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1.xml" ContentType="application/vnd.openxmlformats-officedocument.drawingml.chart+xml"/>
  <Override PartName="/xl/charts/style3.xml" ContentType="application/vnd.ms-office.chartstyle+xml"/>
  <Override PartName="/xl/charts/colors3.xml" ContentType="application/vnd.ms-office.chartcolorstyle+xml"/>
  <Override PartName="/xl/charts/chart2.xml" ContentType="application/vnd.openxmlformats-officedocument.drawingml.chart+xml"/>
  <Override PartName="/xl/charts/style4.xml" ContentType="application/vnd.ms-office.chartstyle+xml"/>
  <Override PartName="/xl/charts/colors4.xml" ContentType="application/vnd.ms-office.chartcolorstyle+xml"/>
  <Override PartName="/xl/charts/chartEx3.xml" ContentType="application/vnd.ms-office.chartex+xml"/>
  <Override PartName="/xl/charts/style5.xml" ContentType="application/vnd.ms-office.chartstyle+xml"/>
  <Override PartName="/xl/charts/colors5.xml" ContentType="application/vnd.ms-office.chartcolorstyle+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charts/chart3.xml" ContentType="application/vnd.openxmlformats-officedocument.drawingml.chart+xml"/>
  <Override PartName="/xl/charts/style6.xml" ContentType="application/vnd.ms-office.chartstyle+xml"/>
  <Override PartName="/xl/charts/colors6.xml" ContentType="application/vnd.ms-office.chartcolorstyle+xml"/>
  <Override PartName="/xl/charts/chart4.xml" ContentType="application/vnd.openxmlformats-officedocument.drawingml.chart+xml"/>
  <Override PartName="/xl/charts/style7.xml" ContentType="application/vnd.ms-office.chartstyle+xml"/>
  <Override PartName="/xl/charts/colors7.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TerriFlux\MFAData\Recherche\Filières Agricoles SOCLE\Etude\Partenaires\2_lot-2-refflux-v2\3_fruits-legumes\"/>
    </mc:Choice>
  </mc:AlternateContent>
  <xr:revisionPtr revIDLastSave="0" documentId="13_ncr:1_{21CDF72F-F201-46E8-9B92-5C8A0AAA3A0F}" xr6:coauthVersionLast="47" xr6:coauthVersionMax="47" xr10:uidLastSave="{00000000-0000-0000-0000-000000000000}"/>
  <bookViews>
    <workbookView xWindow="-108" yWindow="-108" windowWidth="23256" windowHeight="12576" tabRatio="954" firstSheet="47" activeTab="56" xr2:uid="{35F12783-2C8F-47FE-BAAE-FE6C997AC9C3}"/>
  </bookViews>
  <sheets>
    <sheet name="Informations générales" sheetId="64" r:id="rId1"/>
    <sheet name="SOMMAIRE" sheetId="65" r:id="rId2"/>
    <sheet name="Lecture du fichier" sheetId="66" r:id="rId3"/>
    <sheet name="Options de réconciliation" sheetId="69" r:id="rId4"/>
    <sheet name="Etiquettes" sheetId="8" r:id="rId5"/>
    <sheet name="Produits" sheetId="1" r:id="rId6"/>
    <sheet name="Secteurs" sheetId="2" r:id="rId7"/>
    <sheet name="Structure des flux" sheetId="4" r:id="rId8"/>
    <sheet name="Données" sheetId="36" r:id="rId9"/>
    <sheet name="Prétraitement récoltes" sheetId="14" r:id="rId10"/>
    <sheet name="Récoltes Tubercules - AGRESTE" sheetId="10" r:id="rId11"/>
    <sheet name="Récoltes Légumes - AGRESTE" sheetId="11" r:id="rId12"/>
    <sheet name="Récoltes Fruits - AGRESTE" sheetId="12" r:id="rId13"/>
    <sheet name="Récoltes Raisin - AGRESTE" sheetId="13" r:id="rId14"/>
    <sheet name="Données " sheetId="43" r:id="rId15"/>
    <sheet name="Prétraitement fabrications" sheetId="16" r:id="rId16"/>
    <sheet name="Fabrications - PRODCOM" sheetId="15" r:id="rId17"/>
    <sheet name="Données  " sheetId="44" r:id="rId18"/>
    <sheet name="Prétraitement échanges" sheetId="18" r:id="rId19"/>
    <sheet name="Comext - EUROSTAT" sheetId="17" r:id="rId20"/>
    <sheet name="Contraintes" sheetId="7" r:id="rId21"/>
    <sheet name=" Données" sheetId="55" state="hidden" r:id="rId22"/>
    <sheet name="Prétraitement Ré-exports" sheetId="20" r:id="rId23"/>
    <sheet name="Ré-exports - CTIFL" sheetId="19" r:id="rId24"/>
    <sheet name="Données   " sheetId="45" r:id="rId25"/>
    <sheet name="Prétraitement MP Transformation" sheetId="33" r:id="rId26"/>
    <sheet name="MP Transfo (Tbrcl) 2016-AGRESTE" sheetId="35" r:id="rId27"/>
    <sheet name="MP Transfo (Lég) 2015 - AGRESTE" sheetId="21" r:id="rId28"/>
    <sheet name="MP Transfo (Frt) 2015 - AGRESTE" sheetId="22" r:id="rId29"/>
    <sheet name="MP Transfo (Tbrcl) 2019-AGRESTE" sheetId="23" r:id="rId30"/>
    <sheet name="MP Transfo (Lég) 2019 - AGRESTE" sheetId="26" r:id="rId31"/>
    <sheet name="MP Transfo (Lég) 2019- AGRESTE" sheetId="27" r:id="rId32"/>
    <sheet name="MP Transfo (Frt) 2019 - AGRESTE" sheetId="24" r:id="rId33"/>
    <sheet name="MP Transfo (Frt) 2019- AGRESTE" sheetId="25" r:id="rId34"/>
    <sheet name="MP Transfo (Tbrcl) 2023-AGRESTE" sheetId="28" r:id="rId35"/>
    <sheet name="MP Transfo (Lég) 2023 - AGRESTE" sheetId="29" r:id="rId36"/>
    <sheet name="MP Transfo (Lég) 2023- AGRESTE" sheetId="30" r:id="rId37"/>
    <sheet name="MP Transfo (Frt) 2023 - AGRESTE" sheetId="31" r:id="rId38"/>
    <sheet name="MP Transfo (Frt) 2023- AGRESTE" sheetId="32" r:id="rId39"/>
    <sheet name="Contraintes " sheetId="46" r:id="rId40"/>
    <sheet name="  Données" sheetId="56" state="hidden" r:id="rId41"/>
    <sheet name="Prétraitement pertes" sheetId="48" r:id="rId42"/>
    <sheet name="Pertes - CTIFL" sheetId="38" r:id="rId43"/>
    <sheet name="Contraintes  " sheetId="47" r:id="rId44"/>
    <sheet name="   Données" sheetId="57" state="hidden" r:id="rId45"/>
    <sheet name="Circuits distribution - CTIFL" sheetId="37" r:id="rId46"/>
    <sheet name="Données    " sheetId="50" r:id="rId47"/>
    <sheet name="Import-Transfo - FAM_CTIFL" sheetId="49" r:id="rId48"/>
    <sheet name="Données     " sheetId="52" r:id="rId49"/>
    <sheet name="Contraintes   " sheetId="54" r:id="rId50"/>
    <sheet name="    Données" sheetId="58" state="hidden" r:id="rId51"/>
    <sheet name="F&amp;L transformés - PANOFELT" sheetId="51" r:id="rId52"/>
    <sheet name="Contraintes    " sheetId="61" r:id="rId53"/>
    <sheet name="     Données" sheetId="62" state="hidden" r:id="rId54"/>
    <sheet name="Coproduits - ONRB" sheetId="59" r:id="rId55"/>
    <sheet name="Coproduits - Projet étudiant" sheetId="60" r:id="rId56"/>
    <sheet name="Données      " sheetId="53" r:id="rId57"/>
    <sheet name="Données       " sheetId="63" state="hidden" r:id="rId58"/>
    <sheet name="Sources F&amp;L transformés" sheetId="42" state="hidden" r:id="rId59"/>
    <sheet name="Résultats CTIFL" sheetId="39" state="hidden" r:id="rId60"/>
    <sheet name="Comparaison des résultats" sheetId="41" state="hidden" r:id="rId61"/>
    <sheet name="Contraintes     " sheetId="68" r:id="rId62"/>
  </sheets>
  <externalReferences>
    <externalReference r:id="rId63"/>
    <externalReference r:id="rId64"/>
  </externalReferences>
  <definedNames>
    <definedName name="_xlnm._FilterDatabase" localSheetId="20" hidden="1">Contraintes!$A$1:$N$1</definedName>
    <definedName name="_xlnm._FilterDatabase" localSheetId="39" hidden="1">'Contraintes '!$A$1:$N$1</definedName>
    <definedName name="_xlnm._FilterDatabase" localSheetId="43" hidden="1">'Contraintes  '!$A$1:$N$1</definedName>
    <definedName name="_xlnm._FilterDatabase" localSheetId="49" hidden="1">'Contraintes   '!$A$1:$N$1</definedName>
    <definedName name="_xlnm._FilterDatabase" localSheetId="52" hidden="1">'Contraintes    '!$A$1:$N$1</definedName>
    <definedName name="_xlnm._FilterDatabase" localSheetId="61" hidden="1">'Contraintes     '!$A$1:$N$1</definedName>
    <definedName name="_xlnm._FilterDatabase" localSheetId="8" hidden="1">Données!$A$1:$S$116</definedName>
    <definedName name="_xlnm._FilterDatabase" localSheetId="14" hidden="1">'Données '!$A$1:$S$79</definedName>
    <definedName name="_xlnm._FilterDatabase" localSheetId="17" hidden="1">'Données  '!$A$1:$S$187</definedName>
    <definedName name="_xlnm._FilterDatabase" localSheetId="24" hidden="1">'Données   '!$A$1:$S$111</definedName>
    <definedName name="_xlnm._FilterDatabase" localSheetId="46" hidden="1">'Données    '!$A$1:$S$2</definedName>
    <definedName name="_xlnm._FilterDatabase" localSheetId="48" hidden="1">'Données     '!$A$1:$S$2</definedName>
    <definedName name="_xlnm._FilterDatabase" localSheetId="56" hidden="1">'Données      '!$A$1:$T$2</definedName>
    <definedName name="_xlnm._FilterDatabase" localSheetId="57" hidden="1">'Données       '!$A$1:$S$2</definedName>
    <definedName name="_xlnm._FilterDatabase" localSheetId="5" hidden="1">Produits!$A$1:$Z$475</definedName>
    <definedName name="_xlchart.v1.0" hidden="1">'Prétraitement MP Transformation'!$B$3:$C$104</definedName>
    <definedName name="_xlchart.v1.1" hidden="1">'Prétraitement MP Transformation'!$F$3:$F$104</definedName>
    <definedName name="_xlchart.v1.2" hidden="1">'Prétraitement MP Transformation'!$B$3:$C$104</definedName>
    <definedName name="_xlchart.v1.3" hidden="1">'Prétraitement MP Transformation'!$E$3:$E$104</definedName>
    <definedName name="_xlchart.v1.4" hidden="1">'Prétraitement MP Transformation'!#REF!</definedName>
    <definedName name="_xlchart.v1.5" hidden="1">'Prétraitement MP Transformation'!$B$3:$C$104</definedName>
    <definedName name="_xlchart.v1.6" hidden="1">'Prétraitement MP Transformation'!$D$3:$D$104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9" i="53" l="1"/>
  <c r="A148" i="53"/>
  <c r="B147" i="53"/>
  <c r="B146" i="53"/>
  <c r="O148" i="53"/>
  <c r="O147" i="53"/>
  <c r="O146" i="53"/>
  <c r="R147" i="53"/>
  <c r="R148" i="53"/>
  <c r="R146" i="53"/>
  <c r="E146" i="53"/>
  <c r="F146" i="53"/>
  <c r="G146" i="53"/>
  <c r="H146" i="53"/>
  <c r="E147" i="53"/>
  <c r="F147" i="53"/>
  <c r="G147" i="53"/>
  <c r="H147" i="53"/>
  <c r="E148" i="53"/>
  <c r="F148" i="53"/>
  <c r="G148" i="53"/>
  <c r="H148" i="53"/>
  <c r="A147" i="53"/>
  <c r="A146" i="53"/>
  <c r="B148" i="53"/>
  <c r="E149" i="53"/>
  <c r="F149" i="53"/>
  <c r="G149" i="53"/>
  <c r="H149" i="53"/>
  <c r="I149" i="53"/>
  <c r="J149" i="53"/>
  <c r="K149" i="53"/>
  <c r="N149" i="53"/>
  <c r="O149" i="53"/>
  <c r="Q149" i="53"/>
  <c r="R149" i="53"/>
  <c r="B149" i="53"/>
  <c r="E565" i="44"/>
  <c r="F565" i="44"/>
  <c r="G565" i="44"/>
  <c r="H565" i="44"/>
  <c r="I565" i="44"/>
  <c r="M565" i="44"/>
  <c r="N565" i="44"/>
  <c r="O565" i="44"/>
  <c r="P565" i="44"/>
  <c r="Q565" i="44"/>
  <c r="E562" i="44"/>
  <c r="F562" i="44"/>
  <c r="G562" i="44"/>
  <c r="H562" i="44"/>
  <c r="I562" i="44"/>
  <c r="M562" i="44"/>
  <c r="N562" i="44"/>
  <c r="O562" i="44"/>
  <c r="P562" i="44"/>
  <c r="Q562" i="44"/>
  <c r="B565" i="44"/>
  <c r="A562" i="44"/>
  <c r="A565" i="44"/>
  <c r="B562" i="44"/>
  <c r="P5" i="68"/>
  <c r="O3" i="68"/>
  <c r="C3" i="68"/>
  <c r="C2" i="68"/>
  <c r="B5" i="68"/>
  <c r="B4" i="68"/>
  <c r="C5" i="68"/>
  <c r="C4" i="68"/>
  <c r="B3" i="68"/>
  <c r="B2" i="68"/>
  <c r="G4" i="68"/>
  <c r="H4" i="68"/>
  <c r="I4" i="68"/>
  <c r="J4" i="68"/>
  <c r="G5" i="68"/>
  <c r="H5" i="68"/>
  <c r="I5" i="68"/>
  <c r="J5" i="68"/>
  <c r="O5" i="68"/>
  <c r="Q5" i="68"/>
  <c r="S5" i="68"/>
  <c r="A3" i="68"/>
  <c r="A5" i="68" s="1"/>
  <c r="A2" i="68"/>
  <c r="A4" i="68" s="1"/>
  <c r="S3" i="68"/>
  <c r="Q3" i="68"/>
  <c r="J3" i="68"/>
  <c r="I3" i="68"/>
  <c r="H3" i="68"/>
  <c r="G3" i="68"/>
  <c r="J2" i="68"/>
  <c r="I2" i="68"/>
  <c r="H2" i="68"/>
  <c r="G2" i="68"/>
  <c r="P3" i="68"/>
  <c r="S1" i="68"/>
  <c r="R1" i="68"/>
  <c r="Q1" i="68"/>
  <c r="P1" i="68"/>
  <c r="O1" i="68"/>
  <c r="N1" i="68"/>
  <c r="M1" i="68"/>
  <c r="L1" i="68"/>
  <c r="K1" i="68"/>
  <c r="J1" i="68"/>
  <c r="I1" i="68"/>
  <c r="H1" i="68"/>
  <c r="G1" i="68"/>
  <c r="I561" i="44"/>
  <c r="N561" i="44" s="1"/>
  <c r="G561" i="44"/>
  <c r="G563" i="44"/>
  <c r="G564" i="44"/>
  <c r="G560" i="44"/>
  <c r="E560" i="44"/>
  <c r="F560" i="44"/>
  <c r="H560" i="44"/>
  <c r="M560" i="44"/>
  <c r="O560" i="44"/>
  <c r="P560" i="44"/>
  <c r="Q560" i="44"/>
  <c r="E561" i="44"/>
  <c r="F561" i="44"/>
  <c r="H561" i="44"/>
  <c r="M561" i="44"/>
  <c r="O561" i="44"/>
  <c r="P561" i="44"/>
  <c r="Q561" i="44"/>
  <c r="E563" i="44"/>
  <c r="F563" i="44"/>
  <c r="H563" i="44"/>
  <c r="M563" i="44"/>
  <c r="O563" i="44"/>
  <c r="P563" i="44"/>
  <c r="Q563" i="44"/>
  <c r="E564" i="44"/>
  <c r="F564" i="44"/>
  <c r="H564" i="44"/>
  <c r="M564" i="44"/>
  <c r="O564" i="44"/>
  <c r="P564" i="44"/>
  <c r="Q564" i="44"/>
  <c r="A564" i="44"/>
  <c r="I564" i="44" s="1"/>
  <c r="N564" i="44" s="1"/>
  <c r="A563" i="44"/>
  <c r="I563" i="44" s="1"/>
  <c r="N563" i="44" s="1"/>
  <c r="A561" i="44"/>
  <c r="A560" i="44"/>
  <c r="I560" i="44" s="1"/>
  <c r="N560" i="44" s="1"/>
  <c r="B564" i="44"/>
  <c r="B563" i="44"/>
  <c r="B561" i="44"/>
  <c r="B560" i="44"/>
  <c r="Q347" i="36"/>
  <c r="M347" i="36"/>
  <c r="N347" i="36"/>
  <c r="O347" i="36"/>
  <c r="P347" i="36"/>
  <c r="I347" i="36"/>
  <c r="H347" i="36"/>
  <c r="G347" i="36"/>
  <c r="E347" i="36"/>
  <c r="F347" i="36"/>
  <c r="B347" i="36"/>
  <c r="A347" i="36"/>
  <c r="A110" i="14"/>
  <c r="A77" i="53"/>
  <c r="A145" i="53"/>
  <c r="B145" i="53"/>
  <c r="G145" i="53"/>
  <c r="H145" i="53"/>
  <c r="F145" i="53"/>
  <c r="E145" i="53"/>
  <c r="G142" i="53"/>
  <c r="B142" i="53"/>
  <c r="B141" i="53"/>
  <c r="A142" i="53"/>
  <c r="H142" i="53"/>
  <c r="F142" i="53"/>
  <c r="E142" i="53"/>
  <c r="G144" i="53"/>
  <c r="G143" i="53"/>
  <c r="B144" i="53"/>
  <c r="B143" i="53"/>
  <c r="H144" i="53"/>
  <c r="F144" i="53"/>
  <c r="E144" i="53"/>
  <c r="A144" i="53"/>
  <c r="R143" i="53"/>
  <c r="P143" i="53"/>
  <c r="O143" i="53"/>
  <c r="H143" i="53"/>
  <c r="F143" i="53"/>
  <c r="E143" i="53"/>
  <c r="A143" i="53"/>
  <c r="A375" i="44"/>
  <c r="A376" i="44"/>
  <c r="A377" i="44"/>
  <c r="A378" i="44"/>
  <c r="A379" i="44"/>
  <c r="A380" i="44"/>
  <c r="A381" i="44"/>
  <c r="A382" i="44"/>
  <c r="A383" i="44"/>
  <c r="A384" i="44"/>
  <c r="A385" i="44"/>
  <c r="A386" i="44"/>
  <c r="A387" i="44"/>
  <c r="A388" i="44"/>
  <c r="A389" i="44"/>
  <c r="A390" i="44"/>
  <c r="A391" i="44"/>
  <c r="A392" i="44"/>
  <c r="A393" i="44"/>
  <c r="A394" i="44"/>
  <c r="A395" i="44"/>
  <c r="A396" i="44"/>
  <c r="A397" i="44"/>
  <c r="A398" i="44"/>
  <c r="A399" i="44"/>
  <c r="A400" i="44"/>
  <c r="A401" i="44"/>
  <c r="A402" i="44"/>
  <c r="A403" i="44"/>
  <c r="A404" i="44"/>
  <c r="A405" i="44"/>
  <c r="A406" i="44"/>
  <c r="A407" i="44"/>
  <c r="A408" i="44"/>
  <c r="A409" i="44"/>
  <c r="A410" i="44"/>
  <c r="A411" i="44"/>
  <c r="A412" i="44"/>
  <c r="A413" i="44"/>
  <c r="A414" i="44"/>
  <c r="A415" i="44"/>
  <c r="A416" i="44"/>
  <c r="A417" i="44"/>
  <c r="A418" i="44"/>
  <c r="A419" i="44"/>
  <c r="A420" i="44"/>
  <c r="A421" i="44"/>
  <c r="A422" i="44"/>
  <c r="A423" i="44"/>
  <c r="A424" i="44"/>
  <c r="A425" i="44"/>
  <c r="A426" i="44"/>
  <c r="A427" i="44"/>
  <c r="A428" i="44"/>
  <c r="A429" i="44"/>
  <c r="A430" i="44"/>
  <c r="A431" i="44"/>
  <c r="A432" i="44"/>
  <c r="A433" i="44"/>
  <c r="A434" i="44"/>
  <c r="A435" i="44"/>
  <c r="A436" i="44"/>
  <c r="A437" i="44"/>
  <c r="A438" i="44"/>
  <c r="A439" i="44"/>
  <c r="A440" i="44"/>
  <c r="A441" i="44"/>
  <c r="A442" i="44"/>
  <c r="A443" i="44"/>
  <c r="A444" i="44"/>
  <c r="A445" i="44"/>
  <c r="A446" i="44"/>
  <c r="A447" i="44"/>
  <c r="A448" i="44"/>
  <c r="A449" i="44"/>
  <c r="A450" i="44"/>
  <c r="A451" i="44"/>
  <c r="A452" i="44"/>
  <c r="A453" i="44"/>
  <c r="A454" i="44"/>
  <c r="A455" i="44"/>
  <c r="A456" i="44"/>
  <c r="A457" i="44"/>
  <c r="A458" i="44"/>
  <c r="A459" i="44"/>
  <c r="A460" i="44"/>
  <c r="A461" i="44"/>
  <c r="A462" i="44"/>
  <c r="A463" i="44"/>
  <c r="A464" i="44"/>
  <c r="A465" i="44"/>
  <c r="A466" i="44"/>
  <c r="A374" i="44"/>
  <c r="A189" i="44"/>
  <c r="A190" i="44"/>
  <c r="A191" i="44"/>
  <c r="A192" i="44"/>
  <c r="A193" i="44"/>
  <c r="A194" i="44"/>
  <c r="A195" i="44"/>
  <c r="A196" i="44"/>
  <c r="A197" i="44"/>
  <c r="A198" i="44"/>
  <c r="A199" i="44"/>
  <c r="A200" i="44"/>
  <c r="A201" i="44"/>
  <c r="A202" i="44"/>
  <c r="A203" i="44"/>
  <c r="A204" i="44"/>
  <c r="A205" i="44"/>
  <c r="A206" i="44"/>
  <c r="A207" i="44"/>
  <c r="A208" i="44"/>
  <c r="A209" i="44"/>
  <c r="A210" i="44"/>
  <c r="A211" i="44"/>
  <c r="A212" i="44"/>
  <c r="A213" i="44"/>
  <c r="A214" i="44"/>
  <c r="A215" i="44"/>
  <c r="A216" i="44"/>
  <c r="A217" i="44"/>
  <c r="A218" i="44"/>
  <c r="A219" i="44"/>
  <c r="A220" i="44"/>
  <c r="A221" i="44"/>
  <c r="A222" i="44"/>
  <c r="A223" i="44"/>
  <c r="A224" i="44"/>
  <c r="A225" i="44"/>
  <c r="A226" i="44"/>
  <c r="A227" i="44"/>
  <c r="A228" i="44"/>
  <c r="A229" i="44"/>
  <c r="A230" i="44"/>
  <c r="A231" i="44"/>
  <c r="A232" i="44"/>
  <c r="A233" i="44"/>
  <c r="A234" i="44"/>
  <c r="A235" i="44"/>
  <c r="A236" i="44"/>
  <c r="A237" i="44"/>
  <c r="A238" i="44"/>
  <c r="A239" i="44"/>
  <c r="A240" i="44"/>
  <c r="A241" i="44"/>
  <c r="A242" i="44"/>
  <c r="A243" i="44"/>
  <c r="A244" i="44"/>
  <c r="A245" i="44"/>
  <c r="A246" i="44"/>
  <c r="A247" i="44"/>
  <c r="A248" i="44"/>
  <c r="A249" i="44"/>
  <c r="A250" i="44"/>
  <c r="A251" i="44"/>
  <c r="A252" i="44"/>
  <c r="A253" i="44"/>
  <c r="A254" i="44"/>
  <c r="A255" i="44"/>
  <c r="A256" i="44"/>
  <c r="A257" i="44"/>
  <c r="A258" i="44"/>
  <c r="A259" i="44"/>
  <c r="A260" i="44"/>
  <c r="A261" i="44"/>
  <c r="A262" i="44"/>
  <c r="A263" i="44"/>
  <c r="A264" i="44"/>
  <c r="A265" i="44"/>
  <c r="A266" i="44"/>
  <c r="A267" i="44"/>
  <c r="A268" i="44"/>
  <c r="A269" i="44"/>
  <c r="A270" i="44"/>
  <c r="A271" i="44"/>
  <c r="A272" i="44"/>
  <c r="A273" i="44"/>
  <c r="A274" i="44"/>
  <c r="A275" i="44"/>
  <c r="A276" i="44"/>
  <c r="A277" i="44"/>
  <c r="A278" i="44"/>
  <c r="A279" i="44"/>
  <c r="A280" i="44"/>
  <c r="A188" i="44"/>
  <c r="A3" i="44"/>
  <c r="A4" i="44"/>
  <c r="A5" i="44"/>
  <c r="A6" i="44"/>
  <c r="A7" i="44"/>
  <c r="A8" i="44"/>
  <c r="A9" i="44"/>
  <c r="A10" i="44"/>
  <c r="A11" i="44"/>
  <c r="A12" i="44"/>
  <c r="A13" i="44"/>
  <c r="A14" i="44"/>
  <c r="A15" i="44"/>
  <c r="A16" i="44"/>
  <c r="A17" i="44"/>
  <c r="A18" i="44"/>
  <c r="A19" i="44"/>
  <c r="A20" i="44"/>
  <c r="A21" i="44"/>
  <c r="A22" i="44"/>
  <c r="A23" i="44"/>
  <c r="A24" i="44"/>
  <c r="A25" i="44"/>
  <c r="A26" i="44"/>
  <c r="A27" i="44"/>
  <c r="A28" i="44"/>
  <c r="A29" i="44"/>
  <c r="A30" i="44"/>
  <c r="A31" i="44"/>
  <c r="A32" i="44"/>
  <c r="A33" i="44"/>
  <c r="A34" i="44"/>
  <c r="A35" i="44"/>
  <c r="A36" i="44"/>
  <c r="A37" i="44"/>
  <c r="A38" i="44"/>
  <c r="A39" i="44"/>
  <c r="A40" i="44"/>
  <c r="A41" i="44"/>
  <c r="A42" i="44"/>
  <c r="A43" i="44"/>
  <c r="A44" i="44"/>
  <c r="A45" i="44"/>
  <c r="A46" i="44"/>
  <c r="A47" i="44"/>
  <c r="A48" i="44"/>
  <c r="A49" i="44"/>
  <c r="A50" i="44"/>
  <c r="A51" i="44"/>
  <c r="A52" i="44"/>
  <c r="A53" i="44"/>
  <c r="A54" i="44"/>
  <c r="A55" i="44"/>
  <c r="A56" i="44"/>
  <c r="A57" i="44"/>
  <c r="A58" i="44"/>
  <c r="A59" i="44"/>
  <c r="A60" i="44"/>
  <c r="A61" i="44"/>
  <c r="A62" i="44"/>
  <c r="A63" i="44"/>
  <c r="A64" i="44"/>
  <c r="A65" i="44"/>
  <c r="A66" i="44"/>
  <c r="A67" i="44"/>
  <c r="A68" i="44"/>
  <c r="A69" i="44"/>
  <c r="A70" i="44"/>
  <c r="A71" i="44"/>
  <c r="A72" i="44"/>
  <c r="A73" i="44"/>
  <c r="A74" i="44"/>
  <c r="A75" i="44"/>
  <c r="A76" i="44"/>
  <c r="A77" i="44"/>
  <c r="A78" i="44"/>
  <c r="A79" i="44"/>
  <c r="A80" i="44"/>
  <c r="A81" i="44"/>
  <c r="A82" i="44"/>
  <c r="A83" i="44"/>
  <c r="A84" i="44"/>
  <c r="A85" i="44"/>
  <c r="A86" i="44"/>
  <c r="A87" i="44"/>
  <c r="A88" i="44"/>
  <c r="A89" i="44"/>
  <c r="A90" i="44"/>
  <c r="A91" i="44"/>
  <c r="A92" i="44"/>
  <c r="A93" i="44"/>
  <c r="A94" i="44"/>
  <c r="A2" i="44"/>
  <c r="B468" i="44"/>
  <c r="B469" i="44"/>
  <c r="B470" i="44"/>
  <c r="B471" i="44"/>
  <c r="B472" i="44"/>
  <c r="B473" i="44"/>
  <c r="B474" i="44"/>
  <c r="B475" i="44"/>
  <c r="B476" i="44"/>
  <c r="B477" i="44"/>
  <c r="B478" i="44"/>
  <c r="B479" i="44"/>
  <c r="B480" i="44"/>
  <c r="B481" i="44"/>
  <c r="B482" i="44"/>
  <c r="B483" i="44"/>
  <c r="B484" i="44"/>
  <c r="B485" i="44"/>
  <c r="B486" i="44"/>
  <c r="B487" i="44"/>
  <c r="B488" i="44"/>
  <c r="B489" i="44"/>
  <c r="B490" i="44"/>
  <c r="B491" i="44"/>
  <c r="B492" i="44"/>
  <c r="B493" i="44"/>
  <c r="B494" i="44"/>
  <c r="B495" i="44"/>
  <c r="B496" i="44"/>
  <c r="B497" i="44"/>
  <c r="B498" i="44"/>
  <c r="B499" i="44"/>
  <c r="B500" i="44"/>
  <c r="B501" i="44"/>
  <c r="B502" i="44"/>
  <c r="B503" i="44"/>
  <c r="B504" i="44"/>
  <c r="B505" i="44"/>
  <c r="B506" i="44"/>
  <c r="B507" i="44"/>
  <c r="B508" i="44"/>
  <c r="B509" i="44"/>
  <c r="B510" i="44"/>
  <c r="B511" i="44"/>
  <c r="B512" i="44"/>
  <c r="B513" i="44"/>
  <c r="B514" i="44"/>
  <c r="B515" i="44"/>
  <c r="B516" i="44"/>
  <c r="B517" i="44"/>
  <c r="B518" i="44"/>
  <c r="B519" i="44"/>
  <c r="B520" i="44"/>
  <c r="B521" i="44"/>
  <c r="B522" i="44"/>
  <c r="B523" i="44"/>
  <c r="B524" i="44"/>
  <c r="B525" i="44"/>
  <c r="B526" i="44"/>
  <c r="B527" i="44"/>
  <c r="B528" i="44"/>
  <c r="B529" i="44"/>
  <c r="B530" i="44"/>
  <c r="B531" i="44"/>
  <c r="B532" i="44"/>
  <c r="B533" i="44"/>
  <c r="B534" i="44"/>
  <c r="B535" i="44"/>
  <c r="B536" i="44"/>
  <c r="B537" i="44"/>
  <c r="B538" i="44"/>
  <c r="B539" i="44"/>
  <c r="B540" i="44"/>
  <c r="B541" i="44"/>
  <c r="B542" i="44"/>
  <c r="B543" i="44"/>
  <c r="B544" i="44"/>
  <c r="B545" i="44"/>
  <c r="B546" i="44"/>
  <c r="B547" i="44"/>
  <c r="B548" i="44"/>
  <c r="B549" i="44"/>
  <c r="B550" i="44"/>
  <c r="B551" i="44"/>
  <c r="B552" i="44"/>
  <c r="B553" i="44"/>
  <c r="B554" i="44"/>
  <c r="B555" i="44"/>
  <c r="B556" i="44"/>
  <c r="B557" i="44"/>
  <c r="B558" i="44"/>
  <c r="B559" i="44"/>
  <c r="B467" i="44"/>
  <c r="B282" i="44"/>
  <c r="B283" i="44"/>
  <c r="B284" i="44"/>
  <c r="B285" i="44"/>
  <c r="B286" i="44"/>
  <c r="B287" i="44"/>
  <c r="B288" i="44"/>
  <c r="B289" i="44"/>
  <c r="B290" i="44"/>
  <c r="B291" i="44"/>
  <c r="B292" i="44"/>
  <c r="B293" i="44"/>
  <c r="B294" i="44"/>
  <c r="B295" i="44"/>
  <c r="B296" i="44"/>
  <c r="B297" i="44"/>
  <c r="B298" i="44"/>
  <c r="B299" i="44"/>
  <c r="B300" i="44"/>
  <c r="B301" i="44"/>
  <c r="B302" i="44"/>
  <c r="B303" i="44"/>
  <c r="B304" i="44"/>
  <c r="B305" i="44"/>
  <c r="B306" i="44"/>
  <c r="B307" i="44"/>
  <c r="B308" i="44"/>
  <c r="B309" i="44"/>
  <c r="B310" i="44"/>
  <c r="B311" i="44"/>
  <c r="B312" i="44"/>
  <c r="B313" i="44"/>
  <c r="B314" i="44"/>
  <c r="B315" i="44"/>
  <c r="B316" i="44"/>
  <c r="B317" i="44"/>
  <c r="B318" i="44"/>
  <c r="B319" i="44"/>
  <c r="B320" i="44"/>
  <c r="B321" i="44"/>
  <c r="B322" i="44"/>
  <c r="B323" i="44"/>
  <c r="B324" i="44"/>
  <c r="B325" i="44"/>
  <c r="B326" i="44"/>
  <c r="B327" i="44"/>
  <c r="B328" i="44"/>
  <c r="B329" i="44"/>
  <c r="B330" i="44"/>
  <c r="B331" i="44"/>
  <c r="B332" i="44"/>
  <c r="B333" i="44"/>
  <c r="B334" i="44"/>
  <c r="B335" i="44"/>
  <c r="B336" i="44"/>
  <c r="B337" i="44"/>
  <c r="B338" i="44"/>
  <c r="B339" i="44"/>
  <c r="B340" i="44"/>
  <c r="B341" i="44"/>
  <c r="B342" i="44"/>
  <c r="B343" i="44"/>
  <c r="B344" i="44"/>
  <c r="B345" i="44"/>
  <c r="B346" i="44"/>
  <c r="B347" i="44"/>
  <c r="B348" i="44"/>
  <c r="B349" i="44"/>
  <c r="B350" i="44"/>
  <c r="B351" i="44"/>
  <c r="B352" i="44"/>
  <c r="B353" i="44"/>
  <c r="B354" i="44"/>
  <c r="B355" i="44"/>
  <c r="B356" i="44"/>
  <c r="B357" i="44"/>
  <c r="B358" i="44"/>
  <c r="B359" i="44"/>
  <c r="B360" i="44"/>
  <c r="B361" i="44"/>
  <c r="B362" i="44"/>
  <c r="B363" i="44"/>
  <c r="B364" i="44"/>
  <c r="B365" i="44"/>
  <c r="B366" i="44"/>
  <c r="B367" i="44"/>
  <c r="B368" i="44"/>
  <c r="B369" i="44"/>
  <c r="B370" i="44"/>
  <c r="B371" i="44"/>
  <c r="B372" i="44"/>
  <c r="B373" i="44"/>
  <c r="B281" i="44"/>
  <c r="B187" i="44"/>
  <c r="B186" i="44"/>
  <c r="B185" i="44"/>
  <c r="B184" i="44"/>
  <c r="B183" i="44"/>
  <c r="B182" i="44"/>
  <c r="B181" i="44"/>
  <c r="B180" i="44"/>
  <c r="B179" i="44"/>
  <c r="B178" i="44"/>
  <c r="B177" i="44"/>
  <c r="B176" i="44"/>
  <c r="B175" i="44"/>
  <c r="B174" i="44"/>
  <c r="B173" i="44"/>
  <c r="B172" i="44"/>
  <c r="B171" i="44"/>
  <c r="B170" i="44"/>
  <c r="B169" i="44"/>
  <c r="B168" i="44"/>
  <c r="B167" i="44"/>
  <c r="B166" i="44"/>
  <c r="B165" i="44"/>
  <c r="B164" i="44"/>
  <c r="B163" i="44"/>
  <c r="B162" i="44"/>
  <c r="B161" i="44"/>
  <c r="B160" i="44"/>
  <c r="B159" i="44"/>
  <c r="B158" i="44"/>
  <c r="B157" i="44"/>
  <c r="B156" i="44"/>
  <c r="B155" i="44"/>
  <c r="B154" i="44"/>
  <c r="B153" i="44"/>
  <c r="B152" i="44"/>
  <c r="B151" i="44"/>
  <c r="B150" i="44"/>
  <c r="B149" i="44"/>
  <c r="B148" i="44"/>
  <c r="B147" i="44"/>
  <c r="B146" i="44"/>
  <c r="B145" i="44"/>
  <c r="B144" i="44"/>
  <c r="B143" i="44"/>
  <c r="B142" i="44"/>
  <c r="B141" i="44"/>
  <c r="B140" i="44"/>
  <c r="B139" i="44"/>
  <c r="B138" i="44"/>
  <c r="B137" i="44"/>
  <c r="B136" i="44"/>
  <c r="B135" i="44"/>
  <c r="B134" i="44"/>
  <c r="B133" i="44"/>
  <c r="B132" i="44"/>
  <c r="B131" i="44"/>
  <c r="B130" i="44"/>
  <c r="B129" i="44"/>
  <c r="B128" i="44"/>
  <c r="B127" i="44"/>
  <c r="B126" i="44"/>
  <c r="B125" i="44"/>
  <c r="B124" i="44"/>
  <c r="B123" i="44"/>
  <c r="B122" i="44"/>
  <c r="B121" i="44"/>
  <c r="B120" i="44"/>
  <c r="B119" i="44"/>
  <c r="B118" i="44"/>
  <c r="B117" i="44"/>
  <c r="B116" i="44"/>
  <c r="B115" i="44"/>
  <c r="B114" i="44"/>
  <c r="B113" i="44"/>
  <c r="B112" i="44"/>
  <c r="B111" i="44"/>
  <c r="B110" i="44"/>
  <c r="B109" i="44"/>
  <c r="B108" i="44"/>
  <c r="B107" i="44"/>
  <c r="B106" i="44"/>
  <c r="B105" i="44"/>
  <c r="B104" i="44"/>
  <c r="B103" i="44"/>
  <c r="B102" i="44"/>
  <c r="B101" i="44"/>
  <c r="B100" i="44"/>
  <c r="B99" i="44"/>
  <c r="B98" i="44"/>
  <c r="B97" i="44"/>
  <c r="B96" i="44"/>
  <c r="B95" i="44"/>
  <c r="C42" i="7"/>
  <c r="C40" i="7"/>
  <c r="C38" i="7"/>
  <c r="C36" i="7"/>
  <c r="C34" i="7"/>
  <c r="C32" i="7"/>
  <c r="C30" i="7"/>
  <c r="C28" i="7"/>
  <c r="C26" i="7"/>
  <c r="C24" i="7"/>
  <c r="C22" i="7"/>
  <c r="C20" i="7"/>
  <c r="C18" i="7"/>
  <c r="C16" i="7"/>
  <c r="C14" i="7"/>
  <c r="C12" i="7"/>
  <c r="C10" i="7"/>
  <c r="C8" i="7"/>
  <c r="C6" i="7"/>
  <c r="C4" i="7"/>
  <c r="C2" i="7"/>
  <c r="H139" i="53"/>
  <c r="G139" i="53"/>
  <c r="F139" i="53"/>
  <c r="E139" i="53"/>
  <c r="B139" i="53"/>
  <c r="A139" i="53"/>
  <c r="Q41" i="52"/>
  <c r="Q40" i="52"/>
  <c r="Q39" i="52"/>
  <c r="Q38" i="52"/>
  <c r="Q37" i="52"/>
  <c r="Q36" i="52"/>
  <c r="Q35" i="52"/>
  <c r="Q42" i="52"/>
  <c r="Q121" i="52"/>
  <c r="Q116" i="52"/>
  <c r="Q115" i="52"/>
  <c r="Q113" i="52"/>
  <c r="Q110" i="52"/>
  <c r="Q109" i="52"/>
  <c r="Q108" i="52"/>
  <c r="Q75" i="63" s="1"/>
  <c r="Q98" i="52"/>
  <c r="Q97" i="52"/>
  <c r="Q45" i="52"/>
  <c r="S115" i="46"/>
  <c r="Q115" i="46"/>
  <c r="S58" i="46"/>
  <c r="Q58" i="46"/>
  <c r="H118" i="63"/>
  <c r="F118" i="63"/>
  <c r="E118" i="63"/>
  <c r="B52" i="65"/>
  <c r="B48" i="65"/>
  <c r="B47" i="65"/>
  <c r="B46" i="65"/>
  <c r="B45" i="65"/>
  <c r="B44" i="65"/>
  <c r="B43" i="65"/>
  <c r="B42" i="65"/>
  <c r="B41" i="65"/>
  <c r="B40" i="65"/>
  <c r="B39" i="65"/>
  <c r="B38" i="65"/>
  <c r="B37" i="65"/>
  <c r="B36" i="65"/>
  <c r="B35" i="65"/>
  <c r="B34" i="65"/>
  <c r="B33" i="65"/>
  <c r="B32" i="65"/>
  <c r="B31" i="65"/>
  <c r="B30" i="65"/>
  <c r="B29" i="65"/>
  <c r="B28" i="65"/>
  <c r="B27" i="65"/>
  <c r="B11" i="65"/>
  <c r="B10" i="65"/>
  <c r="Q104" i="63"/>
  <c r="Q105" i="63"/>
  <c r="Q106" i="63"/>
  <c r="Q107" i="63"/>
  <c r="Q108" i="63"/>
  <c r="Q109" i="63"/>
  <c r="Q110" i="63"/>
  <c r="Q111" i="63"/>
  <c r="Q112" i="63"/>
  <c r="Q113" i="63"/>
  <c r="Q114" i="63"/>
  <c r="Q115" i="63"/>
  <c r="Q116" i="63"/>
  <c r="Q117" i="63"/>
  <c r="Q118" i="63"/>
  <c r="Q103" i="63"/>
  <c r="O104" i="63"/>
  <c r="O105" i="63"/>
  <c r="O106" i="63"/>
  <c r="O107" i="63"/>
  <c r="O108" i="63"/>
  <c r="O109" i="63"/>
  <c r="O110" i="63"/>
  <c r="O111" i="63"/>
  <c r="O112" i="63"/>
  <c r="O113" i="63"/>
  <c r="O114" i="63"/>
  <c r="O115" i="63"/>
  <c r="O116" i="63"/>
  <c r="O117" i="63"/>
  <c r="O118" i="63"/>
  <c r="O103" i="63"/>
  <c r="B118" i="63"/>
  <c r="A118" i="63"/>
  <c r="Q102" i="63"/>
  <c r="O102" i="63"/>
  <c r="O101" i="63"/>
  <c r="Q101" i="63"/>
  <c r="A102" i="63"/>
  <c r="B102" i="63"/>
  <c r="B101" i="63"/>
  <c r="A101" i="63"/>
  <c r="O3" i="50"/>
  <c r="O6" i="50"/>
  <c r="O5" i="50"/>
  <c r="O4" i="50"/>
  <c r="P3" i="50"/>
  <c r="Q3" i="50"/>
  <c r="P4" i="50"/>
  <c r="Q4" i="50"/>
  <c r="P5" i="50"/>
  <c r="Q5" i="50"/>
  <c r="P6" i="50"/>
  <c r="Q6" i="50"/>
  <c r="Q2" i="50"/>
  <c r="P2" i="50"/>
  <c r="O2" i="50"/>
  <c r="O78" i="53"/>
  <c r="O79" i="53"/>
  <c r="O80" i="53"/>
  <c r="O81" i="53"/>
  <c r="O82" i="53"/>
  <c r="O83" i="53"/>
  <c r="O84" i="53"/>
  <c r="O85" i="53"/>
  <c r="O86" i="53"/>
  <c r="O87" i="53"/>
  <c r="O88" i="53"/>
  <c r="O89" i="53"/>
  <c r="O90" i="53"/>
  <c r="O91" i="53"/>
  <c r="O92" i="53"/>
  <c r="O93" i="53"/>
  <c r="O94" i="53"/>
  <c r="O95" i="53"/>
  <c r="O96" i="53"/>
  <c r="O97" i="53"/>
  <c r="O98" i="53"/>
  <c r="O99" i="53"/>
  <c r="O100" i="53"/>
  <c r="O101" i="53"/>
  <c r="O102" i="53"/>
  <c r="O103" i="53"/>
  <c r="O104" i="53"/>
  <c r="O105" i="53"/>
  <c r="O106" i="53"/>
  <c r="O107" i="53"/>
  <c r="O108" i="53"/>
  <c r="O109" i="53"/>
  <c r="O110" i="53"/>
  <c r="O111" i="53"/>
  <c r="O112" i="53"/>
  <c r="O113" i="53"/>
  <c r="O114" i="53"/>
  <c r="O115" i="53"/>
  <c r="O116" i="53"/>
  <c r="O117" i="53"/>
  <c r="O118" i="53"/>
  <c r="O119" i="53"/>
  <c r="O120" i="53"/>
  <c r="O121" i="53"/>
  <c r="O122" i="53"/>
  <c r="O123" i="53"/>
  <c r="O124" i="53"/>
  <c r="O125" i="53"/>
  <c r="O126" i="53"/>
  <c r="O127" i="53"/>
  <c r="O128" i="53"/>
  <c r="O129" i="53"/>
  <c r="O130" i="53"/>
  <c r="O131" i="53"/>
  <c r="O132" i="53"/>
  <c r="O133" i="53"/>
  <c r="O134" i="53"/>
  <c r="O135" i="53"/>
  <c r="O136" i="53"/>
  <c r="O137" i="53"/>
  <c r="O138" i="53"/>
  <c r="O140" i="53"/>
  <c r="O77" i="53"/>
  <c r="R140"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94" i="53"/>
  <c r="R93" i="53"/>
  <c r="R92" i="53"/>
  <c r="R91" i="53"/>
  <c r="R90" i="53"/>
  <c r="R89" i="53"/>
  <c r="R88" i="53"/>
  <c r="R87" i="53"/>
  <c r="R86" i="53"/>
  <c r="R85" i="53"/>
  <c r="R84" i="53"/>
  <c r="R83" i="53"/>
  <c r="R82" i="53"/>
  <c r="R81" i="53"/>
  <c r="R80" i="53"/>
  <c r="R79" i="53"/>
  <c r="R78" i="53"/>
  <c r="R77" i="53"/>
  <c r="R3" i="53"/>
  <c r="R4" i="53"/>
  <c r="R5" i="53"/>
  <c r="R6" i="53"/>
  <c r="R7" i="53"/>
  <c r="R8" i="53"/>
  <c r="R9" i="53"/>
  <c r="R10" i="53"/>
  <c r="R11" i="53"/>
  <c r="R2" i="53"/>
  <c r="O3" i="53"/>
  <c r="O4" i="53"/>
  <c r="O5" i="53"/>
  <c r="O6" i="53"/>
  <c r="O7" i="53"/>
  <c r="O8" i="53"/>
  <c r="O9" i="53"/>
  <c r="O10" i="53"/>
  <c r="O11" i="53"/>
  <c r="O2" i="53"/>
  <c r="Q149" i="52"/>
  <c r="O149" i="52"/>
  <c r="Q137" i="52"/>
  <c r="O137" i="52"/>
  <c r="Q125" i="52"/>
  <c r="O125" i="52"/>
  <c r="Q122" i="52"/>
  <c r="O122" i="52"/>
  <c r="O121" i="52"/>
  <c r="O116" i="52"/>
  <c r="O115" i="52"/>
  <c r="O113" i="52"/>
  <c r="O110" i="52"/>
  <c r="O109" i="52"/>
  <c r="O108" i="52"/>
  <c r="O98" i="52"/>
  <c r="O97" i="52"/>
  <c r="Q68" i="52"/>
  <c r="O68" i="52"/>
  <c r="Q58" i="52"/>
  <c r="O58" i="52"/>
  <c r="O45" i="52"/>
  <c r="O42" i="52"/>
  <c r="Q41" i="63"/>
  <c r="O41" i="52"/>
  <c r="O40" i="52"/>
  <c r="O40" i="63" s="1"/>
  <c r="O39" i="52"/>
  <c r="O39" i="63" s="1"/>
  <c r="Q38" i="63"/>
  <c r="O38" i="52"/>
  <c r="O37" i="52"/>
  <c r="O36" i="52"/>
  <c r="O36" i="63" s="1"/>
  <c r="O35" i="52"/>
  <c r="Q32" i="52"/>
  <c r="O32" i="52"/>
  <c r="O3" i="52"/>
  <c r="P3" i="52"/>
  <c r="Q3" i="52"/>
  <c r="O4" i="52"/>
  <c r="P4" i="52"/>
  <c r="Q4" i="52"/>
  <c r="O5" i="52"/>
  <c r="P5" i="52"/>
  <c r="P24" i="63" s="1"/>
  <c r="Q5" i="52"/>
  <c r="O6" i="52"/>
  <c r="P6" i="52"/>
  <c r="Q6" i="52"/>
  <c r="O7" i="52"/>
  <c r="P7" i="52"/>
  <c r="Q7" i="52"/>
  <c r="O8" i="52"/>
  <c r="O27" i="63" s="1"/>
  <c r="P8" i="52"/>
  <c r="Q8" i="52"/>
  <c r="O9" i="52"/>
  <c r="P9" i="52"/>
  <c r="Q9" i="52"/>
  <c r="O10" i="52"/>
  <c r="P10" i="52"/>
  <c r="Q10" i="52"/>
  <c r="Q29" i="63" s="1"/>
  <c r="O11" i="52"/>
  <c r="P11" i="52"/>
  <c r="Q11" i="52"/>
  <c r="O12" i="52"/>
  <c r="P12" i="52"/>
  <c r="Q12" i="52"/>
  <c r="O13" i="52"/>
  <c r="P13" i="52"/>
  <c r="Q13" i="52"/>
  <c r="O14" i="52"/>
  <c r="P14" i="52"/>
  <c r="Q14" i="52"/>
  <c r="O15" i="52"/>
  <c r="P15" i="52"/>
  <c r="Q15" i="52"/>
  <c r="O16" i="52"/>
  <c r="P16" i="52"/>
  <c r="Q16" i="52"/>
  <c r="O17" i="52"/>
  <c r="P17" i="52"/>
  <c r="Q17" i="52"/>
  <c r="O18" i="52"/>
  <c r="P18" i="52"/>
  <c r="Q18" i="52"/>
  <c r="O19" i="52"/>
  <c r="P19" i="52"/>
  <c r="Q19" i="52"/>
  <c r="O20" i="52"/>
  <c r="P20" i="52"/>
  <c r="Q20" i="52"/>
  <c r="O21" i="52"/>
  <c r="P21" i="52"/>
  <c r="P31" i="63" s="1"/>
  <c r="Q21" i="52"/>
  <c r="O22" i="52"/>
  <c r="P22" i="52"/>
  <c r="Q22" i="52"/>
  <c r="O23" i="52"/>
  <c r="P23" i="52"/>
  <c r="Q23" i="52"/>
  <c r="O24" i="52"/>
  <c r="O34" i="63" s="1"/>
  <c r="P24" i="52"/>
  <c r="Q24" i="52"/>
  <c r="O25" i="52"/>
  <c r="P25" i="52"/>
  <c r="Q25" i="52"/>
  <c r="O26" i="52"/>
  <c r="P26" i="52"/>
  <c r="Q26" i="52"/>
  <c r="O27" i="52"/>
  <c r="P27" i="52"/>
  <c r="Q27" i="52"/>
  <c r="O28" i="52"/>
  <c r="P28" i="52"/>
  <c r="Q28" i="52"/>
  <c r="O29" i="52"/>
  <c r="P29" i="52"/>
  <c r="Q29" i="52"/>
  <c r="O30" i="52"/>
  <c r="P30" i="52"/>
  <c r="Q30" i="52"/>
  <c r="O31" i="52"/>
  <c r="P31" i="52"/>
  <c r="Q31" i="52"/>
  <c r="O33" i="52"/>
  <c r="P33" i="52"/>
  <c r="Q33" i="52"/>
  <c r="O34" i="52"/>
  <c r="P34" i="52"/>
  <c r="Q34" i="52"/>
  <c r="P37" i="63"/>
  <c r="O43" i="52"/>
  <c r="P43" i="52"/>
  <c r="Q43" i="52"/>
  <c r="O44" i="52"/>
  <c r="P44" i="52"/>
  <c r="Q44" i="52"/>
  <c r="O46" i="52"/>
  <c r="P46" i="52"/>
  <c r="Q46" i="52"/>
  <c r="O47" i="52"/>
  <c r="P47" i="52"/>
  <c r="Q47" i="52"/>
  <c r="O48" i="52"/>
  <c r="P48" i="52"/>
  <c r="Q48" i="52"/>
  <c r="O49" i="52"/>
  <c r="P49" i="52"/>
  <c r="Q49" i="52"/>
  <c r="O50" i="52"/>
  <c r="P50" i="52"/>
  <c r="Q50" i="52"/>
  <c r="O51" i="52"/>
  <c r="P51" i="52"/>
  <c r="Q51" i="52"/>
  <c r="O52" i="52"/>
  <c r="P52" i="52"/>
  <c r="Q52" i="52"/>
  <c r="O53" i="52"/>
  <c r="P53" i="52"/>
  <c r="Q53" i="52"/>
  <c r="O54" i="52"/>
  <c r="P54" i="52"/>
  <c r="Q54" i="52"/>
  <c r="O55" i="52"/>
  <c r="P55" i="52"/>
  <c r="Q55" i="52"/>
  <c r="O56" i="52"/>
  <c r="P56" i="52"/>
  <c r="Q56" i="52"/>
  <c r="O57" i="52"/>
  <c r="P57" i="52"/>
  <c r="Q57" i="52"/>
  <c r="O59" i="52"/>
  <c r="P59" i="52"/>
  <c r="Q59" i="52"/>
  <c r="O60" i="52"/>
  <c r="P60" i="52"/>
  <c r="Q60" i="52"/>
  <c r="O61" i="52"/>
  <c r="P61" i="52"/>
  <c r="Q61" i="52"/>
  <c r="O62" i="52"/>
  <c r="P62" i="52"/>
  <c r="Q62" i="52"/>
  <c r="O63" i="52"/>
  <c r="P63" i="52"/>
  <c r="Q63" i="52"/>
  <c r="O64" i="52"/>
  <c r="O50" i="63" s="1"/>
  <c r="P64" i="52"/>
  <c r="Q64" i="52"/>
  <c r="O65" i="52"/>
  <c r="P65" i="52"/>
  <c r="Q65" i="52"/>
  <c r="O66" i="52"/>
  <c r="P66" i="52"/>
  <c r="Q66" i="52"/>
  <c r="Q52" i="63" s="1"/>
  <c r="O67" i="52"/>
  <c r="P67" i="52"/>
  <c r="Q67" i="52"/>
  <c r="O69" i="52"/>
  <c r="P69" i="52"/>
  <c r="Q69" i="52"/>
  <c r="O70" i="52"/>
  <c r="P70" i="52"/>
  <c r="Q70" i="52"/>
  <c r="O71" i="52"/>
  <c r="P71" i="52"/>
  <c r="Q71" i="52"/>
  <c r="O72" i="52"/>
  <c r="O56" i="63" s="1"/>
  <c r="P72" i="52"/>
  <c r="Q72" i="52"/>
  <c r="O73" i="52"/>
  <c r="P73" i="52"/>
  <c r="Q73" i="52"/>
  <c r="O74" i="52"/>
  <c r="P74" i="52"/>
  <c r="Q74" i="52"/>
  <c r="Q58" i="63" s="1"/>
  <c r="O75" i="52"/>
  <c r="P75" i="52"/>
  <c r="Q75" i="52"/>
  <c r="O76" i="52"/>
  <c r="P76" i="52"/>
  <c r="Q76" i="52"/>
  <c r="O77" i="52"/>
  <c r="P77" i="52"/>
  <c r="Q77" i="52"/>
  <c r="O78" i="52"/>
  <c r="P78" i="52"/>
  <c r="Q78" i="52"/>
  <c r="O79" i="52"/>
  <c r="P79" i="52"/>
  <c r="Q79" i="52"/>
  <c r="O80" i="52"/>
  <c r="O61" i="63" s="1"/>
  <c r="P80" i="52"/>
  <c r="Q80" i="52"/>
  <c r="O81" i="52"/>
  <c r="P81" i="52"/>
  <c r="Q81" i="52"/>
  <c r="O82" i="52"/>
  <c r="P82" i="52"/>
  <c r="Q82" i="52"/>
  <c r="Q63" i="63" s="1"/>
  <c r="O83" i="52"/>
  <c r="P83" i="52"/>
  <c r="Q83" i="52"/>
  <c r="O84" i="52"/>
  <c r="P84" i="52"/>
  <c r="Q84" i="52"/>
  <c r="O85" i="52"/>
  <c r="P85" i="52"/>
  <c r="P21" i="63" s="1"/>
  <c r="Q85" i="52"/>
  <c r="O86" i="52"/>
  <c r="P86" i="52"/>
  <c r="Q86" i="52"/>
  <c r="O87" i="52"/>
  <c r="P87" i="52"/>
  <c r="Q87" i="52"/>
  <c r="O88" i="52"/>
  <c r="P88" i="52"/>
  <c r="Q88" i="52"/>
  <c r="O89" i="52"/>
  <c r="P89" i="52"/>
  <c r="Q89" i="52"/>
  <c r="O90" i="52"/>
  <c r="P90" i="52"/>
  <c r="Q90" i="52"/>
  <c r="Q66" i="63" s="1"/>
  <c r="O91" i="52"/>
  <c r="P91" i="52"/>
  <c r="Q91" i="52"/>
  <c r="O92" i="52"/>
  <c r="P92" i="52"/>
  <c r="Q92" i="52"/>
  <c r="O93" i="52"/>
  <c r="P93" i="52"/>
  <c r="P69" i="63" s="1"/>
  <c r="Q93" i="52"/>
  <c r="O94" i="52"/>
  <c r="P94" i="52"/>
  <c r="Q94" i="52"/>
  <c r="O95" i="52"/>
  <c r="P95" i="52"/>
  <c r="Q95" i="52"/>
  <c r="O96" i="52"/>
  <c r="P96" i="52"/>
  <c r="Q96" i="52"/>
  <c r="O99" i="52"/>
  <c r="P99" i="52"/>
  <c r="Q99" i="52"/>
  <c r="O100" i="52"/>
  <c r="P100" i="52"/>
  <c r="Q100" i="52"/>
  <c r="O101" i="52"/>
  <c r="P101" i="52"/>
  <c r="Q101" i="52"/>
  <c r="O102" i="52"/>
  <c r="P102" i="52"/>
  <c r="Q102" i="52"/>
  <c r="O103" i="52"/>
  <c r="P103" i="52"/>
  <c r="Q103" i="52"/>
  <c r="O104" i="52"/>
  <c r="P104" i="52"/>
  <c r="Q104" i="52"/>
  <c r="O105" i="52"/>
  <c r="P105" i="52"/>
  <c r="Q105" i="52"/>
  <c r="O106" i="52"/>
  <c r="P106" i="52"/>
  <c r="Q106" i="52"/>
  <c r="Q73" i="63" s="1"/>
  <c r="O107" i="52"/>
  <c r="P107" i="52"/>
  <c r="Q107" i="52"/>
  <c r="P76" i="63"/>
  <c r="O111" i="52"/>
  <c r="P111" i="52"/>
  <c r="Q111" i="52"/>
  <c r="O112" i="52"/>
  <c r="O79" i="63" s="1"/>
  <c r="P112" i="52"/>
  <c r="Q112" i="52"/>
  <c r="O114" i="52"/>
  <c r="P114" i="52"/>
  <c r="Q114" i="52"/>
  <c r="Q81" i="63" s="1"/>
  <c r="O117" i="52"/>
  <c r="P117" i="52"/>
  <c r="P84" i="63" s="1"/>
  <c r="Q117" i="52"/>
  <c r="O118" i="52"/>
  <c r="P118" i="52"/>
  <c r="Q118" i="52"/>
  <c r="O119" i="52"/>
  <c r="P119" i="52"/>
  <c r="Q119" i="52"/>
  <c r="O120" i="52"/>
  <c r="O87" i="63" s="1"/>
  <c r="P120" i="52"/>
  <c r="Q120" i="52"/>
  <c r="O123" i="52"/>
  <c r="P123" i="52"/>
  <c r="Q123" i="52"/>
  <c r="O124" i="52"/>
  <c r="P124" i="52"/>
  <c r="Q124" i="52"/>
  <c r="O126" i="52"/>
  <c r="P126" i="52"/>
  <c r="Q126" i="52"/>
  <c r="O127" i="52"/>
  <c r="P127" i="52"/>
  <c r="Q127" i="52"/>
  <c r="O128" i="52"/>
  <c r="P128" i="52"/>
  <c r="Q128" i="52"/>
  <c r="O129" i="52"/>
  <c r="P129" i="52"/>
  <c r="Q129" i="52"/>
  <c r="O130" i="52"/>
  <c r="P130" i="52"/>
  <c r="Q130" i="52"/>
  <c r="O131" i="52"/>
  <c r="P131" i="52"/>
  <c r="Q131" i="52"/>
  <c r="O132" i="52"/>
  <c r="P132" i="52"/>
  <c r="Q132" i="52"/>
  <c r="O133" i="52"/>
  <c r="P133" i="52"/>
  <c r="Q133" i="52"/>
  <c r="O134" i="52"/>
  <c r="P134" i="52"/>
  <c r="Q134" i="52"/>
  <c r="O135" i="52"/>
  <c r="P135" i="52"/>
  <c r="Q135" i="52"/>
  <c r="O136" i="52"/>
  <c r="P136" i="52"/>
  <c r="Q136" i="52"/>
  <c r="O138" i="52"/>
  <c r="P138" i="52"/>
  <c r="Q138" i="52"/>
  <c r="O139" i="52"/>
  <c r="P139" i="52"/>
  <c r="Q139" i="52"/>
  <c r="O140" i="52"/>
  <c r="P140" i="52"/>
  <c r="Q140" i="52"/>
  <c r="O141" i="52"/>
  <c r="P141" i="52"/>
  <c r="Q141" i="52"/>
  <c r="O142" i="52"/>
  <c r="P142" i="52"/>
  <c r="Q142" i="52"/>
  <c r="O143" i="52"/>
  <c r="P143" i="52"/>
  <c r="Q143" i="52"/>
  <c r="O144" i="52"/>
  <c r="O96" i="63" s="1"/>
  <c r="P144" i="52"/>
  <c r="Q144" i="52"/>
  <c r="O145" i="52"/>
  <c r="P145" i="52"/>
  <c r="Q145" i="52"/>
  <c r="O146" i="52"/>
  <c r="P146" i="52"/>
  <c r="Q146" i="52"/>
  <c r="Q98" i="63" s="1"/>
  <c r="O147" i="52"/>
  <c r="P147" i="52"/>
  <c r="Q147" i="52"/>
  <c r="O148" i="52"/>
  <c r="P148" i="52"/>
  <c r="Q148" i="52"/>
  <c r="Q2" i="52"/>
  <c r="P2" i="52"/>
  <c r="O2" i="52"/>
  <c r="O21" i="63"/>
  <c r="Q21" i="63"/>
  <c r="O22" i="63"/>
  <c r="P22" i="63"/>
  <c r="Q22" i="63"/>
  <c r="O23" i="63"/>
  <c r="P23" i="63"/>
  <c r="Q23" i="63"/>
  <c r="O24" i="63"/>
  <c r="Q24" i="63"/>
  <c r="O25" i="63"/>
  <c r="P25" i="63"/>
  <c r="Q25" i="63"/>
  <c r="O26" i="63"/>
  <c r="P26" i="63"/>
  <c r="Q26" i="63"/>
  <c r="P27" i="63"/>
  <c r="Q27" i="63"/>
  <c r="O28" i="63"/>
  <c r="P28" i="63"/>
  <c r="Q28" i="63"/>
  <c r="O29" i="63"/>
  <c r="P29" i="63"/>
  <c r="O30" i="63"/>
  <c r="P30" i="63"/>
  <c r="Q30" i="63"/>
  <c r="O31" i="63"/>
  <c r="Q31" i="63"/>
  <c r="O32" i="63"/>
  <c r="P32" i="63"/>
  <c r="Q32" i="63"/>
  <c r="O33" i="63"/>
  <c r="P33" i="63"/>
  <c r="Q33" i="63"/>
  <c r="P34" i="63"/>
  <c r="Q34" i="63"/>
  <c r="O35" i="63"/>
  <c r="P35" i="63"/>
  <c r="Q35" i="63"/>
  <c r="P36" i="63"/>
  <c r="Q36" i="63"/>
  <c r="O37" i="63"/>
  <c r="Q37" i="63"/>
  <c r="O38" i="63"/>
  <c r="P38" i="63"/>
  <c r="P39" i="63"/>
  <c r="Q39" i="63"/>
  <c r="P40" i="63"/>
  <c r="Q40" i="63"/>
  <c r="O41" i="63"/>
  <c r="P41" i="63"/>
  <c r="O42" i="63"/>
  <c r="P42" i="63"/>
  <c r="Q42" i="63"/>
  <c r="O43" i="63"/>
  <c r="P43" i="63"/>
  <c r="Q43" i="63"/>
  <c r="O44" i="63"/>
  <c r="P44" i="63"/>
  <c r="Q44" i="63"/>
  <c r="O45" i="63"/>
  <c r="P45" i="63"/>
  <c r="Q45" i="63"/>
  <c r="O46" i="63"/>
  <c r="P46" i="63"/>
  <c r="Q46" i="63"/>
  <c r="O47" i="63"/>
  <c r="P47" i="63"/>
  <c r="Q47" i="63"/>
  <c r="O48" i="63"/>
  <c r="P48" i="63"/>
  <c r="Q48" i="63"/>
  <c r="O49" i="63"/>
  <c r="P49" i="63"/>
  <c r="Q49" i="63"/>
  <c r="P50" i="63"/>
  <c r="Q50" i="63"/>
  <c r="O51" i="63"/>
  <c r="P51" i="63"/>
  <c r="Q51" i="63"/>
  <c r="O52" i="63"/>
  <c r="P52" i="63"/>
  <c r="O53" i="63"/>
  <c r="P53" i="63"/>
  <c r="Q53" i="63"/>
  <c r="O54" i="63"/>
  <c r="P54" i="63"/>
  <c r="Q54" i="63"/>
  <c r="O55" i="63"/>
  <c r="P55" i="63"/>
  <c r="Q55" i="63"/>
  <c r="P56" i="63"/>
  <c r="Q56" i="63"/>
  <c r="O57" i="63"/>
  <c r="P57" i="63"/>
  <c r="Q57" i="63"/>
  <c r="O58" i="63"/>
  <c r="P58" i="63"/>
  <c r="O59" i="63"/>
  <c r="P59" i="63"/>
  <c r="Q59" i="63"/>
  <c r="O60" i="63"/>
  <c r="P60" i="63"/>
  <c r="Q60" i="63"/>
  <c r="P61" i="63"/>
  <c r="Q61" i="63"/>
  <c r="O62" i="63"/>
  <c r="P62" i="63"/>
  <c r="Q62" i="63"/>
  <c r="O63" i="63"/>
  <c r="P63" i="63"/>
  <c r="O64" i="63"/>
  <c r="P64" i="63"/>
  <c r="Q64" i="63"/>
  <c r="O65" i="63"/>
  <c r="P65" i="63"/>
  <c r="Q65" i="63"/>
  <c r="O66" i="63"/>
  <c r="P66" i="63"/>
  <c r="O67" i="63"/>
  <c r="P67" i="63"/>
  <c r="Q67" i="63"/>
  <c r="O68" i="63"/>
  <c r="P68" i="63"/>
  <c r="Q68" i="63"/>
  <c r="O69" i="63"/>
  <c r="Q69" i="63"/>
  <c r="O70" i="63"/>
  <c r="P70" i="63"/>
  <c r="Q70" i="63"/>
  <c r="O71" i="63"/>
  <c r="P71" i="63"/>
  <c r="Q71" i="63"/>
  <c r="O72" i="63"/>
  <c r="P72" i="63"/>
  <c r="Q72" i="63"/>
  <c r="O73" i="63"/>
  <c r="P73" i="63"/>
  <c r="O74" i="63"/>
  <c r="P74" i="63"/>
  <c r="Q74" i="63"/>
  <c r="O75" i="63"/>
  <c r="P75" i="63"/>
  <c r="O76" i="63"/>
  <c r="Q76" i="63"/>
  <c r="O77" i="63"/>
  <c r="P77" i="63"/>
  <c r="Q77" i="63"/>
  <c r="O78" i="63"/>
  <c r="P78" i="63"/>
  <c r="Q78" i="63"/>
  <c r="P79" i="63"/>
  <c r="Q79" i="63"/>
  <c r="O80" i="63"/>
  <c r="P80" i="63"/>
  <c r="Q80" i="63"/>
  <c r="O81" i="63"/>
  <c r="P81" i="63"/>
  <c r="O82" i="63"/>
  <c r="P82" i="63"/>
  <c r="Q82" i="63"/>
  <c r="O83" i="63"/>
  <c r="P83" i="63"/>
  <c r="Q83" i="63"/>
  <c r="O84" i="63"/>
  <c r="Q84" i="63"/>
  <c r="O85" i="63"/>
  <c r="P85" i="63"/>
  <c r="Q85" i="63"/>
  <c r="O86" i="63"/>
  <c r="P86" i="63"/>
  <c r="Q86" i="63"/>
  <c r="P87" i="63"/>
  <c r="Q87" i="63"/>
  <c r="O88" i="63"/>
  <c r="P88" i="63"/>
  <c r="Q88" i="63"/>
  <c r="O89" i="63"/>
  <c r="P89" i="63"/>
  <c r="Q89" i="63"/>
  <c r="O90" i="63"/>
  <c r="P90" i="63"/>
  <c r="Q90" i="63"/>
  <c r="O91" i="63"/>
  <c r="P91" i="63"/>
  <c r="Q91" i="63"/>
  <c r="O92" i="63"/>
  <c r="P92" i="63"/>
  <c r="Q92" i="63"/>
  <c r="O93" i="63"/>
  <c r="P93" i="63"/>
  <c r="Q93" i="63"/>
  <c r="O94" i="63"/>
  <c r="P94" i="63"/>
  <c r="Q94" i="63"/>
  <c r="O95" i="63"/>
  <c r="P95" i="63"/>
  <c r="Q95" i="63"/>
  <c r="P96" i="63"/>
  <c r="Q96" i="63"/>
  <c r="O97" i="63"/>
  <c r="P97" i="63"/>
  <c r="Q97" i="63"/>
  <c r="O98" i="63"/>
  <c r="P98" i="63"/>
  <c r="O99" i="63"/>
  <c r="P99" i="63"/>
  <c r="Q99" i="63"/>
  <c r="O100" i="63"/>
  <c r="P100" i="63"/>
  <c r="Q100" i="63"/>
  <c r="Q21" i="54"/>
  <c r="Q19" i="54"/>
  <c r="Q17" i="54"/>
  <c r="Q13" i="54"/>
  <c r="Q15" i="54"/>
  <c r="Q11" i="54"/>
  <c r="Q5" i="54"/>
  <c r="Q7" i="54"/>
  <c r="Q9" i="54"/>
  <c r="Q3" i="54"/>
  <c r="S5" i="54"/>
  <c r="S7" i="54"/>
  <c r="S9" i="54"/>
  <c r="S11" i="54"/>
  <c r="S13" i="54"/>
  <c r="S15" i="54"/>
  <c r="S17" i="54"/>
  <c r="S19" i="54"/>
  <c r="S21" i="54"/>
  <c r="S3" i="54"/>
  <c r="Q3" i="61"/>
  <c r="Q5" i="61"/>
  <c r="Q7" i="61"/>
  <c r="Q9" i="61"/>
  <c r="Q11" i="61"/>
  <c r="Q13" i="61"/>
  <c r="Q15" i="61"/>
  <c r="Q17" i="61"/>
  <c r="Q19" i="61"/>
  <c r="Q21" i="61"/>
  <c r="Q23" i="61"/>
  <c r="S3" i="61"/>
  <c r="S5" i="61"/>
  <c r="S7" i="61"/>
  <c r="S9" i="61"/>
  <c r="S11" i="61"/>
  <c r="S13" i="61"/>
  <c r="S15" i="61"/>
  <c r="S17" i="61"/>
  <c r="S19" i="61"/>
  <c r="S21" i="61"/>
  <c r="S23" i="61"/>
  <c r="S27" i="61"/>
  <c r="S29" i="61"/>
  <c r="S31" i="61"/>
  <c r="S33" i="61"/>
  <c r="S25" i="61"/>
  <c r="Q27" i="61"/>
  <c r="Q29" i="61"/>
  <c r="Q31" i="61"/>
  <c r="Q33" i="61"/>
  <c r="Q25" i="61"/>
  <c r="O16" i="63"/>
  <c r="Q16" i="63"/>
  <c r="A16" i="63"/>
  <c r="P15" i="63"/>
  <c r="Q15" i="63"/>
  <c r="O15" i="63"/>
  <c r="O14" i="63"/>
  <c r="O13" i="63"/>
  <c r="O11" i="63"/>
  <c r="O12" i="63"/>
  <c r="O10" i="63"/>
  <c r="Q14" i="63"/>
  <c r="P14" i="63"/>
  <c r="Q13" i="63"/>
  <c r="P13" i="63"/>
  <c r="Q11" i="63"/>
  <c r="Q12" i="63"/>
  <c r="Q10" i="63"/>
  <c r="B12" i="63"/>
  <c r="B11" i="63"/>
  <c r="B10" i="63"/>
  <c r="A12" i="63"/>
  <c r="A11" i="63"/>
  <c r="A10" i="63"/>
  <c r="Q9" i="63"/>
  <c r="P9" i="63"/>
  <c r="Q8" i="63"/>
  <c r="P8" i="63"/>
  <c r="Q7" i="63"/>
  <c r="P7" i="63"/>
  <c r="Q6" i="63"/>
  <c r="P6" i="63"/>
  <c r="Q5" i="63"/>
  <c r="P5" i="63"/>
  <c r="Q4" i="63"/>
  <c r="P4" i="63"/>
  <c r="Q3" i="63"/>
  <c r="P3" i="63"/>
  <c r="Q2" i="63"/>
  <c r="P2" i="63"/>
  <c r="P3" i="44"/>
  <c r="Q3" i="44"/>
  <c r="P4" i="44"/>
  <c r="Q4" i="44"/>
  <c r="P5" i="44"/>
  <c r="Q5" i="44"/>
  <c r="P6" i="44"/>
  <c r="Q6" i="44"/>
  <c r="P7" i="44"/>
  <c r="Q7" i="44"/>
  <c r="P8" i="44"/>
  <c r="Q8" i="44"/>
  <c r="P9" i="44"/>
  <c r="Q9" i="44"/>
  <c r="P10" i="44"/>
  <c r="Q10" i="44"/>
  <c r="P11" i="44"/>
  <c r="Q11" i="44"/>
  <c r="P12" i="44"/>
  <c r="Q12" i="44"/>
  <c r="P13" i="44"/>
  <c r="Q13" i="44"/>
  <c r="P14" i="44"/>
  <c r="Q14" i="44"/>
  <c r="P15" i="44"/>
  <c r="Q15" i="44"/>
  <c r="P16" i="44"/>
  <c r="Q16" i="44"/>
  <c r="P17" i="44"/>
  <c r="Q17" i="44"/>
  <c r="P18" i="44"/>
  <c r="Q18" i="44"/>
  <c r="P19" i="44"/>
  <c r="Q19" i="44"/>
  <c r="P20" i="44"/>
  <c r="Q20" i="44"/>
  <c r="P21" i="44"/>
  <c r="Q21" i="44"/>
  <c r="P22" i="44"/>
  <c r="Q22" i="44"/>
  <c r="P23" i="44"/>
  <c r="Q23" i="44"/>
  <c r="P24" i="44"/>
  <c r="Q24" i="44"/>
  <c r="P25" i="44"/>
  <c r="Q25" i="44"/>
  <c r="P26" i="44"/>
  <c r="Q26" i="44"/>
  <c r="P27" i="44"/>
  <c r="Q27" i="44"/>
  <c r="P28" i="44"/>
  <c r="Q28" i="44"/>
  <c r="P29" i="44"/>
  <c r="Q29" i="44"/>
  <c r="P30" i="44"/>
  <c r="Q30" i="44"/>
  <c r="P31" i="44"/>
  <c r="Q31" i="44"/>
  <c r="P32" i="44"/>
  <c r="Q32" i="44"/>
  <c r="P33" i="44"/>
  <c r="Q33" i="44"/>
  <c r="P34" i="44"/>
  <c r="Q34" i="44"/>
  <c r="P35" i="44"/>
  <c r="Q35" i="44"/>
  <c r="P36" i="44"/>
  <c r="Q36" i="44"/>
  <c r="P37" i="44"/>
  <c r="Q37" i="44"/>
  <c r="P38" i="44"/>
  <c r="Q38" i="44"/>
  <c r="P39" i="44"/>
  <c r="Q39" i="44"/>
  <c r="P40" i="44"/>
  <c r="Q40" i="44"/>
  <c r="P41" i="44"/>
  <c r="Q41" i="44"/>
  <c r="P42" i="44"/>
  <c r="Q42" i="44"/>
  <c r="P43" i="44"/>
  <c r="Q43" i="44"/>
  <c r="P44" i="44"/>
  <c r="Q44" i="44"/>
  <c r="P45" i="44"/>
  <c r="Q45" i="44"/>
  <c r="P46" i="44"/>
  <c r="Q46" i="44"/>
  <c r="P47" i="44"/>
  <c r="Q47" i="44"/>
  <c r="P48" i="44"/>
  <c r="Q48" i="44"/>
  <c r="P49" i="44"/>
  <c r="Q49" i="44"/>
  <c r="P50" i="44"/>
  <c r="Q50" i="44"/>
  <c r="P51" i="44"/>
  <c r="Q51" i="44"/>
  <c r="P52" i="44"/>
  <c r="Q52" i="44"/>
  <c r="P53" i="44"/>
  <c r="Q53" i="44"/>
  <c r="P54" i="44"/>
  <c r="Q54" i="44"/>
  <c r="P55" i="44"/>
  <c r="Q55" i="44"/>
  <c r="P56" i="44"/>
  <c r="Q56" i="44"/>
  <c r="P57" i="44"/>
  <c r="Q57" i="44"/>
  <c r="P58" i="44"/>
  <c r="Q58" i="44"/>
  <c r="P59" i="44"/>
  <c r="Q59" i="44"/>
  <c r="P60" i="44"/>
  <c r="Q60" i="44"/>
  <c r="P61" i="44"/>
  <c r="Q61" i="44"/>
  <c r="P62" i="44"/>
  <c r="Q62" i="44"/>
  <c r="P63" i="44"/>
  <c r="Q63" i="44"/>
  <c r="P64" i="44"/>
  <c r="Q64" i="44"/>
  <c r="P65" i="44"/>
  <c r="Q65" i="44"/>
  <c r="P66" i="44"/>
  <c r="Q66" i="44"/>
  <c r="P67" i="44"/>
  <c r="Q67" i="44"/>
  <c r="P68" i="44"/>
  <c r="Q68" i="44"/>
  <c r="P69" i="44"/>
  <c r="Q69" i="44"/>
  <c r="P70" i="44"/>
  <c r="Q70" i="44"/>
  <c r="P71" i="44"/>
  <c r="Q71" i="44"/>
  <c r="P72" i="44"/>
  <c r="Q72" i="44"/>
  <c r="P73" i="44"/>
  <c r="Q73" i="44"/>
  <c r="P74" i="44"/>
  <c r="Q74" i="44"/>
  <c r="P75" i="44"/>
  <c r="Q75" i="44"/>
  <c r="P76" i="44"/>
  <c r="Q76" i="44"/>
  <c r="P77" i="44"/>
  <c r="Q77" i="44"/>
  <c r="P78" i="44"/>
  <c r="Q78" i="44"/>
  <c r="P79" i="44"/>
  <c r="Q79" i="44"/>
  <c r="P80" i="44"/>
  <c r="Q80" i="44"/>
  <c r="P81" i="44"/>
  <c r="Q81" i="44"/>
  <c r="P82" i="44"/>
  <c r="Q82" i="44"/>
  <c r="P83" i="44"/>
  <c r="Q83" i="44"/>
  <c r="P84" i="44"/>
  <c r="Q84" i="44"/>
  <c r="P85" i="44"/>
  <c r="Q85" i="44"/>
  <c r="P86" i="44"/>
  <c r="Q86" i="44"/>
  <c r="P87" i="44"/>
  <c r="Q87" i="44"/>
  <c r="P88" i="44"/>
  <c r="Q88" i="44"/>
  <c r="P89" i="44"/>
  <c r="Q89" i="44"/>
  <c r="P90" i="44"/>
  <c r="Q90" i="44"/>
  <c r="P91" i="44"/>
  <c r="Q91" i="44"/>
  <c r="P92" i="44"/>
  <c r="Q92" i="44"/>
  <c r="P93" i="44"/>
  <c r="Q93" i="44"/>
  <c r="P94" i="44"/>
  <c r="Q94" i="44"/>
  <c r="P95" i="44"/>
  <c r="Q95" i="44"/>
  <c r="P96" i="44"/>
  <c r="Q96" i="44"/>
  <c r="P97" i="44"/>
  <c r="Q97" i="44"/>
  <c r="P98" i="44"/>
  <c r="Q98" i="44"/>
  <c r="P99" i="44"/>
  <c r="Q99" i="44"/>
  <c r="P100" i="44"/>
  <c r="Q100" i="44"/>
  <c r="P101" i="44"/>
  <c r="Q101" i="44"/>
  <c r="P102" i="44"/>
  <c r="Q102" i="44"/>
  <c r="P103" i="44"/>
  <c r="Q103" i="44"/>
  <c r="P104" i="44"/>
  <c r="Q104" i="44"/>
  <c r="P105" i="44"/>
  <c r="Q105" i="44"/>
  <c r="P106" i="44"/>
  <c r="Q106" i="44"/>
  <c r="P107" i="44"/>
  <c r="Q107" i="44"/>
  <c r="P108" i="44"/>
  <c r="Q108" i="44"/>
  <c r="P109" i="44"/>
  <c r="Q109" i="44"/>
  <c r="P110" i="44"/>
  <c r="Q110" i="44"/>
  <c r="P111" i="44"/>
  <c r="Q111" i="44"/>
  <c r="P112" i="44"/>
  <c r="Q112" i="44"/>
  <c r="P113" i="44"/>
  <c r="Q113" i="44"/>
  <c r="P114" i="44"/>
  <c r="Q114" i="44"/>
  <c r="P115" i="44"/>
  <c r="Q115" i="44"/>
  <c r="P116" i="44"/>
  <c r="Q116" i="44"/>
  <c r="P117" i="44"/>
  <c r="Q117" i="44"/>
  <c r="P118" i="44"/>
  <c r="Q118" i="44"/>
  <c r="P119" i="44"/>
  <c r="Q119" i="44"/>
  <c r="P120" i="44"/>
  <c r="Q120" i="44"/>
  <c r="P121" i="44"/>
  <c r="Q121" i="44"/>
  <c r="P122" i="44"/>
  <c r="Q122" i="44"/>
  <c r="P123" i="44"/>
  <c r="Q123" i="44"/>
  <c r="P124" i="44"/>
  <c r="Q124" i="44"/>
  <c r="P125" i="44"/>
  <c r="Q125" i="44"/>
  <c r="P126" i="44"/>
  <c r="Q126" i="44"/>
  <c r="P127" i="44"/>
  <c r="Q127" i="44"/>
  <c r="P128" i="44"/>
  <c r="Q128" i="44"/>
  <c r="P129" i="44"/>
  <c r="Q129" i="44"/>
  <c r="P130" i="44"/>
  <c r="Q130" i="44"/>
  <c r="P131" i="44"/>
  <c r="Q131" i="44"/>
  <c r="P132" i="44"/>
  <c r="Q132" i="44"/>
  <c r="P133" i="44"/>
  <c r="Q133" i="44"/>
  <c r="P134" i="44"/>
  <c r="Q134" i="44"/>
  <c r="P135" i="44"/>
  <c r="Q135" i="44"/>
  <c r="P136" i="44"/>
  <c r="Q136" i="44"/>
  <c r="P137" i="44"/>
  <c r="Q137" i="44"/>
  <c r="P138" i="44"/>
  <c r="Q138" i="44"/>
  <c r="P139" i="44"/>
  <c r="Q139" i="44"/>
  <c r="P140" i="44"/>
  <c r="Q140" i="44"/>
  <c r="P141" i="44"/>
  <c r="Q141" i="44"/>
  <c r="P142" i="44"/>
  <c r="Q142" i="44"/>
  <c r="P143" i="44"/>
  <c r="Q143" i="44"/>
  <c r="P144" i="44"/>
  <c r="Q144" i="44"/>
  <c r="P145" i="44"/>
  <c r="Q145" i="44"/>
  <c r="P146" i="44"/>
  <c r="Q146" i="44"/>
  <c r="P147" i="44"/>
  <c r="Q147" i="44"/>
  <c r="P148" i="44"/>
  <c r="Q148" i="44"/>
  <c r="P149" i="44"/>
  <c r="Q149" i="44"/>
  <c r="P150" i="44"/>
  <c r="Q150" i="44"/>
  <c r="P151" i="44"/>
  <c r="Q151" i="44"/>
  <c r="P152" i="44"/>
  <c r="Q152" i="44"/>
  <c r="P153" i="44"/>
  <c r="Q153" i="44"/>
  <c r="P154" i="44"/>
  <c r="Q154" i="44"/>
  <c r="P155" i="44"/>
  <c r="Q155" i="44"/>
  <c r="P156" i="44"/>
  <c r="Q156" i="44"/>
  <c r="P157" i="44"/>
  <c r="Q157" i="44"/>
  <c r="P158" i="44"/>
  <c r="Q158" i="44"/>
  <c r="P159" i="44"/>
  <c r="Q159" i="44"/>
  <c r="P160" i="44"/>
  <c r="Q160" i="44"/>
  <c r="P161" i="44"/>
  <c r="Q161" i="44"/>
  <c r="P162" i="44"/>
  <c r="Q162" i="44"/>
  <c r="P163" i="44"/>
  <c r="Q163" i="44"/>
  <c r="P164" i="44"/>
  <c r="Q164" i="44"/>
  <c r="P165" i="44"/>
  <c r="Q165" i="44"/>
  <c r="P166" i="44"/>
  <c r="Q166" i="44"/>
  <c r="P167" i="44"/>
  <c r="Q167" i="44"/>
  <c r="P168" i="44"/>
  <c r="Q168" i="44"/>
  <c r="P169" i="44"/>
  <c r="Q169" i="44"/>
  <c r="P170" i="44"/>
  <c r="Q170" i="44"/>
  <c r="P171" i="44"/>
  <c r="Q171" i="44"/>
  <c r="P172" i="44"/>
  <c r="Q172" i="44"/>
  <c r="P173" i="44"/>
  <c r="Q173" i="44"/>
  <c r="P174" i="44"/>
  <c r="Q174" i="44"/>
  <c r="P175" i="44"/>
  <c r="Q175" i="44"/>
  <c r="P176" i="44"/>
  <c r="Q176" i="44"/>
  <c r="P177" i="44"/>
  <c r="Q177" i="44"/>
  <c r="P178" i="44"/>
  <c r="Q178" i="44"/>
  <c r="P179" i="44"/>
  <c r="Q179" i="44"/>
  <c r="P180" i="44"/>
  <c r="Q180" i="44"/>
  <c r="P181" i="44"/>
  <c r="Q181" i="44"/>
  <c r="P182" i="44"/>
  <c r="Q182" i="44"/>
  <c r="P183" i="44"/>
  <c r="Q183" i="44"/>
  <c r="P184" i="44"/>
  <c r="Q184" i="44"/>
  <c r="P185" i="44"/>
  <c r="Q185" i="44"/>
  <c r="P186" i="44"/>
  <c r="Q186" i="44"/>
  <c r="P187" i="44"/>
  <c r="Q187" i="44"/>
  <c r="P188" i="44"/>
  <c r="Q188" i="44"/>
  <c r="P189" i="44"/>
  <c r="Q189" i="44"/>
  <c r="P190" i="44"/>
  <c r="Q190" i="44"/>
  <c r="P191" i="44"/>
  <c r="Q191" i="44"/>
  <c r="P192" i="44"/>
  <c r="Q192" i="44"/>
  <c r="P193" i="44"/>
  <c r="Q193" i="44"/>
  <c r="P194" i="44"/>
  <c r="Q194" i="44"/>
  <c r="P195" i="44"/>
  <c r="Q195" i="44"/>
  <c r="P196" i="44"/>
  <c r="Q196" i="44"/>
  <c r="P197" i="44"/>
  <c r="Q197" i="44"/>
  <c r="P198" i="44"/>
  <c r="Q198" i="44"/>
  <c r="P199" i="44"/>
  <c r="Q199" i="44"/>
  <c r="P200" i="44"/>
  <c r="Q200" i="44"/>
  <c r="P201" i="44"/>
  <c r="Q201" i="44"/>
  <c r="P202" i="44"/>
  <c r="Q202" i="44"/>
  <c r="P203" i="44"/>
  <c r="Q203" i="44"/>
  <c r="P204" i="44"/>
  <c r="Q204" i="44"/>
  <c r="P205" i="44"/>
  <c r="Q205" i="44"/>
  <c r="P206" i="44"/>
  <c r="Q206" i="44"/>
  <c r="P207" i="44"/>
  <c r="Q207" i="44"/>
  <c r="P208" i="44"/>
  <c r="Q208" i="44"/>
  <c r="P209" i="44"/>
  <c r="Q209" i="44"/>
  <c r="P210" i="44"/>
  <c r="Q210" i="44"/>
  <c r="P211" i="44"/>
  <c r="Q211" i="44"/>
  <c r="P212" i="44"/>
  <c r="Q212" i="44"/>
  <c r="P213" i="44"/>
  <c r="Q213" i="44"/>
  <c r="P214" i="44"/>
  <c r="Q214" i="44"/>
  <c r="P215" i="44"/>
  <c r="Q215" i="44"/>
  <c r="P216" i="44"/>
  <c r="Q216" i="44"/>
  <c r="P217" i="44"/>
  <c r="Q217" i="44"/>
  <c r="P218" i="44"/>
  <c r="Q218" i="44"/>
  <c r="P219" i="44"/>
  <c r="Q219" i="44"/>
  <c r="P220" i="44"/>
  <c r="Q220" i="44"/>
  <c r="P221" i="44"/>
  <c r="Q221" i="44"/>
  <c r="P222" i="44"/>
  <c r="Q222" i="44"/>
  <c r="P223" i="44"/>
  <c r="Q223" i="44"/>
  <c r="P224" i="44"/>
  <c r="Q224" i="44"/>
  <c r="P225" i="44"/>
  <c r="Q225" i="44"/>
  <c r="P226" i="44"/>
  <c r="Q226" i="44"/>
  <c r="P227" i="44"/>
  <c r="Q227" i="44"/>
  <c r="P228" i="44"/>
  <c r="Q228" i="44"/>
  <c r="P229" i="44"/>
  <c r="Q229" i="44"/>
  <c r="P230" i="44"/>
  <c r="Q230" i="44"/>
  <c r="P231" i="44"/>
  <c r="Q231" i="44"/>
  <c r="P232" i="44"/>
  <c r="Q232" i="44"/>
  <c r="P233" i="44"/>
  <c r="Q233" i="44"/>
  <c r="P234" i="44"/>
  <c r="Q234" i="44"/>
  <c r="P235" i="44"/>
  <c r="Q235" i="44"/>
  <c r="P236" i="44"/>
  <c r="Q236" i="44"/>
  <c r="P237" i="44"/>
  <c r="Q237" i="44"/>
  <c r="P238" i="44"/>
  <c r="Q238" i="44"/>
  <c r="P239" i="44"/>
  <c r="Q239" i="44"/>
  <c r="P240" i="44"/>
  <c r="Q240" i="44"/>
  <c r="P241" i="44"/>
  <c r="Q241" i="44"/>
  <c r="P242" i="44"/>
  <c r="Q242" i="44"/>
  <c r="P243" i="44"/>
  <c r="Q243" i="44"/>
  <c r="P244" i="44"/>
  <c r="Q244" i="44"/>
  <c r="P245" i="44"/>
  <c r="Q245" i="44"/>
  <c r="P246" i="44"/>
  <c r="Q246" i="44"/>
  <c r="P247" i="44"/>
  <c r="Q247" i="44"/>
  <c r="P248" i="44"/>
  <c r="Q248" i="44"/>
  <c r="P249" i="44"/>
  <c r="Q249" i="44"/>
  <c r="P250" i="44"/>
  <c r="Q250" i="44"/>
  <c r="P251" i="44"/>
  <c r="Q251" i="44"/>
  <c r="P252" i="44"/>
  <c r="Q252" i="44"/>
  <c r="P253" i="44"/>
  <c r="Q253" i="44"/>
  <c r="P254" i="44"/>
  <c r="Q254" i="44"/>
  <c r="P255" i="44"/>
  <c r="Q255" i="44"/>
  <c r="P256" i="44"/>
  <c r="Q256" i="44"/>
  <c r="P257" i="44"/>
  <c r="Q257" i="44"/>
  <c r="P258" i="44"/>
  <c r="Q258" i="44"/>
  <c r="P259" i="44"/>
  <c r="Q259" i="44"/>
  <c r="P260" i="44"/>
  <c r="Q260" i="44"/>
  <c r="P261" i="44"/>
  <c r="Q261" i="44"/>
  <c r="P262" i="44"/>
  <c r="Q262" i="44"/>
  <c r="P263" i="44"/>
  <c r="Q263" i="44"/>
  <c r="P264" i="44"/>
  <c r="Q264" i="44"/>
  <c r="P265" i="44"/>
  <c r="Q265" i="44"/>
  <c r="P266" i="44"/>
  <c r="Q266" i="44"/>
  <c r="P267" i="44"/>
  <c r="Q267" i="44"/>
  <c r="P268" i="44"/>
  <c r="Q268" i="44"/>
  <c r="P269" i="44"/>
  <c r="Q269" i="44"/>
  <c r="P270" i="44"/>
  <c r="Q270" i="44"/>
  <c r="P271" i="44"/>
  <c r="Q271" i="44"/>
  <c r="P272" i="44"/>
  <c r="Q272" i="44"/>
  <c r="P273" i="44"/>
  <c r="Q273" i="44"/>
  <c r="P274" i="44"/>
  <c r="Q274" i="44"/>
  <c r="P275" i="44"/>
  <c r="Q275" i="44"/>
  <c r="P276" i="44"/>
  <c r="Q276" i="44"/>
  <c r="P277" i="44"/>
  <c r="Q277" i="44"/>
  <c r="P278" i="44"/>
  <c r="Q278" i="44"/>
  <c r="P279" i="44"/>
  <c r="Q279" i="44"/>
  <c r="P280" i="44"/>
  <c r="Q280" i="44"/>
  <c r="P281" i="44"/>
  <c r="Q281" i="44"/>
  <c r="P282" i="44"/>
  <c r="Q282" i="44"/>
  <c r="P283" i="44"/>
  <c r="Q283" i="44"/>
  <c r="P284" i="44"/>
  <c r="Q284" i="44"/>
  <c r="P285" i="44"/>
  <c r="Q285" i="44"/>
  <c r="P286" i="44"/>
  <c r="Q286" i="44"/>
  <c r="P287" i="44"/>
  <c r="Q287" i="44"/>
  <c r="P288" i="44"/>
  <c r="Q288" i="44"/>
  <c r="P289" i="44"/>
  <c r="Q289" i="44"/>
  <c r="P290" i="44"/>
  <c r="Q290" i="44"/>
  <c r="P291" i="44"/>
  <c r="Q291" i="44"/>
  <c r="P292" i="44"/>
  <c r="Q292" i="44"/>
  <c r="P293" i="44"/>
  <c r="Q293" i="44"/>
  <c r="P294" i="44"/>
  <c r="Q294" i="44"/>
  <c r="P295" i="44"/>
  <c r="Q295" i="44"/>
  <c r="P296" i="44"/>
  <c r="Q296" i="44"/>
  <c r="P297" i="44"/>
  <c r="Q297" i="44"/>
  <c r="P298" i="44"/>
  <c r="Q298" i="44"/>
  <c r="P299" i="44"/>
  <c r="Q299" i="44"/>
  <c r="P300" i="44"/>
  <c r="Q300" i="44"/>
  <c r="P301" i="44"/>
  <c r="Q301" i="44"/>
  <c r="P302" i="44"/>
  <c r="Q302" i="44"/>
  <c r="P303" i="44"/>
  <c r="Q303" i="44"/>
  <c r="P304" i="44"/>
  <c r="Q304" i="44"/>
  <c r="P305" i="44"/>
  <c r="Q305" i="44"/>
  <c r="P306" i="44"/>
  <c r="Q306" i="44"/>
  <c r="P307" i="44"/>
  <c r="Q307" i="44"/>
  <c r="P308" i="44"/>
  <c r="Q308" i="44"/>
  <c r="P309" i="44"/>
  <c r="Q309" i="44"/>
  <c r="P310" i="44"/>
  <c r="Q310" i="44"/>
  <c r="P311" i="44"/>
  <c r="Q311" i="44"/>
  <c r="P312" i="44"/>
  <c r="Q312" i="44"/>
  <c r="P313" i="44"/>
  <c r="Q313" i="44"/>
  <c r="P314" i="44"/>
  <c r="Q314" i="44"/>
  <c r="P315" i="44"/>
  <c r="Q315" i="44"/>
  <c r="P316" i="44"/>
  <c r="Q316" i="44"/>
  <c r="P317" i="44"/>
  <c r="Q317" i="44"/>
  <c r="P318" i="44"/>
  <c r="Q318" i="44"/>
  <c r="P319" i="44"/>
  <c r="Q319" i="44"/>
  <c r="P320" i="44"/>
  <c r="Q320" i="44"/>
  <c r="P321" i="44"/>
  <c r="Q321" i="44"/>
  <c r="P322" i="44"/>
  <c r="Q322" i="44"/>
  <c r="P323" i="44"/>
  <c r="Q323" i="44"/>
  <c r="P324" i="44"/>
  <c r="Q324" i="44"/>
  <c r="P325" i="44"/>
  <c r="Q325" i="44"/>
  <c r="P326" i="44"/>
  <c r="Q326" i="44"/>
  <c r="P327" i="44"/>
  <c r="Q327" i="44"/>
  <c r="P328" i="44"/>
  <c r="Q328" i="44"/>
  <c r="P329" i="44"/>
  <c r="Q329" i="44"/>
  <c r="P330" i="44"/>
  <c r="Q330" i="44"/>
  <c r="P331" i="44"/>
  <c r="Q331" i="44"/>
  <c r="P332" i="44"/>
  <c r="Q332" i="44"/>
  <c r="P333" i="44"/>
  <c r="Q333" i="44"/>
  <c r="P334" i="44"/>
  <c r="Q334" i="44"/>
  <c r="P335" i="44"/>
  <c r="Q335" i="44"/>
  <c r="P336" i="44"/>
  <c r="Q336" i="44"/>
  <c r="P337" i="44"/>
  <c r="Q337" i="44"/>
  <c r="P338" i="44"/>
  <c r="Q338" i="44"/>
  <c r="P339" i="44"/>
  <c r="Q339" i="44"/>
  <c r="P340" i="44"/>
  <c r="Q340" i="44"/>
  <c r="P341" i="44"/>
  <c r="Q341" i="44"/>
  <c r="P342" i="44"/>
  <c r="Q342" i="44"/>
  <c r="P343" i="44"/>
  <c r="Q343" i="44"/>
  <c r="P344" i="44"/>
  <c r="Q344" i="44"/>
  <c r="P345" i="44"/>
  <c r="Q345" i="44"/>
  <c r="P346" i="44"/>
  <c r="Q346" i="44"/>
  <c r="P347" i="44"/>
  <c r="Q347" i="44"/>
  <c r="P348" i="44"/>
  <c r="Q348" i="44"/>
  <c r="P349" i="44"/>
  <c r="Q349" i="44"/>
  <c r="P350" i="44"/>
  <c r="Q350" i="44"/>
  <c r="P351" i="44"/>
  <c r="Q351" i="44"/>
  <c r="P352" i="44"/>
  <c r="Q352" i="44"/>
  <c r="P353" i="44"/>
  <c r="Q353" i="44"/>
  <c r="P354" i="44"/>
  <c r="Q354" i="44"/>
  <c r="P355" i="44"/>
  <c r="Q355" i="44"/>
  <c r="P356" i="44"/>
  <c r="Q356" i="44"/>
  <c r="P357" i="44"/>
  <c r="Q357" i="44"/>
  <c r="P358" i="44"/>
  <c r="Q358" i="44"/>
  <c r="P359" i="44"/>
  <c r="Q359" i="44"/>
  <c r="P360" i="44"/>
  <c r="Q360" i="44"/>
  <c r="P361" i="44"/>
  <c r="Q361" i="44"/>
  <c r="P362" i="44"/>
  <c r="Q362" i="44"/>
  <c r="P363" i="44"/>
  <c r="Q363" i="44"/>
  <c r="P364" i="44"/>
  <c r="Q364" i="44"/>
  <c r="P365" i="44"/>
  <c r="Q365" i="44"/>
  <c r="P366" i="44"/>
  <c r="Q366" i="44"/>
  <c r="P367" i="44"/>
  <c r="Q367" i="44"/>
  <c r="P368" i="44"/>
  <c r="Q368" i="44"/>
  <c r="P369" i="44"/>
  <c r="Q369" i="44"/>
  <c r="P370" i="44"/>
  <c r="Q370" i="44"/>
  <c r="P371" i="44"/>
  <c r="Q371" i="44"/>
  <c r="P372" i="44"/>
  <c r="Q372" i="44"/>
  <c r="P373" i="44"/>
  <c r="Q373" i="44"/>
  <c r="P374" i="44"/>
  <c r="Q374" i="44"/>
  <c r="P375" i="44"/>
  <c r="Q375" i="44"/>
  <c r="P376" i="44"/>
  <c r="Q376" i="44"/>
  <c r="P377" i="44"/>
  <c r="Q377" i="44"/>
  <c r="P378" i="44"/>
  <c r="Q378" i="44"/>
  <c r="P379" i="44"/>
  <c r="Q379" i="44"/>
  <c r="P380" i="44"/>
  <c r="Q380" i="44"/>
  <c r="P381" i="44"/>
  <c r="Q381" i="44"/>
  <c r="P382" i="44"/>
  <c r="Q382" i="44"/>
  <c r="P383" i="44"/>
  <c r="Q383" i="44"/>
  <c r="P384" i="44"/>
  <c r="Q384" i="44"/>
  <c r="P385" i="44"/>
  <c r="Q385" i="44"/>
  <c r="P386" i="44"/>
  <c r="Q386" i="44"/>
  <c r="P387" i="44"/>
  <c r="Q387" i="44"/>
  <c r="P388" i="44"/>
  <c r="Q388" i="44"/>
  <c r="P389" i="44"/>
  <c r="Q389" i="44"/>
  <c r="P390" i="44"/>
  <c r="Q390" i="44"/>
  <c r="P391" i="44"/>
  <c r="Q391" i="44"/>
  <c r="P392" i="44"/>
  <c r="Q392" i="44"/>
  <c r="P393" i="44"/>
  <c r="Q393" i="44"/>
  <c r="P394" i="44"/>
  <c r="Q394" i="44"/>
  <c r="P395" i="44"/>
  <c r="Q395" i="44"/>
  <c r="P396" i="44"/>
  <c r="Q396" i="44"/>
  <c r="P397" i="44"/>
  <c r="Q397" i="44"/>
  <c r="P398" i="44"/>
  <c r="Q398" i="44"/>
  <c r="P399" i="44"/>
  <c r="Q399" i="44"/>
  <c r="P400" i="44"/>
  <c r="Q400" i="44"/>
  <c r="P401" i="44"/>
  <c r="Q401" i="44"/>
  <c r="P402" i="44"/>
  <c r="Q402" i="44"/>
  <c r="P403" i="44"/>
  <c r="Q403" i="44"/>
  <c r="P404" i="44"/>
  <c r="Q404" i="44"/>
  <c r="P405" i="44"/>
  <c r="Q405" i="44"/>
  <c r="P406" i="44"/>
  <c r="Q406" i="44"/>
  <c r="P407" i="44"/>
  <c r="Q407" i="44"/>
  <c r="P408" i="44"/>
  <c r="Q408" i="44"/>
  <c r="P409" i="44"/>
  <c r="Q409" i="44"/>
  <c r="P410" i="44"/>
  <c r="Q410" i="44"/>
  <c r="P411" i="44"/>
  <c r="Q411" i="44"/>
  <c r="P412" i="44"/>
  <c r="Q412" i="44"/>
  <c r="P413" i="44"/>
  <c r="Q413" i="44"/>
  <c r="P414" i="44"/>
  <c r="Q414" i="44"/>
  <c r="P415" i="44"/>
  <c r="Q415" i="44"/>
  <c r="P416" i="44"/>
  <c r="Q416" i="44"/>
  <c r="P417" i="44"/>
  <c r="Q417" i="44"/>
  <c r="P418" i="44"/>
  <c r="Q418" i="44"/>
  <c r="P419" i="44"/>
  <c r="Q419" i="44"/>
  <c r="P420" i="44"/>
  <c r="Q420" i="44"/>
  <c r="P421" i="44"/>
  <c r="Q421" i="44"/>
  <c r="P422" i="44"/>
  <c r="Q422" i="44"/>
  <c r="P423" i="44"/>
  <c r="Q423" i="44"/>
  <c r="P424" i="44"/>
  <c r="Q424" i="44"/>
  <c r="P425" i="44"/>
  <c r="Q425" i="44"/>
  <c r="P426" i="44"/>
  <c r="Q426" i="44"/>
  <c r="P427" i="44"/>
  <c r="Q427" i="44"/>
  <c r="P428" i="44"/>
  <c r="Q428" i="44"/>
  <c r="P429" i="44"/>
  <c r="Q429" i="44"/>
  <c r="P430" i="44"/>
  <c r="Q430" i="44"/>
  <c r="P431" i="44"/>
  <c r="Q431" i="44"/>
  <c r="P432" i="44"/>
  <c r="Q432" i="44"/>
  <c r="P433" i="44"/>
  <c r="Q433" i="44"/>
  <c r="P434" i="44"/>
  <c r="Q434" i="44"/>
  <c r="P435" i="44"/>
  <c r="Q435" i="44"/>
  <c r="P436" i="44"/>
  <c r="Q436" i="44"/>
  <c r="P437" i="44"/>
  <c r="Q437" i="44"/>
  <c r="P438" i="44"/>
  <c r="Q438" i="44"/>
  <c r="P439" i="44"/>
  <c r="Q439" i="44"/>
  <c r="P440" i="44"/>
  <c r="Q440" i="44"/>
  <c r="P441" i="44"/>
  <c r="Q441" i="44"/>
  <c r="P442" i="44"/>
  <c r="Q442" i="44"/>
  <c r="P443" i="44"/>
  <c r="Q443" i="44"/>
  <c r="P444" i="44"/>
  <c r="Q444" i="44"/>
  <c r="P445" i="44"/>
  <c r="Q445" i="44"/>
  <c r="P446" i="44"/>
  <c r="Q446" i="44"/>
  <c r="P447" i="44"/>
  <c r="Q447" i="44"/>
  <c r="P448" i="44"/>
  <c r="Q448" i="44"/>
  <c r="P449" i="44"/>
  <c r="Q449" i="44"/>
  <c r="P450" i="44"/>
  <c r="Q450" i="44"/>
  <c r="P451" i="44"/>
  <c r="Q451" i="44"/>
  <c r="P452" i="44"/>
  <c r="Q452" i="44"/>
  <c r="P453" i="44"/>
  <c r="Q453" i="44"/>
  <c r="P454" i="44"/>
  <c r="Q454" i="44"/>
  <c r="P455" i="44"/>
  <c r="Q455" i="44"/>
  <c r="P456" i="44"/>
  <c r="Q456" i="44"/>
  <c r="P457" i="44"/>
  <c r="Q457" i="44"/>
  <c r="P458" i="44"/>
  <c r="Q458" i="44"/>
  <c r="P459" i="44"/>
  <c r="Q459" i="44"/>
  <c r="P460" i="44"/>
  <c r="Q460" i="44"/>
  <c r="P461" i="44"/>
  <c r="Q461" i="44"/>
  <c r="P462" i="44"/>
  <c r="Q462" i="44"/>
  <c r="P463" i="44"/>
  <c r="Q463" i="44"/>
  <c r="P464" i="44"/>
  <c r="Q464" i="44"/>
  <c r="P465" i="44"/>
  <c r="Q465" i="44"/>
  <c r="P466" i="44"/>
  <c r="Q466" i="44"/>
  <c r="P467" i="44"/>
  <c r="Q467" i="44"/>
  <c r="P468" i="44"/>
  <c r="Q468" i="44"/>
  <c r="P469" i="44"/>
  <c r="Q469" i="44"/>
  <c r="P470" i="44"/>
  <c r="Q470" i="44"/>
  <c r="P471" i="44"/>
  <c r="Q471" i="44"/>
  <c r="P472" i="44"/>
  <c r="Q472" i="44"/>
  <c r="P473" i="44"/>
  <c r="Q473" i="44"/>
  <c r="P474" i="44"/>
  <c r="Q474" i="44"/>
  <c r="P475" i="44"/>
  <c r="Q475" i="44"/>
  <c r="P476" i="44"/>
  <c r="Q476" i="44"/>
  <c r="P477" i="44"/>
  <c r="Q477" i="44"/>
  <c r="P478" i="44"/>
  <c r="Q478" i="44"/>
  <c r="P479" i="44"/>
  <c r="Q479" i="44"/>
  <c r="P480" i="44"/>
  <c r="Q480" i="44"/>
  <c r="P481" i="44"/>
  <c r="Q481" i="44"/>
  <c r="P482" i="44"/>
  <c r="Q482" i="44"/>
  <c r="P483" i="44"/>
  <c r="Q483" i="44"/>
  <c r="P484" i="44"/>
  <c r="Q484" i="44"/>
  <c r="P485" i="44"/>
  <c r="Q485" i="44"/>
  <c r="P486" i="44"/>
  <c r="Q486" i="44"/>
  <c r="P487" i="44"/>
  <c r="Q487" i="44"/>
  <c r="P488" i="44"/>
  <c r="Q488" i="44"/>
  <c r="P489" i="44"/>
  <c r="Q489" i="44"/>
  <c r="P490" i="44"/>
  <c r="Q490" i="44"/>
  <c r="P491" i="44"/>
  <c r="Q491" i="44"/>
  <c r="P492" i="44"/>
  <c r="Q492" i="44"/>
  <c r="P493" i="44"/>
  <c r="Q493" i="44"/>
  <c r="P494" i="44"/>
  <c r="Q494" i="44"/>
  <c r="P495" i="44"/>
  <c r="Q495" i="44"/>
  <c r="P496" i="44"/>
  <c r="Q496" i="44"/>
  <c r="P497" i="44"/>
  <c r="Q497" i="44"/>
  <c r="P498" i="44"/>
  <c r="Q498" i="44"/>
  <c r="P499" i="44"/>
  <c r="Q499" i="44"/>
  <c r="P500" i="44"/>
  <c r="Q500" i="44"/>
  <c r="P501" i="44"/>
  <c r="Q501" i="44"/>
  <c r="P502" i="44"/>
  <c r="Q502" i="44"/>
  <c r="P503" i="44"/>
  <c r="Q503" i="44"/>
  <c r="P504" i="44"/>
  <c r="Q504" i="44"/>
  <c r="P505" i="44"/>
  <c r="Q505" i="44"/>
  <c r="P506" i="44"/>
  <c r="Q506" i="44"/>
  <c r="P507" i="44"/>
  <c r="Q507" i="44"/>
  <c r="P508" i="44"/>
  <c r="Q508" i="44"/>
  <c r="P509" i="44"/>
  <c r="Q509" i="44"/>
  <c r="P510" i="44"/>
  <c r="Q510" i="44"/>
  <c r="P511" i="44"/>
  <c r="Q511" i="44"/>
  <c r="P512" i="44"/>
  <c r="Q512" i="44"/>
  <c r="P513" i="44"/>
  <c r="Q513" i="44"/>
  <c r="P514" i="44"/>
  <c r="Q514" i="44"/>
  <c r="P515" i="44"/>
  <c r="Q515" i="44"/>
  <c r="P516" i="44"/>
  <c r="Q516" i="44"/>
  <c r="P517" i="44"/>
  <c r="Q517" i="44"/>
  <c r="P518" i="44"/>
  <c r="Q518" i="44"/>
  <c r="P519" i="44"/>
  <c r="Q519" i="44"/>
  <c r="P520" i="44"/>
  <c r="Q520" i="44"/>
  <c r="P521" i="44"/>
  <c r="Q521" i="44"/>
  <c r="P522" i="44"/>
  <c r="Q522" i="44"/>
  <c r="P523" i="44"/>
  <c r="Q523" i="44"/>
  <c r="P524" i="44"/>
  <c r="Q524" i="44"/>
  <c r="P525" i="44"/>
  <c r="Q525" i="44"/>
  <c r="P526" i="44"/>
  <c r="Q526" i="44"/>
  <c r="P527" i="44"/>
  <c r="Q527" i="44"/>
  <c r="P528" i="44"/>
  <c r="Q528" i="44"/>
  <c r="P529" i="44"/>
  <c r="Q529" i="44"/>
  <c r="P530" i="44"/>
  <c r="Q530" i="44"/>
  <c r="P531" i="44"/>
  <c r="Q531" i="44"/>
  <c r="P532" i="44"/>
  <c r="Q532" i="44"/>
  <c r="P533" i="44"/>
  <c r="Q533" i="44"/>
  <c r="P534" i="44"/>
  <c r="Q534" i="44"/>
  <c r="P535" i="44"/>
  <c r="Q535" i="44"/>
  <c r="P536" i="44"/>
  <c r="Q536" i="44"/>
  <c r="P537" i="44"/>
  <c r="Q537" i="44"/>
  <c r="P538" i="44"/>
  <c r="Q538" i="44"/>
  <c r="P539" i="44"/>
  <c r="Q539" i="44"/>
  <c r="P540" i="44"/>
  <c r="Q540" i="44"/>
  <c r="P541" i="44"/>
  <c r="Q541" i="44"/>
  <c r="P542" i="44"/>
  <c r="Q542" i="44"/>
  <c r="P543" i="44"/>
  <c r="Q543" i="44"/>
  <c r="P544" i="44"/>
  <c r="Q544" i="44"/>
  <c r="P545" i="44"/>
  <c r="Q545" i="44"/>
  <c r="P546" i="44"/>
  <c r="Q546" i="44"/>
  <c r="P547" i="44"/>
  <c r="Q547" i="44"/>
  <c r="P548" i="44"/>
  <c r="Q548" i="44"/>
  <c r="P549" i="44"/>
  <c r="Q549" i="44"/>
  <c r="P550" i="44"/>
  <c r="Q550" i="44"/>
  <c r="P551" i="44"/>
  <c r="Q551" i="44"/>
  <c r="P552" i="44"/>
  <c r="Q552" i="44"/>
  <c r="P553" i="44"/>
  <c r="Q553" i="44"/>
  <c r="P554" i="44"/>
  <c r="Q554" i="44"/>
  <c r="P555" i="44"/>
  <c r="Q555" i="44"/>
  <c r="P556" i="44"/>
  <c r="Q556" i="44"/>
  <c r="P557" i="44"/>
  <c r="Q557" i="44"/>
  <c r="P558" i="44"/>
  <c r="Q558" i="44"/>
  <c r="P559" i="44"/>
  <c r="Q559" i="44"/>
  <c r="Q2" i="44"/>
  <c r="P2" i="44"/>
  <c r="P3" i="43"/>
  <c r="Q3" i="43"/>
  <c r="P4" i="43"/>
  <c r="Q4" i="43"/>
  <c r="P5" i="43"/>
  <c r="Q5" i="43"/>
  <c r="P6" i="43"/>
  <c r="Q6" i="43"/>
  <c r="P7" i="43"/>
  <c r="Q7" i="43"/>
  <c r="P8" i="43"/>
  <c r="Q8" i="43"/>
  <c r="P9" i="43"/>
  <c r="Q9" i="43"/>
  <c r="P10" i="43"/>
  <c r="Q10" i="43"/>
  <c r="P11" i="43"/>
  <c r="Q11" i="43"/>
  <c r="P12" i="43"/>
  <c r="Q12" i="43"/>
  <c r="P13" i="43"/>
  <c r="Q13" i="43"/>
  <c r="P14" i="43"/>
  <c r="Q14" i="43"/>
  <c r="P15" i="43"/>
  <c r="Q15" i="43"/>
  <c r="P16" i="43"/>
  <c r="Q16" i="43"/>
  <c r="P17" i="43"/>
  <c r="Q17" i="43"/>
  <c r="P18" i="43"/>
  <c r="Q18" i="43"/>
  <c r="P19" i="43"/>
  <c r="Q19" i="43"/>
  <c r="P20" i="43"/>
  <c r="Q20" i="43"/>
  <c r="P21" i="43"/>
  <c r="Q21" i="43"/>
  <c r="P22" i="43"/>
  <c r="Q22" i="43"/>
  <c r="P23" i="43"/>
  <c r="Q23" i="43"/>
  <c r="P24" i="43"/>
  <c r="Q24" i="43"/>
  <c r="P25" i="43"/>
  <c r="Q25" i="43"/>
  <c r="P26" i="43"/>
  <c r="Q26" i="43"/>
  <c r="P27" i="43"/>
  <c r="Q27" i="43"/>
  <c r="P28" i="43"/>
  <c r="Q28" i="43"/>
  <c r="P29" i="43"/>
  <c r="Q29" i="43"/>
  <c r="P30" i="43"/>
  <c r="Q30" i="43"/>
  <c r="P31" i="43"/>
  <c r="Q31" i="43"/>
  <c r="P32" i="43"/>
  <c r="Q32" i="43"/>
  <c r="P33" i="43"/>
  <c r="Q33" i="43"/>
  <c r="P34" i="43"/>
  <c r="Q34" i="43"/>
  <c r="P35" i="43"/>
  <c r="Q35" i="43"/>
  <c r="P36" i="43"/>
  <c r="Q36" i="43"/>
  <c r="P37" i="43"/>
  <c r="Q37" i="43"/>
  <c r="P38" i="43"/>
  <c r="Q38" i="43"/>
  <c r="P39" i="43"/>
  <c r="Q39" i="43"/>
  <c r="P40" i="43"/>
  <c r="Q40" i="43"/>
  <c r="P41" i="43"/>
  <c r="Q41" i="43"/>
  <c r="P42" i="43"/>
  <c r="Q42" i="43"/>
  <c r="P43" i="43"/>
  <c r="Q43" i="43"/>
  <c r="P44" i="43"/>
  <c r="Q44" i="43"/>
  <c r="P45" i="43"/>
  <c r="Q45" i="43"/>
  <c r="P46" i="43"/>
  <c r="Q46" i="43"/>
  <c r="P47" i="43"/>
  <c r="Q47" i="43"/>
  <c r="P48" i="43"/>
  <c r="Q48" i="43"/>
  <c r="P49" i="43"/>
  <c r="Q49" i="43"/>
  <c r="P50" i="43"/>
  <c r="Q50" i="43"/>
  <c r="P51" i="43"/>
  <c r="Q51" i="43"/>
  <c r="P52" i="43"/>
  <c r="Q52" i="43"/>
  <c r="P53" i="43"/>
  <c r="Q53" i="43"/>
  <c r="P54" i="43"/>
  <c r="Q54" i="43"/>
  <c r="P55" i="43"/>
  <c r="Q55" i="43"/>
  <c r="P56" i="43"/>
  <c r="Q56" i="43"/>
  <c r="P57" i="43"/>
  <c r="Q57" i="43"/>
  <c r="P58" i="43"/>
  <c r="Q58" i="43"/>
  <c r="P59" i="43"/>
  <c r="Q59" i="43"/>
  <c r="P60" i="43"/>
  <c r="Q60" i="43"/>
  <c r="P61" i="43"/>
  <c r="Q61" i="43"/>
  <c r="P62" i="43"/>
  <c r="Q62" i="43"/>
  <c r="P63" i="43"/>
  <c r="Q63" i="43"/>
  <c r="P64" i="43"/>
  <c r="Q64" i="43"/>
  <c r="P65" i="43"/>
  <c r="Q65" i="43"/>
  <c r="P66" i="43"/>
  <c r="Q66" i="43"/>
  <c r="P67" i="43"/>
  <c r="Q67" i="43"/>
  <c r="P68" i="43"/>
  <c r="Q68" i="43"/>
  <c r="P69" i="43"/>
  <c r="Q69" i="43"/>
  <c r="P70" i="43"/>
  <c r="Q70" i="43"/>
  <c r="P71" i="43"/>
  <c r="Q71" i="43"/>
  <c r="P72" i="43"/>
  <c r="Q72" i="43"/>
  <c r="P73" i="43"/>
  <c r="Q73" i="43"/>
  <c r="P74" i="43"/>
  <c r="Q74" i="43"/>
  <c r="P75" i="43"/>
  <c r="Q75" i="43"/>
  <c r="P76" i="43"/>
  <c r="Q76" i="43"/>
  <c r="P77" i="43"/>
  <c r="Q77" i="43"/>
  <c r="P78" i="43"/>
  <c r="Q78" i="43"/>
  <c r="P79" i="43"/>
  <c r="Q79" i="43"/>
  <c r="P80" i="43"/>
  <c r="Q80" i="43"/>
  <c r="P81" i="43"/>
  <c r="Q81" i="43"/>
  <c r="P82" i="43"/>
  <c r="Q82" i="43"/>
  <c r="P83" i="43"/>
  <c r="Q83" i="43"/>
  <c r="P84" i="43"/>
  <c r="Q84" i="43"/>
  <c r="P85" i="43"/>
  <c r="Q85" i="43"/>
  <c r="P86" i="43"/>
  <c r="Q86" i="43"/>
  <c r="P87" i="43"/>
  <c r="Q87" i="43"/>
  <c r="P88" i="43"/>
  <c r="Q88" i="43"/>
  <c r="P89" i="43"/>
  <c r="Q89" i="43"/>
  <c r="P90" i="43"/>
  <c r="Q90" i="43"/>
  <c r="P91" i="43"/>
  <c r="Q91" i="43"/>
  <c r="P92" i="43"/>
  <c r="Q92" i="43"/>
  <c r="P93" i="43"/>
  <c r="Q93" i="43"/>
  <c r="P94" i="43"/>
  <c r="Q94" i="43"/>
  <c r="P95" i="43"/>
  <c r="Q95" i="43"/>
  <c r="P96" i="43"/>
  <c r="Q96" i="43"/>
  <c r="P97" i="43"/>
  <c r="Q97" i="43"/>
  <c r="P98" i="43"/>
  <c r="Q98" i="43"/>
  <c r="P99" i="43"/>
  <c r="Q99" i="43"/>
  <c r="P100" i="43"/>
  <c r="Q100" i="43"/>
  <c r="P101" i="43"/>
  <c r="Q101" i="43"/>
  <c r="P102" i="43"/>
  <c r="Q102" i="43"/>
  <c r="P103" i="43"/>
  <c r="Q103" i="43"/>
  <c r="P104" i="43"/>
  <c r="Q104" i="43"/>
  <c r="P105" i="43"/>
  <c r="Q105" i="43"/>
  <c r="P106" i="43"/>
  <c r="Q106" i="43"/>
  <c r="P107" i="43"/>
  <c r="Q107" i="43"/>
  <c r="P108" i="43"/>
  <c r="Q108" i="43"/>
  <c r="P109" i="43"/>
  <c r="Q109" i="43"/>
  <c r="P110" i="43"/>
  <c r="Q110" i="43"/>
  <c r="P111" i="43"/>
  <c r="Q111" i="43"/>
  <c r="P112" i="43"/>
  <c r="Q112" i="43"/>
  <c r="P113" i="43"/>
  <c r="Q113" i="43"/>
  <c r="P114" i="43"/>
  <c r="Q114" i="43"/>
  <c r="P115" i="43"/>
  <c r="Q115" i="43"/>
  <c r="P116" i="43"/>
  <c r="Q116" i="43"/>
  <c r="P117" i="43"/>
  <c r="Q117" i="43"/>
  <c r="P118" i="43"/>
  <c r="Q118" i="43"/>
  <c r="Q2" i="43"/>
  <c r="P2" i="43"/>
  <c r="Q1" i="63"/>
  <c r="P1" i="63"/>
  <c r="R1" i="53"/>
  <c r="Q1" i="53"/>
  <c r="S1" i="61"/>
  <c r="R1" i="61"/>
  <c r="S1" i="54"/>
  <c r="R1" i="54"/>
  <c r="Q1" i="52"/>
  <c r="P1" i="52"/>
  <c r="Q1" i="50"/>
  <c r="P1" i="50"/>
  <c r="S1" i="47"/>
  <c r="R1" i="47"/>
  <c r="S1" i="46"/>
  <c r="R1" i="46"/>
  <c r="Q1" i="45"/>
  <c r="P1" i="45"/>
  <c r="S1" i="7"/>
  <c r="R1" i="7"/>
  <c r="Q1" i="44"/>
  <c r="P1" i="44"/>
  <c r="Q1" i="43"/>
  <c r="P1" i="43"/>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Q2" i="36"/>
  <c r="P2" i="36"/>
  <c r="Q1" i="36"/>
  <c r="P1" i="36"/>
  <c r="B100" i="63"/>
  <c r="B99" i="63"/>
  <c r="B98" i="63"/>
  <c r="B94" i="63"/>
  <c r="B93" i="63"/>
  <c r="B92" i="63"/>
  <c r="B88" i="63"/>
  <c r="B87" i="63"/>
  <c r="B86" i="63"/>
  <c r="B85" i="63"/>
  <c r="B84" i="63"/>
  <c r="B83" i="63"/>
  <c r="B82" i="63"/>
  <c r="B81" i="63"/>
  <c r="B71" i="63"/>
  <c r="B70" i="63"/>
  <c r="B69" i="63"/>
  <c r="B65" i="63"/>
  <c r="B64" i="63"/>
  <c r="B63" i="63"/>
  <c r="B59" i="63"/>
  <c r="B58" i="63"/>
  <c r="B57" i="63"/>
  <c r="B53" i="63"/>
  <c r="B52" i="63"/>
  <c r="B51" i="63"/>
  <c r="B47" i="63"/>
  <c r="B46" i="63"/>
  <c r="B45" i="63"/>
  <c r="B41" i="63"/>
  <c r="B40" i="63"/>
  <c r="B39" i="63"/>
  <c r="B35" i="63"/>
  <c r="B34" i="63"/>
  <c r="B33" i="63"/>
  <c r="B29" i="63"/>
  <c r="B28" i="63"/>
  <c r="B27" i="63"/>
  <c r="B7" i="63"/>
  <c r="B6" i="63"/>
  <c r="A97" i="63"/>
  <c r="A96" i="63"/>
  <c r="A95" i="63"/>
  <c r="A91" i="63"/>
  <c r="A90" i="63"/>
  <c r="A89" i="63"/>
  <c r="A80" i="63"/>
  <c r="A79" i="63"/>
  <c r="A78" i="63"/>
  <c r="A77" i="63"/>
  <c r="A76" i="63"/>
  <c r="A75" i="63"/>
  <c r="A74" i="63"/>
  <c r="A73" i="63"/>
  <c r="A72" i="63"/>
  <c r="A68" i="63"/>
  <c r="A67" i="63"/>
  <c r="A66" i="63"/>
  <c r="A62" i="63"/>
  <c r="A61" i="63"/>
  <c r="A60" i="63"/>
  <c r="A56" i="63"/>
  <c r="A55" i="63"/>
  <c r="A54" i="63"/>
  <c r="A50" i="63"/>
  <c r="A49" i="63"/>
  <c r="A48" i="63"/>
  <c r="A44" i="63"/>
  <c r="A43" i="63"/>
  <c r="A42" i="63"/>
  <c r="A38" i="63"/>
  <c r="A37" i="63"/>
  <c r="A36" i="63"/>
  <c r="A32" i="63"/>
  <c r="A31" i="63"/>
  <c r="A30" i="63"/>
  <c r="A26" i="63"/>
  <c r="A25" i="63"/>
  <c r="A24" i="63"/>
  <c r="A5" i="63"/>
  <c r="A4" i="63"/>
  <c r="B148" i="52"/>
  <c r="B147" i="52"/>
  <c r="B146" i="52"/>
  <c r="B136" i="52"/>
  <c r="B135" i="52"/>
  <c r="B134" i="52"/>
  <c r="B121" i="52"/>
  <c r="B120" i="52"/>
  <c r="B119" i="52"/>
  <c r="B118" i="52"/>
  <c r="B117" i="52"/>
  <c r="B116" i="52"/>
  <c r="B115" i="52"/>
  <c r="B114" i="52"/>
  <c r="B95" i="52"/>
  <c r="B94" i="52"/>
  <c r="B93" i="52"/>
  <c r="B84" i="52"/>
  <c r="B83" i="52"/>
  <c r="B82" i="52"/>
  <c r="B75" i="52"/>
  <c r="B74" i="52"/>
  <c r="B73" i="52"/>
  <c r="B67" i="52"/>
  <c r="B66" i="52"/>
  <c r="B65" i="52"/>
  <c r="B57" i="52"/>
  <c r="B56" i="52"/>
  <c r="B55" i="52"/>
  <c r="B41" i="52"/>
  <c r="B40" i="52"/>
  <c r="B39" i="52"/>
  <c r="B25" i="52"/>
  <c r="B24" i="52"/>
  <c r="B23" i="52"/>
  <c r="B10" i="52"/>
  <c r="B9" i="52"/>
  <c r="B8" i="52"/>
  <c r="B11" i="53"/>
  <c r="B10" i="53"/>
  <c r="B7" i="53"/>
  <c r="B6" i="53"/>
  <c r="B5" i="53"/>
  <c r="B4" i="53"/>
  <c r="B3" i="53"/>
  <c r="B83" i="7"/>
  <c r="B81" i="7"/>
  <c r="B79" i="7"/>
  <c r="B77" i="7"/>
  <c r="B75" i="7"/>
  <c r="B73" i="7"/>
  <c r="B71" i="7"/>
  <c r="B69" i="7"/>
  <c r="B67" i="7"/>
  <c r="B65" i="7"/>
  <c r="B63" i="7"/>
  <c r="B61" i="7"/>
  <c r="B59" i="7"/>
  <c r="B57" i="7"/>
  <c r="B55" i="7"/>
  <c r="B53" i="7"/>
  <c r="B51" i="7"/>
  <c r="B49" i="7"/>
  <c r="B47" i="7"/>
  <c r="B45" i="7"/>
  <c r="C5" i="7"/>
  <c r="C82" i="7"/>
  <c r="C80" i="7"/>
  <c r="C78" i="7"/>
  <c r="C76" i="7"/>
  <c r="C74" i="7"/>
  <c r="C72" i="7"/>
  <c r="C70" i="7"/>
  <c r="C68" i="7"/>
  <c r="C66" i="7"/>
  <c r="C64" i="7"/>
  <c r="C62" i="7"/>
  <c r="C60" i="7"/>
  <c r="C58" i="7"/>
  <c r="C56" i="7"/>
  <c r="C54" i="7"/>
  <c r="C52" i="7"/>
  <c r="C50" i="7"/>
  <c r="C48" i="7"/>
  <c r="C46" i="7"/>
  <c r="C44" i="7"/>
  <c r="C43" i="7"/>
  <c r="C41" i="7"/>
  <c r="C39" i="7"/>
  <c r="C37" i="7"/>
  <c r="C35" i="7"/>
  <c r="C33" i="7"/>
  <c r="C31" i="7"/>
  <c r="C29" i="7"/>
  <c r="C27" i="7"/>
  <c r="C25" i="7"/>
  <c r="C23" i="7"/>
  <c r="C21" i="7"/>
  <c r="C19" i="7"/>
  <c r="C17" i="7"/>
  <c r="C15" i="7"/>
  <c r="C13" i="7"/>
  <c r="C11" i="7"/>
  <c r="C9" i="7"/>
  <c r="C7" i="7"/>
  <c r="C3" i="7"/>
  <c r="V2" i="4"/>
  <c r="U2" i="4"/>
  <c r="T2" i="4"/>
  <c r="Q2" i="4"/>
  <c r="H27" i="37"/>
  <c r="L561" i="44" a="1"/>
  <c r="L565" i="44" a="1"/>
  <c r="L560" i="44" a="1"/>
  <c r="L563" i="44" a="1"/>
  <c r="L564" i="44" a="1"/>
  <c r="L562" i="44" a="1"/>
  <c r="L565" i="44" l="1"/>
  <c r="L562" i="44"/>
  <c r="L563" i="44"/>
  <c r="L560" i="44"/>
  <c r="L564" i="44"/>
  <c r="L561" i="44"/>
  <c r="E9" i="52"/>
  <c r="E28" i="63" s="1"/>
  <c r="K100" i="63"/>
  <c r="K99" i="63"/>
  <c r="K98" i="63"/>
  <c r="K97" i="63"/>
  <c r="K96" i="63"/>
  <c r="K95" i="63"/>
  <c r="K94" i="63"/>
  <c r="K93" i="63"/>
  <c r="K92" i="63"/>
  <c r="K91" i="63"/>
  <c r="K90" i="63"/>
  <c r="K89" i="63"/>
  <c r="K87" i="63"/>
  <c r="K86" i="63"/>
  <c r="K85" i="63"/>
  <c r="K84" i="63"/>
  <c r="K81" i="63"/>
  <c r="K79" i="63"/>
  <c r="K78" i="63"/>
  <c r="K74" i="63"/>
  <c r="K73" i="63"/>
  <c r="K72" i="63"/>
  <c r="K71" i="63"/>
  <c r="K70" i="63"/>
  <c r="K69" i="63"/>
  <c r="K68" i="63"/>
  <c r="K67" i="63"/>
  <c r="K66" i="63"/>
  <c r="K65" i="63"/>
  <c r="K64" i="63"/>
  <c r="K63" i="63"/>
  <c r="K62" i="63"/>
  <c r="K61" i="63"/>
  <c r="K60" i="63"/>
  <c r="K59" i="63"/>
  <c r="K58" i="63"/>
  <c r="K57" i="63"/>
  <c r="K56" i="63"/>
  <c r="K55" i="63"/>
  <c r="K54" i="63"/>
  <c r="K53" i="63"/>
  <c r="K52" i="63"/>
  <c r="K51" i="63"/>
  <c r="K50" i="63"/>
  <c r="K49" i="63"/>
  <c r="K48" i="63"/>
  <c r="K47" i="63"/>
  <c r="K46" i="63"/>
  <c r="K45" i="63"/>
  <c r="K44" i="63"/>
  <c r="K43" i="63"/>
  <c r="K42" i="63"/>
  <c r="K35" i="63"/>
  <c r="K34" i="63"/>
  <c r="K33" i="63"/>
  <c r="K32" i="63"/>
  <c r="K31" i="63"/>
  <c r="K30" i="63"/>
  <c r="K29" i="63"/>
  <c r="K28" i="63"/>
  <c r="K27" i="63"/>
  <c r="K26" i="63"/>
  <c r="K25" i="63"/>
  <c r="K24" i="63"/>
  <c r="B23" i="63"/>
  <c r="B22" i="63"/>
  <c r="B21" i="63"/>
  <c r="K23" i="63"/>
  <c r="J23" i="63"/>
  <c r="K22" i="63"/>
  <c r="J22" i="63"/>
  <c r="K21" i="63"/>
  <c r="J21" i="63"/>
  <c r="B18" i="63"/>
  <c r="B19" i="63"/>
  <c r="B20" i="63"/>
  <c r="B17" i="63"/>
  <c r="B15" i="63"/>
  <c r="A15" i="63"/>
  <c r="G14" i="63"/>
  <c r="A14" i="63"/>
  <c r="A13" i="63"/>
  <c r="B13" i="63"/>
  <c r="G13" i="63"/>
  <c r="K9" i="63"/>
  <c r="K8" i="63"/>
  <c r="K7" i="63"/>
  <c r="K6" i="63"/>
  <c r="K5" i="63"/>
  <c r="K4" i="63"/>
  <c r="A9" i="63"/>
  <c r="A8" i="63"/>
  <c r="A7" i="63"/>
  <c r="A6" i="63"/>
  <c r="B5" i="63"/>
  <c r="B4" i="63"/>
  <c r="B3" i="63"/>
  <c r="K3" i="63"/>
  <c r="B2" i="63"/>
  <c r="K2" i="63"/>
  <c r="O1" i="63"/>
  <c r="N1" i="63"/>
  <c r="M1" i="63"/>
  <c r="L1" i="63"/>
  <c r="K1" i="63"/>
  <c r="J1" i="63"/>
  <c r="I1" i="63"/>
  <c r="H1" i="63"/>
  <c r="G1" i="63"/>
  <c r="F1" i="63"/>
  <c r="E1" i="63"/>
  <c r="O31" i="61"/>
  <c r="C33" i="61"/>
  <c r="B33" i="61"/>
  <c r="C32" i="61"/>
  <c r="D32" i="61"/>
  <c r="P33" i="61" s="1"/>
  <c r="D30" i="61"/>
  <c r="P31" i="61" s="1"/>
  <c r="C30" i="61"/>
  <c r="B30" i="61"/>
  <c r="C31" i="61"/>
  <c r="O33" i="61"/>
  <c r="J33" i="61"/>
  <c r="H33" i="61"/>
  <c r="G33" i="61"/>
  <c r="J32" i="61"/>
  <c r="H32" i="61"/>
  <c r="G32" i="61"/>
  <c r="B32" i="61"/>
  <c r="J31" i="61"/>
  <c r="H31" i="61"/>
  <c r="G31" i="61"/>
  <c r="B31" i="61"/>
  <c r="J30" i="61"/>
  <c r="H30" i="61"/>
  <c r="G30" i="61"/>
  <c r="C29" i="61"/>
  <c r="B29" i="61"/>
  <c r="C28" i="61"/>
  <c r="B27" i="61"/>
  <c r="C26" i="61"/>
  <c r="C25" i="61"/>
  <c r="D28" i="61"/>
  <c r="P29" i="61" s="1"/>
  <c r="D26" i="61"/>
  <c r="P27" i="61" s="1"/>
  <c r="D24" i="61"/>
  <c r="P25" i="61" s="1"/>
  <c r="B24" i="61"/>
  <c r="O29" i="61"/>
  <c r="J29" i="61"/>
  <c r="H29" i="61"/>
  <c r="G29" i="61"/>
  <c r="J28" i="61"/>
  <c r="H28" i="61"/>
  <c r="G28" i="61"/>
  <c r="B28" i="61"/>
  <c r="O27" i="61"/>
  <c r="J27" i="61"/>
  <c r="H27" i="61"/>
  <c r="G27" i="61"/>
  <c r="C27" i="61"/>
  <c r="J26" i="61"/>
  <c r="H26" i="61"/>
  <c r="G26" i="61"/>
  <c r="B26" i="61"/>
  <c r="O25" i="61"/>
  <c r="J25" i="61"/>
  <c r="H25" i="61"/>
  <c r="G25" i="61"/>
  <c r="B25" i="61"/>
  <c r="J24" i="61"/>
  <c r="H24" i="61"/>
  <c r="G24" i="61"/>
  <c r="C24" i="61"/>
  <c r="D16" i="61"/>
  <c r="P17" i="61" s="1"/>
  <c r="B16" i="61"/>
  <c r="B23" i="61"/>
  <c r="C22" i="61"/>
  <c r="B21" i="61"/>
  <c r="C20" i="61"/>
  <c r="B19" i="61"/>
  <c r="C18" i="61"/>
  <c r="C17" i="61"/>
  <c r="O23" i="61"/>
  <c r="J23" i="61"/>
  <c r="H23" i="61"/>
  <c r="G23" i="61"/>
  <c r="C23" i="61"/>
  <c r="J22" i="61"/>
  <c r="H22" i="61"/>
  <c r="G22" i="61"/>
  <c r="D22" i="61"/>
  <c r="P23" i="61" s="1"/>
  <c r="B22" i="61"/>
  <c r="O21" i="61"/>
  <c r="J21" i="61"/>
  <c r="H21" i="61"/>
  <c r="G21" i="61"/>
  <c r="C21" i="61"/>
  <c r="J20" i="61"/>
  <c r="H20" i="61"/>
  <c r="G20" i="61"/>
  <c r="D20" i="61"/>
  <c r="P21" i="61" s="1"/>
  <c r="B20" i="61"/>
  <c r="O19" i="61"/>
  <c r="J19" i="61"/>
  <c r="H19" i="61"/>
  <c r="G19" i="61"/>
  <c r="C19" i="61"/>
  <c r="J18" i="61"/>
  <c r="H18" i="61"/>
  <c r="G18" i="61"/>
  <c r="D18" i="61"/>
  <c r="P19" i="61" s="1"/>
  <c r="B18" i="61"/>
  <c r="O17" i="61"/>
  <c r="J17" i="61"/>
  <c r="H17" i="61"/>
  <c r="G17" i="61"/>
  <c r="B17" i="61"/>
  <c r="J16" i="61"/>
  <c r="H16" i="61"/>
  <c r="G16" i="61"/>
  <c r="C16" i="61"/>
  <c r="D14" i="61"/>
  <c r="P15" i="61" s="1"/>
  <c r="D12" i="61"/>
  <c r="P13" i="61" s="1"/>
  <c r="D10" i="61"/>
  <c r="P11" i="61" s="1"/>
  <c r="D8" i="61"/>
  <c r="P9" i="61" s="1"/>
  <c r="C15" i="61"/>
  <c r="B15" i="61"/>
  <c r="B13" i="61"/>
  <c r="B11" i="61"/>
  <c r="O15" i="61"/>
  <c r="J15" i="61"/>
  <c r="H15" i="61"/>
  <c r="G15" i="61"/>
  <c r="J14" i="61"/>
  <c r="H14" i="61"/>
  <c r="G14" i="61"/>
  <c r="C14" i="61"/>
  <c r="B14" i="61"/>
  <c r="C12" i="61"/>
  <c r="C10" i="61"/>
  <c r="C9" i="61"/>
  <c r="B8" i="61"/>
  <c r="O13" i="61"/>
  <c r="J13" i="61"/>
  <c r="H13" i="61"/>
  <c r="G13" i="61"/>
  <c r="C13" i="61"/>
  <c r="J12" i="61"/>
  <c r="H12" i="61"/>
  <c r="G12" i="61"/>
  <c r="B12" i="61"/>
  <c r="O11" i="61"/>
  <c r="J11" i="61"/>
  <c r="H11" i="61"/>
  <c r="G11" i="61"/>
  <c r="C11" i="61"/>
  <c r="J10" i="61"/>
  <c r="H10" i="61"/>
  <c r="G10" i="61"/>
  <c r="B10" i="61"/>
  <c r="O9" i="61"/>
  <c r="J9" i="61"/>
  <c r="H9" i="61"/>
  <c r="G9" i="61"/>
  <c r="B9" i="61"/>
  <c r="J8" i="61"/>
  <c r="H8" i="61"/>
  <c r="G8" i="61"/>
  <c r="C8" i="61"/>
  <c r="D6" i="61"/>
  <c r="P7" i="61" s="1"/>
  <c r="D4" i="61"/>
  <c r="P5" i="61" s="1"/>
  <c r="C7" i="61"/>
  <c r="C6" i="61"/>
  <c r="B6" i="61"/>
  <c r="C5" i="61"/>
  <c r="C4" i="61"/>
  <c r="B4" i="61"/>
  <c r="B7" i="61"/>
  <c r="B5" i="61"/>
  <c r="D2" i="61"/>
  <c r="P3" i="61" s="1"/>
  <c r="B2" i="61"/>
  <c r="C3" i="61"/>
  <c r="O7" i="61"/>
  <c r="J7" i="61"/>
  <c r="H7" i="61"/>
  <c r="G7" i="61"/>
  <c r="J6" i="61"/>
  <c r="H6" i="61"/>
  <c r="G6" i="61"/>
  <c r="O5" i="61"/>
  <c r="J5" i="61"/>
  <c r="H5" i="61"/>
  <c r="G5" i="61"/>
  <c r="J4" i="61"/>
  <c r="H4" i="61"/>
  <c r="G4" i="61"/>
  <c r="O3" i="61"/>
  <c r="J3" i="61"/>
  <c r="H3" i="61"/>
  <c r="G3" i="61"/>
  <c r="B3" i="61"/>
  <c r="J2" i="61"/>
  <c r="H2" i="61"/>
  <c r="G2" i="61"/>
  <c r="C2" i="61"/>
  <c r="Q1" i="61"/>
  <c r="P1" i="61"/>
  <c r="O1" i="61"/>
  <c r="N1" i="61"/>
  <c r="M1" i="61"/>
  <c r="L1" i="61"/>
  <c r="K1" i="61"/>
  <c r="J1" i="61"/>
  <c r="I1" i="61"/>
  <c r="H1" i="61"/>
  <c r="G1" i="61"/>
  <c r="A2" i="62" l="1" a="1"/>
  <c r="A2" i="62" s="1"/>
  <c r="A18" i="63" l="1"/>
  <c r="A19" i="63"/>
  <c r="A17" i="63"/>
  <c r="A20" i="63"/>
  <c r="N1" i="45"/>
  <c r="N1" i="43"/>
  <c r="P1" i="54"/>
  <c r="P1" i="47"/>
  <c r="P1" i="46"/>
  <c r="P1" i="7"/>
  <c r="N1" i="44"/>
  <c r="H141" i="53" l="1"/>
  <c r="G141" i="53"/>
  <c r="P140" i="53"/>
  <c r="H140" i="53"/>
  <c r="G140" i="53"/>
  <c r="F141" i="53"/>
  <c r="E141" i="53"/>
  <c r="A141" i="53"/>
  <c r="B140" i="53"/>
  <c r="F140" i="53"/>
  <c r="E140" i="53"/>
  <c r="A140" i="53"/>
  <c r="G102" i="53"/>
  <c r="G103" i="53"/>
  <c r="G104" i="53"/>
  <c r="P104" i="53"/>
  <c r="H104" i="53"/>
  <c r="F104" i="53"/>
  <c r="E104" i="53"/>
  <c r="B104" i="53"/>
  <c r="A104" i="53"/>
  <c r="P103" i="53"/>
  <c r="H103" i="53"/>
  <c r="F103" i="53"/>
  <c r="E103" i="53"/>
  <c r="B103" i="53"/>
  <c r="A103" i="53"/>
  <c r="P102" i="53"/>
  <c r="H102" i="53"/>
  <c r="F102" i="53"/>
  <c r="E102" i="53"/>
  <c r="B102" i="53"/>
  <c r="A102" i="53"/>
  <c r="B83" i="53"/>
  <c r="B82" i="53"/>
  <c r="B81" i="53"/>
  <c r="P83" i="53"/>
  <c r="H83" i="53"/>
  <c r="G83" i="53"/>
  <c r="F83" i="53"/>
  <c r="E83" i="53"/>
  <c r="A83" i="53"/>
  <c r="P82" i="53"/>
  <c r="H82" i="53"/>
  <c r="G82" i="53"/>
  <c r="F82" i="53"/>
  <c r="E82" i="53"/>
  <c r="A82" i="53"/>
  <c r="B90" i="53"/>
  <c r="B130" i="53"/>
  <c r="B111" i="53"/>
  <c r="B138" i="53"/>
  <c r="P138" i="53"/>
  <c r="H138" i="53"/>
  <c r="F138" i="53"/>
  <c r="E138" i="53"/>
  <c r="A138" i="53"/>
  <c r="G130" i="53"/>
  <c r="G131" i="53"/>
  <c r="G132" i="53"/>
  <c r="G133" i="53"/>
  <c r="G134" i="53"/>
  <c r="G135" i="53"/>
  <c r="G136" i="53"/>
  <c r="G137" i="53"/>
  <c r="P137" i="53"/>
  <c r="H137" i="53"/>
  <c r="F137" i="53"/>
  <c r="E137" i="53"/>
  <c r="B137" i="53"/>
  <c r="A137" i="53"/>
  <c r="P136" i="53"/>
  <c r="H136" i="53"/>
  <c r="F136" i="53"/>
  <c r="E136" i="53"/>
  <c r="B136" i="53"/>
  <c r="A136" i="53"/>
  <c r="P135" i="53"/>
  <c r="H135" i="53"/>
  <c r="F135" i="53"/>
  <c r="E135" i="53"/>
  <c r="B135" i="53"/>
  <c r="A135" i="53"/>
  <c r="P134" i="53"/>
  <c r="H134" i="53"/>
  <c r="F134" i="53"/>
  <c r="E134" i="53"/>
  <c r="B134" i="53"/>
  <c r="A134" i="53"/>
  <c r="P133" i="53"/>
  <c r="H133" i="53"/>
  <c r="F133" i="53"/>
  <c r="E133" i="53"/>
  <c r="B133" i="53"/>
  <c r="A133" i="53"/>
  <c r="P132" i="53"/>
  <c r="H132" i="53"/>
  <c r="F132" i="53"/>
  <c r="E132" i="53"/>
  <c r="B132" i="53"/>
  <c r="A132" i="53"/>
  <c r="P131" i="53"/>
  <c r="H131" i="53"/>
  <c r="F131" i="53"/>
  <c r="E131" i="53"/>
  <c r="B131" i="53"/>
  <c r="A131" i="53"/>
  <c r="P130" i="53"/>
  <c r="H130" i="53"/>
  <c r="F130" i="53"/>
  <c r="E130" i="53"/>
  <c r="A130" i="53"/>
  <c r="G111" i="53"/>
  <c r="G112" i="53"/>
  <c r="G113" i="53"/>
  <c r="G114" i="53"/>
  <c r="G115" i="53"/>
  <c r="G116" i="53"/>
  <c r="G117" i="53"/>
  <c r="G118" i="53"/>
  <c r="P118" i="53"/>
  <c r="H118" i="53"/>
  <c r="F118" i="53"/>
  <c r="E118" i="53"/>
  <c r="B118" i="53"/>
  <c r="A118" i="53"/>
  <c r="P117" i="53"/>
  <c r="H117" i="53"/>
  <c r="F117" i="53"/>
  <c r="E117" i="53"/>
  <c r="B117" i="53"/>
  <c r="A117" i="53"/>
  <c r="P116" i="53"/>
  <c r="H116" i="53"/>
  <c r="F116" i="53"/>
  <c r="E116" i="53"/>
  <c r="B116" i="53"/>
  <c r="A116" i="53"/>
  <c r="P115" i="53"/>
  <c r="H115" i="53"/>
  <c r="F115" i="53"/>
  <c r="E115" i="53"/>
  <c r="B115" i="53"/>
  <c r="A115" i="53"/>
  <c r="P114" i="53"/>
  <c r="H114" i="53"/>
  <c r="F114" i="53"/>
  <c r="E114" i="53"/>
  <c r="B114" i="53"/>
  <c r="A114" i="53"/>
  <c r="P113" i="53"/>
  <c r="H113" i="53"/>
  <c r="F113" i="53"/>
  <c r="E113" i="53"/>
  <c r="B113" i="53"/>
  <c r="A113" i="53"/>
  <c r="P112" i="53"/>
  <c r="H112" i="53"/>
  <c r="F112" i="53"/>
  <c r="E112" i="53"/>
  <c r="B112" i="53"/>
  <c r="A112" i="53"/>
  <c r="P111" i="53"/>
  <c r="H111" i="53"/>
  <c r="F111" i="53"/>
  <c r="E111" i="53"/>
  <c r="A111" i="53"/>
  <c r="B97" i="53"/>
  <c r="B96" i="53"/>
  <c r="B95" i="53"/>
  <c r="B94" i="53"/>
  <c r="B93" i="53"/>
  <c r="B92" i="53"/>
  <c r="B91" i="53"/>
  <c r="P97" i="53"/>
  <c r="H97" i="53"/>
  <c r="G97" i="53"/>
  <c r="F97" i="53"/>
  <c r="E97" i="53"/>
  <c r="A97" i="53"/>
  <c r="P96" i="53"/>
  <c r="H96" i="53"/>
  <c r="G96" i="53"/>
  <c r="F96" i="53"/>
  <c r="E96" i="53"/>
  <c r="A96" i="53"/>
  <c r="P95" i="53"/>
  <c r="H95" i="53"/>
  <c r="G95" i="53"/>
  <c r="F95" i="53"/>
  <c r="E95" i="53"/>
  <c r="A95" i="53"/>
  <c r="P94" i="53"/>
  <c r="H94" i="53"/>
  <c r="G94" i="53"/>
  <c r="F94" i="53"/>
  <c r="E94" i="53"/>
  <c r="A94" i="53"/>
  <c r="P93" i="53"/>
  <c r="H93" i="53"/>
  <c r="G93" i="53"/>
  <c r="F93" i="53"/>
  <c r="E93" i="53"/>
  <c r="A93" i="53"/>
  <c r="P92" i="53"/>
  <c r="H92" i="53"/>
  <c r="G92" i="53"/>
  <c r="F92" i="53"/>
  <c r="E92" i="53"/>
  <c r="A92" i="53"/>
  <c r="P91" i="53"/>
  <c r="H91" i="53"/>
  <c r="G91" i="53"/>
  <c r="F91" i="53"/>
  <c r="E91" i="53"/>
  <c r="A91" i="53"/>
  <c r="P90" i="53"/>
  <c r="H90" i="53"/>
  <c r="G90" i="53"/>
  <c r="F90" i="53"/>
  <c r="E90" i="53"/>
  <c r="A90" i="53"/>
  <c r="G120" i="53"/>
  <c r="G121" i="53"/>
  <c r="G122" i="53"/>
  <c r="G123" i="53"/>
  <c r="G124" i="53"/>
  <c r="G125" i="53"/>
  <c r="G126" i="53"/>
  <c r="G127" i="53"/>
  <c r="G128" i="53"/>
  <c r="G129" i="53"/>
  <c r="G119" i="53"/>
  <c r="G110" i="53"/>
  <c r="G99" i="53"/>
  <c r="G100" i="53"/>
  <c r="G101" i="53"/>
  <c r="G105" i="53"/>
  <c r="G106" i="53"/>
  <c r="G107" i="53"/>
  <c r="G108" i="53"/>
  <c r="G109" i="53"/>
  <c r="G98" i="53"/>
  <c r="P129" i="53"/>
  <c r="H129" i="53"/>
  <c r="F129" i="53"/>
  <c r="E129" i="53"/>
  <c r="A129" i="53"/>
  <c r="P128" i="53"/>
  <c r="H128" i="53"/>
  <c r="F128" i="53"/>
  <c r="E128" i="53"/>
  <c r="A128" i="53"/>
  <c r="P127" i="53"/>
  <c r="H127" i="53"/>
  <c r="F127" i="53"/>
  <c r="E127" i="53"/>
  <c r="A127" i="53"/>
  <c r="P126" i="53"/>
  <c r="H126" i="53"/>
  <c r="F126" i="53"/>
  <c r="E126" i="53"/>
  <c r="A126" i="53"/>
  <c r="P125" i="53"/>
  <c r="H125" i="53"/>
  <c r="F125" i="53"/>
  <c r="E125" i="53"/>
  <c r="A125" i="53"/>
  <c r="P124" i="53"/>
  <c r="H124" i="53"/>
  <c r="F124" i="53"/>
  <c r="E124" i="53"/>
  <c r="A124" i="53"/>
  <c r="P123" i="53"/>
  <c r="H123" i="53"/>
  <c r="F123" i="53"/>
  <c r="E123" i="53"/>
  <c r="A123" i="53"/>
  <c r="P122" i="53"/>
  <c r="H122" i="53"/>
  <c r="F122" i="53"/>
  <c r="E122" i="53"/>
  <c r="A122" i="53"/>
  <c r="P121" i="53"/>
  <c r="H121" i="53"/>
  <c r="F121" i="53"/>
  <c r="E121" i="53"/>
  <c r="A121" i="53"/>
  <c r="P120" i="53"/>
  <c r="H120" i="53"/>
  <c r="F120" i="53"/>
  <c r="E120" i="53"/>
  <c r="A120" i="53"/>
  <c r="P119" i="53"/>
  <c r="H119" i="53"/>
  <c r="F119" i="53"/>
  <c r="E119" i="53"/>
  <c r="A119" i="53"/>
  <c r="P110" i="53"/>
  <c r="H110" i="53"/>
  <c r="F110" i="53"/>
  <c r="E110" i="53"/>
  <c r="A110" i="53"/>
  <c r="P109" i="53"/>
  <c r="H109" i="53"/>
  <c r="F109" i="53"/>
  <c r="E109" i="53"/>
  <c r="A109" i="53"/>
  <c r="P108" i="53"/>
  <c r="H108" i="53"/>
  <c r="F108" i="53"/>
  <c r="E108" i="53"/>
  <c r="A108" i="53"/>
  <c r="P107" i="53"/>
  <c r="H107" i="53"/>
  <c r="F107" i="53"/>
  <c r="E107" i="53"/>
  <c r="A107" i="53"/>
  <c r="P106" i="53"/>
  <c r="H106" i="53"/>
  <c r="F106" i="53"/>
  <c r="E106" i="53"/>
  <c r="A106" i="53"/>
  <c r="P105" i="53"/>
  <c r="H105" i="53"/>
  <c r="F105" i="53"/>
  <c r="E105" i="53"/>
  <c r="A105" i="53"/>
  <c r="P101" i="53"/>
  <c r="H101" i="53"/>
  <c r="F101" i="53"/>
  <c r="E101" i="53"/>
  <c r="A101" i="53"/>
  <c r="P100" i="53"/>
  <c r="H100" i="53"/>
  <c r="F100" i="53"/>
  <c r="E100" i="53"/>
  <c r="A100" i="53"/>
  <c r="P99" i="53"/>
  <c r="H99" i="53"/>
  <c r="F99" i="53"/>
  <c r="E99" i="53"/>
  <c r="A99" i="53"/>
  <c r="P98" i="53"/>
  <c r="H98" i="53"/>
  <c r="F98" i="53"/>
  <c r="E98" i="53"/>
  <c r="A98" i="53"/>
  <c r="E79" i="53"/>
  <c r="F79" i="53"/>
  <c r="G79" i="53"/>
  <c r="H79" i="53"/>
  <c r="P79" i="53"/>
  <c r="E80" i="53"/>
  <c r="F80" i="53"/>
  <c r="G80" i="53"/>
  <c r="H80" i="53"/>
  <c r="P80" i="53"/>
  <c r="E81" i="53"/>
  <c r="F81" i="53"/>
  <c r="G81" i="53"/>
  <c r="H81" i="53"/>
  <c r="P81" i="53"/>
  <c r="E84" i="53"/>
  <c r="F84" i="53"/>
  <c r="G84" i="53"/>
  <c r="H84" i="53"/>
  <c r="P84" i="53"/>
  <c r="E85" i="53"/>
  <c r="F85" i="53"/>
  <c r="G85" i="53"/>
  <c r="H85" i="53"/>
  <c r="P85" i="53"/>
  <c r="E86" i="53"/>
  <c r="F86" i="53"/>
  <c r="G86" i="53"/>
  <c r="H86" i="53"/>
  <c r="P86" i="53"/>
  <c r="E87" i="53"/>
  <c r="F87" i="53"/>
  <c r="G87" i="53"/>
  <c r="H87" i="53"/>
  <c r="P87" i="53"/>
  <c r="E88" i="53"/>
  <c r="F88" i="53"/>
  <c r="G88" i="53"/>
  <c r="H88" i="53"/>
  <c r="P88" i="53"/>
  <c r="E89" i="53"/>
  <c r="F89" i="53"/>
  <c r="G89" i="53"/>
  <c r="H89" i="53"/>
  <c r="P89" i="53"/>
  <c r="G78" i="53"/>
  <c r="P78" i="53"/>
  <c r="H78" i="53"/>
  <c r="F78" i="53"/>
  <c r="E78" i="53"/>
  <c r="P77" i="53"/>
  <c r="H77" i="53"/>
  <c r="G77" i="53"/>
  <c r="F77" i="53"/>
  <c r="E77" i="53"/>
  <c r="A78" i="53"/>
  <c r="A79" i="53"/>
  <c r="A80" i="53"/>
  <c r="A81" i="53"/>
  <c r="A84" i="53"/>
  <c r="A85" i="53"/>
  <c r="A86" i="53"/>
  <c r="A87" i="53"/>
  <c r="A88" i="53"/>
  <c r="A89" i="53"/>
  <c r="D3" i="14"/>
  <c r="A9" i="53"/>
  <c r="A8" i="53"/>
  <c r="A2" i="53"/>
  <c r="G11" i="53"/>
  <c r="G10" i="53"/>
  <c r="P11" i="53"/>
  <c r="H11" i="53"/>
  <c r="F11" i="53"/>
  <c r="E11" i="53"/>
  <c r="A11" i="53"/>
  <c r="G5" i="53"/>
  <c r="G4" i="53"/>
  <c r="P5" i="53"/>
  <c r="H5" i="53"/>
  <c r="F5" i="53"/>
  <c r="E5" i="53"/>
  <c r="A5" i="53"/>
  <c r="G7" i="53"/>
  <c r="P7" i="53"/>
  <c r="H7" i="53"/>
  <c r="F7" i="53"/>
  <c r="E7" i="53"/>
  <c r="A7" i="53"/>
  <c r="G9" i="53"/>
  <c r="P9" i="53"/>
  <c r="H9" i="53"/>
  <c r="F9" i="53"/>
  <c r="E9" i="53"/>
  <c r="B9" i="53"/>
  <c r="G6" i="53"/>
  <c r="G8" i="53"/>
  <c r="P8" i="53"/>
  <c r="H8" i="53"/>
  <c r="F8" i="53"/>
  <c r="E8" i="53"/>
  <c r="B8" i="53"/>
  <c r="B110" i="52" l="1"/>
  <c r="B109" i="52"/>
  <c r="B76" i="63" s="1"/>
  <c r="B108" i="52"/>
  <c r="H110" i="52"/>
  <c r="H77" i="63" s="1"/>
  <c r="G110" i="52"/>
  <c r="G77" i="63" s="1"/>
  <c r="F110" i="52"/>
  <c r="F77" i="63" s="1"/>
  <c r="E110" i="52"/>
  <c r="E77" i="63" s="1"/>
  <c r="A110" i="52"/>
  <c r="H109" i="52"/>
  <c r="H76" i="63" s="1"/>
  <c r="G109" i="52"/>
  <c r="G76" i="63" s="1"/>
  <c r="F109" i="52"/>
  <c r="F76" i="63" s="1"/>
  <c r="E109" i="52"/>
  <c r="E76" i="63" s="1"/>
  <c r="A109" i="52"/>
  <c r="H108" i="52"/>
  <c r="H75" i="63" s="1"/>
  <c r="G108" i="52"/>
  <c r="G75" i="63" s="1"/>
  <c r="F108" i="52"/>
  <c r="F75" i="63" s="1"/>
  <c r="E108" i="52"/>
  <c r="E75" i="63" s="1"/>
  <c r="A108" i="52"/>
  <c r="G116" i="52"/>
  <c r="G83" i="63" s="1"/>
  <c r="G115" i="52"/>
  <c r="G82" i="63" s="1"/>
  <c r="H116" i="52"/>
  <c r="H83" i="63" s="1"/>
  <c r="F116" i="52"/>
  <c r="F83" i="63" s="1"/>
  <c r="E116" i="52"/>
  <c r="E83" i="63" s="1"/>
  <c r="A116" i="52"/>
  <c r="H115" i="52"/>
  <c r="H82" i="63" s="1"/>
  <c r="F115" i="52"/>
  <c r="F82" i="63" s="1"/>
  <c r="E115" i="52"/>
  <c r="E82" i="63" s="1"/>
  <c r="A115" i="52"/>
  <c r="B21" i="54"/>
  <c r="C20" i="54"/>
  <c r="B3" i="54"/>
  <c r="C2" i="54"/>
  <c r="A4" i="52"/>
  <c r="A3" i="52"/>
  <c r="A2" i="52"/>
  <c r="A19" i="52"/>
  <c r="A18" i="52"/>
  <c r="A17" i="52"/>
  <c r="A35" i="52"/>
  <c r="A34" i="52"/>
  <c r="A33" i="52"/>
  <c r="A51" i="52"/>
  <c r="A50" i="52"/>
  <c r="A49" i="52"/>
  <c r="A61" i="52"/>
  <c r="A60" i="52"/>
  <c r="A59" i="52"/>
  <c r="A69" i="52"/>
  <c r="A78" i="52"/>
  <c r="A77" i="52"/>
  <c r="A76" i="52"/>
  <c r="A89" i="52"/>
  <c r="A88" i="52"/>
  <c r="A104" i="52"/>
  <c r="A103" i="52"/>
  <c r="A102" i="52"/>
  <c r="A101" i="52"/>
  <c r="A100" i="52"/>
  <c r="A99" i="52"/>
  <c r="A130" i="52"/>
  <c r="A129" i="52"/>
  <c r="A128" i="52"/>
  <c r="A142" i="52"/>
  <c r="A141" i="52"/>
  <c r="A140" i="52"/>
  <c r="B11" i="45"/>
  <c r="B12" i="45"/>
  <c r="B13" i="45"/>
  <c r="B14" i="45"/>
  <c r="B15" i="45"/>
  <c r="B16" i="45"/>
  <c r="B17" i="45"/>
  <c r="B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222" i="45"/>
  <c r="B223" i="45"/>
  <c r="B224" i="45"/>
  <c r="B225" i="45"/>
  <c r="B226" i="45"/>
  <c r="B227" i="45"/>
  <c r="B228" i="45"/>
  <c r="B229" i="45"/>
  <c r="B230" i="45"/>
  <c r="B231" i="45"/>
  <c r="B232" i="45"/>
  <c r="B233" i="45"/>
  <c r="B234" i="45"/>
  <c r="B235" i="45"/>
  <c r="B236" i="45"/>
  <c r="B237" i="45"/>
  <c r="B238" i="45"/>
  <c r="B239" i="45"/>
  <c r="B240" i="45"/>
  <c r="B241" i="45"/>
  <c r="B242" i="45"/>
  <c r="B243" i="45"/>
  <c r="B244" i="45"/>
  <c r="B245" i="45"/>
  <c r="B246" i="45"/>
  <c r="B247" i="45"/>
  <c r="B248" i="45"/>
  <c r="B249" i="45"/>
  <c r="B250" i="45"/>
  <c r="B251" i="45"/>
  <c r="B252" i="45"/>
  <c r="B253" i="45"/>
  <c r="B254" i="45"/>
  <c r="B255" i="45"/>
  <c r="B256" i="45"/>
  <c r="B257" i="45"/>
  <c r="B258" i="45"/>
  <c r="B259" i="45"/>
  <c r="B260" i="45"/>
  <c r="B261" i="45"/>
  <c r="B262" i="45"/>
  <c r="B263" i="45"/>
  <c r="B264" i="45"/>
  <c r="B265" i="45"/>
  <c r="B266" i="45"/>
  <c r="B267" i="45"/>
  <c r="B268" i="45"/>
  <c r="B269" i="45"/>
  <c r="B270" i="45"/>
  <c r="B271" i="45"/>
  <c r="B272" i="45"/>
  <c r="B273" i="45"/>
  <c r="B274" i="45"/>
  <c r="B275" i="45"/>
  <c r="B276" i="45"/>
  <c r="B277" i="45"/>
  <c r="B278" i="45"/>
  <c r="B279" i="45"/>
  <c r="B280" i="45"/>
  <c r="B281" i="45"/>
  <c r="B282" i="45"/>
  <c r="B283" i="45"/>
  <c r="B284" i="45"/>
  <c r="B285" i="45"/>
  <c r="B286" i="45"/>
  <c r="B287" i="45"/>
  <c r="B288" i="45"/>
  <c r="B289" i="45"/>
  <c r="B290" i="45"/>
  <c r="B291" i="45"/>
  <c r="B292" i="45"/>
  <c r="B293" i="45"/>
  <c r="B294" i="45"/>
  <c r="B295" i="45"/>
  <c r="B296" i="45"/>
  <c r="B297" i="45"/>
  <c r="B298" i="45"/>
  <c r="B299" i="45"/>
  <c r="B300" i="45"/>
  <c r="B301" i="45"/>
  <c r="B302" i="45"/>
  <c r="B303" i="45"/>
  <c r="B304" i="45"/>
  <c r="B305" i="45"/>
  <c r="B306" i="45"/>
  <c r="B307" i="45"/>
  <c r="B308" i="45"/>
  <c r="B309" i="45"/>
  <c r="B310" i="45"/>
  <c r="B311" i="45"/>
  <c r="B312" i="45"/>
  <c r="B313" i="45"/>
  <c r="B314" i="45"/>
  <c r="B315" i="45"/>
  <c r="B316" i="45"/>
  <c r="B317" i="45"/>
  <c r="B318" i="45"/>
  <c r="B319" i="45"/>
  <c r="B320" i="45"/>
  <c r="B321" i="45"/>
  <c r="B322" i="45"/>
  <c r="B323" i="45"/>
  <c r="B324" i="45"/>
  <c r="B325" i="45"/>
  <c r="B326" i="45"/>
  <c r="B327" i="45"/>
  <c r="B328" i="45"/>
  <c r="B329" i="45"/>
  <c r="B330" i="45"/>
  <c r="B331" i="45"/>
  <c r="B332" i="45"/>
  <c r="B333" i="45"/>
  <c r="B334" i="45"/>
  <c r="B335" i="45"/>
  <c r="B336" i="45"/>
  <c r="B337" i="45"/>
  <c r="B338" i="45"/>
  <c r="B339" i="45"/>
  <c r="B340" i="45"/>
  <c r="B341" i="45"/>
  <c r="A3" i="43"/>
  <c r="A4" i="43"/>
  <c r="A5" i="43"/>
  <c r="A6" i="43"/>
  <c r="A7" i="43"/>
  <c r="A8" i="43"/>
  <c r="A9" i="43"/>
  <c r="A10" i="43"/>
  <c r="A11" i="43"/>
  <c r="A12" i="43"/>
  <c r="A13" i="43"/>
  <c r="A14" i="43"/>
  <c r="A15" i="43"/>
  <c r="A16" i="43"/>
  <c r="A17" i="43"/>
  <c r="A18" i="43"/>
  <c r="A19" i="43"/>
  <c r="A20" i="43"/>
  <c r="A21" i="43"/>
  <c r="A22" i="43"/>
  <c r="A23" i="43"/>
  <c r="A24" i="43"/>
  <c r="A25" i="43"/>
  <c r="A26" i="43"/>
  <c r="A27" i="43"/>
  <c r="A28" i="43"/>
  <c r="A29" i="43"/>
  <c r="A30" i="43"/>
  <c r="A31" i="43"/>
  <c r="A32" i="43"/>
  <c r="A33" i="43"/>
  <c r="A34" i="43"/>
  <c r="A35" i="43"/>
  <c r="A36" i="43"/>
  <c r="A37" i="43"/>
  <c r="A38" i="43"/>
  <c r="A39" i="43"/>
  <c r="A40" i="43"/>
  <c r="A41" i="43"/>
  <c r="A42" i="43"/>
  <c r="A43" i="43"/>
  <c r="A44" i="43"/>
  <c r="A45" i="43"/>
  <c r="A46" i="43"/>
  <c r="A47" i="43"/>
  <c r="A48" i="43"/>
  <c r="A49" i="43"/>
  <c r="A50" i="43"/>
  <c r="A51" i="43"/>
  <c r="A52" i="43"/>
  <c r="A53" i="43"/>
  <c r="A54" i="43"/>
  <c r="A55" i="43"/>
  <c r="A56" i="43"/>
  <c r="A57" i="43"/>
  <c r="A58" i="43"/>
  <c r="A59" i="43"/>
  <c r="A60" i="43"/>
  <c r="A61" i="43"/>
  <c r="A62" i="43"/>
  <c r="A63" i="43"/>
  <c r="A64" i="43"/>
  <c r="A65" i="43"/>
  <c r="A66" i="43"/>
  <c r="A67" i="43"/>
  <c r="A68" i="43"/>
  <c r="A69" i="43"/>
  <c r="A70" i="43"/>
  <c r="A71" i="43"/>
  <c r="A72" i="43"/>
  <c r="A73" i="43"/>
  <c r="A74" i="43"/>
  <c r="A75" i="43"/>
  <c r="A76" i="43"/>
  <c r="A77" i="43"/>
  <c r="A78" i="43"/>
  <c r="A79" i="43"/>
  <c r="A80" i="43"/>
  <c r="A81" i="43"/>
  <c r="A82" i="43"/>
  <c r="A83" i="43"/>
  <c r="A84" i="43"/>
  <c r="A85" i="43"/>
  <c r="A86" i="43"/>
  <c r="A87" i="43"/>
  <c r="A88" i="43"/>
  <c r="A89" i="43"/>
  <c r="A90" i="43"/>
  <c r="A91" i="43"/>
  <c r="A92" i="43"/>
  <c r="A93" i="43"/>
  <c r="A94" i="43"/>
  <c r="A95" i="43"/>
  <c r="A96" i="43"/>
  <c r="A97" i="43"/>
  <c r="A98" i="43"/>
  <c r="A99" i="43"/>
  <c r="A100" i="43"/>
  <c r="A101" i="43"/>
  <c r="A102" i="43"/>
  <c r="A103" i="43"/>
  <c r="A104" i="43"/>
  <c r="A105" i="43"/>
  <c r="A106" i="43"/>
  <c r="A107" i="43"/>
  <c r="A108" i="43"/>
  <c r="A109" i="43"/>
  <c r="A110" i="43"/>
  <c r="A111" i="43"/>
  <c r="A112" i="43"/>
  <c r="A113" i="43"/>
  <c r="A114" i="43"/>
  <c r="A115" i="43"/>
  <c r="A116" i="43"/>
  <c r="A117" i="43"/>
  <c r="A118" i="43"/>
  <c r="A2" i="43"/>
  <c r="B68" i="53"/>
  <c r="B69" i="53"/>
  <c r="B70" i="53"/>
  <c r="B71" i="53"/>
  <c r="B72" i="53"/>
  <c r="B73" i="53"/>
  <c r="B74" i="53"/>
  <c r="B75" i="53"/>
  <c r="B76" i="53"/>
  <c r="B58" i="53"/>
  <c r="B59" i="53"/>
  <c r="B60" i="53"/>
  <c r="B61" i="53"/>
  <c r="B62" i="53"/>
  <c r="B63" i="53"/>
  <c r="B64" i="53"/>
  <c r="B65" i="53"/>
  <c r="B66" i="53"/>
  <c r="B67" i="53"/>
  <c r="B57" i="53"/>
  <c r="B41" i="53"/>
  <c r="B40" i="53"/>
  <c r="B39" i="53"/>
  <c r="B38" i="53"/>
  <c r="B37" i="53"/>
  <c r="B36" i="53"/>
  <c r="B35" i="53"/>
  <c r="B34" i="53"/>
  <c r="B33" i="53"/>
  <c r="B32" i="53"/>
  <c r="B31" i="53"/>
  <c r="B30" i="53"/>
  <c r="B29" i="53"/>
  <c r="B28" i="53"/>
  <c r="B27" i="53"/>
  <c r="A145" i="52"/>
  <c r="A144" i="52"/>
  <c r="A143" i="52"/>
  <c r="A133" i="52"/>
  <c r="A132" i="52"/>
  <c r="A131" i="52"/>
  <c r="A113" i="52"/>
  <c r="A112" i="52"/>
  <c r="A111" i="52"/>
  <c r="A107" i="52"/>
  <c r="A106" i="52"/>
  <c r="A105" i="52"/>
  <c r="A92" i="52"/>
  <c r="A91" i="52"/>
  <c r="A90" i="52"/>
  <c r="A81" i="52"/>
  <c r="A80" i="52"/>
  <c r="A79" i="52"/>
  <c r="A72" i="52"/>
  <c r="A71" i="52"/>
  <c r="A70" i="52"/>
  <c r="A64" i="52"/>
  <c r="A63" i="52"/>
  <c r="A62" i="52"/>
  <c r="A54" i="52"/>
  <c r="A53" i="52"/>
  <c r="A52" i="52"/>
  <c r="A38" i="52"/>
  <c r="A37" i="52"/>
  <c r="A36" i="52"/>
  <c r="A22" i="52"/>
  <c r="A21" i="52"/>
  <c r="A20" i="52"/>
  <c r="A7" i="52"/>
  <c r="A6" i="52"/>
  <c r="A5" i="52"/>
  <c r="B43" i="53"/>
  <c r="B44" i="53"/>
  <c r="B45" i="53"/>
  <c r="B46" i="53"/>
  <c r="B48" i="53"/>
  <c r="B49" i="53"/>
  <c r="B50" i="53"/>
  <c r="B51" i="53"/>
  <c r="B53" i="53"/>
  <c r="B54" i="53"/>
  <c r="B55" i="53"/>
  <c r="B56" i="53"/>
  <c r="B52" i="53"/>
  <c r="B47" i="53"/>
  <c r="B42" i="53"/>
  <c r="A10" i="53"/>
  <c r="P10" i="53"/>
  <c r="H10" i="53"/>
  <c r="F10" i="53"/>
  <c r="E10" i="53"/>
  <c r="B149" i="52"/>
  <c r="C140" i="52"/>
  <c r="C142" i="52"/>
  <c r="C141" i="52"/>
  <c r="A149" i="52"/>
  <c r="I149" i="52" s="1"/>
  <c r="N149" i="52" s="1"/>
  <c r="A148" i="52"/>
  <c r="A147" i="52"/>
  <c r="A146" i="52"/>
  <c r="B145" i="52"/>
  <c r="B144" i="52"/>
  <c r="B143" i="52"/>
  <c r="B142" i="52"/>
  <c r="I142" i="52" s="1"/>
  <c r="B141" i="52"/>
  <c r="I141" i="52" s="1"/>
  <c r="B140" i="52"/>
  <c r="I140" i="52" s="1"/>
  <c r="H149" i="52"/>
  <c r="F149" i="52"/>
  <c r="E149" i="52"/>
  <c r="M148" i="52"/>
  <c r="M100" i="63" s="1"/>
  <c r="H148" i="52"/>
  <c r="H100" i="63" s="1"/>
  <c r="G148" i="52"/>
  <c r="G100" i="63" s="1"/>
  <c r="F148" i="52"/>
  <c r="F100" i="63" s="1"/>
  <c r="E148" i="52"/>
  <c r="E100" i="63" s="1"/>
  <c r="M147" i="52"/>
  <c r="M99" i="63" s="1"/>
  <c r="H147" i="52"/>
  <c r="H99" i="63" s="1"/>
  <c r="G147" i="52"/>
  <c r="G99" i="63" s="1"/>
  <c r="F147" i="52"/>
  <c r="F99" i="63" s="1"/>
  <c r="E147" i="52"/>
  <c r="E99" i="63" s="1"/>
  <c r="M146" i="52"/>
  <c r="M98" i="63" s="1"/>
  <c r="H146" i="52"/>
  <c r="H98" i="63" s="1"/>
  <c r="G146" i="52"/>
  <c r="G98" i="63" s="1"/>
  <c r="F146" i="52"/>
  <c r="F98" i="63" s="1"/>
  <c r="E146" i="52"/>
  <c r="E98" i="63" s="1"/>
  <c r="M145" i="52"/>
  <c r="M97" i="63" s="1"/>
  <c r="H145" i="52"/>
  <c r="H97" i="63" s="1"/>
  <c r="G145" i="52"/>
  <c r="G97" i="63" s="1"/>
  <c r="F145" i="52"/>
  <c r="F97" i="63" s="1"/>
  <c r="E145" i="52"/>
  <c r="E97" i="63" s="1"/>
  <c r="M144" i="52"/>
  <c r="M96" i="63" s="1"/>
  <c r="H144" i="52"/>
  <c r="H96" i="63" s="1"/>
  <c r="G144" i="52"/>
  <c r="G96" i="63" s="1"/>
  <c r="F144" i="52"/>
  <c r="F96" i="63" s="1"/>
  <c r="E144" i="52"/>
  <c r="E96" i="63" s="1"/>
  <c r="M143" i="52"/>
  <c r="M95" i="63" s="1"/>
  <c r="H143" i="52"/>
  <c r="H95" i="63" s="1"/>
  <c r="G143" i="52"/>
  <c r="G95" i="63" s="1"/>
  <c r="F143" i="52"/>
  <c r="F95" i="63" s="1"/>
  <c r="E143" i="52"/>
  <c r="E95" i="63" s="1"/>
  <c r="M142" i="52"/>
  <c r="H142" i="52"/>
  <c r="G142" i="52"/>
  <c r="F142" i="52"/>
  <c r="E142" i="52"/>
  <c r="M141" i="52"/>
  <c r="H141" i="52"/>
  <c r="G141" i="52"/>
  <c r="F141" i="52"/>
  <c r="E141" i="52"/>
  <c r="M140" i="52"/>
  <c r="H140" i="52"/>
  <c r="G140" i="52"/>
  <c r="F140" i="52"/>
  <c r="E140" i="52"/>
  <c r="C130" i="52"/>
  <c r="C128" i="52"/>
  <c r="A139" i="52"/>
  <c r="I139" i="52" s="1"/>
  <c r="A138" i="52"/>
  <c r="I138" i="52" s="1"/>
  <c r="A137" i="52"/>
  <c r="I137" i="52" s="1"/>
  <c r="N137" i="52" s="1"/>
  <c r="A136" i="52"/>
  <c r="A135" i="52"/>
  <c r="A134" i="52"/>
  <c r="B133" i="52"/>
  <c r="B132" i="52"/>
  <c r="B131" i="52"/>
  <c r="B130" i="52"/>
  <c r="I130" i="52" s="1"/>
  <c r="B129" i="52"/>
  <c r="I129" i="52" s="1"/>
  <c r="B128" i="52"/>
  <c r="I128" i="52" s="1"/>
  <c r="C129" i="52"/>
  <c r="C139" i="52"/>
  <c r="C138" i="52"/>
  <c r="B139" i="52"/>
  <c r="B138" i="52"/>
  <c r="B137" i="52"/>
  <c r="M139" i="52"/>
  <c r="H139" i="52"/>
  <c r="G139" i="52"/>
  <c r="F139" i="52"/>
  <c r="E139" i="52"/>
  <c r="M138" i="52"/>
  <c r="H138" i="52"/>
  <c r="G138" i="52"/>
  <c r="F138" i="52"/>
  <c r="E138" i="52"/>
  <c r="H137" i="52"/>
  <c r="G137" i="52"/>
  <c r="F137" i="52"/>
  <c r="E137" i="52"/>
  <c r="M136" i="52"/>
  <c r="M94" i="63" s="1"/>
  <c r="H136" i="52"/>
  <c r="H94" i="63" s="1"/>
  <c r="G136" i="52"/>
  <c r="G94" i="63" s="1"/>
  <c r="F136" i="52"/>
  <c r="F94" i="63" s="1"/>
  <c r="E136" i="52"/>
  <c r="E94" i="63" s="1"/>
  <c r="M135" i="52"/>
  <c r="M93" i="63" s="1"/>
  <c r="H135" i="52"/>
  <c r="H93" i="63" s="1"/>
  <c r="G135" i="52"/>
  <c r="G93" i="63" s="1"/>
  <c r="F135" i="52"/>
  <c r="F93" i="63" s="1"/>
  <c r="E135" i="52"/>
  <c r="E93" i="63" s="1"/>
  <c r="M134" i="52"/>
  <c r="M92" i="63" s="1"/>
  <c r="H134" i="52"/>
  <c r="H92" i="63" s="1"/>
  <c r="G134" i="52"/>
  <c r="G92" i="63" s="1"/>
  <c r="F134" i="52"/>
  <c r="F92" i="63" s="1"/>
  <c r="E134" i="52"/>
  <c r="E92" i="63" s="1"/>
  <c r="M133" i="52"/>
  <c r="M91" i="63" s="1"/>
  <c r="H133" i="52"/>
  <c r="H91" i="63" s="1"/>
  <c r="G133" i="52"/>
  <c r="G91" i="63" s="1"/>
  <c r="F133" i="52"/>
  <c r="F91" i="63" s="1"/>
  <c r="E133" i="52"/>
  <c r="E91" i="63" s="1"/>
  <c r="M132" i="52"/>
  <c r="M90" i="63" s="1"/>
  <c r="H132" i="52"/>
  <c r="H90" i="63" s="1"/>
  <c r="G132" i="52"/>
  <c r="G90" i="63" s="1"/>
  <c r="F132" i="52"/>
  <c r="F90" i="63" s="1"/>
  <c r="E132" i="52"/>
  <c r="E90" i="63" s="1"/>
  <c r="M131" i="52"/>
  <c r="M89" i="63" s="1"/>
  <c r="H131" i="52"/>
  <c r="H89" i="63" s="1"/>
  <c r="G131" i="52"/>
  <c r="G89" i="63" s="1"/>
  <c r="F131" i="52"/>
  <c r="F89" i="63" s="1"/>
  <c r="E131" i="52"/>
  <c r="E89" i="63" s="1"/>
  <c r="M130" i="52"/>
  <c r="H130" i="52"/>
  <c r="G130" i="52"/>
  <c r="F130" i="52"/>
  <c r="E130" i="52"/>
  <c r="M129" i="52"/>
  <c r="H129" i="52"/>
  <c r="G129" i="52"/>
  <c r="F129" i="52"/>
  <c r="E129" i="52"/>
  <c r="M128" i="52"/>
  <c r="H128" i="52"/>
  <c r="G128" i="52"/>
  <c r="F128" i="52"/>
  <c r="E128" i="52"/>
  <c r="A6" i="53"/>
  <c r="A4" i="53"/>
  <c r="P6" i="53"/>
  <c r="H6" i="53"/>
  <c r="F6" i="53"/>
  <c r="E6" i="53"/>
  <c r="P4" i="53"/>
  <c r="H4" i="53"/>
  <c r="F4" i="53"/>
  <c r="E4" i="53"/>
  <c r="C104" i="52"/>
  <c r="C101" i="52"/>
  <c r="K519" i="51"/>
  <c r="K520" i="51"/>
  <c r="C127" i="52"/>
  <c r="C126" i="52"/>
  <c r="X103" i="52" s="1"/>
  <c r="C124" i="52"/>
  <c r="C123" i="52"/>
  <c r="C103" i="52"/>
  <c r="X100" i="52" s="1"/>
  <c r="C100" i="52"/>
  <c r="V100" i="52" s="1"/>
  <c r="C112" i="52"/>
  <c r="X101" i="52" s="1"/>
  <c r="C111" i="52"/>
  <c r="C120" i="52"/>
  <c r="X102" i="52" s="1"/>
  <c r="C119" i="52"/>
  <c r="C114" i="52"/>
  <c r="A114" i="52"/>
  <c r="A121" i="52"/>
  <c r="A120" i="52"/>
  <c r="A119" i="52"/>
  <c r="B113" i="52"/>
  <c r="B112" i="52"/>
  <c r="B111" i="52"/>
  <c r="M121" i="52"/>
  <c r="M88" i="63" s="1"/>
  <c r="H121" i="52"/>
  <c r="H88" i="63" s="1"/>
  <c r="G121" i="52"/>
  <c r="G88" i="63" s="1"/>
  <c r="F121" i="52"/>
  <c r="F88" i="63" s="1"/>
  <c r="E121" i="52"/>
  <c r="E88" i="63" s="1"/>
  <c r="M120" i="52"/>
  <c r="M87" i="63" s="1"/>
  <c r="H120" i="52"/>
  <c r="H87" i="63" s="1"/>
  <c r="G120" i="52"/>
  <c r="G87" i="63" s="1"/>
  <c r="F120" i="52"/>
  <c r="F87" i="63" s="1"/>
  <c r="E120" i="52"/>
  <c r="E87" i="63" s="1"/>
  <c r="M119" i="52"/>
  <c r="M86" i="63" s="1"/>
  <c r="H119" i="52"/>
  <c r="H86" i="63" s="1"/>
  <c r="G119" i="52"/>
  <c r="G86" i="63" s="1"/>
  <c r="F119" i="52"/>
  <c r="F86" i="63" s="1"/>
  <c r="E119" i="52"/>
  <c r="E86" i="63" s="1"/>
  <c r="M113" i="52"/>
  <c r="M80" i="63" s="1"/>
  <c r="H113" i="52"/>
  <c r="H80" i="63" s="1"/>
  <c r="G113" i="52"/>
  <c r="G80" i="63" s="1"/>
  <c r="F113" i="52"/>
  <c r="F80" i="63" s="1"/>
  <c r="E113" i="52"/>
  <c r="E80" i="63" s="1"/>
  <c r="M112" i="52"/>
  <c r="M79" i="63" s="1"/>
  <c r="H112" i="52"/>
  <c r="H79" i="63" s="1"/>
  <c r="G112" i="52"/>
  <c r="G79" i="63" s="1"/>
  <c r="F112" i="52"/>
  <c r="F79" i="63" s="1"/>
  <c r="E112" i="52"/>
  <c r="E79" i="63" s="1"/>
  <c r="M111" i="52"/>
  <c r="M78" i="63" s="1"/>
  <c r="H111" i="52"/>
  <c r="H78" i="63" s="1"/>
  <c r="G111" i="52"/>
  <c r="G78" i="63" s="1"/>
  <c r="F111" i="52"/>
  <c r="F78" i="63" s="1"/>
  <c r="E111" i="52"/>
  <c r="E78" i="63" s="1"/>
  <c r="C102" i="52"/>
  <c r="C99" i="52"/>
  <c r="A127" i="52"/>
  <c r="I127" i="52" s="1"/>
  <c r="A126" i="52"/>
  <c r="I126" i="52" s="1"/>
  <c r="A125" i="52"/>
  <c r="I125" i="52" s="1"/>
  <c r="N125" i="52" s="1"/>
  <c r="M127" i="52"/>
  <c r="H127" i="52"/>
  <c r="G127" i="52"/>
  <c r="F127" i="52"/>
  <c r="E127" i="52"/>
  <c r="B127" i="52"/>
  <c r="M126" i="52"/>
  <c r="H126" i="52"/>
  <c r="G126" i="52"/>
  <c r="F126" i="52"/>
  <c r="E126" i="52"/>
  <c r="B126" i="52"/>
  <c r="M125" i="52"/>
  <c r="H125" i="52"/>
  <c r="G125" i="52"/>
  <c r="F125" i="52"/>
  <c r="E125" i="52"/>
  <c r="B125" i="52"/>
  <c r="B124" i="52"/>
  <c r="B123" i="52"/>
  <c r="B122" i="52"/>
  <c r="A118" i="52"/>
  <c r="A117" i="52"/>
  <c r="B107" i="52"/>
  <c r="B106" i="52"/>
  <c r="B105" i="52"/>
  <c r="B103" i="52"/>
  <c r="I103" i="52" s="1"/>
  <c r="B104" i="52"/>
  <c r="I104" i="52" s="1"/>
  <c r="B102" i="52"/>
  <c r="I102" i="52" s="1"/>
  <c r="M104" i="52"/>
  <c r="H104" i="52"/>
  <c r="G104" i="52"/>
  <c r="F104" i="52"/>
  <c r="E104" i="52"/>
  <c r="M103" i="52"/>
  <c r="H103" i="52"/>
  <c r="G103" i="52"/>
  <c r="F103" i="52"/>
  <c r="E103" i="52"/>
  <c r="M102" i="52"/>
  <c r="H102" i="52"/>
  <c r="G102" i="52"/>
  <c r="F102" i="52"/>
  <c r="E102" i="52"/>
  <c r="A124" i="52"/>
  <c r="I124" i="52" s="1"/>
  <c r="A123" i="52"/>
  <c r="I123" i="52" s="1"/>
  <c r="A122" i="52"/>
  <c r="A14" i="53" s="1"/>
  <c r="A19" i="53" s="1"/>
  <c r="A24" i="53" s="1"/>
  <c r="A29" i="53" s="1"/>
  <c r="A34" i="53" s="1"/>
  <c r="A39" i="53" s="1"/>
  <c r="A59" i="53" s="1"/>
  <c r="A69" i="53" s="1"/>
  <c r="B101" i="52"/>
  <c r="I101" i="52" s="1"/>
  <c r="B100" i="52"/>
  <c r="I100" i="52" s="1"/>
  <c r="B99" i="52"/>
  <c r="I99" i="52" s="1"/>
  <c r="M124" i="52"/>
  <c r="H124" i="52"/>
  <c r="G124" i="52"/>
  <c r="F124" i="52"/>
  <c r="E124" i="52"/>
  <c r="M123" i="52"/>
  <c r="H123" i="52"/>
  <c r="G123" i="52"/>
  <c r="F123" i="52"/>
  <c r="E123" i="52"/>
  <c r="M122" i="52"/>
  <c r="H122" i="52"/>
  <c r="G122" i="52"/>
  <c r="F122" i="52"/>
  <c r="E122" i="52"/>
  <c r="M118" i="52"/>
  <c r="M85" i="63" s="1"/>
  <c r="H118" i="52"/>
  <c r="H85" i="63" s="1"/>
  <c r="G118" i="52"/>
  <c r="G85" i="63" s="1"/>
  <c r="F118" i="52"/>
  <c r="F85" i="63" s="1"/>
  <c r="E118" i="52"/>
  <c r="E85" i="63" s="1"/>
  <c r="M117" i="52"/>
  <c r="M84" i="63" s="1"/>
  <c r="H117" i="52"/>
  <c r="H84" i="63" s="1"/>
  <c r="G117" i="52"/>
  <c r="G84" i="63" s="1"/>
  <c r="F117" i="52"/>
  <c r="F84" i="63" s="1"/>
  <c r="E117" i="52"/>
  <c r="E84" i="63" s="1"/>
  <c r="M114" i="52"/>
  <c r="M81" i="63" s="1"/>
  <c r="H114" i="52"/>
  <c r="H81" i="63" s="1"/>
  <c r="G114" i="52"/>
  <c r="G81" i="63" s="1"/>
  <c r="F114" i="52"/>
  <c r="F81" i="63" s="1"/>
  <c r="E114" i="52"/>
  <c r="E81" i="63" s="1"/>
  <c r="M107" i="52"/>
  <c r="M74" i="63" s="1"/>
  <c r="H107" i="52"/>
  <c r="H74" i="63" s="1"/>
  <c r="G107" i="52"/>
  <c r="G74" i="63" s="1"/>
  <c r="F107" i="52"/>
  <c r="F74" i="63" s="1"/>
  <c r="E107" i="52"/>
  <c r="E74" i="63" s="1"/>
  <c r="M106" i="52"/>
  <c r="M73" i="63" s="1"/>
  <c r="H106" i="52"/>
  <c r="H73" i="63" s="1"/>
  <c r="G106" i="52"/>
  <c r="G73" i="63" s="1"/>
  <c r="F106" i="52"/>
  <c r="F73" i="63" s="1"/>
  <c r="E106" i="52"/>
  <c r="E73" i="63" s="1"/>
  <c r="M105" i="52"/>
  <c r="M72" i="63" s="1"/>
  <c r="H105" i="52"/>
  <c r="H72" i="63" s="1"/>
  <c r="G105" i="52"/>
  <c r="G72" i="63" s="1"/>
  <c r="F105" i="52"/>
  <c r="F72" i="63" s="1"/>
  <c r="E105" i="52"/>
  <c r="E72" i="63" s="1"/>
  <c r="M101" i="52"/>
  <c r="H101" i="52"/>
  <c r="G101" i="52"/>
  <c r="F101" i="52"/>
  <c r="E101" i="52"/>
  <c r="M100" i="52"/>
  <c r="H100" i="52"/>
  <c r="G100" i="52"/>
  <c r="F100" i="52"/>
  <c r="E100" i="52"/>
  <c r="M99" i="52"/>
  <c r="H99" i="52"/>
  <c r="G99" i="52"/>
  <c r="F99" i="52"/>
  <c r="E99" i="52"/>
  <c r="O21" i="54"/>
  <c r="I21" i="54"/>
  <c r="I20" i="54"/>
  <c r="D20" i="54"/>
  <c r="P21" i="54" s="1"/>
  <c r="B20" i="54"/>
  <c r="C21" i="54"/>
  <c r="J21" i="54"/>
  <c r="H21" i="54"/>
  <c r="G21" i="54"/>
  <c r="J20" i="54"/>
  <c r="H20" i="54"/>
  <c r="G20" i="54"/>
  <c r="C96" i="52"/>
  <c r="C89" i="52"/>
  <c r="C88" i="52"/>
  <c r="B98" i="52"/>
  <c r="B97" i="52"/>
  <c r="M98" i="52"/>
  <c r="H98" i="52"/>
  <c r="F98" i="52"/>
  <c r="E98" i="52"/>
  <c r="A98" i="52"/>
  <c r="I98" i="52" s="1"/>
  <c r="A97" i="52"/>
  <c r="I97" i="52" s="1"/>
  <c r="E97" i="52"/>
  <c r="F97" i="52"/>
  <c r="H97" i="52"/>
  <c r="I131" i="52" l="1"/>
  <c r="I89" i="63" s="1"/>
  <c r="B89" i="63"/>
  <c r="I107" i="52"/>
  <c r="I74" i="63" s="1"/>
  <c r="B74" i="63"/>
  <c r="I121" i="52"/>
  <c r="A88" i="63"/>
  <c r="A117" i="63" s="1"/>
  <c r="I132" i="52"/>
  <c r="I90" i="63" s="1"/>
  <c r="B90" i="63"/>
  <c r="I146" i="52"/>
  <c r="I98" i="63" s="1"/>
  <c r="A98" i="63"/>
  <c r="I108" i="52"/>
  <c r="N108" i="52" s="1"/>
  <c r="N75" i="63" s="1"/>
  <c r="B75" i="63"/>
  <c r="I116" i="52"/>
  <c r="A83" i="63"/>
  <c r="A114" i="63" s="1"/>
  <c r="I106" i="52"/>
  <c r="I73" i="63" s="1"/>
  <c r="B73" i="63"/>
  <c r="I145" i="52"/>
  <c r="I97" i="63" s="1"/>
  <c r="B97" i="63"/>
  <c r="I114" i="52"/>
  <c r="I81" i="63" s="1"/>
  <c r="A81" i="63"/>
  <c r="A112" i="63" s="1"/>
  <c r="I147" i="52"/>
  <c r="I99" i="63" s="1"/>
  <c r="A99" i="63"/>
  <c r="I118" i="52"/>
  <c r="I85" i="63" s="1"/>
  <c r="A85" i="63"/>
  <c r="I134" i="52"/>
  <c r="I92" i="63" s="1"/>
  <c r="A92" i="63"/>
  <c r="A109" i="63" s="1"/>
  <c r="I148" i="52"/>
  <c r="I100" i="63" s="1"/>
  <c r="A100" i="63"/>
  <c r="I110" i="52"/>
  <c r="B77" i="63"/>
  <c r="I111" i="52"/>
  <c r="I78" i="63" s="1"/>
  <c r="B78" i="63"/>
  <c r="I135" i="52"/>
  <c r="I93" i="63" s="1"/>
  <c r="A93" i="63"/>
  <c r="A110" i="63" s="1"/>
  <c r="I117" i="52"/>
  <c r="I84" i="63" s="1"/>
  <c r="A84" i="63"/>
  <c r="I112" i="52"/>
  <c r="I79" i="63" s="1"/>
  <c r="B79" i="63"/>
  <c r="I136" i="52"/>
  <c r="I94" i="63" s="1"/>
  <c r="A94" i="63"/>
  <c r="A111" i="63" s="1"/>
  <c r="I115" i="52"/>
  <c r="A82" i="63"/>
  <c r="A113" i="63" s="1"/>
  <c r="I120" i="52"/>
  <c r="I87" i="63" s="1"/>
  <c r="A87" i="63"/>
  <c r="A116" i="63" s="1"/>
  <c r="I113" i="52"/>
  <c r="B80" i="63"/>
  <c r="I143" i="52"/>
  <c r="I95" i="63" s="1"/>
  <c r="B95" i="63"/>
  <c r="I133" i="52"/>
  <c r="I91" i="63" s="1"/>
  <c r="B91" i="63"/>
  <c r="I105" i="52"/>
  <c r="I72" i="63" s="1"/>
  <c r="B72" i="63"/>
  <c r="I119" i="52"/>
  <c r="I86" i="63" s="1"/>
  <c r="A86" i="63"/>
  <c r="A115" i="63" s="1"/>
  <c r="I144" i="52"/>
  <c r="I96" i="63" s="1"/>
  <c r="B96" i="63"/>
  <c r="I109" i="52"/>
  <c r="I76" i="63" s="1"/>
  <c r="X105" i="52"/>
  <c r="V103" i="52"/>
  <c r="N140" i="52"/>
  <c r="W103" i="52"/>
  <c r="Y103" i="52" s="1"/>
  <c r="N141" i="52"/>
  <c r="W100" i="52"/>
  <c r="Y100" i="52" s="1"/>
  <c r="A15" i="53"/>
  <c r="A20" i="53" s="1"/>
  <c r="A25" i="53" s="1"/>
  <c r="A30" i="53" s="1"/>
  <c r="A35" i="53" s="1"/>
  <c r="A40" i="53" s="1"/>
  <c r="A60" i="53" s="1"/>
  <c r="A70" i="53" s="1"/>
  <c r="A16" i="53"/>
  <c r="A21" i="53" s="1"/>
  <c r="A26" i="53" s="1"/>
  <c r="A31" i="53" s="1"/>
  <c r="A36" i="53" s="1"/>
  <c r="A41" i="53" s="1"/>
  <c r="A61" i="53" s="1"/>
  <c r="A71" i="53" s="1"/>
  <c r="N142" i="52"/>
  <c r="N124" i="52"/>
  <c r="I122" i="52"/>
  <c r="N122" i="52" s="1"/>
  <c r="N130" i="52"/>
  <c r="N129" i="52"/>
  <c r="N128" i="52"/>
  <c r="N138" i="52"/>
  <c r="N123" i="52"/>
  <c r="N139" i="52"/>
  <c r="N100" i="52"/>
  <c r="N101" i="52"/>
  <c r="N104" i="52"/>
  <c r="N103" i="52"/>
  <c r="N127" i="52"/>
  <c r="N126" i="52"/>
  <c r="N102" i="52"/>
  <c r="N99" i="52"/>
  <c r="N98" i="52"/>
  <c r="M97" i="52"/>
  <c r="N97" i="52"/>
  <c r="B96" i="52"/>
  <c r="A96" i="52"/>
  <c r="A95" i="52"/>
  <c r="A94" i="52"/>
  <c r="A70" i="63" s="1"/>
  <c r="A93" i="52"/>
  <c r="B88" i="52"/>
  <c r="I88" i="52" s="1"/>
  <c r="B89" i="52"/>
  <c r="I89" i="52" s="1"/>
  <c r="B90" i="52"/>
  <c r="B91" i="52"/>
  <c r="B92" i="52"/>
  <c r="M96" i="52"/>
  <c r="H96" i="52"/>
  <c r="G96" i="52"/>
  <c r="F96" i="52"/>
  <c r="E96" i="52"/>
  <c r="M95" i="52"/>
  <c r="M71" i="63" s="1"/>
  <c r="H95" i="52"/>
  <c r="H71" i="63" s="1"/>
  <c r="G95" i="52"/>
  <c r="G71" i="63" s="1"/>
  <c r="F95" i="52"/>
  <c r="F71" i="63" s="1"/>
  <c r="E95" i="52"/>
  <c r="E71" i="63" s="1"/>
  <c r="M94" i="52"/>
  <c r="M70" i="63" s="1"/>
  <c r="H94" i="52"/>
  <c r="H70" i="63" s="1"/>
  <c r="G94" i="52"/>
  <c r="G70" i="63" s="1"/>
  <c r="F94" i="52"/>
  <c r="F70" i="63" s="1"/>
  <c r="E94" i="52"/>
  <c r="E70" i="63" s="1"/>
  <c r="M93" i="52"/>
  <c r="M69" i="63" s="1"/>
  <c r="H93" i="52"/>
  <c r="H69" i="63" s="1"/>
  <c r="G93" i="52"/>
  <c r="G69" i="63" s="1"/>
  <c r="F93" i="52"/>
  <c r="F69" i="63" s="1"/>
  <c r="E93" i="52"/>
  <c r="E69" i="63" s="1"/>
  <c r="M92" i="52"/>
  <c r="M68" i="63" s="1"/>
  <c r="H92" i="52"/>
  <c r="H68" i="63" s="1"/>
  <c r="G92" i="52"/>
  <c r="G68" i="63" s="1"/>
  <c r="F92" i="52"/>
  <c r="F68" i="63" s="1"/>
  <c r="E92" i="52"/>
  <c r="E68" i="63" s="1"/>
  <c r="M91" i="52"/>
  <c r="M67" i="63" s="1"/>
  <c r="H91" i="52"/>
  <c r="H67" i="63" s="1"/>
  <c r="G91" i="52"/>
  <c r="G67" i="63" s="1"/>
  <c r="F91" i="52"/>
  <c r="F67" i="63" s="1"/>
  <c r="E91" i="52"/>
  <c r="E67" i="63" s="1"/>
  <c r="M90" i="52"/>
  <c r="M66" i="63" s="1"/>
  <c r="H90" i="52"/>
  <c r="H66" i="63" s="1"/>
  <c r="G90" i="52"/>
  <c r="G66" i="63" s="1"/>
  <c r="F90" i="52"/>
  <c r="F66" i="63" s="1"/>
  <c r="E90" i="52"/>
  <c r="E66" i="63" s="1"/>
  <c r="M89" i="52"/>
  <c r="H89" i="52"/>
  <c r="G89" i="52"/>
  <c r="F89" i="52"/>
  <c r="E89" i="52"/>
  <c r="M88" i="52"/>
  <c r="H88" i="52"/>
  <c r="G88" i="52"/>
  <c r="F88" i="52"/>
  <c r="E88" i="52"/>
  <c r="P17" i="31"/>
  <c r="O17" i="31"/>
  <c r="I19" i="54"/>
  <c r="I18" i="54"/>
  <c r="D18" i="54"/>
  <c r="P19" i="54" s="1"/>
  <c r="D16" i="54"/>
  <c r="P17" i="54" s="1"/>
  <c r="O19" i="54"/>
  <c r="J19" i="54"/>
  <c r="H19" i="54"/>
  <c r="G19" i="54"/>
  <c r="C19" i="54"/>
  <c r="B19" i="54"/>
  <c r="J18" i="54"/>
  <c r="H18" i="54"/>
  <c r="G18" i="54"/>
  <c r="C18" i="54"/>
  <c r="B18" i="54"/>
  <c r="I17" i="54"/>
  <c r="I16" i="54"/>
  <c r="C16" i="54"/>
  <c r="C17" i="54"/>
  <c r="B17" i="54"/>
  <c r="B16" i="54"/>
  <c r="M84" i="52"/>
  <c r="M65" i="63" s="1"/>
  <c r="M83" i="52"/>
  <c r="M64" i="63" s="1"/>
  <c r="M82" i="52"/>
  <c r="M63" i="63" s="1"/>
  <c r="M81" i="52"/>
  <c r="M62" i="63" s="1"/>
  <c r="M80" i="52"/>
  <c r="M61" i="63" s="1"/>
  <c r="M79" i="52"/>
  <c r="M60" i="63" s="1"/>
  <c r="O17" i="54"/>
  <c r="J17" i="54"/>
  <c r="H17" i="54"/>
  <c r="G17" i="54"/>
  <c r="J16" i="54"/>
  <c r="H16" i="54"/>
  <c r="G16" i="54"/>
  <c r="P3" i="53"/>
  <c r="E3" i="53"/>
  <c r="F3" i="53"/>
  <c r="H3" i="53"/>
  <c r="A3" i="53"/>
  <c r="C78" i="52"/>
  <c r="M78" i="52"/>
  <c r="M85" i="52"/>
  <c r="M21" i="63" s="1"/>
  <c r="C87" i="52"/>
  <c r="C86" i="52"/>
  <c r="C77" i="52"/>
  <c r="C85" i="52"/>
  <c r="C76" i="52"/>
  <c r="B86" i="52"/>
  <c r="B87" i="52"/>
  <c r="B85" i="52"/>
  <c r="A87" i="52"/>
  <c r="A86" i="52"/>
  <c r="A85" i="52"/>
  <c r="A84" i="52"/>
  <c r="A83" i="52"/>
  <c r="A82" i="52"/>
  <c r="B81" i="52"/>
  <c r="B80" i="52"/>
  <c r="B79" i="52"/>
  <c r="B78" i="52"/>
  <c r="I78" i="52" s="1"/>
  <c r="B77" i="52"/>
  <c r="I77" i="52" s="1"/>
  <c r="B76" i="52"/>
  <c r="I76" i="52" s="1"/>
  <c r="M87" i="52"/>
  <c r="M23" i="63" s="1"/>
  <c r="H87" i="52"/>
  <c r="H23" i="63" s="1"/>
  <c r="G87" i="52"/>
  <c r="G23" i="63" s="1"/>
  <c r="F87" i="52"/>
  <c r="F23" i="63" s="1"/>
  <c r="E87" i="52"/>
  <c r="E23" i="63" s="1"/>
  <c r="M86" i="52"/>
  <c r="M22" i="63" s="1"/>
  <c r="H86" i="52"/>
  <c r="H22" i="63" s="1"/>
  <c r="G86" i="52"/>
  <c r="G22" i="63" s="1"/>
  <c r="F86" i="52"/>
  <c r="F22" i="63" s="1"/>
  <c r="E86" i="52"/>
  <c r="E22" i="63" s="1"/>
  <c r="H85" i="52"/>
  <c r="H21" i="63" s="1"/>
  <c r="G85" i="52"/>
  <c r="G21" i="63" s="1"/>
  <c r="F85" i="52"/>
  <c r="F21" i="63" s="1"/>
  <c r="E85" i="52"/>
  <c r="E21" i="63" s="1"/>
  <c r="H84" i="52"/>
  <c r="H65" i="63" s="1"/>
  <c r="G84" i="52"/>
  <c r="G65" i="63" s="1"/>
  <c r="F84" i="52"/>
  <c r="F65" i="63" s="1"/>
  <c r="E84" i="52"/>
  <c r="E65" i="63" s="1"/>
  <c r="H83" i="52"/>
  <c r="H64" i="63" s="1"/>
  <c r="G83" i="52"/>
  <c r="G64" i="63" s="1"/>
  <c r="F83" i="52"/>
  <c r="F64" i="63" s="1"/>
  <c r="E83" i="52"/>
  <c r="E64" i="63" s="1"/>
  <c r="H82" i="52"/>
  <c r="H63" i="63" s="1"/>
  <c r="G82" i="52"/>
  <c r="G63" i="63" s="1"/>
  <c r="F82" i="52"/>
  <c r="F63" i="63" s="1"/>
  <c r="E82" i="52"/>
  <c r="E63" i="63" s="1"/>
  <c r="H81" i="52"/>
  <c r="H62" i="63" s="1"/>
  <c r="G81" i="52"/>
  <c r="G62" i="63" s="1"/>
  <c r="F81" i="52"/>
  <c r="F62" i="63" s="1"/>
  <c r="E81" i="52"/>
  <c r="E62" i="63" s="1"/>
  <c r="H80" i="52"/>
  <c r="H61" i="63" s="1"/>
  <c r="G80" i="52"/>
  <c r="G61" i="63" s="1"/>
  <c r="F80" i="52"/>
  <c r="F61" i="63" s="1"/>
  <c r="E80" i="52"/>
  <c r="E61" i="63" s="1"/>
  <c r="H79" i="52"/>
  <c r="H60" i="63" s="1"/>
  <c r="G79" i="52"/>
  <c r="G60" i="63" s="1"/>
  <c r="F79" i="52"/>
  <c r="F60" i="63" s="1"/>
  <c r="E79" i="52"/>
  <c r="E60" i="63" s="1"/>
  <c r="H78" i="52"/>
  <c r="G78" i="52"/>
  <c r="F78" i="52"/>
  <c r="E78" i="52"/>
  <c r="M77" i="52"/>
  <c r="H77" i="52"/>
  <c r="G77" i="52"/>
  <c r="F77" i="52"/>
  <c r="E77" i="52"/>
  <c r="M76" i="52"/>
  <c r="H76" i="52"/>
  <c r="G76" i="52"/>
  <c r="F76" i="52"/>
  <c r="E76" i="52"/>
  <c r="I11" i="54"/>
  <c r="I12" i="54"/>
  <c r="I13" i="54"/>
  <c r="I14" i="54"/>
  <c r="I15" i="54"/>
  <c r="I10" i="54"/>
  <c r="J10" i="54"/>
  <c r="D14" i="54"/>
  <c r="P15" i="54" s="1"/>
  <c r="D12" i="54"/>
  <c r="P13" i="54" s="1"/>
  <c r="D10" i="54"/>
  <c r="P11" i="54" s="1"/>
  <c r="O15" i="54"/>
  <c r="J15" i="54"/>
  <c r="H15" i="54"/>
  <c r="G15" i="54"/>
  <c r="C15" i="54"/>
  <c r="B15" i="54"/>
  <c r="J14" i="54"/>
  <c r="H14" i="54"/>
  <c r="G14" i="54"/>
  <c r="C14" i="54"/>
  <c r="B14" i="54"/>
  <c r="O13" i="54"/>
  <c r="J13" i="54"/>
  <c r="H13" i="54"/>
  <c r="G13" i="54"/>
  <c r="C13" i="54"/>
  <c r="B13" i="54"/>
  <c r="J12" i="54"/>
  <c r="H12" i="54"/>
  <c r="G12" i="54"/>
  <c r="C12" i="54"/>
  <c r="B12" i="54"/>
  <c r="O11" i="54"/>
  <c r="J11" i="54"/>
  <c r="H11" i="54"/>
  <c r="G11" i="54"/>
  <c r="C11" i="54"/>
  <c r="B11" i="54"/>
  <c r="H10" i="54"/>
  <c r="G10" i="54"/>
  <c r="C10" i="54"/>
  <c r="B10" i="54"/>
  <c r="O9" i="54"/>
  <c r="J8" i="54"/>
  <c r="J9" i="54"/>
  <c r="I8" i="54"/>
  <c r="I9" i="54"/>
  <c r="I5" i="54"/>
  <c r="I6" i="54"/>
  <c r="I7" i="54"/>
  <c r="I4" i="54"/>
  <c r="G8" i="54"/>
  <c r="H8" i="54"/>
  <c r="G9" i="54"/>
  <c r="H9" i="54"/>
  <c r="D8" i="54"/>
  <c r="P9" i="54" s="1"/>
  <c r="D6" i="54"/>
  <c r="P7" i="54" s="1"/>
  <c r="D4" i="54"/>
  <c r="P5" i="54" s="1"/>
  <c r="C9" i="54"/>
  <c r="C7" i="54"/>
  <c r="C8" i="54"/>
  <c r="C6" i="54"/>
  <c r="B6" i="54"/>
  <c r="B7" i="54"/>
  <c r="B8" i="54"/>
  <c r="B9" i="54"/>
  <c r="C5" i="54"/>
  <c r="B5" i="54"/>
  <c r="A46" i="53" s="1"/>
  <c r="A51" i="53" s="1"/>
  <c r="A56" i="53" s="1"/>
  <c r="A66" i="53" s="1"/>
  <c r="A76" i="53" s="1"/>
  <c r="B4" i="54"/>
  <c r="O3" i="54"/>
  <c r="I3" i="54"/>
  <c r="I2" i="54"/>
  <c r="B2" i="54"/>
  <c r="C3" i="54"/>
  <c r="O7" i="54"/>
  <c r="J7" i="54"/>
  <c r="H7" i="54"/>
  <c r="G7" i="54"/>
  <c r="J6" i="54"/>
  <c r="H6" i="54"/>
  <c r="G6" i="54"/>
  <c r="O5" i="54"/>
  <c r="J5" i="54"/>
  <c r="H5" i="54"/>
  <c r="G5" i="54"/>
  <c r="J4" i="54"/>
  <c r="H4" i="54"/>
  <c r="G4" i="54"/>
  <c r="C4" i="54"/>
  <c r="J3" i="54"/>
  <c r="H3" i="54"/>
  <c r="G3" i="54"/>
  <c r="J2" i="54"/>
  <c r="H2" i="54"/>
  <c r="G2" i="54"/>
  <c r="Q1" i="54"/>
  <c r="O1" i="54"/>
  <c r="N1" i="54"/>
  <c r="M1" i="54"/>
  <c r="L1" i="54"/>
  <c r="K1" i="54"/>
  <c r="J1" i="54"/>
  <c r="I1" i="54"/>
  <c r="H1" i="54"/>
  <c r="G1" i="54"/>
  <c r="C69" i="52"/>
  <c r="A75" i="52"/>
  <c r="A74" i="52"/>
  <c r="A73" i="52"/>
  <c r="B72" i="52"/>
  <c r="B71" i="52"/>
  <c r="B70" i="52"/>
  <c r="B69" i="52"/>
  <c r="I69" i="52" s="1"/>
  <c r="M75" i="52"/>
  <c r="M59" i="63" s="1"/>
  <c r="H75" i="52"/>
  <c r="H59" i="63" s="1"/>
  <c r="G75" i="52"/>
  <c r="G59" i="63" s="1"/>
  <c r="F75" i="52"/>
  <c r="F59" i="63" s="1"/>
  <c r="E75" i="52"/>
  <c r="E59" i="63" s="1"/>
  <c r="M74" i="52"/>
  <c r="M58" i="63" s="1"/>
  <c r="H74" i="52"/>
  <c r="H58" i="63" s="1"/>
  <c r="G74" i="52"/>
  <c r="G58" i="63" s="1"/>
  <c r="F74" i="52"/>
  <c r="F58" i="63" s="1"/>
  <c r="E74" i="52"/>
  <c r="E58" i="63" s="1"/>
  <c r="M73" i="52"/>
  <c r="M57" i="63" s="1"/>
  <c r="H73" i="52"/>
  <c r="H57" i="63" s="1"/>
  <c r="G73" i="52"/>
  <c r="G57" i="63" s="1"/>
  <c r="F73" i="52"/>
  <c r="F57" i="63" s="1"/>
  <c r="E73" i="52"/>
  <c r="E57" i="63" s="1"/>
  <c r="M72" i="52"/>
  <c r="M56" i="63" s="1"/>
  <c r="H72" i="52"/>
  <c r="H56" i="63" s="1"/>
  <c r="G72" i="52"/>
  <c r="G56" i="63" s="1"/>
  <c r="F72" i="52"/>
  <c r="F56" i="63" s="1"/>
  <c r="E72" i="52"/>
  <c r="E56" i="63" s="1"/>
  <c r="M71" i="52"/>
  <c r="M55" i="63" s="1"/>
  <c r="H71" i="52"/>
  <c r="H55" i="63" s="1"/>
  <c r="G71" i="52"/>
  <c r="G55" i="63" s="1"/>
  <c r="F71" i="52"/>
  <c r="F55" i="63" s="1"/>
  <c r="E71" i="52"/>
  <c r="E55" i="63" s="1"/>
  <c r="M70" i="52"/>
  <c r="M54" i="63" s="1"/>
  <c r="H70" i="52"/>
  <c r="H54" i="63" s="1"/>
  <c r="G70" i="52"/>
  <c r="G54" i="63" s="1"/>
  <c r="F70" i="52"/>
  <c r="F54" i="63" s="1"/>
  <c r="E70" i="52"/>
  <c r="E54" i="63" s="1"/>
  <c r="M69" i="52"/>
  <c r="H69" i="52"/>
  <c r="G69" i="52"/>
  <c r="F69" i="52"/>
  <c r="E69" i="52"/>
  <c r="C59" i="52"/>
  <c r="C49" i="52"/>
  <c r="A68" i="52"/>
  <c r="A67" i="52"/>
  <c r="A66" i="52"/>
  <c r="A65" i="52"/>
  <c r="B64" i="52"/>
  <c r="B63" i="52"/>
  <c r="B62" i="52"/>
  <c r="B61" i="52"/>
  <c r="I61" i="52" s="1"/>
  <c r="B60" i="52"/>
  <c r="I60" i="52" s="1"/>
  <c r="B59" i="52"/>
  <c r="I59" i="52" s="1"/>
  <c r="H68" i="52"/>
  <c r="F68" i="52"/>
  <c r="E68" i="52"/>
  <c r="B68" i="52"/>
  <c r="M67" i="52"/>
  <c r="M53" i="63" s="1"/>
  <c r="H67" i="52"/>
  <c r="H53" i="63" s="1"/>
  <c r="G67" i="52"/>
  <c r="G53" i="63" s="1"/>
  <c r="F67" i="52"/>
  <c r="F53" i="63" s="1"/>
  <c r="E67" i="52"/>
  <c r="E53" i="63" s="1"/>
  <c r="M66" i="52"/>
  <c r="M52" i="63" s="1"/>
  <c r="H66" i="52"/>
  <c r="H52" i="63" s="1"/>
  <c r="G66" i="52"/>
  <c r="G52" i="63" s="1"/>
  <c r="F66" i="52"/>
  <c r="F52" i="63" s="1"/>
  <c r="E66" i="52"/>
  <c r="E52" i="63" s="1"/>
  <c r="M65" i="52"/>
  <c r="M51" i="63" s="1"/>
  <c r="H65" i="52"/>
  <c r="H51" i="63" s="1"/>
  <c r="G65" i="52"/>
  <c r="G51" i="63" s="1"/>
  <c r="F65" i="52"/>
  <c r="F51" i="63" s="1"/>
  <c r="E65" i="52"/>
  <c r="E51" i="63" s="1"/>
  <c r="M64" i="52"/>
  <c r="M50" i="63" s="1"/>
  <c r="H64" i="52"/>
  <c r="H50" i="63" s="1"/>
  <c r="G64" i="52"/>
  <c r="G50" i="63" s="1"/>
  <c r="F64" i="52"/>
  <c r="F50" i="63" s="1"/>
  <c r="E64" i="52"/>
  <c r="E50" i="63" s="1"/>
  <c r="M63" i="52"/>
  <c r="M49" i="63" s="1"/>
  <c r="H63" i="52"/>
  <c r="H49" i="63" s="1"/>
  <c r="G63" i="52"/>
  <c r="G49" i="63" s="1"/>
  <c r="F63" i="52"/>
  <c r="F49" i="63" s="1"/>
  <c r="E63" i="52"/>
  <c r="E49" i="63" s="1"/>
  <c r="M62" i="52"/>
  <c r="M48" i="63" s="1"/>
  <c r="H62" i="52"/>
  <c r="H48" i="63" s="1"/>
  <c r="G62" i="52"/>
  <c r="G48" i="63" s="1"/>
  <c r="F62" i="52"/>
  <c r="F48" i="63" s="1"/>
  <c r="E62" i="52"/>
  <c r="E48" i="63" s="1"/>
  <c r="M61" i="52"/>
  <c r="H61" i="52"/>
  <c r="G61" i="52"/>
  <c r="F61" i="52"/>
  <c r="E61" i="52"/>
  <c r="M60" i="52"/>
  <c r="H60" i="52"/>
  <c r="G60" i="52"/>
  <c r="F60" i="52"/>
  <c r="E60" i="52"/>
  <c r="M59" i="52"/>
  <c r="H59" i="52"/>
  <c r="G59" i="52"/>
  <c r="F59" i="52"/>
  <c r="E59" i="52"/>
  <c r="A58" i="52"/>
  <c r="A12" i="53" s="1"/>
  <c r="A57" i="52"/>
  <c r="A56" i="52"/>
  <c r="A55" i="52"/>
  <c r="B54" i="52"/>
  <c r="B53" i="52"/>
  <c r="B52" i="52"/>
  <c r="B51" i="52"/>
  <c r="I51" i="52" s="1"/>
  <c r="N51" i="52" s="1"/>
  <c r="B50" i="52"/>
  <c r="I50" i="52" s="1"/>
  <c r="N50" i="52" s="1"/>
  <c r="B49" i="52"/>
  <c r="I49" i="52" s="1"/>
  <c r="H58" i="52"/>
  <c r="F58" i="52"/>
  <c r="E58" i="52"/>
  <c r="B58" i="52"/>
  <c r="M57" i="52"/>
  <c r="M47" i="63" s="1"/>
  <c r="H57" i="52"/>
  <c r="H47" i="63" s="1"/>
  <c r="G57" i="52"/>
  <c r="G47" i="63" s="1"/>
  <c r="F57" i="52"/>
  <c r="F47" i="63" s="1"/>
  <c r="E57" i="52"/>
  <c r="E47" i="63" s="1"/>
  <c r="M56" i="52"/>
  <c r="M46" i="63" s="1"/>
  <c r="H56" i="52"/>
  <c r="H46" i="63" s="1"/>
  <c r="G56" i="52"/>
  <c r="G46" i="63" s="1"/>
  <c r="F56" i="52"/>
  <c r="F46" i="63" s="1"/>
  <c r="E56" i="52"/>
  <c r="E46" i="63" s="1"/>
  <c r="M55" i="52"/>
  <c r="M45" i="63" s="1"/>
  <c r="H55" i="52"/>
  <c r="H45" i="63" s="1"/>
  <c r="G55" i="52"/>
  <c r="G45" i="63" s="1"/>
  <c r="F55" i="52"/>
  <c r="F45" i="63" s="1"/>
  <c r="E55" i="52"/>
  <c r="E45" i="63" s="1"/>
  <c r="M54" i="52"/>
  <c r="M44" i="63" s="1"/>
  <c r="H54" i="52"/>
  <c r="H44" i="63" s="1"/>
  <c r="G54" i="52"/>
  <c r="G44" i="63" s="1"/>
  <c r="F54" i="52"/>
  <c r="F44" i="63" s="1"/>
  <c r="E54" i="52"/>
  <c r="E44" i="63" s="1"/>
  <c r="M53" i="52"/>
  <c r="M43" i="63" s="1"/>
  <c r="H53" i="52"/>
  <c r="H43" i="63" s="1"/>
  <c r="G53" i="52"/>
  <c r="G43" i="63" s="1"/>
  <c r="F53" i="52"/>
  <c r="F43" i="63" s="1"/>
  <c r="E53" i="52"/>
  <c r="E43" i="63" s="1"/>
  <c r="M52" i="52"/>
  <c r="M42" i="63" s="1"/>
  <c r="H52" i="52"/>
  <c r="H42" i="63" s="1"/>
  <c r="G52" i="52"/>
  <c r="G42" i="63" s="1"/>
  <c r="F52" i="52"/>
  <c r="F42" i="63" s="1"/>
  <c r="E52" i="52"/>
  <c r="E42" i="63" s="1"/>
  <c r="M51" i="52"/>
  <c r="H51" i="52"/>
  <c r="G51" i="52"/>
  <c r="F51" i="52"/>
  <c r="E51" i="52"/>
  <c r="M50" i="52"/>
  <c r="H50" i="52"/>
  <c r="G50" i="52"/>
  <c r="F50" i="52"/>
  <c r="E50" i="52"/>
  <c r="M49" i="52"/>
  <c r="H49" i="52"/>
  <c r="G49" i="52"/>
  <c r="F49" i="52"/>
  <c r="E49" i="52"/>
  <c r="C48" i="52"/>
  <c r="C47" i="52"/>
  <c r="C46" i="52"/>
  <c r="H48" i="52"/>
  <c r="M48" i="52"/>
  <c r="E48" i="52"/>
  <c r="F48" i="52"/>
  <c r="G48" i="52"/>
  <c r="B48" i="52"/>
  <c r="A48" i="52"/>
  <c r="I48" i="52" s="1"/>
  <c r="L799" i="51"/>
  <c r="C43" i="52" s="1"/>
  <c r="K799" i="51"/>
  <c r="C44" i="52" s="1"/>
  <c r="B42" i="52"/>
  <c r="C34" i="52"/>
  <c r="C33" i="52"/>
  <c r="A47" i="52"/>
  <c r="I47" i="52" s="1"/>
  <c r="A46" i="52"/>
  <c r="I46" i="52" s="1"/>
  <c r="A45" i="52"/>
  <c r="I45" i="52" s="1"/>
  <c r="A44" i="52"/>
  <c r="I44" i="52" s="1"/>
  <c r="A43" i="52"/>
  <c r="I43" i="52" s="1"/>
  <c r="A42" i="52"/>
  <c r="A41" i="52"/>
  <c r="A40" i="52"/>
  <c r="A39" i="52"/>
  <c r="B38" i="52"/>
  <c r="B37" i="52"/>
  <c r="B36" i="52"/>
  <c r="B35" i="52"/>
  <c r="I35" i="52" s="1"/>
  <c r="B34" i="52"/>
  <c r="I34" i="52" s="1"/>
  <c r="B33" i="52"/>
  <c r="I33" i="52" s="1"/>
  <c r="M47" i="52"/>
  <c r="H47" i="52"/>
  <c r="G47" i="52"/>
  <c r="F47" i="52"/>
  <c r="E47" i="52"/>
  <c r="B47" i="52"/>
  <c r="M46" i="52"/>
  <c r="H46" i="52"/>
  <c r="G46" i="52"/>
  <c r="F46" i="52"/>
  <c r="E46" i="52"/>
  <c r="B46" i="52"/>
  <c r="H45" i="52"/>
  <c r="G45" i="52"/>
  <c r="F45" i="52"/>
  <c r="E45" i="52"/>
  <c r="B45" i="52"/>
  <c r="M44" i="52"/>
  <c r="H44" i="52"/>
  <c r="G44" i="52"/>
  <c r="F44" i="52"/>
  <c r="E44" i="52"/>
  <c r="B44" i="52"/>
  <c r="M43" i="52"/>
  <c r="H43" i="52"/>
  <c r="G43" i="52"/>
  <c r="F43" i="52"/>
  <c r="E43" i="52"/>
  <c r="B43" i="52"/>
  <c r="H42" i="52"/>
  <c r="G42" i="52"/>
  <c r="F42" i="52"/>
  <c r="E42" i="52"/>
  <c r="H41" i="52"/>
  <c r="H41" i="63" s="1"/>
  <c r="G41" i="52"/>
  <c r="G41" i="63" s="1"/>
  <c r="F41" i="52"/>
  <c r="F41" i="63" s="1"/>
  <c r="E41" i="52"/>
  <c r="E41" i="63" s="1"/>
  <c r="H40" i="52"/>
  <c r="H40" i="63" s="1"/>
  <c r="G40" i="52"/>
  <c r="G40" i="63" s="1"/>
  <c r="F40" i="52"/>
  <c r="F40" i="63" s="1"/>
  <c r="E40" i="52"/>
  <c r="E40" i="63" s="1"/>
  <c r="H39" i="52"/>
  <c r="H39" i="63" s="1"/>
  <c r="G39" i="52"/>
  <c r="G39" i="63" s="1"/>
  <c r="F39" i="52"/>
  <c r="F39" i="63" s="1"/>
  <c r="E39" i="52"/>
  <c r="E39" i="63" s="1"/>
  <c r="H38" i="52"/>
  <c r="H38" i="63" s="1"/>
  <c r="G38" i="52"/>
  <c r="G38" i="63" s="1"/>
  <c r="F38" i="52"/>
  <c r="F38" i="63" s="1"/>
  <c r="E38" i="52"/>
  <c r="E38" i="63" s="1"/>
  <c r="H37" i="52"/>
  <c r="H37" i="63" s="1"/>
  <c r="G37" i="52"/>
  <c r="G37" i="63" s="1"/>
  <c r="F37" i="52"/>
  <c r="F37" i="63" s="1"/>
  <c r="E37" i="52"/>
  <c r="E37" i="63" s="1"/>
  <c r="H36" i="52"/>
  <c r="H36" i="63" s="1"/>
  <c r="G36" i="52"/>
  <c r="G36" i="63" s="1"/>
  <c r="F36" i="52"/>
  <c r="F36" i="63" s="1"/>
  <c r="E36" i="52"/>
  <c r="E36" i="63" s="1"/>
  <c r="H35" i="52"/>
  <c r="G35" i="52"/>
  <c r="F35" i="52"/>
  <c r="E35" i="52"/>
  <c r="M34" i="52"/>
  <c r="H34" i="52"/>
  <c r="G34" i="52"/>
  <c r="F34" i="52"/>
  <c r="E34" i="52"/>
  <c r="M33" i="52"/>
  <c r="H33" i="52"/>
  <c r="G33" i="52"/>
  <c r="F33" i="52"/>
  <c r="E33" i="52"/>
  <c r="E32" i="52"/>
  <c r="F32" i="52"/>
  <c r="H32" i="52"/>
  <c r="B32" i="52"/>
  <c r="A32" i="52"/>
  <c r="I32" i="52" s="1"/>
  <c r="N32" i="52" s="1"/>
  <c r="C25" i="52"/>
  <c r="C24" i="52"/>
  <c r="C22" i="52"/>
  <c r="C21" i="52"/>
  <c r="C31" i="52"/>
  <c r="C30" i="52"/>
  <c r="C28" i="52"/>
  <c r="C27" i="52"/>
  <c r="C19" i="52"/>
  <c r="C18" i="52"/>
  <c r="C29" i="52"/>
  <c r="C26" i="52"/>
  <c r="C17" i="52"/>
  <c r="A31" i="52"/>
  <c r="I31" i="52" s="1"/>
  <c r="A30" i="52"/>
  <c r="I30" i="52" s="1"/>
  <c r="A29" i="52"/>
  <c r="I29" i="52" s="1"/>
  <c r="A28" i="52"/>
  <c r="I28" i="52" s="1"/>
  <c r="A27" i="52"/>
  <c r="I27" i="52" s="1"/>
  <c r="A26" i="52"/>
  <c r="A25" i="52"/>
  <c r="A24" i="52"/>
  <c r="A23" i="52"/>
  <c r="B22" i="52"/>
  <c r="B21" i="52"/>
  <c r="B20" i="52"/>
  <c r="B19" i="52"/>
  <c r="I19" i="52" s="1"/>
  <c r="B18" i="52"/>
  <c r="I18" i="52" s="1"/>
  <c r="B17" i="52"/>
  <c r="I17" i="52" s="1"/>
  <c r="M31" i="52"/>
  <c r="H31" i="52"/>
  <c r="G31" i="52"/>
  <c r="F31" i="52"/>
  <c r="E31" i="52"/>
  <c r="B31" i="52"/>
  <c r="M30" i="52"/>
  <c r="H30" i="52"/>
  <c r="G30" i="52"/>
  <c r="F30" i="52"/>
  <c r="E30" i="52"/>
  <c r="B30" i="52"/>
  <c r="M29" i="52"/>
  <c r="H29" i="52"/>
  <c r="G29" i="52"/>
  <c r="F29" i="52"/>
  <c r="E29" i="52"/>
  <c r="B29" i="52"/>
  <c r="M28" i="52"/>
  <c r="H28" i="52"/>
  <c r="G28" i="52"/>
  <c r="F28" i="52"/>
  <c r="E28" i="52"/>
  <c r="B28" i="52"/>
  <c r="M27" i="52"/>
  <c r="H27" i="52"/>
  <c r="G27" i="52"/>
  <c r="F27" i="52"/>
  <c r="E27" i="52"/>
  <c r="B27" i="52"/>
  <c r="M26" i="52"/>
  <c r="H26" i="52"/>
  <c r="G26" i="52"/>
  <c r="F26" i="52"/>
  <c r="E26" i="52"/>
  <c r="B26" i="52"/>
  <c r="M25" i="52"/>
  <c r="M35" i="63" s="1"/>
  <c r="H25" i="52"/>
  <c r="H35" i="63" s="1"/>
  <c r="G25" i="52"/>
  <c r="G35" i="63" s="1"/>
  <c r="F25" i="52"/>
  <c r="F35" i="63" s="1"/>
  <c r="E25" i="52"/>
  <c r="E35" i="63" s="1"/>
  <c r="M24" i="52"/>
  <c r="M34" i="63" s="1"/>
  <c r="H24" i="52"/>
  <c r="H34" i="63" s="1"/>
  <c r="G24" i="52"/>
  <c r="G34" i="63" s="1"/>
  <c r="F24" i="52"/>
  <c r="F34" i="63" s="1"/>
  <c r="E24" i="52"/>
  <c r="E34" i="63" s="1"/>
  <c r="M23" i="52"/>
  <c r="M33" i="63" s="1"/>
  <c r="H23" i="52"/>
  <c r="H33" i="63" s="1"/>
  <c r="G23" i="52"/>
  <c r="G33" i="63" s="1"/>
  <c r="F23" i="52"/>
  <c r="F33" i="63" s="1"/>
  <c r="E23" i="52"/>
  <c r="E33" i="63" s="1"/>
  <c r="M22" i="52"/>
  <c r="M32" i="63" s="1"/>
  <c r="H22" i="52"/>
  <c r="H32" i="63" s="1"/>
  <c r="G22" i="52"/>
  <c r="G32" i="63" s="1"/>
  <c r="F22" i="52"/>
  <c r="F32" i="63" s="1"/>
  <c r="E22" i="52"/>
  <c r="E32" i="63" s="1"/>
  <c r="M21" i="52"/>
  <c r="M31" i="63" s="1"/>
  <c r="H21" i="52"/>
  <c r="H31" i="63" s="1"/>
  <c r="G21" i="52"/>
  <c r="G31" i="63" s="1"/>
  <c r="F21" i="52"/>
  <c r="F31" i="63" s="1"/>
  <c r="E21" i="52"/>
  <c r="E31" i="63" s="1"/>
  <c r="M20" i="52"/>
  <c r="M30" i="63" s="1"/>
  <c r="H20" i="52"/>
  <c r="H30" i="63" s="1"/>
  <c r="G20" i="52"/>
  <c r="G30" i="63" s="1"/>
  <c r="F20" i="52"/>
  <c r="F30" i="63" s="1"/>
  <c r="E20" i="52"/>
  <c r="E30" i="63" s="1"/>
  <c r="M19" i="52"/>
  <c r="H19" i="52"/>
  <c r="G19" i="52"/>
  <c r="F19" i="52"/>
  <c r="E19" i="52"/>
  <c r="M18" i="52"/>
  <c r="H18" i="52"/>
  <c r="G18" i="52"/>
  <c r="F18" i="52"/>
  <c r="E18" i="52"/>
  <c r="M17" i="52"/>
  <c r="H17" i="52"/>
  <c r="G17" i="52"/>
  <c r="F17" i="52"/>
  <c r="E17" i="52"/>
  <c r="M5" i="52"/>
  <c r="M24" i="63" s="1"/>
  <c r="M6" i="52"/>
  <c r="M25" i="63" s="1"/>
  <c r="M7" i="52"/>
  <c r="M26" i="63" s="1"/>
  <c r="M8" i="52"/>
  <c r="M27" i="63" s="1"/>
  <c r="M9" i="52"/>
  <c r="M28" i="63" s="1"/>
  <c r="M10" i="52"/>
  <c r="M29" i="63" s="1"/>
  <c r="M11" i="52"/>
  <c r="M12" i="52"/>
  <c r="M13" i="52"/>
  <c r="M14" i="52"/>
  <c r="M15" i="52"/>
  <c r="M16" i="52"/>
  <c r="C14" i="52"/>
  <c r="C11" i="52"/>
  <c r="C16" i="52"/>
  <c r="C15" i="52"/>
  <c r="C13" i="52"/>
  <c r="V8" i="52" s="1"/>
  <c r="C12" i="52"/>
  <c r="B15" i="52"/>
  <c r="B16" i="52"/>
  <c r="B12" i="52"/>
  <c r="B13" i="52"/>
  <c r="B14" i="52"/>
  <c r="B11" i="52"/>
  <c r="C10" i="52"/>
  <c r="V7" i="52" s="1"/>
  <c r="C9" i="52"/>
  <c r="W7" i="52" s="1"/>
  <c r="C7" i="52"/>
  <c r="V6" i="52" s="1"/>
  <c r="C6" i="52"/>
  <c r="W6" i="52" s="1"/>
  <c r="P2" i="53"/>
  <c r="P1" i="53"/>
  <c r="H2" i="53"/>
  <c r="F2" i="53"/>
  <c r="E2" i="53"/>
  <c r="B2" i="53"/>
  <c r="O1" i="53"/>
  <c r="N1" i="53"/>
  <c r="M1" i="53"/>
  <c r="L1" i="53"/>
  <c r="K1" i="53"/>
  <c r="J1" i="53"/>
  <c r="I1" i="53"/>
  <c r="H1" i="53"/>
  <c r="G1" i="53"/>
  <c r="F1" i="53"/>
  <c r="E1" i="53"/>
  <c r="H7" i="52"/>
  <c r="H26" i="63" s="1"/>
  <c r="H8" i="52"/>
  <c r="H27" i="63" s="1"/>
  <c r="H9" i="52"/>
  <c r="H28" i="63" s="1"/>
  <c r="H10" i="52"/>
  <c r="H29" i="63" s="1"/>
  <c r="H11" i="52"/>
  <c r="H12" i="52"/>
  <c r="H13" i="52"/>
  <c r="H14" i="52"/>
  <c r="H15" i="52"/>
  <c r="H16" i="52"/>
  <c r="F7" i="52"/>
  <c r="F26" i="63" s="1"/>
  <c r="F8" i="52"/>
  <c r="F27" i="63" s="1"/>
  <c r="F9" i="52"/>
  <c r="F28" i="63" s="1"/>
  <c r="F10" i="52"/>
  <c r="F29" i="63" s="1"/>
  <c r="F11" i="52"/>
  <c r="F12" i="52"/>
  <c r="F13" i="52"/>
  <c r="F14" i="52"/>
  <c r="F15" i="52"/>
  <c r="F16" i="52"/>
  <c r="E7" i="52"/>
  <c r="E26" i="63" s="1"/>
  <c r="E8" i="52"/>
  <c r="E27" i="63" s="1"/>
  <c r="E10" i="52"/>
  <c r="E29" i="63" s="1"/>
  <c r="E11" i="52"/>
  <c r="E12" i="52"/>
  <c r="E13" i="52"/>
  <c r="E14" i="52"/>
  <c r="E15" i="52"/>
  <c r="E16" i="52"/>
  <c r="G16" i="52"/>
  <c r="G15" i="52"/>
  <c r="G14" i="52"/>
  <c r="G13" i="52"/>
  <c r="G12" i="52"/>
  <c r="G11" i="52"/>
  <c r="G10" i="52"/>
  <c r="G29" i="63" s="1"/>
  <c r="G9" i="52"/>
  <c r="G28" i="63" s="1"/>
  <c r="G8" i="52"/>
  <c r="G27" i="63" s="1"/>
  <c r="G7" i="52"/>
  <c r="G26" i="63" s="1"/>
  <c r="G6" i="52"/>
  <c r="G25" i="63" s="1"/>
  <c r="G5" i="52"/>
  <c r="G24" i="63" s="1"/>
  <c r="A14" i="52"/>
  <c r="I14" i="52" s="1"/>
  <c r="A15" i="52"/>
  <c r="I15" i="52" s="1"/>
  <c r="A16" i="52"/>
  <c r="I16" i="52" s="1"/>
  <c r="A11" i="52"/>
  <c r="A12" i="52"/>
  <c r="I12" i="52" s="1"/>
  <c r="A13" i="52"/>
  <c r="I13" i="52" s="1"/>
  <c r="A10" i="52"/>
  <c r="A9" i="52"/>
  <c r="A8" i="52"/>
  <c r="B4" i="52"/>
  <c r="I4" i="52" s="1"/>
  <c r="B5" i="52"/>
  <c r="B6" i="52"/>
  <c r="B7" i="52"/>
  <c r="M3" i="52"/>
  <c r="M4" i="52"/>
  <c r="H3" i="52"/>
  <c r="H4" i="52"/>
  <c r="H5" i="52"/>
  <c r="H24" i="63" s="1"/>
  <c r="H6" i="52"/>
  <c r="H25" i="63" s="1"/>
  <c r="E3" i="52"/>
  <c r="F3" i="52"/>
  <c r="E4" i="52"/>
  <c r="F4" i="52"/>
  <c r="E5" i="52"/>
  <c r="E24" i="63" s="1"/>
  <c r="F5" i="52"/>
  <c r="F24" i="63" s="1"/>
  <c r="E6" i="52"/>
  <c r="E25" i="63" s="1"/>
  <c r="F6" i="52"/>
  <c r="F25" i="63" s="1"/>
  <c r="G4" i="52"/>
  <c r="G3" i="52"/>
  <c r="C4" i="52"/>
  <c r="V5" i="52" s="1"/>
  <c r="C3" i="52"/>
  <c r="W5" i="52" s="1"/>
  <c r="W10" i="52" s="1"/>
  <c r="B3" i="52"/>
  <c r="I3" i="52" s="1"/>
  <c r="C2" i="52"/>
  <c r="X5" i="52" s="1"/>
  <c r="G2" i="52"/>
  <c r="B2" i="52"/>
  <c r="I2" i="52" s="1"/>
  <c r="M2" i="52"/>
  <c r="H2" i="52"/>
  <c r="F2" i="52"/>
  <c r="E2" i="52"/>
  <c r="O1" i="52"/>
  <c r="N1" i="52"/>
  <c r="M1" i="52"/>
  <c r="L1" i="52"/>
  <c r="K1" i="52"/>
  <c r="J1" i="52"/>
  <c r="I1" i="52"/>
  <c r="H1" i="52"/>
  <c r="G1" i="52"/>
  <c r="F1" i="52"/>
  <c r="E1" i="52"/>
  <c r="K90" i="51"/>
  <c r="C8" i="52" s="1"/>
  <c r="X7" i="52" s="1"/>
  <c r="K89" i="51"/>
  <c r="C5" i="52" s="1"/>
  <c r="X6" i="52" s="1"/>
  <c r="K91" i="51"/>
  <c r="K88" i="51"/>
  <c r="K102" i="51"/>
  <c r="C23" i="52" s="1"/>
  <c r="K101" i="51"/>
  <c r="C20" i="52" s="1"/>
  <c r="K103" i="51"/>
  <c r="K100" i="51"/>
  <c r="L958" i="51"/>
  <c r="M958" i="51"/>
  <c r="L955" i="51"/>
  <c r="L959" i="51" s="1"/>
  <c r="M955" i="51"/>
  <c r="M959" i="51" s="1"/>
  <c r="L917" i="51"/>
  <c r="L921" i="51" s="1"/>
  <c r="L920" i="51"/>
  <c r="M920" i="51"/>
  <c r="M917" i="51"/>
  <c r="M921" i="51" s="1"/>
  <c r="L713" i="51"/>
  <c r="L712" i="51"/>
  <c r="K713" i="51"/>
  <c r="K712" i="51"/>
  <c r="L711" i="51"/>
  <c r="C60" i="52" s="1"/>
  <c r="L710" i="51"/>
  <c r="C50" i="52" s="1"/>
  <c r="K711" i="51"/>
  <c r="C61" i="52" s="1"/>
  <c r="K710" i="51"/>
  <c r="C51" i="52" s="1"/>
  <c r="J652" i="51"/>
  <c r="D2" i="54" s="1"/>
  <c r="P3" i="54" s="1"/>
  <c r="L502" i="51"/>
  <c r="K502" i="51"/>
  <c r="P224" i="51"/>
  <c r="N223" i="51"/>
  <c r="O222" i="51"/>
  <c r="N222" i="51"/>
  <c r="J223" i="51"/>
  <c r="J222" i="51"/>
  <c r="J224" i="51"/>
  <c r="J225" i="51"/>
  <c r="K222" i="51"/>
  <c r="K226" i="51" s="1"/>
  <c r="K223" i="51" s="1"/>
  <c r="T176" i="51"/>
  <c r="T175" i="51"/>
  <c r="J154" i="51"/>
  <c r="K113" i="51"/>
  <c r="I75" i="63" l="1"/>
  <c r="X10" i="52"/>
  <c r="X8" i="52"/>
  <c r="V10" i="52"/>
  <c r="W8" i="52"/>
  <c r="N119" i="52"/>
  <c r="N86" i="63" s="1"/>
  <c r="N114" i="52"/>
  <c r="N81" i="63" s="1"/>
  <c r="N111" i="52"/>
  <c r="N78" i="63" s="1"/>
  <c r="N112" i="52"/>
  <c r="N79" i="63" s="1"/>
  <c r="I85" i="52"/>
  <c r="I21" i="63" s="1"/>
  <c r="A21" i="63"/>
  <c r="I9" i="52"/>
  <c r="I28" i="63" s="1"/>
  <c r="A28" i="63"/>
  <c r="I66" i="52"/>
  <c r="I52" i="63" s="1"/>
  <c r="A52" i="63"/>
  <c r="A107" i="63" s="1"/>
  <c r="I86" i="52"/>
  <c r="I22" i="63" s="1"/>
  <c r="A22" i="63"/>
  <c r="I10" i="52"/>
  <c r="I29" i="63" s="1"/>
  <c r="A29" i="63"/>
  <c r="I52" i="52"/>
  <c r="N52" i="52" s="1"/>
  <c r="N42" i="63" s="1"/>
  <c r="B42" i="63"/>
  <c r="I67" i="52"/>
  <c r="I53" i="63" s="1"/>
  <c r="A53" i="63"/>
  <c r="A108" i="63" s="1"/>
  <c r="I70" i="52"/>
  <c r="I54" i="63" s="1"/>
  <c r="B54" i="63"/>
  <c r="I79" i="52"/>
  <c r="N79" i="52" s="1"/>
  <c r="N60" i="63" s="1"/>
  <c r="B60" i="63"/>
  <c r="I87" i="52"/>
  <c r="I23" i="63" s="1"/>
  <c r="A23" i="63"/>
  <c r="I94" i="52"/>
  <c r="I92" i="52"/>
  <c r="B68" i="63"/>
  <c r="I53" i="52"/>
  <c r="I43" i="63" s="1"/>
  <c r="B43" i="63"/>
  <c r="I71" i="52"/>
  <c r="I55" i="63" s="1"/>
  <c r="B55" i="63"/>
  <c r="I80" i="52"/>
  <c r="B61" i="63"/>
  <c r="I91" i="52"/>
  <c r="B67" i="63"/>
  <c r="I54" i="52"/>
  <c r="I44" i="63" s="1"/>
  <c r="B44" i="63"/>
  <c r="I81" i="52"/>
  <c r="I62" i="63" s="1"/>
  <c r="B62" i="63"/>
  <c r="N120" i="52"/>
  <c r="N87" i="63" s="1"/>
  <c r="I36" i="52"/>
  <c r="I36" i="63" s="1"/>
  <c r="B36" i="63"/>
  <c r="I21" i="52"/>
  <c r="I31" i="63" s="1"/>
  <c r="B31" i="63"/>
  <c r="I90" i="52"/>
  <c r="N90" i="52" s="1"/>
  <c r="N66" i="63" s="1"/>
  <c r="B66" i="63"/>
  <c r="I6" i="52"/>
  <c r="I25" i="63" s="1"/>
  <c r="B25" i="63"/>
  <c r="I22" i="52"/>
  <c r="I32" i="63" s="1"/>
  <c r="B32" i="63"/>
  <c r="I62" i="52"/>
  <c r="I48" i="63" s="1"/>
  <c r="B48" i="63"/>
  <c r="I82" i="52"/>
  <c r="N82" i="52" s="1"/>
  <c r="N63" i="63" s="1"/>
  <c r="A63" i="63"/>
  <c r="N113" i="52"/>
  <c r="N80" i="63" s="1"/>
  <c r="I80" i="63"/>
  <c r="N110" i="52"/>
  <c r="N77" i="63" s="1"/>
  <c r="I77" i="63"/>
  <c r="N116" i="52"/>
  <c r="N83" i="63" s="1"/>
  <c r="I83" i="63"/>
  <c r="N121" i="52"/>
  <c r="N88" i="63" s="1"/>
  <c r="I88" i="63"/>
  <c r="I20" i="52"/>
  <c r="I30" i="63" s="1"/>
  <c r="B30" i="63"/>
  <c r="I7" i="52"/>
  <c r="I26" i="63" s="1"/>
  <c r="B26" i="63"/>
  <c r="I37" i="52"/>
  <c r="I37" i="63" s="1"/>
  <c r="B37" i="63"/>
  <c r="I72" i="52"/>
  <c r="I56" i="63" s="1"/>
  <c r="B56" i="63"/>
  <c r="I38" i="52"/>
  <c r="I38" i="63" s="1"/>
  <c r="B38" i="63"/>
  <c r="I55" i="52"/>
  <c r="I45" i="63" s="1"/>
  <c r="A45" i="63"/>
  <c r="A103" i="63" s="1"/>
  <c r="I73" i="52"/>
  <c r="I57" i="63" s="1"/>
  <c r="A57" i="63"/>
  <c r="I5" i="52"/>
  <c r="I24" i="63" s="1"/>
  <c r="B24" i="63"/>
  <c r="I23" i="52"/>
  <c r="I33" i="63" s="1"/>
  <c r="A33" i="63"/>
  <c r="I39" i="52"/>
  <c r="I39" i="63" s="1"/>
  <c r="A39" i="63"/>
  <c r="I56" i="52"/>
  <c r="I46" i="63" s="1"/>
  <c r="A46" i="63"/>
  <c r="A104" i="63" s="1"/>
  <c r="I63" i="52"/>
  <c r="I49" i="63" s="1"/>
  <c r="B49" i="63"/>
  <c r="I74" i="52"/>
  <c r="I58" i="63" s="1"/>
  <c r="A58" i="63"/>
  <c r="I83" i="52"/>
  <c r="A64" i="63"/>
  <c r="N109" i="52"/>
  <c r="N76" i="63" s="1"/>
  <c r="I24" i="52"/>
  <c r="I34" i="63" s="1"/>
  <c r="A34" i="63"/>
  <c r="I40" i="52"/>
  <c r="I40" i="63" s="1"/>
  <c r="A40" i="63"/>
  <c r="I57" i="52"/>
  <c r="I47" i="63" s="1"/>
  <c r="A47" i="63"/>
  <c r="A105" i="63" s="1"/>
  <c r="I64" i="52"/>
  <c r="I50" i="63" s="1"/>
  <c r="B50" i="63"/>
  <c r="I75" i="52"/>
  <c r="I59" i="63" s="1"/>
  <c r="A59" i="63"/>
  <c r="I84" i="52"/>
  <c r="A65" i="63"/>
  <c r="I93" i="52"/>
  <c r="N93" i="52" s="1"/>
  <c r="N69" i="63" s="1"/>
  <c r="A69" i="63"/>
  <c r="I41" i="52"/>
  <c r="I41" i="63" s="1"/>
  <c r="A41" i="63"/>
  <c r="I65" i="52"/>
  <c r="I51" i="63" s="1"/>
  <c r="A51" i="63"/>
  <c r="A106" i="63" s="1"/>
  <c r="I8" i="52"/>
  <c r="I27" i="63" s="1"/>
  <c r="A27" i="63"/>
  <c r="I25" i="52"/>
  <c r="I35" i="63" s="1"/>
  <c r="A35" i="63"/>
  <c r="I95" i="52"/>
  <c r="A71" i="63"/>
  <c r="N115" i="52"/>
  <c r="N82" i="63" s="1"/>
  <c r="I82" i="63"/>
  <c r="A2" i="58" a="1"/>
  <c r="A2" i="58" s="1"/>
  <c r="I26" i="52"/>
  <c r="N26" i="52" s="1"/>
  <c r="A43" i="53"/>
  <c r="A48" i="53" s="1"/>
  <c r="A53" i="53" s="1"/>
  <c r="A63" i="53" s="1"/>
  <c r="A73" i="53" s="1"/>
  <c r="I42" i="52"/>
  <c r="N42" i="52" s="1"/>
  <c r="A44" i="53"/>
  <c r="A49" i="53" s="1"/>
  <c r="A54" i="53" s="1"/>
  <c r="A64" i="53" s="1"/>
  <c r="A74" i="53" s="1"/>
  <c r="I58" i="52"/>
  <c r="N58" i="52" s="1"/>
  <c r="A17" i="53"/>
  <c r="A22" i="53" s="1"/>
  <c r="A27" i="53" s="1"/>
  <c r="A32" i="53" s="1"/>
  <c r="A37" i="53" s="1"/>
  <c r="A57" i="53" s="1"/>
  <c r="A67" i="53" s="1"/>
  <c r="I68" i="52"/>
  <c r="N68" i="52" s="1"/>
  <c r="A13" i="53"/>
  <c r="A18" i="53" s="1"/>
  <c r="A23" i="53" s="1"/>
  <c r="A28" i="53" s="1"/>
  <c r="A33" i="53" s="1"/>
  <c r="A38" i="53" s="1"/>
  <c r="A58" i="53" s="1"/>
  <c r="A68" i="53" s="1"/>
  <c r="I96" i="52"/>
  <c r="N96" i="52" s="1"/>
  <c r="A45" i="53"/>
  <c r="A50" i="53" s="1"/>
  <c r="A55" i="53" s="1"/>
  <c r="A65" i="53" s="1"/>
  <c r="A75" i="53" s="1"/>
  <c r="I11" i="52"/>
  <c r="N11" i="52" s="1"/>
  <c r="A42" i="53"/>
  <c r="A47" i="53" s="1"/>
  <c r="A52" i="53" s="1"/>
  <c r="A62" i="53" s="1"/>
  <c r="A72" i="53" s="1"/>
  <c r="N89" i="52"/>
  <c r="N88" i="52"/>
  <c r="N78" i="52"/>
  <c r="N85" i="52"/>
  <c r="N21" i="63" s="1"/>
  <c r="N87" i="52"/>
  <c r="N23" i="63" s="1"/>
  <c r="N77" i="52"/>
  <c r="N76" i="52"/>
  <c r="N10" i="52"/>
  <c r="N29" i="63" s="1"/>
  <c r="N60" i="52"/>
  <c r="N69" i="52"/>
  <c r="N14" i="52"/>
  <c r="N59" i="52"/>
  <c r="N61" i="52"/>
  <c r="N13" i="52"/>
  <c r="N12" i="52"/>
  <c r="N4" i="52"/>
  <c r="N15" i="52"/>
  <c r="N6" i="52"/>
  <c r="N25" i="63" s="1"/>
  <c r="N48" i="52"/>
  <c r="N49" i="52"/>
  <c r="N9" i="52"/>
  <c r="N28" i="63" s="1"/>
  <c r="N3" i="52"/>
  <c r="N16" i="52"/>
  <c r="N2" i="52"/>
  <c r="N35" i="52"/>
  <c r="N34" i="52"/>
  <c r="N33" i="52"/>
  <c r="N40" i="52"/>
  <c r="N40" i="63" s="1"/>
  <c r="N44" i="52"/>
  <c r="N43" i="52"/>
  <c r="N45" i="52"/>
  <c r="N47" i="52"/>
  <c r="N46" i="52"/>
  <c r="N27" i="52"/>
  <c r="N20" i="52"/>
  <c r="N30" i="63" s="1"/>
  <c r="N31" i="52"/>
  <c r="N18" i="52"/>
  <c r="N28" i="52"/>
  <c r="N17" i="52"/>
  <c r="N29" i="52"/>
  <c r="N19" i="52"/>
  <c r="N30" i="52"/>
  <c r="K92" i="51"/>
  <c r="K104" i="51"/>
  <c r="O223" i="51"/>
  <c r="K225" i="51"/>
  <c r="K224" i="51"/>
  <c r="G3" i="50"/>
  <c r="G2" i="50"/>
  <c r="G5" i="50"/>
  <c r="M4" i="50"/>
  <c r="M5" i="50"/>
  <c r="M6" i="50"/>
  <c r="G6" i="50"/>
  <c r="C3" i="50"/>
  <c r="C2" i="50"/>
  <c r="M3" i="50"/>
  <c r="H3" i="50"/>
  <c r="F3" i="50"/>
  <c r="E3" i="50"/>
  <c r="N3" i="50" s="1"/>
  <c r="B3" i="50"/>
  <c r="A3" i="50"/>
  <c r="H4" i="50"/>
  <c r="H5" i="50"/>
  <c r="H6" i="50"/>
  <c r="G4" i="50"/>
  <c r="F4" i="50"/>
  <c r="F5" i="50"/>
  <c r="F6" i="50"/>
  <c r="E4" i="50"/>
  <c r="N4" i="50" s="1"/>
  <c r="E5" i="50"/>
  <c r="N5" i="50" s="1"/>
  <c r="E6" i="50"/>
  <c r="A5" i="50"/>
  <c r="B5" i="50"/>
  <c r="A6" i="50"/>
  <c r="B6" i="50"/>
  <c r="C5" i="50"/>
  <c r="C6" i="50"/>
  <c r="C4" i="50"/>
  <c r="B4" i="50"/>
  <c r="A4" i="50"/>
  <c r="A2" i="50"/>
  <c r="M2" i="50"/>
  <c r="H2" i="50"/>
  <c r="F2" i="50"/>
  <c r="E2" i="50"/>
  <c r="B2" i="50"/>
  <c r="O1" i="50"/>
  <c r="N1" i="50"/>
  <c r="M1" i="50"/>
  <c r="L1" i="50"/>
  <c r="K1" i="50"/>
  <c r="J1" i="50"/>
  <c r="I1" i="50"/>
  <c r="H1" i="50"/>
  <c r="G1" i="50"/>
  <c r="F1" i="50"/>
  <c r="E1" i="50"/>
  <c r="C306" i="45"/>
  <c r="C191" i="45"/>
  <c r="C74" i="45"/>
  <c r="B196" i="4"/>
  <c r="B503" i="4" s="1"/>
  <c r="B197" i="4"/>
  <c r="B504" i="4" s="1"/>
  <c r="I23" i="47"/>
  <c r="I24" i="47"/>
  <c r="I25" i="47"/>
  <c r="I26" i="47"/>
  <c r="I27" i="47"/>
  <c r="I28" i="47"/>
  <c r="I29" i="47"/>
  <c r="I22" i="47"/>
  <c r="D28" i="47"/>
  <c r="P29" i="47" s="1"/>
  <c r="D26" i="47"/>
  <c r="P27" i="47" s="1"/>
  <c r="D24" i="47"/>
  <c r="D22" i="47"/>
  <c r="O29" i="47"/>
  <c r="J29" i="47"/>
  <c r="H29" i="47"/>
  <c r="G29" i="47"/>
  <c r="C29" i="47"/>
  <c r="B29" i="47"/>
  <c r="J28" i="47"/>
  <c r="H28" i="47"/>
  <c r="G28" i="47"/>
  <c r="C28" i="47"/>
  <c r="B28" i="47"/>
  <c r="O27" i="47"/>
  <c r="J27" i="47"/>
  <c r="H27" i="47"/>
  <c r="G27" i="47"/>
  <c r="C27" i="47"/>
  <c r="B27" i="47"/>
  <c r="J26" i="47"/>
  <c r="H26" i="47"/>
  <c r="G26" i="47"/>
  <c r="C26" i="47"/>
  <c r="B26" i="47"/>
  <c r="P25" i="47"/>
  <c r="O25" i="47"/>
  <c r="J25" i="47"/>
  <c r="H25" i="47"/>
  <c r="G25" i="47"/>
  <c r="C25" i="47"/>
  <c r="B25" i="47"/>
  <c r="J24" i="47"/>
  <c r="H24" i="47"/>
  <c r="G24" i="47"/>
  <c r="C24" i="47"/>
  <c r="B24" i="47"/>
  <c r="O23" i="47"/>
  <c r="J23" i="47"/>
  <c r="H23" i="47"/>
  <c r="G23" i="47"/>
  <c r="C23" i="47"/>
  <c r="B23" i="47"/>
  <c r="J22" i="47"/>
  <c r="H22" i="47"/>
  <c r="G22" i="47"/>
  <c r="P23" i="47"/>
  <c r="C22" i="47"/>
  <c r="B22" i="47"/>
  <c r="P3" i="47"/>
  <c r="P115" i="46"/>
  <c r="C115" i="46"/>
  <c r="C60" i="46"/>
  <c r="C61" i="46"/>
  <c r="C62" i="46"/>
  <c r="C63" i="46"/>
  <c r="C64" i="46"/>
  <c r="C65" i="46"/>
  <c r="C66" i="46"/>
  <c r="C67" i="46"/>
  <c r="C68" i="46"/>
  <c r="C69" i="46"/>
  <c r="C70" i="46"/>
  <c r="C71" i="46"/>
  <c r="C72" i="46"/>
  <c r="C73" i="46"/>
  <c r="C74" i="46"/>
  <c r="C75" i="46"/>
  <c r="C76" i="46"/>
  <c r="C77" i="46"/>
  <c r="C78" i="46"/>
  <c r="C79" i="46"/>
  <c r="C80" i="46"/>
  <c r="C81" i="46"/>
  <c r="C82" i="46"/>
  <c r="C83" i="46"/>
  <c r="C84" i="46"/>
  <c r="C85" i="46"/>
  <c r="C86" i="46"/>
  <c r="C87" i="46"/>
  <c r="C88" i="46"/>
  <c r="C89" i="46"/>
  <c r="C90" i="46"/>
  <c r="C91" i="46"/>
  <c r="C92" i="46"/>
  <c r="C93" i="46"/>
  <c r="C94" i="46"/>
  <c r="C95" i="46"/>
  <c r="C96" i="46"/>
  <c r="C97" i="46"/>
  <c r="C98" i="46"/>
  <c r="C99" i="46"/>
  <c r="C100" i="46"/>
  <c r="C101" i="46"/>
  <c r="C102" i="46"/>
  <c r="C103" i="46"/>
  <c r="C104" i="46"/>
  <c r="C105" i="46"/>
  <c r="C106" i="46"/>
  <c r="C107" i="46"/>
  <c r="C108" i="46"/>
  <c r="C109" i="46"/>
  <c r="C110" i="46"/>
  <c r="C111" i="46"/>
  <c r="C112" i="46"/>
  <c r="C113" i="46"/>
  <c r="C114" i="46"/>
  <c r="B115" i="46"/>
  <c r="C59" i="46"/>
  <c r="D60" i="46"/>
  <c r="D61" i="46"/>
  <c r="D62" i="46"/>
  <c r="D63" i="46"/>
  <c r="D64" i="46"/>
  <c r="D65" i="46"/>
  <c r="D66" i="46"/>
  <c r="D67" i="46"/>
  <c r="D68" i="46"/>
  <c r="D69" i="46"/>
  <c r="D70" i="46"/>
  <c r="D71" i="46"/>
  <c r="D72" i="46"/>
  <c r="D73" i="46"/>
  <c r="D74" i="46"/>
  <c r="D75" i="46"/>
  <c r="D76" i="46"/>
  <c r="D77" i="46"/>
  <c r="D78" i="46"/>
  <c r="D79" i="46"/>
  <c r="D80" i="46"/>
  <c r="D81" i="46"/>
  <c r="D82" i="46"/>
  <c r="D83" i="46"/>
  <c r="D84" i="46"/>
  <c r="D85" i="46"/>
  <c r="D86" i="46"/>
  <c r="D87" i="46"/>
  <c r="D88" i="46"/>
  <c r="D89" i="46"/>
  <c r="D90" i="46"/>
  <c r="D91" i="46"/>
  <c r="D92" i="46"/>
  <c r="D93" i="46"/>
  <c r="D94" i="46"/>
  <c r="D95" i="46"/>
  <c r="D96" i="46"/>
  <c r="D97" i="46"/>
  <c r="D98" i="46"/>
  <c r="D99" i="46"/>
  <c r="D100" i="46"/>
  <c r="D101" i="46"/>
  <c r="D102" i="46"/>
  <c r="D103" i="46"/>
  <c r="D104" i="46"/>
  <c r="D105" i="46"/>
  <c r="D106" i="46"/>
  <c r="D107" i="46"/>
  <c r="D108" i="46"/>
  <c r="D109" i="46"/>
  <c r="D110" i="46"/>
  <c r="D111" i="46"/>
  <c r="D112" i="46"/>
  <c r="D113" i="46"/>
  <c r="D114" i="46"/>
  <c r="D59" i="46"/>
  <c r="O115" i="46"/>
  <c r="M149" i="53" s="1"/>
  <c r="J115" i="46"/>
  <c r="H115" i="46"/>
  <c r="G115" i="46"/>
  <c r="J114" i="46"/>
  <c r="H114" i="46"/>
  <c r="G114" i="46"/>
  <c r="J113" i="46"/>
  <c r="H113" i="46"/>
  <c r="G113" i="46"/>
  <c r="J112" i="46"/>
  <c r="H112" i="46"/>
  <c r="G112" i="46"/>
  <c r="J111" i="46"/>
  <c r="H111" i="46"/>
  <c r="G111" i="46"/>
  <c r="J110" i="46"/>
  <c r="H110" i="46"/>
  <c r="G110" i="46"/>
  <c r="J109" i="46"/>
  <c r="H109" i="46"/>
  <c r="G109" i="46"/>
  <c r="J108" i="46"/>
  <c r="H108" i="46"/>
  <c r="G108" i="46"/>
  <c r="J107" i="46"/>
  <c r="H107" i="46"/>
  <c r="G107" i="46"/>
  <c r="J106" i="46"/>
  <c r="H106" i="46"/>
  <c r="G106" i="46"/>
  <c r="J105" i="46"/>
  <c r="H105" i="46"/>
  <c r="G105" i="46"/>
  <c r="J104" i="46"/>
  <c r="H104" i="46"/>
  <c r="G104" i="46"/>
  <c r="J103" i="46"/>
  <c r="H103" i="46"/>
  <c r="G103" i="46"/>
  <c r="J102" i="46"/>
  <c r="H102" i="46"/>
  <c r="G102" i="46"/>
  <c r="J101" i="46"/>
  <c r="H101" i="46"/>
  <c r="G101" i="46"/>
  <c r="J100" i="46"/>
  <c r="H100" i="46"/>
  <c r="G100" i="46"/>
  <c r="J99" i="46"/>
  <c r="H99" i="46"/>
  <c r="G99" i="46"/>
  <c r="J98" i="46"/>
  <c r="H98" i="46"/>
  <c r="G98" i="46"/>
  <c r="J97" i="46"/>
  <c r="H97" i="46"/>
  <c r="G97" i="46"/>
  <c r="J96" i="46"/>
  <c r="H96" i="46"/>
  <c r="G96" i="46"/>
  <c r="J95" i="46"/>
  <c r="H95" i="46"/>
  <c r="G95" i="46"/>
  <c r="J94" i="46"/>
  <c r="H94" i="46"/>
  <c r="G94" i="46"/>
  <c r="J93" i="46"/>
  <c r="H93" i="46"/>
  <c r="G93" i="46"/>
  <c r="J92" i="46"/>
  <c r="H92" i="46"/>
  <c r="G92" i="46"/>
  <c r="J91" i="46"/>
  <c r="H91" i="46"/>
  <c r="G91" i="46"/>
  <c r="J90" i="46"/>
  <c r="H90" i="46"/>
  <c r="G90" i="46"/>
  <c r="J89" i="46"/>
  <c r="H89" i="46"/>
  <c r="G89" i="46"/>
  <c r="J88" i="46"/>
  <c r="H88" i="46"/>
  <c r="G88" i="46"/>
  <c r="J87" i="46"/>
  <c r="H87" i="46"/>
  <c r="G87" i="46"/>
  <c r="J86" i="46"/>
  <c r="H86" i="46"/>
  <c r="G86" i="46"/>
  <c r="J85" i="46"/>
  <c r="H85" i="46"/>
  <c r="G85" i="46"/>
  <c r="J84" i="46"/>
  <c r="H84" i="46"/>
  <c r="G84" i="46"/>
  <c r="J83" i="46"/>
  <c r="H83" i="46"/>
  <c r="G83" i="46"/>
  <c r="J82" i="46"/>
  <c r="H82" i="46"/>
  <c r="G82" i="46"/>
  <c r="J81" i="46"/>
  <c r="H81" i="46"/>
  <c r="G81" i="46"/>
  <c r="J80" i="46"/>
  <c r="H80" i="46"/>
  <c r="G80" i="46"/>
  <c r="J79" i="46"/>
  <c r="H79" i="46"/>
  <c r="G79" i="46"/>
  <c r="J78" i="46"/>
  <c r="H78" i="46"/>
  <c r="G78" i="46"/>
  <c r="J77" i="46"/>
  <c r="H77" i="46"/>
  <c r="G77" i="46"/>
  <c r="J76" i="46"/>
  <c r="H76" i="46"/>
  <c r="G76" i="46"/>
  <c r="J75" i="46"/>
  <c r="H75" i="46"/>
  <c r="G75" i="46"/>
  <c r="J74" i="46"/>
  <c r="H74" i="46"/>
  <c r="G74" i="46"/>
  <c r="J73" i="46"/>
  <c r="H73" i="46"/>
  <c r="G73" i="46"/>
  <c r="J72" i="46"/>
  <c r="H72" i="46"/>
  <c r="G72" i="46"/>
  <c r="J71" i="46"/>
  <c r="H71" i="46"/>
  <c r="G71" i="46"/>
  <c r="J70" i="46"/>
  <c r="H70" i="46"/>
  <c r="G70" i="46"/>
  <c r="J69" i="46"/>
  <c r="H69" i="46"/>
  <c r="G69" i="46"/>
  <c r="J68" i="46"/>
  <c r="H68" i="46"/>
  <c r="G68" i="46"/>
  <c r="J67" i="46"/>
  <c r="H67" i="46"/>
  <c r="G67" i="46"/>
  <c r="J66" i="46"/>
  <c r="H66" i="46"/>
  <c r="G66" i="46"/>
  <c r="J65" i="46"/>
  <c r="H65" i="46"/>
  <c r="G65" i="46"/>
  <c r="J64" i="46"/>
  <c r="H64" i="46"/>
  <c r="G64" i="46"/>
  <c r="J63" i="46"/>
  <c r="H63" i="46"/>
  <c r="G63" i="46"/>
  <c r="J62" i="46"/>
  <c r="H62" i="46"/>
  <c r="G62" i="46"/>
  <c r="J61" i="46"/>
  <c r="H61" i="46"/>
  <c r="G61" i="46"/>
  <c r="J60" i="46"/>
  <c r="H60" i="46"/>
  <c r="G60" i="46"/>
  <c r="J59" i="46"/>
  <c r="H59" i="46"/>
  <c r="G59" i="46"/>
  <c r="B306" i="4"/>
  <c r="B613" i="4" s="1"/>
  <c r="P58" i="46"/>
  <c r="D3" i="46"/>
  <c r="D4" i="46"/>
  <c r="D5" i="46"/>
  <c r="D6" i="46"/>
  <c r="D7" i="46"/>
  <c r="D8" i="46"/>
  <c r="D9" i="46"/>
  <c r="D10" i="46"/>
  <c r="D11" i="46"/>
  <c r="D12" i="46"/>
  <c r="D13" i="46"/>
  <c r="D14" i="46"/>
  <c r="D15" i="46"/>
  <c r="D16" i="46"/>
  <c r="D17" i="46"/>
  <c r="D18" i="46"/>
  <c r="D19" i="46"/>
  <c r="D20" i="46"/>
  <c r="D21" i="46"/>
  <c r="D22" i="46"/>
  <c r="D23" i="46"/>
  <c r="D24" i="46"/>
  <c r="D25" i="46"/>
  <c r="D26" i="46"/>
  <c r="D27" i="46"/>
  <c r="D28" i="46"/>
  <c r="D29" i="46"/>
  <c r="D30" i="46"/>
  <c r="D31" i="46"/>
  <c r="D32" i="46"/>
  <c r="D33" i="46"/>
  <c r="D34" i="46"/>
  <c r="D35" i="46"/>
  <c r="D36" i="46"/>
  <c r="D37" i="46"/>
  <c r="D38" i="46"/>
  <c r="D39" i="46"/>
  <c r="D40" i="46"/>
  <c r="D41" i="46"/>
  <c r="D42" i="46"/>
  <c r="D43" i="46"/>
  <c r="D44" i="46"/>
  <c r="D45" i="46"/>
  <c r="D46" i="46"/>
  <c r="D47" i="46"/>
  <c r="D48" i="46"/>
  <c r="D49" i="46"/>
  <c r="D50" i="46"/>
  <c r="D51" i="46"/>
  <c r="D52" i="46"/>
  <c r="D53" i="46"/>
  <c r="D54" i="46"/>
  <c r="D55" i="46"/>
  <c r="D56" i="46"/>
  <c r="D57" i="46"/>
  <c r="D2" i="46"/>
  <c r="B3" i="46"/>
  <c r="B4" i="46"/>
  <c r="B5" i="46"/>
  <c r="B6" i="46"/>
  <c r="B7" i="46"/>
  <c r="B8" i="46"/>
  <c r="B9" i="46"/>
  <c r="B10" i="46"/>
  <c r="B11" i="46"/>
  <c r="B12" i="46"/>
  <c r="B13" i="46"/>
  <c r="B14" i="46"/>
  <c r="B15" i="46"/>
  <c r="B16" i="46"/>
  <c r="B17" i="46"/>
  <c r="B18" i="46"/>
  <c r="B19" i="46"/>
  <c r="B20" i="46"/>
  <c r="B21" i="46"/>
  <c r="B22" i="46"/>
  <c r="B23" i="46"/>
  <c r="B24" i="46"/>
  <c r="B25" i="46"/>
  <c r="B26" i="46"/>
  <c r="B27" i="46"/>
  <c r="B28" i="46"/>
  <c r="B29" i="46"/>
  <c r="B30" i="46"/>
  <c r="B31" i="46"/>
  <c r="B32" i="46"/>
  <c r="B33" i="46"/>
  <c r="B34" i="46"/>
  <c r="B35" i="46"/>
  <c r="B36" i="46"/>
  <c r="B37" i="46"/>
  <c r="B38" i="46"/>
  <c r="B39" i="46"/>
  <c r="B40" i="46"/>
  <c r="B41" i="46"/>
  <c r="B42" i="46"/>
  <c r="B43" i="46"/>
  <c r="B44" i="46"/>
  <c r="B45" i="46"/>
  <c r="B46" i="46"/>
  <c r="B47" i="46"/>
  <c r="B48" i="46"/>
  <c r="B49" i="46"/>
  <c r="B50" i="46"/>
  <c r="B51" i="46"/>
  <c r="B52" i="46"/>
  <c r="B53" i="46"/>
  <c r="B54" i="46"/>
  <c r="B55" i="46"/>
  <c r="B56" i="46"/>
  <c r="B57" i="46"/>
  <c r="G58" i="46"/>
  <c r="H58" i="46"/>
  <c r="J58" i="46"/>
  <c r="G3" i="46"/>
  <c r="H3" i="46"/>
  <c r="J3" i="46"/>
  <c r="G4" i="46"/>
  <c r="H4" i="46"/>
  <c r="J4" i="46"/>
  <c r="G5" i="46"/>
  <c r="H5" i="46"/>
  <c r="J5" i="46"/>
  <c r="G6" i="46"/>
  <c r="H6" i="46"/>
  <c r="J6" i="46"/>
  <c r="G7" i="46"/>
  <c r="H7" i="46"/>
  <c r="J7" i="46"/>
  <c r="G8" i="46"/>
  <c r="H8" i="46"/>
  <c r="J8" i="46"/>
  <c r="G9" i="46"/>
  <c r="H9" i="46"/>
  <c r="J9" i="46"/>
  <c r="G10" i="46"/>
  <c r="H10" i="46"/>
  <c r="J10" i="46"/>
  <c r="G11" i="46"/>
  <c r="H11" i="46"/>
  <c r="J11" i="46"/>
  <c r="G12" i="46"/>
  <c r="H12" i="46"/>
  <c r="J12" i="46"/>
  <c r="G13" i="46"/>
  <c r="H13" i="46"/>
  <c r="J13" i="46"/>
  <c r="G14" i="46"/>
  <c r="H14" i="46"/>
  <c r="J14" i="46"/>
  <c r="G15" i="46"/>
  <c r="H15" i="46"/>
  <c r="J15" i="46"/>
  <c r="G16" i="46"/>
  <c r="H16" i="46"/>
  <c r="J16" i="46"/>
  <c r="G17" i="46"/>
  <c r="H17" i="46"/>
  <c r="J17" i="46"/>
  <c r="G18" i="46"/>
  <c r="H18" i="46"/>
  <c r="J18" i="46"/>
  <c r="G19" i="46"/>
  <c r="H19" i="46"/>
  <c r="J19" i="46"/>
  <c r="G20" i="46"/>
  <c r="H20" i="46"/>
  <c r="J20" i="46"/>
  <c r="G21" i="46"/>
  <c r="H21" i="46"/>
  <c r="J21" i="46"/>
  <c r="G22" i="46"/>
  <c r="H22" i="46"/>
  <c r="J22" i="46"/>
  <c r="G23" i="46"/>
  <c r="H23" i="46"/>
  <c r="J23" i="46"/>
  <c r="G24" i="46"/>
  <c r="H24" i="46"/>
  <c r="J24" i="46"/>
  <c r="G25" i="46"/>
  <c r="H25" i="46"/>
  <c r="J25" i="46"/>
  <c r="G26" i="46"/>
  <c r="H26" i="46"/>
  <c r="J26" i="46"/>
  <c r="G27" i="46"/>
  <c r="H27" i="46"/>
  <c r="J27" i="46"/>
  <c r="G28" i="46"/>
  <c r="H28" i="46"/>
  <c r="J28" i="46"/>
  <c r="G29" i="46"/>
  <c r="H29" i="46"/>
  <c r="J29" i="46"/>
  <c r="G30" i="46"/>
  <c r="H30" i="46"/>
  <c r="J30" i="46"/>
  <c r="G31" i="46"/>
  <c r="H31" i="46"/>
  <c r="J31" i="46"/>
  <c r="G32" i="46"/>
  <c r="H32" i="46"/>
  <c r="J32" i="46"/>
  <c r="G33" i="46"/>
  <c r="H33" i="46"/>
  <c r="J33" i="46"/>
  <c r="G34" i="46"/>
  <c r="H34" i="46"/>
  <c r="J34" i="46"/>
  <c r="G35" i="46"/>
  <c r="H35" i="46"/>
  <c r="J35" i="46"/>
  <c r="G36" i="46"/>
  <c r="H36" i="46"/>
  <c r="J36" i="46"/>
  <c r="G37" i="46"/>
  <c r="H37" i="46"/>
  <c r="J37" i="46"/>
  <c r="G38" i="46"/>
  <c r="H38" i="46"/>
  <c r="J38" i="46"/>
  <c r="G39" i="46"/>
  <c r="H39" i="46"/>
  <c r="J39" i="46"/>
  <c r="G40" i="46"/>
  <c r="H40" i="46"/>
  <c r="J40" i="46"/>
  <c r="G41" i="46"/>
  <c r="H41" i="46"/>
  <c r="J41" i="46"/>
  <c r="G42" i="46"/>
  <c r="H42" i="46"/>
  <c r="J42" i="46"/>
  <c r="G43" i="46"/>
  <c r="H43" i="46"/>
  <c r="J43" i="46"/>
  <c r="G44" i="46"/>
  <c r="H44" i="46"/>
  <c r="J44" i="46"/>
  <c r="G45" i="46"/>
  <c r="H45" i="46"/>
  <c r="J45" i="46"/>
  <c r="G46" i="46"/>
  <c r="H46" i="46"/>
  <c r="J46" i="46"/>
  <c r="G47" i="46"/>
  <c r="H47" i="46"/>
  <c r="J47" i="46"/>
  <c r="G48" i="46"/>
  <c r="H48" i="46"/>
  <c r="J48" i="46"/>
  <c r="G49" i="46"/>
  <c r="H49" i="46"/>
  <c r="J49" i="46"/>
  <c r="G50" i="46"/>
  <c r="H50" i="46"/>
  <c r="J50" i="46"/>
  <c r="G51" i="46"/>
  <c r="H51" i="46"/>
  <c r="J51" i="46"/>
  <c r="G52" i="46"/>
  <c r="H52" i="46"/>
  <c r="J52" i="46"/>
  <c r="G53" i="46"/>
  <c r="H53" i="46"/>
  <c r="J53" i="46"/>
  <c r="G54" i="46"/>
  <c r="H54" i="46"/>
  <c r="J54" i="46"/>
  <c r="G55" i="46"/>
  <c r="H55" i="46"/>
  <c r="J55" i="46"/>
  <c r="G56" i="46"/>
  <c r="H56" i="46"/>
  <c r="J56" i="46"/>
  <c r="G57" i="46"/>
  <c r="H57" i="46"/>
  <c r="J57" i="46"/>
  <c r="A58" i="48"/>
  <c r="B114" i="46" s="1"/>
  <c r="A57" i="48"/>
  <c r="C56" i="46" s="1"/>
  <c r="A56" i="48"/>
  <c r="C55" i="46" s="1"/>
  <c r="A55" i="48"/>
  <c r="A54" i="48"/>
  <c r="B110" i="46" s="1"/>
  <c r="A51" i="48"/>
  <c r="C50" i="46" s="1"/>
  <c r="A53" i="48"/>
  <c r="A52" i="48"/>
  <c r="B108" i="46" s="1"/>
  <c r="A50" i="48"/>
  <c r="B106" i="46" s="1"/>
  <c r="A49" i="48"/>
  <c r="B105" i="46" s="1"/>
  <c r="A48" i="48"/>
  <c r="C47" i="46" s="1"/>
  <c r="A47" i="48"/>
  <c r="A46" i="48"/>
  <c r="B102" i="46" s="1"/>
  <c r="A45" i="48"/>
  <c r="B101" i="46" s="1"/>
  <c r="A44" i="48"/>
  <c r="A43" i="48"/>
  <c r="C42" i="46" s="1"/>
  <c r="A42" i="48"/>
  <c r="B98" i="46" s="1"/>
  <c r="A41" i="48"/>
  <c r="B97" i="46" s="1"/>
  <c r="A40" i="48"/>
  <c r="C39" i="46" s="1"/>
  <c r="A39" i="48"/>
  <c r="A38" i="48"/>
  <c r="B94" i="46" s="1"/>
  <c r="A37" i="48"/>
  <c r="B93" i="46" s="1"/>
  <c r="A35" i="48"/>
  <c r="A36" i="48"/>
  <c r="B92" i="46" s="1"/>
  <c r="A34" i="48"/>
  <c r="B90" i="46" s="1"/>
  <c r="A33" i="48"/>
  <c r="C32" i="46" s="1"/>
  <c r="A32" i="48"/>
  <c r="C31" i="46" s="1"/>
  <c r="A31" i="48"/>
  <c r="A30" i="48"/>
  <c r="B86" i="46" s="1"/>
  <c r="A29" i="48"/>
  <c r="B85" i="46" s="1"/>
  <c r="A28" i="48"/>
  <c r="A27" i="48"/>
  <c r="C26" i="46" s="1"/>
  <c r="A26" i="48"/>
  <c r="B82" i="46" s="1"/>
  <c r="A25" i="48"/>
  <c r="B81" i="46" s="1"/>
  <c r="A24" i="48"/>
  <c r="C23" i="46" s="1"/>
  <c r="A23" i="48"/>
  <c r="A22" i="48"/>
  <c r="B78" i="46" s="1"/>
  <c r="A21" i="48"/>
  <c r="B77" i="46" s="1"/>
  <c r="A20" i="48"/>
  <c r="A19" i="48"/>
  <c r="C18" i="46" s="1"/>
  <c r="A18" i="48"/>
  <c r="B74" i="46" s="1"/>
  <c r="A17" i="48"/>
  <c r="C16" i="46" s="1"/>
  <c r="A16" i="48"/>
  <c r="C15" i="46" s="1"/>
  <c r="A15" i="48"/>
  <c r="A14" i="48"/>
  <c r="B70" i="46" s="1"/>
  <c r="A13" i="48"/>
  <c r="B69" i="46" s="1"/>
  <c r="A12" i="48"/>
  <c r="A11" i="48"/>
  <c r="C10" i="46" s="1"/>
  <c r="A10" i="48"/>
  <c r="B66" i="46" s="1"/>
  <c r="A9" i="48"/>
  <c r="C8" i="46" s="1"/>
  <c r="A8" i="48"/>
  <c r="C7" i="46" s="1"/>
  <c r="A7" i="48"/>
  <c r="A6" i="48"/>
  <c r="B62" i="46" s="1"/>
  <c r="A5" i="48"/>
  <c r="B61" i="46" s="1"/>
  <c r="A4" i="48"/>
  <c r="A3" i="48"/>
  <c r="B59" i="46" s="1"/>
  <c r="A61" i="14"/>
  <c r="B174" i="36" s="1"/>
  <c r="I174" i="36" s="1"/>
  <c r="D16" i="48"/>
  <c r="E16" i="48"/>
  <c r="E3" i="48"/>
  <c r="E4" i="48"/>
  <c r="E5" i="48"/>
  <c r="E6" i="48"/>
  <c r="E7" i="48"/>
  <c r="E8" i="48"/>
  <c r="E9" i="48"/>
  <c r="E10" i="48"/>
  <c r="E11" i="48"/>
  <c r="E12" i="48"/>
  <c r="E13" i="48"/>
  <c r="E14" i="48"/>
  <c r="E15" i="48"/>
  <c r="E17" i="48"/>
  <c r="E18" i="48"/>
  <c r="E19" i="48"/>
  <c r="E20" i="48"/>
  <c r="E21" i="48"/>
  <c r="E22" i="48"/>
  <c r="E23" i="48"/>
  <c r="E24" i="48"/>
  <c r="E25" i="48"/>
  <c r="E26" i="48"/>
  <c r="E27" i="48"/>
  <c r="E28" i="48"/>
  <c r="E29" i="48"/>
  <c r="E30" i="48"/>
  <c r="E31" i="48"/>
  <c r="E32" i="48"/>
  <c r="E33" i="48"/>
  <c r="E34" i="48"/>
  <c r="E35" i="48"/>
  <c r="E36" i="48"/>
  <c r="E37" i="48"/>
  <c r="E38" i="48"/>
  <c r="E39" i="48"/>
  <c r="E40" i="48"/>
  <c r="E41" i="48"/>
  <c r="E42" i="48"/>
  <c r="E43" i="48"/>
  <c r="E44" i="48"/>
  <c r="E45" i="48"/>
  <c r="E46" i="48"/>
  <c r="E47" i="48"/>
  <c r="E48" i="48"/>
  <c r="E49" i="48"/>
  <c r="E50" i="48"/>
  <c r="E51" i="48"/>
  <c r="E52" i="48"/>
  <c r="E53" i="48"/>
  <c r="E54" i="48"/>
  <c r="E55" i="48"/>
  <c r="E56" i="48"/>
  <c r="E57" i="48"/>
  <c r="E58" i="48"/>
  <c r="D4" i="48"/>
  <c r="D5" i="48"/>
  <c r="D6" i="48"/>
  <c r="D7" i="48"/>
  <c r="D8" i="48"/>
  <c r="D9" i="48"/>
  <c r="D10" i="48"/>
  <c r="D11" i="48"/>
  <c r="D12" i="48"/>
  <c r="D13" i="48"/>
  <c r="D14" i="48"/>
  <c r="D15" i="48"/>
  <c r="D17" i="48"/>
  <c r="D18" i="48"/>
  <c r="D19" i="48"/>
  <c r="D20" i="48"/>
  <c r="D21" i="48"/>
  <c r="D22" i="48"/>
  <c r="D23" i="48"/>
  <c r="D24" i="48"/>
  <c r="D25" i="48"/>
  <c r="D26" i="48"/>
  <c r="D27" i="48"/>
  <c r="D28" i="48"/>
  <c r="D29" i="48"/>
  <c r="D30" i="48"/>
  <c r="D31" i="48"/>
  <c r="D32" i="48"/>
  <c r="D33" i="48"/>
  <c r="D34" i="48"/>
  <c r="D35" i="48"/>
  <c r="D36" i="48"/>
  <c r="D37" i="48"/>
  <c r="D38" i="48"/>
  <c r="D39" i="48"/>
  <c r="D40" i="48"/>
  <c r="D41" i="48"/>
  <c r="D42" i="48"/>
  <c r="D43" i="48"/>
  <c r="D44" i="48"/>
  <c r="D45" i="48"/>
  <c r="D46" i="48"/>
  <c r="D47" i="48"/>
  <c r="D48" i="48"/>
  <c r="D49" i="48"/>
  <c r="D50" i="48"/>
  <c r="D51" i="48"/>
  <c r="D52" i="48"/>
  <c r="D53" i="48"/>
  <c r="D54" i="48"/>
  <c r="D55" i="48"/>
  <c r="D56" i="48"/>
  <c r="D57" i="48"/>
  <c r="D58" i="48"/>
  <c r="D3" i="48"/>
  <c r="C58" i="48"/>
  <c r="C47" i="48"/>
  <c r="C48" i="48"/>
  <c r="C49" i="48"/>
  <c r="C50" i="48"/>
  <c r="C51" i="48"/>
  <c r="C52" i="48"/>
  <c r="C53" i="48"/>
  <c r="C54" i="48"/>
  <c r="C55" i="48"/>
  <c r="C56" i="48"/>
  <c r="C57" i="48"/>
  <c r="C28" i="48"/>
  <c r="C29" i="48"/>
  <c r="C30" i="48"/>
  <c r="C31" i="48"/>
  <c r="C32" i="48"/>
  <c r="C33" i="48"/>
  <c r="C34" i="48"/>
  <c r="C35" i="48"/>
  <c r="C36" i="48"/>
  <c r="C37" i="48"/>
  <c r="C38" i="48"/>
  <c r="C39" i="48"/>
  <c r="C40" i="48"/>
  <c r="C41" i="48"/>
  <c r="C42" i="48"/>
  <c r="C43" i="48"/>
  <c r="C44" i="48"/>
  <c r="C45" i="48"/>
  <c r="C46" i="48"/>
  <c r="C4" i="48"/>
  <c r="C5" i="48"/>
  <c r="C6" i="48"/>
  <c r="C7" i="48"/>
  <c r="C8" i="48"/>
  <c r="C9" i="48"/>
  <c r="C10" i="48"/>
  <c r="C11" i="48"/>
  <c r="C12" i="48"/>
  <c r="C13" i="48"/>
  <c r="C14" i="48"/>
  <c r="C15" i="48"/>
  <c r="C16" i="48"/>
  <c r="C17" i="48"/>
  <c r="C18" i="48"/>
  <c r="C19" i="48"/>
  <c r="C20" i="48"/>
  <c r="C21" i="48"/>
  <c r="C22" i="48"/>
  <c r="C23" i="48"/>
  <c r="C24" i="48"/>
  <c r="C25" i="48"/>
  <c r="C26" i="48"/>
  <c r="C27" i="48"/>
  <c r="C3" i="48"/>
  <c r="O21" i="47"/>
  <c r="J21" i="47"/>
  <c r="I21" i="47"/>
  <c r="H21" i="47"/>
  <c r="G21" i="47"/>
  <c r="C21" i="47"/>
  <c r="B21" i="47"/>
  <c r="J20" i="47"/>
  <c r="I20" i="47"/>
  <c r="H20" i="47"/>
  <c r="G20" i="47"/>
  <c r="D20" i="47"/>
  <c r="C20" i="47"/>
  <c r="B20" i="47"/>
  <c r="O19" i="47"/>
  <c r="J19" i="47"/>
  <c r="I19" i="47"/>
  <c r="H19" i="47"/>
  <c r="G19" i="47"/>
  <c r="C19" i="47"/>
  <c r="B19" i="47"/>
  <c r="J18" i="47"/>
  <c r="I18" i="47"/>
  <c r="H18" i="47"/>
  <c r="G18" i="47"/>
  <c r="D18" i="47"/>
  <c r="C18" i="47"/>
  <c r="B18" i="47"/>
  <c r="O17" i="47"/>
  <c r="J17" i="47"/>
  <c r="I17" i="47"/>
  <c r="H17" i="47"/>
  <c r="G17" i="47"/>
  <c r="C17" i="47"/>
  <c r="B17" i="47"/>
  <c r="J16" i="47"/>
  <c r="I16" i="47"/>
  <c r="H16" i="47"/>
  <c r="G16" i="47"/>
  <c r="D16" i="47"/>
  <c r="C16" i="47"/>
  <c r="B16" i="47"/>
  <c r="O15" i="47"/>
  <c r="J15" i="47"/>
  <c r="I15" i="47"/>
  <c r="H15" i="47"/>
  <c r="G15" i="47"/>
  <c r="C15" i="47"/>
  <c r="B15" i="47"/>
  <c r="J14" i="47"/>
  <c r="I14" i="47"/>
  <c r="H14" i="47"/>
  <c r="G14" i="47"/>
  <c r="D14" i="47"/>
  <c r="C14" i="47"/>
  <c r="B14" i="47"/>
  <c r="O13" i="47"/>
  <c r="J13" i="47"/>
  <c r="I13" i="47"/>
  <c r="H13" i="47"/>
  <c r="G13" i="47"/>
  <c r="C13" i="47"/>
  <c r="B13" i="47"/>
  <c r="J12" i="47"/>
  <c r="I12" i="47"/>
  <c r="H12" i="47"/>
  <c r="G12" i="47"/>
  <c r="D12" i="47"/>
  <c r="C12" i="47"/>
  <c r="B12" i="47"/>
  <c r="O11" i="47"/>
  <c r="J11" i="47"/>
  <c r="I11" i="47"/>
  <c r="H11" i="47"/>
  <c r="G11" i="47"/>
  <c r="C11" i="47"/>
  <c r="B11" i="47"/>
  <c r="J10" i="47"/>
  <c r="I10" i="47"/>
  <c r="H10" i="47"/>
  <c r="G10" i="47"/>
  <c r="D10" i="47"/>
  <c r="C10" i="47"/>
  <c r="B10" i="47"/>
  <c r="O9" i="47"/>
  <c r="J9" i="47"/>
  <c r="I9" i="47"/>
  <c r="H9" i="47"/>
  <c r="G9" i="47"/>
  <c r="C9" i="47"/>
  <c r="B9" i="47"/>
  <c r="J8" i="47"/>
  <c r="I8" i="47"/>
  <c r="H8" i="47"/>
  <c r="G8" i="47"/>
  <c r="D8" i="47"/>
  <c r="C8" i="47"/>
  <c r="B8" i="47"/>
  <c r="O7" i="47"/>
  <c r="J7" i="47"/>
  <c r="I7" i="47"/>
  <c r="H7" i="47"/>
  <c r="G7" i="47"/>
  <c r="C7" i="47"/>
  <c r="B7" i="47"/>
  <c r="J6" i="47"/>
  <c r="I6" i="47"/>
  <c r="H6" i="47"/>
  <c r="G6" i="47"/>
  <c r="D6" i="47"/>
  <c r="C6" i="47"/>
  <c r="B6" i="47"/>
  <c r="O5" i="47"/>
  <c r="J5" i="47"/>
  <c r="I5" i="47"/>
  <c r="H5" i="47"/>
  <c r="G5" i="47"/>
  <c r="C5" i="47"/>
  <c r="B5" i="47"/>
  <c r="J4" i="47"/>
  <c r="I4" i="47"/>
  <c r="H4" i="47"/>
  <c r="G4" i="47"/>
  <c r="D4" i="47"/>
  <c r="C4" i="47"/>
  <c r="B4" i="47"/>
  <c r="O3" i="47"/>
  <c r="J3" i="47"/>
  <c r="I3" i="47"/>
  <c r="H3" i="47"/>
  <c r="G3" i="47"/>
  <c r="C3" i="47"/>
  <c r="B3" i="47"/>
  <c r="J2" i="47"/>
  <c r="I2" i="47"/>
  <c r="H2" i="47"/>
  <c r="G2" i="47"/>
  <c r="D2" i="47"/>
  <c r="C2" i="47"/>
  <c r="B2" i="47"/>
  <c r="Q1" i="47"/>
  <c r="O1" i="47"/>
  <c r="N1" i="47"/>
  <c r="M1" i="47"/>
  <c r="L1" i="47"/>
  <c r="K1" i="47"/>
  <c r="J1" i="47"/>
  <c r="I1" i="47"/>
  <c r="H1" i="47"/>
  <c r="G1" i="47"/>
  <c r="O58" i="46"/>
  <c r="O5" i="7"/>
  <c r="O7" i="7"/>
  <c r="O9" i="7"/>
  <c r="O11" i="7"/>
  <c r="O13" i="7"/>
  <c r="O15" i="7"/>
  <c r="O17" i="7"/>
  <c r="O19" i="7"/>
  <c r="O21" i="7"/>
  <c r="O23" i="7"/>
  <c r="O25" i="7"/>
  <c r="O27" i="7"/>
  <c r="O29" i="7"/>
  <c r="O31" i="7"/>
  <c r="O33" i="7"/>
  <c r="O35" i="7"/>
  <c r="O37" i="7"/>
  <c r="O39" i="7"/>
  <c r="O41" i="7"/>
  <c r="O43" i="7"/>
  <c r="O45" i="7"/>
  <c r="O47" i="7"/>
  <c r="O49" i="7"/>
  <c r="O51" i="7"/>
  <c r="O53" i="7"/>
  <c r="O55" i="7"/>
  <c r="O57" i="7"/>
  <c r="O59" i="7"/>
  <c r="O61" i="7"/>
  <c r="O63" i="7"/>
  <c r="O65" i="7"/>
  <c r="O67" i="7"/>
  <c r="O69" i="7"/>
  <c r="O71" i="7"/>
  <c r="O73" i="7"/>
  <c r="O75" i="7"/>
  <c r="O77" i="7"/>
  <c r="O79" i="7"/>
  <c r="O81" i="7"/>
  <c r="O83" i="7"/>
  <c r="O3" i="7"/>
  <c r="J4" i="7"/>
  <c r="J5" i="7"/>
  <c r="I5" i="7"/>
  <c r="I4" i="7"/>
  <c r="H4" i="7"/>
  <c r="H5" i="7"/>
  <c r="G4" i="7"/>
  <c r="G5" i="7"/>
  <c r="D4" i="7"/>
  <c r="A5" i="7"/>
  <c r="A7" i="7" s="1"/>
  <c r="A9" i="7" s="1"/>
  <c r="A11" i="7" s="1"/>
  <c r="A13" i="7" s="1"/>
  <c r="A15" i="7" s="1"/>
  <c r="A17" i="7" s="1"/>
  <c r="A19" i="7" s="1"/>
  <c r="A21" i="7" s="1"/>
  <c r="A23" i="7" s="1"/>
  <c r="A25" i="7" s="1"/>
  <c r="A27" i="7" s="1"/>
  <c r="A29" i="7" s="1"/>
  <c r="A31" i="7" s="1"/>
  <c r="A33" i="7" s="1"/>
  <c r="A35" i="7" s="1"/>
  <c r="A37" i="7" s="1"/>
  <c r="A39" i="7" s="1"/>
  <c r="A41" i="7" s="1"/>
  <c r="A43" i="7" s="1"/>
  <c r="A45" i="7" s="1"/>
  <c r="A47" i="7" s="1"/>
  <c r="A49" i="7" s="1"/>
  <c r="A51" i="7" s="1"/>
  <c r="A53" i="7" s="1"/>
  <c r="A55" i="7" s="1"/>
  <c r="A57" i="7" s="1"/>
  <c r="A59" i="7" s="1"/>
  <c r="A61" i="7" s="1"/>
  <c r="A63" i="7" s="1"/>
  <c r="A65" i="7" s="1"/>
  <c r="A67" i="7" s="1"/>
  <c r="A69" i="7" s="1"/>
  <c r="A71" i="7" s="1"/>
  <c r="A73" i="7" s="1"/>
  <c r="A75" i="7" s="1"/>
  <c r="A77" i="7" s="1"/>
  <c r="A79" i="7" s="1"/>
  <c r="A81" i="7" s="1"/>
  <c r="A83" i="7" s="1"/>
  <c r="A4" i="7"/>
  <c r="A6" i="7" s="1"/>
  <c r="A8" i="7" s="1"/>
  <c r="A10" i="7" s="1"/>
  <c r="A12" i="7" s="1"/>
  <c r="A14" i="7" s="1"/>
  <c r="A16" i="7" s="1"/>
  <c r="A18" i="7" s="1"/>
  <c r="A20" i="7" s="1"/>
  <c r="A22" i="7" s="1"/>
  <c r="A24" i="7" s="1"/>
  <c r="A26" i="7" s="1"/>
  <c r="A28" i="7" s="1"/>
  <c r="A30" i="7" s="1"/>
  <c r="A32" i="7" s="1"/>
  <c r="A34" i="7" s="1"/>
  <c r="A36" i="7" s="1"/>
  <c r="A38" i="7" s="1"/>
  <c r="A40" i="7" s="1"/>
  <c r="A42" i="7" s="1"/>
  <c r="A44" i="7" s="1"/>
  <c r="A46" i="7" s="1"/>
  <c r="A48" i="7" s="1"/>
  <c r="A50" i="7" s="1"/>
  <c r="A52" i="7" s="1"/>
  <c r="A54" i="7" s="1"/>
  <c r="A56" i="7" s="1"/>
  <c r="A58" i="7" s="1"/>
  <c r="A60" i="7" s="1"/>
  <c r="A62" i="7" s="1"/>
  <c r="A64" i="7" s="1"/>
  <c r="A66" i="7" s="1"/>
  <c r="A68" i="7" s="1"/>
  <c r="A70" i="7" s="1"/>
  <c r="A72" i="7" s="1"/>
  <c r="A74" i="7" s="1"/>
  <c r="A76" i="7" s="1"/>
  <c r="A78" i="7" s="1"/>
  <c r="A80" i="7" s="1"/>
  <c r="A82" i="7" s="1"/>
  <c r="A2" i="46" s="1"/>
  <c r="C58" i="46"/>
  <c r="B58" i="46"/>
  <c r="J2" i="46"/>
  <c r="H2" i="46"/>
  <c r="G2" i="46"/>
  <c r="B2" i="46"/>
  <c r="Q1" i="46"/>
  <c r="O1" i="46"/>
  <c r="N1" i="46"/>
  <c r="M1" i="46"/>
  <c r="L1" i="46"/>
  <c r="K1" i="46"/>
  <c r="J1" i="46"/>
  <c r="I1" i="46"/>
  <c r="H1" i="46"/>
  <c r="G1" i="46"/>
  <c r="P45" i="7"/>
  <c r="P47" i="7"/>
  <c r="P49" i="7"/>
  <c r="P51" i="7"/>
  <c r="P53" i="7"/>
  <c r="P55" i="7"/>
  <c r="P57" i="7"/>
  <c r="P59" i="7"/>
  <c r="P61" i="7"/>
  <c r="P63" i="7"/>
  <c r="P65" i="7"/>
  <c r="P67" i="7"/>
  <c r="P69" i="7"/>
  <c r="P71" i="7"/>
  <c r="P73" i="7"/>
  <c r="P75" i="7"/>
  <c r="P77" i="7"/>
  <c r="P79" i="7"/>
  <c r="P81" i="7"/>
  <c r="P83" i="7"/>
  <c r="G2" i="7"/>
  <c r="G3" i="7"/>
  <c r="G6" i="7"/>
  <c r="G7" i="7"/>
  <c r="G8" i="7"/>
  <c r="G9" i="7"/>
  <c r="G10"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H2" i="7"/>
  <c r="H3" i="7"/>
  <c r="H6" i="7"/>
  <c r="H7" i="7"/>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J2" i="7"/>
  <c r="J3" i="7"/>
  <c r="J6" i="7"/>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I2" i="7"/>
  <c r="I3" i="7"/>
  <c r="Q1" i="7"/>
  <c r="O1" i="7"/>
  <c r="N1" i="7"/>
  <c r="M1" i="7"/>
  <c r="L1" i="7"/>
  <c r="K1" i="7"/>
  <c r="J1" i="7"/>
  <c r="I1" i="7"/>
  <c r="H1" i="7"/>
  <c r="G1" i="7"/>
  <c r="C45" i="45"/>
  <c r="A45" i="45"/>
  <c r="I45" i="45" s="1"/>
  <c r="C41" i="45"/>
  <c r="A41" i="45"/>
  <c r="I41" i="45" s="1"/>
  <c r="C269" i="45"/>
  <c r="A269" i="45"/>
  <c r="I269" i="45" s="1"/>
  <c r="C39" i="45"/>
  <c r="A39" i="45"/>
  <c r="I39" i="45" s="1"/>
  <c r="C38" i="45"/>
  <c r="A38" i="45"/>
  <c r="I38" i="45" s="1"/>
  <c r="C24" i="45"/>
  <c r="A24" i="45"/>
  <c r="I24" i="45" s="1"/>
  <c r="C244" i="45"/>
  <c r="A244" i="45"/>
  <c r="I244" i="45" s="1"/>
  <c r="C17" i="45"/>
  <c r="A17" i="45"/>
  <c r="I17" i="45" s="1"/>
  <c r="C229" i="45"/>
  <c r="C230" i="45"/>
  <c r="C231" i="45"/>
  <c r="C232" i="45"/>
  <c r="C233" i="45"/>
  <c r="C234" i="45"/>
  <c r="C235" i="45"/>
  <c r="C236" i="45"/>
  <c r="C237" i="45"/>
  <c r="C238" i="45"/>
  <c r="C239" i="45"/>
  <c r="C240" i="45"/>
  <c r="C241" i="45"/>
  <c r="C242" i="45"/>
  <c r="C243" i="45"/>
  <c r="C245" i="45"/>
  <c r="C246" i="45"/>
  <c r="C247" i="45"/>
  <c r="C248" i="45"/>
  <c r="C249" i="45"/>
  <c r="C250" i="45"/>
  <c r="C251" i="45"/>
  <c r="C252" i="45"/>
  <c r="C253" i="45"/>
  <c r="C254" i="45"/>
  <c r="C255" i="45"/>
  <c r="C256" i="45"/>
  <c r="C257" i="45"/>
  <c r="C258" i="45"/>
  <c r="C259" i="45"/>
  <c r="C260" i="45"/>
  <c r="C261" i="45"/>
  <c r="C262" i="45"/>
  <c r="C263" i="45"/>
  <c r="C264" i="45"/>
  <c r="C265" i="45"/>
  <c r="C266" i="45"/>
  <c r="C267" i="45"/>
  <c r="C268" i="45"/>
  <c r="C270" i="45"/>
  <c r="C271" i="45"/>
  <c r="C272" i="45"/>
  <c r="C273" i="45"/>
  <c r="C274" i="45"/>
  <c r="C275" i="45"/>
  <c r="C276" i="45"/>
  <c r="C277" i="45"/>
  <c r="C278" i="45"/>
  <c r="C279" i="45"/>
  <c r="C280" i="45"/>
  <c r="C281" i="45"/>
  <c r="C282" i="45"/>
  <c r="C283" i="45"/>
  <c r="C284" i="45"/>
  <c r="C285" i="45"/>
  <c r="C286" i="45"/>
  <c r="C287" i="45"/>
  <c r="C288" i="45"/>
  <c r="C289" i="45"/>
  <c r="C290" i="45"/>
  <c r="C291" i="45"/>
  <c r="C292" i="45"/>
  <c r="C293" i="45"/>
  <c r="C294" i="45"/>
  <c r="C295" i="45"/>
  <c r="C296" i="45"/>
  <c r="C297" i="45"/>
  <c r="C298" i="45"/>
  <c r="C299" i="45"/>
  <c r="C300" i="45"/>
  <c r="C301" i="45"/>
  <c r="C302" i="45"/>
  <c r="C303" i="45"/>
  <c r="C304" i="45"/>
  <c r="C305" i="45"/>
  <c r="C307" i="45"/>
  <c r="C308" i="45"/>
  <c r="C309" i="45"/>
  <c r="C310" i="45"/>
  <c r="C311" i="45"/>
  <c r="C312" i="45"/>
  <c r="C313" i="45"/>
  <c r="C314" i="45"/>
  <c r="C315" i="45"/>
  <c r="C316" i="45"/>
  <c r="C317" i="45"/>
  <c r="C318" i="45"/>
  <c r="C319" i="45"/>
  <c r="C320" i="45"/>
  <c r="C321" i="45"/>
  <c r="C322" i="45"/>
  <c r="C323" i="45"/>
  <c r="C324" i="45"/>
  <c r="C325" i="45"/>
  <c r="C326" i="45"/>
  <c r="C327" i="45"/>
  <c r="C328" i="45"/>
  <c r="C329" i="45"/>
  <c r="C330" i="45"/>
  <c r="C331" i="45"/>
  <c r="C332" i="45"/>
  <c r="C333" i="45"/>
  <c r="C334" i="45"/>
  <c r="C335" i="45"/>
  <c r="C336" i="45"/>
  <c r="C337" i="45"/>
  <c r="C338" i="45"/>
  <c r="C339" i="45"/>
  <c r="C340" i="45"/>
  <c r="C341" i="45"/>
  <c r="C342" i="45"/>
  <c r="C343" i="45"/>
  <c r="G230" i="45"/>
  <c r="G231" i="45"/>
  <c r="G232" i="45"/>
  <c r="G233" i="45"/>
  <c r="G234" i="45"/>
  <c r="G235" i="45"/>
  <c r="G236" i="45"/>
  <c r="G237" i="45"/>
  <c r="G238" i="45"/>
  <c r="G239" i="45"/>
  <c r="G240" i="45"/>
  <c r="G241" i="45"/>
  <c r="G242" i="45"/>
  <c r="G243" i="45"/>
  <c r="G244" i="45"/>
  <c r="G245" i="45"/>
  <c r="G246" i="45"/>
  <c r="G247" i="45"/>
  <c r="G248" i="45"/>
  <c r="G249" i="45"/>
  <c r="G250" i="45"/>
  <c r="G251" i="45"/>
  <c r="G252" i="45"/>
  <c r="G253" i="45"/>
  <c r="G254" i="45"/>
  <c r="G255" i="45"/>
  <c r="G256" i="45"/>
  <c r="G257" i="45"/>
  <c r="G258" i="45"/>
  <c r="G259" i="45"/>
  <c r="G260" i="45"/>
  <c r="G261" i="45"/>
  <c r="G262" i="45"/>
  <c r="G263" i="45"/>
  <c r="G264" i="45"/>
  <c r="G265" i="45"/>
  <c r="G266" i="45"/>
  <c r="G267" i="45"/>
  <c r="G268" i="45"/>
  <c r="G269" i="45"/>
  <c r="G270" i="45"/>
  <c r="G271" i="45"/>
  <c r="G272" i="45"/>
  <c r="G273" i="45"/>
  <c r="G274" i="45"/>
  <c r="G275" i="45"/>
  <c r="G276" i="45"/>
  <c r="G277" i="45"/>
  <c r="G278" i="45"/>
  <c r="G279" i="45"/>
  <c r="G280" i="45"/>
  <c r="G281" i="45"/>
  <c r="G282" i="45"/>
  <c r="G283" i="45"/>
  <c r="G284" i="45"/>
  <c r="G285" i="45"/>
  <c r="G286" i="45"/>
  <c r="G287" i="45"/>
  <c r="G288" i="45"/>
  <c r="G289" i="45"/>
  <c r="G290" i="45"/>
  <c r="G291" i="45"/>
  <c r="G292" i="45"/>
  <c r="G293" i="45"/>
  <c r="G294" i="45"/>
  <c r="G295" i="45"/>
  <c r="G296" i="45"/>
  <c r="G297" i="45"/>
  <c r="G298" i="45"/>
  <c r="G299" i="45"/>
  <c r="G300" i="45"/>
  <c r="G301" i="45"/>
  <c r="G302" i="45"/>
  <c r="G303" i="45"/>
  <c r="G304" i="45"/>
  <c r="G305" i="45"/>
  <c r="G306" i="45"/>
  <c r="G307" i="45"/>
  <c r="G308" i="45"/>
  <c r="G309" i="45"/>
  <c r="G310" i="45"/>
  <c r="G311" i="45"/>
  <c r="G312" i="45"/>
  <c r="G313" i="45"/>
  <c r="G314" i="45"/>
  <c r="G315" i="45"/>
  <c r="G316" i="45"/>
  <c r="G317" i="45"/>
  <c r="G318" i="45"/>
  <c r="G319" i="45"/>
  <c r="G320" i="45"/>
  <c r="G321" i="45"/>
  <c r="G322" i="45"/>
  <c r="G323" i="45"/>
  <c r="G324" i="45"/>
  <c r="G325" i="45"/>
  <c r="G326" i="45"/>
  <c r="G327" i="45"/>
  <c r="G328" i="45"/>
  <c r="G329" i="45"/>
  <c r="G330" i="45"/>
  <c r="G331" i="45"/>
  <c r="G332" i="45"/>
  <c r="G333" i="45"/>
  <c r="G334" i="45"/>
  <c r="G335" i="45"/>
  <c r="G336" i="45"/>
  <c r="G337" i="45"/>
  <c r="G338" i="45"/>
  <c r="G339" i="45"/>
  <c r="G340" i="45"/>
  <c r="G341" i="45"/>
  <c r="G342" i="45"/>
  <c r="G343" i="45"/>
  <c r="G229" i="45"/>
  <c r="O343" i="45"/>
  <c r="M343" i="45"/>
  <c r="H343" i="45"/>
  <c r="F343" i="45"/>
  <c r="E343" i="45"/>
  <c r="B343" i="45"/>
  <c r="O342" i="45"/>
  <c r="M342" i="45"/>
  <c r="H342" i="45"/>
  <c r="F342" i="45"/>
  <c r="E342" i="45"/>
  <c r="B342" i="45"/>
  <c r="O341" i="45"/>
  <c r="M341" i="45"/>
  <c r="H341" i="45"/>
  <c r="F341" i="45"/>
  <c r="E341" i="45"/>
  <c r="O340" i="45"/>
  <c r="M340" i="45"/>
  <c r="H340" i="45"/>
  <c r="F340" i="45"/>
  <c r="E340" i="45"/>
  <c r="O339" i="45"/>
  <c r="M339" i="45"/>
  <c r="H339" i="45"/>
  <c r="F339" i="45"/>
  <c r="E339" i="45"/>
  <c r="O338" i="45"/>
  <c r="M338" i="45"/>
  <c r="H338" i="45"/>
  <c r="F338" i="45"/>
  <c r="E338" i="45"/>
  <c r="O337" i="45"/>
  <c r="M337" i="45"/>
  <c r="H337" i="45"/>
  <c r="F337" i="45"/>
  <c r="E337" i="45"/>
  <c r="O336" i="45"/>
  <c r="M336" i="45"/>
  <c r="H336" i="45"/>
  <c r="F336" i="45"/>
  <c r="E336" i="45"/>
  <c r="O335" i="45"/>
  <c r="M335" i="45"/>
  <c r="H335" i="45"/>
  <c r="F335" i="45"/>
  <c r="E335" i="45"/>
  <c r="O334" i="45"/>
  <c r="M334" i="45"/>
  <c r="H334" i="45"/>
  <c r="F334" i="45"/>
  <c r="E334" i="45"/>
  <c r="O333" i="45"/>
  <c r="M333" i="45"/>
  <c r="H333" i="45"/>
  <c r="F333" i="45"/>
  <c r="E333" i="45"/>
  <c r="O332" i="45"/>
  <c r="M332" i="45"/>
  <c r="H332" i="45"/>
  <c r="F332" i="45"/>
  <c r="E332" i="45"/>
  <c r="O331" i="45"/>
  <c r="M331" i="45"/>
  <c r="H331" i="45"/>
  <c r="F331" i="45"/>
  <c r="E331" i="45"/>
  <c r="O330" i="45"/>
  <c r="M330" i="45"/>
  <c r="H330" i="45"/>
  <c r="F330" i="45"/>
  <c r="E330" i="45"/>
  <c r="O329" i="45"/>
  <c r="M329" i="45"/>
  <c r="H329" i="45"/>
  <c r="F329" i="45"/>
  <c r="E329" i="45"/>
  <c r="O328" i="45"/>
  <c r="M328" i="45"/>
  <c r="H328" i="45"/>
  <c r="F328" i="45"/>
  <c r="E328" i="45"/>
  <c r="O327" i="45"/>
  <c r="M327" i="45"/>
  <c r="H327" i="45"/>
  <c r="F327" i="45"/>
  <c r="E327" i="45"/>
  <c r="O326" i="45"/>
  <c r="M326" i="45"/>
  <c r="H326" i="45"/>
  <c r="F326" i="45"/>
  <c r="E326" i="45"/>
  <c r="O325" i="45"/>
  <c r="M325" i="45"/>
  <c r="H325" i="45"/>
  <c r="F325" i="45"/>
  <c r="E325" i="45"/>
  <c r="O324" i="45"/>
  <c r="M324" i="45"/>
  <c r="H324" i="45"/>
  <c r="F324" i="45"/>
  <c r="E324" i="45"/>
  <c r="O323" i="45"/>
  <c r="M323" i="45"/>
  <c r="H323" i="45"/>
  <c r="F323" i="45"/>
  <c r="E323" i="45"/>
  <c r="O322" i="45"/>
  <c r="M322" i="45"/>
  <c r="H322" i="45"/>
  <c r="F322" i="45"/>
  <c r="E322" i="45"/>
  <c r="O321" i="45"/>
  <c r="M321" i="45"/>
  <c r="H321" i="45"/>
  <c r="F321" i="45"/>
  <c r="E321" i="45"/>
  <c r="O320" i="45"/>
  <c r="M320" i="45"/>
  <c r="H320" i="45"/>
  <c r="F320" i="45"/>
  <c r="E320" i="45"/>
  <c r="O319" i="45"/>
  <c r="M319" i="45"/>
  <c r="H319" i="45"/>
  <c r="F319" i="45"/>
  <c r="E319" i="45"/>
  <c r="O318" i="45"/>
  <c r="M318" i="45"/>
  <c r="H318" i="45"/>
  <c r="F318" i="45"/>
  <c r="E318" i="45"/>
  <c r="O317" i="45"/>
  <c r="M317" i="45"/>
  <c r="H317" i="45"/>
  <c r="F317" i="45"/>
  <c r="E317" i="45"/>
  <c r="O316" i="45"/>
  <c r="M316" i="45"/>
  <c r="H316" i="45"/>
  <c r="F316" i="45"/>
  <c r="E316" i="45"/>
  <c r="O315" i="45"/>
  <c r="M315" i="45"/>
  <c r="H315" i="45"/>
  <c r="F315" i="45"/>
  <c r="E315" i="45"/>
  <c r="O314" i="45"/>
  <c r="M314" i="45"/>
  <c r="H314" i="45"/>
  <c r="F314" i="45"/>
  <c r="E314" i="45"/>
  <c r="O313" i="45"/>
  <c r="M313" i="45"/>
  <c r="H313" i="45"/>
  <c r="F313" i="45"/>
  <c r="E313" i="45"/>
  <c r="O312" i="45"/>
  <c r="M312" i="45"/>
  <c r="H312" i="45"/>
  <c r="F312" i="45"/>
  <c r="E312" i="45"/>
  <c r="O311" i="45"/>
  <c r="M311" i="45"/>
  <c r="H311" i="45"/>
  <c r="F311" i="45"/>
  <c r="E311" i="45"/>
  <c r="O310" i="45"/>
  <c r="M310" i="45"/>
  <c r="H310" i="45"/>
  <c r="F310" i="45"/>
  <c r="E310" i="45"/>
  <c r="O309" i="45"/>
  <c r="M309" i="45"/>
  <c r="H309" i="45"/>
  <c r="F309" i="45"/>
  <c r="E309" i="45"/>
  <c r="O308" i="45"/>
  <c r="M308" i="45"/>
  <c r="H308" i="45"/>
  <c r="F308" i="45"/>
  <c r="E308" i="45"/>
  <c r="O307" i="45"/>
  <c r="M307" i="45"/>
  <c r="H307" i="45"/>
  <c r="F307" i="45"/>
  <c r="E307" i="45"/>
  <c r="O306" i="45"/>
  <c r="M306" i="45"/>
  <c r="H306" i="45"/>
  <c r="F306" i="45"/>
  <c r="E306" i="45"/>
  <c r="O305" i="45"/>
  <c r="M305" i="45"/>
  <c r="H305" i="45"/>
  <c r="F305" i="45"/>
  <c r="E305" i="45"/>
  <c r="O304" i="45"/>
  <c r="M304" i="45"/>
  <c r="H304" i="45"/>
  <c r="F304" i="45"/>
  <c r="E304" i="45"/>
  <c r="O303" i="45"/>
  <c r="M303" i="45"/>
  <c r="H303" i="45"/>
  <c r="F303" i="45"/>
  <c r="E303" i="45"/>
  <c r="O302" i="45"/>
  <c r="M302" i="45"/>
  <c r="H302" i="45"/>
  <c r="F302" i="45"/>
  <c r="E302" i="45"/>
  <c r="O301" i="45"/>
  <c r="M301" i="45"/>
  <c r="H301" i="45"/>
  <c r="F301" i="45"/>
  <c r="E301" i="45"/>
  <c r="O300" i="45"/>
  <c r="M300" i="45"/>
  <c r="H300" i="45"/>
  <c r="F300" i="45"/>
  <c r="E300" i="45"/>
  <c r="O299" i="45"/>
  <c r="M299" i="45"/>
  <c r="H299" i="45"/>
  <c r="F299" i="45"/>
  <c r="E299" i="45"/>
  <c r="O298" i="45"/>
  <c r="M298" i="45"/>
  <c r="H298" i="45"/>
  <c r="F298" i="45"/>
  <c r="E298" i="45"/>
  <c r="O297" i="45"/>
  <c r="M297" i="45"/>
  <c r="H297" i="45"/>
  <c r="F297" i="45"/>
  <c r="E297" i="45"/>
  <c r="O296" i="45"/>
  <c r="M296" i="45"/>
  <c r="H296" i="45"/>
  <c r="F296" i="45"/>
  <c r="E296" i="45"/>
  <c r="O295" i="45"/>
  <c r="M295" i="45"/>
  <c r="H295" i="45"/>
  <c r="F295" i="45"/>
  <c r="E295" i="45"/>
  <c r="O294" i="45"/>
  <c r="M294" i="45"/>
  <c r="H294" i="45"/>
  <c r="F294" i="45"/>
  <c r="E294" i="45"/>
  <c r="O293" i="45"/>
  <c r="M293" i="45"/>
  <c r="H293" i="45"/>
  <c r="F293" i="45"/>
  <c r="E293" i="45"/>
  <c r="O292" i="45"/>
  <c r="M292" i="45"/>
  <c r="H292" i="45"/>
  <c r="F292" i="45"/>
  <c r="E292" i="45"/>
  <c r="O291" i="45"/>
  <c r="M291" i="45"/>
  <c r="H291" i="45"/>
  <c r="F291" i="45"/>
  <c r="E291" i="45"/>
  <c r="O290" i="45"/>
  <c r="M290" i="45"/>
  <c r="H290" i="45"/>
  <c r="F290" i="45"/>
  <c r="E290" i="45"/>
  <c r="O289" i="45"/>
  <c r="M289" i="45"/>
  <c r="H289" i="45"/>
  <c r="F289" i="45"/>
  <c r="E289" i="45"/>
  <c r="O288" i="45"/>
  <c r="M288" i="45"/>
  <c r="H288" i="45"/>
  <c r="F288" i="45"/>
  <c r="E288" i="45"/>
  <c r="O287" i="45"/>
  <c r="M287" i="45"/>
  <c r="H287" i="45"/>
  <c r="F287" i="45"/>
  <c r="E287" i="45"/>
  <c r="O286" i="45"/>
  <c r="M286" i="45"/>
  <c r="H286" i="45"/>
  <c r="F286" i="45"/>
  <c r="E286" i="45"/>
  <c r="O285" i="45"/>
  <c r="M285" i="45"/>
  <c r="H285" i="45"/>
  <c r="F285" i="45"/>
  <c r="E285" i="45"/>
  <c r="O284" i="45"/>
  <c r="M284" i="45"/>
  <c r="H284" i="45"/>
  <c r="F284" i="45"/>
  <c r="E284" i="45"/>
  <c r="O283" i="45"/>
  <c r="M283" i="45"/>
  <c r="H283" i="45"/>
  <c r="F283" i="45"/>
  <c r="E283" i="45"/>
  <c r="O282" i="45"/>
  <c r="M282" i="45"/>
  <c r="H282" i="45"/>
  <c r="F282" i="45"/>
  <c r="E282" i="45"/>
  <c r="O281" i="45"/>
  <c r="M281" i="45"/>
  <c r="H281" i="45"/>
  <c r="F281" i="45"/>
  <c r="E281" i="45"/>
  <c r="O280" i="45"/>
  <c r="M280" i="45"/>
  <c r="H280" i="45"/>
  <c r="F280" i="45"/>
  <c r="E280" i="45"/>
  <c r="O279" i="45"/>
  <c r="M279" i="45"/>
  <c r="H279" i="45"/>
  <c r="F279" i="45"/>
  <c r="E279" i="45"/>
  <c r="O278" i="45"/>
  <c r="M278" i="45"/>
  <c r="H278" i="45"/>
  <c r="F278" i="45"/>
  <c r="E278" i="45"/>
  <c r="O277" i="45"/>
  <c r="M277" i="45"/>
  <c r="H277" i="45"/>
  <c r="F277" i="45"/>
  <c r="E277" i="45"/>
  <c r="O276" i="45"/>
  <c r="M276" i="45"/>
  <c r="H276" i="45"/>
  <c r="F276" i="45"/>
  <c r="E276" i="45"/>
  <c r="O275" i="45"/>
  <c r="M275" i="45"/>
  <c r="H275" i="45"/>
  <c r="F275" i="45"/>
  <c r="E275" i="45"/>
  <c r="O274" i="45"/>
  <c r="M274" i="45"/>
  <c r="H274" i="45"/>
  <c r="F274" i="45"/>
  <c r="E274" i="45"/>
  <c r="O273" i="45"/>
  <c r="M273" i="45"/>
  <c r="H273" i="45"/>
  <c r="F273" i="45"/>
  <c r="E273" i="45"/>
  <c r="O272" i="45"/>
  <c r="M272" i="45"/>
  <c r="H272" i="45"/>
  <c r="F272" i="45"/>
  <c r="E272" i="45"/>
  <c r="O271" i="45"/>
  <c r="M271" i="45"/>
  <c r="H271" i="45"/>
  <c r="F271" i="45"/>
  <c r="E271" i="45"/>
  <c r="O270" i="45"/>
  <c r="M270" i="45"/>
  <c r="H270" i="45"/>
  <c r="F270" i="45"/>
  <c r="E270" i="45"/>
  <c r="O269" i="45"/>
  <c r="M269" i="45"/>
  <c r="H269" i="45"/>
  <c r="F269" i="45"/>
  <c r="E269" i="45"/>
  <c r="O268" i="45"/>
  <c r="M268" i="45"/>
  <c r="H268" i="45"/>
  <c r="F268" i="45"/>
  <c r="E268" i="45"/>
  <c r="O267" i="45"/>
  <c r="M267" i="45"/>
  <c r="H267" i="45"/>
  <c r="F267" i="45"/>
  <c r="E267" i="45"/>
  <c r="O266" i="45"/>
  <c r="M266" i="45"/>
  <c r="H266" i="45"/>
  <c r="F266" i="45"/>
  <c r="E266" i="45"/>
  <c r="O265" i="45"/>
  <c r="M265" i="45"/>
  <c r="H265" i="45"/>
  <c r="F265" i="45"/>
  <c r="E265" i="45"/>
  <c r="O264" i="45"/>
  <c r="M264" i="45"/>
  <c r="H264" i="45"/>
  <c r="F264" i="45"/>
  <c r="E264" i="45"/>
  <c r="O263" i="45"/>
  <c r="M263" i="45"/>
  <c r="H263" i="45"/>
  <c r="F263" i="45"/>
  <c r="E263" i="45"/>
  <c r="O262" i="45"/>
  <c r="M262" i="45"/>
  <c r="H262" i="45"/>
  <c r="F262" i="45"/>
  <c r="E262" i="45"/>
  <c r="O261" i="45"/>
  <c r="M261" i="45"/>
  <c r="H261" i="45"/>
  <c r="F261" i="45"/>
  <c r="E261" i="45"/>
  <c r="O260" i="45"/>
  <c r="M260" i="45"/>
  <c r="H260" i="45"/>
  <c r="F260" i="45"/>
  <c r="E260" i="45"/>
  <c r="O259" i="45"/>
  <c r="M259" i="45"/>
  <c r="H259" i="45"/>
  <c r="F259" i="45"/>
  <c r="E259" i="45"/>
  <c r="O258" i="45"/>
  <c r="M258" i="45"/>
  <c r="H258" i="45"/>
  <c r="F258" i="45"/>
  <c r="E258" i="45"/>
  <c r="O257" i="45"/>
  <c r="M257" i="45"/>
  <c r="H257" i="45"/>
  <c r="F257" i="45"/>
  <c r="E257" i="45"/>
  <c r="O256" i="45"/>
  <c r="M256" i="45"/>
  <c r="H256" i="45"/>
  <c r="F256" i="45"/>
  <c r="E256" i="45"/>
  <c r="O255" i="45"/>
  <c r="M255" i="45"/>
  <c r="H255" i="45"/>
  <c r="F255" i="45"/>
  <c r="E255" i="45"/>
  <c r="O254" i="45"/>
  <c r="M254" i="45"/>
  <c r="H254" i="45"/>
  <c r="F254" i="45"/>
  <c r="E254" i="45"/>
  <c r="O253" i="45"/>
  <c r="M253" i="45"/>
  <c r="H253" i="45"/>
  <c r="F253" i="45"/>
  <c r="E253" i="45"/>
  <c r="O252" i="45"/>
  <c r="M252" i="45"/>
  <c r="H252" i="45"/>
  <c r="F252" i="45"/>
  <c r="E252" i="45"/>
  <c r="O251" i="45"/>
  <c r="M251" i="45"/>
  <c r="H251" i="45"/>
  <c r="F251" i="45"/>
  <c r="E251" i="45"/>
  <c r="O250" i="45"/>
  <c r="M250" i="45"/>
  <c r="H250" i="45"/>
  <c r="F250" i="45"/>
  <c r="E250" i="45"/>
  <c r="O249" i="45"/>
  <c r="M249" i="45"/>
  <c r="H249" i="45"/>
  <c r="F249" i="45"/>
  <c r="E249" i="45"/>
  <c r="O248" i="45"/>
  <c r="M248" i="45"/>
  <c r="H248" i="45"/>
  <c r="F248" i="45"/>
  <c r="E248" i="45"/>
  <c r="O247" i="45"/>
  <c r="M247" i="45"/>
  <c r="H247" i="45"/>
  <c r="F247" i="45"/>
  <c r="E247" i="45"/>
  <c r="O246" i="45"/>
  <c r="M246" i="45"/>
  <c r="H246" i="45"/>
  <c r="F246" i="45"/>
  <c r="E246" i="45"/>
  <c r="O245" i="45"/>
  <c r="M245" i="45"/>
  <c r="H245" i="45"/>
  <c r="F245" i="45"/>
  <c r="E245" i="45"/>
  <c r="O244" i="45"/>
  <c r="M244" i="45"/>
  <c r="H244" i="45"/>
  <c r="F244" i="45"/>
  <c r="E244" i="45"/>
  <c r="O243" i="45"/>
  <c r="M243" i="45"/>
  <c r="H243" i="45"/>
  <c r="F243" i="45"/>
  <c r="E243" i="45"/>
  <c r="O242" i="45"/>
  <c r="M242" i="45"/>
  <c r="H242" i="45"/>
  <c r="F242" i="45"/>
  <c r="E242" i="45"/>
  <c r="O241" i="45"/>
  <c r="M241" i="45"/>
  <c r="H241" i="45"/>
  <c r="F241" i="45"/>
  <c r="E241" i="45"/>
  <c r="O240" i="45"/>
  <c r="M240" i="45"/>
  <c r="H240" i="45"/>
  <c r="F240" i="45"/>
  <c r="E240" i="45"/>
  <c r="O239" i="45"/>
  <c r="M239" i="45"/>
  <c r="H239" i="45"/>
  <c r="F239" i="45"/>
  <c r="E239" i="45"/>
  <c r="O238" i="45"/>
  <c r="M238" i="45"/>
  <c r="H238" i="45"/>
  <c r="F238" i="45"/>
  <c r="E238" i="45"/>
  <c r="O237" i="45"/>
  <c r="M237" i="45"/>
  <c r="H237" i="45"/>
  <c r="F237" i="45"/>
  <c r="E237" i="45"/>
  <c r="O236" i="45"/>
  <c r="M236" i="45"/>
  <c r="H236" i="45"/>
  <c r="F236" i="45"/>
  <c r="E236" i="45"/>
  <c r="O235" i="45"/>
  <c r="M235" i="45"/>
  <c r="H235" i="45"/>
  <c r="F235" i="45"/>
  <c r="E235" i="45"/>
  <c r="O234" i="45"/>
  <c r="M234" i="45"/>
  <c r="H234" i="45"/>
  <c r="F234" i="45"/>
  <c r="E234" i="45"/>
  <c r="O233" i="45"/>
  <c r="M233" i="45"/>
  <c r="H233" i="45"/>
  <c r="F233" i="45"/>
  <c r="E233" i="45"/>
  <c r="O232" i="45"/>
  <c r="M232" i="45"/>
  <c r="H232" i="45"/>
  <c r="F232" i="45"/>
  <c r="E232" i="45"/>
  <c r="O231" i="45"/>
  <c r="M231" i="45"/>
  <c r="H231" i="45"/>
  <c r="F231" i="45"/>
  <c r="E231" i="45"/>
  <c r="O230" i="45"/>
  <c r="M230" i="45"/>
  <c r="H230" i="45"/>
  <c r="F230" i="45"/>
  <c r="E230" i="45"/>
  <c r="O229" i="45"/>
  <c r="M229" i="45"/>
  <c r="H229" i="45"/>
  <c r="F229" i="45"/>
  <c r="E229" i="45"/>
  <c r="C112" i="45"/>
  <c r="C113" i="45"/>
  <c r="C114" i="45"/>
  <c r="C115" i="45"/>
  <c r="C116" i="45"/>
  <c r="C117" i="45"/>
  <c r="C118" i="45"/>
  <c r="C119" i="45"/>
  <c r="C120" i="45"/>
  <c r="C121" i="45"/>
  <c r="C122" i="45"/>
  <c r="C123" i="45"/>
  <c r="C124" i="45"/>
  <c r="C125" i="45"/>
  <c r="C126" i="45"/>
  <c r="C127" i="45"/>
  <c r="C128" i="45"/>
  <c r="C129" i="45"/>
  <c r="C130" i="45"/>
  <c r="C131" i="45"/>
  <c r="C132" i="45"/>
  <c r="C133" i="45"/>
  <c r="C134" i="45"/>
  <c r="C135" i="45"/>
  <c r="C136" i="45"/>
  <c r="C137" i="45"/>
  <c r="C138" i="45"/>
  <c r="C139" i="45"/>
  <c r="C140" i="45"/>
  <c r="C141" i="45"/>
  <c r="C142" i="45"/>
  <c r="C143" i="45"/>
  <c r="C144" i="45"/>
  <c r="C145" i="45"/>
  <c r="C146" i="45"/>
  <c r="C147" i="45"/>
  <c r="C148" i="45"/>
  <c r="C149" i="45"/>
  <c r="C150" i="45"/>
  <c r="C151" i="45"/>
  <c r="C152" i="45"/>
  <c r="C153" i="45"/>
  <c r="C154" i="45"/>
  <c r="C155" i="45"/>
  <c r="C156" i="45"/>
  <c r="C157" i="45"/>
  <c r="C158" i="45"/>
  <c r="C159" i="45"/>
  <c r="C160" i="45"/>
  <c r="C161" i="45"/>
  <c r="C162" i="45"/>
  <c r="C163" i="45"/>
  <c r="C164" i="45"/>
  <c r="C165" i="45"/>
  <c r="C166" i="45"/>
  <c r="C167" i="45"/>
  <c r="C168" i="45"/>
  <c r="C169" i="45"/>
  <c r="C170" i="45"/>
  <c r="C171" i="45"/>
  <c r="C172" i="45"/>
  <c r="C173" i="45"/>
  <c r="C174" i="45"/>
  <c r="C175" i="45"/>
  <c r="C176" i="45"/>
  <c r="C177" i="45"/>
  <c r="C178" i="45"/>
  <c r="C179" i="45"/>
  <c r="C180" i="45"/>
  <c r="C181" i="45"/>
  <c r="C182" i="45"/>
  <c r="C183" i="45"/>
  <c r="C184" i="45"/>
  <c r="C185" i="45"/>
  <c r="C186" i="45"/>
  <c r="C187" i="45"/>
  <c r="C188" i="45"/>
  <c r="C189" i="45"/>
  <c r="C190" i="45"/>
  <c r="C192" i="45"/>
  <c r="C193" i="45"/>
  <c r="C194" i="45"/>
  <c r="C195" i="45"/>
  <c r="C196" i="45"/>
  <c r="C197" i="45"/>
  <c r="C198" i="45"/>
  <c r="C199" i="45"/>
  <c r="C200" i="45"/>
  <c r="C201" i="45"/>
  <c r="C202" i="45"/>
  <c r="C203" i="45"/>
  <c r="C204" i="45"/>
  <c r="C205" i="45"/>
  <c r="C206" i="45"/>
  <c r="C207" i="45"/>
  <c r="C208" i="45"/>
  <c r="C209" i="45"/>
  <c r="C210" i="45"/>
  <c r="C211" i="45"/>
  <c r="C212" i="45"/>
  <c r="C213" i="45"/>
  <c r="C214" i="45"/>
  <c r="C215" i="45"/>
  <c r="C216" i="45"/>
  <c r="C217" i="45"/>
  <c r="C218" i="45"/>
  <c r="C219" i="45"/>
  <c r="C220" i="45"/>
  <c r="C221" i="45"/>
  <c r="C222" i="45"/>
  <c r="C223" i="45"/>
  <c r="C224" i="45"/>
  <c r="C225" i="45"/>
  <c r="C226" i="45"/>
  <c r="C227" i="45"/>
  <c r="C228" i="45"/>
  <c r="G113" i="45"/>
  <c r="G114" i="45"/>
  <c r="G115" i="45"/>
  <c r="G116" i="45"/>
  <c r="G117" i="45"/>
  <c r="G118" i="45"/>
  <c r="G119" i="45"/>
  <c r="G120" i="45"/>
  <c r="G121" i="45"/>
  <c r="G122" i="45"/>
  <c r="G123" i="45"/>
  <c r="G124" i="45"/>
  <c r="G125" i="45"/>
  <c r="G126" i="45"/>
  <c r="G127" i="45"/>
  <c r="G128" i="45"/>
  <c r="G129" i="45"/>
  <c r="G130" i="45"/>
  <c r="G131" i="45"/>
  <c r="G132" i="45"/>
  <c r="G133" i="45"/>
  <c r="G134" i="45"/>
  <c r="G135" i="45"/>
  <c r="G136" i="45"/>
  <c r="G137" i="45"/>
  <c r="G138" i="45"/>
  <c r="G139" i="45"/>
  <c r="G140" i="45"/>
  <c r="G141" i="45"/>
  <c r="G142" i="45"/>
  <c r="G143" i="45"/>
  <c r="G144" i="45"/>
  <c r="G145" i="45"/>
  <c r="G146" i="45"/>
  <c r="G147" i="45"/>
  <c r="G148" i="45"/>
  <c r="G149" i="45"/>
  <c r="G150" i="45"/>
  <c r="G151" i="45"/>
  <c r="G152" i="45"/>
  <c r="G153" i="45"/>
  <c r="G154" i="45"/>
  <c r="G155" i="45"/>
  <c r="G156" i="45"/>
  <c r="G157" i="45"/>
  <c r="G158" i="45"/>
  <c r="G159" i="45"/>
  <c r="G160" i="45"/>
  <c r="G161" i="45"/>
  <c r="G162" i="45"/>
  <c r="G163" i="45"/>
  <c r="G164" i="45"/>
  <c r="G165" i="45"/>
  <c r="G166" i="45"/>
  <c r="G167" i="45"/>
  <c r="G168" i="45"/>
  <c r="G169" i="45"/>
  <c r="G170" i="45"/>
  <c r="G171" i="45"/>
  <c r="G172" i="45"/>
  <c r="G173" i="45"/>
  <c r="G174" i="45"/>
  <c r="G175" i="45"/>
  <c r="G176" i="45"/>
  <c r="G177" i="45"/>
  <c r="G178" i="45"/>
  <c r="G179" i="45"/>
  <c r="G180" i="45"/>
  <c r="G181" i="45"/>
  <c r="G182" i="45"/>
  <c r="G183" i="45"/>
  <c r="G184" i="45"/>
  <c r="G185" i="45"/>
  <c r="G186" i="45"/>
  <c r="G187" i="45"/>
  <c r="G188" i="45"/>
  <c r="G189" i="45"/>
  <c r="G190" i="45"/>
  <c r="G191" i="45"/>
  <c r="G192" i="45"/>
  <c r="G193" i="45"/>
  <c r="G194" i="45"/>
  <c r="G195" i="45"/>
  <c r="G196" i="45"/>
  <c r="G197" i="45"/>
  <c r="G198" i="45"/>
  <c r="G199" i="45"/>
  <c r="G200" i="45"/>
  <c r="G201" i="45"/>
  <c r="G202" i="45"/>
  <c r="G203" i="45"/>
  <c r="G204" i="45"/>
  <c r="G205" i="45"/>
  <c r="G206" i="45"/>
  <c r="G207" i="45"/>
  <c r="G208" i="45"/>
  <c r="G209" i="45"/>
  <c r="G210" i="45"/>
  <c r="G211" i="45"/>
  <c r="G212" i="45"/>
  <c r="G213" i="45"/>
  <c r="G214" i="45"/>
  <c r="G215" i="45"/>
  <c r="G216" i="45"/>
  <c r="G217" i="45"/>
  <c r="G218" i="45"/>
  <c r="G219" i="45"/>
  <c r="G220" i="45"/>
  <c r="G221" i="45"/>
  <c r="G222" i="45"/>
  <c r="G223" i="45"/>
  <c r="G224" i="45"/>
  <c r="G225" i="45"/>
  <c r="G226" i="45"/>
  <c r="G227" i="45"/>
  <c r="G228" i="45"/>
  <c r="G112" i="45"/>
  <c r="O228" i="45"/>
  <c r="M228" i="45"/>
  <c r="H228" i="45"/>
  <c r="F228" i="45"/>
  <c r="E228" i="45"/>
  <c r="O227" i="45"/>
  <c r="M227" i="45"/>
  <c r="H227" i="45"/>
  <c r="F227" i="45"/>
  <c r="E227" i="45"/>
  <c r="O226" i="45"/>
  <c r="M226" i="45"/>
  <c r="H226" i="45"/>
  <c r="F226" i="45"/>
  <c r="E226" i="45"/>
  <c r="O225" i="45"/>
  <c r="M225" i="45"/>
  <c r="H225" i="45"/>
  <c r="F225" i="45"/>
  <c r="E225" i="45"/>
  <c r="O224" i="45"/>
  <c r="M224" i="45"/>
  <c r="H224" i="45"/>
  <c r="F224" i="45"/>
  <c r="E224" i="45"/>
  <c r="O223" i="45"/>
  <c r="M223" i="45"/>
  <c r="H223" i="45"/>
  <c r="F223" i="45"/>
  <c r="E223" i="45"/>
  <c r="O222" i="45"/>
  <c r="M222" i="45"/>
  <c r="H222" i="45"/>
  <c r="F222" i="45"/>
  <c r="E222" i="45"/>
  <c r="O221" i="45"/>
  <c r="M221" i="45"/>
  <c r="H221" i="45"/>
  <c r="F221" i="45"/>
  <c r="E221" i="45"/>
  <c r="O220" i="45"/>
  <c r="M220" i="45"/>
  <c r="H220" i="45"/>
  <c r="F220" i="45"/>
  <c r="E220" i="45"/>
  <c r="O219" i="45"/>
  <c r="M219" i="45"/>
  <c r="H219" i="45"/>
  <c r="F219" i="45"/>
  <c r="E219" i="45"/>
  <c r="O218" i="45"/>
  <c r="M218" i="45"/>
  <c r="H218" i="45"/>
  <c r="F218" i="45"/>
  <c r="E218" i="45"/>
  <c r="O217" i="45"/>
  <c r="M217" i="45"/>
  <c r="H217" i="45"/>
  <c r="F217" i="45"/>
  <c r="E217" i="45"/>
  <c r="O216" i="45"/>
  <c r="M216" i="45"/>
  <c r="H216" i="45"/>
  <c r="F216" i="45"/>
  <c r="E216" i="45"/>
  <c r="O215" i="45"/>
  <c r="M215" i="45"/>
  <c r="H215" i="45"/>
  <c r="F215" i="45"/>
  <c r="E215" i="45"/>
  <c r="O214" i="45"/>
  <c r="M214" i="45"/>
  <c r="H214" i="45"/>
  <c r="F214" i="45"/>
  <c r="E214" i="45"/>
  <c r="O213" i="45"/>
  <c r="M213" i="45"/>
  <c r="H213" i="45"/>
  <c r="F213" i="45"/>
  <c r="E213" i="45"/>
  <c r="O212" i="45"/>
  <c r="M212" i="45"/>
  <c r="H212" i="45"/>
  <c r="F212" i="45"/>
  <c r="E212" i="45"/>
  <c r="O211" i="45"/>
  <c r="M211" i="45"/>
  <c r="H211" i="45"/>
  <c r="F211" i="45"/>
  <c r="E211" i="45"/>
  <c r="O210" i="45"/>
  <c r="M210" i="45"/>
  <c r="H210" i="45"/>
  <c r="F210" i="45"/>
  <c r="E210" i="45"/>
  <c r="O209" i="45"/>
  <c r="M209" i="45"/>
  <c r="H209" i="45"/>
  <c r="F209" i="45"/>
  <c r="E209" i="45"/>
  <c r="O208" i="45"/>
  <c r="M208" i="45"/>
  <c r="H208" i="45"/>
  <c r="F208" i="45"/>
  <c r="E208" i="45"/>
  <c r="O207" i="45"/>
  <c r="M207" i="45"/>
  <c r="H207" i="45"/>
  <c r="F207" i="45"/>
  <c r="E207" i="45"/>
  <c r="O206" i="45"/>
  <c r="M206" i="45"/>
  <c r="H206" i="45"/>
  <c r="F206" i="45"/>
  <c r="E206" i="45"/>
  <c r="O205" i="45"/>
  <c r="M205" i="45"/>
  <c r="H205" i="45"/>
  <c r="F205" i="45"/>
  <c r="E205" i="45"/>
  <c r="O204" i="45"/>
  <c r="M204" i="45"/>
  <c r="H204" i="45"/>
  <c r="F204" i="45"/>
  <c r="E204" i="45"/>
  <c r="O203" i="45"/>
  <c r="M203" i="45"/>
  <c r="H203" i="45"/>
  <c r="F203" i="45"/>
  <c r="E203" i="45"/>
  <c r="O202" i="45"/>
  <c r="M202" i="45"/>
  <c r="H202" i="45"/>
  <c r="F202" i="45"/>
  <c r="E202" i="45"/>
  <c r="O201" i="45"/>
  <c r="M201" i="45"/>
  <c r="H201" i="45"/>
  <c r="F201" i="45"/>
  <c r="E201" i="45"/>
  <c r="O200" i="45"/>
  <c r="M200" i="45"/>
  <c r="H200" i="45"/>
  <c r="F200" i="45"/>
  <c r="E200" i="45"/>
  <c r="O199" i="45"/>
  <c r="M199" i="45"/>
  <c r="H199" i="45"/>
  <c r="F199" i="45"/>
  <c r="E199" i="45"/>
  <c r="O198" i="45"/>
  <c r="M198" i="45"/>
  <c r="H198" i="45"/>
  <c r="F198" i="45"/>
  <c r="E198" i="45"/>
  <c r="O197" i="45"/>
  <c r="M197" i="45"/>
  <c r="H197" i="45"/>
  <c r="F197" i="45"/>
  <c r="E197" i="45"/>
  <c r="O196" i="45"/>
  <c r="M196" i="45"/>
  <c r="H196" i="45"/>
  <c r="F196" i="45"/>
  <c r="E196" i="45"/>
  <c r="O195" i="45"/>
  <c r="M195" i="45"/>
  <c r="H195" i="45"/>
  <c r="F195" i="45"/>
  <c r="E195" i="45"/>
  <c r="O194" i="45"/>
  <c r="M194" i="45"/>
  <c r="H194" i="45"/>
  <c r="F194" i="45"/>
  <c r="E194" i="45"/>
  <c r="O193" i="45"/>
  <c r="M193" i="45"/>
  <c r="H193" i="45"/>
  <c r="F193" i="45"/>
  <c r="E193" i="45"/>
  <c r="O192" i="45"/>
  <c r="M192" i="45"/>
  <c r="H192" i="45"/>
  <c r="F192" i="45"/>
  <c r="E192" i="45"/>
  <c r="O191" i="45"/>
  <c r="M191" i="45"/>
  <c r="H191" i="45"/>
  <c r="F191" i="45"/>
  <c r="E191" i="45"/>
  <c r="O190" i="45"/>
  <c r="M190" i="45"/>
  <c r="H190" i="45"/>
  <c r="F190" i="45"/>
  <c r="E190" i="45"/>
  <c r="O189" i="45"/>
  <c r="M189" i="45"/>
  <c r="H189" i="45"/>
  <c r="F189" i="45"/>
  <c r="E189" i="45"/>
  <c r="O188" i="45"/>
  <c r="M188" i="45"/>
  <c r="H188" i="45"/>
  <c r="F188" i="45"/>
  <c r="E188" i="45"/>
  <c r="O187" i="45"/>
  <c r="M187" i="45"/>
  <c r="H187" i="45"/>
  <c r="F187" i="45"/>
  <c r="E187" i="45"/>
  <c r="O186" i="45"/>
  <c r="M186" i="45"/>
  <c r="H186" i="45"/>
  <c r="F186" i="45"/>
  <c r="E186" i="45"/>
  <c r="O185" i="45"/>
  <c r="M185" i="45"/>
  <c r="H185" i="45"/>
  <c r="F185" i="45"/>
  <c r="E185" i="45"/>
  <c r="O184" i="45"/>
  <c r="M184" i="45"/>
  <c r="H184" i="45"/>
  <c r="F184" i="45"/>
  <c r="E184" i="45"/>
  <c r="O183" i="45"/>
  <c r="M183" i="45"/>
  <c r="H183" i="45"/>
  <c r="F183" i="45"/>
  <c r="E183" i="45"/>
  <c r="O182" i="45"/>
  <c r="M182" i="45"/>
  <c r="H182" i="45"/>
  <c r="F182" i="45"/>
  <c r="E182" i="45"/>
  <c r="O181" i="45"/>
  <c r="M181" i="45"/>
  <c r="H181" i="45"/>
  <c r="F181" i="45"/>
  <c r="E181" i="45"/>
  <c r="O180" i="45"/>
  <c r="M180" i="45"/>
  <c r="H180" i="45"/>
  <c r="F180" i="45"/>
  <c r="E180" i="45"/>
  <c r="O179" i="45"/>
  <c r="M179" i="45"/>
  <c r="H179" i="45"/>
  <c r="F179" i="45"/>
  <c r="E179" i="45"/>
  <c r="O178" i="45"/>
  <c r="M178" i="45"/>
  <c r="H178" i="45"/>
  <c r="F178" i="45"/>
  <c r="E178" i="45"/>
  <c r="O177" i="45"/>
  <c r="M177" i="45"/>
  <c r="H177" i="45"/>
  <c r="F177" i="45"/>
  <c r="E177" i="45"/>
  <c r="O176" i="45"/>
  <c r="M176" i="45"/>
  <c r="H176" i="45"/>
  <c r="F176" i="45"/>
  <c r="E176" i="45"/>
  <c r="O175" i="45"/>
  <c r="M175" i="45"/>
  <c r="H175" i="45"/>
  <c r="F175" i="45"/>
  <c r="E175" i="45"/>
  <c r="O174" i="45"/>
  <c r="M174" i="45"/>
  <c r="H174" i="45"/>
  <c r="F174" i="45"/>
  <c r="E174" i="45"/>
  <c r="O173" i="45"/>
  <c r="M173" i="45"/>
  <c r="H173" i="45"/>
  <c r="F173" i="45"/>
  <c r="E173" i="45"/>
  <c r="O172" i="45"/>
  <c r="M172" i="45"/>
  <c r="H172" i="45"/>
  <c r="F172" i="45"/>
  <c r="E172" i="45"/>
  <c r="O171" i="45"/>
  <c r="M171" i="45"/>
  <c r="H171" i="45"/>
  <c r="F171" i="45"/>
  <c r="E171" i="45"/>
  <c r="O170" i="45"/>
  <c r="M170" i="45"/>
  <c r="H170" i="45"/>
  <c r="F170" i="45"/>
  <c r="E170" i="45"/>
  <c r="O169" i="45"/>
  <c r="M169" i="45"/>
  <c r="H169" i="45"/>
  <c r="F169" i="45"/>
  <c r="E169" i="45"/>
  <c r="O168" i="45"/>
  <c r="M168" i="45"/>
  <c r="H168" i="45"/>
  <c r="F168" i="45"/>
  <c r="E168" i="45"/>
  <c r="O167" i="45"/>
  <c r="M167" i="45"/>
  <c r="H167" i="45"/>
  <c r="F167" i="45"/>
  <c r="E167" i="45"/>
  <c r="O166" i="45"/>
  <c r="M166" i="45"/>
  <c r="H166" i="45"/>
  <c r="F166" i="45"/>
  <c r="E166" i="45"/>
  <c r="O165" i="45"/>
  <c r="M165" i="45"/>
  <c r="H165" i="45"/>
  <c r="F165" i="45"/>
  <c r="E165" i="45"/>
  <c r="O164" i="45"/>
  <c r="M164" i="45"/>
  <c r="H164" i="45"/>
  <c r="F164" i="45"/>
  <c r="E164" i="45"/>
  <c r="O163" i="45"/>
  <c r="M163" i="45"/>
  <c r="H163" i="45"/>
  <c r="F163" i="45"/>
  <c r="E163" i="45"/>
  <c r="O162" i="45"/>
  <c r="M162" i="45"/>
  <c r="H162" i="45"/>
  <c r="F162" i="45"/>
  <c r="E162" i="45"/>
  <c r="O161" i="45"/>
  <c r="M161" i="45"/>
  <c r="H161" i="45"/>
  <c r="F161" i="45"/>
  <c r="E161" i="45"/>
  <c r="O160" i="45"/>
  <c r="M160" i="45"/>
  <c r="H160" i="45"/>
  <c r="F160" i="45"/>
  <c r="E160" i="45"/>
  <c r="O159" i="45"/>
  <c r="M159" i="45"/>
  <c r="H159" i="45"/>
  <c r="F159" i="45"/>
  <c r="E159" i="45"/>
  <c r="O158" i="45"/>
  <c r="M158" i="45"/>
  <c r="H158" i="45"/>
  <c r="F158" i="45"/>
  <c r="E158" i="45"/>
  <c r="O157" i="45"/>
  <c r="M157" i="45"/>
  <c r="H157" i="45"/>
  <c r="F157" i="45"/>
  <c r="E157" i="45"/>
  <c r="O156" i="45"/>
  <c r="M156" i="45"/>
  <c r="H156" i="45"/>
  <c r="F156" i="45"/>
  <c r="E156" i="45"/>
  <c r="O155" i="45"/>
  <c r="M155" i="45"/>
  <c r="H155" i="45"/>
  <c r="F155" i="45"/>
  <c r="E155" i="45"/>
  <c r="O154" i="45"/>
  <c r="M154" i="45"/>
  <c r="H154" i="45"/>
  <c r="F154" i="45"/>
  <c r="E154" i="45"/>
  <c r="O153" i="45"/>
  <c r="M153" i="45"/>
  <c r="H153" i="45"/>
  <c r="F153" i="45"/>
  <c r="E153" i="45"/>
  <c r="O152" i="45"/>
  <c r="M152" i="45"/>
  <c r="H152" i="45"/>
  <c r="F152" i="45"/>
  <c r="E152" i="45"/>
  <c r="O151" i="45"/>
  <c r="M151" i="45"/>
  <c r="H151" i="45"/>
  <c r="F151" i="45"/>
  <c r="E151" i="45"/>
  <c r="O150" i="45"/>
  <c r="M150" i="45"/>
  <c r="H150" i="45"/>
  <c r="F150" i="45"/>
  <c r="E150" i="45"/>
  <c r="O149" i="45"/>
  <c r="M149" i="45"/>
  <c r="H149" i="45"/>
  <c r="F149" i="45"/>
  <c r="E149" i="45"/>
  <c r="O148" i="45"/>
  <c r="M148" i="45"/>
  <c r="H148" i="45"/>
  <c r="F148" i="45"/>
  <c r="E148" i="45"/>
  <c r="O147" i="45"/>
  <c r="M147" i="45"/>
  <c r="H147" i="45"/>
  <c r="F147" i="45"/>
  <c r="E147" i="45"/>
  <c r="O146" i="45"/>
  <c r="M146" i="45"/>
  <c r="H146" i="45"/>
  <c r="F146" i="45"/>
  <c r="E146" i="45"/>
  <c r="O145" i="45"/>
  <c r="M145" i="45"/>
  <c r="H145" i="45"/>
  <c r="F145" i="45"/>
  <c r="E145" i="45"/>
  <c r="O144" i="45"/>
  <c r="M144" i="45"/>
  <c r="H144" i="45"/>
  <c r="F144" i="45"/>
  <c r="E144" i="45"/>
  <c r="O143" i="45"/>
  <c r="M143" i="45"/>
  <c r="H143" i="45"/>
  <c r="F143" i="45"/>
  <c r="E143" i="45"/>
  <c r="O142" i="45"/>
  <c r="M142" i="45"/>
  <c r="H142" i="45"/>
  <c r="F142" i="45"/>
  <c r="E142" i="45"/>
  <c r="O141" i="45"/>
  <c r="M141" i="45"/>
  <c r="H141" i="45"/>
  <c r="F141" i="45"/>
  <c r="E141" i="45"/>
  <c r="O140" i="45"/>
  <c r="M140" i="45"/>
  <c r="H140" i="45"/>
  <c r="F140" i="45"/>
  <c r="E140" i="45"/>
  <c r="O139" i="45"/>
  <c r="M139" i="45"/>
  <c r="H139" i="45"/>
  <c r="F139" i="45"/>
  <c r="E139" i="45"/>
  <c r="O138" i="45"/>
  <c r="M138" i="45"/>
  <c r="H138" i="45"/>
  <c r="F138" i="45"/>
  <c r="E138" i="45"/>
  <c r="O137" i="45"/>
  <c r="M137" i="45"/>
  <c r="H137" i="45"/>
  <c r="F137" i="45"/>
  <c r="E137" i="45"/>
  <c r="O136" i="45"/>
  <c r="M136" i="45"/>
  <c r="H136" i="45"/>
  <c r="F136" i="45"/>
  <c r="E136" i="45"/>
  <c r="O135" i="45"/>
  <c r="M135" i="45"/>
  <c r="H135" i="45"/>
  <c r="F135" i="45"/>
  <c r="E135" i="45"/>
  <c r="O134" i="45"/>
  <c r="M134" i="45"/>
  <c r="H134" i="45"/>
  <c r="F134" i="45"/>
  <c r="E134" i="45"/>
  <c r="O133" i="45"/>
  <c r="M133" i="45"/>
  <c r="H133" i="45"/>
  <c r="F133" i="45"/>
  <c r="E133" i="45"/>
  <c r="O132" i="45"/>
  <c r="M132" i="45"/>
  <c r="H132" i="45"/>
  <c r="F132" i="45"/>
  <c r="E132" i="45"/>
  <c r="O131" i="45"/>
  <c r="M131" i="45"/>
  <c r="H131" i="45"/>
  <c r="F131" i="45"/>
  <c r="E131" i="45"/>
  <c r="O130" i="45"/>
  <c r="M130" i="45"/>
  <c r="H130" i="45"/>
  <c r="F130" i="45"/>
  <c r="E130" i="45"/>
  <c r="O129" i="45"/>
  <c r="M129" i="45"/>
  <c r="H129" i="45"/>
  <c r="F129" i="45"/>
  <c r="E129" i="45"/>
  <c r="O128" i="45"/>
  <c r="M128" i="45"/>
  <c r="H128" i="45"/>
  <c r="F128" i="45"/>
  <c r="E128" i="45"/>
  <c r="O127" i="45"/>
  <c r="M127" i="45"/>
  <c r="H127" i="45"/>
  <c r="F127" i="45"/>
  <c r="E127" i="45"/>
  <c r="O126" i="45"/>
  <c r="M126" i="45"/>
  <c r="H126" i="45"/>
  <c r="F126" i="45"/>
  <c r="E126" i="45"/>
  <c r="O125" i="45"/>
  <c r="M125" i="45"/>
  <c r="H125" i="45"/>
  <c r="F125" i="45"/>
  <c r="E125" i="45"/>
  <c r="O124" i="45"/>
  <c r="M124" i="45"/>
  <c r="H124" i="45"/>
  <c r="F124" i="45"/>
  <c r="E124" i="45"/>
  <c r="O123" i="45"/>
  <c r="M123" i="45"/>
  <c r="H123" i="45"/>
  <c r="F123" i="45"/>
  <c r="E123" i="45"/>
  <c r="O122" i="45"/>
  <c r="M122" i="45"/>
  <c r="H122" i="45"/>
  <c r="F122" i="45"/>
  <c r="E122" i="45"/>
  <c r="O121" i="45"/>
  <c r="M121" i="45"/>
  <c r="H121" i="45"/>
  <c r="F121" i="45"/>
  <c r="E121" i="45"/>
  <c r="O120" i="45"/>
  <c r="M120" i="45"/>
  <c r="H120" i="45"/>
  <c r="F120" i="45"/>
  <c r="E120" i="45"/>
  <c r="O119" i="45"/>
  <c r="M119" i="45"/>
  <c r="H119" i="45"/>
  <c r="F119" i="45"/>
  <c r="E119" i="45"/>
  <c r="O118" i="45"/>
  <c r="M118" i="45"/>
  <c r="H118" i="45"/>
  <c r="F118" i="45"/>
  <c r="E118" i="45"/>
  <c r="O117" i="45"/>
  <c r="M117" i="45"/>
  <c r="H117" i="45"/>
  <c r="F117" i="45"/>
  <c r="E117" i="45"/>
  <c r="O116" i="45"/>
  <c r="M116" i="45"/>
  <c r="H116" i="45"/>
  <c r="F116" i="45"/>
  <c r="E116" i="45"/>
  <c r="O115" i="45"/>
  <c r="M115" i="45"/>
  <c r="H115" i="45"/>
  <c r="F115" i="45"/>
  <c r="E115" i="45"/>
  <c r="O114" i="45"/>
  <c r="M114" i="45"/>
  <c r="H114" i="45"/>
  <c r="F114" i="45"/>
  <c r="E114" i="45"/>
  <c r="O113" i="45"/>
  <c r="M113" i="45"/>
  <c r="H113" i="45"/>
  <c r="F113" i="45"/>
  <c r="E113" i="45"/>
  <c r="O112" i="45"/>
  <c r="M112" i="45"/>
  <c r="H112" i="45"/>
  <c r="F112" i="45"/>
  <c r="E112" i="45"/>
  <c r="G375" i="44"/>
  <c r="G376" i="44"/>
  <c r="G377" i="44"/>
  <c r="G378" i="44"/>
  <c r="G379" i="44"/>
  <c r="G380" i="44"/>
  <c r="G381" i="44"/>
  <c r="G382" i="44"/>
  <c r="G383" i="44"/>
  <c r="G384" i="44"/>
  <c r="G385" i="44"/>
  <c r="G386" i="44"/>
  <c r="G387" i="44"/>
  <c r="G388" i="44"/>
  <c r="G389" i="44"/>
  <c r="G390" i="44"/>
  <c r="G391" i="44"/>
  <c r="G392" i="44"/>
  <c r="G393" i="44"/>
  <c r="G394" i="44"/>
  <c r="G395" i="44"/>
  <c r="G396" i="44"/>
  <c r="G397" i="44"/>
  <c r="G398" i="44"/>
  <c r="G399" i="44"/>
  <c r="G400" i="44"/>
  <c r="G401" i="44"/>
  <c r="G402" i="44"/>
  <c r="G403" i="44"/>
  <c r="G404" i="44"/>
  <c r="G405" i="44"/>
  <c r="G406" i="44"/>
  <c r="G407" i="44"/>
  <c r="G408" i="44"/>
  <c r="G409" i="44"/>
  <c r="G410" i="44"/>
  <c r="G411" i="44"/>
  <c r="G412" i="44"/>
  <c r="G413" i="44"/>
  <c r="G414" i="44"/>
  <c r="G415" i="44"/>
  <c r="G416" i="44"/>
  <c r="G417" i="44"/>
  <c r="G418" i="44"/>
  <c r="G419" i="44"/>
  <c r="G420" i="44"/>
  <c r="G421" i="44"/>
  <c r="G422" i="44"/>
  <c r="G423" i="44"/>
  <c r="G424" i="44"/>
  <c r="G425" i="44"/>
  <c r="G426" i="44"/>
  <c r="G427" i="44"/>
  <c r="G428" i="44"/>
  <c r="G429" i="44"/>
  <c r="G430" i="44"/>
  <c r="G431" i="44"/>
  <c r="G432" i="44"/>
  <c r="G433" i="44"/>
  <c r="G434" i="44"/>
  <c r="G435" i="44"/>
  <c r="G436" i="44"/>
  <c r="G437" i="44"/>
  <c r="G438" i="44"/>
  <c r="G439" i="44"/>
  <c r="G440" i="44"/>
  <c r="G441" i="44"/>
  <c r="G442" i="44"/>
  <c r="G443" i="44"/>
  <c r="G444" i="44"/>
  <c r="G445" i="44"/>
  <c r="G446" i="44"/>
  <c r="G447" i="44"/>
  <c r="G448" i="44"/>
  <c r="G449" i="44"/>
  <c r="G450" i="44"/>
  <c r="G451" i="44"/>
  <c r="G452" i="44"/>
  <c r="G453" i="44"/>
  <c r="G454" i="44"/>
  <c r="G455" i="44"/>
  <c r="G456" i="44"/>
  <c r="G457" i="44"/>
  <c r="G458" i="44"/>
  <c r="G459" i="44"/>
  <c r="G460" i="44"/>
  <c r="G461" i="44"/>
  <c r="G462" i="44"/>
  <c r="G463" i="44"/>
  <c r="G464" i="44"/>
  <c r="G465" i="44"/>
  <c r="G466" i="44"/>
  <c r="G467" i="44"/>
  <c r="G468" i="44"/>
  <c r="G469" i="44"/>
  <c r="G470" i="44"/>
  <c r="G471" i="44"/>
  <c r="G472" i="44"/>
  <c r="G473" i="44"/>
  <c r="G474" i="44"/>
  <c r="G475" i="44"/>
  <c r="G476" i="44"/>
  <c r="G477" i="44"/>
  <c r="G478" i="44"/>
  <c r="G479" i="44"/>
  <c r="G480" i="44"/>
  <c r="G481" i="44"/>
  <c r="G482" i="44"/>
  <c r="G483" i="44"/>
  <c r="G484" i="44"/>
  <c r="G485" i="44"/>
  <c r="G486" i="44"/>
  <c r="G487" i="44"/>
  <c r="G488" i="44"/>
  <c r="G489" i="44"/>
  <c r="G490" i="44"/>
  <c r="G491" i="44"/>
  <c r="G492" i="44"/>
  <c r="G493" i="44"/>
  <c r="G494" i="44"/>
  <c r="G495" i="44"/>
  <c r="G496" i="44"/>
  <c r="G497" i="44"/>
  <c r="G498" i="44"/>
  <c r="G499" i="44"/>
  <c r="G500" i="44"/>
  <c r="G501" i="44"/>
  <c r="G502" i="44"/>
  <c r="G503" i="44"/>
  <c r="G504" i="44"/>
  <c r="G505" i="44"/>
  <c r="G506" i="44"/>
  <c r="G507" i="44"/>
  <c r="G508" i="44"/>
  <c r="G509" i="44"/>
  <c r="G510" i="44"/>
  <c r="G511" i="44"/>
  <c r="G512" i="44"/>
  <c r="G513" i="44"/>
  <c r="G514" i="44"/>
  <c r="G515" i="44"/>
  <c r="G516" i="44"/>
  <c r="G517" i="44"/>
  <c r="G518" i="44"/>
  <c r="G519" i="44"/>
  <c r="G520" i="44"/>
  <c r="G521" i="44"/>
  <c r="G522" i="44"/>
  <c r="G523" i="44"/>
  <c r="G524" i="44"/>
  <c r="G525" i="44"/>
  <c r="G526" i="44"/>
  <c r="G527" i="44"/>
  <c r="G528" i="44"/>
  <c r="G529" i="44"/>
  <c r="G530" i="44"/>
  <c r="G531" i="44"/>
  <c r="G532" i="44"/>
  <c r="G533" i="44"/>
  <c r="G534" i="44"/>
  <c r="G535" i="44"/>
  <c r="G536" i="44"/>
  <c r="G537" i="44"/>
  <c r="G538" i="44"/>
  <c r="G539" i="44"/>
  <c r="G540" i="44"/>
  <c r="G541" i="44"/>
  <c r="G542" i="44"/>
  <c r="G543" i="44"/>
  <c r="G544" i="44"/>
  <c r="G545" i="44"/>
  <c r="G546" i="44"/>
  <c r="G547" i="44"/>
  <c r="G548" i="44"/>
  <c r="G549" i="44"/>
  <c r="G550" i="44"/>
  <c r="G551" i="44"/>
  <c r="G552" i="44"/>
  <c r="G553" i="44"/>
  <c r="G554" i="44"/>
  <c r="G555" i="44"/>
  <c r="G556" i="44"/>
  <c r="G557" i="44"/>
  <c r="G558" i="44"/>
  <c r="G559" i="44"/>
  <c r="G374" i="44"/>
  <c r="O559" i="44"/>
  <c r="M559" i="44"/>
  <c r="H559" i="44"/>
  <c r="F559" i="44"/>
  <c r="E559" i="44"/>
  <c r="O558" i="44"/>
  <c r="M558" i="44"/>
  <c r="H558" i="44"/>
  <c r="F558" i="44"/>
  <c r="E558" i="44"/>
  <c r="O557" i="44"/>
  <c r="M557" i="44"/>
  <c r="H557" i="44"/>
  <c r="F557" i="44"/>
  <c r="E557" i="44"/>
  <c r="O556" i="44"/>
  <c r="M556" i="44"/>
  <c r="H556" i="44"/>
  <c r="F556" i="44"/>
  <c r="E556" i="44"/>
  <c r="O555" i="44"/>
  <c r="M555" i="44"/>
  <c r="H555" i="44"/>
  <c r="F555" i="44"/>
  <c r="E555" i="44"/>
  <c r="O554" i="44"/>
  <c r="M554" i="44"/>
  <c r="H554" i="44"/>
  <c r="F554" i="44"/>
  <c r="E554" i="44"/>
  <c r="O553" i="44"/>
  <c r="M553" i="44"/>
  <c r="H553" i="44"/>
  <c r="F553" i="44"/>
  <c r="E553" i="44"/>
  <c r="O552" i="44"/>
  <c r="M552" i="44"/>
  <c r="H552" i="44"/>
  <c r="F552" i="44"/>
  <c r="E552" i="44"/>
  <c r="O551" i="44"/>
  <c r="M551" i="44"/>
  <c r="H551" i="44"/>
  <c r="F551" i="44"/>
  <c r="E551" i="44"/>
  <c r="O550" i="44"/>
  <c r="M550" i="44"/>
  <c r="H550" i="44"/>
  <c r="F550" i="44"/>
  <c r="E550" i="44"/>
  <c r="O549" i="44"/>
  <c r="M549" i="44"/>
  <c r="H549" i="44"/>
  <c r="F549" i="44"/>
  <c r="E549" i="44"/>
  <c r="O548" i="44"/>
  <c r="M548" i="44"/>
  <c r="H548" i="44"/>
  <c r="F548" i="44"/>
  <c r="E548" i="44"/>
  <c r="O547" i="44"/>
  <c r="M547" i="44"/>
  <c r="H547" i="44"/>
  <c r="F547" i="44"/>
  <c r="E547" i="44"/>
  <c r="O546" i="44"/>
  <c r="M546" i="44"/>
  <c r="H546" i="44"/>
  <c r="F546" i="44"/>
  <c r="E546" i="44"/>
  <c r="O545" i="44"/>
  <c r="M545" i="44"/>
  <c r="H545" i="44"/>
  <c r="F545" i="44"/>
  <c r="E545" i="44"/>
  <c r="O544" i="44"/>
  <c r="M544" i="44"/>
  <c r="H544" i="44"/>
  <c r="F544" i="44"/>
  <c r="E544" i="44"/>
  <c r="O543" i="44"/>
  <c r="M543" i="44"/>
  <c r="H543" i="44"/>
  <c r="F543" i="44"/>
  <c r="E543" i="44"/>
  <c r="O542" i="44"/>
  <c r="M542" i="44"/>
  <c r="H542" i="44"/>
  <c r="F542" i="44"/>
  <c r="E542" i="44"/>
  <c r="O541" i="44"/>
  <c r="M541" i="44"/>
  <c r="H541" i="44"/>
  <c r="F541" i="44"/>
  <c r="E541" i="44"/>
  <c r="O540" i="44"/>
  <c r="M540" i="44"/>
  <c r="H540" i="44"/>
  <c r="F540" i="44"/>
  <c r="E540" i="44"/>
  <c r="O539" i="44"/>
  <c r="M539" i="44"/>
  <c r="H539" i="44"/>
  <c r="F539" i="44"/>
  <c r="E539" i="44"/>
  <c r="O538" i="44"/>
  <c r="M538" i="44"/>
  <c r="H538" i="44"/>
  <c r="F538" i="44"/>
  <c r="E538" i="44"/>
  <c r="O537" i="44"/>
  <c r="M537" i="44"/>
  <c r="H537" i="44"/>
  <c r="F537" i="44"/>
  <c r="E537" i="44"/>
  <c r="O536" i="44"/>
  <c r="M536" i="44"/>
  <c r="H536" i="44"/>
  <c r="F536" i="44"/>
  <c r="E536" i="44"/>
  <c r="O535" i="44"/>
  <c r="M535" i="44"/>
  <c r="H535" i="44"/>
  <c r="F535" i="44"/>
  <c r="E535" i="44"/>
  <c r="O534" i="44"/>
  <c r="M534" i="44"/>
  <c r="H534" i="44"/>
  <c r="F534" i="44"/>
  <c r="E534" i="44"/>
  <c r="O533" i="44"/>
  <c r="M533" i="44"/>
  <c r="H533" i="44"/>
  <c r="F533" i="44"/>
  <c r="E533" i="44"/>
  <c r="O532" i="44"/>
  <c r="M532" i="44"/>
  <c r="H532" i="44"/>
  <c r="F532" i="44"/>
  <c r="E532" i="44"/>
  <c r="O531" i="44"/>
  <c r="M531" i="44"/>
  <c r="H531" i="44"/>
  <c r="F531" i="44"/>
  <c r="E531" i="44"/>
  <c r="O530" i="44"/>
  <c r="M530" i="44"/>
  <c r="H530" i="44"/>
  <c r="F530" i="44"/>
  <c r="E530" i="44"/>
  <c r="O529" i="44"/>
  <c r="M529" i="44"/>
  <c r="H529" i="44"/>
  <c r="F529" i="44"/>
  <c r="E529" i="44"/>
  <c r="O528" i="44"/>
  <c r="M528" i="44"/>
  <c r="H528" i="44"/>
  <c r="F528" i="44"/>
  <c r="E528" i="44"/>
  <c r="O527" i="44"/>
  <c r="M527" i="44"/>
  <c r="H527" i="44"/>
  <c r="F527" i="44"/>
  <c r="E527" i="44"/>
  <c r="O526" i="44"/>
  <c r="M526" i="44"/>
  <c r="H526" i="44"/>
  <c r="F526" i="44"/>
  <c r="E526" i="44"/>
  <c r="O525" i="44"/>
  <c r="M525" i="44"/>
  <c r="H525" i="44"/>
  <c r="F525" i="44"/>
  <c r="E525" i="44"/>
  <c r="O524" i="44"/>
  <c r="M524" i="44"/>
  <c r="H524" i="44"/>
  <c r="F524" i="44"/>
  <c r="E524" i="44"/>
  <c r="O523" i="44"/>
  <c r="M523" i="44"/>
  <c r="H523" i="44"/>
  <c r="F523" i="44"/>
  <c r="E523" i="44"/>
  <c r="O522" i="44"/>
  <c r="M522" i="44"/>
  <c r="H522" i="44"/>
  <c r="F522" i="44"/>
  <c r="E522" i="44"/>
  <c r="O521" i="44"/>
  <c r="M521" i="44"/>
  <c r="H521" i="44"/>
  <c r="F521" i="44"/>
  <c r="E521" i="44"/>
  <c r="O520" i="44"/>
  <c r="M520" i="44"/>
  <c r="H520" i="44"/>
  <c r="F520" i="44"/>
  <c r="E520" i="44"/>
  <c r="O519" i="44"/>
  <c r="M519" i="44"/>
  <c r="H519" i="44"/>
  <c r="F519" i="44"/>
  <c r="E519" i="44"/>
  <c r="O518" i="44"/>
  <c r="M518" i="44"/>
  <c r="H518" i="44"/>
  <c r="F518" i="44"/>
  <c r="E518" i="44"/>
  <c r="O517" i="44"/>
  <c r="M517" i="44"/>
  <c r="H517" i="44"/>
  <c r="F517" i="44"/>
  <c r="E517" i="44"/>
  <c r="O516" i="44"/>
  <c r="M516" i="44"/>
  <c r="H516" i="44"/>
  <c r="F516" i="44"/>
  <c r="E516" i="44"/>
  <c r="O515" i="44"/>
  <c r="M515" i="44"/>
  <c r="H515" i="44"/>
  <c r="F515" i="44"/>
  <c r="E515" i="44"/>
  <c r="O514" i="44"/>
  <c r="M514" i="44"/>
  <c r="H514" i="44"/>
  <c r="F514" i="44"/>
  <c r="E514" i="44"/>
  <c r="O513" i="44"/>
  <c r="M513" i="44"/>
  <c r="H513" i="44"/>
  <c r="F513" i="44"/>
  <c r="E513" i="44"/>
  <c r="O512" i="44"/>
  <c r="M512" i="44"/>
  <c r="H512" i="44"/>
  <c r="F512" i="44"/>
  <c r="E512" i="44"/>
  <c r="O511" i="44"/>
  <c r="M511" i="44"/>
  <c r="H511" i="44"/>
  <c r="F511" i="44"/>
  <c r="E511" i="44"/>
  <c r="O510" i="44"/>
  <c r="M510" i="44"/>
  <c r="H510" i="44"/>
  <c r="F510" i="44"/>
  <c r="E510" i="44"/>
  <c r="O509" i="44"/>
  <c r="M509" i="44"/>
  <c r="H509" i="44"/>
  <c r="F509" i="44"/>
  <c r="E509" i="44"/>
  <c r="O508" i="44"/>
  <c r="M508" i="44"/>
  <c r="H508" i="44"/>
  <c r="F508" i="44"/>
  <c r="E508" i="44"/>
  <c r="O507" i="44"/>
  <c r="M507" i="44"/>
  <c r="H507" i="44"/>
  <c r="F507" i="44"/>
  <c r="E507" i="44"/>
  <c r="O506" i="44"/>
  <c r="M506" i="44"/>
  <c r="H506" i="44"/>
  <c r="F506" i="44"/>
  <c r="E506" i="44"/>
  <c r="O505" i="44"/>
  <c r="M505" i="44"/>
  <c r="H505" i="44"/>
  <c r="F505" i="44"/>
  <c r="E505" i="44"/>
  <c r="O504" i="44"/>
  <c r="M504" i="44"/>
  <c r="H504" i="44"/>
  <c r="F504" i="44"/>
  <c r="E504" i="44"/>
  <c r="O503" i="44"/>
  <c r="M503" i="44"/>
  <c r="H503" i="44"/>
  <c r="F503" i="44"/>
  <c r="E503" i="44"/>
  <c r="O502" i="44"/>
  <c r="M502" i="44"/>
  <c r="H502" i="44"/>
  <c r="F502" i="44"/>
  <c r="E502" i="44"/>
  <c r="O501" i="44"/>
  <c r="M501" i="44"/>
  <c r="H501" i="44"/>
  <c r="F501" i="44"/>
  <c r="E501" i="44"/>
  <c r="O500" i="44"/>
  <c r="M500" i="44"/>
  <c r="H500" i="44"/>
  <c r="F500" i="44"/>
  <c r="E500" i="44"/>
  <c r="O499" i="44"/>
  <c r="M499" i="44"/>
  <c r="H499" i="44"/>
  <c r="F499" i="44"/>
  <c r="E499" i="44"/>
  <c r="O498" i="44"/>
  <c r="M498" i="44"/>
  <c r="H498" i="44"/>
  <c r="F498" i="44"/>
  <c r="E498" i="44"/>
  <c r="O497" i="44"/>
  <c r="M497" i="44"/>
  <c r="H497" i="44"/>
  <c r="F497" i="44"/>
  <c r="E497" i="44"/>
  <c r="O496" i="44"/>
  <c r="M496" i="44"/>
  <c r="H496" i="44"/>
  <c r="F496" i="44"/>
  <c r="E496" i="44"/>
  <c r="O495" i="44"/>
  <c r="M495" i="44"/>
  <c r="H495" i="44"/>
  <c r="F495" i="44"/>
  <c r="E495" i="44"/>
  <c r="O494" i="44"/>
  <c r="M494" i="44"/>
  <c r="H494" i="44"/>
  <c r="F494" i="44"/>
  <c r="E494" i="44"/>
  <c r="O493" i="44"/>
  <c r="M493" i="44"/>
  <c r="H493" i="44"/>
  <c r="F493" i="44"/>
  <c r="E493" i="44"/>
  <c r="O492" i="44"/>
  <c r="M492" i="44"/>
  <c r="H492" i="44"/>
  <c r="F492" i="44"/>
  <c r="E492" i="44"/>
  <c r="O491" i="44"/>
  <c r="M491" i="44"/>
  <c r="H491" i="44"/>
  <c r="F491" i="44"/>
  <c r="E491" i="44"/>
  <c r="O490" i="44"/>
  <c r="M490" i="44"/>
  <c r="H490" i="44"/>
  <c r="F490" i="44"/>
  <c r="E490" i="44"/>
  <c r="O489" i="44"/>
  <c r="M489" i="44"/>
  <c r="H489" i="44"/>
  <c r="F489" i="44"/>
  <c r="E489" i="44"/>
  <c r="O488" i="44"/>
  <c r="M488" i="44"/>
  <c r="H488" i="44"/>
  <c r="F488" i="44"/>
  <c r="E488" i="44"/>
  <c r="O487" i="44"/>
  <c r="M487" i="44"/>
  <c r="H487" i="44"/>
  <c r="F487" i="44"/>
  <c r="E487" i="44"/>
  <c r="O486" i="44"/>
  <c r="M486" i="44"/>
  <c r="H486" i="44"/>
  <c r="F486" i="44"/>
  <c r="E486" i="44"/>
  <c r="O485" i="44"/>
  <c r="M485" i="44"/>
  <c r="H485" i="44"/>
  <c r="F485" i="44"/>
  <c r="E485" i="44"/>
  <c r="O484" i="44"/>
  <c r="M484" i="44"/>
  <c r="H484" i="44"/>
  <c r="F484" i="44"/>
  <c r="E484" i="44"/>
  <c r="O483" i="44"/>
  <c r="M483" i="44"/>
  <c r="H483" i="44"/>
  <c r="F483" i="44"/>
  <c r="E483" i="44"/>
  <c r="O482" i="44"/>
  <c r="M482" i="44"/>
  <c r="H482" i="44"/>
  <c r="F482" i="44"/>
  <c r="E482" i="44"/>
  <c r="O481" i="44"/>
  <c r="M481" i="44"/>
  <c r="H481" i="44"/>
  <c r="F481" i="44"/>
  <c r="E481" i="44"/>
  <c r="O480" i="44"/>
  <c r="M480" i="44"/>
  <c r="H480" i="44"/>
  <c r="F480" i="44"/>
  <c r="E480" i="44"/>
  <c r="O479" i="44"/>
  <c r="M479" i="44"/>
  <c r="H479" i="44"/>
  <c r="F479" i="44"/>
  <c r="E479" i="44"/>
  <c r="O478" i="44"/>
  <c r="M478" i="44"/>
  <c r="H478" i="44"/>
  <c r="F478" i="44"/>
  <c r="E478" i="44"/>
  <c r="O477" i="44"/>
  <c r="M477" i="44"/>
  <c r="H477" i="44"/>
  <c r="F477" i="44"/>
  <c r="E477" i="44"/>
  <c r="O476" i="44"/>
  <c r="M476" i="44"/>
  <c r="H476" i="44"/>
  <c r="F476" i="44"/>
  <c r="E476" i="44"/>
  <c r="O475" i="44"/>
  <c r="M475" i="44"/>
  <c r="H475" i="44"/>
  <c r="F475" i="44"/>
  <c r="E475" i="44"/>
  <c r="O474" i="44"/>
  <c r="M474" i="44"/>
  <c r="H474" i="44"/>
  <c r="F474" i="44"/>
  <c r="E474" i="44"/>
  <c r="O473" i="44"/>
  <c r="M473" i="44"/>
  <c r="H473" i="44"/>
  <c r="F473" i="44"/>
  <c r="E473" i="44"/>
  <c r="O472" i="44"/>
  <c r="M472" i="44"/>
  <c r="H472" i="44"/>
  <c r="F472" i="44"/>
  <c r="E472" i="44"/>
  <c r="O471" i="44"/>
  <c r="M471" i="44"/>
  <c r="H471" i="44"/>
  <c r="F471" i="44"/>
  <c r="E471" i="44"/>
  <c r="O470" i="44"/>
  <c r="M470" i="44"/>
  <c r="H470" i="44"/>
  <c r="F470" i="44"/>
  <c r="E470" i="44"/>
  <c r="O469" i="44"/>
  <c r="M469" i="44"/>
  <c r="H469" i="44"/>
  <c r="F469" i="44"/>
  <c r="E469" i="44"/>
  <c r="O468" i="44"/>
  <c r="M468" i="44"/>
  <c r="H468" i="44"/>
  <c r="F468" i="44"/>
  <c r="E468" i="44"/>
  <c r="O467" i="44"/>
  <c r="M467" i="44"/>
  <c r="H467" i="44"/>
  <c r="F467" i="44"/>
  <c r="E467" i="44"/>
  <c r="O466" i="44"/>
  <c r="M466" i="44"/>
  <c r="H466" i="44"/>
  <c r="F466" i="44"/>
  <c r="E466" i="44"/>
  <c r="O465" i="44"/>
  <c r="M465" i="44"/>
  <c r="H465" i="44"/>
  <c r="F465" i="44"/>
  <c r="E465" i="44"/>
  <c r="O464" i="44"/>
  <c r="M464" i="44"/>
  <c r="H464" i="44"/>
  <c r="F464" i="44"/>
  <c r="E464" i="44"/>
  <c r="O463" i="44"/>
  <c r="M463" i="44"/>
  <c r="H463" i="44"/>
  <c r="F463" i="44"/>
  <c r="E463" i="44"/>
  <c r="O462" i="44"/>
  <c r="M462" i="44"/>
  <c r="H462" i="44"/>
  <c r="F462" i="44"/>
  <c r="E462" i="44"/>
  <c r="O461" i="44"/>
  <c r="M461" i="44"/>
  <c r="H461" i="44"/>
  <c r="F461" i="44"/>
  <c r="E461" i="44"/>
  <c r="O460" i="44"/>
  <c r="M460" i="44"/>
  <c r="H460" i="44"/>
  <c r="F460" i="44"/>
  <c r="E460" i="44"/>
  <c r="O459" i="44"/>
  <c r="M459" i="44"/>
  <c r="H459" i="44"/>
  <c r="F459" i="44"/>
  <c r="E459" i="44"/>
  <c r="O458" i="44"/>
  <c r="M458" i="44"/>
  <c r="H458" i="44"/>
  <c r="F458" i="44"/>
  <c r="E458" i="44"/>
  <c r="O457" i="44"/>
  <c r="M457" i="44"/>
  <c r="H457" i="44"/>
  <c r="F457" i="44"/>
  <c r="E457" i="44"/>
  <c r="O456" i="44"/>
  <c r="M456" i="44"/>
  <c r="H456" i="44"/>
  <c r="F456" i="44"/>
  <c r="E456" i="44"/>
  <c r="O455" i="44"/>
  <c r="M455" i="44"/>
  <c r="H455" i="44"/>
  <c r="F455" i="44"/>
  <c r="E455" i="44"/>
  <c r="O454" i="44"/>
  <c r="M454" i="44"/>
  <c r="H454" i="44"/>
  <c r="F454" i="44"/>
  <c r="E454" i="44"/>
  <c r="O453" i="44"/>
  <c r="M453" i="44"/>
  <c r="H453" i="44"/>
  <c r="F453" i="44"/>
  <c r="E453" i="44"/>
  <c r="O452" i="44"/>
  <c r="M452" i="44"/>
  <c r="H452" i="44"/>
  <c r="F452" i="44"/>
  <c r="E452" i="44"/>
  <c r="O451" i="44"/>
  <c r="M451" i="44"/>
  <c r="H451" i="44"/>
  <c r="F451" i="44"/>
  <c r="E451" i="44"/>
  <c r="O450" i="44"/>
  <c r="M450" i="44"/>
  <c r="H450" i="44"/>
  <c r="F450" i="44"/>
  <c r="E450" i="44"/>
  <c r="O449" i="44"/>
  <c r="M449" i="44"/>
  <c r="H449" i="44"/>
  <c r="F449" i="44"/>
  <c r="E449" i="44"/>
  <c r="O448" i="44"/>
  <c r="M448" i="44"/>
  <c r="H448" i="44"/>
  <c r="F448" i="44"/>
  <c r="E448" i="44"/>
  <c r="O447" i="44"/>
  <c r="M447" i="44"/>
  <c r="H447" i="44"/>
  <c r="F447" i="44"/>
  <c r="E447" i="44"/>
  <c r="O446" i="44"/>
  <c r="M446" i="44"/>
  <c r="H446" i="44"/>
  <c r="F446" i="44"/>
  <c r="E446" i="44"/>
  <c r="O445" i="44"/>
  <c r="M445" i="44"/>
  <c r="H445" i="44"/>
  <c r="F445" i="44"/>
  <c r="E445" i="44"/>
  <c r="O444" i="44"/>
  <c r="M444" i="44"/>
  <c r="H444" i="44"/>
  <c r="F444" i="44"/>
  <c r="E444" i="44"/>
  <c r="O443" i="44"/>
  <c r="M443" i="44"/>
  <c r="H443" i="44"/>
  <c r="F443" i="44"/>
  <c r="E443" i="44"/>
  <c r="O442" i="44"/>
  <c r="M442" i="44"/>
  <c r="H442" i="44"/>
  <c r="F442" i="44"/>
  <c r="E442" i="44"/>
  <c r="O441" i="44"/>
  <c r="M441" i="44"/>
  <c r="H441" i="44"/>
  <c r="F441" i="44"/>
  <c r="E441" i="44"/>
  <c r="O440" i="44"/>
  <c r="M440" i="44"/>
  <c r="H440" i="44"/>
  <c r="F440" i="44"/>
  <c r="E440" i="44"/>
  <c r="O439" i="44"/>
  <c r="M439" i="44"/>
  <c r="H439" i="44"/>
  <c r="F439" i="44"/>
  <c r="E439" i="44"/>
  <c r="O438" i="44"/>
  <c r="M438" i="44"/>
  <c r="H438" i="44"/>
  <c r="F438" i="44"/>
  <c r="E438" i="44"/>
  <c r="O437" i="44"/>
  <c r="M437" i="44"/>
  <c r="H437" i="44"/>
  <c r="F437" i="44"/>
  <c r="E437" i="44"/>
  <c r="O436" i="44"/>
  <c r="M436" i="44"/>
  <c r="H436" i="44"/>
  <c r="F436" i="44"/>
  <c r="E436" i="44"/>
  <c r="O435" i="44"/>
  <c r="M435" i="44"/>
  <c r="H435" i="44"/>
  <c r="F435" i="44"/>
  <c r="E435" i="44"/>
  <c r="O434" i="44"/>
  <c r="M434" i="44"/>
  <c r="H434" i="44"/>
  <c r="F434" i="44"/>
  <c r="E434" i="44"/>
  <c r="O433" i="44"/>
  <c r="M433" i="44"/>
  <c r="H433" i="44"/>
  <c r="F433" i="44"/>
  <c r="E433" i="44"/>
  <c r="O432" i="44"/>
  <c r="M432" i="44"/>
  <c r="H432" i="44"/>
  <c r="F432" i="44"/>
  <c r="E432" i="44"/>
  <c r="O431" i="44"/>
  <c r="M431" i="44"/>
  <c r="H431" i="44"/>
  <c r="F431" i="44"/>
  <c r="E431" i="44"/>
  <c r="O430" i="44"/>
  <c r="M430" i="44"/>
  <c r="H430" i="44"/>
  <c r="F430" i="44"/>
  <c r="E430" i="44"/>
  <c r="O429" i="44"/>
  <c r="M429" i="44"/>
  <c r="H429" i="44"/>
  <c r="F429" i="44"/>
  <c r="E429" i="44"/>
  <c r="O428" i="44"/>
  <c r="M428" i="44"/>
  <c r="H428" i="44"/>
  <c r="F428" i="44"/>
  <c r="E428" i="44"/>
  <c r="O427" i="44"/>
  <c r="M427" i="44"/>
  <c r="H427" i="44"/>
  <c r="F427" i="44"/>
  <c r="E427" i="44"/>
  <c r="O426" i="44"/>
  <c r="M426" i="44"/>
  <c r="H426" i="44"/>
  <c r="F426" i="44"/>
  <c r="E426" i="44"/>
  <c r="O425" i="44"/>
  <c r="M425" i="44"/>
  <c r="H425" i="44"/>
  <c r="F425" i="44"/>
  <c r="E425" i="44"/>
  <c r="O424" i="44"/>
  <c r="M424" i="44"/>
  <c r="H424" i="44"/>
  <c r="F424" i="44"/>
  <c r="E424" i="44"/>
  <c r="O423" i="44"/>
  <c r="M423" i="44"/>
  <c r="H423" i="44"/>
  <c r="F423" i="44"/>
  <c r="E423" i="44"/>
  <c r="O422" i="44"/>
  <c r="M422" i="44"/>
  <c r="H422" i="44"/>
  <c r="F422" i="44"/>
  <c r="E422" i="44"/>
  <c r="O421" i="44"/>
  <c r="M421" i="44"/>
  <c r="H421" i="44"/>
  <c r="F421" i="44"/>
  <c r="E421" i="44"/>
  <c r="O420" i="44"/>
  <c r="M420" i="44"/>
  <c r="H420" i="44"/>
  <c r="F420" i="44"/>
  <c r="E420" i="44"/>
  <c r="O419" i="44"/>
  <c r="M419" i="44"/>
  <c r="H419" i="44"/>
  <c r="F419" i="44"/>
  <c r="E419" i="44"/>
  <c r="O418" i="44"/>
  <c r="M418" i="44"/>
  <c r="H418" i="44"/>
  <c r="F418" i="44"/>
  <c r="E418" i="44"/>
  <c r="O417" i="44"/>
  <c r="M417" i="44"/>
  <c r="H417" i="44"/>
  <c r="F417" i="44"/>
  <c r="E417" i="44"/>
  <c r="O416" i="44"/>
  <c r="M416" i="44"/>
  <c r="H416" i="44"/>
  <c r="F416" i="44"/>
  <c r="E416" i="44"/>
  <c r="O415" i="44"/>
  <c r="M415" i="44"/>
  <c r="H415" i="44"/>
  <c r="F415" i="44"/>
  <c r="E415" i="44"/>
  <c r="O414" i="44"/>
  <c r="M414" i="44"/>
  <c r="H414" i="44"/>
  <c r="F414" i="44"/>
  <c r="E414" i="44"/>
  <c r="O413" i="44"/>
  <c r="M413" i="44"/>
  <c r="H413" i="44"/>
  <c r="F413" i="44"/>
  <c r="E413" i="44"/>
  <c r="O412" i="44"/>
  <c r="M412" i="44"/>
  <c r="H412" i="44"/>
  <c r="F412" i="44"/>
  <c r="E412" i="44"/>
  <c r="O411" i="44"/>
  <c r="M411" i="44"/>
  <c r="H411" i="44"/>
  <c r="F411" i="44"/>
  <c r="E411" i="44"/>
  <c r="O410" i="44"/>
  <c r="M410" i="44"/>
  <c r="H410" i="44"/>
  <c r="F410" i="44"/>
  <c r="E410" i="44"/>
  <c r="O409" i="44"/>
  <c r="M409" i="44"/>
  <c r="H409" i="44"/>
  <c r="F409" i="44"/>
  <c r="E409" i="44"/>
  <c r="O408" i="44"/>
  <c r="M408" i="44"/>
  <c r="H408" i="44"/>
  <c r="F408" i="44"/>
  <c r="E408" i="44"/>
  <c r="O407" i="44"/>
  <c r="M407" i="44"/>
  <c r="H407" i="44"/>
  <c r="F407" i="44"/>
  <c r="E407" i="44"/>
  <c r="O406" i="44"/>
  <c r="M406" i="44"/>
  <c r="H406" i="44"/>
  <c r="F406" i="44"/>
  <c r="E406" i="44"/>
  <c r="O405" i="44"/>
  <c r="M405" i="44"/>
  <c r="H405" i="44"/>
  <c r="F405" i="44"/>
  <c r="E405" i="44"/>
  <c r="O404" i="44"/>
  <c r="M404" i="44"/>
  <c r="H404" i="44"/>
  <c r="F404" i="44"/>
  <c r="E404" i="44"/>
  <c r="O403" i="44"/>
  <c r="M403" i="44"/>
  <c r="H403" i="44"/>
  <c r="F403" i="44"/>
  <c r="E403" i="44"/>
  <c r="O402" i="44"/>
  <c r="M402" i="44"/>
  <c r="H402" i="44"/>
  <c r="F402" i="44"/>
  <c r="E402" i="44"/>
  <c r="O401" i="44"/>
  <c r="M401" i="44"/>
  <c r="H401" i="44"/>
  <c r="F401" i="44"/>
  <c r="E401" i="44"/>
  <c r="O400" i="44"/>
  <c r="M400" i="44"/>
  <c r="H400" i="44"/>
  <c r="F400" i="44"/>
  <c r="E400" i="44"/>
  <c r="O399" i="44"/>
  <c r="M399" i="44"/>
  <c r="H399" i="44"/>
  <c r="F399" i="44"/>
  <c r="E399" i="44"/>
  <c r="O398" i="44"/>
  <c r="M398" i="44"/>
  <c r="H398" i="44"/>
  <c r="F398" i="44"/>
  <c r="E398" i="44"/>
  <c r="O397" i="44"/>
  <c r="M397" i="44"/>
  <c r="H397" i="44"/>
  <c r="F397" i="44"/>
  <c r="E397" i="44"/>
  <c r="O396" i="44"/>
  <c r="M396" i="44"/>
  <c r="H396" i="44"/>
  <c r="F396" i="44"/>
  <c r="E396" i="44"/>
  <c r="O395" i="44"/>
  <c r="M395" i="44"/>
  <c r="H395" i="44"/>
  <c r="F395" i="44"/>
  <c r="E395" i="44"/>
  <c r="O394" i="44"/>
  <c r="M394" i="44"/>
  <c r="H394" i="44"/>
  <c r="F394" i="44"/>
  <c r="E394" i="44"/>
  <c r="O393" i="44"/>
  <c r="M393" i="44"/>
  <c r="H393" i="44"/>
  <c r="F393" i="44"/>
  <c r="E393" i="44"/>
  <c r="O392" i="44"/>
  <c r="M392" i="44"/>
  <c r="H392" i="44"/>
  <c r="F392" i="44"/>
  <c r="E392" i="44"/>
  <c r="O391" i="44"/>
  <c r="M391" i="44"/>
  <c r="H391" i="44"/>
  <c r="F391" i="44"/>
  <c r="E391" i="44"/>
  <c r="O390" i="44"/>
  <c r="M390" i="44"/>
  <c r="H390" i="44"/>
  <c r="F390" i="44"/>
  <c r="E390" i="44"/>
  <c r="O389" i="44"/>
  <c r="M389" i="44"/>
  <c r="H389" i="44"/>
  <c r="F389" i="44"/>
  <c r="E389" i="44"/>
  <c r="O388" i="44"/>
  <c r="M388" i="44"/>
  <c r="H388" i="44"/>
  <c r="F388" i="44"/>
  <c r="E388" i="44"/>
  <c r="O387" i="44"/>
  <c r="M387" i="44"/>
  <c r="H387" i="44"/>
  <c r="F387" i="44"/>
  <c r="E387" i="44"/>
  <c r="O386" i="44"/>
  <c r="M386" i="44"/>
  <c r="H386" i="44"/>
  <c r="F386" i="44"/>
  <c r="E386" i="44"/>
  <c r="O385" i="44"/>
  <c r="M385" i="44"/>
  <c r="H385" i="44"/>
  <c r="F385" i="44"/>
  <c r="E385" i="44"/>
  <c r="O384" i="44"/>
  <c r="M384" i="44"/>
  <c r="H384" i="44"/>
  <c r="F384" i="44"/>
  <c r="E384" i="44"/>
  <c r="O383" i="44"/>
  <c r="M383" i="44"/>
  <c r="H383" i="44"/>
  <c r="F383" i="44"/>
  <c r="E383" i="44"/>
  <c r="O382" i="44"/>
  <c r="M382" i="44"/>
  <c r="H382" i="44"/>
  <c r="F382" i="44"/>
  <c r="E382" i="44"/>
  <c r="O381" i="44"/>
  <c r="M381" i="44"/>
  <c r="H381" i="44"/>
  <c r="F381" i="44"/>
  <c r="E381" i="44"/>
  <c r="O380" i="44"/>
  <c r="M380" i="44"/>
  <c r="H380" i="44"/>
  <c r="F380" i="44"/>
  <c r="E380" i="44"/>
  <c r="O379" i="44"/>
  <c r="M379" i="44"/>
  <c r="H379" i="44"/>
  <c r="F379" i="44"/>
  <c r="E379" i="44"/>
  <c r="O378" i="44"/>
  <c r="M378" i="44"/>
  <c r="H378" i="44"/>
  <c r="F378" i="44"/>
  <c r="E378" i="44"/>
  <c r="O377" i="44"/>
  <c r="M377" i="44"/>
  <c r="H377" i="44"/>
  <c r="F377" i="44"/>
  <c r="E377" i="44"/>
  <c r="O376" i="44"/>
  <c r="M376" i="44"/>
  <c r="H376" i="44"/>
  <c r="F376" i="44"/>
  <c r="E376" i="44"/>
  <c r="O375" i="44"/>
  <c r="M375" i="44"/>
  <c r="H375" i="44"/>
  <c r="F375" i="44"/>
  <c r="E375" i="44"/>
  <c r="O374" i="44"/>
  <c r="M374" i="44"/>
  <c r="H374" i="44"/>
  <c r="F374" i="44"/>
  <c r="E374" i="44"/>
  <c r="G189" i="44"/>
  <c r="G190" i="44"/>
  <c r="G191" i="44"/>
  <c r="G192" i="44"/>
  <c r="G193" i="44"/>
  <c r="G194" i="44"/>
  <c r="G195" i="44"/>
  <c r="G196" i="44"/>
  <c r="G197" i="44"/>
  <c r="G198" i="44"/>
  <c r="G199" i="44"/>
  <c r="G200" i="44"/>
  <c r="G201" i="44"/>
  <c r="G202" i="44"/>
  <c r="G203" i="44"/>
  <c r="G204" i="44"/>
  <c r="G205" i="44"/>
  <c r="G206" i="44"/>
  <c r="G207" i="44"/>
  <c r="G208" i="44"/>
  <c r="G209" i="44"/>
  <c r="G210" i="44"/>
  <c r="G211" i="44"/>
  <c r="G212" i="44"/>
  <c r="G213" i="44"/>
  <c r="G214" i="44"/>
  <c r="G215" i="44"/>
  <c r="G216" i="44"/>
  <c r="G217" i="44"/>
  <c r="G218" i="44"/>
  <c r="G219" i="44"/>
  <c r="G220" i="44"/>
  <c r="G221" i="44"/>
  <c r="G222" i="44"/>
  <c r="G223" i="44"/>
  <c r="G224" i="44"/>
  <c r="G225" i="44"/>
  <c r="G226" i="44"/>
  <c r="G227" i="44"/>
  <c r="G228" i="44"/>
  <c r="G229" i="44"/>
  <c r="G230" i="44"/>
  <c r="G231" i="44"/>
  <c r="G232" i="44"/>
  <c r="G233" i="44"/>
  <c r="G234" i="44"/>
  <c r="G235" i="44"/>
  <c r="G236" i="44"/>
  <c r="G237" i="44"/>
  <c r="G238" i="44"/>
  <c r="G239" i="44"/>
  <c r="G240" i="44"/>
  <c r="G241" i="44"/>
  <c r="G242" i="44"/>
  <c r="G243" i="44"/>
  <c r="G244" i="44"/>
  <c r="G245" i="44"/>
  <c r="G246" i="44"/>
  <c r="G247" i="44"/>
  <c r="G248" i="44"/>
  <c r="G249" i="44"/>
  <c r="G250" i="44"/>
  <c r="G251" i="44"/>
  <c r="G252" i="44"/>
  <c r="G253" i="44"/>
  <c r="G254" i="44"/>
  <c r="G255" i="44"/>
  <c r="G256" i="44"/>
  <c r="G257" i="44"/>
  <c r="G258" i="44"/>
  <c r="G259" i="44"/>
  <c r="G260" i="44"/>
  <c r="G261" i="44"/>
  <c r="G262" i="44"/>
  <c r="G263" i="44"/>
  <c r="G264" i="44"/>
  <c r="G265" i="44"/>
  <c r="G266" i="44"/>
  <c r="G267" i="44"/>
  <c r="G268" i="44"/>
  <c r="G269" i="44"/>
  <c r="G270" i="44"/>
  <c r="G271" i="44"/>
  <c r="G272" i="44"/>
  <c r="G273" i="44"/>
  <c r="G274" i="44"/>
  <c r="G275" i="44"/>
  <c r="G276" i="44"/>
  <c r="G277" i="44"/>
  <c r="G278" i="44"/>
  <c r="G279" i="44"/>
  <c r="G280" i="44"/>
  <c r="G281" i="44"/>
  <c r="G282" i="44"/>
  <c r="G283" i="44"/>
  <c r="G284" i="44"/>
  <c r="G285" i="44"/>
  <c r="G286" i="44"/>
  <c r="G287" i="44"/>
  <c r="G288" i="44"/>
  <c r="G289" i="44"/>
  <c r="G290" i="44"/>
  <c r="G291" i="44"/>
  <c r="G292" i="44"/>
  <c r="G293" i="44"/>
  <c r="G294" i="44"/>
  <c r="G295" i="44"/>
  <c r="G296" i="44"/>
  <c r="G297" i="44"/>
  <c r="G298" i="44"/>
  <c r="G299" i="44"/>
  <c r="G300" i="44"/>
  <c r="G301" i="44"/>
  <c r="G302" i="44"/>
  <c r="G303" i="44"/>
  <c r="G304" i="44"/>
  <c r="G305" i="44"/>
  <c r="G306" i="44"/>
  <c r="G307" i="44"/>
  <c r="G308" i="44"/>
  <c r="G309" i="44"/>
  <c r="G310" i="44"/>
  <c r="G311" i="44"/>
  <c r="G312" i="44"/>
  <c r="G313" i="44"/>
  <c r="G314" i="44"/>
  <c r="G315" i="44"/>
  <c r="G316" i="44"/>
  <c r="G317" i="44"/>
  <c r="G318" i="44"/>
  <c r="G319" i="44"/>
  <c r="G320" i="44"/>
  <c r="G321" i="44"/>
  <c r="G322" i="44"/>
  <c r="G323" i="44"/>
  <c r="G324" i="44"/>
  <c r="G325" i="44"/>
  <c r="G326" i="44"/>
  <c r="G327" i="44"/>
  <c r="G328" i="44"/>
  <c r="G329" i="44"/>
  <c r="G330" i="44"/>
  <c r="G331" i="44"/>
  <c r="G332" i="44"/>
  <c r="G333" i="44"/>
  <c r="G334" i="44"/>
  <c r="G335" i="44"/>
  <c r="G336" i="44"/>
  <c r="G337" i="44"/>
  <c r="G338" i="44"/>
  <c r="G339" i="44"/>
  <c r="G340" i="44"/>
  <c r="G341" i="44"/>
  <c r="G342" i="44"/>
  <c r="G343" i="44"/>
  <c r="G344" i="44"/>
  <c r="G345" i="44"/>
  <c r="G346" i="44"/>
  <c r="G347" i="44"/>
  <c r="G348" i="44"/>
  <c r="G349" i="44"/>
  <c r="G350" i="44"/>
  <c r="G351" i="44"/>
  <c r="G352" i="44"/>
  <c r="G353" i="44"/>
  <c r="G354" i="44"/>
  <c r="G355" i="44"/>
  <c r="G356" i="44"/>
  <c r="G357" i="44"/>
  <c r="G358" i="44"/>
  <c r="G359" i="44"/>
  <c r="G360" i="44"/>
  <c r="G361" i="44"/>
  <c r="G362" i="44"/>
  <c r="G363" i="44"/>
  <c r="G364" i="44"/>
  <c r="G365" i="44"/>
  <c r="G366" i="44"/>
  <c r="G367" i="44"/>
  <c r="G368" i="44"/>
  <c r="G369" i="44"/>
  <c r="G370" i="44"/>
  <c r="G371" i="44"/>
  <c r="G372" i="44"/>
  <c r="G373" i="44"/>
  <c r="G188" i="44"/>
  <c r="O373" i="44"/>
  <c r="M373" i="44"/>
  <c r="H373" i="44"/>
  <c r="F373" i="44"/>
  <c r="E373" i="44"/>
  <c r="O372" i="44"/>
  <c r="M372" i="44"/>
  <c r="H372" i="44"/>
  <c r="F372" i="44"/>
  <c r="E372" i="44"/>
  <c r="O371" i="44"/>
  <c r="M371" i="44"/>
  <c r="H371" i="44"/>
  <c r="F371" i="44"/>
  <c r="E371" i="44"/>
  <c r="O370" i="44"/>
  <c r="M370" i="44"/>
  <c r="H370" i="44"/>
  <c r="F370" i="44"/>
  <c r="E370" i="44"/>
  <c r="O369" i="44"/>
  <c r="M369" i="44"/>
  <c r="H369" i="44"/>
  <c r="F369" i="44"/>
  <c r="E369" i="44"/>
  <c r="O368" i="44"/>
  <c r="M368" i="44"/>
  <c r="H368" i="44"/>
  <c r="F368" i="44"/>
  <c r="E368" i="44"/>
  <c r="O367" i="44"/>
  <c r="M367" i="44"/>
  <c r="H367" i="44"/>
  <c r="F367" i="44"/>
  <c r="E367" i="44"/>
  <c r="O366" i="44"/>
  <c r="M366" i="44"/>
  <c r="H366" i="44"/>
  <c r="F366" i="44"/>
  <c r="E366" i="44"/>
  <c r="O365" i="44"/>
  <c r="M365" i="44"/>
  <c r="H365" i="44"/>
  <c r="F365" i="44"/>
  <c r="E365" i="44"/>
  <c r="O364" i="44"/>
  <c r="M364" i="44"/>
  <c r="H364" i="44"/>
  <c r="F364" i="44"/>
  <c r="E364" i="44"/>
  <c r="O363" i="44"/>
  <c r="M363" i="44"/>
  <c r="H363" i="44"/>
  <c r="F363" i="44"/>
  <c r="E363" i="44"/>
  <c r="O362" i="44"/>
  <c r="M362" i="44"/>
  <c r="H362" i="44"/>
  <c r="F362" i="44"/>
  <c r="E362" i="44"/>
  <c r="O361" i="44"/>
  <c r="M361" i="44"/>
  <c r="H361" i="44"/>
  <c r="F361" i="44"/>
  <c r="E361" i="44"/>
  <c r="O360" i="44"/>
  <c r="M360" i="44"/>
  <c r="H360" i="44"/>
  <c r="F360" i="44"/>
  <c r="E360" i="44"/>
  <c r="O359" i="44"/>
  <c r="M359" i="44"/>
  <c r="H359" i="44"/>
  <c r="F359" i="44"/>
  <c r="E359" i="44"/>
  <c r="O358" i="44"/>
  <c r="M358" i="44"/>
  <c r="H358" i="44"/>
  <c r="F358" i="44"/>
  <c r="E358" i="44"/>
  <c r="O357" i="44"/>
  <c r="M357" i="44"/>
  <c r="H357" i="44"/>
  <c r="F357" i="44"/>
  <c r="E357" i="44"/>
  <c r="O356" i="44"/>
  <c r="M356" i="44"/>
  <c r="H356" i="44"/>
  <c r="F356" i="44"/>
  <c r="E356" i="44"/>
  <c r="O355" i="44"/>
  <c r="M355" i="44"/>
  <c r="H355" i="44"/>
  <c r="F355" i="44"/>
  <c r="E355" i="44"/>
  <c r="O354" i="44"/>
  <c r="M354" i="44"/>
  <c r="H354" i="44"/>
  <c r="F354" i="44"/>
  <c r="E354" i="44"/>
  <c r="O353" i="44"/>
  <c r="M353" i="44"/>
  <c r="H353" i="44"/>
  <c r="F353" i="44"/>
  <c r="E353" i="44"/>
  <c r="O352" i="44"/>
  <c r="M352" i="44"/>
  <c r="H352" i="44"/>
  <c r="F352" i="44"/>
  <c r="E352" i="44"/>
  <c r="O351" i="44"/>
  <c r="M351" i="44"/>
  <c r="H351" i="44"/>
  <c r="F351" i="44"/>
  <c r="E351" i="44"/>
  <c r="O350" i="44"/>
  <c r="M350" i="44"/>
  <c r="H350" i="44"/>
  <c r="F350" i="44"/>
  <c r="E350" i="44"/>
  <c r="O349" i="44"/>
  <c r="M349" i="44"/>
  <c r="H349" i="44"/>
  <c r="F349" i="44"/>
  <c r="E349" i="44"/>
  <c r="O348" i="44"/>
  <c r="M348" i="44"/>
  <c r="H348" i="44"/>
  <c r="F348" i="44"/>
  <c r="E348" i="44"/>
  <c r="O347" i="44"/>
  <c r="M347" i="44"/>
  <c r="H347" i="44"/>
  <c r="F347" i="44"/>
  <c r="E347" i="44"/>
  <c r="O346" i="44"/>
  <c r="M346" i="44"/>
  <c r="H346" i="44"/>
  <c r="F346" i="44"/>
  <c r="E346" i="44"/>
  <c r="O345" i="44"/>
  <c r="M345" i="44"/>
  <c r="H345" i="44"/>
  <c r="F345" i="44"/>
  <c r="E345" i="44"/>
  <c r="O344" i="44"/>
  <c r="M344" i="44"/>
  <c r="H344" i="44"/>
  <c r="F344" i="44"/>
  <c r="E344" i="44"/>
  <c r="O343" i="44"/>
  <c r="M343" i="44"/>
  <c r="H343" i="44"/>
  <c r="F343" i="44"/>
  <c r="E343" i="44"/>
  <c r="O342" i="44"/>
  <c r="M342" i="44"/>
  <c r="H342" i="44"/>
  <c r="F342" i="44"/>
  <c r="E342" i="44"/>
  <c r="O341" i="44"/>
  <c r="M341" i="44"/>
  <c r="H341" i="44"/>
  <c r="F341" i="44"/>
  <c r="E341" i="44"/>
  <c r="O340" i="44"/>
  <c r="M340" i="44"/>
  <c r="H340" i="44"/>
  <c r="F340" i="44"/>
  <c r="E340" i="44"/>
  <c r="O339" i="44"/>
  <c r="M339" i="44"/>
  <c r="H339" i="44"/>
  <c r="F339" i="44"/>
  <c r="E339" i="44"/>
  <c r="O338" i="44"/>
  <c r="M338" i="44"/>
  <c r="H338" i="44"/>
  <c r="F338" i="44"/>
  <c r="E338" i="44"/>
  <c r="O337" i="44"/>
  <c r="M337" i="44"/>
  <c r="H337" i="44"/>
  <c r="F337" i="44"/>
  <c r="E337" i="44"/>
  <c r="O336" i="44"/>
  <c r="M336" i="44"/>
  <c r="H336" i="44"/>
  <c r="F336" i="44"/>
  <c r="E336" i="44"/>
  <c r="O335" i="44"/>
  <c r="M335" i="44"/>
  <c r="H335" i="44"/>
  <c r="F335" i="44"/>
  <c r="E335" i="44"/>
  <c r="O334" i="44"/>
  <c r="M334" i="44"/>
  <c r="H334" i="44"/>
  <c r="F334" i="44"/>
  <c r="E334" i="44"/>
  <c r="O333" i="44"/>
  <c r="M333" i="44"/>
  <c r="H333" i="44"/>
  <c r="F333" i="44"/>
  <c r="E333" i="44"/>
  <c r="O332" i="44"/>
  <c r="M332" i="44"/>
  <c r="H332" i="44"/>
  <c r="F332" i="44"/>
  <c r="E332" i="44"/>
  <c r="O331" i="44"/>
  <c r="M331" i="44"/>
  <c r="H331" i="44"/>
  <c r="F331" i="44"/>
  <c r="E331" i="44"/>
  <c r="O330" i="44"/>
  <c r="M330" i="44"/>
  <c r="H330" i="44"/>
  <c r="F330" i="44"/>
  <c r="E330" i="44"/>
  <c r="O329" i="44"/>
  <c r="M329" i="44"/>
  <c r="H329" i="44"/>
  <c r="F329" i="44"/>
  <c r="E329" i="44"/>
  <c r="O328" i="44"/>
  <c r="M328" i="44"/>
  <c r="H328" i="44"/>
  <c r="F328" i="44"/>
  <c r="E328" i="44"/>
  <c r="O327" i="44"/>
  <c r="M327" i="44"/>
  <c r="H327" i="44"/>
  <c r="F327" i="44"/>
  <c r="E327" i="44"/>
  <c r="O326" i="44"/>
  <c r="M326" i="44"/>
  <c r="H326" i="44"/>
  <c r="F326" i="44"/>
  <c r="E326" i="44"/>
  <c r="O325" i="44"/>
  <c r="M325" i="44"/>
  <c r="H325" i="44"/>
  <c r="F325" i="44"/>
  <c r="E325" i="44"/>
  <c r="O324" i="44"/>
  <c r="M324" i="44"/>
  <c r="H324" i="44"/>
  <c r="F324" i="44"/>
  <c r="E324" i="44"/>
  <c r="O323" i="44"/>
  <c r="M323" i="44"/>
  <c r="H323" i="44"/>
  <c r="F323" i="44"/>
  <c r="E323" i="44"/>
  <c r="O322" i="44"/>
  <c r="M322" i="44"/>
  <c r="H322" i="44"/>
  <c r="F322" i="44"/>
  <c r="E322" i="44"/>
  <c r="O321" i="44"/>
  <c r="M321" i="44"/>
  <c r="H321" i="44"/>
  <c r="F321" i="44"/>
  <c r="E321" i="44"/>
  <c r="O320" i="44"/>
  <c r="M320" i="44"/>
  <c r="H320" i="44"/>
  <c r="F320" i="44"/>
  <c r="E320" i="44"/>
  <c r="O319" i="44"/>
  <c r="M319" i="44"/>
  <c r="H319" i="44"/>
  <c r="F319" i="44"/>
  <c r="E319" i="44"/>
  <c r="O318" i="44"/>
  <c r="M318" i="44"/>
  <c r="H318" i="44"/>
  <c r="F318" i="44"/>
  <c r="E318" i="44"/>
  <c r="O317" i="44"/>
  <c r="M317" i="44"/>
  <c r="H317" i="44"/>
  <c r="F317" i="44"/>
  <c r="E317" i="44"/>
  <c r="O316" i="44"/>
  <c r="M316" i="44"/>
  <c r="H316" i="44"/>
  <c r="F316" i="44"/>
  <c r="E316" i="44"/>
  <c r="O315" i="44"/>
  <c r="M315" i="44"/>
  <c r="H315" i="44"/>
  <c r="F315" i="44"/>
  <c r="E315" i="44"/>
  <c r="O314" i="44"/>
  <c r="M314" i="44"/>
  <c r="H314" i="44"/>
  <c r="F314" i="44"/>
  <c r="E314" i="44"/>
  <c r="O313" i="44"/>
  <c r="M313" i="44"/>
  <c r="H313" i="44"/>
  <c r="F313" i="44"/>
  <c r="E313" i="44"/>
  <c r="O312" i="44"/>
  <c r="M312" i="44"/>
  <c r="H312" i="44"/>
  <c r="F312" i="44"/>
  <c r="E312" i="44"/>
  <c r="O311" i="44"/>
  <c r="M311" i="44"/>
  <c r="H311" i="44"/>
  <c r="F311" i="44"/>
  <c r="E311" i="44"/>
  <c r="O310" i="44"/>
  <c r="M310" i="44"/>
  <c r="H310" i="44"/>
  <c r="F310" i="44"/>
  <c r="E310" i="44"/>
  <c r="O309" i="44"/>
  <c r="M309" i="44"/>
  <c r="H309" i="44"/>
  <c r="F309" i="44"/>
  <c r="E309" i="44"/>
  <c r="O308" i="44"/>
  <c r="M308" i="44"/>
  <c r="H308" i="44"/>
  <c r="F308" i="44"/>
  <c r="E308" i="44"/>
  <c r="O307" i="44"/>
  <c r="M307" i="44"/>
  <c r="H307" i="44"/>
  <c r="F307" i="44"/>
  <c r="E307" i="44"/>
  <c r="O306" i="44"/>
  <c r="M306" i="44"/>
  <c r="H306" i="44"/>
  <c r="F306" i="44"/>
  <c r="E306" i="44"/>
  <c r="O305" i="44"/>
  <c r="M305" i="44"/>
  <c r="H305" i="44"/>
  <c r="F305" i="44"/>
  <c r="E305" i="44"/>
  <c r="O304" i="44"/>
  <c r="M304" i="44"/>
  <c r="H304" i="44"/>
  <c r="F304" i="44"/>
  <c r="E304" i="44"/>
  <c r="O303" i="44"/>
  <c r="M303" i="44"/>
  <c r="H303" i="44"/>
  <c r="F303" i="44"/>
  <c r="E303" i="44"/>
  <c r="O302" i="44"/>
  <c r="M302" i="44"/>
  <c r="H302" i="44"/>
  <c r="F302" i="44"/>
  <c r="E302" i="44"/>
  <c r="O301" i="44"/>
  <c r="M301" i="44"/>
  <c r="H301" i="44"/>
  <c r="F301" i="44"/>
  <c r="E301" i="44"/>
  <c r="O300" i="44"/>
  <c r="M300" i="44"/>
  <c r="H300" i="44"/>
  <c r="F300" i="44"/>
  <c r="E300" i="44"/>
  <c r="O299" i="44"/>
  <c r="M299" i="44"/>
  <c r="H299" i="44"/>
  <c r="F299" i="44"/>
  <c r="E299" i="44"/>
  <c r="O298" i="44"/>
  <c r="M298" i="44"/>
  <c r="H298" i="44"/>
  <c r="F298" i="44"/>
  <c r="E298" i="44"/>
  <c r="O297" i="44"/>
  <c r="M297" i="44"/>
  <c r="H297" i="44"/>
  <c r="F297" i="44"/>
  <c r="E297" i="44"/>
  <c r="O296" i="44"/>
  <c r="M296" i="44"/>
  <c r="H296" i="44"/>
  <c r="F296" i="44"/>
  <c r="E296" i="44"/>
  <c r="O295" i="44"/>
  <c r="M295" i="44"/>
  <c r="H295" i="44"/>
  <c r="F295" i="44"/>
  <c r="E295" i="44"/>
  <c r="O294" i="44"/>
  <c r="M294" i="44"/>
  <c r="H294" i="44"/>
  <c r="F294" i="44"/>
  <c r="E294" i="44"/>
  <c r="O293" i="44"/>
  <c r="M293" i="44"/>
  <c r="H293" i="44"/>
  <c r="F293" i="44"/>
  <c r="E293" i="44"/>
  <c r="O292" i="44"/>
  <c r="M292" i="44"/>
  <c r="H292" i="44"/>
  <c r="F292" i="44"/>
  <c r="E292" i="44"/>
  <c r="O291" i="44"/>
  <c r="M291" i="44"/>
  <c r="H291" i="44"/>
  <c r="F291" i="44"/>
  <c r="E291" i="44"/>
  <c r="O290" i="44"/>
  <c r="M290" i="44"/>
  <c r="H290" i="44"/>
  <c r="F290" i="44"/>
  <c r="E290" i="44"/>
  <c r="O289" i="44"/>
  <c r="M289" i="44"/>
  <c r="H289" i="44"/>
  <c r="F289" i="44"/>
  <c r="E289" i="44"/>
  <c r="O288" i="44"/>
  <c r="M288" i="44"/>
  <c r="H288" i="44"/>
  <c r="F288" i="44"/>
  <c r="E288" i="44"/>
  <c r="O287" i="44"/>
  <c r="M287" i="44"/>
  <c r="H287" i="44"/>
  <c r="F287" i="44"/>
  <c r="E287" i="44"/>
  <c r="O286" i="44"/>
  <c r="M286" i="44"/>
  <c r="H286" i="44"/>
  <c r="F286" i="44"/>
  <c r="E286" i="44"/>
  <c r="O285" i="44"/>
  <c r="M285" i="44"/>
  <c r="H285" i="44"/>
  <c r="F285" i="44"/>
  <c r="E285" i="44"/>
  <c r="O284" i="44"/>
  <c r="M284" i="44"/>
  <c r="H284" i="44"/>
  <c r="F284" i="44"/>
  <c r="E284" i="44"/>
  <c r="O283" i="44"/>
  <c r="M283" i="44"/>
  <c r="H283" i="44"/>
  <c r="F283" i="44"/>
  <c r="E283" i="44"/>
  <c r="O282" i="44"/>
  <c r="M282" i="44"/>
  <c r="H282" i="44"/>
  <c r="F282" i="44"/>
  <c r="E282" i="44"/>
  <c r="O281" i="44"/>
  <c r="M281" i="44"/>
  <c r="H281" i="44"/>
  <c r="F281" i="44"/>
  <c r="E281" i="44"/>
  <c r="O280" i="44"/>
  <c r="M280" i="44"/>
  <c r="H280" i="44"/>
  <c r="F280" i="44"/>
  <c r="E280" i="44"/>
  <c r="O279" i="44"/>
  <c r="M279" i="44"/>
  <c r="H279" i="44"/>
  <c r="F279" i="44"/>
  <c r="E279" i="44"/>
  <c r="O278" i="44"/>
  <c r="M278" i="44"/>
  <c r="H278" i="44"/>
  <c r="F278" i="44"/>
  <c r="E278" i="44"/>
  <c r="O277" i="44"/>
  <c r="M277" i="44"/>
  <c r="H277" i="44"/>
  <c r="F277" i="44"/>
  <c r="E277" i="44"/>
  <c r="O276" i="44"/>
  <c r="M276" i="44"/>
  <c r="H276" i="44"/>
  <c r="F276" i="44"/>
  <c r="E276" i="44"/>
  <c r="O275" i="44"/>
  <c r="M275" i="44"/>
  <c r="H275" i="44"/>
  <c r="F275" i="44"/>
  <c r="E275" i="44"/>
  <c r="O274" i="44"/>
  <c r="M274" i="44"/>
  <c r="H274" i="44"/>
  <c r="F274" i="44"/>
  <c r="E274" i="44"/>
  <c r="O273" i="44"/>
  <c r="M273" i="44"/>
  <c r="H273" i="44"/>
  <c r="F273" i="44"/>
  <c r="E273" i="44"/>
  <c r="O272" i="44"/>
  <c r="M272" i="44"/>
  <c r="H272" i="44"/>
  <c r="F272" i="44"/>
  <c r="E272" i="44"/>
  <c r="O271" i="44"/>
  <c r="M271" i="44"/>
  <c r="H271" i="44"/>
  <c r="F271" i="44"/>
  <c r="E271" i="44"/>
  <c r="O270" i="44"/>
  <c r="M270" i="44"/>
  <c r="H270" i="44"/>
  <c r="F270" i="44"/>
  <c r="E270" i="44"/>
  <c r="O269" i="44"/>
  <c r="M269" i="44"/>
  <c r="H269" i="44"/>
  <c r="F269" i="44"/>
  <c r="E269" i="44"/>
  <c r="O268" i="44"/>
  <c r="M268" i="44"/>
  <c r="H268" i="44"/>
  <c r="F268" i="44"/>
  <c r="E268" i="44"/>
  <c r="O267" i="44"/>
  <c r="M267" i="44"/>
  <c r="H267" i="44"/>
  <c r="F267" i="44"/>
  <c r="E267" i="44"/>
  <c r="O266" i="44"/>
  <c r="M266" i="44"/>
  <c r="H266" i="44"/>
  <c r="F266" i="44"/>
  <c r="E266" i="44"/>
  <c r="O265" i="44"/>
  <c r="M265" i="44"/>
  <c r="H265" i="44"/>
  <c r="F265" i="44"/>
  <c r="E265" i="44"/>
  <c r="O264" i="44"/>
  <c r="M264" i="44"/>
  <c r="H264" i="44"/>
  <c r="F264" i="44"/>
  <c r="E264" i="44"/>
  <c r="O263" i="44"/>
  <c r="M263" i="44"/>
  <c r="H263" i="44"/>
  <c r="F263" i="44"/>
  <c r="E263" i="44"/>
  <c r="O262" i="44"/>
  <c r="M262" i="44"/>
  <c r="H262" i="44"/>
  <c r="F262" i="44"/>
  <c r="E262" i="44"/>
  <c r="O261" i="44"/>
  <c r="M261" i="44"/>
  <c r="H261" i="44"/>
  <c r="F261" i="44"/>
  <c r="E261" i="44"/>
  <c r="O260" i="44"/>
  <c r="M260" i="44"/>
  <c r="H260" i="44"/>
  <c r="F260" i="44"/>
  <c r="E260" i="44"/>
  <c r="O259" i="44"/>
  <c r="M259" i="44"/>
  <c r="H259" i="44"/>
  <c r="F259" i="44"/>
  <c r="E259" i="44"/>
  <c r="O258" i="44"/>
  <c r="M258" i="44"/>
  <c r="H258" i="44"/>
  <c r="F258" i="44"/>
  <c r="E258" i="44"/>
  <c r="O257" i="44"/>
  <c r="M257" i="44"/>
  <c r="H257" i="44"/>
  <c r="F257" i="44"/>
  <c r="E257" i="44"/>
  <c r="O256" i="44"/>
  <c r="M256" i="44"/>
  <c r="H256" i="44"/>
  <c r="F256" i="44"/>
  <c r="E256" i="44"/>
  <c r="O255" i="44"/>
  <c r="M255" i="44"/>
  <c r="H255" i="44"/>
  <c r="F255" i="44"/>
  <c r="E255" i="44"/>
  <c r="O254" i="44"/>
  <c r="M254" i="44"/>
  <c r="H254" i="44"/>
  <c r="F254" i="44"/>
  <c r="E254" i="44"/>
  <c r="O253" i="44"/>
  <c r="M253" i="44"/>
  <c r="H253" i="44"/>
  <c r="F253" i="44"/>
  <c r="E253" i="44"/>
  <c r="O252" i="44"/>
  <c r="M252" i="44"/>
  <c r="H252" i="44"/>
  <c r="F252" i="44"/>
  <c r="E252" i="44"/>
  <c r="O251" i="44"/>
  <c r="M251" i="44"/>
  <c r="H251" i="44"/>
  <c r="F251" i="44"/>
  <c r="E251" i="44"/>
  <c r="O250" i="44"/>
  <c r="M250" i="44"/>
  <c r="H250" i="44"/>
  <c r="F250" i="44"/>
  <c r="E250" i="44"/>
  <c r="O249" i="44"/>
  <c r="M249" i="44"/>
  <c r="H249" i="44"/>
  <c r="F249" i="44"/>
  <c r="E249" i="44"/>
  <c r="O248" i="44"/>
  <c r="M248" i="44"/>
  <c r="H248" i="44"/>
  <c r="F248" i="44"/>
  <c r="E248" i="44"/>
  <c r="O247" i="44"/>
  <c r="M247" i="44"/>
  <c r="H247" i="44"/>
  <c r="F247" i="44"/>
  <c r="E247" i="44"/>
  <c r="O246" i="44"/>
  <c r="M246" i="44"/>
  <c r="H246" i="44"/>
  <c r="F246" i="44"/>
  <c r="E246" i="44"/>
  <c r="O245" i="44"/>
  <c r="M245" i="44"/>
  <c r="H245" i="44"/>
  <c r="F245" i="44"/>
  <c r="E245" i="44"/>
  <c r="O244" i="44"/>
  <c r="M244" i="44"/>
  <c r="H244" i="44"/>
  <c r="F244" i="44"/>
  <c r="E244" i="44"/>
  <c r="O243" i="44"/>
  <c r="M243" i="44"/>
  <c r="H243" i="44"/>
  <c r="F243" i="44"/>
  <c r="E243" i="44"/>
  <c r="O242" i="44"/>
  <c r="M242" i="44"/>
  <c r="H242" i="44"/>
  <c r="F242" i="44"/>
  <c r="E242" i="44"/>
  <c r="O241" i="44"/>
  <c r="M241" i="44"/>
  <c r="H241" i="44"/>
  <c r="F241" i="44"/>
  <c r="E241" i="44"/>
  <c r="O240" i="44"/>
  <c r="M240" i="44"/>
  <c r="H240" i="44"/>
  <c r="F240" i="44"/>
  <c r="E240" i="44"/>
  <c r="O239" i="44"/>
  <c r="M239" i="44"/>
  <c r="H239" i="44"/>
  <c r="F239" i="44"/>
  <c r="E239" i="44"/>
  <c r="O238" i="44"/>
  <c r="M238" i="44"/>
  <c r="H238" i="44"/>
  <c r="F238" i="44"/>
  <c r="E238" i="44"/>
  <c r="O237" i="44"/>
  <c r="M237" i="44"/>
  <c r="H237" i="44"/>
  <c r="F237" i="44"/>
  <c r="E237" i="44"/>
  <c r="O236" i="44"/>
  <c r="M236" i="44"/>
  <c r="H236" i="44"/>
  <c r="F236" i="44"/>
  <c r="E236" i="44"/>
  <c r="O235" i="44"/>
  <c r="M235" i="44"/>
  <c r="H235" i="44"/>
  <c r="F235" i="44"/>
  <c r="E235" i="44"/>
  <c r="O234" i="44"/>
  <c r="M234" i="44"/>
  <c r="H234" i="44"/>
  <c r="F234" i="44"/>
  <c r="E234" i="44"/>
  <c r="O233" i="44"/>
  <c r="M233" i="44"/>
  <c r="H233" i="44"/>
  <c r="F233" i="44"/>
  <c r="E233" i="44"/>
  <c r="O232" i="44"/>
  <c r="M232" i="44"/>
  <c r="H232" i="44"/>
  <c r="F232" i="44"/>
  <c r="E232" i="44"/>
  <c r="O231" i="44"/>
  <c r="M231" i="44"/>
  <c r="H231" i="44"/>
  <c r="F231" i="44"/>
  <c r="E231" i="44"/>
  <c r="O230" i="44"/>
  <c r="M230" i="44"/>
  <c r="H230" i="44"/>
  <c r="F230" i="44"/>
  <c r="E230" i="44"/>
  <c r="O229" i="44"/>
  <c r="M229" i="44"/>
  <c r="H229" i="44"/>
  <c r="F229" i="44"/>
  <c r="E229" i="44"/>
  <c r="O228" i="44"/>
  <c r="M228" i="44"/>
  <c r="H228" i="44"/>
  <c r="F228" i="44"/>
  <c r="E228" i="44"/>
  <c r="O227" i="44"/>
  <c r="M227" i="44"/>
  <c r="H227" i="44"/>
  <c r="F227" i="44"/>
  <c r="E227" i="44"/>
  <c r="O226" i="44"/>
  <c r="M226" i="44"/>
  <c r="H226" i="44"/>
  <c r="F226" i="44"/>
  <c r="E226" i="44"/>
  <c r="O225" i="44"/>
  <c r="M225" i="44"/>
  <c r="H225" i="44"/>
  <c r="F225" i="44"/>
  <c r="E225" i="44"/>
  <c r="O224" i="44"/>
  <c r="M224" i="44"/>
  <c r="H224" i="44"/>
  <c r="F224" i="44"/>
  <c r="E224" i="44"/>
  <c r="O223" i="44"/>
  <c r="M223" i="44"/>
  <c r="H223" i="44"/>
  <c r="F223" i="44"/>
  <c r="E223" i="44"/>
  <c r="O222" i="44"/>
  <c r="M222" i="44"/>
  <c r="H222" i="44"/>
  <c r="F222" i="44"/>
  <c r="E222" i="44"/>
  <c r="O221" i="44"/>
  <c r="M221" i="44"/>
  <c r="H221" i="44"/>
  <c r="F221" i="44"/>
  <c r="E221" i="44"/>
  <c r="O220" i="44"/>
  <c r="M220" i="44"/>
  <c r="H220" i="44"/>
  <c r="F220" i="44"/>
  <c r="E220" i="44"/>
  <c r="O219" i="44"/>
  <c r="M219" i="44"/>
  <c r="H219" i="44"/>
  <c r="F219" i="44"/>
  <c r="E219" i="44"/>
  <c r="O218" i="44"/>
  <c r="M218" i="44"/>
  <c r="H218" i="44"/>
  <c r="F218" i="44"/>
  <c r="E218" i="44"/>
  <c r="O217" i="44"/>
  <c r="M217" i="44"/>
  <c r="H217" i="44"/>
  <c r="F217" i="44"/>
  <c r="E217" i="44"/>
  <c r="O216" i="44"/>
  <c r="M216" i="44"/>
  <c r="H216" i="44"/>
  <c r="F216" i="44"/>
  <c r="E216" i="44"/>
  <c r="O215" i="44"/>
  <c r="M215" i="44"/>
  <c r="H215" i="44"/>
  <c r="F215" i="44"/>
  <c r="E215" i="44"/>
  <c r="O214" i="44"/>
  <c r="M214" i="44"/>
  <c r="H214" i="44"/>
  <c r="F214" i="44"/>
  <c r="E214" i="44"/>
  <c r="O213" i="44"/>
  <c r="M213" i="44"/>
  <c r="H213" i="44"/>
  <c r="F213" i="44"/>
  <c r="E213" i="44"/>
  <c r="O212" i="44"/>
  <c r="M212" i="44"/>
  <c r="H212" i="44"/>
  <c r="F212" i="44"/>
  <c r="E212" i="44"/>
  <c r="O211" i="44"/>
  <c r="M211" i="44"/>
  <c r="H211" i="44"/>
  <c r="F211" i="44"/>
  <c r="E211" i="44"/>
  <c r="O210" i="44"/>
  <c r="M210" i="44"/>
  <c r="H210" i="44"/>
  <c r="F210" i="44"/>
  <c r="E210" i="44"/>
  <c r="O209" i="44"/>
  <c r="M209" i="44"/>
  <c r="H209" i="44"/>
  <c r="F209" i="44"/>
  <c r="E209" i="44"/>
  <c r="O208" i="44"/>
  <c r="M208" i="44"/>
  <c r="H208" i="44"/>
  <c r="F208" i="44"/>
  <c r="E208" i="44"/>
  <c r="O207" i="44"/>
  <c r="M207" i="44"/>
  <c r="H207" i="44"/>
  <c r="F207" i="44"/>
  <c r="E207" i="44"/>
  <c r="O206" i="44"/>
  <c r="M206" i="44"/>
  <c r="H206" i="44"/>
  <c r="F206" i="44"/>
  <c r="E206" i="44"/>
  <c r="O205" i="44"/>
  <c r="M205" i="44"/>
  <c r="H205" i="44"/>
  <c r="F205" i="44"/>
  <c r="E205" i="44"/>
  <c r="O204" i="44"/>
  <c r="M204" i="44"/>
  <c r="H204" i="44"/>
  <c r="F204" i="44"/>
  <c r="E204" i="44"/>
  <c r="O203" i="44"/>
  <c r="M203" i="44"/>
  <c r="H203" i="44"/>
  <c r="F203" i="44"/>
  <c r="E203" i="44"/>
  <c r="O202" i="44"/>
  <c r="M202" i="44"/>
  <c r="H202" i="44"/>
  <c r="F202" i="44"/>
  <c r="E202" i="44"/>
  <c r="O201" i="44"/>
  <c r="M201" i="44"/>
  <c r="H201" i="44"/>
  <c r="F201" i="44"/>
  <c r="E201" i="44"/>
  <c r="O200" i="44"/>
  <c r="M200" i="44"/>
  <c r="H200" i="44"/>
  <c r="F200" i="44"/>
  <c r="E200" i="44"/>
  <c r="O199" i="44"/>
  <c r="M199" i="44"/>
  <c r="H199" i="44"/>
  <c r="F199" i="44"/>
  <c r="E199" i="44"/>
  <c r="O198" i="44"/>
  <c r="M198" i="44"/>
  <c r="H198" i="44"/>
  <c r="F198" i="44"/>
  <c r="E198" i="44"/>
  <c r="O197" i="44"/>
  <c r="M197" i="44"/>
  <c r="H197" i="44"/>
  <c r="F197" i="44"/>
  <c r="E197" i="44"/>
  <c r="O196" i="44"/>
  <c r="M196" i="44"/>
  <c r="H196" i="44"/>
  <c r="F196" i="44"/>
  <c r="E196" i="44"/>
  <c r="O195" i="44"/>
  <c r="M195" i="44"/>
  <c r="H195" i="44"/>
  <c r="F195" i="44"/>
  <c r="E195" i="44"/>
  <c r="O194" i="44"/>
  <c r="M194" i="44"/>
  <c r="H194" i="44"/>
  <c r="F194" i="44"/>
  <c r="E194" i="44"/>
  <c r="O193" i="44"/>
  <c r="M193" i="44"/>
  <c r="H193" i="44"/>
  <c r="F193" i="44"/>
  <c r="E193" i="44"/>
  <c r="O192" i="44"/>
  <c r="M192" i="44"/>
  <c r="H192" i="44"/>
  <c r="F192" i="44"/>
  <c r="E192" i="44"/>
  <c r="O191" i="44"/>
  <c r="M191" i="44"/>
  <c r="H191" i="44"/>
  <c r="F191" i="44"/>
  <c r="E191" i="44"/>
  <c r="O190" i="44"/>
  <c r="M190" i="44"/>
  <c r="H190" i="44"/>
  <c r="F190" i="44"/>
  <c r="E190" i="44"/>
  <c r="O189" i="44"/>
  <c r="M189" i="44"/>
  <c r="H189" i="44"/>
  <c r="F189" i="44"/>
  <c r="E189" i="44"/>
  <c r="O188" i="44"/>
  <c r="M188" i="44"/>
  <c r="H188" i="44"/>
  <c r="F188" i="44"/>
  <c r="E188" i="44"/>
  <c r="O111" i="45"/>
  <c r="M111" i="45"/>
  <c r="H111" i="45"/>
  <c r="G111" i="45"/>
  <c r="F111" i="45"/>
  <c r="E111" i="45"/>
  <c r="C111" i="45"/>
  <c r="O110" i="45"/>
  <c r="M110" i="45"/>
  <c r="H110" i="45"/>
  <c r="G110" i="45"/>
  <c r="F110" i="45"/>
  <c r="E110" i="45"/>
  <c r="C110" i="45"/>
  <c r="O109" i="45"/>
  <c r="M109" i="45"/>
  <c r="H109" i="45"/>
  <c r="G109" i="45"/>
  <c r="F109" i="45"/>
  <c r="E109" i="45"/>
  <c r="C109" i="45"/>
  <c r="O108" i="45"/>
  <c r="M108" i="45"/>
  <c r="H108" i="45"/>
  <c r="G108" i="45"/>
  <c r="F108" i="45"/>
  <c r="E108" i="45"/>
  <c r="C108" i="45"/>
  <c r="O107" i="45"/>
  <c r="M107" i="45"/>
  <c r="H107" i="45"/>
  <c r="G107" i="45"/>
  <c r="F107" i="45"/>
  <c r="E107" i="45"/>
  <c r="C107" i="45"/>
  <c r="O106" i="45"/>
  <c r="M106" i="45"/>
  <c r="H106" i="45"/>
  <c r="G106" i="45"/>
  <c r="F106" i="45"/>
  <c r="E106" i="45"/>
  <c r="C106" i="45"/>
  <c r="O105" i="45"/>
  <c r="M105" i="45"/>
  <c r="H105" i="45"/>
  <c r="G105" i="45"/>
  <c r="F105" i="45"/>
  <c r="E105" i="45"/>
  <c r="C105" i="45"/>
  <c r="O104" i="45"/>
  <c r="M104" i="45"/>
  <c r="H104" i="45"/>
  <c r="G104" i="45"/>
  <c r="F104" i="45"/>
  <c r="E104" i="45"/>
  <c r="C104" i="45"/>
  <c r="O103" i="45"/>
  <c r="M103" i="45"/>
  <c r="H103" i="45"/>
  <c r="G103" i="45"/>
  <c r="F103" i="45"/>
  <c r="E103" i="45"/>
  <c r="C103" i="45"/>
  <c r="O102" i="45"/>
  <c r="M102" i="45"/>
  <c r="H102" i="45"/>
  <c r="G102" i="45"/>
  <c r="F102" i="45"/>
  <c r="E102" i="45"/>
  <c r="C102" i="45"/>
  <c r="O101" i="45"/>
  <c r="M101" i="45"/>
  <c r="H101" i="45"/>
  <c r="G101" i="45"/>
  <c r="F101" i="45"/>
  <c r="E101" i="45"/>
  <c r="C101" i="45"/>
  <c r="O100" i="45"/>
  <c r="M100" i="45"/>
  <c r="H100" i="45"/>
  <c r="G100" i="45"/>
  <c r="F100" i="45"/>
  <c r="E100" i="45"/>
  <c r="C100" i="45"/>
  <c r="O99" i="45"/>
  <c r="M99" i="45"/>
  <c r="H99" i="45"/>
  <c r="G99" i="45"/>
  <c r="F99" i="45"/>
  <c r="E99" i="45"/>
  <c r="C99" i="45"/>
  <c r="O98" i="45"/>
  <c r="M98" i="45"/>
  <c r="H98" i="45"/>
  <c r="G98" i="45"/>
  <c r="F98" i="45"/>
  <c r="E98" i="45"/>
  <c r="C98" i="45"/>
  <c r="O97" i="45"/>
  <c r="M97" i="45"/>
  <c r="H97" i="45"/>
  <c r="G97" i="45"/>
  <c r="F97" i="45"/>
  <c r="E97" i="45"/>
  <c r="C97" i="45"/>
  <c r="O96" i="45"/>
  <c r="M96" i="45"/>
  <c r="H96" i="45"/>
  <c r="G96" i="45"/>
  <c r="F96" i="45"/>
  <c r="E96" i="45"/>
  <c r="C96" i="45"/>
  <c r="O95" i="45"/>
  <c r="M95" i="45"/>
  <c r="H95" i="45"/>
  <c r="G95" i="45"/>
  <c r="F95" i="45"/>
  <c r="E95" i="45"/>
  <c r="C95" i="45"/>
  <c r="O94" i="45"/>
  <c r="M94" i="45"/>
  <c r="H94" i="45"/>
  <c r="G94" i="45"/>
  <c r="F94" i="45"/>
  <c r="E94" i="45"/>
  <c r="C94" i="45"/>
  <c r="O93" i="45"/>
  <c r="M93" i="45"/>
  <c r="H93" i="45"/>
  <c r="G93" i="45"/>
  <c r="F93" i="45"/>
  <c r="E93" i="45"/>
  <c r="C93" i="45"/>
  <c r="O92" i="45"/>
  <c r="M92" i="45"/>
  <c r="H92" i="45"/>
  <c r="G92" i="45"/>
  <c r="F92" i="45"/>
  <c r="E92" i="45"/>
  <c r="C92" i="45"/>
  <c r="O91" i="45"/>
  <c r="M91" i="45"/>
  <c r="H91" i="45"/>
  <c r="G91" i="45"/>
  <c r="F91" i="45"/>
  <c r="E91" i="45"/>
  <c r="C91" i="45"/>
  <c r="O90" i="45"/>
  <c r="M90" i="45"/>
  <c r="H90" i="45"/>
  <c r="G90" i="45"/>
  <c r="F90" i="45"/>
  <c r="E90" i="45"/>
  <c r="C90" i="45"/>
  <c r="O89" i="45"/>
  <c r="M89" i="45"/>
  <c r="H89" i="45"/>
  <c r="G89" i="45"/>
  <c r="F89" i="45"/>
  <c r="E89" i="45"/>
  <c r="C89" i="45"/>
  <c r="O88" i="45"/>
  <c r="M88" i="45"/>
  <c r="H88" i="45"/>
  <c r="G88" i="45"/>
  <c r="F88" i="45"/>
  <c r="E88" i="45"/>
  <c r="C88" i="45"/>
  <c r="O87" i="45"/>
  <c r="M87" i="45"/>
  <c r="H87" i="45"/>
  <c r="G87" i="45"/>
  <c r="F87" i="45"/>
  <c r="E87" i="45"/>
  <c r="C87" i="45"/>
  <c r="O86" i="45"/>
  <c r="M86" i="45"/>
  <c r="H86" i="45"/>
  <c r="G86" i="45"/>
  <c r="F86" i="45"/>
  <c r="E86" i="45"/>
  <c r="C86" i="45"/>
  <c r="O85" i="45"/>
  <c r="M85" i="45"/>
  <c r="H85" i="45"/>
  <c r="G85" i="45"/>
  <c r="F85" i="45"/>
  <c r="E85" i="45"/>
  <c r="C85" i="45"/>
  <c r="O84" i="45"/>
  <c r="M84" i="45"/>
  <c r="H84" i="45"/>
  <c r="G84" i="45"/>
  <c r="F84" i="45"/>
  <c r="E84" i="45"/>
  <c r="C84" i="45"/>
  <c r="O83" i="45"/>
  <c r="M83" i="45"/>
  <c r="H83" i="45"/>
  <c r="G83" i="45"/>
  <c r="F83" i="45"/>
  <c r="E83" i="45"/>
  <c r="C83" i="45"/>
  <c r="O82" i="45"/>
  <c r="M82" i="45"/>
  <c r="H82" i="45"/>
  <c r="G82" i="45"/>
  <c r="F82" i="45"/>
  <c r="E82" i="45"/>
  <c r="C82" i="45"/>
  <c r="O81" i="45"/>
  <c r="M81" i="45"/>
  <c r="H81" i="45"/>
  <c r="G81" i="45"/>
  <c r="F81" i="45"/>
  <c r="E81" i="45"/>
  <c r="C81" i="45"/>
  <c r="O80" i="45"/>
  <c r="M80" i="45"/>
  <c r="H80" i="45"/>
  <c r="G80" i="45"/>
  <c r="F80" i="45"/>
  <c r="E80" i="45"/>
  <c r="C80" i="45"/>
  <c r="O79" i="45"/>
  <c r="M79" i="45"/>
  <c r="H79" i="45"/>
  <c r="G79" i="45"/>
  <c r="F79" i="45"/>
  <c r="E79" i="45"/>
  <c r="C79" i="45"/>
  <c r="O78" i="45"/>
  <c r="M78" i="45"/>
  <c r="H78" i="45"/>
  <c r="G78" i="45"/>
  <c r="F78" i="45"/>
  <c r="E78" i="45"/>
  <c r="C78" i="45"/>
  <c r="O77" i="45"/>
  <c r="M77" i="45"/>
  <c r="H77" i="45"/>
  <c r="G77" i="45"/>
  <c r="F77" i="45"/>
  <c r="E77" i="45"/>
  <c r="C77" i="45"/>
  <c r="O76" i="45"/>
  <c r="M76" i="45"/>
  <c r="H76" i="45"/>
  <c r="G76" i="45"/>
  <c r="F76" i="45"/>
  <c r="E76" i="45"/>
  <c r="C76" i="45"/>
  <c r="O75" i="45"/>
  <c r="M75" i="45"/>
  <c r="H75" i="45"/>
  <c r="G75" i="45"/>
  <c r="F75" i="45"/>
  <c r="E75" i="45"/>
  <c r="C75" i="45"/>
  <c r="O74" i="45"/>
  <c r="M74" i="45"/>
  <c r="H74" i="45"/>
  <c r="G74" i="45"/>
  <c r="F74" i="45"/>
  <c r="E74" i="45"/>
  <c r="O73" i="45"/>
  <c r="M73" i="45"/>
  <c r="H73" i="45"/>
  <c r="G73" i="45"/>
  <c r="F73" i="45"/>
  <c r="E73" i="45"/>
  <c r="C73" i="45"/>
  <c r="O72" i="45"/>
  <c r="M72" i="45"/>
  <c r="H72" i="45"/>
  <c r="G72" i="45"/>
  <c r="F72" i="45"/>
  <c r="E72" i="45"/>
  <c r="C72" i="45"/>
  <c r="O71" i="45"/>
  <c r="M71" i="45"/>
  <c r="H71" i="45"/>
  <c r="G71" i="45"/>
  <c r="F71" i="45"/>
  <c r="E71" i="45"/>
  <c r="C71" i="45"/>
  <c r="O70" i="45"/>
  <c r="M70" i="45"/>
  <c r="H70" i="45"/>
  <c r="G70" i="45"/>
  <c r="F70" i="45"/>
  <c r="E70" i="45"/>
  <c r="C70" i="45"/>
  <c r="O69" i="45"/>
  <c r="M69" i="45"/>
  <c r="H69" i="45"/>
  <c r="G69" i="45"/>
  <c r="F69" i="45"/>
  <c r="E69" i="45"/>
  <c r="C69" i="45"/>
  <c r="O68" i="45"/>
  <c r="M68" i="45"/>
  <c r="H68" i="45"/>
  <c r="G68" i="45"/>
  <c r="F68" i="45"/>
  <c r="E68" i="45"/>
  <c r="C68" i="45"/>
  <c r="O67" i="45"/>
  <c r="M67" i="45"/>
  <c r="H67" i="45"/>
  <c r="G67" i="45"/>
  <c r="F67" i="45"/>
  <c r="E67" i="45"/>
  <c r="C67" i="45"/>
  <c r="O66" i="45"/>
  <c r="M66" i="45"/>
  <c r="H66" i="45"/>
  <c r="G66" i="45"/>
  <c r="F66" i="45"/>
  <c r="E66" i="45"/>
  <c r="C66" i="45"/>
  <c r="O65" i="45"/>
  <c r="M65" i="45"/>
  <c r="H65" i="45"/>
  <c r="G65" i="45"/>
  <c r="F65" i="45"/>
  <c r="E65" i="45"/>
  <c r="C65" i="45"/>
  <c r="O64" i="45"/>
  <c r="M64" i="45"/>
  <c r="H64" i="45"/>
  <c r="G64" i="45"/>
  <c r="F64" i="45"/>
  <c r="E64" i="45"/>
  <c r="C64" i="45"/>
  <c r="O63" i="45"/>
  <c r="M63" i="45"/>
  <c r="H63" i="45"/>
  <c r="G63" i="45"/>
  <c r="F63" i="45"/>
  <c r="E63" i="45"/>
  <c r="C63" i="45"/>
  <c r="O62" i="45"/>
  <c r="M62" i="45"/>
  <c r="H62" i="45"/>
  <c r="G62" i="45"/>
  <c r="F62" i="45"/>
  <c r="E62" i="45"/>
  <c r="C62" i="45"/>
  <c r="O61" i="45"/>
  <c r="M61" i="45"/>
  <c r="H61" i="45"/>
  <c r="G61" i="45"/>
  <c r="F61" i="45"/>
  <c r="E61" i="45"/>
  <c r="C61" i="45"/>
  <c r="O60" i="45"/>
  <c r="M60" i="45"/>
  <c r="H60" i="45"/>
  <c r="G60" i="45"/>
  <c r="F60" i="45"/>
  <c r="E60" i="45"/>
  <c r="C60" i="45"/>
  <c r="O59" i="45"/>
  <c r="M59" i="45"/>
  <c r="H59" i="45"/>
  <c r="G59" i="45"/>
  <c r="F59" i="45"/>
  <c r="E59" i="45"/>
  <c r="C59" i="45"/>
  <c r="O58" i="45"/>
  <c r="M58" i="45"/>
  <c r="H58" i="45"/>
  <c r="G58" i="45"/>
  <c r="F58" i="45"/>
  <c r="E58" i="45"/>
  <c r="C58" i="45"/>
  <c r="O57" i="45"/>
  <c r="M57" i="45"/>
  <c r="H57" i="45"/>
  <c r="G57" i="45"/>
  <c r="F57" i="45"/>
  <c r="E57" i="45"/>
  <c r="C57" i="45"/>
  <c r="O56" i="45"/>
  <c r="M56" i="45"/>
  <c r="H56" i="45"/>
  <c r="G56" i="45"/>
  <c r="F56" i="45"/>
  <c r="E56" i="45"/>
  <c r="C56" i="45"/>
  <c r="O55" i="45"/>
  <c r="M55" i="45"/>
  <c r="H55" i="45"/>
  <c r="G55" i="45"/>
  <c r="F55" i="45"/>
  <c r="E55" i="45"/>
  <c r="C55" i="45"/>
  <c r="O54" i="45"/>
  <c r="M54" i="45"/>
  <c r="H54" i="45"/>
  <c r="G54" i="45"/>
  <c r="F54" i="45"/>
  <c r="E54" i="45"/>
  <c r="C54" i="45"/>
  <c r="O53" i="45"/>
  <c r="M53" i="45"/>
  <c r="H53" i="45"/>
  <c r="G53" i="45"/>
  <c r="F53" i="45"/>
  <c r="E53" i="45"/>
  <c r="C53" i="45"/>
  <c r="O52" i="45"/>
  <c r="M52" i="45"/>
  <c r="H52" i="45"/>
  <c r="G52" i="45"/>
  <c r="F52" i="45"/>
  <c r="E52" i="45"/>
  <c r="C52" i="45"/>
  <c r="O51" i="45"/>
  <c r="M51" i="45"/>
  <c r="H51" i="45"/>
  <c r="G51" i="45"/>
  <c r="F51" i="45"/>
  <c r="E51" i="45"/>
  <c r="C51" i="45"/>
  <c r="O50" i="45"/>
  <c r="M50" i="45"/>
  <c r="H50" i="45"/>
  <c r="G50" i="45"/>
  <c r="F50" i="45"/>
  <c r="E50" i="45"/>
  <c r="C50" i="45"/>
  <c r="O49" i="45"/>
  <c r="M49" i="45"/>
  <c r="H49" i="45"/>
  <c r="G49" i="45"/>
  <c r="F49" i="45"/>
  <c r="E49" i="45"/>
  <c r="C49" i="45"/>
  <c r="O48" i="45"/>
  <c r="M48" i="45"/>
  <c r="H48" i="45"/>
  <c r="G48" i="45"/>
  <c r="F48" i="45"/>
  <c r="E48" i="45"/>
  <c r="C48" i="45"/>
  <c r="O47" i="45"/>
  <c r="M47" i="45"/>
  <c r="H47" i="45"/>
  <c r="G47" i="45"/>
  <c r="F47" i="45"/>
  <c r="E47" i="45"/>
  <c r="C47" i="45"/>
  <c r="O46" i="45"/>
  <c r="M46" i="45"/>
  <c r="H46" i="45"/>
  <c r="G46" i="45"/>
  <c r="F46" i="45"/>
  <c r="E46" i="45"/>
  <c r="C46" i="45"/>
  <c r="O45" i="45"/>
  <c r="M45" i="45"/>
  <c r="H45" i="45"/>
  <c r="G45" i="45"/>
  <c r="F45" i="45"/>
  <c r="E45" i="45"/>
  <c r="O44" i="45"/>
  <c r="M44" i="45"/>
  <c r="H44" i="45"/>
  <c r="G44" i="45"/>
  <c r="F44" i="45"/>
  <c r="E44" i="45"/>
  <c r="C44" i="45"/>
  <c r="O43" i="45"/>
  <c r="M43" i="45"/>
  <c r="H43" i="45"/>
  <c r="G43" i="45"/>
  <c r="F43" i="45"/>
  <c r="E43" i="45"/>
  <c r="C43" i="45"/>
  <c r="O42" i="45"/>
  <c r="M42" i="45"/>
  <c r="H42" i="45"/>
  <c r="G42" i="45"/>
  <c r="F42" i="45"/>
  <c r="E42" i="45"/>
  <c r="C42" i="45"/>
  <c r="O41" i="45"/>
  <c r="M41" i="45"/>
  <c r="H41" i="45"/>
  <c r="G41" i="45"/>
  <c r="F41" i="45"/>
  <c r="E41" i="45"/>
  <c r="O40" i="45"/>
  <c r="M40" i="45"/>
  <c r="H40" i="45"/>
  <c r="G40" i="45"/>
  <c r="F40" i="45"/>
  <c r="E40" i="45"/>
  <c r="C40" i="45"/>
  <c r="O39" i="45"/>
  <c r="M39" i="45"/>
  <c r="H39" i="45"/>
  <c r="G39" i="45"/>
  <c r="F39" i="45"/>
  <c r="E39" i="45"/>
  <c r="O38" i="45"/>
  <c r="M38" i="45"/>
  <c r="H38" i="45"/>
  <c r="G38" i="45"/>
  <c r="F38" i="45"/>
  <c r="E38" i="45"/>
  <c r="O37" i="45"/>
  <c r="M37" i="45"/>
  <c r="H37" i="45"/>
  <c r="G37" i="45"/>
  <c r="F37" i="45"/>
  <c r="E37" i="45"/>
  <c r="C37" i="45"/>
  <c r="O36" i="45"/>
  <c r="M36" i="45"/>
  <c r="H36" i="45"/>
  <c r="G36" i="45"/>
  <c r="F36" i="45"/>
  <c r="E36" i="45"/>
  <c r="C36" i="45"/>
  <c r="O35" i="45"/>
  <c r="M35" i="45"/>
  <c r="H35" i="45"/>
  <c r="G35" i="45"/>
  <c r="F35" i="45"/>
  <c r="E35" i="45"/>
  <c r="C35" i="45"/>
  <c r="O34" i="45"/>
  <c r="M34" i="45"/>
  <c r="H34" i="45"/>
  <c r="G34" i="45"/>
  <c r="F34" i="45"/>
  <c r="E34" i="45"/>
  <c r="C34" i="45"/>
  <c r="O33" i="45"/>
  <c r="M33" i="45"/>
  <c r="H33" i="45"/>
  <c r="G33" i="45"/>
  <c r="F33" i="45"/>
  <c r="E33" i="45"/>
  <c r="C33" i="45"/>
  <c r="O32" i="45"/>
  <c r="M32" i="45"/>
  <c r="H32" i="45"/>
  <c r="G32" i="45"/>
  <c r="F32" i="45"/>
  <c r="E32" i="45"/>
  <c r="C32" i="45"/>
  <c r="O31" i="45"/>
  <c r="M31" i="45"/>
  <c r="H31" i="45"/>
  <c r="G31" i="45"/>
  <c r="F31" i="45"/>
  <c r="E31" i="45"/>
  <c r="C31" i="45"/>
  <c r="O30" i="45"/>
  <c r="M30" i="45"/>
  <c r="H30" i="45"/>
  <c r="G30" i="45"/>
  <c r="F30" i="45"/>
  <c r="E30" i="45"/>
  <c r="C30" i="45"/>
  <c r="O29" i="45"/>
  <c r="M29" i="45"/>
  <c r="H29" i="45"/>
  <c r="G29" i="45"/>
  <c r="F29" i="45"/>
  <c r="E29" i="45"/>
  <c r="C29" i="45"/>
  <c r="O28" i="45"/>
  <c r="M28" i="45"/>
  <c r="H28" i="45"/>
  <c r="G28" i="45"/>
  <c r="F28" i="45"/>
  <c r="E28" i="45"/>
  <c r="C28" i="45"/>
  <c r="O27" i="45"/>
  <c r="M27" i="45"/>
  <c r="H27" i="45"/>
  <c r="G27" i="45"/>
  <c r="F27" i="45"/>
  <c r="E27" i="45"/>
  <c r="C27" i="45"/>
  <c r="O26" i="45"/>
  <c r="M26" i="45"/>
  <c r="H26" i="45"/>
  <c r="G26" i="45"/>
  <c r="F26" i="45"/>
  <c r="E26" i="45"/>
  <c r="C26" i="45"/>
  <c r="O25" i="45"/>
  <c r="M25" i="45"/>
  <c r="H25" i="45"/>
  <c r="G25" i="45"/>
  <c r="F25" i="45"/>
  <c r="E25" i="45"/>
  <c r="C25" i="45"/>
  <c r="O24" i="45"/>
  <c r="M24" i="45"/>
  <c r="H24" i="45"/>
  <c r="G24" i="45"/>
  <c r="F24" i="45"/>
  <c r="E24" i="45"/>
  <c r="O23" i="45"/>
  <c r="M23" i="45"/>
  <c r="H23" i="45"/>
  <c r="G23" i="45"/>
  <c r="F23" i="45"/>
  <c r="E23" i="45"/>
  <c r="C23" i="45"/>
  <c r="O22" i="45"/>
  <c r="M22" i="45"/>
  <c r="H22" i="45"/>
  <c r="G22" i="45"/>
  <c r="F22" i="45"/>
  <c r="E22" i="45"/>
  <c r="C22" i="45"/>
  <c r="O21" i="45"/>
  <c r="M21" i="45"/>
  <c r="H21" i="45"/>
  <c r="G21" i="45"/>
  <c r="F21" i="45"/>
  <c r="E21" i="45"/>
  <c r="C21" i="45"/>
  <c r="O20" i="45"/>
  <c r="M20" i="45"/>
  <c r="H20" i="45"/>
  <c r="G20" i="45"/>
  <c r="F20" i="45"/>
  <c r="E20" i="45"/>
  <c r="C20" i="45"/>
  <c r="O19" i="45"/>
  <c r="M19" i="45"/>
  <c r="H19" i="45"/>
  <c r="G19" i="45"/>
  <c r="F19" i="45"/>
  <c r="E19" i="45"/>
  <c r="C19" i="45"/>
  <c r="O18" i="45"/>
  <c r="M18" i="45"/>
  <c r="H18" i="45"/>
  <c r="G18" i="45"/>
  <c r="F18" i="45"/>
  <c r="E18" i="45"/>
  <c r="C18" i="45"/>
  <c r="O17" i="45"/>
  <c r="M17" i="45"/>
  <c r="H17" i="45"/>
  <c r="G17" i="45"/>
  <c r="F17" i="45"/>
  <c r="E17" i="45"/>
  <c r="O16" i="45"/>
  <c r="M16" i="45"/>
  <c r="H16" i="45"/>
  <c r="G16" i="45"/>
  <c r="F16" i="45"/>
  <c r="E16" i="45"/>
  <c r="C16" i="45"/>
  <c r="O15" i="45"/>
  <c r="M15" i="45"/>
  <c r="H15" i="45"/>
  <c r="G15" i="45"/>
  <c r="F15" i="45"/>
  <c r="E15" i="45"/>
  <c r="C15" i="45"/>
  <c r="O14" i="45"/>
  <c r="M14" i="45"/>
  <c r="H14" i="45"/>
  <c r="G14" i="45"/>
  <c r="F14" i="45"/>
  <c r="E14" i="45"/>
  <c r="C14" i="45"/>
  <c r="O13" i="45"/>
  <c r="M13" i="45"/>
  <c r="H13" i="45"/>
  <c r="G13" i="45"/>
  <c r="F13" i="45"/>
  <c r="E13" i="45"/>
  <c r="C13" i="45"/>
  <c r="O12" i="45"/>
  <c r="M12" i="45"/>
  <c r="H12" i="45"/>
  <c r="G12" i="45"/>
  <c r="F12" i="45"/>
  <c r="E12" i="45"/>
  <c r="C12" i="45"/>
  <c r="O11" i="45"/>
  <c r="M11" i="45"/>
  <c r="H11" i="45"/>
  <c r="G11" i="45"/>
  <c r="F11" i="45"/>
  <c r="E11" i="45"/>
  <c r="C11" i="45"/>
  <c r="O10" i="45"/>
  <c r="M10" i="45"/>
  <c r="H10" i="45"/>
  <c r="G10" i="45"/>
  <c r="F10" i="45"/>
  <c r="E10" i="45"/>
  <c r="C10" i="45"/>
  <c r="B10" i="45"/>
  <c r="O9" i="45"/>
  <c r="M9" i="45"/>
  <c r="H9" i="45"/>
  <c r="G9" i="45"/>
  <c r="F9" i="45"/>
  <c r="E9" i="45"/>
  <c r="C9" i="45"/>
  <c r="B9" i="45"/>
  <c r="O8" i="45"/>
  <c r="M8" i="45"/>
  <c r="H8" i="45"/>
  <c r="G8" i="45"/>
  <c r="F8" i="45"/>
  <c r="E8" i="45"/>
  <c r="C8" i="45"/>
  <c r="B8" i="45"/>
  <c r="O7" i="45"/>
  <c r="M7" i="45"/>
  <c r="H7" i="45"/>
  <c r="G7" i="45"/>
  <c r="F7" i="45"/>
  <c r="E7" i="45"/>
  <c r="C7" i="45"/>
  <c r="B7" i="45"/>
  <c r="O6" i="45"/>
  <c r="M6" i="45"/>
  <c r="H6" i="45"/>
  <c r="G6" i="45"/>
  <c r="F6" i="45"/>
  <c r="E6" i="45"/>
  <c r="C6" i="45"/>
  <c r="B6" i="45"/>
  <c r="O5" i="45"/>
  <c r="M5" i="45"/>
  <c r="H5" i="45"/>
  <c r="G5" i="45"/>
  <c r="F5" i="45"/>
  <c r="E5" i="45"/>
  <c r="C5" i="45"/>
  <c r="B5" i="45"/>
  <c r="O4" i="45"/>
  <c r="M4" i="45"/>
  <c r="H4" i="45"/>
  <c r="G4" i="45"/>
  <c r="F4" i="45"/>
  <c r="E4" i="45"/>
  <c r="C4" i="45"/>
  <c r="B4" i="45"/>
  <c r="O3" i="45"/>
  <c r="O9" i="63" s="1"/>
  <c r="M3" i="45"/>
  <c r="M9" i="63" s="1"/>
  <c r="H3" i="45"/>
  <c r="H9" i="63" s="1"/>
  <c r="G3" i="45"/>
  <c r="F3" i="45"/>
  <c r="F9" i="63" s="1"/>
  <c r="E3" i="45"/>
  <c r="E9" i="63" s="1"/>
  <c r="C3" i="45"/>
  <c r="B3" i="45"/>
  <c r="B9" i="63" s="1"/>
  <c r="O2" i="45"/>
  <c r="O8" i="63" s="1"/>
  <c r="M2" i="45"/>
  <c r="M8" i="63" s="1"/>
  <c r="H2" i="45"/>
  <c r="H8" i="63" s="1"/>
  <c r="G2" i="45"/>
  <c r="F2" i="45"/>
  <c r="F8" i="63" s="1"/>
  <c r="E2" i="45"/>
  <c r="E8" i="63" s="1"/>
  <c r="C2" i="45"/>
  <c r="B2" i="45"/>
  <c r="B8" i="63" s="1"/>
  <c r="O1" i="45"/>
  <c r="M1" i="45"/>
  <c r="L1" i="45"/>
  <c r="K1" i="45"/>
  <c r="J1" i="45"/>
  <c r="I1" i="45"/>
  <c r="H1" i="45"/>
  <c r="G1" i="45"/>
  <c r="F1" i="45"/>
  <c r="E1" i="45"/>
  <c r="I3" i="43"/>
  <c r="I4" i="43"/>
  <c r="I5" i="43"/>
  <c r="I6" i="43"/>
  <c r="I7" i="43"/>
  <c r="I8" i="43"/>
  <c r="I9" i="43"/>
  <c r="I10" i="43"/>
  <c r="I11" i="43"/>
  <c r="I12" i="43"/>
  <c r="I13" i="43"/>
  <c r="I14" i="43"/>
  <c r="I15" i="43"/>
  <c r="I16" i="43"/>
  <c r="I17" i="43"/>
  <c r="I18" i="43"/>
  <c r="I19" i="43"/>
  <c r="I20" i="43"/>
  <c r="I21" i="43"/>
  <c r="I22" i="43"/>
  <c r="I23" i="43"/>
  <c r="I24" i="43"/>
  <c r="I25" i="43"/>
  <c r="I26" i="43"/>
  <c r="I27" i="43"/>
  <c r="I28" i="43"/>
  <c r="I29" i="43"/>
  <c r="I30" i="43"/>
  <c r="I31" i="43"/>
  <c r="I32" i="43"/>
  <c r="I33" i="43"/>
  <c r="I34" i="43"/>
  <c r="I35" i="43"/>
  <c r="I36" i="43"/>
  <c r="I37" i="43"/>
  <c r="I38" i="43"/>
  <c r="I39" i="43"/>
  <c r="I40" i="43"/>
  <c r="I41" i="43"/>
  <c r="I42" i="43"/>
  <c r="I43" i="43"/>
  <c r="I44" i="43"/>
  <c r="I45" i="43"/>
  <c r="I46" i="43"/>
  <c r="I47" i="43"/>
  <c r="I48" i="43"/>
  <c r="I49" i="43"/>
  <c r="I50" i="43"/>
  <c r="I51" i="43"/>
  <c r="I52" i="43"/>
  <c r="I53" i="43"/>
  <c r="I54" i="43"/>
  <c r="I55" i="43"/>
  <c r="I56" i="43"/>
  <c r="I57" i="43"/>
  <c r="I58" i="43"/>
  <c r="I59" i="43"/>
  <c r="I60" i="43"/>
  <c r="I61" i="43"/>
  <c r="I62" i="43"/>
  <c r="I63" i="43"/>
  <c r="I64" i="43"/>
  <c r="I65" i="43"/>
  <c r="I66" i="43"/>
  <c r="I67" i="43"/>
  <c r="I68" i="43"/>
  <c r="I69" i="43"/>
  <c r="I70" i="43"/>
  <c r="I71" i="43"/>
  <c r="I72" i="43"/>
  <c r="I73" i="43"/>
  <c r="I74" i="43"/>
  <c r="I75" i="43"/>
  <c r="I76" i="43"/>
  <c r="I77" i="43"/>
  <c r="I78" i="43"/>
  <c r="I79" i="43"/>
  <c r="I80" i="43"/>
  <c r="I81" i="43"/>
  <c r="I82" i="43"/>
  <c r="I83" i="43"/>
  <c r="I84" i="43"/>
  <c r="I85" i="43"/>
  <c r="I86" i="43"/>
  <c r="I87" i="43"/>
  <c r="I88" i="43"/>
  <c r="I89" i="43"/>
  <c r="I90" i="43"/>
  <c r="I91" i="43"/>
  <c r="I92" i="43"/>
  <c r="I93" i="43"/>
  <c r="I94" i="43"/>
  <c r="I95" i="43"/>
  <c r="I96" i="43"/>
  <c r="I97" i="43"/>
  <c r="I98" i="43"/>
  <c r="I99" i="43"/>
  <c r="I100" i="43"/>
  <c r="I101" i="43"/>
  <c r="I102" i="43"/>
  <c r="I103" i="43"/>
  <c r="I104" i="43"/>
  <c r="I105" i="43"/>
  <c r="I106" i="43"/>
  <c r="I107" i="43"/>
  <c r="I108" i="43"/>
  <c r="I109" i="43"/>
  <c r="I110" i="43"/>
  <c r="I111" i="43"/>
  <c r="I112" i="43"/>
  <c r="I113" i="43"/>
  <c r="I114" i="43"/>
  <c r="I115" i="43"/>
  <c r="I116" i="43"/>
  <c r="I117" i="43"/>
  <c r="I118" i="43"/>
  <c r="I2" i="43"/>
  <c r="C80" i="43"/>
  <c r="C81" i="43"/>
  <c r="C82" i="43"/>
  <c r="C83" i="43"/>
  <c r="C84" i="43"/>
  <c r="C85" i="43"/>
  <c r="C86" i="43"/>
  <c r="C87" i="43"/>
  <c r="C88" i="43"/>
  <c r="C89" i="43"/>
  <c r="C90" i="43"/>
  <c r="C91" i="43"/>
  <c r="C92" i="43"/>
  <c r="C93" i="43"/>
  <c r="C94" i="43"/>
  <c r="N94" i="43" s="1"/>
  <c r="C95" i="43"/>
  <c r="C96" i="43"/>
  <c r="C97" i="43"/>
  <c r="C98" i="43"/>
  <c r="C99" i="43"/>
  <c r="C100" i="43"/>
  <c r="C101" i="43"/>
  <c r="C102" i="43"/>
  <c r="C103" i="43"/>
  <c r="C104" i="43"/>
  <c r="C105" i="43"/>
  <c r="N105" i="43" s="1"/>
  <c r="C106" i="43"/>
  <c r="C107" i="43"/>
  <c r="C108" i="43"/>
  <c r="N108" i="43" s="1"/>
  <c r="C109" i="43"/>
  <c r="C110" i="43"/>
  <c r="C111" i="43"/>
  <c r="C112" i="43"/>
  <c r="C113" i="43"/>
  <c r="C114" i="43"/>
  <c r="C115" i="43"/>
  <c r="C116" i="43"/>
  <c r="N116" i="43" s="1"/>
  <c r="C117" i="43"/>
  <c r="C118" i="43"/>
  <c r="G81" i="43"/>
  <c r="G82" i="43"/>
  <c r="G83" i="43"/>
  <c r="G84" i="43"/>
  <c r="G85" i="43"/>
  <c r="G86" i="43"/>
  <c r="G87" i="43"/>
  <c r="G88" i="43"/>
  <c r="G89" i="43"/>
  <c r="G90" i="43"/>
  <c r="G91" i="43"/>
  <c r="G92" i="43"/>
  <c r="G93" i="43"/>
  <c r="G94" i="43"/>
  <c r="G95" i="43"/>
  <c r="G96" i="43"/>
  <c r="G97" i="43"/>
  <c r="G98" i="43"/>
  <c r="G99" i="43"/>
  <c r="G100" i="43"/>
  <c r="G101" i="43"/>
  <c r="G102" i="43"/>
  <c r="G103" i="43"/>
  <c r="G104" i="43"/>
  <c r="G105" i="43"/>
  <c r="G106" i="43"/>
  <c r="G107" i="43"/>
  <c r="G108" i="43"/>
  <c r="G109" i="43"/>
  <c r="G110" i="43"/>
  <c r="G111" i="43"/>
  <c r="G112" i="43"/>
  <c r="G113" i="43"/>
  <c r="G114" i="43"/>
  <c r="G115" i="43"/>
  <c r="G116" i="43"/>
  <c r="G117" i="43"/>
  <c r="G118" i="43"/>
  <c r="G80" i="43"/>
  <c r="O118" i="43"/>
  <c r="M118" i="43"/>
  <c r="H118" i="43"/>
  <c r="F118" i="43"/>
  <c r="E118" i="43"/>
  <c r="O117" i="43"/>
  <c r="M117" i="43"/>
  <c r="H117" i="43"/>
  <c r="F117" i="43"/>
  <c r="E117" i="43"/>
  <c r="O116" i="43"/>
  <c r="M116" i="43"/>
  <c r="H116" i="43"/>
  <c r="F116" i="43"/>
  <c r="E116" i="43"/>
  <c r="O115" i="43"/>
  <c r="M115" i="43"/>
  <c r="H115" i="43"/>
  <c r="F115" i="43"/>
  <c r="E115" i="43"/>
  <c r="N115" i="43" s="1"/>
  <c r="O114" i="43"/>
  <c r="M114" i="43"/>
  <c r="H114" i="43"/>
  <c r="F114" i="43"/>
  <c r="E114" i="43"/>
  <c r="N114" i="43" s="1"/>
  <c r="O113" i="43"/>
  <c r="M113" i="43"/>
  <c r="H113" i="43"/>
  <c r="F113" i="43"/>
  <c r="E113" i="43"/>
  <c r="N113" i="43" s="1"/>
  <c r="O112" i="43"/>
  <c r="M112" i="43"/>
  <c r="H112" i="43"/>
  <c r="F112" i="43"/>
  <c r="E112" i="43"/>
  <c r="N112" i="43" s="1"/>
  <c r="O111" i="43"/>
  <c r="M111" i="43"/>
  <c r="H111" i="43"/>
  <c r="F111" i="43"/>
  <c r="E111" i="43"/>
  <c r="O110" i="43"/>
  <c r="M110" i="43"/>
  <c r="H110" i="43"/>
  <c r="F110" i="43"/>
  <c r="E110" i="43"/>
  <c r="N110" i="43" s="1"/>
  <c r="O109" i="43"/>
  <c r="M109" i="43"/>
  <c r="H109" i="43"/>
  <c r="F109" i="43"/>
  <c r="E109" i="43"/>
  <c r="O108" i="43"/>
  <c r="M108" i="43"/>
  <c r="H108" i="43"/>
  <c r="F108" i="43"/>
  <c r="E108" i="43"/>
  <c r="O107" i="43"/>
  <c r="M107" i="43"/>
  <c r="H107" i="43"/>
  <c r="F107" i="43"/>
  <c r="E107" i="43"/>
  <c r="N107" i="43" s="1"/>
  <c r="O106" i="43"/>
  <c r="M106" i="43"/>
  <c r="H106" i="43"/>
  <c r="F106" i="43"/>
  <c r="E106" i="43"/>
  <c r="N106" i="43" s="1"/>
  <c r="O105" i="43"/>
  <c r="M105" i="43"/>
  <c r="H105" i="43"/>
  <c r="F105" i="43"/>
  <c r="E105" i="43"/>
  <c r="O104" i="43"/>
  <c r="M104" i="43"/>
  <c r="H104" i="43"/>
  <c r="F104" i="43"/>
  <c r="E104" i="43"/>
  <c r="N104" i="43" s="1"/>
  <c r="O103" i="43"/>
  <c r="M103" i="43"/>
  <c r="H103" i="43"/>
  <c r="F103" i="43"/>
  <c r="E103" i="43"/>
  <c r="O102" i="43"/>
  <c r="M102" i="43"/>
  <c r="H102" i="43"/>
  <c r="F102" i="43"/>
  <c r="E102" i="43"/>
  <c r="N102" i="43" s="1"/>
  <c r="O101" i="43"/>
  <c r="M101" i="43"/>
  <c r="H101" i="43"/>
  <c r="F101" i="43"/>
  <c r="E101" i="43"/>
  <c r="O100" i="43"/>
  <c r="M100" i="43"/>
  <c r="H100" i="43"/>
  <c r="F100" i="43"/>
  <c r="E100" i="43"/>
  <c r="N100" i="43" s="1"/>
  <c r="O99" i="43"/>
  <c r="M99" i="43"/>
  <c r="H99" i="43"/>
  <c r="F99" i="43"/>
  <c r="E99" i="43"/>
  <c r="N99" i="43" s="1"/>
  <c r="O98" i="43"/>
  <c r="M98" i="43"/>
  <c r="H98" i="43"/>
  <c r="F98" i="43"/>
  <c r="E98" i="43"/>
  <c r="N98" i="43" s="1"/>
  <c r="O97" i="43"/>
  <c r="M97" i="43"/>
  <c r="H97" i="43"/>
  <c r="F97" i="43"/>
  <c r="E97" i="43"/>
  <c r="N97" i="43" s="1"/>
  <c r="O96" i="43"/>
  <c r="M96" i="43"/>
  <c r="H96" i="43"/>
  <c r="F96" i="43"/>
  <c r="E96" i="43"/>
  <c r="N96" i="43" s="1"/>
  <c r="O95" i="43"/>
  <c r="M95" i="43"/>
  <c r="H95" i="43"/>
  <c r="F95" i="43"/>
  <c r="E95" i="43"/>
  <c r="O94" i="43"/>
  <c r="M94" i="43"/>
  <c r="H94" i="43"/>
  <c r="F94" i="43"/>
  <c r="E94" i="43"/>
  <c r="O93" i="43"/>
  <c r="M93" i="43"/>
  <c r="H93" i="43"/>
  <c r="F93" i="43"/>
  <c r="E93" i="43"/>
  <c r="O92" i="43"/>
  <c r="M92" i="43"/>
  <c r="H92" i="43"/>
  <c r="F92" i="43"/>
  <c r="E92" i="43"/>
  <c r="N92" i="43" s="1"/>
  <c r="O91" i="43"/>
  <c r="M91" i="43"/>
  <c r="H91" i="43"/>
  <c r="F91" i="43"/>
  <c r="E91" i="43"/>
  <c r="N91" i="43" s="1"/>
  <c r="O90" i="43"/>
  <c r="M90" i="43"/>
  <c r="H90" i="43"/>
  <c r="F90" i="43"/>
  <c r="E90" i="43"/>
  <c r="N90" i="43" s="1"/>
  <c r="O89" i="43"/>
  <c r="M89" i="43"/>
  <c r="H89" i="43"/>
  <c r="F89" i="43"/>
  <c r="E89" i="43"/>
  <c r="N89" i="43" s="1"/>
  <c r="O88" i="43"/>
  <c r="M88" i="43"/>
  <c r="H88" i="43"/>
  <c r="F88" i="43"/>
  <c r="E88" i="43"/>
  <c r="N88" i="43" s="1"/>
  <c r="O87" i="43"/>
  <c r="M87" i="43"/>
  <c r="H87" i="43"/>
  <c r="F87" i="43"/>
  <c r="E87" i="43"/>
  <c r="O86" i="43"/>
  <c r="M86" i="43"/>
  <c r="H86" i="43"/>
  <c r="F86" i="43"/>
  <c r="E86" i="43"/>
  <c r="N86" i="43" s="1"/>
  <c r="O85" i="43"/>
  <c r="M85" i="43"/>
  <c r="H85" i="43"/>
  <c r="F85" i="43"/>
  <c r="E85" i="43"/>
  <c r="O84" i="43"/>
  <c r="M84" i="43"/>
  <c r="H84" i="43"/>
  <c r="F84" i="43"/>
  <c r="E84" i="43"/>
  <c r="N84" i="43" s="1"/>
  <c r="O83" i="43"/>
  <c r="M83" i="43"/>
  <c r="H83" i="43"/>
  <c r="F83" i="43"/>
  <c r="E83" i="43"/>
  <c r="N83" i="43" s="1"/>
  <c r="O82" i="43"/>
  <c r="M82" i="43"/>
  <c r="H82" i="43"/>
  <c r="F82" i="43"/>
  <c r="E82" i="43"/>
  <c r="N82" i="43" s="1"/>
  <c r="O81" i="43"/>
  <c r="M81" i="43"/>
  <c r="H81" i="43"/>
  <c r="F81" i="43"/>
  <c r="E81" i="43"/>
  <c r="N81" i="43" s="1"/>
  <c r="O80" i="43"/>
  <c r="M80" i="43"/>
  <c r="H80" i="43"/>
  <c r="F80" i="43"/>
  <c r="E80" i="43"/>
  <c r="N80" i="43" s="1"/>
  <c r="N55" i="43"/>
  <c r="N63" i="43"/>
  <c r="C41" i="43"/>
  <c r="C42" i="43"/>
  <c r="C43" i="43"/>
  <c r="C44" i="43"/>
  <c r="C45" i="43"/>
  <c r="C46" i="43"/>
  <c r="C47" i="43"/>
  <c r="C48" i="43"/>
  <c r="C49" i="43"/>
  <c r="C50" i="43"/>
  <c r="C51" i="43"/>
  <c r="C52" i="43"/>
  <c r="C53" i="43"/>
  <c r="C54" i="43"/>
  <c r="C55" i="43"/>
  <c r="C56" i="43"/>
  <c r="C57" i="43"/>
  <c r="C58" i="43"/>
  <c r="C59" i="43"/>
  <c r="C60" i="43"/>
  <c r="N60" i="43" s="1"/>
  <c r="C61" i="43"/>
  <c r="C62" i="43"/>
  <c r="N62" i="43" s="1"/>
  <c r="C63" i="43"/>
  <c r="C64" i="43"/>
  <c r="C65" i="43"/>
  <c r="C66" i="43"/>
  <c r="C67" i="43"/>
  <c r="C68" i="43"/>
  <c r="C69" i="43"/>
  <c r="C70" i="43"/>
  <c r="C71" i="43"/>
  <c r="C72" i="43"/>
  <c r="C73" i="43"/>
  <c r="C74" i="43"/>
  <c r="C75" i="43"/>
  <c r="N75" i="43" s="1"/>
  <c r="C76" i="43"/>
  <c r="C77" i="43"/>
  <c r="C78" i="43"/>
  <c r="C79" i="43"/>
  <c r="C34" i="43"/>
  <c r="C35" i="43"/>
  <c r="C36" i="43"/>
  <c r="C37" i="43"/>
  <c r="C38" i="43"/>
  <c r="C39" i="43"/>
  <c r="C40" i="43"/>
  <c r="O187" i="44"/>
  <c r="M187" i="44"/>
  <c r="H187" i="44"/>
  <c r="G187" i="44"/>
  <c r="F187" i="44"/>
  <c r="E187" i="44"/>
  <c r="O186" i="44"/>
  <c r="M186" i="44"/>
  <c r="H186" i="44"/>
  <c r="G186" i="44"/>
  <c r="F186" i="44"/>
  <c r="E186" i="44"/>
  <c r="O185" i="44"/>
  <c r="M185" i="44"/>
  <c r="H185" i="44"/>
  <c r="G185" i="44"/>
  <c r="F185" i="44"/>
  <c r="E185" i="44"/>
  <c r="O184" i="44"/>
  <c r="M184" i="44"/>
  <c r="H184" i="44"/>
  <c r="G184" i="44"/>
  <c r="F184" i="44"/>
  <c r="E184" i="44"/>
  <c r="O183" i="44"/>
  <c r="M183" i="44"/>
  <c r="H183" i="44"/>
  <c r="G183" i="44"/>
  <c r="F183" i="44"/>
  <c r="E183" i="44"/>
  <c r="O182" i="44"/>
  <c r="M182" i="44"/>
  <c r="H182" i="44"/>
  <c r="G182" i="44"/>
  <c r="F182" i="44"/>
  <c r="E182" i="44"/>
  <c r="O181" i="44"/>
  <c r="M181" i="44"/>
  <c r="H181" i="44"/>
  <c r="G181" i="44"/>
  <c r="F181" i="44"/>
  <c r="E181" i="44"/>
  <c r="O180" i="44"/>
  <c r="M180" i="44"/>
  <c r="H180" i="44"/>
  <c r="G180" i="44"/>
  <c r="F180" i="44"/>
  <c r="E180" i="44"/>
  <c r="O179" i="44"/>
  <c r="M179" i="44"/>
  <c r="H179" i="44"/>
  <c r="G179" i="44"/>
  <c r="F179" i="44"/>
  <c r="E179" i="44"/>
  <c r="O178" i="44"/>
  <c r="M178" i="44"/>
  <c r="H178" i="44"/>
  <c r="G178" i="44"/>
  <c r="F178" i="44"/>
  <c r="E178" i="44"/>
  <c r="O177" i="44"/>
  <c r="M177" i="44"/>
  <c r="H177" i="44"/>
  <c r="G177" i="44"/>
  <c r="F177" i="44"/>
  <c r="E177" i="44"/>
  <c r="O176" i="44"/>
  <c r="M176" i="44"/>
  <c r="H176" i="44"/>
  <c r="G176" i="44"/>
  <c r="F176" i="44"/>
  <c r="E176" i="44"/>
  <c r="O175" i="44"/>
  <c r="M175" i="44"/>
  <c r="H175" i="44"/>
  <c r="G175" i="44"/>
  <c r="F175" i="44"/>
  <c r="E175" i="44"/>
  <c r="O174" i="44"/>
  <c r="M174" i="44"/>
  <c r="H174" i="44"/>
  <c r="G174" i="44"/>
  <c r="F174" i="44"/>
  <c r="E174" i="44"/>
  <c r="O173" i="44"/>
  <c r="M173" i="44"/>
  <c r="H173" i="44"/>
  <c r="G173" i="44"/>
  <c r="F173" i="44"/>
  <c r="E173" i="44"/>
  <c r="O172" i="44"/>
  <c r="M172" i="44"/>
  <c r="H172" i="44"/>
  <c r="G172" i="44"/>
  <c r="F172" i="44"/>
  <c r="E172" i="44"/>
  <c r="O171" i="44"/>
  <c r="M171" i="44"/>
  <c r="H171" i="44"/>
  <c r="G171" i="44"/>
  <c r="F171" i="44"/>
  <c r="E171" i="44"/>
  <c r="O170" i="44"/>
  <c r="M170" i="44"/>
  <c r="H170" i="44"/>
  <c r="G170" i="44"/>
  <c r="F170" i="44"/>
  <c r="E170" i="44"/>
  <c r="O169" i="44"/>
  <c r="M169" i="44"/>
  <c r="H169" i="44"/>
  <c r="G169" i="44"/>
  <c r="F169" i="44"/>
  <c r="E169" i="44"/>
  <c r="O168" i="44"/>
  <c r="M168" i="44"/>
  <c r="H168" i="44"/>
  <c r="G168" i="44"/>
  <c r="F168" i="44"/>
  <c r="E168" i="44"/>
  <c r="O167" i="44"/>
  <c r="M167" i="44"/>
  <c r="H167" i="44"/>
  <c r="G167" i="44"/>
  <c r="F167" i="44"/>
  <c r="E167" i="44"/>
  <c r="O166" i="44"/>
  <c r="M166" i="44"/>
  <c r="H166" i="44"/>
  <c r="G166" i="44"/>
  <c r="F166" i="44"/>
  <c r="E166" i="44"/>
  <c r="O165" i="44"/>
  <c r="M165" i="44"/>
  <c r="H165" i="44"/>
  <c r="G165" i="44"/>
  <c r="F165" i="44"/>
  <c r="E165" i="44"/>
  <c r="O164" i="44"/>
  <c r="M164" i="44"/>
  <c r="H164" i="44"/>
  <c r="G164" i="44"/>
  <c r="F164" i="44"/>
  <c r="E164" i="44"/>
  <c r="O163" i="44"/>
  <c r="M163" i="44"/>
  <c r="H163" i="44"/>
  <c r="G163" i="44"/>
  <c r="F163" i="44"/>
  <c r="E163" i="44"/>
  <c r="O162" i="44"/>
  <c r="M162" i="44"/>
  <c r="H162" i="44"/>
  <c r="G162" i="44"/>
  <c r="F162" i="44"/>
  <c r="E162" i="44"/>
  <c r="O161" i="44"/>
  <c r="M161" i="44"/>
  <c r="H161" i="44"/>
  <c r="G161" i="44"/>
  <c r="F161" i="44"/>
  <c r="E161" i="44"/>
  <c r="O160" i="44"/>
  <c r="M160" i="44"/>
  <c r="H160" i="44"/>
  <c r="G160" i="44"/>
  <c r="F160" i="44"/>
  <c r="E160" i="44"/>
  <c r="O159" i="44"/>
  <c r="M159" i="44"/>
  <c r="H159" i="44"/>
  <c r="G159" i="44"/>
  <c r="F159" i="44"/>
  <c r="E159" i="44"/>
  <c r="O158" i="44"/>
  <c r="M158" i="44"/>
  <c r="H158" i="44"/>
  <c r="G158" i="44"/>
  <c r="F158" i="44"/>
  <c r="E158" i="44"/>
  <c r="O157" i="44"/>
  <c r="M157" i="44"/>
  <c r="H157" i="44"/>
  <c r="G157" i="44"/>
  <c r="F157" i="44"/>
  <c r="E157" i="44"/>
  <c r="O156" i="44"/>
  <c r="M156" i="44"/>
  <c r="H156" i="44"/>
  <c r="G156" i="44"/>
  <c r="F156" i="44"/>
  <c r="E156" i="44"/>
  <c r="O155" i="44"/>
  <c r="M155" i="44"/>
  <c r="H155" i="44"/>
  <c r="G155" i="44"/>
  <c r="F155" i="44"/>
  <c r="E155" i="44"/>
  <c r="O154" i="44"/>
  <c r="M154" i="44"/>
  <c r="H154" i="44"/>
  <c r="G154" i="44"/>
  <c r="F154" i="44"/>
  <c r="E154" i="44"/>
  <c r="O153" i="44"/>
  <c r="M153" i="44"/>
  <c r="H153" i="44"/>
  <c r="G153" i="44"/>
  <c r="F153" i="44"/>
  <c r="E153" i="44"/>
  <c r="O152" i="44"/>
  <c r="M152" i="44"/>
  <c r="H152" i="44"/>
  <c r="G152" i="44"/>
  <c r="F152" i="44"/>
  <c r="E152" i="44"/>
  <c r="O151" i="44"/>
  <c r="M151" i="44"/>
  <c r="H151" i="44"/>
  <c r="G151" i="44"/>
  <c r="F151" i="44"/>
  <c r="E151" i="44"/>
  <c r="O150" i="44"/>
  <c r="M150" i="44"/>
  <c r="H150" i="44"/>
  <c r="G150" i="44"/>
  <c r="F150" i="44"/>
  <c r="E150" i="44"/>
  <c r="O149" i="44"/>
  <c r="M149" i="44"/>
  <c r="H149" i="44"/>
  <c r="G149" i="44"/>
  <c r="F149" i="44"/>
  <c r="E149" i="44"/>
  <c r="O148" i="44"/>
  <c r="M148" i="44"/>
  <c r="H148" i="44"/>
  <c r="G148" i="44"/>
  <c r="F148" i="44"/>
  <c r="E148" i="44"/>
  <c r="O147" i="44"/>
  <c r="M147" i="44"/>
  <c r="H147" i="44"/>
  <c r="G147" i="44"/>
  <c r="F147" i="44"/>
  <c r="E147" i="44"/>
  <c r="O146" i="44"/>
  <c r="M146" i="44"/>
  <c r="H146" i="44"/>
  <c r="G146" i="44"/>
  <c r="F146" i="44"/>
  <c r="E146" i="44"/>
  <c r="O145" i="44"/>
  <c r="M145" i="44"/>
  <c r="H145" i="44"/>
  <c r="G145" i="44"/>
  <c r="F145" i="44"/>
  <c r="E145" i="44"/>
  <c r="O144" i="44"/>
  <c r="M144" i="44"/>
  <c r="H144" i="44"/>
  <c r="G144" i="44"/>
  <c r="F144" i="44"/>
  <c r="E144" i="44"/>
  <c r="O143" i="44"/>
  <c r="M143" i="44"/>
  <c r="H143" i="44"/>
  <c r="G143" i="44"/>
  <c r="F143" i="44"/>
  <c r="E143" i="44"/>
  <c r="O142" i="44"/>
  <c r="M142" i="44"/>
  <c r="H142" i="44"/>
  <c r="G142" i="44"/>
  <c r="F142" i="44"/>
  <c r="E142" i="44"/>
  <c r="O141" i="44"/>
  <c r="M141" i="44"/>
  <c r="H141" i="44"/>
  <c r="G141" i="44"/>
  <c r="F141" i="44"/>
  <c r="E141" i="44"/>
  <c r="O140" i="44"/>
  <c r="M140" i="44"/>
  <c r="H140" i="44"/>
  <c r="G140" i="44"/>
  <c r="F140" i="44"/>
  <c r="E140" i="44"/>
  <c r="O139" i="44"/>
  <c r="M139" i="44"/>
  <c r="H139" i="44"/>
  <c r="G139" i="44"/>
  <c r="F139" i="44"/>
  <c r="E139" i="44"/>
  <c r="O138" i="44"/>
  <c r="M138" i="44"/>
  <c r="H138" i="44"/>
  <c r="G138" i="44"/>
  <c r="F138" i="44"/>
  <c r="E138" i="44"/>
  <c r="O137" i="44"/>
  <c r="M137" i="44"/>
  <c r="H137" i="44"/>
  <c r="G137" i="44"/>
  <c r="F137" i="44"/>
  <c r="E137" i="44"/>
  <c r="O136" i="44"/>
  <c r="M136" i="44"/>
  <c r="H136" i="44"/>
  <c r="G136" i="44"/>
  <c r="F136" i="44"/>
  <c r="E136" i="44"/>
  <c r="O135" i="44"/>
  <c r="M135" i="44"/>
  <c r="H135" i="44"/>
  <c r="G135" i="44"/>
  <c r="F135" i="44"/>
  <c r="E135" i="44"/>
  <c r="O134" i="44"/>
  <c r="M134" i="44"/>
  <c r="H134" i="44"/>
  <c r="G134" i="44"/>
  <c r="F134" i="44"/>
  <c r="E134" i="44"/>
  <c r="O133" i="44"/>
  <c r="M133" i="44"/>
  <c r="H133" i="44"/>
  <c r="G133" i="44"/>
  <c r="F133" i="44"/>
  <c r="E133" i="44"/>
  <c r="O132" i="44"/>
  <c r="M132" i="44"/>
  <c r="H132" i="44"/>
  <c r="G132" i="44"/>
  <c r="F132" i="44"/>
  <c r="E132" i="44"/>
  <c r="O131" i="44"/>
  <c r="M131" i="44"/>
  <c r="H131" i="44"/>
  <c r="G131" i="44"/>
  <c r="F131" i="44"/>
  <c r="E131" i="44"/>
  <c r="O130" i="44"/>
  <c r="M130" i="44"/>
  <c r="H130" i="44"/>
  <c r="G130" i="44"/>
  <c r="F130" i="44"/>
  <c r="E130" i="44"/>
  <c r="O129" i="44"/>
  <c r="M129" i="44"/>
  <c r="H129" i="44"/>
  <c r="G129" i="44"/>
  <c r="F129" i="44"/>
  <c r="E129" i="44"/>
  <c r="O128" i="44"/>
  <c r="M128" i="44"/>
  <c r="H128" i="44"/>
  <c r="G128" i="44"/>
  <c r="F128" i="44"/>
  <c r="E128" i="44"/>
  <c r="O127" i="44"/>
  <c r="M127" i="44"/>
  <c r="H127" i="44"/>
  <c r="G127" i="44"/>
  <c r="F127" i="44"/>
  <c r="E127" i="44"/>
  <c r="O126" i="44"/>
  <c r="M126" i="44"/>
  <c r="H126" i="44"/>
  <c r="G126" i="44"/>
  <c r="F126" i="44"/>
  <c r="E126" i="44"/>
  <c r="O125" i="44"/>
  <c r="M125" i="44"/>
  <c r="H125" i="44"/>
  <c r="G125" i="44"/>
  <c r="F125" i="44"/>
  <c r="E125" i="44"/>
  <c r="O124" i="44"/>
  <c r="M124" i="44"/>
  <c r="H124" i="44"/>
  <c r="G124" i="44"/>
  <c r="F124" i="44"/>
  <c r="E124" i="44"/>
  <c r="O123" i="44"/>
  <c r="M123" i="44"/>
  <c r="H123" i="44"/>
  <c r="G123" i="44"/>
  <c r="F123" i="44"/>
  <c r="E123" i="44"/>
  <c r="O122" i="44"/>
  <c r="M122" i="44"/>
  <c r="H122" i="44"/>
  <c r="G122" i="44"/>
  <c r="F122" i="44"/>
  <c r="E122" i="44"/>
  <c r="O121" i="44"/>
  <c r="M121" i="44"/>
  <c r="H121" i="44"/>
  <c r="G121" i="44"/>
  <c r="F121" i="44"/>
  <c r="E121" i="44"/>
  <c r="O120" i="44"/>
  <c r="M120" i="44"/>
  <c r="H120" i="44"/>
  <c r="G120" i="44"/>
  <c r="F120" i="44"/>
  <c r="E120" i="44"/>
  <c r="O119" i="44"/>
  <c r="M119" i="44"/>
  <c r="H119" i="44"/>
  <c r="G119" i="44"/>
  <c r="F119" i="44"/>
  <c r="E119" i="44"/>
  <c r="O118" i="44"/>
  <c r="M118" i="44"/>
  <c r="H118" i="44"/>
  <c r="G118" i="44"/>
  <c r="F118" i="44"/>
  <c r="E118" i="44"/>
  <c r="O117" i="44"/>
  <c r="M117" i="44"/>
  <c r="H117" i="44"/>
  <c r="G117" i="44"/>
  <c r="F117" i="44"/>
  <c r="E117" i="44"/>
  <c r="O116" i="44"/>
  <c r="M116" i="44"/>
  <c r="H116" i="44"/>
  <c r="G116" i="44"/>
  <c r="F116" i="44"/>
  <c r="E116" i="44"/>
  <c r="O115" i="44"/>
  <c r="M115" i="44"/>
  <c r="H115" i="44"/>
  <c r="G115" i="44"/>
  <c r="F115" i="44"/>
  <c r="E115" i="44"/>
  <c r="O114" i="44"/>
  <c r="M114" i="44"/>
  <c r="H114" i="44"/>
  <c r="G114" i="44"/>
  <c r="F114" i="44"/>
  <c r="E114" i="44"/>
  <c r="O113" i="44"/>
  <c r="M113" i="44"/>
  <c r="H113" i="44"/>
  <c r="G113" i="44"/>
  <c r="F113" i="44"/>
  <c r="E113" i="44"/>
  <c r="O112" i="44"/>
  <c r="M112" i="44"/>
  <c r="H112" i="44"/>
  <c r="G112" i="44"/>
  <c r="F112" i="44"/>
  <c r="E112" i="44"/>
  <c r="O111" i="44"/>
  <c r="M111" i="44"/>
  <c r="H111" i="44"/>
  <c r="G111" i="44"/>
  <c r="F111" i="44"/>
  <c r="E111" i="44"/>
  <c r="O110" i="44"/>
  <c r="M110" i="44"/>
  <c r="H110" i="44"/>
  <c r="G110" i="44"/>
  <c r="F110" i="44"/>
  <c r="E110" i="44"/>
  <c r="O109" i="44"/>
  <c r="M109" i="44"/>
  <c r="H109" i="44"/>
  <c r="G109" i="44"/>
  <c r="F109" i="44"/>
  <c r="E109" i="44"/>
  <c r="O108" i="44"/>
  <c r="M108" i="44"/>
  <c r="H108" i="44"/>
  <c r="G108" i="44"/>
  <c r="F108" i="44"/>
  <c r="E108" i="44"/>
  <c r="O107" i="44"/>
  <c r="M107" i="44"/>
  <c r="H107" i="44"/>
  <c r="G107" i="44"/>
  <c r="F107" i="44"/>
  <c r="E107" i="44"/>
  <c r="O106" i="44"/>
  <c r="M106" i="44"/>
  <c r="H106" i="44"/>
  <c r="G106" i="44"/>
  <c r="F106" i="44"/>
  <c r="E106" i="44"/>
  <c r="O105" i="44"/>
  <c r="M105" i="44"/>
  <c r="H105" i="44"/>
  <c r="G105" i="44"/>
  <c r="F105" i="44"/>
  <c r="E105" i="44"/>
  <c r="O104" i="44"/>
  <c r="M104" i="44"/>
  <c r="H104" i="44"/>
  <c r="G104" i="44"/>
  <c r="F104" i="44"/>
  <c r="E104" i="44"/>
  <c r="O103" i="44"/>
  <c r="M103" i="44"/>
  <c r="H103" i="44"/>
  <c r="G103" i="44"/>
  <c r="F103" i="44"/>
  <c r="E103" i="44"/>
  <c r="O102" i="44"/>
  <c r="M102" i="44"/>
  <c r="H102" i="44"/>
  <c r="G102" i="44"/>
  <c r="F102" i="44"/>
  <c r="E102" i="44"/>
  <c r="O101" i="44"/>
  <c r="M101" i="44"/>
  <c r="H101" i="44"/>
  <c r="G101" i="44"/>
  <c r="F101" i="44"/>
  <c r="E101" i="44"/>
  <c r="O100" i="44"/>
  <c r="M100" i="44"/>
  <c r="H100" i="44"/>
  <c r="G100" i="44"/>
  <c r="F100" i="44"/>
  <c r="E100" i="44"/>
  <c r="O99" i="44"/>
  <c r="M99" i="44"/>
  <c r="H99" i="44"/>
  <c r="G99" i="44"/>
  <c r="F99" i="44"/>
  <c r="E99" i="44"/>
  <c r="O98" i="44"/>
  <c r="M98" i="44"/>
  <c r="H98" i="44"/>
  <c r="G98" i="44"/>
  <c r="F98" i="44"/>
  <c r="E98" i="44"/>
  <c r="O97" i="44"/>
  <c r="M97" i="44"/>
  <c r="H97" i="44"/>
  <c r="G97" i="44"/>
  <c r="F97" i="44"/>
  <c r="E97" i="44"/>
  <c r="O96" i="44"/>
  <c r="O7" i="63" s="1"/>
  <c r="M96" i="44"/>
  <c r="M7" i="63" s="1"/>
  <c r="H96" i="44"/>
  <c r="H7" i="63" s="1"/>
  <c r="G96" i="44"/>
  <c r="F96" i="44"/>
  <c r="F7" i="63" s="1"/>
  <c r="E96" i="44"/>
  <c r="E7" i="63" s="1"/>
  <c r="O95" i="44"/>
  <c r="O6" i="63" s="1"/>
  <c r="M95" i="44"/>
  <c r="M6" i="63" s="1"/>
  <c r="H95" i="44"/>
  <c r="H6" i="63" s="1"/>
  <c r="G95" i="44"/>
  <c r="F95" i="44"/>
  <c r="F6" i="63" s="1"/>
  <c r="E95" i="44"/>
  <c r="E6" i="63" s="1"/>
  <c r="O94" i="44"/>
  <c r="M94" i="44"/>
  <c r="H94" i="44"/>
  <c r="G94" i="44"/>
  <c r="F94" i="44"/>
  <c r="E94" i="44"/>
  <c r="O93" i="44"/>
  <c r="M93" i="44"/>
  <c r="H93" i="44"/>
  <c r="G93" i="44"/>
  <c r="F93" i="44"/>
  <c r="E93" i="44"/>
  <c r="O92" i="44"/>
  <c r="M92" i="44"/>
  <c r="H92" i="44"/>
  <c r="G92" i="44"/>
  <c r="F92" i="44"/>
  <c r="E92" i="44"/>
  <c r="O91" i="44"/>
  <c r="M91" i="44"/>
  <c r="H91" i="44"/>
  <c r="G91" i="44"/>
  <c r="F91" i="44"/>
  <c r="E91" i="44"/>
  <c r="O90" i="44"/>
  <c r="M90" i="44"/>
  <c r="H90" i="44"/>
  <c r="G90" i="44"/>
  <c r="F90" i="44"/>
  <c r="E90" i="44"/>
  <c r="O89" i="44"/>
  <c r="M89" i="44"/>
  <c r="H89" i="44"/>
  <c r="G89" i="44"/>
  <c r="F89" i="44"/>
  <c r="E89" i="44"/>
  <c r="O88" i="44"/>
  <c r="M88" i="44"/>
  <c r="H88" i="44"/>
  <c r="G88" i="44"/>
  <c r="F88" i="44"/>
  <c r="E88" i="44"/>
  <c r="O87" i="44"/>
  <c r="M87" i="44"/>
  <c r="H87" i="44"/>
  <c r="G87" i="44"/>
  <c r="F87" i="44"/>
  <c r="E87" i="44"/>
  <c r="O86" i="44"/>
  <c r="M86" i="44"/>
  <c r="H86" i="44"/>
  <c r="G86" i="44"/>
  <c r="F86" i="44"/>
  <c r="E86" i="44"/>
  <c r="O85" i="44"/>
  <c r="M85" i="44"/>
  <c r="H85" i="44"/>
  <c r="G85" i="44"/>
  <c r="F85" i="44"/>
  <c r="E85" i="44"/>
  <c r="O84" i="44"/>
  <c r="M84" i="44"/>
  <c r="H84" i="44"/>
  <c r="G84" i="44"/>
  <c r="F84" i="44"/>
  <c r="E84" i="44"/>
  <c r="O83" i="44"/>
  <c r="M83" i="44"/>
  <c r="H83" i="44"/>
  <c r="G83" i="44"/>
  <c r="F83" i="44"/>
  <c r="E83" i="44"/>
  <c r="O82" i="44"/>
  <c r="M82" i="44"/>
  <c r="H82" i="44"/>
  <c r="G82" i="44"/>
  <c r="F82" i="44"/>
  <c r="E82" i="44"/>
  <c r="O81" i="44"/>
  <c r="M81" i="44"/>
  <c r="H81" i="44"/>
  <c r="G81" i="44"/>
  <c r="F81" i="44"/>
  <c r="E81" i="44"/>
  <c r="O80" i="44"/>
  <c r="M80" i="44"/>
  <c r="H80" i="44"/>
  <c r="G80" i="44"/>
  <c r="F80" i="44"/>
  <c r="E80" i="44"/>
  <c r="O79" i="44"/>
  <c r="M79" i="44"/>
  <c r="H79" i="44"/>
  <c r="G79" i="44"/>
  <c r="F79" i="44"/>
  <c r="E79" i="44"/>
  <c r="O78" i="44"/>
  <c r="M78" i="44"/>
  <c r="H78" i="44"/>
  <c r="G78" i="44"/>
  <c r="F78" i="44"/>
  <c r="E78" i="44"/>
  <c r="O77" i="44"/>
  <c r="M77" i="44"/>
  <c r="H77" i="44"/>
  <c r="G77" i="44"/>
  <c r="F77" i="44"/>
  <c r="E77" i="44"/>
  <c r="O76" i="44"/>
  <c r="M76" i="44"/>
  <c r="H76" i="44"/>
  <c r="G76" i="44"/>
  <c r="F76" i="44"/>
  <c r="E76" i="44"/>
  <c r="O75" i="44"/>
  <c r="M75" i="44"/>
  <c r="H75" i="44"/>
  <c r="G75" i="44"/>
  <c r="F75" i="44"/>
  <c r="E75" i="44"/>
  <c r="O74" i="44"/>
  <c r="M74" i="44"/>
  <c r="H74" i="44"/>
  <c r="G74" i="44"/>
  <c r="F74" i="44"/>
  <c r="E74" i="44"/>
  <c r="O73" i="44"/>
  <c r="M73" i="44"/>
  <c r="H73" i="44"/>
  <c r="G73" i="44"/>
  <c r="F73" i="44"/>
  <c r="E73" i="44"/>
  <c r="O72" i="44"/>
  <c r="M72" i="44"/>
  <c r="H72" i="44"/>
  <c r="G72" i="44"/>
  <c r="F72" i="44"/>
  <c r="E72" i="44"/>
  <c r="O71" i="44"/>
  <c r="M71" i="44"/>
  <c r="H71" i="44"/>
  <c r="G71" i="44"/>
  <c r="F71" i="44"/>
  <c r="E71" i="44"/>
  <c r="O70" i="44"/>
  <c r="M70" i="44"/>
  <c r="H70" i="44"/>
  <c r="G70" i="44"/>
  <c r="F70" i="44"/>
  <c r="E70" i="44"/>
  <c r="O69" i="44"/>
  <c r="M69" i="44"/>
  <c r="H69" i="44"/>
  <c r="G69" i="44"/>
  <c r="F69" i="44"/>
  <c r="E69" i="44"/>
  <c r="O68" i="44"/>
  <c r="M68" i="44"/>
  <c r="H68" i="44"/>
  <c r="G68" i="44"/>
  <c r="F68" i="44"/>
  <c r="E68" i="44"/>
  <c r="O67" i="44"/>
  <c r="M67" i="44"/>
  <c r="H67" i="44"/>
  <c r="G67" i="44"/>
  <c r="F67" i="44"/>
  <c r="E67" i="44"/>
  <c r="O66" i="44"/>
  <c r="M66" i="44"/>
  <c r="H66" i="44"/>
  <c r="G66" i="44"/>
  <c r="F66" i="44"/>
  <c r="E66" i="44"/>
  <c r="O65" i="44"/>
  <c r="M65" i="44"/>
  <c r="H65" i="44"/>
  <c r="G65" i="44"/>
  <c r="F65" i="44"/>
  <c r="E65" i="44"/>
  <c r="O64" i="44"/>
  <c r="M64" i="44"/>
  <c r="H64" i="44"/>
  <c r="G64" i="44"/>
  <c r="F64" i="44"/>
  <c r="E64" i="44"/>
  <c r="O63" i="44"/>
  <c r="M63" i="44"/>
  <c r="H63" i="44"/>
  <c r="G63" i="44"/>
  <c r="F63" i="44"/>
  <c r="E63" i="44"/>
  <c r="O62" i="44"/>
  <c r="M62" i="44"/>
  <c r="H62" i="44"/>
  <c r="G62" i="44"/>
  <c r="F62" i="44"/>
  <c r="E62" i="44"/>
  <c r="O61" i="44"/>
  <c r="M61" i="44"/>
  <c r="H61" i="44"/>
  <c r="G61" i="44"/>
  <c r="F61" i="44"/>
  <c r="E61" i="44"/>
  <c r="O60" i="44"/>
  <c r="M60" i="44"/>
  <c r="H60" i="44"/>
  <c r="G60" i="44"/>
  <c r="F60" i="44"/>
  <c r="E60" i="44"/>
  <c r="O59" i="44"/>
  <c r="M59" i="44"/>
  <c r="H59" i="44"/>
  <c r="G59" i="44"/>
  <c r="F59" i="44"/>
  <c r="E59" i="44"/>
  <c r="O58" i="44"/>
  <c r="M58" i="44"/>
  <c r="H58" i="44"/>
  <c r="G58" i="44"/>
  <c r="F58" i="44"/>
  <c r="E58" i="44"/>
  <c r="O57" i="44"/>
  <c r="M57" i="44"/>
  <c r="H57" i="44"/>
  <c r="G57" i="44"/>
  <c r="F57" i="44"/>
  <c r="E57" i="44"/>
  <c r="O56" i="44"/>
  <c r="M56" i="44"/>
  <c r="H56" i="44"/>
  <c r="G56" i="44"/>
  <c r="F56" i="44"/>
  <c r="E56" i="44"/>
  <c r="O55" i="44"/>
  <c r="M55" i="44"/>
  <c r="H55" i="44"/>
  <c r="G55" i="44"/>
  <c r="F55" i="44"/>
  <c r="E55" i="44"/>
  <c r="O54" i="44"/>
  <c r="M54" i="44"/>
  <c r="H54" i="44"/>
  <c r="G54" i="44"/>
  <c r="F54" i="44"/>
  <c r="E54" i="44"/>
  <c r="O53" i="44"/>
  <c r="M53" i="44"/>
  <c r="H53" i="44"/>
  <c r="G53" i="44"/>
  <c r="F53" i="44"/>
  <c r="E53" i="44"/>
  <c r="O52" i="44"/>
  <c r="M52" i="44"/>
  <c r="H52" i="44"/>
  <c r="G52" i="44"/>
  <c r="F52" i="44"/>
  <c r="E52" i="44"/>
  <c r="O51" i="44"/>
  <c r="M51" i="44"/>
  <c r="H51" i="44"/>
  <c r="G51" i="44"/>
  <c r="F51" i="44"/>
  <c r="E51" i="44"/>
  <c r="O50" i="44"/>
  <c r="M50" i="44"/>
  <c r="H50" i="44"/>
  <c r="G50" i="44"/>
  <c r="F50" i="44"/>
  <c r="E50" i="44"/>
  <c r="O49" i="44"/>
  <c r="M49" i="44"/>
  <c r="H49" i="44"/>
  <c r="G49" i="44"/>
  <c r="F49" i="44"/>
  <c r="E49" i="44"/>
  <c r="O48" i="44"/>
  <c r="M48" i="44"/>
  <c r="H48" i="44"/>
  <c r="G48" i="44"/>
  <c r="F48" i="44"/>
  <c r="E48" i="44"/>
  <c r="O47" i="44"/>
  <c r="M47" i="44"/>
  <c r="H47" i="44"/>
  <c r="G47" i="44"/>
  <c r="F47" i="44"/>
  <c r="E47" i="44"/>
  <c r="O46" i="44"/>
  <c r="M46" i="44"/>
  <c r="H46" i="44"/>
  <c r="G46" i="44"/>
  <c r="F46" i="44"/>
  <c r="E46" i="44"/>
  <c r="O45" i="44"/>
  <c r="M45" i="44"/>
  <c r="H45" i="44"/>
  <c r="G45" i="44"/>
  <c r="F45" i="44"/>
  <c r="E45" i="44"/>
  <c r="O44" i="44"/>
  <c r="M44" i="44"/>
  <c r="H44" i="44"/>
  <c r="G44" i="44"/>
  <c r="F44" i="44"/>
  <c r="E44" i="44"/>
  <c r="O43" i="44"/>
  <c r="M43" i="44"/>
  <c r="H43" i="44"/>
  <c r="G43" i="44"/>
  <c r="F43" i="44"/>
  <c r="E43" i="44"/>
  <c r="O42" i="44"/>
  <c r="M42" i="44"/>
  <c r="H42" i="44"/>
  <c r="G42" i="44"/>
  <c r="F42" i="44"/>
  <c r="E42" i="44"/>
  <c r="O41" i="44"/>
  <c r="M41" i="44"/>
  <c r="H41" i="44"/>
  <c r="G41" i="44"/>
  <c r="F41" i="44"/>
  <c r="E41" i="44"/>
  <c r="O40" i="44"/>
  <c r="M40" i="44"/>
  <c r="H40" i="44"/>
  <c r="G40" i="44"/>
  <c r="F40" i="44"/>
  <c r="E40" i="44"/>
  <c r="O39" i="44"/>
  <c r="M39" i="44"/>
  <c r="H39" i="44"/>
  <c r="G39" i="44"/>
  <c r="F39" i="44"/>
  <c r="E39" i="44"/>
  <c r="O38" i="44"/>
  <c r="M38" i="44"/>
  <c r="H38" i="44"/>
  <c r="G38" i="44"/>
  <c r="F38" i="44"/>
  <c r="E38" i="44"/>
  <c r="O37" i="44"/>
  <c r="M37" i="44"/>
  <c r="H37" i="44"/>
  <c r="G37" i="44"/>
  <c r="F37" i="44"/>
  <c r="E37" i="44"/>
  <c r="O36" i="44"/>
  <c r="M36" i="44"/>
  <c r="H36" i="44"/>
  <c r="G36" i="44"/>
  <c r="F36" i="44"/>
  <c r="E36" i="44"/>
  <c r="O35" i="44"/>
  <c r="M35" i="44"/>
  <c r="H35" i="44"/>
  <c r="G35" i="44"/>
  <c r="F35" i="44"/>
  <c r="E35" i="44"/>
  <c r="O34" i="44"/>
  <c r="M34" i="44"/>
  <c r="H34" i="44"/>
  <c r="G34" i="44"/>
  <c r="F34" i="44"/>
  <c r="E34" i="44"/>
  <c r="O33" i="44"/>
  <c r="M33" i="44"/>
  <c r="H33" i="44"/>
  <c r="G33" i="44"/>
  <c r="F33" i="44"/>
  <c r="E33" i="44"/>
  <c r="O32" i="44"/>
  <c r="M32" i="44"/>
  <c r="H32" i="44"/>
  <c r="G32" i="44"/>
  <c r="F32" i="44"/>
  <c r="E32" i="44"/>
  <c r="O31" i="44"/>
  <c r="M31" i="44"/>
  <c r="H31" i="44"/>
  <c r="G31" i="44"/>
  <c r="F31" i="44"/>
  <c r="E31" i="44"/>
  <c r="O30" i="44"/>
  <c r="M30" i="44"/>
  <c r="H30" i="44"/>
  <c r="G30" i="44"/>
  <c r="F30" i="44"/>
  <c r="E30" i="44"/>
  <c r="O29" i="44"/>
  <c r="M29" i="44"/>
  <c r="H29" i="44"/>
  <c r="G29" i="44"/>
  <c r="F29" i="44"/>
  <c r="E29" i="44"/>
  <c r="O28" i="44"/>
  <c r="M28" i="44"/>
  <c r="H28" i="44"/>
  <c r="G28" i="44"/>
  <c r="F28" i="44"/>
  <c r="E28" i="44"/>
  <c r="O27" i="44"/>
  <c r="M27" i="44"/>
  <c r="H27" i="44"/>
  <c r="G27" i="44"/>
  <c r="F27" i="44"/>
  <c r="E27" i="44"/>
  <c r="O26" i="44"/>
  <c r="M26" i="44"/>
  <c r="H26" i="44"/>
  <c r="G26" i="44"/>
  <c r="F26" i="44"/>
  <c r="E26" i="44"/>
  <c r="O25" i="44"/>
  <c r="M25" i="44"/>
  <c r="H25" i="44"/>
  <c r="G25" i="44"/>
  <c r="F25" i="44"/>
  <c r="E25" i="44"/>
  <c r="O24" i="44"/>
  <c r="M24" i="44"/>
  <c r="H24" i="44"/>
  <c r="G24" i="44"/>
  <c r="F24" i="44"/>
  <c r="E24" i="44"/>
  <c r="O23" i="44"/>
  <c r="M23" i="44"/>
  <c r="H23" i="44"/>
  <c r="G23" i="44"/>
  <c r="F23" i="44"/>
  <c r="E23" i="44"/>
  <c r="O22" i="44"/>
  <c r="M22" i="44"/>
  <c r="H22" i="44"/>
  <c r="G22" i="44"/>
  <c r="F22" i="44"/>
  <c r="E22" i="44"/>
  <c r="O21" i="44"/>
  <c r="M21" i="44"/>
  <c r="H21" i="44"/>
  <c r="G21" i="44"/>
  <c r="F21" i="44"/>
  <c r="E21" i="44"/>
  <c r="O20" i="44"/>
  <c r="M20" i="44"/>
  <c r="H20" i="44"/>
  <c r="G20" i="44"/>
  <c r="F20" i="44"/>
  <c r="E20" i="44"/>
  <c r="O19" i="44"/>
  <c r="M19" i="44"/>
  <c r="H19" i="44"/>
  <c r="G19" i="44"/>
  <c r="F19" i="44"/>
  <c r="E19" i="44"/>
  <c r="O18" i="44"/>
  <c r="M18" i="44"/>
  <c r="H18" i="44"/>
  <c r="G18" i="44"/>
  <c r="F18" i="44"/>
  <c r="E18" i="44"/>
  <c r="O17" i="44"/>
  <c r="M17" i="44"/>
  <c r="H17" i="44"/>
  <c r="G17" i="44"/>
  <c r="F17" i="44"/>
  <c r="E17" i="44"/>
  <c r="O16" i="44"/>
  <c r="M16" i="44"/>
  <c r="H16" i="44"/>
  <c r="G16" i="44"/>
  <c r="F16" i="44"/>
  <c r="E16" i="44"/>
  <c r="O15" i="44"/>
  <c r="M15" i="44"/>
  <c r="H15" i="44"/>
  <c r="G15" i="44"/>
  <c r="F15" i="44"/>
  <c r="E15" i="44"/>
  <c r="O14" i="44"/>
  <c r="M14" i="44"/>
  <c r="H14" i="44"/>
  <c r="G14" i="44"/>
  <c r="F14" i="44"/>
  <c r="E14" i="44"/>
  <c r="O13" i="44"/>
  <c r="M13" i="44"/>
  <c r="H13" i="44"/>
  <c r="G13" i="44"/>
  <c r="F13" i="44"/>
  <c r="E13" i="44"/>
  <c r="O12" i="44"/>
  <c r="M12" i="44"/>
  <c r="H12" i="44"/>
  <c r="G12" i="44"/>
  <c r="F12" i="44"/>
  <c r="E12" i="44"/>
  <c r="O11" i="44"/>
  <c r="M11" i="44"/>
  <c r="H11" i="44"/>
  <c r="G11" i="44"/>
  <c r="F11" i="44"/>
  <c r="E11" i="44"/>
  <c r="O10" i="44"/>
  <c r="M10" i="44"/>
  <c r="H10" i="44"/>
  <c r="G10" i="44"/>
  <c r="F10" i="44"/>
  <c r="E10" i="44"/>
  <c r="O9" i="44"/>
  <c r="M9" i="44"/>
  <c r="H9" i="44"/>
  <c r="G9" i="44"/>
  <c r="F9" i="44"/>
  <c r="E9" i="44"/>
  <c r="O8" i="44"/>
  <c r="M8" i="44"/>
  <c r="H8" i="44"/>
  <c r="G8" i="44"/>
  <c r="F8" i="44"/>
  <c r="E8" i="44"/>
  <c r="O7" i="44"/>
  <c r="M7" i="44"/>
  <c r="H7" i="44"/>
  <c r="G7" i="44"/>
  <c r="F7" i="44"/>
  <c r="E7" i="44"/>
  <c r="O6" i="44"/>
  <c r="M6" i="44"/>
  <c r="H6" i="44"/>
  <c r="G6" i="44"/>
  <c r="F6" i="44"/>
  <c r="E6" i="44"/>
  <c r="O5" i="44"/>
  <c r="M5" i="44"/>
  <c r="H5" i="44"/>
  <c r="G5" i="44"/>
  <c r="F5" i="44"/>
  <c r="E5" i="44"/>
  <c r="O4" i="44"/>
  <c r="M4" i="44"/>
  <c r="H4" i="44"/>
  <c r="G4" i="44"/>
  <c r="F4" i="44"/>
  <c r="E4" i="44"/>
  <c r="O3" i="44"/>
  <c r="O5" i="63" s="1"/>
  <c r="M3" i="44"/>
  <c r="M5" i="63" s="1"/>
  <c r="H3" i="44"/>
  <c r="H5" i="63" s="1"/>
  <c r="G3" i="44"/>
  <c r="F3" i="44"/>
  <c r="F5" i="63" s="1"/>
  <c r="E3" i="44"/>
  <c r="E5" i="63" s="1"/>
  <c r="O2" i="44"/>
  <c r="O4" i="63" s="1"/>
  <c r="M2" i="44"/>
  <c r="M4" i="63" s="1"/>
  <c r="H2" i="44"/>
  <c r="H4" i="63" s="1"/>
  <c r="G2" i="44"/>
  <c r="F2" i="44"/>
  <c r="F4" i="63" s="1"/>
  <c r="E2" i="44"/>
  <c r="E4" i="63" s="1"/>
  <c r="O1" i="44"/>
  <c r="M1" i="44"/>
  <c r="L1" i="44"/>
  <c r="K1" i="44"/>
  <c r="J1" i="44"/>
  <c r="I1" i="44"/>
  <c r="H1" i="44"/>
  <c r="G1" i="44"/>
  <c r="F1" i="44"/>
  <c r="E1" i="44"/>
  <c r="O346" i="36"/>
  <c r="O345" i="36"/>
  <c r="O344" i="36"/>
  <c r="O343" i="36"/>
  <c r="O342" i="36"/>
  <c r="O341" i="36"/>
  <c r="O340" i="36"/>
  <c r="O339" i="36"/>
  <c r="O338" i="36"/>
  <c r="O337" i="36"/>
  <c r="O336" i="36"/>
  <c r="O335" i="36"/>
  <c r="O334" i="36"/>
  <c r="O333" i="36"/>
  <c r="O332" i="36"/>
  <c r="O331" i="36"/>
  <c r="O330" i="36"/>
  <c r="O329" i="36"/>
  <c r="O328" i="36"/>
  <c r="O327" i="36"/>
  <c r="O326" i="36"/>
  <c r="O325" i="36"/>
  <c r="O324" i="36"/>
  <c r="O323" i="36"/>
  <c r="O322" i="36"/>
  <c r="O321" i="36"/>
  <c r="O320" i="36"/>
  <c r="O319" i="36"/>
  <c r="O318" i="36"/>
  <c r="O317" i="36"/>
  <c r="O316" i="36"/>
  <c r="O315" i="36"/>
  <c r="O314" i="36"/>
  <c r="O313" i="36"/>
  <c r="O312" i="36"/>
  <c r="O311" i="36"/>
  <c r="O310" i="36"/>
  <c r="O309" i="36"/>
  <c r="O308" i="36"/>
  <c r="O307" i="36"/>
  <c r="O306" i="36"/>
  <c r="O305" i="36"/>
  <c r="O304" i="36"/>
  <c r="O303" i="36"/>
  <c r="O302" i="36"/>
  <c r="O301" i="36"/>
  <c r="O300" i="36"/>
  <c r="O299" i="36"/>
  <c r="O298" i="36"/>
  <c r="O297" i="36"/>
  <c r="O296" i="36"/>
  <c r="O295" i="36"/>
  <c r="O294" i="36"/>
  <c r="O293" i="36"/>
  <c r="O292" i="36"/>
  <c r="O291" i="36"/>
  <c r="O290" i="36"/>
  <c r="O289" i="36"/>
  <c r="O288" i="36"/>
  <c r="O287" i="36"/>
  <c r="O286" i="36"/>
  <c r="O285" i="36"/>
  <c r="O284" i="36"/>
  <c r="O283" i="36"/>
  <c r="O282" i="36"/>
  <c r="O281" i="36"/>
  <c r="O280" i="36"/>
  <c r="O279" i="36"/>
  <c r="O278" i="36"/>
  <c r="O277" i="36"/>
  <c r="O276" i="36"/>
  <c r="O275" i="36"/>
  <c r="O274" i="36"/>
  <c r="O273" i="36"/>
  <c r="O272" i="36"/>
  <c r="O271" i="36"/>
  <c r="O270" i="36"/>
  <c r="O269" i="36"/>
  <c r="O268" i="36"/>
  <c r="O267" i="36"/>
  <c r="O266" i="36"/>
  <c r="O265" i="36"/>
  <c r="O264" i="36"/>
  <c r="O263" i="36"/>
  <c r="O262" i="36"/>
  <c r="O261" i="36"/>
  <c r="O260" i="36"/>
  <c r="O259" i="36"/>
  <c r="O258" i="36"/>
  <c r="O257" i="36"/>
  <c r="O256" i="36"/>
  <c r="O255" i="36"/>
  <c r="O254" i="36"/>
  <c r="O253" i="36"/>
  <c r="O252" i="36"/>
  <c r="O251" i="36"/>
  <c r="O250" i="36"/>
  <c r="O249" i="36"/>
  <c r="O248" i="36"/>
  <c r="O247" i="36"/>
  <c r="O246" i="36"/>
  <c r="O245" i="36"/>
  <c r="O244" i="36"/>
  <c r="O243" i="36"/>
  <c r="O242" i="36"/>
  <c r="O241" i="36"/>
  <c r="O240" i="36"/>
  <c r="O239" i="36"/>
  <c r="O238" i="36"/>
  <c r="O237" i="36"/>
  <c r="O236" i="36"/>
  <c r="O235" i="36"/>
  <c r="O234" i="36"/>
  <c r="O233" i="36"/>
  <c r="O232" i="36"/>
  <c r="O158" i="36"/>
  <c r="O159" i="36"/>
  <c r="O231" i="36"/>
  <c r="O230" i="36"/>
  <c r="O229" i="36"/>
  <c r="O228" i="36"/>
  <c r="O227" i="36"/>
  <c r="O226" i="36"/>
  <c r="O225" i="36"/>
  <c r="O224" i="36"/>
  <c r="O223" i="36"/>
  <c r="O222" i="36"/>
  <c r="O221" i="36"/>
  <c r="O220" i="36"/>
  <c r="O219" i="36"/>
  <c r="O218" i="36"/>
  <c r="O217" i="36"/>
  <c r="O216" i="36"/>
  <c r="O215" i="36"/>
  <c r="O214" i="36"/>
  <c r="O213" i="36"/>
  <c r="O212" i="36"/>
  <c r="O211" i="36"/>
  <c r="O210" i="36"/>
  <c r="O209" i="36"/>
  <c r="O208" i="36"/>
  <c r="O207" i="36"/>
  <c r="O206" i="36"/>
  <c r="O205" i="36"/>
  <c r="O204" i="36"/>
  <c r="O203" i="36"/>
  <c r="O202" i="36"/>
  <c r="O201" i="36"/>
  <c r="O200" i="36"/>
  <c r="O199" i="36"/>
  <c r="O198" i="36"/>
  <c r="O197" i="36"/>
  <c r="O196" i="36"/>
  <c r="O195" i="36"/>
  <c r="O194" i="36"/>
  <c r="O193" i="36"/>
  <c r="O192" i="36"/>
  <c r="O191" i="36"/>
  <c r="O190" i="36"/>
  <c r="O189" i="36"/>
  <c r="O188" i="36"/>
  <c r="O187" i="36"/>
  <c r="O186" i="36"/>
  <c r="O185" i="36"/>
  <c r="O184" i="36"/>
  <c r="O183" i="36"/>
  <c r="O182" i="36"/>
  <c r="O181" i="36"/>
  <c r="O180" i="36"/>
  <c r="O179" i="36"/>
  <c r="O178" i="36"/>
  <c r="O177" i="36"/>
  <c r="O176" i="36"/>
  <c r="O175" i="36"/>
  <c r="O174" i="36"/>
  <c r="O173" i="36"/>
  <c r="O172" i="36"/>
  <c r="O171" i="36"/>
  <c r="O170" i="36"/>
  <c r="O169" i="36"/>
  <c r="O168" i="36"/>
  <c r="O167" i="36"/>
  <c r="O166" i="36"/>
  <c r="O165" i="36"/>
  <c r="O164" i="36"/>
  <c r="O163" i="36"/>
  <c r="O162" i="36"/>
  <c r="O161" i="36"/>
  <c r="O160" i="36"/>
  <c r="O157" i="36"/>
  <c r="O156" i="36"/>
  <c r="O155" i="36"/>
  <c r="O154" i="36"/>
  <c r="O153" i="36"/>
  <c r="O152" i="36"/>
  <c r="O151" i="36"/>
  <c r="O150" i="36"/>
  <c r="O149" i="36"/>
  <c r="O148" i="36"/>
  <c r="O147" i="36"/>
  <c r="O146" i="36"/>
  <c r="O145" i="36"/>
  <c r="O144" i="36"/>
  <c r="O143" i="36"/>
  <c r="O142" i="36"/>
  <c r="O141" i="36"/>
  <c r="O140" i="36"/>
  <c r="O139" i="36"/>
  <c r="O138" i="36"/>
  <c r="O137" i="36"/>
  <c r="O136" i="36"/>
  <c r="O135" i="36"/>
  <c r="O134" i="36"/>
  <c r="O133" i="36"/>
  <c r="O132" i="36"/>
  <c r="O131" i="36"/>
  <c r="O130" i="36"/>
  <c r="O129" i="36"/>
  <c r="O128" i="36"/>
  <c r="O127" i="36"/>
  <c r="O126" i="36"/>
  <c r="O125" i="36"/>
  <c r="O124" i="36"/>
  <c r="O123" i="36"/>
  <c r="O122" i="36"/>
  <c r="O121" i="36"/>
  <c r="O120" i="36"/>
  <c r="O119" i="36"/>
  <c r="O118" i="36"/>
  <c r="O117" i="36"/>
  <c r="O116" i="36"/>
  <c r="O115" i="36"/>
  <c r="O114" i="36"/>
  <c r="O113" i="36"/>
  <c r="O112" i="36"/>
  <c r="O111" i="36"/>
  <c r="O110" i="36"/>
  <c r="O109" i="36"/>
  <c r="O108" i="36"/>
  <c r="O107" i="36"/>
  <c r="O106" i="36"/>
  <c r="O105" i="36"/>
  <c r="O103" i="36"/>
  <c r="O86" i="36"/>
  <c r="O58" i="36"/>
  <c r="O44" i="36"/>
  <c r="O43" i="36"/>
  <c r="C232" i="36"/>
  <c r="C233" i="36"/>
  <c r="C234" i="36"/>
  <c r="C235" i="36"/>
  <c r="C236" i="36"/>
  <c r="C237" i="36"/>
  <c r="C238" i="36"/>
  <c r="C239" i="36"/>
  <c r="C240" i="36"/>
  <c r="C241" i="36"/>
  <c r="C242" i="36"/>
  <c r="C243" i="36"/>
  <c r="C244" i="36"/>
  <c r="C245" i="36"/>
  <c r="C246" i="36"/>
  <c r="C247" i="36"/>
  <c r="C248" i="36"/>
  <c r="C249" i="36"/>
  <c r="C250" i="36"/>
  <c r="C251" i="36"/>
  <c r="C252" i="36"/>
  <c r="C253" i="36"/>
  <c r="C254" i="36"/>
  <c r="C255" i="36"/>
  <c r="C256" i="36"/>
  <c r="C257" i="36"/>
  <c r="C258" i="36"/>
  <c r="C259" i="36"/>
  <c r="C260" i="36"/>
  <c r="C261" i="36"/>
  <c r="C262" i="36"/>
  <c r="C263" i="36"/>
  <c r="C264" i="36"/>
  <c r="C265" i="36"/>
  <c r="C266" i="36"/>
  <c r="C267" i="36"/>
  <c r="C268" i="36"/>
  <c r="C269" i="36"/>
  <c r="C270" i="36"/>
  <c r="C271" i="36"/>
  <c r="C272" i="36"/>
  <c r="C273" i="36"/>
  <c r="C274" i="36"/>
  <c r="C275" i="36"/>
  <c r="C276" i="36"/>
  <c r="C277" i="36"/>
  <c r="C278" i="36"/>
  <c r="C279" i="36"/>
  <c r="C280" i="36"/>
  <c r="C281" i="36"/>
  <c r="C282" i="36"/>
  <c r="C283" i="36"/>
  <c r="C284" i="36"/>
  <c r="C285" i="36"/>
  <c r="C286" i="36"/>
  <c r="C287" i="36"/>
  <c r="C288" i="36"/>
  <c r="C334" i="36"/>
  <c r="C335" i="36"/>
  <c r="C336" i="36"/>
  <c r="C337" i="36"/>
  <c r="C338" i="36"/>
  <c r="C339" i="36"/>
  <c r="C340" i="36"/>
  <c r="C341" i="36"/>
  <c r="C342" i="36"/>
  <c r="C343" i="36"/>
  <c r="C344" i="36"/>
  <c r="C345" i="36"/>
  <c r="C346" i="36"/>
  <c r="A344" i="36"/>
  <c r="E344" i="36"/>
  <c r="F344" i="36"/>
  <c r="G344" i="36"/>
  <c r="H344" i="36"/>
  <c r="M344" i="36"/>
  <c r="A345" i="36"/>
  <c r="E345" i="36"/>
  <c r="F345" i="36"/>
  <c r="G345" i="36"/>
  <c r="H345" i="36"/>
  <c r="M345" i="36"/>
  <c r="A346" i="36"/>
  <c r="E346" i="36"/>
  <c r="F346" i="36"/>
  <c r="G346" i="36"/>
  <c r="H346" i="36"/>
  <c r="M346" i="36"/>
  <c r="G233" i="36"/>
  <c r="G234" i="36"/>
  <c r="G235" i="36"/>
  <c r="G236" i="36"/>
  <c r="G237" i="36"/>
  <c r="G238" i="36"/>
  <c r="G239" i="36"/>
  <c r="G240" i="36"/>
  <c r="G241" i="36"/>
  <c r="G242" i="36"/>
  <c r="G243" i="36"/>
  <c r="G244" i="36"/>
  <c r="G245" i="36"/>
  <c r="G246" i="36"/>
  <c r="G247" i="36"/>
  <c r="G248" i="36"/>
  <c r="G249" i="36"/>
  <c r="G250" i="36"/>
  <c r="G251" i="36"/>
  <c r="G252" i="36"/>
  <c r="G253" i="36"/>
  <c r="G254" i="36"/>
  <c r="G255" i="36"/>
  <c r="G256" i="36"/>
  <c r="G257" i="36"/>
  <c r="G258" i="36"/>
  <c r="G259" i="36"/>
  <c r="G260" i="36"/>
  <c r="G261" i="36"/>
  <c r="G262" i="36"/>
  <c r="G263" i="36"/>
  <c r="G264" i="36"/>
  <c r="G265" i="36"/>
  <c r="G266" i="36"/>
  <c r="G267" i="36"/>
  <c r="G268" i="36"/>
  <c r="G269" i="36"/>
  <c r="G270" i="36"/>
  <c r="G271" i="36"/>
  <c r="G272" i="36"/>
  <c r="G273" i="36"/>
  <c r="G274" i="36"/>
  <c r="G275" i="36"/>
  <c r="G276" i="36"/>
  <c r="G277" i="36"/>
  <c r="G278" i="36"/>
  <c r="G279" i="36"/>
  <c r="G280" i="36"/>
  <c r="G281" i="36"/>
  <c r="G282" i="36"/>
  <c r="G283" i="36"/>
  <c r="G284" i="36"/>
  <c r="G285" i="36"/>
  <c r="G286" i="36"/>
  <c r="G287" i="36"/>
  <c r="G288" i="36"/>
  <c r="G289" i="36"/>
  <c r="G290" i="36"/>
  <c r="G291" i="36"/>
  <c r="G292" i="36"/>
  <c r="G293" i="36"/>
  <c r="G294" i="36"/>
  <c r="G295" i="36"/>
  <c r="G296" i="36"/>
  <c r="G297" i="36"/>
  <c r="G298" i="36"/>
  <c r="G299" i="36"/>
  <c r="G300" i="36"/>
  <c r="G301" i="36"/>
  <c r="G302" i="36"/>
  <c r="G303" i="36"/>
  <c r="G304" i="36"/>
  <c r="G305" i="36"/>
  <c r="G306" i="36"/>
  <c r="G307" i="36"/>
  <c r="G308" i="36"/>
  <c r="G309" i="36"/>
  <c r="G310" i="36"/>
  <c r="G311" i="36"/>
  <c r="G312" i="36"/>
  <c r="G313" i="36"/>
  <c r="G314" i="36"/>
  <c r="G315" i="36"/>
  <c r="G316" i="36"/>
  <c r="G317" i="36"/>
  <c r="G318" i="36"/>
  <c r="G319" i="36"/>
  <c r="G320" i="36"/>
  <c r="G321" i="36"/>
  <c r="G322" i="36"/>
  <c r="G323" i="36"/>
  <c r="G324" i="36"/>
  <c r="G325" i="36"/>
  <c r="G326" i="36"/>
  <c r="G327" i="36"/>
  <c r="G328" i="36"/>
  <c r="G329" i="36"/>
  <c r="G330" i="36"/>
  <c r="G331" i="36"/>
  <c r="G332" i="36"/>
  <c r="G333" i="36"/>
  <c r="G334" i="36"/>
  <c r="G335" i="36"/>
  <c r="G336" i="36"/>
  <c r="G337" i="36"/>
  <c r="G338" i="36"/>
  <c r="G339" i="36"/>
  <c r="G340" i="36"/>
  <c r="G341" i="36"/>
  <c r="G342" i="36"/>
  <c r="G343" i="36"/>
  <c r="G232" i="36"/>
  <c r="M343" i="36"/>
  <c r="H343" i="36"/>
  <c r="F343" i="36"/>
  <c r="E343" i="36"/>
  <c r="A343" i="36"/>
  <c r="M342" i="36"/>
  <c r="H342" i="36"/>
  <c r="F342" i="36"/>
  <c r="E342" i="36"/>
  <c r="A342" i="36"/>
  <c r="M341" i="36"/>
  <c r="H341" i="36"/>
  <c r="F341" i="36"/>
  <c r="E341" i="36"/>
  <c r="A341" i="36"/>
  <c r="M340" i="36"/>
  <c r="H340" i="36"/>
  <c r="F340" i="36"/>
  <c r="E340" i="36"/>
  <c r="A340" i="36"/>
  <c r="M339" i="36"/>
  <c r="H339" i="36"/>
  <c r="F339" i="36"/>
  <c r="E339" i="36"/>
  <c r="A339" i="36"/>
  <c r="M338" i="36"/>
  <c r="H338" i="36"/>
  <c r="F338" i="36"/>
  <c r="E338" i="36"/>
  <c r="A338" i="36"/>
  <c r="M337" i="36"/>
  <c r="H337" i="36"/>
  <c r="F337" i="36"/>
  <c r="E337" i="36"/>
  <c r="A337" i="36"/>
  <c r="M336" i="36"/>
  <c r="H336" i="36"/>
  <c r="F336" i="36"/>
  <c r="E336" i="36"/>
  <c r="A336" i="36"/>
  <c r="M335" i="36"/>
  <c r="H335" i="36"/>
  <c r="F335" i="36"/>
  <c r="E335" i="36"/>
  <c r="A335" i="36"/>
  <c r="M334" i="36"/>
  <c r="H334" i="36"/>
  <c r="F334" i="36"/>
  <c r="E334" i="36"/>
  <c r="A334" i="36"/>
  <c r="M333" i="36"/>
  <c r="H333" i="36"/>
  <c r="F333" i="36"/>
  <c r="E333" i="36"/>
  <c r="A333" i="36"/>
  <c r="M332" i="36"/>
  <c r="H332" i="36"/>
  <c r="F332" i="36"/>
  <c r="E332" i="36"/>
  <c r="A332" i="36"/>
  <c r="M331" i="36"/>
  <c r="H331" i="36"/>
  <c r="F331" i="36"/>
  <c r="E331" i="36"/>
  <c r="A331" i="36"/>
  <c r="M330" i="36"/>
  <c r="H330" i="36"/>
  <c r="F330" i="36"/>
  <c r="E330" i="36"/>
  <c r="A330" i="36"/>
  <c r="M329" i="36"/>
  <c r="H329" i="36"/>
  <c r="F329" i="36"/>
  <c r="E329" i="36"/>
  <c r="A329" i="36"/>
  <c r="M328" i="36"/>
  <c r="H328" i="36"/>
  <c r="F328" i="36"/>
  <c r="E328" i="36"/>
  <c r="A328" i="36"/>
  <c r="M327" i="36"/>
  <c r="H327" i="36"/>
  <c r="F327" i="36"/>
  <c r="E327" i="36"/>
  <c r="A327" i="36"/>
  <c r="M326" i="36"/>
  <c r="H326" i="36"/>
  <c r="F326" i="36"/>
  <c r="E326" i="36"/>
  <c r="A326" i="36"/>
  <c r="M325" i="36"/>
  <c r="H325" i="36"/>
  <c r="F325" i="36"/>
  <c r="E325" i="36"/>
  <c r="A325" i="36"/>
  <c r="M324" i="36"/>
  <c r="H324" i="36"/>
  <c r="F324" i="36"/>
  <c r="E324" i="36"/>
  <c r="A324" i="36"/>
  <c r="M323" i="36"/>
  <c r="H323" i="36"/>
  <c r="F323" i="36"/>
  <c r="E323" i="36"/>
  <c r="A323" i="36"/>
  <c r="M322" i="36"/>
  <c r="H322" i="36"/>
  <c r="F322" i="36"/>
  <c r="E322" i="36"/>
  <c r="A322" i="36"/>
  <c r="M321" i="36"/>
  <c r="H321" i="36"/>
  <c r="F321" i="36"/>
  <c r="E321" i="36"/>
  <c r="A321" i="36"/>
  <c r="M320" i="36"/>
  <c r="H320" i="36"/>
  <c r="F320" i="36"/>
  <c r="E320" i="36"/>
  <c r="A320" i="36"/>
  <c r="M319" i="36"/>
  <c r="H319" i="36"/>
  <c r="F319" i="36"/>
  <c r="E319" i="36"/>
  <c r="A319" i="36"/>
  <c r="M318" i="36"/>
  <c r="H318" i="36"/>
  <c r="F318" i="36"/>
  <c r="E318" i="36"/>
  <c r="A318" i="36"/>
  <c r="M317" i="36"/>
  <c r="H317" i="36"/>
  <c r="F317" i="36"/>
  <c r="E317" i="36"/>
  <c r="A317" i="36"/>
  <c r="M316" i="36"/>
  <c r="H316" i="36"/>
  <c r="F316" i="36"/>
  <c r="E316" i="36"/>
  <c r="A316" i="36"/>
  <c r="M315" i="36"/>
  <c r="H315" i="36"/>
  <c r="F315" i="36"/>
  <c r="E315" i="36"/>
  <c r="A315" i="36"/>
  <c r="M314" i="36"/>
  <c r="H314" i="36"/>
  <c r="F314" i="36"/>
  <c r="E314" i="36"/>
  <c r="A314" i="36"/>
  <c r="M313" i="36"/>
  <c r="H313" i="36"/>
  <c r="F313" i="36"/>
  <c r="E313" i="36"/>
  <c r="A313" i="36"/>
  <c r="M312" i="36"/>
  <c r="H312" i="36"/>
  <c r="F312" i="36"/>
  <c r="E312" i="36"/>
  <c r="A312" i="36"/>
  <c r="M311" i="36"/>
  <c r="H311" i="36"/>
  <c r="F311" i="36"/>
  <c r="E311" i="36"/>
  <c r="A311" i="36"/>
  <c r="M310" i="36"/>
  <c r="H310" i="36"/>
  <c r="F310" i="36"/>
  <c r="E310" i="36"/>
  <c r="A310" i="36"/>
  <c r="M309" i="36"/>
  <c r="H309" i="36"/>
  <c r="F309" i="36"/>
  <c r="E309" i="36"/>
  <c r="A309" i="36"/>
  <c r="M308" i="36"/>
  <c r="H308" i="36"/>
  <c r="F308" i="36"/>
  <c r="E308" i="36"/>
  <c r="A308" i="36"/>
  <c r="M307" i="36"/>
  <c r="H307" i="36"/>
  <c r="F307" i="36"/>
  <c r="E307" i="36"/>
  <c r="A307" i="36"/>
  <c r="M306" i="36"/>
  <c r="H306" i="36"/>
  <c r="F306" i="36"/>
  <c r="E306" i="36"/>
  <c r="A306" i="36"/>
  <c r="M305" i="36"/>
  <c r="H305" i="36"/>
  <c r="F305" i="36"/>
  <c r="E305" i="36"/>
  <c r="A305" i="36"/>
  <c r="M304" i="36"/>
  <c r="H304" i="36"/>
  <c r="F304" i="36"/>
  <c r="E304" i="36"/>
  <c r="A304" i="36"/>
  <c r="M303" i="36"/>
  <c r="H303" i="36"/>
  <c r="F303" i="36"/>
  <c r="E303" i="36"/>
  <c r="A303" i="36"/>
  <c r="M302" i="36"/>
  <c r="H302" i="36"/>
  <c r="F302" i="36"/>
  <c r="E302" i="36"/>
  <c r="A302" i="36"/>
  <c r="M301" i="36"/>
  <c r="H301" i="36"/>
  <c r="F301" i="36"/>
  <c r="E301" i="36"/>
  <c r="A301" i="36"/>
  <c r="M300" i="36"/>
  <c r="H300" i="36"/>
  <c r="F300" i="36"/>
  <c r="E300" i="36"/>
  <c r="A300" i="36"/>
  <c r="M299" i="36"/>
  <c r="H299" i="36"/>
  <c r="F299" i="36"/>
  <c r="E299" i="36"/>
  <c r="A299" i="36"/>
  <c r="M298" i="36"/>
  <c r="H298" i="36"/>
  <c r="F298" i="36"/>
  <c r="E298" i="36"/>
  <c r="A298" i="36"/>
  <c r="M297" i="36"/>
  <c r="H297" i="36"/>
  <c r="F297" i="36"/>
  <c r="E297" i="36"/>
  <c r="A297" i="36"/>
  <c r="M296" i="36"/>
  <c r="H296" i="36"/>
  <c r="F296" i="36"/>
  <c r="E296" i="36"/>
  <c r="A296" i="36"/>
  <c r="M295" i="36"/>
  <c r="H295" i="36"/>
  <c r="F295" i="36"/>
  <c r="E295" i="36"/>
  <c r="A295" i="36"/>
  <c r="M294" i="36"/>
  <c r="H294" i="36"/>
  <c r="F294" i="36"/>
  <c r="E294" i="36"/>
  <c r="A294" i="36"/>
  <c r="M293" i="36"/>
  <c r="H293" i="36"/>
  <c r="F293" i="36"/>
  <c r="E293" i="36"/>
  <c r="A293" i="36"/>
  <c r="M292" i="36"/>
  <c r="H292" i="36"/>
  <c r="F292" i="36"/>
  <c r="E292" i="36"/>
  <c r="A292" i="36"/>
  <c r="M291" i="36"/>
  <c r="H291" i="36"/>
  <c r="F291" i="36"/>
  <c r="E291" i="36"/>
  <c r="A291" i="36"/>
  <c r="M290" i="36"/>
  <c r="H290" i="36"/>
  <c r="F290" i="36"/>
  <c r="E290" i="36"/>
  <c r="A290" i="36"/>
  <c r="M289" i="36"/>
  <c r="H289" i="36"/>
  <c r="F289" i="36"/>
  <c r="E289" i="36"/>
  <c r="A289" i="36"/>
  <c r="M288" i="36"/>
  <c r="H288" i="36"/>
  <c r="F288" i="36"/>
  <c r="E288" i="36"/>
  <c r="A288" i="36"/>
  <c r="M287" i="36"/>
  <c r="H287" i="36"/>
  <c r="F287" i="36"/>
  <c r="E287" i="36"/>
  <c r="A287" i="36"/>
  <c r="M286" i="36"/>
  <c r="H286" i="36"/>
  <c r="F286" i="36"/>
  <c r="E286" i="36"/>
  <c r="A286" i="36"/>
  <c r="M285" i="36"/>
  <c r="H285" i="36"/>
  <c r="F285" i="36"/>
  <c r="E285" i="36"/>
  <c r="A285" i="36"/>
  <c r="M284" i="36"/>
  <c r="H284" i="36"/>
  <c r="F284" i="36"/>
  <c r="E284" i="36"/>
  <c r="A284" i="36"/>
  <c r="M283" i="36"/>
  <c r="H283" i="36"/>
  <c r="F283" i="36"/>
  <c r="E283" i="36"/>
  <c r="A283" i="36"/>
  <c r="M282" i="36"/>
  <c r="H282" i="36"/>
  <c r="F282" i="36"/>
  <c r="E282" i="36"/>
  <c r="A282" i="36"/>
  <c r="M281" i="36"/>
  <c r="H281" i="36"/>
  <c r="F281" i="36"/>
  <c r="E281" i="36"/>
  <c r="A281" i="36"/>
  <c r="M280" i="36"/>
  <c r="H280" i="36"/>
  <c r="F280" i="36"/>
  <c r="E280" i="36"/>
  <c r="A280" i="36"/>
  <c r="M279" i="36"/>
  <c r="H279" i="36"/>
  <c r="F279" i="36"/>
  <c r="E279" i="36"/>
  <c r="A279" i="36"/>
  <c r="M278" i="36"/>
  <c r="H278" i="36"/>
  <c r="F278" i="36"/>
  <c r="E278" i="36"/>
  <c r="A278" i="36"/>
  <c r="M277" i="36"/>
  <c r="H277" i="36"/>
  <c r="F277" i="36"/>
  <c r="E277" i="36"/>
  <c r="A277" i="36"/>
  <c r="M276" i="36"/>
  <c r="H276" i="36"/>
  <c r="F276" i="36"/>
  <c r="E276" i="36"/>
  <c r="A276" i="36"/>
  <c r="M275" i="36"/>
  <c r="H275" i="36"/>
  <c r="F275" i="36"/>
  <c r="E275" i="36"/>
  <c r="A275" i="36"/>
  <c r="M274" i="36"/>
  <c r="H274" i="36"/>
  <c r="F274" i="36"/>
  <c r="E274" i="36"/>
  <c r="A274" i="36"/>
  <c r="M273" i="36"/>
  <c r="H273" i="36"/>
  <c r="F273" i="36"/>
  <c r="E273" i="36"/>
  <c r="A273" i="36"/>
  <c r="M272" i="36"/>
  <c r="H272" i="36"/>
  <c r="F272" i="36"/>
  <c r="E272" i="36"/>
  <c r="A272" i="36"/>
  <c r="M271" i="36"/>
  <c r="H271" i="36"/>
  <c r="F271" i="36"/>
  <c r="E271" i="36"/>
  <c r="A271" i="36"/>
  <c r="M270" i="36"/>
  <c r="H270" i="36"/>
  <c r="F270" i="36"/>
  <c r="E270" i="36"/>
  <c r="A270" i="36"/>
  <c r="M269" i="36"/>
  <c r="H269" i="36"/>
  <c r="F269" i="36"/>
  <c r="E269" i="36"/>
  <c r="A269" i="36"/>
  <c r="M268" i="36"/>
  <c r="H268" i="36"/>
  <c r="F268" i="36"/>
  <c r="E268" i="36"/>
  <c r="A268" i="36"/>
  <c r="M267" i="36"/>
  <c r="H267" i="36"/>
  <c r="F267" i="36"/>
  <c r="E267" i="36"/>
  <c r="A267" i="36"/>
  <c r="M266" i="36"/>
  <c r="H266" i="36"/>
  <c r="F266" i="36"/>
  <c r="E266" i="36"/>
  <c r="A266" i="36"/>
  <c r="M265" i="36"/>
  <c r="H265" i="36"/>
  <c r="F265" i="36"/>
  <c r="E265" i="36"/>
  <c r="A265" i="36"/>
  <c r="M264" i="36"/>
  <c r="H264" i="36"/>
  <c r="F264" i="36"/>
  <c r="E264" i="36"/>
  <c r="A264" i="36"/>
  <c r="M263" i="36"/>
  <c r="H263" i="36"/>
  <c r="F263" i="36"/>
  <c r="E263" i="36"/>
  <c r="A263" i="36"/>
  <c r="M262" i="36"/>
  <c r="H262" i="36"/>
  <c r="F262" i="36"/>
  <c r="E262" i="36"/>
  <c r="A262" i="36"/>
  <c r="M261" i="36"/>
  <c r="H261" i="36"/>
  <c r="F261" i="36"/>
  <c r="E261" i="36"/>
  <c r="A261" i="36"/>
  <c r="M260" i="36"/>
  <c r="H260" i="36"/>
  <c r="F260" i="36"/>
  <c r="E260" i="36"/>
  <c r="A260" i="36"/>
  <c r="M259" i="36"/>
  <c r="H259" i="36"/>
  <c r="F259" i="36"/>
  <c r="E259" i="36"/>
  <c r="A259" i="36"/>
  <c r="M258" i="36"/>
  <c r="H258" i="36"/>
  <c r="F258" i="36"/>
  <c r="E258" i="36"/>
  <c r="A258" i="36"/>
  <c r="M257" i="36"/>
  <c r="H257" i="36"/>
  <c r="F257" i="36"/>
  <c r="E257" i="36"/>
  <c r="A257" i="36"/>
  <c r="M256" i="36"/>
  <c r="H256" i="36"/>
  <c r="F256" i="36"/>
  <c r="E256" i="36"/>
  <c r="A256" i="36"/>
  <c r="M255" i="36"/>
  <c r="H255" i="36"/>
  <c r="F255" i="36"/>
  <c r="E255" i="36"/>
  <c r="A255" i="36"/>
  <c r="M254" i="36"/>
  <c r="H254" i="36"/>
  <c r="F254" i="36"/>
  <c r="E254" i="36"/>
  <c r="A254" i="36"/>
  <c r="M253" i="36"/>
  <c r="H253" i="36"/>
  <c r="F253" i="36"/>
  <c r="E253" i="36"/>
  <c r="A253" i="36"/>
  <c r="M252" i="36"/>
  <c r="H252" i="36"/>
  <c r="F252" i="36"/>
  <c r="E252" i="36"/>
  <c r="A252" i="36"/>
  <c r="M251" i="36"/>
  <c r="H251" i="36"/>
  <c r="F251" i="36"/>
  <c r="E251" i="36"/>
  <c r="A251" i="36"/>
  <c r="M250" i="36"/>
  <c r="H250" i="36"/>
  <c r="F250" i="36"/>
  <c r="E250" i="36"/>
  <c r="A250" i="36"/>
  <c r="M249" i="36"/>
  <c r="H249" i="36"/>
  <c r="F249" i="36"/>
  <c r="E249" i="36"/>
  <c r="A249" i="36"/>
  <c r="M248" i="36"/>
  <c r="H248" i="36"/>
  <c r="F248" i="36"/>
  <c r="E248" i="36"/>
  <c r="A248" i="36"/>
  <c r="M247" i="36"/>
  <c r="H247" i="36"/>
  <c r="F247" i="36"/>
  <c r="E247" i="36"/>
  <c r="A247" i="36"/>
  <c r="M246" i="36"/>
  <c r="H246" i="36"/>
  <c r="F246" i="36"/>
  <c r="E246" i="36"/>
  <c r="A246" i="36"/>
  <c r="M245" i="36"/>
  <c r="H245" i="36"/>
  <c r="F245" i="36"/>
  <c r="E245" i="36"/>
  <c r="A245" i="36"/>
  <c r="M244" i="36"/>
  <c r="H244" i="36"/>
  <c r="F244" i="36"/>
  <c r="E244" i="36"/>
  <c r="A244" i="36"/>
  <c r="M243" i="36"/>
  <c r="H243" i="36"/>
  <c r="F243" i="36"/>
  <c r="E243" i="36"/>
  <c r="A243" i="36"/>
  <c r="M242" i="36"/>
  <c r="H242" i="36"/>
  <c r="F242" i="36"/>
  <c r="E242" i="36"/>
  <c r="A242" i="36"/>
  <c r="M241" i="36"/>
  <c r="H241" i="36"/>
  <c r="F241" i="36"/>
  <c r="E241" i="36"/>
  <c r="A241" i="36"/>
  <c r="M240" i="36"/>
  <c r="H240" i="36"/>
  <c r="F240" i="36"/>
  <c r="E240" i="36"/>
  <c r="A240" i="36"/>
  <c r="M239" i="36"/>
  <c r="H239" i="36"/>
  <c r="F239" i="36"/>
  <c r="E239" i="36"/>
  <c r="A239" i="36"/>
  <c r="M238" i="36"/>
  <c r="H238" i="36"/>
  <c r="F238" i="36"/>
  <c r="E238" i="36"/>
  <c r="A238" i="36"/>
  <c r="M237" i="36"/>
  <c r="H237" i="36"/>
  <c r="F237" i="36"/>
  <c r="E237" i="36"/>
  <c r="A237" i="36"/>
  <c r="M236" i="36"/>
  <c r="H236" i="36"/>
  <c r="F236" i="36"/>
  <c r="E236" i="36"/>
  <c r="A236" i="36"/>
  <c r="M235" i="36"/>
  <c r="H235" i="36"/>
  <c r="F235" i="36"/>
  <c r="E235" i="36"/>
  <c r="A235" i="36"/>
  <c r="M234" i="36"/>
  <c r="H234" i="36"/>
  <c r="F234" i="36"/>
  <c r="E234" i="36"/>
  <c r="A234" i="36"/>
  <c r="M233" i="36"/>
  <c r="H233" i="36"/>
  <c r="F233" i="36"/>
  <c r="E233" i="36"/>
  <c r="A233" i="36"/>
  <c r="M232" i="36"/>
  <c r="H232" i="36"/>
  <c r="F232" i="36"/>
  <c r="E232" i="36"/>
  <c r="A232" i="36"/>
  <c r="C117" i="36"/>
  <c r="C118" i="36"/>
  <c r="C119" i="36"/>
  <c r="C120" i="36"/>
  <c r="C121" i="36"/>
  <c r="C122" i="36"/>
  <c r="C123" i="36"/>
  <c r="C124" i="36"/>
  <c r="C125" i="36"/>
  <c r="C126" i="36"/>
  <c r="C127" i="36"/>
  <c r="C128" i="36"/>
  <c r="C129" i="36"/>
  <c r="C130" i="36"/>
  <c r="C131" i="36"/>
  <c r="C132" i="36"/>
  <c r="C133" i="36"/>
  <c r="C134" i="36"/>
  <c r="C135" i="36"/>
  <c r="C136" i="36"/>
  <c r="C137" i="36"/>
  <c r="C138" i="36"/>
  <c r="C139" i="36"/>
  <c r="C140" i="36"/>
  <c r="C141" i="36"/>
  <c r="C142" i="36"/>
  <c r="C143" i="36"/>
  <c r="C144" i="36"/>
  <c r="C145" i="36"/>
  <c r="C146" i="36"/>
  <c r="C147" i="36"/>
  <c r="C148" i="36"/>
  <c r="C149" i="36"/>
  <c r="C150" i="36"/>
  <c r="C151" i="36"/>
  <c r="C152" i="36"/>
  <c r="C153" i="36"/>
  <c r="C154" i="36"/>
  <c r="C155" i="36"/>
  <c r="C156" i="36"/>
  <c r="C157" i="36"/>
  <c r="C158" i="36"/>
  <c r="C159" i="36"/>
  <c r="C160" i="36"/>
  <c r="C161" i="36"/>
  <c r="C162" i="36"/>
  <c r="C163" i="36"/>
  <c r="C164" i="36"/>
  <c r="C165" i="36"/>
  <c r="C166" i="36"/>
  <c r="C167" i="36"/>
  <c r="C168" i="36"/>
  <c r="C169" i="36"/>
  <c r="C170" i="36"/>
  <c r="C171" i="36"/>
  <c r="C172" i="36"/>
  <c r="C173" i="36"/>
  <c r="C219" i="36"/>
  <c r="C220" i="36"/>
  <c r="C221" i="36"/>
  <c r="C222" i="36"/>
  <c r="C223" i="36"/>
  <c r="C224" i="36"/>
  <c r="C225" i="36"/>
  <c r="C226" i="36"/>
  <c r="C227" i="36"/>
  <c r="C228" i="36"/>
  <c r="C229" i="36"/>
  <c r="C230" i="36"/>
  <c r="C231" i="36"/>
  <c r="E228" i="36"/>
  <c r="F228" i="36"/>
  <c r="G228" i="36"/>
  <c r="H228" i="36"/>
  <c r="M228" i="36"/>
  <c r="E229" i="36"/>
  <c r="F229" i="36"/>
  <c r="G229" i="36"/>
  <c r="H229" i="36"/>
  <c r="M229" i="36"/>
  <c r="E230" i="36"/>
  <c r="F230" i="36"/>
  <c r="G230" i="36"/>
  <c r="H230" i="36"/>
  <c r="M230" i="36"/>
  <c r="E231" i="36"/>
  <c r="F231" i="36"/>
  <c r="G231" i="36"/>
  <c r="H231" i="36"/>
  <c r="M231" i="36"/>
  <c r="A228" i="36"/>
  <c r="A229" i="36"/>
  <c r="A230" i="36"/>
  <c r="A231" i="36"/>
  <c r="G118" i="36"/>
  <c r="G119" i="36"/>
  <c r="G120" i="36"/>
  <c r="G121" i="36"/>
  <c r="G122" i="36"/>
  <c r="G123" i="36"/>
  <c r="G124" i="36"/>
  <c r="G125" i="36"/>
  <c r="G126" i="36"/>
  <c r="G127" i="36"/>
  <c r="G128" i="36"/>
  <c r="G129" i="36"/>
  <c r="G130" i="36"/>
  <c r="G131" i="36"/>
  <c r="G132" i="36"/>
  <c r="G133" i="36"/>
  <c r="G134" i="36"/>
  <c r="G135" i="36"/>
  <c r="G136" i="36"/>
  <c r="G137" i="36"/>
  <c r="G138" i="36"/>
  <c r="G139" i="36"/>
  <c r="G140" i="36"/>
  <c r="G141" i="36"/>
  <c r="G142" i="36"/>
  <c r="G143" i="36"/>
  <c r="G144" i="36"/>
  <c r="G145" i="36"/>
  <c r="G146" i="36"/>
  <c r="G147" i="36"/>
  <c r="G148" i="36"/>
  <c r="G149" i="36"/>
  <c r="G150" i="36"/>
  <c r="G151" i="36"/>
  <c r="G152" i="36"/>
  <c r="G153" i="36"/>
  <c r="G154" i="36"/>
  <c r="G155" i="36"/>
  <c r="G156" i="36"/>
  <c r="G157" i="36"/>
  <c r="G158" i="36"/>
  <c r="G159" i="36"/>
  <c r="G160" i="36"/>
  <c r="G161" i="36"/>
  <c r="G162" i="36"/>
  <c r="G163" i="36"/>
  <c r="G164" i="36"/>
  <c r="G165" i="36"/>
  <c r="G166" i="36"/>
  <c r="G167" i="36"/>
  <c r="G168" i="36"/>
  <c r="G169" i="36"/>
  <c r="G170" i="36"/>
  <c r="G171" i="36"/>
  <c r="G172" i="36"/>
  <c r="G173" i="36"/>
  <c r="G174" i="36"/>
  <c r="G175" i="36"/>
  <c r="G176" i="36"/>
  <c r="G177" i="36"/>
  <c r="G178" i="36"/>
  <c r="G179" i="36"/>
  <c r="G180" i="36"/>
  <c r="G181" i="36"/>
  <c r="G182" i="36"/>
  <c r="G183" i="36"/>
  <c r="G184" i="36"/>
  <c r="G185" i="36"/>
  <c r="G186" i="36"/>
  <c r="G187" i="36"/>
  <c r="G188" i="36"/>
  <c r="G189" i="36"/>
  <c r="G190" i="36"/>
  <c r="G191" i="36"/>
  <c r="G192" i="36"/>
  <c r="G193" i="36"/>
  <c r="G194" i="36"/>
  <c r="G195" i="36"/>
  <c r="G196" i="36"/>
  <c r="G197" i="36"/>
  <c r="G198" i="36"/>
  <c r="G199" i="36"/>
  <c r="G200" i="36"/>
  <c r="G201" i="36"/>
  <c r="G202" i="36"/>
  <c r="G203" i="36"/>
  <c r="G204" i="36"/>
  <c r="G205" i="36"/>
  <c r="G206" i="36"/>
  <c r="G207" i="36"/>
  <c r="G208" i="36"/>
  <c r="G209" i="36"/>
  <c r="G210" i="36"/>
  <c r="G211" i="36"/>
  <c r="G212" i="36"/>
  <c r="G213" i="36"/>
  <c r="G214" i="36"/>
  <c r="G215" i="36"/>
  <c r="G216" i="36"/>
  <c r="G217" i="36"/>
  <c r="G218" i="36"/>
  <c r="G219" i="36"/>
  <c r="G220" i="36"/>
  <c r="G221" i="36"/>
  <c r="G222" i="36"/>
  <c r="G223" i="36"/>
  <c r="G224" i="36"/>
  <c r="G225" i="36"/>
  <c r="G226" i="36"/>
  <c r="G227" i="36"/>
  <c r="G117" i="36"/>
  <c r="M227" i="36"/>
  <c r="H227" i="36"/>
  <c r="F227" i="36"/>
  <c r="E227" i="36"/>
  <c r="A227" i="36"/>
  <c r="M226" i="36"/>
  <c r="H226" i="36"/>
  <c r="F226" i="36"/>
  <c r="E226" i="36"/>
  <c r="A226" i="36"/>
  <c r="M225" i="36"/>
  <c r="H225" i="36"/>
  <c r="F225" i="36"/>
  <c r="E225" i="36"/>
  <c r="A225" i="36"/>
  <c r="M224" i="36"/>
  <c r="H224" i="36"/>
  <c r="F224" i="36"/>
  <c r="E224" i="36"/>
  <c r="A224" i="36"/>
  <c r="M223" i="36"/>
  <c r="H223" i="36"/>
  <c r="F223" i="36"/>
  <c r="E223" i="36"/>
  <c r="A223" i="36"/>
  <c r="M222" i="36"/>
  <c r="H222" i="36"/>
  <c r="F222" i="36"/>
  <c r="E222" i="36"/>
  <c r="A222" i="36"/>
  <c r="M221" i="36"/>
  <c r="H221" i="36"/>
  <c r="F221" i="36"/>
  <c r="E221" i="36"/>
  <c r="A221" i="36"/>
  <c r="M220" i="36"/>
  <c r="H220" i="36"/>
  <c r="F220" i="36"/>
  <c r="E220" i="36"/>
  <c r="A220" i="36"/>
  <c r="M219" i="36"/>
  <c r="H219" i="36"/>
  <c r="F219" i="36"/>
  <c r="E219" i="36"/>
  <c r="A219" i="36"/>
  <c r="M218" i="36"/>
  <c r="H218" i="36"/>
  <c r="F218" i="36"/>
  <c r="E218" i="36"/>
  <c r="A218" i="36"/>
  <c r="M217" i="36"/>
  <c r="H217" i="36"/>
  <c r="F217" i="36"/>
  <c r="E217" i="36"/>
  <c r="A217" i="36"/>
  <c r="M216" i="36"/>
  <c r="H216" i="36"/>
  <c r="F216" i="36"/>
  <c r="E216" i="36"/>
  <c r="A216" i="36"/>
  <c r="M215" i="36"/>
  <c r="H215" i="36"/>
  <c r="F215" i="36"/>
  <c r="E215" i="36"/>
  <c r="A215" i="36"/>
  <c r="M214" i="36"/>
  <c r="H214" i="36"/>
  <c r="F214" i="36"/>
  <c r="E214" i="36"/>
  <c r="A214" i="36"/>
  <c r="M213" i="36"/>
  <c r="H213" i="36"/>
  <c r="F213" i="36"/>
  <c r="E213" i="36"/>
  <c r="A213" i="36"/>
  <c r="M212" i="36"/>
  <c r="H212" i="36"/>
  <c r="F212" i="36"/>
  <c r="E212" i="36"/>
  <c r="A212" i="36"/>
  <c r="M211" i="36"/>
  <c r="H211" i="36"/>
  <c r="F211" i="36"/>
  <c r="E211" i="36"/>
  <c r="A211" i="36"/>
  <c r="M210" i="36"/>
  <c r="H210" i="36"/>
  <c r="F210" i="36"/>
  <c r="E210" i="36"/>
  <c r="A210" i="36"/>
  <c r="M209" i="36"/>
  <c r="H209" i="36"/>
  <c r="F209" i="36"/>
  <c r="E209" i="36"/>
  <c r="A209" i="36"/>
  <c r="M208" i="36"/>
  <c r="H208" i="36"/>
  <c r="F208" i="36"/>
  <c r="E208" i="36"/>
  <c r="A208" i="36"/>
  <c r="M207" i="36"/>
  <c r="H207" i="36"/>
  <c r="F207" i="36"/>
  <c r="E207" i="36"/>
  <c r="A207" i="36"/>
  <c r="M206" i="36"/>
  <c r="H206" i="36"/>
  <c r="F206" i="36"/>
  <c r="E206" i="36"/>
  <c r="A206" i="36"/>
  <c r="M205" i="36"/>
  <c r="H205" i="36"/>
  <c r="F205" i="36"/>
  <c r="E205" i="36"/>
  <c r="A205" i="36"/>
  <c r="M204" i="36"/>
  <c r="H204" i="36"/>
  <c r="F204" i="36"/>
  <c r="E204" i="36"/>
  <c r="A204" i="36"/>
  <c r="M203" i="36"/>
  <c r="H203" i="36"/>
  <c r="F203" i="36"/>
  <c r="E203" i="36"/>
  <c r="A203" i="36"/>
  <c r="M202" i="36"/>
  <c r="H202" i="36"/>
  <c r="F202" i="36"/>
  <c r="E202" i="36"/>
  <c r="A202" i="36"/>
  <c r="M201" i="36"/>
  <c r="H201" i="36"/>
  <c r="F201" i="36"/>
  <c r="E201" i="36"/>
  <c r="A201" i="36"/>
  <c r="M200" i="36"/>
  <c r="H200" i="36"/>
  <c r="F200" i="36"/>
  <c r="E200" i="36"/>
  <c r="A200" i="36"/>
  <c r="M199" i="36"/>
  <c r="H199" i="36"/>
  <c r="F199" i="36"/>
  <c r="E199" i="36"/>
  <c r="A199" i="36"/>
  <c r="M198" i="36"/>
  <c r="H198" i="36"/>
  <c r="F198" i="36"/>
  <c r="E198" i="36"/>
  <c r="A198" i="36"/>
  <c r="M197" i="36"/>
  <c r="H197" i="36"/>
  <c r="F197" i="36"/>
  <c r="E197" i="36"/>
  <c r="A197" i="36"/>
  <c r="M196" i="36"/>
  <c r="H196" i="36"/>
  <c r="F196" i="36"/>
  <c r="E196" i="36"/>
  <c r="A196" i="36"/>
  <c r="M195" i="36"/>
  <c r="H195" i="36"/>
  <c r="F195" i="36"/>
  <c r="E195" i="36"/>
  <c r="A195" i="36"/>
  <c r="M194" i="36"/>
  <c r="H194" i="36"/>
  <c r="F194" i="36"/>
  <c r="E194" i="36"/>
  <c r="A194" i="36"/>
  <c r="M193" i="36"/>
  <c r="H193" i="36"/>
  <c r="F193" i="36"/>
  <c r="E193" i="36"/>
  <c r="A193" i="36"/>
  <c r="M192" i="36"/>
  <c r="H192" i="36"/>
  <c r="F192" i="36"/>
  <c r="E192" i="36"/>
  <c r="A192" i="36"/>
  <c r="M191" i="36"/>
  <c r="H191" i="36"/>
  <c r="F191" i="36"/>
  <c r="E191" i="36"/>
  <c r="A191" i="36"/>
  <c r="M190" i="36"/>
  <c r="H190" i="36"/>
  <c r="F190" i="36"/>
  <c r="E190" i="36"/>
  <c r="A190" i="36"/>
  <c r="M189" i="36"/>
  <c r="H189" i="36"/>
  <c r="F189" i="36"/>
  <c r="E189" i="36"/>
  <c r="A189" i="36"/>
  <c r="M188" i="36"/>
  <c r="H188" i="36"/>
  <c r="F188" i="36"/>
  <c r="E188" i="36"/>
  <c r="A188" i="36"/>
  <c r="M187" i="36"/>
  <c r="H187" i="36"/>
  <c r="F187" i="36"/>
  <c r="E187" i="36"/>
  <c r="A187" i="36"/>
  <c r="M186" i="36"/>
  <c r="H186" i="36"/>
  <c r="F186" i="36"/>
  <c r="E186" i="36"/>
  <c r="A186" i="36"/>
  <c r="M185" i="36"/>
  <c r="H185" i="36"/>
  <c r="F185" i="36"/>
  <c r="E185" i="36"/>
  <c r="A185" i="36"/>
  <c r="M184" i="36"/>
  <c r="H184" i="36"/>
  <c r="F184" i="36"/>
  <c r="E184" i="36"/>
  <c r="A184" i="36"/>
  <c r="M183" i="36"/>
  <c r="H183" i="36"/>
  <c r="F183" i="36"/>
  <c r="E183" i="36"/>
  <c r="A183" i="36"/>
  <c r="M182" i="36"/>
  <c r="H182" i="36"/>
  <c r="F182" i="36"/>
  <c r="E182" i="36"/>
  <c r="A182" i="36"/>
  <c r="M181" i="36"/>
  <c r="H181" i="36"/>
  <c r="F181" i="36"/>
  <c r="E181" i="36"/>
  <c r="A181" i="36"/>
  <c r="M180" i="36"/>
  <c r="H180" i="36"/>
  <c r="F180" i="36"/>
  <c r="E180" i="36"/>
  <c r="A180" i="36"/>
  <c r="M179" i="36"/>
  <c r="H179" i="36"/>
  <c r="F179" i="36"/>
  <c r="E179" i="36"/>
  <c r="A179" i="36"/>
  <c r="M178" i="36"/>
  <c r="H178" i="36"/>
  <c r="F178" i="36"/>
  <c r="E178" i="36"/>
  <c r="A178" i="36"/>
  <c r="M177" i="36"/>
  <c r="H177" i="36"/>
  <c r="F177" i="36"/>
  <c r="E177" i="36"/>
  <c r="A177" i="36"/>
  <c r="M176" i="36"/>
  <c r="H176" i="36"/>
  <c r="F176" i="36"/>
  <c r="E176" i="36"/>
  <c r="A176" i="36"/>
  <c r="M175" i="36"/>
  <c r="H175" i="36"/>
  <c r="F175" i="36"/>
  <c r="E175" i="36"/>
  <c r="A175" i="36"/>
  <c r="M174" i="36"/>
  <c r="H174" i="36"/>
  <c r="F174" i="36"/>
  <c r="E174" i="36"/>
  <c r="A174" i="36"/>
  <c r="M173" i="36"/>
  <c r="H173" i="36"/>
  <c r="F173" i="36"/>
  <c r="E173" i="36"/>
  <c r="A173" i="36"/>
  <c r="M172" i="36"/>
  <c r="H172" i="36"/>
  <c r="F172" i="36"/>
  <c r="E172" i="36"/>
  <c r="A172" i="36"/>
  <c r="M171" i="36"/>
  <c r="H171" i="36"/>
  <c r="F171" i="36"/>
  <c r="E171" i="36"/>
  <c r="A171" i="36"/>
  <c r="M170" i="36"/>
  <c r="H170" i="36"/>
  <c r="F170" i="36"/>
  <c r="E170" i="36"/>
  <c r="A170" i="36"/>
  <c r="M169" i="36"/>
  <c r="H169" i="36"/>
  <c r="F169" i="36"/>
  <c r="E169" i="36"/>
  <c r="A169" i="36"/>
  <c r="M168" i="36"/>
  <c r="H168" i="36"/>
  <c r="F168" i="36"/>
  <c r="E168" i="36"/>
  <c r="A168" i="36"/>
  <c r="M167" i="36"/>
  <c r="H167" i="36"/>
  <c r="F167" i="36"/>
  <c r="E167" i="36"/>
  <c r="A167" i="36"/>
  <c r="M166" i="36"/>
  <c r="H166" i="36"/>
  <c r="F166" i="36"/>
  <c r="E166" i="36"/>
  <c r="A166" i="36"/>
  <c r="M165" i="36"/>
  <c r="H165" i="36"/>
  <c r="F165" i="36"/>
  <c r="E165" i="36"/>
  <c r="A165" i="36"/>
  <c r="M164" i="36"/>
  <c r="H164" i="36"/>
  <c r="F164" i="36"/>
  <c r="E164" i="36"/>
  <c r="A164" i="36"/>
  <c r="M163" i="36"/>
  <c r="H163" i="36"/>
  <c r="F163" i="36"/>
  <c r="E163" i="36"/>
  <c r="A163" i="36"/>
  <c r="M162" i="36"/>
  <c r="H162" i="36"/>
  <c r="F162" i="36"/>
  <c r="E162" i="36"/>
  <c r="A162" i="36"/>
  <c r="M161" i="36"/>
  <c r="H161" i="36"/>
  <c r="F161" i="36"/>
  <c r="E161" i="36"/>
  <c r="A161" i="36"/>
  <c r="M160" i="36"/>
  <c r="H160" i="36"/>
  <c r="F160" i="36"/>
  <c r="E160" i="36"/>
  <c r="A160" i="36"/>
  <c r="M159" i="36"/>
  <c r="H159" i="36"/>
  <c r="F159" i="36"/>
  <c r="E159" i="36"/>
  <c r="A159" i="36"/>
  <c r="M158" i="36"/>
  <c r="H158" i="36"/>
  <c r="F158" i="36"/>
  <c r="E158" i="36"/>
  <c r="A158" i="36"/>
  <c r="M157" i="36"/>
  <c r="H157" i="36"/>
  <c r="F157" i="36"/>
  <c r="E157" i="36"/>
  <c r="A157" i="36"/>
  <c r="M156" i="36"/>
  <c r="H156" i="36"/>
  <c r="F156" i="36"/>
  <c r="E156" i="36"/>
  <c r="A156" i="36"/>
  <c r="M155" i="36"/>
  <c r="H155" i="36"/>
  <c r="F155" i="36"/>
  <c r="E155" i="36"/>
  <c r="A155" i="36"/>
  <c r="M154" i="36"/>
  <c r="H154" i="36"/>
  <c r="F154" i="36"/>
  <c r="E154" i="36"/>
  <c r="A154" i="36"/>
  <c r="M153" i="36"/>
  <c r="H153" i="36"/>
  <c r="F153" i="36"/>
  <c r="E153" i="36"/>
  <c r="A153" i="36"/>
  <c r="M152" i="36"/>
  <c r="H152" i="36"/>
  <c r="F152" i="36"/>
  <c r="E152" i="36"/>
  <c r="A152" i="36"/>
  <c r="M151" i="36"/>
  <c r="H151" i="36"/>
  <c r="F151" i="36"/>
  <c r="E151" i="36"/>
  <c r="A151" i="36"/>
  <c r="M150" i="36"/>
  <c r="H150" i="36"/>
  <c r="F150" i="36"/>
  <c r="E150" i="36"/>
  <c r="A150" i="36"/>
  <c r="M149" i="36"/>
  <c r="H149" i="36"/>
  <c r="F149" i="36"/>
  <c r="E149" i="36"/>
  <c r="A149" i="36"/>
  <c r="M148" i="36"/>
  <c r="H148" i="36"/>
  <c r="F148" i="36"/>
  <c r="E148" i="36"/>
  <c r="A148" i="36"/>
  <c r="M147" i="36"/>
  <c r="H147" i="36"/>
  <c r="F147" i="36"/>
  <c r="E147" i="36"/>
  <c r="A147" i="36"/>
  <c r="M146" i="36"/>
  <c r="H146" i="36"/>
  <c r="F146" i="36"/>
  <c r="E146" i="36"/>
  <c r="A146" i="36"/>
  <c r="M145" i="36"/>
  <c r="H145" i="36"/>
  <c r="F145" i="36"/>
  <c r="E145" i="36"/>
  <c r="A145" i="36"/>
  <c r="M144" i="36"/>
  <c r="H144" i="36"/>
  <c r="F144" i="36"/>
  <c r="E144" i="36"/>
  <c r="A144" i="36"/>
  <c r="M143" i="36"/>
  <c r="H143" i="36"/>
  <c r="F143" i="36"/>
  <c r="E143" i="36"/>
  <c r="A143" i="36"/>
  <c r="M142" i="36"/>
  <c r="H142" i="36"/>
  <c r="F142" i="36"/>
  <c r="E142" i="36"/>
  <c r="A142" i="36"/>
  <c r="M141" i="36"/>
  <c r="H141" i="36"/>
  <c r="F141" i="36"/>
  <c r="E141" i="36"/>
  <c r="A141" i="36"/>
  <c r="M140" i="36"/>
  <c r="H140" i="36"/>
  <c r="F140" i="36"/>
  <c r="E140" i="36"/>
  <c r="A140" i="36"/>
  <c r="M139" i="36"/>
  <c r="H139" i="36"/>
  <c r="F139" i="36"/>
  <c r="E139" i="36"/>
  <c r="A139" i="36"/>
  <c r="M138" i="36"/>
  <c r="H138" i="36"/>
  <c r="F138" i="36"/>
  <c r="E138" i="36"/>
  <c r="A138" i="36"/>
  <c r="M137" i="36"/>
  <c r="H137" i="36"/>
  <c r="F137" i="36"/>
  <c r="E137" i="36"/>
  <c r="A137" i="36"/>
  <c r="M136" i="36"/>
  <c r="H136" i="36"/>
  <c r="F136" i="36"/>
  <c r="E136" i="36"/>
  <c r="A136" i="36"/>
  <c r="M135" i="36"/>
  <c r="H135" i="36"/>
  <c r="F135" i="36"/>
  <c r="E135" i="36"/>
  <c r="A135" i="36"/>
  <c r="M134" i="36"/>
  <c r="H134" i="36"/>
  <c r="F134" i="36"/>
  <c r="E134" i="36"/>
  <c r="A134" i="36"/>
  <c r="M133" i="36"/>
  <c r="H133" i="36"/>
  <c r="F133" i="36"/>
  <c r="E133" i="36"/>
  <c r="A133" i="36"/>
  <c r="M132" i="36"/>
  <c r="H132" i="36"/>
  <c r="F132" i="36"/>
  <c r="E132" i="36"/>
  <c r="A132" i="36"/>
  <c r="M131" i="36"/>
  <c r="H131" i="36"/>
  <c r="F131" i="36"/>
  <c r="E131" i="36"/>
  <c r="A131" i="36"/>
  <c r="M130" i="36"/>
  <c r="H130" i="36"/>
  <c r="F130" i="36"/>
  <c r="E130" i="36"/>
  <c r="A130" i="36"/>
  <c r="M129" i="36"/>
  <c r="H129" i="36"/>
  <c r="F129" i="36"/>
  <c r="E129" i="36"/>
  <c r="A129" i="36"/>
  <c r="M128" i="36"/>
  <c r="H128" i="36"/>
  <c r="F128" i="36"/>
  <c r="E128" i="36"/>
  <c r="A128" i="36"/>
  <c r="M127" i="36"/>
  <c r="H127" i="36"/>
  <c r="F127" i="36"/>
  <c r="E127" i="36"/>
  <c r="A127" i="36"/>
  <c r="M126" i="36"/>
  <c r="H126" i="36"/>
  <c r="F126" i="36"/>
  <c r="E126" i="36"/>
  <c r="A126" i="36"/>
  <c r="M125" i="36"/>
  <c r="H125" i="36"/>
  <c r="F125" i="36"/>
  <c r="E125" i="36"/>
  <c r="A125" i="36"/>
  <c r="M124" i="36"/>
  <c r="H124" i="36"/>
  <c r="F124" i="36"/>
  <c r="E124" i="36"/>
  <c r="A124" i="36"/>
  <c r="M123" i="36"/>
  <c r="H123" i="36"/>
  <c r="F123" i="36"/>
  <c r="E123" i="36"/>
  <c r="A123" i="36"/>
  <c r="M122" i="36"/>
  <c r="H122" i="36"/>
  <c r="F122" i="36"/>
  <c r="E122" i="36"/>
  <c r="A122" i="36"/>
  <c r="M121" i="36"/>
  <c r="H121" i="36"/>
  <c r="F121" i="36"/>
  <c r="E121" i="36"/>
  <c r="A121" i="36"/>
  <c r="M120" i="36"/>
  <c r="H120" i="36"/>
  <c r="F120" i="36"/>
  <c r="E120" i="36"/>
  <c r="A120" i="36"/>
  <c r="M119" i="36"/>
  <c r="H119" i="36"/>
  <c r="F119" i="36"/>
  <c r="E119" i="36"/>
  <c r="A119" i="36"/>
  <c r="M118" i="36"/>
  <c r="H118" i="36"/>
  <c r="F118" i="36"/>
  <c r="E118" i="36"/>
  <c r="A118" i="36"/>
  <c r="M117" i="36"/>
  <c r="H117" i="36"/>
  <c r="F117" i="36"/>
  <c r="E117" i="36"/>
  <c r="A117" i="36"/>
  <c r="O79" i="43"/>
  <c r="M79" i="43"/>
  <c r="H79" i="43"/>
  <c r="G79" i="43"/>
  <c r="F79" i="43"/>
  <c r="E79" i="43"/>
  <c r="O78" i="43"/>
  <c r="M78" i="43"/>
  <c r="H78" i="43"/>
  <c r="G78" i="43"/>
  <c r="F78" i="43"/>
  <c r="E78" i="43"/>
  <c r="O77" i="43"/>
  <c r="M77" i="43"/>
  <c r="H77" i="43"/>
  <c r="G77" i="43"/>
  <c r="F77" i="43"/>
  <c r="E77" i="43"/>
  <c r="O76" i="43"/>
  <c r="M76" i="43"/>
  <c r="H76" i="43"/>
  <c r="G76" i="43"/>
  <c r="F76" i="43"/>
  <c r="E76" i="43"/>
  <c r="O75" i="43"/>
  <c r="M75" i="43"/>
  <c r="H75" i="43"/>
  <c r="G75" i="43"/>
  <c r="F75" i="43"/>
  <c r="E75" i="43"/>
  <c r="O74" i="43"/>
  <c r="M74" i="43"/>
  <c r="H74" i="43"/>
  <c r="G74" i="43"/>
  <c r="F74" i="43"/>
  <c r="E74" i="43"/>
  <c r="O73" i="43"/>
  <c r="M73" i="43"/>
  <c r="H73" i="43"/>
  <c r="G73" i="43"/>
  <c r="F73" i="43"/>
  <c r="E73" i="43"/>
  <c r="N73" i="43" s="1"/>
  <c r="O72" i="43"/>
  <c r="M72" i="43"/>
  <c r="H72" i="43"/>
  <c r="G72" i="43"/>
  <c r="F72" i="43"/>
  <c r="E72" i="43"/>
  <c r="O71" i="43"/>
  <c r="M71" i="43"/>
  <c r="H71" i="43"/>
  <c r="G71" i="43"/>
  <c r="F71" i="43"/>
  <c r="E71" i="43"/>
  <c r="O70" i="43"/>
  <c r="M70" i="43"/>
  <c r="H70" i="43"/>
  <c r="G70" i="43"/>
  <c r="F70" i="43"/>
  <c r="E70" i="43"/>
  <c r="O69" i="43"/>
  <c r="M69" i="43"/>
  <c r="H69" i="43"/>
  <c r="G69" i="43"/>
  <c r="F69" i="43"/>
  <c r="E69" i="43"/>
  <c r="O68" i="43"/>
  <c r="M68" i="43"/>
  <c r="H68" i="43"/>
  <c r="G68" i="43"/>
  <c r="F68" i="43"/>
  <c r="E68" i="43"/>
  <c r="O67" i="43"/>
  <c r="M67" i="43"/>
  <c r="H67" i="43"/>
  <c r="G67" i="43"/>
  <c r="F67" i="43"/>
  <c r="E67" i="43"/>
  <c r="O66" i="43"/>
  <c r="M66" i="43"/>
  <c r="H66" i="43"/>
  <c r="G66" i="43"/>
  <c r="F66" i="43"/>
  <c r="E66" i="43"/>
  <c r="O65" i="43"/>
  <c r="M65" i="43"/>
  <c r="H65" i="43"/>
  <c r="G65" i="43"/>
  <c r="F65" i="43"/>
  <c r="E65" i="43"/>
  <c r="N65" i="43" s="1"/>
  <c r="O64" i="43"/>
  <c r="M64" i="43"/>
  <c r="H64" i="43"/>
  <c r="G64" i="43"/>
  <c r="F64" i="43"/>
  <c r="E64" i="43"/>
  <c r="O63" i="43"/>
  <c r="M63" i="43"/>
  <c r="H63" i="43"/>
  <c r="G63" i="43"/>
  <c r="F63" i="43"/>
  <c r="E63" i="43"/>
  <c r="O62" i="43"/>
  <c r="M62" i="43"/>
  <c r="H62" i="43"/>
  <c r="G62" i="43"/>
  <c r="F62" i="43"/>
  <c r="E62" i="43"/>
  <c r="O61" i="43"/>
  <c r="M61" i="43"/>
  <c r="H61" i="43"/>
  <c r="G61" i="43"/>
  <c r="F61" i="43"/>
  <c r="E61" i="43"/>
  <c r="O60" i="43"/>
  <c r="M60" i="43"/>
  <c r="H60" i="43"/>
  <c r="G60" i="43"/>
  <c r="F60" i="43"/>
  <c r="E60" i="43"/>
  <c r="O59" i="43"/>
  <c r="M59" i="43"/>
  <c r="H59" i="43"/>
  <c r="G59" i="43"/>
  <c r="F59" i="43"/>
  <c r="E59" i="43"/>
  <c r="O58" i="43"/>
  <c r="M58" i="43"/>
  <c r="H58" i="43"/>
  <c r="G58" i="43"/>
  <c r="F58" i="43"/>
  <c r="E58" i="43"/>
  <c r="O57" i="43"/>
  <c r="M57" i="43"/>
  <c r="H57" i="43"/>
  <c r="G57" i="43"/>
  <c r="F57" i="43"/>
  <c r="E57" i="43"/>
  <c r="N57" i="43" s="1"/>
  <c r="O56" i="43"/>
  <c r="M56" i="43"/>
  <c r="H56" i="43"/>
  <c r="G56" i="43"/>
  <c r="F56" i="43"/>
  <c r="E56" i="43"/>
  <c r="O55" i="43"/>
  <c r="M55" i="43"/>
  <c r="H55" i="43"/>
  <c r="G55" i="43"/>
  <c r="F55" i="43"/>
  <c r="E55" i="43"/>
  <c r="O54" i="43"/>
  <c r="M54" i="43"/>
  <c r="H54" i="43"/>
  <c r="G54" i="43"/>
  <c r="F54" i="43"/>
  <c r="E54" i="43"/>
  <c r="O53" i="43"/>
  <c r="M53" i="43"/>
  <c r="H53" i="43"/>
  <c r="G53" i="43"/>
  <c r="F53" i="43"/>
  <c r="E53" i="43"/>
  <c r="O52" i="43"/>
  <c r="M52" i="43"/>
  <c r="H52" i="43"/>
  <c r="G52" i="43"/>
  <c r="F52" i="43"/>
  <c r="E52" i="43"/>
  <c r="O51" i="43"/>
  <c r="M51" i="43"/>
  <c r="H51" i="43"/>
  <c r="G51" i="43"/>
  <c r="F51" i="43"/>
  <c r="E51" i="43"/>
  <c r="O50" i="43"/>
  <c r="M50" i="43"/>
  <c r="H50" i="43"/>
  <c r="G50" i="43"/>
  <c r="F50" i="43"/>
  <c r="E50" i="43"/>
  <c r="O49" i="43"/>
  <c r="M49" i="43"/>
  <c r="H49" i="43"/>
  <c r="G49" i="43"/>
  <c r="F49" i="43"/>
  <c r="E49" i="43"/>
  <c r="N49" i="43" s="1"/>
  <c r="O48" i="43"/>
  <c r="M48" i="43"/>
  <c r="H48" i="43"/>
  <c r="G48" i="43"/>
  <c r="F48" i="43"/>
  <c r="E48" i="43"/>
  <c r="O47" i="43"/>
  <c r="M47" i="43"/>
  <c r="H47" i="43"/>
  <c r="G47" i="43"/>
  <c r="F47" i="43"/>
  <c r="E47" i="43"/>
  <c r="O46" i="43"/>
  <c r="M46" i="43"/>
  <c r="H46" i="43"/>
  <c r="G46" i="43"/>
  <c r="F46" i="43"/>
  <c r="E46" i="43"/>
  <c r="O45" i="43"/>
  <c r="M45" i="43"/>
  <c r="H45" i="43"/>
  <c r="G45" i="43"/>
  <c r="F45" i="43"/>
  <c r="E45" i="43"/>
  <c r="O44" i="43"/>
  <c r="M44" i="43"/>
  <c r="H44" i="43"/>
  <c r="G44" i="43"/>
  <c r="F44" i="43"/>
  <c r="E44" i="43"/>
  <c r="O43" i="43"/>
  <c r="M43" i="43"/>
  <c r="H43" i="43"/>
  <c r="G43" i="43"/>
  <c r="F43" i="43"/>
  <c r="E43" i="43"/>
  <c r="O42" i="43"/>
  <c r="M42" i="43"/>
  <c r="H42" i="43"/>
  <c r="G42" i="43"/>
  <c r="F42" i="43"/>
  <c r="E42" i="43"/>
  <c r="O41" i="43"/>
  <c r="M41" i="43"/>
  <c r="H41" i="43"/>
  <c r="G41" i="43"/>
  <c r="F41" i="43"/>
  <c r="E41" i="43"/>
  <c r="N41" i="43" s="1"/>
  <c r="O40" i="43"/>
  <c r="M40" i="43"/>
  <c r="H40" i="43"/>
  <c r="G40" i="43"/>
  <c r="F40" i="43"/>
  <c r="E40" i="43"/>
  <c r="O39" i="43"/>
  <c r="M39" i="43"/>
  <c r="H39" i="43"/>
  <c r="G39" i="43"/>
  <c r="F39" i="43"/>
  <c r="E39" i="43"/>
  <c r="O38" i="43"/>
  <c r="M38" i="43"/>
  <c r="H38" i="43"/>
  <c r="G38" i="43"/>
  <c r="F38" i="43"/>
  <c r="E38" i="43"/>
  <c r="O37" i="43"/>
  <c r="M37" i="43"/>
  <c r="H37" i="43"/>
  <c r="G37" i="43"/>
  <c r="F37" i="43"/>
  <c r="E37" i="43"/>
  <c r="O36" i="43"/>
  <c r="M36" i="43"/>
  <c r="H36" i="43"/>
  <c r="G36" i="43"/>
  <c r="F36" i="43"/>
  <c r="E36" i="43"/>
  <c r="O35" i="43"/>
  <c r="M35" i="43"/>
  <c r="H35" i="43"/>
  <c r="G35" i="43"/>
  <c r="F35" i="43"/>
  <c r="E35" i="43"/>
  <c r="O34" i="43"/>
  <c r="M34" i="43"/>
  <c r="H34" i="43"/>
  <c r="G34" i="43"/>
  <c r="F34" i="43"/>
  <c r="E34" i="43"/>
  <c r="O33" i="43"/>
  <c r="M33" i="43"/>
  <c r="H33" i="43"/>
  <c r="G33" i="43"/>
  <c r="F33" i="43"/>
  <c r="E33" i="43"/>
  <c r="O32" i="43"/>
  <c r="M32" i="43"/>
  <c r="H32" i="43"/>
  <c r="G32" i="43"/>
  <c r="F32" i="43"/>
  <c r="E32" i="43"/>
  <c r="O31" i="43"/>
  <c r="M31" i="43"/>
  <c r="H31" i="43"/>
  <c r="G31" i="43"/>
  <c r="F31" i="43"/>
  <c r="E31" i="43"/>
  <c r="O30" i="43"/>
  <c r="M30" i="43"/>
  <c r="H30" i="43"/>
  <c r="G30" i="43"/>
  <c r="F30" i="43"/>
  <c r="E30" i="43"/>
  <c r="O29" i="43"/>
  <c r="M29" i="43"/>
  <c r="H29" i="43"/>
  <c r="G29" i="43"/>
  <c r="F29" i="43"/>
  <c r="E29" i="43"/>
  <c r="O28" i="43"/>
  <c r="M28" i="43"/>
  <c r="H28" i="43"/>
  <c r="G28" i="43"/>
  <c r="F28" i="43"/>
  <c r="E28" i="43"/>
  <c r="O27" i="43"/>
  <c r="M27" i="43"/>
  <c r="H27" i="43"/>
  <c r="G27" i="43"/>
  <c r="F27" i="43"/>
  <c r="E27" i="43"/>
  <c r="O26" i="43"/>
  <c r="M26" i="43"/>
  <c r="H26" i="43"/>
  <c r="G26" i="43"/>
  <c r="F26" i="43"/>
  <c r="E26" i="43"/>
  <c r="O25" i="43"/>
  <c r="M25" i="43"/>
  <c r="H25" i="43"/>
  <c r="G25" i="43"/>
  <c r="F25" i="43"/>
  <c r="E25" i="43"/>
  <c r="O24" i="43"/>
  <c r="M24" i="43"/>
  <c r="H24" i="43"/>
  <c r="G24" i="43"/>
  <c r="F24" i="43"/>
  <c r="E24" i="43"/>
  <c r="O23" i="43"/>
  <c r="M23" i="43"/>
  <c r="H23" i="43"/>
  <c r="G23" i="43"/>
  <c r="F23" i="43"/>
  <c r="E23" i="43"/>
  <c r="O22" i="43"/>
  <c r="M22" i="43"/>
  <c r="H22" i="43"/>
  <c r="G22" i="43"/>
  <c r="F22" i="43"/>
  <c r="E22" i="43"/>
  <c r="O21" i="43"/>
  <c r="M21" i="43"/>
  <c r="H21" i="43"/>
  <c r="G21" i="43"/>
  <c r="F21" i="43"/>
  <c r="E21" i="43"/>
  <c r="O20" i="43"/>
  <c r="M20" i="43"/>
  <c r="H20" i="43"/>
  <c r="G20" i="43"/>
  <c r="F20" i="43"/>
  <c r="E20" i="43"/>
  <c r="O19" i="43"/>
  <c r="M19" i="43"/>
  <c r="H19" i="43"/>
  <c r="G19" i="43"/>
  <c r="F19" i="43"/>
  <c r="E19" i="43"/>
  <c r="O18" i="43"/>
  <c r="M18" i="43"/>
  <c r="H18" i="43"/>
  <c r="G18" i="43"/>
  <c r="F18" i="43"/>
  <c r="E18" i="43"/>
  <c r="O17" i="43"/>
  <c r="M17" i="43"/>
  <c r="H17" i="43"/>
  <c r="G17" i="43"/>
  <c r="F17" i="43"/>
  <c r="E17" i="43"/>
  <c r="O16" i="43"/>
  <c r="M16" i="43"/>
  <c r="H16" i="43"/>
  <c r="G16" i="43"/>
  <c r="F16" i="43"/>
  <c r="E16" i="43"/>
  <c r="O15" i="43"/>
  <c r="M15" i="43"/>
  <c r="H15" i="43"/>
  <c r="G15" i="43"/>
  <c r="F15" i="43"/>
  <c r="E15" i="43"/>
  <c r="O14" i="43"/>
  <c r="M14" i="43"/>
  <c r="H14" i="43"/>
  <c r="G14" i="43"/>
  <c r="F14" i="43"/>
  <c r="E14" i="43"/>
  <c r="O13" i="43"/>
  <c r="M13" i="43"/>
  <c r="H13" i="43"/>
  <c r="G13" i="43"/>
  <c r="F13" i="43"/>
  <c r="E13" i="43"/>
  <c r="O12" i="43"/>
  <c r="M12" i="43"/>
  <c r="H12" i="43"/>
  <c r="G12" i="43"/>
  <c r="F12" i="43"/>
  <c r="E12" i="43"/>
  <c r="O11" i="43"/>
  <c r="M11" i="43"/>
  <c r="H11" i="43"/>
  <c r="G11" i="43"/>
  <c r="F11" i="43"/>
  <c r="E11" i="43"/>
  <c r="O10" i="43"/>
  <c r="M10" i="43"/>
  <c r="H10" i="43"/>
  <c r="G10" i="43"/>
  <c r="F10" i="43"/>
  <c r="E10" i="43"/>
  <c r="O9" i="43"/>
  <c r="M9" i="43"/>
  <c r="H9" i="43"/>
  <c r="G9" i="43"/>
  <c r="F9" i="43"/>
  <c r="E9" i="43"/>
  <c r="O8" i="43"/>
  <c r="M8" i="43"/>
  <c r="H8" i="43"/>
  <c r="G8" i="43"/>
  <c r="F8" i="43"/>
  <c r="E8" i="43"/>
  <c r="O7" i="43"/>
  <c r="M7" i="43"/>
  <c r="H7" i="43"/>
  <c r="G7" i="43"/>
  <c r="F7" i="43"/>
  <c r="E7" i="43"/>
  <c r="O6" i="43"/>
  <c r="M6" i="43"/>
  <c r="H6" i="43"/>
  <c r="G6" i="43"/>
  <c r="F6" i="43"/>
  <c r="E6" i="43"/>
  <c r="O5" i="43"/>
  <c r="M5" i="43"/>
  <c r="H5" i="43"/>
  <c r="G5" i="43"/>
  <c r="F5" i="43"/>
  <c r="E5" i="43"/>
  <c r="O4" i="43"/>
  <c r="M4" i="43"/>
  <c r="H4" i="43"/>
  <c r="G4" i="43"/>
  <c r="F4" i="43"/>
  <c r="E4" i="43"/>
  <c r="O3" i="43"/>
  <c r="M3" i="43"/>
  <c r="H3" i="43"/>
  <c r="G3" i="43"/>
  <c r="F3" i="43"/>
  <c r="E3" i="43"/>
  <c r="O2" i="43"/>
  <c r="M2" i="43"/>
  <c r="H2" i="43"/>
  <c r="G2" i="43"/>
  <c r="F2" i="43"/>
  <c r="E2" i="43"/>
  <c r="O1" i="43"/>
  <c r="M1" i="43"/>
  <c r="L1" i="43"/>
  <c r="K1" i="43"/>
  <c r="J1" i="43"/>
  <c r="I1" i="43"/>
  <c r="H1" i="43"/>
  <c r="G1" i="43"/>
  <c r="F1" i="43"/>
  <c r="E1" i="43"/>
  <c r="G3" i="36"/>
  <c r="G4" i="36"/>
  <c r="G5" i="36"/>
  <c r="G6" i="36"/>
  <c r="G7" i="36"/>
  <c r="G8" i="36"/>
  <c r="G9" i="36"/>
  <c r="G10" i="36"/>
  <c r="G11" i="36"/>
  <c r="G12" i="36"/>
  <c r="G13" i="36"/>
  <c r="G14" i="36"/>
  <c r="G15" i="36"/>
  <c r="G16" i="36"/>
  <c r="G17" i="36"/>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7" i="36"/>
  <c r="G98" i="36"/>
  <c r="G99" i="36"/>
  <c r="G100" i="36"/>
  <c r="G101" i="36"/>
  <c r="G102" i="36"/>
  <c r="G103" i="36"/>
  <c r="G104" i="36"/>
  <c r="G105" i="36"/>
  <c r="G106" i="36"/>
  <c r="G107" i="36"/>
  <c r="G108" i="36"/>
  <c r="G109" i="36"/>
  <c r="G110" i="36"/>
  <c r="G111" i="36"/>
  <c r="G112" i="36"/>
  <c r="G113" i="36"/>
  <c r="G114" i="36"/>
  <c r="G115" i="36"/>
  <c r="G116" i="36"/>
  <c r="G2" i="36"/>
  <c r="H3" i="36"/>
  <c r="H3" i="63" s="1"/>
  <c r="H4" i="36"/>
  <c r="H5" i="36"/>
  <c r="H6" i="36"/>
  <c r="H7" i="36"/>
  <c r="H8" i="36"/>
  <c r="H9" i="36"/>
  <c r="H10" i="36"/>
  <c r="H11" i="36"/>
  <c r="H12" i="36"/>
  <c r="H13" i="36"/>
  <c r="H14" i="36"/>
  <c r="H15" i="36"/>
  <c r="H16" i="36"/>
  <c r="H17" i="36"/>
  <c r="H18" i="36"/>
  <c r="H19" i="36"/>
  <c r="H20" i="36"/>
  <c r="H21" i="36"/>
  <c r="H22" i="36"/>
  <c r="H23" i="36"/>
  <c r="H24" i="36"/>
  <c r="H25" i="36"/>
  <c r="H26" i="36"/>
  <c r="H27" i="36"/>
  <c r="H28" i="36"/>
  <c r="H29" i="36"/>
  <c r="H30" i="36"/>
  <c r="H31" i="36"/>
  <c r="H32" i="36"/>
  <c r="H33" i="36"/>
  <c r="H34" i="36"/>
  <c r="H35" i="36"/>
  <c r="H36" i="36"/>
  <c r="H37" i="36"/>
  <c r="H38" i="36"/>
  <c r="H39" i="36"/>
  <c r="H40" i="36"/>
  <c r="H41" i="36"/>
  <c r="H42" i="36"/>
  <c r="H43" i="36"/>
  <c r="H44" i="36"/>
  <c r="H45" i="36"/>
  <c r="H46" i="36"/>
  <c r="H47" i="36"/>
  <c r="H48" i="36"/>
  <c r="H49" i="36"/>
  <c r="H50" i="36"/>
  <c r="H51" i="36"/>
  <c r="H52" i="36"/>
  <c r="H53" i="36"/>
  <c r="H54" i="36"/>
  <c r="H55" i="36"/>
  <c r="H56" i="36"/>
  <c r="H57" i="36"/>
  <c r="H58" i="36"/>
  <c r="H59" i="36"/>
  <c r="H60" i="36"/>
  <c r="H61" i="36"/>
  <c r="H62" i="36"/>
  <c r="H63" i="36"/>
  <c r="H64" i="36"/>
  <c r="H65" i="36"/>
  <c r="H66" i="36"/>
  <c r="H67" i="36"/>
  <c r="H68" i="36"/>
  <c r="H69" i="36"/>
  <c r="H70" i="36"/>
  <c r="H71" i="36"/>
  <c r="H72" i="36"/>
  <c r="H73" i="36"/>
  <c r="H74" i="36"/>
  <c r="H75" i="36"/>
  <c r="H76" i="36"/>
  <c r="H77" i="36"/>
  <c r="H78" i="36"/>
  <c r="H79" i="36"/>
  <c r="H80" i="36"/>
  <c r="H81" i="36"/>
  <c r="H82" i="36"/>
  <c r="H83" i="36"/>
  <c r="H84" i="36"/>
  <c r="H85" i="36"/>
  <c r="H86" i="36"/>
  <c r="H87" i="36"/>
  <c r="H88" i="36"/>
  <c r="H89" i="36"/>
  <c r="H90" i="36"/>
  <c r="H91" i="36"/>
  <c r="H92" i="36"/>
  <c r="H93" i="36"/>
  <c r="H94" i="36"/>
  <c r="H95" i="36"/>
  <c r="H96" i="36"/>
  <c r="H97" i="36"/>
  <c r="H98" i="36"/>
  <c r="H99" i="36"/>
  <c r="H100" i="36"/>
  <c r="H101" i="36"/>
  <c r="H102" i="36"/>
  <c r="H103" i="36"/>
  <c r="H104" i="36"/>
  <c r="H105" i="36"/>
  <c r="H106" i="36"/>
  <c r="H107" i="36"/>
  <c r="H108" i="36"/>
  <c r="H109" i="36"/>
  <c r="H110" i="36"/>
  <c r="H111" i="36"/>
  <c r="H112" i="36"/>
  <c r="H113" i="36"/>
  <c r="H114" i="36"/>
  <c r="H115" i="36"/>
  <c r="H116" i="36"/>
  <c r="H2" i="36"/>
  <c r="H2" i="63" s="1"/>
  <c r="E3" i="36"/>
  <c r="E3" i="63" s="1"/>
  <c r="F3" i="36"/>
  <c r="F3" i="63" s="1"/>
  <c r="E4" i="36"/>
  <c r="F4" i="36"/>
  <c r="E5" i="36"/>
  <c r="F5" i="36"/>
  <c r="E6" i="36"/>
  <c r="F6" i="36"/>
  <c r="E7" i="36"/>
  <c r="F7" i="36"/>
  <c r="E8" i="36"/>
  <c r="F8" i="36"/>
  <c r="E9" i="36"/>
  <c r="F9" i="36"/>
  <c r="E10" i="36"/>
  <c r="F10" i="36"/>
  <c r="E11" i="36"/>
  <c r="F11" i="36"/>
  <c r="E12" i="36"/>
  <c r="F12" i="36"/>
  <c r="E13" i="36"/>
  <c r="F13" i="36"/>
  <c r="E14" i="36"/>
  <c r="F14" i="36"/>
  <c r="E15" i="36"/>
  <c r="F15" i="36"/>
  <c r="E16" i="36"/>
  <c r="F16" i="36"/>
  <c r="E17" i="36"/>
  <c r="F17" i="36"/>
  <c r="E18" i="36"/>
  <c r="F18" i="36"/>
  <c r="E19" i="36"/>
  <c r="F19" i="36"/>
  <c r="E20" i="36"/>
  <c r="F20" i="36"/>
  <c r="E21" i="36"/>
  <c r="F21" i="36"/>
  <c r="E22" i="36"/>
  <c r="F22" i="36"/>
  <c r="E23" i="36"/>
  <c r="F23" i="36"/>
  <c r="E24" i="36"/>
  <c r="F24" i="36"/>
  <c r="E25" i="36"/>
  <c r="F25" i="36"/>
  <c r="E26" i="36"/>
  <c r="F26" i="36"/>
  <c r="E27" i="36"/>
  <c r="F27" i="36"/>
  <c r="E28" i="36"/>
  <c r="F28" i="36"/>
  <c r="E29" i="36"/>
  <c r="F29" i="36"/>
  <c r="E30" i="36"/>
  <c r="F30" i="36"/>
  <c r="E31" i="36"/>
  <c r="F31" i="36"/>
  <c r="E32" i="36"/>
  <c r="F32" i="36"/>
  <c r="E33" i="36"/>
  <c r="F33" i="36"/>
  <c r="E34" i="36"/>
  <c r="F34" i="36"/>
  <c r="E35" i="36"/>
  <c r="F35" i="36"/>
  <c r="E36" i="36"/>
  <c r="F36" i="36"/>
  <c r="E37" i="36"/>
  <c r="F37" i="36"/>
  <c r="E38" i="36"/>
  <c r="F38" i="36"/>
  <c r="E39" i="36"/>
  <c r="F39" i="36"/>
  <c r="E40" i="36"/>
  <c r="F40" i="36"/>
  <c r="E41" i="36"/>
  <c r="F41" i="36"/>
  <c r="E42" i="36"/>
  <c r="F42" i="36"/>
  <c r="E43" i="36"/>
  <c r="F43" i="36"/>
  <c r="E44" i="36"/>
  <c r="F44" i="36"/>
  <c r="E45" i="36"/>
  <c r="F45" i="36"/>
  <c r="E46" i="36"/>
  <c r="F46" i="36"/>
  <c r="E47" i="36"/>
  <c r="F47" i="36"/>
  <c r="E48" i="36"/>
  <c r="F48" i="36"/>
  <c r="E49" i="36"/>
  <c r="F49" i="36"/>
  <c r="E50" i="36"/>
  <c r="F50" i="36"/>
  <c r="E51" i="36"/>
  <c r="F51" i="36"/>
  <c r="E52" i="36"/>
  <c r="F52" i="36"/>
  <c r="E53" i="36"/>
  <c r="F53" i="36"/>
  <c r="E54" i="36"/>
  <c r="F54" i="36"/>
  <c r="E55" i="36"/>
  <c r="F55" i="36"/>
  <c r="E56" i="36"/>
  <c r="F56" i="36"/>
  <c r="E57" i="36"/>
  <c r="F57" i="36"/>
  <c r="E58" i="36"/>
  <c r="F58" i="36"/>
  <c r="E59" i="36"/>
  <c r="F59" i="36"/>
  <c r="E60" i="36"/>
  <c r="F60" i="36"/>
  <c r="E61" i="36"/>
  <c r="F61" i="36"/>
  <c r="E62" i="36"/>
  <c r="F62" i="36"/>
  <c r="E63" i="36"/>
  <c r="F63" i="36"/>
  <c r="E64" i="36"/>
  <c r="F64" i="36"/>
  <c r="E65" i="36"/>
  <c r="F65" i="36"/>
  <c r="E66" i="36"/>
  <c r="F66" i="36"/>
  <c r="E67" i="36"/>
  <c r="F67" i="36"/>
  <c r="E68" i="36"/>
  <c r="F68" i="36"/>
  <c r="E69" i="36"/>
  <c r="F69" i="36"/>
  <c r="E70" i="36"/>
  <c r="F70" i="36"/>
  <c r="E71" i="36"/>
  <c r="F71" i="36"/>
  <c r="E72" i="36"/>
  <c r="F72" i="36"/>
  <c r="E73" i="36"/>
  <c r="F73" i="36"/>
  <c r="E74" i="36"/>
  <c r="F74" i="36"/>
  <c r="E75" i="36"/>
  <c r="F75" i="36"/>
  <c r="E76" i="36"/>
  <c r="F76" i="36"/>
  <c r="E77" i="36"/>
  <c r="F77" i="36"/>
  <c r="E78" i="36"/>
  <c r="F78" i="36"/>
  <c r="E79" i="36"/>
  <c r="F79" i="36"/>
  <c r="E80" i="36"/>
  <c r="F80" i="36"/>
  <c r="E81" i="36"/>
  <c r="F81" i="36"/>
  <c r="E82" i="36"/>
  <c r="F82" i="36"/>
  <c r="E83" i="36"/>
  <c r="F83" i="36"/>
  <c r="E84" i="36"/>
  <c r="F84" i="36"/>
  <c r="E85" i="36"/>
  <c r="F85" i="36"/>
  <c r="E86" i="36"/>
  <c r="F86" i="36"/>
  <c r="E87" i="36"/>
  <c r="F87" i="36"/>
  <c r="E88" i="36"/>
  <c r="F88" i="36"/>
  <c r="E89" i="36"/>
  <c r="F89" i="36"/>
  <c r="E90" i="36"/>
  <c r="F90" i="36"/>
  <c r="E91" i="36"/>
  <c r="F91" i="36"/>
  <c r="E92" i="36"/>
  <c r="F92" i="36"/>
  <c r="E93" i="36"/>
  <c r="F93" i="36"/>
  <c r="E94" i="36"/>
  <c r="F94" i="36"/>
  <c r="E95" i="36"/>
  <c r="F95" i="36"/>
  <c r="E96" i="36"/>
  <c r="F96" i="36"/>
  <c r="E97" i="36"/>
  <c r="F97" i="36"/>
  <c r="E98" i="36"/>
  <c r="F98" i="36"/>
  <c r="E99" i="36"/>
  <c r="F99" i="36"/>
  <c r="E100" i="36"/>
  <c r="F100" i="36"/>
  <c r="E101" i="36"/>
  <c r="F101" i="36"/>
  <c r="E102" i="36"/>
  <c r="F102" i="36"/>
  <c r="E103" i="36"/>
  <c r="F103" i="36"/>
  <c r="E104" i="36"/>
  <c r="F104" i="36"/>
  <c r="E105" i="36"/>
  <c r="F105" i="36"/>
  <c r="E106" i="36"/>
  <c r="F106" i="36"/>
  <c r="E107" i="36"/>
  <c r="F107" i="36"/>
  <c r="E108" i="36"/>
  <c r="F108" i="36"/>
  <c r="E109" i="36"/>
  <c r="F109" i="36"/>
  <c r="E110" i="36"/>
  <c r="F110" i="36"/>
  <c r="E111" i="36"/>
  <c r="F111" i="36"/>
  <c r="E112" i="36"/>
  <c r="F112" i="36"/>
  <c r="E113" i="36"/>
  <c r="F113" i="36"/>
  <c r="E114" i="36"/>
  <c r="F114" i="36"/>
  <c r="E115" i="36"/>
  <c r="F115" i="36"/>
  <c r="E116" i="36"/>
  <c r="F116" i="36"/>
  <c r="F2" i="36"/>
  <c r="F2" i="63" s="1"/>
  <c r="E2" i="36"/>
  <c r="E2" i="63" s="1"/>
  <c r="M3" i="36"/>
  <c r="M3" i="63" s="1"/>
  <c r="M4" i="36"/>
  <c r="M5" i="36"/>
  <c r="M6" i="36"/>
  <c r="M7" i="36"/>
  <c r="M8" i="36"/>
  <c r="M9" i="36"/>
  <c r="M10" i="36"/>
  <c r="M11" i="36"/>
  <c r="M12" i="36"/>
  <c r="M13" i="36"/>
  <c r="M14" i="36"/>
  <c r="M15" i="36"/>
  <c r="M16" i="36"/>
  <c r="M17" i="36"/>
  <c r="M18" i="36"/>
  <c r="M19" i="36"/>
  <c r="M20" i="36"/>
  <c r="M21" i="36"/>
  <c r="M22" i="36"/>
  <c r="M23" i="36"/>
  <c r="M24" i="36"/>
  <c r="M25" i="36"/>
  <c r="M26" i="36"/>
  <c r="M27" i="36"/>
  <c r="M28" i="36"/>
  <c r="M29" i="36"/>
  <c r="M30" i="36"/>
  <c r="M31" i="36"/>
  <c r="M32" i="36"/>
  <c r="M33" i="36"/>
  <c r="M34" i="36"/>
  <c r="M35" i="36"/>
  <c r="M36" i="36"/>
  <c r="M37" i="36"/>
  <c r="M38" i="36"/>
  <c r="M39" i="36"/>
  <c r="M40" i="36"/>
  <c r="M41" i="36"/>
  <c r="M42" i="36"/>
  <c r="M43" i="36"/>
  <c r="M44" i="36"/>
  <c r="M45" i="36"/>
  <c r="M46" i="36"/>
  <c r="M47" i="36"/>
  <c r="M48" i="36"/>
  <c r="M49" i="36"/>
  <c r="M50" i="36"/>
  <c r="M51" i="36"/>
  <c r="M52" i="36"/>
  <c r="M53" i="36"/>
  <c r="M54" i="36"/>
  <c r="M55" i="36"/>
  <c r="M56" i="36"/>
  <c r="M57" i="36"/>
  <c r="M58" i="36"/>
  <c r="M59" i="36"/>
  <c r="M60" i="36"/>
  <c r="M61" i="36"/>
  <c r="M62" i="36"/>
  <c r="M63" i="36"/>
  <c r="M64" i="36"/>
  <c r="M65" i="36"/>
  <c r="M66" i="36"/>
  <c r="M67" i="36"/>
  <c r="M68" i="36"/>
  <c r="M69" i="36"/>
  <c r="M70" i="36"/>
  <c r="M71" i="36"/>
  <c r="M72" i="36"/>
  <c r="M73" i="36"/>
  <c r="M74" i="36"/>
  <c r="M75" i="36"/>
  <c r="M76" i="36"/>
  <c r="M77" i="36"/>
  <c r="M78" i="36"/>
  <c r="M79" i="36"/>
  <c r="M80" i="36"/>
  <c r="M81" i="36"/>
  <c r="M82" i="36"/>
  <c r="M83" i="36"/>
  <c r="M84" i="36"/>
  <c r="M85" i="36"/>
  <c r="M86" i="36"/>
  <c r="M87" i="36"/>
  <c r="M88" i="36"/>
  <c r="M89" i="36"/>
  <c r="M90" i="36"/>
  <c r="M91" i="36"/>
  <c r="M92" i="36"/>
  <c r="M93" i="36"/>
  <c r="M94" i="36"/>
  <c r="M95" i="36"/>
  <c r="M96" i="36"/>
  <c r="M97" i="36"/>
  <c r="M98" i="36"/>
  <c r="M99" i="36"/>
  <c r="M100" i="36"/>
  <c r="M101" i="36"/>
  <c r="M102" i="36"/>
  <c r="M103" i="36"/>
  <c r="M104" i="36"/>
  <c r="M105" i="36"/>
  <c r="M106" i="36"/>
  <c r="M107" i="36"/>
  <c r="M108" i="36"/>
  <c r="M109" i="36"/>
  <c r="M110" i="36"/>
  <c r="M111" i="36"/>
  <c r="M112" i="36"/>
  <c r="M113" i="36"/>
  <c r="M114" i="36"/>
  <c r="M115" i="36"/>
  <c r="M116" i="36"/>
  <c r="M2" i="36"/>
  <c r="M2" i="63" s="1"/>
  <c r="O3" i="36"/>
  <c r="O3" i="63" s="1"/>
  <c r="O4" i="36"/>
  <c r="O5" i="36"/>
  <c r="O6" i="36"/>
  <c r="O7" i="36"/>
  <c r="O8" i="36"/>
  <c r="O9" i="36"/>
  <c r="O10" i="36"/>
  <c r="O11" i="36"/>
  <c r="O12" i="36"/>
  <c r="O13" i="36"/>
  <c r="O14" i="36"/>
  <c r="O15" i="36"/>
  <c r="O16" i="36"/>
  <c r="O17" i="36"/>
  <c r="O18" i="36"/>
  <c r="O19" i="36"/>
  <c r="O20" i="36"/>
  <c r="O21" i="36"/>
  <c r="O22" i="36"/>
  <c r="O23" i="36"/>
  <c r="O24" i="36"/>
  <c r="O25" i="36"/>
  <c r="O26" i="36"/>
  <c r="O27" i="36"/>
  <c r="O28" i="36"/>
  <c r="O29" i="36"/>
  <c r="O30" i="36"/>
  <c r="O31" i="36"/>
  <c r="O32" i="36"/>
  <c r="O33" i="36"/>
  <c r="O34" i="36"/>
  <c r="O35" i="36"/>
  <c r="O36" i="36"/>
  <c r="O37" i="36"/>
  <c r="O38" i="36"/>
  <c r="O39" i="36"/>
  <c r="O40" i="36"/>
  <c r="O41" i="36"/>
  <c r="O42" i="36"/>
  <c r="O45" i="36"/>
  <c r="O46" i="36"/>
  <c r="O47" i="36"/>
  <c r="O48" i="36"/>
  <c r="O49" i="36"/>
  <c r="O50" i="36"/>
  <c r="O51" i="36"/>
  <c r="O52" i="36"/>
  <c r="O53" i="36"/>
  <c r="O54" i="36"/>
  <c r="O55" i="36"/>
  <c r="O56" i="36"/>
  <c r="O57" i="36"/>
  <c r="O59" i="36"/>
  <c r="O60" i="36"/>
  <c r="O61" i="36"/>
  <c r="O62" i="36"/>
  <c r="O63" i="36"/>
  <c r="O64" i="36"/>
  <c r="O65" i="36"/>
  <c r="O66" i="36"/>
  <c r="O67" i="36"/>
  <c r="O68" i="36"/>
  <c r="O69" i="36"/>
  <c r="O70" i="36"/>
  <c r="O71" i="36"/>
  <c r="O72" i="36"/>
  <c r="O73" i="36"/>
  <c r="O74" i="36"/>
  <c r="O75" i="36"/>
  <c r="O76" i="36"/>
  <c r="O77" i="36"/>
  <c r="O78" i="36"/>
  <c r="O79" i="36"/>
  <c r="O80" i="36"/>
  <c r="O81" i="36"/>
  <c r="O82" i="36"/>
  <c r="O83" i="36"/>
  <c r="O84" i="36"/>
  <c r="O85" i="36"/>
  <c r="O87" i="36"/>
  <c r="O88" i="36"/>
  <c r="O89" i="36"/>
  <c r="O90" i="36"/>
  <c r="O91" i="36"/>
  <c r="O92" i="36"/>
  <c r="O93" i="36"/>
  <c r="O94" i="36"/>
  <c r="O95" i="36"/>
  <c r="O96" i="36"/>
  <c r="O97" i="36"/>
  <c r="O98" i="36"/>
  <c r="O99" i="36"/>
  <c r="O100" i="36"/>
  <c r="O101" i="36"/>
  <c r="O102" i="36"/>
  <c r="O104" i="36"/>
  <c r="O2" i="36"/>
  <c r="O2" i="63" s="1"/>
  <c r="O1" i="36"/>
  <c r="N1" i="36"/>
  <c r="M1" i="36"/>
  <c r="L1" i="36"/>
  <c r="K1" i="36"/>
  <c r="J1" i="36"/>
  <c r="I1" i="36"/>
  <c r="H1" i="36"/>
  <c r="G1" i="36"/>
  <c r="F1" i="36"/>
  <c r="E1" i="36"/>
  <c r="D103" i="14"/>
  <c r="C4" i="8"/>
  <c r="C5" i="8"/>
  <c r="C9" i="8"/>
  <c r="G138" i="53" s="1"/>
  <c r="N24" i="52" l="1"/>
  <c r="N34" i="63" s="1"/>
  <c r="N21" i="52"/>
  <c r="N31" i="63" s="1"/>
  <c r="N38" i="52"/>
  <c r="N38" i="63" s="1"/>
  <c r="N6" i="50"/>
  <c r="A3" i="46"/>
  <c r="A59" i="46"/>
  <c r="N118" i="43"/>
  <c r="N77" i="43"/>
  <c r="N69" i="43"/>
  <c r="N61" i="43"/>
  <c r="N85" i="43"/>
  <c r="N93" i="43"/>
  <c r="N101" i="43"/>
  <c r="N109" i="43"/>
  <c r="N117" i="43"/>
  <c r="N79" i="43"/>
  <c r="N47" i="43"/>
  <c r="N87" i="43"/>
  <c r="N95" i="43"/>
  <c r="N103" i="43"/>
  <c r="N111" i="43"/>
  <c r="N71" i="43"/>
  <c r="N46" i="43"/>
  <c r="N54" i="43"/>
  <c r="N70" i="43"/>
  <c r="N78" i="43"/>
  <c r="N25" i="52"/>
  <c r="N35" i="63" s="1"/>
  <c r="I63" i="63"/>
  <c r="N5" i="52"/>
  <c r="N24" i="63" s="1"/>
  <c r="I66" i="63"/>
  <c r="I69" i="63"/>
  <c r="I60" i="63"/>
  <c r="N36" i="52"/>
  <c r="N36" i="63" s="1"/>
  <c r="N37" i="52"/>
  <c r="N37" i="63" s="1"/>
  <c r="N22" i="52"/>
  <c r="N32" i="63" s="1"/>
  <c r="N39" i="52"/>
  <c r="N39" i="63" s="1"/>
  <c r="N7" i="52"/>
  <c r="N26" i="63" s="1"/>
  <c r="N41" i="52"/>
  <c r="N41" i="63" s="1"/>
  <c r="N8" i="52"/>
  <c r="N27" i="63" s="1"/>
  <c r="N95" i="52"/>
  <c r="N71" i="63" s="1"/>
  <c r="I71" i="63"/>
  <c r="N91" i="52"/>
  <c r="N67" i="63" s="1"/>
  <c r="I67" i="63"/>
  <c r="N92" i="52"/>
  <c r="N68" i="63" s="1"/>
  <c r="I68" i="63"/>
  <c r="N23" i="52"/>
  <c r="N33" i="63" s="1"/>
  <c r="N86" i="52"/>
  <c r="N22" i="63" s="1"/>
  <c r="I42" i="63"/>
  <c r="N83" i="52"/>
  <c r="N64" i="63" s="1"/>
  <c r="I64" i="63"/>
  <c r="N94" i="52"/>
  <c r="N70" i="63" s="1"/>
  <c r="I70" i="63"/>
  <c r="N80" i="52"/>
  <c r="N61" i="63" s="1"/>
  <c r="I61" i="63"/>
  <c r="N84" i="52"/>
  <c r="N65" i="63" s="1"/>
  <c r="I65" i="63"/>
  <c r="N81" i="52"/>
  <c r="N62" i="63" s="1"/>
  <c r="I29" i="61"/>
  <c r="I15" i="61"/>
  <c r="I9" i="61"/>
  <c r="I2" i="61"/>
  <c r="G4" i="63"/>
  <c r="G7" i="63"/>
  <c r="I30" i="61"/>
  <c r="I23" i="61"/>
  <c r="I19" i="61"/>
  <c r="I13" i="61"/>
  <c r="I4" i="61"/>
  <c r="G6" i="63"/>
  <c r="G2" i="63"/>
  <c r="I33" i="61"/>
  <c r="I6" i="61"/>
  <c r="G9" i="63"/>
  <c r="G3" i="63"/>
  <c r="I27" i="61"/>
  <c r="I24" i="61"/>
  <c r="I20" i="61"/>
  <c r="I16" i="61"/>
  <c r="I10" i="61"/>
  <c r="I5" i="61"/>
  <c r="G8" i="63"/>
  <c r="I31" i="61"/>
  <c r="I14" i="61"/>
  <c r="I7" i="61"/>
  <c r="I25" i="61"/>
  <c r="I21" i="61"/>
  <c r="I17" i="61"/>
  <c r="I11" i="61"/>
  <c r="I8" i="61"/>
  <c r="I32" i="61"/>
  <c r="I28" i="61"/>
  <c r="I22" i="61"/>
  <c r="I18" i="61"/>
  <c r="I12" i="61"/>
  <c r="I26" i="61"/>
  <c r="I3" i="61"/>
  <c r="G5" i="63"/>
  <c r="B289" i="36"/>
  <c r="I289" i="36" s="1"/>
  <c r="A2" i="56" a="1"/>
  <c r="A2" i="56" s="1"/>
  <c r="N67" i="43"/>
  <c r="N59" i="43"/>
  <c r="N51" i="43"/>
  <c r="N43" i="43"/>
  <c r="I49" i="7"/>
  <c r="I41" i="7"/>
  <c r="I33" i="7"/>
  <c r="I25" i="7"/>
  <c r="I17" i="7"/>
  <c r="I9" i="7"/>
  <c r="I77" i="7"/>
  <c r="I69" i="7"/>
  <c r="I61" i="7"/>
  <c r="I53" i="7"/>
  <c r="I45" i="7"/>
  <c r="N53" i="43"/>
  <c r="N45" i="43"/>
  <c r="I40" i="7"/>
  <c r="I32" i="7"/>
  <c r="I24" i="7"/>
  <c r="I16" i="7"/>
  <c r="I8" i="7"/>
  <c r="I76" i="7"/>
  <c r="I68" i="7"/>
  <c r="I60" i="7"/>
  <c r="I52" i="7"/>
  <c r="I44" i="7"/>
  <c r="I59" i="46"/>
  <c r="I61" i="46"/>
  <c r="I63" i="46"/>
  <c r="I65" i="46"/>
  <c r="I67" i="46"/>
  <c r="I69" i="46"/>
  <c r="I71" i="46"/>
  <c r="I73" i="46"/>
  <c r="I75" i="46"/>
  <c r="I77" i="46"/>
  <c r="I79" i="46"/>
  <c r="I81" i="46"/>
  <c r="I83" i="46"/>
  <c r="I85" i="46"/>
  <c r="I87" i="46"/>
  <c r="I89" i="46"/>
  <c r="I91" i="46"/>
  <c r="I93" i="46"/>
  <c r="I95" i="46"/>
  <c r="I97" i="46"/>
  <c r="I99" i="46"/>
  <c r="I101" i="46"/>
  <c r="I103" i="46"/>
  <c r="I105" i="46"/>
  <c r="I107" i="46"/>
  <c r="I109" i="46"/>
  <c r="I111" i="46"/>
  <c r="I113" i="46"/>
  <c r="I115" i="46"/>
  <c r="I39" i="7"/>
  <c r="I31" i="7"/>
  <c r="I23" i="7"/>
  <c r="I15" i="7"/>
  <c r="I83" i="7"/>
  <c r="I75" i="7"/>
  <c r="I67" i="7"/>
  <c r="I59" i="7"/>
  <c r="I51" i="7"/>
  <c r="I7" i="7"/>
  <c r="I38" i="7"/>
  <c r="I30" i="7"/>
  <c r="I22" i="7"/>
  <c r="I14" i="7"/>
  <c r="I82" i="7"/>
  <c r="I74" i="7"/>
  <c r="I66" i="7"/>
  <c r="I58" i="7"/>
  <c r="I50" i="7"/>
  <c r="I56" i="46"/>
  <c r="I54" i="46"/>
  <c r="I52" i="46"/>
  <c r="I50" i="46"/>
  <c r="I48" i="46"/>
  <c r="I46" i="46"/>
  <c r="I44" i="46"/>
  <c r="I42" i="46"/>
  <c r="I40" i="46"/>
  <c r="I38" i="46"/>
  <c r="I36" i="46"/>
  <c r="I34" i="46"/>
  <c r="I32" i="46"/>
  <c r="I30" i="46"/>
  <c r="I28" i="46"/>
  <c r="I26" i="46"/>
  <c r="I24" i="46"/>
  <c r="I22" i="46"/>
  <c r="I20" i="46"/>
  <c r="I18" i="46"/>
  <c r="I16" i="46"/>
  <c r="I14" i="46"/>
  <c r="I12" i="46"/>
  <c r="I10" i="46"/>
  <c r="I8" i="46"/>
  <c r="I6" i="46"/>
  <c r="I4" i="46"/>
  <c r="I58" i="46"/>
  <c r="I37" i="7"/>
  <c r="I29" i="7"/>
  <c r="I21" i="7"/>
  <c r="I13" i="7"/>
  <c r="I81" i="7"/>
  <c r="I73" i="7"/>
  <c r="I65" i="7"/>
  <c r="I57" i="7"/>
  <c r="G149" i="52"/>
  <c r="G98" i="52"/>
  <c r="G97" i="52"/>
  <c r="G68" i="52"/>
  <c r="G58" i="52"/>
  <c r="G3" i="53"/>
  <c r="G32" i="52"/>
  <c r="G2" i="53"/>
  <c r="N76" i="43"/>
  <c r="N68" i="43"/>
  <c r="N52" i="43"/>
  <c r="N44" i="43"/>
  <c r="I6" i="7"/>
  <c r="I36" i="7"/>
  <c r="I28" i="7"/>
  <c r="I20" i="7"/>
  <c r="I12" i="7"/>
  <c r="I80" i="7"/>
  <c r="I72" i="7"/>
  <c r="I64" i="7"/>
  <c r="I56" i="7"/>
  <c r="I48" i="7"/>
  <c r="I2" i="46"/>
  <c r="I60" i="46"/>
  <c r="I62" i="46"/>
  <c r="I64" i="46"/>
  <c r="I66" i="46"/>
  <c r="I68" i="46"/>
  <c r="I70" i="46"/>
  <c r="I72" i="46"/>
  <c r="I74" i="46"/>
  <c r="I76" i="46"/>
  <c r="I78" i="46"/>
  <c r="I80" i="46"/>
  <c r="I82" i="46"/>
  <c r="I84" i="46"/>
  <c r="I86" i="46"/>
  <c r="I88" i="46"/>
  <c r="I90" i="46"/>
  <c r="I92" i="46"/>
  <c r="I94" i="46"/>
  <c r="I96" i="46"/>
  <c r="I98" i="46"/>
  <c r="I100" i="46"/>
  <c r="I102" i="46"/>
  <c r="I104" i="46"/>
  <c r="I106" i="46"/>
  <c r="I108" i="46"/>
  <c r="I110" i="46"/>
  <c r="I112" i="46"/>
  <c r="I114" i="46"/>
  <c r="I43" i="7"/>
  <c r="I35" i="7"/>
  <c r="I27" i="7"/>
  <c r="I19" i="7"/>
  <c r="I11" i="7"/>
  <c r="I79" i="7"/>
  <c r="I71" i="7"/>
  <c r="I63" i="7"/>
  <c r="I55" i="7"/>
  <c r="I47" i="7"/>
  <c r="I42" i="7"/>
  <c r="I34" i="7"/>
  <c r="I26" i="7"/>
  <c r="I18" i="7"/>
  <c r="I10" i="7"/>
  <c r="I78" i="7"/>
  <c r="I70" i="7"/>
  <c r="I62" i="7"/>
  <c r="I54" i="7"/>
  <c r="I46" i="7"/>
  <c r="I57" i="46"/>
  <c r="I55" i="46"/>
  <c r="I53" i="46"/>
  <c r="I51" i="46"/>
  <c r="I49" i="46"/>
  <c r="I47" i="46"/>
  <c r="I45" i="46"/>
  <c r="I43" i="46"/>
  <c r="I41" i="46"/>
  <c r="I39" i="46"/>
  <c r="I37" i="46"/>
  <c r="I35" i="46"/>
  <c r="I33" i="46"/>
  <c r="I31" i="46"/>
  <c r="I29" i="46"/>
  <c r="I27" i="46"/>
  <c r="I25" i="46"/>
  <c r="I23" i="46"/>
  <c r="I21" i="46"/>
  <c r="I19" i="46"/>
  <c r="I17" i="46"/>
  <c r="I15" i="46"/>
  <c r="I13" i="46"/>
  <c r="I11" i="46"/>
  <c r="I9" i="46"/>
  <c r="I7" i="46"/>
  <c r="I5" i="46"/>
  <c r="I3" i="46"/>
  <c r="C21" i="46"/>
  <c r="C48" i="46"/>
  <c r="C53" i="46"/>
  <c r="N2" i="50"/>
  <c r="C17" i="46"/>
  <c r="C45" i="46"/>
  <c r="B73" i="46"/>
  <c r="B88" i="46"/>
  <c r="C41" i="46"/>
  <c r="B112" i="46"/>
  <c r="B80" i="46"/>
  <c r="C13" i="46"/>
  <c r="C40" i="46"/>
  <c r="B65" i="46"/>
  <c r="C2" i="46"/>
  <c r="C9" i="46"/>
  <c r="C37" i="46"/>
  <c r="B104" i="46"/>
  <c r="B72" i="46"/>
  <c r="C29" i="46"/>
  <c r="C33" i="46"/>
  <c r="B89" i="46"/>
  <c r="C25" i="46"/>
  <c r="C5" i="46"/>
  <c r="B96" i="46"/>
  <c r="B64" i="46"/>
  <c r="C24" i="46"/>
  <c r="C49" i="46"/>
  <c r="B113" i="46"/>
  <c r="B60" i="46"/>
  <c r="C3" i="46"/>
  <c r="B68" i="46"/>
  <c r="C11" i="46"/>
  <c r="B76" i="46"/>
  <c r="C19" i="46"/>
  <c r="B84" i="46"/>
  <c r="C27" i="46"/>
  <c r="C34" i="46"/>
  <c r="B91" i="46"/>
  <c r="B100" i="46"/>
  <c r="C43" i="46"/>
  <c r="C52" i="46"/>
  <c r="B109" i="46"/>
  <c r="B63" i="46"/>
  <c r="C6" i="46"/>
  <c r="B71" i="46"/>
  <c r="C14" i="46"/>
  <c r="B79" i="46"/>
  <c r="C22" i="46"/>
  <c r="B87" i="46"/>
  <c r="C30" i="46"/>
  <c r="B95" i="46"/>
  <c r="C38" i="46"/>
  <c r="B103" i="46"/>
  <c r="C46" i="46"/>
  <c r="B111" i="46"/>
  <c r="C54" i="46"/>
  <c r="C57" i="46"/>
  <c r="B107" i="46"/>
  <c r="B99" i="46"/>
  <c r="B83" i="46"/>
  <c r="B75" i="46"/>
  <c r="B67" i="46"/>
  <c r="C28" i="46"/>
  <c r="C20" i="46"/>
  <c r="C12" i="46"/>
  <c r="C4" i="46"/>
  <c r="C44" i="46"/>
  <c r="C36" i="46"/>
  <c r="C35" i="46"/>
  <c r="C51" i="46"/>
  <c r="P5" i="47"/>
  <c r="P7" i="47"/>
  <c r="P9" i="47"/>
  <c r="P11" i="47"/>
  <c r="P13" i="47"/>
  <c r="A2" i="57" s="1" a="1"/>
  <c r="B16" i="63" s="1"/>
  <c r="P15" i="47"/>
  <c r="P17" i="47"/>
  <c r="P19" i="47"/>
  <c r="P21" i="47"/>
  <c r="N38" i="45"/>
  <c r="N269" i="45"/>
  <c r="N45" i="45"/>
  <c r="N39" i="45"/>
  <c r="N244" i="45"/>
  <c r="N17" i="45"/>
  <c r="N24" i="45"/>
  <c r="N41" i="45"/>
  <c r="N74" i="43"/>
  <c r="N66" i="43"/>
  <c r="N58" i="43"/>
  <c r="N50" i="43"/>
  <c r="N42" i="43"/>
  <c r="N72" i="43"/>
  <c r="N64" i="43"/>
  <c r="N56" i="43"/>
  <c r="N48" i="43"/>
  <c r="N289" i="36"/>
  <c r="L464" i="44" a="1"/>
  <c r="L337" i="44" a="1"/>
  <c r="L97" i="44" a="1"/>
  <c r="N29" i="7" a="1"/>
  <c r="L27" i="44" a="1"/>
  <c r="N115" i="46" a="1"/>
  <c r="L31" i="44" a="1"/>
  <c r="L196" i="44" a="1"/>
  <c r="L258" i="45" a="1"/>
  <c r="L97" i="43" a="1"/>
  <c r="L411" i="44" a="1"/>
  <c r="L100" i="43" a="1"/>
  <c r="L53" i="45" a="1"/>
  <c r="L37" i="45" a="1"/>
  <c r="L79" i="36" a="1"/>
  <c r="L143" i="44" a="1"/>
  <c r="L106" i="43" a="1"/>
  <c r="L328" i="45" a="1"/>
  <c r="L542" i="44" a="1"/>
  <c r="L329" i="44" a="1"/>
  <c r="L317" i="44" a="1"/>
  <c r="L59" i="44" a="1"/>
  <c r="L192" i="44" a="1"/>
  <c r="L113" i="43" a="1"/>
  <c r="L43" i="52" a="1"/>
  <c r="L205" i="44" a="1"/>
  <c r="L157" i="36" a="1"/>
  <c r="L87" i="36" a="1"/>
  <c r="L81" i="52" a="1"/>
  <c r="L463" i="44" a="1"/>
  <c r="L147" i="44" a="1"/>
  <c r="L123" i="52" a="1"/>
  <c r="L323" i="44" a="1"/>
  <c r="L215" i="45" a="1"/>
  <c r="L270" i="45" a="1"/>
  <c r="L310" i="44" a="1"/>
  <c r="L169" i="36" a="1"/>
  <c r="L112" i="52" a="1"/>
  <c r="L331" i="36" a="1"/>
  <c r="L366" i="44" a="1"/>
  <c r="L486" i="44" a="1"/>
  <c r="L306" i="36" a="1"/>
  <c r="L170" i="45" a="1"/>
  <c r="L263" i="44" a="1"/>
  <c r="N7" i="47" a="1"/>
  <c r="L531" i="44" a="1"/>
  <c r="L308" i="45" a="1"/>
  <c r="L296" i="45" a="1"/>
  <c r="L202" i="44" a="1"/>
  <c r="L242" i="45" a="1"/>
  <c r="L191" i="36" a="1"/>
  <c r="L280" i="45" a="1"/>
  <c r="L194" i="45" a="1"/>
  <c r="N9" i="47" a="1"/>
  <c r="L445" i="44" a="1"/>
  <c r="L104" i="43" a="1"/>
  <c r="L265" i="36" a="1"/>
  <c r="L290" i="44" a="1"/>
  <c r="L70" i="45" a="1"/>
  <c r="L66" i="45" a="1"/>
  <c r="L508" i="44" a="1"/>
  <c r="L374" i="44" a="1"/>
  <c r="L37" i="36" a="1"/>
  <c r="L292" i="44" a="1"/>
  <c r="L395" i="44" a="1"/>
  <c r="L76" i="43" a="1"/>
  <c r="L327" i="45" a="1"/>
  <c r="L113" i="45" a="1"/>
  <c r="L161" i="36" a="1"/>
  <c r="L473" i="44" a="1"/>
  <c r="L35" i="44" a="1"/>
  <c r="L22" i="52" a="1"/>
  <c r="L472" i="44" a="1"/>
  <c r="L335" i="45" a="1"/>
  <c r="L173" i="36" a="1"/>
  <c r="L36" i="43" a="1"/>
  <c r="L410" i="44" a="1"/>
  <c r="L462" i="44" a="1"/>
  <c r="L273" i="44" a="1"/>
  <c r="L308" i="44" a="1"/>
  <c r="L215" i="44" a="1"/>
  <c r="L137" i="44" a="1"/>
  <c r="L103" i="43" a="1"/>
  <c r="L256" i="45" a="1"/>
  <c r="L2" i="52" a="1"/>
  <c r="L251" i="36" a="1"/>
  <c r="L84" i="43" a="1"/>
  <c r="L200" i="44" a="1"/>
  <c r="L307" i="44" a="1"/>
  <c r="L87" i="45" a="1"/>
  <c r="L112" i="44" a="1"/>
  <c r="L232" i="36" a="1"/>
  <c r="L38" i="44" a="1"/>
  <c r="L25" i="45" a="1"/>
  <c r="L210" i="44" a="1"/>
  <c r="L516" i="44" a="1"/>
  <c r="L47" i="45" a="1"/>
  <c r="L119" i="52" a="1"/>
  <c r="L454" i="44" a="1"/>
  <c r="L155" i="36" a="1"/>
  <c r="N31" i="7" a="1"/>
  <c r="L26" i="52" a="1"/>
  <c r="L246" i="36" a="1"/>
  <c r="L428" i="44" a="1"/>
  <c r="L202" i="45" a="1"/>
  <c r="L264" i="44" a="1"/>
  <c r="L20" i="45" a="1"/>
  <c r="L199" i="44" a="1"/>
  <c r="L50" i="45" a="1"/>
  <c r="N73" i="7" a="1"/>
  <c r="L147" i="45" a="1"/>
  <c r="L120" i="45" a="1"/>
  <c r="L553" i="44" a="1"/>
  <c r="L214" i="44" a="1"/>
  <c r="L238" i="36" a="1"/>
  <c r="L31" i="52" a="1"/>
  <c r="L91" i="43" a="1"/>
  <c r="L19" i="45" a="1"/>
  <c r="L13" i="44" a="1"/>
  <c r="L99" i="45" a="1"/>
  <c r="L110" i="45" a="1"/>
  <c r="L171" i="36" a="1"/>
  <c r="L67" i="45" a="1"/>
  <c r="L398" i="44" a="1"/>
  <c r="L461" i="44" a="1"/>
  <c r="L300" i="44" a="1"/>
  <c r="L110" i="44" a="1"/>
  <c r="L249" i="36" a="1"/>
  <c r="L494" i="44" a="1"/>
  <c r="L60" i="36" a="1"/>
  <c r="L196" i="36" a="1"/>
  <c r="L58" i="36" a="1"/>
  <c r="L310" i="45" a="1"/>
  <c r="L24" i="45" a="1"/>
  <c r="L105" i="43" a="1"/>
  <c r="L35" i="45" a="1"/>
  <c r="L137" i="36" a="1"/>
  <c r="L537" i="44" a="1"/>
  <c r="L550" i="44" a="1"/>
  <c r="L26" i="36" a="1"/>
  <c r="L95" i="44" a="1"/>
  <c r="L136" i="36" a="1"/>
  <c r="L46" i="36" a="1"/>
  <c r="L318" i="44" a="1"/>
  <c r="L343" i="45" a="1"/>
  <c r="L57" i="44" a="1"/>
  <c r="L281" i="44" a="1"/>
  <c r="N49" i="7" a="1"/>
  <c r="L479" i="44" a="1"/>
  <c r="L154" i="44" a="1"/>
  <c r="L316" i="44" a="1"/>
  <c r="N31" i="61" a="1"/>
  <c r="L39" i="45" a="1"/>
  <c r="L139" i="36" a="1"/>
  <c r="N7" i="61" a="1"/>
  <c r="L108" i="45" a="1"/>
  <c r="L50" i="43" a="1"/>
  <c r="L102" i="43" a="1"/>
  <c r="L249" i="44" a="1"/>
  <c r="L21" i="36" a="1"/>
  <c r="L83" i="43" a="1"/>
  <c r="L180" i="36" a="1"/>
  <c r="L345" i="44" a="1"/>
  <c r="L481" i="44" a="1"/>
  <c r="L447" i="44" a="1"/>
  <c r="N19" i="61" a="1"/>
  <c r="L294" i="45" a="1"/>
  <c r="L276" i="36" a="1"/>
  <c r="L444" i="44" a="1"/>
  <c r="L21" i="52" a="1"/>
  <c r="L299" i="44" a="1"/>
  <c r="L277" i="45" a="1"/>
  <c r="L155" i="44" a="1"/>
  <c r="N23" i="47" a="1"/>
  <c r="L274" i="36" a="1"/>
  <c r="L415" i="44" a="1"/>
  <c r="L549" i="44" a="1"/>
  <c r="L145" i="52" a="1"/>
  <c r="L217" i="36" a="1"/>
  <c r="L377" i="44" a="1"/>
  <c r="L146" i="44" a="1"/>
  <c r="L19" i="36" a="1"/>
  <c r="L75" i="45" a="1"/>
  <c r="L257" i="45" a="1"/>
  <c r="L325" i="44" a="1"/>
  <c r="L116" i="43" a="1"/>
  <c r="L99" i="36" a="1"/>
  <c r="L117" i="44" a="1"/>
  <c r="L21" i="43" a="1"/>
  <c r="L329" i="45" a="1"/>
  <c r="L139" i="45" a="1"/>
  <c r="L544" i="44" a="1"/>
  <c r="L184" i="44" a="1"/>
  <c r="L187" i="44" a="1"/>
  <c r="L124" i="52" a="1"/>
  <c r="L133" i="36" a="1"/>
  <c r="L8" i="52" a="1"/>
  <c r="L307" i="45" a="1"/>
  <c r="L58" i="44" a="1"/>
  <c r="L77" i="36" a="1"/>
  <c r="L260" i="45" a="1"/>
  <c r="L517" i="44" a="1"/>
  <c r="L236" i="45" a="1"/>
  <c r="L250" i="36" a="1"/>
  <c r="L342" i="44" a="1"/>
  <c r="L89" i="44" a="1"/>
  <c r="L177" i="44" a="1"/>
  <c r="L181" i="44" a="1"/>
  <c r="L125" i="44" a="1"/>
  <c r="L244" i="45" a="1"/>
  <c r="L95" i="43" a="1"/>
  <c r="L12" i="36" a="1"/>
  <c r="L260" i="44" a="1"/>
  <c r="L66" i="36" a="1"/>
  <c r="L144" i="36" a="1"/>
  <c r="L72" i="45" a="1"/>
  <c r="L9" i="44" a="1"/>
  <c r="L313" i="45" a="1"/>
  <c r="L424" i="44" a="1"/>
  <c r="L492" i="44" a="1"/>
  <c r="L87" i="43" a="1"/>
  <c r="L303" i="36" a="1"/>
  <c r="L167" i="44" a="1"/>
  <c r="L20" i="52" a="1"/>
  <c r="L20" i="43" a="1"/>
  <c r="L125" i="36" a="1"/>
  <c r="L2" i="44" a="1"/>
  <c r="L234" i="45" a="1"/>
  <c r="L50" i="44" a="1"/>
  <c r="L140" i="45" a="1"/>
  <c r="N11" i="47" a="1"/>
  <c r="L29" i="43" a="1"/>
  <c r="L173" i="45" a="1"/>
  <c r="L219" i="36" a="1"/>
  <c r="L362" i="44" a="1"/>
  <c r="L406" i="44" a="1"/>
  <c r="L112" i="45" a="1"/>
  <c r="L44" i="45" a="1"/>
  <c r="L346" i="44" a="1"/>
  <c r="N5" i="47" a="1"/>
  <c r="L140" i="36" a="1"/>
  <c r="L217" i="45" a="1"/>
  <c r="L285" i="44" a="1"/>
  <c r="L522" i="44" a="1"/>
  <c r="L90" i="44" a="1"/>
  <c r="L540" i="44" a="1"/>
  <c r="L482" i="44" a="1"/>
  <c r="L86" i="43" a="1"/>
  <c r="L200" i="36" a="1"/>
  <c r="L84" i="44" a="1"/>
  <c r="L182" i="45" a="1"/>
  <c r="L333" i="44" a="1"/>
  <c r="L349" i="44" a="1"/>
  <c r="L456" i="44" a="1"/>
  <c r="L126" i="44" a="1"/>
  <c r="L240" i="36" a="1"/>
  <c r="L146" i="45" a="1"/>
  <c r="L33" i="44" a="1"/>
  <c r="L277" i="44" a="1"/>
  <c r="L214" i="36" a="1"/>
  <c r="L69" i="44" a="1"/>
  <c r="L320" i="36" a="1"/>
  <c r="L175" i="45" a="1"/>
  <c r="L341" i="45" a="1"/>
  <c r="L108" i="44" a="1"/>
  <c r="L27" i="45" a="1"/>
  <c r="L114" i="44" a="1"/>
  <c r="L360" i="44" a="1"/>
  <c r="L59" i="43" a="1"/>
  <c r="L133" i="52" a="1"/>
  <c r="L227" i="45" a="1"/>
  <c r="L292" i="45" a="1"/>
  <c r="L296" i="36" a="1"/>
  <c r="L51" i="36" a="1"/>
  <c r="L109" i="44" a="1"/>
  <c r="L449" i="44" a="1"/>
  <c r="L546" i="44" a="1"/>
  <c r="L62" i="45" a="1"/>
  <c r="N37" i="7" a="1"/>
  <c r="L88" i="52" a="1"/>
  <c r="L116" i="45" a="1"/>
  <c r="L158" i="36" a="1"/>
  <c r="L13" i="45" a="1"/>
  <c r="L90" i="36" a="1"/>
  <c r="L213" i="45" a="1"/>
  <c r="L86" i="45" a="1"/>
  <c r="L287" i="45" a="1"/>
  <c r="L282" i="36" a="1"/>
  <c r="N29" i="61" a="1"/>
  <c r="L142" i="44" a="1"/>
  <c r="L400" i="44" a="1"/>
  <c r="L70" i="43" a="1"/>
  <c r="L94" i="52" a="1"/>
  <c r="L248" i="36" a="1"/>
  <c r="L332" i="44" a="1"/>
  <c r="L161" i="45" a="1"/>
  <c r="L67" i="44" a="1"/>
  <c r="L291" i="45" a="1"/>
  <c r="N81" i="7" a="1"/>
  <c r="L27" i="43" a="1"/>
  <c r="L46" i="52" a="1"/>
  <c r="L407" i="44" a="1"/>
  <c r="L262" i="45" a="1"/>
  <c r="L125" i="45" a="1"/>
  <c r="L128" i="45" a="1"/>
  <c r="L143" i="45" a="1"/>
  <c r="L22" i="43" a="1"/>
  <c r="L338" i="45" a="1"/>
  <c r="L238" i="44" a="1"/>
  <c r="L524" i="44" a="1"/>
  <c r="L291" i="36" a="1"/>
  <c r="L297" i="36" a="1"/>
  <c r="L471" i="44" a="1"/>
  <c r="N47" i="7" a="1"/>
  <c r="L373" i="44" a="1"/>
  <c r="L301" i="45" a="1"/>
  <c r="N17" i="61" a="1"/>
  <c r="L124" i="45" a="1"/>
  <c r="L183" i="36" a="1"/>
  <c r="L48" i="52" a="1"/>
  <c r="L245" i="36" a="1"/>
  <c r="N27" i="7" a="1"/>
  <c r="L26" i="43" a="1"/>
  <c r="L43" i="36" a="1"/>
  <c r="L301" i="36" a="1"/>
  <c r="L29" i="44" a="1"/>
  <c r="L2" i="50" a="1"/>
  <c r="L90" i="52" a="1"/>
  <c r="L78" i="43" a="1"/>
  <c r="L304" i="45" a="1"/>
  <c r="L148" i="52" a="1"/>
  <c r="L29" i="45" a="1"/>
  <c r="L185" i="45" a="1"/>
  <c r="L167" i="45" a="1"/>
  <c r="L261" i="44" a="1"/>
  <c r="L135" i="52" a="1"/>
  <c r="L209" i="45" a="1"/>
  <c r="L163" i="44" a="1"/>
  <c r="L6" i="52" a="1"/>
  <c r="L171" i="44" a="1"/>
  <c r="L198" i="45" a="1"/>
  <c r="L252" i="44" a="1"/>
  <c r="L245" i="45" a="1"/>
  <c r="L172" i="36" a="1"/>
  <c r="L51" i="52" a="1"/>
  <c r="L237" i="44" a="1"/>
  <c r="L165" i="44" a="1"/>
  <c r="L111" i="52" a="1"/>
  <c r="L162" i="45" a="1"/>
  <c r="L148" i="36" a="1"/>
  <c r="L9" i="43" a="1"/>
  <c r="L235" i="45" a="1"/>
  <c r="L313" i="36" a="1"/>
  <c r="L11" i="36" a="1"/>
  <c r="L225" i="45" a="1"/>
  <c r="L255" i="44" a="1"/>
  <c r="L29" i="52" a="1"/>
  <c r="L394" i="44" a="1"/>
  <c r="L255" i="36" a="1"/>
  <c r="L491" i="44" a="1"/>
  <c r="L65" i="45" a="1"/>
  <c r="L315" i="45" a="1"/>
  <c r="L126" i="52" a="1"/>
  <c r="L206" i="45" a="1"/>
  <c r="L267" i="36" a="1"/>
  <c r="L501" i="44" a="1"/>
  <c r="L82" i="45" a="1"/>
  <c r="L62" i="36" a="1"/>
  <c r="L278" i="36" a="1"/>
  <c r="L115" i="45" a="1"/>
  <c r="L64" i="52" a="1"/>
  <c r="L5" i="45" a="1"/>
  <c r="L145" i="36" a="1"/>
  <c r="L258" i="36" a="1"/>
  <c r="L42" i="44" a="1"/>
  <c r="L259" i="45" a="1"/>
  <c r="L418" i="44" a="1"/>
  <c r="L16" i="44" a="1"/>
  <c r="L22" i="44" a="1"/>
  <c r="L260" i="36" a="1"/>
  <c r="L212" i="44" a="1"/>
  <c r="N25" i="47" a="1"/>
  <c r="L101" i="36" a="1"/>
  <c r="L195" i="36" a="1"/>
  <c r="L77" i="52" a="1"/>
  <c r="L213" i="44" a="1"/>
  <c r="L109" i="43" a="1"/>
  <c r="L314" i="36" a="1"/>
  <c r="L275" i="36" a="1"/>
  <c r="L520" i="44" a="1"/>
  <c r="L180" i="45" a="1"/>
  <c r="L2" i="45" a="1"/>
  <c r="L153" i="45" a="1"/>
  <c r="L131" i="44" a="1"/>
  <c r="L289" i="36" a="1"/>
  <c r="L399" i="44" a="1"/>
  <c r="L280" i="36" a="1"/>
  <c r="L90" i="43" a="1"/>
  <c r="L99" i="44" a="1"/>
  <c r="L51" i="44" a="1"/>
  <c r="L268" i="44" a="1"/>
  <c r="L218" i="36" a="1"/>
  <c r="L365" i="44" a="1"/>
  <c r="L42" i="36" a="1"/>
  <c r="L49" i="43" a="1"/>
  <c r="L433" i="44" a="1"/>
  <c r="L23" i="36" a="1"/>
  <c r="L262" i="44" a="1"/>
  <c r="L15" i="52" a="1"/>
  <c r="L69" i="43" a="1"/>
  <c r="L154" i="45" a="1"/>
  <c r="L429" i="44" a="1"/>
  <c r="L41" i="44" a="1"/>
  <c r="N9" i="54" a="1"/>
  <c r="L288" i="44" a="1"/>
  <c r="L14" i="52" a="1"/>
  <c r="L282" i="45" a="1"/>
  <c r="L27" i="36" a="1"/>
  <c r="L136" i="52" a="1"/>
  <c r="L52" i="52" a="1"/>
  <c r="N77" i="7" a="1"/>
  <c r="L240" i="45" a="1"/>
  <c r="L187" i="45" a="1"/>
  <c r="L241" i="36" a="1"/>
  <c r="L150" i="45" a="1"/>
  <c r="L147" i="36" a="1"/>
  <c r="L26" i="45" a="1"/>
  <c r="L60" i="52" a="1"/>
  <c r="L105" i="44" a="1"/>
  <c r="L67" i="36" a="1"/>
  <c r="L314" i="45" a="1"/>
  <c r="L536" i="44" a="1"/>
  <c r="L106" i="52" a="1"/>
  <c r="L159" i="44" a="1"/>
  <c r="L60" i="43" a="1"/>
  <c r="L34" i="45" a="1"/>
  <c r="L367" i="44" a="1"/>
  <c r="L111" i="43" a="1"/>
  <c r="L31" i="43" a="1"/>
  <c r="L281" i="45" a="1"/>
  <c r="L393" i="44" a="1"/>
  <c r="L208" i="44" a="1"/>
  <c r="L92" i="45" a="1"/>
  <c r="L90" i="45" a="1"/>
  <c r="L248" i="44" a="1"/>
  <c r="L116" i="44" a="1"/>
  <c r="L7" i="43" a="1"/>
  <c r="L35" i="43" a="1"/>
  <c r="L152" i="44" a="1"/>
  <c r="L107" i="45" a="1"/>
  <c r="L319" i="44" a="1"/>
  <c r="L329" i="36" a="1"/>
  <c r="L440" i="44" a="1"/>
  <c r="L60" i="44" a="1"/>
  <c r="L203" i="45" a="1"/>
  <c r="L166" i="36" a="1"/>
  <c r="L52" i="45" a="1"/>
  <c r="L266" i="45" a="1"/>
  <c r="L68" i="43" a="1"/>
  <c r="N11" i="61" a="1"/>
  <c r="L172" i="44" a="1"/>
  <c r="L95" i="45" a="1"/>
  <c r="L119" i="36" a="1"/>
  <c r="L13" i="52" a="1"/>
  <c r="L246" i="44" a="1"/>
  <c r="L176" i="36" a="1"/>
  <c r="L146" i="36" a="1"/>
  <c r="L190" i="44" a="1"/>
  <c r="L315" i="36" a="1"/>
  <c r="L98" i="36" a="1"/>
  <c r="L154" i="36" a="1"/>
  <c r="L45" i="44" a="1"/>
  <c r="L342" i="45" a="1"/>
  <c r="L15" i="36" a="1"/>
  <c r="L68" i="45" a="1"/>
  <c r="L57" i="52" a="1"/>
  <c r="L34" i="52" a="1"/>
  <c r="L328" i="44" a="1"/>
  <c r="L548" i="44" a="1"/>
  <c r="L182" i="44" a="1"/>
  <c r="L72" i="44" a="1"/>
  <c r="L120" i="44" a="1"/>
  <c r="L81" i="45" a="1"/>
  <c r="L16" i="36" a="1"/>
  <c r="L11" i="44" a="1"/>
  <c r="L229" i="45" a="1"/>
  <c r="L98" i="52" a="1"/>
  <c r="L16" i="43" a="1"/>
  <c r="L101" i="45" a="1"/>
  <c r="L25" i="52" a="1"/>
  <c r="L156" i="44" a="1"/>
  <c r="L93" i="44" a="1"/>
  <c r="L194" i="36" a="1"/>
  <c r="L526" i="44" a="1"/>
  <c r="N61" i="7" a="1"/>
  <c r="L209" i="44" a="1"/>
  <c r="L283" i="36" a="1"/>
  <c r="L149" i="36" a="1"/>
  <c r="L93" i="45" a="1"/>
  <c r="L48" i="45" a="1"/>
  <c r="L231" i="44" a="1"/>
  <c r="L55" i="44" a="1"/>
  <c r="L44" i="44" a="1"/>
  <c r="L264" i="36" a="1"/>
  <c r="L313" i="44" a="1"/>
  <c r="L55" i="45" a="1"/>
  <c r="L312" i="45" a="1"/>
  <c r="L259" i="44" a="1"/>
  <c r="L14" i="43" a="1"/>
  <c r="L468" i="44" a="1"/>
  <c r="L92" i="36" a="1"/>
  <c r="L332" i="45" a="1"/>
  <c r="L73" i="36" a="1"/>
  <c r="L300" i="36" a="1"/>
  <c r="L243" i="36" a="1"/>
  <c r="L328" i="36" a="1"/>
  <c r="L525" i="44" a="1"/>
  <c r="L305" i="36" a="1"/>
  <c r="L38" i="36" a="1"/>
  <c r="L19" i="43" a="1"/>
  <c r="L469" i="44" a="1"/>
  <c r="L99" i="43" a="1"/>
  <c r="L12" i="52" a="1"/>
  <c r="L89" i="43" a="1"/>
  <c r="L244" i="44" a="1"/>
  <c r="L74" i="45" a="1"/>
  <c r="L331" i="45" a="1"/>
  <c r="L145" i="44" a="1"/>
  <c r="L55" i="36" a="1"/>
  <c r="L452" i="44" a="1"/>
  <c r="L273" i="45" a="1"/>
  <c r="L61" i="43" a="1"/>
  <c r="L23" i="45" a="1"/>
  <c r="L333" i="45" a="1"/>
  <c r="L195" i="44" a="1"/>
  <c r="L361" i="44" a="1"/>
  <c r="L402" i="44" a="1"/>
  <c r="L64" i="45" a="1"/>
  <c r="L75" i="52" a="1"/>
  <c r="L512" i="44" a="1"/>
  <c r="L434" i="44" a="1"/>
  <c r="N5" i="54" a="1"/>
  <c r="L303" i="45" a="1"/>
  <c r="L130" i="44" a="1"/>
  <c r="L246" i="45" a="1"/>
  <c r="L115" i="43" a="1"/>
  <c r="L206" i="44" a="1"/>
  <c r="L95" i="36" a="1"/>
  <c r="L141" i="44" a="1"/>
  <c r="L207" i="44" a="1"/>
  <c r="L386" i="44" a="1"/>
  <c r="L384" i="44" a="1"/>
  <c r="L64" i="36" a="1"/>
  <c r="L218" i="45" a="1"/>
  <c r="L40" i="45" a="1"/>
  <c r="L160" i="45" a="1"/>
  <c r="L272" i="36" a="1"/>
  <c r="N21" i="61" a="1"/>
  <c r="L304" i="44" a="1"/>
  <c r="L311" i="44" a="1"/>
  <c r="L245" i="44" a="1"/>
  <c r="N15" i="61" a="1"/>
  <c r="L157" i="44" a="1"/>
  <c r="L250" i="45" a="1"/>
  <c r="L80" i="43" a="1"/>
  <c r="L36" i="45" a="1"/>
  <c r="L63" i="36" a="1"/>
  <c r="L256" i="36" a="1"/>
  <c r="L100" i="52" a="1"/>
  <c r="L120" i="52" a="1"/>
  <c r="L10" i="43" a="1"/>
  <c r="L5" i="43" a="1"/>
  <c r="L80" i="44" a="1"/>
  <c r="L8" i="36" a="1"/>
  <c r="L237" i="36" a="1"/>
  <c r="L250" i="44" a="1"/>
  <c r="L283" i="45" a="1"/>
  <c r="L263" i="45" a="1"/>
  <c r="L312" i="44" a="1"/>
  <c r="L54" i="45" a="1"/>
  <c r="N35" i="7" a="1"/>
  <c r="L317" i="36" a="1"/>
  <c r="L507" i="44" a="1"/>
  <c r="L204" i="45" a="1"/>
  <c r="L189" i="45" a="1"/>
  <c r="L498" i="44" a="1"/>
  <c r="L279" i="44" a="1"/>
  <c r="L159" i="36" a="1"/>
  <c r="N39" i="7" a="1"/>
  <c r="L197" i="44" a="1"/>
  <c r="L267" i="45" a="1"/>
  <c r="L350" i="44" a="1"/>
  <c r="L130" i="36" a="1"/>
  <c r="L83" i="52" a="1"/>
  <c r="N15" i="7" a="1"/>
  <c r="L31" i="45" a="1"/>
  <c r="L84" i="45" a="1"/>
  <c r="L104" i="52" a="1"/>
  <c r="L40" i="43" a="1"/>
  <c r="L303" i="44" a="1"/>
  <c r="L11" i="43" a="1"/>
  <c r="N27" i="47" a="1"/>
  <c r="L148" i="44" a="1"/>
  <c r="L119" i="45" a="1"/>
  <c r="L30" i="43" a="1"/>
  <c r="L57" i="45" a="1"/>
  <c r="L396" i="44" a="1"/>
  <c r="L178" i="36" a="1"/>
  <c r="L89" i="45" a="1"/>
  <c r="L278" i="45" a="1"/>
  <c r="L74" i="44" a="1"/>
  <c r="L65" i="44" a="1"/>
  <c r="L389" i="44" a="1"/>
  <c r="L381" i="44" a="1"/>
  <c r="L19" i="52" a="1"/>
  <c r="L46" i="43" a="1"/>
  <c r="L265" i="45" a="1"/>
  <c r="L73" i="44" a="1"/>
  <c r="L273" i="36" a="1"/>
  <c r="L294" i="36" a="1"/>
  <c r="L21" i="45" a="1"/>
  <c r="L506" i="44" a="1"/>
  <c r="L71" i="36" a="1"/>
  <c r="L193" i="45" a="1"/>
  <c r="L535" i="44" a="1"/>
  <c r="L83" i="44" a="1"/>
  <c r="L316" i="45" a="1"/>
  <c r="L138" i="52" a="1"/>
  <c r="L7" i="44" a="1"/>
  <c r="L385" i="44" a="1"/>
  <c r="L211" i="36" a="1"/>
  <c r="L316" i="36" a="1"/>
  <c r="L216" i="36" a="1"/>
  <c r="L40" i="36" a="1"/>
  <c r="L290" i="45" a="1"/>
  <c r="N15" i="47" a="1"/>
  <c r="N15" i="54" a="1"/>
  <c r="L176" i="45" a="1"/>
  <c r="L88" i="36" a="1"/>
  <c r="L121" i="36" a="1"/>
  <c r="L319" i="45" a="1"/>
  <c r="N23" i="7" a="1"/>
  <c r="L269" i="36" a="1"/>
  <c r="N5" i="61" a="1"/>
  <c r="L83" i="45" a="1"/>
  <c r="N83" i="7" a="1"/>
  <c r="L49" i="45" a="1"/>
  <c r="L96" i="36" a="1"/>
  <c r="L3" i="44" a="1"/>
  <c r="L57" i="43" a="1"/>
  <c r="L197" i="45" a="1"/>
  <c r="L100" i="44" a="1"/>
  <c r="L510" i="44" a="1"/>
  <c r="L99" i="52" a="1"/>
  <c r="L401" i="44" a="1"/>
  <c r="L297" i="44" a="1"/>
  <c r="L276" i="45" a="1"/>
  <c r="L405" i="44" a="1"/>
  <c r="N29" i="47" a="1"/>
  <c r="L339" i="45" a="1"/>
  <c r="L431" i="44" a="1"/>
  <c r="L69" i="45" a="1"/>
  <c r="L20" i="44" a="1"/>
  <c r="L79" i="52" a="1"/>
  <c r="L534" i="44" a="1"/>
  <c r="L199" i="36" a="1"/>
  <c r="L220" i="44" a="1"/>
  <c r="L109" i="45" a="1"/>
  <c r="L196" i="45" a="1"/>
  <c r="L509" i="44" a="1"/>
  <c r="L95" i="52" a="1"/>
  <c r="L126" i="36" a="1"/>
  <c r="N5" i="7" a="1"/>
  <c r="L128" i="36" a="1"/>
  <c r="L91" i="52" a="1"/>
  <c r="L28" i="52" a="1"/>
  <c r="L104" i="45" a="1"/>
  <c r="L143" i="52" a="1"/>
  <c r="N11" i="54" a="1"/>
  <c r="L163" i="36" a="1"/>
  <c r="L416" i="44" a="1"/>
  <c r="L178" i="45" a="1"/>
  <c r="N9" i="7" a="1"/>
  <c r="L173" i="44" a="1"/>
  <c r="L251" i="45" a="1"/>
  <c r="L149" i="45" a="1"/>
  <c r="L168" i="36" a="1"/>
  <c r="L441" i="44" a="1"/>
  <c r="N7" i="54" a="1"/>
  <c r="L5" i="52" a="1"/>
  <c r="L18" i="43" a="1"/>
  <c r="L188" i="36" a="1"/>
  <c r="L80" i="52" a="1"/>
  <c r="L322" i="44" a="1"/>
  <c r="L71" i="45" a="1"/>
  <c r="L12" i="43" a="1"/>
  <c r="L96" i="52" a="1"/>
  <c r="L330" i="36" a="1"/>
  <c r="L84" i="36" a="1"/>
  <c r="L191" i="45" a="1"/>
  <c r="L14" i="36" a="1"/>
  <c r="L61" i="44" a="1"/>
  <c r="L22" i="45" a="1"/>
  <c r="L17" i="44" a="1"/>
  <c r="L111" i="45" a="1"/>
  <c r="L47" i="52" a="1"/>
  <c r="L252" i="36" a="1"/>
  <c r="L157" i="45" a="1"/>
  <c r="L132" i="36" a="1"/>
  <c r="L118" i="45" a="1"/>
  <c r="L277" i="36" a="1"/>
  <c r="L271" i="36" a="1"/>
  <c r="L62" i="52" a="1"/>
  <c r="G13" i="8" a="1"/>
  <c r="L340" i="45" a="1"/>
  <c r="L290" i="36" a="1"/>
  <c r="L28" i="45" a="1"/>
  <c r="L11" i="52" a="1"/>
  <c r="L186" i="44" a="1"/>
  <c r="L78" i="36" a="1"/>
  <c r="L151" i="44" a="1"/>
  <c r="L53" i="44" a="1"/>
  <c r="L132" i="44" a="1"/>
  <c r="L343" i="44" a="1"/>
  <c r="L72" i="43" a="1"/>
  <c r="L505" i="44" a="1"/>
  <c r="L114" i="43" a="1"/>
  <c r="L458" i="44" a="1"/>
  <c r="L244" i="36" a="1"/>
  <c r="L111" i="44" a="1"/>
  <c r="L153" i="44" a="1"/>
  <c r="L152" i="36" a="1"/>
  <c r="L69" i="52" a="1"/>
  <c r="L419" i="44" a="1"/>
  <c r="L286" i="36" a="1"/>
  <c r="L519" i="44" a="1"/>
  <c r="L40" i="44" a="1"/>
  <c r="L130" i="52" a="1"/>
  <c r="L327" i="44" a="1"/>
  <c r="L60" i="45" a="1"/>
  <c r="L284" i="45" a="1"/>
  <c r="L9" i="52" a="1"/>
  <c r="L413" i="44" a="1"/>
  <c r="L53" i="43" a="1"/>
  <c r="L275" i="44" a="1"/>
  <c r="L333" i="36" a="1"/>
  <c r="L4" i="44" a="1"/>
  <c r="L91" i="44" a="1"/>
  <c r="L216" i="45" a="1"/>
  <c r="L322" i="45" a="1"/>
  <c r="L181" i="36" a="1"/>
  <c r="L17" i="45" a="1"/>
  <c r="L214" i="45" a="1"/>
  <c r="L33" i="52" a="1"/>
  <c r="L297" i="45" a="1"/>
  <c r="L435" i="44" a="1"/>
  <c r="G11" i="8" a="1"/>
  <c r="L222" i="45" a="1"/>
  <c r="N25" i="7" a="1"/>
  <c r="L94" i="36" a="1"/>
  <c r="L129" i="45" a="1"/>
  <c r="L78" i="44" a="1"/>
  <c r="L26" i="44" a="1"/>
  <c r="L159" i="45" a="1"/>
  <c r="L4" i="50" a="1"/>
  <c r="N33" i="7" a="1"/>
  <c r="L94" i="43" a="1"/>
  <c r="L134" i="36" a="1"/>
  <c r="N13" i="7" a="1"/>
  <c r="L137" i="45" a="1"/>
  <c r="L198" i="36" a="1"/>
  <c r="L53" i="52" a="1"/>
  <c r="L283" i="44" a="1"/>
  <c r="L337" i="45" a="1"/>
  <c r="L162" i="44" a="1"/>
  <c r="L61" i="45" a="1"/>
  <c r="L76" i="44" a="1"/>
  <c r="L409" i="44" a="1"/>
  <c r="L420" i="44" a="1"/>
  <c r="L240" i="44" a="1"/>
  <c r="L356" i="44" a="1"/>
  <c r="L13" i="36" a="1"/>
  <c r="L14" i="45" a="1"/>
  <c r="L322" i="36" a="1"/>
  <c r="L279" i="36" a="1"/>
  <c r="L9" i="36" a="1"/>
  <c r="N43" i="7" a="1"/>
  <c r="L61" i="36" a="1"/>
  <c r="N3" i="7" a="1"/>
  <c r="L151" i="45" a="1"/>
  <c r="L177" i="36" a="1"/>
  <c r="L82" i="52" a="1"/>
  <c r="L117" i="45" a="1"/>
  <c r="L299" i="45" a="1"/>
  <c r="L390" i="44" a="1"/>
  <c r="L203" i="44" a="1"/>
  <c r="L59" i="36" a="1"/>
  <c r="L254" i="45" a="1"/>
  <c r="N3" i="61" a="1"/>
  <c r="L284" i="44" a="1"/>
  <c r="L368" i="44" a="1"/>
  <c r="L358" i="44" a="1"/>
  <c r="L310" i="36" a="1"/>
  <c r="L379" i="44" a="1"/>
  <c r="L35" i="36" a="1"/>
  <c r="L295" i="44" a="1"/>
  <c r="L327" i="36" a="1"/>
  <c r="L34" i="36" a="1"/>
  <c r="L186" i="45" a="1"/>
  <c r="L38" i="43" a="1"/>
  <c r="L32" i="43" a="1"/>
  <c r="L216" i="44" a="1"/>
  <c r="L117" i="43" a="1"/>
  <c r="L105" i="52" a="1"/>
  <c r="L229" i="44" a="1"/>
  <c r="L51" i="43" a="1"/>
  <c r="L41" i="45" a="1"/>
  <c r="L264" i="45" a="1"/>
  <c r="L167" i="36" a="1"/>
  <c r="L80" i="45" a="1"/>
  <c r="N25" i="61" a="1"/>
  <c r="L6" i="44" a="1"/>
  <c r="L160" i="36" a="1"/>
  <c r="L4" i="45" a="1"/>
  <c r="L66" i="43" a="1"/>
  <c r="L54" i="36" a="1"/>
  <c r="L268" i="36" a="1"/>
  <c r="L165" i="36" a="1"/>
  <c r="L427" i="44" a="1"/>
  <c r="L72" i="36" a="1"/>
  <c r="L42" i="45" a="1"/>
  <c r="L119" i="44" a="1"/>
  <c r="L44" i="43" a="1"/>
  <c r="L127" i="44" a="1"/>
  <c r="L5" i="36" a="1"/>
  <c r="L4" i="36" a="1"/>
  <c r="L155" i="45" a="1"/>
  <c r="L284" i="36" a="1"/>
  <c r="L460" i="44" a="1"/>
  <c r="L238" i="45" a="1"/>
  <c r="L201" i="44" a="1"/>
  <c r="L63" i="44" a="1"/>
  <c r="L371" i="44" a="1"/>
  <c r="L541" i="44" a="1"/>
  <c r="L230" i="44" a="1"/>
  <c r="L71" i="52" a="1"/>
  <c r="L276" i="44" a="1"/>
  <c r="L330" i="44" a="1"/>
  <c r="L230" i="45" a="1"/>
  <c r="L43" i="44" a="1"/>
  <c r="L147" i="52" a="1"/>
  <c r="L16" i="45" a="1"/>
  <c r="L5" i="50" a="1"/>
  <c r="L255" i="45" a="1"/>
  <c r="L185" i="36" a="1"/>
  <c r="L203" i="36" a="1"/>
  <c r="L133" i="45" a="1"/>
  <c r="L270" i="44" a="1"/>
  <c r="L243" i="45" a="1"/>
  <c r="L289" i="44" a="1"/>
  <c r="L52" i="36" a="1"/>
  <c r="L321" i="44" a="1"/>
  <c r="L439" i="44" a="1"/>
  <c r="L14" i="44" a="1"/>
  <c r="L372" i="44" a="1"/>
  <c r="L293" i="44" a="1"/>
  <c r="L65" i="52" a="1"/>
  <c r="L321" i="45" a="1"/>
  <c r="L423" i="44" a="1"/>
  <c r="L96" i="44" a="1"/>
  <c r="L156" i="36" a="1"/>
  <c r="L107" i="43" a="1"/>
  <c r="L274" i="44" a="1"/>
  <c r="N57" i="7" a="1"/>
  <c r="L201" i="36" a="1"/>
  <c r="L511" i="44" a="1"/>
  <c r="L145" i="45" a="1"/>
  <c r="L136" i="44" a="1"/>
  <c r="L20" i="36" a="1"/>
  <c r="L538" i="44" a="1"/>
  <c r="L63" i="43" a="1"/>
  <c r="L172" i="45" a="1"/>
  <c r="L272" i="44" a="1"/>
  <c r="L467" i="44" a="1"/>
  <c r="L480" i="44" a="1"/>
  <c r="L50" i="52" a="1"/>
  <c r="L74" i="52" a="1"/>
  <c r="L166" i="44" a="1"/>
  <c r="L23" i="44" a="1"/>
  <c r="L178" i="44" a="1"/>
  <c r="L485" i="44" a="1"/>
  <c r="L4" i="43" a="1"/>
  <c r="L77" i="45" a="1"/>
  <c r="L298" i="36" a="1"/>
  <c r="L545" i="44" a="1"/>
  <c r="L253" i="44" a="1"/>
  <c r="N33" i="61" a="1"/>
  <c r="L226" i="44" a="1"/>
  <c r="L236" i="36" a="1"/>
  <c r="L247" i="36" a="1"/>
  <c r="L557" i="44" a="1"/>
  <c r="L475" i="44" a="1"/>
  <c r="L33" i="45" a="1"/>
  <c r="L120" i="36" a="1"/>
  <c r="L85" i="52" a="1"/>
  <c r="L93" i="52" a="1"/>
  <c r="L96" i="43" a="1"/>
  <c r="L211" i="44" a="1"/>
  <c r="L122" i="36" a="1"/>
  <c r="L448" i="44" a="1"/>
  <c r="L10" i="52" a="1"/>
  <c r="L24" i="36" a="1"/>
  <c r="L23" i="52" a="1"/>
  <c r="L217" i="44" a="1"/>
  <c r="L123" i="36" a="1"/>
  <c r="L437" i="44" a="1"/>
  <c r="L8" i="43" a="1"/>
  <c r="L302" i="44" a="1"/>
  <c r="L164" i="44" a="1"/>
  <c r="L7" i="36" a="1"/>
  <c r="L318" i="45" a="1"/>
  <c r="L24" i="44" a="1"/>
  <c r="L289" i="45" a="1"/>
  <c r="N21" i="7" a="1"/>
  <c r="L241" i="44" a="1"/>
  <c r="N11" i="7" a="1"/>
  <c r="L388" i="44" a="1"/>
  <c r="L134" i="44" a="1"/>
  <c r="L269" i="45" a="1"/>
  <c r="L483" i="44" a="1"/>
  <c r="L74" i="43" a="1"/>
  <c r="L45" i="43" a="1"/>
  <c r="L2" i="43" a="1"/>
  <c r="L62" i="43" a="1"/>
  <c r="L3" i="52" a="1"/>
  <c r="N17" i="47" a="1"/>
  <c r="L51" i="45" a="1"/>
  <c r="L105" i="45" a="1"/>
  <c r="L370" i="44" a="1"/>
  <c r="L134" i="52" a="1"/>
  <c r="L232" i="45" a="1"/>
  <c r="L15" i="45" a="1"/>
  <c r="L39" i="44" a="1"/>
  <c r="L222" i="44" a="1"/>
  <c r="L265" i="44" a="1"/>
  <c r="L5" i="44" a="1"/>
  <c r="L25" i="36" a="1"/>
  <c r="L106" i="44" a="1"/>
  <c r="L220" i="45" a="1"/>
  <c r="L103" i="36" a="1"/>
  <c r="L256" i="44" a="1"/>
  <c r="L335" i="44" a="1"/>
  <c r="N17" i="7" a="1"/>
  <c r="L302" i="36" a="1"/>
  <c r="L528" i="44" a="1"/>
  <c r="L71" i="44" a="1"/>
  <c r="L488" i="44" a="1"/>
  <c r="L426" i="44" a="1"/>
  <c r="N19" i="7" a="1"/>
  <c r="L233" i="36" a="1"/>
  <c r="L295" i="36" a="1"/>
  <c r="L156" i="45" a="1"/>
  <c r="L503" i="44" a="1"/>
  <c r="L78" i="52" a="1"/>
  <c r="L44" i="52" a="1"/>
  <c r="L75" i="43" a="1"/>
  <c r="L46" i="44" a="1"/>
  <c r="L271" i="45" a="1"/>
  <c r="L89" i="36" a="1"/>
  <c r="L513" i="44" a="1"/>
  <c r="L128" i="52" a="1"/>
  <c r="L309" i="36" a="1"/>
  <c r="L490" i="44" a="1"/>
  <c r="L293" i="45" a="1"/>
  <c r="N27" i="61" a="1"/>
  <c r="L6" i="43" a="1"/>
  <c r="L22" i="36" a="1"/>
  <c r="L79" i="45" a="1"/>
  <c r="L391" i="44" a="1"/>
  <c r="L233" i="45" a="1"/>
  <c r="L259" i="36" a="1"/>
  <c r="L76" i="36" a="1"/>
  <c r="L470" i="44" a="1"/>
  <c r="L47" i="44" a="1"/>
  <c r="L293" i="36" a="1"/>
  <c r="L78" i="45" a="1"/>
  <c r="L160" i="44" a="1"/>
  <c r="L53" i="36" a="1"/>
  <c r="L138" i="45" a="1"/>
  <c r="L183" i="44" a="1"/>
  <c r="L101" i="43" a="1"/>
  <c r="L179" i="44" a="1"/>
  <c r="L39" i="43" a="1"/>
  <c r="L233" i="44" a="1"/>
  <c r="L34" i="43" a="1"/>
  <c r="L62" i="44" a="1"/>
  <c r="L235" i="44" a="1"/>
  <c r="L317" i="45" a="1"/>
  <c r="L29" i="36" a="1"/>
  <c r="L3" i="43" a="1"/>
  <c r="L127" i="52" a="1"/>
  <c r="L287" i="44" a="1"/>
  <c r="L158" i="44" a="1"/>
  <c r="L417" i="44" a="1"/>
  <c r="L97" i="45" a="1"/>
  <c r="N67" i="7" a="1"/>
  <c r="L257" i="36" a="1"/>
  <c r="L23" i="43" a="1"/>
  <c r="L270" i="36" a="1"/>
  <c r="L98" i="43" a="1"/>
  <c r="L487" i="44" a="1"/>
  <c r="L17" i="43" a="1"/>
  <c r="L169" i="44" a="1"/>
  <c r="N58" i="46" a="1"/>
  <c r="L218" i="44" a="1"/>
  <c r="L323" i="45" a="1"/>
  <c r="L186" i="36" a="1"/>
  <c r="L57" i="36" a="1"/>
  <c r="L193" i="36" a="1"/>
  <c r="L236" i="44" a="1"/>
  <c r="L280" i="44" a="1"/>
  <c r="L499" i="44" a="1"/>
  <c r="L213" i="36" a="1"/>
  <c r="L190" i="36" a="1"/>
  <c r="L242" i="36" a="1"/>
  <c r="L243" i="44" a="1"/>
  <c r="L174" i="44" a="1"/>
  <c r="L425" i="44" a="1"/>
  <c r="L319" i="36" a="1"/>
  <c r="L45" i="36" a="1"/>
  <c r="L24" i="43" a="1"/>
  <c r="N9" i="61" a="1"/>
  <c r="L52" i="44" a="1"/>
  <c r="L193" i="44" a="1"/>
  <c r="L150" i="44" a="1"/>
  <c r="L223" i="45" a="1"/>
  <c r="L124" i="36" a="1"/>
  <c r="L285" i="36" a="1"/>
  <c r="L309" i="45" a="1"/>
  <c r="L67" i="43" a="1"/>
  <c r="L204" i="36" a="1"/>
  <c r="L500" i="44" a="1"/>
  <c r="L341" i="44" a="1"/>
  <c r="L123" i="45" a="1"/>
  <c r="L539" i="44" a="1"/>
  <c r="L530" i="44" a="1"/>
  <c r="L414" i="44" a="1"/>
  <c r="L84" i="52" a="1"/>
  <c r="L219" i="44" a="1"/>
  <c r="L9" i="45" a="1"/>
  <c r="L515" i="44" a="1"/>
  <c r="L364" i="44" a="1"/>
  <c r="L102" i="45" a="1"/>
  <c r="L336" i="45" a="1"/>
  <c r="L66" i="44" a="1"/>
  <c r="G15" i="8" a="1"/>
  <c r="L32" i="45" a="1"/>
  <c r="L279" i="45" a="1"/>
  <c r="L129" i="36" a="1"/>
  <c r="L543" i="44" a="1"/>
  <c r="L523" i="44" a="1"/>
  <c r="L295" i="45" a="1"/>
  <c r="L50" i="36" a="1"/>
  <c r="L210" i="36" a="1"/>
  <c r="L123" i="44" a="1"/>
  <c r="L3" i="36" a="1"/>
  <c r="L183" i="45" a="1"/>
  <c r="L88" i="43" a="1"/>
  <c r="N19" i="54" a="1"/>
  <c r="L165" i="45" a="1"/>
  <c r="L474" i="44" a="1"/>
  <c r="L438" i="44" a="1"/>
  <c r="N45" i="7" a="1"/>
  <c r="L527" i="44" a="1"/>
  <c r="L141" i="36" a="1"/>
  <c r="L82" i="43" a="1"/>
  <c r="L442" i="44" a="1"/>
  <c r="L88" i="44" a="1"/>
  <c r="L382" i="44" a="1"/>
  <c r="L77" i="44" a="1"/>
  <c r="L223" i="44" a="1"/>
  <c r="L102" i="44" a="1"/>
  <c r="L551" i="44" a="1"/>
  <c r="L380" i="44" a="1"/>
  <c r="L170" i="36" a="1"/>
  <c r="L82" i="36" a="1"/>
  <c r="L307" i="36" a="1"/>
  <c r="L10" i="36" a="1"/>
  <c r="L122" i="44" a="1"/>
  <c r="L324" i="44" a="1"/>
  <c r="L190" i="45" a="1"/>
  <c r="L144" i="45" a="1"/>
  <c r="L89" i="52" a="1"/>
  <c r="L348" i="44" a="1"/>
  <c r="L103" i="44" a="1"/>
  <c r="L267" i="44" a="1"/>
  <c r="L263" i="36" a="1"/>
  <c r="L318" i="36" a="1"/>
  <c r="L191" i="44" a="1"/>
  <c r="L369" i="44" a="1"/>
  <c r="L532" i="44" a="1"/>
  <c r="L42" i="43" a="1"/>
  <c r="L113" i="44" a="1"/>
  <c r="L484" i="44" a="1"/>
  <c r="L127" i="36" a="1"/>
  <c r="L321" i="36" a="1"/>
  <c r="L118" i="36" a="1"/>
  <c r="L15" i="44" a="1"/>
  <c r="L210" i="45" a="1"/>
  <c r="L68" i="36" a="1"/>
  <c r="L291" i="44" a="1"/>
  <c r="L184" i="45" a="1"/>
  <c r="L85" i="36" a="1"/>
  <c r="L197" i="36" a="1"/>
  <c r="L2" i="36" a="1"/>
  <c r="L65" i="43" a="1"/>
  <c r="L38" i="45" a="1"/>
  <c r="L138" i="36" a="1"/>
  <c r="L275" i="45" a="1"/>
  <c r="L55" i="43" a="1"/>
  <c r="N53" i="7" a="1"/>
  <c r="L6" i="36" a="1"/>
  <c r="L161" i="44" a="1"/>
  <c r="L192" i="36" a="1"/>
  <c r="L253" i="36" a="1"/>
  <c r="L247" i="44" a="1"/>
  <c r="L286" i="44" a="1"/>
  <c r="L547" i="44" a="1"/>
  <c r="L453" i="44" a="1"/>
  <c r="L79" i="44" a="1"/>
  <c r="L17" i="36" a="1"/>
  <c r="L106" i="45" a="1"/>
  <c r="L43" i="43" a="1"/>
  <c r="L82" i="44" a="1"/>
  <c r="L132" i="52" a="1"/>
  <c r="L286" i="45" a="1"/>
  <c r="L135" i="36" a="1"/>
  <c r="L355" i="44" a="1"/>
  <c r="L249" i="45" a="1"/>
  <c r="L36" i="36" a="1"/>
  <c r="L64" i="44" a="1"/>
  <c r="L98" i="44" a="1"/>
  <c r="L164" i="45" a="1"/>
  <c r="L151" i="36" a="1"/>
  <c r="L148" i="45" a="1"/>
  <c r="L239" i="45" a="1"/>
  <c r="L17" i="52" a="1"/>
  <c r="L457" i="44" a="1"/>
  <c r="L68" i="44" a="1"/>
  <c r="L558" i="44" a="1"/>
  <c r="L347" i="44" a="1"/>
  <c r="L80" i="36" a="1"/>
  <c r="L108" i="43" a="1"/>
  <c r="L30" i="52" a="1"/>
  <c r="L138" i="44" a="1"/>
  <c r="L212" i="45" a="1"/>
  <c r="L126" i="45" a="1"/>
  <c r="L192" i="45" a="1"/>
  <c r="L96" i="45" a="1"/>
  <c r="L221" i="45" a="1"/>
  <c r="L11" i="45" a="1"/>
  <c r="L115" i="44" a="1"/>
  <c r="L204" i="44" a="1"/>
  <c r="L58" i="43" a="1"/>
  <c r="L63" i="52" a="1"/>
  <c r="N21" i="54" a="1"/>
  <c r="L228" i="44" a="1"/>
  <c r="L261" i="45" a="1"/>
  <c r="L387" i="44" a="1"/>
  <c r="L311" i="36" a="1"/>
  <c r="L70" i="44" a="1"/>
  <c r="L262" i="36" a="1"/>
  <c r="L378" i="44" a="1"/>
  <c r="L150" i="36" a="1"/>
  <c r="L10" i="45" a="1"/>
  <c r="L211" i="45" a="1"/>
  <c r="L344" i="44" a="1"/>
  <c r="L323" i="36" a="1"/>
  <c r="L459" i="44" a="1"/>
  <c r="L296" i="44" a="1"/>
  <c r="L131" i="52" a="1"/>
  <c r="L135" i="44" a="1"/>
  <c r="L13" i="43" a="1"/>
  <c r="L187" i="36" a="1"/>
  <c r="L194" i="44" a="1"/>
  <c r="N69" i="7" a="1"/>
  <c r="L152" i="45" a="1"/>
  <c r="L28" i="44" a="1"/>
  <c r="L85" i="45" a="1"/>
  <c r="L497" i="44" a="1"/>
  <c r="L121" i="44" a="1"/>
  <c r="L555" i="44" a="1"/>
  <c r="L44" i="36" a="1"/>
  <c r="L73" i="43" a="1"/>
  <c r="L104" i="36" a="1"/>
  <c r="L101" i="52" a="1"/>
  <c r="N13" i="54" a="1"/>
  <c r="L352" i="44" a="1"/>
  <c r="L66" i="52" a="1"/>
  <c r="N71" i="7" a="1"/>
  <c r="L92" i="43" a="1"/>
  <c r="L359" i="44" a="1"/>
  <c r="L315" i="44" a="1"/>
  <c r="L21" i="44" a="1"/>
  <c r="L294" i="44" a="1"/>
  <c r="L443" i="44" a="1"/>
  <c r="L162" i="36" a="1"/>
  <c r="L397" i="44" a="1"/>
  <c r="L224" i="45" a="1"/>
  <c r="L266" i="44" a="1"/>
  <c r="N63" i="7" a="1"/>
  <c r="L54" i="52" a="1"/>
  <c r="L136" i="45" a="1"/>
  <c r="L135" i="45" a="1"/>
  <c r="L3" i="45" a="1"/>
  <c r="L7" i="52" a="1"/>
  <c r="L114" i="52" a="1"/>
  <c r="L326" i="45" a="1"/>
  <c r="L37" i="44" a="1"/>
  <c r="L107" i="52" a="1"/>
  <c r="L225" i="44" a="1"/>
  <c r="L224" i="44" a="1"/>
  <c r="L72" i="52" a="1"/>
  <c r="N59" i="7" a="1"/>
  <c r="L252" i="45" a="1"/>
  <c r="L118" i="52" a="1"/>
  <c r="L209" i="36" a="1"/>
  <c r="L221" i="44" a="1"/>
  <c r="L179" i="45" a="1"/>
  <c r="N19" i="47" a="1"/>
  <c r="L228" i="45" a="1"/>
  <c r="L25" i="43" a="1"/>
  <c r="L226" i="45" a="1"/>
  <c r="L227" i="44" a="1"/>
  <c r="L272" i="45" a="1"/>
  <c r="L185" i="44" a="1"/>
  <c r="L55" i="52" a="1"/>
  <c r="L455" i="44" a="1"/>
  <c r="L247" i="45" a="1"/>
  <c r="L529" i="44" a="1"/>
  <c r="L32" i="36" a="1"/>
  <c r="L73" i="45" a="1"/>
  <c r="L86" i="36" a="1"/>
  <c r="L184" i="36" a="1"/>
  <c r="L239" i="36" a="1"/>
  <c r="L102" i="36" a="1"/>
  <c r="L403" i="44" a="1"/>
  <c r="L466" i="44" a="1"/>
  <c r="L133" i="44" a="1"/>
  <c r="L94" i="44" a="1"/>
  <c r="L340" i="44" a="1"/>
  <c r="N13" i="61" a="1"/>
  <c r="L331" i="44" a="1"/>
  <c r="L81" i="44" a="1"/>
  <c r="L206" i="36" a="1"/>
  <c r="L117" i="36" a="1"/>
  <c r="L12" i="45" a="1"/>
  <c r="L336" i="44" a="1"/>
  <c r="L188" i="45" a="1"/>
  <c r="L163" i="45" a="1"/>
  <c r="L325" i="36" a="1"/>
  <c r="L33" i="43" a="1"/>
  <c r="L140" i="52" a="1"/>
  <c r="L18" i="52" a="1"/>
  <c r="L235" i="36" a="1"/>
  <c r="L169" i="45" a="1"/>
  <c r="N79" i="7" a="1"/>
  <c r="L195" i="45" a="1"/>
  <c r="L552" i="44" a="1"/>
  <c r="L101" i="44" a="1"/>
  <c r="L339" i="44" a="1"/>
  <c r="L408" i="44" a="1"/>
  <c r="L199" i="45" a="1"/>
  <c r="L559" i="44" a="1"/>
  <c r="L127" i="45" a="1"/>
  <c r="L266" i="36" a="1"/>
  <c r="L91" i="45" a="1"/>
  <c r="L139" i="44" a="1"/>
  <c r="L478" i="44" a="1"/>
  <c r="L268" i="45" a="1"/>
  <c r="L18" i="45" a="1"/>
  <c r="L129" i="44" a="1"/>
  <c r="L56" i="44" a="1"/>
  <c r="L301" i="44" a="1"/>
  <c r="L97" i="36" a="1"/>
  <c r="L54" i="44" a="1"/>
  <c r="L117" i="52" a="1"/>
  <c r="L97" i="52" a="1"/>
  <c r="L107" i="44" a="1"/>
  <c r="L180" i="44" a="1"/>
  <c r="L112" i="43" a="1"/>
  <c r="L77" i="43" a="1"/>
  <c r="L334" i="36" a="1"/>
  <c r="N17" i="54" a="1"/>
  <c r="L432" i="44" a="1"/>
  <c r="L354" i="44" a="1"/>
  <c r="L412" i="44" a="1"/>
  <c r="L4" i="52" a="1"/>
  <c r="L285" i="45" a="1"/>
  <c r="L30" i="45" a="1"/>
  <c r="N13" i="47" a="1"/>
  <c r="L241" i="45" a="1"/>
  <c r="L363" i="44" a="1"/>
  <c r="L326" i="36" a="1"/>
  <c r="L287" i="36" a="1"/>
  <c r="L334" i="44" a="1"/>
  <c r="L168" i="44" a="1"/>
  <c r="L208" i="45" a="1"/>
  <c r="L326" i="44" a="1"/>
  <c r="N75" i="7" a="1"/>
  <c r="L502" i="44" a="1"/>
  <c r="L56" i="45" a="1"/>
  <c r="L12" i="44" a="1"/>
  <c r="L144" i="44" a="1"/>
  <c r="L48" i="36" a="1"/>
  <c r="L248" i="45" a="1"/>
  <c r="L314" i="44" a="1"/>
  <c r="L168" i="45" a="1"/>
  <c r="L30" i="44" a="1"/>
  <c r="L81" i="43" a="1"/>
  <c r="L43" i="45" a="1"/>
  <c r="L271" i="44" a="1"/>
  <c r="L86" i="44" a="1"/>
  <c r="L554" i="44" a="1"/>
  <c r="L242" i="44" a="1"/>
  <c r="L75" i="36" a="1"/>
  <c r="L32" i="44" a="1"/>
  <c r="L306" i="45" a="1"/>
  <c r="L201" i="45" a="1"/>
  <c r="L338" i="44" a="1"/>
  <c r="L122" i="45" a="1"/>
  <c r="L52" i="43" a="1"/>
  <c r="L176" i="44" a="1"/>
  <c r="L207" i="45" a="1"/>
  <c r="L41" i="43" a="1"/>
  <c r="L8" i="45" a="1"/>
  <c r="L28" i="36" a="1"/>
  <c r="L87" i="44" a="1"/>
  <c r="L446" i="44" a="1"/>
  <c r="L189" i="36" a="1"/>
  <c r="L261" i="36" a="1"/>
  <c r="L392" i="44" a="1"/>
  <c r="L495" i="44" a="1"/>
  <c r="L174" i="45" a="1"/>
  <c r="L49" i="36" a="1"/>
  <c r="L98" i="45" a="1"/>
  <c r="L258" i="44" a="1"/>
  <c r="N23" i="61" a="1"/>
  <c r="L533" i="44" a="1"/>
  <c r="L48" i="43" a="1"/>
  <c r="L130" i="45" a="1"/>
  <c r="L61" i="52" a="1"/>
  <c r="L91" i="36" a="1"/>
  <c r="L71" i="43" a="1"/>
  <c r="L179" i="36" a="1"/>
  <c r="L103" i="45" a="1"/>
  <c r="L76" i="52" a="1"/>
  <c r="L6" i="45" a="1"/>
  <c r="L27" i="52" a="1"/>
  <c r="L288" i="45" a="1"/>
  <c r="L430" i="44" a="1"/>
  <c r="L58" i="45" a="1"/>
  <c r="L493" i="44" a="1"/>
  <c r="L83" i="36" a="1"/>
  <c r="L189" i="44" a="1"/>
  <c r="L175" i="36" a="1"/>
  <c r="L232" i="44" a="1"/>
  <c r="L239" i="44" a="1"/>
  <c r="L332" i="36" a="1"/>
  <c r="L25" i="44" a="1"/>
  <c r="L129" i="52" a="1"/>
  <c r="L212" i="36" a="1"/>
  <c r="L10" i="44" a="1"/>
  <c r="L330" i="45" a="1"/>
  <c r="L198" i="44" a="1"/>
  <c r="L18" i="44" a="1"/>
  <c r="N3" i="54" a="1"/>
  <c r="L56" i="36" a="1"/>
  <c r="L306" i="44" a="1"/>
  <c r="L48" i="44" a="1"/>
  <c r="L100" i="36" a="1"/>
  <c r="N41" i="7" a="1"/>
  <c r="L518" i="44" a="1"/>
  <c r="L451" i="44" a="1"/>
  <c r="L118" i="44" a="1"/>
  <c r="L253" i="45" a="1"/>
  <c r="L299" i="36" a="1"/>
  <c r="L56" i="52" a="1"/>
  <c r="L477" i="44" a="1"/>
  <c r="L18" i="36" a="1"/>
  <c r="L281" i="36" a="1"/>
  <c r="L73" i="52" a="1"/>
  <c r="N55" i="7" a="1"/>
  <c r="L450" i="44" a="1"/>
  <c r="L231" i="45" a="1"/>
  <c r="L93" i="43" a="1"/>
  <c r="L251" i="44" a="1"/>
  <c r="L134" i="45" a="1"/>
  <c r="L308" i="36" a="1"/>
  <c r="L174" i="36" a="1"/>
  <c r="L269" i="44" a="1"/>
  <c r="L49" i="44" a="1"/>
  <c r="L47" i="36" a="1"/>
  <c r="L8" i="44" a="1"/>
  <c r="L6" i="50" a="1"/>
  <c r="L88" i="45" a="1"/>
  <c r="L39" i="36" a="1"/>
  <c r="L85" i="44" a="1"/>
  <c r="N21" i="47" a="1"/>
  <c r="L158" i="45" a="1"/>
  <c r="L234" i="36" a="1"/>
  <c r="L476" i="44" a="1"/>
  <c r="L171" i="45" a="1"/>
  <c r="L100" i="45" a="1"/>
  <c r="L153" i="36" a="1"/>
  <c r="L282" i="44" a="1"/>
  <c r="L320" i="44" a="1"/>
  <c r="L305" i="44" a="1"/>
  <c r="L465" i="44" a="1"/>
  <c r="L59" i="45" a="1"/>
  <c r="L47" i="43" a="1"/>
  <c r="L320" i="45" a="1"/>
  <c r="L103" i="52" a="1"/>
  <c r="L65" i="36" a="1"/>
  <c r="L63" i="45" a="1"/>
  <c r="L46" i="45" a="1"/>
  <c r="L278" i="44" a="1"/>
  <c r="L353" i="44" a="1"/>
  <c r="L556" i="44" a="1"/>
  <c r="L188" i="44" a="1"/>
  <c r="L74" i="36" a="1"/>
  <c r="L131" i="45" a="1"/>
  <c r="L140" i="44" a="1"/>
  <c r="L59" i="52" a="1"/>
  <c r="L45" i="45" a="1"/>
  <c r="L309" i="44" a="1"/>
  <c r="L19" i="44" a="1"/>
  <c r="L357" i="44" a="1"/>
  <c r="L254" i="36" a="1"/>
  <c r="L254" i="44" a="1"/>
  <c r="L351" i="44" a="1"/>
  <c r="L118" i="43" a="1"/>
  <c r="L94" i="45" a="1"/>
  <c r="L16" i="52" a="1"/>
  <c r="L7" i="45" a="1"/>
  <c r="L257" i="44" a="1"/>
  <c r="L102" i="52" a="1"/>
  <c r="L30" i="36" a="1"/>
  <c r="L142" i="45" a="1"/>
  <c r="L292" i="36" a="1"/>
  <c r="N7" i="7" a="1"/>
  <c r="L76" i="45" a="1"/>
  <c r="L142" i="52" a="1"/>
  <c r="L132" i="45" a="1"/>
  <c r="L170" i="44" a="1"/>
  <c r="L142" i="36" a="1"/>
  <c r="L288" i="36" a="1"/>
  <c r="L87" i="52" a="1"/>
  <c r="L70" i="52" a="1"/>
  <c r="L143" i="36" a="1"/>
  <c r="L33" i="36" a="1"/>
  <c r="L305" i="45" a="1"/>
  <c r="L141" i="52" a="1"/>
  <c r="L422" i="44" a="1"/>
  <c r="G14" i="8" a="1"/>
  <c r="L146" i="52" a="1"/>
  <c r="L15" i="43" a="1"/>
  <c r="L56" i="43" a="1"/>
  <c r="N51" i="7" a="1"/>
  <c r="L124" i="44" a="1"/>
  <c r="L149" i="44" a="1"/>
  <c r="L298" i="44" a="1"/>
  <c r="L383" i="44" a="1"/>
  <c r="L504" i="44" a="1"/>
  <c r="L234" i="44" a="1"/>
  <c r="L325" i="45" a="1"/>
  <c r="N65" i="7" a="1"/>
  <c r="L181" i="45" a="1"/>
  <c r="L182" i="36" a="1"/>
  <c r="L166" i="45" a="1"/>
  <c r="L31" i="36" a="1"/>
  <c r="L128" i="44" a="1"/>
  <c r="L404" i="44" a="1"/>
  <c r="L24" i="52" a="1"/>
  <c r="L304" i="36" a="1"/>
  <c r="L81" i="36" a="1"/>
  <c r="L207" i="36" a="1"/>
  <c r="L521" i="44" a="1"/>
  <c r="L202" i="36" a="1"/>
  <c r="L3" i="50" a="1"/>
  <c r="L92" i="52" a="1"/>
  <c r="L54" i="43" a="1"/>
  <c r="L36" i="44" a="1"/>
  <c r="L67" i="52" a="1"/>
  <c r="L34" i="44" a="1"/>
  <c r="L237" i="45" a="1"/>
  <c r="L110" i="43" a="1"/>
  <c r="L436" i="44" a="1"/>
  <c r="L121" i="45" a="1"/>
  <c r="L324" i="45" a="1"/>
  <c r="L85" i="43" a="1"/>
  <c r="L219" i="45" a="1"/>
  <c r="L70" i="36" a="1"/>
  <c r="L489" i="44" a="1"/>
  <c r="L311" i="45" a="1"/>
  <c r="L298" i="45" a="1"/>
  <c r="L177" i="45" a="1"/>
  <c r="L28" i="43" a="1"/>
  <c r="L69" i="36" a="1"/>
  <c r="L205" i="45" a="1"/>
  <c r="L208" i="36" a="1"/>
  <c r="L215" i="36" a="1"/>
  <c r="L164" i="36" a="1"/>
  <c r="L514" i="44" a="1"/>
  <c r="L79" i="43" a="1"/>
  <c r="L114" i="45" a="1"/>
  <c r="N3" i="47" a="1"/>
  <c r="L131" i="36" a="1"/>
  <c r="L144" i="52" a="1"/>
  <c r="L312" i="36" a="1"/>
  <c r="L421" i="44" a="1"/>
  <c r="L49" i="52" a="1"/>
  <c r="L41" i="36" a="1"/>
  <c r="L75" i="44" a="1"/>
  <c r="L200" i="45" a="1"/>
  <c r="L300" i="45" a="1"/>
  <c r="L104" i="44" a="1"/>
  <c r="L175" i="44" a="1"/>
  <c r="L376" i="44" a="1"/>
  <c r="L37" i="43" a="1"/>
  <c r="L93" i="36" a="1"/>
  <c r="L205" i="36" a="1"/>
  <c r="L302" i="45" a="1"/>
  <c r="L274" i="45" a="1"/>
  <c r="L86" i="52" a="1"/>
  <c r="L141" i="45" a="1"/>
  <c r="L375" i="44" a="1"/>
  <c r="L324" i="36" a="1"/>
  <c r="L64" i="43" a="1"/>
  <c r="L92" i="44" a="1"/>
  <c r="L139" i="52" a="1"/>
  <c r="L496" i="44" a="1"/>
  <c r="L334" i="45" a="1"/>
  <c r="G12" i="8" a="1"/>
  <c r="G17" i="8" a="1"/>
  <c r="G17" i="8" l="1"/>
  <c r="G12" i="8"/>
  <c r="L334" i="45"/>
  <c r="L496" i="44"/>
  <c r="L139" i="52"/>
  <c r="L92" i="44"/>
  <c r="L64" i="43"/>
  <c r="L324" i="36"/>
  <c r="L375" i="44"/>
  <c r="L141" i="45"/>
  <c r="L86" i="52"/>
  <c r="L22" i="63" s="1"/>
  <c r="L274" i="45"/>
  <c r="L302" i="45"/>
  <c r="L205" i="36"/>
  <c r="L93" i="36"/>
  <c r="L37" i="43"/>
  <c r="L376" i="44"/>
  <c r="L175" i="44"/>
  <c r="L104" i="44"/>
  <c r="L300" i="45"/>
  <c r="L200" i="45"/>
  <c r="L75" i="44"/>
  <c r="L41" i="36"/>
  <c r="L49" i="52"/>
  <c r="L421" i="44"/>
  <c r="L312" i="36"/>
  <c r="L144" i="52"/>
  <c r="L96" i="63" s="1"/>
  <c r="L131" i="36"/>
  <c r="N3" i="47"/>
  <c r="L114" i="45"/>
  <c r="L79" i="43"/>
  <c r="L514" i="44"/>
  <c r="L164" i="36"/>
  <c r="L215" i="36"/>
  <c r="L208" i="36"/>
  <c r="L205" i="45"/>
  <c r="L69" i="36"/>
  <c r="L28" i="43"/>
  <c r="L177" i="45"/>
  <c r="L298" i="45"/>
  <c r="L311" i="45"/>
  <c r="L489" i="44"/>
  <c r="L70" i="36"/>
  <c r="L219" i="45"/>
  <c r="L85" i="43"/>
  <c r="L324" i="45"/>
  <c r="L121" i="45"/>
  <c r="L436" i="44"/>
  <c r="L110" i="43"/>
  <c r="L237" i="45"/>
  <c r="L34" i="44"/>
  <c r="L67" i="52"/>
  <c r="L53" i="63" s="1"/>
  <c r="L36" i="44"/>
  <c r="L54" i="43"/>
  <c r="L92" i="52"/>
  <c r="L68" i="63" s="1"/>
  <c r="L3" i="50"/>
  <c r="L202" i="36"/>
  <c r="L521" i="44"/>
  <c r="L207" i="36"/>
  <c r="L81" i="36"/>
  <c r="L304" i="36"/>
  <c r="L24" i="52"/>
  <c r="L34" i="63" s="1"/>
  <c r="L404" i="44"/>
  <c r="L128" i="44"/>
  <c r="L31" i="36"/>
  <c r="L166" i="45"/>
  <c r="L182" i="36"/>
  <c r="L181" i="45"/>
  <c r="N65" i="7"/>
  <c r="L325" i="45"/>
  <c r="L234" i="44"/>
  <c r="L504" i="44"/>
  <c r="L383" i="44"/>
  <c r="L298" i="44"/>
  <c r="L149" i="44"/>
  <c r="L124" i="44"/>
  <c r="N51" i="7"/>
  <c r="L56" i="43"/>
  <c r="L15" i="43"/>
  <c r="L146" i="52"/>
  <c r="L98" i="63" s="1"/>
  <c r="G14" i="8"/>
  <c r="L422" i="44"/>
  <c r="L141" i="52"/>
  <c r="L305" i="45"/>
  <c r="L33" i="36"/>
  <c r="L143" i="36"/>
  <c r="L70" i="52"/>
  <c r="L54" i="63" s="1"/>
  <c r="L87" i="52"/>
  <c r="L23" i="63" s="1"/>
  <c r="L288" i="36"/>
  <c r="L142" i="36"/>
  <c r="L170" i="44"/>
  <c r="L132" i="45"/>
  <c r="L142" i="52"/>
  <c r="L76" i="45"/>
  <c r="N7" i="7"/>
  <c r="L292" i="36"/>
  <c r="L142" i="45"/>
  <c r="L30" i="36"/>
  <c r="L102" i="52"/>
  <c r="L257" i="44"/>
  <c r="L7" i="45"/>
  <c r="L16" i="52"/>
  <c r="L94" i="45"/>
  <c r="L118" i="43"/>
  <c r="L351" i="44"/>
  <c r="L254" i="44"/>
  <c r="L254" i="36"/>
  <c r="L357" i="44"/>
  <c r="L19" i="44"/>
  <c r="L309" i="44"/>
  <c r="L45" i="45"/>
  <c r="L59" i="52"/>
  <c r="L140" i="44"/>
  <c r="L131" i="45"/>
  <c r="L74" i="36"/>
  <c r="L188" i="44"/>
  <c r="L556" i="44"/>
  <c r="L353" i="44"/>
  <c r="L278" i="44"/>
  <c r="L46" i="45"/>
  <c r="L63" i="45"/>
  <c r="L65" i="36"/>
  <c r="L103" i="52"/>
  <c r="L320" i="45"/>
  <c r="L47" i="43"/>
  <c r="L59" i="45"/>
  <c r="L465" i="44"/>
  <c r="L305" i="44"/>
  <c r="L320" i="44"/>
  <c r="L282" i="44"/>
  <c r="L153" i="36"/>
  <c r="L100" i="45"/>
  <c r="L171" i="45"/>
  <c r="L476" i="44"/>
  <c r="L234" i="36"/>
  <c r="L158" i="45"/>
  <c r="N21" i="47"/>
  <c r="L85" i="44"/>
  <c r="L39" i="36"/>
  <c r="L88" i="45"/>
  <c r="L6" i="50"/>
  <c r="L8" i="44"/>
  <c r="L47" i="36"/>
  <c r="L49" i="44"/>
  <c r="L269" i="44"/>
  <c r="L174" i="36"/>
  <c r="L308" i="36"/>
  <c r="L134" i="45"/>
  <c r="L251" i="44"/>
  <c r="L93" i="43"/>
  <c r="L231" i="45"/>
  <c r="L450" i="44"/>
  <c r="N55" i="7"/>
  <c r="L73" i="52"/>
  <c r="L57" i="63" s="1"/>
  <c r="L281" i="36"/>
  <c r="L18" i="36"/>
  <c r="L477" i="44"/>
  <c r="L56" i="52"/>
  <c r="L46" i="63" s="1"/>
  <c r="L299" i="36"/>
  <c r="L253" i="45"/>
  <c r="L118" i="44"/>
  <c r="L451" i="44"/>
  <c r="L518" i="44"/>
  <c r="N41" i="7"/>
  <c r="L100" i="36"/>
  <c r="L48" i="44"/>
  <c r="L306" i="44"/>
  <c r="L56" i="36"/>
  <c r="N3" i="54"/>
  <c r="L18" i="44"/>
  <c r="L198" i="44"/>
  <c r="L330" i="45"/>
  <c r="L10" i="44"/>
  <c r="L212" i="36"/>
  <c r="L129" i="52"/>
  <c r="L25" i="44"/>
  <c r="L332" i="36"/>
  <c r="L239" i="44"/>
  <c r="L232" i="44"/>
  <c r="L175" i="36"/>
  <c r="L189" i="44"/>
  <c r="L83" i="36"/>
  <c r="L493" i="44"/>
  <c r="L58" i="45"/>
  <c r="L430" i="44"/>
  <c r="L288" i="45"/>
  <c r="L27" i="52"/>
  <c r="L6" i="45"/>
  <c r="L76" i="52"/>
  <c r="L103" i="45"/>
  <c r="L179" i="36"/>
  <c r="L71" i="43"/>
  <c r="L91" i="36"/>
  <c r="L61" i="52"/>
  <c r="L130" i="45"/>
  <c r="L48" i="43"/>
  <c r="L533" i="44"/>
  <c r="N23" i="61"/>
  <c r="L258" i="44"/>
  <c r="L98" i="45"/>
  <c r="L49" i="36"/>
  <c r="L174" i="45"/>
  <c r="L495" i="44"/>
  <c r="L392" i="44"/>
  <c r="L261" i="36"/>
  <c r="L189" i="36"/>
  <c r="L446" i="44"/>
  <c r="L87" i="44"/>
  <c r="L28" i="36"/>
  <c r="L8" i="45"/>
  <c r="L41" i="43"/>
  <c r="L207" i="45"/>
  <c r="L176" i="44"/>
  <c r="L52" i="43"/>
  <c r="L122" i="45"/>
  <c r="L338" i="44"/>
  <c r="L201" i="45"/>
  <c r="L306" i="45"/>
  <c r="L32" i="44"/>
  <c r="L75" i="36"/>
  <c r="L242" i="44"/>
  <c r="L554" i="44"/>
  <c r="L86" i="44"/>
  <c r="L271" i="44"/>
  <c r="L43" i="45"/>
  <c r="L81" i="43"/>
  <c r="L30" i="44"/>
  <c r="L168" i="45"/>
  <c r="L314" i="44"/>
  <c r="L248" i="45"/>
  <c r="L48" i="36"/>
  <c r="L144" i="44"/>
  <c r="L12" i="44"/>
  <c r="L56" i="45"/>
  <c r="L502" i="44"/>
  <c r="N75" i="7"/>
  <c r="L326" i="44"/>
  <c r="L208" i="45"/>
  <c r="L168" i="44"/>
  <c r="L334" i="44"/>
  <c r="L287" i="36"/>
  <c r="L326" i="36"/>
  <c r="L363" i="44"/>
  <c r="L241" i="45"/>
  <c r="N13" i="47"/>
  <c r="L30" i="45"/>
  <c r="L285" i="45"/>
  <c r="L4" i="52"/>
  <c r="L412" i="44"/>
  <c r="L354" i="44"/>
  <c r="L432" i="44"/>
  <c r="N17" i="54"/>
  <c r="L334" i="36"/>
  <c r="L77" i="43"/>
  <c r="L112" i="43"/>
  <c r="L180" i="44"/>
  <c r="L107" i="44"/>
  <c r="L97" i="52"/>
  <c r="L117" i="52"/>
  <c r="L84" i="63" s="1"/>
  <c r="L54" i="44"/>
  <c r="L97" i="36"/>
  <c r="L301" i="44"/>
  <c r="L56" i="44"/>
  <c r="L129" i="44"/>
  <c r="L18" i="45"/>
  <c r="L268" i="45"/>
  <c r="L478" i="44"/>
  <c r="L139" i="44"/>
  <c r="L91" i="45"/>
  <c r="L266" i="36"/>
  <c r="L127" i="45"/>
  <c r="L559" i="44"/>
  <c r="L199" i="45"/>
  <c r="L408" i="44"/>
  <c r="L339" i="44"/>
  <c r="L101" i="44"/>
  <c r="L552" i="44"/>
  <c r="L195" i="45"/>
  <c r="N79" i="7"/>
  <c r="L169" i="45"/>
  <c r="L235" i="36"/>
  <c r="L18" i="52"/>
  <c r="L140" i="52"/>
  <c r="L33" i="43"/>
  <c r="L325" i="36"/>
  <c r="L163" i="45"/>
  <c r="L188" i="45"/>
  <c r="L336" i="44"/>
  <c r="L12" i="45"/>
  <c r="L117" i="36"/>
  <c r="L206" i="36"/>
  <c r="L81" i="44"/>
  <c r="L331" i="44"/>
  <c r="N13" i="61"/>
  <c r="L340" i="44"/>
  <c r="L94" i="44"/>
  <c r="L133" i="44"/>
  <c r="L466" i="44"/>
  <c r="L403" i="44"/>
  <c r="L102" i="36"/>
  <c r="L239" i="36"/>
  <c r="L184" i="36"/>
  <c r="L86" i="36"/>
  <c r="L73" i="45"/>
  <c r="L32" i="36"/>
  <c r="L529" i="44"/>
  <c r="L247" i="45"/>
  <c r="L455" i="44"/>
  <c r="L55" i="52"/>
  <c r="L45" i="63" s="1"/>
  <c r="L185" i="44"/>
  <c r="L272" i="45"/>
  <c r="L227" i="44"/>
  <c r="L226" i="45"/>
  <c r="L25" i="43"/>
  <c r="L228" i="45"/>
  <c r="N19" i="47"/>
  <c r="L179" i="45"/>
  <c r="L221" i="44"/>
  <c r="L209" i="36"/>
  <c r="L118" i="52"/>
  <c r="L85" i="63" s="1"/>
  <c r="L252" i="45"/>
  <c r="N59" i="7"/>
  <c r="L72" i="52"/>
  <c r="L56" i="63" s="1"/>
  <c r="L224" i="44"/>
  <c r="L225" i="44"/>
  <c r="L107" i="52"/>
  <c r="L74" i="63" s="1"/>
  <c r="L37" i="44"/>
  <c r="L326" i="45"/>
  <c r="L114" i="52"/>
  <c r="L81" i="63" s="1"/>
  <c r="L7" i="52"/>
  <c r="L26" i="63" s="1"/>
  <c r="L3" i="45"/>
  <c r="L9" i="63" s="1"/>
  <c r="L135" i="45"/>
  <c r="L136" i="45"/>
  <c r="L54" i="52"/>
  <c r="L44" i="63" s="1"/>
  <c r="N63" i="7"/>
  <c r="L266" i="44"/>
  <c r="L224" i="45"/>
  <c r="L397" i="44"/>
  <c r="L162" i="36"/>
  <c r="L443" i="44"/>
  <c r="L294" i="44"/>
  <c r="L21" i="44"/>
  <c r="L315" i="44"/>
  <c r="L359" i="44"/>
  <c r="L92" i="43"/>
  <c r="N71" i="7"/>
  <c r="L66" i="52"/>
  <c r="L52" i="63" s="1"/>
  <c r="L352" i="44"/>
  <c r="N13" i="54"/>
  <c r="L101" i="52"/>
  <c r="L104" i="36"/>
  <c r="L73" i="43"/>
  <c r="L44" i="36"/>
  <c r="L555" i="44"/>
  <c r="L121" i="44"/>
  <c r="L497" i="44"/>
  <c r="L85" i="45"/>
  <c r="L28" i="44"/>
  <c r="L152" i="45"/>
  <c r="N69" i="7"/>
  <c r="L194" i="44"/>
  <c r="L187" i="36"/>
  <c r="L13" i="43"/>
  <c r="L135" i="44"/>
  <c r="L131" i="52"/>
  <c r="L89" i="63" s="1"/>
  <c r="L296" i="44"/>
  <c r="L459" i="44"/>
  <c r="L323" i="36"/>
  <c r="L344" i="44"/>
  <c r="L211" i="45"/>
  <c r="L10" i="45"/>
  <c r="L150" i="36"/>
  <c r="L378" i="44"/>
  <c r="L262" i="36"/>
  <c r="L70" i="44"/>
  <c r="L311" i="36"/>
  <c r="L387" i="44"/>
  <c r="L261" i="45"/>
  <c r="L228" i="44"/>
  <c r="N21" i="54"/>
  <c r="L63" i="52"/>
  <c r="L49" i="63" s="1"/>
  <c r="L58" i="43"/>
  <c r="L204" i="44"/>
  <c r="L115" i="44"/>
  <c r="L11" i="45"/>
  <c r="L221" i="45"/>
  <c r="L96" i="45"/>
  <c r="L192" i="45"/>
  <c r="L126" i="45"/>
  <c r="L212" i="45"/>
  <c r="L138" i="44"/>
  <c r="L30" i="52"/>
  <c r="L108" i="43"/>
  <c r="L80" i="36"/>
  <c r="L347" i="44"/>
  <c r="L558" i="44"/>
  <c r="L68" i="44"/>
  <c r="L457" i="44"/>
  <c r="L17" i="52"/>
  <c r="L239" i="45"/>
  <c r="L148" i="45"/>
  <c r="L151" i="36"/>
  <c r="L164" i="45"/>
  <c r="L98" i="44"/>
  <c r="L64" i="44"/>
  <c r="L36" i="36"/>
  <c r="L249" i="45"/>
  <c r="L355" i="44"/>
  <c r="L135" i="36"/>
  <c r="L286" i="45"/>
  <c r="L132" i="52"/>
  <c r="L90" i="63" s="1"/>
  <c r="L82" i="44"/>
  <c r="L43" i="43"/>
  <c r="L106" i="45"/>
  <c r="L17" i="36"/>
  <c r="L79" i="44"/>
  <c r="L453" i="44"/>
  <c r="L547" i="44"/>
  <c r="L286" i="44"/>
  <c r="L247" i="44"/>
  <c r="L253" i="36"/>
  <c r="L192" i="36"/>
  <c r="L161" i="44"/>
  <c r="L6" i="36"/>
  <c r="N53" i="7"/>
  <c r="L55" i="43"/>
  <c r="L275" i="45"/>
  <c r="L138" i="36"/>
  <c r="L38" i="45"/>
  <c r="L65" i="43"/>
  <c r="L2" i="36"/>
  <c r="L2" i="63" s="1"/>
  <c r="L197" i="36"/>
  <c r="L85" i="36"/>
  <c r="L184" i="45"/>
  <c r="L291" i="44"/>
  <c r="L68" i="36"/>
  <c r="L210" i="45"/>
  <c r="L15" i="44"/>
  <c r="L118" i="36"/>
  <c r="L321" i="36"/>
  <c r="L127" i="36"/>
  <c r="L484" i="44"/>
  <c r="L113" i="44"/>
  <c r="L42" i="43"/>
  <c r="L532" i="44"/>
  <c r="L369" i="44"/>
  <c r="L191" i="44"/>
  <c r="L318" i="36"/>
  <c r="L263" i="36"/>
  <c r="L267" i="44"/>
  <c r="L103" i="44"/>
  <c r="L348" i="44"/>
  <c r="L89" i="52"/>
  <c r="L144" i="45"/>
  <c r="L190" i="45"/>
  <c r="L324" i="44"/>
  <c r="L122" i="44"/>
  <c r="L10" i="36"/>
  <c r="L307" i="36"/>
  <c r="L82" i="36"/>
  <c r="L170" i="36"/>
  <c r="L380" i="44"/>
  <c r="L551" i="44"/>
  <c r="L102" i="44"/>
  <c r="L223" i="44"/>
  <c r="L77" i="44"/>
  <c r="L382" i="44"/>
  <c r="L88" i="44"/>
  <c r="L442" i="44"/>
  <c r="L82" i="43"/>
  <c r="L141" i="36"/>
  <c r="L527" i="44"/>
  <c r="N45" i="7"/>
  <c r="L438" i="44"/>
  <c r="L474" i="44"/>
  <c r="L165" i="45"/>
  <c r="N19" i="54"/>
  <c r="L88" i="43"/>
  <c r="L183" i="45"/>
  <c r="L3" i="36"/>
  <c r="L3" i="63" s="1"/>
  <c r="L123" i="44"/>
  <c r="L210" i="36"/>
  <c r="L50" i="36"/>
  <c r="L295" i="45"/>
  <c r="L523" i="44"/>
  <c r="L543" i="44"/>
  <c r="L129" i="36"/>
  <c r="L279" i="45"/>
  <c r="L32" i="45"/>
  <c r="G15" i="8"/>
  <c r="L66" i="44"/>
  <c r="L336" i="45"/>
  <c r="L102" i="45"/>
  <c r="L364" i="44"/>
  <c r="L515" i="44"/>
  <c r="L9" i="45"/>
  <c r="L219" i="44"/>
  <c r="L84" i="52"/>
  <c r="L65" i="63" s="1"/>
  <c r="L414" i="44"/>
  <c r="L530" i="44"/>
  <c r="L539" i="44"/>
  <c r="L123" i="45"/>
  <c r="L341" i="44"/>
  <c r="L500" i="44"/>
  <c r="L204" i="36"/>
  <c r="L67" i="43"/>
  <c r="L309" i="45"/>
  <c r="L285" i="36"/>
  <c r="L124" i="36"/>
  <c r="L223" i="45"/>
  <c r="L150" i="44"/>
  <c r="L193" i="44"/>
  <c r="L52" i="44"/>
  <c r="N9" i="61"/>
  <c r="L24" i="43"/>
  <c r="L45" i="36"/>
  <c r="L319" i="36"/>
  <c r="L425" i="44"/>
  <c r="L174" i="44"/>
  <c r="L243" i="44"/>
  <c r="L242" i="36"/>
  <c r="L190" i="36"/>
  <c r="L213" i="36"/>
  <c r="L499" i="44"/>
  <c r="L280" i="44"/>
  <c r="L236" i="44"/>
  <c r="L193" i="36"/>
  <c r="L57" i="36"/>
  <c r="L186" i="36"/>
  <c r="L323" i="45"/>
  <c r="L218" i="44"/>
  <c r="N58" i="46"/>
  <c r="L169" i="44"/>
  <c r="L17" i="43"/>
  <c r="L487" i="44"/>
  <c r="L98" i="43"/>
  <c r="L270" i="36"/>
  <c r="L23" i="43"/>
  <c r="L257" i="36"/>
  <c r="N67" i="7"/>
  <c r="L97" i="45"/>
  <c r="L417" i="44"/>
  <c r="L158" i="44"/>
  <c r="L287" i="44"/>
  <c r="L127" i="52"/>
  <c r="L3" i="43"/>
  <c r="L29" i="36"/>
  <c r="L317" i="45"/>
  <c r="L235" i="44"/>
  <c r="L62" i="44"/>
  <c r="L34" i="43"/>
  <c r="L233" i="44"/>
  <c r="L39" i="43"/>
  <c r="L179" i="44"/>
  <c r="L101" i="43"/>
  <c r="L183" i="44"/>
  <c r="L138" i="45"/>
  <c r="L53" i="36"/>
  <c r="L160" i="44"/>
  <c r="L78" i="45"/>
  <c r="L293" i="36"/>
  <c r="L47" i="44"/>
  <c r="L470" i="44"/>
  <c r="L76" i="36"/>
  <c r="L259" i="36"/>
  <c r="L233" i="45"/>
  <c r="L391" i="44"/>
  <c r="L79" i="45"/>
  <c r="L22" i="36"/>
  <c r="L6" i="43"/>
  <c r="N27" i="61"/>
  <c r="L293" i="45"/>
  <c r="L490" i="44"/>
  <c r="L309" i="36"/>
  <c r="L128" i="52"/>
  <c r="L513" i="44"/>
  <c r="L89" i="36"/>
  <c r="L271" i="45"/>
  <c r="L46" i="44"/>
  <c r="L75" i="43"/>
  <c r="L44" i="52"/>
  <c r="L78" i="52"/>
  <c r="L503" i="44"/>
  <c r="L156" i="45"/>
  <c r="L295" i="36"/>
  <c r="L233" i="36"/>
  <c r="N19" i="7"/>
  <c r="L426" i="44"/>
  <c r="L488" i="44"/>
  <c r="L71" i="44"/>
  <c r="L528" i="44"/>
  <c r="L302" i="36"/>
  <c r="N17" i="7"/>
  <c r="L335" i="44"/>
  <c r="L256" i="44"/>
  <c r="L103" i="36"/>
  <c r="L220" i="45"/>
  <c r="L106" i="44"/>
  <c r="L25" i="36"/>
  <c r="L5" i="44"/>
  <c r="L265" i="44"/>
  <c r="L222" i="44"/>
  <c r="L39" i="44"/>
  <c r="L15" i="45"/>
  <c r="L232" i="45"/>
  <c r="L134" i="52"/>
  <c r="L92" i="63" s="1"/>
  <c r="L370" i="44"/>
  <c r="L105" i="45"/>
  <c r="L51" i="45"/>
  <c r="N17" i="47"/>
  <c r="L3" i="52"/>
  <c r="L62" i="43"/>
  <c r="L2" i="43"/>
  <c r="L45" i="43"/>
  <c r="L74" i="43"/>
  <c r="L483" i="44"/>
  <c r="L269" i="45"/>
  <c r="L134" i="44"/>
  <c r="L388" i="44"/>
  <c r="N11" i="7"/>
  <c r="L241" i="44"/>
  <c r="N21" i="7"/>
  <c r="L289" i="45"/>
  <c r="L24" i="44"/>
  <c r="L318" i="45"/>
  <c r="L7" i="36"/>
  <c r="L164" i="44"/>
  <c r="L302" i="44"/>
  <c r="L8" i="43"/>
  <c r="L437" i="44"/>
  <c r="L123" i="36"/>
  <c r="L217" i="44"/>
  <c r="L23" i="52"/>
  <c r="L33" i="63" s="1"/>
  <c r="L24" i="36"/>
  <c r="L10" i="52"/>
  <c r="L29" i="63" s="1"/>
  <c r="L448" i="44"/>
  <c r="L122" i="36"/>
  <c r="L211" i="44"/>
  <c r="L96" i="43"/>
  <c r="L93" i="52"/>
  <c r="L69" i="63" s="1"/>
  <c r="L85" i="52"/>
  <c r="L21" i="63" s="1"/>
  <c r="L120" i="36"/>
  <c r="L33" i="45"/>
  <c r="L475" i="44"/>
  <c r="L557" i="44"/>
  <c r="L247" i="36"/>
  <c r="L236" i="36"/>
  <c r="L226" i="44"/>
  <c r="N33" i="61"/>
  <c r="L253" i="44"/>
  <c r="L545" i="44"/>
  <c r="L298" i="36"/>
  <c r="L77" i="45"/>
  <c r="L4" i="43"/>
  <c r="L485" i="44"/>
  <c r="L178" i="44"/>
  <c r="L23" i="44"/>
  <c r="L166" i="44"/>
  <c r="L74" i="52"/>
  <c r="L58" i="63" s="1"/>
  <c r="L50" i="52"/>
  <c r="L480" i="44"/>
  <c r="L467" i="44"/>
  <c r="L272" i="44"/>
  <c r="L172" i="45"/>
  <c r="L63" i="43"/>
  <c r="L538" i="44"/>
  <c r="L20" i="36"/>
  <c r="L136" i="44"/>
  <c r="L145" i="45"/>
  <c r="L511" i="44"/>
  <c r="L201" i="36"/>
  <c r="N57" i="7"/>
  <c r="L274" i="44"/>
  <c r="L107" i="43"/>
  <c r="L156" i="36"/>
  <c r="L96" i="44"/>
  <c r="L7" i="63" s="1"/>
  <c r="L423" i="44"/>
  <c r="L321" i="45"/>
  <c r="L65" i="52"/>
  <c r="L51" i="63" s="1"/>
  <c r="L293" i="44"/>
  <c r="L372" i="44"/>
  <c r="L14" i="44"/>
  <c r="L439" i="44"/>
  <c r="L321" i="44"/>
  <c r="L52" i="36"/>
  <c r="L289" i="44"/>
  <c r="L243" i="45"/>
  <c r="L270" i="44"/>
  <c r="L133" i="45"/>
  <c r="L203" i="36"/>
  <c r="L185" i="36"/>
  <c r="L255" i="45"/>
  <c r="L5" i="50"/>
  <c r="L16" i="45"/>
  <c r="L147" i="52"/>
  <c r="L99" i="63" s="1"/>
  <c r="L43" i="44"/>
  <c r="L230" i="45"/>
  <c r="L330" i="44"/>
  <c r="L276" i="44"/>
  <c r="L71" i="52"/>
  <c r="L55" i="63" s="1"/>
  <c r="L230" i="44"/>
  <c r="L541" i="44"/>
  <c r="L371" i="44"/>
  <c r="L63" i="44"/>
  <c r="L201" i="44"/>
  <c r="L238" i="45"/>
  <c r="L460" i="44"/>
  <c r="L284" i="36"/>
  <c r="L155" i="45"/>
  <c r="L4" i="36"/>
  <c r="L5" i="36"/>
  <c r="L127" i="44"/>
  <c r="L44" i="43"/>
  <c r="L119" i="44"/>
  <c r="L42" i="45"/>
  <c r="L72" i="36"/>
  <c r="L427" i="44"/>
  <c r="L165" i="36"/>
  <c r="L268" i="36"/>
  <c r="L54" i="36"/>
  <c r="L66" i="43"/>
  <c r="L4" i="45"/>
  <c r="L160" i="36"/>
  <c r="L6" i="44"/>
  <c r="N25" i="61"/>
  <c r="L80" i="45"/>
  <c r="L167" i="36"/>
  <c r="L264" i="45"/>
  <c r="L41" i="45"/>
  <c r="L51" i="43"/>
  <c r="L229" i="44"/>
  <c r="L105" i="52"/>
  <c r="L72" i="63" s="1"/>
  <c r="L117" i="43"/>
  <c r="L216" i="44"/>
  <c r="L32" i="43"/>
  <c r="L38" i="43"/>
  <c r="L186" i="45"/>
  <c r="L34" i="36"/>
  <c r="L327" i="36"/>
  <c r="L295" i="44"/>
  <c r="L35" i="36"/>
  <c r="L379" i="44"/>
  <c r="L310" i="36"/>
  <c r="L358" i="44"/>
  <c r="L368" i="44"/>
  <c r="L284" i="44"/>
  <c r="N3" i="61"/>
  <c r="L254" i="45"/>
  <c r="L59" i="36"/>
  <c r="L203" i="44"/>
  <c r="L390" i="44"/>
  <c r="L299" i="45"/>
  <c r="L117" i="45"/>
  <c r="L82" i="52"/>
  <c r="L63" i="63" s="1"/>
  <c r="L177" i="36"/>
  <c r="L151" i="45"/>
  <c r="N3" i="7"/>
  <c r="L61" i="36"/>
  <c r="N43" i="7"/>
  <c r="L9" i="36"/>
  <c r="L279" i="36"/>
  <c r="L322" i="36"/>
  <c r="L14" i="45"/>
  <c r="L13" i="36"/>
  <c r="L356" i="44"/>
  <c r="L240" i="44"/>
  <c r="L420" i="44"/>
  <c r="L409" i="44"/>
  <c r="L76" i="44"/>
  <c r="L61" i="45"/>
  <c r="L162" i="44"/>
  <c r="L337" i="45"/>
  <c r="L283" i="44"/>
  <c r="L53" i="52"/>
  <c r="L43" i="63" s="1"/>
  <c r="L198" i="36"/>
  <c r="L137" i="45"/>
  <c r="N13" i="7"/>
  <c r="L134" i="36"/>
  <c r="L94" i="43"/>
  <c r="N33" i="7"/>
  <c r="L4" i="50"/>
  <c r="L159" i="45"/>
  <c r="L26" i="44"/>
  <c r="L78" i="44"/>
  <c r="L129" i="45"/>
  <c r="L94" i="36"/>
  <c r="N25" i="7"/>
  <c r="L222" i="45"/>
  <c r="G11" i="8"/>
  <c r="L435" i="44"/>
  <c r="L297" i="45"/>
  <c r="L33" i="52"/>
  <c r="L214" i="45"/>
  <c r="L17" i="45"/>
  <c r="L181" i="36"/>
  <c r="L322" i="45"/>
  <c r="L216" i="45"/>
  <c r="L91" i="44"/>
  <c r="L4" i="44"/>
  <c r="L333" i="36"/>
  <c r="L275" i="44"/>
  <c r="L53" i="43"/>
  <c r="L413" i="44"/>
  <c r="L9" i="52"/>
  <c r="L28" i="63" s="1"/>
  <c r="L284" i="45"/>
  <c r="L60" i="45"/>
  <c r="L327" i="44"/>
  <c r="L130" i="52"/>
  <c r="L40" i="44"/>
  <c r="L519" i="44"/>
  <c r="L286" i="36"/>
  <c r="L419" i="44"/>
  <c r="L69" i="52"/>
  <c r="L152" i="36"/>
  <c r="L153" i="44"/>
  <c r="L111" i="44"/>
  <c r="L244" i="36"/>
  <c r="L458" i="44"/>
  <c r="L114" i="43"/>
  <c r="L505" i="44"/>
  <c r="L72" i="43"/>
  <c r="L343" i="44"/>
  <c r="L132" i="44"/>
  <c r="L53" i="44"/>
  <c r="L151" i="44"/>
  <c r="L78" i="36"/>
  <c r="L186" i="44"/>
  <c r="L11" i="52"/>
  <c r="L28" i="45"/>
  <c r="L290" i="36"/>
  <c r="L340" i="45"/>
  <c r="G13" i="8"/>
  <c r="L62" i="52"/>
  <c r="L48" i="63" s="1"/>
  <c r="L271" i="36"/>
  <c r="L277" i="36"/>
  <c r="L118" i="45"/>
  <c r="L132" i="36"/>
  <c r="L157" i="45"/>
  <c r="L252" i="36"/>
  <c r="L47" i="52"/>
  <c r="L111" i="45"/>
  <c r="L17" i="44"/>
  <c r="L22" i="45"/>
  <c r="L61" i="44"/>
  <c r="L14" i="36"/>
  <c r="L191" i="45"/>
  <c r="L84" i="36"/>
  <c r="L330" i="36"/>
  <c r="L96" i="52"/>
  <c r="L12" i="43"/>
  <c r="L71" i="45"/>
  <c r="L322" i="44"/>
  <c r="L80" i="52"/>
  <c r="L61" i="63" s="1"/>
  <c r="L188" i="36"/>
  <c r="L18" i="43"/>
  <c r="L5" i="52"/>
  <c r="L24" i="63" s="1"/>
  <c r="N7" i="54"/>
  <c r="L441" i="44"/>
  <c r="L168" i="36"/>
  <c r="L149" i="45"/>
  <c r="L251" i="45"/>
  <c r="L173" i="44"/>
  <c r="N9" i="7"/>
  <c r="L178" i="45"/>
  <c r="L416" i="44"/>
  <c r="L163" i="36"/>
  <c r="N11" i="54"/>
  <c r="L143" i="52"/>
  <c r="L95" i="63" s="1"/>
  <c r="L104" i="45"/>
  <c r="L28" i="52"/>
  <c r="L91" i="52"/>
  <c r="L67" i="63" s="1"/>
  <c r="L128" i="36"/>
  <c r="N5" i="7"/>
  <c r="L126" i="36"/>
  <c r="L95" i="52"/>
  <c r="L71" i="63" s="1"/>
  <c r="L509" i="44"/>
  <c r="L196" i="45"/>
  <c r="L109" i="45"/>
  <c r="L220" i="44"/>
  <c r="L199" i="36"/>
  <c r="L534" i="44"/>
  <c r="L79" i="52"/>
  <c r="L60" i="63" s="1"/>
  <c r="L20" i="44"/>
  <c r="L69" i="45"/>
  <c r="L431" i="44"/>
  <c r="L339" i="45"/>
  <c r="N29" i="47"/>
  <c r="L405" i="44"/>
  <c r="L276" i="45"/>
  <c r="L297" i="44"/>
  <c r="L401" i="44"/>
  <c r="L99" i="52"/>
  <c r="L510" i="44"/>
  <c r="L100" i="44"/>
  <c r="L197" i="45"/>
  <c r="L57" i="43"/>
  <c r="L3" i="44"/>
  <c r="L5" i="63" s="1"/>
  <c r="L96" i="36"/>
  <c r="L49" i="45"/>
  <c r="N83" i="7"/>
  <c r="L83" i="45"/>
  <c r="N5" i="61"/>
  <c r="L269" i="36"/>
  <c r="N23" i="7"/>
  <c r="L319" i="45"/>
  <c r="L121" i="36"/>
  <c r="L88" i="36"/>
  <c r="L176" i="45"/>
  <c r="N15" i="54"/>
  <c r="N15" i="47"/>
  <c r="L290" i="45"/>
  <c r="L40" i="36"/>
  <c r="L216" i="36"/>
  <c r="L316" i="36"/>
  <c r="L211" i="36"/>
  <c r="L385" i="44"/>
  <c r="L7" i="44"/>
  <c r="L138" i="52"/>
  <c r="L316" i="45"/>
  <c r="L83" i="44"/>
  <c r="L535" i="44"/>
  <c r="L193" i="45"/>
  <c r="L71" i="36"/>
  <c r="L506" i="44"/>
  <c r="L21" i="45"/>
  <c r="L294" i="36"/>
  <c r="L273" i="36"/>
  <c r="L73" i="44"/>
  <c r="L265" i="45"/>
  <c r="L46" i="43"/>
  <c r="L19" i="52"/>
  <c r="L381" i="44"/>
  <c r="L389" i="44"/>
  <c r="L65" i="44"/>
  <c r="L74" i="44"/>
  <c r="L278" i="45"/>
  <c r="L89" i="45"/>
  <c r="L178" i="36"/>
  <c r="L396" i="44"/>
  <c r="L57" i="45"/>
  <c r="L30" i="43"/>
  <c r="L119" i="45"/>
  <c r="L148" i="44"/>
  <c r="N27" i="47"/>
  <c r="L11" i="43"/>
  <c r="L303" i="44"/>
  <c r="L40" i="43"/>
  <c r="L104" i="52"/>
  <c r="L84" i="45"/>
  <c r="L31" i="45"/>
  <c r="N15" i="7"/>
  <c r="L83" i="52"/>
  <c r="L64" i="63" s="1"/>
  <c r="L130" i="36"/>
  <c r="L350" i="44"/>
  <c r="L267" i="45"/>
  <c r="L197" i="44"/>
  <c r="N39" i="7"/>
  <c r="L159" i="36"/>
  <c r="L279" i="44"/>
  <c r="L498" i="44"/>
  <c r="L189" i="45"/>
  <c r="L204" i="45"/>
  <c r="L507" i="44"/>
  <c r="L317" i="36"/>
  <c r="N35" i="7"/>
  <c r="L54" i="45"/>
  <c r="L312" i="44"/>
  <c r="L263" i="45"/>
  <c r="L283" i="45"/>
  <c r="L250" i="44"/>
  <c r="L237" i="36"/>
  <c r="L8" i="36"/>
  <c r="L80" i="44"/>
  <c r="L5" i="43"/>
  <c r="L10" i="43"/>
  <c r="L120" i="52"/>
  <c r="L87" i="63" s="1"/>
  <c r="L100" i="52"/>
  <c r="L256" i="36"/>
  <c r="L63" i="36"/>
  <c r="L36" i="45"/>
  <c r="L80" i="43"/>
  <c r="L250" i="45"/>
  <c r="L157" i="44"/>
  <c r="N15" i="61"/>
  <c r="L245" i="44"/>
  <c r="L311" i="44"/>
  <c r="L304" i="44"/>
  <c r="N21" i="61"/>
  <c r="L272" i="36"/>
  <c r="L160" i="45"/>
  <c r="L40" i="45"/>
  <c r="L218" i="45"/>
  <c r="L64" i="36"/>
  <c r="L384" i="44"/>
  <c r="L386" i="44"/>
  <c r="L207" i="44"/>
  <c r="L141" i="44"/>
  <c r="L95" i="36"/>
  <c r="L206" i="44"/>
  <c r="L115" i="43"/>
  <c r="L246" i="45"/>
  <c r="L130" i="44"/>
  <c r="L303" i="45"/>
  <c r="N5" i="54"/>
  <c r="L434" i="44"/>
  <c r="L512" i="44"/>
  <c r="L75" i="52"/>
  <c r="L59" i="63" s="1"/>
  <c r="L64" i="45"/>
  <c r="L402" i="44"/>
  <c r="L361" i="44"/>
  <c r="L195" i="44"/>
  <c r="L333" i="45"/>
  <c r="L23" i="45"/>
  <c r="L61" i="43"/>
  <c r="L273" i="45"/>
  <c r="L452" i="44"/>
  <c r="L55" i="36"/>
  <c r="L145" i="44"/>
  <c r="L331" i="45"/>
  <c r="L74" i="45"/>
  <c r="L244" i="44"/>
  <c r="L89" i="43"/>
  <c r="L12" i="52"/>
  <c r="L99" i="43"/>
  <c r="L469" i="44"/>
  <c r="L19" i="43"/>
  <c r="L38" i="36"/>
  <c r="L305" i="36"/>
  <c r="L525" i="44"/>
  <c r="L328" i="36"/>
  <c r="L243" i="36"/>
  <c r="L300" i="36"/>
  <c r="L73" i="36"/>
  <c r="L332" i="45"/>
  <c r="L92" i="36"/>
  <c r="L468" i="44"/>
  <c r="L14" i="43"/>
  <c r="L259" i="44"/>
  <c r="L312" i="45"/>
  <c r="L55" i="45"/>
  <c r="L313" i="44"/>
  <c r="L264" i="36"/>
  <c r="L44" i="44"/>
  <c r="L55" i="44"/>
  <c r="L231" i="44"/>
  <c r="L48" i="45"/>
  <c r="L93" i="45"/>
  <c r="L149" i="36"/>
  <c r="L283" i="36"/>
  <c r="L209" i="44"/>
  <c r="N61" i="7"/>
  <c r="L526" i="44"/>
  <c r="L194" i="36"/>
  <c r="L93" i="44"/>
  <c r="L156" i="44"/>
  <c r="L25" i="52"/>
  <c r="L35" i="63" s="1"/>
  <c r="L101" i="45"/>
  <c r="L16" i="43"/>
  <c r="L98" i="52"/>
  <c r="L229" i="45"/>
  <c r="L11" i="44"/>
  <c r="L16" i="36"/>
  <c r="L81" i="45"/>
  <c r="L120" i="44"/>
  <c r="L72" i="44"/>
  <c r="L182" i="44"/>
  <c r="L548" i="44"/>
  <c r="L328" i="44"/>
  <c r="L34" i="52"/>
  <c r="L57" i="52"/>
  <c r="L47" i="63" s="1"/>
  <c r="L68" i="45"/>
  <c r="L15" i="36"/>
  <c r="L342" i="45"/>
  <c r="L45" i="44"/>
  <c r="L154" i="36"/>
  <c r="L98" i="36"/>
  <c r="L315" i="36"/>
  <c r="L190" i="44"/>
  <c r="L146" i="36"/>
  <c r="L176" i="36"/>
  <c r="L246" i="44"/>
  <c r="L13" i="52"/>
  <c r="L119" i="36"/>
  <c r="L95" i="45"/>
  <c r="L172" i="44"/>
  <c r="N11" i="61"/>
  <c r="L68" i="43"/>
  <c r="L266" i="45"/>
  <c r="L52" i="45"/>
  <c r="L166" i="36"/>
  <c r="L203" i="45"/>
  <c r="L60" i="44"/>
  <c r="L440" i="44"/>
  <c r="L329" i="36"/>
  <c r="L319" i="44"/>
  <c r="L107" i="45"/>
  <c r="L152" i="44"/>
  <c r="L35" i="43"/>
  <c r="L7" i="43"/>
  <c r="L116" i="44"/>
  <c r="L248" i="44"/>
  <c r="L90" i="45"/>
  <c r="L92" i="45"/>
  <c r="L208" i="44"/>
  <c r="L393" i="44"/>
  <c r="L281" i="45"/>
  <c r="L31" i="43"/>
  <c r="L111" i="43"/>
  <c r="L367" i="44"/>
  <c r="L34" i="45"/>
  <c r="L60" i="43"/>
  <c r="L159" i="44"/>
  <c r="L106" i="52"/>
  <c r="L73" i="63" s="1"/>
  <c r="L536" i="44"/>
  <c r="L314" i="45"/>
  <c r="L67" i="36"/>
  <c r="L105" i="44"/>
  <c r="L60" i="52"/>
  <c r="L26" i="45"/>
  <c r="L147" i="36"/>
  <c r="L150" i="45"/>
  <c r="L241" i="36"/>
  <c r="L187" i="45"/>
  <c r="L240" i="45"/>
  <c r="N77" i="7"/>
  <c r="L52" i="52"/>
  <c r="L42" i="63" s="1"/>
  <c r="L136" i="52"/>
  <c r="L94" i="63" s="1"/>
  <c r="L27" i="36"/>
  <c r="L282" i="45"/>
  <c r="L14" i="52"/>
  <c r="L288" i="44"/>
  <c r="N9" i="54"/>
  <c r="L41" i="44"/>
  <c r="L429" i="44"/>
  <c r="L154" i="45"/>
  <c r="L69" i="43"/>
  <c r="L15" i="52"/>
  <c r="L262" i="44"/>
  <c r="L23" i="36"/>
  <c r="L433" i="44"/>
  <c r="L49" i="43"/>
  <c r="L42" i="36"/>
  <c r="L365" i="44"/>
  <c r="L218" i="36"/>
  <c r="L268" i="44"/>
  <c r="L51" i="44"/>
  <c r="L99" i="44"/>
  <c r="L90" i="43"/>
  <c r="L280" i="36"/>
  <c r="L399" i="44"/>
  <c r="L289" i="36"/>
  <c r="L131" i="44"/>
  <c r="L153" i="45"/>
  <c r="L2" i="45"/>
  <c r="L8" i="63" s="1"/>
  <c r="L180" i="45"/>
  <c r="L520" i="44"/>
  <c r="L275" i="36"/>
  <c r="L314" i="36"/>
  <c r="L109" i="43"/>
  <c r="L213" i="44"/>
  <c r="L77" i="52"/>
  <c r="L195" i="36"/>
  <c r="L101" i="36"/>
  <c r="N25" i="47"/>
  <c r="L212" i="44"/>
  <c r="L260" i="36"/>
  <c r="L22" i="44"/>
  <c r="L16" i="44"/>
  <c r="L418" i="44"/>
  <c r="L259" i="45"/>
  <c r="L42" i="44"/>
  <c r="L258" i="36"/>
  <c r="L145" i="36"/>
  <c r="L5" i="45"/>
  <c r="L64" i="52"/>
  <c r="L50" i="63" s="1"/>
  <c r="L115" i="45"/>
  <c r="L278" i="36"/>
  <c r="L62" i="36"/>
  <c r="L82" i="45"/>
  <c r="L501" i="44"/>
  <c r="L267" i="36"/>
  <c r="L206" i="45"/>
  <c r="L126" i="52"/>
  <c r="L315" i="45"/>
  <c r="L65" i="45"/>
  <c r="L491" i="44"/>
  <c r="L255" i="36"/>
  <c r="L394" i="44"/>
  <c r="L29" i="52"/>
  <c r="L255" i="44"/>
  <c r="L225" i="45"/>
  <c r="L11" i="36"/>
  <c r="L313" i="36"/>
  <c r="L235" i="45"/>
  <c r="L9" i="43"/>
  <c r="L148" i="36"/>
  <c r="L162" i="45"/>
  <c r="L111" i="52"/>
  <c r="L78" i="63" s="1"/>
  <c r="L165" i="44"/>
  <c r="L237" i="44"/>
  <c r="L51" i="52"/>
  <c r="L172" i="36"/>
  <c r="L245" i="45"/>
  <c r="L252" i="44"/>
  <c r="L198" i="45"/>
  <c r="L171" i="44"/>
  <c r="L6" i="52"/>
  <c r="L25" i="63" s="1"/>
  <c r="L163" i="44"/>
  <c r="L209" i="45"/>
  <c r="L135" i="52"/>
  <c r="L93" i="63" s="1"/>
  <c r="L261" i="44"/>
  <c r="L167" i="45"/>
  <c r="L185" i="45"/>
  <c r="L29" i="45"/>
  <c r="L148" i="52"/>
  <c r="L100" i="63" s="1"/>
  <c r="L304" i="45"/>
  <c r="L78" i="43"/>
  <c r="L90" i="52"/>
  <c r="L66" i="63" s="1"/>
  <c r="L2" i="50"/>
  <c r="L29" i="44"/>
  <c r="L301" i="36"/>
  <c r="L43" i="36"/>
  <c r="L26" i="43"/>
  <c r="N27" i="7"/>
  <c r="L245" i="36"/>
  <c r="L48" i="52"/>
  <c r="L183" i="36"/>
  <c r="L124" i="45"/>
  <c r="N17" i="61"/>
  <c r="L301" i="45"/>
  <c r="L373" i="44"/>
  <c r="N47" i="7"/>
  <c r="L471" i="44"/>
  <c r="L297" i="36"/>
  <c r="L291" i="36"/>
  <c r="L524" i="44"/>
  <c r="L238" i="44"/>
  <c r="L338" i="45"/>
  <c r="L22" i="43"/>
  <c r="L143" i="45"/>
  <c r="L128" i="45"/>
  <c r="L125" i="45"/>
  <c r="L262" i="45"/>
  <c r="L407" i="44"/>
  <c r="L46" i="52"/>
  <c r="L27" i="43"/>
  <c r="N81" i="7"/>
  <c r="L291" i="45"/>
  <c r="L67" i="44"/>
  <c r="L161" i="45"/>
  <c r="L332" i="44"/>
  <c r="L248" i="36"/>
  <c r="L94" i="52"/>
  <c r="L70" i="63" s="1"/>
  <c r="L70" i="43"/>
  <c r="L400" i="44"/>
  <c r="L142" i="44"/>
  <c r="N29" i="61"/>
  <c r="L282" i="36"/>
  <c r="L287" i="45"/>
  <c r="L86" i="45"/>
  <c r="L213" i="45"/>
  <c r="L90" i="36"/>
  <c r="L13" i="45"/>
  <c r="L158" i="36"/>
  <c r="L116" i="45"/>
  <c r="L88" i="52"/>
  <c r="N37" i="7"/>
  <c r="L62" i="45"/>
  <c r="L546" i="44"/>
  <c r="L449" i="44"/>
  <c r="L109" i="44"/>
  <c r="L51" i="36"/>
  <c r="L296" i="36"/>
  <c r="L292" i="45"/>
  <c r="L227" i="45"/>
  <c r="L133" i="52"/>
  <c r="L91" i="63" s="1"/>
  <c r="L59" i="43"/>
  <c r="L360" i="44"/>
  <c r="L114" i="44"/>
  <c r="L27" i="45"/>
  <c r="L108" i="44"/>
  <c r="L341" i="45"/>
  <c r="L175" i="45"/>
  <c r="L320" i="36"/>
  <c r="L69" i="44"/>
  <c r="L214" i="36"/>
  <c r="L277" i="44"/>
  <c r="L33" i="44"/>
  <c r="L146" i="45"/>
  <c r="L240" i="36"/>
  <c r="L126" i="44"/>
  <c r="L456" i="44"/>
  <c r="L349" i="44"/>
  <c r="L333" i="44"/>
  <c r="L182" i="45"/>
  <c r="L84" i="44"/>
  <c r="L200" i="36"/>
  <c r="L86" i="43"/>
  <c r="L482" i="44"/>
  <c r="L540" i="44"/>
  <c r="L90" i="44"/>
  <c r="L522" i="44"/>
  <c r="L285" i="44"/>
  <c r="L217" i="45"/>
  <c r="L140" i="36"/>
  <c r="N5" i="47"/>
  <c r="L346" i="44"/>
  <c r="L44" i="45"/>
  <c r="L112" i="45"/>
  <c r="L406" i="44"/>
  <c r="L362" i="44"/>
  <c r="L219" i="36"/>
  <c r="L173" i="45"/>
  <c r="L29" i="43"/>
  <c r="N11" i="47"/>
  <c r="L140" i="45"/>
  <c r="L50" i="44"/>
  <c r="L234" i="45"/>
  <c r="L2" i="44"/>
  <c r="L4" i="63" s="1"/>
  <c r="L125" i="36"/>
  <c r="L20" i="43"/>
  <c r="L20" i="52"/>
  <c r="L30" i="63" s="1"/>
  <c r="L167" i="44"/>
  <c r="L303" i="36"/>
  <c r="L87" i="43"/>
  <c r="L492" i="44"/>
  <c r="L424" i="44"/>
  <c r="L313" i="45"/>
  <c r="L9" i="44"/>
  <c r="L72" i="45"/>
  <c r="L144" i="36"/>
  <c r="L66" i="36"/>
  <c r="L260" i="44"/>
  <c r="L12" i="36"/>
  <c r="L95" i="43"/>
  <c r="L244" i="45"/>
  <c r="L125" i="44"/>
  <c r="L181" i="44"/>
  <c r="L177" i="44"/>
  <c r="L89" i="44"/>
  <c r="L342" i="44"/>
  <c r="L250" i="36"/>
  <c r="L236" i="45"/>
  <c r="L517" i="44"/>
  <c r="L260" i="45"/>
  <c r="L77" i="36"/>
  <c r="L58" i="44"/>
  <c r="L307" i="45"/>
  <c r="L8" i="52"/>
  <c r="L27" i="63" s="1"/>
  <c r="L133" i="36"/>
  <c r="L124" i="52"/>
  <c r="L187" i="44"/>
  <c r="L184" i="44"/>
  <c r="L544" i="44"/>
  <c r="L139" i="45"/>
  <c r="L329" i="45"/>
  <c r="L21" i="43"/>
  <c r="L117" i="44"/>
  <c r="L99" i="36"/>
  <c r="L116" i="43"/>
  <c r="L325" i="44"/>
  <c r="L257" i="45"/>
  <c r="L75" i="45"/>
  <c r="L19" i="36"/>
  <c r="L146" i="44"/>
  <c r="L377" i="44"/>
  <c r="L217" i="36"/>
  <c r="L145" i="52"/>
  <c r="L97" i="63" s="1"/>
  <c r="L549" i="44"/>
  <c r="L415" i="44"/>
  <c r="L274" i="36"/>
  <c r="N23" i="47"/>
  <c r="L155" i="44"/>
  <c r="L277" i="45"/>
  <c r="L299" i="44"/>
  <c r="L21" i="52"/>
  <c r="L31" i="63" s="1"/>
  <c r="L444" i="44"/>
  <c r="L276" i="36"/>
  <c r="L294" i="45"/>
  <c r="N19" i="61"/>
  <c r="L447" i="44"/>
  <c r="L481" i="44"/>
  <c r="L345" i="44"/>
  <c r="L180" i="36"/>
  <c r="L83" i="43"/>
  <c r="L21" i="36"/>
  <c r="L249" i="44"/>
  <c r="L102" i="43"/>
  <c r="L50" i="43"/>
  <c r="L108" i="45"/>
  <c r="N7" i="61"/>
  <c r="L139" i="36"/>
  <c r="L39" i="45"/>
  <c r="N31" i="61"/>
  <c r="L316" i="44"/>
  <c r="L154" i="44"/>
  <c r="L479" i="44"/>
  <c r="N49" i="7"/>
  <c r="L281" i="44"/>
  <c r="L57" i="44"/>
  <c r="L343" i="45"/>
  <c r="L318" i="44"/>
  <c r="L46" i="36"/>
  <c r="L136" i="36"/>
  <c r="L95" i="44"/>
  <c r="L6" i="63" s="1"/>
  <c r="L26" i="36"/>
  <c r="L550" i="44"/>
  <c r="L537" i="44"/>
  <c r="L137" i="36"/>
  <c r="L35" i="45"/>
  <c r="L105" i="43"/>
  <c r="L24" i="45"/>
  <c r="L310" i="45"/>
  <c r="L58" i="36"/>
  <c r="L196" i="36"/>
  <c r="L60" i="36"/>
  <c r="L494" i="44"/>
  <c r="L249" i="36"/>
  <c r="L110" i="44"/>
  <c r="L300" i="44"/>
  <c r="L461" i="44"/>
  <c r="L398" i="44"/>
  <c r="L67" i="45"/>
  <c r="L171" i="36"/>
  <c r="L110" i="45"/>
  <c r="L99" i="45"/>
  <c r="L13" i="44"/>
  <c r="L19" i="45"/>
  <c r="L91" i="43"/>
  <c r="L31" i="52"/>
  <c r="L238" i="36"/>
  <c r="L214" i="44"/>
  <c r="L553" i="44"/>
  <c r="L120" i="45"/>
  <c r="L147" i="45"/>
  <c r="N73" i="7"/>
  <c r="L50" i="45"/>
  <c r="L199" i="44"/>
  <c r="L20" i="45"/>
  <c r="L264" i="44"/>
  <c r="L202" i="45"/>
  <c r="L428" i="44"/>
  <c r="L246" i="36"/>
  <c r="L26" i="52"/>
  <c r="N31" i="7"/>
  <c r="L155" i="36"/>
  <c r="L454" i="44"/>
  <c r="L119" i="52"/>
  <c r="L86" i="63" s="1"/>
  <c r="L47" i="45"/>
  <c r="L516" i="44"/>
  <c r="L210" i="44"/>
  <c r="L25" i="45"/>
  <c r="L38" i="44"/>
  <c r="L232" i="36"/>
  <c r="L112" i="44"/>
  <c r="L87" i="45"/>
  <c r="L307" i="44"/>
  <c r="L200" i="44"/>
  <c r="L84" i="43"/>
  <c r="L251" i="36"/>
  <c r="L2" i="52"/>
  <c r="L256" i="45"/>
  <c r="L103" i="43"/>
  <c r="L137" i="44"/>
  <c r="L215" i="44"/>
  <c r="L308" i="44"/>
  <c r="L273" i="44"/>
  <c r="L462" i="44"/>
  <c r="L410" i="44"/>
  <c r="L36" i="43"/>
  <c r="L173" i="36"/>
  <c r="L335" i="45"/>
  <c r="L472" i="44"/>
  <c r="L22" i="52"/>
  <c r="L32" i="63" s="1"/>
  <c r="L35" i="44"/>
  <c r="L473" i="44"/>
  <c r="L161" i="36"/>
  <c r="L113" i="45"/>
  <c r="L327" i="45"/>
  <c r="L76" i="43"/>
  <c r="L395" i="44"/>
  <c r="L292" i="44"/>
  <c r="L37" i="36"/>
  <c r="L374" i="44"/>
  <c r="L508" i="44"/>
  <c r="L66" i="45"/>
  <c r="L70" i="45"/>
  <c r="L290" i="44"/>
  <c r="L265" i="36"/>
  <c r="L104" i="43"/>
  <c r="L445" i="44"/>
  <c r="N9" i="47"/>
  <c r="L194" i="45"/>
  <c r="L280" i="45"/>
  <c r="L191" i="36"/>
  <c r="L242" i="45"/>
  <c r="L202" i="44"/>
  <c r="L296" i="45"/>
  <c r="L308" i="45"/>
  <c r="L531" i="44"/>
  <c r="N7" i="47"/>
  <c r="L263" i="44"/>
  <c r="L170" i="45"/>
  <c r="L306" i="36"/>
  <c r="L486" i="44"/>
  <c r="L366" i="44"/>
  <c r="L331" i="36"/>
  <c r="L112" i="52"/>
  <c r="L79" i="63" s="1"/>
  <c r="L169" i="36"/>
  <c r="L310" i="44"/>
  <c r="L270" i="45"/>
  <c r="L215" i="45"/>
  <c r="L323" i="44"/>
  <c r="L123" i="52"/>
  <c r="L147" i="44"/>
  <c r="L463" i="44"/>
  <c r="L81" i="52"/>
  <c r="L62" i="63" s="1"/>
  <c r="L87" i="36"/>
  <c r="L157" i="36"/>
  <c r="L205" i="44"/>
  <c r="L43" i="52"/>
  <c r="L113" i="43"/>
  <c r="L192" i="44"/>
  <c r="L59" i="44"/>
  <c r="L317" i="44"/>
  <c r="L329" i="44"/>
  <c r="L542" i="44"/>
  <c r="L328" i="45"/>
  <c r="L106" i="43"/>
  <c r="L143" i="44"/>
  <c r="L79" i="36"/>
  <c r="L37" i="45"/>
  <c r="L53" i="45"/>
  <c r="L100" i="43"/>
  <c r="L411" i="44"/>
  <c r="L97" i="43"/>
  <c r="L258" i="45"/>
  <c r="L196" i="44"/>
  <c r="L31" i="44"/>
  <c r="N115" i="46"/>
  <c r="L149" i="53" s="1"/>
  <c r="L27" i="44"/>
  <c r="N29" i="7"/>
  <c r="L97" i="44"/>
  <c r="L337" i="44"/>
  <c r="L464" i="44"/>
  <c r="A4" i="46"/>
  <c r="A60" i="46"/>
  <c r="A2" i="57"/>
  <c r="B14" i="63"/>
  <c r="D82" i="14"/>
  <c r="C3" i="16"/>
  <c r="D3" i="16"/>
  <c r="C2" i="43" s="1"/>
  <c r="N2" i="43" s="1"/>
  <c r="E3" i="16"/>
  <c r="F3" i="16"/>
  <c r="C4" i="16"/>
  <c r="D4" i="16"/>
  <c r="C3" i="43" s="1"/>
  <c r="N3" i="43" s="1"/>
  <c r="E4" i="16"/>
  <c r="F4" i="16"/>
  <c r="C5" i="16"/>
  <c r="D5" i="16"/>
  <c r="C4" i="43" s="1"/>
  <c r="N4" i="43" s="1"/>
  <c r="E5" i="16"/>
  <c r="F5" i="16"/>
  <c r="C6" i="16"/>
  <c r="D6" i="16"/>
  <c r="C5" i="43" s="1"/>
  <c r="N5" i="43" s="1"/>
  <c r="E6" i="16"/>
  <c r="F6" i="16"/>
  <c r="C7" i="16"/>
  <c r="D7" i="16"/>
  <c r="C6" i="43" s="1"/>
  <c r="N6" i="43" s="1"/>
  <c r="E7" i="16"/>
  <c r="F7" i="16"/>
  <c r="C8" i="16"/>
  <c r="D8" i="16"/>
  <c r="C7" i="43" s="1"/>
  <c r="N7" i="43" s="1"/>
  <c r="E8" i="16"/>
  <c r="F8" i="16"/>
  <c r="C9" i="16"/>
  <c r="D9" i="16"/>
  <c r="C8" i="43" s="1"/>
  <c r="N8" i="43" s="1"/>
  <c r="E9" i="16"/>
  <c r="F9" i="16"/>
  <c r="C10" i="16"/>
  <c r="D10" i="16"/>
  <c r="C9" i="43" s="1"/>
  <c r="N9" i="43" s="1"/>
  <c r="E10" i="16"/>
  <c r="F10" i="16"/>
  <c r="C11" i="16"/>
  <c r="D11" i="16"/>
  <c r="C10" i="43" s="1"/>
  <c r="N10" i="43" s="1"/>
  <c r="E11" i="16"/>
  <c r="F11" i="16"/>
  <c r="C12" i="16"/>
  <c r="D12" i="16"/>
  <c r="C11" i="43" s="1"/>
  <c r="N11" i="43" s="1"/>
  <c r="E12" i="16"/>
  <c r="F12" i="16"/>
  <c r="C13" i="16"/>
  <c r="D13" i="16"/>
  <c r="C12" i="43" s="1"/>
  <c r="N12" i="43" s="1"/>
  <c r="E13" i="16"/>
  <c r="F13" i="16"/>
  <c r="C14" i="16"/>
  <c r="D14" i="16"/>
  <c r="C13" i="43" s="1"/>
  <c r="N13" i="43" s="1"/>
  <c r="E14" i="16"/>
  <c r="F14" i="16"/>
  <c r="C15" i="16"/>
  <c r="D15" i="16"/>
  <c r="C14" i="43" s="1"/>
  <c r="N14" i="43" s="1"/>
  <c r="E15" i="16"/>
  <c r="F15" i="16"/>
  <c r="C16" i="16"/>
  <c r="D16" i="16"/>
  <c r="C15" i="43" s="1"/>
  <c r="N15" i="43" s="1"/>
  <c r="E16" i="16"/>
  <c r="F16" i="16"/>
  <c r="C17" i="16"/>
  <c r="D17" i="16"/>
  <c r="C16" i="43" s="1"/>
  <c r="N16" i="43" s="1"/>
  <c r="E17" i="16"/>
  <c r="F17" i="16"/>
  <c r="C18" i="16"/>
  <c r="D18" i="16"/>
  <c r="C17" i="43" s="1"/>
  <c r="N17" i="43" s="1"/>
  <c r="E18" i="16"/>
  <c r="F18" i="16"/>
  <c r="C19" i="16"/>
  <c r="D19" i="16"/>
  <c r="C18" i="43" s="1"/>
  <c r="N18" i="43" s="1"/>
  <c r="E19" i="16"/>
  <c r="F19" i="16"/>
  <c r="C20" i="16"/>
  <c r="D20" i="16"/>
  <c r="C19" i="43" s="1"/>
  <c r="N19" i="43" s="1"/>
  <c r="E20" i="16"/>
  <c r="F20" i="16"/>
  <c r="C21" i="16"/>
  <c r="D21" i="16"/>
  <c r="C20" i="43" s="1"/>
  <c r="N20" i="43" s="1"/>
  <c r="E21" i="16"/>
  <c r="F21" i="16"/>
  <c r="C22" i="16"/>
  <c r="D22" i="16"/>
  <c r="C21" i="43" s="1"/>
  <c r="N21" i="43" s="1"/>
  <c r="E22" i="16"/>
  <c r="F22" i="16"/>
  <c r="C23" i="16"/>
  <c r="D23" i="16"/>
  <c r="C22" i="43" s="1"/>
  <c r="N22" i="43" s="1"/>
  <c r="E23" i="16"/>
  <c r="F23" i="16"/>
  <c r="C24" i="16"/>
  <c r="D24" i="16"/>
  <c r="C23" i="43" s="1"/>
  <c r="N23" i="43" s="1"/>
  <c r="E24" i="16"/>
  <c r="F24" i="16"/>
  <c r="C25" i="16"/>
  <c r="D25" i="16"/>
  <c r="C24" i="43" s="1"/>
  <c r="N24" i="43" s="1"/>
  <c r="E25" i="16"/>
  <c r="F25" i="16"/>
  <c r="C26" i="16"/>
  <c r="D26" i="16"/>
  <c r="C25" i="43" s="1"/>
  <c r="N25" i="43" s="1"/>
  <c r="E26" i="16"/>
  <c r="F26" i="16"/>
  <c r="C27" i="16"/>
  <c r="D27" i="16"/>
  <c r="C26" i="43" s="1"/>
  <c r="N26" i="43" s="1"/>
  <c r="E27" i="16"/>
  <c r="F27" i="16"/>
  <c r="C28" i="16"/>
  <c r="D28" i="16"/>
  <c r="C27" i="43" s="1"/>
  <c r="N27" i="43" s="1"/>
  <c r="E28" i="16"/>
  <c r="F28" i="16"/>
  <c r="C29" i="16"/>
  <c r="D29" i="16"/>
  <c r="C28" i="43" s="1"/>
  <c r="N28" i="43" s="1"/>
  <c r="E29" i="16"/>
  <c r="F29" i="16"/>
  <c r="C30" i="16"/>
  <c r="D30" i="16"/>
  <c r="C29" i="43" s="1"/>
  <c r="N29" i="43" s="1"/>
  <c r="E30" i="16"/>
  <c r="F30" i="16"/>
  <c r="C31" i="16"/>
  <c r="D31" i="16"/>
  <c r="C30" i="43" s="1"/>
  <c r="N30" i="43" s="1"/>
  <c r="E31" i="16"/>
  <c r="F31" i="16"/>
  <c r="C32" i="16"/>
  <c r="D32" i="16"/>
  <c r="C31" i="43" s="1"/>
  <c r="N31" i="43" s="1"/>
  <c r="E32" i="16"/>
  <c r="F32" i="16"/>
  <c r="C33" i="16"/>
  <c r="D33" i="16"/>
  <c r="C32" i="43" s="1"/>
  <c r="N32" i="43" s="1"/>
  <c r="E33" i="16"/>
  <c r="F33" i="16"/>
  <c r="C34" i="16"/>
  <c r="D34" i="16"/>
  <c r="C33" i="43" s="1"/>
  <c r="N33" i="43" s="1"/>
  <c r="E34" i="16"/>
  <c r="F34" i="16"/>
  <c r="C35" i="16"/>
  <c r="D35" i="16"/>
  <c r="E35" i="16"/>
  <c r="F35" i="16"/>
  <c r="C36" i="16"/>
  <c r="D36" i="16"/>
  <c r="E36" i="16"/>
  <c r="F36" i="16"/>
  <c r="C37" i="16"/>
  <c r="D37" i="16"/>
  <c r="E37" i="16"/>
  <c r="F37" i="16"/>
  <c r="C38" i="16"/>
  <c r="D38" i="16"/>
  <c r="E38" i="16"/>
  <c r="F38" i="16"/>
  <c r="C39" i="16"/>
  <c r="D39" i="16"/>
  <c r="E39" i="16"/>
  <c r="F39" i="16"/>
  <c r="C40" i="16"/>
  <c r="D40" i="16"/>
  <c r="C41" i="16"/>
  <c r="D41" i="16"/>
  <c r="E40" i="16"/>
  <c r="F40" i="16"/>
  <c r="E41" i="16"/>
  <c r="F41" i="16"/>
  <c r="C42" i="16"/>
  <c r="D42" i="16"/>
  <c r="E42" i="16"/>
  <c r="F42" i="16"/>
  <c r="C43" i="16"/>
  <c r="D43" i="16"/>
  <c r="E43" i="16"/>
  <c r="F43" i="16"/>
  <c r="C44" i="16"/>
  <c r="D44" i="16"/>
  <c r="E44" i="16"/>
  <c r="F44" i="16"/>
  <c r="C45" i="16"/>
  <c r="D45" i="16"/>
  <c r="E45" i="16"/>
  <c r="F45" i="16"/>
  <c r="C46" i="16"/>
  <c r="D46" i="16"/>
  <c r="E46" i="16"/>
  <c r="F46" i="16"/>
  <c r="C47" i="16"/>
  <c r="D47" i="16"/>
  <c r="E47" i="16"/>
  <c r="F47" i="16"/>
  <c r="C48" i="16"/>
  <c r="D48" i="16"/>
  <c r="E48" i="16"/>
  <c r="F48" i="16"/>
  <c r="C49" i="16"/>
  <c r="D49" i="16"/>
  <c r="E49" i="16"/>
  <c r="F49" i="16"/>
  <c r="C50" i="16"/>
  <c r="D50" i="16"/>
  <c r="E50" i="16"/>
  <c r="F50" i="16"/>
  <c r="C51" i="16"/>
  <c r="D51" i="16"/>
  <c r="E51" i="16"/>
  <c r="F51" i="16"/>
  <c r="C52" i="16"/>
  <c r="D52" i="16"/>
  <c r="E52" i="16"/>
  <c r="F52" i="16"/>
  <c r="C53" i="16"/>
  <c r="D53" i="16"/>
  <c r="E53" i="16"/>
  <c r="F53" i="16"/>
  <c r="C54" i="16"/>
  <c r="D54" i="16"/>
  <c r="E54" i="16"/>
  <c r="F54" i="16"/>
  <c r="C55" i="16"/>
  <c r="D55" i="16"/>
  <c r="E55" i="16"/>
  <c r="F55" i="16"/>
  <c r="C56" i="16"/>
  <c r="D56" i="16"/>
  <c r="E56" i="16"/>
  <c r="F56" i="16"/>
  <c r="C57" i="16"/>
  <c r="D57" i="16"/>
  <c r="E57" i="16"/>
  <c r="F57" i="16"/>
  <c r="C58" i="16"/>
  <c r="D58" i="16"/>
  <c r="E58" i="16"/>
  <c r="F58" i="16"/>
  <c r="C59" i="16"/>
  <c r="D59" i="16"/>
  <c r="E59" i="16"/>
  <c r="F59" i="16"/>
  <c r="C60" i="16"/>
  <c r="D60" i="16"/>
  <c r="E60" i="16"/>
  <c r="F60" i="16"/>
  <c r="C61" i="16"/>
  <c r="D61" i="16"/>
  <c r="E61" i="16"/>
  <c r="F61" i="16"/>
  <c r="C62" i="16"/>
  <c r="D62" i="16"/>
  <c r="E62" i="16"/>
  <c r="F62" i="16"/>
  <c r="C63" i="16"/>
  <c r="D63" i="16"/>
  <c r="E63" i="16"/>
  <c r="F63" i="16"/>
  <c r="C64" i="16"/>
  <c r="D64" i="16"/>
  <c r="E64" i="16"/>
  <c r="F64" i="16"/>
  <c r="C65" i="16"/>
  <c r="D65" i="16"/>
  <c r="E65" i="16"/>
  <c r="F65" i="16"/>
  <c r="C66" i="16"/>
  <c r="D66" i="16"/>
  <c r="E66" i="16"/>
  <c r="F66" i="16"/>
  <c r="C67" i="16"/>
  <c r="D67" i="16"/>
  <c r="E67" i="16"/>
  <c r="F67" i="16"/>
  <c r="C68" i="16"/>
  <c r="D68" i="16"/>
  <c r="E68" i="16"/>
  <c r="F68" i="16"/>
  <c r="C69" i="16"/>
  <c r="D69" i="16"/>
  <c r="E69" i="16"/>
  <c r="F69" i="16"/>
  <c r="C70" i="16"/>
  <c r="D70" i="16"/>
  <c r="E70" i="16"/>
  <c r="F70" i="16"/>
  <c r="E1" i="57" l="1" a="1"/>
  <c r="F16" i="63" s="1"/>
  <c r="E1" i="56" a="1"/>
  <c r="E1" i="56" s="1"/>
  <c r="E1" i="58" a="1"/>
  <c r="E1" i="58" s="1"/>
  <c r="E1" i="62" a="1"/>
  <c r="E1" i="62" s="1"/>
  <c r="A5" i="46"/>
  <c r="A61" i="46"/>
  <c r="N35" i="43"/>
  <c r="N40" i="43"/>
  <c r="N37" i="43"/>
  <c r="N36" i="43"/>
  <c r="N39" i="43"/>
  <c r="N38" i="43"/>
  <c r="N34" i="43"/>
  <c r="D5" i="41"/>
  <c r="D6" i="41"/>
  <c r="D7" i="41"/>
  <c r="D8" i="41"/>
  <c r="D9" i="41"/>
  <c r="D10" i="41"/>
  <c r="D11" i="41"/>
  <c r="D12" i="41"/>
  <c r="D13" i="41"/>
  <c r="D14" i="41"/>
  <c r="D15" i="41"/>
  <c r="D16" i="41"/>
  <c r="D17" i="41"/>
  <c r="D18" i="41"/>
  <c r="D19" i="41"/>
  <c r="D20" i="41"/>
  <c r="D21" i="41"/>
  <c r="D22" i="41"/>
  <c r="D23" i="41"/>
  <c r="D24" i="41"/>
  <c r="D25" i="41"/>
  <c r="D26" i="41"/>
  <c r="D27" i="41"/>
  <c r="D28" i="41"/>
  <c r="D29" i="41"/>
  <c r="D30" i="41"/>
  <c r="D31" i="41"/>
  <c r="D32" i="41"/>
  <c r="D33" i="41"/>
  <c r="D34" i="41"/>
  <c r="D35" i="41"/>
  <c r="D36" i="41"/>
  <c r="D37" i="41"/>
  <c r="D38" i="41"/>
  <c r="D39" i="41"/>
  <c r="D40" i="41"/>
  <c r="D41" i="41"/>
  <c r="D42" i="41"/>
  <c r="D43" i="41"/>
  <c r="D44" i="41"/>
  <c r="D45" i="41"/>
  <c r="D46" i="41"/>
  <c r="D47" i="41"/>
  <c r="D48" i="41"/>
  <c r="D49" i="41"/>
  <c r="D50" i="41"/>
  <c r="D51" i="41"/>
  <c r="D52" i="41"/>
  <c r="D53" i="41"/>
  <c r="D54" i="41"/>
  <c r="D55" i="41"/>
  <c r="D56" i="41"/>
  <c r="D57" i="41"/>
  <c r="D58" i="41"/>
  <c r="D59" i="41"/>
  <c r="D60" i="41"/>
  <c r="D61" i="41"/>
  <c r="D62" i="41"/>
  <c r="D63" i="41"/>
  <c r="D64" i="41"/>
  <c r="D65" i="41"/>
  <c r="D66" i="41"/>
  <c r="D67" i="41"/>
  <c r="F5" i="41"/>
  <c r="F6" i="41"/>
  <c r="F7" i="41"/>
  <c r="F8" i="41"/>
  <c r="F9" i="41"/>
  <c r="F10" i="41"/>
  <c r="F11" i="41"/>
  <c r="F12" i="41"/>
  <c r="F13" i="41"/>
  <c r="F14" i="41"/>
  <c r="F15" i="41"/>
  <c r="F16" i="41"/>
  <c r="F17" i="41"/>
  <c r="F18" i="41"/>
  <c r="F19" i="41"/>
  <c r="F20" i="41"/>
  <c r="F21" i="41"/>
  <c r="F22" i="41"/>
  <c r="F23" i="41"/>
  <c r="F24" i="41"/>
  <c r="F25" i="41"/>
  <c r="F26" i="41"/>
  <c r="F27" i="41"/>
  <c r="F28" i="41"/>
  <c r="F29" i="41"/>
  <c r="F30" i="41"/>
  <c r="F31" i="41"/>
  <c r="F32" i="41"/>
  <c r="F33" i="41"/>
  <c r="F34" i="41"/>
  <c r="F35" i="41"/>
  <c r="F36" i="41"/>
  <c r="F37" i="41"/>
  <c r="F38" i="41"/>
  <c r="F39" i="41"/>
  <c r="F40" i="41"/>
  <c r="F41" i="41"/>
  <c r="F42" i="41"/>
  <c r="F43" i="41"/>
  <c r="F44" i="41"/>
  <c r="F45" i="41"/>
  <c r="F46" i="41"/>
  <c r="F47" i="41"/>
  <c r="F48" i="41"/>
  <c r="F49" i="41"/>
  <c r="F50" i="41"/>
  <c r="F51" i="41"/>
  <c r="F52" i="41"/>
  <c r="F53" i="41"/>
  <c r="F54" i="41"/>
  <c r="F55" i="41"/>
  <c r="F56" i="41"/>
  <c r="F57" i="41"/>
  <c r="F58" i="41"/>
  <c r="F59" i="41"/>
  <c r="F60" i="41"/>
  <c r="F61" i="41"/>
  <c r="F62" i="41"/>
  <c r="F63" i="41"/>
  <c r="F64" i="41"/>
  <c r="F65" i="41"/>
  <c r="F66" i="41"/>
  <c r="F67" i="41"/>
  <c r="H5" i="41"/>
  <c r="H6" i="41"/>
  <c r="H7" i="41"/>
  <c r="H8" i="41"/>
  <c r="H9" i="41"/>
  <c r="H10" i="41"/>
  <c r="H11" i="41"/>
  <c r="H12" i="41"/>
  <c r="H13" i="41"/>
  <c r="H14" i="41"/>
  <c r="H15" i="41"/>
  <c r="H16" i="41"/>
  <c r="H17" i="41"/>
  <c r="H18" i="41"/>
  <c r="H19" i="41"/>
  <c r="H20" i="41"/>
  <c r="H21" i="41"/>
  <c r="H22" i="41"/>
  <c r="H23" i="41"/>
  <c r="H24" i="41"/>
  <c r="H25" i="41"/>
  <c r="H26" i="41"/>
  <c r="H27" i="41"/>
  <c r="H28" i="41"/>
  <c r="H29" i="41"/>
  <c r="H30" i="41"/>
  <c r="H31"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J5" i="41"/>
  <c r="J6" i="41"/>
  <c r="J7" i="41"/>
  <c r="J8" i="41"/>
  <c r="J9" i="41"/>
  <c r="J10" i="41"/>
  <c r="J11" i="41"/>
  <c r="J12" i="41"/>
  <c r="J13"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39" i="41"/>
  <c r="J40" i="41"/>
  <c r="J41" i="41"/>
  <c r="J42" i="41"/>
  <c r="J43" i="41"/>
  <c r="J44" i="41"/>
  <c r="J45" i="41"/>
  <c r="J46" i="41"/>
  <c r="J47" i="41"/>
  <c r="J48" i="41"/>
  <c r="J49" i="41"/>
  <c r="J50" i="41"/>
  <c r="J51" i="41"/>
  <c r="J52" i="41"/>
  <c r="J53" i="41"/>
  <c r="J54" i="41"/>
  <c r="J55" i="41"/>
  <c r="J56" i="41"/>
  <c r="J57" i="41"/>
  <c r="J58" i="41"/>
  <c r="J59" i="41"/>
  <c r="J60" i="41"/>
  <c r="J61" i="41"/>
  <c r="J62" i="41"/>
  <c r="J63" i="41"/>
  <c r="J64" i="41"/>
  <c r="J65" i="41"/>
  <c r="J66" i="41"/>
  <c r="J67" i="41"/>
  <c r="L5" i="41"/>
  <c r="L6" i="41"/>
  <c r="L7" i="41"/>
  <c r="L8" i="41"/>
  <c r="L9" i="41"/>
  <c r="L10" i="41"/>
  <c r="L11" i="41"/>
  <c r="L12" i="41"/>
  <c r="L13" i="41"/>
  <c r="L14" i="41"/>
  <c r="L15" i="41"/>
  <c r="L16" i="41"/>
  <c r="L17" i="41"/>
  <c r="L18" i="41"/>
  <c r="L19" i="41"/>
  <c r="L20" i="41"/>
  <c r="L21" i="41"/>
  <c r="L22" i="41"/>
  <c r="L23" i="41"/>
  <c r="L24" i="41"/>
  <c r="L25" i="41"/>
  <c r="L26" i="41"/>
  <c r="L27" i="41"/>
  <c r="L28" i="41"/>
  <c r="L29" i="41"/>
  <c r="L30" i="41"/>
  <c r="L31" i="41"/>
  <c r="L32" i="41"/>
  <c r="L33" i="41"/>
  <c r="L34" i="41"/>
  <c r="L35" i="41"/>
  <c r="L36" i="41"/>
  <c r="L37" i="41"/>
  <c r="L38" i="41"/>
  <c r="L39" i="41"/>
  <c r="L40" i="41"/>
  <c r="L41" i="41"/>
  <c r="L42" i="41"/>
  <c r="L43" i="41"/>
  <c r="L44" i="41"/>
  <c r="L45" i="41"/>
  <c r="L46" i="41"/>
  <c r="L47" i="41"/>
  <c r="L48" i="41"/>
  <c r="L49" i="41"/>
  <c r="L50" i="41"/>
  <c r="L51" i="41"/>
  <c r="L52" i="41"/>
  <c r="L53" i="41"/>
  <c r="L54" i="41"/>
  <c r="L55" i="41"/>
  <c r="L56" i="41"/>
  <c r="L57" i="41"/>
  <c r="L58" i="41"/>
  <c r="L59" i="41"/>
  <c r="L60" i="41"/>
  <c r="L61" i="41"/>
  <c r="L62" i="41"/>
  <c r="L63" i="41"/>
  <c r="L64" i="41"/>
  <c r="L65" i="41"/>
  <c r="L66" i="41"/>
  <c r="L67" i="41"/>
  <c r="N5" i="41"/>
  <c r="N6" i="41"/>
  <c r="N7" i="41"/>
  <c r="N8" i="41"/>
  <c r="N9" i="41"/>
  <c r="N10" i="41"/>
  <c r="N11" i="41"/>
  <c r="N12" i="41"/>
  <c r="N13" i="41"/>
  <c r="N14" i="41"/>
  <c r="N15" i="41"/>
  <c r="N16" i="41"/>
  <c r="N17" i="41"/>
  <c r="N18" i="41"/>
  <c r="N19" i="41"/>
  <c r="N20" i="41"/>
  <c r="N21" i="41"/>
  <c r="N22" i="41"/>
  <c r="N23" i="41"/>
  <c r="N24" i="41"/>
  <c r="N25" i="41"/>
  <c r="N26" i="41"/>
  <c r="N27" i="41"/>
  <c r="N28" i="41"/>
  <c r="N29" i="41"/>
  <c r="N30" i="41"/>
  <c r="N31" i="41"/>
  <c r="N32" i="41"/>
  <c r="N33" i="41"/>
  <c r="N34" i="41"/>
  <c r="N35" i="41"/>
  <c r="N36" i="41"/>
  <c r="N37" i="41"/>
  <c r="N38" i="41"/>
  <c r="N39" i="41"/>
  <c r="N40" i="41"/>
  <c r="N41" i="41"/>
  <c r="N42" i="41"/>
  <c r="N43" i="41"/>
  <c r="N44" i="41"/>
  <c r="N45" i="41"/>
  <c r="N46" i="41"/>
  <c r="N47" i="41"/>
  <c r="N48" i="41"/>
  <c r="N49" i="41"/>
  <c r="N50" i="41"/>
  <c r="N51" i="41"/>
  <c r="N52" i="41"/>
  <c r="N53" i="41"/>
  <c r="N54" i="41"/>
  <c r="N55" i="41"/>
  <c r="N56" i="41"/>
  <c r="N57" i="41"/>
  <c r="N58" i="41"/>
  <c r="N59" i="41"/>
  <c r="N60" i="41"/>
  <c r="N61" i="41"/>
  <c r="N62" i="41"/>
  <c r="N63" i="41"/>
  <c r="N64" i="41"/>
  <c r="N65" i="41"/>
  <c r="N66" i="41"/>
  <c r="N67" i="41"/>
  <c r="P5" i="41"/>
  <c r="P6" i="41"/>
  <c r="P7" i="41"/>
  <c r="P8" i="41"/>
  <c r="P9" i="41"/>
  <c r="P10" i="41"/>
  <c r="P11" i="41"/>
  <c r="P12" i="41"/>
  <c r="P13" i="41"/>
  <c r="P14" i="41"/>
  <c r="P15" i="41"/>
  <c r="P16" i="41"/>
  <c r="P17" i="41"/>
  <c r="P18" i="41"/>
  <c r="P19" i="41"/>
  <c r="P20" i="41"/>
  <c r="P21" i="41"/>
  <c r="P22" i="41"/>
  <c r="P23" i="41"/>
  <c r="P24" i="41"/>
  <c r="P25" i="41"/>
  <c r="P26" i="41"/>
  <c r="P27" i="41"/>
  <c r="P28" i="41"/>
  <c r="P29" i="41"/>
  <c r="P30" i="41"/>
  <c r="P31" i="41"/>
  <c r="P32" i="41"/>
  <c r="P33" i="41"/>
  <c r="P34" i="41"/>
  <c r="P35" i="41"/>
  <c r="P36" i="41"/>
  <c r="P37" i="41"/>
  <c r="P38" i="41"/>
  <c r="P39" i="41"/>
  <c r="P40" i="41"/>
  <c r="P41" i="41"/>
  <c r="P42" i="41"/>
  <c r="P43" i="41"/>
  <c r="P44" i="41"/>
  <c r="P45" i="41"/>
  <c r="P46" i="41"/>
  <c r="P47" i="41"/>
  <c r="P48" i="41"/>
  <c r="P49" i="41"/>
  <c r="P50" i="41"/>
  <c r="P51" i="41"/>
  <c r="P52" i="41"/>
  <c r="P53" i="41"/>
  <c r="P54" i="41"/>
  <c r="P55" i="41"/>
  <c r="P56" i="41"/>
  <c r="P57" i="41"/>
  <c r="P58" i="41"/>
  <c r="P59" i="41"/>
  <c r="P60" i="41"/>
  <c r="P61" i="41"/>
  <c r="P62" i="41"/>
  <c r="P63" i="41"/>
  <c r="P64" i="41"/>
  <c r="P65" i="41"/>
  <c r="P66" i="41"/>
  <c r="P67" i="41"/>
  <c r="R5" i="41"/>
  <c r="R6" i="41"/>
  <c r="R7" i="41"/>
  <c r="R8" i="41"/>
  <c r="R9" i="41"/>
  <c r="R10" i="41"/>
  <c r="R11" i="41"/>
  <c r="R12" i="41"/>
  <c r="R13" i="41"/>
  <c r="R14" i="41"/>
  <c r="R15" i="41"/>
  <c r="R16" i="41"/>
  <c r="R17" i="41"/>
  <c r="R18" i="41"/>
  <c r="R19" i="41"/>
  <c r="R20" i="41"/>
  <c r="R21" i="41"/>
  <c r="R22" i="41"/>
  <c r="R23" i="41"/>
  <c r="R24" i="41"/>
  <c r="R25" i="41"/>
  <c r="R26" i="41"/>
  <c r="R27" i="41"/>
  <c r="R28" i="41"/>
  <c r="R29" i="41"/>
  <c r="R30" i="41"/>
  <c r="R31" i="41"/>
  <c r="R32" i="41"/>
  <c r="R33" i="41"/>
  <c r="R34" i="41"/>
  <c r="R35" i="41"/>
  <c r="R36" i="41"/>
  <c r="R37" i="41"/>
  <c r="R38" i="41"/>
  <c r="R39" i="41"/>
  <c r="R40" i="41"/>
  <c r="R41" i="41"/>
  <c r="R42" i="41"/>
  <c r="R43" i="41"/>
  <c r="R44" i="41"/>
  <c r="R45" i="41"/>
  <c r="R46" i="41"/>
  <c r="R47" i="41"/>
  <c r="R48" i="41"/>
  <c r="R49" i="41"/>
  <c r="R50" i="41"/>
  <c r="R51" i="41"/>
  <c r="R52" i="41"/>
  <c r="R53" i="41"/>
  <c r="R54" i="41"/>
  <c r="R55" i="41"/>
  <c r="R56" i="41"/>
  <c r="R57" i="41"/>
  <c r="R58" i="41"/>
  <c r="R59" i="41"/>
  <c r="R60" i="41"/>
  <c r="R61" i="41"/>
  <c r="R62" i="41"/>
  <c r="R63" i="41"/>
  <c r="R64" i="41"/>
  <c r="R65" i="41"/>
  <c r="R66" i="41"/>
  <c r="R67" i="41"/>
  <c r="T5" i="41"/>
  <c r="T6" i="41"/>
  <c r="T7" i="41"/>
  <c r="T8" i="41"/>
  <c r="T9" i="41"/>
  <c r="T10" i="41"/>
  <c r="T11" i="41"/>
  <c r="T12" i="41"/>
  <c r="T13" i="41"/>
  <c r="T14" i="41"/>
  <c r="T15" i="41"/>
  <c r="T16" i="41"/>
  <c r="T17" i="41"/>
  <c r="T18" i="41"/>
  <c r="T19" i="41"/>
  <c r="T20" i="41"/>
  <c r="T21" i="41"/>
  <c r="T22" i="41"/>
  <c r="T23" i="41"/>
  <c r="T24" i="41"/>
  <c r="T25" i="41"/>
  <c r="T26" i="41"/>
  <c r="T27" i="41"/>
  <c r="T28" i="41"/>
  <c r="T29" i="41"/>
  <c r="T30" i="41"/>
  <c r="T31" i="41"/>
  <c r="T32" i="41"/>
  <c r="T33" i="41"/>
  <c r="T34" i="41"/>
  <c r="T35" i="41"/>
  <c r="T36" i="41"/>
  <c r="T37" i="41"/>
  <c r="T38" i="41"/>
  <c r="T39" i="41"/>
  <c r="T40" i="41"/>
  <c r="T41" i="41"/>
  <c r="T42" i="41"/>
  <c r="T43" i="41"/>
  <c r="T44" i="41"/>
  <c r="T45" i="41"/>
  <c r="T46" i="41"/>
  <c r="T47" i="41"/>
  <c r="T48" i="41"/>
  <c r="T49" i="41"/>
  <c r="T50" i="41"/>
  <c r="T51" i="41"/>
  <c r="T52" i="41"/>
  <c r="T53" i="41"/>
  <c r="T54" i="41"/>
  <c r="T55" i="41"/>
  <c r="T56" i="41"/>
  <c r="T57" i="41"/>
  <c r="T58" i="41"/>
  <c r="T59" i="41"/>
  <c r="T60" i="41"/>
  <c r="T61" i="41"/>
  <c r="T62" i="41"/>
  <c r="T63" i="41"/>
  <c r="T64" i="41"/>
  <c r="T65" i="41"/>
  <c r="T66" i="41"/>
  <c r="T67" i="41"/>
  <c r="V5" i="41"/>
  <c r="V6" i="41"/>
  <c r="V7" i="41"/>
  <c r="V8" i="41"/>
  <c r="V9" i="41"/>
  <c r="V10" i="41"/>
  <c r="V11" i="41"/>
  <c r="V12" i="41"/>
  <c r="V13" i="41"/>
  <c r="V14" i="41"/>
  <c r="V15" i="41"/>
  <c r="V16" i="41"/>
  <c r="V17" i="41"/>
  <c r="V18" i="41"/>
  <c r="V19" i="41"/>
  <c r="V20" i="41"/>
  <c r="V21" i="41"/>
  <c r="V22" i="41"/>
  <c r="V23" i="41"/>
  <c r="V24" i="41"/>
  <c r="V25" i="41"/>
  <c r="V26" i="41"/>
  <c r="V27" i="41"/>
  <c r="V28" i="41"/>
  <c r="V29" i="41"/>
  <c r="V30" i="41"/>
  <c r="V31" i="41"/>
  <c r="V32" i="41"/>
  <c r="V33" i="41"/>
  <c r="V34" i="41"/>
  <c r="V35" i="41"/>
  <c r="V36" i="41"/>
  <c r="V37" i="41"/>
  <c r="V38" i="41"/>
  <c r="V39" i="41"/>
  <c r="V40" i="41"/>
  <c r="V41" i="41"/>
  <c r="V42" i="41"/>
  <c r="V43" i="41"/>
  <c r="V44" i="41"/>
  <c r="V45" i="41"/>
  <c r="V46" i="41"/>
  <c r="V47" i="41"/>
  <c r="V48" i="41"/>
  <c r="V49" i="41"/>
  <c r="V50" i="41"/>
  <c r="V51" i="41"/>
  <c r="V52" i="41"/>
  <c r="V53" i="41"/>
  <c r="V54" i="41"/>
  <c r="V55" i="41"/>
  <c r="V56" i="41"/>
  <c r="V57" i="41"/>
  <c r="V58" i="41"/>
  <c r="V59" i="41"/>
  <c r="V60" i="41"/>
  <c r="V61" i="41"/>
  <c r="V62" i="41"/>
  <c r="V63" i="41"/>
  <c r="V64" i="41"/>
  <c r="V65" i="41"/>
  <c r="V66" i="41"/>
  <c r="V67" i="41"/>
  <c r="X65" i="41"/>
  <c r="X66" i="41"/>
  <c r="X67" i="41"/>
  <c r="X23" i="41"/>
  <c r="X24" i="41"/>
  <c r="X25" i="41"/>
  <c r="X26" i="41"/>
  <c r="X27" i="41"/>
  <c r="X28" i="41"/>
  <c r="X29" i="41"/>
  <c r="X30" i="41"/>
  <c r="X31" i="41"/>
  <c r="X32" i="41"/>
  <c r="X33" i="41"/>
  <c r="X34" i="41"/>
  <c r="X35" i="41"/>
  <c r="X36" i="41"/>
  <c r="X37" i="41"/>
  <c r="X38" i="41"/>
  <c r="X39" i="41"/>
  <c r="X40" i="41"/>
  <c r="X41" i="41"/>
  <c r="X42" i="41"/>
  <c r="X43" i="41"/>
  <c r="X44" i="41"/>
  <c r="X45" i="41"/>
  <c r="X46" i="41"/>
  <c r="X47" i="41"/>
  <c r="X48" i="41"/>
  <c r="X49" i="41"/>
  <c r="X50" i="41"/>
  <c r="X51" i="41"/>
  <c r="X52" i="41"/>
  <c r="X53" i="41"/>
  <c r="X54" i="41"/>
  <c r="X55" i="41"/>
  <c r="X56" i="41"/>
  <c r="X57" i="41"/>
  <c r="X58" i="41"/>
  <c r="X59" i="41"/>
  <c r="X60" i="41"/>
  <c r="X61" i="41"/>
  <c r="X62" i="41"/>
  <c r="X63" i="41"/>
  <c r="X64" i="41"/>
  <c r="X22" i="41"/>
  <c r="X5" i="41"/>
  <c r="X6" i="41"/>
  <c r="X7" i="41"/>
  <c r="X8" i="41"/>
  <c r="X9" i="41"/>
  <c r="X10" i="41"/>
  <c r="X11" i="41"/>
  <c r="X12" i="41"/>
  <c r="X13" i="41"/>
  <c r="X14" i="41"/>
  <c r="X15" i="41"/>
  <c r="X16" i="41"/>
  <c r="X17" i="41"/>
  <c r="X18" i="41"/>
  <c r="X19" i="41"/>
  <c r="X20" i="41"/>
  <c r="X21" i="41"/>
  <c r="X4" i="41"/>
  <c r="V4" i="41"/>
  <c r="T4" i="41"/>
  <c r="R4" i="41"/>
  <c r="P4" i="41"/>
  <c r="N4" i="41"/>
  <c r="L4" i="41"/>
  <c r="J4" i="41"/>
  <c r="H4" i="41"/>
  <c r="F4" i="41"/>
  <c r="D4" i="41"/>
  <c r="B5" i="41"/>
  <c r="B6" i="41"/>
  <c r="B7" i="41"/>
  <c r="B8" i="41"/>
  <c r="B9" i="41"/>
  <c r="B10" i="41"/>
  <c r="B11" i="41"/>
  <c r="B12" i="41"/>
  <c r="B13" i="41"/>
  <c r="B14" i="41"/>
  <c r="B15" i="41"/>
  <c r="B16" i="41"/>
  <c r="B17" i="41"/>
  <c r="B18" i="41"/>
  <c r="B19" i="41"/>
  <c r="B20" i="41"/>
  <c r="B21" i="41"/>
  <c r="B22" i="41"/>
  <c r="B23" i="41"/>
  <c r="B24" i="41"/>
  <c r="B25" i="41"/>
  <c r="B26" i="41"/>
  <c r="B27" i="41"/>
  <c r="B28" i="41"/>
  <c r="B29" i="41"/>
  <c r="B30" i="41"/>
  <c r="B31" i="41"/>
  <c r="B32" i="41"/>
  <c r="B33" i="41"/>
  <c r="B34" i="41"/>
  <c r="B35" i="41"/>
  <c r="B36" i="41"/>
  <c r="B37" i="41"/>
  <c r="B38" i="41"/>
  <c r="B39" i="41"/>
  <c r="B40" i="41"/>
  <c r="B41" i="41"/>
  <c r="B42" i="41"/>
  <c r="B43" i="41"/>
  <c r="B44" i="41"/>
  <c r="B45" i="41"/>
  <c r="B46" i="41"/>
  <c r="B47" i="41"/>
  <c r="B48" i="41"/>
  <c r="B49" i="41"/>
  <c r="B50" i="41"/>
  <c r="B51" i="41"/>
  <c r="B52" i="41"/>
  <c r="B53" i="41"/>
  <c r="B54" i="41"/>
  <c r="B55" i="41"/>
  <c r="B56" i="41"/>
  <c r="B57" i="41"/>
  <c r="B58" i="41"/>
  <c r="B59" i="41"/>
  <c r="B60" i="41"/>
  <c r="B61" i="41"/>
  <c r="B62" i="41"/>
  <c r="B63" i="41"/>
  <c r="B64" i="41"/>
  <c r="B65" i="41"/>
  <c r="B66" i="41"/>
  <c r="B67" i="41"/>
  <c r="B4" i="41"/>
  <c r="K13" i="39"/>
  <c r="J13" i="39"/>
  <c r="B304" i="4"/>
  <c r="B611" i="4" s="1"/>
  <c r="B305" i="4"/>
  <c r="B612" i="4" s="1"/>
  <c r="H18" i="37"/>
  <c r="E18" i="37"/>
  <c r="H17" i="37"/>
  <c r="E17" i="37"/>
  <c r="H16" i="37"/>
  <c r="E16" i="37"/>
  <c r="H15" i="37"/>
  <c r="E15" i="37"/>
  <c r="H14" i="37"/>
  <c r="E14" i="37"/>
  <c r="K468" i="1"/>
  <c r="L468" i="1"/>
  <c r="J468" i="1"/>
  <c r="I44" i="18"/>
  <c r="H44" i="18"/>
  <c r="H41" i="18"/>
  <c r="I41" i="18"/>
  <c r="H42" i="18"/>
  <c r="I42" i="18"/>
  <c r="D40" i="18"/>
  <c r="E40" i="18"/>
  <c r="F40" i="18"/>
  <c r="G40" i="18"/>
  <c r="D38" i="18"/>
  <c r="E38" i="18"/>
  <c r="F38" i="18"/>
  <c r="G38" i="18"/>
  <c r="D35" i="18"/>
  <c r="E35" i="18"/>
  <c r="F35" i="18"/>
  <c r="G35" i="18"/>
  <c r="D36" i="18"/>
  <c r="E36" i="18"/>
  <c r="F36" i="18"/>
  <c r="G36" i="18"/>
  <c r="D37" i="18"/>
  <c r="E37" i="18"/>
  <c r="F37" i="18"/>
  <c r="G37" i="18"/>
  <c r="A115" i="33"/>
  <c r="A242" i="18"/>
  <c r="A241" i="18"/>
  <c r="A120" i="14"/>
  <c r="D468" i="1"/>
  <c r="C468" i="1"/>
  <c r="B468" i="1"/>
  <c r="B214" i="4"/>
  <c r="B521" i="4" s="1"/>
  <c r="B215" i="4"/>
  <c r="B522" i="4" s="1"/>
  <c r="B216" i="4"/>
  <c r="B523" i="4" s="1"/>
  <c r="B217" i="4"/>
  <c r="B524" i="4" s="1"/>
  <c r="B218" i="4"/>
  <c r="B525" i="4" s="1"/>
  <c r="B219" i="4"/>
  <c r="B526" i="4" s="1"/>
  <c r="B220" i="4"/>
  <c r="B527" i="4" s="1"/>
  <c r="B221" i="4"/>
  <c r="B528" i="4" s="1"/>
  <c r="B222" i="4"/>
  <c r="B529" i="4" s="1"/>
  <c r="B223" i="4"/>
  <c r="B530" i="4" s="1"/>
  <c r="B224" i="4"/>
  <c r="B531" i="4" s="1"/>
  <c r="B225" i="4"/>
  <c r="B532" i="4" s="1"/>
  <c r="B226" i="4"/>
  <c r="B533" i="4" s="1"/>
  <c r="B227" i="4"/>
  <c r="B534" i="4" s="1"/>
  <c r="B228" i="4"/>
  <c r="B535" i="4" s="1"/>
  <c r="B229" i="4"/>
  <c r="B536" i="4" s="1"/>
  <c r="B230" i="4"/>
  <c r="B537" i="4" s="1"/>
  <c r="B231" i="4"/>
  <c r="B538" i="4" s="1"/>
  <c r="B232" i="4"/>
  <c r="B539" i="4" s="1"/>
  <c r="B233" i="4"/>
  <c r="B540" i="4" s="1"/>
  <c r="B234" i="4"/>
  <c r="B541" i="4" s="1"/>
  <c r="B235" i="4"/>
  <c r="B542" i="4" s="1"/>
  <c r="B236" i="4"/>
  <c r="B543" i="4" s="1"/>
  <c r="B237" i="4"/>
  <c r="B544" i="4" s="1"/>
  <c r="B238" i="4"/>
  <c r="B545" i="4" s="1"/>
  <c r="B239" i="4"/>
  <c r="B546" i="4" s="1"/>
  <c r="B240" i="4"/>
  <c r="B547" i="4" s="1"/>
  <c r="B241" i="4"/>
  <c r="B548" i="4" s="1"/>
  <c r="B242" i="4"/>
  <c r="B549" i="4" s="1"/>
  <c r="B243" i="4"/>
  <c r="B550" i="4" s="1"/>
  <c r="B244" i="4"/>
  <c r="B551" i="4" s="1"/>
  <c r="B245" i="4"/>
  <c r="B552" i="4" s="1"/>
  <c r="B246" i="4"/>
  <c r="B553" i="4" s="1"/>
  <c r="B247" i="4"/>
  <c r="B554" i="4" s="1"/>
  <c r="B248" i="4"/>
  <c r="B555" i="4" s="1"/>
  <c r="B249" i="4"/>
  <c r="B556" i="4" s="1"/>
  <c r="B250" i="4"/>
  <c r="B557" i="4" s="1"/>
  <c r="B251" i="4"/>
  <c r="B558" i="4" s="1"/>
  <c r="B252" i="4"/>
  <c r="B559" i="4" s="1"/>
  <c r="B253" i="4"/>
  <c r="B560" i="4" s="1"/>
  <c r="B254" i="4"/>
  <c r="B561" i="4" s="1"/>
  <c r="B255" i="4"/>
  <c r="B562" i="4" s="1"/>
  <c r="B256" i="4"/>
  <c r="B563" i="4" s="1"/>
  <c r="B257" i="4"/>
  <c r="B564" i="4" s="1"/>
  <c r="B258" i="4"/>
  <c r="B565" i="4" s="1"/>
  <c r="B259" i="4"/>
  <c r="B566" i="4" s="1"/>
  <c r="B260" i="4"/>
  <c r="B567" i="4" s="1"/>
  <c r="B261" i="4"/>
  <c r="B568" i="4" s="1"/>
  <c r="B262" i="4"/>
  <c r="B569" i="4" s="1"/>
  <c r="B263" i="4"/>
  <c r="B570" i="4" s="1"/>
  <c r="B264" i="4"/>
  <c r="B571" i="4" s="1"/>
  <c r="B265" i="4"/>
  <c r="B572" i="4" s="1"/>
  <c r="B266" i="4"/>
  <c r="B573" i="4" s="1"/>
  <c r="B267" i="4"/>
  <c r="B574" i="4" s="1"/>
  <c r="B268" i="4"/>
  <c r="B575" i="4" s="1"/>
  <c r="B269" i="4"/>
  <c r="B576" i="4" s="1"/>
  <c r="B270" i="4"/>
  <c r="B577" i="4" s="1"/>
  <c r="B271" i="4"/>
  <c r="B578" i="4" s="1"/>
  <c r="B272" i="4"/>
  <c r="B579" i="4" s="1"/>
  <c r="B273" i="4"/>
  <c r="B580" i="4" s="1"/>
  <c r="B274" i="4"/>
  <c r="B581" i="4" s="1"/>
  <c r="B275" i="4"/>
  <c r="B582" i="4" s="1"/>
  <c r="B276" i="4"/>
  <c r="B583" i="4" s="1"/>
  <c r="B277" i="4"/>
  <c r="B584" i="4" s="1"/>
  <c r="B278" i="4"/>
  <c r="B585" i="4" s="1"/>
  <c r="B279" i="4"/>
  <c r="B586" i="4" s="1"/>
  <c r="B280" i="4"/>
  <c r="B587" i="4" s="1"/>
  <c r="B281" i="4"/>
  <c r="B588" i="4" s="1"/>
  <c r="B282" i="4"/>
  <c r="B589" i="4" s="1"/>
  <c r="B283" i="4"/>
  <c r="B590" i="4" s="1"/>
  <c r="B284" i="4"/>
  <c r="B591" i="4" s="1"/>
  <c r="B285" i="4"/>
  <c r="B592" i="4" s="1"/>
  <c r="B286" i="4"/>
  <c r="B593" i="4" s="1"/>
  <c r="B287" i="4"/>
  <c r="B594" i="4" s="1"/>
  <c r="B288" i="4"/>
  <c r="B595" i="4" s="1"/>
  <c r="B289" i="4"/>
  <c r="B596" i="4" s="1"/>
  <c r="B290" i="4"/>
  <c r="B597" i="4" s="1"/>
  <c r="B291" i="4"/>
  <c r="B598" i="4" s="1"/>
  <c r="B292" i="4"/>
  <c r="B599" i="4" s="1"/>
  <c r="B293" i="4"/>
  <c r="B600" i="4" s="1"/>
  <c r="B294" i="4"/>
  <c r="B601" i="4" s="1"/>
  <c r="B295" i="4"/>
  <c r="B602" i="4" s="1"/>
  <c r="B296" i="4"/>
  <c r="B603" i="4" s="1"/>
  <c r="B297" i="4"/>
  <c r="B604" i="4" s="1"/>
  <c r="B298" i="4"/>
  <c r="B605" i="4" s="1"/>
  <c r="B299" i="4"/>
  <c r="B606" i="4" s="1"/>
  <c r="B300" i="4"/>
  <c r="B607" i="4" s="1"/>
  <c r="B301" i="4"/>
  <c r="B608" i="4" s="1"/>
  <c r="B302" i="4"/>
  <c r="B609" i="4" s="1"/>
  <c r="B303" i="4"/>
  <c r="B610" i="4" s="1"/>
  <c r="B4" i="4"/>
  <c r="B311" i="4" s="1"/>
  <c r="B5" i="4"/>
  <c r="B312" i="4" s="1"/>
  <c r="B6" i="4"/>
  <c r="B313" i="4" s="1"/>
  <c r="B7" i="4"/>
  <c r="B314" i="4" s="1"/>
  <c r="B8" i="4"/>
  <c r="B315" i="4" s="1"/>
  <c r="B9" i="4"/>
  <c r="B316" i="4" s="1"/>
  <c r="B10" i="4"/>
  <c r="B317" i="4" s="1"/>
  <c r="B11" i="4"/>
  <c r="B318" i="4" s="1"/>
  <c r="B12" i="4"/>
  <c r="B319" i="4" s="1"/>
  <c r="B13" i="4"/>
  <c r="B320" i="4" s="1"/>
  <c r="B14" i="4"/>
  <c r="B321" i="4" s="1"/>
  <c r="B15" i="4"/>
  <c r="B322" i="4" s="1"/>
  <c r="B16" i="4"/>
  <c r="B323" i="4" s="1"/>
  <c r="B17" i="4"/>
  <c r="B324" i="4" s="1"/>
  <c r="B18" i="4"/>
  <c r="B325" i="4" s="1"/>
  <c r="B19" i="4"/>
  <c r="B326" i="4" s="1"/>
  <c r="B20" i="4"/>
  <c r="B327" i="4" s="1"/>
  <c r="B21" i="4"/>
  <c r="B328" i="4" s="1"/>
  <c r="B22" i="4"/>
  <c r="B329" i="4" s="1"/>
  <c r="B23" i="4"/>
  <c r="B330" i="4" s="1"/>
  <c r="B24" i="4"/>
  <c r="B331" i="4" s="1"/>
  <c r="B25" i="4"/>
  <c r="B332" i="4" s="1"/>
  <c r="B26" i="4"/>
  <c r="B333" i="4" s="1"/>
  <c r="B27" i="4"/>
  <c r="B334" i="4" s="1"/>
  <c r="B28" i="4"/>
  <c r="B335" i="4" s="1"/>
  <c r="B29" i="4"/>
  <c r="B336" i="4" s="1"/>
  <c r="B30" i="4"/>
  <c r="B337" i="4" s="1"/>
  <c r="B31" i="4"/>
  <c r="B338" i="4" s="1"/>
  <c r="B32" i="4"/>
  <c r="B339" i="4" s="1"/>
  <c r="B33" i="4"/>
  <c r="B340" i="4" s="1"/>
  <c r="B34" i="4"/>
  <c r="B341" i="4" s="1"/>
  <c r="B35" i="4"/>
  <c r="B342" i="4" s="1"/>
  <c r="B36" i="4"/>
  <c r="B343" i="4" s="1"/>
  <c r="B37" i="4"/>
  <c r="B344" i="4" s="1"/>
  <c r="B38" i="4"/>
  <c r="B345" i="4" s="1"/>
  <c r="B39" i="4"/>
  <c r="B346" i="4" s="1"/>
  <c r="B40" i="4"/>
  <c r="B347" i="4" s="1"/>
  <c r="B41" i="4"/>
  <c r="B348" i="4" s="1"/>
  <c r="B42" i="4"/>
  <c r="B349" i="4" s="1"/>
  <c r="B43" i="4"/>
  <c r="B350" i="4" s="1"/>
  <c r="B44" i="4"/>
  <c r="B351" i="4" s="1"/>
  <c r="B45" i="4"/>
  <c r="B352" i="4" s="1"/>
  <c r="B46" i="4"/>
  <c r="B353" i="4" s="1"/>
  <c r="B47" i="4"/>
  <c r="B354" i="4" s="1"/>
  <c r="B48" i="4"/>
  <c r="B355" i="4" s="1"/>
  <c r="B49" i="4"/>
  <c r="B356" i="4" s="1"/>
  <c r="B50" i="4"/>
  <c r="B357" i="4" s="1"/>
  <c r="B51" i="4"/>
  <c r="B358" i="4" s="1"/>
  <c r="B52" i="4"/>
  <c r="B359" i="4" s="1"/>
  <c r="B53" i="4"/>
  <c r="B360" i="4" s="1"/>
  <c r="B54" i="4"/>
  <c r="B361" i="4" s="1"/>
  <c r="B55" i="4"/>
  <c r="B362" i="4" s="1"/>
  <c r="B56" i="4"/>
  <c r="B363" i="4" s="1"/>
  <c r="B57" i="4"/>
  <c r="B364" i="4" s="1"/>
  <c r="B58" i="4"/>
  <c r="B365" i="4" s="1"/>
  <c r="B59" i="4"/>
  <c r="B366" i="4" s="1"/>
  <c r="B60" i="4"/>
  <c r="B367" i="4" s="1"/>
  <c r="B61" i="4"/>
  <c r="B368" i="4" s="1"/>
  <c r="B62" i="4"/>
  <c r="B369" i="4" s="1"/>
  <c r="B63" i="4"/>
  <c r="B370" i="4" s="1"/>
  <c r="B64" i="4"/>
  <c r="B371" i="4" s="1"/>
  <c r="B65" i="4"/>
  <c r="B372" i="4" s="1"/>
  <c r="B66" i="4"/>
  <c r="B373" i="4" s="1"/>
  <c r="B67" i="4"/>
  <c r="B374" i="4" s="1"/>
  <c r="B68" i="4"/>
  <c r="B375" i="4" s="1"/>
  <c r="B69" i="4"/>
  <c r="B376" i="4" s="1"/>
  <c r="B70" i="4"/>
  <c r="B377" i="4" s="1"/>
  <c r="B71" i="4"/>
  <c r="B378" i="4" s="1"/>
  <c r="B72" i="4"/>
  <c r="B379" i="4" s="1"/>
  <c r="B73" i="4"/>
  <c r="B380" i="4" s="1"/>
  <c r="B74" i="4"/>
  <c r="B381" i="4" s="1"/>
  <c r="B75" i="4"/>
  <c r="B382" i="4" s="1"/>
  <c r="B76" i="4"/>
  <c r="B383" i="4" s="1"/>
  <c r="B77" i="4"/>
  <c r="B384" i="4" s="1"/>
  <c r="B78" i="4"/>
  <c r="B385" i="4" s="1"/>
  <c r="B79" i="4"/>
  <c r="B386" i="4" s="1"/>
  <c r="B80" i="4"/>
  <c r="B387" i="4" s="1"/>
  <c r="B81" i="4"/>
  <c r="B388" i="4" s="1"/>
  <c r="B82" i="4"/>
  <c r="B389" i="4" s="1"/>
  <c r="B83" i="4"/>
  <c r="B390" i="4" s="1"/>
  <c r="B84" i="4"/>
  <c r="B391" i="4" s="1"/>
  <c r="B85" i="4"/>
  <c r="B392" i="4" s="1"/>
  <c r="B86" i="4"/>
  <c r="B393" i="4" s="1"/>
  <c r="B87" i="4"/>
  <c r="B394" i="4" s="1"/>
  <c r="B88" i="4"/>
  <c r="B395" i="4" s="1"/>
  <c r="B89" i="4"/>
  <c r="B396" i="4" s="1"/>
  <c r="B90" i="4"/>
  <c r="B397" i="4" s="1"/>
  <c r="B91" i="4"/>
  <c r="B398" i="4" s="1"/>
  <c r="B92" i="4"/>
  <c r="B399" i="4" s="1"/>
  <c r="B93" i="4"/>
  <c r="B400" i="4" s="1"/>
  <c r="B94" i="4"/>
  <c r="B401" i="4" s="1"/>
  <c r="B95" i="4"/>
  <c r="B402" i="4" s="1"/>
  <c r="B96" i="4"/>
  <c r="B403" i="4" s="1"/>
  <c r="B97" i="4"/>
  <c r="B404" i="4" s="1"/>
  <c r="B98" i="4"/>
  <c r="B405" i="4" s="1"/>
  <c r="B99" i="4"/>
  <c r="B406" i="4" s="1"/>
  <c r="B100" i="4"/>
  <c r="B407" i="4" s="1"/>
  <c r="B101" i="4"/>
  <c r="B408" i="4" s="1"/>
  <c r="B102" i="4"/>
  <c r="B409" i="4" s="1"/>
  <c r="B103" i="4"/>
  <c r="B410" i="4" s="1"/>
  <c r="B104" i="4"/>
  <c r="B411" i="4" s="1"/>
  <c r="B105" i="4"/>
  <c r="B412" i="4" s="1"/>
  <c r="B106" i="4"/>
  <c r="B413" i="4" s="1"/>
  <c r="B107" i="4"/>
  <c r="B414" i="4" s="1"/>
  <c r="B108" i="4"/>
  <c r="B415" i="4" s="1"/>
  <c r="B109" i="4"/>
  <c r="B416" i="4" s="1"/>
  <c r="B110" i="4"/>
  <c r="B417" i="4" s="1"/>
  <c r="B111" i="4"/>
  <c r="B418" i="4" s="1"/>
  <c r="B112" i="4"/>
  <c r="B419" i="4" s="1"/>
  <c r="B113" i="4"/>
  <c r="B420" i="4" s="1"/>
  <c r="B114" i="4"/>
  <c r="B421" i="4" s="1"/>
  <c r="B115" i="4"/>
  <c r="B422" i="4" s="1"/>
  <c r="B116" i="4"/>
  <c r="B423" i="4" s="1"/>
  <c r="B117" i="4"/>
  <c r="B424" i="4" s="1"/>
  <c r="B118" i="4"/>
  <c r="B425" i="4" s="1"/>
  <c r="B119" i="4"/>
  <c r="B426" i="4" s="1"/>
  <c r="B120" i="4"/>
  <c r="B427" i="4" s="1"/>
  <c r="B121" i="4"/>
  <c r="B428" i="4" s="1"/>
  <c r="B122" i="4"/>
  <c r="B429" i="4" s="1"/>
  <c r="B123" i="4"/>
  <c r="B430" i="4" s="1"/>
  <c r="B124" i="4"/>
  <c r="B431" i="4" s="1"/>
  <c r="B125" i="4"/>
  <c r="B432" i="4" s="1"/>
  <c r="B126" i="4"/>
  <c r="B433" i="4" s="1"/>
  <c r="B127" i="4"/>
  <c r="B434" i="4" s="1"/>
  <c r="B128" i="4"/>
  <c r="B435" i="4" s="1"/>
  <c r="B129" i="4"/>
  <c r="B436" i="4" s="1"/>
  <c r="B130" i="4"/>
  <c r="B437" i="4" s="1"/>
  <c r="B131" i="4"/>
  <c r="B438" i="4" s="1"/>
  <c r="B132" i="4"/>
  <c r="B439" i="4" s="1"/>
  <c r="B133" i="4"/>
  <c r="B440" i="4" s="1"/>
  <c r="B134" i="4"/>
  <c r="B441" i="4" s="1"/>
  <c r="B135" i="4"/>
  <c r="B442" i="4" s="1"/>
  <c r="B136" i="4"/>
  <c r="B443" i="4" s="1"/>
  <c r="B137" i="4"/>
  <c r="B444" i="4" s="1"/>
  <c r="B138" i="4"/>
  <c r="B445" i="4" s="1"/>
  <c r="B139" i="4"/>
  <c r="B446" i="4" s="1"/>
  <c r="B140" i="4"/>
  <c r="B447" i="4" s="1"/>
  <c r="B141" i="4"/>
  <c r="B448" i="4" s="1"/>
  <c r="B142" i="4"/>
  <c r="B449" i="4" s="1"/>
  <c r="B143" i="4"/>
  <c r="B450" i="4" s="1"/>
  <c r="B144" i="4"/>
  <c r="B451" i="4" s="1"/>
  <c r="B145" i="4"/>
  <c r="B452" i="4" s="1"/>
  <c r="B146" i="4"/>
  <c r="B453" i="4" s="1"/>
  <c r="B147" i="4"/>
  <c r="B454" i="4" s="1"/>
  <c r="B148" i="4"/>
  <c r="B455" i="4" s="1"/>
  <c r="B149" i="4"/>
  <c r="B456" i="4" s="1"/>
  <c r="B150" i="4"/>
  <c r="B457" i="4" s="1"/>
  <c r="B151" i="4"/>
  <c r="B458" i="4" s="1"/>
  <c r="B152" i="4"/>
  <c r="B459" i="4" s="1"/>
  <c r="B153" i="4"/>
  <c r="B460" i="4" s="1"/>
  <c r="B154" i="4"/>
  <c r="B461" i="4" s="1"/>
  <c r="B155" i="4"/>
  <c r="B462" i="4" s="1"/>
  <c r="B156" i="4"/>
  <c r="B463" i="4" s="1"/>
  <c r="B157" i="4"/>
  <c r="B464" i="4" s="1"/>
  <c r="B158" i="4"/>
  <c r="B465" i="4" s="1"/>
  <c r="B159" i="4"/>
  <c r="B466" i="4" s="1"/>
  <c r="B160" i="4"/>
  <c r="B467" i="4" s="1"/>
  <c r="B161" i="4"/>
  <c r="B468" i="4" s="1"/>
  <c r="B162" i="4"/>
  <c r="B469" i="4" s="1"/>
  <c r="B163" i="4"/>
  <c r="B470" i="4" s="1"/>
  <c r="B164" i="4"/>
  <c r="B471" i="4" s="1"/>
  <c r="B165" i="4"/>
  <c r="B472" i="4" s="1"/>
  <c r="B166" i="4"/>
  <c r="B473" i="4" s="1"/>
  <c r="B167" i="4"/>
  <c r="B474" i="4" s="1"/>
  <c r="B168" i="4"/>
  <c r="B475" i="4" s="1"/>
  <c r="B169" i="4"/>
  <c r="B476" i="4" s="1"/>
  <c r="B170" i="4"/>
  <c r="B477" i="4" s="1"/>
  <c r="B171" i="4"/>
  <c r="B478" i="4" s="1"/>
  <c r="B172" i="4"/>
  <c r="B479" i="4" s="1"/>
  <c r="B173" i="4"/>
  <c r="B480" i="4" s="1"/>
  <c r="B174" i="4"/>
  <c r="B481" i="4" s="1"/>
  <c r="B175" i="4"/>
  <c r="B482" i="4" s="1"/>
  <c r="B176" i="4"/>
  <c r="B483" i="4" s="1"/>
  <c r="B177" i="4"/>
  <c r="B484" i="4" s="1"/>
  <c r="B178" i="4"/>
  <c r="B485" i="4" s="1"/>
  <c r="B179" i="4"/>
  <c r="B486" i="4" s="1"/>
  <c r="B180" i="4"/>
  <c r="B487" i="4" s="1"/>
  <c r="B181" i="4"/>
  <c r="B488" i="4" s="1"/>
  <c r="B182" i="4"/>
  <c r="B489" i="4" s="1"/>
  <c r="B183" i="4"/>
  <c r="B490" i="4" s="1"/>
  <c r="B184" i="4"/>
  <c r="B491" i="4" s="1"/>
  <c r="B185" i="4"/>
  <c r="B492" i="4" s="1"/>
  <c r="B186" i="4"/>
  <c r="B493" i="4" s="1"/>
  <c r="B187" i="4"/>
  <c r="B494" i="4" s="1"/>
  <c r="B188" i="4"/>
  <c r="B495" i="4" s="1"/>
  <c r="B189" i="4"/>
  <c r="B496" i="4" s="1"/>
  <c r="B190" i="4"/>
  <c r="B497" i="4" s="1"/>
  <c r="B191" i="4"/>
  <c r="B498" i="4" s="1"/>
  <c r="B192" i="4"/>
  <c r="B499" i="4" s="1"/>
  <c r="B193" i="4"/>
  <c r="B500" i="4" s="1"/>
  <c r="B194" i="4"/>
  <c r="B501" i="4" s="1"/>
  <c r="B195" i="4"/>
  <c r="B502" i="4" s="1"/>
  <c r="B198" i="4"/>
  <c r="B505" i="4" s="1"/>
  <c r="B199" i="4"/>
  <c r="B506" i="4" s="1"/>
  <c r="B200" i="4"/>
  <c r="B507" i="4" s="1"/>
  <c r="B201" i="4"/>
  <c r="B508" i="4" s="1"/>
  <c r="B202" i="4"/>
  <c r="B509" i="4" s="1"/>
  <c r="B203" i="4"/>
  <c r="B510" i="4" s="1"/>
  <c r="B204" i="4"/>
  <c r="B511" i="4" s="1"/>
  <c r="B205" i="4"/>
  <c r="B512" i="4" s="1"/>
  <c r="B206" i="4"/>
  <c r="B513" i="4" s="1"/>
  <c r="B207" i="4"/>
  <c r="B514" i="4" s="1"/>
  <c r="B208" i="4"/>
  <c r="B515" i="4" s="1"/>
  <c r="B209" i="4"/>
  <c r="B516" i="4" s="1"/>
  <c r="B210" i="4"/>
  <c r="B517" i="4" s="1"/>
  <c r="B211" i="4"/>
  <c r="B518" i="4" s="1"/>
  <c r="B212" i="4"/>
  <c r="B519" i="4" s="1"/>
  <c r="B213" i="4"/>
  <c r="B520" i="4" s="1"/>
  <c r="B3" i="4"/>
  <c r="B310" i="4" s="1"/>
  <c r="H14" i="63" l="1"/>
  <c r="M14" i="63"/>
  <c r="M13" i="63"/>
  <c r="L15" i="63"/>
  <c r="E14" i="63"/>
  <c r="G15" i="63"/>
  <c r="F13" i="63"/>
  <c r="F14" i="63"/>
  <c r="H15" i="63"/>
  <c r="G16" i="63"/>
  <c r="L13" i="63"/>
  <c r="H13" i="63"/>
  <c r="J14" i="63"/>
  <c r="F15" i="63"/>
  <c r="E1" i="57"/>
  <c r="E15" i="63"/>
  <c r="J13" i="63"/>
  <c r="J15" i="63"/>
  <c r="H16" i="63"/>
  <c r="M15" i="63"/>
  <c r="E13" i="63"/>
  <c r="K14" i="63"/>
  <c r="K13" i="63"/>
  <c r="L14" i="63"/>
  <c r="K15" i="63"/>
  <c r="E16" i="63"/>
  <c r="N18" i="63"/>
  <c r="H18" i="63"/>
  <c r="F19" i="63"/>
  <c r="G19" i="63"/>
  <c r="I20" i="63"/>
  <c r="L20" i="63"/>
  <c r="N19" i="63"/>
  <c r="P19" i="63"/>
  <c r="P17" i="63"/>
  <c r="Q19" i="63"/>
  <c r="O20" i="63"/>
  <c r="H20" i="63"/>
  <c r="H19" i="63"/>
  <c r="E18" i="63"/>
  <c r="G18" i="63"/>
  <c r="G20" i="63"/>
  <c r="Q18" i="63"/>
  <c r="P20" i="63"/>
  <c r="I17" i="63"/>
  <c r="E20" i="63"/>
  <c r="E19" i="63"/>
  <c r="L17" i="63"/>
  <c r="K19" i="63"/>
  <c r="F17" i="63"/>
  <c r="M19" i="63"/>
  <c r="P18" i="63"/>
  <c r="L18" i="63"/>
  <c r="G17" i="63"/>
  <c r="K20" i="63"/>
  <c r="M20" i="63"/>
  <c r="K18" i="63"/>
  <c r="F20" i="63"/>
  <c r="E17" i="63"/>
  <c r="O17" i="63"/>
  <c r="M18" i="63"/>
  <c r="M17" i="63"/>
  <c r="J20" i="63"/>
  <c r="I18" i="63"/>
  <c r="H17" i="63"/>
  <c r="N20" i="63"/>
  <c r="N17" i="63"/>
  <c r="Q20" i="63"/>
  <c r="O18" i="63"/>
  <c r="I19" i="63"/>
  <c r="K17" i="63"/>
  <c r="L19" i="63"/>
  <c r="F18" i="63"/>
  <c r="O19" i="63"/>
  <c r="Q17" i="63"/>
  <c r="A6" i="46"/>
  <c r="A62" i="46"/>
  <c r="B108" i="53"/>
  <c r="B127" i="53"/>
  <c r="B87" i="53"/>
  <c r="B88" i="44"/>
  <c r="A553" i="44"/>
  <c r="B274" i="44"/>
  <c r="B460" i="44"/>
  <c r="A181" i="44"/>
  <c r="A367" i="44"/>
  <c r="B229" i="36"/>
  <c r="I229" i="36" s="1"/>
  <c r="N229" i="36" s="1"/>
  <c r="B344" i="36"/>
  <c r="I344" i="36" s="1"/>
  <c r="N344" i="36" s="1"/>
  <c r="A338" i="45"/>
  <c r="I338" i="45" s="1"/>
  <c r="N338" i="45" s="1"/>
  <c r="A223" i="45"/>
  <c r="I223" i="45" s="1"/>
  <c r="N223" i="45" s="1"/>
  <c r="A106" i="45"/>
  <c r="I106" i="45" s="1"/>
  <c r="N106" i="45" s="1"/>
  <c r="G45" i="14"/>
  <c r="C115" i="36"/>
  <c r="C116" i="36"/>
  <c r="C108" i="36"/>
  <c r="C109" i="36"/>
  <c r="C110" i="36"/>
  <c r="C111" i="36"/>
  <c r="C112" i="36"/>
  <c r="C113" i="36"/>
  <c r="C114" i="36"/>
  <c r="C105" i="36"/>
  <c r="C106" i="36"/>
  <c r="C107" i="36"/>
  <c r="A116" i="36"/>
  <c r="A115" i="36"/>
  <c r="A114" i="36"/>
  <c r="A113" i="36"/>
  <c r="A112" i="36"/>
  <c r="A111" i="36"/>
  <c r="A110" i="36"/>
  <c r="A109" i="36"/>
  <c r="A108" i="36"/>
  <c r="A107" i="36"/>
  <c r="A106" i="36"/>
  <c r="A105" i="36"/>
  <c r="A104" i="36"/>
  <c r="A103" i="36"/>
  <c r="A102" i="36"/>
  <c r="A101" i="36"/>
  <c r="A100" i="36"/>
  <c r="A99" i="36"/>
  <c r="A98" i="36"/>
  <c r="A97" i="36"/>
  <c r="A96" i="36"/>
  <c r="A95" i="36"/>
  <c r="A94" i="36"/>
  <c r="A93" i="36"/>
  <c r="A92" i="36"/>
  <c r="A91" i="36"/>
  <c r="A90" i="36"/>
  <c r="A89" i="36"/>
  <c r="A88" i="36"/>
  <c r="A87" i="36"/>
  <c r="A86" i="36"/>
  <c r="A85" i="36"/>
  <c r="A84" i="36"/>
  <c r="A83" i="36"/>
  <c r="A82" i="36"/>
  <c r="A81" i="36"/>
  <c r="A80" i="36"/>
  <c r="A79" i="36"/>
  <c r="A78" i="36"/>
  <c r="A77" i="36"/>
  <c r="A76" i="36"/>
  <c r="A75" i="36"/>
  <c r="A74" i="36"/>
  <c r="A73" i="36"/>
  <c r="A72" i="36"/>
  <c r="A71" i="36"/>
  <c r="A70" i="36"/>
  <c r="A69" i="36"/>
  <c r="A68" i="36"/>
  <c r="A67" i="36"/>
  <c r="A66" i="36"/>
  <c r="A65" i="36"/>
  <c r="A64" i="36"/>
  <c r="A63" i="36"/>
  <c r="A62" i="36"/>
  <c r="A61" i="36"/>
  <c r="A60" i="36"/>
  <c r="A59" i="36"/>
  <c r="A58" i="36"/>
  <c r="A57" i="36"/>
  <c r="A56" i="36"/>
  <c r="A55" i="36"/>
  <c r="A54" i="36"/>
  <c r="A53" i="36"/>
  <c r="A52" i="36"/>
  <c r="A51" i="36"/>
  <c r="A50" i="36"/>
  <c r="A49" i="36"/>
  <c r="A48" i="36"/>
  <c r="A47" i="36"/>
  <c r="A46" i="36"/>
  <c r="A45" i="36"/>
  <c r="A44" i="36"/>
  <c r="A43" i="36"/>
  <c r="A42" i="36"/>
  <c r="A41" i="36"/>
  <c r="A40" i="36"/>
  <c r="A39" i="36"/>
  <c r="A38" i="36"/>
  <c r="A37" i="36"/>
  <c r="A36" i="36"/>
  <c r="A35" i="36"/>
  <c r="A34" i="36"/>
  <c r="A33" i="36"/>
  <c r="A32" i="36"/>
  <c r="A31" i="36"/>
  <c r="A30" i="36"/>
  <c r="A29" i="36"/>
  <c r="A28" i="36"/>
  <c r="A27" i="36"/>
  <c r="A26" i="36"/>
  <c r="A25" i="36"/>
  <c r="A24" i="36"/>
  <c r="A23" i="36"/>
  <c r="A22" i="36"/>
  <c r="A21" i="36"/>
  <c r="A20" i="36"/>
  <c r="A19" i="36"/>
  <c r="A18" i="36"/>
  <c r="A17" i="36"/>
  <c r="A16" i="36"/>
  <c r="A15" i="36"/>
  <c r="A14" i="36"/>
  <c r="A13" i="36"/>
  <c r="A12" i="36"/>
  <c r="A11" i="36"/>
  <c r="A10" i="36"/>
  <c r="A9" i="36"/>
  <c r="A8" i="36"/>
  <c r="A7" i="36"/>
  <c r="A6" i="36"/>
  <c r="A5" i="36"/>
  <c r="A4" i="36"/>
  <c r="A3" i="36"/>
  <c r="A3" i="63" s="1"/>
  <c r="A2" i="36"/>
  <c r="A2" i="63" s="1"/>
  <c r="D12" i="33"/>
  <c r="A46" i="33"/>
  <c r="A154" i="45" s="1"/>
  <c r="I154" i="45" s="1"/>
  <c r="N154" i="45" s="1"/>
  <c r="A45" i="33"/>
  <c r="A153" i="45" s="1"/>
  <c r="I153" i="45" s="1"/>
  <c r="N153" i="45" s="1"/>
  <c r="A20" i="33"/>
  <c r="A128" i="45" s="1"/>
  <c r="I128" i="45" s="1"/>
  <c r="N128" i="45" s="1"/>
  <c r="A19" i="33"/>
  <c r="A127" i="45" s="1"/>
  <c r="I127" i="45" s="1"/>
  <c r="N127" i="45" s="1"/>
  <c r="A117" i="33"/>
  <c r="A116" i="33"/>
  <c r="A114" i="33"/>
  <c r="A113" i="33"/>
  <c r="A112" i="33"/>
  <c r="A111" i="33"/>
  <c r="A110" i="33"/>
  <c r="A33" i="33"/>
  <c r="A109" i="33"/>
  <c r="A108" i="33"/>
  <c r="A107" i="33"/>
  <c r="A106" i="33"/>
  <c r="A105" i="33"/>
  <c r="A104" i="33"/>
  <c r="A103" i="33"/>
  <c r="A102" i="33"/>
  <c r="A101" i="33"/>
  <c r="A100" i="33"/>
  <c r="A99" i="33"/>
  <c r="A98" i="33"/>
  <c r="A97" i="33"/>
  <c r="A96" i="33"/>
  <c r="A95" i="33"/>
  <c r="A94" i="33"/>
  <c r="A93" i="33"/>
  <c r="A92" i="33"/>
  <c r="A91" i="33"/>
  <c r="A90" i="33"/>
  <c r="A89" i="33"/>
  <c r="A120" i="33"/>
  <c r="A88" i="33"/>
  <c r="A87" i="33"/>
  <c r="A86" i="33"/>
  <c r="A85" i="33"/>
  <c r="A84" i="33"/>
  <c r="A83" i="33"/>
  <c r="A82" i="33"/>
  <c r="A81" i="33"/>
  <c r="A80" i="33"/>
  <c r="A79" i="33"/>
  <c r="A78" i="33"/>
  <c r="A77" i="33"/>
  <c r="A76" i="33"/>
  <c r="A75" i="33"/>
  <c r="A74" i="33"/>
  <c r="A73" i="33"/>
  <c r="A119" i="33"/>
  <c r="A72" i="33"/>
  <c r="A71" i="33"/>
  <c r="A70" i="33"/>
  <c r="A69" i="33"/>
  <c r="A68" i="33"/>
  <c r="A67" i="33"/>
  <c r="A66" i="33"/>
  <c r="A65" i="33"/>
  <c r="A64" i="33"/>
  <c r="A63" i="33"/>
  <c r="A118" i="33"/>
  <c r="A62" i="33"/>
  <c r="A61" i="33"/>
  <c r="A60" i="33"/>
  <c r="A59" i="33"/>
  <c r="A58" i="33"/>
  <c r="A57" i="33"/>
  <c r="A56" i="33"/>
  <c r="A55" i="33"/>
  <c r="A54" i="33"/>
  <c r="A53" i="33"/>
  <c r="A52" i="33"/>
  <c r="A51" i="33"/>
  <c r="A50" i="33"/>
  <c r="A49" i="33"/>
  <c r="A48" i="33"/>
  <c r="A47" i="33"/>
  <c r="A44" i="33"/>
  <c r="A43" i="33"/>
  <c r="A42" i="33"/>
  <c r="A41" i="33"/>
  <c r="A40" i="33"/>
  <c r="A39" i="33"/>
  <c r="A38" i="33"/>
  <c r="A37" i="33"/>
  <c r="A36" i="33"/>
  <c r="A35" i="33"/>
  <c r="A34" i="33"/>
  <c r="A32" i="33"/>
  <c r="A31" i="33"/>
  <c r="A30" i="33"/>
  <c r="A29" i="33"/>
  <c r="A28" i="33"/>
  <c r="A27" i="33"/>
  <c r="A26" i="33"/>
  <c r="A25" i="33"/>
  <c r="A24" i="33"/>
  <c r="A23" i="33"/>
  <c r="A22" i="33"/>
  <c r="A21" i="33"/>
  <c r="A18" i="33"/>
  <c r="A17" i="33"/>
  <c r="A16" i="33"/>
  <c r="A15" i="33"/>
  <c r="A14" i="33"/>
  <c r="A13" i="33"/>
  <c r="A12" i="33"/>
  <c r="A11" i="33"/>
  <c r="A10" i="33"/>
  <c r="A9" i="33"/>
  <c r="A8" i="33"/>
  <c r="A7" i="33"/>
  <c r="A6" i="33"/>
  <c r="D104" i="33"/>
  <c r="D103" i="33"/>
  <c r="D102" i="33"/>
  <c r="D101" i="33"/>
  <c r="D100" i="33"/>
  <c r="D99" i="33"/>
  <c r="D98" i="33"/>
  <c r="D97" i="33"/>
  <c r="D96" i="33"/>
  <c r="D95" i="33"/>
  <c r="D94" i="33"/>
  <c r="D93" i="33"/>
  <c r="D92" i="33"/>
  <c r="D91" i="33"/>
  <c r="D90" i="33"/>
  <c r="D89" i="33"/>
  <c r="D88" i="33"/>
  <c r="D87" i="33"/>
  <c r="D86" i="33"/>
  <c r="D85" i="33"/>
  <c r="D84" i="33"/>
  <c r="D81" i="33"/>
  <c r="D82" i="33"/>
  <c r="D83" i="33"/>
  <c r="D80" i="33"/>
  <c r="D79" i="33"/>
  <c r="D78" i="33"/>
  <c r="D77" i="33"/>
  <c r="D76" i="33"/>
  <c r="D75" i="33"/>
  <c r="D74" i="33"/>
  <c r="D73" i="33"/>
  <c r="D64" i="33"/>
  <c r="D65" i="33"/>
  <c r="D66" i="33"/>
  <c r="D67" i="33"/>
  <c r="D68" i="33"/>
  <c r="D69" i="33"/>
  <c r="D70" i="33"/>
  <c r="D71" i="33"/>
  <c r="D72" i="33"/>
  <c r="D63" i="33"/>
  <c r="D62" i="33"/>
  <c r="D61" i="33"/>
  <c r="D60" i="33"/>
  <c r="D59" i="33"/>
  <c r="D58" i="33"/>
  <c r="D57" i="33"/>
  <c r="D56" i="33"/>
  <c r="D55" i="33"/>
  <c r="G53" i="33"/>
  <c r="D52" i="33"/>
  <c r="D51" i="33"/>
  <c r="D50" i="33"/>
  <c r="G48" i="33"/>
  <c r="D46" i="14" s="1"/>
  <c r="C44" i="36" s="1"/>
  <c r="D47" i="33"/>
  <c r="G45" i="33"/>
  <c r="G42" i="33"/>
  <c r="D41" i="33"/>
  <c r="D40" i="33"/>
  <c r="D39" i="33"/>
  <c r="D38" i="33"/>
  <c r="D37" i="33"/>
  <c r="D36" i="33"/>
  <c r="D35" i="33"/>
  <c r="D34" i="33"/>
  <c r="D33" i="33"/>
  <c r="D32" i="33"/>
  <c r="D31" i="33"/>
  <c r="D30" i="33"/>
  <c r="D23" i="33"/>
  <c r="D24" i="33"/>
  <c r="D25" i="33"/>
  <c r="D26" i="33"/>
  <c r="G27" i="33"/>
  <c r="D29" i="33"/>
  <c r="D18" i="33"/>
  <c r="G19" i="33"/>
  <c r="D21" i="33"/>
  <c r="D22" i="33"/>
  <c r="D14" i="33"/>
  <c r="D15" i="33"/>
  <c r="D16" i="33"/>
  <c r="D17" i="33"/>
  <c r="D7" i="33"/>
  <c r="D8" i="33"/>
  <c r="D9" i="33"/>
  <c r="D10" i="33"/>
  <c r="D11" i="33"/>
  <c r="D13" i="33"/>
  <c r="D6" i="33"/>
  <c r="E85" i="33"/>
  <c r="E86" i="33"/>
  <c r="E87" i="33"/>
  <c r="E88" i="33"/>
  <c r="E89" i="33"/>
  <c r="E90" i="33"/>
  <c r="E91" i="33"/>
  <c r="E92" i="33"/>
  <c r="E93" i="33"/>
  <c r="E94" i="33"/>
  <c r="E95" i="33"/>
  <c r="E96" i="33"/>
  <c r="E97" i="33"/>
  <c r="E98" i="33"/>
  <c r="E99" i="33"/>
  <c r="E100" i="33"/>
  <c r="E101" i="33"/>
  <c r="E102" i="33"/>
  <c r="E103" i="33"/>
  <c r="E104" i="33"/>
  <c r="E84" i="33"/>
  <c r="E64" i="33"/>
  <c r="E65" i="33"/>
  <c r="E66" i="33"/>
  <c r="E67" i="33"/>
  <c r="E68" i="33"/>
  <c r="E69" i="33"/>
  <c r="E70" i="33"/>
  <c r="E71" i="33"/>
  <c r="E72" i="33"/>
  <c r="E73" i="33"/>
  <c r="E74" i="33"/>
  <c r="E75" i="33"/>
  <c r="E76" i="33"/>
  <c r="E77" i="33"/>
  <c r="E78" i="33"/>
  <c r="E79" i="33"/>
  <c r="E80" i="33"/>
  <c r="E81" i="33"/>
  <c r="E82" i="33"/>
  <c r="E83" i="33"/>
  <c r="E63" i="33"/>
  <c r="F88" i="33"/>
  <c r="F89" i="33"/>
  <c r="F90" i="33"/>
  <c r="F91" i="33"/>
  <c r="F92" i="33"/>
  <c r="F93" i="33"/>
  <c r="F94" i="33"/>
  <c r="F95" i="33"/>
  <c r="F96" i="33"/>
  <c r="F97" i="33"/>
  <c r="F98" i="33"/>
  <c r="F99" i="33"/>
  <c r="F100" i="33"/>
  <c r="F101" i="33"/>
  <c r="F102" i="33"/>
  <c r="F103" i="33"/>
  <c r="F104" i="33"/>
  <c r="F85" i="33"/>
  <c r="F86" i="33"/>
  <c r="F87" i="33"/>
  <c r="F84" i="33"/>
  <c r="F64" i="33"/>
  <c r="F65" i="33"/>
  <c r="F66" i="33"/>
  <c r="F67" i="33"/>
  <c r="F68" i="33"/>
  <c r="F69" i="33"/>
  <c r="F70" i="33"/>
  <c r="F71" i="33"/>
  <c r="F72" i="33"/>
  <c r="F73" i="33"/>
  <c r="F74" i="33"/>
  <c r="F75" i="33"/>
  <c r="F76" i="33"/>
  <c r="F77" i="33"/>
  <c r="F78" i="33"/>
  <c r="F79" i="33"/>
  <c r="F80" i="33"/>
  <c r="F81" i="33"/>
  <c r="F82" i="33"/>
  <c r="F83" i="33"/>
  <c r="F63" i="33"/>
  <c r="C102" i="33"/>
  <c r="C103" i="33"/>
  <c r="C104" i="33"/>
  <c r="C85" i="33"/>
  <c r="C86" i="33"/>
  <c r="C87" i="33"/>
  <c r="C88" i="33"/>
  <c r="C89" i="33"/>
  <c r="C90" i="33"/>
  <c r="C91" i="33"/>
  <c r="C92" i="33"/>
  <c r="C93" i="33"/>
  <c r="C94" i="33"/>
  <c r="C95" i="33"/>
  <c r="C96" i="33"/>
  <c r="C97" i="33"/>
  <c r="C98" i="33"/>
  <c r="C99" i="33"/>
  <c r="C100" i="33"/>
  <c r="C101" i="33"/>
  <c r="C84" i="33"/>
  <c r="C64" i="33"/>
  <c r="C65" i="33"/>
  <c r="C66" i="33"/>
  <c r="C67" i="33"/>
  <c r="C68" i="33"/>
  <c r="C69" i="33"/>
  <c r="C70" i="33"/>
  <c r="C71" i="33"/>
  <c r="C72" i="33"/>
  <c r="C73" i="33"/>
  <c r="C74" i="33"/>
  <c r="C75" i="33"/>
  <c r="C76" i="33"/>
  <c r="C77" i="33"/>
  <c r="C78" i="33"/>
  <c r="C79" i="33"/>
  <c r="C80" i="33"/>
  <c r="C81" i="33"/>
  <c r="C82" i="33"/>
  <c r="C83" i="33"/>
  <c r="C63" i="33"/>
  <c r="F47" i="33"/>
  <c r="F48" i="33"/>
  <c r="F49" i="33"/>
  <c r="F50" i="33"/>
  <c r="F51" i="33"/>
  <c r="F52" i="33"/>
  <c r="F53" i="33"/>
  <c r="F54" i="33"/>
  <c r="F55" i="33"/>
  <c r="F56" i="33"/>
  <c r="F57" i="33"/>
  <c r="F58" i="33"/>
  <c r="F59" i="33"/>
  <c r="F60" i="33"/>
  <c r="F61" i="33"/>
  <c r="F62" i="33"/>
  <c r="H45" i="33"/>
  <c r="F7" i="33"/>
  <c r="F8" i="33"/>
  <c r="F9" i="33"/>
  <c r="F10" i="33"/>
  <c r="F11" i="33"/>
  <c r="F12" i="33"/>
  <c r="F13" i="33"/>
  <c r="F14" i="33"/>
  <c r="F15" i="33"/>
  <c r="F16" i="33"/>
  <c r="F17" i="33"/>
  <c r="F18" i="33"/>
  <c r="H19" i="33"/>
  <c r="F21" i="33"/>
  <c r="F22" i="33"/>
  <c r="F23" i="33"/>
  <c r="F24" i="33"/>
  <c r="F25" i="33"/>
  <c r="F26" i="33"/>
  <c r="F27" i="33"/>
  <c r="F28" i="33"/>
  <c r="F29" i="33"/>
  <c r="F30" i="33"/>
  <c r="F31" i="33"/>
  <c r="F32" i="33"/>
  <c r="F34" i="33"/>
  <c r="F35" i="33"/>
  <c r="F36" i="33"/>
  <c r="F37" i="33"/>
  <c r="F38" i="33"/>
  <c r="F39" i="33"/>
  <c r="F40" i="33"/>
  <c r="F41" i="33"/>
  <c r="F42" i="33"/>
  <c r="F43" i="33"/>
  <c r="F44" i="33"/>
  <c r="F6" i="33"/>
  <c r="E46" i="33"/>
  <c r="E47" i="33"/>
  <c r="E48" i="33"/>
  <c r="E49" i="33"/>
  <c r="E50" i="33"/>
  <c r="E51" i="33"/>
  <c r="E52" i="33"/>
  <c r="E53" i="33"/>
  <c r="E54" i="33"/>
  <c r="E55" i="33"/>
  <c r="E56" i="33"/>
  <c r="E57" i="33"/>
  <c r="E58" i="33"/>
  <c r="E59" i="33"/>
  <c r="E60" i="33"/>
  <c r="E61" i="33"/>
  <c r="E62" i="33"/>
  <c r="E45" i="33"/>
  <c r="E7" i="33"/>
  <c r="E8" i="33"/>
  <c r="E9" i="33"/>
  <c r="E10" i="33"/>
  <c r="E11" i="33"/>
  <c r="E12" i="33"/>
  <c r="E13" i="33"/>
  <c r="E14" i="33"/>
  <c r="E15" i="33"/>
  <c r="E16" i="33"/>
  <c r="E17" i="33"/>
  <c r="E18" i="33"/>
  <c r="E19" i="33"/>
  <c r="E20" i="33"/>
  <c r="E21" i="33"/>
  <c r="E22" i="33"/>
  <c r="E23" i="33"/>
  <c r="E24" i="33"/>
  <c r="E25" i="33"/>
  <c r="E26" i="33"/>
  <c r="E27" i="33"/>
  <c r="E28" i="33"/>
  <c r="E29" i="33"/>
  <c r="E30" i="33"/>
  <c r="E31" i="33"/>
  <c r="E32" i="33"/>
  <c r="E33" i="33"/>
  <c r="E34" i="33"/>
  <c r="E35" i="33"/>
  <c r="E36" i="33"/>
  <c r="E37" i="33"/>
  <c r="E38" i="33"/>
  <c r="E39" i="33"/>
  <c r="E40" i="33"/>
  <c r="E41" i="33"/>
  <c r="E42" i="33"/>
  <c r="E43" i="33"/>
  <c r="E44" i="33"/>
  <c r="E6" i="33"/>
  <c r="C46" i="33"/>
  <c r="C47" i="33"/>
  <c r="C48" i="33"/>
  <c r="C49" i="33"/>
  <c r="C50" i="33"/>
  <c r="C51" i="33"/>
  <c r="C52" i="33"/>
  <c r="C53" i="33"/>
  <c r="C54" i="33"/>
  <c r="C55" i="33"/>
  <c r="C56" i="33"/>
  <c r="C57" i="33"/>
  <c r="C58" i="33"/>
  <c r="C59" i="33"/>
  <c r="C60" i="33"/>
  <c r="C61" i="33"/>
  <c r="C62" i="33"/>
  <c r="C45"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3" i="33"/>
  <c r="C34" i="33"/>
  <c r="C35" i="33"/>
  <c r="C36" i="33"/>
  <c r="C37" i="33"/>
  <c r="C38" i="33"/>
  <c r="C39" i="33"/>
  <c r="C40" i="33"/>
  <c r="C41" i="33"/>
  <c r="C42" i="33"/>
  <c r="C43" i="33"/>
  <c r="C44" i="33"/>
  <c r="C6" i="33"/>
  <c r="A5" i="33"/>
  <c r="A4" i="33"/>
  <c r="A3" i="33"/>
  <c r="C3" i="33"/>
  <c r="D3" i="33"/>
  <c r="E3" i="33"/>
  <c r="C4" i="33"/>
  <c r="D4" i="33"/>
  <c r="E4" i="33"/>
  <c r="C5" i="33"/>
  <c r="D5" i="33"/>
  <c r="E5" i="33"/>
  <c r="F3" i="33"/>
  <c r="F4" i="33"/>
  <c r="F5" i="33"/>
  <c r="A39" i="32"/>
  <c r="L8" i="32"/>
  <c r="K8" i="32"/>
  <c r="J8" i="32"/>
  <c r="I8" i="32"/>
  <c r="H8" i="32"/>
  <c r="G8" i="32"/>
  <c r="F8" i="32"/>
  <c r="E8" i="32"/>
  <c r="D8" i="32"/>
  <c r="C8" i="32"/>
  <c r="B8" i="32"/>
  <c r="A1" i="32"/>
  <c r="A44" i="31"/>
  <c r="L9" i="31"/>
  <c r="K9" i="31"/>
  <c r="J9" i="31"/>
  <c r="I9" i="31"/>
  <c r="H9" i="31"/>
  <c r="G9" i="31"/>
  <c r="F9" i="31"/>
  <c r="E9" i="31"/>
  <c r="D9" i="31"/>
  <c r="C9" i="31"/>
  <c r="B9" i="31"/>
  <c r="D8" i="31"/>
  <c r="A1" i="31"/>
  <c r="A32" i="30"/>
  <c r="L8" i="30"/>
  <c r="K8" i="30"/>
  <c r="J8" i="30"/>
  <c r="I8" i="30"/>
  <c r="H8" i="30"/>
  <c r="G8" i="30"/>
  <c r="F8" i="30"/>
  <c r="E8" i="30"/>
  <c r="D8" i="30"/>
  <c r="C8" i="30"/>
  <c r="B8" i="30"/>
  <c r="A1" i="30"/>
  <c r="A52" i="29"/>
  <c r="L8" i="29"/>
  <c r="K8" i="29"/>
  <c r="J8" i="29"/>
  <c r="I8" i="29"/>
  <c r="H8" i="29"/>
  <c r="G8" i="29"/>
  <c r="F8" i="29"/>
  <c r="E8" i="29"/>
  <c r="D8" i="29"/>
  <c r="C8" i="29"/>
  <c r="B8" i="29"/>
  <c r="A1" i="29"/>
  <c r="A23" i="28"/>
  <c r="L8" i="28"/>
  <c r="K8" i="28"/>
  <c r="J8" i="28"/>
  <c r="I8" i="28"/>
  <c r="H8" i="28"/>
  <c r="G8" i="28"/>
  <c r="F8" i="28"/>
  <c r="E8" i="28"/>
  <c r="D8" i="28"/>
  <c r="C8" i="28"/>
  <c r="B8" i="28"/>
  <c r="A1" i="28"/>
  <c r="A7" i="46" l="1"/>
  <c r="A63" i="46"/>
  <c r="A282" i="45"/>
  <c r="I282" i="45" s="1"/>
  <c r="N282" i="45" s="1"/>
  <c r="A167" i="45"/>
  <c r="I167" i="45" s="1"/>
  <c r="N167" i="45" s="1"/>
  <c r="A50" i="45"/>
  <c r="I50" i="45" s="1"/>
  <c r="N50" i="45" s="1"/>
  <c r="A289" i="45"/>
  <c r="I289" i="45" s="1"/>
  <c r="N289" i="45" s="1"/>
  <c r="A174" i="45"/>
  <c r="I174" i="45" s="1"/>
  <c r="N174" i="45" s="1"/>
  <c r="A57" i="45"/>
  <c r="I57" i="45" s="1"/>
  <c r="N57" i="45" s="1"/>
  <c r="A304" i="45"/>
  <c r="I304" i="45" s="1"/>
  <c r="N304" i="45" s="1"/>
  <c r="A189" i="45"/>
  <c r="I189" i="45" s="1"/>
  <c r="N189" i="45" s="1"/>
  <c r="A72" i="45"/>
  <c r="I72" i="45" s="1"/>
  <c r="N72" i="45" s="1"/>
  <c r="A228" i="45"/>
  <c r="I228" i="45" s="1"/>
  <c r="N228" i="45" s="1"/>
  <c r="A343" i="45"/>
  <c r="I343" i="45" s="1"/>
  <c r="N343" i="45" s="1"/>
  <c r="A111" i="45"/>
  <c r="I111" i="45" s="1"/>
  <c r="N111" i="45" s="1"/>
  <c r="A204" i="45"/>
  <c r="I204" i="45" s="1"/>
  <c r="N204" i="45" s="1"/>
  <c r="A319" i="45"/>
  <c r="I319" i="45" s="1"/>
  <c r="N319" i="45" s="1"/>
  <c r="A87" i="45"/>
  <c r="I87" i="45" s="1"/>
  <c r="N87" i="45" s="1"/>
  <c r="A212" i="45"/>
  <c r="I212" i="45" s="1"/>
  <c r="N212" i="45" s="1"/>
  <c r="A327" i="45"/>
  <c r="I327" i="45" s="1"/>
  <c r="N327" i="45" s="1"/>
  <c r="A95" i="45"/>
  <c r="I95" i="45" s="1"/>
  <c r="N95" i="45" s="1"/>
  <c r="A219" i="45"/>
  <c r="I219" i="45" s="1"/>
  <c r="N219" i="45" s="1"/>
  <c r="A334" i="45"/>
  <c r="I334" i="45" s="1"/>
  <c r="N334" i="45" s="1"/>
  <c r="A102" i="45"/>
  <c r="I102" i="45" s="1"/>
  <c r="N102" i="45" s="1"/>
  <c r="A233" i="45"/>
  <c r="I233" i="45" s="1"/>
  <c r="N233" i="45" s="1"/>
  <c r="A116" i="45"/>
  <c r="I116" i="45" s="1"/>
  <c r="N116" i="45" s="1"/>
  <c r="A6" i="45"/>
  <c r="I6" i="45" s="1"/>
  <c r="N6" i="45" s="1"/>
  <c r="A240" i="45"/>
  <c r="I240" i="45" s="1"/>
  <c r="N240" i="45" s="1"/>
  <c r="A123" i="45"/>
  <c r="I123" i="45" s="1"/>
  <c r="N123" i="45" s="1"/>
  <c r="A13" i="45"/>
  <c r="I13" i="45" s="1"/>
  <c r="N13" i="45" s="1"/>
  <c r="A249" i="45"/>
  <c r="I249" i="45" s="1"/>
  <c r="N249" i="45" s="1"/>
  <c r="A133" i="45"/>
  <c r="I133" i="45" s="1"/>
  <c r="N133" i="45" s="1"/>
  <c r="A22" i="45"/>
  <c r="I22" i="45" s="1"/>
  <c r="N22" i="45" s="1"/>
  <c r="A258" i="45"/>
  <c r="I258" i="45" s="1"/>
  <c r="N258" i="45" s="1"/>
  <c r="A142" i="45"/>
  <c r="I142" i="45" s="1"/>
  <c r="N142" i="45" s="1"/>
  <c r="A30" i="45"/>
  <c r="I30" i="45" s="1"/>
  <c r="N30" i="45" s="1"/>
  <c r="A266" i="45"/>
  <c r="I266" i="45" s="1"/>
  <c r="N266" i="45" s="1"/>
  <c r="A150" i="45"/>
  <c r="I150" i="45" s="1"/>
  <c r="N150" i="45" s="1"/>
  <c r="A275" i="45"/>
  <c r="I275" i="45" s="1"/>
  <c r="N275" i="45" s="1"/>
  <c r="A160" i="45"/>
  <c r="I160" i="45" s="1"/>
  <c r="N160" i="45" s="1"/>
  <c r="A44" i="45"/>
  <c r="I44" i="45" s="1"/>
  <c r="N44" i="45" s="1"/>
  <c r="A283" i="45"/>
  <c r="I283" i="45" s="1"/>
  <c r="N283" i="45" s="1"/>
  <c r="A168" i="45"/>
  <c r="I168" i="45" s="1"/>
  <c r="N168" i="45" s="1"/>
  <c r="A51" i="45"/>
  <c r="I51" i="45" s="1"/>
  <c r="N51" i="45" s="1"/>
  <c r="A290" i="45"/>
  <c r="I290" i="45" s="1"/>
  <c r="N290" i="45" s="1"/>
  <c r="A175" i="45"/>
  <c r="I175" i="45" s="1"/>
  <c r="N175" i="45" s="1"/>
  <c r="A58" i="45"/>
  <c r="I58" i="45" s="1"/>
  <c r="N58" i="45" s="1"/>
  <c r="A297" i="45"/>
  <c r="I297" i="45" s="1"/>
  <c r="N297" i="45" s="1"/>
  <c r="A182" i="45"/>
  <c r="I182" i="45" s="1"/>
  <c r="N182" i="45" s="1"/>
  <c r="A65" i="45"/>
  <c r="I65" i="45" s="1"/>
  <c r="N65" i="45" s="1"/>
  <c r="A305" i="45"/>
  <c r="I305" i="45" s="1"/>
  <c r="N305" i="45" s="1"/>
  <c r="A190" i="45"/>
  <c r="I190" i="45" s="1"/>
  <c r="N190" i="45" s="1"/>
  <c r="A73" i="45"/>
  <c r="I73" i="45" s="1"/>
  <c r="N73" i="45" s="1"/>
  <c r="A312" i="45"/>
  <c r="I312" i="45" s="1"/>
  <c r="N312" i="45" s="1"/>
  <c r="A197" i="45"/>
  <c r="I197" i="45" s="1"/>
  <c r="N197" i="45" s="1"/>
  <c r="A80" i="45"/>
  <c r="I80" i="45" s="1"/>
  <c r="N80" i="45" s="1"/>
  <c r="A320" i="45"/>
  <c r="I320" i="45" s="1"/>
  <c r="N320" i="45" s="1"/>
  <c r="A205" i="45"/>
  <c r="I205" i="45" s="1"/>
  <c r="N205" i="45" s="1"/>
  <c r="A88" i="45"/>
  <c r="I88" i="45" s="1"/>
  <c r="N88" i="45" s="1"/>
  <c r="A213" i="45"/>
  <c r="I213" i="45" s="1"/>
  <c r="N213" i="45" s="1"/>
  <c r="A328" i="45"/>
  <c r="I328" i="45" s="1"/>
  <c r="N328" i="45" s="1"/>
  <c r="A96" i="45"/>
  <c r="I96" i="45" s="1"/>
  <c r="N96" i="45" s="1"/>
  <c r="A220" i="45"/>
  <c r="I220" i="45" s="1"/>
  <c r="N220" i="45" s="1"/>
  <c r="A335" i="45"/>
  <c r="I335" i="45" s="1"/>
  <c r="N335" i="45" s="1"/>
  <c r="A103" i="45"/>
  <c r="I103" i="45" s="1"/>
  <c r="N103" i="45" s="1"/>
  <c r="A336" i="45"/>
  <c r="I336" i="45" s="1"/>
  <c r="N336" i="45" s="1"/>
  <c r="A221" i="45"/>
  <c r="I221" i="45" s="1"/>
  <c r="N221" i="45" s="1"/>
  <c r="A104" i="45"/>
  <c r="I104" i="45" s="1"/>
  <c r="N104" i="45" s="1"/>
  <c r="A268" i="45"/>
  <c r="I268" i="45" s="1"/>
  <c r="N268" i="45" s="1"/>
  <c r="A152" i="45"/>
  <c r="I152" i="45" s="1"/>
  <c r="N152" i="45" s="1"/>
  <c r="A162" i="45"/>
  <c r="I162" i="45" s="1"/>
  <c r="N162" i="45" s="1"/>
  <c r="A277" i="45"/>
  <c r="I277" i="45" s="1"/>
  <c r="N277" i="45" s="1"/>
  <c r="A170" i="45"/>
  <c r="I170" i="45" s="1"/>
  <c r="N170" i="45" s="1"/>
  <c r="A285" i="45"/>
  <c r="I285" i="45" s="1"/>
  <c r="N285" i="45" s="1"/>
  <c r="A53" i="45"/>
  <c r="I53" i="45" s="1"/>
  <c r="N53" i="45" s="1"/>
  <c r="A177" i="45"/>
  <c r="I177" i="45" s="1"/>
  <c r="N177" i="45" s="1"/>
  <c r="A292" i="45"/>
  <c r="I292" i="45" s="1"/>
  <c r="N292" i="45" s="1"/>
  <c r="A60" i="45"/>
  <c r="I60" i="45" s="1"/>
  <c r="N60" i="45" s="1"/>
  <c r="A299" i="45"/>
  <c r="I299" i="45" s="1"/>
  <c r="N299" i="45" s="1"/>
  <c r="A184" i="45"/>
  <c r="I184" i="45" s="1"/>
  <c r="N184" i="45" s="1"/>
  <c r="A67" i="45"/>
  <c r="I67" i="45" s="1"/>
  <c r="N67" i="45" s="1"/>
  <c r="A307" i="45"/>
  <c r="I307" i="45" s="1"/>
  <c r="N307" i="45" s="1"/>
  <c r="A192" i="45"/>
  <c r="I192" i="45" s="1"/>
  <c r="N192" i="45" s="1"/>
  <c r="A75" i="45"/>
  <c r="I75" i="45" s="1"/>
  <c r="N75" i="45" s="1"/>
  <c r="A314" i="45"/>
  <c r="I314" i="45" s="1"/>
  <c r="N314" i="45" s="1"/>
  <c r="A199" i="45"/>
  <c r="I199" i="45" s="1"/>
  <c r="N199" i="45" s="1"/>
  <c r="A82" i="45"/>
  <c r="I82" i="45" s="1"/>
  <c r="N82" i="45" s="1"/>
  <c r="A322" i="45"/>
  <c r="I322" i="45" s="1"/>
  <c r="N322" i="45" s="1"/>
  <c r="A207" i="45"/>
  <c r="I207" i="45" s="1"/>
  <c r="N207" i="45" s="1"/>
  <c r="A90" i="45"/>
  <c r="I90" i="45" s="1"/>
  <c r="N90" i="45" s="1"/>
  <c r="A330" i="45"/>
  <c r="I330" i="45" s="1"/>
  <c r="N330" i="45" s="1"/>
  <c r="A215" i="45"/>
  <c r="I215" i="45" s="1"/>
  <c r="N215" i="45" s="1"/>
  <c r="A98" i="45"/>
  <c r="I98" i="45" s="1"/>
  <c r="N98" i="45" s="1"/>
  <c r="A337" i="45"/>
  <c r="I337" i="45" s="1"/>
  <c r="N337" i="45" s="1"/>
  <c r="A222" i="45"/>
  <c r="I222" i="45" s="1"/>
  <c r="N222" i="45" s="1"/>
  <c r="A105" i="45"/>
  <c r="I105" i="45" s="1"/>
  <c r="N105" i="45" s="1"/>
  <c r="A248" i="45"/>
  <c r="I248" i="45" s="1"/>
  <c r="N248" i="45" s="1"/>
  <c r="A132" i="45"/>
  <c r="I132" i="45" s="1"/>
  <c r="N132" i="45" s="1"/>
  <c r="A21" i="45"/>
  <c r="I21" i="45" s="1"/>
  <c r="N21" i="45" s="1"/>
  <c r="A250" i="45"/>
  <c r="I250" i="45" s="1"/>
  <c r="N250" i="45" s="1"/>
  <c r="A134" i="45"/>
  <c r="I134" i="45" s="1"/>
  <c r="N134" i="45" s="1"/>
  <c r="A23" i="45"/>
  <c r="I23" i="45" s="1"/>
  <c r="N23" i="45" s="1"/>
  <c r="A161" i="45"/>
  <c r="I161" i="45" s="1"/>
  <c r="N161" i="45" s="1"/>
  <c r="A276" i="45"/>
  <c r="I276" i="45" s="1"/>
  <c r="N276" i="45" s="1"/>
  <c r="A169" i="45"/>
  <c r="I169" i="45" s="1"/>
  <c r="N169" i="45" s="1"/>
  <c r="A284" i="45"/>
  <c r="I284" i="45" s="1"/>
  <c r="N284" i="45" s="1"/>
  <c r="A52" i="45"/>
  <c r="I52" i="45" s="1"/>
  <c r="N52" i="45" s="1"/>
  <c r="A313" i="45"/>
  <c r="I313" i="45" s="1"/>
  <c r="N313" i="45" s="1"/>
  <c r="A198" i="45"/>
  <c r="I198" i="45" s="1"/>
  <c r="N198" i="45" s="1"/>
  <c r="A81" i="45"/>
  <c r="I81" i="45" s="1"/>
  <c r="N81" i="45" s="1"/>
  <c r="A251" i="45"/>
  <c r="I251" i="45" s="1"/>
  <c r="N251" i="45" s="1"/>
  <c r="A135" i="45"/>
  <c r="I135" i="45" s="1"/>
  <c r="N135" i="45" s="1"/>
  <c r="A112" i="45"/>
  <c r="I112" i="45" s="1"/>
  <c r="N112" i="45" s="1"/>
  <c r="A229" i="45"/>
  <c r="I229" i="45" s="1"/>
  <c r="N229" i="45" s="1"/>
  <c r="A2" i="45"/>
  <c r="I2" i="45" s="1"/>
  <c r="A119" i="45"/>
  <c r="I119" i="45" s="1"/>
  <c r="N119" i="45" s="1"/>
  <c r="A236" i="45"/>
  <c r="I236" i="45" s="1"/>
  <c r="N236" i="45" s="1"/>
  <c r="A9" i="45"/>
  <c r="I9" i="45" s="1"/>
  <c r="N9" i="45" s="1"/>
  <c r="A126" i="45"/>
  <c r="I126" i="45" s="1"/>
  <c r="N126" i="45" s="1"/>
  <c r="A243" i="45"/>
  <c r="I243" i="45" s="1"/>
  <c r="N243" i="45" s="1"/>
  <c r="A16" i="45"/>
  <c r="I16" i="45" s="1"/>
  <c r="N16" i="45" s="1"/>
  <c r="A136" i="45"/>
  <c r="I136" i="45" s="1"/>
  <c r="N136" i="45" s="1"/>
  <c r="A252" i="45"/>
  <c r="I252" i="45" s="1"/>
  <c r="N252" i="45" s="1"/>
  <c r="A145" i="45"/>
  <c r="I145" i="45" s="1"/>
  <c r="N145" i="45" s="1"/>
  <c r="A261" i="45"/>
  <c r="I261" i="45" s="1"/>
  <c r="N261" i="45" s="1"/>
  <c r="A33" i="45"/>
  <c r="I33" i="45" s="1"/>
  <c r="N33" i="45" s="1"/>
  <c r="A155" i="45"/>
  <c r="I155" i="45" s="1"/>
  <c r="N155" i="45" s="1"/>
  <c r="A270" i="45"/>
  <c r="I270" i="45" s="1"/>
  <c r="N270" i="45" s="1"/>
  <c r="A40" i="45"/>
  <c r="I40" i="45" s="1"/>
  <c r="N40" i="45" s="1"/>
  <c r="A163" i="45"/>
  <c r="I163" i="45" s="1"/>
  <c r="N163" i="45" s="1"/>
  <c r="A278" i="45"/>
  <c r="I278" i="45" s="1"/>
  <c r="N278" i="45" s="1"/>
  <c r="A46" i="45"/>
  <c r="I46" i="45" s="1"/>
  <c r="N46" i="45" s="1"/>
  <c r="A226" i="45"/>
  <c r="I226" i="45" s="1"/>
  <c r="N226" i="45" s="1"/>
  <c r="A341" i="45"/>
  <c r="I341" i="45" s="1"/>
  <c r="N341" i="45" s="1"/>
  <c r="A109" i="45"/>
  <c r="I109" i="45" s="1"/>
  <c r="N109" i="45" s="1"/>
  <c r="A178" i="45"/>
  <c r="I178" i="45" s="1"/>
  <c r="N178" i="45" s="1"/>
  <c r="A293" i="45"/>
  <c r="I293" i="45" s="1"/>
  <c r="N293" i="45" s="1"/>
  <c r="A61" i="45"/>
  <c r="I61" i="45" s="1"/>
  <c r="N61" i="45" s="1"/>
  <c r="A185" i="45"/>
  <c r="I185" i="45" s="1"/>
  <c r="N185" i="45" s="1"/>
  <c r="A300" i="45"/>
  <c r="I300" i="45" s="1"/>
  <c r="N300" i="45" s="1"/>
  <c r="A68" i="45"/>
  <c r="I68" i="45" s="1"/>
  <c r="N68" i="45" s="1"/>
  <c r="A193" i="45"/>
  <c r="I193" i="45" s="1"/>
  <c r="N193" i="45" s="1"/>
  <c r="A308" i="45"/>
  <c r="I308" i="45" s="1"/>
  <c r="N308" i="45" s="1"/>
  <c r="A76" i="45"/>
  <c r="I76" i="45" s="1"/>
  <c r="N76" i="45" s="1"/>
  <c r="A315" i="45"/>
  <c r="I315" i="45" s="1"/>
  <c r="N315" i="45" s="1"/>
  <c r="A200" i="45"/>
  <c r="I200" i="45" s="1"/>
  <c r="N200" i="45" s="1"/>
  <c r="A83" i="45"/>
  <c r="I83" i="45" s="1"/>
  <c r="N83" i="45" s="1"/>
  <c r="A323" i="45"/>
  <c r="I323" i="45" s="1"/>
  <c r="N323" i="45" s="1"/>
  <c r="A208" i="45"/>
  <c r="I208" i="45" s="1"/>
  <c r="N208" i="45" s="1"/>
  <c r="A91" i="45"/>
  <c r="I91" i="45" s="1"/>
  <c r="N91" i="45" s="1"/>
  <c r="A331" i="45"/>
  <c r="I331" i="45" s="1"/>
  <c r="N331" i="45" s="1"/>
  <c r="A216" i="45"/>
  <c r="I216" i="45" s="1"/>
  <c r="N216" i="45" s="1"/>
  <c r="A99" i="45"/>
  <c r="I99" i="45" s="1"/>
  <c r="N99" i="45" s="1"/>
  <c r="A339" i="45"/>
  <c r="I339" i="45" s="1"/>
  <c r="N339" i="45" s="1"/>
  <c r="A224" i="45"/>
  <c r="I224" i="45" s="1"/>
  <c r="N224" i="45" s="1"/>
  <c r="A107" i="45"/>
  <c r="I107" i="45" s="1"/>
  <c r="N107" i="45" s="1"/>
  <c r="A306" i="45"/>
  <c r="I306" i="45" s="1"/>
  <c r="N306" i="45" s="1"/>
  <c r="A191" i="45"/>
  <c r="I191" i="45" s="1"/>
  <c r="N191" i="45" s="1"/>
  <c r="A74" i="45"/>
  <c r="I74" i="45" s="1"/>
  <c r="N74" i="45" s="1"/>
  <c r="A321" i="45"/>
  <c r="I321" i="45" s="1"/>
  <c r="N321" i="45" s="1"/>
  <c r="A206" i="45"/>
  <c r="I206" i="45" s="1"/>
  <c r="N206" i="45" s="1"/>
  <c r="A89" i="45"/>
  <c r="I89" i="45" s="1"/>
  <c r="N89" i="45" s="1"/>
  <c r="A329" i="45"/>
  <c r="I329" i="45" s="1"/>
  <c r="N329" i="45" s="1"/>
  <c r="A214" i="45"/>
  <c r="I214" i="45" s="1"/>
  <c r="N214" i="45" s="1"/>
  <c r="A97" i="45"/>
  <c r="I97" i="45" s="1"/>
  <c r="N97" i="45" s="1"/>
  <c r="A242" i="45"/>
  <c r="I242" i="45" s="1"/>
  <c r="N242" i="45" s="1"/>
  <c r="A125" i="45"/>
  <c r="I125" i="45" s="1"/>
  <c r="N125" i="45" s="1"/>
  <c r="A15" i="45"/>
  <c r="I15" i="45" s="1"/>
  <c r="N15" i="45" s="1"/>
  <c r="A230" i="45"/>
  <c r="I230" i="45" s="1"/>
  <c r="N230" i="45" s="1"/>
  <c r="A113" i="45"/>
  <c r="I113" i="45" s="1"/>
  <c r="N113" i="45" s="1"/>
  <c r="A3" i="45"/>
  <c r="I3" i="45" s="1"/>
  <c r="N3" i="45" s="1"/>
  <c r="A237" i="45"/>
  <c r="I237" i="45" s="1"/>
  <c r="N237" i="45" s="1"/>
  <c r="A120" i="45"/>
  <c r="I120" i="45" s="1"/>
  <c r="N120" i="45" s="1"/>
  <c r="A10" i="45"/>
  <c r="I10" i="45" s="1"/>
  <c r="N10" i="45" s="1"/>
  <c r="A129" i="45"/>
  <c r="I129" i="45" s="1"/>
  <c r="N129" i="45" s="1"/>
  <c r="A245" i="45"/>
  <c r="I245" i="45" s="1"/>
  <c r="N245" i="45" s="1"/>
  <c r="A18" i="45"/>
  <c r="I18" i="45" s="1"/>
  <c r="N18" i="45" s="1"/>
  <c r="A137" i="45"/>
  <c r="I137" i="45" s="1"/>
  <c r="N137" i="45" s="1"/>
  <c r="A253" i="45"/>
  <c r="I253" i="45" s="1"/>
  <c r="N253" i="45" s="1"/>
  <c r="A25" i="45"/>
  <c r="I25" i="45" s="1"/>
  <c r="N25" i="45" s="1"/>
  <c r="A146" i="45"/>
  <c r="I146" i="45" s="1"/>
  <c r="N146" i="45" s="1"/>
  <c r="A262" i="45"/>
  <c r="I262" i="45" s="1"/>
  <c r="N262" i="45" s="1"/>
  <c r="A34" i="45"/>
  <c r="I34" i="45" s="1"/>
  <c r="N34" i="45" s="1"/>
  <c r="A156" i="45"/>
  <c r="I156" i="45" s="1"/>
  <c r="N156" i="45" s="1"/>
  <c r="A271" i="45"/>
  <c r="I271" i="45" s="1"/>
  <c r="N271" i="45" s="1"/>
  <c r="A164" i="45"/>
  <c r="I164" i="45" s="1"/>
  <c r="N164" i="45" s="1"/>
  <c r="A279" i="45"/>
  <c r="I279" i="45" s="1"/>
  <c r="N279" i="45" s="1"/>
  <c r="A47" i="45"/>
  <c r="I47" i="45" s="1"/>
  <c r="N47" i="45" s="1"/>
  <c r="A171" i="45"/>
  <c r="I171" i="45" s="1"/>
  <c r="N171" i="45" s="1"/>
  <c r="A286" i="45"/>
  <c r="I286" i="45" s="1"/>
  <c r="N286" i="45" s="1"/>
  <c r="A54" i="45"/>
  <c r="I54" i="45" s="1"/>
  <c r="N54" i="45" s="1"/>
  <c r="A179" i="45"/>
  <c r="I179" i="45" s="1"/>
  <c r="N179" i="45" s="1"/>
  <c r="A294" i="45"/>
  <c r="I294" i="45" s="1"/>
  <c r="N294" i="45" s="1"/>
  <c r="A62" i="45"/>
  <c r="I62" i="45" s="1"/>
  <c r="N62" i="45" s="1"/>
  <c r="A186" i="45"/>
  <c r="I186" i="45" s="1"/>
  <c r="N186" i="45" s="1"/>
  <c r="A301" i="45"/>
  <c r="I301" i="45" s="1"/>
  <c r="N301" i="45" s="1"/>
  <c r="A69" i="45"/>
  <c r="I69" i="45" s="1"/>
  <c r="N69" i="45" s="1"/>
  <c r="A194" i="45"/>
  <c r="I194" i="45" s="1"/>
  <c r="N194" i="45" s="1"/>
  <c r="A309" i="45"/>
  <c r="I309" i="45" s="1"/>
  <c r="N309" i="45" s="1"/>
  <c r="A77" i="45"/>
  <c r="I77" i="45" s="1"/>
  <c r="N77" i="45" s="1"/>
  <c r="A201" i="45"/>
  <c r="I201" i="45" s="1"/>
  <c r="N201" i="45" s="1"/>
  <c r="A316" i="45"/>
  <c r="I316" i="45" s="1"/>
  <c r="N316" i="45" s="1"/>
  <c r="A84" i="45"/>
  <c r="I84" i="45" s="1"/>
  <c r="N84" i="45" s="1"/>
  <c r="A209" i="45"/>
  <c r="I209" i="45" s="1"/>
  <c r="N209" i="45" s="1"/>
  <c r="A324" i="45"/>
  <c r="I324" i="45" s="1"/>
  <c r="N324" i="45" s="1"/>
  <c r="A92" i="45"/>
  <c r="I92" i="45" s="1"/>
  <c r="N92" i="45" s="1"/>
  <c r="A217" i="45"/>
  <c r="I217" i="45" s="1"/>
  <c r="N217" i="45" s="1"/>
  <c r="A332" i="45"/>
  <c r="I332" i="45" s="1"/>
  <c r="N332" i="45" s="1"/>
  <c r="A100" i="45"/>
  <c r="I100" i="45" s="1"/>
  <c r="N100" i="45" s="1"/>
  <c r="A225" i="45"/>
  <c r="I225" i="45" s="1"/>
  <c r="N225" i="45" s="1"/>
  <c r="A340" i="45"/>
  <c r="I340" i="45" s="1"/>
  <c r="N340" i="45" s="1"/>
  <c r="A108" i="45"/>
  <c r="I108" i="45" s="1"/>
  <c r="N108" i="45" s="1"/>
  <c r="A274" i="45"/>
  <c r="I274" i="45" s="1"/>
  <c r="N274" i="45" s="1"/>
  <c r="A159" i="45"/>
  <c r="I159" i="45" s="1"/>
  <c r="N159" i="45" s="1"/>
  <c r="A43" i="45"/>
  <c r="I43" i="45" s="1"/>
  <c r="N43" i="45" s="1"/>
  <c r="A241" i="45"/>
  <c r="I241" i="45" s="1"/>
  <c r="N241" i="45" s="1"/>
  <c r="A124" i="45"/>
  <c r="I124" i="45" s="1"/>
  <c r="N124" i="45" s="1"/>
  <c r="A14" i="45"/>
  <c r="I14" i="45" s="1"/>
  <c r="N14" i="45" s="1"/>
  <c r="A267" i="45"/>
  <c r="I267" i="45" s="1"/>
  <c r="N267" i="45" s="1"/>
  <c r="A151" i="45"/>
  <c r="I151" i="45" s="1"/>
  <c r="N151" i="45" s="1"/>
  <c r="A291" i="45"/>
  <c r="I291" i="45" s="1"/>
  <c r="N291" i="45" s="1"/>
  <c r="A176" i="45"/>
  <c r="I176" i="45" s="1"/>
  <c r="N176" i="45" s="1"/>
  <c r="A59" i="45"/>
  <c r="I59" i="45" s="1"/>
  <c r="N59" i="45" s="1"/>
  <c r="A144" i="45"/>
  <c r="I144" i="45" s="1"/>
  <c r="N144" i="45" s="1"/>
  <c r="A260" i="45"/>
  <c r="I260" i="45" s="1"/>
  <c r="N260" i="45" s="1"/>
  <c r="A32" i="45"/>
  <c r="I32" i="45" s="1"/>
  <c r="N32" i="45" s="1"/>
  <c r="A114" i="45"/>
  <c r="I114" i="45" s="1"/>
  <c r="N114" i="45" s="1"/>
  <c r="A4" i="45"/>
  <c r="I4" i="45" s="1"/>
  <c r="N4" i="45" s="1"/>
  <c r="A231" i="45"/>
  <c r="I231" i="45" s="1"/>
  <c r="N231" i="45" s="1"/>
  <c r="A238" i="45"/>
  <c r="I238" i="45" s="1"/>
  <c r="N238" i="45" s="1"/>
  <c r="A121" i="45"/>
  <c r="I121" i="45" s="1"/>
  <c r="N121" i="45" s="1"/>
  <c r="A11" i="45"/>
  <c r="I11" i="45" s="1"/>
  <c r="N11" i="45" s="1"/>
  <c r="A130" i="45"/>
  <c r="I130" i="45" s="1"/>
  <c r="N130" i="45" s="1"/>
  <c r="A246" i="45"/>
  <c r="I246" i="45" s="1"/>
  <c r="N246" i="45" s="1"/>
  <c r="A19" i="45"/>
  <c r="I19" i="45" s="1"/>
  <c r="N19" i="45" s="1"/>
  <c r="A138" i="45"/>
  <c r="I138" i="45" s="1"/>
  <c r="N138" i="45" s="1"/>
  <c r="A254" i="45"/>
  <c r="I254" i="45" s="1"/>
  <c r="N254" i="45" s="1"/>
  <c r="A26" i="45"/>
  <c r="I26" i="45" s="1"/>
  <c r="N26" i="45" s="1"/>
  <c r="A147" i="45"/>
  <c r="I147" i="45" s="1"/>
  <c r="N147" i="45" s="1"/>
  <c r="A263" i="45"/>
  <c r="I263" i="45" s="1"/>
  <c r="N263" i="45" s="1"/>
  <c r="A35" i="45"/>
  <c r="I35" i="45" s="1"/>
  <c r="N35" i="45" s="1"/>
  <c r="A272" i="45"/>
  <c r="I272" i="45" s="1"/>
  <c r="N272" i="45" s="1"/>
  <c r="A157" i="45"/>
  <c r="I157" i="45" s="1"/>
  <c r="N157" i="45" s="1"/>
  <c r="A280" i="45"/>
  <c r="I280" i="45" s="1"/>
  <c r="N280" i="45" s="1"/>
  <c r="A165" i="45"/>
  <c r="I165" i="45" s="1"/>
  <c r="N165" i="45" s="1"/>
  <c r="A48" i="45"/>
  <c r="I48" i="45" s="1"/>
  <c r="N48" i="45" s="1"/>
  <c r="A172" i="45"/>
  <c r="I172" i="45" s="1"/>
  <c r="N172" i="45" s="1"/>
  <c r="A287" i="45"/>
  <c r="I287" i="45" s="1"/>
  <c r="N287" i="45" s="1"/>
  <c r="A55" i="45"/>
  <c r="I55" i="45" s="1"/>
  <c r="N55" i="45" s="1"/>
  <c r="A180" i="45"/>
  <c r="I180" i="45" s="1"/>
  <c r="N180" i="45" s="1"/>
  <c r="A295" i="45"/>
  <c r="I295" i="45" s="1"/>
  <c r="N295" i="45" s="1"/>
  <c r="A63" i="45"/>
  <c r="I63" i="45" s="1"/>
  <c r="N63" i="45" s="1"/>
  <c r="A187" i="45"/>
  <c r="I187" i="45" s="1"/>
  <c r="N187" i="45" s="1"/>
  <c r="A302" i="45"/>
  <c r="I302" i="45" s="1"/>
  <c r="N302" i="45" s="1"/>
  <c r="A70" i="45"/>
  <c r="I70" i="45" s="1"/>
  <c r="N70" i="45" s="1"/>
  <c r="A195" i="45"/>
  <c r="I195" i="45" s="1"/>
  <c r="N195" i="45" s="1"/>
  <c r="A310" i="45"/>
  <c r="I310" i="45" s="1"/>
  <c r="N310" i="45" s="1"/>
  <c r="A78" i="45"/>
  <c r="I78" i="45" s="1"/>
  <c r="N78" i="45" s="1"/>
  <c r="A202" i="45"/>
  <c r="I202" i="45" s="1"/>
  <c r="N202" i="45" s="1"/>
  <c r="A317" i="45"/>
  <c r="I317" i="45" s="1"/>
  <c r="N317" i="45" s="1"/>
  <c r="A85" i="45"/>
  <c r="I85" i="45" s="1"/>
  <c r="N85" i="45" s="1"/>
  <c r="A210" i="45"/>
  <c r="I210" i="45" s="1"/>
  <c r="N210" i="45" s="1"/>
  <c r="A325" i="45"/>
  <c r="I325" i="45" s="1"/>
  <c r="N325" i="45" s="1"/>
  <c r="A93" i="45"/>
  <c r="I93" i="45" s="1"/>
  <c r="N93" i="45" s="1"/>
  <c r="A257" i="45"/>
  <c r="I257" i="45" s="1"/>
  <c r="N257" i="45" s="1"/>
  <c r="A29" i="45"/>
  <c r="I29" i="45" s="1"/>
  <c r="N29" i="45" s="1"/>
  <c r="A141" i="45"/>
  <c r="I141" i="45" s="1"/>
  <c r="N141" i="45" s="1"/>
  <c r="A265" i="45"/>
  <c r="I265" i="45" s="1"/>
  <c r="N265" i="45" s="1"/>
  <c r="A149" i="45"/>
  <c r="I149" i="45" s="1"/>
  <c r="N149" i="45" s="1"/>
  <c r="A37" i="45"/>
  <c r="I37" i="45" s="1"/>
  <c r="N37" i="45" s="1"/>
  <c r="A234" i="45"/>
  <c r="I234" i="45" s="1"/>
  <c r="N234" i="45" s="1"/>
  <c r="A117" i="45"/>
  <c r="I117" i="45" s="1"/>
  <c r="N117" i="45" s="1"/>
  <c r="A7" i="45"/>
  <c r="I7" i="45" s="1"/>
  <c r="N7" i="45" s="1"/>
  <c r="A259" i="45"/>
  <c r="I259" i="45" s="1"/>
  <c r="N259" i="45" s="1"/>
  <c r="A143" i="45"/>
  <c r="I143" i="45" s="1"/>
  <c r="N143" i="45" s="1"/>
  <c r="A31" i="45"/>
  <c r="I31" i="45" s="1"/>
  <c r="N31" i="45" s="1"/>
  <c r="A298" i="45"/>
  <c r="I298" i="45" s="1"/>
  <c r="N298" i="45" s="1"/>
  <c r="A183" i="45"/>
  <c r="I183" i="45" s="1"/>
  <c r="N183" i="45" s="1"/>
  <c r="A66" i="45"/>
  <c r="I66" i="45" s="1"/>
  <c r="N66" i="45" s="1"/>
  <c r="A235" i="45"/>
  <c r="I235" i="45" s="1"/>
  <c r="N235" i="45" s="1"/>
  <c r="A118" i="45"/>
  <c r="I118" i="45" s="1"/>
  <c r="N118" i="45" s="1"/>
  <c r="A8" i="45"/>
  <c r="I8" i="45" s="1"/>
  <c r="N8" i="45" s="1"/>
  <c r="A122" i="45"/>
  <c r="I122" i="45" s="1"/>
  <c r="N122" i="45" s="1"/>
  <c r="A239" i="45"/>
  <c r="I239" i="45" s="1"/>
  <c r="N239" i="45" s="1"/>
  <c r="A12" i="45"/>
  <c r="I12" i="45" s="1"/>
  <c r="N12" i="45" s="1"/>
  <c r="A131" i="45"/>
  <c r="I131" i="45" s="1"/>
  <c r="N131" i="45" s="1"/>
  <c r="A247" i="45"/>
  <c r="I247" i="45" s="1"/>
  <c r="N247" i="45" s="1"/>
  <c r="A20" i="45"/>
  <c r="I20" i="45" s="1"/>
  <c r="N20" i="45" s="1"/>
  <c r="A139" i="45"/>
  <c r="I139" i="45" s="1"/>
  <c r="N139" i="45" s="1"/>
  <c r="A255" i="45"/>
  <c r="I255" i="45" s="1"/>
  <c r="N255" i="45" s="1"/>
  <c r="A27" i="45"/>
  <c r="I27" i="45" s="1"/>
  <c r="N27" i="45" s="1"/>
  <c r="A264" i="45"/>
  <c r="I264" i="45" s="1"/>
  <c r="N264" i="45" s="1"/>
  <c r="A148" i="45"/>
  <c r="I148" i="45" s="1"/>
  <c r="N148" i="45" s="1"/>
  <c r="A36" i="45"/>
  <c r="I36" i="45" s="1"/>
  <c r="N36" i="45" s="1"/>
  <c r="A273" i="45"/>
  <c r="I273" i="45" s="1"/>
  <c r="N273" i="45" s="1"/>
  <c r="A158" i="45"/>
  <c r="I158" i="45" s="1"/>
  <c r="N158" i="45" s="1"/>
  <c r="A42" i="45"/>
  <c r="I42" i="45" s="1"/>
  <c r="N42" i="45" s="1"/>
  <c r="A281" i="45"/>
  <c r="I281" i="45" s="1"/>
  <c r="N281" i="45" s="1"/>
  <c r="A166" i="45"/>
  <c r="I166" i="45" s="1"/>
  <c r="N166" i="45" s="1"/>
  <c r="A49" i="45"/>
  <c r="I49" i="45" s="1"/>
  <c r="N49" i="45" s="1"/>
  <c r="A173" i="45"/>
  <c r="I173" i="45" s="1"/>
  <c r="N173" i="45" s="1"/>
  <c r="A56" i="45"/>
  <c r="I56" i="45" s="1"/>
  <c r="N56" i="45" s="1"/>
  <c r="A288" i="45"/>
  <c r="I288" i="45" s="1"/>
  <c r="N288" i="45" s="1"/>
  <c r="A227" i="45"/>
  <c r="I227" i="45" s="1"/>
  <c r="N227" i="45" s="1"/>
  <c r="A342" i="45"/>
  <c r="I342" i="45" s="1"/>
  <c r="N342" i="45" s="1"/>
  <c r="A110" i="45"/>
  <c r="I110" i="45" s="1"/>
  <c r="N110" i="45" s="1"/>
  <c r="A188" i="45"/>
  <c r="I188" i="45" s="1"/>
  <c r="N188" i="45" s="1"/>
  <c r="A303" i="45"/>
  <c r="I303" i="45" s="1"/>
  <c r="N303" i="45" s="1"/>
  <c r="A71" i="45"/>
  <c r="I71" i="45" s="1"/>
  <c r="N71" i="45" s="1"/>
  <c r="A196" i="45"/>
  <c r="I196" i="45" s="1"/>
  <c r="N196" i="45" s="1"/>
  <c r="A311" i="45"/>
  <c r="I311" i="45" s="1"/>
  <c r="N311" i="45" s="1"/>
  <c r="A79" i="45"/>
  <c r="I79" i="45" s="1"/>
  <c r="N79" i="45" s="1"/>
  <c r="A203" i="45"/>
  <c r="I203" i="45" s="1"/>
  <c r="N203" i="45" s="1"/>
  <c r="A318" i="45"/>
  <c r="I318" i="45" s="1"/>
  <c r="N318" i="45" s="1"/>
  <c r="A86" i="45"/>
  <c r="I86" i="45" s="1"/>
  <c r="N86" i="45" s="1"/>
  <c r="A211" i="45"/>
  <c r="I211" i="45" s="1"/>
  <c r="N211" i="45" s="1"/>
  <c r="A326" i="45"/>
  <c r="I326" i="45" s="1"/>
  <c r="N326" i="45" s="1"/>
  <c r="A94" i="45"/>
  <c r="I94" i="45" s="1"/>
  <c r="N94" i="45" s="1"/>
  <c r="A218" i="45"/>
  <c r="I218" i="45" s="1"/>
  <c r="N218" i="45" s="1"/>
  <c r="A333" i="45"/>
  <c r="I333" i="45" s="1"/>
  <c r="N333" i="45" s="1"/>
  <c r="A101" i="45"/>
  <c r="I101" i="45" s="1"/>
  <c r="N101" i="45" s="1"/>
  <c r="A232" i="45"/>
  <c r="I232" i="45" s="1"/>
  <c r="N232" i="45" s="1"/>
  <c r="A115" i="45"/>
  <c r="I115" i="45" s="1"/>
  <c r="N115" i="45" s="1"/>
  <c r="A5" i="45"/>
  <c r="I5" i="45" s="1"/>
  <c r="N5" i="45" s="1"/>
  <c r="A256" i="45"/>
  <c r="I256" i="45" s="1"/>
  <c r="N256" i="45" s="1"/>
  <c r="A140" i="45"/>
  <c r="I140" i="45" s="1"/>
  <c r="N140" i="45" s="1"/>
  <c r="A28" i="45"/>
  <c r="I28" i="45" s="1"/>
  <c r="N28" i="45" s="1"/>
  <c r="A181" i="45"/>
  <c r="I181" i="45" s="1"/>
  <c r="N181" i="45" s="1"/>
  <c r="A296" i="45"/>
  <c r="I296" i="45" s="1"/>
  <c r="N296" i="45" s="1"/>
  <c r="A64" i="45"/>
  <c r="I64" i="45" s="1"/>
  <c r="N64" i="45" s="1"/>
  <c r="D45" i="14"/>
  <c r="C43" i="36" s="1"/>
  <c r="C34" i="41"/>
  <c r="A22" i="20"/>
  <c r="A21" i="20"/>
  <c r="A20" i="20"/>
  <c r="A19" i="20"/>
  <c r="A18" i="20"/>
  <c r="A17" i="20"/>
  <c r="A16" i="20"/>
  <c r="A15" i="20"/>
  <c r="A14" i="20"/>
  <c r="A13" i="20"/>
  <c r="A12" i="20"/>
  <c r="A11" i="20"/>
  <c r="A10" i="20"/>
  <c r="A9" i="20"/>
  <c r="A8" i="20"/>
  <c r="A7" i="20"/>
  <c r="A6" i="20"/>
  <c r="A5" i="20"/>
  <c r="A4" i="20"/>
  <c r="A3" i="20"/>
  <c r="C19" i="20"/>
  <c r="D19" i="20"/>
  <c r="D36" i="7" s="1"/>
  <c r="C20" i="20"/>
  <c r="D20" i="20"/>
  <c r="D38" i="7" s="1"/>
  <c r="C21" i="20"/>
  <c r="D21" i="20"/>
  <c r="D40" i="7" s="1"/>
  <c r="C22" i="20"/>
  <c r="D22" i="20"/>
  <c r="D42" i="7" s="1"/>
  <c r="C4" i="20"/>
  <c r="D4" i="20"/>
  <c r="D6" i="7" s="1"/>
  <c r="C5" i="20"/>
  <c r="D5" i="20"/>
  <c r="D8" i="7" s="1"/>
  <c r="C6" i="20"/>
  <c r="D6" i="20"/>
  <c r="D10" i="7" s="1"/>
  <c r="C7" i="20"/>
  <c r="D7" i="20"/>
  <c r="D12" i="7" s="1"/>
  <c r="C8" i="20"/>
  <c r="D8" i="20"/>
  <c r="D14" i="7" s="1"/>
  <c r="C9" i="20"/>
  <c r="D9" i="20"/>
  <c r="D16" i="7" s="1"/>
  <c r="C10" i="20"/>
  <c r="D10" i="20"/>
  <c r="D18" i="7" s="1"/>
  <c r="C11" i="20"/>
  <c r="D11" i="20"/>
  <c r="D20" i="7" s="1"/>
  <c r="C12" i="20"/>
  <c r="D12" i="20"/>
  <c r="D22" i="7" s="1"/>
  <c r="C13" i="20"/>
  <c r="D13" i="20"/>
  <c r="D24" i="7" s="1"/>
  <c r="C14" i="20"/>
  <c r="D14" i="20"/>
  <c r="D26" i="7" s="1"/>
  <c r="C15" i="20"/>
  <c r="D15" i="20"/>
  <c r="D28" i="7" s="1"/>
  <c r="C16" i="20"/>
  <c r="D16" i="20"/>
  <c r="D30" i="7" s="1"/>
  <c r="C17" i="20"/>
  <c r="D17" i="20"/>
  <c r="D32" i="7" s="1"/>
  <c r="C18" i="20"/>
  <c r="D18" i="20"/>
  <c r="D34" i="7" s="1"/>
  <c r="D3" i="20"/>
  <c r="D2" i="7" s="1"/>
  <c r="C3" i="20"/>
  <c r="A8" i="46" l="1"/>
  <c r="A64" i="46"/>
  <c r="N2" i="45"/>
  <c r="B4" i="7"/>
  <c r="K5" i="7" s="1"/>
  <c r="P5" i="7" s="1"/>
  <c r="B3" i="7"/>
  <c r="B5" i="7"/>
  <c r="B29" i="7"/>
  <c r="B28" i="7"/>
  <c r="K29" i="7" s="1"/>
  <c r="B68" i="7"/>
  <c r="C69" i="7" s="1"/>
  <c r="B70" i="7"/>
  <c r="C71" i="7" s="1"/>
  <c r="B31" i="7"/>
  <c r="B30" i="7"/>
  <c r="K31" i="7" s="1"/>
  <c r="B56" i="7"/>
  <c r="C57" i="7" s="1"/>
  <c r="B17" i="7"/>
  <c r="B16" i="7"/>
  <c r="K17" i="7" s="1"/>
  <c r="B72" i="7"/>
  <c r="C73" i="7" s="1"/>
  <c r="B33" i="7"/>
  <c r="B32" i="7"/>
  <c r="K33" i="7" s="1"/>
  <c r="B58" i="7"/>
  <c r="C59" i="7" s="1"/>
  <c r="B19" i="7"/>
  <c r="B18" i="7"/>
  <c r="K19" i="7" s="1"/>
  <c r="B74" i="7"/>
  <c r="C75" i="7" s="1"/>
  <c r="B35" i="7"/>
  <c r="B34" i="7"/>
  <c r="K35" i="7" s="1"/>
  <c r="P35" i="7" s="1"/>
  <c r="B44" i="7"/>
  <c r="C45" i="7" s="1"/>
  <c r="B2" i="7"/>
  <c r="K3" i="7" s="1"/>
  <c r="P3" i="7" s="1"/>
  <c r="B21" i="7"/>
  <c r="B60" i="7"/>
  <c r="C61" i="7" s="1"/>
  <c r="B20" i="7"/>
  <c r="K21" i="7" s="1"/>
  <c r="B37" i="7"/>
  <c r="B76" i="7"/>
  <c r="B36" i="7"/>
  <c r="K37" i="7" s="1"/>
  <c r="P37" i="7" s="1"/>
  <c r="B52" i="7"/>
  <c r="C53" i="7" s="1"/>
  <c r="B13" i="7"/>
  <c r="B12" i="7"/>
  <c r="B6" i="7"/>
  <c r="B46" i="7"/>
  <c r="C47" i="7" s="1"/>
  <c r="B7" i="7"/>
  <c r="B22" i="7"/>
  <c r="K23" i="7" s="1"/>
  <c r="B62" i="7"/>
  <c r="C63" i="7" s="1"/>
  <c r="B23" i="7"/>
  <c r="B38" i="7"/>
  <c r="K39" i="7" s="1"/>
  <c r="P39" i="7" s="1"/>
  <c r="B78" i="7"/>
  <c r="C79" i="7" s="1"/>
  <c r="B39" i="7"/>
  <c r="B15" i="7"/>
  <c r="B54" i="7"/>
  <c r="C55" i="7" s="1"/>
  <c r="B14" i="7"/>
  <c r="K15" i="7" s="1"/>
  <c r="P15" i="7" s="1"/>
  <c r="B48" i="7"/>
  <c r="C49" i="7" s="1"/>
  <c r="B9" i="7"/>
  <c r="B8" i="7"/>
  <c r="K9" i="7" s="1"/>
  <c r="P9" i="7" s="1"/>
  <c r="B64" i="7"/>
  <c r="C65" i="7" s="1"/>
  <c r="B25" i="7"/>
  <c r="B24" i="7"/>
  <c r="K25" i="7" s="1"/>
  <c r="B41" i="7"/>
  <c r="B40" i="7"/>
  <c r="K41" i="7" s="1"/>
  <c r="B80" i="7"/>
  <c r="C81" i="7" s="1"/>
  <c r="B11" i="7"/>
  <c r="B10" i="7"/>
  <c r="K11" i="7" s="1"/>
  <c r="B50" i="7"/>
  <c r="C51" i="7" s="1"/>
  <c r="B27" i="7"/>
  <c r="B26" i="7"/>
  <c r="K27" i="7" s="1"/>
  <c r="B66" i="7"/>
  <c r="C67" i="7" s="1"/>
  <c r="B43" i="7"/>
  <c r="B42" i="7"/>
  <c r="K43" i="7" s="1"/>
  <c r="P43" i="7" s="1"/>
  <c r="B82" i="7"/>
  <c r="C83" i="7" s="1"/>
  <c r="E364" i="18"/>
  <c r="I343" i="18"/>
  <c r="G343" i="18"/>
  <c r="E343" i="18"/>
  <c r="E327" i="18"/>
  <c r="E326" i="18"/>
  <c r="E243" i="18"/>
  <c r="E237" i="18"/>
  <c r="G237" i="18"/>
  <c r="E214" i="18"/>
  <c r="G213" i="18"/>
  <c r="E213" i="18"/>
  <c r="I127" i="18"/>
  <c r="H127" i="18"/>
  <c r="H126" i="18"/>
  <c r="I126" i="18"/>
  <c r="H125" i="18"/>
  <c r="I125" i="18"/>
  <c r="E124" i="18"/>
  <c r="E99" i="18"/>
  <c r="E47" i="18"/>
  <c r="I38" i="18"/>
  <c r="I14" i="18"/>
  <c r="H14" i="18"/>
  <c r="D5" i="18"/>
  <c r="E5" i="18"/>
  <c r="F5" i="18"/>
  <c r="G5" i="18"/>
  <c r="H5" i="18"/>
  <c r="I5" i="18"/>
  <c r="D6" i="18"/>
  <c r="E6" i="18"/>
  <c r="F6" i="18"/>
  <c r="G6" i="18"/>
  <c r="H6" i="18"/>
  <c r="I6" i="18"/>
  <c r="D7" i="18"/>
  <c r="E7" i="18"/>
  <c r="F7" i="18"/>
  <c r="G7" i="18"/>
  <c r="H7" i="18"/>
  <c r="I7" i="18"/>
  <c r="D8" i="18"/>
  <c r="E8" i="18"/>
  <c r="F8" i="18"/>
  <c r="G8" i="18"/>
  <c r="H8" i="18"/>
  <c r="I8" i="18"/>
  <c r="D9" i="18"/>
  <c r="E9" i="18"/>
  <c r="F9" i="18"/>
  <c r="G9" i="18"/>
  <c r="H9" i="18"/>
  <c r="I9" i="18"/>
  <c r="D10" i="18"/>
  <c r="E10" i="18"/>
  <c r="F10" i="18"/>
  <c r="G10" i="18"/>
  <c r="H10" i="18"/>
  <c r="I10" i="18"/>
  <c r="D11" i="18"/>
  <c r="E11" i="18"/>
  <c r="F11" i="18"/>
  <c r="G11" i="18"/>
  <c r="H11" i="18"/>
  <c r="I11" i="18"/>
  <c r="D12" i="18"/>
  <c r="E12" i="18"/>
  <c r="F12" i="18"/>
  <c r="G12" i="18"/>
  <c r="H12" i="18"/>
  <c r="I12" i="18"/>
  <c r="D13" i="18"/>
  <c r="E13" i="18"/>
  <c r="F13" i="18"/>
  <c r="G13" i="18"/>
  <c r="H13" i="18"/>
  <c r="I13" i="18"/>
  <c r="D14" i="18"/>
  <c r="E14" i="18"/>
  <c r="F14" i="18"/>
  <c r="G14" i="18"/>
  <c r="J14" i="18"/>
  <c r="K14" i="18"/>
  <c r="D15" i="18"/>
  <c r="E15" i="18"/>
  <c r="F15" i="18"/>
  <c r="G15" i="18"/>
  <c r="H15" i="18"/>
  <c r="I15" i="18"/>
  <c r="D16" i="18"/>
  <c r="E16" i="18"/>
  <c r="F16" i="18"/>
  <c r="G16" i="18"/>
  <c r="H16" i="18"/>
  <c r="I16" i="18"/>
  <c r="D17" i="18"/>
  <c r="E17" i="18"/>
  <c r="F17" i="18"/>
  <c r="G17" i="18"/>
  <c r="H17" i="18"/>
  <c r="I17" i="18"/>
  <c r="D18" i="18"/>
  <c r="E18" i="18"/>
  <c r="F18" i="18"/>
  <c r="G18" i="18"/>
  <c r="H18" i="18"/>
  <c r="I18" i="18"/>
  <c r="D19" i="18"/>
  <c r="E19" i="18"/>
  <c r="F19" i="18"/>
  <c r="G19" i="18"/>
  <c r="H19" i="18"/>
  <c r="I19" i="18"/>
  <c r="D20" i="18"/>
  <c r="E20" i="18"/>
  <c r="F20" i="18"/>
  <c r="G20" i="18"/>
  <c r="H20" i="18"/>
  <c r="I20" i="18"/>
  <c r="D21" i="18"/>
  <c r="E21" i="18"/>
  <c r="F21" i="18"/>
  <c r="G21" i="18"/>
  <c r="H21" i="18"/>
  <c r="I21" i="18"/>
  <c r="D22" i="18"/>
  <c r="E22" i="18"/>
  <c r="F22" i="18"/>
  <c r="G22" i="18"/>
  <c r="H22" i="18"/>
  <c r="I22" i="18"/>
  <c r="D23" i="18"/>
  <c r="E23" i="18"/>
  <c r="F23" i="18"/>
  <c r="G23" i="18"/>
  <c r="H23" i="18"/>
  <c r="I23" i="18"/>
  <c r="D24" i="18"/>
  <c r="E24" i="18"/>
  <c r="F24" i="18"/>
  <c r="G24" i="18"/>
  <c r="H24" i="18"/>
  <c r="I24" i="18"/>
  <c r="D25" i="18"/>
  <c r="E25" i="18"/>
  <c r="F25" i="18"/>
  <c r="G25" i="18"/>
  <c r="H25" i="18"/>
  <c r="I25" i="18"/>
  <c r="D26" i="18"/>
  <c r="E26" i="18"/>
  <c r="F26" i="18"/>
  <c r="G26" i="18"/>
  <c r="H26" i="18"/>
  <c r="I26" i="18"/>
  <c r="D27" i="18"/>
  <c r="E27" i="18"/>
  <c r="F27" i="18"/>
  <c r="G27" i="18"/>
  <c r="H27" i="18"/>
  <c r="I27" i="18"/>
  <c r="D28" i="18"/>
  <c r="E28" i="18"/>
  <c r="F28" i="18"/>
  <c r="G28" i="18"/>
  <c r="H28" i="18"/>
  <c r="I28" i="18"/>
  <c r="D29" i="18"/>
  <c r="E29" i="18"/>
  <c r="F29" i="18"/>
  <c r="G29" i="18"/>
  <c r="H29" i="18"/>
  <c r="I29" i="18"/>
  <c r="D30" i="18"/>
  <c r="E30" i="18"/>
  <c r="F30" i="18"/>
  <c r="G30" i="18"/>
  <c r="H30" i="18"/>
  <c r="I30" i="18"/>
  <c r="D31" i="18"/>
  <c r="E31" i="18"/>
  <c r="F31" i="18"/>
  <c r="G31" i="18"/>
  <c r="H31" i="18"/>
  <c r="I31" i="18"/>
  <c r="D32" i="18"/>
  <c r="E32" i="18"/>
  <c r="F32" i="18"/>
  <c r="G32" i="18"/>
  <c r="H32" i="18"/>
  <c r="I32" i="18"/>
  <c r="D33" i="18"/>
  <c r="E33" i="18"/>
  <c r="F33" i="18"/>
  <c r="G33" i="18"/>
  <c r="H33" i="18"/>
  <c r="I33" i="18"/>
  <c r="D34" i="18"/>
  <c r="E34" i="18"/>
  <c r="F34" i="18"/>
  <c r="G34" i="18"/>
  <c r="H34" i="18"/>
  <c r="I34" i="18"/>
  <c r="H35" i="18"/>
  <c r="I35" i="18"/>
  <c r="H36" i="18"/>
  <c r="I36" i="18"/>
  <c r="H37" i="18"/>
  <c r="I37" i="18"/>
  <c r="H38" i="18"/>
  <c r="J38" i="18"/>
  <c r="H39" i="18"/>
  <c r="I39" i="18"/>
  <c r="H40" i="18"/>
  <c r="I40" i="18"/>
  <c r="D41" i="18"/>
  <c r="E41" i="18"/>
  <c r="F41" i="18"/>
  <c r="G41" i="18"/>
  <c r="D42" i="18"/>
  <c r="E42" i="18"/>
  <c r="F42" i="18"/>
  <c r="G42" i="18"/>
  <c r="D43" i="18"/>
  <c r="E43" i="18"/>
  <c r="F43" i="18"/>
  <c r="G43" i="18"/>
  <c r="D44" i="18"/>
  <c r="E44" i="18"/>
  <c r="F44" i="18"/>
  <c r="G44" i="18"/>
  <c r="D45" i="18"/>
  <c r="E45" i="18"/>
  <c r="F45" i="18"/>
  <c r="G45" i="18"/>
  <c r="H45" i="18"/>
  <c r="I45" i="18"/>
  <c r="D46" i="18"/>
  <c r="E46" i="18"/>
  <c r="F46" i="18"/>
  <c r="G46" i="18"/>
  <c r="H46" i="18"/>
  <c r="I46" i="18"/>
  <c r="D47" i="18"/>
  <c r="J47" i="18"/>
  <c r="F47" i="18"/>
  <c r="G47" i="18"/>
  <c r="H47" i="18"/>
  <c r="I47" i="18"/>
  <c r="D48" i="18"/>
  <c r="E48" i="18"/>
  <c r="F48" i="18"/>
  <c r="G48" i="18"/>
  <c r="H48" i="18"/>
  <c r="I48" i="18"/>
  <c r="D49" i="18"/>
  <c r="E49" i="18"/>
  <c r="F49" i="18"/>
  <c r="G49" i="18"/>
  <c r="H49" i="18"/>
  <c r="I49" i="18"/>
  <c r="D50" i="18"/>
  <c r="E50" i="18"/>
  <c r="F50" i="18"/>
  <c r="G50" i="18"/>
  <c r="H50" i="18"/>
  <c r="I50" i="18"/>
  <c r="D51" i="18"/>
  <c r="E51" i="18"/>
  <c r="F51" i="18"/>
  <c r="G51" i="18"/>
  <c r="H51" i="18"/>
  <c r="I51" i="18"/>
  <c r="D52" i="18"/>
  <c r="E52" i="18"/>
  <c r="F52" i="18"/>
  <c r="G52" i="18"/>
  <c r="H52" i="18"/>
  <c r="I52" i="18"/>
  <c r="D53" i="18"/>
  <c r="E53" i="18"/>
  <c r="F53" i="18"/>
  <c r="G53" i="18"/>
  <c r="H53" i="18"/>
  <c r="I53" i="18"/>
  <c r="D54" i="18"/>
  <c r="E54" i="18"/>
  <c r="F54" i="18"/>
  <c r="G54" i="18"/>
  <c r="H54" i="18"/>
  <c r="I54" i="18"/>
  <c r="D55" i="18"/>
  <c r="E55" i="18"/>
  <c r="F55" i="18"/>
  <c r="G55" i="18"/>
  <c r="H55" i="18"/>
  <c r="I55" i="18"/>
  <c r="D56" i="18"/>
  <c r="E56" i="18"/>
  <c r="F56" i="18"/>
  <c r="G56" i="18"/>
  <c r="H56" i="18"/>
  <c r="I56" i="18"/>
  <c r="D57" i="18"/>
  <c r="E57" i="18"/>
  <c r="F57" i="18"/>
  <c r="G57" i="18"/>
  <c r="H57" i="18"/>
  <c r="I57" i="18"/>
  <c r="D58" i="18"/>
  <c r="E58" i="18"/>
  <c r="F58" i="18"/>
  <c r="G58" i="18"/>
  <c r="H58" i="18"/>
  <c r="I58" i="18"/>
  <c r="D59" i="18"/>
  <c r="E59" i="18"/>
  <c r="F59" i="18"/>
  <c r="G59" i="18"/>
  <c r="H59" i="18"/>
  <c r="I59" i="18"/>
  <c r="D60" i="18"/>
  <c r="E60" i="18"/>
  <c r="F60" i="18"/>
  <c r="G60" i="18"/>
  <c r="H60" i="18"/>
  <c r="I60" i="18"/>
  <c r="D61" i="18"/>
  <c r="E61" i="18"/>
  <c r="F61" i="18"/>
  <c r="G61" i="18"/>
  <c r="H61" i="18"/>
  <c r="I61" i="18"/>
  <c r="D62" i="18"/>
  <c r="E62" i="18"/>
  <c r="F62" i="18"/>
  <c r="G62" i="18"/>
  <c r="H62" i="18"/>
  <c r="I62" i="18"/>
  <c r="D63" i="18"/>
  <c r="E63" i="18"/>
  <c r="F63" i="18"/>
  <c r="G63" i="18"/>
  <c r="H63" i="18"/>
  <c r="I63" i="18"/>
  <c r="D64" i="18"/>
  <c r="E64" i="18"/>
  <c r="F64" i="18"/>
  <c r="G64" i="18"/>
  <c r="H64" i="18"/>
  <c r="I64" i="18"/>
  <c r="D65" i="18"/>
  <c r="E65" i="18"/>
  <c r="F65" i="18"/>
  <c r="G65" i="18"/>
  <c r="H65" i="18"/>
  <c r="I65" i="18"/>
  <c r="D66" i="18"/>
  <c r="E66" i="18"/>
  <c r="F66" i="18"/>
  <c r="G66" i="18"/>
  <c r="H66" i="18"/>
  <c r="I66" i="18"/>
  <c r="D67" i="18"/>
  <c r="E67" i="18"/>
  <c r="F67" i="18"/>
  <c r="G67" i="18"/>
  <c r="H67" i="18"/>
  <c r="I67" i="18"/>
  <c r="D68" i="18"/>
  <c r="E68" i="18"/>
  <c r="F68" i="18"/>
  <c r="G68" i="18"/>
  <c r="H68" i="18"/>
  <c r="I68" i="18"/>
  <c r="D69" i="18"/>
  <c r="E69" i="18"/>
  <c r="F69" i="18"/>
  <c r="G69" i="18"/>
  <c r="H69" i="18"/>
  <c r="I69" i="18"/>
  <c r="D70" i="18"/>
  <c r="E70" i="18"/>
  <c r="F70" i="18"/>
  <c r="G70" i="18"/>
  <c r="H70" i="18"/>
  <c r="I70" i="18"/>
  <c r="D71" i="18"/>
  <c r="E71" i="18"/>
  <c r="F71" i="18"/>
  <c r="G71" i="18"/>
  <c r="H71" i="18"/>
  <c r="I71" i="18"/>
  <c r="D72" i="18"/>
  <c r="E72" i="18"/>
  <c r="F72" i="18"/>
  <c r="G72" i="18"/>
  <c r="H72" i="18"/>
  <c r="I72" i="18"/>
  <c r="D73" i="18"/>
  <c r="E73" i="18"/>
  <c r="F73" i="18"/>
  <c r="G73" i="18"/>
  <c r="H73" i="18"/>
  <c r="I73" i="18"/>
  <c r="D74" i="18"/>
  <c r="E74" i="18"/>
  <c r="F74" i="18"/>
  <c r="G74" i="18"/>
  <c r="H74" i="18"/>
  <c r="I74" i="18"/>
  <c r="D75" i="18"/>
  <c r="E75" i="18"/>
  <c r="F75" i="18"/>
  <c r="G75" i="18"/>
  <c r="H75" i="18"/>
  <c r="I75" i="18"/>
  <c r="D76" i="18"/>
  <c r="E76" i="18"/>
  <c r="F76" i="18"/>
  <c r="G76" i="18"/>
  <c r="H76" i="18"/>
  <c r="I76" i="18"/>
  <c r="D77" i="18"/>
  <c r="E77" i="18"/>
  <c r="F77" i="18"/>
  <c r="G77" i="18"/>
  <c r="H77" i="18"/>
  <c r="I77" i="18"/>
  <c r="D78" i="18"/>
  <c r="E78" i="18"/>
  <c r="F78" i="18"/>
  <c r="G78" i="18"/>
  <c r="H78" i="18"/>
  <c r="I78" i="18"/>
  <c r="D79" i="18"/>
  <c r="E79" i="18"/>
  <c r="F79" i="18"/>
  <c r="G79" i="18"/>
  <c r="H79" i="18"/>
  <c r="I79" i="18"/>
  <c r="D80" i="18"/>
  <c r="E80" i="18"/>
  <c r="F80" i="18"/>
  <c r="G80" i="18"/>
  <c r="H80" i="18"/>
  <c r="I80" i="18"/>
  <c r="D81" i="18"/>
  <c r="E81" i="18"/>
  <c r="F81" i="18"/>
  <c r="G81" i="18"/>
  <c r="H81" i="18"/>
  <c r="I81" i="18"/>
  <c r="D82" i="18"/>
  <c r="E82" i="18"/>
  <c r="F82" i="18"/>
  <c r="G82" i="18"/>
  <c r="H82" i="18"/>
  <c r="I82" i="18"/>
  <c r="D83" i="18"/>
  <c r="E83" i="18"/>
  <c r="F83" i="18"/>
  <c r="G83" i="18"/>
  <c r="H83" i="18"/>
  <c r="I83" i="18"/>
  <c r="D84" i="18"/>
  <c r="E84" i="18"/>
  <c r="F84" i="18"/>
  <c r="G84" i="18"/>
  <c r="H84" i="18"/>
  <c r="I84" i="18"/>
  <c r="D85" i="18"/>
  <c r="E85" i="18"/>
  <c r="F85" i="18"/>
  <c r="G85" i="18"/>
  <c r="H85" i="18"/>
  <c r="I85" i="18"/>
  <c r="J86" i="18"/>
  <c r="K86" i="18"/>
  <c r="L86" i="18"/>
  <c r="M86" i="18"/>
  <c r="H86" i="18"/>
  <c r="I86" i="18"/>
  <c r="D87" i="18"/>
  <c r="E87" i="18"/>
  <c r="F87" i="18"/>
  <c r="G87" i="18"/>
  <c r="H87" i="18"/>
  <c r="I87" i="18"/>
  <c r="D88" i="18"/>
  <c r="E88" i="18"/>
  <c r="F88" i="18"/>
  <c r="G88" i="18"/>
  <c r="H88" i="18"/>
  <c r="I88" i="18"/>
  <c r="D89" i="18"/>
  <c r="E89" i="18"/>
  <c r="F89" i="18"/>
  <c r="G89" i="18"/>
  <c r="H89" i="18"/>
  <c r="I89" i="18"/>
  <c r="D90" i="18"/>
  <c r="E90" i="18"/>
  <c r="F90" i="18"/>
  <c r="G90" i="18"/>
  <c r="H90" i="18"/>
  <c r="I90" i="18"/>
  <c r="D91" i="18"/>
  <c r="E91" i="18"/>
  <c r="F91" i="18"/>
  <c r="G91" i="18"/>
  <c r="H91" i="18"/>
  <c r="I91" i="18"/>
  <c r="D92" i="18"/>
  <c r="E92" i="18"/>
  <c r="F92" i="18"/>
  <c r="G92" i="18"/>
  <c r="H92" i="18"/>
  <c r="I92" i="18"/>
  <c r="D93" i="18"/>
  <c r="E93" i="18"/>
  <c r="F93" i="18"/>
  <c r="G93" i="18"/>
  <c r="H93" i="18"/>
  <c r="I93" i="18"/>
  <c r="D94" i="18"/>
  <c r="E94" i="18"/>
  <c r="F94" i="18"/>
  <c r="G94" i="18"/>
  <c r="H94" i="18"/>
  <c r="I94" i="18"/>
  <c r="D95" i="18"/>
  <c r="E95" i="18"/>
  <c r="F95" i="18"/>
  <c r="G95" i="18"/>
  <c r="H95" i="18"/>
  <c r="I95" i="18"/>
  <c r="D96" i="18"/>
  <c r="E96" i="18"/>
  <c r="F96" i="18"/>
  <c r="G96" i="18"/>
  <c r="H96" i="18"/>
  <c r="I96" i="18"/>
  <c r="D97" i="18"/>
  <c r="E97" i="18"/>
  <c r="F97" i="18"/>
  <c r="G97" i="18"/>
  <c r="H97" i="18"/>
  <c r="I97" i="18"/>
  <c r="D98" i="18"/>
  <c r="E98" i="18"/>
  <c r="F98" i="18"/>
  <c r="G98" i="18"/>
  <c r="H98" i="18"/>
  <c r="I98" i="18"/>
  <c r="D99" i="18"/>
  <c r="J99" i="18"/>
  <c r="F99" i="18"/>
  <c r="G99" i="18"/>
  <c r="H99" i="18"/>
  <c r="I99" i="18"/>
  <c r="D100" i="18"/>
  <c r="E100" i="18"/>
  <c r="F100" i="18"/>
  <c r="G100" i="18"/>
  <c r="H100" i="18"/>
  <c r="I100" i="18"/>
  <c r="D101" i="18"/>
  <c r="E101" i="18"/>
  <c r="F101" i="18"/>
  <c r="G101" i="18"/>
  <c r="H101" i="18"/>
  <c r="I101" i="18"/>
  <c r="D102" i="18"/>
  <c r="E102" i="18"/>
  <c r="F102" i="18"/>
  <c r="G102" i="18"/>
  <c r="H102" i="18"/>
  <c r="I102" i="18"/>
  <c r="D103" i="18"/>
  <c r="E103" i="18"/>
  <c r="F103" i="18"/>
  <c r="G103" i="18"/>
  <c r="H103" i="18"/>
  <c r="I103" i="18"/>
  <c r="D104" i="18"/>
  <c r="E104" i="18"/>
  <c r="F104" i="18"/>
  <c r="G104" i="18"/>
  <c r="H104" i="18"/>
  <c r="I104" i="18"/>
  <c r="D105" i="18"/>
  <c r="E105" i="18"/>
  <c r="F105" i="18"/>
  <c r="G105" i="18"/>
  <c r="H105" i="18"/>
  <c r="I105" i="18"/>
  <c r="D106" i="18"/>
  <c r="E106" i="18"/>
  <c r="F106" i="18"/>
  <c r="G106" i="18"/>
  <c r="H106" i="18"/>
  <c r="I106" i="18"/>
  <c r="D107" i="18"/>
  <c r="E107" i="18"/>
  <c r="F107" i="18"/>
  <c r="G107" i="18"/>
  <c r="H107" i="18"/>
  <c r="I107" i="18"/>
  <c r="D108" i="18"/>
  <c r="E108" i="18"/>
  <c r="F108" i="18"/>
  <c r="G108" i="18"/>
  <c r="H108" i="18"/>
  <c r="I108" i="18"/>
  <c r="D109" i="18"/>
  <c r="E109" i="18"/>
  <c r="F109" i="18"/>
  <c r="G109" i="18"/>
  <c r="H109" i="18"/>
  <c r="I109" i="18"/>
  <c r="D110" i="18"/>
  <c r="E110" i="18"/>
  <c r="F110" i="18"/>
  <c r="G110" i="18"/>
  <c r="H110" i="18"/>
  <c r="I110" i="18"/>
  <c r="D111" i="18"/>
  <c r="E111" i="18"/>
  <c r="F111" i="18"/>
  <c r="G111" i="18"/>
  <c r="H111" i="18"/>
  <c r="I111" i="18"/>
  <c r="D112" i="18"/>
  <c r="E112" i="18"/>
  <c r="F112" i="18"/>
  <c r="G112" i="18"/>
  <c r="H112" i="18"/>
  <c r="I112" i="18"/>
  <c r="D113" i="18"/>
  <c r="E113" i="18"/>
  <c r="F113" i="18"/>
  <c r="G113" i="18"/>
  <c r="H113" i="18"/>
  <c r="I113" i="18"/>
  <c r="D114" i="18"/>
  <c r="E114" i="18"/>
  <c r="F114" i="18"/>
  <c r="G114" i="18"/>
  <c r="H114" i="18"/>
  <c r="I114" i="18"/>
  <c r="D115" i="18"/>
  <c r="E115" i="18"/>
  <c r="F115" i="18"/>
  <c r="G115" i="18"/>
  <c r="H115" i="18"/>
  <c r="I115" i="18"/>
  <c r="D116" i="18"/>
  <c r="E116" i="18"/>
  <c r="F116" i="18"/>
  <c r="G116" i="18"/>
  <c r="H116" i="18"/>
  <c r="I116" i="18"/>
  <c r="D117" i="18"/>
  <c r="E117" i="18"/>
  <c r="F117" i="18"/>
  <c r="G117" i="18"/>
  <c r="H117" i="18"/>
  <c r="I117" i="18"/>
  <c r="D118" i="18"/>
  <c r="E118" i="18"/>
  <c r="F118" i="18"/>
  <c r="G118" i="18"/>
  <c r="H118" i="18"/>
  <c r="I118" i="18"/>
  <c r="D119" i="18"/>
  <c r="E119" i="18"/>
  <c r="F119" i="18"/>
  <c r="G119" i="18"/>
  <c r="H119" i="18"/>
  <c r="I119" i="18"/>
  <c r="D120" i="18"/>
  <c r="E120" i="18"/>
  <c r="F120" i="18"/>
  <c r="G120" i="18"/>
  <c r="H120" i="18"/>
  <c r="I120" i="18"/>
  <c r="D121" i="18"/>
  <c r="E121" i="18"/>
  <c r="F121" i="18"/>
  <c r="G121" i="18"/>
  <c r="H121" i="18"/>
  <c r="I121" i="18"/>
  <c r="D122" i="18"/>
  <c r="E122" i="18"/>
  <c r="F122" i="18"/>
  <c r="G122" i="18"/>
  <c r="H122" i="18"/>
  <c r="I122" i="18"/>
  <c r="D123" i="18"/>
  <c r="E123" i="18"/>
  <c r="F123" i="18"/>
  <c r="G123" i="18"/>
  <c r="H123" i="18"/>
  <c r="I123" i="18"/>
  <c r="D124" i="18"/>
  <c r="J124" i="18"/>
  <c r="F124" i="18"/>
  <c r="G124" i="18"/>
  <c r="H124" i="18"/>
  <c r="I124" i="18"/>
  <c r="D125" i="18"/>
  <c r="E125" i="18"/>
  <c r="F125" i="18"/>
  <c r="G125" i="18"/>
  <c r="J125" i="18"/>
  <c r="K125" i="18"/>
  <c r="D126" i="18"/>
  <c r="E126" i="18"/>
  <c r="F126" i="18"/>
  <c r="G126" i="18"/>
  <c r="J126" i="18"/>
  <c r="K126" i="18"/>
  <c r="D127" i="18"/>
  <c r="E127" i="18"/>
  <c r="F127" i="18"/>
  <c r="G127" i="18"/>
  <c r="J127" i="18"/>
  <c r="K127" i="18"/>
  <c r="J128" i="18"/>
  <c r="K128" i="18"/>
  <c r="L128" i="18"/>
  <c r="M128" i="18"/>
  <c r="H128" i="18"/>
  <c r="I128" i="18"/>
  <c r="J129" i="18"/>
  <c r="K129" i="18"/>
  <c r="L129" i="18"/>
  <c r="M129" i="18"/>
  <c r="H129" i="18"/>
  <c r="I129" i="18"/>
  <c r="J130" i="18"/>
  <c r="K130" i="18"/>
  <c r="L130" i="18"/>
  <c r="M130" i="18"/>
  <c r="H130" i="18"/>
  <c r="I130" i="18"/>
  <c r="J131" i="18"/>
  <c r="K131" i="18"/>
  <c r="L131" i="18"/>
  <c r="M131" i="18"/>
  <c r="H131" i="18"/>
  <c r="I131" i="18"/>
  <c r="D132" i="18"/>
  <c r="E132" i="18"/>
  <c r="F132" i="18"/>
  <c r="G132" i="18"/>
  <c r="H132" i="18"/>
  <c r="I132" i="18"/>
  <c r="D133" i="18"/>
  <c r="E133" i="18"/>
  <c r="F133" i="18"/>
  <c r="G133" i="18"/>
  <c r="H133" i="18"/>
  <c r="I133" i="18"/>
  <c r="D134" i="18"/>
  <c r="E134" i="18"/>
  <c r="F134" i="18"/>
  <c r="G134" i="18"/>
  <c r="H134" i="18"/>
  <c r="I134" i="18"/>
  <c r="D135" i="18"/>
  <c r="E135" i="18"/>
  <c r="F135" i="18"/>
  <c r="G135" i="18"/>
  <c r="H135" i="18"/>
  <c r="I135" i="18"/>
  <c r="D136" i="18"/>
  <c r="E136" i="18"/>
  <c r="F136" i="18"/>
  <c r="G136" i="18"/>
  <c r="H136" i="18"/>
  <c r="I136" i="18"/>
  <c r="D137" i="18"/>
  <c r="E137" i="18"/>
  <c r="F137" i="18"/>
  <c r="G137" i="18"/>
  <c r="H137" i="18"/>
  <c r="I137" i="18"/>
  <c r="D138" i="18"/>
  <c r="E138" i="18"/>
  <c r="F138" i="18"/>
  <c r="G138" i="18"/>
  <c r="H138" i="18"/>
  <c r="I138" i="18"/>
  <c r="D139" i="18"/>
  <c r="E139" i="18"/>
  <c r="F139" i="18"/>
  <c r="G139" i="18"/>
  <c r="H139" i="18"/>
  <c r="I139" i="18"/>
  <c r="D140" i="18"/>
  <c r="E140" i="18"/>
  <c r="F140" i="18"/>
  <c r="G140" i="18"/>
  <c r="H140" i="18"/>
  <c r="I140" i="18"/>
  <c r="D141" i="18"/>
  <c r="E141" i="18"/>
  <c r="F141" i="18"/>
  <c r="G141" i="18"/>
  <c r="H141" i="18"/>
  <c r="I141" i="18"/>
  <c r="D142" i="18"/>
  <c r="E142" i="18"/>
  <c r="F143" i="18"/>
  <c r="G143" i="18"/>
  <c r="H143" i="18"/>
  <c r="I143" i="18"/>
  <c r="F144" i="18"/>
  <c r="G144" i="18"/>
  <c r="H144" i="18"/>
  <c r="I144" i="18"/>
  <c r="F145" i="18"/>
  <c r="G145" i="18"/>
  <c r="H145" i="18"/>
  <c r="I145" i="18"/>
  <c r="D146" i="18"/>
  <c r="E146" i="18"/>
  <c r="F146" i="18"/>
  <c r="G146" i="18"/>
  <c r="H146" i="18"/>
  <c r="I146" i="18"/>
  <c r="D147" i="18"/>
  <c r="E147" i="18"/>
  <c r="D148" i="18"/>
  <c r="E148" i="18"/>
  <c r="D149" i="18"/>
  <c r="E149" i="18"/>
  <c r="F150" i="18"/>
  <c r="G150" i="18"/>
  <c r="H150" i="18"/>
  <c r="I150" i="18"/>
  <c r="F151" i="18"/>
  <c r="G151" i="18"/>
  <c r="H151" i="18"/>
  <c r="I151" i="18"/>
  <c r="F152" i="18"/>
  <c r="G152" i="18"/>
  <c r="H152" i="18"/>
  <c r="I152" i="18"/>
  <c r="F153" i="18"/>
  <c r="G153" i="18"/>
  <c r="H153" i="18"/>
  <c r="I153" i="18"/>
  <c r="D154" i="18"/>
  <c r="E154" i="18"/>
  <c r="F154" i="18"/>
  <c r="G154" i="18"/>
  <c r="H154" i="18"/>
  <c r="I154" i="18"/>
  <c r="D155" i="18"/>
  <c r="E155" i="18"/>
  <c r="F155" i="18"/>
  <c r="G155" i="18"/>
  <c r="H155" i="18"/>
  <c r="I155" i="18"/>
  <c r="D156" i="18"/>
  <c r="E156" i="18"/>
  <c r="F156" i="18"/>
  <c r="G156" i="18"/>
  <c r="H156" i="18"/>
  <c r="I156" i="18"/>
  <c r="D157" i="18"/>
  <c r="E157" i="18"/>
  <c r="F157" i="18"/>
  <c r="G157" i="18"/>
  <c r="H157" i="18"/>
  <c r="I157" i="18"/>
  <c r="D158" i="18"/>
  <c r="E158" i="18"/>
  <c r="F158" i="18"/>
  <c r="G158" i="18"/>
  <c r="H158" i="18"/>
  <c r="I158" i="18"/>
  <c r="D159" i="18"/>
  <c r="E159" i="18"/>
  <c r="F159" i="18"/>
  <c r="G159" i="18"/>
  <c r="H159" i="18"/>
  <c r="I159" i="18"/>
  <c r="D160" i="18"/>
  <c r="E160" i="18"/>
  <c r="F160" i="18"/>
  <c r="G160" i="18"/>
  <c r="H160" i="18"/>
  <c r="I160" i="18"/>
  <c r="D161" i="18"/>
  <c r="E161" i="18"/>
  <c r="F161" i="18"/>
  <c r="G161" i="18"/>
  <c r="H161" i="18"/>
  <c r="I161" i="18"/>
  <c r="D162" i="18"/>
  <c r="E162" i="18"/>
  <c r="F162" i="18"/>
  <c r="G162" i="18"/>
  <c r="H162" i="18"/>
  <c r="I162" i="18"/>
  <c r="D163" i="18"/>
  <c r="E163" i="18"/>
  <c r="F163" i="18"/>
  <c r="G163" i="18"/>
  <c r="H163" i="18"/>
  <c r="I163" i="18"/>
  <c r="D164" i="18"/>
  <c r="E164" i="18"/>
  <c r="F164" i="18"/>
  <c r="G164" i="18"/>
  <c r="H164" i="18"/>
  <c r="I164" i="18"/>
  <c r="D165" i="18"/>
  <c r="E165" i="18"/>
  <c r="F165" i="18"/>
  <c r="G165" i="18"/>
  <c r="H165" i="18"/>
  <c r="I165" i="18"/>
  <c r="D166" i="18"/>
  <c r="E166" i="18"/>
  <c r="F166" i="18"/>
  <c r="G166" i="18"/>
  <c r="H166" i="18"/>
  <c r="I166" i="18"/>
  <c r="D167" i="18"/>
  <c r="E167" i="18"/>
  <c r="F167" i="18"/>
  <c r="G167" i="18"/>
  <c r="H167" i="18"/>
  <c r="I167" i="18"/>
  <c r="D168" i="18"/>
  <c r="E168" i="18"/>
  <c r="F168" i="18"/>
  <c r="G168" i="18"/>
  <c r="H168" i="18"/>
  <c r="I168" i="18"/>
  <c r="D169" i="18"/>
  <c r="E169" i="18"/>
  <c r="F169" i="18"/>
  <c r="G169" i="18"/>
  <c r="H170" i="18"/>
  <c r="I170" i="18"/>
  <c r="H171" i="18"/>
  <c r="I171" i="18"/>
  <c r="H172" i="18"/>
  <c r="I172" i="18"/>
  <c r="D173" i="18"/>
  <c r="E173" i="18"/>
  <c r="F173" i="18"/>
  <c r="G173" i="18"/>
  <c r="D174" i="18"/>
  <c r="E174" i="18"/>
  <c r="F174" i="18"/>
  <c r="G174" i="18"/>
  <c r="H174" i="18"/>
  <c r="I174" i="18"/>
  <c r="D175" i="18"/>
  <c r="E175" i="18"/>
  <c r="F175" i="18"/>
  <c r="G175" i="18"/>
  <c r="H175" i="18"/>
  <c r="I175" i="18"/>
  <c r="D176" i="18"/>
  <c r="E176" i="18"/>
  <c r="F176" i="18"/>
  <c r="G176" i="18"/>
  <c r="H176" i="18"/>
  <c r="I176" i="18"/>
  <c r="D177" i="18"/>
  <c r="E177" i="18"/>
  <c r="F177" i="18"/>
  <c r="G177" i="18"/>
  <c r="H177" i="18"/>
  <c r="I177" i="18"/>
  <c r="D178" i="18"/>
  <c r="E178" i="18"/>
  <c r="F178" i="18"/>
  <c r="G178" i="18"/>
  <c r="H178" i="18"/>
  <c r="I178" i="18"/>
  <c r="D179" i="18"/>
  <c r="E179" i="18"/>
  <c r="F179" i="18"/>
  <c r="G179" i="18"/>
  <c r="H179" i="18"/>
  <c r="I179" i="18"/>
  <c r="D180" i="18"/>
  <c r="E180" i="18"/>
  <c r="F180" i="18"/>
  <c r="G180" i="18"/>
  <c r="H180" i="18"/>
  <c r="I180" i="18"/>
  <c r="D181" i="18"/>
  <c r="E181" i="18"/>
  <c r="F181" i="18"/>
  <c r="G181" i="18"/>
  <c r="H181" i="18"/>
  <c r="I181" i="18"/>
  <c r="D182" i="18"/>
  <c r="E182" i="18"/>
  <c r="F182" i="18"/>
  <c r="G182" i="18"/>
  <c r="H182" i="18"/>
  <c r="I182" i="18"/>
  <c r="D183" i="18"/>
  <c r="E183" i="18"/>
  <c r="F183" i="18"/>
  <c r="G183" i="18"/>
  <c r="H183" i="18"/>
  <c r="I183" i="18"/>
  <c r="D184" i="18"/>
  <c r="E184" i="18"/>
  <c r="F184" i="18"/>
  <c r="G184" i="18"/>
  <c r="H184" i="18"/>
  <c r="I184" i="18"/>
  <c r="D185" i="18"/>
  <c r="E185" i="18"/>
  <c r="F185" i="18"/>
  <c r="G185" i="18"/>
  <c r="H185" i="18"/>
  <c r="I185" i="18"/>
  <c r="D186" i="18"/>
  <c r="E186" i="18"/>
  <c r="F186" i="18"/>
  <c r="G186" i="18"/>
  <c r="H186" i="18"/>
  <c r="I186" i="18"/>
  <c r="D187" i="18"/>
  <c r="E187" i="18"/>
  <c r="F187" i="18"/>
  <c r="G187" i="18"/>
  <c r="H187" i="18"/>
  <c r="I187" i="18"/>
  <c r="D188" i="18"/>
  <c r="E188" i="18"/>
  <c r="F188" i="18"/>
  <c r="G188" i="18"/>
  <c r="H188" i="18"/>
  <c r="I188" i="18"/>
  <c r="D189" i="18"/>
  <c r="E189" i="18"/>
  <c r="F189" i="18"/>
  <c r="G189" i="18"/>
  <c r="H189" i="18"/>
  <c r="I189" i="18"/>
  <c r="D190" i="18"/>
  <c r="E190" i="18"/>
  <c r="F190" i="18"/>
  <c r="G190" i="18"/>
  <c r="H190" i="18"/>
  <c r="I190" i="18"/>
  <c r="D191" i="18"/>
  <c r="E191" i="18"/>
  <c r="F191" i="18"/>
  <c r="G191" i="18"/>
  <c r="H191" i="18"/>
  <c r="I191" i="18"/>
  <c r="D192" i="18"/>
  <c r="E192" i="18"/>
  <c r="F192" i="18"/>
  <c r="G192" i="18"/>
  <c r="H192" i="18"/>
  <c r="I192" i="18"/>
  <c r="D193" i="18"/>
  <c r="E193" i="18"/>
  <c r="F193" i="18"/>
  <c r="G193" i="18"/>
  <c r="H193" i="18"/>
  <c r="I193" i="18"/>
  <c r="D194" i="18"/>
  <c r="E194" i="18"/>
  <c r="F194" i="18"/>
  <c r="G194" i="18"/>
  <c r="H194" i="18"/>
  <c r="I194" i="18"/>
  <c r="D195" i="18"/>
  <c r="E195" i="18"/>
  <c r="F195" i="18"/>
  <c r="G195" i="18"/>
  <c r="H195" i="18"/>
  <c r="I195" i="18"/>
  <c r="D196" i="18"/>
  <c r="E196" i="18"/>
  <c r="F196" i="18"/>
  <c r="G196" i="18"/>
  <c r="H196" i="18"/>
  <c r="I196" i="18"/>
  <c r="D197" i="18"/>
  <c r="E197" i="18"/>
  <c r="F197" i="18"/>
  <c r="G197" i="18"/>
  <c r="H197" i="18"/>
  <c r="I197" i="18"/>
  <c r="D198" i="18"/>
  <c r="E198" i="18"/>
  <c r="F198" i="18"/>
  <c r="G198" i="18"/>
  <c r="H198" i="18"/>
  <c r="I198" i="18"/>
  <c r="D199" i="18"/>
  <c r="E199" i="18"/>
  <c r="F199" i="18"/>
  <c r="G199" i="18"/>
  <c r="H199" i="18"/>
  <c r="I199" i="18"/>
  <c r="D200" i="18"/>
  <c r="E200" i="18"/>
  <c r="F200" i="18"/>
  <c r="G200" i="18"/>
  <c r="H200" i="18"/>
  <c r="I200" i="18"/>
  <c r="D201" i="18"/>
  <c r="E201" i="18"/>
  <c r="F201" i="18"/>
  <c r="G201" i="18"/>
  <c r="H201" i="18"/>
  <c r="I201" i="18"/>
  <c r="D202" i="18"/>
  <c r="E202" i="18"/>
  <c r="F202" i="18"/>
  <c r="G202" i="18"/>
  <c r="H202" i="18"/>
  <c r="I202" i="18"/>
  <c r="D203" i="18"/>
  <c r="E203" i="18"/>
  <c r="F203" i="18"/>
  <c r="G203" i="18"/>
  <c r="H203" i="18"/>
  <c r="I203" i="18"/>
  <c r="D204" i="18"/>
  <c r="E204" i="18"/>
  <c r="F204" i="18"/>
  <c r="G204" i="18"/>
  <c r="H204" i="18"/>
  <c r="I204" i="18"/>
  <c r="D205" i="18"/>
  <c r="E205" i="18"/>
  <c r="F205" i="18"/>
  <c r="G205" i="18"/>
  <c r="H205" i="18"/>
  <c r="I205" i="18"/>
  <c r="D206" i="18"/>
  <c r="E206" i="18"/>
  <c r="F206" i="18"/>
  <c r="G206" i="18"/>
  <c r="H206" i="18"/>
  <c r="I206" i="18"/>
  <c r="D207" i="18"/>
  <c r="E207" i="18"/>
  <c r="F207" i="18"/>
  <c r="G207" i="18"/>
  <c r="H207" i="18"/>
  <c r="I207" i="18"/>
  <c r="D208" i="18"/>
  <c r="E208" i="18"/>
  <c r="F208" i="18"/>
  <c r="G208" i="18"/>
  <c r="H208" i="18"/>
  <c r="I208" i="18"/>
  <c r="D209" i="18"/>
  <c r="E209" i="18"/>
  <c r="F209" i="18"/>
  <c r="G209" i="18"/>
  <c r="H209" i="18"/>
  <c r="I209" i="18"/>
  <c r="D210" i="18"/>
  <c r="E210" i="18"/>
  <c r="F210" i="18"/>
  <c r="G210" i="18"/>
  <c r="H210" i="18"/>
  <c r="I210" i="18"/>
  <c r="D211" i="18"/>
  <c r="E211" i="18"/>
  <c r="F211" i="18"/>
  <c r="G211" i="18"/>
  <c r="H211" i="18"/>
  <c r="I211" i="18"/>
  <c r="D212" i="18"/>
  <c r="E212" i="18"/>
  <c r="F212" i="18"/>
  <c r="G212" i="18"/>
  <c r="H212" i="18"/>
  <c r="I212" i="18"/>
  <c r="D213" i="18"/>
  <c r="J213" i="18"/>
  <c r="F213" i="18"/>
  <c r="K213" i="18"/>
  <c r="H213" i="18"/>
  <c r="I213" i="18"/>
  <c r="D214" i="18"/>
  <c r="J214" i="18"/>
  <c r="F214" i="18"/>
  <c r="G214" i="18"/>
  <c r="H214" i="18"/>
  <c r="I214" i="18"/>
  <c r="D215" i="18"/>
  <c r="E215" i="18"/>
  <c r="F215" i="18"/>
  <c r="G215" i="18"/>
  <c r="H215" i="18"/>
  <c r="I215" i="18"/>
  <c r="D216" i="18"/>
  <c r="E216" i="18"/>
  <c r="F216" i="18"/>
  <c r="G216" i="18"/>
  <c r="H216" i="18"/>
  <c r="I216" i="18"/>
  <c r="D217" i="18"/>
  <c r="E217" i="18"/>
  <c r="F217" i="18"/>
  <c r="G217" i="18"/>
  <c r="H217" i="18"/>
  <c r="I217" i="18"/>
  <c r="D218" i="18"/>
  <c r="C92" i="52" s="1"/>
  <c r="E218" i="18"/>
  <c r="C95" i="52" s="1"/>
  <c r="F218" i="18"/>
  <c r="C91" i="52" s="1"/>
  <c r="G218" i="18"/>
  <c r="C94" i="52" s="1"/>
  <c r="H218" i="18"/>
  <c r="C90" i="52" s="1"/>
  <c r="I218" i="18"/>
  <c r="C93" i="52" s="1"/>
  <c r="D219" i="18"/>
  <c r="E219" i="18"/>
  <c r="F219" i="18"/>
  <c r="G219" i="18"/>
  <c r="H219" i="18"/>
  <c r="I219" i="18"/>
  <c r="D220" i="18"/>
  <c r="E220" i="18"/>
  <c r="F220" i="18"/>
  <c r="G220" i="18"/>
  <c r="H220" i="18"/>
  <c r="I220" i="18"/>
  <c r="D221" i="18"/>
  <c r="E221" i="18"/>
  <c r="F221" i="18"/>
  <c r="G221" i="18"/>
  <c r="H221" i="18"/>
  <c r="I221" i="18"/>
  <c r="D222" i="18"/>
  <c r="E222" i="18"/>
  <c r="F222" i="18"/>
  <c r="G222" i="18"/>
  <c r="H222" i="18"/>
  <c r="I222" i="18"/>
  <c r="D223" i="18"/>
  <c r="E223" i="18"/>
  <c r="F223" i="18"/>
  <c r="G223" i="18"/>
  <c r="H223" i="18"/>
  <c r="I223" i="18"/>
  <c r="D224" i="18"/>
  <c r="E224" i="18"/>
  <c r="F224" i="18"/>
  <c r="G224" i="18"/>
  <c r="H224" i="18"/>
  <c r="I224" i="18"/>
  <c r="D225" i="18"/>
  <c r="E225" i="18"/>
  <c r="F225" i="18"/>
  <c r="G225" i="18"/>
  <c r="H225" i="18"/>
  <c r="I225" i="18"/>
  <c r="D226" i="18"/>
  <c r="E226" i="18"/>
  <c r="F226" i="18"/>
  <c r="G226" i="18"/>
  <c r="H226" i="18"/>
  <c r="I226" i="18"/>
  <c r="D227" i="18"/>
  <c r="E227" i="18"/>
  <c r="F227" i="18"/>
  <c r="G227" i="18"/>
  <c r="H227" i="18"/>
  <c r="I227" i="18"/>
  <c r="D228" i="18"/>
  <c r="E228" i="18"/>
  <c r="F228" i="18"/>
  <c r="G228" i="18"/>
  <c r="H228" i="18"/>
  <c r="I228" i="18"/>
  <c r="D229" i="18"/>
  <c r="E229" i="18"/>
  <c r="F229" i="18"/>
  <c r="G229" i="18"/>
  <c r="H229" i="18"/>
  <c r="I229" i="18"/>
  <c r="D230" i="18"/>
  <c r="E230" i="18"/>
  <c r="F230" i="18"/>
  <c r="G230" i="18"/>
  <c r="H230" i="18"/>
  <c r="I230" i="18"/>
  <c r="D231" i="18"/>
  <c r="E231" i="18"/>
  <c r="F231" i="18"/>
  <c r="G231" i="18"/>
  <c r="H231" i="18"/>
  <c r="I231" i="18"/>
  <c r="D232" i="18"/>
  <c r="E232" i="18"/>
  <c r="F232" i="18"/>
  <c r="G232" i="18"/>
  <c r="H232" i="18"/>
  <c r="I232" i="18"/>
  <c r="D233" i="18"/>
  <c r="E233" i="18"/>
  <c r="F233" i="18"/>
  <c r="G233" i="18"/>
  <c r="H233" i="18"/>
  <c r="I233" i="18"/>
  <c r="D234" i="18"/>
  <c r="E234" i="18"/>
  <c r="F234" i="18"/>
  <c r="G234" i="18"/>
  <c r="H234" i="18"/>
  <c r="I234" i="18"/>
  <c r="D235" i="18"/>
  <c r="E235" i="18"/>
  <c r="F235" i="18"/>
  <c r="G235" i="18"/>
  <c r="H235" i="18"/>
  <c r="I235" i="18"/>
  <c r="D236" i="18"/>
  <c r="E236" i="18"/>
  <c r="F236" i="18"/>
  <c r="G236" i="18"/>
  <c r="H236" i="18"/>
  <c r="I236" i="18"/>
  <c r="D237" i="18"/>
  <c r="J237" i="18"/>
  <c r="F237" i="18"/>
  <c r="K237" i="18"/>
  <c r="H237" i="18"/>
  <c r="I237" i="18"/>
  <c r="D238" i="18"/>
  <c r="E238" i="18"/>
  <c r="F238" i="18"/>
  <c r="G238" i="18"/>
  <c r="H238" i="18"/>
  <c r="I238" i="18"/>
  <c r="D239" i="18"/>
  <c r="E239" i="18"/>
  <c r="F239" i="18"/>
  <c r="G239" i="18"/>
  <c r="H239" i="18"/>
  <c r="I239" i="18"/>
  <c r="D240" i="18"/>
  <c r="E240" i="18"/>
  <c r="F240" i="18"/>
  <c r="G240" i="18"/>
  <c r="H240" i="18"/>
  <c r="I240" i="18"/>
  <c r="D241" i="18"/>
  <c r="E241" i="18"/>
  <c r="F241" i="18"/>
  <c r="G241" i="18"/>
  <c r="H241" i="18"/>
  <c r="I241" i="18"/>
  <c r="D242" i="18"/>
  <c r="E242" i="18"/>
  <c r="F242" i="18"/>
  <c r="G242" i="18"/>
  <c r="H242" i="18"/>
  <c r="I242" i="18"/>
  <c r="D243" i="18"/>
  <c r="J243" i="18"/>
  <c r="F243" i="18"/>
  <c r="G243" i="18"/>
  <c r="H243" i="18"/>
  <c r="I243" i="18"/>
  <c r="D244" i="18"/>
  <c r="E244" i="18"/>
  <c r="F244" i="18"/>
  <c r="G244" i="18"/>
  <c r="H244" i="18"/>
  <c r="I244" i="18"/>
  <c r="J245" i="18"/>
  <c r="K245" i="18"/>
  <c r="L245" i="18"/>
  <c r="G245" i="18"/>
  <c r="H245" i="18"/>
  <c r="I245" i="18"/>
  <c r="D246" i="18"/>
  <c r="E246" i="18"/>
  <c r="F246" i="18"/>
  <c r="G246" i="18"/>
  <c r="H246" i="18"/>
  <c r="I246" i="18"/>
  <c r="D247" i="18"/>
  <c r="E247" i="18"/>
  <c r="F247" i="18"/>
  <c r="G247" i="18"/>
  <c r="H247" i="18"/>
  <c r="I247" i="18"/>
  <c r="D248" i="18"/>
  <c r="E248" i="18"/>
  <c r="F248" i="18"/>
  <c r="G248" i="18"/>
  <c r="H248" i="18"/>
  <c r="I248" i="18"/>
  <c r="D249" i="18"/>
  <c r="E249" i="18"/>
  <c r="F249" i="18"/>
  <c r="G249" i="18"/>
  <c r="H249" i="18"/>
  <c r="I249" i="18"/>
  <c r="D250" i="18"/>
  <c r="E250" i="18"/>
  <c r="F250" i="18"/>
  <c r="G250" i="18"/>
  <c r="H250" i="18"/>
  <c r="I250" i="18"/>
  <c r="D251" i="18"/>
  <c r="E251" i="18"/>
  <c r="F251" i="18"/>
  <c r="G251" i="18"/>
  <c r="H251" i="18"/>
  <c r="I251" i="18"/>
  <c r="D252" i="18"/>
  <c r="E252" i="18"/>
  <c r="F252" i="18"/>
  <c r="G252" i="18"/>
  <c r="H252" i="18"/>
  <c r="I252" i="18"/>
  <c r="D253" i="18"/>
  <c r="E253" i="18"/>
  <c r="F253" i="18"/>
  <c r="G253" i="18"/>
  <c r="H253" i="18"/>
  <c r="I253" i="18"/>
  <c r="D254" i="18"/>
  <c r="E254" i="18"/>
  <c r="F254" i="18"/>
  <c r="G254" i="18"/>
  <c r="H254" i="18"/>
  <c r="I254" i="18"/>
  <c r="D255" i="18"/>
  <c r="E255" i="18"/>
  <c r="F255" i="18"/>
  <c r="G255" i="18"/>
  <c r="H255" i="18"/>
  <c r="I255" i="18"/>
  <c r="D256" i="18"/>
  <c r="E256" i="18"/>
  <c r="F256" i="18"/>
  <c r="G256" i="18"/>
  <c r="H256" i="18"/>
  <c r="I256" i="18"/>
  <c r="D257" i="18"/>
  <c r="E257" i="18"/>
  <c r="F257" i="18"/>
  <c r="G257" i="18"/>
  <c r="H257" i="18"/>
  <c r="I257" i="18"/>
  <c r="D258" i="18"/>
  <c r="E258" i="18"/>
  <c r="F258" i="18"/>
  <c r="G258" i="18"/>
  <c r="H258" i="18"/>
  <c r="I258" i="18"/>
  <c r="D259" i="18"/>
  <c r="E259" i="18"/>
  <c r="F259" i="18"/>
  <c r="G259" i="18"/>
  <c r="H259" i="18"/>
  <c r="I259" i="18"/>
  <c r="D260" i="18"/>
  <c r="E260" i="18"/>
  <c r="F260" i="18"/>
  <c r="G260" i="18"/>
  <c r="H260" i="18"/>
  <c r="I260" i="18"/>
  <c r="D261" i="18"/>
  <c r="E261" i="18"/>
  <c r="F261" i="18"/>
  <c r="G261" i="18"/>
  <c r="H261" i="18"/>
  <c r="I261" i="18"/>
  <c r="D262" i="18"/>
  <c r="E262" i="18"/>
  <c r="F262" i="18"/>
  <c r="G262" i="18"/>
  <c r="H262" i="18"/>
  <c r="I262" i="18"/>
  <c r="D263" i="18"/>
  <c r="E263" i="18"/>
  <c r="F263" i="18"/>
  <c r="G263" i="18"/>
  <c r="H263" i="18"/>
  <c r="I263" i="18"/>
  <c r="D264" i="18"/>
  <c r="E264" i="18"/>
  <c r="F264" i="18"/>
  <c r="G264" i="18"/>
  <c r="H264" i="18"/>
  <c r="I264" i="18"/>
  <c r="D265" i="18"/>
  <c r="E265" i="18"/>
  <c r="F265" i="18"/>
  <c r="G265" i="18"/>
  <c r="H265" i="18"/>
  <c r="I265" i="18"/>
  <c r="D266" i="18"/>
  <c r="E266" i="18"/>
  <c r="F266" i="18"/>
  <c r="G266" i="18"/>
  <c r="H266" i="18"/>
  <c r="I266" i="18"/>
  <c r="D267" i="18"/>
  <c r="E267" i="18"/>
  <c r="F267" i="18"/>
  <c r="G267" i="18"/>
  <c r="H267" i="18"/>
  <c r="I267" i="18"/>
  <c r="D268" i="18"/>
  <c r="E268" i="18"/>
  <c r="F268" i="18"/>
  <c r="G268" i="18"/>
  <c r="H268" i="18"/>
  <c r="I268" i="18"/>
  <c r="D269" i="18"/>
  <c r="E269" i="18"/>
  <c r="F269" i="18"/>
  <c r="G269" i="18"/>
  <c r="H269" i="18"/>
  <c r="I269" i="18"/>
  <c r="D270" i="18"/>
  <c r="E270" i="18"/>
  <c r="F270" i="18"/>
  <c r="G270" i="18"/>
  <c r="H270" i="18"/>
  <c r="I270" i="18"/>
  <c r="D271" i="18"/>
  <c r="E271" i="18"/>
  <c r="F271" i="18"/>
  <c r="C63" i="52" s="1"/>
  <c r="N63" i="52" s="1"/>
  <c r="N49" i="63" s="1"/>
  <c r="G271" i="18"/>
  <c r="H271" i="18"/>
  <c r="I271" i="18"/>
  <c r="D272" i="18"/>
  <c r="E272" i="18"/>
  <c r="F272" i="18"/>
  <c r="G272" i="18"/>
  <c r="H272" i="18"/>
  <c r="I272" i="18"/>
  <c r="D273" i="18"/>
  <c r="C54" i="52" s="1"/>
  <c r="N54" i="52" s="1"/>
  <c r="N44" i="63" s="1"/>
  <c r="E273" i="18"/>
  <c r="C57" i="52" s="1"/>
  <c r="N57" i="52" s="1"/>
  <c r="N47" i="63" s="1"/>
  <c r="F273" i="18"/>
  <c r="C53" i="52" s="1"/>
  <c r="N53" i="52" s="1"/>
  <c r="N43" i="63" s="1"/>
  <c r="G273" i="18"/>
  <c r="C56" i="52" s="1"/>
  <c r="N56" i="52" s="1"/>
  <c r="N46" i="63" s="1"/>
  <c r="H273" i="18"/>
  <c r="C52" i="52" s="1"/>
  <c r="N62" i="52" s="1"/>
  <c r="N48" i="63" s="1"/>
  <c r="I273" i="18"/>
  <c r="C55" i="52" s="1"/>
  <c r="N55" i="52" s="1"/>
  <c r="N45" i="63" s="1"/>
  <c r="D274" i="18"/>
  <c r="E274" i="18"/>
  <c r="F274" i="18"/>
  <c r="G274" i="18"/>
  <c r="H274" i="18"/>
  <c r="I274" i="18"/>
  <c r="D275" i="18"/>
  <c r="E275" i="18"/>
  <c r="F275" i="18"/>
  <c r="G275" i="18"/>
  <c r="H275" i="18"/>
  <c r="I275" i="18"/>
  <c r="D276" i="18"/>
  <c r="E276" i="18"/>
  <c r="F276" i="18"/>
  <c r="G276" i="18"/>
  <c r="H276" i="18"/>
  <c r="I276" i="18"/>
  <c r="D277" i="18"/>
  <c r="E277" i="18"/>
  <c r="F277" i="18"/>
  <c r="G277" i="18"/>
  <c r="H277" i="18"/>
  <c r="I277" i="18"/>
  <c r="D278" i="18"/>
  <c r="E278" i="18"/>
  <c r="F278" i="18"/>
  <c r="G278" i="18"/>
  <c r="H278" i="18"/>
  <c r="I278" i="18"/>
  <c r="D279" i="18"/>
  <c r="E279" i="18"/>
  <c r="F279" i="18"/>
  <c r="G279" i="18"/>
  <c r="H279" i="18"/>
  <c r="I279" i="18"/>
  <c r="D280" i="18"/>
  <c r="E280" i="18"/>
  <c r="F280" i="18"/>
  <c r="G280" i="18"/>
  <c r="H280" i="18"/>
  <c r="I280" i="18"/>
  <c r="D281" i="18"/>
  <c r="E281" i="18"/>
  <c r="F281" i="18"/>
  <c r="G281" i="18"/>
  <c r="H281" i="18"/>
  <c r="I281" i="18"/>
  <c r="D282" i="18"/>
  <c r="E282" i="18"/>
  <c r="F282" i="18"/>
  <c r="G282" i="18"/>
  <c r="H282" i="18"/>
  <c r="I282" i="18"/>
  <c r="D283" i="18"/>
  <c r="E283" i="18"/>
  <c r="F283" i="18"/>
  <c r="G283" i="18"/>
  <c r="H283" i="18"/>
  <c r="I283" i="18"/>
  <c r="D284" i="18"/>
  <c r="E284" i="18"/>
  <c r="F284" i="18"/>
  <c r="G284" i="18"/>
  <c r="H284" i="18"/>
  <c r="I284" i="18"/>
  <c r="D285" i="18"/>
  <c r="E285" i="18"/>
  <c r="F285" i="18"/>
  <c r="G285" i="18"/>
  <c r="H285" i="18"/>
  <c r="I285" i="18"/>
  <c r="D286" i="18"/>
  <c r="E286" i="18"/>
  <c r="F286" i="18"/>
  <c r="G286" i="18"/>
  <c r="H286" i="18"/>
  <c r="I286" i="18"/>
  <c r="D287" i="18"/>
  <c r="E287" i="18"/>
  <c r="F287" i="18"/>
  <c r="G287" i="18"/>
  <c r="H287" i="18"/>
  <c r="I287" i="18"/>
  <c r="D288" i="18"/>
  <c r="E288" i="18"/>
  <c r="F288" i="18"/>
  <c r="G288" i="18"/>
  <c r="H288" i="18"/>
  <c r="I288" i="18"/>
  <c r="D289" i="18"/>
  <c r="E289" i="18"/>
  <c r="F289" i="18"/>
  <c r="G289" i="18"/>
  <c r="H289" i="18"/>
  <c r="I289" i="18"/>
  <c r="D290" i="18"/>
  <c r="E290" i="18"/>
  <c r="F290" i="18"/>
  <c r="G290" i="18"/>
  <c r="H290" i="18"/>
  <c r="I290" i="18"/>
  <c r="D291" i="18"/>
  <c r="E291" i="18"/>
  <c r="F291" i="18"/>
  <c r="G291" i="18"/>
  <c r="H291" i="18"/>
  <c r="I291" i="18"/>
  <c r="D292" i="18"/>
  <c r="E292" i="18"/>
  <c r="F292" i="18"/>
  <c r="G292" i="18"/>
  <c r="H292" i="18"/>
  <c r="I292" i="18"/>
  <c r="D293" i="18"/>
  <c r="E293" i="18"/>
  <c r="F293" i="18"/>
  <c r="G293" i="18"/>
  <c r="H293" i="18"/>
  <c r="I293" i="18"/>
  <c r="D294" i="18"/>
  <c r="E294" i="18"/>
  <c r="F294" i="18"/>
  <c r="G294" i="18"/>
  <c r="H294" i="18"/>
  <c r="I294" i="18"/>
  <c r="D295" i="18"/>
  <c r="E295" i="18"/>
  <c r="F295" i="18"/>
  <c r="G295" i="18"/>
  <c r="H295" i="18"/>
  <c r="I295" i="18"/>
  <c r="D296" i="18"/>
  <c r="E296" i="18"/>
  <c r="F296" i="18"/>
  <c r="G296" i="18"/>
  <c r="H296" i="18"/>
  <c r="I296" i="18"/>
  <c r="D297" i="18"/>
  <c r="E297" i="18"/>
  <c r="F297" i="18"/>
  <c r="G297" i="18"/>
  <c r="H297" i="18"/>
  <c r="I297" i="18"/>
  <c r="D298" i="18"/>
  <c r="E298" i="18"/>
  <c r="F298" i="18"/>
  <c r="G298" i="18"/>
  <c r="H298" i="18"/>
  <c r="I298" i="18"/>
  <c r="D299" i="18"/>
  <c r="E299" i="18"/>
  <c r="F299" i="18"/>
  <c r="G299" i="18"/>
  <c r="H299" i="18"/>
  <c r="I299" i="18"/>
  <c r="D300" i="18"/>
  <c r="C72" i="52" s="1"/>
  <c r="N72" i="52" s="1"/>
  <c r="N56" i="63" s="1"/>
  <c r="E300" i="18"/>
  <c r="C75" i="52" s="1"/>
  <c r="N75" i="52" s="1"/>
  <c r="N59" i="63" s="1"/>
  <c r="F300" i="18"/>
  <c r="C71" i="52" s="1"/>
  <c r="N71" i="52" s="1"/>
  <c r="N55" i="63" s="1"/>
  <c r="G300" i="18"/>
  <c r="C74" i="52" s="1"/>
  <c r="N74" i="52" s="1"/>
  <c r="N58" i="63" s="1"/>
  <c r="H300" i="18"/>
  <c r="C70" i="52" s="1"/>
  <c r="I300" i="18"/>
  <c r="C73" i="52" s="1"/>
  <c r="N73" i="52" s="1"/>
  <c r="N57" i="63" s="1"/>
  <c r="D301" i="18"/>
  <c r="E301" i="18"/>
  <c r="F301" i="18"/>
  <c r="G301" i="18"/>
  <c r="H301" i="18"/>
  <c r="I301" i="18"/>
  <c r="D302" i="18"/>
  <c r="E302" i="18"/>
  <c r="F302" i="18"/>
  <c r="G302" i="18"/>
  <c r="H302" i="18"/>
  <c r="I302" i="18"/>
  <c r="D303" i="18"/>
  <c r="C145" i="52" s="1"/>
  <c r="N145" i="52" s="1"/>
  <c r="N97" i="63" s="1"/>
  <c r="E303" i="18"/>
  <c r="C148" i="52" s="1"/>
  <c r="N148" i="52" s="1"/>
  <c r="N100" i="63" s="1"/>
  <c r="F303" i="18"/>
  <c r="C144" i="52" s="1"/>
  <c r="N144" i="52" s="1"/>
  <c r="N96" i="63" s="1"/>
  <c r="G303" i="18"/>
  <c r="C147" i="52" s="1"/>
  <c r="N147" i="52" s="1"/>
  <c r="N99" i="63" s="1"/>
  <c r="H303" i="18"/>
  <c r="C143" i="52" s="1"/>
  <c r="N143" i="52" s="1"/>
  <c r="N95" i="63" s="1"/>
  <c r="I303" i="18"/>
  <c r="C146" i="52" s="1"/>
  <c r="N146" i="52" s="1"/>
  <c r="N98" i="63" s="1"/>
  <c r="D304" i="18"/>
  <c r="E304" i="18"/>
  <c r="F304" i="18"/>
  <c r="G304" i="18"/>
  <c r="H304" i="18"/>
  <c r="I304" i="18"/>
  <c r="D305" i="18"/>
  <c r="E305" i="18"/>
  <c r="F305" i="18"/>
  <c r="G305" i="18"/>
  <c r="H305" i="18"/>
  <c r="I305" i="18"/>
  <c r="D306" i="18"/>
  <c r="E306" i="18"/>
  <c r="F306" i="18"/>
  <c r="G306" i="18"/>
  <c r="H306" i="18"/>
  <c r="I306" i="18"/>
  <c r="D307" i="18"/>
  <c r="E307" i="18"/>
  <c r="F307" i="18"/>
  <c r="G307" i="18"/>
  <c r="H307" i="18"/>
  <c r="I307" i="18"/>
  <c r="D308" i="18"/>
  <c r="E308" i="18"/>
  <c r="F308" i="18"/>
  <c r="G308" i="18"/>
  <c r="H308" i="18"/>
  <c r="C105" i="52" s="1"/>
  <c r="N105" i="52" s="1"/>
  <c r="N72" i="63" s="1"/>
  <c r="I308" i="18"/>
  <c r="D309" i="18"/>
  <c r="E309" i="18"/>
  <c r="F309" i="18"/>
  <c r="G309" i="18"/>
  <c r="H309" i="18"/>
  <c r="I309" i="18"/>
  <c r="D310" i="18"/>
  <c r="E310" i="18"/>
  <c r="F310" i="18"/>
  <c r="G310" i="18"/>
  <c r="H310" i="18"/>
  <c r="I310" i="18"/>
  <c r="D311" i="18"/>
  <c r="E311" i="18"/>
  <c r="F311" i="18"/>
  <c r="G311" i="18"/>
  <c r="H311" i="18"/>
  <c r="I311" i="18"/>
  <c r="D312" i="18"/>
  <c r="E312" i="18"/>
  <c r="F312" i="18"/>
  <c r="G312" i="18"/>
  <c r="H312" i="18"/>
  <c r="I312" i="18"/>
  <c r="D313" i="18"/>
  <c r="E313" i="18"/>
  <c r="F313" i="18"/>
  <c r="G313" i="18"/>
  <c r="H313" i="18"/>
  <c r="I313" i="18"/>
  <c r="D314" i="18"/>
  <c r="E314" i="18"/>
  <c r="F314" i="18"/>
  <c r="G314" i="18"/>
  <c r="H314" i="18"/>
  <c r="I314" i="18"/>
  <c r="D315" i="18"/>
  <c r="E315" i="18"/>
  <c r="F315" i="18"/>
  <c r="G315" i="18"/>
  <c r="H315" i="18"/>
  <c r="I315" i="18"/>
  <c r="D316" i="18"/>
  <c r="E316" i="18"/>
  <c r="F316" i="18"/>
  <c r="G316" i="18"/>
  <c r="H316" i="18"/>
  <c r="I316" i="18"/>
  <c r="D317" i="18"/>
  <c r="E317" i="18"/>
  <c r="F317" i="18"/>
  <c r="G317" i="18"/>
  <c r="H317" i="18"/>
  <c r="I317" i="18"/>
  <c r="D318" i="18"/>
  <c r="E318" i="18"/>
  <c r="F318" i="18"/>
  <c r="G318" i="18"/>
  <c r="H318" i="18"/>
  <c r="I318" i="18"/>
  <c r="D319" i="18"/>
  <c r="E319" i="18"/>
  <c r="F319" i="18"/>
  <c r="G319" i="18"/>
  <c r="H319" i="18"/>
  <c r="I319" i="18"/>
  <c r="D320" i="18"/>
  <c r="E320" i="18"/>
  <c r="F320" i="18"/>
  <c r="G320" i="18"/>
  <c r="H320" i="18"/>
  <c r="I320" i="18"/>
  <c r="D321" i="18"/>
  <c r="E321" i="18"/>
  <c r="F321" i="18"/>
  <c r="G321" i="18"/>
  <c r="H321" i="18"/>
  <c r="I321" i="18"/>
  <c r="D322" i="18"/>
  <c r="E322" i="18"/>
  <c r="F322" i="18"/>
  <c r="G322" i="18"/>
  <c r="H322" i="18"/>
  <c r="I322" i="18"/>
  <c r="D323" i="18"/>
  <c r="E323" i="18"/>
  <c r="F323" i="18"/>
  <c r="G323" i="18"/>
  <c r="H323" i="18"/>
  <c r="I323" i="18"/>
  <c r="D324" i="18"/>
  <c r="E324" i="18"/>
  <c r="F324" i="18"/>
  <c r="G324" i="18"/>
  <c r="H324" i="18"/>
  <c r="I324" i="18"/>
  <c r="D325" i="18"/>
  <c r="E325" i="18"/>
  <c r="F325" i="18"/>
  <c r="G325" i="18"/>
  <c r="H325" i="18"/>
  <c r="I325" i="18"/>
  <c r="D326" i="18"/>
  <c r="J326" i="18"/>
  <c r="F326" i="18"/>
  <c r="G326" i="18"/>
  <c r="H326" i="18"/>
  <c r="I326" i="18"/>
  <c r="D327" i="18"/>
  <c r="J327" i="18"/>
  <c r="F327" i="18"/>
  <c r="G327" i="18"/>
  <c r="H327" i="18"/>
  <c r="I327" i="18"/>
  <c r="J328" i="18"/>
  <c r="E328" i="18"/>
  <c r="F328" i="18"/>
  <c r="G328" i="18"/>
  <c r="K328" i="18"/>
  <c r="L328" i="18"/>
  <c r="D329" i="18"/>
  <c r="E329" i="18"/>
  <c r="F329" i="18"/>
  <c r="G329" i="18"/>
  <c r="H329" i="18"/>
  <c r="I329" i="18"/>
  <c r="D330" i="18"/>
  <c r="E330" i="18"/>
  <c r="F330" i="18"/>
  <c r="G330" i="18"/>
  <c r="H330" i="18"/>
  <c r="I330" i="18"/>
  <c r="D331" i="18"/>
  <c r="E331" i="18"/>
  <c r="F331" i="18"/>
  <c r="G331" i="18"/>
  <c r="H331" i="18"/>
  <c r="I331" i="18"/>
  <c r="D332" i="18"/>
  <c r="E332" i="18"/>
  <c r="F332" i="18"/>
  <c r="G332" i="18"/>
  <c r="H332" i="18"/>
  <c r="I332" i="18"/>
  <c r="D333" i="18"/>
  <c r="E333" i="18"/>
  <c r="F333" i="18"/>
  <c r="G333" i="18"/>
  <c r="H333" i="18"/>
  <c r="I333" i="18"/>
  <c r="D334" i="18"/>
  <c r="E334" i="18"/>
  <c r="F334" i="18"/>
  <c r="G334" i="18"/>
  <c r="H334" i="18"/>
  <c r="I334" i="18"/>
  <c r="D335" i="18"/>
  <c r="E335" i="18"/>
  <c r="F335" i="18"/>
  <c r="G335" i="18"/>
  <c r="H335" i="18"/>
  <c r="I335" i="18"/>
  <c r="D336" i="18"/>
  <c r="E336" i="18"/>
  <c r="F336" i="18"/>
  <c r="G336" i="18"/>
  <c r="H336" i="18"/>
  <c r="I336" i="18"/>
  <c r="D337" i="18"/>
  <c r="E337" i="18"/>
  <c r="F337" i="18"/>
  <c r="G337" i="18"/>
  <c r="H337" i="18"/>
  <c r="I337" i="18"/>
  <c r="D338" i="18"/>
  <c r="E338" i="18"/>
  <c r="F338" i="18"/>
  <c r="G338" i="18"/>
  <c r="H338" i="18"/>
  <c r="I338" i="18"/>
  <c r="D339" i="18"/>
  <c r="E339" i="18"/>
  <c r="F339" i="18"/>
  <c r="G339" i="18"/>
  <c r="H339" i="18"/>
  <c r="I339" i="18"/>
  <c r="D340" i="18"/>
  <c r="E340" i="18"/>
  <c r="F340" i="18"/>
  <c r="G340" i="18"/>
  <c r="H340" i="18"/>
  <c r="I340" i="18"/>
  <c r="D341" i="18"/>
  <c r="E341" i="18"/>
  <c r="F341" i="18"/>
  <c r="G341" i="18"/>
  <c r="H341" i="18"/>
  <c r="I341" i="18"/>
  <c r="D342" i="18"/>
  <c r="E342" i="18"/>
  <c r="F342" i="18"/>
  <c r="G342" i="18"/>
  <c r="H342" i="18"/>
  <c r="I342" i="18"/>
  <c r="D343" i="18"/>
  <c r="J343" i="18"/>
  <c r="F343" i="18"/>
  <c r="K343" i="18"/>
  <c r="H343" i="18"/>
  <c r="L343" i="18"/>
  <c r="D344" i="18"/>
  <c r="E344" i="18"/>
  <c r="F344" i="18"/>
  <c r="G344" i="18"/>
  <c r="H344" i="18"/>
  <c r="I344" i="18"/>
  <c r="D345" i="18"/>
  <c r="E345" i="18"/>
  <c r="F345" i="18"/>
  <c r="G345" i="18"/>
  <c r="H345" i="18"/>
  <c r="I345" i="18"/>
  <c r="D346" i="18"/>
  <c r="E346" i="18"/>
  <c r="F346" i="18"/>
  <c r="G346" i="18"/>
  <c r="H346" i="18"/>
  <c r="I346" i="18"/>
  <c r="D347" i="18"/>
  <c r="E347" i="18"/>
  <c r="F347" i="18"/>
  <c r="G347" i="18"/>
  <c r="H347" i="18"/>
  <c r="I347" i="18"/>
  <c r="D348" i="18"/>
  <c r="E348" i="18"/>
  <c r="F348" i="18"/>
  <c r="G348" i="18"/>
  <c r="H348" i="18"/>
  <c r="I348" i="18"/>
  <c r="D349" i="18"/>
  <c r="E349" i="18"/>
  <c r="F349" i="18"/>
  <c r="G349" i="18"/>
  <c r="H349" i="18"/>
  <c r="I349" i="18"/>
  <c r="D350" i="18"/>
  <c r="E350" i="18"/>
  <c r="F350" i="18"/>
  <c r="G350" i="18"/>
  <c r="H350" i="18"/>
  <c r="I350" i="18"/>
  <c r="D351" i="18"/>
  <c r="E351" i="18"/>
  <c r="F351" i="18"/>
  <c r="G351" i="18"/>
  <c r="H351" i="18"/>
  <c r="I351" i="18"/>
  <c r="D352" i="18"/>
  <c r="E352" i="18"/>
  <c r="F352" i="18"/>
  <c r="G352" i="18"/>
  <c r="H352" i="18"/>
  <c r="I352" i="18"/>
  <c r="D353" i="18"/>
  <c r="E353" i="18"/>
  <c r="F353" i="18"/>
  <c r="G353" i="18"/>
  <c r="H353" i="18"/>
  <c r="I353" i="18"/>
  <c r="D354" i="18"/>
  <c r="E354" i="18"/>
  <c r="F354" i="18"/>
  <c r="G354" i="18"/>
  <c r="H354" i="18"/>
  <c r="I354" i="18"/>
  <c r="D355" i="18"/>
  <c r="E355" i="18"/>
  <c r="F355" i="18"/>
  <c r="G355" i="18"/>
  <c r="H355" i="18"/>
  <c r="I355" i="18"/>
  <c r="D356" i="18"/>
  <c r="E356" i="18"/>
  <c r="F356" i="18"/>
  <c r="G356" i="18"/>
  <c r="H356" i="18"/>
  <c r="I356" i="18"/>
  <c r="D357" i="18"/>
  <c r="E357" i="18"/>
  <c r="F357" i="18"/>
  <c r="G357" i="18"/>
  <c r="H357" i="18"/>
  <c r="I357" i="18"/>
  <c r="D358" i="18"/>
  <c r="E358" i="18"/>
  <c r="F358" i="18"/>
  <c r="G358" i="18"/>
  <c r="H358" i="18"/>
  <c r="I358" i="18"/>
  <c r="D359" i="18"/>
  <c r="E359" i="18"/>
  <c r="F359" i="18"/>
  <c r="G359" i="18"/>
  <c r="H359" i="18"/>
  <c r="I359" i="18"/>
  <c r="D360" i="18"/>
  <c r="E360" i="18"/>
  <c r="F360" i="18"/>
  <c r="G360" i="18"/>
  <c r="H360" i="18"/>
  <c r="I360" i="18"/>
  <c r="D361" i="18"/>
  <c r="E361" i="18"/>
  <c r="F361" i="18"/>
  <c r="G361" i="18"/>
  <c r="H361" i="18"/>
  <c r="I361" i="18"/>
  <c r="D362" i="18"/>
  <c r="E362" i="18"/>
  <c r="F362" i="18"/>
  <c r="G362" i="18"/>
  <c r="H362" i="18"/>
  <c r="I362" i="18"/>
  <c r="D363" i="18"/>
  <c r="E363" i="18"/>
  <c r="F363" i="18"/>
  <c r="G363" i="18"/>
  <c r="H363" i="18"/>
  <c r="I363" i="18"/>
  <c r="D364" i="18"/>
  <c r="J364" i="18"/>
  <c r="F364" i="18"/>
  <c r="G364" i="18"/>
  <c r="H364" i="18"/>
  <c r="I364" i="18"/>
  <c r="D365" i="18"/>
  <c r="E365" i="18"/>
  <c r="F365" i="18"/>
  <c r="G365" i="18"/>
  <c r="H365" i="18"/>
  <c r="I365" i="18"/>
  <c r="D366" i="18"/>
  <c r="E366" i="18"/>
  <c r="F366" i="18"/>
  <c r="G366" i="18"/>
  <c r="H366" i="18"/>
  <c r="I366" i="18"/>
  <c r="D367" i="18"/>
  <c r="E367" i="18"/>
  <c r="F367" i="18"/>
  <c r="G367" i="18"/>
  <c r="H367" i="18"/>
  <c r="I367" i="18"/>
  <c r="E4" i="18"/>
  <c r="F4" i="18"/>
  <c r="G4" i="18"/>
  <c r="H4" i="18"/>
  <c r="I4" i="18"/>
  <c r="D4" i="18"/>
  <c r="A159" i="18"/>
  <c r="A158" i="18"/>
  <c r="A138" i="18"/>
  <c r="A137" i="18"/>
  <c r="A135" i="18"/>
  <c r="A134" i="18"/>
  <c r="A133" i="18"/>
  <c r="A132" i="18"/>
  <c r="A131" i="18"/>
  <c r="A130" i="18"/>
  <c r="A127" i="18"/>
  <c r="A125" i="18"/>
  <c r="A122" i="18"/>
  <c r="A121" i="18"/>
  <c r="A120" i="18"/>
  <c r="A119" i="18"/>
  <c r="A118" i="18"/>
  <c r="A117" i="18"/>
  <c r="A116" i="18"/>
  <c r="A115" i="18"/>
  <c r="A114" i="18"/>
  <c r="A113" i="18"/>
  <c r="A112" i="18"/>
  <c r="A111" i="18"/>
  <c r="A110" i="18"/>
  <c r="A108" i="18"/>
  <c r="A107" i="18"/>
  <c r="A106" i="18"/>
  <c r="A105" i="18"/>
  <c r="A104" i="18"/>
  <c r="A102" i="18"/>
  <c r="A103" i="18"/>
  <c r="A124" i="18"/>
  <c r="A123" i="18"/>
  <c r="A109" i="18"/>
  <c r="A183" i="18"/>
  <c r="A181" i="18"/>
  <c r="A180" i="18"/>
  <c r="A179" i="18"/>
  <c r="A176" i="18"/>
  <c r="A177" i="18"/>
  <c r="A186" i="18"/>
  <c r="A188" i="18"/>
  <c r="A373" i="18"/>
  <c r="A175" i="18"/>
  <c r="A174" i="18"/>
  <c r="A173" i="18"/>
  <c r="A172" i="18"/>
  <c r="A171" i="18"/>
  <c r="A170" i="18"/>
  <c r="A169" i="18"/>
  <c r="A168" i="18"/>
  <c r="A167" i="18"/>
  <c r="A166" i="18"/>
  <c r="A165" i="18"/>
  <c r="A164" i="18"/>
  <c r="A163" i="18"/>
  <c r="A146" i="18"/>
  <c r="A145" i="18"/>
  <c r="A144" i="18"/>
  <c r="A143" i="18"/>
  <c r="A142" i="18"/>
  <c r="A157" i="18"/>
  <c r="A156" i="18"/>
  <c r="A155" i="18"/>
  <c r="A154" i="18"/>
  <c r="A149" i="18"/>
  <c r="A153" i="18"/>
  <c r="A150" i="18"/>
  <c r="A152" i="18"/>
  <c r="A151" i="18"/>
  <c r="A148" i="18"/>
  <c r="A147" i="18"/>
  <c r="A189" i="18"/>
  <c r="A139" i="18"/>
  <c r="A141" i="18"/>
  <c r="A162" i="18"/>
  <c r="A136" i="18"/>
  <c r="A140" i="18"/>
  <c r="A48" i="18"/>
  <c r="A47" i="18"/>
  <c r="A46" i="18"/>
  <c r="A45" i="18"/>
  <c r="A34" i="18"/>
  <c r="A35" i="18"/>
  <c r="A36" i="18"/>
  <c r="A37" i="18"/>
  <c r="A38" i="18"/>
  <c r="A40" i="18"/>
  <c r="A39" i="18"/>
  <c r="A43" i="18"/>
  <c r="A44" i="18"/>
  <c r="A42" i="18"/>
  <c r="A41" i="18"/>
  <c r="A33" i="18"/>
  <c r="A101" i="18"/>
  <c r="A100" i="18"/>
  <c r="A99" i="18"/>
  <c r="A96" i="18"/>
  <c r="A95" i="18"/>
  <c r="A97" i="18"/>
  <c r="A98" i="18"/>
  <c r="A94" i="18"/>
  <c r="A23" i="18"/>
  <c r="A25" i="18"/>
  <c r="A13" i="18"/>
  <c r="A11" i="18"/>
  <c r="A10" i="18"/>
  <c r="A12" i="18"/>
  <c r="A22" i="18"/>
  <c r="A57" i="18"/>
  <c r="A372" i="18"/>
  <c r="A52" i="18"/>
  <c r="A51" i="18"/>
  <c r="A371" i="18"/>
  <c r="A8" i="18"/>
  <c r="A32" i="18"/>
  <c r="A27" i="18"/>
  <c r="A26" i="18"/>
  <c r="A161" i="18"/>
  <c r="A160" i="18"/>
  <c r="A56" i="18"/>
  <c r="A370" i="18"/>
  <c r="A369" i="18"/>
  <c r="A54" i="18"/>
  <c r="A50" i="18"/>
  <c r="A53" i="18"/>
  <c r="A368" i="18"/>
  <c r="A49" i="18"/>
  <c r="A21" i="18"/>
  <c r="A19" i="18"/>
  <c r="A18" i="18"/>
  <c r="A17" i="18"/>
  <c r="A16" i="18"/>
  <c r="A14" i="18"/>
  <c r="A15" i="18"/>
  <c r="A31" i="18"/>
  <c r="A30" i="18"/>
  <c r="A28" i="18"/>
  <c r="A29" i="18"/>
  <c r="A88" i="14"/>
  <c r="A90" i="14"/>
  <c r="A87" i="14"/>
  <c r="A119" i="14"/>
  <c r="A89" i="14"/>
  <c r="A86" i="14"/>
  <c r="A85" i="14"/>
  <c r="A92" i="14"/>
  <c r="A94" i="14"/>
  <c r="A27" i="14"/>
  <c r="A26" i="14"/>
  <c r="A93" i="14"/>
  <c r="A91" i="14"/>
  <c r="A116" i="14"/>
  <c r="A64" i="14"/>
  <c r="A117" i="14"/>
  <c r="A71" i="14"/>
  <c r="A70" i="14"/>
  <c r="A69" i="14"/>
  <c r="A68" i="14"/>
  <c r="A67" i="14"/>
  <c r="A66" i="14"/>
  <c r="A65" i="14"/>
  <c r="A63" i="14"/>
  <c r="A62" i="14"/>
  <c r="B59" i="36"/>
  <c r="I59" i="36" s="1"/>
  <c r="A118" i="14"/>
  <c r="A79" i="14"/>
  <c r="A78" i="14"/>
  <c r="A77" i="14"/>
  <c r="A75" i="14"/>
  <c r="A76" i="14"/>
  <c r="A83" i="14"/>
  <c r="A81" i="14"/>
  <c r="A82" i="14"/>
  <c r="A80" i="14"/>
  <c r="A109" i="14"/>
  <c r="A106" i="14"/>
  <c r="A107" i="14"/>
  <c r="A105" i="14"/>
  <c r="A108" i="14"/>
  <c r="A121" i="14"/>
  <c r="A99" i="14"/>
  <c r="A96" i="14"/>
  <c r="A98" i="14"/>
  <c r="A72" i="14"/>
  <c r="A101" i="14"/>
  <c r="A97" i="14"/>
  <c r="A73" i="14"/>
  <c r="A104" i="14"/>
  <c r="A122" i="14"/>
  <c r="A29" i="14"/>
  <c r="A103" i="14"/>
  <c r="A102" i="14"/>
  <c r="A8" i="14"/>
  <c r="A59" i="14"/>
  <c r="A115" i="14"/>
  <c r="B123" i="53" s="1"/>
  <c r="A58" i="14"/>
  <c r="A5" i="14"/>
  <c r="A3" i="14"/>
  <c r="A112" i="14"/>
  <c r="A4" i="14"/>
  <c r="A111" i="14"/>
  <c r="A53" i="14"/>
  <c r="A47" i="14"/>
  <c r="A52" i="14"/>
  <c r="A44" i="14"/>
  <c r="A17" i="14"/>
  <c r="A48" i="14"/>
  <c r="A51" i="14"/>
  <c r="A50" i="14"/>
  <c r="A43" i="14"/>
  <c r="A49" i="14"/>
  <c r="A46" i="14"/>
  <c r="A45" i="14"/>
  <c r="A57" i="14"/>
  <c r="A34" i="14"/>
  <c r="A39" i="14"/>
  <c r="A33" i="14"/>
  <c r="A32" i="14"/>
  <c r="A42" i="14"/>
  <c r="A41" i="14"/>
  <c r="A40" i="14"/>
  <c r="A28" i="14"/>
  <c r="A114" i="14"/>
  <c r="A113" i="14"/>
  <c r="A31" i="14"/>
  <c r="A30" i="14"/>
  <c r="A38" i="14"/>
  <c r="A35" i="14"/>
  <c r="A36" i="14"/>
  <c r="A37" i="14"/>
  <c r="A25" i="14"/>
  <c r="A24" i="14"/>
  <c r="A23" i="14"/>
  <c r="A15" i="14"/>
  <c r="A14" i="14"/>
  <c r="A21" i="14"/>
  <c r="A22" i="14"/>
  <c r="A20" i="14"/>
  <c r="A6" i="14"/>
  <c r="A16" i="14"/>
  <c r="A19" i="14"/>
  <c r="A18" i="14"/>
  <c r="A10" i="14"/>
  <c r="A9" i="14"/>
  <c r="A13" i="14"/>
  <c r="A12" i="14"/>
  <c r="A11" i="14"/>
  <c r="A7" i="14"/>
  <c r="B114" i="36"/>
  <c r="I114" i="36" s="1"/>
  <c r="N114" i="36" s="1"/>
  <c r="A60" i="14"/>
  <c r="A56" i="14"/>
  <c r="A55" i="14"/>
  <c r="A54" i="14"/>
  <c r="F110" i="14"/>
  <c r="E110" i="14"/>
  <c r="E6" i="41" s="1"/>
  <c r="D110" i="14"/>
  <c r="C79" i="36"/>
  <c r="AR186" i="10"/>
  <c r="AR185" i="10"/>
  <c r="AR179" i="10"/>
  <c r="AR181" i="10"/>
  <c r="AR180" i="10"/>
  <c r="AR178" i="10"/>
  <c r="AR177" i="10"/>
  <c r="AR176" i="10"/>
  <c r="AR175" i="10"/>
  <c r="D62" i="14"/>
  <c r="E62" i="14"/>
  <c r="F62" i="14"/>
  <c r="C290" i="36" s="1"/>
  <c r="D63" i="14"/>
  <c r="C61" i="36" s="1"/>
  <c r="E63" i="14"/>
  <c r="C176" i="36" s="1"/>
  <c r="F63" i="14"/>
  <c r="C291" i="36" s="1"/>
  <c r="D64" i="14"/>
  <c r="C62" i="36" s="1"/>
  <c r="E64" i="14"/>
  <c r="C177" i="36" s="1"/>
  <c r="F64" i="14"/>
  <c r="C292" i="36" s="1"/>
  <c r="D65" i="14"/>
  <c r="E65" i="14"/>
  <c r="F65" i="14"/>
  <c r="C293" i="36" s="1"/>
  <c r="D66" i="14"/>
  <c r="E66" i="14"/>
  <c r="F66" i="14"/>
  <c r="C294" i="36" s="1"/>
  <c r="D67" i="14"/>
  <c r="E67" i="14"/>
  <c r="C180" i="36" s="1"/>
  <c r="F67" i="14"/>
  <c r="C295" i="36" s="1"/>
  <c r="D68" i="14"/>
  <c r="C66" i="36" s="1"/>
  <c r="E68" i="14"/>
  <c r="C181" i="36" s="1"/>
  <c r="F68" i="14"/>
  <c r="C296" i="36" s="1"/>
  <c r="D69" i="14"/>
  <c r="C67" i="36" s="1"/>
  <c r="E69" i="14"/>
  <c r="C182" i="36" s="1"/>
  <c r="F69" i="14"/>
  <c r="C297" i="36" s="1"/>
  <c r="D70" i="14"/>
  <c r="C68" i="36" s="1"/>
  <c r="E70" i="14"/>
  <c r="C183" i="36" s="1"/>
  <c r="F70" i="14"/>
  <c r="C298" i="36" s="1"/>
  <c r="D71" i="14"/>
  <c r="C69" i="36" s="1"/>
  <c r="E71" i="14"/>
  <c r="C184" i="36" s="1"/>
  <c r="F71" i="14"/>
  <c r="C299" i="36" s="1"/>
  <c r="D72" i="14"/>
  <c r="C70" i="36" s="1"/>
  <c r="E72" i="14"/>
  <c r="C185" i="36" s="1"/>
  <c r="F72" i="14"/>
  <c r="C300" i="36" s="1"/>
  <c r="D73" i="14"/>
  <c r="E73" i="14"/>
  <c r="C186" i="36" s="1"/>
  <c r="F73" i="14"/>
  <c r="C301" i="36" s="1"/>
  <c r="D74" i="14"/>
  <c r="E74" i="14"/>
  <c r="F74" i="14"/>
  <c r="D75" i="14"/>
  <c r="E75" i="14"/>
  <c r="C187" i="36" s="1"/>
  <c r="F75" i="14"/>
  <c r="C302" i="36" s="1"/>
  <c r="D76" i="14"/>
  <c r="C73" i="36" s="1"/>
  <c r="E76" i="14"/>
  <c r="C188" i="36" s="1"/>
  <c r="F76" i="14"/>
  <c r="C303" i="36" s="1"/>
  <c r="D77" i="14"/>
  <c r="C74" i="36" s="1"/>
  <c r="E77" i="14"/>
  <c r="C189" i="36" s="1"/>
  <c r="F77" i="14"/>
  <c r="C304" i="36" s="1"/>
  <c r="D78" i="14"/>
  <c r="C75" i="36" s="1"/>
  <c r="E78" i="14"/>
  <c r="C190" i="36" s="1"/>
  <c r="F78" i="14"/>
  <c r="C305" i="36" s="1"/>
  <c r="D79" i="14"/>
  <c r="C76" i="36" s="1"/>
  <c r="E79" i="14"/>
  <c r="C191" i="36" s="1"/>
  <c r="F79" i="14"/>
  <c r="C306" i="36" s="1"/>
  <c r="D80" i="14"/>
  <c r="E80" i="14"/>
  <c r="C192" i="36" s="1"/>
  <c r="F80" i="14"/>
  <c r="C307" i="36" s="1"/>
  <c r="D81" i="14"/>
  <c r="C78" i="36" s="1"/>
  <c r="E81" i="14"/>
  <c r="C193" i="36" s="1"/>
  <c r="F81" i="14"/>
  <c r="C308" i="36" s="1"/>
  <c r="E82" i="14"/>
  <c r="C194" i="36" s="1"/>
  <c r="F82" i="14"/>
  <c r="C309" i="36" s="1"/>
  <c r="D83" i="14"/>
  <c r="C80" i="36" s="1"/>
  <c r="E83" i="14"/>
  <c r="C195" i="36" s="1"/>
  <c r="F83" i="14"/>
  <c r="C310" i="36" s="1"/>
  <c r="D84" i="14"/>
  <c r="E84" i="14"/>
  <c r="F84" i="14"/>
  <c r="D85" i="14"/>
  <c r="E85" i="14"/>
  <c r="F85" i="14"/>
  <c r="C311" i="36" s="1"/>
  <c r="D86" i="14"/>
  <c r="E86" i="14"/>
  <c r="F86" i="14"/>
  <c r="C312" i="36" s="1"/>
  <c r="D87" i="14"/>
  <c r="E87" i="14"/>
  <c r="F87" i="14"/>
  <c r="C313" i="36" s="1"/>
  <c r="D88" i="14"/>
  <c r="C84" i="36" s="1"/>
  <c r="E88" i="14"/>
  <c r="C199" i="36" s="1"/>
  <c r="F88" i="14"/>
  <c r="C314" i="36" s="1"/>
  <c r="D89" i="14"/>
  <c r="E89" i="14"/>
  <c r="F89" i="14"/>
  <c r="C315" i="36" s="1"/>
  <c r="D90" i="14"/>
  <c r="C86" i="36" s="1"/>
  <c r="E90" i="14"/>
  <c r="C201" i="36" s="1"/>
  <c r="F90" i="14"/>
  <c r="C316" i="36" s="1"/>
  <c r="D91" i="14"/>
  <c r="E91" i="14"/>
  <c r="F91" i="14"/>
  <c r="C317" i="36" s="1"/>
  <c r="D92" i="14"/>
  <c r="E92" i="14"/>
  <c r="F92" i="14"/>
  <c r="C318" i="36" s="1"/>
  <c r="D93" i="14"/>
  <c r="E93" i="14"/>
  <c r="F93" i="14"/>
  <c r="C319" i="36" s="1"/>
  <c r="D94" i="14"/>
  <c r="E94" i="14"/>
  <c r="F94" i="14"/>
  <c r="C320" i="36" s="1"/>
  <c r="D95" i="14"/>
  <c r="E95" i="14"/>
  <c r="F95" i="14"/>
  <c r="D96" i="14"/>
  <c r="C91" i="36" s="1"/>
  <c r="E96" i="14"/>
  <c r="C206" i="36" s="1"/>
  <c r="F96" i="14"/>
  <c r="C321" i="36" s="1"/>
  <c r="D97" i="14"/>
  <c r="C92" i="36" s="1"/>
  <c r="E97" i="14"/>
  <c r="C207" i="36" s="1"/>
  <c r="F97" i="14"/>
  <c r="C322" i="36" s="1"/>
  <c r="D98" i="14"/>
  <c r="C93" i="36" s="1"/>
  <c r="E98" i="14"/>
  <c r="C208" i="36" s="1"/>
  <c r="F98" i="14"/>
  <c r="C323" i="36" s="1"/>
  <c r="D99" i="14"/>
  <c r="C94" i="36" s="1"/>
  <c r="E99" i="14"/>
  <c r="C209" i="36" s="1"/>
  <c r="F99" i="14"/>
  <c r="C324" i="36" s="1"/>
  <c r="D100" i="14"/>
  <c r="E100" i="14"/>
  <c r="F100" i="14"/>
  <c r="D101" i="14"/>
  <c r="E101" i="14"/>
  <c r="F101" i="14"/>
  <c r="C325" i="36" s="1"/>
  <c r="D102" i="14"/>
  <c r="E102" i="14"/>
  <c r="F102" i="14"/>
  <c r="C326" i="36" s="1"/>
  <c r="E103" i="14"/>
  <c r="F103" i="14"/>
  <c r="C327" i="36" s="1"/>
  <c r="D104" i="14"/>
  <c r="E104" i="14"/>
  <c r="F104" i="14"/>
  <c r="C328" i="36" s="1"/>
  <c r="D105" i="14"/>
  <c r="E105" i="14"/>
  <c r="F105" i="14"/>
  <c r="C329" i="36" s="1"/>
  <c r="D106" i="14"/>
  <c r="E106" i="14"/>
  <c r="F106" i="14"/>
  <c r="C330" i="36" s="1"/>
  <c r="D107" i="14"/>
  <c r="E107" i="14"/>
  <c r="F107" i="14"/>
  <c r="C331" i="36" s="1"/>
  <c r="D108" i="14"/>
  <c r="E108" i="14"/>
  <c r="F108" i="14"/>
  <c r="C332" i="36" s="1"/>
  <c r="D109" i="14"/>
  <c r="C103" i="36" s="1"/>
  <c r="E109" i="14"/>
  <c r="C218" i="36" s="1"/>
  <c r="F109" i="14"/>
  <c r="C333" i="36" s="1"/>
  <c r="F61" i="14"/>
  <c r="C289" i="36" s="1"/>
  <c r="E61" i="14"/>
  <c r="D61" i="14"/>
  <c r="AR182" i="10"/>
  <c r="AR183" i="10"/>
  <c r="F4" i="14" s="1"/>
  <c r="D7" i="14"/>
  <c r="E7" i="14"/>
  <c r="E47" i="41" s="1"/>
  <c r="F7" i="14"/>
  <c r="D8" i="14"/>
  <c r="E8" i="14"/>
  <c r="E51" i="41" s="1"/>
  <c r="F8" i="14"/>
  <c r="D9" i="14"/>
  <c r="E9" i="14"/>
  <c r="E39" i="41" s="1"/>
  <c r="F9" i="14"/>
  <c r="D10" i="14"/>
  <c r="E10" i="14"/>
  <c r="E44" i="41" s="1"/>
  <c r="F10" i="14"/>
  <c r="D11" i="14"/>
  <c r="E11" i="14"/>
  <c r="E55" i="41" s="1"/>
  <c r="F11" i="14"/>
  <c r="D12" i="14"/>
  <c r="C11" i="36" s="1"/>
  <c r="E12" i="14"/>
  <c r="F12" i="14"/>
  <c r="D13" i="14"/>
  <c r="C12" i="36" s="1"/>
  <c r="E13" i="14"/>
  <c r="F13" i="14"/>
  <c r="D14" i="14"/>
  <c r="E14" i="14"/>
  <c r="F14" i="14"/>
  <c r="D15" i="14"/>
  <c r="C13" i="36" s="1"/>
  <c r="E15" i="14"/>
  <c r="F15" i="14"/>
  <c r="D16" i="14"/>
  <c r="E16" i="14"/>
  <c r="E52" i="41" s="1"/>
  <c r="F16" i="14"/>
  <c r="D17" i="14"/>
  <c r="E17" i="14"/>
  <c r="E42" i="41" s="1"/>
  <c r="F17" i="14"/>
  <c r="D18" i="14"/>
  <c r="E18" i="14"/>
  <c r="F18" i="14"/>
  <c r="D19" i="14"/>
  <c r="C17" i="36" s="1"/>
  <c r="E19" i="14"/>
  <c r="F19" i="14"/>
  <c r="D20" i="14"/>
  <c r="E20" i="14"/>
  <c r="F20" i="14"/>
  <c r="D21" i="14"/>
  <c r="C19" i="36" s="1"/>
  <c r="E21" i="14"/>
  <c r="F21" i="14"/>
  <c r="D22" i="14"/>
  <c r="C20" i="36" s="1"/>
  <c r="E22" i="14"/>
  <c r="F22" i="14"/>
  <c r="D23" i="14"/>
  <c r="C21" i="36" s="1"/>
  <c r="E23" i="14"/>
  <c r="F23" i="14"/>
  <c r="D24" i="14"/>
  <c r="C22" i="36" s="1"/>
  <c r="E24" i="14"/>
  <c r="F24" i="14"/>
  <c r="D25" i="14"/>
  <c r="C23" i="36" s="1"/>
  <c r="E25" i="14"/>
  <c r="F25" i="14"/>
  <c r="D26" i="14"/>
  <c r="E26" i="14"/>
  <c r="F26" i="14"/>
  <c r="D27" i="14"/>
  <c r="C25" i="36" s="1"/>
  <c r="E27" i="14"/>
  <c r="F27" i="14"/>
  <c r="D28" i="14"/>
  <c r="E28" i="14"/>
  <c r="E58" i="41" s="1"/>
  <c r="F28" i="14"/>
  <c r="D29" i="14"/>
  <c r="C27" i="36" s="1"/>
  <c r="E29" i="14"/>
  <c r="F29" i="14"/>
  <c r="D30" i="14"/>
  <c r="E30" i="14"/>
  <c r="F30" i="14"/>
  <c r="D31" i="14"/>
  <c r="C29" i="36" s="1"/>
  <c r="E31" i="14"/>
  <c r="F31" i="14"/>
  <c r="D32" i="14"/>
  <c r="C30" i="36" s="1"/>
  <c r="E32" i="14"/>
  <c r="F32" i="14"/>
  <c r="D33" i="14"/>
  <c r="E33" i="14"/>
  <c r="E40" i="41" s="1"/>
  <c r="F33" i="14"/>
  <c r="D34" i="14"/>
  <c r="C32" i="36" s="1"/>
  <c r="E34" i="14"/>
  <c r="F34" i="14"/>
  <c r="D35" i="14"/>
  <c r="E35" i="14"/>
  <c r="F35" i="14"/>
  <c r="D36" i="14"/>
  <c r="C34" i="36" s="1"/>
  <c r="E36" i="14"/>
  <c r="F36" i="14"/>
  <c r="D37" i="14"/>
  <c r="E37" i="14"/>
  <c r="E62" i="41" s="1"/>
  <c r="F37" i="14"/>
  <c r="D38" i="14"/>
  <c r="E38" i="14"/>
  <c r="E61" i="41" s="1"/>
  <c r="F38" i="14"/>
  <c r="D39" i="14"/>
  <c r="E39" i="14"/>
  <c r="E63" i="41" s="1"/>
  <c r="F39" i="14"/>
  <c r="D40" i="14"/>
  <c r="E40" i="14"/>
  <c r="F40" i="14"/>
  <c r="D41" i="14"/>
  <c r="C39" i="36" s="1"/>
  <c r="E41" i="14"/>
  <c r="F41" i="14"/>
  <c r="D42" i="14"/>
  <c r="C40" i="36" s="1"/>
  <c r="E42" i="14"/>
  <c r="F42" i="14"/>
  <c r="D43" i="14"/>
  <c r="E43" i="14"/>
  <c r="E57" i="41" s="1"/>
  <c r="F43" i="14"/>
  <c r="D44" i="14"/>
  <c r="E44" i="14"/>
  <c r="E48" i="41" s="1"/>
  <c r="F44" i="14"/>
  <c r="E45" i="14"/>
  <c r="F45" i="14"/>
  <c r="E46" i="14"/>
  <c r="F46" i="14"/>
  <c r="D47" i="14"/>
  <c r="E47" i="14"/>
  <c r="E59" i="41" s="1"/>
  <c r="F47" i="14"/>
  <c r="D48" i="14"/>
  <c r="E48" i="14"/>
  <c r="E60" i="41" s="1"/>
  <c r="F48" i="14"/>
  <c r="D49" i="14"/>
  <c r="E49" i="14"/>
  <c r="E43" i="41" s="1"/>
  <c r="F49" i="14"/>
  <c r="D50" i="14"/>
  <c r="E50" i="14"/>
  <c r="F50" i="14"/>
  <c r="D51" i="14"/>
  <c r="C49" i="36" s="1"/>
  <c r="E51" i="14"/>
  <c r="F51" i="14"/>
  <c r="D52" i="14"/>
  <c r="E52" i="14"/>
  <c r="E65" i="41" s="1"/>
  <c r="F52" i="14"/>
  <c r="D53" i="14"/>
  <c r="C51" i="36" s="1"/>
  <c r="E53" i="14"/>
  <c r="F53" i="14"/>
  <c r="D54" i="14"/>
  <c r="E54" i="14"/>
  <c r="E54" i="41" s="1"/>
  <c r="F54" i="14"/>
  <c r="D55" i="14"/>
  <c r="E55" i="14"/>
  <c r="E49" i="41" s="1"/>
  <c r="F55" i="14"/>
  <c r="D56" i="14"/>
  <c r="E56" i="14"/>
  <c r="E53" i="41" s="1"/>
  <c r="F56" i="14"/>
  <c r="D57" i="14"/>
  <c r="E57" i="14"/>
  <c r="E67" i="41" s="1"/>
  <c r="F57" i="14"/>
  <c r="D58" i="14"/>
  <c r="E58" i="14"/>
  <c r="E50" i="41" s="1"/>
  <c r="F58" i="14"/>
  <c r="D59" i="14"/>
  <c r="E59" i="14"/>
  <c r="E64" i="41" s="1"/>
  <c r="F59" i="14"/>
  <c r="D60" i="14"/>
  <c r="C58" i="36" s="1"/>
  <c r="E60" i="14"/>
  <c r="F60" i="14"/>
  <c r="F6" i="14"/>
  <c r="E6" i="14"/>
  <c r="E46" i="41" s="1"/>
  <c r="D6" i="14"/>
  <c r="C2" i="36"/>
  <c r="D4" i="14"/>
  <c r="C3" i="36" s="1"/>
  <c r="D5" i="14"/>
  <c r="C4" i="36" s="1"/>
  <c r="AR184" i="10"/>
  <c r="F5" i="14"/>
  <c r="E3" i="14"/>
  <c r="F3" i="14"/>
  <c r="E4" i="14"/>
  <c r="E5" i="14"/>
  <c r="C77" i="7"/>
  <c r="P41" i="7"/>
  <c r="P27" i="7"/>
  <c r="P23" i="7"/>
  <c r="P17" i="7"/>
  <c r="S2" i="4"/>
  <c r="R2" i="4"/>
  <c r="P2" i="4"/>
  <c r="O2" i="4"/>
  <c r="N2" i="4"/>
  <c r="M2" i="4"/>
  <c r="L2" i="4"/>
  <c r="K2" i="4"/>
  <c r="J2" i="4"/>
  <c r="I2" i="4"/>
  <c r="H2" i="4"/>
  <c r="G2" i="4"/>
  <c r="F2" i="4"/>
  <c r="E2" i="4"/>
  <c r="D2" i="4"/>
  <c r="C2" i="4"/>
  <c r="N1" i="2"/>
  <c r="M1" i="2"/>
  <c r="L1" i="2"/>
  <c r="K1" i="2"/>
  <c r="J1" i="2"/>
  <c r="N473" i="1"/>
  <c r="L473" i="1"/>
  <c r="K473" i="1"/>
  <c r="J473" i="1"/>
  <c r="D473" i="1"/>
  <c r="C473" i="1"/>
  <c r="B473" i="1"/>
  <c r="N472" i="1"/>
  <c r="L472" i="1"/>
  <c r="K472" i="1"/>
  <c r="J472" i="1"/>
  <c r="D472" i="1"/>
  <c r="C472" i="1"/>
  <c r="B472" i="1"/>
  <c r="N471" i="1"/>
  <c r="L471" i="1"/>
  <c r="K471" i="1"/>
  <c r="J471" i="1"/>
  <c r="D471" i="1"/>
  <c r="C471" i="1"/>
  <c r="B471" i="1"/>
  <c r="N470" i="1"/>
  <c r="L470" i="1"/>
  <c r="K470" i="1"/>
  <c r="J470" i="1"/>
  <c r="D470" i="1"/>
  <c r="C470" i="1"/>
  <c r="B470" i="1"/>
  <c r="L467" i="1"/>
  <c r="K467" i="1"/>
  <c r="J467" i="1"/>
  <c r="D467" i="1"/>
  <c r="C467" i="1"/>
  <c r="B467" i="1"/>
  <c r="L466" i="1"/>
  <c r="K466" i="1"/>
  <c r="J466" i="1"/>
  <c r="D466" i="1"/>
  <c r="C466" i="1"/>
  <c r="B466" i="1"/>
  <c r="L465" i="1"/>
  <c r="K465" i="1"/>
  <c r="J465" i="1"/>
  <c r="D465" i="1"/>
  <c r="C465" i="1"/>
  <c r="B465" i="1"/>
  <c r="L464" i="1"/>
  <c r="K464" i="1"/>
  <c r="J464" i="1"/>
  <c r="D464" i="1"/>
  <c r="C464" i="1"/>
  <c r="B464" i="1"/>
  <c r="L463" i="1"/>
  <c r="K463" i="1"/>
  <c r="J463" i="1"/>
  <c r="D463" i="1"/>
  <c r="C463" i="1"/>
  <c r="B463" i="1"/>
  <c r="L462" i="1"/>
  <c r="K462" i="1"/>
  <c r="J462" i="1"/>
  <c r="D462" i="1"/>
  <c r="C462" i="1"/>
  <c r="B462" i="1"/>
  <c r="L460" i="1"/>
  <c r="K460" i="1"/>
  <c r="J460" i="1"/>
  <c r="D460" i="1"/>
  <c r="C460" i="1"/>
  <c r="B460" i="1"/>
  <c r="N459" i="1"/>
  <c r="L459" i="1"/>
  <c r="K459" i="1"/>
  <c r="J459" i="1"/>
  <c r="D459" i="1"/>
  <c r="C459" i="1"/>
  <c r="B459" i="1"/>
  <c r="N458" i="1"/>
  <c r="L458" i="1"/>
  <c r="K458" i="1"/>
  <c r="J458" i="1"/>
  <c r="D458" i="1"/>
  <c r="C458" i="1"/>
  <c r="B458" i="1"/>
  <c r="N457" i="1"/>
  <c r="L457" i="1"/>
  <c r="K457" i="1"/>
  <c r="J457" i="1"/>
  <c r="D457" i="1"/>
  <c r="C457" i="1"/>
  <c r="B457" i="1"/>
  <c r="N456" i="1"/>
  <c r="L456" i="1"/>
  <c r="K456" i="1"/>
  <c r="J456" i="1"/>
  <c r="D456" i="1"/>
  <c r="C456" i="1"/>
  <c r="B456" i="1"/>
  <c r="L455" i="1"/>
  <c r="K455" i="1"/>
  <c r="J455" i="1"/>
  <c r="D455" i="1"/>
  <c r="C455" i="1"/>
  <c r="B455" i="1"/>
  <c r="N454" i="1"/>
  <c r="L454" i="1"/>
  <c r="K454" i="1"/>
  <c r="J454" i="1"/>
  <c r="D454" i="1"/>
  <c r="C454" i="1"/>
  <c r="B454" i="1"/>
  <c r="L453" i="1"/>
  <c r="K453" i="1"/>
  <c r="J453" i="1"/>
  <c r="D453" i="1"/>
  <c r="C453" i="1"/>
  <c r="B453" i="1"/>
  <c r="L452" i="1"/>
  <c r="K452" i="1"/>
  <c r="J452" i="1"/>
  <c r="D452" i="1"/>
  <c r="C452" i="1"/>
  <c r="B452" i="1"/>
  <c r="L451" i="1"/>
  <c r="K451" i="1"/>
  <c r="J451" i="1"/>
  <c r="D451" i="1"/>
  <c r="C451" i="1"/>
  <c r="B451" i="1"/>
  <c r="L450" i="1"/>
  <c r="K450" i="1"/>
  <c r="J450" i="1"/>
  <c r="D450" i="1"/>
  <c r="C450" i="1"/>
  <c r="B450" i="1"/>
  <c r="L449" i="1"/>
  <c r="K449" i="1"/>
  <c r="J449" i="1"/>
  <c r="D449" i="1"/>
  <c r="C449" i="1"/>
  <c r="B449" i="1"/>
  <c r="N447" i="1"/>
  <c r="L447" i="1"/>
  <c r="K447" i="1"/>
  <c r="J447" i="1"/>
  <c r="D447" i="1"/>
  <c r="C447" i="1"/>
  <c r="B447" i="1"/>
  <c r="N445" i="1"/>
  <c r="L445" i="1"/>
  <c r="K445" i="1"/>
  <c r="J445" i="1"/>
  <c r="D445" i="1"/>
  <c r="C445" i="1"/>
  <c r="B445" i="1"/>
  <c r="N444" i="1"/>
  <c r="L444" i="1"/>
  <c r="K444" i="1"/>
  <c r="J444" i="1"/>
  <c r="D444" i="1"/>
  <c r="C444" i="1"/>
  <c r="B444" i="1"/>
  <c r="N443" i="1"/>
  <c r="L443" i="1"/>
  <c r="K443" i="1"/>
  <c r="J443" i="1"/>
  <c r="D443" i="1"/>
  <c r="C443" i="1"/>
  <c r="B443" i="1"/>
  <c r="N442" i="1"/>
  <c r="L442" i="1"/>
  <c r="K442" i="1"/>
  <c r="J442" i="1"/>
  <c r="D442" i="1"/>
  <c r="C442" i="1"/>
  <c r="B442" i="1"/>
  <c r="L441" i="1"/>
  <c r="K441" i="1"/>
  <c r="J441" i="1"/>
  <c r="D441" i="1"/>
  <c r="C441" i="1"/>
  <c r="B441" i="1"/>
  <c r="L439" i="1"/>
  <c r="K439" i="1"/>
  <c r="J439" i="1"/>
  <c r="D439" i="1"/>
  <c r="C439" i="1"/>
  <c r="B439" i="1"/>
  <c r="N438" i="1"/>
  <c r="L438" i="1"/>
  <c r="K438" i="1"/>
  <c r="J438" i="1"/>
  <c r="D438" i="1"/>
  <c r="C438" i="1"/>
  <c r="B438" i="1"/>
  <c r="N437" i="1"/>
  <c r="L437" i="1"/>
  <c r="K437" i="1"/>
  <c r="J437" i="1"/>
  <c r="D437" i="1"/>
  <c r="C437" i="1"/>
  <c r="B437" i="1"/>
  <c r="L435" i="1"/>
  <c r="K435" i="1"/>
  <c r="J435" i="1"/>
  <c r="D435" i="1"/>
  <c r="C435" i="1"/>
  <c r="B435" i="1"/>
  <c r="L434" i="1"/>
  <c r="K434" i="1"/>
  <c r="J434" i="1"/>
  <c r="D434" i="1"/>
  <c r="C434" i="1"/>
  <c r="B434" i="1"/>
  <c r="N433" i="1"/>
  <c r="L433" i="1"/>
  <c r="K433" i="1"/>
  <c r="J433" i="1"/>
  <c r="D433" i="1"/>
  <c r="C433" i="1"/>
  <c r="B433" i="1"/>
  <c r="N432" i="1"/>
  <c r="L432" i="1"/>
  <c r="K432" i="1"/>
  <c r="J432" i="1"/>
  <c r="D432" i="1"/>
  <c r="C432" i="1"/>
  <c r="B432" i="1"/>
  <c r="N431" i="1"/>
  <c r="L431" i="1"/>
  <c r="K431" i="1"/>
  <c r="J431" i="1"/>
  <c r="D431" i="1"/>
  <c r="C431" i="1"/>
  <c r="B431" i="1"/>
  <c r="N430" i="1"/>
  <c r="L430" i="1"/>
  <c r="K430" i="1"/>
  <c r="J430" i="1"/>
  <c r="D430" i="1"/>
  <c r="C430" i="1"/>
  <c r="B430" i="1"/>
  <c r="N429" i="1"/>
  <c r="L429" i="1"/>
  <c r="K429" i="1"/>
  <c r="J429" i="1"/>
  <c r="D429" i="1"/>
  <c r="C429" i="1"/>
  <c r="B429" i="1"/>
  <c r="N427" i="1"/>
  <c r="L427" i="1"/>
  <c r="K427" i="1"/>
  <c r="J427" i="1"/>
  <c r="D427" i="1"/>
  <c r="C427" i="1"/>
  <c r="B427" i="1"/>
  <c r="N426" i="1"/>
  <c r="L426" i="1"/>
  <c r="K426" i="1"/>
  <c r="J426" i="1"/>
  <c r="D426" i="1"/>
  <c r="C426" i="1"/>
  <c r="B426" i="1"/>
  <c r="N425" i="1"/>
  <c r="L425" i="1"/>
  <c r="K425" i="1"/>
  <c r="J425" i="1"/>
  <c r="D425" i="1"/>
  <c r="C425" i="1"/>
  <c r="B425" i="1"/>
  <c r="N424" i="1"/>
  <c r="L424" i="1"/>
  <c r="K424" i="1"/>
  <c r="J424" i="1"/>
  <c r="D424" i="1"/>
  <c r="C424" i="1"/>
  <c r="B424" i="1"/>
  <c r="N422" i="1"/>
  <c r="L422" i="1"/>
  <c r="K422" i="1"/>
  <c r="J422" i="1"/>
  <c r="D422" i="1"/>
  <c r="C422" i="1"/>
  <c r="B422" i="1"/>
  <c r="N421" i="1"/>
  <c r="L421" i="1"/>
  <c r="K421" i="1"/>
  <c r="J421" i="1"/>
  <c r="D421" i="1"/>
  <c r="C421" i="1"/>
  <c r="B421" i="1"/>
  <c r="N420" i="1"/>
  <c r="L420" i="1"/>
  <c r="K420" i="1"/>
  <c r="J420" i="1"/>
  <c r="D420" i="1"/>
  <c r="C420" i="1"/>
  <c r="B420" i="1"/>
  <c r="L418" i="1"/>
  <c r="K418" i="1"/>
  <c r="J418" i="1"/>
  <c r="N417" i="1"/>
  <c r="L417" i="1"/>
  <c r="K417" i="1"/>
  <c r="J417" i="1"/>
  <c r="D417" i="1"/>
  <c r="C417" i="1"/>
  <c r="B417" i="1"/>
  <c r="N416" i="1"/>
  <c r="L416" i="1"/>
  <c r="K416" i="1"/>
  <c r="J416" i="1"/>
  <c r="D416" i="1"/>
  <c r="C416" i="1"/>
  <c r="B416" i="1"/>
  <c r="N415" i="1"/>
  <c r="L415" i="1"/>
  <c r="K415" i="1"/>
  <c r="J415" i="1"/>
  <c r="D415" i="1"/>
  <c r="C415" i="1"/>
  <c r="B415" i="1"/>
  <c r="L414" i="1"/>
  <c r="K414" i="1"/>
  <c r="J414" i="1"/>
  <c r="D414" i="1"/>
  <c r="C414" i="1"/>
  <c r="B414" i="1"/>
  <c r="L413" i="1"/>
  <c r="K413" i="1"/>
  <c r="J413" i="1"/>
  <c r="D413" i="1"/>
  <c r="C413" i="1"/>
  <c r="B413" i="1"/>
  <c r="L412" i="1"/>
  <c r="K412" i="1"/>
  <c r="J412" i="1"/>
  <c r="D412" i="1"/>
  <c r="C412" i="1"/>
  <c r="B412" i="1"/>
  <c r="L411" i="1"/>
  <c r="K411" i="1"/>
  <c r="J411" i="1"/>
  <c r="D411" i="1"/>
  <c r="C411" i="1"/>
  <c r="B411" i="1"/>
  <c r="N410" i="1"/>
  <c r="L410" i="1"/>
  <c r="K410" i="1"/>
  <c r="J410" i="1"/>
  <c r="D410" i="1"/>
  <c r="C410" i="1"/>
  <c r="B410" i="1"/>
  <c r="L408" i="1"/>
  <c r="K408" i="1"/>
  <c r="J408" i="1"/>
  <c r="D408" i="1"/>
  <c r="C408" i="1"/>
  <c r="B408" i="1"/>
  <c r="N407" i="1"/>
  <c r="L407" i="1"/>
  <c r="K407" i="1"/>
  <c r="J407" i="1"/>
  <c r="D407" i="1"/>
  <c r="C407" i="1"/>
  <c r="B407" i="1"/>
  <c r="N406" i="1"/>
  <c r="L406" i="1"/>
  <c r="K406" i="1"/>
  <c r="J406" i="1"/>
  <c r="D406" i="1"/>
  <c r="C406" i="1"/>
  <c r="B406" i="1"/>
  <c r="N404" i="1"/>
  <c r="L404" i="1"/>
  <c r="K404" i="1"/>
  <c r="J404" i="1"/>
  <c r="D404" i="1"/>
  <c r="C404" i="1"/>
  <c r="B404" i="1"/>
  <c r="N402" i="1"/>
  <c r="L402" i="1"/>
  <c r="K402" i="1"/>
  <c r="J402" i="1"/>
  <c r="D402" i="1"/>
  <c r="C402" i="1"/>
  <c r="B402" i="1"/>
  <c r="L401" i="1"/>
  <c r="K401" i="1"/>
  <c r="J401" i="1"/>
  <c r="D401" i="1"/>
  <c r="C401" i="1"/>
  <c r="B401" i="1"/>
  <c r="N400" i="1"/>
  <c r="L400" i="1"/>
  <c r="K400" i="1"/>
  <c r="J400" i="1"/>
  <c r="D400" i="1"/>
  <c r="C400" i="1"/>
  <c r="B400" i="1"/>
  <c r="L399" i="1"/>
  <c r="K399" i="1"/>
  <c r="J399" i="1"/>
  <c r="D399" i="1"/>
  <c r="C399" i="1"/>
  <c r="B399" i="1"/>
  <c r="L398" i="1"/>
  <c r="K398" i="1"/>
  <c r="J398" i="1"/>
  <c r="D398" i="1"/>
  <c r="C398" i="1"/>
  <c r="B398" i="1"/>
  <c r="N397" i="1"/>
  <c r="L397" i="1"/>
  <c r="K397" i="1"/>
  <c r="J397" i="1"/>
  <c r="D397" i="1"/>
  <c r="C397" i="1"/>
  <c r="B397" i="1"/>
  <c r="L396" i="1"/>
  <c r="K396" i="1"/>
  <c r="J396" i="1"/>
  <c r="D396" i="1"/>
  <c r="C396" i="1"/>
  <c r="B396" i="1"/>
  <c r="N395" i="1"/>
  <c r="L395" i="1"/>
  <c r="K395" i="1"/>
  <c r="J395" i="1"/>
  <c r="D395" i="1"/>
  <c r="C395" i="1"/>
  <c r="B395" i="1"/>
  <c r="L394" i="1"/>
  <c r="K394" i="1"/>
  <c r="J394" i="1"/>
  <c r="D394" i="1"/>
  <c r="C394" i="1"/>
  <c r="B394" i="1"/>
  <c r="L393" i="1"/>
  <c r="K393" i="1"/>
  <c r="J393" i="1"/>
  <c r="D393" i="1"/>
  <c r="C393" i="1"/>
  <c r="B393" i="1"/>
  <c r="N392" i="1"/>
  <c r="L392" i="1"/>
  <c r="K392" i="1"/>
  <c r="J392" i="1"/>
  <c r="D392" i="1"/>
  <c r="C392" i="1"/>
  <c r="B392" i="1"/>
  <c r="L391" i="1"/>
  <c r="K391" i="1"/>
  <c r="J391" i="1"/>
  <c r="D391" i="1"/>
  <c r="C391" i="1"/>
  <c r="B391" i="1"/>
  <c r="L390" i="1"/>
  <c r="K390" i="1"/>
  <c r="J390" i="1"/>
  <c r="D390" i="1"/>
  <c r="C390" i="1"/>
  <c r="B390" i="1"/>
  <c r="L389" i="1"/>
  <c r="K389" i="1"/>
  <c r="J389" i="1"/>
  <c r="D389" i="1"/>
  <c r="C389" i="1"/>
  <c r="B389" i="1"/>
  <c r="L388" i="1"/>
  <c r="K388" i="1"/>
  <c r="J388" i="1"/>
  <c r="D388" i="1"/>
  <c r="C388" i="1"/>
  <c r="B388" i="1"/>
  <c r="N386" i="1"/>
  <c r="L386" i="1"/>
  <c r="K386" i="1"/>
  <c r="J386" i="1"/>
  <c r="D386" i="1"/>
  <c r="C386" i="1"/>
  <c r="B386" i="1"/>
  <c r="N385" i="1"/>
  <c r="L385" i="1"/>
  <c r="K385" i="1"/>
  <c r="J385" i="1"/>
  <c r="D385" i="1"/>
  <c r="C385" i="1"/>
  <c r="B385" i="1"/>
  <c r="N383" i="1"/>
  <c r="L383" i="1"/>
  <c r="K383" i="1"/>
  <c r="J383" i="1"/>
  <c r="D383" i="1"/>
  <c r="C383" i="1"/>
  <c r="B383" i="1"/>
  <c r="L382" i="1"/>
  <c r="K382" i="1"/>
  <c r="J382" i="1"/>
  <c r="D382" i="1"/>
  <c r="C382" i="1"/>
  <c r="B382" i="1"/>
  <c r="N380" i="1"/>
  <c r="L380" i="1"/>
  <c r="K380" i="1"/>
  <c r="J380" i="1"/>
  <c r="D380" i="1"/>
  <c r="C380" i="1"/>
  <c r="B380" i="1"/>
  <c r="N378" i="1"/>
  <c r="L378" i="1"/>
  <c r="K378" i="1"/>
  <c r="J378" i="1"/>
  <c r="D378" i="1"/>
  <c r="C378" i="1"/>
  <c r="B378" i="1"/>
  <c r="N376" i="1"/>
  <c r="L376" i="1"/>
  <c r="K376" i="1"/>
  <c r="J376" i="1"/>
  <c r="D376" i="1"/>
  <c r="C376" i="1"/>
  <c r="B376" i="1"/>
  <c r="N375" i="1"/>
  <c r="L375" i="1"/>
  <c r="K375" i="1"/>
  <c r="J375" i="1"/>
  <c r="D375" i="1"/>
  <c r="C375" i="1"/>
  <c r="B375" i="1"/>
  <c r="N374" i="1"/>
  <c r="L374" i="1"/>
  <c r="K374" i="1"/>
  <c r="J374" i="1"/>
  <c r="D374" i="1"/>
  <c r="C374" i="1"/>
  <c r="B374" i="1"/>
  <c r="L372" i="1"/>
  <c r="K372" i="1"/>
  <c r="J372" i="1"/>
  <c r="D372" i="1"/>
  <c r="C372" i="1"/>
  <c r="B372" i="1"/>
  <c r="L371" i="1"/>
  <c r="K371" i="1"/>
  <c r="J371" i="1"/>
  <c r="D371" i="1"/>
  <c r="C371" i="1"/>
  <c r="B371" i="1"/>
  <c r="L370" i="1"/>
  <c r="K370" i="1"/>
  <c r="J370" i="1"/>
  <c r="D370" i="1"/>
  <c r="C370" i="1"/>
  <c r="B370" i="1"/>
  <c r="N368" i="1"/>
  <c r="L368" i="1"/>
  <c r="K368" i="1"/>
  <c r="J368" i="1"/>
  <c r="D368" i="1"/>
  <c r="C368" i="1"/>
  <c r="B368" i="1"/>
  <c r="L366" i="1"/>
  <c r="K366" i="1"/>
  <c r="J366" i="1"/>
  <c r="D366" i="1"/>
  <c r="C366" i="1"/>
  <c r="B366" i="1"/>
  <c r="L365" i="1"/>
  <c r="K365" i="1"/>
  <c r="J365" i="1"/>
  <c r="D365" i="1"/>
  <c r="C365" i="1"/>
  <c r="B365" i="1"/>
  <c r="L363" i="1"/>
  <c r="K363" i="1"/>
  <c r="J363" i="1"/>
  <c r="D363" i="1"/>
  <c r="C363" i="1"/>
  <c r="B363" i="1"/>
  <c r="L362" i="1"/>
  <c r="K362" i="1"/>
  <c r="J362" i="1"/>
  <c r="D362" i="1"/>
  <c r="C362" i="1"/>
  <c r="B362" i="1"/>
  <c r="N359" i="1"/>
  <c r="L359" i="1"/>
  <c r="K359" i="1"/>
  <c r="J359" i="1"/>
  <c r="D359" i="1"/>
  <c r="C359" i="1"/>
  <c r="B359" i="1"/>
  <c r="L358" i="1"/>
  <c r="K358" i="1"/>
  <c r="J358" i="1"/>
  <c r="D358" i="1"/>
  <c r="C358" i="1"/>
  <c r="B358" i="1"/>
  <c r="L356" i="1"/>
  <c r="K356" i="1"/>
  <c r="J356" i="1"/>
  <c r="D356" i="1"/>
  <c r="C356" i="1"/>
  <c r="B356" i="1"/>
  <c r="N352" i="1"/>
  <c r="L352" i="1"/>
  <c r="K352" i="1"/>
  <c r="J352" i="1"/>
  <c r="D352" i="1"/>
  <c r="C352" i="1"/>
  <c r="B352" i="1"/>
  <c r="L348" i="1"/>
  <c r="K348" i="1"/>
  <c r="D348" i="1"/>
  <c r="C348" i="1"/>
  <c r="B348" i="1"/>
  <c r="N1" i="1"/>
  <c r="M1" i="1"/>
  <c r="L1" i="1"/>
  <c r="K1" i="1"/>
  <c r="J1" i="1"/>
  <c r="A9" i="46" l="1"/>
  <c r="A65" i="46"/>
  <c r="E20" i="41"/>
  <c r="C211" i="36"/>
  <c r="E15" i="41"/>
  <c r="C205" i="36"/>
  <c r="E32" i="41"/>
  <c r="C197" i="36"/>
  <c r="E7" i="41"/>
  <c r="C202" i="36"/>
  <c r="E12" i="41"/>
  <c r="C174" i="36"/>
  <c r="N174" i="36" s="1"/>
  <c r="E25" i="41"/>
  <c r="C216" i="36"/>
  <c r="E17" i="41"/>
  <c r="C203" i="36"/>
  <c r="E24" i="41"/>
  <c r="C214" i="36"/>
  <c r="E31" i="41"/>
  <c r="C213" i="36"/>
  <c r="E21" i="41"/>
  <c r="C210" i="36"/>
  <c r="E14" i="41"/>
  <c r="C204" i="36"/>
  <c r="E28" i="41"/>
  <c r="C196" i="36"/>
  <c r="E8" i="41"/>
  <c r="C179" i="36"/>
  <c r="E26" i="41"/>
  <c r="C215" i="36"/>
  <c r="E29" i="41"/>
  <c r="C198" i="36"/>
  <c r="E19" i="41"/>
  <c r="C212" i="36"/>
  <c r="E9" i="41"/>
  <c r="C178" i="36"/>
  <c r="E27" i="41"/>
  <c r="C217" i="36"/>
  <c r="E30" i="41"/>
  <c r="C200" i="36"/>
  <c r="E18" i="41"/>
  <c r="C175" i="36"/>
  <c r="B88" i="53"/>
  <c r="B109" i="53"/>
  <c r="B128" i="53"/>
  <c r="B98" i="53"/>
  <c r="B119" i="53"/>
  <c r="B77" i="53"/>
  <c r="B79" i="53"/>
  <c r="B121" i="53"/>
  <c r="B100" i="53"/>
  <c r="B80" i="53"/>
  <c r="B122" i="53"/>
  <c r="B101" i="53"/>
  <c r="B99" i="53"/>
  <c r="B78" i="53"/>
  <c r="B120" i="53"/>
  <c r="B124" i="53"/>
  <c r="B105" i="53"/>
  <c r="B84" i="53"/>
  <c r="B126" i="53"/>
  <c r="B86" i="53"/>
  <c r="B107" i="53"/>
  <c r="B110" i="53"/>
  <c r="B89" i="53"/>
  <c r="B129" i="53"/>
  <c r="B106" i="53"/>
  <c r="B85" i="53"/>
  <c r="B125" i="53"/>
  <c r="A281" i="44" a="1"/>
  <c r="A281" i="44" s="1"/>
  <c r="B2" i="44" a="1"/>
  <c r="B2" i="44" s="1"/>
  <c r="A467" i="44" a="1"/>
  <c r="A467" i="44" s="1"/>
  <c r="B188" i="44" a="1"/>
  <c r="B188" i="44" s="1"/>
  <c r="B374" i="44" a="1"/>
  <c r="B374" i="44" s="1"/>
  <c r="A95" i="44" a="1"/>
  <c r="A95" i="44" s="1"/>
  <c r="A554" i="44" a="1"/>
  <c r="A554" i="44" s="1"/>
  <c r="B275" i="44" a="1"/>
  <c r="B275" i="44" s="1"/>
  <c r="B461" i="44" a="1"/>
  <c r="B461" i="44" s="1"/>
  <c r="A182" i="44" a="1"/>
  <c r="A182" i="44" s="1"/>
  <c r="A368" i="44" a="1"/>
  <c r="A368" i="44" s="1"/>
  <c r="B89" i="44" a="1"/>
  <c r="B89" i="44" s="1"/>
  <c r="C89" i="44" s="1"/>
  <c r="C66" i="52"/>
  <c r="N66" i="52" s="1"/>
  <c r="N52" i="63" s="1"/>
  <c r="C82" i="52"/>
  <c r="C117" i="52"/>
  <c r="C67" i="52"/>
  <c r="N67" i="52" s="1"/>
  <c r="N53" i="63" s="1"/>
  <c r="C81" i="52"/>
  <c r="C106" i="52"/>
  <c r="W101" i="52" s="1"/>
  <c r="C64" i="52"/>
  <c r="N64" i="52" s="1"/>
  <c r="N50" i="63" s="1"/>
  <c r="C133" i="52"/>
  <c r="N133" i="52" s="1"/>
  <c r="N91" i="63" s="1"/>
  <c r="C134" i="52"/>
  <c r="N134" i="52" s="1"/>
  <c r="N92" i="63" s="1"/>
  <c r="C118" i="52"/>
  <c r="N118" i="52" s="1"/>
  <c r="N85" i="63" s="1"/>
  <c r="C136" i="52"/>
  <c r="N136" i="52" s="1"/>
  <c r="N94" i="63" s="1"/>
  <c r="C80" i="52"/>
  <c r="C131" i="52"/>
  <c r="N131" i="52" s="1"/>
  <c r="N89" i="63" s="1"/>
  <c r="C107" i="52"/>
  <c r="N107" i="52" s="1"/>
  <c r="N74" i="63" s="1"/>
  <c r="C135" i="52"/>
  <c r="N135" i="52" s="1"/>
  <c r="N93" i="63" s="1"/>
  <c r="C65" i="52"/>
  <c r="N65" i="52" s="1"/>
  <c r="N51" i="63" s="1"/>
  <c r="C84" i="52"/>
  <c r="C79" i="52"/>
  <c r="C132" i="52"/>
  <c r="N132" i="52" s="1"/>
  <c r="N90" i="63" s="1"/>
  <c r="C62" i="52"/>
  <c r="N70" i="52" s="1"/>
  <c r="N54" i="63" s="1"/>
  <c r="C83" i="52"/>
  <c r="B12" i="36"/>
  <c r="I12" i="36" s="1"/>
  <c r="N12" i="36" s="1"/>
  <c r="B242" i="36"/>
  <c r="I242" i="36" s="1"/>
  <c r="N242" i="36" s="1"/>
  <c r="B127" i="36"/>
  <c r="I127" i="36" s="1"/>
  <c r="N127" i="36" s="1"/>
  <c r="B43" i="36"/>
  <c r="I43" i="36" s="1"/>
  <c r="N43" i="36" s="1"/>
  <c r="B273" i="36"/>
  <c r="I273" i="36" s="1"/>
  <c r="N273" i="36" s="1"/>
  <c r="B158" i="36"/>
  <c r="I158" i="36" s="1"/>
  <c r="N158" i="36" s="1"/>
  <c r="B89" i="36"/>
  <c r="I89" i="36" s="1"/>
  <c r="B319" i="36"/>
  <c r="I319" i="36" s="1"/>
  <c r="N319" i="36" s="1"/>
  <c r="B204" i="36"/>
  <c r="I204" i="36" s="1"/>
  <c r="N204" i="36" s="1"/>
  <c r="B54" i="36"/>
  <c r="I54" i="36" s="1"/>
  <c r="B284" i="36"/>
  <c r="I284" i="36" s="1"/>
  <c r="N284" i="36" s="1"/>
  <c r="B169" i="36"/>
  <c r="I169" i="36" s="1"/>
  <c r="N169" i="36" s="1"/>
  <c r="B9" i="36"/>
  <c r="I9" i="36" s="1"/>
  <c r="B124" i="36"/>
  <c r="I124" i="36" s="1"/>
  <c r="N124" i="36" s="1"/>
  <c r="B239" i="36"/>
  <c r="I239" i="36" s="1"/>
  <c r="N239" i="36" s="1"/>
  <c r="B36" i="36"/>
  <c r="I36" i="36" s="1"/>
  <c r="B151" i="36"/>
  <c r="I151" i="36" s="1"/>
  <c r="N151" i="36" s="1"/>
  <c r="B266" i="36"/>
  <c r="I266" i="36" s="1"/>
  <c r="N266" i="36" s="1"/>
  <c r="B40" i="36"/>
  <c r="I40" i="36" s="1"/>
  <c r="N40" i="36" s="1"/>
  <c r="B155" i="36"/>
  <c r="I155" i="36" s="1"/>
  <c r="N155" i="36" s="1"/>
  <c r="B270" i="36"/>
  <c r="I270" i="36" s="1"/>
  <c r="N270" i="36" s="1"/>
  <c r="B47" i="36"/>
  <c r="I47" i="36" s="1"/>
  <c r="B277" i="36"/>
  <c r="I277" i="36" s="1"/>
  <c r="N277" i="36" s="1"/>
  <c r="B162" i="36"/>
  <c r="I162" i="36" s="1"/>
  <c r="N162" i="36" s="1"/>
  <c r="B45" i="36"/>
  <c r="I45" i="36" s="1"/>
  <c r="B275" i="36"/>
  <c r="I275" i="36" s="1"/>
  <c r="N275" i="36" s="1"/>
  <c r="B160" i="36"/>
  <c r="I160" i="36" s="1"/>
  <c r="N160" i="36" s="1"/>
  <c r="B109" i="36"/>
  <c r="I109" i="36" s="1"/>
  <c r="N109" i="36" s="1"/>
  <c r="B339" i="36"/>
  <c r="I339" i="36" s="1"/>
  <c r="N339" i="36" s="1"/>
  <c r="B224" i="36"/>
  <c r="I224" i="36" s="1"/>
  <c r="N224" i="36" s="1"/>
  <c r="B98" i="36"/>
  <c r="I98" i="36" s="1"/>
  <c r="B328" i="36"/>
  <c r="I328" i="36" s="1"/>
  <c r="N328" i="36" s="1"/>
  <c r="B213" i="36"/>
  <c r="I213" i="36" s="1"/>
  <c r="N213" i="36" s="1"/>
  <c r="B115" i="36"/>
  <c r="I115" i="36" s="1"/>
  <c r="N115" i="36" s="1"/>
  <c r="B345" i="36"/>
  <c r="I345" i="36" s="1"/>
  <c r="N345" i="36" s="1"/>
  <c r="B230" i="36"/>
  <c r="I230" i="36" s="1"/>
  <c r="N230" i="36" s="1"/>
  <c r="B78" i="36"/>
  <c r="I78" i="36" s="1"/>
  <c r="B308" i="36"/>
  <c r="I308" i="36" s="1"/>
  <c r="N308" i="36" s="1"/>
  <c r="B193" i="36"/>
  <c r="I193" i="36" s="1"/>
  <c r="N193" i="36" s="1"/>
  <c r="B68" i="36"/>
  <c r="I68" i="36" s="1"/>
  <c r="N68" i="36" s="1"/>
  <c r="B298" i="36"/>
  <c r="I298" i="36" s="1"/>
  <c r="N298" i="36" s="1"/>
  <c r="B183" i="36"/>
  <c r="I183" i="36" s="1"/>
  <c r="N183" i="36" s="1"/>
  <c r="B25" i="36"/>
  <c r="I25" i="36" s="1"/>
  <c r="N25" i="36" s="1"/>
  <c r="B140" i="36"/>
  <c r="I140" i="36" s="1"/>
  <c r="N140" i="36" s="1"/>
  <c r="B255" i="36"/>
  <c r="I255" i="36" s="1"/>
  <c r="N255" i="36" s="1"/>
  <c r="B86" i="36"/>
  <c r="I86" i="36" s="1"/>
  <c r="N86" i="36" s="1"/>
  <c r="B316" i="36"/>
  <c r="I316" i="36" s="1"/>
  <c r="N316" i="36" s="1"/>
  <c r="B201" i="36"/>
  <c r="I201" i="36" s="1"/>
  <c r="N201" i="36" s="1"/>
  <c r="B34" i="36"/>
  <c r="I34" i="36" s="1"/>
  <c r="N34" i="36" s="1"/>
  <c r="B264" i="36"/>
  <c r="I264" i="36" s="1"/>
  <c r="N264" i="36" s="1"/>
  <c r="B149" i="36"/>
  <c r="I149" i="36" s="1"/>
  <c r="N149" i="36" s="1"/>
  <c r="B4" i="36"/>
  <c r="I4" i="36" s="1"/>
  <c r="N4" i="36" s="1"/>
  <c r="B234" i="36"/>
  <c r="I234" i="36" s="1"/>
  <c r="N234" i="36" s="1"/>
  <c r="B119" i="36"/>
  <c r="I119" i="36" s="1"/>
  <c r="N119" i="36" s="1"/>
  <c r="B91" i="36"/>
  <c r="I91" i="36" s="1"/>
  <c r="N91" i="36" s="1"/>
  <c r="B206" i="36"/>
  <c r="I206" i="36" s="1"/>
  <c r="N206" i="36" s="1"/>
  <c r="B321" i="36"/>
  <c r="I321" i="36" s="1"/>
  <c r="N321" i="36" s="1"/>
  <c r="B113" i="36"/>
  <c r="I113" i="36" s="1"/>
  <c r="N113" i="36" s="1"/>
  <c r="B343" i="36"/>
  <c r="I343" i="36" s="1"/>
  <c r="N343" i="36" s="1"/>
  <c r="B228" i="36"/>
  <c r="I228" i="36" s="1"/>
  <c r="N228" i="36" s="1"/>
  <c r="B58" i="36"/>
  <c r="I58" i="36" s="1"/>
  <c r="N58" i="36" s="1"/>
  <c r="B173" i="36"/>
  <c r="I173" i="36" s="1"/>
  <c r="N173" i="36" s="1"/>
  <c r="B288" i="36"/>
  <c r="I288" i="36" s="1"/>
  <c r="N288" i="36" s="1"/>
  <c r="B16" i="36"/>
  <c r="I16" i="36" s="1"/>
  <c r="B246" i="36"/>
  <c r="I246" i="36" s="1"/>
  <c r="N246" i="36" s="1"/>
  <c r="B131" i="36"/>
  <c r="I131" i="36" s="1"/>
  <c r="N131" i="36" s="1"/>
  <c r="B13" i="36"/>
  <c r="I13" i="36" s="1"/>
  <c r="N13" i="36" s="1"/>
  <c r="B243" i="36"/>
  <c r="I243" i="36" s="1"/>
  <c r="N243" i="36" s="1"/>
  <c r="B128" i="36"/>
  <c r="I128" i="36" s="1"/>
  <c r="N128" i="36" s="1"/>
  <c r="B28" i="36"/>
  <c r="I28" i="36" s="1"/>
  <c r="B258" i="36"/>
  <c r="I258" i="36" s="1"/>
  <c r="N258" i="36" s="1"/>
  <c r="B143" i="36"/>
  <c r="I143" i="36" s="1"/>
  <c r="N143" i="36" s="1"/>
  <c r="B30" i="36"/>
  <c r="I30" i="36" s="1"/>
  <c r="N30" i="36" s="1"/>
  <c r="B145" i="36"/>
  <c r="I145" i="36" s="1"/>
  <c r="N145" i="36" s="1"/>
  <c r="B260" i="36"/>
  <c r="I260" i="36" s="1"/>
  <c r="N260" i="36" s="1"/>
  <c r="B41" i="36"/>
  <c r="I41" i="36" s="1"/>
  <c r="B156" i="36"/>
  <c r="I156" i="36" s="1"/>
  <c r="N156" i="36" s="1"/>
  <c r="B271" i="36"/>
  <c r="I271" i="36" s="1"/>
  <c r="N271" i="36" s="1"/>
  <c r="B51" i="36"/>
  <c r="I51" i="36" s="1"/>
  <c r="N51" i="36" s="1"/>
  <c r="B281" i="36"/>
  <c r="I281" i="36" s="1"/>
  <c r="N281" i="36" s="1"/>
  <c r="B166" i="36"/>
  <c r="I166" i="36" s="1"/>
  <c r="N166" i="36" s="1"/>
  <c r="B57" i="36"/>
  <c r="I57" i="36" s="1"/>
  <c r="B172" i="36"/>
  <c r="I172" i="36" s="1"/>
  <c r="N172" i="36" s="1"/>
  <c r="B287" i="36"/>
  <c r="I287" i="36" s="1"/>
  <c r="N287" i="36" s="1"/>
  <c r="B71" i="36"/>
  <c r="I71" i="36" s="1"/>
  <c r="B301" i="36"/>
  <c r="I301" i="36" s="1"/>
  <c r="N301" i="36" s="1"/>
  <c r="B186" i="36"/>
  <c r="I186" i="36" s="1"/>
  <c r="N186" i="36" s="1"/>
  <c r="B102" i="36"/>
  <c r="I102" i="36" s="1"/>
  <c r="B332" i="36"/>
  <c r="I332" i="36" s="1"/>
  <c r="N332" i="36" s="1"/>
  <c r="B217" i="36"/>
  <c r="I217" i="36" s="1"/>
  <c r="N217" i="36" s="1"/>
  <c r="B80" i="36"/>
  <c r="I80" i="36" s="1"/>
  <c r="N80" i="36" s="1"/>
  <c r="B310" i="36"/>
  <c r="I310" i="36" s="1"/>
  <c r="N310" i="36" s="1"/>
  <c r="B195" i="36"/>
  <c r="I195" i="36" s="1"/>
  <c r="N195" i="36" s="1"/>
  <c r="B60" i="36"/>
  <c r="I60" i="36" s="1"/>
  <c r="B290" i="36"/>
  <c r="I290" i="36" s="1"/>
  <c r="N290" i="36" s="1"/>
  <c r="B175" i="36"/>
  <c r="I175" i="36" s="1"/>
  <c r="B69" i="36"/>
  <c r="I69" i="36" s="1"/>
  <c r="N69" i="36" s="1"/>
  <c r="B299" i="36"/>
  <c r="I299" i="36" s="1"/>
  <c r="N299" i="36" s="1"/>
  <c r="B184" i="36"/>
  <c r="I184" i="36" s="1"/>
  <c r="N184" i="36" s="1"/>
  <c r="B90" i="36"/>
  <c r="I90" i="36" s="1"/>
  <c r="B205" i="36"/>
  <c r="I205" i="36" s="1"/>
  <c r="N205" i="36" s="1"/>
  <c r="B320" i="36"/>
  <c r="I320" i="36" s="1"/>
  <c r="N320" i="36" s="1"/>
  <c r="B84" i="36"/>
  <c r="I84" i="36" s="1"/>
  <c r="N84" i="36" s="1"/>
  <c r="B199" i="36"/>
  <c r="I199" i="36" s="1"/>
  <c r="N199" i="36" s="1"/>
  <c r="B314" i="36"/>
  <c r="I314" i="36" s="1"/>
  <c r="N314" i="36" s="1"/>
  <c r="B20" i="36"/>
  <c r="I20" i="36" s="1"/>
  <c r="N20" i="36" s="1"/>
  <c r="B135" i="36"/>
  <c r="I135" i="36" s="1"/>
  <c r="N135" i="36" s="1"/>
  <c r="B250" i="36"/>
  <c r="I250" i="36" s="1"/>
  <c r="N250" i="36" s="1"/>
  <c r="B42" i="36"/>
  <c r="I42" i="36" s="1"/>
  <c r="B272" i="36"/>
  <c r="I272" i="36" s="1"/>
  <c r="N272" i="36" s="1"/>
  <c r="B157" i="36"/>
  <c r="I157" i="36" s="1"/>
  <c r="N157" i="36" s="1"/>
  <c r="B76" i="36"/>
  <c r="I76" i="36" s="1"/>
  <c r="N76" i="36" s="1"/>
  <c r="B306" i="36"/>
  <c r="I306" i="36" s="1"/>
  <c r="N306" i="36" s="1"/>
  <c r="B191" i="36"/>
  <c r="I191" i="36" s="1"/>
  <c r="N191" i="36" s="1"/>
  <c r="K7" i="7"/>
  <c r="P7" i="7" s="1"/>
  <c r="B17" i="36"/>
  <c r="I17" i="36" s="1"/>
  <c r="N17" i="36" s="1"/>
  <c r="B132" i="36"/>
  <c r="I132" i="36" s="1"/>
  <c r="N132" i="36" s="1"/>
  <c r="B247" i="36"/>
  <c r="I247" i="36" s="1"/>
  <c r="N247" i="36" s="1"/>
  <c r="B21" i="36"/>
  <c r="I21" i="36" s="1"/>
  <c r="N21" i="36" s="1"/>
  <c r="B251" i="36"/>
  <c r="I251" i="36" s="1"/>
  <c r="N251" i="36" s="1"/>
  <c r="B136" i="36"/>
  <c r="I136" i="36" s="1"/>
  <c r="N136" i="36" s="1"/>
  <c r="B29" i="36"/>
  <c r="I29" i="36" s="1"/>
  <c r="N29" i="36" s="1"/>
  <c r="B259" i="36"/>
  <c r="I259" i="36" s="1"/>
  <c r="N259" i="36" s="1"/>
  <c r="B144" i="36"/>
  <c r="I144" i="36" s="1"/>
  <c r="N144" i="36" s="1"/>
  <c r="B31" i="36"/>
  <c r="I31" i="36" s="1"/>
  <c r="B146" i="36"/>
  <c r="I146" i="36" s="1"/>
  <c r="N146" i="36" s="1"/>
  <c r="B261" i="36"/>
  <c r="I261" i="36" s="1"/>
  <c r="N261" i="36" s="1"/>
  <c r="B48" i="36"/>
  <c r="I48" i="36" s="1"/>
  <c r="B163" i="36"/>
  <c r="I163" i="36" s="1"/>
  <c r="N163" i="36" s="1"/>
  <c r="B278" i="36"/>
  <c r="I278" i="36" s="1"/>
  <c r="N278" i="36" s="1"/>
  <c r="B105" i="36"/>
  <c r="I105" i="36" s="1"/>
  <c r="N105" i="36" s="1"/>
  <c r="B335" i="36"/>
  <c r="I335" i="36" s="1"/>
  <c r="N335" i="36" s="1"/>
  <c r="B220" i="36"/>
  <c r="I220" i="36" s="1"/>
  <c r="N220" i="36" s="1"/>
  <c r="B7" i="36"/>
  <c r="I7" i="36" s="1"/>
  <c r="B237" i="36"/>
  <c r="I237" i="36" s="1"/>
  <c r="N237" i="36" s="1"/>
  <c r="B122" i="36"/>
  <c r="I122" i="36" s="1"/>
  <c r="N122" i="36" s="1"/>
  <c r="B92" i="36"/>
  <c r="I92" i="36" s="1"/>
  <c r="N92" i="36" s="1"/>
  <c r="B207" i="36"/>
  <c r="I207" i="36" s="1"/>
  <c r="N207" i="36" s="1"/>
  <c r="B322" i="36"/>
  <c r="I322" i="36" s="1"/>
  <c r="N322" i="36" s="1"/>
  <c r="B99" i="36"/>
  <c r="I99" i="36" s="1"/>
  <c r="B329" i="36"/>
  <c r="I329" i="36" s="1"/>
  <c r="N329" i="36" s="1"/>
  <c r="B214" i="36"/>
  <c r="I214" i="36" s="1"/>
  <c r="B73" i="36"/>
  <c r="I73" i="36" s="1"/>
  <c r="N73" i="36" s="1"/>
  <c r="B188" i="36"/>
  <c r="I188" i="36" s="1"/>
  <c r="N188" i="36" s="1"/>
  <c r="B303" i="36"/>
  <c r="I303" i="36" s="1"/>
  <c r="N303" i="36" s="1"/>
  <c r="B61" i="36"/>
  <c r="I61" i="36" s="1"/>
  <c r="N61" i="36" s="1"/>
  <c r="B291" i="36"/>
  <c r="I291" i="36" s="1"/>
  <c r="N291" i="36" s="1"/>
  <c r="B176" i="36"/>
  <c r="I176" i="36" s="1"/>
  <c r="N176" i="36" s="1"/>
  <c r="B111" i="36"/>
  <c r="I111" i="36" s="1"/>
  <c r="N111" i="36" s="1"/>
  <c r="B341" i="36"/>
  <c r="I341" i="36" s="1"/>
  <c r="N341" i="36" s="1"/>
  <c r="B226" i="36"/>
  <c r="I226" i="36" s="1"/>
  <c r="N226" i="36" s="1"/>
  <c r="B88" i="36"/>
  <c r="I88" i="36" s="1"/>
  <c r="B318" i="36"/>
  <c r="I318" i="36" s="1"/>
  <c r="N318" i="36" s="1"/>
  <c r="B203" i="36"/>
  <c r="I203" i="36" s="1"/>
  <c r="N203" i="36" s="1"/>
  <c r="B52" i="36"/>
  <c r="I52" i="36" s="1"/>
  <c r="B282" i="36"/>
  <c r="I282" i="36" s="1"/>
  <c r="N282" i="36" s="1"/>
  <c r="B167" i="36"/>
  <c r="I167" i="36" s="1"/>
  <c r="N167" i="36" s="1"/>
  <c r="B38" i="36"/>
  <c r="I38" i="36" s="1"/>
  <c r="B268" i="36"/>
  <c r="I268" i="36" s="1"/>
  <c r="N268" i="36" s="1"/>
  <c r="B153" i="36"/>
  <c r="I153" i="36" s="1"/>
  <c r="N153" i="36" s="1"/>
  <c r="B66" i="36"/>
  <c r="I66" i="36" s="1"/>
  <c r="N66" i="36" s="1"/>
  <c r="B181" i="36"/>
  <c r="I181" i="36" s="1"/>
  <c r="N181" i="36" s="1"/>
  <c r="B296" i="36"/>
  <c r="I296" i="36" s="1"/>
  <c r="N296" i="36" s="1"/>
  <c r="B6" i="36"/>
  <c r="I6" i="36" s="1"/>
  <c r="B236" i="36"/>
  <c r="I236" i="36" s="1"/>
  <c r="N236" i="36" s="1"/>
  <c r="B121" i="36"/>
  <c r="I121" i="36" s="1"/>
  <c r="N121" i="36" s="1"/>
  <c r="B14" i="36"/>
  <c r="I14" i="36" s="1"/>
  <c r="B244" i="36"/>
  <c r="I244" i="36" s="1"/>
  <c r="N244" i="36" s="1"/>
  <c r="B129" i="36"/>
  <c r="I129" i="36" s="1"/>
  <c r="N129" i="36" s="1"/>
  <c r="B22" i="36"/>
  <c r="I22" i="36" s="1"/>
  <c r="N22" i="36" s="1"/>
  <c r="B137" i="36"/>
  <c r="I137" i="36" s="1"/>
  <c r="N137" i="36" s="1"/>
  <c r="B252" i="36"/>
  <c r="I252" i="36" s="1"/>
  <c r="N252" i="36" s="1"/>
  <c r="B107" i="36"/>
  <c r="I107" i="36" s="1"/>
  <c r="N107" i="36" s="1"/>
  <c r="B337" i="36"/>
  <c r="I337" i="36" s="1"/>
  <c r="N337" i="36" s="1"/>
  <c r="B222" i="36"/>
  <c r="I222" i="36" s="1"/>
  <c r="N222" i="36" s="1"/>
  <c r="B37" i="36"/>
  <c r="I37" i="36" s="1"/>
  <c r="B267" i="36"/>
  <c r="I267" i="36" s="1"/>
  <c r="N267" i="36" s="1"/>
  <c r="B152" i="36"/>
  <c r="I152" i="36" s="1"/>
  <c r="N152" i="36" s="1"/>
  <c r="B49" i="36"/>
  <c r="I49" i="36" s="1"/>
  <c r="N49" i="36" s="1"/>
  <c r="B164" i="36"/>
  <c r="I164" i="36" s="1"/>
  <c r="N164" i="36" s="1"/>
  <c r="B279" i="36"/>
  <c r="I279" i="36" s="1"/>
  <c r="N279" i="36" s="1"/>
  <c r="B3" i="36"/>
  <c r="I3" i="36" s="1"/>
  <c r="N3" i="36" s="1"/>
  <c r="B118" i="36"/>
  <c r="I118" i="36" s="1"/>
  <c r="N118" i="36" s="1"/>
  <c r="B233" i="36"/>
  <c r="I233" i="36" s="1"/>
  <c r="N233" i="36" s="1"/>
  <c r="B104" i="36"/>
  <c r="I104" i="36" s="1"/>
  <c r="B334" i="36"/>
  <c r="I334" i="36" s="1"/>
  <c r="N334" i="36" s="1"/>
  <c r="B219" i="36"/>
  <c r="I219" i="36" s="1"/>
  <c r="N219" i="36" s="1"/>
  <c r="B95" i="36"/>
  <c r="I95" i="36" s="1"/>
  <c r="B210" i="36"/>
  <c r="I210" i="36" s="1"/>
  <c r="N210" i="36" s="1"/>
  <c r="B325" i="36"/>
  <c r="I325" i="36" s="1"/>
  <c r="N325" i="36" s="1"/>
  <c r="B101" i="36"/>
  <c r="I101" i="36" s="1"/>
  <c r="B331" i="36"/>
  <c r="I331" i="36" s="1"/>
  <c r="N331" i="36" s="1"/>
  <c r="B216" i="36"/>
  <c r="I216" i="36" s="1"/>
  <c r="N216" i="36" s="1"/>
  <c r="B72" i="36"/>
  <c r="I72" i="36" s="1"/>
  <c r="B187" i="36"/>
  <c r="I187" i="36" s="1"/>
  <c r="N187" i="36" s="1"/>
  <c r="B302" i="36"/>
  <c r="I302" i="36" s="1"/>
  <c r="N302" i="36" s="1"/>
  <c r="B63" i="36"/>
  <c r="I63" i="36" s="1"/>
  <c r="B293" i="36"/>
  <c r="I293" i="36" s="1"/>
  <c r="N293" i="36" s="1"/>
  <c r="B178" i="36"/>
  <c r="I178" i="36" s="1"/>
  <c r="N178" i="36" s="1"/>
  <c r="B62" i="36"/>
  <c r="I62" i="36" s="1"/>
  <c r="N62" i="36" s="1"/>
  <c r="B292" i="36"/>
  <c r="I292" i="36" s="1"/>
  <c r="N292" i="36" s="1"/>
  <c r="B177" i="36"/>
  <c r="I177" i="36" s="1"/>
  <c r="N177" i="36" s="1"/>
  <c r="B81" i="36"/>
  <c r="I81" i="36" s="1"/>
  <c r="B196" i="36"/>
  <c r="I196" i="36" s="1"/>
  <c r="B311" i="36"/>
  <c r="I311" i="36" s="1"/>
  <c r="N311" i="36" s="1"/>
  <c r="B10" i="36"/>
  <c r="I10" i="36" s="1"/>
  <c r="B125" i="36"/>
  <c r="I125" i="36" s="1"/>
  <c r="N125" i="36" s="1"/>
  <c r="B240" i="36"/>
  <c r="I240" i="36" s="1"/>
  <c r="N240" i="36" s="1"/>
  <c r="B5" i="36"/>
  <c r="I5" i="36" s="1"/>
  <c r="B235" i="36"/>
  <c r="I235" i="36" s="1"/>
  <c r="N235" i="36" s="1"/>
  <c r="B120" i="36"/>
  <c r="I120" i="36" s="1"/>
  <c r="N120" i="36" s="1"/>
  <c r="B23" i="36"/>
  <c r="I23" i="36" s="1"/>
  <c r="N23" i="36" s="1"/>
  <c r="B138" i="36"/>
  <c r="I138" i="36" s="1"/>
  <c r="N138" i="36" s="1"/>
  <c r="B253" i="36"/>
  <c r="I253" i="36" s="1"/>
  <c r="N253" i="36" s="1"/>
  <c r="B108" i="36"/>
  <c r="I108" i="36" s="1"/>
  <c r="N108" i="36" s="1"/>
  <c r="B338" i="36"/>
  <c r="I338" i="36" s="1"/>
  <c r="N338" i="36" s="1"/>
  <c r="B223" i="36"/>
  <c r="I223" i="36" s="1"/>
  <c r="N223" i="36" s="1"/>
  <c r="B32" i="36"/>
  <c r="I32" i="36" s="1"/>
  <c r="N32" i="36" s="1"/>
  <c r="B147" i="36"/>
  <c r="I147" i="36" s="1"/>
  <c r="N147" i="36" s="1"/>
  <c r="B262" i="36"/>
  <c r="I262" i="36" s="1"/>
  <c r="N262" i="36" s="1"/>
  <c r="B46" i="36"/>
  <c r="I46" i="36" s="1"/>
  <c r="B276" i="36"/>
  <c r="I276" i="36" s="1"/>
  <c r="N276" i="36" s="1"/>
  <c r="B161" i="36"/>
  <c r="I161" i="36" s="1"/>
  <c r="N161" i="36" s="1"/>
  <c r="B106" i="36"/>
  <c r="I106" i="36" s="1"/>
  <c r="N106" i="36" s="1"/>
  <c r="B336" i="36"/>
  <c r="I336" i="36" s="1"/>
  <c r="N336" i="36" s="1"/>
  <c r="B221" i="36"/>
  <c r="I221" i="36" s="1"/>
  <c r="N221" i="36" s="1"/>
  <c r="B96" i="36"/>
  <c r="I96" i="36" s="1"/>
  <c r="B211" i="36"/>
  <c r="I211" i="36" s="1"/>
  <c r="N211" i="36" s="1"/>
  <c r="B326" i="36"/>
  <c r="I326" i="36" s="1"/>
  <c r="N326" i="36" s="1"/>
  <c r="B70" i="36"/>
  <c r="I70" i="36" s="1"/>
  <c r="N70" i="36" s="1"/>
  <c r="B300" i="36"/>
  <c r="I300" i="36" s="1"/>
  <c r="N300" i="36" s="1"/>
  <c r="B185" i="36"/>
  <c r="I185" i="36" s="1"/>
  <c r="N185" i="36" s="1"/>
  <c r="B100" i="36"/>
  <c r="I100" i="36" s="1"/>
  <c r="B215" i="36"/>
  <c r="I215" i="36" s="1"/>
  <c r="N215" i="36" s="1"/>
  <c r="B330" i="36"/>
  <c r="I330" i="36" s="1"/>
  <c r="N330" i="36" s="1"/>
  <c r="B74" i="36"/>
  <c r="I74" i="36" s="1"/>
  <c r="N74" i="36" s="1"/>
  <c r="B189" i="36"/>
  <c r="I189" i="36" s="1"/>
  <c r="N189" i="36" s="1"/>
  <c r="B304" i="36"/>
  <c r="I304" i="36" s="1"/>
  <c r="N304" i="36" s="1"/>
  <c r="B64" i="36"/>
  <c r="I64" i="36" s="1"/>
  <c r="B294" i="36"/>
  <c r="I294" i="36" s="1"/>
  <c r="N294" i="36" s="1"/>
  <c r="B179" i="36"/>
  <c r="I179" i="36" s="1"/>
  <c r="N179" i="36" s="1"/>
  <c r="B110" i="36"/>
  <c r="I110" i="36" s="1"/>
  <c r="N110" i="36" s="1"/>
  <c r="B225" i="36"/>
  <c r="I225" i="36" s="1"/>
  <c r="N225" i="36" s="1"/>
  <c r="B340" i="36"/>
  <c r="I340" i="36" s="1"/>
  <c r="N340" i="36" s="1"/>
  <c r="B82" i="36"/>
  <c r="I82" i="36" s="1"/>
  <c r="B197" i="36"/>
  <c r="I197" i="36" s="1"/>
  <c r="N197" i="36" s="1"/>
  <c r="B312" i="36"/>
  <c r="I312" i="36" s="1"/>
  <c r="N312" i="36" s="1"/>
  <c r="B77" i="36"/>
  <c r="I77" i="36" s="1"/>
  <c r="B307" i="36"/>
  <c r="I307" i="36" s="1"/>
  <c r="N307" i="36" s="1"/>
  <c r="B192" i="36"/>
  <c r="I192" i="36" s="1"/>
  <c r="N192" i="36" s="1"/>
  <c r="B11" i="36"/>
  <c r="I11" i="36" s="1"/>
  <c r="N11" i="36" s="1"/>
  <c r="B126" i="36"/>
  <c r="I126" i="36" s="1"/>
  <c r="N126" i="36" s="1"/>
  <c r="B241" i="36"/>
  <c r="I241" i="36" s="1"/>
  <c r="N241" i="36" s="1"/>
  <c r="B18" i="36"/>
  <c r="I18" i="36" s="1"/>
  <c r="B133" i="36"/>
  <c r="I133" i="36" s="1"/>
  <c r="N133" i="36" s="1"/>
  <c r="B248" i="36"/>
  <c r="I248" i="36" s="1"/>
  <c r="N248" i="36" s="1"/>
  <c r="B35" i="36"/>
  <c r="I35" i="36" s="1"/>
  <c r="B150" i="36"/>
  <c r="I150" i="36" s="1"/>
  <c r="N150" i="36" s="1"/>
  <c r="B265" i="36"/>
  <c r="I265" i="36" s="1"/>
  <c r="N265" i="36" s="1"/>
  <c r="B26" i="36"/>
  <c r="I26" i="36" s="1"/>
  <c r="B141" i="36"/>
  <c r="I141" i="36" s="1"/>
  <c r="N141" i="36" s="1"/>
  <c r="B256" i="36"/>
  <c r="I256" i="36" s="1"/>
  <c r="N256" i="36" s="1"/>
  <c r="B55" i="36"/>
  <c r="I55" i="36" s="1"/>
  <c r="B285" i="36"/>
  <c r="I285" i="36" s="1"/>
  <c r="N285" i="36" s="1"/>
  <c r="B170" i="36"/>
  <c r="I170" i="36" s="1"/>
  <c r="N170" i="36" s="1"/>
  <c r="B15" i="36"/>
  <c r="I15" i="36" s="1"/>
  <c r="B245" i="36"/>
  <c r="I245" i="36" s="1"/>
  <c r="N245" i="36" s="1"/>
  <c r="B130" i="36"/>
  <c r="I130" i="36" s="1"/>
  <c r="N130" i="36" s="1"/>
  <c r="B2" i="36"/>
  <c r="I2" i="36" s="1"/>
  <c r="B232" i="36"/>
  <c r="I232" i="36" s="1"/>
  <c r="N232" i="36" s="1"/>
  <c r="B117" i="36"/>
  <c r="I117" i="36" s="1"/>
  <c r="N117" i="36" s="1"/>
  <c r="B97" i="36"/>
  <c r="I97" i="36" s="1"/>
  <c r="B327" i="36"/>
  <c r="I327" i="36" s="1"/>
  <c r="N327" i="36" s="1"/>
  <c r="B212" i="36"/>
  <c r="I212" i="36" s="1"/>
  <c r="N212" i="36" s="1"/>
  <c r="B93" i="36"/>
  <c r="I93" i="36" s="1"/>
  <c r="N93" i="36" s="1"/>
  <c r="B323" i="36"/>
  <c r="I323" i="36" s="1"/>
  <c r="N323" i="36" s="1"/>
  <c r="B208" i="36"/>
  <c r="I208" i="36" s="1"/>
  <c r="N208" i="36" s="1"/>
  <c r="B103" i="36"/>
  <c r="I103" i="36" s="1"/>
  <c r="N103" i="36" s="1"/>
  <c r="B333" i="36"/>
  <c r="I333" i="36" s="1"/>
  <c r="N333" i="36" s="1"/>
  <c r="B218" i="36"/>
  <c r="I218" i="36" s="1"/>
  <c r="N218" i="36" s="1"/>
  <c r="B75" i="36"/>
  <c r="I75" i="36" s="1"/>
  <c r="N75" i="36" s="1"/>
  <c r="B305" i="36"/>
  <c r="I305" i="36" s="1"/>
  <c r="N305" i="36" s="1"/>
  <c r="B190" i="36"/>
  <c r="I190" i="36" s="1"/>
  <c r="N190" i="36" s="1"/>
  <c r="B65" i="36"/>
  <c r="I65" i="36" s="1"/>
  <c r="B180" i="36"/>
  <c r="I180" i="36" s="1"/>
  <c r="N180" i="36" s="1"/>
  <c r="B295" i="36"/>
  <c r="I295" i="36" s="1"/>
  <c r="N295" i="36" s="1"/>
  <c r="B87" i="36"/>
  <c r="I87" i="36" s="1"/>
  <c r="B317" i="36"/>
  <c r="I317" i="36" s="1"/>
  <c r="N317" i="36" s="1"/>
  <c r="B202" i="36"/>
  <c r="I202" i="36" s="1"/>
  <c r="B85" i="36"/>
  <c r="I85" i="36" s="1"/>
  <c r="B315" i="36"/>
  <c r="I315" i="36" s="1"/>
  <c r="N315" i="36" s="1"/>
  <c r="B200" i="36"/>
  <c r="I200" i="36" s="1"/>
  <c r="N200" i="36" s="1"/>
  <c r="B27" i="36"/>
  <c r="I27" i="36" s="1"/>
  <c r="N27" i="36" s="1"/>
  <c r="B257" i="36"/>
  <c r="I257" i="36" s="1"/>
  <c r="N257" i="36" s="1"/>
  <c r="B142" i="36"/>
  <c r="I142" i="36" s="1"/>
  <c r="N142" i="36" s="1"/>
  <c r="N78" i="36"/>
  <c r="B53" i="36"/>
  <c r="I53" i="36" s="1"/>
  <c r="B283" i="36"/>
  <c r="I283" i="36" s="1"/>
  <c r="N283" i="36" s="1"/>
  <c r="B168" i="36"/>
  <c r="I168" i="36" s="1"/>
  <c r="N168" i="36" s="1"/>
  <c r="B8" i="36"/>
  <c r="I8" i="36" s="1"/>
  <c r="B238" i="36"/>
  <c r="I238" i="36" s="1"/>
  <c r="N238" i="36" s="1"/>
  <c r="B123" i="36"/>
  <c r="I123" i="36" s="1"/>
  <c r="N123" i="36" s="1"/>
  <c r="B19" i="36"/>
  <c r="I19" i="36" s="1"/>
  <c r="N19" i="36" s="1"/>
  <c r="B134" i="36"/>
  <c r="I134" i="36" s="1"/>
  <c r="N134" i="36" s="1"/>
  <c r="B249" i="36"/>
  <c r="I249" i="36" s="1"/>
  <c r="N249" i="36" s="1"/>
  <c r="B33" i="36"/>
  <c r="I33" i="36" s="1"/>
  <c r="B263" i="36"/>
  <c r="I263" i="36" s="1"/>
  <c r="N263" i="36" s="1"/>
  <c r="B148" i="36"/>
  <c r="I148" i="36" s="1"/>
  <c r="N148" i="36" s="1"/>
  <c r="B39" i="36"/>
  <c r="I39" i="36" s="1"/>
  <c r="N39" i="36" s="1"/>
  <c r="B154" i="36"/>
  <c r="I154" i="36" s="1"/>
  <c r="N154" i="36" s="1"/>
  <c r="B269" i="36"/>
  <c r="I269" i="36" s="1"/>
  <c r="N269" i="36" s="1"/>
  <c r="B44" i="36"/>
  <c r="I44" i="36" s="1"/>
  <c r="N44" i="36" s="1"/>
  <c r="B159" i="36"/>
  <c r="I159" i="36" s="1"/>
  <c r="N159" i="36" s="1"/>
  <c r="B274" i="36"/>
  <c r="I274" i="36" s="1"/>
  <c r="N274" i="36" s="1"/>
  <c r="B50" i="36"/>
  <c r="I50" i="36" s="1"/>
  <c r="B165" i="36"/>
  <c r="I165" i="36" s="1"/>
  <c r="N165" i="36" s="1"/>
  <c r="B280" i="36"/>
  <c r="I280" i="36" s="1"/>
  <c r="N280" i="36" s="1"/>
  <c r="B56" i="36"/>
  <c r="I56" i="36" s="1"/>
  <c r="B286" i="36"/>
  <c r="I286" i="36" s="1"/>
  <c r="N286" i="36" s="1"/>
  <c r="B171" i="36"/>
  <c r="I171" i="36" s="1"/>
  <c r="N171" i="36" s="1"/>
  <c r="B116" i="36"/>
  <c r="I116" i="36" s="1"/>
  <c r="N116" i="36" s="1"/>
  <c r="B346" i="36"/>
  <c r="I346" i="36" s="1"/>
  <c r="N346" i="36" s="1"/>
  <c r="B231" i="36"/>
  <c r="I231" i="36" s="1"/>
  <c r="N231" i="36" s="1"/>
  <c r="B94" i="36"/>
  <c r="I94" i="36" s="1"/>
  <c r="N94" i="36" s="1"/>
  <c r="B209" i="36"/>
  <c r="I209" i="36" s="1"/>
  <c r="N209" i="36" s="1"/>
  <c r="B324" i="36"/>
  <c r="I324" i="36" s="1"/>
  <c r="N324" i="36" s="1"/>
  <c r="B79" i="36"/>
  <c r="I79" i="36" s="1"/>
  <c r="N79" i="36" s="1"/>
  <c r="B309" i="36"/>
  <c r="I309" i="36" s="1"/>
  <c r="N309" i="36" s="1"/>
  <c r="B194" i="36"/>
  <c r="I194" i="36" s="1"/>
  <c r="N194" i="36" s="1"/>
  <c r="B112" i="36"/>
  <c r="I112" i="36" s="1"/>
  <c r="N112" i="36" s="1"/>
  <c r="B342" i="36"/>
  <c r="I342" i="36" s="1"/>
  <c r="N342" i="36" s="1"/>
  <c r="B227" i="36"/>
  <c r="I227" i="36" s="1"/>
  <c r="N227" i="36" s="1"/>
  <c r="B67" i="36"/>
  <c r="I67" i="36" s="1"/>
  <c r="N67" i="36" s="1"/>
  <c r="B297" i="36"/>
  <c r="I297" i="36" s="1"/>
  <c r="N297" i="36" s="1"/>
  <c r="B182" i="36"/>
  <c r="I182" i="36" s="1"/>
  <c r="N182" i="36" s="1"/>
  <c r="B24" i="36"/>
  <c r="I24" i="36" s="1"/>
  <c r="B254" i="36"/>
  <c r="I254" i="36" s="1"/>
  <c r="N254" i="36" s="1"/>
  <c r="B139" i="36"/>
  <c r="I139" i="36" s="1"/>
  <c r="N139" i="36" s="1"/>
  <c r="B83" i="36"/>
  <c r="I83" i="36" s="1"/>
  <c r="B198" i="36"/>
  <c r="I198" i="36" s="1"/>
  <c r="N198" i="36" s="1"/>
  <c r="B313" i="36"/>
  <c r="I313" i="36" s="1"/>
  <c r="N313" i="36" s="1"/>
  <c r="K13" i="7"/>
  <c r="P13" i="7" s="1"/>
  <c r="E33" i="41"/>
  <c r="C53" i="41"/>
  <c r="C54" i="36"/>
  <c r="N54" i="36" s="1"/>
  <c r="C38" i="41"/>
  <c r="C16" i="36"/>
  <c r="C65" i="41"/>
  <c r="C50" i="36"/>
  <c r="C61" i="41"/>
  <c r="C36" i="36"/>
  <c r="E35" i="41"/>
  <c r="C41" i="41"/>
  <c r="C28" i="36"/>
  <c r="C37" i="41"/>
  <c r="C67" i="41"/>
  <c r="C55" i="36"/>
  <c r="C43" i="41"/>
  <c r="C47" i="36"/>
  <c r="C55" i="41"/>
  <c r="C10" i="36"/>
  <c r="C57" i="41"/>
  <c r="C41" i="36"/>
  <c r="C35" i="41"/>
  <c r="C33" i="36"/>
  <c r="C33" i="41"/>
  <c r="C38" i="36"/>
  <c r="C52" i="41"/>
  <c r="C14" i="36"/>
  <c r="C51" i="41"/>
  <c r="C7" i="36"/>
  <c r="C54" i="41"/>
  <c r="C52" i="36"/>
  <c r="C46" i="41"/>
  <c r="C5" i="36"/>
  <c r="C64" i="41"/>
  <c r="C57" i="36"/>
  <c r="E34" i="41"/>
  <c r="C62" i="41"/>
  <c r="C35" i="36"/>
  <c r="E11" i="41"/>
  <c r="E38" i="41"/>
  <c r="C6" i="41"/>
  <c r="C104" i="36"/>
  <c r="C60" i="41"/>
  <c r="C46" i="36"/>
  <c r="C11" i="41"/>
  <c r="C24" i="36"/>
  <c r="E36" i="41"/>
  <c r="C63" i="41"/>
  <c r="C37" i="36"/>
  <c r="E45" i="41"/>
  <c r="C56" i="41"/>
  <c r="E56" i="41"/>
  <c r="C47" i="41"/>
  <c r="C6" i="36"/>
  <c r="C50" i="41"/>
  <c r="C56" i="36"/>
  <c r="C36" i="41"/>
  <c r="C48" i="36"/>
  <c r="N48" i="36" s="1"/>
  <c r="C48" i="41"/>
  <c r="C42" i="36"/>
  <c r="C58" i="41"/>
  <c r="C26" i="36"/>
  <c r="C45" i="41"/>
  <c r="C18" i="36"/>
  <c r="C44" i="41"/>
  <c r="C9" i="36"/>
  <c r="N9" i="36" s="1"/>
  <c r="C49" i="41"/>
  <c r="C53" i="36"/>
  <c r="C59" i="41"/>
  <c r="C45" i="36"/>
  <c r="C40" i="41"/>
  <c r="C31" i="36"/>
  <c r="E41" i="41"/>
  <c r="C42" i="41"/>
  <c r="C15" i="36"/>
  <c r="E37" i="41"/>
  <c r="C39" i="41"/>
  <c r="C8" i="36"/>
  <c r="E23" i="41"/>
  <c r="C26" i="41"/>
  <c r="C100" i="36"/>
  <c r="C21" i="41"/>
  <c r="C95" i="36"/>
  <c r="C29" i="41"/>
  <c r="C83" i="36"/>
  <c r="C28" i="41"/>
  <c r="C81" i="36"/>
  <c r="C12" i="41"/>
  <c r="C59" i="36"/>
  <c r="N59" i="36" s="1"/>
  <c r="C27" i="41"/>
  <c r="C102" i="36"/>
  <c r="C17" i="41"/>
  <c r="C88" i="36"/>
  <c r="C23" i="41"/>
  <c r="C71" i="36"/>
  <c r="N71" i="36" s="1"/>
  <c r="C9" i="41"/>
  <c r="C63" i="36"/>
  <c r="N63" i="36" s="1"/>
  <c r="C14" i="41"/>
  <c r="C89" i="36"/>
  <c r="C8" i="41"/>
  <c r="C64" i="36"/>
  <c r="E5" i="41"/>
  <c r="E13" i="41"/>
  <c r="C18" i="41"/>
  <c r="C60" i="36"/>
  <c r="C31" i="41"/>
  <c r="C98" i="36"/>
  <c r="C19" i="41"/>
  <c r="C97" i="36"/>
  <c r="C20" i="41"/>
  <c r="C96" i="36"/>
  <c r="C15" i="41"/>
  <c r="C90" i="36"/>
  <c r="C32" i="41"/>
  <c r="C82" i="36"/>
  <c r="E4" i="41"/>
  <c r="C5" i="41"/>
  <c r="C72" i="36"/>
  <c r="C13" i="41"/>
  <c r="C65" i="36"/>
  <c r="C24" i="41"/>
  <c r="C99" i="36"/>
  <c r="C30" i="41"/>
  <c r="C85" i="36"/>
  <c r="C25" i="41"/>
  <c r="C101" i="36"/>
  <c r="C7" i="41"/>
  <c r="C87" i="36"/>
  <c r="N87" i="36" s="1"/>
  <c r="C4" i="41"/>
  <c r="C77" i="36"/>
  <c r="P31" i="7"/>
  <c r="P11" i="7"/>
  <c r="P21" i="7"/>
  <c r="P25" i="7"/>
  <c r="P19" i="7"/>
  <c r="P29" i="7"/>
  <c r="P33" i="7"/>
  <c r="C79" i="53" l="1"/>
  <c r="C80" i="53"/>
  <c r="C88" i="53"/>
  <c r="C90" i="53"/>
  <c r="E1" i="55" a="1"/>
  <c r="E1" i="55" s="1"/>
  <c r="A10" i="46"/>
  <c r="A66" i="46"/>
  <c r="N175" i="36"/>
  <c r="A2" i="55" a="1"/>
  <c r="A2" i="55" s="1"/>
  <c r="N196" i="36"/>
  <c r="N202" i="36"/>
  <c r="N214" i="36"/>
  <c r="N60" i="36"/>
  <c r="N38" i="36"/>
  <c r="N47" i="36"/>
  <c r="N90" i="36"/>
  <c r="N96" i="36"/>
  <c r="N81" i="36"/>
  <c r="N52" i="36"/>
  <c r="N36" i="36"/>
  <c r="N2" i="36"/>
  <c r="N106" i="52"/>
  <c r="N73" i="63" s="1"/>
  <c r="V101" i="52"/>
  <c r="N117" i="52"/>
  <c r="N84" i="63" s="1"/>
  <c r="W102" i="52"/>
  <c r="Y102" i="52" s="1"/>
  <c r="V102" i="52"/>
  <c r="N98" i="36"/>
  <c r="N102" i="36"/>
  <c r="N55" i="36"/>
  <c r="N72" i="36"/>
  <c r="N31" i="36"/>
  <c r="N18" i="36"/>
  <c r="N56" i="36"/>
  <c r="N101" i="36"/>
  <c r="N6" i="36"/>
  <c r="N7" i="36"/>
  <c r="N88" i="36"/>
  <c r="N16" i="36"/>
  <c r="N45" i="36"/>
  <c r="N28" i="36"/>
  <c r="N41" i="36"/>
  <c r="N42" i="36"/>
  <c r="N99" i="36"/>
  <c r="N82" i="36"/>
  <c r="N89" i="36"/>
  <c r="N14" i="36"/>
  <c r="N104" i="36"/>
  <c r="N57" i="36"/>
  <c r="N10" i="36"/>
  <c r="N8" i="36"/>
  <c r="N46" i="36"/>
  <c r="N35" i="36"/>
  <c r="N26" i="36"/>
  <c r="N50" i="36"/>
  <c r="N53" i="36"/>
  <c r="N33" i="36"/>
  <c r="N65" i="36"/>
  <c r="N95" i="36"/>
  <c r="C182" i="44"/>
  <c r="I96" i="44"/>
  <c r="I104" i="44"/>
  <c r="I112" i="44"/>
  <c r="I120" i="44"/>
  <c r="I128" i="44"/>
  <c r="I136" i="44"/>
  <c r="I97" i="44"/>
  <c r="I105" i="44"/>
  <c r="I113" i="44"/>
  <c r="I121" i="44"/>
  <c r="I129" i="44"/>
  <c r="I137" i="44"/>
  <c r="I145" i="44"/>
  <c r="I153" i="44"/>
  <c r="I98" i="44"/>
  <c r="I106" i="44"/>
  <c r="I100" i="44"/>
  <c r="I108" i="44"/>
  <c r="I116" i="44"/>
  <c r="I124" i="44"/>
  <c r="I132" i="44"/>
  <c r="I140" i="44"/>
  <c r="I148" i="44"/>
  <c r="I99" i="44"/>
  <c r="I114" i="44"/>
  <c r="I126" i="44"/>
  <c r="I139" i="44"/>
  <c r="I150" i="44"/>
  <c r="I159" i="44"/>
  <c r="I167" i="44"/>
  <c r="I175" i="44"/>
  <c r="I183" i="44"/>
  <c r="I101" i="44"/>
  <c r="I115" i="44"/>
  <c r="I127" i="44"/>
  <c r="I141" i="44"/>
  <c r="I151" i="44"/>
  <c r="I160" i="44"/>
  <c r="I168" i="44"/>
  <c r="I176" i="44"/>
  <c r="I184" i="44"/>
  <c r="I102" i="44"/>
  <c r="I117" i="44"/>
  <c r="I130" i="44"/>
  <c r="I142" i="44"/>
  <c r="I152" i="44"/>
  <c r="I161" i="44"/>
  <c r="I169" i="44"/>
  <c r="I177" i="44"/>
  <c r="I185" i="44"/>
  <c r="I103" i="44"/>
  <c r="I118" i="44"/>
  <c r="I131" i="44"/>
  <c r="I143" i="44"/>
  <c r="I154" i="44"/>
  <c r="I162" i="44"/>
  <c r="I170" i="44"/>
  <c r="I178" i="44"/>
  <c r="I186" i="44"/>
  <c r="I110" i="44"/>
  <c r="I123" i="44"/>
  <c r="I135" i="44"/>
  <c r="I147" i="44"/>
  <c r="I157" i="44"/>
  <c r="I165" i="44"/>
  <c r="I173" i="44"/>
  <c r="I181" i="44"/>
  <c r="I134" i="44"/>
  <c r="I163" i="44"/>
  <c r="I182" i="44"/>
  <c r="I107" i="44"/>
  <c r="I138" i="44"/>
  <c r="I164" i="44"/>
  <c r="I187" i="44"/>
  <c r="I109" i="44"/>
  <c r="I144" i="44"/>
  <c r="I166" i="44"/>
  <c r="I111" i="44"/>
  <c r="I146" i="44"/>
  <c r="I171" i="44"/>
  <c r="I119" i="44"/>
  <c r="I149" i="44"/>
  <c r="I172" i="44"/>
  <c r="I122" i="44"/>
  <c r="I155" i="44"/>
  <c r="I174" i="44"/>
  <c r="I158" i="44"/>
  <c r="I179" i="44"/>
  <c r="I125" i="44"/>
  <c r="I133" i="44"/>
  <c r="I156" i="44"/>
  <c r="I180" i="44"/>
  <c r="C175" i="44"/>
  <c r="C183" i="44"/>
  <c r="C96" i="44"/>
  <c r="C113" i="44"/>
  <c r="C177" i="44"/>
  <c r="N177" i="44" s="1"/>
  <c r="C114" i="44"/>
  <c r="C178" i="44"/>
  <c r="C115" i="44"/>
  <c r="C179" i="44"/>
  <c r="C84" i="53" s="1"/>
  <c r="C148" i="44"/>
  <c r="C96" i="53" s="1"/>
  <c r="C157" i="44"/>
  <c r="C118" i="44"/>
  <c r="N118" i="44" s="1"/>
  <c r="C136" i="44"/>
  <c r="C176" i="44"/>
  <c r="C103" i="44"/>
  <c r="N103" i="44" s="1"/>
  <c r="C184" i="44"/>
  <c r="C127" i="44"/>
  <c r="C121" i="44"/>
  <c r="C82" i="53" s="1"/>
  <c r="C185" i="44"/>
  <c r="C122" i="44"/>
  <c r="N122" i="44" s="1"/>
  <c r="C186" i="44"/>
  <c r="C123" i="44"/>
  <c r="C187" i="44"/>
  <c r="C156" i="44"/>
  <c r="C101" i="44"/>
  <c r="N101" i="44" s="1"/>
  <c r="C165" i="44"/>
  <c r="N165" i="44" s="1"/>
  <c r="C126" i="44"/>
  <c r="C140" i="44"/>
  <c r="C167" i="44"/>
  <c r="C85" i="53" s="1"/>
  <c r="C128" i="44"/>
  <c r="C129" i="44"/>
  <c r="N129" i="44" s="1"/>
  <c r="C130" i="44"/>
  <c r="N130" i="44" s="1"/>
  <c r="C131" i="44"/>
  <c r="N131" i="44" s="1"/>
  <c r="C100" i="44"/>
  <c r="N100" i="44" s="1"/>
  <c r="C164" i="44"/>
  <c r="C109" i="44"/>
  <c r="C173" i="44"/>
  <c r="C134" i="44"/>
  <c r="N134" i="44" s="1"/>
  <c r="C144" i="44"/>
  <c r="N144" i="44" s="1"/>
  <c r="C105" i="44"/>
  <c r="C107" i="44"/>
  <c r="C149" i="44"/>
  <c r="C104" i="44"/>
  <c r="C159" i="44"/>
  <c r="C137" i="44"/>
  <c r="N137" i="44" s="1"/>
  <c r="C138" i="44"/>
  <c r="C91" i="53" s="1"/>
  <c r="C139" i="44"/>
  <c r="N139" i="44" s="1"/>
  <c r="C108" i="44"/>
  <c r="C172" i="44"/>
  <c r="C117" i="44"/>
  <c r="C181" i="44"/>
  <c r="C87" i="53" s="1"/>
  <c r="C142" i="44"/>
  <c r="C152" i="44"/>
  <c r="C170" i="44"/>
  <c r="N170" i="44" s="1"/>
  <c r="C171" i="44"/>
  <c r="C174" i="44"/>
  <c r="C135" i="44"/>
  <c r="C78" i="53" s="1"/>
  <c r="C111" i="44"/>
  <c r="N111" i="44" s="1"/>
  <c r="C119" i="44"/>
  <c r="N119" i="44" s="1"/>
  <c r="C160" i="44"/>
  <c r="C145" i="44"/>
  <c r="C93" i="53" s="1"/>
  <c r="C146" i="44"/>
  <c r="N146" i="44" s="1"/>
  <c r="C147" i="44"/>
  <c r="C95" i="53" s="1"/>
  <c r="C116" i="44"/>
  <c r="C180" i="44"/>
  <c r="N180" i="44" s="1"/>
  <c r="C125" i="44"/>
  <c r="N125" i="44" s="1"/>
  <c r="C150" i="44"/>
  <c r="N150" i="44" s="1"/>
  <c r="C168" i="44"/>
  <c r="C112" i="44"/>
  <c r="C120" i="44"/>
  <c r="N120" i="44" s="1"/>
  <c r="C153" i="44"/>
  <c r="N153" i="44" s="1"/>
  <c r="C154" i="44"/>
  <c r="C155" i="44"/>
  <c r="N155" i="44" s="1"/>
  <c r="C124" i="44"/>
  <c r="N124" i="44" s="1"/>
  <c r="C133" i="44"/>
  <c r="C77" i="53" s="1"/>
  <c r="C158" i="44"/>
  <c r="C97" i="53" s="1"/>
  <c r="C106" i="44"/>
  <c r="C143" i="44"/>
  <c r="N143" i="44" s="1"/>
  <c r="C151" i="44"/>
  <c r="C89" i="53" s="1"/>
  <c r="C97" i="44"/>
  <c r="C161" i="44"/>
  <c r="C98" i="44"/>
  <c r="C162" i="44"/>
  <c r="C99" i="44"/>
  <c r="C163" i="44"/>
  <c r="C132" i="44"/>
  <c r="C141" i="44"/>
  <c r="N141" i="44" s="1"/>
  <c r="C102" i="44"/>
  <c r="C166" i="44"/>
  <c r="N166" i="44" s="1"/>
  <c r="C169" i="44"/>
  <c r="C110" i="44"/>
  <c r="N110" i="44" s="1"/>
  <c r="I194" i="44"/>
  <c r="I202" i="44"/>
  <c r="I210" i="44"/>
  <c r="I218" i="44"/>
  <c r="I226" i="44"/>
  <c r="I234" i="44"/>
  <c r="I242" i="44"/>
  <c r="I250" i="44"/>
  <c r="I258" i="44"/>
  <c r="I266" i="44"/>
  <c r="I274" i="44"/>
  <c r="I195" i="44"/>
  <c r="I203" i="44"/>
  <c r="I211" i="44"/>
  <c r="I219" i="44"/>
  <c r="I227" i="44"/>
  <c r="I235" i="44"/>
  <c r="I243" i="44"/>
  <c r="I251" i="44"/>
  <c r="I259" i="44"/>
  <c r="I267" i="44"/>
  <c r="I275" i="44"/>
  <c r="I196" i="44"/>
  <c r="I204" i="44"/>
  <c r="I212" i="44"/>
  <c r="I220" i="44"/>
  <c r="I228" i="44"/>
  <c r="I236" i="44"/>
  <c r="I244" i="44"/>
  <c r="I252" i="44"/>
  <c r="I260" i="44"/>
  <c r="I268" i="44"/>
  <c r="I276" i="44"/>
  <c r="I189" i="44"/>
  <c r="I197" i="44"/>
  <c r="I205" i="44"/>
  <c r="I213" i="44"/>
  <c r="I221" i="44"/>
  <c r="I229" i="44"/>
  <c r="I237" i="44"/>
  <c r="I245" i="44"/>
  <c r="I253" i="44"/>
  <c r="I261" i="44"/>
  <c r="I269" i="44"/>
  <c r="I277" i="44"/>
  <c r="I192" i="44"/>
  <c r="I200" i="44"/>
  <c r="I208" i="44"/>
  <c r="I216" i="44"/>
  <c r="I224" i="44"/>
  <c r="I232" i="44"/>
  <c r="I240" i="44"/>
  <c r="I248" i="44"/>
  <c r="I256" i="44"/>
  <c r="I264" i="44"/>
  <c r="I272" i="44"/>
  <c r="I280" i="44"/>
  <c r="I198" i="44"/>
  <c r="I217" i="44"/>
  <c r="I239" i="44"/>
  <c r="I262" i="44"/>
  <c r="C196" i="44"/>
  <c r="C204" i="44"/>
  <c r="C212" i="44"/>
  <c r="C220" i="44"/>
  <c r="C228" i="44"/>
  <c r="C236" i="44"/>
  <c r="C244" i="44"/>
  <c r="C252" i="44"/>
  <c r="C260" i="44"/>
  <c r="C268" i="44"/>
  <c r="C276" i="44"/>
  <c r="I199" i="44"/>
  <c r="I222" i="44"/>
  <c r="I241" i="44"/>
  <c r="I263" i="44"/>
  <c r="C189" i="44"/>
  <c r="C197" i="44"/>
  <c r="C205" i="44"/>
  <c r="C213" i="44"/>
  <c r="C221" i="44"/>
  <c r="C229" i="44"/>
  <c r="C237" i="44"/>
  <c r="C245" i="44"/>
  <c r="C253" i="44"/>
  <c r="C261" i="44"/>
  <c r="C269" i="44"/>
  <c r="C277" i="44"/>
  <c r="I201" i="44"/>
  <c r="I223" i="44"/>
  <c r="I246" i="44"/>
  <c r="I265" i="44"/>
  <c r="C190" i="44"/>
  <c r="C198" i="44"/>
  <c r="C206" i="44"/>
  <c r="C214" i="44"/>
  <c r="C222" i="44"/>
  <c r="C230" i="44"/>
  <c r="C238" i="44"/>
  <c r="C246" i="44"/>
  <c r="C254" i="44"/>
  <c r="C262" i="44"/>
  <c r="C270" i="44"/>
  <c r="C278" i="44"/>
  <c r="I206" i="44"/>
  <c r="I225" i="44"/>
  <c r="I247" i="44"/>
  <c r="I270" i="44"/>
  <c r="C191" i="44"/>
  <c r="C199" i="44"/>
  <c r="C207" i="44"/>
  <c r="C215" i="44"/>
  <c r="C223" i="44"/>
  <c r="C231" i="44"/>
  <c r="C239" i="44"/>
  <c r="C247" i="44"/>
  <c r="C255" i="44"/>
  <c r="C263" i="44"/>
  <c r="C271" i="44"/>
  <c r="C279" i="44"/>
  <c r="I207" i="44"/>
  <c r="I230" i="44"/>
  <c r="I249" i="44"/>
  <c r="I271" i="44"/>
  <c r="C192" i="44"/>
  <c r="C200" i="44"/>
  <c r="C208" i="44"/>
  <c r="C216" i="44"/>
  <c r="C224" i="44"/>
  <c r="N224" i="44" s="1"/>
  <c r="C232" i="44"/>
  <c r="C240" i="44"/>
  <c r="C248" i="44"/>
  <c r="C256" i="44"/>
  <c r="C264" i="44"/>
  <c r="C272" i="44"/>
  <c r="C280" i="44"/>
  <c r="I190" i="44"/>
  <c r="I209" i="44"/>
  <c r="I231" i="44"/>
  <c r="I254" i="44"/>
  <c r="I273" i="44"/>
  <c r="C193" i="44"/>
  <c r="C201" i="44"/>
  <c r="C209" i="44"/>
  <c r="N209" i="44" s="1"/>
  <c r="C217" i="44"/>
  <c r="C225" i="44"/>
  <c r="N225" i="44" s="1"/>
  <c r="C233" i="44"/>
  <c r="C241" i="44"/>
  <c r="C249" i="44"/>
  <c r="C257" i="44"/>
  <c r="C265" i="44"/>
  <c r="C273" i="44"/>
  <c r="I238" i="44"/>
  <c r="C219" i="44"/>
  <c r="C251" i="44"/>
  <c r="N251" i="44" s="1"/>
  <c r="I255" i="44"/>
  <c r="C194" i="44"/>
  <c r="C226" i="44"/>
  <c r="C258" i="44"/>
  <c r="N258" i="44" s="1"/>
  <c r="I191" i="44"/>
  <c r="I278" i="44"/>
  <c r="C202" i="44"/>
  <c r="N202" i="44" s="1"/>
  <c r="C234" i="44"/>
  <c r="C266" i="44"/>
  <c r="I193" i="44"/>
  <c r="I279" i="44"/>
  <c r="C203" i="44"/>
  <c r="C235" i="44"/>
  <c r="C267" i="44"/>
  <c r="I214" i="44"/>
  <c r="C210" i="44"/>
  <c r="N210" i="44" s="1"/>
  <c r="C242" i="44"/>
  <c r="C274" i="44"/>
  <c r="I215" i="44"/>
  <c r="C211" i="44"/>
  <c r="C243" i="44"/>
  <c r="N243" i="44" s="1"/>
  <c r="C275" i="44"/>
  <c r="C250" i="44"/>
  <c r="C259" i="44"/>
  <c r="I233" i="44"/>
  <c r="I257" i="44"/>
  <c r="C195" i="44"/>
  <c r="C218" i="44"/>
  <c r="C227" i="44"/>
  <c r="N227" i="44" s="1"/>
  <c r="I368" i="44"/>
  <c r="I360" i="44"/>
  <c r="I352" i="44"/>
  <c r="I344" i="44"/>
  <c r="I336" i="44"/>
  <c r="I328" i="44"/>
  <c r="I320" i="44"/>
  <c r="I312" i="44"/>
  <c r="I304" i="44"/>
  <c r="I296" i="44"/>
  <c r="I288" i="44"/>
  <c r="I367" i="44"/>
  <c r="I359" i="44"/>
  <c r="I351" i="44"/>
  <c r="I343" i="44"/>
  <c r="I335" i="44"/>
  <c r="I327" i="44"/>
  <c r="I319" i="44"/>
  <c r="I311" i="44"/>
  <c r="I303" i="44"/>
  <c r="I295" i="44"/>
  <c r="I287" i="44"/>
  <c r="I366" i="44"/>
  <c r="I358" i="44"/>
  <c r="I350" i="44"/>
  <c r="I342" i="44"/>
  <c r="I334" i="44"/>
  <c r="I326" i="44"/>
  <c r="I318" i="44"/>
  <c r="I310" i="44"/>
  <c r="I302" i="44"/>
  <c r="I294" i="44"/>
  <c r="I286" i="44"/>
  <c r="I372" i="44"/>
  <c r="I364" i="44"/>
  <c r="I356" i="44"/>
  <c r="I348" i="44"/>
  <c r="I340" i="44"/>
  <c r="I332" i="44"/>
  <c r="I324" i="44"/>
  <c r="I316" i="44"/>
  <c r="I308" i="44"/>
  <c r="I300" i="44"/>
  <c r="I292" i="44"/>
  <c r="I284" i="44"/>
  <c r="I373" i="44"/>
  <c r="I357" i="44"/>
  <c r="I341" i="44"/>
  <c r="I325" i="44"/>
  <c r="I309" i="44"/>
  <c r="I293" i="44"/>
  <c r="I371" i="44"/>
  <c r="I355" i="44"/>
  <c r="I339" i="44"/>
  <c r="I323" i="44"/>
  <c r="I307" i="44"/>
  <c r="I291" i="44"/>
  <c r="I370" i="44"/>
  <c r="I354" i="44"/>
  <c r="I338" i="44"/>
  <c r="I322" i="44"/>
  <c r="I306" i="44"/>
  <c r="I290" i="44"/>
  <c r="I369" i="44"/>
  <c r="I353" i="44"/>
  <c r="I337" i="44"/>
  <c r="I321" i="44"/>
  <c r="I305" i="44"/>
  <c r="I289" i="44"/>
  <c r="I362" i="44"/>
  <c r="I346" i="44"/>
  <c r="I330" i="44"/>
  <c r="I314" i="44"/>
  <c r="I298" i="44"/>
  <c r="I282" i="44"/>
  <c r="I363" i="44"/>
  <c r="I317" i="44"/>
  <c r="C286" i="44"/>
  <c r="C294" i="44"/>
  <c r="C302" i="44"/>
  <c r="C310" i="44"/>
  <c r="C318" i="44"/>
  <c r="C326" i="44"/>
  <c r="C334" i="44"/>
  <c r="C117" i="53" s="1"/>
  <c r="C342" i="44"/>
  <c r="C350" i="44"/>
  <c r="C109" i="53" s="1"/>
  <c r="C358" i="44"/>
  <c r="C366" i="44"/>
  <c r="I361" i="44"/>
  <c r="I315" i="44"/>
  <c r="C287" i="44"/>
  <c r="C295" i="44"/>
  <c r="C303" i="44"/>
  <c r="C311" i="44"/>
  <c r="C319" i="44"/>
  <c r="N319" i="44" s="1"/>
  <c r="C327" i="44"/>
  <c r="C335" i="44"/>
  <c r="C343" i="44"/>
  <c r="C351" i="44"/>
  <c r="C359" i="44"/>
  <c r="C367" i="44"/>
  <c r="C108" i="53" s="1"/>
  <c r="I349" i="44"/>
  <c r="I313" i="44"/>
  <c r="C288" i="44"/>
  <c r="C296" i="44"/>
  <c r="N296" i="44" s="1"/>
  <c r="C304" i="44"/>
  <c r="C312" i="44"/>
  <c r="C320" i="44"/>
  <c r="C328" i="44"/>
  <c r="C336" i="44"/>
  <c r="C344" i="44"/>
  <c r="C118" i="53" s="1"/>
  <c r="C352" i="44"/>
  <c r="C360" i="44"/>
  <c r="N360" i="44" s="1"/>
  <c r="C368" i="44"/>
  <c r="I347" i="44"/>
  <c r="I301" i="44"/>
  <c r="C289" i="44"/>
  <c r="N289" i="44" s="1"/>
  <c r="C297" i="44"/>
  <c r="C305" i="44"/>
  <c r="C313" i="44"/>
  <c r="C321" i="44"/>
  <c r="C99" i="53" s="1"/>
  <c r="C329" i="44"/>
  <c r="C337" i="44"/>
  <c r="C110" i="53" s="1"/>
  <c r="C345" i="44"/>
  <c r="C353" i="44"/>
  <c r="C106" i="53" s="1"/>
  <c r="C361" i="44"/>
  <c r="C369" i="44"/>
  <c r="I345" i="44"/>
  <c r="I299" i="44"/>
  <c r="C282" i="44"/>
  <c r="C290" i="44"/>
  <c r="C298" i="44"/>
  <c r="N298" i="44" s="1"/>
  <c r="C306" i="44"/>
  <c r="C102" i="53" s="1"/>
  <c r="C314" i="44"/>
  <c r="N314" i="44" s="1"/>
  <c r="C322" i="44"/>
  <c r="N322" i="44" s="1"/>
  <c r="C330" i="44"/>
  <c r="N330" i="44" s="1"/>
  <c r="C338" i="44"/>
  <c r="C346" i="44"/>
  <c r="C354" i="44"/>
  <c r="N354" i="44" s="1"/>
  <c r="C362" i="44"/>
  <c r="C370" i="44"/>
  <c r="N370" i="44" s="1"/>
  <c r="I333" i="44"/>
  <c r="I297" i="44"/>
  <c r="C283" i="44"/>
  <c r="C291" i="44"/>
  <c r="N291" i="44" s="1"/>
  <c r="C299" i="44"/>
  <c r="C111" i="53" s="1"/>
  <c r="C307" i="44"/>
  <c r="N307" i="44" s="1"/>
  <c r="C315" i="44"/>
  <c r="N315" i="44" s="1"/>
  <c r="C323" i="44"/>
  <c r="C331" i="44"/>
  <c r="C114" i="53" s="1"/>
  <c r="C339" i="44"/>
  <c r="C347" i="44"/>
  <c r="C355" i="44"/>
  <c r="C363" i="44"/>
  <c r="C371" i="44"/>
  <c r="I365" i="44"/>
  <c r="C309" i="44"/>
  <c r="N309" i="44" s="1"/>
  <c r="C341" i="44"/>
  <c r="C373" i="44"/>
  <c r="I331" i="44"/>
  <c r="C284" i="44"/>
  <c r="C316" i="44"/>
  <c r="C100" i="53" s="1"/>
  <c r="C348" i="44"/>
  <c r="I285" i="44"/>
  <c r="C292" i="44"/>
  <c r="C324" i="44"/>
  <c r="C112" i="53" s="1"/>
  <c r="C356" i="44"/>
  <c r="I283" i="44"/>
  <c r="C293" i="44"/>
  <c r="C325" i="44"/>
  <c r="C113" i="53" s="1"/>
  <c r="C357" i="44"/>
  <c r="C300" i="44"/>
  <c r="C332" i="44"/>
  <c r="C115" i="53" s="1"/>
  <c r="C364" i="44"/>
  <c r="C301" i="44"/>
  <c r="C333" i="44"/>
  <c r="C116" i="53" s="1"/>
  <c r="C365" i="44"/>
  <c r="C105" i="53" s="1"/>
  <c r="C308" i="44"/>
  <c r="N308" i="44" s="1"/>
  <c r="C317" i="44"/>
  <c r="C340" i="44"/>
  <c r="C349" i="44"/>
  <c r="C372" i="44"/>
  <c r="N372" i="44" s="1"/>
  <c r="I329" i="44"/>
  <c r="C285" i="44"/>
  <c r="N24" i="36"/>
  <c r="N85" i="36"/>
  <c r="N15" i="36"/>
  <c r="N77" i="36"/>
  <c r="N100" i="36"/>
  <c r="N37" i="36"/>
  <c r="N5" i="36"/>
  <c r="I557" i="44"/>
  <c r="I549" i="44"/>
  <c r="I541" i="44"/>
  <c r="I533" i="44"/>
  <c r="I525" i="44"/>
  <c r="I517" i="44"/>
  <c r="I509" i="44"/>
  <c r="I501" i="44"/>
  <c r="I493" i="44"/>
  <c r="I485" i="44"/>
  <c r="I477" i="44"/>
  <c r="I469" i="44"/>
  <c r="I556" i="44"/>
  <c r="I548" i="44"/>
  <c r="I540" i="44"/>
  <c r="I532" i="44"/>
  <c r="I524" i="44"/>
  <c r="I516" i="44"/>
  <c r="I508" i="44"/>
  <c r="I500" i="44"/>
  <c r="I492" i="44"/>
  <c r="I484" i="44"/>
  <c r="I476" i="44"/>
  <c r="I468" i="44"/>
  <c r="I555" i="44"/>
  <c r="I547" i="44"/>
  <c r="I539" i="44"/>
  <c r="I531" i="44"/>
  <c r="I523" i="44"/>
  <c r="I515" i="44"/>
  <c r="I507" i="44"/>
  <c r="I499" i="44"/>
  <c r="I491" i="44"/>
  <c r="I483" i="44"/>
  <c r="I475" i="44"/>
  <c r="I553" i="44"/>
  <c r="I545" i="44"/>
  <c r="I537" i="44"/>
  <c r="I529" i="44"/>
  <c r="I521" i="44"/>
  <c r="I513" i="44"/>
  <c r="I505" i="44"/>
  <c r="I497" i="44"/>
  <c r="I489" i="44"/>
  <c r="I481" i="44"/>
  <c r="I473" i="44"/>
  <c r="I546" i="44"/>
  <c r="I530" i="44"/>
  <c r="I514" i="44"/>
  <c r="I498" i="44"/>
  <c r="I482" i="44"/>
  <c r="C471" i="44"/>
  <c r="C479" i="44"/>
  <c r="C487" i="44"/>
  <c r="C495" i="44"/>
  <c r="C503" i="44"/>
  <c r="C511" i="44"/>
  <c r="C132" i="53" s="1"/>
  <c r="C519" i="44"/>
  <c r="C135" i="53" s="1"/>
  <c r="C527" i="44"/>
  <c r="C535" i="44"/>
  <c r="C543" i="44"/>
  <c r="C551" i="44"/>
  <c r="C124" i="53" s="1"/>
  <c r="C559" i="44"/>
  <c r="I544" i="44"/>
  <c r="I528" i="44"/>
  <c r="I512" i="44"/>
  <c r="I496" i="44"/>
  <c r="I480" i="44"/>
  <c r="C472" i="44"/>
  <c r="C480" i="44"/>
  <c r="C488" i="44"/>
  <c r="C496" i="44"/>
  <c r="C504" i="44"/>
  <c r="C512" i="44"/>
  <c r="N512" i="44" s="1"/>
  <c r="C520" i="44"/>
  <c r="C136" i="53" s="1"/>
  <c r="C528" i="44"/>
  <c r="C536" i="44"/>
  <c r="C128" i="53" s="1"/>
  <c r="C544" i="44"/>
  <c r="C552" i="44"/>
  <c r="I559" i="44"/>
  <c r="I543" i="44"/>
  <c r="I527" i="44"/>
  <c r="I511" i="44"/>
  <c r="I495" i="44"/>
  <c r="I479" i="44"/>
  <c r="C473" i="44"/>
  <c r="N473" i="44" s="1"/>
  <c r="C481" i="44"/>
  <c r="C489" i="44"/>
  <c r="C497" i="44"/>
  <c r="C505" i="44"/>
  <c r="N505" i="44" s="1"/>
  <c r="C513" i="44"/>
  <c r="C521" i="44"/>
  <c r="C529" i="44"/>
  <c r="C537" i="44"/>
  <c r="N537" i="44" s="1"/>
  <c r="C545" i="44"/>
  <c r="C553" i="44"/>
  <c r="C127" i="53" s="1"/>
  <c r="I558" i="44"/>
  <c r="I542" i="44"/>
  <c r="I526" i="44"/>
  <c r="I510" i="44"/>
  <c r="I494" i="44"/>
  <c r="I478" i="44"/>
  <c r="C474" i="44"/>
  <c r="C482" i="44"/>
  <c r="C122" i="53" s="1"/>
  <c r="C490" i="44"/>
  <c r="C123" i="53" s="1"/>
  <c r="C498" i="44"/>
  <c r="N498" i="44" s="1"/>
  <c r="C506" i="44"/>
  <c r="C514" i="44"/>
  <c r="C522" i="44"/>
  <c r="C530" i="44"/>
  <c r="C137" i="53" s="1"/>
  <c r="C538" i="44"/>
  <c r="C546" i="44"/>
  <c r="C554" i="44"/>
  <c r="I551" i="44"/>
  <c r="I535" i="44"/>
  <c r="I519" i="44"/>
  <c r="I503" i="44"/>
  <c r="I487" i="44"/>
  <c r="I471" i="44"/>
  <c r="C469" i="44"/>
  <c r="C477" i="44"/>
  <c r="C485" i="44"/>
  <c r="N485" i="44" s="1"/>
  <c r="C493" i="44"/>
  <c r="C501" i="44"/>
  <c r="C509" i="44"/>
  <c r="C517" i="44"/>
  <c r="N517" i="44" s="1"/>
  <c r="C525" i="44"/>
  <c r="C533" i="44"/>
  <c r="C541" i="44"/>
  <c r="C549" i="44"/>
  <c r="N549" i="44" s="1"/>
  <c r="I538" i="44"/>
  <c r="I502" i="44"/>
  <c r="C483" i="44"/>
  <c r="C502" i="44"/>
  <c r="C121" i="53" s="1"/>
  <c r="C524" i="44"/>
  <c r="C547" i="44"/>
  <c r="I536" i="44"/>
  <c r="I490" i="44"/>
  <c r="C484" i="44"/>
  <c r="C507" i="44"/>
  <c r="C120" i="53" s="1"/>
  <c r="C526" i="44"/>
  <c r="C548" i="44"/>
  <c r="N548" i="44" s="1"/>
  <c r="I534" i="44"/>
  <c r="I488" i="44"/>
  <c r="C486" i="44"/>
  <c r="C508" i="44"/>
  <c r="C531" i="44"/>
  <c r="C550" i="44"/>
  <c r="I522" i="44"/>
  <c r="I486" i="44"/>
  <c r="C468" i="44"/>
  <c r="C491" i="44"/>
  <c r="C510" i="44"/>
  <c r="C131" i="53" s="1"/>
  <c r="C532" i="44"/>
  <c r="C555" i="44"/>
  <c r="I520" i="44"/>
  <c r="I474" i="44"/>
  <c r="C470" i="44"/>
  <c r="C492" i="44"/>
  <c r="C515" i="44"/>
  <c r="C534" i="44"/>
  <c r="C556" i="44"/>
  <c r="I554" i="44"/>
  <c r="I518" i="44"/>
  <c r="I472" i="44"/>
  <c r="C475" i="44"/>
  <c r="C494" i="44"/>
  <c r="C516" i="44"/>
  <c r="C126" i="53" s="1"/>
  <c r="C539" i="44"/>
  <c r="C125" i="53" s="1"/>
  <c r="C557" i="44"/>
  <c r="I470" i="44"/>
  <c r="C500" i="44"/>
  <c r="N500" i="44" s="1"/>
  <c r="C518" i="44"/>
  <c r="C134" i="53" s="1"/>
  <c r="I552" i="44"/>
  <c r="C540" i="44"/>
  <c r="N540" i="44" s="1"/>
  <c r="I550" i="44"/>
  <c r="C542" i="44"/>
  <c r="I506" i="44"/>
  <c r="C476" i="44"/>
  <c r="C558" i="44"/>
  <c r="I504" i="44"/>
  <c r="C478" i="44"/>
  <c r="N478" i="44" s="1"/>
  <c r="C499" i="44"/>
  <c r="C523" i="44"/>
  <c r="C129" i="53" s="1"/>
  <c r="I375" i="44"/>
  <c r="I383" i="44"/>
  <c r="I391" i="44"/>
  <c r="I399" i="44"/>
  <c r="I407" i="44"/>
  <c r="I415" i="44"/>
  <c r="I423" i="44"/>
  <c r="I431" i="44"/>
  <c r="I439" i="44"/>
  <c r="I447" i="44"/>
  <c r="I455" i="44"/>
  <c r="I463" i="44"/>
  <c r="C381" i="44"/>
  <c r="C389" i="44"/>
  <c r="C397" i="44"/>
  <c r="C405" i="44"/>
  <c r="C413" i="44"/>
  <c r="C421" i="44"/>
  <c r="I376" i="44"/>
  <c r="I384" i="44"/>
  <c r="I392" i="44"/>
  <c r="I400" i="44"/>
  <c r="I408" i="44"/>
  <c r="I416" i="44"/>
  <c r="I424" i="44"/>
  <c r="I432" i="44"/>
  <c r="I440" i="44"/>
  <c r="I448" i="44"/>
  <c r="I456" i="44"/>
  <c r="I464" i="44"/>
  <c r="I377" i="44"/>
  <c r="I385" i="44"/>
  <c r="I393" i="44"/>
  <c r="I401" i="44"/>
  <c r="I409" i="44"/>
  <c r="I417" i="44"/>
  <c r="I425" i="44"/>
  <c r="I433" i="44"/>
  <c r="I441" i="44"/>
  <c r="I449" i="44"/>
  <c r="I457" i="44"/>
  <c r="I465" i="44"/>
  <c r="C375" i="44"/>
  <c r="C383" i="44"/>
  <c r="C391" i="44"/>
  <c r="C399" i="44"/>
  <c r="I378" i="44"/>
  <c r="I386" i="44"/>
  <c r="I394" i="44"/>
  <c r="I402" i="44"/>
  <c r="I410" i="44"/>
  <c r="I418" i="44"/>
  <c r="I426" i="44"/>
  <c r="I434" i="44"/>
  <c r="I442" i="44"/>
  <c r="I450" i="44"/>
  <c r="I458" i="44"/>
  <c r="I466" i="44"/>
  <c r="C376" i="44"/>
  <c r="N376" i="44" s="1"/>
  <c r="C384" i="44"/>
  <c r="N384" i="44" s="1"/>
  <c r="C392" i="44"/>
  <c r="N392" i="44" s="1"/>
  <c r="C400" i="44"/>
  <c r="N400" i="44" s="1"/>
  <c r="C408" i="44"/>
  <c r="N408" i="44" s="1"/>
  <c r="C416" i="44"/>
  <c r="N416" i="44" s="1"/>
  <c r="I381" i="44"/>
  <c r="I389" i="44"/>
  <c r="I397" i="44"/>
  <c r="I405" i="44"/>
  <c r="I413" i="44"/>
  <c r="I421" i="44"/>
  <c r="I429" i="44"/>
  <c r="I437" i="44"/>
  <c r="I445" i="44"/>
  <c r="I453" i="44"/>
  <c r="I461" i="44"/>
  <c r="I396" i="44"/>
  <c r="I419" i="44"/>
  <c r="I438" i="44"/>
  <c r="I460" i="44"/>
  <c r="C378" i="44"/>
  <c r="C390" i="44"/>
  <c r="C403" i="44"/>
  <c r="C414" i="44"/>
  <c r="C424" i="44"/>
  <c r="C432" i="44"/>
  <c r="C440" i="44"/>
  <c r="C448" i="44"/>
  <c r="C456" i="44"/>
  <c r="C464" i="44"/>
  <c r="I379" i="44"/>
  <c r="I398" i="44"/>
  <c r="I420" i="44"/>
  <c r="I443" i="44"/>
  <c r="I462" i="44"/>
  <c r="C379" i="44"/>
  <c r="C393" i="44"/>
  <c r="C404" i="44"/>
  <c r="C415" i="44"/>
  <c r="C425" i="44"/>
  <c r="C433" i="44"/>
  <c r="C441" i="44"/>
  <c r="C449" i="44"/>
  <c r="C457" i="44"/>
  <c r="C465" i="44"/>
  <c r="N465" i="44" s="1"/>
  <c r="I380" i="44"/>
  <c r="I403" i="44"/>
  <c r="I422" i="44"/>
  <c r="I444" i="44"/>
  <c r="C380" i="44"/>
  <c r="C394" i="44"/>
  <c r="C406" i="44"/>
  <c r="C417" i="44"/>
  <c r="C426" i="44"/>
  <c r="C434" i="44"/>
  <c r="C442" i="44"/>
  <c r="C450" i="44"/>
  <c r="C458" i="44"/>
  <c r="C466" i="44"/>
  <c r="I382" i="44"/>
  <c r="I404" i="44"/>
  <c r="I427" i="44"/>
  <c r="I446" i="44"/>
  <c r="C382" i="44"/>
  <c r="C395" i="44"/>
  <c r="C407" i="44"/>
  <c r="N407" i="44" s="1"/>
  <c r="C418" i="44"/>
  <c r="C427" i="44"/>
  <c r="C435" i="44"/>
  <c r="C443" i="44"/>
  <c r="C451" i="44"/>
  <c r="C459" i="44"/>
  <c r="I387" i="44"/>
  <c r="I406" i="44"/>
  <c r="I428" i="44"/>
  <c r="I451" i="44"/>
  <c r="C385" i="44"/>
  <c r="N385" i="44" s="1"/>
  <c r="C396" i="44"/>
  <c r="C409" i="44"/>
  <c r="C419" i="44"/>
  <c r="C428" i="44"/>
  <c r="C436" i="44"/>
  <c r="C444" i="44"/>
  <c r="C452" i="44"/>
  <c r="C460" i="44"/>
  <c r="I388" i="44"/>
  <c r="I411" i="44"/>
  <c r="I430" i="44"/>
  <c r="I452" i="44"/>
  <c r="C386" i="44"/>
  <c r="C398" i="44"/>
  <c r="C410" i="44"/>
  <c r="C420" i="44"/>
  <c r="C429" i="44"/>
  <c r="C437" i="44"/>
  <c r="C445" i="44"/>
  <c r="C453" i="44"/>
  <c r="C461" i="44"/>
  <c r="I414" i="44"/>
  <c r="C388" i="44"/>
  <c r="C431" i="44"/>
  <c r="N431" i="44" s="1"/>
  <c r="C463" i="44"/>
  <c r="I435" i="44"/>
  <c r="C401" i="44"/>
  <c r="C438" i="44"/>
  <c r="I454" i="44"/>
  <c r="C411" i="44"/>
  <c r="C446" i="44"/>
  <c r="I459" i="44"/>
  <c r="C412" i="44"/>
  <c r="C447" i="44"/>
  <c r="N447" i="44" s="1"/>
  <c r="I390" i="44"/>
  <c r="C422" i="44"/>
  <c r="C454" i="44"/>
  <c r="N454" i="44" s="1"/>
  <c r="I395" i="44"/>
  <c r="C377" i="44"/>
  <c r="N377" i="44" s="1"/>
  <c r="C423" i="44"/>
  <c r="N423" i="44" s="1"/>
  <c r="C455" i="44"/>
  <c r="C387" i="44"/>
  <c r="C402" i="44"/>
  <c r="C430" i="44"/>
  <c r="C439" i="44"/>
  <c r="I412" i="44"/>
  <c r="C462" i="44"/>
  <c r="I436" i="44"/>
  <c r="N97" i="36"/>
  <c r="N64" i="36"/>
  <c r="N83" i="36"/>
  <c r="I5" i="44"/>
  <c r="I13" i="44"/>
  <c r="I21" i="44"/>
  <c r="I29" i="44"/>
  <c r="I37" i="44"/>
  <c r="I45" i="44"/>
  <c r="I53" i="44"/>
  <c r="I61" i="44"/>
  <c r="I69" i="44"/>
  <c r="I77" i="44"/>
  <c r="I85" i="44"/>
  <c r="I93" i="44"/>
  <c r="I6" i="44"/>
  <c r="I14" i="44"/>
  <c r="I22" i="44"/>
  <c r="I30" i="44"/>
  <c r="I38" i="44"/>
  <c r="I46" i="44"/>
  <c r="I54" i="44"/>
  <c r="I62" i="44"/>
  <c r="I70" i="44"/>
  <c r="I78" i="44"/>
  <c r="I86" i="44"/>
  <c r="I94" i="44"/>
  <c r="I7" i="44"/>
  <c r="I15" i="44"/>
  <c r="I23" i="44"/>
  <c r="I31" i="44"/>
  <c r="I39" i="44"/>
  <c r="I47" i="44"/>
  <c r="I55" i="44"/>
  <c r="I63" i="44"/>
  <c r="I71" i="44"/>
  <c r="I79" i="44"/>
  <c r="I87" i="44"/>
  <c r="I8" i="44"/>
  <c r="I16" i="44"/>
  <c r="I24" i="44"/>
  <c r="I32" i="44"/>
  <c r="I40" i="44"/>
  <c r="I48" i="44"/>
  <c r="I56" i="44"/>
  <c r="I64" i="44"/>
  <c r="I72" i="44"/>
  <c r="I80" i="44"/>
  <c r="I88" i="44"/>
  <c r="I3" i="44"/>
  <c r="I11" i="44"/>
  <c r="I19" i="44"/>
  <c r="I27" i="44"/>
  <c r="I35" i="44"/>
  <c r="I43" i="44"/>
  <c r="I51" i="44"/>
  <c r="I59" i="44"/>
  <c r="I67" i="44"/>
  <c r="I75" i="44"/>
  <c r="I83" i="44"/>
  <c r="I91" i="44"/>
  <c r="I18" i="44"/>
  <c r="I41" i="44"/>
  <c r="I60" i="44"/>
  <c r="I82" i="44"/>
  <c r="I20" i="44"/>
  <c r="I42" i="44"/>
  <c r="I65" i="44"/>
  <c r="I84" i="44"/>
  <c r="I25" i="44"/>
  <c r="I44" i="44"/>
  <c r="I66" i="44"/>
  <c r="I89" i="44"/>
  <c r="I4" i="44"/>
  <c r="I26" i="44"/>
  <c r="I49" i="44"/>
  <c r="I68" i="44"/>
  <c r="I90" i="44"/>
  <c r="I9" i="44"/>
  <c r="I28" i="44"/>
  <c r="I50" i="44"/>
  <c r="I73" i="44"/>
  <c r="I92" i="44"/>
  <c r="I10" i="44"/>
  <c r="I33" i="44"/>
  <c r="I52" i="44"/>
  <c r="I74" i="44"/>
  <c r="I58" i="44"/>
  <c r="I76" i="44"/>
  <c r="I12" i="44"/>
  <c r="I17" i="44"/>
  <c r="I34" i="44"/>
  <c r="I36" i="44"/>
  <c r="C12" i="44"/>
  <c r="C88" i="44"/>
  <c r="I57" i="44"/>
  <c r="I81" i="44"/>
  <c r="C78" i="44"/>
  <c r="C35" i="44"/>
  <c r="C65" i="44"/>
  <c r="C26" i="44"/>
  <c r="C51" i="44"/>
  <c r="C52" i="44"/>
  <c r="C53" i="44"/>
  <c r="C31" i="44"/>
  <c r="C40" i="44"/>
  <c r="C90" i="44"/>
  <c r="C49" i="44"/>
  <c r="C27" i="44"/>
  <c r="C59" i="44"/>
  <c r="C60" i="44"/>
  <c r="C61" i="44"/>
  <c r="C39" i="44"/>
  <c r="C48" i="44"/>
  <c r="C38" i="44"/>
  <c r="C54" i="44"/>
  <c r="C44" i="44"/>
  <c r="C32" i="44"/>
  <c r="C22" i="44"/>
  <c r="C50" i="44"/>
  <c r="C14" i="44"/>
  <c r="C30" i="44"/>
  <c r="C41" i="44"/>
  <c r="C57" i="44"/>
  <c r="C67" i="44"/>
  <c r="C4" i="44"/>
  <c r="C68" i="44"/>
  <c r="C5" i="44"/>
  <c r="C69" i="44"/>
  <c r="C47" i="44"/>
  <c r="C56" i="44"/>
  <c r="C94" i="44"/>
  <c r="N94" i="44" s="1"/>
  <c r="C3" i="44"/>
  <c r="C62" i="44"/>
  <c r="C73" i="44"/>
  <c r="C46" i="44"/>
  <c r="C58" i="44"/>
  <c r="C75" i="44"/>
  <c r="C76" i="44"/>
  <c r="C13" i="44"/>
  <c r="C77" i="44"/>
  <c r="C55" i="44"/>
  <c r="C64" i="44"/>
  <c r="C34" i="44"/>
  <c r="C43" i="44"/>
  <c r="C87" i="44"/>
  <c r="C17" i="44"/>
  <c r="C74" i="44"/>
  <c r="C9" i="44"/>
  <c r="C70" i="44"/>
  <c r="C83" i="44"/>
  <c r="C20" i="44"/>
  <c r="C84" i="44"/>
  <c r="C21" i="44"/>
  <c r="C85" i="44"/>
  <c r="C63" i="44"/>
  <c r="N63" i="44" s="1"/>
  <c r="C8" i="44"/>
  <c r="C72" i="44"/>
  <c r="C66" i="44"/>
  <c r="C45" i="44"/>
  <c r="C18" i="44"/>
  <c r="C86" i="44"/>
  <c r="C10" i="44"/>
  <c r="C81" i="44"/>
  <c r="C91" i="44"/>
  <c r="C28" i="44"/>
  <c r="C92" i="44"/>
  <c r="C29" i="44"/>
  <c r="C93" i="44"/>
  <c r="C7" i="44"/>
  <c r="C71" i="44"/>
  <c r="C16" i="44"/>
  <c r="C80" i="44"/>
  <c r="C42" i="44"/>
  <c r="C19" i="44"/>
  <c r="C33" i="44"/>
  <c r="C6" i="44"/>
  <c r="C11" i="44"/>
  <c r="C82" i="44"/>
  <c r="C36" i="44"/>
  <c r="C37" i="44"/>
  <c r="C15" i="44"/>
  <c r="C79" i="44"/>
  <c r="C24" i="44"/>
  <c r="C25" i="44"/>
  <c r="C23" i="44"/>
  <c r="C107" i="53" l="1"/>
  <c r="C81" i="53"/>
  <c r="C94" i="53"/>
  <c r="C92" i="53"/>
  <c r="C104" i="53"/>
  <c r="C86" i="53"/>
  <c r="N11" i="44"/>
  <c r="N160" i="44"/>
  <c r="N140" i="44"/>
  <c r="C103" i="53"/>
  <c r="C101" i="53"/>
  <c r="C133" i="53"/>
  <c r="C119" i="53"/>
  <c r="C98" i="53"/>
  <c r="N135" i="44"/>
  <c r="C83" i="53"/>
  <c r="C130" i="53"/>
  <c r="A11" i="46"/>
  <c r="A67" i="46"/>
  <c r="N259" i="44"/>
  <c r="N112" i="44"/>
  <c r="N109" i="44"/>
  <c r="N181" i="44"/>
  <c r="N218" i="44"/>
  <c r="N117" i="44"/>
  <c r="N195" i="44"/>
  <c r="N172" i="44"/>
  <c r="N127" i="44"/>
  <c r="N116" i="44"/>
  <c r="N156" i="44"/>
  <c r="N184" i="44"/>
  <c r="N460" i="44"/>
  <c r="N152" i="44"/>
  <c r="N167" i="44"/>
  <c r="N136" i="44"/>
  <c r="N162" i="44"/>
  <c r="N157" i="44"/>
  <c r="N342" i="44"/>
  <c r="N174" i="44"/>
  <c r="Y101" i="52"/>
  <c r="W105" i="52"/>
  <c r="V105" i="52"/>
  <c r="N72" i="44"/>
  <c r="N353" i="44"/>
  <c r="N194" i="44"/>
  <c r="N256" i="44"/>
  <c r="N192" i="44"/>
  <c r="N252" i="44"/>
  <c r="N151" i="44"/>
  <c r="N453" i="44"/>
  <c r="N132" i="44"/>
  <c r="N402" i="44"/>
  <c r="N401" i="44"/>
  <c r="N325" i="44"/>
  <c r="N316" i="44"/>
  <c r="N163" i="44"/>
  <c r="N145" i="44"/>
  <c r="N142" i="44"/>
  <c r="N159" i="44"/>
  <c r="N429" i="44"/>
  <c r="N235" i="44"/>
  <c r="N280" i="44"/>
  <c r="N216" i="44"/>
  <c r="N276" i="44"/>
  <c r="N71" i="44"/>
  <c r="N232" i="44"/>
  <c r="N228" i="44"/>
  <c r="N293" i="44"/>
  <c r="N321" i="44"/>
  <c r="N217" i="44"/>
  <c r="N158" i="44"/>
  <c r="N168" i="44"/>
  <c r="N45" i="44"/>
  <c r="N50" i="44"/>
  <c r="N435" i="44"/>
  <c r="N393" i="44"/>
  <c r="N369" i="44"/>
  <c r="N358" i="44"/>
  <c r="N98" i="44"/>
  <c r="N148" i="44"/>
  <c r="N24" i="44"/>
  <c r="N88" i="44"/>
  <c r="N364" i="44"/>
  <c r="N324" i="44"/>
  <c r="N341" i="44"/>
  <c r="N261" i="44"/>
  <c r="N197" i="44"/>
  <c r="N161" i="44"/>
  <c r="N107" i="44"/>
  <c r="N175" i="44"/>
  <c r="N444" i="44"/>
  <c r="N418" i="44"/>
  <c r="N394" i="44"/>
  <c r="N399" i="44"/>
  <c r="N274" i="44"/>
  <c r="N249" i="44"/>
  <c r="N97" i="44"/>
  <c r="N154" i="44"/>
  <c r="N62" i="44"/>
  <c r="N439" i="44"/>
  <c r="N432" i="44"/>
  <c r="N300" i="44"/>
  <c r="N241" i="44"/>
  <c r="N147" i="44"/>
  <c r="N59" i="44"/>
  <c r="N458" i="44"/>
  <c r="N441" i="44"/>
  <c r="N359" i="44"/>
  <c r="N295" i="44"/>
  <c r="N424" i="44"/>
  <c r="N312" i="44"/>
  <c r="N81" i="44"/>
  <c r="N82" i="44"/>
  <c r="N76" i="44"/>
  <c r="N445" i="44"/>
  <c r="N375" i="44"/>
  <c r="N335" i="44"/>
  <c r="N294" i="44"/>
  <c r="N102" i="44"/>
  <c r="N187" i="44"/>
  <c r="N178" i="44"/>
  <c r="N173" i="44"/>
  <c r="N133" i="44"/>
  <c r="N104" i="44"/>
  <c r="N126" i="44"/>
  <c r="N185" i="44"/>
  <c r="N96" i="44"/>
  <c r="N149" i="44"/>
  <c r="N121" i="44"/>
  <c r="N108" i="44"/>
  <c r="N115" i="44"/>
  <c r="N66" i="44"/>
  <c r="N60" i="44"/>
  <c r="N85" i="44"/>
  <c r="N38" i="44"/>
  <c r="N36" i="44"/>
  <c r="N13" i="44"/>
  <c r="N54" i="44"/>
  <c r="N10" i="44"/>
  <c r="N75" i="44"/>
  <c r="N47" i="44"/>
  <c r="N30" i="44"/>
  <c r="N40" i="44"/>
  <c r="N231" i="44"/>
  <c r="N28" i="44"/>
  <c r="N70" i="44"/>
  <c r="N80" i="44"/>
  <c r="N37" i="44"/>
  <c r="N16" i="44"/>
  <c r="N57" i="44"/>
  <c r="N64" i="44"/>
  <c r="N90" i="44"/>
  <c r="N35" i="44"/>
  <c r="N87" i="44"/>
  <c r="N23" i="44"/>
  <c r="N25" i="44"/>
  <c r="N18" i="44"/>
  <c r="N21" i="44"/>
  <c r="N483" i="44"/>
  <c r="N499" i="44"/>
  <c r="N468" i="44"/>
  <c r="N526" i="44"/>
  <c r="N501" i="44"/>
  <c r="N521" i="44"/>
  <c r="N542" i="44"/>
  <c r="N475" i="44"/>
  <c r="N470" i="44"/>
  <c r="N532" i="44"/>
  <c r="N539" i="44"/>
  <c r="N541" i="44"/>
  <c r="N477" i="44"/>
  <c r="N497" i="44"/>
  <c r="N530" i="44"/>
  <c r="N544" i="44"/>
  <c r="N559" i="44"/>
  <c r="N494" i="44"/>
  <c r="N492" i="44"/>
  <c r="N525" i="44"/>
  <c r="N545" i="44"/>
  <c r="N481" i="44"/>
  <c r="N17" i="44"/>
  <c r="N461" i="44"/>
  <c r="N380" i="44"/>
  <c r="N391" i="44"/>
  <c r="N381" i="44"/>
  <c r="N502" i="44"/>
  <c r="N480" i="44"/>
  <c r="N551" i="44"/>
  <c r="N361" i="44"/>
  <c r="N336" i="44"/>
  <c r="N211" i="44"/>
  <c r="N203" i="44"/>
  <c r="N86" i="44"/>
  <c r="N430" i="44"/>
  <c r="N422" i="44"/>
  <c r="N518" i="44"/>
  <c r="N292" i="44"/>
  <c r="N367" i="44"/>
  <c r="N226" i="44"/>
  <c r="N262" i="44"/>
  <c r="N20" i="44"/>
  <c r="N53" i="44"/>
  <c r="N387" i="44"/>
  <c r="N409" i="44"/>
  <c r="N531" i="44"/>
  <c r="N527" i="44"/>
  <c r="N317" i="44"/>
  <c r="N348" i="44"/>
  <c r="N371" i="44"/>
  <c r="N337" i="44"/>
  <c r="N326" i="44"/>
  <c r="N266" i="44"/>
  <c r="N248" i="44"/>
  <c r="N247" i="44"/>
  <c r="N246" i="44"/>
  <c r="N245" i="44"/>
  <c r="N244" i="44"/>
  <c r="N455" i="44"/>
  <c r="N463" i="44"/>
  <c r="N556" i="44"/>
  <c r="N363" i="44"/>
  <c r="N234" i="44"/>
  <c r="N79" i="44"/>
  <c r="N55" i="44"/>
  <c r="N4" i="44"/>
  <c r="N32" i="44"/>
  <c r="N420" i="44"/>
  <c r="N417" i="44"/>
  <c r="N510" i="44"/>
  <c r="N490" i="44"/>
  <c r="N365" i="44"/>
  <c r="N284" i="44"/>
  <c r="N355" i="44"/>
  <c r="N338" i="44"/>
  <c r="N42" i="44"/>
  <c r="N3" i="44"/>
  <c r="N67" i="44"/>
  <c r="N410" i="44"/>
  <c r="N457" i="44"/>
  <c r="N523" i="44"/>
  <c r="N516" i="44"/>
  <c r="N547" i="44"/>
  <c r="N275" i="44"/>
  <c r="N267" i="44"/>
  <c r="N223" i="44"/>
  <c r="N222" i="44"/>
  <c r="N221" i="44"/>
  <c r="N398" i="44"/>
  <c r="N440" i="44"/>
  <c r="N301" i="44"/>
  <c r="N356" i="44"/>
  <c r="N305" i="44"/>
  <c r="N344" i="44"/>
  <c r="N191" i="44"/>
  <c r="N41" i="44"/>
  <c r="N89" i="44"/>
  <c r="N450" i="44"/>
  <c r="N383" i="44"/>
  <c r="N543" i="44"/>
  <c r="N349" i="44"/>
  <c r="N306" i="44"/>
  <c r="N328" i="44"/>
  <c r="N303" i="44"/>
  <c r="N264" i="44"/>
  <c r="N200" i="44"/>
  <c r="N260" i="44"/>
  <c r="N196" i="44"/>
  <c r="N169" i="44"/>
  <c r="N386" i="44"/>
  <c r="N93" i="44"/>
  <c r="N43" i="44"/>
  <c r="N14" i="44"/>
  <c r="N78" i="44"/>
  <c r="N558" i="44"/>
  <c r="N514" i="44"/>
  <c r="N340" i="44"/>
  <c r="N362" i="44"/>
  <c r="N183" i="44"/>
  <c r="N436" i="44"/>
  <c r="N29" i="44"/>
  <c r="N437" i="44"/>
  <c r="N555" i="44"/>
  <c r="N484" i="44"/>
  <c r="N493" i="44"/>
  <c r="N513" i="44"/>
  <c r="N351" i="44"/>
  <c r="N287" i="44"/>
  <c r="N242" i="44"/>
  <c r="N105" i="44"/>
  <c r="N179" i="44"/>
  <c r="N19" i="44"/>
  <c r="N92" i="44"/>
  <c r="N83" i="44"/>
  <c r="N73" i="44"/>
  <c r="N22" i="44"/>
  <c r="N52" i="44"/>
  <c r="N396" i="44"/>
  <c r="N557" i="44"/>
  <c r="N508" i="44"/>
  <c r="N282" i="44"/>
  <c r="N171" i="44"/>
  <c r="N310" i="44"/>
  <c r="N219" i="44"/>
  <c r="N229" i="44"/>
  <c r="N138" i="44"/>
  <c r="N128" i="44"/>
  <c r="N123" i="44"/>
  <c r="N176" i="44"/>
  <c r="N8" i="44"/>
  <c r="N9" i="44"/>
  <c r="N44" i="44"/>
  <c r="N26" i="44"/>
  <c r="N12" i="44"/>
  <c r="N446" i="44"/>
  <c r="N452" i="44"/>
  <c r="N379" i="44"/>
  <c r="N448" i="44"/>
  <c r="N378" i="44"/>
  <c r="N397" i="44"/>
  <c r="N515" i="44"/>
  <c r="N491" i="44"/>
  <c r="N533" i="44"/>
  <c r="N469" i="44"/>
  <c r="N482" i="44"/>
  <c r="N553" i="44"/>
  <c r="N489" i="44"/>
  <c r="N496" i="44"/>
  <c r="N285" i="44"/>
  <c r="N333" i="44"/>
  <c r="N347" i="44"/>
  <c r="N352" i="44"/>
  <c r="N288" i="44"/>
  <c r="N327" i="44"/>
  <c r="N220" i="44"/>
  <c r="N106" i="44"/>
  <c r="N74" i="44"/>
  <c r="N49" i="44"/>
  <c r="N65" i="44"/>
  <c r="N411" i="44"/>
  <c r="N466" i="44"/>
  <c r="N449" i="44"/>
  <c r="N389" i="44"/>
  <c r="N524" i="44"/>
  <c r="N538" i="44"/>
  <c r="N474" i="44"/>
  <c r="N552" i="44"/>
  <c r="N488" i="44"/>
  <c r="N495" i="44"/>
  <c r="N373" i="44"/>
  <c r="N339" i="44"/>
  <c r="N273" i="44"/>
  <c r="N279" i="44"/>
  <c r="N215" i="44"/>
  <c r="N278" i="44"/>
  <c r="N214" i="44"/>
  <c r="N277" i="44"/>
  <c r="N213" i="44"/>
  <c r="N212" i="44"/>
  <c r="N99" i="44"/>
  <c r="N6" i="44"/>
  <c r="N84" i="44"/>
  <c r="N58" i="44"/>
  <c r="N69" i="44"/>
  <c r="N39" i="44"/>
  <c r="N31" i="44"/>
  <c r="N419" i="44"/>
  <c r="N459" i="44"/>
  <c r="N382" i="44"/>
  <c r="N442" i="44"/>
  <c r="N425" i="44"/>
  <c r="N414" i="44"/>
  <c r="N550" i="44"/>
  <c r="N507" i="44"/>
  <c r="N528" i="44"/>
  <c r="N535" i="44"/>
  <c r="N471" i="44"/>
  <c r="N345" i="44"/>
  <c r="N320" i="44"/>
  <c r="N334" i="44"/>
  <c r="N255" i="44"/>
  <c r="N254" i="44"/>
  <c r="N190" i="44"/>
  <c r="N253" i="44"/>
  <c r="N189" i="44"/>
  <c r="N7" i="44"/>
  <c r="N33" i="44"/>
  <c r="N34" i="44"/>
  <c r="N46" i="44"/>
  <c r="N5" i="44"/>
  <c r="N61" i="44"/>
  <c r="N451" i="44"/>
  <c r="N434" i="44"/>
  <c r="N415" i="44"/>
  <c r="N403" i="44"/>
  <c r="N421" i="44"/>
  <c r="N476" i="44"/>
  <c r="N506" i="44"/>
  <c r="N520" i="44"/>
  <c r="N357" i="44"/>
  <c r="N290" i="44"/>
  <c r="N68" i="44"/>
  <c r="N412" i="44"/>
  <c r="N443" i="44"/>
  <c r="N426" i="44"/>
  <c r="N404" i="44"/>
  <c r="N464" i="44"/>
  <c r="N390" i="44"/>
  <c r="N413" i="44"/>
  <c r="N519" i="44"/>
  <c r="N299" i="44"/>
  <c r="N346" i="44"/>
  <c r="N329" i="44"/>
  <c r="N368" i="44"/>
  <c r="N304" i="44"/>
  <c r="N343" i="44"/>
  <c r="N318" i="44"/>
  <c r="N233" i="44"/>
  <c r="N240" i="44"/>
  <c r="N239" i="44"/>
  <c r="N238" i="44"/>
  <c r="N237" i="44"/>
  <c r="N236" i="44"/>
  <c r="N15" i="44"/>
  <c r="N51" i="44"/>
  <c r="N456" i="44"/>
  <c r="N405" i="44"/>
  <c r="I374" i="44"/>
  <c r="C374" i="44"/>
  <c r="N534" i="44"/>
  <c r="N486" i="44"/>
  <c r="N554" i="44"/>
  <c r="N504" i="44"/>
  <c r="N511" i="44"/>
  <c r="N250" i="44"/>
  <c r="N230" i="44"/>
  <c r="N91" i="44"/>
  <c r="N77" i="44"/>
  <c r="N27" i="44"/>
  <c r="N462" i="44"/>
  <c r="N388" i="44"/>
  <c r="N427" i="44"/>
  <c r="N406" i="44"/>
  <c r="N546" i="44"/>
  <c r="N503" i="44"/>
  <c r="I467" i="44"/>
  <c r="C467" i="44"/>
  <c r="N283" i="44"/>
  <c r="N313" i="44"/>
  <c r="N366" i="44"/>
  <c r="N302" i="44"/>
  <c r="I281" i="44"/>
  <c r="C281" i="44"/>
  <c r="N186" i="44"/>
  <c r="N114" i="44"/>
  <c r="I188" i="44"/>
  <c r="C188" i="44"/>
  <c r="N56" i="44"/>
  <c r="N487" i="44"/>
  <c r="N331" i="44"/>
  <c r="N297" i="44"/>
  <c r="N311" i="44"/>
  <c r="N350" i="44"/>
  <c r="N286" i="44"/>
  <c r="N265" i="44"/>
  <c r="N201" i="44"/>
  <c r="N272" i="44"/>
  <c r="N208" i="44"/>
  <c r="N271" i="44"/>
  <c r="N207" i="44"/>
  <c r="N270" i="44"/>
  <c r="N206" i="44"/>
  <c r="N269" i="44"/>
  <c r="N205" i="44"/>
  <c r="N268" i="44"/>
  <c r="N204" i="44"/>
  <c r="N164" i="44"/>
  <c r="N113" i="44"/>
  <c r="N182" i="44"/>
  <c r="N48" i="44"/>
  <c r="I2" i="44"/>
  <c r="C2" i="44"/>
  <c r="N438" i="44"/>
  <c r="N428" i="44"/>
  <c r="N395" i="44"/>
  <c r="N433" i="44"/>
  <c r="N509" i="44"/>
  <c r="N522" i="44"/>
  <c r="N529" i="44"/>
  <c r="N536" i="44"/>
  <c r="N472" i="44"/>
  <c r="N479" i="44"/>
  <c r="N332" i="44"/>
  <c r="N323" i="44"/>
  <c r="N257" i="44"/>
  <c r="N193" i="44"/>
  <c r="N263" i="44"/>
  <c r="N199" i="44"/>
  <c r="N198" i="44"/>
  <c r="C95" i="44"/>
  <c r="I95" i="44"/>
  <c r="A12" i="46" l="1"/>
  <c r="A68" i="46"/>
  <c r="N374" i="44"/>
  <c r="N281" i="44"/>
  <c r="N188" i="44"/>
  <c r="N467" i="44"/>
  <c r="N95" i="44"/>
  <c r="N2" i="44"/>
  <c r="A13" i="46" l="1"/>
  <c r="A69" i="46"/>
  <c r="A14" i="46" l="1"/>
  <c r="A70" i="46"/>
  <c r="A15" i="46" l="1"/>
  <c r="A71" i="46"/>
  <c r="A16" i="46" l="1"/>
  <c r="A72" i="46"/>
  <c r="A17" i="46" l="1"/>
  <c r="A73" i="46"/>
  <c r="A18" i="46" l="1"/>
  <c r="A74" i="46"/>
  <c r="A19" i="46" l="1"/>
  <c r="A75" i="46"/>
  <c r="A20" i="46" l="1"/>
  <c r="A76" i="46"/>
  <c r="A21" i="46" l="1"/>
  <c r="A77" i="46"/>
  <c r="A22" i="46" l="1"/>
  <c r="A78" i="46"/>
  <c r="A23" i="46" l="1"/>
  <c r="A79" i="46"/>
  <c r="A24" i="46" l="1"/>
  <c r="A80" i="46"/>
  <c r="A25" i="46" l="1"/>
  <c r="A81" i="46"/>
  <c r="A26" i="46" l="1"/>
  <c r="A82" i="46"/>
  <c r="A27" i="46" l="1"/>
  <c r="A83" i="46"/>
  <c r="A28" i="46" l="1"/>
  <c r="A84" i="46"/>
  <c r="A29" i="46" l="1"/>
  <c r="A85" i="46"/>
  <c r="A30" i="46" l="1"/>
  <c r="A86" i="46"/>
  <c r="A31" i="46" l="1"/>
  <c r="A87" i="46"/>
  <c r="A32" i="46" l="1"/>
  <c r="A88" i="46"/>
  <c r="A33" i="46" l="1"/>
  <c r="A89" i="46"/>
  <c r="A34" i="46" l="1"/>
  <c r="A90" i="46"/>
  <c r="A35" i="46" l="1"/>
  <c r="A91" i="46"/>
  <c r="A36" i="46" l="1"/>
  <c r="A92" i="46"/>
  <c r="A37" i="46" l="1"/>
  <c r="A93" i="46"/>
  <c r="A38" i="46" l="1"/>
  <c r="A94" i="46"/>
  <c r="A39" i="46" l="1"/>
  <c r="A95" i="46"/>
  <c r="A40" i="46" l="1"/>
  <c r="A96" i="46"/>
  <c r="A41" i="46" l="1"/>
  <c r="A97" i="46"/>
  <c r="A42" i="46" l="1"/>
  <c r="A98" i="46"/>
  <c r="A43" i="46" l="1"/>
  <c r="A99" i="46"/>
  <c r="A44" i="46" l="1"/>
  <c r="A100" i="46"/>
  <c r="A45" i="46" l="1"/>
  <c r="A101" i="46"/>
  <c r="A46" i="46" l="1"/>
  <c r="A102" i="46"/>
  <c r="A47" i="46" l="1"/>
  <c r="A103" i="46"/>
  <c r="A48" i="46" l="1"/>
  <c r="A104" i="46"/>
  <c r="A49" i="46" l="1"/>
  <c r="A105" i="46"/>
  <c r="A50" i="46" l="1"/>
  <c r="A106" i="46"/>
  <c r="A51" i="46" l="1"/>
  <c r="A107" i="46"/>
  <c r="A52" i="46" l="1"/>
  <c r="A108" i="46"/>
  <c r="A53" i="46" l="1"/>
  <c r="A109" i="46"/>
  <c r="A54" i="46" l="1"/>
  <c r="A110" i="46"/>
  <c r="A55" i="46" l="1"/>
  <c r="A111" i="46"/>
  <c r="A56" i="46" l="1"/>
  <c r="A112" i="46"/>
  <c r="A57" i="46" l="1"/>
  <c r="A113" i="46"/>
  <c r="A58" i="46" l="1"/>
  <c r="A114" i="46"/>
  <c r="A2" i="47" l="1"/>
  <c r="A4" i="47" s="1"/>
  <c r="A6" i="47" s="1"/>
  <c r="A8" i="47" s="1"/>
  <c r="A10" i="47" s="1"/>
  <c r="A12" i="47" s="1"/>
  <c r="A14" i="47" s="1"/>
  <c r="A16" i="47" s="1"/>
  <c r="A18" i="47" s="1"/>
  <c r="A20" i="47" s="1"/>
  <c r="A22" i="47" s="1"/>
  <c r="A24" i="47" s="1"/>
  <c r="A26" i="47" s="1"/>
  <c r="A28" i="47" s="1"/>
  <c r="A2" i="54" s="1"/>
  <c r="A4" i="54" s="1"/>
  <c r="A6" i="54" s="1"/>
  <c r="A8" i="54" s="1"/>
  <c r="A10" i="54" s="1"/>
  <c r="A12" i="54" s="1"/>
  <c r="A14" i="54" s="1"/>
  <c r="A16" i="54" s="1"/>
  <c r="A18" i="54" s="1"/>
  <c r="A20" i="54" s="1"/>
  <c r="A2" i="61" s="1"/>
  <c r="A4" i="61" s="1"/>
  <c r="A6" i="61" s="1"/>
  <c r="A8" i="61" s="1"/>
  <c r="A10" i="61" s="1"/>
  <c r="A12" i="61" s="1"/>
  <c r="A14" i="61" s="1"/>
  <c r="A16" i="61" s="1"/>
  <c r="A18" i="61" s="1"/>
  <c r="A20" i="61" s="1"/>
  <c r="A22" i="61" s="1"/>
  <c r="A24" i="61" s="1"/>
  <c r="A26" i="61" s="1"/>
  <c r="A28" i="61" s="1"/>
  <c r="A30" i="61" s="1"/>
  <c r="A32" i="61" s="1"/>
  <c r="A115" i="46"/>
  <c r="A3" i="47" s="1"/>
  <c r="A5" i="47" s="1"/>
  <c r="A7" i="47" s="1"/>
  <c r="A9" i="47" s="1"/>
  <c r="A11" i="47" s="1"/>
  <c r="A13" i="47" s="1"/>
  <c r="A15" i="47" s="1"/>
  <c r="A17" i="47" s="1"/>
  <c r="A19" i="47" s="1"/>
  <c r="A21" i="47" s="1"/>
  <c r="A23" i="47" s="1"/>
  <c r="A25" i="47" s="1"/>
  <c r="A27" i="47" s="1"/>
  <c r="A29" i="47" s="1"/>
  <c r="A3" i="54" s="1"/>
  <c r="A5" i="54" s="1"/>
  <c r="A7" i="54" s="1"/>
  <c r="A9" i="54" s="1"/>
  <c r="A11" i="54" s="1"/>
  <c r="A13" i="54" s="1"/>
  <c r="A15" i="54" s="1"/>
  <c r="A17" i="54" s="1"/>
  <c r="A19" i="54" s="1"/>
  <c r="A21" i="54" s="1"/>
  <c r="A3" i="61" s="1"/>
  <c r="A5" i="61" s="1"/>
  <c r="A7" i="61" s="1"/>
  <c r="A9" i="61" s="1"/>
  <c r="A11" i="61" s="1"/>
  <c r="A13" i="61" s="1"/>
  <c r="A15" i="61" s="1"/>
  <c r="A17" i="61" s="1"/>
  <c r="A19" i="61" s="1"/>
  <c r="A21" i="61" s="1"/>
  <c r="A23" i="61" s="1"/>
  <c r="A25" i="61" s="1"/>
  <c r="A27" i="61" s="1"/>
  <c r="A29" i="61" s="1"/>
  <c r="A31" i="61" s="1"/>
  <c r="A33" i="6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J1" authorId="0" shapeId="0" xr:uid="{DF27CB1C-FDCB-414C-91D7-93876C446448}">
      <text>
        <r>
          <rPr>
            <sz val="11"/>
            <color theme="1"/>
            <rFont val="Calibri"/>
            <family val="2"/>
          </rPr>
          <t>La partie sous-filières permet sur le site afm-sankey.fr de filtrer l'AFM par sous-filières définies ici.
Lorsqu'un échange est présent dans plusieurs sous-filières, il faut les mettre à la suite et les séparer par un double point.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alexbis</author>
  </authors>
  <commentList>
    <comment ref="I18" authorId="0" shapeId="0" xr:uid="{89F730D2-B5E3-4CB1-87D8-7FB04350E3F0}">
      <text>
        <r>
          <rPr>
            <b/>
            <sz val="9"/>
            <color indexed="81"/>
            <rFont val="Tahoma"/>
            <family val="2"/>
          </rPr>
          <t>alexbis:</t>
        </r>
        <r>
          <rPr>
            <sz val="9"/>
            <color indexed="81"/>
            <rFont val="Tahoma"/>
            <family val="2"/>
          </rPr>
          <t xml:space="preserve">
Il y a d'ailleurs une erreur dans la source, la RHD vaut plutôt 4,5 % (voir schéma de flux).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tc={09AE83A2-0917-4443-ACF4-9490CB029D70}</author>
    <author>tc={EB9FFE49-CF29-4C5F-AB21-D4E54C1729E5}</author>
    <author>tc={43ED3B54-19DE-42D8-B6D6-31D1F68ABFA9}</author>
    <author>tc={46E65185-14BA-42C7-B6AF-3374BCDADC82}</author>
  </authors>
  <commentList>
    <comment ref="O26" authorId="0" shapeId="0" xr:uid="{09AE83A2-0917-4443-ACF4-9490CB029D7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Clémentine Et MandarineOrange</t>
      </text>
    </comment>
    <comment ref="O45" authorId="1" shapeId="0" xr:uid="{EB9FFE49-CF29-4C5F-AB21-D4E54C1729E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Qua Mâche, pas de "Autre salade"</t>
      </text>
    </comment>
    <comment ref="O48" authorId="2" shapeId="0" xr:uid="{43ED3B54-19DE-42D8-B6D6-31D1F68ABFA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Betterave rouge</t>
      </text>
    </comment>
    <comment ref="O56" authorId="3" shapeId="0" xr:uid="{46E65185-14BA-42C7-B6AF-3374BCDADC8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Chou pomme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Alexandre Pannier</author>
    <author>tc={0827FE9D-4D16-4132-A578-00934A1D5DE2}</author>
    <author>tc={85660917-195D-481E-8050-A6D7DD40A226}</author>
    <author>tc={17C1EBA8-4FCE-4FC9-AC2F-1A644C39057F}</author>
    <author>tc={B36A9B48-A304-42AD-A435-205D7EC9C999}</author>
  </authors>
  <commentList>
    <comment ref="C4" authorId="0" shapeId="0" xr:uid="{2F0D3A2F-207C-43BE-88B7-CB601ECFD3B8}">
      <text>
        <r>
          <rPr>
            <b/>
            <sz val="9"/>
            <color indexed="81"/>
            <rFont val="Tahoma"/>
            <family val="2"/>
          </rPr>
          <t>Alexandre Pannier:</t>
        </r>
        <r>
          <rPr>
            <sz val="9"/>
            <color indexed="81"/>
            <rFont val="Tahoma"/>
            <family val="2"/>
          </rPr>
          <t xml:space="preserve">
J'ai utilisé la donnée 2016 pour les Gala car la donnée 2015 n'était pas disponible</t>
        </r>
      </text>
    </comment>
    <comment ref="C8" authorId="0" shapeId="0" xr:uid="{7C9D464B-0AD9-4A73-B26E-FB39291CB3B5}">
      <text>
        <r>
          <rPr>
            <b/>
            <sz val="9"/>
            <color indexed="81"/>
            <rFont val="Tahoma"/>
            <family val="2"/>
          </rPr>
          <t>Alexandre Pannier:</t>
        </r>
        <r>
          <rPr>
            <sz val="9"/>
            <color indexed="81"/>
            <rFont val="Tahoma"/>
            <family val="2"/>
          </rPr>
          <t xml:space="preserve">
Contient aussi les brugnons</t>
        </r>
      </text>
    </comment>
    <comment ref="E8" authorId="0" shapeId="0" xr:uid="{570B592A-E7FF-4AC2-8D71-0C096F9FD1F0}">
      <text>
        <r>
          <rPr>
            <b/>
            <sz val="9"/>
            <color indexed="81"/>
            <rFont val="Tahoma"/>
            <family val="2"/>
          </rPr>
          <t>Alexandre Pannier:</t>
        </r>
        <r>
          <rPr>
            <sz val="9"/>
            <color indexed="81"/>
            <rFont val="Tahoma"/>
            <family val="2"/>
          </rPr>
          <t xml:space="preserve">
Contient aussi les brugnons</t>
        </r>
      </text>
    </comment>
    <comment ref="C13" authorId="0" shapeId="0" xr:uid="{B83C78D0-352F-4819-828C-4DA26A79A59C}">
      <text>
        <r>
          <rPr>
            <b/>
            <sz val="9"/>
            <color indexed="81"/>
            <rFont val="Tahoma"/>
            <family val="2"/>
          </rPr>
          <t>Alexandre Pannier:</t>
        </r>
        <r>
          <rPr>
            <sz val="9"/>
            <color indexed="81"/>
            <rFont val="Tahoma"/>
            <family val="2"/>
          </rPr>
          <t xml:space="preserve">
Y compris prune d'ente</t>
        </r>
      </text>
    </comment>
    <comment ref="E13" authorId="0" shapeId="0" xr:uid="{E1D5DDFC-D782-4FC2-BCCF-C9FDD5E02E6E}">
      <text>
        <r>
          <rPr>
            <b/>
            <sz val="9"/>
            <color indexed="81"/>
            <rFont val="Tahoma"/>
            <family val="2"/>
          </rPr>
          <t>Alexandre Pannier:</t>
        </r>
        <r>
          <rPr>
            <sz val="9"/>
            <color indexed="81"/>
            <rFont val="Tahoma"/>
            <family val="2"/>
          </rPr>
          <t xml:space="preserve">
Y compris prune d'ente</t>
        </r>
      </text>
    </comment>
    <comment ref="AA26" authorId="1" shapeId="0" xr:uid="{0827FE9D-4D16-4132-A578-00934A1D5DE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Clémentine Et MandarineOrange</t>
      </text>
    </comment>
    <comment ref="C37" authorId="0" shapeId="0" xr:uid="{33EA9DE4-D4DF-4731-9F80-3BC55D0FFE80}">
      <text>
        <r>
          <rPr>
            <b/>
            <sz val="9"/>
            <color indexed="81"/>
            <rFont val="Tahoma"/>
            <family val="2"/>
          </rPr>
          <t>Alexandre Pannier:</t>
        </r>
        <r>
          <rPr>
            <sz val="9"/>
            <color indexed="81"/>
            <rFont val="Tahoma"/>
            <family val="2"/>
          </rPr>
          <t xml:space="preserve">
Y compris endives racines</t>
        </r>
      </text>
    </comment>
    <comment ref="E37" authorId="0" shapeId="0" xr:uid="{39849D8F-E53C-46EA-B378-9F0781323A25}">
      <text>
        <r>
          <rPr>
            <b/>
            <sz val="9"/>
            <color indexed="81"/>
            <rFont val="Tahoma"/>
            <family val="2"/>
          </rPr>
          <t>Alexandre Pannier:</t>
        </r>
        <r>
          <rPr>
            <sz val="9"/>
            <color indexed="81"/>
            <rFont val="Tahoma"/>
            <family val="2"/>
          </rPr>
          <t xml:space="preserve">
Y compris endives racines</t>
        </r>
      </text>
    </comment>
    <comment ref="AA45" authorId="2" shapeId="0" xr:uid="{85660917-195D-481E-8050-A6D7DD40A22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Qua Mâche, pas de "Autre salade"</t>
      </text>
    </comment>
    <comment ref="AA48" authorId="3" shapeId="0" xr:uid="{17C1EBA8-4FCE-4FC9-AC2F-1A644C39057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Betterave rouge</t>
      </text>
    </comment>
    <comment ref="AA56" authorId="4" shapeId="0" xr:uid="{B36A9B48-A304-42AD-A435-205D7EC9C99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Chou pomme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<sst xmlns="http://schemas.openxmlformats.org/spreadsheetml/2006/main" count="15114" uniqueCount="3107">
  <si>
    <t>Niveau d'aggrégation</t>
  </si>
  <si>
    <t>Liste des produits</t>
  </si>
  <si>
    <t>Contraintes de conservation de la masse</t>
  </si>
  <si>
    <t>Suivies partiellement</t>
  </si>
  <si>
    <t>Définition</t>
  </si>
  <si>
    <t>Code CPF</t>
  </si>
  <si>
    <t>Libellé CPF</t>
  </si>
  <si>
    <t>Code Prodcom</t>
  </si>
  <si>
    <t>Libellé Prodcom</t>
  </si>
  <si>
    <t>Code SH6</t>
  </si>
  <si>
    <t>Code NC8</t>
  </si>
  <si>
    <t>Libellé NC8</t>
  </si>
  <si>
    <t>Remarque</t>
  </si>
  <si>
    <t>Hypothèse</t>
  </si>
  <si>
    <t>Zone filière</t>
  </si>
  <si>
    <t>Fruits et légumes</t>
  </si>
  <si>
    <t>1</t>
  </si>
  <si>
    <t>Matière première</t>
  </si>
  <si>
    <t>Frais</t>
  </si>
  <si>
    <t>Légumes</t>
  </si>
  <si>
    <t>0</t>
  </si>
  <si>
    <t>Cultures non permanentes (Légumes)</t>
  </si>
  <si>
    <t>01.1 (une partie seulement)</t>
  </si>
  <si>
    <t>Légumineuses et oléagineux</t>
  </si>
  <si>
    <t>Légumes à cosse:Fruits exotiques à coque</t>
  </si>
  <si>
    <t>01.11 (une partie seulement)</t>
  </si>
  <si>
    <t>Légumes à cosse verts</t>
  </si>
  <si>
    <t>Légumes à cosse</t>
  </si>
  <si>
    <t>01.11.6</t>
  </si>
  <si>
    <t>Haricots</t>
  </si>
  <si>
    <t>01.11.61</t>
  </si>
  <si>
    <t>0708 20 00</t>
  </si>
  <si>
    <t>Haricots à écosser et demi-secs (grains)</t>
  </si>
  <si>
    <t>6</t>
  </si>
  <si>
    <t>Agreste</t>
  </si>
  <si>
    <t>Haricots verts (y.c. haricots beurre)</t>
  </si>
  <si>
    <t>Petits pois</t>
  </si>
  <si>
    <t>5</t>
  </si>
  <si>
    <t>01.11.62</t>
  </si>
  <si>
    <t>0708 10 00</t>
  </si>
  <si>
    <t>Autres légumes à cosse verts</t>
  </si>
  <si>
    <t>01.11.69 (une partie seulement)</t>
  </si>
  <si>
    <t>0708 90 00</t>
  </si>
  <si>
    <t>Légumes à cosse d'origine tropicale</t>
  </si>
  <si>
    <t>Fruits exotiques à coque</t>
  </si>
  <si>
    <t>01.11.8 (une partie seulement) et 01.11.82</t>
  </si>
  <si>
    <t>1202 41 00</t>
  </si>
  <si>
    <t>Légumes et melons, racines et tubercules</t>
  </si>
  <si>
    <t>01.13</t>
  </si>
  <si>
    <t>Légumes à feuilles ou à tiges</t>
  </si>
  <si>
    <t>Légumes feuillus et à tige</t>
  </si>
  <si>
    <t>01.13.1</t>
  </si>
  <si>
    <t>Asperges</t>
  </si>
  <si>
    <t>CTIFL</t>
  </si>
  <si>
    <t>01.13.11</t>
  </si>
  <si>
    <t>0709 20 00</t>
  </si>
  <si>
    <t>Choux</t>
  </si>
  <si>
    <t>01.13.12</t>
  </si>
  <si>
    <t>Choux de Bruxelles</t>
  </si>
  <si>
    <t>0704 20 00</t>
  </si>
  <si>
    <t>Autres choux</t>
  </si>
  <si>
    <t>0704 90</t>
  </si>
  <si>
    <t>Produit créé pour correspondre à la nomenclature NC</t>
  </si>
  <si>
    <t>Choux à choucroute</t>
  </si>
  <si>
    <t>Autres choux, n.c.a.</t>
  </si>
  <si>
    <t>Choux-fleurs et brocolis</t>
  </si>
  <si>
    <t>01.13.13</t>
  </si>
  <si>
    <t>0704 10 00</t>
  </si>
  <si>
    <t>Choux-fleurs</t>
  </si>
  <si>
    <t>Choux brocolis à jets</t>
  </si>
  <si>
    <t>Laitues</t>
  </si>
  <si>
    <t>01.13.14</t>
  </si>
  <si>
    <t>Laitues pommées</t>
  </si>
  <si>
    <t>0705 11 00</t>
  </si>
  <si>
    <t>Autres laitues</t>
  </si>
  <si>
    <t>0705 19 00</t>
  </si>
  <si>
    <t>Chicorées</t>
  </si>
  <si>
    <t>01.13.15</t>
  </si>
  <si>
    <t>0705 29 00</t>
  </si>
  <si>
    <t>Chicorées frisées</t>
  </si>
  <si>
    <t>Chicorées scaroles</t>
  </si>
  <si>
    <t>Épinards</t>
  </si>
  <si>
    <t>01.13.16</t>
  </si>
  <si>
    <t>0709 70 00</t>
  </si>
  <si>
    <t>Artichauts</t>
  </si>
  <si>
    <t>01.13.17</t>
  </si>
  <si>
    <t>0709 91 00</t>
  </si>
  <si>
    <t>Autres légumes à feuilles ou à tiges</t>
  </si>
  <si>
    <t>01.13.19 (une partie seulement)</t>
  </si>
  <si>
    <t>Salades</t>
  </si>
  <si>
    <t>0709 99 10</t>
  </si>
  <si>
    <t>Cresson</t>
  </si>
  <si>
    <t>Mâche</t>
  </si>
  <si>
    <t>Autres salades, n.c.a.</t>
  </si>
  <si>
    <t>CTIFL (Jeunes pousses)</t>
  </si>
  <si>
    <t>Endives</t>
  </si>
  <si>
    <t>Endives chicons</t>
  </si>
  <si>
    <t>Bettes et cardes</t>
  </si>
  <si>
    <t>0709 99 20</t>
  </si>
  <si>
    <t>Brèdes</t>
  </si>
  <si>
    <t>Persil</t>
  </si>
  <si>
    <t>Fenouil</t>
  </si>
  <si>
    <t>Melons</t>
  </si>
  <si>
    <t>Légumes cultivés pour le fruit</t>
  </si>
  <si>
    <t>01.13.2</t>
  </si>
  <si>
    <t>Pastèques</t>
  </si>
  <si>
    <t>01.13.21</t>
  </si>
  <si>
    <t>0807 11 00</t>
  </si>
  <si>
    <t>Autres melons</t>
  </si>
  <si>
    <t>01.13.29</t>
  </si>
  <si>
    <t>0807 19 00</t>
  </si>
  <si>
    <t>Cantaloups et autres melons sous serres</t>
  </si>
  <si>
    <t>Cantaloups et autres melons en plein air</t>
  </si>
  <si>
    <t>Autres légumes à fruits</t>
  </si>
  <si>
    <t>Légumes cultivés pour le fruit:Autres légumes frais</t>
  </si>
  <si>
    <t>01.13.3</t>
  </si>
  <si>
    <t>Piments et poivrons verts</t>
  </si>
  <si>
    <t>01.13.31</t>
  </si>
  <si>
    <t>0709 60</t>
  </si>
  <si>
    <t>Code NC ne correspond peut-être pas tout à fait concernant les poivrons</t>
  </si>
  <si>
    <t>Concombres et cornichons</t>
  </si>
  <si>
    <t>01.13.32</t>
  </si>
  <si>
    <t>0707 00</t>
  </si>
  <si>
    <t>Concombres</t>
  </si>
  <si>
    <t>0707 00 05</t>
  </si>
  <si>
    <t>Concombre sous serres</t>
  </si>
  <si>
    <t>Concombre en plein air</t>
  </si>
  <si>
    <t>Cornichons</t>
  </si>
  <si>
    <t>0707 00 90</t>
  </si>
  <si>
    <t>Aubergines</t>
  </si>
  <si>
    <t>01.13.33</t>
  </si>
  <si>
    <t>0709 30 00</t>
  </si>
  <si>
    <t>Tomates</t>
  </si>
  <si>
    <t>01.13.34</t>
  </si>
  <si>
    <t>0702 00 00</t>
  </si>
  <si>
    <t>Tomates sous serres</t>
  </si>
  <si>
    <t>Tomates en plein air</t>
  </si>
  <si>
    <t>Autres légumes à fruits n.c.a.</t>
  </si>
  <si>
    <t>01.13.39 (une partie seulement)</t>
  </si>
  <si>
    <t>Chayote ou christophine</t>
  </si>
  <si>
    <t>Citrouilles, potirons, courgettes</t>
  </si>
  <si>
    <t>0709 93</t>
  </si>
  <si>
    <t>Courgette</t>
  </si>
  <si>
    <t>0709 93 10</t>
  </si>
  <si>
    <t>Autres citrouilles [Courge], potirons, n.c.a.</t>
  </si>
  <si>
    <t>CTIFL (Potimarron, Courge)</t>
  </si>
  <si>
    <t>Gombo</t>
  </si>
  <si>
    <t>Maïs doux</t>
  </si>
  <si>
    <t>Autres légumes frais</t>
  </si>
  <si>
    <t>0709 99 60</t>
  </si>
  <si>
    <t>Légumes à racine, à bulbe ou à tubercules</t>
  </si>
  <si>
    <t>Racines, bulbes et tubercules:Légumes feuillus et à tige</t>
  </si>
  <si>
    <t>01.13.4</t>
  </si>
  <si>
    <t>Carottes et navets</t>
  </si>
  <si>
    <t>Racines, bulbes et tubercules</t>
  </si>
  <si>
    <t>01.13.41</t>
  </si>
  <si>
    <t>0706 10 00</t>
  </si>
  <si>
    <t>Carottes</t>
  </si>
  <si>
    <t>Carottes pour le frais</t>
  </si>
  <si>
    <t>Carottes pour l'industrie</t>
  </si>
  <si>
    <t>Navet potager</t>
  </si>
  <si>
    <t>Ail</t>
  </si>
  <si>
    <t>01.13.42</t>
  </si>
  <si>
    <t>0703 20 00</t>
  </si>
  <si>
    <t>Ail, vert</t>
  </si>
  <si>
    <t>Ail, sec</t>
  </si>
  <si>
    <t>Oignons et échalotes</t>
  </si>
  <si>
    <t>01.13.43</t>
  </si>
  <si>
    <t>0703 10 (une partie seulement)</t>
  </si>
  <si>
    <t>Mélange avec les oignons de semence</t>
  </si>
  <si>
    <t>Oignon</t>
  </si>
  <si>
    <t>0703 10 19</t>
  </si>
  <si>
    <t>Oignon blanc</t>
  </si>
  <si>
    <t>Oignon de couleur</t>
  </si>
  <si>
    <t>Echalote</t>
  </si>
  <si>
    <t>0703 10 90</t>
  </si>
  <si>
    <t>Poireaux</t>
  </si>
  <si>
    <t>01.13.44 (une partie seulement)</t>
  </si>
  <si>
    <t>0703 90 00 (une partie seulement)</t>
  </si>
  <si>
    <t>Mélange avec d'autres alliacés comme la ciboulette</t>
  </si>
  <si>
    <t>Autres légumes à racine, à bulbe ou à tubercules (ne présentant pas une forte teneur en amidon ou inuline)</t>
  </si>
  <si>
    <t>01.13.49 (une partie seulement)</t>
  </si>
  <si>
    <t>0706 90</t>
  </si>
  <si>
    <t>Betterave potagère</t>
  </si>
  <si>
    <t>Radis</t>
  </si>
  <si>
    <t>Céleri rave</t>
  </si>
  <si>
    <t>0706 90 10</t>
  </si>
  <si>
    <t>Salsifis et scorsonère</t>
  </si>
  <si>
    <t>Racines et tubercules à amidon ou inuline comestibles</t>
  </si>
  <si>
    <t>01.13.5</t>
  </si>
  <si>
    <t>Pommes de terre</t>
  </si>
  <si>
    <t>Patates douces</t>
  </si>
  <si>
    <t>01.13.52</t>
  </si>
  <si>
    <t>0714 20 (une partie seulement)</t>
  </si>
  <si>
    <t>0714 20 10</t>
  </si>
  <si>
    <t>Mélange de ces produits frais mais aussi transformés (congelés, séchés, débités en morceaux, etc.)</t>
  </si>
  <si>
    <t>Manioc</t>
  </si>
  <si>
    <t>01.13.53</t>
  </si>
  <si>
    <t>0714 10 00 (une partie seulement)</t>
  </si>
  <si>
    <t>Colocases</t>
  </si>
  <si>
    <t>01.13.54</t>
  </si>
  <si>
    <t>0714 40 00 (une partie seulement)</t>
  </si>
  <si>
    <t>Autres racines et tubercules à amidon ou inuline comestibles</t>
  </si>
  <si>
    <t>01.13.59</t>
  </si>
  <si>
    <t>Igname</t>
  </si>
  <si>
    <t>0714 30 00 (une partie seulement)</t>
  </si>
  <si>
    <t>Autres tubercules, n.c.a.</t>
  </si>
  <si>
    <t>0714 50 00 + 0714 90 (une partie seulement)</t>
  </si>
  <si>
    <t>Champignons et truffes</t>
  </si>
  <si>
    <t>01.13.8 et 01.13.80</t>
  </si>
  <si>
    <t>Champignons cultivés</t>
  </si>
  <si>
    <t>Champignons du genre Agaricus</t>
  </si>
  <si>
    <t>0709 51 00</t>
  </si>
  <si>
    <t>Champignons non-cultivés et truffes</t>
  </si>
  <si>
    <t>0709 59</t>
  </si>
  <si>
    <t>Inventé pour correspondre à la nomenclature NC</t>
  </si>
  <si>
    <t>Champignons non-cultivés</t>
  </si>
  <si>
    <t>Chanterelles</t>
  </si>
  <si>
    <t>0709 59 10</t>
  </si>
  <si>
    <t>Cèpes</t>
  </si>
  <si>
    <t>0709 59 30</t>
  </si>
  <si>
    <t>Autres champignons</t>
  </si>
  <si>
    <t>0709 59 90</t>
  </si>
  <si>
    <t>Truffes</t>
  </si>
  <si>
    <t>0709 59 50</t>
  </si>
  <si>
    <t>Légumes frais n.c.a.</t>
  </si>
  <si>
    <t>01.13.9 et 01.13.90 (une partie seulement)</t>
  </si>
  <si>
    <t>Céleris branches</t>
  </si>
  <si>
    <t>0709 40 00</t>
  </si>
  <si>
    <t>Fruits</t>
  </si>
  <si>
    <t>3</t>
  </si>
  <si>
    <t>Autres fruits métropolitains:Fruits à coque:Fruits à noyau:Fruits à pépins:Agrumes:Fruits exotiques:Fruits exotiques à coque:Fruits rouges</t>
  </si>
  <si>
    <t>Cultures permanentes (Fruits)</t>
  </si>
  <si>
    <t>01.2</t>
  </si>
  <si>
    <t>Raisin</t>
  </si>
  <si>
    <t>Autres fruits métropolitains</t>
  </si>
  <si>
    <t>01.21 et 01.21.1</t>
  </si>
  <si>
    <t>0806 10 (une partie seulement)</t>
  </si>
  <si>
    <t>Mélange avec les raisins de cuve</t>
  </si>
  <si>
    <t>Raisin de table</t>
  </si>
  <si>
    <t>01.21.11</t>
  </si>
  <si>
    <t>0806 10 10</t>
  </si>
  <si>
    <t>Autre raisin frais</t>
  </si>
  <si>
    <t>Destiné à faire du jus de raisin</t>
  </si>
  <si>
    <t>01.21.12</t>
  </si>
  <si>
    <t>0806 10 90 (une partie seulement)</t>
  </si>
  <si>
    <t>Fruits tropicaux et subtropicaux</t>
  </si>
  <si>
    <t>Fruits exotiques:Autres fruits métropolitains</t>
  </si>
  <si>
    <t>01.22 et 01.22.1</t>
  </si>
  <si>
    <t>Avocats</t>
  </si>
  <si>
    <t>Fruits exotiques</t>
  </si>
  <si>
    <t>01.22.11</t>
  </si>
  <si>
    <t>Bananes, bananes plantains et assimilés</t>
  </si>
  <si>
    <t>01.22.12 (une partie seulement)</t>
  </si>
  <si>
    <t>Bananes fruits</t>
  </si>
  <si>
    <t>0803 90 10</t>
  </si>
  <si>
    <t>Bananes plantains</t>
  </si>
  <si>
    <t>0803 10 10</t>
  </si>
  <si>
    <t>Dattes</t>
  </si>
  <si>
    <t>01.22.13</t>
  </si>
  <si>
    <t>Figues</t>
  </si>
  <si>
    <t>01.22.14</t>
  </si>
  <si>
    <t>0804 20 10</t>
  </si>
  <si>
    <t>Autres fruits tropicaux et subtropicaux</t>
  </si>
  <si>
    <t>01.22.19 (une partie seulement)</t>
  </si>
  <si>
    <t>Mangue</t>
  </si>
  <si>
    <t>Goyave, Goyavier</t>
  </si>
  <si>
    <t>Ananas</t>
  </si>
  <si>
    <t>Autres fruits tropicaux et subtropicaux, n.c.a</t>
  </si>
  <si>
    <t>0810 60 00 + 0810 90</t>
  </si>
  <si>
    <t>Letchi, longani, ramboutan</t>
  </si>
  <si>
    <t>Abricot pays ou mamey</t>
  </si>
  <si>
    <t>Corossol, pomme cannelle</t>
  </si>
  <si>
    <t>Maracuja, fruits de la passion, grenadille</t>
  </si>
  <si>
    <t>CTIFL (Fruits de la passion)</t>
  </si>
  <si>
    <t>Papaye</t>
  </si>
  <si>
    <t>0807 20 00</t>
  </si>
  <si>
    <t>Agrumes</t>
  </si>
  <si>
    <t>01.23 et 01.23.1 (une partie seulement)</t>
  </si>
  <si>
    <t>Pomelos et pamplemousses</t>
  </si>
  <si>
    <t>CTIFL (Pamplemousse)</t>
  </si>
  <si>
    <t>01.23.11</t>
  </si>
  <si>
    <t>Citrons et limes</t>
  </si>
  <si>
    <t>CTIFL (Citron)</t>
  </si>
  <si>
    <t>01.23.12</t>
  </si>
  <si>
    <t>Oranges</t>
  </si>
  <si>
    <t>01.23.13</t>
  </si>
  <si>
    <t>Mandarines et clémentines</t>
  </si>
  <si>
    <t>01.23.14</t>
  </si>
  <si>
    <t>Autres agrumes</t>
  </si>
  <si>
    <t>Inventé par oposition aux autres agrumes secs</t>
  </si>
  <si>
    <t>Fruits à pépins et à noyau</t>
  </si>
  <si>
    <t>Fruits à pépins:Fruits à noyau</t>
  </si>
  <si>
    <t>01.24</t>
  </si>
  <si>
    <t>Pommes</t>
  </si>
  <si>
    <t>Fruits à pépins</t>
  </si>
  <si>
    <t>01.24.1 et 01.24.10 (une partie seulement)</t>
  </si>
  <si>
    <t>0808 10 (une partie seulement)</t>
  </si>
  <si>
    <t>Mélange avec les pommes à cidre</t>
  </si>
  <si>
    <t>Pommes de table</t>
  </si>
  <si>
    <t>0808 10 80</t>
  </si>
  <si>
    <t>Golden</t>
  </si>
  <si>
    <t>Gala</t>
  </si>
  <si>
    <t>Granny Smith</t>
  </si>
  <si>
    <t>Autres variétés de pommes, n.c.a.</t>
  </si>
  <si>
    <t>Autres fruits à pépins et à noyau</t>
  </si>
  <si>
    <t>01.24.2</t>
  </si>
  <si>
    <t>Poires</t>
  </si>
  <si>
    <t>01.24.21</t>
  </si>
  <si>
    <t>0808 30 (une partie seulement)</t>
  </si>
  <si>
    <t>Mélange avec les poires à poiré</t>
  </si>
  <si>
    <t>Poires d'été</t>
  </si>
  <si>
    <t>0808 30 90</t>
  </si>
  <si>
    <t>William's</t>
  </si>
  <si>
    <t>Jules Guyot</t>
  </si>
  <si>
    <t>Autres variétés de poires d'été, n.c.a.</t>
  </si>
  <si>
    <t>Poires d'automne</t>
  </si>
  <si>
    <t>0808 30 10</t>
  </si>
  <si>
    <t>Hypothèse : les poires à poirées sont celles d'automne et d'hiver</t>
  </si>
  <si>
    <t>Poires d'hiver</t>
  </si>
  <si>
    <t>Coings</t>
  </si>
  <si>
    <t>01.24.22</t>
  </si>
  <si>
    <t>0808 40 00</t>
  </si>
  <si>
    <t>Abricots</t>
  </si>
  <si>
    <t>Fruits à noyau</t>
  </si>
  <si>
    <t>01.24.23</t>
  </si>
  <si>
    <t>0809 10 00</t>
  </si>
  <si>
    <t>Cerises</t>
  </si>
  <si>
    <t>01.24.24</t>
  </si>
  <si>
    <t>0809 21 00 + 0809 29 00</t>
  </si>
  <si>
    <t>Bigarreau</t>
  </si>
  <si>
    <t>Autre variété de cerises, n.c.a.</t>
  </si>
  <si>
    <t>Pêches, nectarines et brugnons</t>
  </si>
  <si>
    <t>0809 30</t>
  </si>
  <si>
    <t>Pêches</t>
  </si>
  <si>
    <t>01.24.25</t>
  </si>
  <si>
    <t>0809 30 90</t>
  </si>
  <si>
    <t>Nectarines et brugnons</t>
  </si>
  <si>
    <t>01.24.26 (plus les brugnons)</t>
  </si>
  <si>
    <t>0809 30 10</t>
  </si>
  <si>
    <t>Prunes</t>
  </si>
  <si>
    <t>01.24.27</t>
  </si>
  <si>
    <t>0809 40</t>
  </si>
  <si>
    <t>Prune d'ente et hybride</t>
  </si>
  <si>
    <t>Mirabelle</t>
  </si>
  <si>
    <t>Reine-claude</t>
  </si>
  <si>
    <t>Quetsche</t>
  </si>
  <si>
    <t>Autres variétés prunes n.c.a.</t>
  </si>
  <si>
    <t>Prunelles</t>
  </si>
  <si>
    <t>01.24.28</t>
  </si>
  <si>
    <t>Autres fruits à pépins et à noyau n.c.a.</t>
  </si>
  <si>
    <t>01.24.29 (une partie seulement)</t>
  </si>
  <si>
    <t>Pavie</t>
  </si>
  <si>
    <t>Autres fruits d'arbres ou d'arbustes et fruits à coque</t>
  </si>
  <si>
    <t>Fruits exotiques:Autres fruits métropolitains:Fruits rouges:Fruits à coque:Fruits exotiques à coque</t>
  </si>
  <si>
    <t>01.25 (une partie seulement)</t>
  </si>
  <si>
    <t>Kakis</t>
  </si>
  <si>
    <t>0810 70 00</t>
  </si>
  <si>
    <t>Baies et fruits du genre vaccinium</t>
  </si>
  <si>
    <t>Autres fruits métropolitains:Fruits rouges</t>
  </si>
  <si>
    <t>01.25.1</t>
  </si>
  <si>
    <t>Kiwis</t>
  </si>
  <si>
    <t>01.25.11</t>
  </si>
  <si>
    <t>0810 50 00</t>
  </si>
  <si>
    <t>Framboises</t>
  </si>
  <si>
    <t>Fruits rouges</t>
  </si>
  <si>
    <t>01.25.12</t>
  </si>
  <si>
    <t>0810 20 (avec les mûres)</t>
  </si>
  <si>
    <t>Fraises</t>
  </si>
  <si>
    <t>01.25.13</t>
  </si>
  <si>
    <t>0810 10 00</t>
  </si>
  <si>
    <t>Fraises sous serres</t>
  </si>
  <si>
    <t>Fraises en plein air</t>
  </si>
  <si>
    <t>Autres baies, fruits du genre vaccinium n.c.a.</t>
  </si>
  <si>
    <t>01.25.19 (une partie seulement)</t>
  </si>
  <si>
    <t>Groseilles</t>
  </si>
  <si>
    <t>0810 30</t>
  </si>
  <si>
    <t>Cassis et myrtilles</t>
  </si>
  <si>
    <t>0810 40 (avec quelques autres espèces)</t>
  </si>
  <si>
    <t>Fruits à coque</t>
  </si>
  <si>
    <t>Fruits à coque:Fruits exotiques à coque</t>
  </si>
  <si>
    <t>01.25.3</t>
  </si>
  <si>
    <t>Amandes</t>
  </si>
  <si>
    <t>01.25.31</t>
  </si>
  <si>
    <t>0802 11</t>
  </si>
  <si>
    <t>Imports et exports prenant aussi en compte celles sèches (s'il en existe des sèches non décortiquées)</t>
  </si>
  <si>
    <t>Châtaignes et marrons</t>
  </si>
  <si>
    <t>CTIFL (Châtaigne)</t>
  </si>
  <si>
    <t>01.25.32</t>
  </si>
  <si>
    <t>0802 41 00</t>
  </si>
  <si>
    <t>Noisettes</t>
  </si>
  <si>
    <t>01.25.33</t>
  </si>
  <si>
    <t>0802 21 00</t>
  </si>
  <si>
    <t>Pistaches</t>
  </si>
  <si>
    <t>01.25.34</t>
  </si>
  <si>
    <t>0802 51 00</t>
  </si>
  <si>
    <t>Noix</t>
  </si>
  <si>
    <t>01.25.35</t>
  </si>
  <si>
    <t>0802 31 00</t>
  </si>
  <si>
    <t>= noix communes ; Imports et exports prenant aussi en compte celles sèches (s'il en existe des sèches non décortiquées)</t>
  </si>
  <si>
    <t>Autres fruits à coque</t>
  </si>
  <si>
    <t>01.25.39</t>
  </si>
  <si>
    <t>Noix du Brésil</t>
  </si>
  <si>
    <t>0801 21 00</t>
  </si>
  <si>
    <t>Noix de cajou</t>
  </si>
  <si>
    <t>0801 31 00</t>
  </si>
  <si>
    <t>Noix macadamia</t>
  </si>
  <si>
    <t>0802 61 00</t>
  </si>
  <si>
    <t>Autres fruits à coque, n.c.a</t>
  </si>
  <si>
    <t>Noix de cola</t>
  </si>
  <si>
    <t>0802 70 00 (une partie seulement)</t>
  </si>
  <si>
    <t>Mélange avec les sèches et les décortiquées</t>
  </si>
  <si>
    <t>Noix d'arec</t>
  </si>
  <si>
    <t>0802 80 00 (une partie seulement)</t>
  </si>
  <si>
    <t>Autres fruits à coque, n.c.a, n.c.a</t>
  </si>
  <si>
    <t>0802 90 (une partie seulement)</t>
  </si>
  <si>
    <t>Fruits oléagineux</t>
  </si>
  <si>
    <t>01.26 (une partie seulement)</t>
  </si>
  <si>
    <t>Noix de coco</t>
  </si>
  <si>
    <t>01.26.2 et 01.26.20</t>
  </si>
  <si>
    <t>0801 11 00 (une partie seulement) + 0801 12 00 (une partie seulement) + 0801 19 00 (une partie seulement)</t>
  </si>
  <si>
    <t>Mélange avec les noix de coco sèches et les noix de coco décortiquées</t>
  </si>
  <si>
    <t>Produit</t>
  </si>
  <si>
    <t>Transformé</t>
  </si>
  <si>
    <t>Ingédients hors filière dans les produits transformés (ex : eau dans les jus)</t>
  </si>
  <si>
    <t>Produits manufacturés</t>
  </si>
  <si>
    <t>Section C</t>
  </si>
  <si>
    <t>Produits des industries alimentaires</t>
  </si>
  <si>
    <t>Produits à base de fruits et légumes</t>
  </si>
  <si>
    <t>10.3</t>
  </si>
  <si>
    <t>6:7:8:9:10</t>
  </si>
  <si>
    <t>Pommes de terre, déshydratées, coupées ou non, mais sans autre préparation</t>
  </si>
  <si>
    <t>5:6:7:8:9:10</t>
  </si>
  <si>
    <t>10.31.12</t>
  </si>
  <si>
    <t>0712 90 (max)</t>
  </si>
  <si>
    <t>0712 90 05</t>
  </si>
  <si>
    <t>Mélange avec d'autres légumes</t>
  </si>
  <si>
    <t>Pommes de terre déshydratées sous forme de farine, de poudre, de flocons, de granulés ou de pellets</t>
  </si>
  <si>
    <t>Jus de fruits et légumes</t>
  </si>
  <si>
    <t>10.32 et 10.32.1</t>
  </si>
  <si>
    <t>Jus de tomate</t>
  </si>
  <si>
    <t>10.32.11</t>
  </si>
  <si>
    <t>2009 50</t>
  </si>
  <si>
    <t>2009[.50(.10 + .90)]</t>
  </si>
  <si>
    <t>Jus d'orange</t>
  </si>
  <si>
    <t>10.32.12</t>
  </si>
  <si>
    <t>Jus d'orange, non concentré</t>
  </si>
  <si>
    <t>2009 11 + 2009 12 00 + 2009 19</t>
  </si>
  <si>
    <t>Jus d'orange, non concentré, congelé</t>
  </si>
  <si>
    <t>7:8:9:10</t>
  </si>
  <si>
    <t>2009 11 (max)</t>
  </si>
  <si>
    <t>2009[.11(.91 + .99)]</t>
  </si>
  <si>
    <t>Jus d'orange, non concentré, non congelé</t>
  </si>
  <si>
    <t>2009 12 (min) et + 2009 19 (max)</t>
  </si>
  <si>
    <t>2009[.12 + .19(.91 + .98)]</t>
  </si>
  <si>
    <t>Jus d'orange, autre</t>
  </si>
  <si>
    <t>2009 11 + 2009 19 (max)</t>
  </si>
  <si>
    <t>2009[.11(.11 + .19) + .19(.11 + .19)]</t>
  </si>
  <si>
    <t>Jus de pamplemousse</t>
  </si>
  <si>
    <t>10.32.13</t>
  </si>
  <si>
    <t>2009 21 00 + 2009 29</t>
  </si>
  <si>
    <t>2009[.21 + .29(.11 + .19 + .91 + .99)]</t>
  </si>
  <si>
    <t>Jus d'ananas</t>
  </si>
  <si>
    <t>10.32.14</t>
  </si>
  <si>
    <t>2009 41 + 2009 49</t>
  </si>
  <si>
    <t>2009[.41(.92 + .99) + .49(.11 + .19 + .30 + .91 + .93 + .99)]</t>
  </si>
  <si>
    <t>Jus de raisin</t>
  </si>
  <si>
    <t>10.32.15</t>
  </si>
  <si>
    <t>2009 61 + 2009 69</t>
  </si>
  <si>
    <t>2009[.61(.10 + .90) + .69(.11 + .19 + .51 + .59 + .71 + .79 + .90)]</t>
  </si>
  <si>
    <t>Jus de pomme</t>
  </si>
  <si>
    <t>10.32.16</t>
  </si>
  <si>
    <t>2009 71 + 2009 79</t>
  </si>
  <si>
    <t>2009[.71(.20 + .99) + .79(.11 + .19 + .30 + .91 + .98)]</t>
  </si>
  <si>
    <t>Mélanges de jus de fruits et légumes</t>
  </si>
  <si>
    <t>10.32.17</t>
  </si>
  <si>
    <t>2009 90</t>
  </si>
  <si>
    <t>2009[.90(.11 + .19 + .21 + .29 + .31 + .39 + .41 + .49 + .51 + .59 + .71 + .73 + .79 + .92 + .94 + .95 + .96 + .97 + .98)]</t>
  </si>
  <si>
    <t>Autres jus de fruits et légumes</t>
  </si>
  <si>
    <t>10.32.19</t>
  </si>
  <si>
    <t>2009 31 + 2009 39 + 2009 81 + 2009 89</t>
  </si>
  <si>
    <t>Jus d'agrume, autres, non concentré</t>
  </si>
  <si>
    <t>2009 31 (min) et + 2009 39 (max)</t>
  </si>
  <si>
    <t>2009[.31(.11 + .19 + .51 + .59 + .91 + .99) + .39(.31 + .39 + .51 + .55 + .59 + .91 + .95 + .99)]</t>
  </si>
  <si>
    <t>Jus de fruit ou légume, autres,  non concentré, non fermenté, sans addition d'alcool</t>
  </si>
  <si>
    <t>2009 81 + 2009 89 (max)</t>
  </si>
  <si>
    <t>2009[.81(.31 + .51 + .59 + .95 + .99) + .89(.50 + .61 + .63 + .69 + .71 + .73 + .79 + .85 + .86 + .88 + .89 + .96 + .97 + .99)]</t>
  </si>
  <si>
    <t>Jus de fruits ou légumes, autres</t>
  </si>
  <si>
    <t>2009 39 + 2009 81 + 2009 89 (max)</t>
  </si>
  <si>
    <t>2009[.39(.11 + .19) + .81(.11 + .19) + .89(.11 + .19 + .34 + .35 + .36 + .38)]</t>
  </si>
  <si>
    <t>Autres préparations et conserves à base de fruits et légumes</t>
  </si>
  <si>
    <t>10.39</t>
  </si>
  <si>
    <t>Préparations et conserves de légumes</t>
  </si>
  <si>
    <t>10.39.1</t>
  </si>
  <si>
    <t>Légumes congelés ou surgelés</t>
  </si>
  <si>
    <t>10.39.11</t>
  </si>
  <si>
    <t>0710 21 00 + 0710 22 00 + 0710 29 00 + 0710 30 00 + 0710 40 00 + 0710 80 + 0710 90 00</t>
  </si>
  <si>
    <t>0710[.21 + .22 + .29 + .30 + .40 + .80(.10 + .51 + .59 + .61 + .69 + .70 + .80 + .85 + .95) + .90]</t>
  </si>
  <si>
    <t>Légumes traités pour une conservation temporaire</t>
  </si>
  <si>
    <t>10.39.12</t>
  </si>
  <si>
    <t>0711 40 00 + 0711 51 00 + 0711 59 00 + 0711 90</t>
  </si>
  <si>
    <t>0711[.40 + .51 + .59 + .90(.10 + .30 + .50 + .70 + .80 + .90)]</t>
  </si>
  <si>
    <t>Légumes, déshydratés</t>
  </si>
  <si>
    <t>10.39.13</t>
  </si>
  <si>
    <t>Oignons, séchés</t>
  </si>
  <si>
    <t>0712 20 00</t>
  </si>
  <si>
    <t>Champignons et truffes, séchés</t>
  </si>
  <si>
    <t>0712 31 00 + 0712 32 00 + 0712 33 00 + 0712 39 00</t>
  </si>
  <si>
    <t>0712[.31 + .32 + .33 + .39]</t>
  </si>
  <si>
    <t>Autres légumes et mélanges de légumes, séchés</t>
  </si>
  <si>
    <t>0712[.90(.11 + .19 + .30 + .50 + .90)]</t>
  </si>
  <si>
    <t>Mélange avec pommes de terre</t>
  </si>
  <si>
    <t>Fruits et légumes coupés et emballés</t>
  </si>
  <si>
    <t>10.39.14</t>
  </si>
  <si>
    <t>Légumes, appertisés</t>
  </si>
  <si>
    <t>Haricots, appertisés</t>
  </si>
  <si>
    <t>10.39.15</t>
  </si>
  <si>
    <t>2005 51 00 + 2005 59 00</t>
  </si>
  <si>
    <t>2005[.51(.00a) + .59(.00a)]</t>
  </si>
  <si>
    <t>Pois, appertisés</t>
  </si>
  <si>
    <t>10.39.16</t>
  </si>
  <si>
    <t>2005 40 00</t>
  </si>
  <si>
    <t>2005 40 00a</t>
  </si>
  <si>
    <t>Autres légumes, appertisés</t>
  </si>
  <si>
    <t>10.39.17 (une partie seulement)</t>
  </si>
  <si>
    <t>Tomates et leurs produits, appertisés</t>
  </si>
  <si>
    <t>Tomates, entières ou en morceaux, appertisées</t>
  </si>
  <si>
    <t>9:10</t>
  </si>
  <si>
    <t>2002 10</t>
  </si>
  <si>
    <t>2002[.10(.10a + .90a)]</t>
  </si>
  <si>
    <t>Produits des tomates</t>
  </si>
  <si>
    <t>2002 90</t>
  </si>
  <si>
    <t>Coulis et purées de tomates</t>
  </si>
  <si>
    <t>2002[.90(.11 + .19)]</t>
  </si>
  <si>
    <t>Concentré de tomates</t>
  </si>
  <si>
    <t>2002[.90(.31 + .39 + .91 + .99)]</t>
  </si>
  <si>
    <t>Champignons et truffes, appertisés</t>
  </si>
  <si>
    <t>Champignons cultivés, appertisés</t>
  </si>
  <si>
    <t>Champignons du genre Agaricus, appertisés</t>
  </si>
  <si>
    <t>2003 10</t>
  </si>
  <si>
    <t>2003[.10(.20a + .30a)]</t>
  </si>
  <si>
    <t>Champignons non-cultivés et truffes, appertisés</t>
  </si>
  <si>
    <t>2003 90</t>
  </si>
  <si>
    <t>2003[.90(.10a + .90a)]</t>
  </si>
  <si>
    <t>Autres légumes et mélanges de légumes, appertisés</t>
  </si>
  <si>
    <t>8:9:10</t>
  </si>
  <si>
    <t>2004 90</t>
  </si>
  <si>
    <t>2004[.90(.10a + .30a + .50a + .91a + .98a)]</t>
  </si>
  <si>
    <t>Choucroute, non congelée, appertisée</t>
  </si>
  <si>
    <t>2005 99 (max)</t>
  </si>
  <si>
    <t>2005 99 60a</t>
  </si>
  <si>
    <t>Mélange avec les autres légumes et mélanges de légumes</t>
  </si>
  <si>
    <t>Asperges, non congelées, appertisées</t>
  </si>
  <si>
    <t>2005 60 00</t>
  </si>
  <si>
    <t>2005 60 00a</t>
  </si>
  <si>
    <t>Maïs doux, non congelé, appertisé</t>
  </si>
  <si>
    <t>2005 80 00</t>
  </si>
  <si>
    <t>2005 80 00a</t>
  </si>
  <si>
    <t>Autres légumes et mélanges de légumes, non congelés</t>
  </si>
  <si>
    <t>2005 91 00 (min) et + 2005 99 (max)</t>
  </si>
  <si>
    <t>2005[.91(.00a) + .99(.10a + .20a + .30a + .50a + .80a)]</t>
  </si>
  <si>
    <t>Mélange avec la choucroute</t>
  </si>
  <si>
    <t>Fruits et légumes conservés dans le vinaigre</t>
  </si>
  <si>
    <t>10.39.18</t>
  </si>
  <si>
    <t>2001 10 00 + 2001 90</t>
  </si>
  <si>
    <t>2001[.10 + .90(.10 + .20 + .30 + .40 + .50 + .65 + .70 + .92 + .97)]</t>
  </si>
  <si>
    <t>Préparations et conserves de fruits</t>
  </si>
  <si>
    <t>10.39.2</t>
  </si>
  <si>
    <t>Fruits crus ou cuits, congelés ou surgelés</t>
  </si>
  <si>
    <t>10.39.21</t>
  </si>
  <si>
    <t>0811 10 + 0811 20 + 0811 90</t>
  </si>
  <si>
    <t>0811[.10(.11 + .19 + .90) + .20(.11 + .19 + .31 + .39 + .51 + .59 + .90) + .90(.11 + .19 + .31 + .39 + .50 + .70 + .75 + .80 + .85 + .95)]</t>
  </si>
  <si>
    <t>Confitures, gelées, compotes et purées de fruits</t>
  </si>
  <si>
    <t>10.39.22</t>
  </si>
  <si>
    <t>Confitures, marmelades, gelées, purées et pâtes d'agrumes, obtenues par cuisson</t>
  </si>
  <si>
    <t>2007 91</t>
  </si>
  <si>
    <t>2007[.91(.10 + .30 + .90)]</t>
  </si>
  <si>
    <t>Confitures, marmelades, gelées, purées et pâtes de fruits à coque et de fruits autres qu'agrumes, obtenues par cuisson</t>
  </si>
  <si>
    <t>2007 99</t>
  </si>
  <si>
    <t>2007[.99(.10 + .20 + .31 + .33 + .35 + .39 + .50 + .93 + .97)]</t>
  </si>
  <si>
    <t>Fruits à coque, grillés, salés ou autrement préparés</t>
  </si>
  <si>
    <t>10.39.23</t>
  </si>
  <si>
    <t>Arachides, grillées, salées ou autrement préparées et beurre d'arachide</t>
  </si>
  <si>
    <t>2008 11</t>
  </si>
  <si>
    <t>2008[.11(.10 + .91 + .96 + .98)]</t>
  </si>
  <si>
    <t>Autres fruits à coque et autres graines, y compris les mélanges, grillés, salés ou autrement préparés</t>
  </si>
  <si>
    <t>2008 19 (min) et + 2008 97 (max)</t>
  </si>
  <si>
    <t>2008[.19(.12 + .13 + .19 + .92 + .93 + .95 + .99) + .97(.03 + .05)]</t>
  </si>
  <si>
    <t>Fruits, traités pour une conservation temporaire, impropres à une consommation immédiate</t>
  </si>
  <si>
    <t>10.39.24</t>
  </si>
  <si>
    <t>Écorces d'agrumes ou de melons, traitées pour une conservation temporaire, impropres à une consommation immédiate</t>
  </si>
  <si>
    <t>0814 00 00</t>
  </si>
  <si>
    <t>Autres fruits et fruits à coque, traités pour une conservation temporaire, impropres à une consommation immédiate</t>
  </si>
  <si>
    <t>0812 10 00  + 0812 90</t>
  </si>
  <si>
    <t>0812[.10 + .90(.25 + .30 + .40 + .70 + .98)]</t>
  </si>
  <si>
    <t>Arachides et fruits à coque, sans coques</t>
  </si>
  <si>
    <t>10.39.25</t>
  </si>
  <si>
    <t>10392500 (max)</t>
  </si>
  <si>
    <t>Mélange avec graines de tournesol décortiquées</t>
  </si>
  <si>
    <t>Arachides, sans coques</t>
  </si>
  <si>
    <t>1202 42 00</t>
  </si>
  <si>
    <t>Noix du Brésil, sans coques</t>
  </si>
  <si>
    <t>0801 22 00</t>
  </si>
  <si>
    <t>Noix de cajou, sans coques</t>
  </si>
  <si>
    <t>0801 32 00</t>
  </si>
  <si>
    <t>Amandes, sans coques</t>
  </si>
  <si>
    <t>0802 12</t>
  </si>
  <si>
    <t>0802[.12(.10+.90)]</t>
  </si>
  <si>
    <t>Noisettes, sans coques</t>
  </si>
  <si>
    <t>0802 22 00</t>
  </si>
  <si>
    <t>Noix, sans coques</t>
  </si>
  <si>
    <t>0802 32 00</t>
  </si>
  <si>
    <t>Châtaignes et marrons, sans coques</t>
  </si>
  <si>
    <t>0802 42 00</t>
  </si>
  <si>
    <t>Pistaches, sans coques</t>
  </si>
  <si>
    <t>0802 52 00</t>
  </si>
  <si>
    <t>Noix macadamia, sans coques</t>
  </si>
  <si>
    <t>0802 62 00</t>
  </si>
  <si>
    <t>Noix et amandes de plamiste, même concassées</t>
  </si>
  <si>
    <t>1207 10 00</t>
  </si>
  <si>
    <t>Produit qui se différencie peut-être des autres par le fait qu'il puisse être concassé</t>
  </si>
  <si>
    <t>Autres conserves et préparations à base de fruits et de fruits à coque</t>
  </si>
  <si>
    <t>10.39.29</t>
  </si>
  <si>
    <t>Fruits secs</t>
  </si>
  <si>
    <t>Raisins, séchés</t>
  </si>
  <si>
    <t>0806 20</t>
  </si>
  <si>
    <t>0806[.20(.10 + .30 + .90)]</t>
  </si>
  <si>
    <t>0803[.10(.90) + .90(.90)] + 0804[.10(.00a) + .20(.90a) + .30(.00a) + .40(.00a) + .50(.00a)] + 0805[.10(.80a) + .21(.90a) + .22(.00a)] + 0813[.10(.00a) + .20(.00a) + .30(.00a) + .40(.10a + .30a + .50a + .65a + .95a) + .50(.12a + .15a + .19a + .31a + .39a +</t>
  </si>
  <si>
    <t>Bananes fruits, sèches</t>
  </si>
  <si>
    <t>0803 90 90</t>
  </si>
  <si>
    <t>Bananes plantains, secs</t>
  </si>
  <si>
    <t>0803 10 90</t>
  </si>
  <si>
    <t>Dattes, sèches</t>
  </si>
  <si>
    <t>0804 10 00a</t>
  </si>
  <si>
    <t>Figues, sèches</t>
  </si>
  <si>
    <t>0804 20 90</t>
  </si>
  <si>
    <t>Ananas, secs</t>
  </si>
  <si>
    <t>0804 30 00a</t>
  </si>
  <si>
    <t>Avocats, secs</t>
  </si>
  <si>
    <t>0804 40 00a</t>
  </si>
  <si>
    <t>Goyaves, mangues et mangoustans, secs</t>
  </si>
  <si>
    <t>0804 50 00a</t>
  </si>
  <si>
    <t>Oranges, sèches</t>
  </si>
  <si>
    <t>0805 10 80a</t>
  </si>
  <si>
    <t>Mandarines et clémentines, sèches</t>
  </si>
  <si>
    <t>0805[.21(.90a) + .22(.00a)]</t>
  </si>
  <si>
    <t>Pamplemousses et pomelos, secs</t>
  </si>
  <si>
    <t>Citrons et limes, secs</t>
  </si>
  <si>
    <t>Ils existent en sec ? Car pas mentionnés dans les NC du produit agrégé…</t>
  </si>
  <si>
    <t>Autres agrumes, secs</t>
  </si>
  <si>
    <t>Coprah</t>
  </si>
  <si>
    <t>1203 00 00</t>
  </si>
  <si>
    <t>Amande désséchée de la noix de coco</t>
  </si>
  <si>
    <t>Autres fruits secs, n.c.a</t>
  </si>
  <si>
    <t>0813 10 00 + 0813 20 00 + 0813 30 00 + 0813 40</t>
  </si>
  <si>
    <t>Mélanges de fruits secs</t>
  </si>
  <si>
    <t>0813 50</t>
  </si>
  <si>
    <t>Autres fruits, préparés ou conservés (à l’exclusion du Müsli)</t>
  </si>
  <si>
    <t>2008 20 + 2008 30 + 2008 40 + 2008 50 + 2008 60 + 2008 70 + 2008 80 + 2008 91 00 + 2008 93 + 2008 97 + 2008 99</t>
  </si>
  <si>
    <t>2008[.20(.11 + .19 + .31 + .39 + .51 + .59 + .71 + .79 + .90) + .30(.11 + .19 + .31 + .39 + .51 + .55 + .59 + .71 + .75 + .79 + .90) + .40(.11 + .19 + .21 + .29 + .31 + .39 + .51 + .59 + .71 + .79 + .90) + .50(.11 + .19 + .31 + .39 + .51 + .59 + .61 + .69</t>
  </si>
  <si>
    <t>Fécules</t>
  </si>
  <si>
    <t>Fécule de manioc</t>
  </si>
  <si>
    <t>1108 14 00</t>
  </si>
  <si>
    <t>Fécule d'autres racines et tubercules</t>
  </si>
  <si>
    <t>1108 19 (une partie seulement)</t>
  </si>
  <si>
    <t>Mélange avec des amidons d'autres filières</t>
  </si>
  <si>
    <t>Farines, semoules et poudres de fruits et légumes</t>
  </si>
  <si>
    <t>Farines, semooules et poudres de racines et tubercules</t>
  </si>
  <si>
    <t>1106 20</t>
  </si>
  <si>
    <t>Farines, semoules et poudres de fruits</t>
  </si>
  <si>
    <t>1106 30</t>
  </si>
  <si>
    <t>Huiles</t>
  </si>
  <si>
    <t>Huiles, brutes</t>
  </si>
  <si>
    <t>10.41.2 (une partie seulement)</t>
  </si>
  <si>
    <t>Huile d'arachide, brute</t>
  </si>
  <si>
    <t>10.41.21</t>
  </si>
  <si>
    <t>1508 10</t>
  </si>
  <si>
    <t>1508[.10(.10 + .90)]</t>
  </si>
  <si>
    <t>Huile de palme, brute</t>
  </si>
  <si>
    <t>10.41.25</t>
  </si>
  <si>
    <t>1511 10</t>
  </si>
  <si>
    <t>1511[.10(.10 + .90)]</t>
  </si>
  <si>
    <t>Attention : le fruit (noix de palme) n'est pas présent dans les productions</t>
  </si>
  <si>
    <t>Autres huiles végétales, brutes</t>
  </si>
  <si>
    <t>10.41.29 (une partie seulement)</t>
  </si>
  <si>
    <t>10412910 (une partie seulement)</t>
  </si>
  <si>
    <t>1513 11 (noix de coco uniquement = min)</t>
  </si>
  <si>
    <t>Huiles, raffinées</t>
  </si>
  <si>
    <t>10.41.5 (une partie seulement)</t>
  </si>
  <si>
    <t>Huile d'arachide, raffinée</t>
  </si>
  <si>
    <t>10.41.52</t>
  </si>
  <si>
    <t>1508 90</t>
  </si>
  <si>
    <t>1508[.90(.10 + .90)]</t>
  </si>
  <si>
    <t>Huile de palme, raffinée</t>
  </si>
  <si>
    <t>10.41.57</t>
  </si>
  <si>
    <t>1511 90</t>
  </si>
  <si>
    <t>1511[.90(.11 + .19 + .91 + .99)]</t>
  </si>
  <si>
    <t>Huile de coco (coprah), raffinée</t>
  </si>
  <si>
    <t>10.41.58</t>
  </si>
  <si>
    <t>1513 19</t>
  </si>
  <si>
    <t>1513[.19(.11 + .19 + .30 + .91 + .99)]</t>
  </si>
  <si>
    <t>Déchets et sous-produits de fruits et légumes</t>
  </si>
  <si>
    <t>10.39.3 et 10.39.30</t>
  </si>
  <si>
    <t>2308 00</t>
  </si>
  <si>
    <t>2308[.00(.11 + .19 + .40 + .90)]</t>
  </si>
  <si>
    <t>Co-produits de transformation</t>
  </si>
  <si>
    <t>0709 99 (une partie seulement)</t>
  </si>
  <si>
    <t>Inventé pour correspondre à la nomenclature NC ; Mélange avec fenouil et câpres notamment</t>
  </si>
  <si>
    <t>Autres légumes et pommes de terres, séchés</t>
  </si>
  <si>
    <t>0712 90</t>
  </si>
  <si>
    <t>Fruits, frais ou secs</t>
  </si>
  <si>
    <t>Bananes plantains, frais ou secs</t>
  </si>
  <si>
    <t>0803 10</t>
  </si>
  <si>
    <t>Agrégation horizontale autorisée car cela ne concerne que les imports/exports</t>
  </si>
  <si>
    <t>Bananes fruits, fraîches ou sèches</t>
  </si>
  <si>
    <t>0803 90</t>
  </si>
  <si>
    <t>Dattes, fraîches ou sèches</t>
  </si>
  <si>
    <t>0804 10 00</t>
  </si>
  <si>
    <t>Figues, fraîches ou sèches</t>
  </si>
  <si>
    <t>0804 20</t>
  </si>
  <si>
    <t>Ananas, frais ou secs</t>
  </si>
  <si>
    <t>0804 30 00</t>
  </si>
  <si>
    <t>Avocats, frais ou secs</t>
  </si>
  <si>
    <t>0804 40 00</t>
  </si>
  <si>
    <t>Goyaves, mangues et mangoustans, frais ou secs</t>
  </si>
  <si>
    <t>0804 50 00</t>
  </si>
  <si>
    <t>Oranges, fraîches ou sèches</t>
  </si>
  <si>
    <t>0805 10</t>
  </si>
  <si>
    <t>Mandarines et clémentines, fraîches ou sèches</t>
  </si>
  <si>
    <t>0805 21 + 0805 22 00 + 0805 29 00</t>
  </si>
  <si>
    <t>Pamplemousses et pomelos, frais ou secs</t>
  </si>
  <si>
    <t>0805 40 00</t>
  </si>
  <si>
    <t>Citrons et limes, frais ou secs</t>
  </si>
  <si>
    <t>0805 50</t>
  </si>
  <si>
    <t>Autres agrumes, frais ou secs</t>
  </si>
  <si>
    <t>0805 90 00</t>
  </si>
  <si>
    <t>Fruits et légumes (hors PdT)</t>
  </si>
  <si>
    <t>Autres légumes frais:Champignons et truffes:Légumes à cosse:Légumes cultivés pour le fruit:Légumes feuillus et à tige:Racines, bulbes et tubercules:Autres fruits métropolitains:Fruits à coque:Fruits à noyau:Fruits à pépins:Agrumes:Fruits exotiques:Fruits exotiques à coque:Fruits rouges</t>
  </si>
  <si>
    <t>Permet de séparer les PdT et de suivre la classification du CTIFL qui est un peu différente.</t>
  </si>
  <si>
    <t>Légumes (hors PdT)</t>
  </si>
  <si>
    <t>Autres légumes frais:Champignons et truffes:Légumes à cosse:Légumes cultivés pour le fruit:Légumes feuillus et à tige:Racines, bulbes et tubercules:Fruits exotiques à coque</t>
  </si>
  <si>
    <t>Autres légumes frais - CTIFL</t>
  </si>
  <si>
    <t>4</t>
  </si>
  <si>
    <t>Champignons et truffes - CTIFL</t>
  </si>
  <si>
    <t>Champignons - CTIFL</t>
  </si>
  <si>
    <t>Champignons de Couche - CTIFL</t>
  </si>
  <si>
    <t>Autres champignons - CTIFL</t>
  </si>
  <si>
    <t>Légumes à cosse - CTIFL</t>
  </si>
  <si>
    <t>Autres légumes à cosse et haricots à écosser - CTIFL</t>
  </si>
  <si>
    <t>Haricots verts - CTIFL</t>
  </si>
  <si>
    <t>Légumes cultivés pour le fruit - CTIFL</t>
  </si>
  <si>
    <t>Autres légumes cultivés pour le fruit - CTIFL</t>
  </si>
  <si>
    <t>Citrouilles, courges et calebasses - CTIFL</t>
  </si>
  <si>
    <t>Melons - CTIFL</t>
  </si>
  <si>
    <t>Melons d'eau et pastèques - CTIFL</t>
  </si>
  <si>
    <t>Poivrons et piments doux - CTIFL</t>
  </si>
  <si>
    <t>Légumes feuillus et à tige - CTIFL</t>
  </si>
  <si>
    <t>Autres légumes feuillus et à tiges - CTIFL</t>
  </si>
  <si>
    <t>Racines, bulbes et tubercules - CTIFL</t>
  </si>
  <si>
    <t>Autres légumes racines - CTIFL</t>
  </si>
  <si>
    <t>Autres racines et tubercules - CTIFL</t>
  </si>
  <si>
    <t>Autres fruits métropolitains - CTIFL</t>
  </si>
  <si>
    <t>Fruits à coque - CTIFL</t>
  </si>
  <si>
    <t>Fruits à noyau - CTIFL</t>
  </si>
  <si>
    <t>Fruits à pépins - CTIFL</t>
  </si>
  <si>
    <t>Agrumes - CTIFL</t>
  </si>
  <si>
    <t>Fruits exotiques - CTIFL</t>
  </si>
  <si>
    <t>Autres fruits exotiques - CTIFL</t>
  </si>
  <si>
    <t>Fruits exotiques à coque - CTIFL</t>
  </si>
  <si>
    <t>Fruits rouges - CTIFL</t>
  </si>
  <si>
    <t>Fruis et légumes, frais</t>
  </si>
  <si>
    <t>Fruits et légumes (hors PdT), frais</t>
  </si>
  <si>
    <t>Liste des secteurs</t>
  </si>
  <si>
    <t>Code NAF</t>
  </si>
  <si>
    <t>Libellé NAF</t>
  </si>
  <si>
    <t>Cultures</t>
  </si>
  <si>
    <t>01 (une partie seulement)</t>
  </si>
  <si>
    <t>1ère Transformation</t>
  </si>
  <si>
    <t>2</t>
  </si>
  <si>
    <t>Marché du frais</t>
  </si>
  <si>
    <t>Fruits et légumes commercialisés sans transformation</t>
  </si>
  <si>
    <t>Marché du frais (hors PdT)</t>
  </si>
  <si>
    <t>Consommation finale</t>
  </si>
  <si>
    <t>Alimentation humaine</t>
  </si>
  <si>
    <t>A domicile</t>
  </si>
  <si>
    <t>Achats des ménages</t>
  </si>
  <si>
    <t>Vente directe</t>
  </si>
  <si>
    <t>4:5</t>
  </si>
  <si>
    <t>GMS</t>
  </si>
  <si>
    <t>Grande distribution</t>
  </si>
  <si>
    <t>Circuits spécialisés</t>
  </si>
  <si>
    <t>Magasins spécialisés</t>
  </si>
  <si>
    <t>Primeurs, GSF, bio…</t>
  </si>
  <si>
    <t>Marchés</t>
  </si>
  <si>
    <t>RHD</t>
  </si>
  <si>
    <t>3:4:5</t>
  </si>
  <si>
    <t>Restauration Hors Domicile</t>
  </si>
  <si>
    <t>Autres IAA</t>
  </si>
  <si>
    <t>Ultra-transformation des produits, mélanges avec des produits d'autres filières, etc.</t>
  </si>
  <si>
    <t>10.82 et 10.82Z (une partie seulement) + 10.84 et 10.84Z (une partie seulement) + 10.85 et 10.85Z (une partie seulement) + 10.86 et 10.86Z (une partie seulement)</t>
  </si>
  <si>
    <t>Fabrication de produits de confiserie + Fabrication de condiments et assaisonnements + Fabrication de plats préparés + Fabrication d'aliments homogénéisés et diététiques</t>
  </si>
  <si>
    <t>Pertes en production</t>
  </si>
  <si>
    <t>Pertes en distribution</t>
  </si>
  <si>
    <t>Hors ré-export</t>
  </si>
  <si>
    <t>Ré-exports</t>
  </si>
  <si>
    <t>Ré-export</t>
  </si>
  <si>
    <t>TABLE RESSOURCES</t>
  </si>
  <si>
    <t>TABLE EMPLOIS</t>
  </si>
  <si>
    <t>Origine</t>
  </si>
  <si>
    <t>Destination</t>
  </si>
  <si>
    <t>Valeur</t>
  </si>
  <si>
    <t>Unité</t>
  </si>
  <si>
    <t>Incertitude</t>
  </si>
  <si>
    <t>Source</t>
  </si>
  <si>
    <t>kt</t>
  </si>
  <si>
    <t>Récolte</t>
  </si>
  <si>
    <t>Prodcom</t>
  </si>
  <si>
    <t>Production produits transformés</t>
  </si>
  <si>
    <t>Echanges (matières premières et produits transformés)</t>
  </si>
  <si>
    <t>Agreste (via CTIFL)</t>
  </si>
  <si>
    <t>Identifiant</t>
  </si>
  <si>
    <t>Equation d'égalité (eq = 0)</t>
  </si>
  <si>
    <t>Equation d'inégalité borne haute (eq &lt;= 0)</t>
  </si>
  <si>
    <t>Equation d'inégalité borne basse (eq &gt;= 0)</t>
  </si>
  <si>
    <t>Traduction</t>
  </si>
  <si>
    <t>Circuits de distribution</t>
  </si>
  <si>
    <t>Nom du groupe d'étiquette</t>
  </si>
  <si>
    <t>Type d'étiquette</t>
  </si>
  <si>
    <t>Etiquette</t>
  </si>
  <si>
    <t>Palette visible</t>
  </si>
  <si>
    <t>Palette de couleur</t>
  </si>
  <si>
    <t>Couleur</t>
  </si>
  <si>
    <t>Utilité</t>
  </si>
  <si>
    <t>Par marché du frais</t>
  </si>
  <si>
    <t>Par débouché</t>
  </si>
  <si>
    <t>Par type d'échange</t>
  </si>
  <si>
    <t>Famille de fruit ou légume</t>
  </si>
  <si>
    <t>nodeTags</t>
  </si>
  <si>
    <t>Permet de filtrer par famille d'espèce.</t>
  </si>
  <si>
    <t>Type de matière</t>
  </si>
  <si>
    <t>Etape de transformation</t>
  </si>
  <si>
    <t>Permet de filtrer par étape de transformation.</t>
  </si>
  <si>
    <t>Echange</t>
  </si>
  <si>
    <t>Permet de visualiser les échanges avec ou sans les ré-exports.</t>
  </si>
  <si>
    <t>Acteur concerné</t>
  </si>
  <si>
    <t>Permet de filtrer par acteur de la filière.</t>
  </si>
  <si>
    <t>Période</t>
  </si>
  <si>
    <t>dataTags</t>
  </si>
  <si>
    <t>Permet d'afficher le diagramme pour la période sélectionnée.</t>
  </si>
  <si>
    <t>fluxTags</t>
  </si>
  <si>
    <t>Statistique agricole annuelle par région administrative : séries 2010 - 2023</t>
  </si>
  <si>
    <t>Les superficies développées sont exprimées en hectare, les productions récoltées en quintal et les rendements en quintal par hectare.</t>
  </si>
  <si>
    <t>Données arrêtées au 22/10/2024. Données 2023 définitives.</t>
  </si>
  <si>
    <t>Source : Agreste - Statistique agricole annuelle - SSP/ Ministère en charge de l'agriculture</t>
  </si>
  <si>
    <t>LIB_REG2</t>
  </si>
  <si>
    <t>LIB_SAA</t>
  </si>
  <si>
    <t>SURF_2010</t>
  </si>
  <si>
    <t>SURF_2011</t>
  </si>
  <si>
    <t>SURF_2012</t>
  </si>
  <si>
    <t>SURF_2013</t>
  </si>
  <si>
    <t>SURF_2014</t>
  </si>
  <si>
    <t>SURF_2015</t>
  </si>
  <si>
    <t>SURF_2016</t>
  </si>
  <si>
    <t>SURF_2017</t>
  </si>
  <si>
    <t>SURF_2018</t>
  </si>
  <si>
    <t>SURF_2019</t>
  </si>
  <si>
    <t>SURF_2020</t>
  </si>
  <si>
    <t>SURF_2021</t>
  </si>
  <si>
    <t>SURF_2022</t>
  </si>
  <si>
    <t>SURF_2023</t>
  </si>
  <si>
    <t>REND_2010</t>
  </si>
  <si>
    <t>REND_2011</t>
  </si>
  <si>
    <t>REND_2012</t>
  </si>
  <si>
    <t>REND_2013</t>
  </si>
  <si>
    <t>REND_2014</t>
  </si>
  <si>
    <t>REND_2015</t>
  </si>
  <si>
    <t>REND_2016</t>
  </si>
  <si>
    <t>REND_2017</t>
  </si>
  <si>
    <t>REND_2018</t>
  </si>
  <si>
    <t>REND_2019</t>
  </si>
  <si>
    <t>REND_2020</t>
  </si>
  <si>
    <t>REND_2021</t>
  </si>
  <si>
    <t>REND_2022</t>
  </si>
  <si>
    <t>REND_2023</t>
  </si>
  <si>
    <t>PROD_2010</t>
  </si>
  <si>
    <t>PROD_2011</t>
  </si>
  <si>
    <t>PROD_2012</t>
  </si>
  <si>
    <t>PROD_2013</t>
  </si>
  <si>
    <t>PROD_2014</t>
  </si>
  <si>
    <t>PROD_2015</t>
  </si>
  <si>
    <t>PROD_2016</t>
  </si>
  <si>
    <t>PROD_2017</t>
  </si>
  <si>
    <t>PROD_2018</t>
  </si>
  <si>
    <t>PROD_2019</t>
  </si>
  <si>
    <t>PROD_2020</t>
  </si>
  <si>
    <t>PROD_2021</t>
  </si>
  <si>
    <t>PROD_2022</t>
  </si>
  <si>
    <t>PROD_2023</t>
  </si>
  <si>
    <t>FRANCE MÉTROPOLITAINE</t>
  </si>
  <si>
    <t>01 - Plants certifiés de pommes de terre</t>
  </si>
  <si>
    <t>02 - Dessus de plants de pommes de terre</t>
  </si>
  <si>
    <t>03 - Pommes de terre de féculerie</t>
  </si>
  <si>
    <t>04 - Pommes de terre primeurs ou nouvelles</t>
  </si>
  <si>
    <t>05 - Pommes de terre de conservation ou demi-saison</t>
  </si>
  <si>
    <t>06 - Pommes de terre de consommation (04 + 05)</t>
  </si>
  <si>
    <t>07 - Pommes de terre (01 + … + 05)</t>
  </si>
  <si>
    <t>08 - Igname</t>
  </si>
  <si>
    <t>09 - Manioc</t>
  </si>
  <si>
    <t>10 - Autres tubercules</t>
  </si>
  <si>
    <t>11 - Total Igname, manioc et autres tubercules (DOM) (08 + … + 10)</t>
  </si>
  <si>
    <t>12 - Total Pommes de terre et autres tubercules (07 + 11)</t>
  </si>
  <si>
    <t>11 - Île-de-France</t>
  </si>
  <si>
    <t>24 - Centre-Val de Loire</t>
  </si>
  <si>
    <t>27 - Bourgogne-Franche-Comté</t>
  </si>
  <si>
    <t>28 - Normandie</t>
  </si>
  <si>
    <t>32 - Hauts de France</t>
  </si>
  <si>
    <t>44 - Grand Est</t>
  </si>
  <si>
    <t>52 - Pays de la Loire</t>
  </si>
  <si>
    <t>53 - Bretagne</t>
  </si>
  <si>
    <t>75 - Nouvelle Aquitaine</t>
  </si>
  <si>
    <t>76 - Occitanie</t>
  </si>
  <si>
    <t>84 - Auvergne-Rhône-Alpes</t>
  </si>
  <si>
    <t>93 - Provence-Alpes-Côte d'Azur</t>
  </si>
  <si>
    <t>94 - Corse</t>
  </si>
  <si>
    <t>97 - DOM</t>
  </si>
  <si>
    <t>971 - Guadeloupe</t>
  </si>
  <si>
    <t>972 - Martinique</t>
  </si>
  <si>
    <t>973 - Guyane</t>
  </si>
  <si>
    <t>974 - La Réunion</t>
  </si>
  <si>
    <t>976 - Mayotte</t>
  </si>
  <si>
    <t>Les superficies développées sont exprimées en hectare, les productions récoltées hors jardins en quintal et les rendements en quintal par hectare.</t>
  </si>
  <si>
    <t>01 - Artichauts</t>
  </si>
  <si>
    <t>02 - Asperges en production</t>
  </si>
  <si>
    <t>03 - Céleris branches</t>
  </si>
  <si>
    <t>04 - Choux-fleurs</t>
  </si>
  <si>
    <t>05 - Choux brocolis à jets</t>
  </si>
  <si>
    <t>06 - Choux de Bruxelles</t>
  </si>
  <si>
    <t>07 - Choux à choucroute</t>
  </si>
  <si>
    <t>08 - Autres choux</t>
  </si>
  <si>
    <t>09 - Endives racines</t>
  </si>
  <si>
    <t>10 - Endives chicons</t>
  </si>
  <si>
    <t>11 - Epinards</t>
  </si>
  <si>
    <t>12 - Poireaux</t>
  </si>
  <si>
    <t>13 - Laitues</t>
  </si>
  <si>
    <t>14 - Chicorées frisées et scaroles</t>
  </si>
  <si>
    <t>15 - Cresson</t>
  </si>
  <si>
    <t>16 - Mâche</t>
  </si>
  <si>
    <t>17 - Autres salades</t>
  </si>
  <si>
    <t>18 - Bettes et cardes</t>
  </si>
  <si>
    <t>19 - Brèdes</t>
  </si>
  <si>
    <t>20 - Persil</t>
  </si>
  <si>
    <t>21 - Fraises en plein air</t>
  </si>
  <si>
    <t>22 - Fraises sous serres</t>
  </si>
  <si>
    <t>23 - Total fraises (21 + 22)</t>
  </si>
  <si>
    <t>24 - Aubergines</t>
  </si>
  <si>
    <t>25 - Banane plantain</t>
  </si>
  <si>
    <t>26 - Concombre en plein air</t>
  </si>
  <si>
    <t>27 - Concombre sous serres</t>
  </si>
  <si>
    <t>28 - Total concombres (26 + 27)</t>
  </si>
  <si>
    <t>29 - Chayote ou christophine</t>
  </si>
  <si>
    <t>30 - Courgette</t>
  </si>
  <si>
    <t>31 - Gombo</t>
  </si>
  <si>
    <t>32 - Cantaloups et autres melons en plein air</t>
  </si>
  <si>
    <t>33 - Cantaloups et autres melons sous serres</t>
  </si>
  <si>
    <t>34 - Total melons (32 + 33)</t>
  </si>
  <si>
    <t>35 - Pastèque</t>
  </si>
  <si>
    <t>36 - Poivron, piment</t>
  </si>
  <si>
    <t>37 - Potirons, courges, citrouilles, giraumon</t>
  </si>
  <si>
    <t>38 - Tomates plein air pour le frais</t>
  </si>
  <si>
    <t>39 - Tomates plein air pour l'industrie</t>
  </si>
  <si>
    <t>40 - Tomate sous serres</t>
  </si>
  <si>
    <t>41 - Total Tomates (38 + 39 + 40)</t>
  </si>
  <si>
    <t>42 - Ail total (en vert et en sec)</t>
  </si>
  <si>
    <t>43 - Betterave potagère</t>
  </si>
  <si>
    <t>44 - Carottes pour le frais</t>
  </si>
  <si>
    <t>45 - Carottes pour l'industrie</t>
  </si>
  <si>
    <t>46 - Total carottes (44 + 45)</t>
  </si>
  <si>
    <t>47 - Céleri rave</t>
  </si>
  <si>
    <t>48 - Echalote</t>
  </si>
  <si>
    <t>49 - Navet potager</t>
  </si>
  <si>
    <t>50 - Oignon blanc</t>
  </si>
  <si>
    <t>51 - Oignon de couleur</t>
  </si>
  <si>
    <t>52 - Radis</t>
  </si>
  <si>
    <t>53 - Salsifis et scorsonère</t>
  </si>
  <si>
    <t>54 - Petits pois</t>
  </si>
  <si>
    <t>55 - Haricots à écosser et demi-secs (grain)</t>
  </si>
  <si>
    <t>56 - Haricots verts (y compris haricots beurre)</t>
  </si>
  <si>
    <t>57 - Maïs doux</t>
  </si>
  <si>
    <t>58 - Champignons cultivés</t>
  </si>
  <si>
    <t>59 - Truffes</t>
  </si>
  <si>
    <t>60 - Autres légumes</t>
  </si>
  <si>
    <t>01 - Abricots</t>
  </si>
  <si>
    <t>02 - Bigarreau</t>
  </si>
  <si>
    <t>03 - Griottes &amp; autres cerises</t>
  </si>
  <si>
    <t>04 - Total cerises (02 + 03)</t>
  </si>
  <si>
    <t>05 - Pavie</t>
  </si>
  <si>
    <t>06 - Pêche</t>
  </si>
  <si>
    <t>07 - Nectarine et brugnon</t>
  </si>
  <si>
    <t>08 - Total toutes pêches (05 + 06 + 07)</t>
  </si>
  <si>
    <t>09 - Prune d'ente et hybride</t>
  </si>
  <si>
    <t>10 - Mirabelle</t>
  </si>
  <si>
    <t>11 - Reine-claude</t>
  </si>
  <si>
    <t>12 - Quetsche</t>
  </si>
  <si>
    <t>13 - Autres prunes</t>
  </si>
  <si>
    <t>14 - Total prunes (09 + … +13)</t>
  </si>
  <si>
    <t>15 - Letchi, longani, ramboutan</t>
  </si>
  <si>
    <t>16 - Mangue</t>
  </si>
  <si>
    <t>17 - Olive</t>
  </si>
  <si>
    <t>18 - Autres fruits à noyaux</t>
  </si>
  <si>
    <t>19 - Pommes à cidre</t>
  </si>
  <si>
    <t>20 - Jules Guyot</t>
  </si>
  <si>
    <t>21 - William's</t>
  </si>
  <si>
    <t>22 - Autres poires d’été</t>
  </si>
  <si>
    <t>23 - Poires d'été (20 + 21 + 22)</t>
  </si>
  <si>
    <t>24 - Poires d'automne</t>
  </si>
  <si>
    <t>25 - Poires d'hiver</t>
  </si>
  <si>
    <t>26 - Total poires de table (23 + 24 + 25)</t>
  </si>
  <si>
    <t>27 - Golden</t>
  </si>
  <si>
    <t>28 - Granny Smith</t>
  </si>
  <si>
    <t>29 - Gala</t>
  </si>
  <si>
    <t>30 - Autres pommes</t>
  </si>
  <si>
    <t>31 - Total pommes de table (27 + … + 30)</t>
  </si>
  <si>
    <t>32 - Autres fruits à pépins</t>
  </si>
  <si>
    <t>33 - Amandes</t>
  </si>
  <si>
    <t>34 - Châtaignes</t>
  </si>
  <si>
    <t>35 - Noix</t>
  </si>
  <si>
    <t>36 - Noix de coco</t>
  </si>
  <si>
    <t>37 - Noisettes</t>
  </si>
  <si>
    <t>38 - Autres fruits à coques</t>
  </si>
  <si>
    <t>39 - Actinidia (Kiwi)</t>
  </si>
  <si>
    <t>40 - Cassis et myrtilles</t>
  </si>
  <si>
    <t>41 - Framboises</t>
  </si>
  <si>
    <t>42 - Groseilles</t>
  </si>
  <si>
    <t>43 - Autres petits fruits</t>
  </si>
  <si>
    <t>44 - Corossol, pomme cannelle</t>
  </si>
  <si>
    <t>45 - Goyave, Goyavier</t>
  </si>
  <si>
    <t>46 - Abricot pays ou mamey</t>
  </si>
  <si>
    <t>47 - Maracuja, fruits de la passion, grenadille</t>
  </si>
  <si>
    <t>48 - Autres fruits tropicaux</t>
  </si>
  <si>
    <t>49 - Ananas</t>
  </si>
  <si>
    <t>50 - Avocat</t>
  </si>
  <si>
    <t>51 - Bananes fruits</t>
  </si>
  <si>
    <t>52 - Figues</t>
  </si>
  <si>
    <t>53 - Citrons, limes, combavas</t>
  </si>
  <si>
    <t>54 - Clémentines, mandarines</t>
  </si>
  <si>
    <t>55 - Oranger et hybrides</t>
  </si>
  <si>
    <t>56 - Pamplemousse, chadèque, pomelo et hybrides</t>
  </si>
  <si>
    <t>57 - Autres agrumes</t>
  </si>
  <si>
    <t>Les superficies totale et en production sont exprimées en hectare, les productions récoltées de raisin en quintal et les rendements en quintal par hectare.</t>
  </si>
  <si>
    <t>SURF_TOT_2010</t>
  </si>
  <si>
    <t>SURF_TOT_2011</t>
  </si>
  <si>
    <t>SURF_TOT_2012</t>
  </si>
  <si>
    <t>SURF_TOT_2013</t>
  </si>
  <si>
    <t>SURF_TOT_2014</t>
  </si>
  <si>
    <t>SURF_TOT_2015</t>
  </si>
  <si>
    <t>SURF_TOT_2016</t>
  </si>
  <si>
    <t>SURF_TOT_2017</t>
  </si>
  <si>
    <t>SURF_TOT_2018</t>
  </si>
  <si>
    <t>SURF_TOT_2019</t>
  </si>
  <si>
    <t>SURF_TOT_2020</t>
  </si>
  <si>
    <t>SURF_TOT_2021</t>
  </si>
  <si>
    <t>SURF_TOT_2022</t>
  </si>
  <si>
    <t>SURF_TOT_2023</t>
  </si>
  <si>
    <t>SURF_PROD_2010</t>
  </si>
  <si>
    <t>SURF_PROD_2011</t>
  </si>
  <si>
    <t>SURF_PROD_2012</t>
  </si>
  <si>
    <t>SURF_PROD_2013</t>
  </si>
  <si>
    <t>SURF_PROD_2014</t>
  </si>
  <si>
    <t>SURF_PROD_2015</t>
  </si>
  <si>
    <t>SURF_PROD_2016</t>
  </si>
  <si>
    <t>SURF_PROD_2017</t>
  </si>
  <si>
    <t>SURF_PROD_2018</t>
  </si>
  <si>
    <t>SURF_PROD_2019</t>
  </si>
  <si>
    <t>SURF_PROD_2020</t>
  </si>
  <si>
    <t>SURF_PROD_2021</t>
  </si>
  <si>
    <t>SURF_PROD_2022</t>
  </si>
  <si>
    <t>SURF_PROD_2023</t>
  </si>
  <si>
    <t>01 - Vigne à raisin de table</t>
  </si>
  <si>
    <t>02 - Vigne à raisin de cuve</t>
  </si>
  <si>
    <t>03 - Total vignes (01 + 02)</t>
  </si>
  <si>
    <t>Périmètre géographique</t>
  </si>
  <si>
    <t>Pas de surfaces avant 2020 et pas de production</t>
  </si>
  <si>
    <t>Volumes négligés</t>
  </si>
  <si>
    <t>Endives racines</t>
  </si>
  <si>
    <t>?</t>
  </si>
  <si>
    <t>Tomates en plein air pour le frais</t>
  </si>
  <si>
    <t>Tomates en plein air pour l'industrie</t>
  </si>
  <si>
    <t>Pas présent dans la classification Agreste</t>
  </si>
  <si>
    <t>Récolte (kt)</t>
  </si>
  <si>
    <t>Données extraites le24/02/2025 09:33:25 depuis [ESTAT]</t>
  </si>
  <si>
    <t xml:space="preserve">Dataset: </t>
  </si>
  <si>
    <t>Production vendue, exportations et importations [ds-056120__custom_15520100]</t>
  </si>
  <si>
    <t>Dernière mise à jour:</t>
  </si>
  <si>
    <t>06/02/2025 11:00</t>
  </si>
  <si>
    <t>Fréquence</t>
  </si>
  <si>
    <t>Annual</t>
  </si>
  <si>
    <t>DECL</t>
  </si>
  <si>
    <t>France</t>
  </si>
  <si>
    <t>INDICATORS</t>
  </si>
  <si>
    <t>PRODQNT</t>
  </si>
  <si>
    <t>TIME</t>
  </si>
  <si>
    <t>2015</t>
  </si>
  <si>
    <t>2019</t>
  </si>
  <si>
    <t>2023</t>
  </si>
  <si>
    <t>PRCCODE (Codes)</t>
  </si>
  <si>
    <t>PRCCODE (Libellés)</t>
  </si>
  <si>
    <t/>
  </si>
  <si>
    <t>10311110</t>
  </si>
  <si>
    <t>Pommes de terre, non cuites ou cuites à l’eau ou à la vapeur, congelées ou surgelées</t>
  </si>
  <si>
    <t>:</t>
  </si>
  <si>
    <t>10311130</t>
  </si>
  <si>
    <t>Pommes de terre préparées ou conservées autrement qu’au vinaigre ou à l’acide acétique, congelées ou surgelées, y compris les pommes de terre entièrement ou partiellement frites et ensuite congelées ou surgelées</t>
  </si>
  <si>
    <t>10311200</t>
  </si>
  <si>
    <t>10311300</t>
  </si>
  <si>
    <t>10311430</t>
  </si>
  <si>
    <t>Pommes de terre préparées ou conservées, sous forme de farine, semoule ou flocons (à l’exclusion des chips et des produits congelés ou surgelés, ou préparés ou conservés au vinaigre ou à l’acide acétique)</t>
  </si>
  <si>
    <t>10311460</t>
  </si>
  <si>
    <t>Autres préparations ou conserves de pommes de terre, y compris les chips (à l’exclusion des produits congelés ou surgelés, séchés, préparés ou conservés au vinaigre ou à l’acide acétique, ou sous forme de farines, semoules ou flocons)</t>
  </si>
  <si>
    <t>10321100</t>
  </si>
  <si>
    <t>10321210</t>
  </si>
  <si>
    <t>Jus d’orange, non concentré, congelé</t>
  </si>
  <si>
    <t>10321220</t>
  </si>
  <si>
    <t>Jus d’orange, non concentré, non congelé</t>
  </si>
  <si>
    <t>10321230</t>
  </si>
  <si>
    <t>Jus d’orange n.c.a.</t>
  </si>
  <si>
    <t>10321300</t>
  </si>
  <si>
    <t>10321400</t>
  </si>
  <si>
    <t>Jus d’ananas</t>
  </si>
  <si>
    <t>10321500</t>
  </si>
  <si>
    <t>Jus de raisin, y compris le moût</t>
  </si>
  <si>
    <t>10321600</t>
  </si>
  <si>
    <t>10321700</t>
  </si>
  <si>
    <t>10321910</t>
  </si>
  <si>
    <t>Jus de tout autre agrume (à l’exclusion des oranges et pamplemousses), non concentré</t>
  </si>
  <si>
    <t>10321920</t>
  </si>
  <si>
    <t>Jus de tout autre fruit ou légume (à l’exclusion des oranges, pamplemousses, ananas, tomates, raisin et pommes), non concentré, non fermenté, sans addition d’alcool</t>
  </si>
  <si>
    <t>10321930</t>
  </si>
  <si>
    <t>Autres jus de fruits ou légumes n.c.a.</t>
  </si>
  <si>
    <t>10391100</t>
  </si>
  <si>
    <t>Légumes et mélanges de légumes congelés ou surgelés, non cuits ou cuits à l’eau ou à la vapeur (à l’exclusion des pommes de terre)</t>
  </si>
  <si>
    <t>10391200</t>
  </si>
  <si>
    <t>Légumes conservés provisoirement au moyen de gaz sulfureux ou dans de l’eau salée, soufrée ou additionnée d’autres substances servant à assurer provisoirement leur conservation, mais impropres à l’alimentation en l’état</t>
  </si>
  <si>
    <t>10391330</t>
  </si>
  <si>
    <t>Oignons, séchés, même coupés en morceaux ou en tranches ou bien broyés ou pulvérisés, mais non autrement préparés</t>
  </si>
  <si>
    <t>10391350</t>
  </si>
  <si>
    <t>Champignons et truffes, séchés, même coupés en morceaux ou en tranches ou bien broyés ou pulvérisés, mais non autrement préparés</t>
  </si>
  <si>
    <t>10391390</t>
  </si>
  <si>
    <t>Légumes (à l’exclusion des pommes de terre, des oignons, des champignons et des truffes) et mélanges de légumes, séchés, même coupés en morceaux ou en tranches ou bien broyés ou pulvérisés, mais non autrement préparés</t>
  </si>
  <si>
    <t>10391500</t>
  </si>
  <si>
    <t>Haricots, conservés autrement qu’au vinaigre ou à l’acide acétique (à l’exclusion des plats préparés)</t>
  </si>
  <si>
    <t>10391600</t>
  </si>
  <si>
    <t>Pois, conservés autrement qu’au vinaigre ou à l’acide acétique (à l’exclusion des plats préparés)</t>
  </si>
  <si>
    <t>10391710</t>
  </si>
  <si>
    <t>Tomates, entières ou en morceaux, conservées autrement qu’au vinaigre ou à l’acide acétique (à l’exclusion des plats préparés)</t>
  </si>
  <si>
    <t>10391721</t>
  </si>
  <si>
    <t>10391725</t>
  </si>
  <si>
    <t>10391730</t>
  </si>
  <si>
    <t>Champignons et truffes, préparés ou conservés autrement qu’au vinaigre ou à l’acide acétique (à l’exclusion des plats préparés et des champignons et truffes séchés ou congelés)</t>
  </si>
  <si>
    <t>10391740</t>
  </si>
  <si>
    <t>Autres légumes et mélanges de légumes, non congelés, conservés autrement qu’au vinaigre ou à l’acide acétique (à l’exclusion des plats préparés et des autres légumes et mélanges de légumes non cuits ou cuits à l’eau ou à la vapeur)</t>
  </si>
  <si>
    <t>10391750</t>
  </si>
  <si>
    <t>Choucroute, non congelée, conservée autrement qu’au vinaigre ou à l’acide acétique (à l’exclusion des plats préparés et de la choucroute séchée)</t>
  </si>
  <si>
    <t>10391760</t>
  </si>
  <si>
    <t>Asperges, non congelées, conservées autrement qu’au vinaigre ou à l’acide acétique (à l’exclusion des plats préparés et des asperges séchées)</t>
  </si>
  <si>
    <t>10391770</t>
  </si>
  <si>
    <t>Olives, non congelées, conservées autrement qu’au vinaigre ou à l’acide acétique (à l’exclusion des plats préparés et des olives séchées)</t>
  </si>
  <si>
    <t>10391780</t>
  </si>
  <si>
    <t>Maïs doux, non congelé, conservé autrement qu’au vinaigre ou à l’acide acétique (à l’exclusion des plats préparés et du maïs doux séché)</t>
  </si>
  <si>
    <t>10391790</t>
  </si>
  <si>
    <t>Autres légumes et mélanges de légumes, non congelés (à l’exclusion des plats préparés)</t>
  </si>
  <si>
    <t>10391800</t>
  </si>
  <si>
    <t>Légumes (à l’exclusion des pommes de terre), fruits, fruits à coque et parties comestibles de plantes, préparés ou conservés au vinaigre ou à l’acide acétique</t>
  </si>
  <si>
    <t>10392100</t>
  </si>
  <si>
    <t>Fruits et fruits à coque, congelés, non cuits ou cuits à l’eau ou à la vapeur</t>
  </si>
  <si>
    <t>10392230</t>
  </si>
  <si>
    <t>Confitures, marmelades, gelées, purées et pâtes d’agrumes, obtenues par cuisson (à l’exclusion des préparations homogénéisées)</t>
  </si>
  <si>
    <t>10392290</t>
  </si>
  <si>
    <t>Confitures, marmelades, gelées, purées et pâtes de fruits à coque et de fruits autres qu’agrumes, obtenues par cuisson (à l’exclusion des préparations homogénéisées)</t>
  </si>
  <si>
    <t>10392330</t>
  </si>
  <si>
    <t>Arachides, préparées ou conservées autrement qu’au vinaigre ou à l’acide acétique, et beurre d’arachide (à l’exclusion des arachides congelées, sous forme de purée ou de pâte)</t>
  </si>
  <si>
    <t>10392390</t>
  </si>
  <si>
    <t>Autres fruits à coque et autres graines, y compris les mélanges, préparés ou conservés autrement qu’au vinaigre ou à l’acide acétique (à l’exclusion des fruits et graines congelés, sous forme de purée ou de pâte, ou confits au sucre)</t>
  </si>
  <si>
    <t>10392410</t>
  </si>
  <si>
    <t>Écorces d’agrumes ou de melons, fraîches, congelées, séchées ou conservées dans de l’eau salée, soufrée ou additionnée d’autres substances</t>
  </si>
  <si>
    <t>10392430</t>
  </si>
  <si>
    <t>Autres fruits et fruits à coque, provisoirement conservés au moyen de gaz sulfureux ou dans de l’eau salée, soufrée ou additionnée d’autres substances, impropres à l’alimentation immédiate</t>
  </si>
  <si>
    <t>10392500</t>
  </si>
  <si>
    <t>Arachides et fruits à coque, sans coques, et graines de tournesol, pelées</t>
  </si>
  <si>
    <t>10392510</t>
  </si>
  <si>
    <t>10392511</t>
  </si>
  <si>
    <t>Arachides et fruits à coque, sans coques, et graines de tournesol, pelées</t>
  </si>
  <si>
    <t>10392520</t>
  </si>
  <si>
    <t>Autres fruits, séchés (à l’exclusion des bananes, dattes, figues, ananas, avocats, goyaves, mangues, mangoustans, agrumes et raisins); mélanges de fruits à coque et séchés</t>
  </si>
  <si>
    <t>10392550</t>
  </si>
  <si>
    <t>10392910</t>
  </si>
  <si>
    <t>10392920</t>
  </si>
  <si>
    <t>Autres fruits, séchés (à l’exclusion des bananes, dattes, figues, ananas, avocats, goyaves, mangues, mangoustans, agrumes et raisins); mélanges de fruits à coque et de fruits séchés</t>
  </si>
  <si>
    <t>10392930</t>
  </si>
  <si>
    <t>Fruits séchés (à l'exclusion des raisins); mélanges de fruits à coque séchés et/ou de fruits séchés</t>
  </si>
  <si>
    <t>10392950</t>
  </si>
  <si>
    <t>10393000</t>
  </si>
  <si>
    <t>Déchets et sous-produits végétaux pour l’alimentation des animaux n.c.a.</t>
  </si>
  <si>
    <t>10399100</t>
  </si>
  <si>
    <t>Cuisson et autres façons de préparations à base de fruits et légumes</t>
  </si>
  <si>
    <t>10412110</t>
  </si>
  <si>
    <t>Huile d’arachide brute et ses fractions (non chimiquement modifiées)</t>
  </si>
  <si>
    <t>10412200</t>
  </si>
  <si>
    <t>10412500</t>
  </si>
  <si>
    <t>Huile de coton brute et ses fractions (non chimiquement modifiées)</t>
  </si>
  <si>
    <t>10412510</t>
  </si>
  <si>
    <t>Huile de palme brute et ses fractions (non chimiquement modifiées)</t>
  </si>
  <si>
    <t>10412700</t>
  </si>
  <si>
    <t>10412800</t>
  </si>
  <si>
    <t>Huile de coco (coprah) brute et ses fractions (non chimiquement modifiées)</t>
  </si>
  <si>
    <t>10412900</t>
  </si>
  <si>
    <t>Autres huiles végétales brutes (non chimiquement modifiées)</t>
  </si>
  <si>
    <t>10412910</t>
  </si>
  <si>
    <t>10415200</t>
  </si>
  <si>
    <t>Huile d’arachide raffinée et fractions (non chimiquement modifiées)</t>
  </si>
  <si>
    <t>10415500</t>
  </si>
  <si>
    <t>Huile de coton et ses fractions, raffinées (non chimiquement modifiées)</t>
  </si>
  <si>
    <t>10415700</t>
  </si>
  <si>
    <t>Huile de palme et ses fractions, raffinées (non chimiquement modifiées)</t>
  </si>
  <si>
    <t>10415800</t>
  </si>
  <si>
    <t>Huile de coco (coprah) et ses fractions (non chimiquement modifiées)</t>
  </si>
  <si>
    <t>10415900</t>
  </si>
  <si>
    <t>Autres huiles et leurs fractions, raffinées, non chimiquement modifiées; autres graisses et huiles végétales fixes (à l’exclusion de l’huile de maïs) et leurs fractions n.c.a., raffinées, non chimiquement modifiées</t>
  </si>
  <si>
    <t>10621115</t>
  </si>
  <si>
    <t>Fécule de pommes de terre</t>
  </si>
  <si>
    <t>10621130</t>
  </si>
  <si>
    <t>Inuline</t>
  </si>
  <si>
    <t>10621170</t>
  </si>
  <si>
    <t>Dextrine et autres amidons et fécules modifiés, y compris estérifiés ou éthérifiés, solubles, prégélatinisés, gonflants, dialdéhydes ou traités au formaldéhyde ou à l’épichlorhydrine</t>
  </si>
  <si>
    <t>10621200</t>
  </si>
  <si>
    <t>Tapioca et ses succédanés préparés à partir de fécules, sous forme de flocons, grumeaux, grains perlés, criblures ou formes similaires</t>
  </si>
  <si>
    <t>10621310</t>
  </si>
  <si>
    <t>Glucose et sirop de glucose sans addition d’aromatisants ou de colorants</t>
  </si>
  <si>
    <t>10621320</t>
  </si>
  <si>
    <t>Fructose chimiquement pur à l’état solide; fructose et sirop de fructose et isoglucose, contenant en poids à l’état sec &gt; 50 % de fructose; isoglucose sans addition d’aromatisants ou de colorants</t>
  </si>
  <si>
    <t>10621330</t>
  </si>
  <si>
    <t>Maltodextrine et sirop de maltodextrine sans addition d’aromatisants ou de colorants</t>
  </si>
  <si>
    <t>10621390</t>
  </si>
  <si>
    <t>Autres sucres, y compris le sucre inverti, n.c.a.</t>
  </si>
  <si>
    <t>10622000</t>
  </si>
  <si>
    <t>Résidus de l’amidonnerie et résidus similaires</t>
  </si>
  <si>
    <t>10822400</t>
  </si>
  <si>
    <t>Fruits, noix, écorces de fruits et autres parties de plantes comestibles, égouttés, glacés ou cristallisés</t>
  </si>
  <si>
    <t>10841230</t>
  </si>
  <si>
    <t>Tomato ketchup et autres sauces tomate</t>
  </si>
  <si>
    <t>10851300</t>
  </si>
  <si>
    <t>Plats préparés à base de légumes</t>
  </si>
  <si>
    <t>10861030</t>
  </si>
  <si>
    <t>Préparations homogénéisées de légumes (à l’exclusion des préparations congelées ou conservées au vinaigre ou à l’acide acétique)</t>
  </si>
  <si>
    <t>10861050</t>
  </si>
  <si>
    <t>Confitures, gelées de fruits, marmelades, purées et pâtes de fruits et de fruits à coque</t>
  </si>
  <si>
    <t>Valeur spéciale</t>
  </si>
  <si>
    <t>Non disponible</t>
  </si>
  <si>
    <t>Commerce UE depuis 1988 par SH2,4,6 et NC8 [ds-045409__custom_15520533]</t>
  </si>
  <si>
    <t>17/02/2025 11:00</t>
  </si>
  <si>
    <t>REPORTER</t>
  </si>
  <si>
    <t>France (incl. Saint-Barthélemy 'BL' -&gt; 2012; incl. Guyane française 'GF', Guadeloupe 'GP', Martinique 'MQ', Réunion 'RE' depuis 1997; incl. Mayotte 'YT' depuis 2014)</t>
  </si>
  <si>
    <t>PARTNER</t>
  </si>
  <si>
    <t>Tous les pays du monde</t>
  </si>
  <si>
    <t>QUANTITY_IN_100KG</t>
  </si>
  <si>
    <t>FLOW (Libellés)</t>
  </si>
  <si>
    <t>IMPORTATION</t>
  </si>
  <si>
    <t>EXPORTATION</t>
  </si>
  <si>
    <t>PRODUCT (Codes)</t>
  </si>
  <si>
    <t>PRODUCT (Libellés)</t>
  </si>
  <si>
    <t>07011000</t>
  </si>
  <si>
    <t>Pommes de terre de semence</t>
  </si>
  <si>
    <t>07019010</t>
  </si>
  <si>
    <t>Pommes de terre, à l'état frais ou réfrigéré, destinées à la fabrication de la fécule</t>
  </si>
  <si>
    <t>07019050</t>
  </si>
  <si>
    <t>Pommes de terre de primeurs, à l'état frais ou réfrigéré, du 1er janvier au 30 juin</t>
  </si>
  <si>
    <t>07019090</t>
  </si>
  <si>
    <t>Pommes de terre, à l'état frais ou réfrigéré (à l'excl. des pommes de terre de primeurs du 1er janvier au 30 juin, des pommes de terre de semence et des pommes de terre destinées à la fabrication de la fécule)</t>
  </si>
  <si>
    <t>07020000</t>
  </si>
  <si>
    <t>Tomates, à l'état frais ou réfrigéré</t>
  </si>
  <si>
    <t>07031011</t>
  </si>
  <si>
    <t>Oignons de semence, à l'état frais ou réfrigéré</t>
  </si>
  <si>
    <t>07031019</t>
  </si>
  <si>
    <t>Oignons, à l'état frais ou réfrigéré (à l'excl. des oignons de semence)</t>
  </si>
  <si>
    <t>07031090</t>
  </si>
  <si>
    <t>Echalotes, à l'état frais ou réfrigéré</t>
  </si>
  <si>
    <t>07032000</t>
  </si>
  <si>
    <t>Aulx, à l'état frais ou réfrigéré</t>
  </si>
  <si>
    <t>07039000</t>
  </si>
  <si>
    <t>Poireaux et autres légumes alliacés, à l'état frais ou réfrigéré (à l'excl. des oignons, des échalotes et des aulx)</t>
  </si>
  <si>
    <t>07041000</t>
  </si>
  <si>
    <t>Choux-fleurs et choux-fleurs brocolis, à l'état frais ou réfrigéré</t>
  </si>
  <si>
    <t>07042000</t>
  </si>
  <si>
    <t>Choux de Bruxelles, à l'état frais ou réfrigéré</t>
  </si>
  <si>
    <t>07049010</t>
  </si>
  <si>
    <t>Choux blancs et choux rouges, à l'état frais ou réfrigéré</t>
  </si>
  <si>
    <t>07049090</t>
  </si>
  <si>
    <t>Choux frisés, choux-raves et produits comestibles simil., à l'état frais ou réfrigéré (à l'excl. des choux-fleurs, des choux-fleurs brocolis, des choux de Bruxelles, des choux blancs et des choux rouges)(2022-2500);Choux frisés, choux-raves et produits comestibles simil., à l'état frais ou réfrigéré (à l'excl. des choux-fleurs, des choux-fleurs brocolis, des choux de Bruxelles, des choux blancs et des choux rouges)(1988-2021)</t>
  </si>
  <si>
    <t>07051100</t>
  </si>
  <si>
    <t>Laitues pommées, à l'état frais ou réfrigéré</t>
  </si>
  <si>
    <t>07051900</t>
  </si>
  <si>
    <t>Laitues 'Lactuca sativa', à l'état frais ou réfrigéré (à l'excl. des laitues pommées)</t>
  </si>
  <si>
    <t>07052100</t>
  </si>
  <si>
    <t>Witloofs 'Cichorium intybus var. foliosum', à l'état frais ou réfrigéré</t>
  </si>
  <si>
    <t>07052900</t>
  </si>
  <si>
    <t>Chicorées 'Cichorium spp.', à l'état frais ou réfrigéré (à l'excl. des witloofs 'Cichorium intybus var. foliosum')</t>
  </si>
  <si>
    <t>07061000</t>
  </si>
  <si>
    <t>Carottes et navets, à l'état frais ou réfrigéré</t>
  </si>
  <si>
    <t>07069010</t>
  </si>
  <si>
    <t>Céleris-raves, à l'état frais ou réfrigéré</t>
  </si>
  <si>
    <t>07069030</t>
  </si>
  <si>
    <t>Raifort 'Cochlearia armoracia', à l'état frais ou réfrigéré</t>
  </si>
  <si>
    <t>07069090</t>
  </si>
  <si>
    <t>Betteraves à salade, salsifis, radis et racines comestibles simil., à l'état frais ou réfrigéré (à l'excl. des carottes, des navets, des céleris-raves et du raifort)</t>
  </si>
  <si>
    <t>07070005</t>
  </si>
  <si>
    <t>Concombres, à l'état frais ou réfrigéré</t>
  </si>
  <si>
    <t>07070090</t>
  </si>
  <si>
    <t>Cornichons, à l'état frais ou réfrigéré</t>
  </si>
  <si>
    <t>07081000</t>
  </si>
  <si>
    <t>Pois 'Pisum sativum', écossés ou non, à l'état frais ou réfrigéré</t>
  </si>
  <si>
    <t>07082000</t>
  </si>
  <si>
    <t>Haricots 'Vigna spp., Phaseolus spp.', écossés ou non, à l'état frais ou réfrigéré</t>
  </si>
  <si>
    <t>07089000</t>
  </si>
  <si>
    <t>Légumes à cosse, écossés ou non, à l'état frais ou réfrigéré (à l'excl. des pois 'Pisum sativum' et des haricots 'Vigna spp., Phaseolus spp.')</t>
  </si>
  <si>
    <t>07092000</t>
  </si>
  <si>
    <t>Asperges, à l'état frais ou réfrigéré</t>
  </si>
  <si>
    <t>07093000</t>
  </si>
  <si>
    <t>Aubergines, à l'état frais ou réfrigéré</t>
  </si>
  <si>
    <t>07094000</t>
  </si>
  <si>
    <t>Céleris, à l'état frais ou réfrigéré (à l'excl. des céleris-raves)</t>
  </si>
  <si>
    <t>07095100</t>
  </si>
  <si>
    <t>Champignons du genre 'Agaricus', à l'état frais ou réfrigéré</t>
  </si>
  <si>
    <t>Chanterelles, à l'état frais ou réfrigéré</t>
  </si>
  <si>
    <t>Cèpes, à l'état frais ou réfrigéré</t>
  </si>
  <si>
    <t>07095200</t>
  </si>
  <si>
    <t>Champignons du genre Boletus, à l’état frais ou réfrigéré(2022-2500);Truffes, à l'état frais ou réfrigéré(1988-2006)</t>
  </si>
  <si>
    <t>07095300</t>
  </si>
  <si>
    <t>Champignons du genre Cantharellus, à l’état frais ou réfrigéré</t>
  </si>
  <si>
    <t>07095400</t>
  </si>
  <si>
    <t>Shiitake «Lentinus edodes», à l’état frais ou réfrigéré</t>
  </si>
  <si>
    <t>07095500</t>
  </si>
  <si>
    <t>Matsutake («Tricholoma matsutake», «Tricholoma magnivelare», «Tricholoma anatolicum», «Tricholoma dulciolens» ou «Tricholoma caligatum»), à l’état frais ou réfrigéré</t>
  </si>
  <si>
    <t>07095600</t>
  </si>
  <si>
    <t>Truffes «Tuber spp.», à l’état frais ou réfrigéré</t>
  </si>
  <si>
    <t>07095900</t>
  </si>
  <si>
    <t>Champignons et truffes comestibles, à l’état frais ou réfrigéré (à l’exclusion des Agaricus, Boletus, Cantharellus, shiitake, matsutake et «Tuber spp.»)</t>
  </si>
  <si>
    <t>07095910</t>
  </si>
  <si>
    <t>07095930</t>
  </si>
  <si>
    <t>07095950</t>
  </si>
  <si>
    <t>Truffes, à l'état frais ou réfrigéré</t>
  </si>
  <si>
    <t>07095990</t>
  </si>
  <si>
    <t>Champignons comestibles, à l'état frais ou réfrigéré (à l'excl. des chanterelles, des cèpes, des champignons du genre 'Agaricus' et des truffes)</t>
  </si>
  <si>
    <t>07096010</t>
  </si>
  <si>
    <t>Piments doux ou poivrons, à l'état frais ou réfrigéré</t>
  </si>
  <si>
    <t>07096091</t>
  </si>
  <si>
    <t>Piments du genre 'Capsicum', à l'état frais ou réfrigéré, destinés à la fabrication de la capsicine ou de teintures d'oléorésines de 'Capsicum'</t>
  </si>
  <si>
    <t>07096095</t>
  </si>
  <si>
    <t>Piments du genre 'Capsicum' ou du genre 'Pimenta', à l'état frais ou réfrigéré, destinés à la fabrication industrielle d'huiles essentielles ou de résinoïdes</t>
  </si>
  <si>
    <t>07096099</t>
  </si>
  <si>
    <t>Piments du genre 'Capsicum' ou du genre 'Pimenta', à l'état frais ou réfrigéré (à l'excl. des piments doux ou poivrons ainsi que des piments destinés à la fabrication de la capsicine, de teintures d'oléorésines de 'Capsicum', d'huiles essentielles ou de résinoïdes)</t>
  </si>
  <si>
    <t>07097000</t>
  </si>
  <si>
    <t>Epinards, tétragones {épinards de Nouvelle-Zélande} et arroches {épinards géants}, à l'état frais ou réfrigéré</t>
  </si>
  <si>
    <t>07099100</t>
  </si>
  <si>
    <t>Artichauts, à l’état frais ou réfrigéré</t>
  </si>
  <si>
    <t>07099310</t>
  </si>
  <si>
    <t>Courgettes, à l’état frais ou réfrigéré</t>
  </si>
  <si>
    <t>07099390</t>
  </si>
  <si>
    <t>Citrouilles, courges et calebasses {Cucurbita spp.}, à l’état frais ou réfrigéré (à l'excl. des courgettes)</t>
  </si>
  <si>
    <t>07099910</t>
  </si>
  <si>
    <t>Salades, à l’état frais ou réfrigéré (à l’excl. des laitues {Lactuca sativa} et chicorées {Cichorium spp.})</t>
  </si>
  <si>
    <t>07099920</t>
  </si>
  <si>
    <t>Cardes et cardons, à l’état frais ou réfrigéré</t>
  </si>
  <si>
    <t>07099940</t>
  </si>
  <si>
    <t>Câpres, à l’état frais ou réfrigéré</t>
  </si>
  <si>
    <t>07099950</t>
  </si>
  <si>
    <t>Fenouil, à l’état frais ou réfrigéré</t>
  </si>
  <si>
    <t>07099960</t>
  </si>
  <si>
    <t>Maïs doux, à l’état frais ou réfrigéré</t>
  </si>
  <si>
    <t>07099990</t>
  </si>
  <si>
    <t>Légumes, n.d.a., à l’état frais ou réfrigéré</t>
  </si>
  <si>
    <t>07101000</t>
  </si>
  <si>
    <t>Pommes de terre, non cuites ou cuites à l'eau ou à la vapeur, congelées</t>
  </si>
  <si>
    <t>07102100</t>
  </si>
  <si>
    <t>Pois 'Pisum sativum', écossés ou non, non cuits ou cuits à l'eau ou à la vapeur, congelés</t>
  </si>
  <si>
    <t>07102200</t>
  </si>
  <si>
    <t>Haricots 'Vigna spp., Phaseolus spp.', écossés ou non, non cuits ou cuits à l'eau ou à la vapeur, congelés</t>
  </si>
  <si>
    <t>07102900</t>
  </si>
  <si>
    <t>Légumes à cosse, écossés ou non, non cuits ou cuits à l'eau ou à la vapeur, congelés (à l'excl. des pois 'Pisum sativum' et des haricots 'Vigna spp., Phaseolus spp.')</t>
  </si>
  <si>
    <t>07103000</t>
  </si>
  <si>
    <t>Epinards, tétragones {épinards de Nouvelle-Zélande} et arroches {épinards géants}, non cuits ou cuits à l'eau ou à la vapeur, congelés</t>
  </si>
  <si>
    <t>07104000</t>
  </si>
  <si>
    <t>Maïs doux, non cuit ou cuit à l'eau ou à la vapeur, congelé</t>
  </si>
  <si>
    <t>07108051</t>
  </si>
  <si>
    <t>Piments doux ou poivrons, non cuits ou cuits à l'eau ou à la vapeur, congelés</t>
  </si>
  <si>
    <t>07108059</t>
  </si>
  <si>
    <t>Piments du genre 'Capsicum' ou du genre 'Pimenta', non cuits ou cuits à l'eau ou à la vapeur, congelés (à l'excl. des piments doux et des poivrons)</t>
  </si>
  <si>
    <t>07108061</t>
  </si>
  <si>
    <t>Champignons du genre 'Agaricus', non cuits ou cuits à l'eau ou à la vapeur, congelés</t>
  </si>
  <si>
    <t>07108069</t>
  </si>
  <si>
    <t>Champignons, non cuits ou cuits à l'eau ou à la vapeur, congelés (à l'excl. des champignons du genre 'Agaricus')</t>
  </si>
  <si>
    <t>07108070</t>
  </si>
  <si>
    <t>Tomates, non cuites ou cuites à l'eau ou à la vapeur, congelées</t>
  </si>
  <si>
    <t>07108080</t>
  </si>
  <si>
    <t>Artichauts, non cuits ou cuits à l'eau ou à la vapeur, congelés</t>
  </si>
  <si>
    <t>07108085</t>
  </si>
  <si>
    <t>Asperges, non cuites ou cuites à l'eau ou à la vapeur, congelées</t>
  </si>
  <si>
    <t>07108095</t>
  </si>
  <si>
    <t>Légumes, non cuits ou cuits à l'eau ou à la vapeur, congelés (à l'excl. des pommes de terre, des légumes à cosse, des épinards, des tétragones {épinards de Nouvelle-Zélande}, des arroches {épinards géants}, du maïs doux, des olives, des piments du genre "Capsicum" ou du genre "Pimenta", des champignons, des tomates, des artichauts et des asperges)</t>
  </si>
  <si>
    <t>07109000</t>
  </si>
  <si>
    <t>Mélanges de légumes, non cuits ou cuits à l'eau ou à la vapeur, congelés</t>
  </si>
  <si>
    <t>07114000</t>
  </si>
  <si>
    <t>Concombres et cornichons, conservés provisoirement {p.ex. au moyen de gaz sulfureux ou dans de l'eau salée, soufrée ou additionnée d'autres substances servant à assurer provisoirement leur conservation}, mais impropres à l'alimentation en l'état</t>
  </si>
  <si>
    <t>07115100</t>
  </si>
  <si>
    <t>Champignons du genre 'Agaricus', conservés provisoirement {p.ex. au moyen de gaz sulfureux ou dans de l'eau salée, soufrée ou additionnée d'autres substances servant à assurer provisoirement leur conservation}, mais impropres à l'alimentation en l'état</t>
  </si>
  <si>
    <t>07115900</t>
  </si>
  <si>
    <t>Champignons et truffes, conservés provisoirement {p.ex. au moyen de gaz sulfureux ou dans de l'eau salée, soufrée ou additionnée d'autres substances servant à assurer provisoirement leur conservation}, mais impropres à l'alimentation en l'état (à l'excl. des champignons du genre 'Agaricus')</t>
  </si>
  <si>
    <t>07119010</t>
  </si>
  <si>
    <t>Piments du genre 'Capsicum' ou du genre 'Pimenta', conservés provisoirement {p.ex. au moyen de gaz sulfureux ou dans de l'eau salée, soufrée ou additionnée d'autres substances servant à assurer provisoirement leur conservation}, mais impropres à l'alimentation en l'état (à l'excl. des piments doux et des poivrons)</t>
  </si>
  <si>
    <t>07119030</t>
  </si>
  <si>
    <t>Maïs doux, conservé provisoirement {p.ex. au moyen de gaz sulfureux ou dans de l'eau salée, soufrée ou additionnée d'autres substances servant à assurer provisoirement leur conservation}, mais impropre à l'alimentation en l'état</t>
  </si>
  <si>
    <t>07119050</t>
  </si>
  <si>
    <t>Oignons, conservés provisoirement {p.ex. au moyen de gaz sulfureux ou dans de l'eau salée, soufrée ou additionnée d'autres substances servant à assurer provisoirement leur conservation}, mais impropres à l'alimentation en l'état(2002-2500);Oignons, conservés provisoirement {p.ex. au moyen de gaz sulfureux ou dans de l'eau salée, soufrée ou additionnée d'autres substances servant à assurer provisoirement leur conservation}, mais impropres à l'alimentation en l'état(1988-1992)</t>
  </si>
  <si>
    <t>07119070</t>
  </si>
  <si>
    <t>Câpres, conservées provisoirement {p.ex. au moyen de gaz sulfureux ou dans de l'eau salée, soufrée ou additionnée d'autres substances servant à assurer provisoirement leur conservation}, mais impropres à l'alimentation en l'état(2007-2500);Légumes conservés provisoirement {p.ex. au moyen de gaz sulfureux ou dans de l'eau salée, soufrée ou additionnée d'autres substances servant à assurer provisoirement leur conservation}, mais impropres à l'alimentation en l'état (sauf oignons, olives, câpres, concombres, cornichons, maïs doux, champignons ou mélanges de légumes, piments du genre 'Capsicum' ou du genre 'Pimenta' {autres que les piments doux ou les poivrons})(1988-2001)</t>
  </si>
  <si>
    <t>07119080</t>
  </si>
  <si>
    <t>Légumes conservés provisoirement {p.ex. au moyen de gaz sulfureux ou dans de l'eau salée, soufrée ou additionnée d'autres substances servant à assurer provisoirement leur conservation}, mais impropres à l'alimentation en l'état (sauf olives, câpres, concombres, cornichons, champignons, truffes, piments du genre 'Capsicum' ou du genre 'Pimenta' {autres que les piments doux ou les poivrons}, maïs doux, oignons ou mélanges de légumes, piments du genre 'Capsicum' ou du genre 'Pimenta' {autres que les piments doux ou les poivrons}, champignons, truffes)</t>
  </si>
  <si>
    <t>07119090</t>
  </si>
  <si>
    <t>Mélanges de légumes, conservés provisoirement {p.ex. au moyen de gaz sulfureux ou dans de l'eau salée, soufrée ou additionnée d'autres substances servant à assurer provisoirement leur conservation}, mais impropres à l'alimentation en l'état</t>
  </si>
  <si>
    <t>Pommes de terre, séchées, même coupées en morceaux ou en tranches, mais non autrement préparées</t>
  </si>
  <si>
    <t>07122000</t>
  </si>
  <si>
    <t>07123100</t>
  </si>
  <si>
    <t>Champignons du genre 'Agaricus', séchés, même coupés en morceaux ou en tranches ou bien broyés ou pulvérisés, mais non autrement préparés</t>
  </si>
  <si>
    <t>07123300</t>
  </si>
  <si>
    <t>Trémelles 'Tremella spp.', séchées, même coupées en morceaux ou en tranches ou bien broyées ou pulvérisées, mais non autrement préparées</t>
  </si>
  <si>
    <t>07123400</t>
  </si>
  <si>
    <t>Shiitake «Lentinus edodes» secs, même coupés en morceaux ou en tranches ou bien broyés ou pulvérisés, mais non autrement préparés</t>
  </si>
  <si>
    <t>07123900</t>
  </si>
  <si>
    <t>Champignons et truffes, séchés, même coupés en morceaux ou en tranches ou bien broyés ou pulvérisés, mais non autrement préparés (à l'excl. des champignons du genre 'Agaricus', des oreilles-de-Judas 'Auricularia spp.' et des trémelles 'Tremella spp.')(2022-2500);Champignons et truffes, séchés, même coupés en morceaux ou en tranches ou bien broyés ou pulvérisés, mais non autrement préparés (à l'excl. des champignons du genre 'Agaricus', des oreilles-de-Judas 'Auricularia spp.' et des trémelles 'Tremella spp.')(2002-2021)</t>
  </si>
  <si>
    <t>07129005</t>
  </si>
  <si>
    <t>07129011</t>
  </si>
  <si>
    <t>Maïs doux 'Zea mays var. saccharata', hybride, séché, destiné à l'ensemencement</t>
  </si>
  <si>
    <t>07129019</t>
  </si>
  <si>
    <t>Maïs doux 'Zea mays var. saccharata', séché, même coupé en morceaux ou en tranches, mais non autrement préparé (à l'excl. du maïs doux hybride destiné à l'ensemencement)</t>
  </si>
  <si>
    <t>07129030</t>
  </si>
  <si>
    <t>Tomates, séchées, même coupées en morceaux ou en tranches ou bien broyées ou pulvérisées, mais non autrement préparées</t>
  </si>
  <si>
    <t>07129050</t>
  </si>
  <si>
    <t>Carottes, séchées, même coupées en morceaux ou en tranches ou bien broyées ou pulvérisées, mais non autrement préparées</t>
  </si>
  <si>
    <t>07129090</t>
  </si>
  <si>
    <t>Légumes et mélanges de légumes, séchés, même coupés en morceaux ou en tranches ou bien broyés ou pulvérisés, mais non autrement préparés (à l'excl. des pommes de terre, des oignons, des champignons, des truffes, du maïs doux, des tomates et des carottes)</t>
  </si>
  <si>
    <t>07141000</t>
  </si>
  <si>
    <t>Racines de manioc, fraîches, réfrigérées, congelées ou séchées, même débitées en morceaux ou agglomérées sous forme de pellets</t>
  </si>
  <si>
    <t>07142010</t>
  </si>
  <si>
    <t>Patates douces, fraîches, entières, destinées à la consommation humaine</t>
  </si>
  <si>
    <t>07142090</t>
  </si>
  <si>
    <t>Patates douces, fraîches réfrigérées, congelées ou séchées, même débitées en morceaux ou agglomérées sous forme de pellets (à l'excl. des patates douces, fraîches, entières, destinées à la consommation humaine)</t>
  </si>
  <si>
    <t>07143000</t>
  </si>
  <si>
    <t>Ignames {Dioscorea spp.}, fraîches, réfrigérées, congelées ou séchées, même coupées en morceaux ou agglomérées sous forme de pellets</t>
  </si>
  <si>
    <t>07144000</t>
  </si>
  <si>
    <t>Colocases {Colocasia spp.}, fraîches, réfrigérées, congelées ou séchées, même coupées en morceaux ou agglomérées sous forme de pellets</t>
  </si>
  <si>
    <t>07145000</t>
  </si>
  <si>
    <t>Yautias {Xanthosoma spp.}, frais, réfrigérés, congelés ou séchés, même débités en morceaux ou agglomérés sous forme de pellets</t>
  </si>
  <si>
    <t>07149020</t>
  </si>
  <si>
    <t>Racines d’arrow-root et de salep et racines et tubercules similaires à haute teneur en fécule, frais, réfrigérés, congelés ou séchés, même débités en morceaux ou agglomérés sous forme de pellets (à l’excl. des racines de manioc, des patates douces, des ignames, des colocases et des yautias)</t>
  </si>
  <si>
    <t>07149090</t>
  </si>
  <si>
    <t>Topinambours et racines et tubercules simil. à haute teneur en inuline, frais, réfrigérés, congelés ou séchés, même débités en morceaux ou agglomérés sous forme de pellets ainsi que moelle de sagoutier (à l’excl. des racines de manioc, des patates douces, des ignames, des colocases, des yauthias, des racines d’arrow-root et de salep et des racines et tubercules similaires à haute teneur en fécule)</t>
  </si>
  <si>
    <t>08011100</t>
  </si>
  <si>
    <t>Noix de coco, desséchées</t>
  </si>
  <si>
    <t>08011200</t>
  </si>
  <si>
    <t>Noix de coco fraîches en coques internes {endocarpe}</t>
  </si>
  <si>
    <t>08011900</t>
  </si>
  <si>
    <t>Noix de coco fraîches même sans leur coque ou décortiquées (à l'excl. des coques internes {endocarpe})(2012-2500);Noix de coco, fraîches, même sans leur coques ou décortiquées(1996-2011)</t>
  </si>
  <si>
    <t>08012100</t>
  </si>
  <si>
    <t>Noix du Brésil, fraîches ou sèches, en coques</t>
  </si>
  <si>
    <t>08012200</t>
  </si>
  <si>
    <t>Noix du Brésil, fraîches ou sèches, sans coques</t>
  </si>
  <si>
    <t>08013100</t>
  </si>
  <si>
    <t>Noix de cajou, fraîches ou sèches, en coques</t>
  </si>
  <si>
    <t>08013200</t>
  </si>
  <si>
    <t>Noix de cajou, fraîches ou sèches, sans coques</t>
  </si>
  <si>
    <t>08021110</t>
  </si>
  <si>
    <t>Amandes amères, fraîches ou sèches, en coques</t>
  </si>
  <si>
    <t>08021190</t>
  </si>
  <si>
    <t>Amandes douces, fraîches ou sèches, en coques</t>
  </si>
  <si>
    <t>08021210</t>
  </si>
  <si>
    <t>Amandes amères, fraîches ou sèches, sans coques</t>
  </si>
  <si>
    <t>08021290</t>
  </si>
  <si>
    <t>Amandes douces, fraîches ou sèches, sans coques</t>
  </si>
  <si>
    <t>08022100</t>
  </si>
  <si>
    <t>Noisettes 'Corylus spp.', fraîches ou sèches, en coques</t>
  </si>
  <si>
    <t>08022200</t>
  </si>
  <si>
    <t>Noisettes {Corylus spp.}, fraîches ou sèches, sans coques</t>
  </si>
  <si>
    <t>08023100</t>
  </si>
  <si>
    <t>Noix communes, fraîches ou sèches, en coques</t>
  </si>
  <si>
    <t>08023200</t>
  </si>
  <si>
    <t>Noix communes, fraîches ou sèches, sans coques</t>
  </si>
  <si>
    <t>08024100</t>
  </si>
  <si>
    <t>Châtaignes et marrons {Castanea spp.}, frais ou secs, en coques</t>
  </si>
  <si>
    <t>08024200</t>
  </si>
  <si>
    <t>Châtaignes et marrons {Castanea spp.}, frais ou secs, sans coques</t>
  </si>
  <si>
    <t>08025100</t>
  </si>
  <si>
    <t>Pistaches, fraîches ou sèches, en coques</t>
  </si>
  <si>
    <t>08025200</t>
  </si>
  <si>
    <t>Pistaches, fraîches ou sèches, sans coques</t>
  </si>
  <si>
    <t>08026100</t>
  </si>
  <si>
    <t>Noix macadamia, fraîches ou sèches, en coques</t>
  </si>
  <si>
    <t>08026200</t>
  </si>
  <si>
    <t>Noix macadamia, fraîches ou sèches, sans coques</t>
  </si>
  <si>
    <t>08027000</t>
  </si>
  <si>
    <t>Noix de cola {Cola spp.} fraîches ou sèches, même en coques ou décortiquées</t>
  </si>
  <si>
    <t>08028000</t>
  </si>
  <si>
    <t>Noix d'arec fraîches ou sèches, même sans leurs coques ou décortiquées</t>
  </si>
  <si>
    <t>08029010</t>
  </si>
  <si>
    <t>Noix de Pécan, fraîches ou sèches, même sans leurs coques ou décortiquées(2012-2021);Noix de Pecan, fraîches ou sèches, même sans leurs coques ou décortiquées(1988-2000)</t>
  </si>
  <si>
    <t>08029050</t>
  </si>
  <si>
    <t>Graines de pignons doux {Pinus spp.}, fraîches ou sèches, même sans leurs coques ou décortiquées</t>
  </si>
  <si>
    <t>08029085</t>
  </si>
  <si>
    <t>Fruits à coques, frais ou secs, même sans leurs coques ou décortiqués (à l'excl. des noix de coco, du Brésil, de cajou, de Pécan, d'arec {bétel} ou de kola ainsi que des amandes, des noisettes, des noix communes, des châtaignes, des marrons, des pistaches, des graines de pignons doux et des noix macadamia)</t>
  </si>
  <si>
    <t>08029100</t>
  </si>
  <si>
    <t>Pignons, frais ou secs, en coques</t>
  </si>
  <si>
    <t>08029200</t>
  </si>
  <si>
    <t>Pignons, frais ou secs, sans coques</t>
  </si>
  <si>
    <t>08029910</t>
  </si>
  <si>
    <t>Noix de pécan, fraîches ou sèches</t>
  </si>
  <si>
    <t>08029990</t>
  </si>
  <si>
    <t>Fruits à coques, frais ou secs, même sans leurs coques ou émondés (à l’exclusion des noix de coco, des noix du Brésil, des noix de cajou, des amandes, des noisettes, des avelines, des noix communes, des châtaignes, des marrons, des pistaches, des noix de macadamia, des noix de cola, des noix d’arec, des pignons et des noix de pécan)</t>
  </si>
  <si>
    <t>Plantains, frais</t>
  </si>
  <si>
    <t>08031010</t>
  </si>
  <si>
    <t>08031090</t>
  </si>
  <si>
    <t>Plantains secs</t>
  </si>
  <si>
    <t>08039010</t>
  </si>
  <si>
    <t>Bananes, fraîches (à l’excl. des plantains)</t>
  </si>
  <si>
    <t>08039090</t>
  </si>
  <si>
    <t>Bananes sèches (à l'excl. des plantains)</t>
  </si>
  <si>
    <t>08041000</t>
  </si>
  <si>
    <t>08042010</t>
  </si>
  <si>
    <t>Figues, fraîches</t>
  </si>
  <si>
    <t>08042090</t>
  </si>
  <si>
    <t>08043000</t>
  </si>
  <si>
    <t>08044000</t>
  </si>
  <si>
    <t>08045000</t>
  </si>
  <si>
    <t>08051020</t>
  </si>
  <si>
    <t>Oranges douces, fraîches</t>
  </si>
  <si>
    <t>08051022</t>
  </si>
  <si>
    <t>Oranges navel, fraîches</t>
  </si>
  <si>
    <t>08051024</t>
  </si>
  <si>
    <t>Oranges blanches, fraîches</t>
  </si>
  <si>
    <t>08051028</t>
  </si>
  <si>
    <t>Oranges douces, fraîches (à l'excl. des oranges navel et des oranges blanches)</t>
  </si>
  <si>
    <t>08051080</t>
  </si>
  <si>
    <t>Oranges, fraîches ou sèches (à l'excl. des oranges douces fraîches)</t>
  </si>
  <si>
    <t>08052010</t>
  </si>
  <si>
    <t>Clémentines, fraîches ou sèches(1998-2016);Clémentines, fraîches ou sèches(1988-1994)</t>
  </si>
  <si>
    <t>08052030</t>
  </si>
  <si>
    <t>Monreales et satsumas, fraîches ou sèches(1998-2016);Monreales et satsumas, fraîches ou sèches(1988-1994)</t>
  </si>
  <si>
    <t>08052090</t>
  </si>
  <si>
    <t>Tangelos, ortaniques, malaquinas et hybrides simil. d'agrumes, frais ou secs (à l'excl. des clémentines, des monreales, des satsumas, des mandarines, des wilkings et des tangerines)(1998-2016);Tangelos, ortaniques, malaquinas et hybrides simil. d'agrumes, frais ou secs (à l'excl. des clémentines, des monreales, des satsumas, des mandarines, des wilkings et des tangerines)(1988-1994)</t>
  </si>
  <si>
    <t>08052110</t>
  </si>
  <si>
    <t>Satsumas, fraîches ou sèches</t>
  </si>
  <si>
    <t>08052190</t>
  </si>
  <si>
    <t>Mandarines, y compris tangerines, fraîches ou sèches (à l’exclusion des clémentines et satsumas)</t>
  </si>
  <si>
    <t>08052200</t>
  </si>
  <si>
    <t>Clémentines, y compris monreales, fraîches ou sèches</t>
  </si>
  <si>
    <t>08052900</t>
  </si>
  <si>
    <t>Wilkings et hybrides similaires d’agrumes, frais ou secs</t>
  </si>
  <si>
    <t>08054000</t>
  </si>
  <si>
    <t>Pamplemousses et pomelos, frais ou secs(2000-2500);Pamplemousses et pomelos, frais ou secs(1988-1994)</t>
  </si>
  <si>
    <t>08055010</t>
  </si>
  <si>
    <t>Citrons "Citrus limon, Citrus limonum", frais ou secs</t>
  </si>
  <si>
    <t>08055090</t>
  </si>
  <si>
    <t>Limes "Citrus aurantifolia, Citrus latifolia", fraîches ou sèches</t>
  </si>
  <si>
    <t>08059000</t>
  </si>
  <si>
    <t>Agrumes, frais ou secs (à l'excl. des oranges, des citrons "Citrus limon, Citrus limonum", des limes "Citrus aurantifolia, Citrus latifolia", des pamplemousses, des pomelos, des mandarines - y.c. les tangerines et les satsumas -, des clémentines, des wilkings et des hybrides simil. d'agrumes)(2002-2500);Agrumes, frais ou secs (à l'excl. des oranges, des citrons, des pamplemousses, des pomélos, des mandarines - y.c. les tangerines et les satsumas -, des clémentines, des wilkings et des hybrides simil. d'agrumes)(1988-2001)</t>
  </si>
  <si>
    <t>08061010</t>
  </si>
  <si>
    <t>Raisins de table, frais</t>
  </si>
  <si>
    <t>080620</t>
  </si>
  <si>
    <t>Raisins, secs</t>
  </si>
  <si>
    <t>Pastèques, fraîches</t>
  </si>
  <si>
    <t>08071100</t>
  </si>
  <si>
    <t>08071900</t>
  </si>
  <si>
    <t>Melons, frais (à l'excl. des pastèques)</t>
  </si>
  <si>
    <t>08072000</t>
  </si>
  <si>
    <t>Papayes, fraîches</t>
  </si>
  <si>
    <t>080810</t>
  </si>
  <si>
    <t>Pommes, fraîches</t>
  </si>
  <si>
    <t>Coings, frais</t>
  </si>
  <si>
    <t>080830</t>
  </si>
  <si>
    <t>Poires, fraîches</t>
  </si>
  <si>
    <t>08084000</t>
  </si>
  <si>
    <t>08091000</t>
  </si>
  <si>
    <t>Abricots, frais(1998-2500);Abricots, frais(1988-1994)</t>
  </si>
  <si>
    <t>Cerises acides {Prunus cerasus}, fraîches</t>
  </si>
  <si>
    <t>08092100</t>
  </si>
  <si>
    <t>08092900</t>
  </si>
  <si>
    <t>Cerises, fraîches (à l'excl. des cerises acides)</t>
  </si>
  <si>
    <t>08093010</t>
  </si>
  <si>
    <t>Brugnons et nectarines, frais(1998-2022);Brugnons et nectarines, frais(1993-1994)</t>
  </si>
  <si>
    <t>08093020</t>
  </si>
  <si>
    <t>Pêches plates {Prunus persica var. platycarpa} et nectarines plates {Prunus persica var. platerina}, frais</t>
  </si>
  <si>
    <t>08093030</t>
  </si>
  <si>
    <t>Nectarines, frais (à l'excl. des nectarines plates)</t>
  </si>
  <si>
    <t>08093080</t>
  </si>
  <si>
    <t>Pêches, frais (à l'excl. des pêches plates et nectarines)</t>
  </si>
  <si>
    <t>08093090</t>
  </si>
  <si>
    <t>Pêches, fraîches (à l'excl. des brugnons et des nectarines)(1998-2022);Pêches, fraîches (à l'excl. des brugnons et des nectarines)(1993-1994)</t>
  </si>
  <si>
    <t>08094005</t>
  </si>
  <si>
    <t>Prunes, fraîches</t>
  </si>
  <si>
    <t>08094090</t>
  </si>
  <si>
    <t>Prunelles, fraîches</t>
  </si>
  <si>
    <t>08101000</t>
  </si>
  <si>
    <t>Fraises, fraîches</t>
  </si>
  <si>
    <t>08102010</t>
  </si>
  <si>
    <t>Framboises, fraîches</t>
  </si>
  <si>
    <t>08102090</t>
  </si>
  <si>
    <t>Mûres de ronce ou de mûrier et mûres-framboises, fraîches</t>
  </si>
  <si>
    <t>08103010</t>
  </si>
  <si>
    <t>Cassis frais(2012-2500);Groseilles à grappes noires {cassis}, fraîches(1988-2006)</t>
  </si>
  <si>
    <t>08103030</t>
  </si>
  <si>
    <t>Groseilles rouges fraîches(2012-2500);Groseilles à grappes rouges, fraîches(1988-2006)</t>
  </si>
  <si>
    <t>08103090</t>
  </si>
  <si>
    <t>Groseilles à grappes blanches et groseilles à maquereau, fraîches(2012-2500);Groseilles à grappes (autres que noires ou rouges) et groseilles à maquereau, fraîches(1988-2006)</t>
  </si>
  <si>
    <t>08104010</t>
  </si>
  <si>
    <t>Airelles {fruits du 'Vaccinium vitis-idaea'}, fraîches</t>
  </si>
  <si>
    <t>08104030</t>
  </si>
  <si>
    <t>Myrtilles {fruits du 'Vaccinium myrtillus'}, fraîches</t>
  </si>
  <si>
    <t>08104050</t>
  </si>
  <si>
    <t>Fruits du 'Vaccinium macrocarpon' et du 'Vaccinium corymbosum', frais</t>
  </si>
  <si>
    <t>08104090</t>
  </si>
  <si>
    <t>Fruits du genre 'Vaccinium', frais (à l'excl. des fruits du 'Vaccinium vitis-idaea, du 'Vaccinium macrocarpon' et du 'Vaccinium corymbosum')</t>
  </si>
  <si>
    <t>08105000</t>
  </si>
  <si>
    <t>Kiwis, frais(2000-2500);Kiwis, frais(1996-1996)</t>
  </si>
  <si>
    <t>08106000</t>
  </si>
  <si>
    <t>Durians, frais</t>
  </si>
  <si>
    <t>08107000</t>
  </si>
  <si>
    <t>Kakis (Plaquemines), frais</t>
  </si>
  <si>
    <t>08109020</t>
  </si>
  <si>
    <t>Tamarins, pommes de cajou, fruits de jaquier (pain des singes), litchis, sapotilles, fruits de la passion, caramboles et pitahayas, frais</t>
  </si>
  <si>
    <t>08109075</t>
  </si>
  <si>
    <t>Fruits, comestibles, frais (sauf fruits à coques, bananes, dattes, figues, ananas, avocats, goyaves, mangues, mangoustans, papayes, tamarins, pommes de cajou, fruits du jaquier {pain des singes}, litchis, sapotilles, fruits de la passion, caramboles, pitahayas, agrumes, raisins, melons, pommes, poires, coings, abricots, cerises, pêches, prunes, prunelles, fraises, framboises, mûres de ronce, mûres de murier, mûres-framboises, groseilles à grappes noires {cassis}, blanches ou rouges, groseilles à maquereau, airelles, fruits de l’espèce Vaccinium, kiwis, durians et kakis {plaquemines})</t>
  </si>
  <si>
    <t>08111011</t>
  </si>
  <si>
    <t>Fraises, non cuites ou cuites à l'eau ou à la vapeur, congelées, additionnées de sucre ou d'autres édulcorants, d'une teneur en sucres &gt; 13% en poids</t>
  </si>
  <si>
    <t>08111019</t>
  </si>
  <si>
    <t>Fraises, non cuites ou cuites à l'eau ou à la vapeur, congelées, additionnées de sucre ou d'autres édulcorants, d'une teneur en sucres &lt;= 13% en poids</t>
  </si>
  <si>
    <t>08111090</t>
  </si>
  <si>
    <t>Fraises, non cuites ou cuites à l'eau ou à la vapeur, congelées, sans addition de sucre ou d'autres édulcorants</t>
  </si>
  <si>
    <t>08112011</t>
  </si>
  <si>
    <t>Framboises, mûres de ronce ou de mûrier, mûres-framboises et groseilles à grappes ou à maquereau, non cuites ou cuites à l'eau ou à la vapeur, congelées, additionnées de sucre ou d'autres édulcorants, d'une teneur en sucres &gt; 13% en poids</t>
  </si>
  <si>
    <t>08112019</t>
  </si>
  <si>
    <t>Framboises, mûres de ronce ou de mûrier, mûres-framboises et groseilles à grappes ou à maquereau, non cuites ou cuites à l'eau ou à la vapeur, congelées, additionnées de sucre ou d'autres édulcorants, d'une teneur en sucres &lt;= 13% en poids</t>
  </si>
  <si>
    <t>08112031</t>
  </si>
  <si>
    <t>Framboises, non cuites ou cuites à l'eau ou à la vapeur, congelées, sans addition de sucre ou d'autres édulcorants</t>
  </si>
  <si>
    <t>08112039</t>
  </si>
  <si>
    <t>Groseilles à grappes noires {cassis}, non cuites ou cuites à l'eau ou à la vapeur, congelées, sans addition de sucre ou d'autres édulcorants</t>
  </si>
  <si>
    <t>08112051</t>
  </si>
  <si>
    <t>Groseilles à grappes rouges, non cuites ou cuites à l'eau ou à la vapeur, congelées, sans addition de sucre ou d'autres édulcorants</t>
  </si>
  <si>
    <t>08112059</t>
  </si>
  <si>
    <t>Mûres de ronce ou de mûrier et mûres-framboises, non cuites ou cuites à l'eau ou à la vapeur, congelées, sans addition de sucre ou d'autres édulcorants</t>
  </si>
  <si>
    <t>08112090</t>
  </si>
  <si>
    <t>Groseilles à grappes (autres que noires ou rouges) et groseilles à maquereau, non cuites ou cuites à l'eau ou à la vapeur, congelées, sans addition de sucre ou d'autres édulcorants</t>
  </si>
  <si>
    <t>08119011</t>
  </si>
  <si>
    <t>Goyaves, mangues, mangoustans, papayes, tamarins, pommes de cajou, fruits du jaquier {pain des singes}, litchis, sapotilles, fruits de la passion, caramboles, pitahayas, noix de coco, de cajou, du Brésil, d'arec ou de bétel , de kola et noix macadamia, non cuits ou cuits à l'eau ou à la vapeur, congelés, additionnés de sucre ou d'autres édulcorants, d'une teneur en sucres &gt; 13% en poids</t>
  </si>
  <si>
    <t>08119019</t>
  </si>
  <si>
    <t>Fruits comestibles, non cuits ou cuits à l'eau ou à la vapeur, congelés, additionnés de sucre ou d'autres édulcorants, d'une teneur en sucre &gt; 13% en poids (à l'excl. des fraises, des framboises, des mûres de ronce ou de mûrier, des mûres-framboises, des groseilles à grappes ou à maquereau,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</si>
  <si>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08119031</t>
  </si>
  <si>
    <t>08119039</t>
  </si>
  <si>
    <t>Fruits comestibles, non cuits ou cuits à l'eau ou à la vapeur, congelés, additionnés de sucre ou d'autres édulcorants, d'une teneur en sucre &lt;= 13% en poids (à l'excl. des fraises, des framboises, des mûres de ronce ou de mûrier, des mûres-framboises, des groseilles à grappes ou à maquereau,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</si>
  <si>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08119050</t>
  </si>
  <si>
    <t>Myrtilles {fruits du 'Vaccinium myrtillus'}, non cuites ou cuites à l'eau ou à la vapeur, congelées, sans addition de sucre ou d'autres édulcorants</t>
  </si>
  <si>
    <t>08119070</t>
  </si>
  <si>
    <t>Myrtilles des espèces 'Vaccinium myrtilloides' et 'Vaccinium angustifolium', non cuites ou cuites à l'eau ou à la vapeur, congelées, sans addition de sucre ou d'autres édulcorants</t>
  </si>
  <si>
    <t>08119075</t>
  </si>
  <si>
    <t>Cerises acides 'Prunus cerasus', non cuites ou cuites à l'eau ou à la vapeur, congelées, sans addition de sucre ou d'autres édulcorants</t>
  </si>
  <si>
    <t>08119080</t>
  </si>
  <si>
    <t>Cerises, non cuites ou cuites à l'eau ou à la vapeur, congelées, sans addition de sucre ou d'autres édulcorants (à l'excl. des cerises acides 'Prunus cerasus')</t>
  </si>
  <si>
    <t>08119085</t>
  </si>
  <si>
    <t>Goyaves, mangues, mangoustans, papayes, tamarins, pommes de cajou, fruits du jaquier {pain des singes}, litchis, sapotilles, fruits de la passion, caramboles, pitahayas, noix de coco, de cajou, du Brésil, d'arec ou de bétel , de kola et noix macadamia, non cuits ou cuits à l'eau ou à la vapeur, congelés, sans addition de sucre ou d'autres édulcorants</t>
  </si>
  <si>
    <t>08119095</t>
  </si>
  <si>
    <t>Fruits, comestibles, non cuits ou cuits à l'eau ou à la vapeur, congelés, sans addition de sucre ou d'autres édulcorants (à l'excl. des fraises, des cerises, des framboises, des mûres de ronce ou de mûrier, des mûres-framboises, des groseilles à grappes ou à maquereau, des myrtilles des espèces 'Vaccinium myrtillus', 'Vaccinium myrtilloides' et 'Vaccinium angustifolium',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</si>
  <si>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08121000</t>
  </si>
  <si>
    <t>Cerises, conservées provisoirement {p.ex. au moyen de gaz sulfureux ou dans l'eau salée, soufrée ou additionnée d'autres substances servant à assurer provisoirement leur conservation}, mais impropres à l'alimentation en l'état</t>
  </si>
  <si>
    <t>08129025</t>
  </si>
  <si>
    <t>Abricots et oranges, conservés provisoirement {p.ex. au moyen de gaz sulfureux ou dans l’eau salée, soufrée ou additionnée d’autres substances servant à assurer provisoirement leur conservation}, mais impropres à l’alimentation en l’état</t>
  </si>
  <si>
    <t>08129030</t>
  </si>
  <si>
    <t>Papayes, conservées provisoirement {p.ex. au moyen de gaz sulfureux ou dans l'eau salée, soufrée ou additionnée d'autres substances servant à assurer provisoirement leur conservation}, mais impropres à l'alimentation en l'état</t>
  </si>
  <si>
    <t>08129040</t>
  </si>
  <si>
    <t>Myrtilles {fruits du 'Vaccinium myrtillus'}, conservées provisoirement {p.ex. au moyen de gaz sulfureux ou dans l'eau salée, soufrée ou additionnée d'autres substances servant à assurer provisoirement leur conservation}, mais impropres à l'alimentation en l'état</t>
  </si>
  <si>
    <t>08129070</t>
  </si>
  <si>
    <t>Goyaves, mangues, mangoustans, tamarins, pommes de cajou, fruits du jaquier {pain des singes}, litchis, sapotilles, fruits de la passion, caramboles, pitahayas, noix de coco, de cajou, du Brésil, d'arec ou de bétel , de kola et noix macadamia, conservés provisoirement {p.ex. au moyen de gaz sulfureux ou dans l'eau salée, soufrée ou additionnée d'autres substances servant à assurer provisoirement leur conservation}, mais impropres à l'alimentation en l'état</t>
  </si>
  <si>
    <t>08129098</t>
  </si>
  <si>
    <t>Fruits conservés provisoirement {p.ex. au moyen de gaz sulfureux ou dans l'eau salée, soufrée ou additionnée d'autres substances servant à assurer provisoirement leur conservation}, mais impropres à l'alimentation en l'état (à l'excl. des cerises, des abricots, des oranges, des papayes, des myrtilles de l'espèce "Vaccinium myrtillus", des goyaves, des mangues, des mangoustans,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</si>
  <si>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08131000</t>
  </si>
  <si>
    <t>Abricots, séchés</t>
  </si>
  <si>
    <t>08132000</t>
  </si>
  <si>
    <t>Pruneaux, séchés</t>
  </si>
  <si>
    <t>08133000</t>
  </si>
  <si>
    <t>Pommes, séchées</t>
  </si>
  <si>
    <t>08134010</t>
  </si>
  <si>
    <t>Pêches - y.c. les brugnons et nectarines -, séchées</t>
  </si>
  <si>
    <t>08134030</t>
  </si>
  <si>
    <t>Poires, séchées</t>
  </si>
  <si>
    <t>08134050</t>
  </si>
  <si>
    <t>Papayes, séchées</t>
  </si>
  <si>
    <t>08134065</t>
  </si>
  <si>
    <t>Tamarins, pommes de cajou, litchis, fruits du jaquier {pain des singes}, sapotilles, fruits de la passion, caramboles et pitahayas, séchés</t>
  </si>
  <si>
    <t>08134095</t>
  </si>
  <si>
    <t>Fruits, comestibles, séchés (sauf fruits à coque, bananes, dattes, figues, ananas, avocats, goyaves, mangues, mangoustans, papayes, tamarins, pommes de cajou, litchis, fruits du jaquier {pain des singes}, sapotilles, fruits de la passion, caramboles, pitahayas, agrumes, raisins, abricots, prunes, pommes, poires et pêches, non mélangés)</t>
  </si>
  <si>
    <t>08135012</t>
  </si>
  <si>
    <t>Macédoines constituées de papayes, de tamarins, de pommes de cajou, de litchis, de fruits du jaquier {pain des singes}, de sapotilles, de fruits de la passion, de caramboles et de pitahayas, séchés, sans pruneaux</t>
  </si>
  <si>
    <t>08135015</t>
  </si>
  <si>
    <t>Mélanges de fruits séchés, sans pruneaux (à l'excl. des mélanges de fruits à coque, bananes, dattes, figues, ananas, avocats, goyaves, mangues, mangoustans, papayes, tamarins, pommes de cajou, litchis, fruits du jaquier {pain des singes}, sapotilles, fruits de la passion, caramboles et pitahayas)</t>
  </si>
  <si>
    <t>08135019</t>
  </si>
  <si>
    <t>Mélanges constitués d'abricots séchés, de pommes séchées, de pêches - y.c. les brugnons et nectarines - séchées, de poires séchées, de papayes séchées ou d'autres fruits comestibles séchés et comprenant des pruneaux (à l'excl. des mélanges constitués de fruits à coque comestibles, de bananes, de dattes, de figues, d'ananas, d'avocats, de goyaves, de mangues, de mangoustans, d'agrumes et de raisins)</t>
  </si>
  <si>
    <t>08135031</t>
  </si>
  <si>
    <t>Mélanges constitués uniquement de noix de coco, de noix de cajou, de noix du Brésil, de noix d'arec {ou de bétel} , de noix de kola et de noix macadamia séchées</t>
  </si>
  <si>
    <t>08135039</t>
  </si>
  <si>
    <t>Mélanges constitués uniquement de fruits à coque comestibles et séchés du n° 0802 (à l'excl. des mélanges constitués de noix de coco, de noix de cajou, de noix du Brésil, de noix d'arec {ou de bétel} , de noix de kola et de noix macadamia)</t>
  </si>
  <si>
    <t>08135091</t>
  </si>
  <si>
    <t>Mélanges de fruits à coque comestibles et séchés, de bananes, de dattes, d'ananas, d'avocats, de goyaves, de mangues, de mangoustans, d'agrumes et de raisins, sans pruneaux ni figues (à l'excl. des fruits à coque des n° 0801 et 0802)</t>
  </si>
  <si>
    <t>08135099</t>
  </si>
  <si>
    <t>Mélanges de fruits à coque comestibles et séchés, de bananes, de dattes, de figues, d'ananas, d'avocats, de goyaves, de mangues, de mangoustans, d'agrumes et de raisins, comprenant des pruneaux ou des figues</t>
  </si>
  <si>
    <t>08140000</t>
  </si>
  <si>
    <t>Ecorces d'agrumes ou de melons - y.c. de pastèques -, fraîches, congelées, présentées dans l'eau salée, soufrée ou additionnée d'autres substances servant à assurer provisoirement leur conservation ou bien séchées</t>
  </si>
  <si>
    <t>11062010</t>
  </si>
  <si>
    <t>Farines, semoules et poudres de sagou et de racines de manioc, d'arrow-root et de salep, de topinambours, de patates douces et de racines et tubercules simil. à haute teneur en fécule ou en inuline du n° 0714, rendus impropres à l'alimentation humaine</t>
  </si>
  <si>
    <t>11062090</t>
  </si>
  <si>
    <t>Farines, semoules et poudres de sagou et de racines de manioc, d'arrow-root et de salep, de topinambours, de patates douces et de racines et tubercules simil. à haute teneur en fécule ou en inuline du n° 0714 (à l'excl. des produits rendus impropres à l'alimentation humaine)</t>
  </si>
  <si>
    <t>11063010</t>
  </si>
  <si>
    <t>Farines, semoules et poudres de bananes</t>
  </si>
  <si>
    <t>11063090</t>
  </si>
  <si>
    <t>Farines, semoules et poudres des produits du chapitre 8 "Fruits comestibles, écorces d'agrumes ou de melons" (sauf bananes)</t>
  </si>
  <si>
    <t>11081300</t>
  </si>
  <si>
    <t>11081400</t>
  </si>
  <si>
    <t>Fécule de manioc {cassave}</t>
  </si>
  <si>
    <t>11082000</t>
  </si>
  <si>
    <t>12023000</t>
  </si>
  <si>
    <t>Arachide, à ensemencer</t>
  </si>
  <si>
    <t>12024100</t>
  </si>
  <si>
    <t>Arachides, en coques (à l’excl. des arachides destinées à l’ensemencement, grillées ou autrement cuites)</t>
  </si>
  <si>
    <t>12024200</t>
  </si>
  <si>
    <t>Arachides, décortiquées, même concassées (à l’excl. des arachides destinées à l’ensemencement, grillées ou autrement cuites)</t>
  </si>
  <si>
    <t>12030000</t>
  </si>
  <si>
    <t>12071000</t>
  </si>
  <si>
    <t>Noix et amandes de palmistes</t>
  </si>
  <si>
    <t>12072100</t>
  </si>
  <si>
    <t>Graines de coton, destinées à l’ensemencement</t>
  </si>
  <si>
    <t>12072900</t>
  </si>
  <si>
    <t>Graines de coton (à l'excl. des semences)</t>
  </si>
  <si>
    <t>12089000</t>
  </si>
  <si>
    <t>Farines de graines ou de fruits oléagineux (à l'excl. des farines de moutarde et de fèves de soja)</t>
  </si>
  <si>
    <t>12099130</t>
  </si>
  <si>
    <t>Graines de betteraves à salade ou "betteraves rouges" {Beta vulgaris var. conditiva}, à ensemencer</t>
  </si>
  <si>
    <t>12099180</t>
  </si>
  <si>
    <t>Graines de légumes, à ensemencer (à l'excl. des graines de betteraves à salade ou {betteraves rouges} {Beta vulgaris var. conditiva})</t>
  </si>
  <si>
    <t>12129400</t>
  </si>
  <si>
    <t>Racines de chicorée, fraîches, réfrigérées, congelées ou séchées, même pulvérisées</t>
  </si>
  <si>
    <t>15081010</t>
  </si>
  <si>
    <t>Huile d'arachide, brute, destinée à des usages techniques ou industriels (autres que la fabrication de produits pour l'alimentation humaine)</t>
  </si>
  <si>
    <t>15081090</t>
  </si>
  <si>
    <t>Huile d'arachide, brute (à l'excl. de l'huile d'arachide destinée à des usages techniques ou industriels)</t>
  </si>
  <si>
    <t>15089010</t>
  </si>
  <si>
    <t>Huile d'arachide et ses fractions, même raffinées, mais non chimiquement modifiées, destinées à des usages techniques ou industriels (à l'excl. de l'huile d'arachide brute et de l'huile d'arachide destinée à la fabrication de produits pour l'alimentation humaine)</t>
  </si>
  <si>
    <t>15089090</t>
  </si>
  <si>
    <t>Huile d'arachide et ses fractions, même raffinées, mais non chimiquement modifiées (à l'excl. de l'huile d'arachide destinée à des usages techniques ou industriels)</t>
  </si>
  <si>
    <t>15131110</t>
  </si>
  <si>
    <t>Huile de coco {coprah}, brute, destinée à des usages techniques ou industriels (autres que la fabrication de produits pour l'alimentation humaine)</t>
  </si>
  <si>
    <t>15131911</t>
  </si>
  <si>
    <t>Fractions solides de l'huile de coco {coprah}, même raffinées, mais non chimiquement modifiées, présentées en emballages immédiats d'un contenu net &lt;= 1 kg</t>
  </si>
  <si>
    <t>15131919</t>
  </si>
  <si>
    <t>Fractions solides de l'huile de coco {coprah}, même raffinées, mais non chimiquement modifiées, présentées en emballages immédiats d'un contenu net &gt; 1 kg</t>
  </si>
  <si>
    <t>15131930</t>
  </si>
  <si>
    <t>Huile de coco {coprah} et ses fractions fluides, même raffinées, mais non chimiquement modifiées, destinées à des usages techniques ou industriels (à l'excl. de l'huile de coco brute et de l'huile destinée à la fabrication de produits pour l'alimentation humaine)</t>
  </si>
  <si>
    <t>15162096</t>
  </si>
  <si>
    <t>Huiles d'arachide, de coton, de soja ou de tournesol ainsi que leurs fractions (à l'excl. des produits du nº 1516 20 95); autres huiles ainsi que leurs fractions d'une teneur en acides gras libres &lt; 50% en poids, en emballages immédiats d'un contenu net &gt; 1 kg ou autrement présentées (à l'excl. des huiles de palmiste, d'illipé, de coco, de navette, de colza ou de copaïba ainsi que des huiles du nº 1516 20 95)</t>
  </si>
  <si>
    <t>15162098</t>
  </si>
  <si>
    <t>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1516.20.96)(2022-2500);Graisses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1516.20.96)(1995-2021)</t>
  </si>
  <si>
    <t>19030000</t>
  </si>
  <si>
    <t>Tapioca et ses succédanés préparés à partir de fécules, sous forme de flocons, grumeaux, grains perlés, criblures ou formes simil.</t>
  </si>
  <si>
    <t>20011000</t>
  </si>
  <si>
    <t>Concombres et cornichons, préparés ou conservés au vinaigre ou à l'acide acétique</t>
  </si>
  <si>
    <t>20019010</t>
  </si>
  <si>
    <t>Chutney de mangues, préparé ou conservé au vinaigre ou à l'acide acétique</t>
  </si>
  <si>
    <t>20019020</t>
  </si>
  <si>
    <t>Fruits du genre 'Capsicum' (autres que les piments doux ou poivrons), préparés ou conservés au vinaigre ou à l'acide acétique</t>
  </si>
  <si>
    <t>20019030</t>
  </si>
  <si>
    <t>Maïs doux 'Zea mays var. saccharata', préparé ou conservé au vinaigre ou à l'acide acétique</t>
  </si>
  <si>
    <t>20019040</t>
  </si>
  <si>
    <t>Ignames, patates douces et parties comestibles simil. de plantes, d'une teneur en poids d'amidon ou de fécule &gt;= 5%, préparées ou conservées au vinaigre ou à l'acide acétique</t>
  </si>
  <si>
    <t>20019050</t>
  </si>
  <si>
    <t>Champignons, préparés ou conservés au vinaigre ou à l'acide acétique</t>
  </si>
  <si>
    <t>20019070</t>
  </si>
  <si>
    <t>Piments doux ou poivrons, préparés ou conservés au vinaigre ou à l'acide acétique</t>
  </si>
  <si>
    <t>20019092</t>
  </si>
  <si>
    <t>Cœurs de palmier, goyaves, mangues, mangoustans, papayes, tamarins, pommes de cajou, litchis, fruits du jaquier {pain des singes}, sapotilles, fruits de la passion, caramboles, pitahayas, noix de coco, de cajou, du Brésil, d’arec ou de bétel, de kola et noix macadamia, préparés ou conservés au vinaigre ou à l’acide acétique</t>
  </si>
  <si>
    <t>20019097</t>
  </si>
  <si>
    <t>Légumes, fruits et parties comestibles de plantes, préparés ou conservés au vinaigre ou à l'acide acétique (à l'excl. des concombres, des cornichons, du chutney de mangue, des fruits du genre 'Capsicum', du maïs doux, des ignames, des patates douces et parties comestibles simil. de plantes d'une teneur en poids d'amidon ou de fécule &gt;= 5%, des champignons, des coeurs de palmier, des olives, des poivrons ou piments doux,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</si>
  <si>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20021010</t>
  </si>
  <si>
    <t>Tomates pelées, entières ou en morceaux, préparées ou conservées autrement qu'au vinaigre ou à l'acide acétique</t>
  </si>
  <si>
    <t>20021090</t>
  </si>
  <si>
    <t>Tomates, entières ou en morceaux, préparées ou conservées autrement qu'au vinaigre ou à l'acide acétique (à l'excl. des tomates pelées)</t>
  </si>
  <si>
    <t>200290</t>
  </si>
  <si>
    <t>Tomates, préparées ou conservées autrement qu'au vinaigre ou à l'acide acétique (à l'excl. des tomates entières ou en morceaux)</t>
  </si>
  <si>
    <t>20031020</t>
  </si>
  <si>
    <t>Champignons du genre 'Agaricus', conservés provisoirement autrement qu'au vinaigre ou à l'acide acétique, cuits à coeur</t>
  </si>
  <si>
    <t>20031030</t>
  </si>
  <si>
    <t>Champignons du genre 'Agaricus', préparés ou conservés autrement qu'au vinaigre ou à l'acide acétique (à l'excl. des champignons conservés provisoirement et cuits à coeur)</t>
  </si>
  <si>
    <t>20039010</t>
  </si>
  <si>
    <t>Truffes, préparées ou conservées autrement qu’au vinaigre ou à l’acide acétique</t>
  </si>
  <si>
    <t>20039090</t>
  </si>
  <si>
    <t>Champignons, préparés ou conservés autrement qu’au vinaigre ou à l’acide acétique (à l’excl. des champignons du genre {Agaricus})</t>
  </si>
  <si>
    <t>20041010</t>
  </si>
  <si>
    <t>Pommes de terre, simpl. cuites, congelées</t>
  </si>
  <si>
    <t>20041091</t>
  </si>
  <si>
    <t>Pommes de terre, préparées ou conservées sous forme de farines, semoules ou flocons, congelées</t>
  </si>
  <si>
    <t>20041099</t>
  </si>
  <si>
    <t>Pommes de terre, préparées ou conservées autrement qu'au vinaigre ou à l'acide acétique, congelées (à l'excl. des pommes de terre simpl. cuites ou des pommes de terre sous forme de farines, semoules ou flocons)</t>
  </si>
  <si>
    <t>20049010</t>
  </si>
  <si>
    <t>Maïs doux {Zea mays var. saccharata}, préparé ou conservé autrement qu'au vinaigre ou à l'acide acétique, congelé</t>
  </si>
  <si>
    <t>20049030</t>
  </si>
  <si>
    <t>Choucroute, câpres et olives, préparées ou conservées autrement qu'au vinaigre ou à l'acide acétique, congelées</t>
  </si>
  <si>
    <t>20049050</t>
  </si>
  <si>
    <t>Pois {Pisum sativum} et haricots verts {Phaseolus spp.}, préparés ou conservés autrement qu'au vinaigre ou à l'acide acétique, congelés</t>
  </si>
  <si>
    <t>20049091</t>
  </si>
  <si>
    <t>Oignons, simpl. cuits, congelés</t>
  </si>
  <si>
    <t>20049098</t>
  </si>
  <si>
    <t>Légumes et mélanges de légumes, préparés ou conservés autrement qu'au vinaigre ou à l'acide acétique, congelés (à l'excl. des confits au sucre, des tomates, des champignons, des truffes, des pommes de terre, du maïs doux {Zea mays var. saccharata}, de la choucroute, des câpres, des olives, des pois {Pisum sativum}, des haricots verts {Phaseolus spp.} et des oignons simplement cuits, non mélangés)</t>
  </si>
  <si>
    <t>20051000</t>
  </si>
  <si>
    <t>Légumes, présentés sous la forme de préparations finement homogénéisées, conditionnés pour la vente au détail comme aliments pour enfants ou pour usages diététiques, en récipients d'un contenu &lt;= 250 g</t>
  </si>
  <si>
    <t>20052010</t>
  </si>
  <si>
    <t>Pommes de terre, sous forme de farines, semoules ou flocons, non congelées</t>
  </si>
  <si>
    <t>20052020</t>
  </si>
  <si>
    <t>Pommes de terre, en fines tranches, frites, même salées ou aromatisées, en emballages hermétiquement clos, propres à la consommation en l'état, non congelées</t>
  </si>
  <si>
    <t>20052080</t>
  </si>
  <si>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</si>
  <si>
    <t>20054000</t>
  </si>
  <si>
    <t>Pois {Pisum sativum}, préparés ou conservés autrement qu'au vinaigre ou à l'acide acétique, non congelés</t>
  </si>
  <si>
    <t>20055100</t>
  </si>
  <si>
    <t>Haricots {Vigna spp., Phaseolus spp.}, en grains, préparés ou conservés autrement qu'au vinaigre ou à l'acide acétique, non congelés</t>
  </si>
  <si>
    <t>20055900</t>
  </si>
  <si>
    <t>Haricots {Vigna spp., Phaseolus spp.}, préparés ou conservés autrement qu'au vinaigre ou à l'acide acétique, non congelés (à l'excl. des haricots en grains)</t>
  </si>
  <si>
    <t>20056000</t>
  </si>
  <si>
    <t>Asperges, préparées ou conservées autrement qu'au vinaigre ou à l'acide acétique, non congelées</t>
  </si>
  <si>
    <t>20058000</t>
  </si>
  <si>
    <t>Maïs doux {Zea mays var. saccharata}, préparé ou conservé autrement qu'au vinaigre ou à l'acide acétique, non congelé</t>
  </si>
  <si>
    <t>20059100</t>
  </si>
  <si>
    <t>Jets de bambou, préparés ou conservés autrement qu'au vinaigre ou à l'acide acétique, non congelés</t>
  </si>
  <si>
    <t>20059910</t>
  </si>
  <si>
    <t>Fruits du genre 'Capsicum' (autres que les piments doux ou poivrons), préparés ou conservés autrement qu'au vinaigre ou à l'acide acétique, non congelés</t>
  </si>
  <si>
    <t>20059920</t>
  </si>
  <si>
    <t>Câpres, préparées ou conservées autrement qu'au vinaigre ou à l'acide acétique, non congelées</t>
  </si>
  <si>
    <t>20059930</t>
  </si>
  <si>
    <t>Artichauts, préparés ou conservés autrement qu'au vinaigre ou à l'acide acétique, non congelés</t>
  </si>
  <si>
    <t>20059950</t>
  </si>
  <si>
    <t>Mélanges de légumes, préparés ou conservés autrement qu'au vinaigre ou à l'acide acétique, non congelés</t>
  </si>
  <si>
    <t>20059960</t>
  </si>
  <si>
    <t>Choucroute, non congelée</t>
  </si>
  <si>
    <t>20059980</t>
  </si>
  <si>
    <t>Légumes, préparés ou conservés autrement qu’au vinaigre ou à l’acide acétique, non congelés (à l’excl. des légumes confits au sucre, des légumes homogénéisés du no 2005.10, et des tomates, des champignons des truffes, des pommes de terre, de la choucroute, des pois {Pisum sativum}, des haricots {Vigna spp., Phaseolus spp.}, des asperges, des olives, du maïs doux {Zea mays var. Saccharata}, des jets de bambou, des fruits du genre Capisicum au goût épicé, des câpres, des artichauts et des mélanges de légumes)</t>
  </si>
  <si>
    <t>20060010</t>
  </si>
  <si>
    <t>Gingembre, confit au sucre {égoutté, glacé ou cristallisé}</t>
  </si>
  <si>
    <t>20060031</t>
  </si>
  <si>
    <t>Cerises, confites au sucre {égouttées, glacées ou cristallisées}, d'une teneur en sucres &gt; 13% en poids</t>
  </si>
  <si>
    <t>20060035</t>
  </si>
  <si>
    <t>Goyaves, mangues, mangoustans, papayes, tamarins, pommes de cajou, litchis, fruits du jaquier {pain des singes}, sapotilles, fruits de la passion, caramboles, pitahayas, noix de coco, de cajou, du Brésil, d'arec ou de bétel , de kola et noix macadamia, confits au sucre {égouttés, glacés ou cristallisés}, d'une teneur en sucres &gt; 13% en poids</t>
  </si>
  <si>
    <t>20060038</t>
  </si>
  <si>
    <t>Légumes, fruits, noix, écorces de fruits et autres parties de plantes comestibles, confits au sucre {égouttés, glacés ou cristallisés}, d'une teneur en sucre &gt; 13% en poids (à l'excl. des cerises, du gingembre,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</si>
  <si>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20060091</t>
  </si>
  <si>
    <t>Goyaves, mangues, mangoustans, papayes, tamarins, pommes de cajou, litchis, fruits du jaquier {pain des singes}, sapotilles, fruits de la passion, caramboles, pitahayas, noix de coco, de cajou, du Brésil, d'arec ou de bétel , de kola et noix macadamia, confits au sucre {égouttés, glacés ou cristallisés}, d'une teneur en sucres &lt;= 13% en poids</t>
  </si>
  <si>
    <t>20060099</t>
  </si>
  <si>
    <t>Légumes, fruits, noix, écorces de fruits et autres parties de plantes comestibles, confits au sucre {égouttés, glacés ou cristallisés}, d'une teneur en sucre &lt;= 13% en poids (à l'excl. du gingembre,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</si>
  <si>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20071010</t>
  </si>
  <si>
    <t>Confitures, gelées, marmelades, purées et pâtes de fruits, obtenues par cuisson, présentées sous la forme de préparations finement homogénéisées, conditionnées pour la vente au détail comme aliments pour enfants ou pour usages diététiques, en récipients d'un contenu &lt;= 250 g, d'une teneur en sucres &gt; 13% en poids</t>
  </si>
  <si>
    <t>20071091</t>
  </si>
  <si>
    <t>Confitures, gelées, marmelades, purées et pâtes de goyaves, de mangues, de mangoustans, de papayes, de tamarins, de pommes de cajou, de litchis, de fruits du jaquier {pain des singes}, de sapotilles, de fruits de la passion, de caramboles et de pitahayas, obtenues par cuisson, avec ou sans addition de sucre ou d'autres édulcorants, présentées sous la forme de préparations finement homogénéisées, conditionnées pour la vente au détail comme aliments pour enfants ou pour usages diététiques, en récipients d'un contenu &lt;= 250 g (à l'excl. des produits d'une teneur en sucre &gt; 13%)</t>
  </si>
  <si>
    <t>20071099</t>
  </si>
  <si>
    <t>Confitures, gelées, marmelades, purées et pâtes de fruits, obtenues par cuisson, avec ou sans addition de sucre ou d'autres édulcorants, présentées sous la forme de préparations finement homogénéisées, conditionnées pour la vente au détail comme aliments pour enfants ou pour usages diététiques, en récipients d'un contenu &lt;= 250 g (à l'excl. des produits d'une teneur en sucre &gt; 13% en poids et des produits à base de goyaves, de mangues, de mangoustans, de papayes, de tamarins, de pommes de cajou, de litchis, de fruits du jaquier {pain des singes}, de sapotilles, de fruits de la passion, de caramboles et de pitahayas)</t>
  </si>
  <si>
    <t>20079110</t>
  </si>
  <si>
    <t>Confitures, gelées, marmelades, purées et pâtes d'agrumes, obtenues par cuisson, d'une teneur en sucres &gt; 30% en poids (à l'excl. des préparations homogénéisées du n° 200710)</t>
  </si>
  <si>
    <t>20079130</t>
  </si>
  <si>
    <t>Confitures, gelées, marmelades, purées et pâtes d'agrumes, obtenues par cuisson, d'une teneur en sucres &gt; 13%, mais &lt;= 30% en poids (à l'excl. des préparations homogénéisées du n° 200710)</t>
  </si>
  <si>
    <t>20079190</t>
  </si>
  <si>
    <t>Confitures, gelées, marmelades, purées et pâtes d'agrumes, obtenues par cuisson, avec ou sans addition de sucre ou d'autres édulcorants (à l'excl. des produits ayant une teneur en sucres &gt; 13% et des préparations homogénéisées du n° 200710)</t>
  </si>
  <si>
    <t>200799</t>
  </si>
  <si>
    <t>Confitures, gelées, marmelades, purées et pâtes de fruits, obtenues par cuisson, avec ou sans addition de sucre ou d'autres édulcorants (à l'excl. des préparations homogénéisées du n° 2007.10 ainsi que des confitures, gelées, marmelades, purées et pâtes d'agrumes)</t>
  </si>
  <si>
    <t>20081110</t>
  </si>
  <si>
    <t>Beurre d'arachide</t>
  </si>
  <si>
    <t>20081191</t>
  </si>
  <si>
    <t>Arachides, préparées ou conservées, en emballages immédiats d'un contenu net &gt; 1 kg (à l'excl. des arachides grillées, confites au sucre ainsi que du beurre d'arachide)(2008-2500);Arachides, préparées ou conservées, en emballages immédiats d'un contenu net &gt; 1 kg (à l'excl. des arachides grillées, confites au sucre ainsi que du beurre d'arachide)(1988-1995)</t>
  </si>
  <si>
    <t>20081196</t>
  </si>
  <si>
    <t>Arachides, grillées, en emballages immédiats d'un contenu net &lt;= 1 kg</t>
  </si>
  <si>
    <t>20081198</t>
  </si>
  <si>
    <t>Arachides, préparées ou conservées, en emballages immédiats d'un contenu net &lt;= 1 kg (à l'excl. des arachides grillées, confites au sucre ainsi que du beurre d'arachide)</t>
  </si>
  <si>
    <t>20081912</t>
  </si>
  <si>
    <t>Noix de coco, de cajou, du Brésil, d'arec {ou de bétel}, de kola et noix macadamia, y.c. les mélanges contenant en poids &gt;= 50% de ces noix, préparées ou conservées, en emballages immédiats d'un contenu net &gt; 1 kg (sauf confites au sucre)</t>
  </si>
  <si>
    <t>20081913</t>
  </si>
  <si>
    <t>Amandes et pistaches, grillées, en emballages immédiats d'un contenu net &gt; 1 kg</t>
  </si>
  <si>
    <t>20081919</t>
  </si>
  <si>
    <t>Fruits à coque et autres graines, y.c. les mélanges, préparés ou conservés, en emballages immédiats d'un contenu net &gt; 1 kg (sauf préparés ou conservés au vinaigre ou à l'acide acétique, confits au sucre mais non conservés dans du sirop et à l'excl. des confitures, gelées de fruits, marmelades, purées et pâtes de fruits obtenues par cuisson, ainsi que des arachides, amandes et pistaches grillées, des noix de coco, des noix de cajou, des noix du Brésil, des noix d'arec {ou de bétel}, des noix de kola et des noix macadamia et leurs mélanges d'un contenu en poids en fruits à coques tropicaux &gt; 50%)(2017-2500);Fruits à coque et autres graines, y.c. les mélanges, préparés ou conservés, en emballages immédiats d'un contenu net &gt; 1 kg (sauf préparés ou conservés au vinaigre ou à l'acide acétique, confits au sucre mais non conservés dans du sirop et à l'excl. des confitures, gelées de fruits, marmelades, purées et pâtes de fruits obtenues par cuisson, ainsi que des arachides, amandes et pistaches grillées, des noix de coco, des noix de cajou, des noix du Brésil, des noix d'arec {ou de bétel}, des noix de kola et des noix macadamia et leurs mélanges d'un contenu en poids en fruits à coques tropicaux &gt; 50%)(1995-2016)</t>
  </si>
  <si>
    <t>20081992</t>
  </si>
  <si>
    <t>Noix de coco, noix de cajou, noix du Brésil, noix d'arec {ou de bétel}, noix de kola et noix macadamia, y.c. les mélanges contenant en poids &gt;= 50% de ces noix, préparées ou conservées, en emballages immédiats d'un contenu net &lt;= 1 kg</t>
  </si>
  <si>
    <t>20081993</t>
  </si>
  <si>
    <t>Amandes et pistaches grillées, en emballages immédiats d'un contenu net &lt;= 1 kg</t>
  </si>
  <si>
    <t>20081995</t>
  </si>
  <si>
    <t>Fruits à coques, grillés, en emballages immédiats d'un contenu net &lt;= 1 kg (à l'excl. des arachides, des amandes, des pistaches et des fruits à coques tropicaux {noix de coco, de cajou, du Brésil, d'arec ou de bétel , de kola et noix macadamia})</t>
  </si>
  <si>
    <t>20081999</t>
  </si>
  <si>
    <t>Fruits à coque et autres graines, y.c. les mélanges, préparés ou conservés, en emballages immédiats d'un contenu net &lt;= 1 kg (sauf préparés ou conservés au vinaigre ou à l'acide acétique, confits au sucre mais non conservés dans du sirop et à l'excl. des confitures, gelées de fruits, marmelades, purées et pâtes de fruits obtenues par cuisson ainsi que des arachides, des fruits secs grillés, des noix de coco, des noix de cajou, des noix du Brésil, des noix d'arec {ou de bétel}, des noix de kola et des noix macadamia et de leurs mélanges d'un contenu en poids de fruits à coques tropicaux &gt;= 50%)(2017-2500);Fruits à coque et autres graines, y.c. les mélanges, préparés ou conservés, en emballages immédiats d'un contenu net &lt;= 1 kg (sauf préparés ou conservés au vinaigre ou à l'acide acétique, confits au sucre mais non conservés dans du sirop et à l'excl. des confitures, gelées de fruits, marmelades, purées et pâtes de fruits obtenues par cuisson ainsi que des arachides, des fruits secs grillés, des noix de coco, des noix de cajou, des noix du Brésil, des noix d'arec {ou de bétel}, des noix de kola et des noix macadamia et de leurs mélanges d'un contenu en poids de fruits à coques tropicaux &gt;= 50%)(1995-2016)</t>
  </si>
  <si>
    <t>20082011</t>
  </si>
  <si>
    <t>Ananas, préparés ou conservés, avec addition d'alcool, d'une teneur en sucres &gt; 17% en poids, en emballages immédiats d'un contenu net &gt; 1 kg</t>
  </si>
  <si>
    <t>20082019</t>
  </si>
  <si>
    <t>Ananas, préparés ou conservés, avec addition d'alcool, en emballages immédiats d'un contenu net &gt; 1 kg (à l'excl. des ananas ayant une teneur en sucres &gt; 17% en poids)</t>
  </si>
  <si>
    <t>20082031</t>
  </si>
  <si>
    <t>Ananas, préparés ou conservés, avec addition d'alcool, d'une teneur en sucres &gt; 19% en poids, en emballages immédiats d'un contenu net &lt;= 1 kg</t>
  </si>
  <si>
    <t>20082039</t>
  </si>
  <si>
    <t>Ananas, préparés ou conservés, avec addition d'alcool, en emballages immédiats d'un contenu net &lt;= 1 kg (à l'excl. des ananas ayant une teneur en sucres &gt; 19% en poids)</t>
  </si>
  <si>
    <t>20082051</t>
  </si>
  <si>
    <t>Ananas, préparés ou conservés, sans addition d'alcool, mais avec addition de sucre, d'une teneur en sucres &gt; 17% en poids, en emballages immédiats d'un contenu net &gt; 1 kg</t>
  </si>
  <si>
    <t>20082059</t>
  </si>
  <si>
    <t>Ananas, préparés ou conservés, sans addition d'alcool, mais avec addition de sucre, d'une teneur en sucre &gt;13% et &lt;= 17% en poids, en emballages immédiats d'un contenu net &gt; 1 kg</t>
  </si>
  <si>
    <t>20082071</t>
  </si>
  <si>
    <t>Ananas, préparés ou conservés, sans addition d'alcool, mais avec addition de sucre, d'une teneur en sucres &gt; 19% en poids, en emballages immédiats d'un contenu net &lt;= 1 kg</t>
  </si>
  <si>
    <t>20082079</t>
  </si>
  <si>
    <t>Ananas, préparés ou conservés, sans addition d'alcool, mais avec addition de sucre, d'une teneur en sucre &gt; 13% et &lt;= 19% en poids, en emballages immédiats d'un contenu net &lt;= 1 kg</t>
  </si>
  <si>
    <t>20082090</t>
  </si>
  <si>
    <t>Ananas, préparés ou conservés, sans addition d'alcool ou de sucre</t>
  </si>
  <si>
    <t>200830</t>
  </si>
  <si>
    <t>Agrumes, préparés ou conservés, avec addition de sucre ou d'autres édulcorants ou d'alcool, n.d.a.</t>
  </si>
  <si>
    <t>200840</t>
  </si>
  <si>
    <t>Poires, préparées ou conservées, avec ou sans addition de sucre ou d'autres édulcorants ou d'alcool, n.d.a.</t>
  </si>
  <si>
    <t>200850</t>
  </si>
  <si>
    <t>Abricots, préparés ou conservés, avec ou sans addition de sucre ou d'autres édulcorants ou d'alcool (sauf confits au sucre mais non-conservés dans du sirop et à l'excl. des confitures, gelées de fruits, marmelades, purées et pâtes de fruits obtenues par cuisson)</t>
  </si>
  <si>
    <t>200860</t>
  </si>
  <si>
    <t>Cerises, préparées ou conservées, avec ou sans addition de sucre ou d'autres édulcorants ou d'alcool (sauf confites au sucre mais non-conservées dans du sirop et à l'excl. des confitures, gelées de fruits, marmelades, purées et pâtes de fruits obtenues par cuisson)</t>
  </si>
  <si>
    <t>200870</t>
  </si>
  <si>
    <t>Pêches - y.c. les brugnons et nectarines -, préparées ou conservées, avec ou sans addition de sucre ou d'autres édulcorants ou d'alcool (sauf confites au sucre mais non-conservées dans du sirop et à l'excl. des confitures, gelées de fruits, marmelades, purées et pâtes de fruits obtenues par cuisson)</t>
  </si>
  <si>
    <t>200880</t>
  </si>
  <si>
    <t>Fraises, préparées ou conservées, avec ou sans addition de sucre ou d'autres édulcorants ou d'alcool, n.d.a.</t>
  </si>
  <si>
    <t>200891</t>
  </si>
  <si>
    <t>Coeurs de palmier, préparés ou conservés, avec ou sans addition de sucre ou d'autres édulcorants ou d'alcool (sauf préparés ou conservés au vinaigre ou à l'acide acétique)</t>
  </si>
  <si>
    <t>200899</t>
  </si>
  <si>
    <t>Fruits et autres parties comestibles de plantes, préparés ou conservés, avec ou sans addition de sucre ou d’autres édulcorants ou d’alcool (sauf préparés ou conservés au vinaigre ou à l’acide acétique,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cœurs de palmier et des airelles)</t>
  </si>
  <si>
    <t>20091191</t>
  </si>
  <si>
    <t>Jus d'orange, non fermentés, sans addition d'alcool, congelés, d'une valeur Brix &lt;= 67 à 20°C, d'une valeur &lt;= 30 € par 100 kg poids net et d'une teneur en sucres d'addition &gt; 30% en poids</t>
  </si>
  <si>
    <t>20091199</t>
  </si>
  <si>
    <t>Jus d'orange, non fermentés, sans addition d'alcool, avec ou sans addition de sucre ou d'autres édulcorants, congelés, d'une valeur Brix &lt;= 67 à 20°C (à l'excl. des produits d'une valeur &lt;= 30 € par 100 kg poids net et d'une teneur en sucres d'addition &gt; 30% en poids)</t>
  </si>
  <si>
    <t>20091200</t>
  </si>
  <si>
    <t>Jus d'orange, non fermentés, sans addition d'alcool, avec ou sans addition de sucre ou d'autres édulcorants, d'une valeur Brix &lt;= 20 à 20°C (à l'excl. des jus congelés)</t>
  </si>
  <si>
    <t>200919</t>
  </si>
  <si>
    <t>Jus d'orange, non-fermentés, sans addition d'alcool, avec ou sans addition de sucre ou d'autres édulcorants (à l'excl. des jus congelés et des jus d'une valeur Brix &lt;= 20 à 20°C)</t>
  </si>
  <si>
    <t>200921</t>
  </si>
  <si>
    <t>Jus de pamplemousse ou de pomelo, non fermentés, sans addition d'alcool, avec ou sans addition de sucre ou d'autres édulcorants, d'une valeur Brix &lt;= 20 à 20°C</t>
  </si>
  <si>
    <t>200929</t>
  </si>
  <si>
    <t>Jus de pamplemousse ou de pomelo, non-fermentés, sans addition d'alcool, avec ou sans addition de sucre ou d'autres édulcorants, d'une valeur Brix &gt; 20 à 20°C</t>
  </si>
  <si>
    <t>200931</t>
  </si>
  <si>
    <t>Jus d'agrumes, non-fermentés, sans addition d'alcool, avec ou sans addition de sucre ou d'autres édulcorants, d'une valeur Brix &lt;= 20 à 20°C (à l'excl. des mélanges, des jus d'orange, de pamplemousse ou de pomelo)</t>
  </si>
  <si>
    <t>200939</t>
  </si>
  <si>
    <t>Jus d'agrumes, non-fermentés, sans addition d'alcool, avec ou sans addition de sucre ou d'autres édulcorants, d'une valeur Brix &gt; 20 à 20°C (à l'excl. des mélanges ainsi que des jus d'orange, de pamplemousse ou de pomelo)</t>
  </si>
  <si>
    <t>200941</t>
  </si>
  <si>
    <t>Jus d'ananas, non-fermentés, sans addition d'alcool, avec ou sans addition de sucre ou d'autres édulcorants, d'une valeur Brix &lt;= 20 à 20°C</t>
  </si>
  <si>
    <t>200949</t>
  </si>
  <si>
    <t>Jus d'ananas, non-fermentés, sans addition d'alcool, avec ou sans addition de sucre ou d'autres édulcorants, d'une valeur Brix &gt; 20 à 20°C</t>
  </si>
  <si>
    <t>200950</t>
  </si>
  <si>
    <t>Jus de tomate, non-fermentés, sans addition d'alcool, avec ou sans addition de sucre ou d'autres édulcorants</t>
  </si>
  <si>
    <t>200961</t>
  </si>
  <si>
    <t>Jus de raisin - y.c. les moûts de raisin -, non-fermentés, sans addition d'alcool, avec ou sans addition de sucre ou d'autres édulcorants, d'une valeur Brix &lt;= 30 à 20°C</t>
  </si>
  <si>
    <t>200969</t>
  </si>
  <si>
    <t>Jus de raisin - y.c. les moûts de raisin -, non-fermentés, sans addition d'alcool, avec ou sans addition de sucre ou d'autres édulcorants, d'une valeur Brix &gt; 30 à 20°C</t>
  </si>
  <si>
    <t>200971</t>
  </si>
  <si>
    <t>Jus de pomme, non-fermentés, sans addition d'alcool, avec ou sans addition de sucre ou d'autres édulcorants, d'une valeur Brix &lt;= 20 à 20°C</t>
  </si>
  <si>
    <t>200979</t>
  </si>
  <si>
    <t>Jus de pomme, non-fermentés, sans addition d'alcool, avec ou sans addition de sucre ou d'autres édulcorants, d'une valeur Brix &gt; 20 à 20°C</t>
  </si>
  <si>
    <t>200981</t>
  </si>
  <si>
    <t>Jus d'airelle rouge (Vaccinium macrocarpon, Vaccinium oxycoccos, Vaccinium vitis-idaea), non fermentés, sans addition d'alcool, avec ou sans addition de sucre ou d'autres édulcorants</t>
  </si>
  <si>
    <t>200989</t>
  </si>
  <si>
    <t>Jus de fruits ou de légumes, non fermentés, sans addition d'alcool, avec ou sans addition de sucre ou d'autres édulcorants (à l'excl. des mélanges ainsi que des jus d'agrumes, d'ananas, de tomates, de raisins, y. c. les moûts, de pommes et d'airelles)</t>
  </si>
  <si>
    <t>200990</t>
  </si>
  <si>
    <t>Mélanges de jus de fruits - y.c. les moûts de raisin - et de jus de légumes, non-fermentés, sans addition d'alcool, avec ou sans addition de sucre ou d'autres édulcorants</t>
  </si>
  <si>
    <t>21032000</t>
  </si>
  <si>
    <t>Tomato ketchup et autres sauces tomates</t>
  </si>
  <si>
    <t>210410</t>
  </si>
  <si>
    <t>Préparations pour soupes, potages ou bouillons; soupes, potages ou bouillons préparés</t>
  </si>
  <si>
    <t>23050000</t>
  </si>
  <si>
    <t>Tourteaux et autres résidus solides, même broyés ou agglomérés sous forme de pellets, de l'extraction de l'huile d'arachide</t>
  </si>
  <si>
    <t>23061000</t>
  </si>
  <si>
    <t>Tourteaux et autres résidus solides, même broyés ou agglomérés sous forme de pellets, de l'extraction des graisses ou huiles de coton</t>
  </si>
  <si>
    <t>23065000</t>
  </si>
  <si>
    <t>Tourteaux et autres résidus solides, même broyés ou agglomérés sous forme de pellets, de l'extraction des graisses ou huiles de noix de coco ou de coprah</t>
  </si>
  <si>
    <t>23066000</t>
  </si>
  <si>
    <t>Tourteaux et autres résidus solides, même broyés ou agglomérés sous forme de pellets, de l'extraction des graisses ou huiles de noix ou d'amandes de palmiste</t>
  </si>
  <si>
    <t>23069090</t>
  </si>
  <si>
    <t>Tourteaux et autres résidus solides, mêmes broyés ou agglomérés sous forme de pellets, de l'extraction de graisses ou huiles végétales (à l'excl. des tourteaux et autres résidus solides de l'extraction des graisses ou huiles de coton, de lin, de tournesol, de graines de navette ou de colza, de noix de coco ou de coprah, de noix ou d'amandes de palmiste, de germes de maïs ainsi que de l'extraction de l'huile d'olive, de l'huile de soja et de l'huile d'arachide)</t>
  </si>
  <si>
    <t>Données extraites le24/02/2025 11:26:44 depuis [ESTAT]</t>
  </si>
  <si>
    <t>Classification</t>
  </si>
  <si>
    <t>RefFlux</t>
  </si>
  <si>
    <t>NC8</t>
  </si>
  <si>
    <t>Echanges (kt)</t>
  </si>
  <si>
    <t>Mangue, goyave</t>
  </si>
  <si>
    <t>Légumes frais</t>
  </si>
  <si>
    <t>Légumes congelés</t>
  </si>
  <si>
    <t>Légumes conservés provisoirement</t>
  </si>
  <si>
    <t>Légumes séchés, coupés ou broyés</t>
  </si>
  <si>
    <t>Tubercules frais</t>
  </si>
  <si>
    <t>Fruits frais ou secs, en coques ou sans coques</t>
  </si>
  <si>
    <t>Fruits congelés</t>
  </si>
  <si>
    <t>Fruits conservés provisoirement</t>
  </si>
  <si>
    <t>Fruits séchés</t>
  </si>
  <si>
    <t>Arachides</t>
  </si>
  <si>
    <t>Ecorces, farines et fécules</t>
  </si>
  <si>
    <t>Graines</t>
  </si>
  <si>
    <t>Cœurs</t>
  </si>
  <si>
    <t>Légumes en conserve</t>
  </si>
  <si>
    <t>Fruits confits</t>
  </si>
  <si>
    <t>Fruits secs grillés</t>
  </si>
  <si>
    <t>Fruits en conserve</t>
  </si>
  <si>
    <t>Jus de fruits</t>
  </si>
  <si>
    <t>Tourteaux</t>
  </si>
  <si>
    <t>Sauces, soupes</t>
  </si>
  <si>
    <t>Pas de données pour 2023 : on prend donc les échanges 2021 (les plus proches disponibles)</t>
  </si>
  <si>
    <t>Pas de données pour 2023 : on prend donc les exportations 2022 (les plus proches disponibles)</t>
  </si>
  <si>
    <t>Pas de données avant 2022 : on néglige les échanges pour 2015 et 2019</t>
  </si>
  <si>
    <t>Pas de données pour 2015 : on prend donc les exportations 2014 (les plus proches disponibles)</t>
  </si>
  <si>
    <t>Changement de nomenclature entre 2015 et 2019</t>
  </si>
  <si>
    <t>Changement de nomenclature entre 2019 et 2023</t>
  </si>
  <si>
    <t>Pas de données pour 2015 et 2019 : on prend donc respectivement les exportations 2014 et 2020 (les plus proches disponibles)</t>
  </si>
  <si>
    <t>Pas de données pour 2015 et 2019 : on prend donc les exportations 2021 (les plus proches disponibles)</t>
  </si>
  <si>
    <t>Pas de données pour 2015 et 2019 : on néglige les échanges</t>
  </si>
  <si>
    <t>Pas de données pour 2015 et 2023 : on néglige les échanges</t>
  </si>
  <si>
    <t>Pas de données pour 2015, 2019 et 2023 : on prend donc respectivement les exportations 2014, 2020 et 2022 (les plus proches disponibles)</t>
  </si>
  <si>
    <t>Pas de données pour 2015 : on prend donc les exportations 2013 (les plus proches disponibles)</t>
  </si>
  <si>
    <t>Pas présent dans la classification NC8</t>
  </si>
  <si>
    <t>INFORMATIONS SOURCE</t>
  </si>
  <si>
    <t>Données</t>
  </si>
  <si>
    <t>Parts de ré-export des fruits et légumes</t>
  </si>
  <si>
    <t>Territoire</t>
  </si>
  <si>
    <t>-</t>
  </si>
  <si>
    <t>Fournie par</t>
  </si>
  <si>
    <t>Espèces</t>
  </si>
  <si>
    <t>Ratio de ré-export (mêmes pour 2015 et 2019)</t>
  </si>
  <si>
    <t>0703 10</t>
  </si>
  <si>
    <t>Aulx</t>
  </si>
  <si>
    <t>Goyages, mangues et mangoustans</t>
  </si>
  <si>
    <t>Pamplemousses et pomelos</t>
  </si>
  <si>
    <t>Citrons</t>
  </si>
  <si>
    <t>Pêches brugons et nectarines</t>
  </si>
  <si>
    <t>Prunes et prunelles</t>
  </si>
  <si>
    <t>Framboises et mûres</t>
  </si>
  <si>
    <t>0810 20</t>
  </si>
  <si>
    <t>Chaque année</t>
  </si>
  <si>
    <t>Productions de légumes dirigées vers la transformation</t>
  </si>
  <si>
    <t>t</t>
  </si>
  <si>
    <t>SSP - Agreste</t>
  </si>
  <si>
    <t>Production</t>
  </si>
  <si>
    <t>unité</t>
  </si>
  <si>
    <t>dont Transformation</t>
  </si>
  <si>
    <t>6.11</t>
  </si>
  <si>
    <t>Légumes feuillus et à  tige</t>
  </si>
  <si>
    <t>6.11.1</t>
  </si>
  <si>
    <t>6.11.2</t>
  </si>
  <si>
    <t>Asperges en production</t>
  </si>
  <si>
    <t>6.11.3</t>
  </si>
  <si>
    <t>6.11.4</t>
  </si>
  <si>
    <t>6.11.4.11</t>
  </si>
  <si>
    <t>6.11.4.12</t>
  </si>
  <si>
    <t>Choux brocolis à  jets</t>
  </si>
  <si>
    <t>6.11.4.13</t>
  </si>
  <si>
    <t>6.11.4.14</t>
  </si>
  <si>
    <t>Choux à  choucroute</t>
  </si>
  <si>
    <t>6.11.4.19</t>
  </si>
  <si>
    <t>6.11.5</t>
  </si>
  <si>
    <t>6.11.5.11</t>
  </si>
  <si>
    <t>6.11.5.12</t>
  </si>
  <si>
    <t>6.11.6</t>
  </si>
  <si>
    <t>Epinards</t>
  </si>
  <si>
    <t>6.11.7</t>
  </si>
  <si>
    <t>6.11.8</t>
  </si>
  <si>
    <t>6.11.8.11</t>
  </si>
  <si>
    <t>6.11.8.12</t>
  </si>
  <si>
    <t>6.11.8.12.1</t>
  </si>
  <si>
    <t>6.11.8.12.2</t>
  </si>
  <si>
    <t>6.11.8.13</t>
  </si>
  <si>
    <t>6.11.8.14</t>
  </si>
  <si>
    <t>6.11.8.19</t>
  </si>
  <si>
    <t>6.11.9</t>
  </si>
  <si>
    <t>Autres légumes feuillus et à  tige, n.c.a. niv. 1</t>
  </si>
  <si>
    <t>6.11.9.11</t>
  </si>
  <si>
    <t>6.11.9.12</t>
  </si>
  <si>
    <t>6.11.9.13</t>
  </si>
  <si>
    <t>6.12</t>
  </si>
  <si>
    <t>6.12.1</t>
  </si>
  <si>
    <t>6.12.1.11</t>
  </si>
  <si>
    <t>6.12.1.12</t>
  </si>
  <si>
    <t>6.12.2</t>
  </si>
  <si>
    <t>6.12.3</t>
  </si>
  <si>
    <t>Cucurbitacées</t>
  </si>
  <si>
    <t>6.12.3.11</t>
  </si>
  <si>
    <t>Pastèque</t>
  </si>
  <si>
    <t>6.12.3.12</t>
  </si>
  <si>
    <t>Cantaloups et autres melons</t>
  </si>
  <si>
    <t>6.12.3.12.1</t>
  </si>
  <si>
    <t>6.12.3.12.2</t>
  </si>
  <si>
    <t>6.12.3.13</t>
  </si>
  <si>
    <t>6.12.3.14</t>
  </si>
  <si>
    <t>6.12.3.14.1</t>
  </si>
  <si>
    <t>6.12.3.14.2</t>
  </si>
  <si>
    <t>Autres citrouilles [Courge], potirons, n.c.a. niv. 1</t>
  </si>
  <si>
    <t>6.12.3.15</t>
  </si>
  <si>
    <t>6.12.3.15.1</t>
  </si>
  <si>
    <t>Concombre</t>
  </si>
  <si>
    <t>6.12.3.15.1.11</t>
  </si>
  <si>
    <t>6.12.3.15.1.12</t>
  </si>
  <si>
    <t>6.12.3.15.2</t>
  </si>
  <si>
    <t>Cornichon</t>
  </si>
  <si>
    <t>6.12.4</t>
  </si>
  <si>
    <t>Tomate</t>
  </si>
  <si>
    <t>6.12.4.11</t>
  </si>
  <si>
    <t>Tomate sous serres</t>
  </si>
  <si>
    <t>6.12.4.12</t>
  </si>
  <si>
    <t>Tomate en plein air</t>
  </si>
  <si>
    <t>6.12.5</t>
  </si>
  <si>
    <t>Poivron, piment, gombo</t>
  </si>
  <si>
    <t>6.12.5.11</t>
  </si>
  <si>
    <t>Poivron, piment</t>
  </si>
  <si>
    <t>6.12.5.12</t>
  </si>
  <si>
    <t>6.12.6</t>
  </si>
  <si>
    <t>6.13</t>
  </si>
  <si>
    <t>6.13.1</t>
  </si>
  <si>
    <t>6.13.1.11</t>
  </si>
  <si>
    <t>6.13.1.12</t>
  </si>
  <si>
    <t>6.13.2</t>
  </si>
  <si>
    <t>6.13.3</t>
  </si>
  <si>
    <t>6.13.3.11</t>
  </si>
  <si>
    <t>Ail (en vert)</t>
  </si>
  <si>
    <t>6.13.3.12</t>
  </si>
  <si>
    <t>Ail (en sec)</t>
  </si>
  <si>
    <t>6.13.4</t>
  </si>
  <si>
    <t>Oignon et échalote</t>
  </si>
  <si>
    <t>6.13.4.11</t>
  </si>
  <si>
    <t>6.13.4.11.1</t>
  </si>
  <si>
    <t>6.13.4.11.2</t>
  </si>
  <si>
    <t>6.13.4.12</t>
  </si>
  <si>
    <t>6.13.5</t>
  </si>
  <si>
    <t>6.13.6</t>
  </si>
  <si>
    <t>6.13.7</t>
  </si>
  <si>
    <t>6.13.8</t>
  </si>
  <si>
    <t>6.14</t>
  </si>
  <si>
    <t>Légumes à  cosse</t>
  </si>
  <si>
    <t>6.14.1</t>
  </si>
  <si>
    <t>6.14.2</t>
  </si>
  <si>
    <t>Haricots frais</t>
  </si>
  <si>
    <t>6.14.2.11</t>
  </si>
  <si>
    <t>Haricots à  écosser et demi-secs (grain)</t>
  </si>
  <si>
    <t>6.14.2.12</t>
  </si>
  <si>
    <t>Haricots verts (y c. haricots beurre)</t>
  </si>
  <si>
    <t>6.14.3</t>
  </si>
  <si>
    <t>Légumes à  cosse d'origine tropicale</t>
  </si>
  <si>
    <t>6.15</t>
  </si>
  <si>
    <t>6.17</t>
  </si>
  <si>
    <t>6.17.1</t>
  </si>
  <si>
    <t>6.17.2</t>
  </si>
  <si>
    <t>Productions de fruits dirigées vers la transformation</t>
  </si>
  <si>
    <t>100 kg</t>
  </si>
  <si>
    <t>TerriFlux</t>
  </si>
  <si>
    <t>Cultures fruitières 1</t>
  </si>
  <si>
    <t>Cultures fruitières 2</t>
  </si>
  <si>
    <t>Cultures fruitières 3</t>
  </si>
  <si>
    <t>Cultures fruitières 4</t>
  </si>
  <si>
    <t>Cultures fruitières 5</t>
  </si>
  <si>
    <t>Production commercialisée dirigée vers la transformation</t>
  </si>
  <si>
    <t>Cultures fruitières</t>
  </si>
  <si>
    <t>Fruits à noyaux</t>
  </si>
  <si>
    <t>Autre variété de cerises, n.c.a. niv. 1</t>
  </si>
  <si>
    <t>Pavies, pêches, nectarines et brugnons</t>
  </si>
  <si>
    <t>Pêche</t>
  </si>
  <si>
    <t>Nectarine et brugnon</t>
  </si>
  <si>
    <t>Autres variétés prunes n.c.a., niv. 1</t>
  </si>
  <si>
    <t>Olives</t>
  </si>
  <si>
    <t>Autres variétés de pommes, n.c.a. niv. 1</t>
  </si>
  <si>
    <t>Pommes à cidre</t>
  </si>
  <si>
    <t>Poires de table</t>
  </si>
  <si>
    <t>Actinidia (Kiwi)</t>
  </si>
  <si>
    <t>Clémentines, mandarines</t>
  </si>
  <si>
    <t>Pamplemousse, chadèque, pomelo et hybrides</t>
  </si>
  <si>
    <t>Autres agrumes (yc limes, combava), n.c.a. niv. 1</t>
  </si>
  <si>
    <t>Citrons, limes, combavas</t>
  </si>
  <si>
    <t>Oranger et hybrides</t>
  </si>
  <si>
    <t>Châtaignes</t>
  </si>
  <si>
    <t>Petits fruits</t>
  </si>
  <si>
    <t>Avocat</t>
  </si>
  <si>
    <t>Dimension</t>
  </si>
  <si>
    <t>Niveau</t>
  </si>
  <si>
    <t>Filtre</t>
  </si>
  <si>
    <t>Géographie</t>
  </si>
  <si>
    <t>France entière</t>
  </si>
  <si>
    <t>FR - France entière</t>
  </si>
  <si>
    <t>Notes</t>
  </si>
  <si>
    <t>- Les données de la SAA n-1 (2020) sont définitives (arrêtées mi octobre de l'année n). Les données provisoires 2021 seront publiées en avril n+1.</t>
  </si>
  <si>
    <t>- La variété "Gala" des pommes de table est incluse dans le poste "Autres variétés de pommes, n.c.a. niv. 1" jusqu'en 2015 compris.</t>
  </si>
  <si>
    <t>- La production est évaluée en quintal, la superficie développée en hectare et le rendement en quintal à l'hectare.</t>
  </si>
  <si>
    <t>- La géographie d'un territoire correspond à celle du code officiel géographique 2010, date du dernier recensement agricole.</t>
  </si>
  <si>
    <t>- La SAA est une opération de synthèse à partir de sources multiples. Sur quelques produits, certains chiffres départementaux ou régionaux sont à utiliser avec précaution.</t>
  </si>
  <si>
    <t>- Les recommandations d’utilisation de ces chiffres sont disponibles : https://agreste.agriculture.gouv.fr/agreste-web/download/methode/S-SAA/SAA_2019_Indicateurs_statut_des_produits.pdf</t>
  </si>
  <si>
    <t>- De 2000 à 2006, seules les données de surface sont disponibles pour les DOM.  Attention, sur cette période, la production du total France entière ne comprend pas les DOM. Les données pour Mayotte ne sont disponibles qu'à partir de 2016.</t>
  </si>
  <si>
    <t>Agreste - Statistique agricole annuelle (SAA)</t>
  </si>
  <si>
    <t>Export réalisé par l'application Disar</t>
  </si>
  <si>
    <t>Ministère en charge de l'Agriculture</t>
  </si>
  <si>
    <t>SAA 2018  -  2019 définitive</t>
  </si>
  <si>
    <t>Pommes de terre et tubercules, racines et bulbes d'origine tropicale</t>
  </si>
  <si>
    <t>Superficie développée</t>
  </si>
  <si>
    <t>Rendement</t>
  </si>
  <si>
    <t>Production récoltée</t>
  </si>
  <si>
    <t>Production dirigée vers la transformation</t>
  </si>
  <si>
    <t>Catégories</t>
  </si>
  <si>
    <t>(ha)</t>
  </si>
  <si>
    <t>(100 kg/ha)</t>
  </si>
  <si>
    <t>(tonne)</t>
  </si>
  <si>
    <t>Indice</t>
  </si>
  <si>
    <t>19/18</t>
  </si>
  <si>
    <t>Plants certifiés</t>
  </si>
  <si>
    <t>Dessus de plants</t>
  </si>
  <si>
    <t>Teneur en fécule (%)</t>
  </si>
  <si>
    <t>Féculerie</t>
  </si>
  <si>
    <t>Primeurs ou nouvelles
(commercialisées avant le 1/8)</t>
  </si>
  <si>
    <t>Conservation et demi-saison</t>
  </si>
  <si>
    <t>Ensemble consommation</t>
  </si>
  <si>
    <t>Ensemble pommes de terre</t>
  </si>
  <si>
    <t>Tubercules, racines et bulbes d'origine tropicale (Dom)</t>
  </si>
  <si>
    <t>Autres tubercules</t>
  </si>
  <si>
    <t>Ensemble tubercules, racines et bulbes d'origine tropicale (Dom)</t>
  </si>
  <si>
    <t>Ensemble pommes de terre et tubercules</t>
  </si>
  <si>
    <t>Source : SAA 2018 - 2019 définitive</t>
  </si>
  <si>
    <t>Production récoltée des vergers purs et associés</t>
  </si>
  <si>
    <t>(100kg/ha)</t>
  </si>
  <si>
    <t xml:space="preserve"> (tonne)</t>
  </si>
  <si>
    <t>Bigarreaux</t>
  </si>
  <si>
    <t>Griottes et autres cerises</t>
  </si>
  <si>
    <t xml:space="preserve">Total cerises </t>
  </si>
  <si>
    <t>Pavies</t>
  </si>
  <si>
    <t>Total pavies, pêches, nectarines et brugnons</t>
  </si>
  <si>
    <t>Prunes à pruneaux</t>
  </si>
  <si>
    <t>Mirabelles</t>
  </si>
  <si>
    <t>Reines-claudes</t>
  </si>
  <si>
    <t>Quetsches</t>
  </si>
  <si>
    <t>Autres prunes</t>
  </si>
  <si>
    <t xml:space="preserve">Total prunes </t>
  </si>
  <si>
    <t>Olives (pour la table ou l'huile)</t>
  </si>
  <si>
    <t>Fruits à pépin</t>
  </si>
  <si>
    <t>Autres poires d'été</t>
  </si>
  <si>
    <t>Poires d'été (ensemble)</t>
  </si>
  <si>
    <t xml:space="preserve">Total poires de table </t>
  </si>
  <si>
    <t>Pommes Golden</t>
  </si>
  <si>
    <t>Autres pommes</t>
  </si>
  <si>
    <t>Total pommes de table</t>
  </si>
  <si>
    <t>Baies</t>
  </si>
  <si>
    <t>Fruits tropicaux</t>
  </si>
  <si>
    <t>Corossol, Pomme cannelle</t>
  </si>
  <si>
    <t>Abricot de pays (mamey), Mangoustan</t>
  </si>
  <si>
    <t>Maracuja, Fruits de la passion, Grenadille</t>
  </si>
  <si>
    <t>Fruits divers</t>
  </si>
  <si>
    <t>Bananes</t>
  </si>
  <si>
    <t>Oranges, tangor</t>
  </si>
  <si>
    <t>Pamplemousses</t>
  </si>
  <si>
    <t>Cultures légumières</t>
  </si>
  <si>
    <t>(non compris semences sauf indications contraires)</t>
  </si>
  <si>
    <t>dont production dirigée vers la transformation</t>
  </si>
  <si>
    <t>hors jardins (tonne)</t>
  </si>
  <si>
    <t>Choux autres</t>
  </si>
  <si>
    <t>Autres salades</t>
  </si>
  <si>
    <t>Fraises plein air</t>
  </si>
  <si>
    <t>Fraises sous serre</t>
  </si>
  <si>
    <t>Total fraises</t>
  </si>
  <si>
    <t>Banane plantain</t>
  </si>
  <si>
    <t>Concombres plein air</t>
  </si>
  <si>
    <t>Concombres sous serres</t>
  </si>
  <si>
    <t>Total concombres</t>
  </si>
  <si>
    <t>Christophine</t>
  </si>
  <si>
    <t>Courgettes</t>
  </si>
  <si>
    <t>Melons plein air</t>
  </si>
  <si>
    <t>Melons sous serre</t>
  </si>
  <si>
    <t>Total melons</t>
  </si>
  <si>
    <t>Poivrons et piments</t>
  </si>
  <si>
    <t>Potirons, courges, citrouilles, giraumon</t>
  </si>
  <si>
    <t>Tomates plein air pour le frais</t>
  </si>
  <si>
    <t>Tomates plein air pour l'industrie</t>
  </si>
  <si>
    <t>Total tomates</t>
  </si>
  <si>
    <t>Betteraves potagères</t>
  </si>
  <si>
    <t>Total carottes</t>
  </si>
  <si>
    <t>Céleris raves</t>
  </si>
  <si>
    <t>Echalotes</t>
  </si>
  <si>
    <t>Navets potagers</t>
  </si>
  <si>
    <t>Oignons blancs</t>
  </si>
  <si>
    <t>Oignons de couleur</t>
  </si>
  <si>
    <t>Salsifis et scorsonères</t>
  </si>
  <si>
    <t>Petits pois (grain)</t>
  </si>
  <si>
    <t>Haricots à écosser et demi-secs (grain)</t>
  </si>
  <si>
    <t>Légumes secs (y c. semences)</t>
  </si>
  <si>
    <t>Haricots secs</t>
  </si>
  <si>
    <t>Lentilles</t>
  </si>
  <si>
    <t>Pois secs                             (pois de casserie)</t>
  </si>
  <si>
    <r>
      <t xml:space="preserve">Chicorées </t>
    </r>
    <r>
      <rPr>
        <sz val="8"/>
        <color rgb="FF000000"/>
        <rFont val="Arial2"/>
      </rPr>
      <t>(frisées et scaroles)</t>
    </r>
  </si>
  <si>
    <t>Ail (en vert et en sec)</t>
  </si>
  <si>
    <t>Autres légumes</t>
  </si>
  <si>
    <t>Autres fruits à noyau</t>
  </si>
  <si>
    <t>Autres fruits à pépin (yc. Poires à poiré)</t>
  </si>
  <si>
    <t>Autres petits fruits</t>
  </si>
  <si>
    <t>Autres fruits tropicaux</t>
  </si>
  <si>
    <t>17/16</t>
  </si>
  <si>
    <t xml:space="preserve"> ///</t>
  </si>
  <si>
    <t>Source : SAA 2016 – 2017 définitive</t>
  </si>
  <si>
    <t>SAA 2016  -  2017  définitive</t>
  </si>
  <si>
    <t xml:space="preserve">-     </t>
  </si>
  <si>
    <t>Production vers transformation (kt)</t>
  </si>
  <si>
    <t>/!\ Pas de données 2015 : utilisation des données 2016 (données les plus proches)</t>
  </si>
  <si>
    <t>Total Chicorées (2015 et 2023)</t>
  </si>
  <si>
    <t>Total Fraises (2015)</t>
  </si>
  <si>
    <t>Total Tomates (2015)</t>
  </si>
  <si>
    <t>Total Ail (2015 et 2023)</t>
  </si>
  <si>
    <t>Total Carottes (2015)</t>
  </si>
  <si>
    <t>Total Oignons (2015)</t>
  </si>
  <si>
    <t>Estimation à partir des carottes dirigées vers la transformation</t>
  </si>
  <si>
    <t>Récolte vers transformation</t>
  </si>
  <si>
    <t>Par fruit ou légume frais</t>
  </si>
  <si>
    <t>Ventilation des circuits de distribution pour le marché du frais</t>
  </si>
  <si>
    <t>2016, 2018, 2020</t>
  </si>
  <si>
    <t>CTIFL - Diagramme de la distribution</t>
  </si>
  <si>
    <t>Tableau 1 de la publication "Diagramme de la distribution 2020", Les flux de la filière fruits et légumes frais</t>
  </si>
  <si>
    <t>Poids des opérateurs en pourcentage des volumes commercialisés</t>
  </si>
  <si>
    <t>Données issues de la source</t>
  </si>
  <si>
    <t>Extrapolation linéaire (sans prendre en compte 2020)</t>
  </si>
  <si>
    <t>Pertes en production et en distribution</t>
  </si>
  <si>
    <t>Hypothèses CTIFL</t>
  </si>
  <si>
    <t>Fruits - CTIFL</t>
  </si>
  <si>
    <t>Tonnes</t>
  </si>
  <si>
    <t>Transformation</t>
  </si>
  <si>
    <t>Import</t>
  </si>
  <si>
    <t>Export</t>
  </si>
  <si>
    <t>Consommation apparente</t>
  </si>
  <si>
    <t>Achats ménages</t>
  </si>
  <si>
    <t>Hypothèses Réexport</t>
  </si>
  <si>
    <t>POMMES DE TABLE</t>
  </si>
  <si>
    <t>Exportation 100%</t>
  </si>
  <si>
    <t>POIRE DE TABLE</t>
  </si>
  <si>
    <t>RAISIN DE TABLE</t>
  </si>
  <si>
    <t>Exportations sont (très majoritairement) des réexportations</t>
  </si>
  <si>
    <t>KIWI</t>
  </si>
  <si>
    <t>NECTARINE</t>
  </si>
  <si>
    <t>La moitié des exports sont des ré-exportations</t>
  </si>
  <si>
    <t>PECHE</t>
  </si>
  <si>
    <t>PECHE&amp;NECTARINE</t>
  </si>
  <si>
    <t>FRAISE</t>
  </si>
  <si>
    <t>ABRICOT</t>
  </si>
  <si>
    <t>PRUNE</t>
  </si>
  <si>
    <t>70 % des exportations sont de la production françaises &amp; 30 % des exportations sont de la ré-exportation</t>
  </si>
  <si>
    <t>FRAMBOISE</t>
  </si>
  <si>
    <t>GROSEILLE</t>
  </si>
  <si>
    <t>MYRTILLE</t>
  </si>
  <si>
    <t>CASSIS &amp; MYRTILLE</t>
  </si>
  <si>
    <t>CERISE (BIGARREAU)</t>
  </si>
  <si>
    <t>BANANE</t>
  </si>
  <si>
    <t>réexportations 100%</t>
  </si>
  <si>
    <t>AVOCAT</t>
  </si>
  <si>
    <t>ANANAS</t>
  </si>
  <si>
    <t>MANGUE</t>
  </si>
  <si>
    <t>MANGUE, GOYAVE ET MANGOUSTAN</t>
  </si>
  <si>
    <t>CITRON</t>
  </si>
  <si>
    <t>ORANGE</t>
  </si>
  <si>
    <t>CLEMENTINE-MANDARINE</t>
  </si>
  <si>
    <t>PAMPLEMOUSSE-POMELO</t>
  </si>
  <si>
    <t>AMANDE</t>
  </si>
  <si>
    <t>NOIX (En coque)</t>
  </si>
  <si>
    <t>NOISETTE (En coque)</t>
  </si>
  <si>
    <t>FIGUE</t>
  </si>
  <si>
    <t>CHATAIGNE ET MARRON</t>
  </si>
  <si>
    <t>TOMATE</t>
  </si>
  <si>
    <t xml:space="preserve"> 75% des exportations sont des réexportations (interviennent surtout en hiver)</t>
  </si>
  <si>
    <t>CAROTTE</t>
  </si>
  <si>
    <t>MELON</t>
  </si>
  <si>
    <t>OIGNON</t>
  </si>
  <si>
    <t>ENDIVE</t>
  </si>
  <si>
    <t>SALADES(LAITUES&amp;CHICOREES)</t>
  </si>
  <si>
    <t>CHOU-FLEUR</t>
  </si>
  <si>
    <t>COURGETTE</t>
  </si>
  <si>
    <t>CONCOMBRE</t>
  </si>
  <si>
    <t>POIREAU</t>
  </si>
  <si>
    <t>NAVET</t>
  </si>
  <si>
    <t>BROCOLI</t>
  </si>
  <si>
    <t>MACHE&amp;AUTRES_SALADES</t>
  </si>
  <si>
    <t>ARTICHAUT</t>
  </si>
  <si>
    <t>ASPERGE</t>
  </si>
  <si>
    <t>BETTERAVE_POTAGERE</t>
  </si>
  <si>
    <t>réexportations majoritaires</t>
  </si>
  <si>
    <t>HARICOT_ECOSSER</t>
  </si>
  <si>
    <t>CHAMPIGNONS_DE_COUCHE</t>
  </si>
  <si>
    <t>CELERI_BRANCHE</t>
  </si>
  <si>
    <t>EPINARD</t>
  </si>
  <si>
    <t>HARICOT_VERT</t>
  </si>
  <si>
    <t>PETITS_POIS</t>
  </si>
  <si>
    <t>CHOUX_DE_BRUXELLES</t>
  </si>
  <si>
    <t>CHOUX_AUTRES</t>
  </si>
  <si>
    <t>AIL</t>
  </si>
  <si>
    <t>AUBERGINE</t>
  </si>
  <si>
    <t>Exportations sont des réexportations</t>
  </si>
  <si>
    <t>CELERI_RAVE</t>
  </si>
  <si>
    <t>ECHALOTE</t>
  </si>
  <si>
    <t>POIVRON</t>
  </si>
  <si>
    <t>Les réexportations représentent 80% des exportations</t>
  </si>
  <si>
    <t>PASTEQUE</t>
  </si>
  <si>
    <t>CITROUILLE&amp;POTIRON</t>
  </si>
  <si>
    <t>TRUFFE</t>
  </si>
  <si>
    <t>RADIS</t>
  </si>
  <si>
    <t>FENOUIL</t>
  </si>
  <si>
    <t>MAIS DOUX</t>
  </si>
  <si>
    <t>REfFlux2</t>
  </si>
  <si>
    <t>Fabrication (kt)</t>
  </si>
  <si>
    <t>Tomates en conserve</t>
  </si>
  <si>
    <t>Autres légumes en conserve</t>
  </si>
  <si>
    <t>Confitures</t>
  </si>
  <si>
    <t>Ecorces</t>
  </si>
  <si>
    <t>Fruits à coque en conserve et beurre d'arachide</t>
  </si>
  <si>
    <t>Sauce tomate</t>
  </si>
  <si>
    <t>Pricipales catégories</t>
  </si>
  <si>
    <t>Jus</t>
  </si>
  <si>
    <t>Fruit pincipalement</t>
  </si>
  <si>
    <t>Conserve</t>
  </si>
  <si>
    <t>Surgelé</t>
  </si>
  <si>
    <t>Compotes, confitures, fruits confits</t>
  </si>
  <si>
    <t>Fruit</t>
  </si>
  <si>
    <t>Conserves</t>
  </si>
  <si>
    <t>Concentrés de tomate</t>
  </si>
  <si>
    <t>Choucroute</t>
  </si>
  <si>
    <t>Légumes prêts à l'emploi</t>
  </si>
  <si>
    <t>Surgelés</t>
  </si>
  <si>
    <t>Organisme</t>
  </si>
  <si>
    <t>UNILET</t>
  </si>
  <si>
    <t>Domaine</t>
  </si>
  <si>
    <t>Zones</t>
  </si>
  <si>
    <t>Années</t>
  </si>
  <si>
    <t>Légumes en conserve et surgelés</t>
  </si>
  <si>
    <t>Publication</t>
  </si>
  <si>
    <t>2015-2020</t>
  </si>
  <si>
    <t>Niveau de détail</t>
  </si>
  <si>
    <t>Maïs doux + légumes Unilet</t>
  </si>
  <si>
    <t>Echanges de légumes frais</t>
  </si>
  <si>
    <t>Echanges de conserves/surgelés</t>
  </si>
  <si>
    <t>Fabrication de conserves/surgelés</t>
  </si>
  <si>
    <t>Total toutes espèces</t>
  </si>
  <si>
    <t>Consommation de conserves/surgelés</t>
  </si>
  <si>
    <t>Par circuit de distribution, total toutes espèces (légumes unilet + légumes secs + légumes divers : hors tomates, champignons et marrons</t>
  </si>
  <si>
    <t>Toutes</t>
  </si>
  <si>
    <t>Bio</t>
  </si>
  <si>
    <t>Production vers industrie (avant import/export)</t>
  </si>
  <si>
    <t>Par espèce principale : Haricots, Pois, Epinards, Carottes et Autres légumes (Brocolis, Salsifis, Choux-fleurs, Céleris, Flageollets, Navets)</t>
  </si>
  <si>
    <t>FranceAgriMer</t>
  </si>
  <si>
    <t>F&amp;L frais et transformés</t>
  </si>
  <si>
    <t>Fabrication, import/export</t>
  </si>
  <si>
    <t>2018-2022</t>
  </si>
  <si>
    <t>Parfois quelques détails en plus, notamment pour les différentes fabrications pour certaines espèces</t>
  </si>
  <si>
    <t>PANOFELT</t>
  </si>
  <si>
    <t>F&amp;L transformés</t>
  </si>
  <si>
    <t>Consommation de F&amp;L</t>
  </si>
  <si>
    <t>Par frais/transformé (hors soupes) puis par fruits/légumes</t>
  </si>
  <si>
    <t>Fabrication de légumes transformés</t>
  </si>
  <si>
    <t>Consommation de légumes transformés</t>
  </si>
  <si>
    <t>idem (sauf prêt à l'emploi) et par A domicile/RHD</t>
  </si>
  <si>
    <t>Jus (répartition 2020), pruneaux, confitures, compotes, cerises confites + répartition des fruits conservés</t>
  </si>
  <si>
    <t>Fabrication de fruits transformés</t>
  </si>
  <si>
    <t>PANOFELT 2021</t>
  </si>
  <si>
    <t>Chiffres clés 2022</t>
  </si>
  <si>
    <t>Bilan économique 2020</t>
  </si>
  <si>
    <t>PANOFELT 2020</t>
  </si>
  <si>
    <t>Pruneau</t>
  </si>
  <si>
    <t>Pruneaux de bouche, jus, crème, autres spécialités</t>
  </si>
  <si>
    <t>Cerise bigarreau</t>
  </si>
  <si>
    <t>Cerises confites</t>
  </si>
  <si>
    <t>Compotes, confitures, fruits au sirop</t>
  </si>
  <si>
    <t>Preuve de l'import de F&amp;L frais vers la transformation</t>
  </si>
  <si>
    <t>Fruits à destinations multiples</t>
  </si>
  <si>
    <t>Jus, nectars</t>
  </si>
  <si>
    <t>AFIDEM</t>
  </si>
  <si>
    <t>Fruits à destinations multiples transformés</t>
  </si>
  <si>
    <t>ANIFELT</t>
  </si>
  <si>
    <t>Fruits et légumes transformés</t>
  </si>
  <si>
    <t>Interfel</t>
  </si>
  <si>
    <t>Fruits et légumes frais</t>
  </si>
  <si>
    <t>PANOFELT 2022</t>
  </si>
  <si>
    <t>Pas terrible, assez agrégé</t>
  </si>
  <si>
    <t>PANOFELT 2023</t>
  </si>
  <si>
    <t>Un peu moins agrégé qu'en 2022</t>
  </si>
  <si>
    <t>PANOFELT 2019</t>
  </si>
  <si>
    <t>Aussi désagrégé qu'en 2020</t>
  </si>
  <si>
    <t>Détaillé</t>
  </si>
  <si>
    <t>conserves, concentrés de tomates, choucroute, végétaux prêts à l'emploi, surgelés (dont tomates pour les conserves et surgelés)</t>
  </si>
  <si>
    <t>Agrégé</t>
  </si>
  <si>
    <t>Intermédiaire</t>
  </si>
  <si>
    <t>Les Gala font partie de la catégorie Autres avant 2016 : on met 0 pour avoir le bon total même si en réalité ce n'est pas 0 et c'est compris dans la catégorie Autres</t>
  </si>
  <si>
    <t>Estimation des carottes pour l'industrie à partir de la production dirigée vers la transformation (2015)</t>
  </si>
  <si>
    <t>sous-section</t>
  </si>
  <si>
    <t>Coproduit</t>
  </si>
  <si>
    <t>Filière</t>
  </si>
  <si>
    <t>Année</t>
  </si>
  <si>
    <t>Type de donnée collectée</t>
  </si>
  <si>
    <t>Volume</t>
  </si>
  <si>
    <t>Répartition</t>
  </si>
  <si>
    <t>Onglet source fichier Excel</t>
  </si>
  <si>
    <t>Incohérence données collectées</t>
  </si>
  <si>
    <t>Ecart statistique</t>
  </si>
  <si>
    <t>#FF0000</t>
  </si>
  <si>
    <t>Fiabilité des données</t>
  </si>
  <si>
    <t>Fruits et légumes (hors pommes de terre)</t>
  </si>
  <si>
    <t>Autres légumes frais:Champignons et truffes:Légumes cultivés pour le fruit:Légumes feuillus et à tige:Racines, bulbes et tubercules</t>
  </si>
  <si>
    <t>Tubercules</t>
  </si>
  <si>
    <t>Agreste - Statistique Agricole Annuelle - SSP</t>
  </si>
  <si>
    <t>Prodcom - Eurostat</t>
  </si>
  <si>
    <t>Douanes - Eurostat</t>
  </si>
  <si>
    <t>Volume négligé s'il existe</t>
  </si>
  <si>
    <t>Contient la variété Gala</t>
  </si>
  <si>
    <t>Contenu dans la catégorie Autres variétés de pommes</t>
  </si>
  <si>
    <t>/!\ Changement de code à partir de 2019</t>
  </si>
  <si>
    <t>Utilisation du volume de 2021 (le plus proche disponible)</t>
  </si>
  <si>
    <t>Utilisation du volume de 2014 (le plus proche disponible)</t>
  </si>
  <si>
    <t>Produit absent dans la nomenclature NC8 : les échanges sont négligés</t>
  </si>
  <si>
    <t>Utilisation du volume 2016 (le plus proche disponible)</t>
  </si>
  <si>
    <t>Utilisation du total</t>
  </si>
  <si>
    <t>Produit absent dans la classification Agreste : le volume est négligé</t>
  </si>
  <si>
    <t>Pour la tomate, on considère désormais que les exportations de tomate fraîche correspondent à 2,5% de la production de tomate destinée au marché frais (hors tomate d’industrie) ; les autres volumes d’exportation étant donc considérés comme des ré-exportations : ce nouveau coefficient est valable pour 2019 et 2023.</t>
  </si>
  <si>
    <t>Ratio d'export (hors ré-exports)</t>
  </si>
  <si>
    <t>2015 seulement</t>
  </si>
  <si>
    <t>Ré-import par rapport au ré-export</t>
  </si>
  <si>
    <t>Pertes en production (%)</t>
  </si>
  <si>
    <t>Pertes en distribution (%)</t>
  </si>
  <si>
    <t>FRUITS</t>
  </si>
  <si>
    <t>PECHE (hors pavies)</t>
  </si>
  <si>
    <t>CERISE  (Bigarreau)</t>
  </si>
  <si>
    <t>AMANDE (en coque et sans coque)</t>
  </si>
  <si>
    <t>NOIX (en coque et sans coque)</t>
  </si>
  <si>
    <t>NOISETTE (en coque et sans coque)</t>
  </si>
  <si>
    <t>POIRE de table</t>
  </si>
  <si>
    <t>POMME de table</t>
  </si>
  <si>
    <t xml:space="preserve">CITRON </t>
  </si>
  <si>
    <t>CLEMENTINE - MANDARINE</t>
  </si>
  <si>
    <t>PAMPLEMOUSSE - POMELO</t>
  </si>
  <si>
    <t>ANANAS (Prod. DOM)</t>
  </si>
  <si>
    <t>BANANE (Prod. DOM)</t>
  </si>
  <si>
    <t>MANGUE, GOYAVE ET MANGOUSTAN (Prod. DOM)</t>
  </si>
  <si>
    <t>LEGUMES</t>
  </si>
  <si>
    <t>BETTERAVE POTAGERE (y.c. cuite sous vide)</t>
  </si>
  <si>
    <t>CAROTTE &amp; NAVET</t>
  </si>
  <si>
    <t>CELERI BRANCHE</t>
  </si>
  <si>
    <t>CELERI RAVE</t>
  </si>
  <si>
    <t>CHAMPIGNONS DE COUCHE*</t>
  </si>
  <si>
    <t>CHICOREES (scaroles et frisées y.c 4G)</t>
  </si>
  <si>
    <t>CHOUX AUTRES (choux pommés, rouges et blancs y.c. choux à choucroute)</t>
  </si>
  <si>
    <t>CHOUX DE BRUXELLES</t>
  </si>
  <si>
    <t>CHOUX-FLEURS ET BROCOLI</t>
  </si>
  <si>
    <t>HARICOT A ECOSSER (et demi-secs)</t>
  </si>
  <si>
    <t>HARICOT VERT</t>
  </si>
  <si>
    <t>LAITUES (pommée et romaine) y.c 4G</t>
  </si>
  <si>
    <t>MACHE  ET AUTRES SALADES (y.c 4G)</t>
  </si>
  <si>
    <t>PETITS POIS</t>
  </si>
  <si>
    <t>CITROUILLE ET POTIRON</t>
  </si>
  <si>
    <t>Pertes</t>
  </si>
  <si>
    <t>Distribution</t>
  </si>
  <si>
    <t>Pas de pertes en production</t>
  </si>
  <si>
    <t>Hypothèses</t>
  </si>
  <si>
    <t>Pas de pertes en distribution</t>
  </si>
  <si>
    <t>Somme de toutes les pertes</t>
  </si>
  <si>
    <t>Les pertes en production varient entre 0 et 20 % (CTIFL)</t>
  </si>
  <si>
    <t>Les pertes en production s'ajoutent au volume récolté (= ont lieu avant la récolte). Les pertes non renseignées sont négligées</t>
  </si>
  <si>
    <t>Les pertes en distribution varient entre 0 et 10 % (CTIFL)</t>
  </si>
  <si>
    <t>Les pertes en distribution se soustraient au volume distribué (= ont lieu avant la distribution). Les pertes non renseignées sont négligées</t>
  </si>
  <si>
    <t>Circuits de distribution des achats de F&amp;L frais pour la consommation à domicile</t>
  </si>
  <si>
    <t>PDM en volume (%)</t>
  </si>
  <si>
    <t>Hyper/supermarchés (y.c. online)</t>
  </si>
  <si>
    <t>Hard-discount</t>
  </si>
  <si>
    <t>Magasins de proximité</t>
  </si>
  <si>
    <t>Commerces spécialisés (primeurs, GSF, bio)</t>
  </si>
  <si>
    <t>Hypothèse : Le reste (1,6%) constituerait la consommation hors domicile (ça paraît trop faible, à discuter avec le CTIFL)</t>
  </si>
  <si>
    <t>Part de fruits et légumes frais consommés en GMS</t>
  </si>
  <si>
    <t>Part de fruits et légumes frais consommés en magasins spécialisés</t>
  </si>
  <si>
    <t>Part de fruits et légumes frais consommés sur les marchés</t>
  </si>
  <si>
    <t>Part de fruits et légumes frais consommés en vente directe</t>
  </si>
  <si>
    <t>Part de fruits et légumes frais consommés en RHD</t>
  </si>
  <si>
    <t>Extrapolation linéaire à partir des données 2016 et 2018</t>
  </si>
  <si>
    <t>PDM sur l'ensemble de la distribution (à domicile + hors domicile)</t>
  </si>
  <si>
    <t>Pommes à cidre + légumes importés</t>
  </si>
  <si>
    <t>Légumes importés</t>
  </si>
  <si>
    <t>2:3:4:5:6</t>
  </si>
  <si>
    <t>Importations de pommes pour l'industrie</t>
  </si>
  <si>
    <t xml:space="preserve">Pour la pomme, on considère qu’environ 60 000 tonnes de pommes fraîches importées sont destinées à la transformation en moyenne ces dernières années.
Pour les légumes, c’est à peu près le même volume importé destiné à l’industrie mais on ne sait pas le ventiler par produits.   </t>
  </si>
  <si>
    <t>PANOFELT 2023 - FAM</t>
  </si>
  <si>
    <t>PANOFELT - FAM</t>
  </si>
  <si>
    <t>2015 et 2019</t>
  </si>
  <si>
    <t>Pommes à cidre à destination des jus de fruits</t>
  </si>
  <si>
    <t>Volume (kt)</t>
  </si>
  <si>
    <t>Importations de légumes pour l'industrie</t>
  </si>
  <si>
    <t>Ajout des pommes importées pour l'industrie</t>
  </si>
  <si>
    <t>Importation vers transformation</t>
  </si>
  <si>
    <t>Pommes à cidre consommées pour la fabrication de jus de fruits</t>
  </si>
  <si>
    <t>Légumes frais importés pour l'industrie</t>
  </si>
  <si>
    <t>Utilisation du volume 2023</t>
  </si>
  <si>
    <t>PANOFELT - FranceAgriMer</t>
  </si>
  <si>
    <t>Les légumes frais importés pour l'industrie ne sont pas retranchés aux importations de légumes frais, ce qui gonfle d'autant le volume consommé par le marché du frais</t>
  </si>
  <si>
    <t>Fabrication industrielle de produits à base de légumes</t>
  </si>
  <si>
    <t>Végétaux prêts à l'emploi</t>
  </si>
  <si>
    <t>Légumes surgelés</t>
  </si>
  <si>
    <t>Conserves de légumes (en kt 1/2 brutes)</t>
  </si>
  <si>
    <t>2023, kt</t>
  </si>
  <si>
    <t>Pruneaux et spécialités</t>
  </si>
  <si>
    <t>Compotes</t>
  </si>
  <si>
    <t>Fabrication industrielle de produits à base de fruits</t>
  </si>
  <si>
    <t>Jus et nectars (en Ml)</t>
  </si>
  <si>
    <t>Consommation de légumes en conserve (kt 1/2 brutes)</t>
  </si>
  <si>
    <t>Hors domicile</t>
  </si>
  <si>
    <t>Hypothèse : Hors tomates, champignons et marrons</t>
  </si>
  <si>
    <t>Consommation de légumes surgelés (kt)</t>
  </si>
  <si>
    <t>Sauces tomate</t>
  </si>
  <si>
    <t>2022/23, kt</t>
  </si>
  <si>
    <t>Compote</t>
  </si>
  <si>
    <t>Autres transformation</t>
  </si>
  <si>
    <t>Matières premières pour l'industrie</t>
  </si>
  <si>
    <t>Dont compotes ?</t>
  </si>
  <si>
    <t>Importations</t>
  </si>
  <si>
    <t>Exportations</t>
  </si>
  <si>
    <t>Echanges de compotes (kt)</t>
  </si>
  <si>
    <t>Rendement de fabrication du jus de pomme</t>
  </si>
  <si>
    <t>Fabrication de jus de pomme (2023, Ml)</t>
  </si>
  <si>
    <t>Jus et nectars de pomme</t>
  </si>
  <si>
    <t>Jus et nectars multifruits, contenant de la pomme</t>
  </si>
  <si>
    <t>Pur jus</t>
  </si>
  <si>
    <t>Jus à base de concentrés</t>
  </si>
  <si>
    <t>Nectar</t>
  </si>
  <si>
    <t>Jus de pomme, pur jus/jus abc</t>
  </si>
  <si>
    <t>Jus de pomme, concentré</t>
  </si>
  <si>
    <t>Consommation en GMS (2023, Ml)</t>
  </si>
  <si>
    <t>Consommation en GMS (2023, kt)</t>
  </si>
  <si>
    <t>De même, si j'ajoute à ces fabrications les échanges de jus de pomme, j'aurai un disponible bien supérieur à ces ventes (même si ces ventes ne concernent que la consommation en GMS (qui correspond à environ 90 % de la conso normalement))</t>
  </si>
  <si>
    <t>Répartition de la consommation en GMS de jus et nectars de pommes (2023, Ml)</t>
  </si>
  <si>
    <t>Répartition des ventes de jus de fruits en GMS (Ml, 2023)</t>
  </si>
  <si>
    <t>Orange</t>
  </si>
  <si>
    <t>Multifruits</t>
  </si>
  <si>
    <t>Pomme</t>
  </si>
  <si>
    <t>Bi fruits</t>
  </si>
  <si>
    <t>Mono fruits exotiques</t>
  </si>
  <si>
    <t>Jus de légumes</t>
  </si>
  <si>
    <t>Clémentine/mandarine</t>
  </si>
  <si>
    <t>Pamplemousse</t>
  </si>
  <si>
    <t>Exportations (2023, kt)</t>
  </si>
  <si>
    <t>Synthèse Fruits transformés (2023) - FAM</t>
  </si>
  <si>
    <t>Synthèse Légumes transformés (2023) - FAM</t>
  </si>
  <si>
    <t>en kt</t>
  </si>
  <si>
    <t>Pour confirmer les échanges de légumes en conserve</t>
  </si>
  <si>
    <t>PANOFELT 2019 - FAM</t>
  </si>
  <si>
    <t>Fabrication industrielle de produits à base de fruits et légumes</t>
  </si>
  <si>
    <t>Compotes, confitures et fruits confits</t>
  </si>
  <si>
    <t>Conserves (kt 1/2 brut)</t>
  </si>
  <si>
    <t>Production (kt)</t>
  </si>
  <si>
    <t>Prunes à pruneau (ou prunes d'ente et hybride)</t>
  </si>
  <si>
    <t>Pruneaux</t>
  </si>
  <si>
    <t>Correspond bien aux MP transfo du SSP pour 2019, moins pour 2015</t>
  </si>
  <si>
    <t>Produits dérivés du pruneau</t>
  </si>
  <si>
    <t>Jus de pruneaux</t>
  </si>
  <si>
    <t>Crème de pruneaux</t>
  </si>
  <si>
    <t>Autres préparations de pruneaux</t>
  </si>
  <si>
    <t>Cela donne un rendement de séchage d'environ 30 %, confirmé par ceci (entre 28 % et 33 %)</t>
  </si>
  <si>
    <t>https://www.pruneau.fr/un-fruit-simplement-seche/</t>
  </si>
  <si>
    <t>https://anifelt.com/la-filiere/les-produits/pruneau/</t>
  </si>
  <si>
    <t>Raisins secs</t>
  </si>
  <si>
    <t>Abricots secs</t>
  </si>
  <si>
    <t>Autres</t>
  </si>
  <si>
    <t>2019, kt</t>
  </si>
  <si>
    <t>Consommation de fruits secs (à domicile ?)</t>
  </si>
  <si>
    <t>Consommation de pruneaux (à domicile ?) (2019, kt)</t>
  </si>
  <si>
    <t>Le volume disponible serait la production + le report (sorte de stock initial) ?</t>
  </si>
  <si>
    <t>Je n'ai pas vraiment les mêmes productions dirigées vers la transformation pour la cerise bigarreau…</t>
  </si>
  <si>
    <t>Fabrication de cerises confites (kt)</t>
  </si>
  <si>
    <t>Fabrication de produits à base de cerises</t>
  </si>
  <si>
    <t>Cerises au sirop</t>
  </si>
  <si>
    <t>kt, 2023 ?</t>
  </si>
  <si>
    <t>https://anibi.fr/chiffres-cles/</t>
  </si>
  <si>
    <t>Consommation de cerises confites (kt, 2023 ?)</t>
  </si>
  <si>
    <t>Fruits à destinations multiples = Compotes, confitures, au sirop</t>
  </si>
  <si>
    <t>Fabrications (2019, kt)</t>
  </si>
  <si>
    <t>Fruits au sirop</t>
  </si>
  <si>
    <t>Fruits au sirop (kt 1/2 brut)</t>
  </si>
  <si>
    <t>Ventes (kt)</t>
  </si>
  <si>
    <t>Répartition des fabrications de compotes (kt)</t>
  </si>
  <si>
    <t>Sans sucre ajouté</t>
  </si>
  <si>
    <t>Ananas au sirop</t>
  </si>
  <si>
    <t>Pêches au sirop</t>
  </si>
  <si>
    <t>Abricots au sirop</t>
  </si>
  <si>
    <t>Poires au sirop</t>
  </si>
  <si>
    <t>Agrumes au sirop</t>
  </si>
  <si>
    <t>Fraises au sirop</t>
  </si>
  <si>
    <t>Cœurs de palmier au sirop</t>
  </si>
  <si>
    <t>Fraises congelées</t>
  </si>
  <si>
    <t>Framboises congelées</t>
  </si>
  <si>
    <t>Myrtilles congelées</t>
  </si>
  <si>
    <t>Groseilles congelées</t>
  </si>
  <si>
    <t>Mûres congelées</t>
  </si>
  <si>
    <t>Cerises congelées</t>
  </si>
  <si>
    <t>Fruits exotiques congelés</t>
  </si>
  <si>
    <t>Compotes, confitures</t>
  </si>
  <si>
    <t>Réparition de la consommation de jus et nectars (Ml, 2019)</t>
  </si>
  <si>
    <t>Quasiment qu'en GMS, les circuits spécialisés sont en général négligés</t>
  </si>
  <si>
    <t>Hypermachés et supermarchés</t>
  </si>
  <si>
    <t>Discounters</t>
  </si>
  <si>
    <t>Drive</t>
  </si>
  <si>
    <t>Répartition de la consommation de jus et nectars en GMS (Ml, 2019)</t>
  </si>
  <si>
    <t>Ventes de jus et nectars en GMS (Ml)</t>
  </si>
  <si>
    <t>Répartition des ventes de jus de fruits en GMS (2019, Ml)</t>
  </si>
  <si>
    <t>Multi-fruits</t>
  </si>
  <si>
    <t>Bi-fruits</t>
  </si>
  <si>
    <t>Autres mono-fruits</t>
  </si>
  <si>
    <t>Mono-fruits exotiques</t>
  </si>
  <si>
    <t>Clémentines/mandarines</t>
  </si>
  <si>
    <t>Répartition des fabrications de choucroute (2019, kt)</t>
  </si>
  <si>
    <t>Choucroute crue</t>
  </si>
  <si>
    <t>Coucroute en conserve</t>
  </si>
  <si>
    <t>Choucroute cuite</t>
  </si>
  <si>
    <t>Répartition de la consommation de choucroute (2019, kt)</t>
  </si>
  <si>
    <t>Industrie des plats préparés</t>
  </si>
  <si>
    <t>https://choucroute-francaise.fr/le-processus-de-fabrication/</t>
  </si>
  <si>
    <t>https://choucroute-francaise.fr/filiere/</t>
  </si>
  <si>
    <t>Fabrications de choucroute (2023, kt)</t>
  </si>
  <si>
    <t>Crue</t>
  </si>
  <si>
    <t>Cuite</t>
  </si>
  <si>
    <t>https://anifelt.com/la-filiere/les-produits/choucroute/</t>
  </si>
  <si>
    <t>Rendement du chou en choucroute (2021, kt)</t>
  </si>
  <si>
    <t>Mais le rendement semble meilleur lorsque l'on reprend les volumes (environ 63-64 %)</t>
  </si>
  <si>
    <t>Consommation à domicile de champignons (2019, kt)</t>
  </si>
  <si>
    <t>Appertisés</t>
  </si>
  <si>
    <t>Consommation à domicile apparente de champignons (kt)</t>
  </si>
  <si>
    <t>Fabrications de produits transformés de tomates (kt)</t>
  </si>
  <si>
    <t>Concentré</t>
  </si>
  <si>
    <t>Salades prêtes à l'emploi</t>
  </si>
  <si>
    <t>Répartition de la consommation de végétaux prêts à l'emploi (2019, kt)</t>
  </si>
  <si>
    <t>https://www.les-salades.fr/les-vegetaux-frais-prets-a-lemploi-dans-le-quotidien-des-francais/</t>
  </si>
  <si>
    <t>Consommation des végétaux prêts à l'emploi (kt)</t>
  </si>
  <si>
    <t>dont consommation des végétaux prêts à l'emploi en RHD (kt)</t>
  </si>
  <si>
    <t>dont consommation des végétaux prêts à l'emploi en magasins (kt)</t>
  </si>
  <si>
    <t>Consommation de salades en sachet (2023, kt)</t>
  </si>
  <si>
    <t>Appertisés (kt 1/2 brut)</t>
  </si>
  <si>
    <t>Fabrications de légumes appertisés ou surgelés (kt)</t>
  </si>
  <si>
    <t>Je ne retrouve pas les mêmes échanges…</t>
  </si>
  <si>
    <t>fabrication</t>
  </si>
  <si>
    <t>importation</t>
  </si>
  <si>
    <t>exportation</t>
  </si>
  <si>
    <t>consommation</t>
  </si>
  <si>
    <t>Conserve (kt 1/2 brut)</t>
  </si>
  <si>
    <t>Surgelé (kt)</t>
  </si>
  <si>
    <t>https://legumes-info.fr/chiffres-cles/les-echanges/</t>
  </si>
  <si>
    <t>Principaux fruits et légumes transformés</t>
  </si>
  <si>
    <t>Produits à base de légumes</t>
  </si>
  <si>
    <t>Produits à base de fruits</t>
  </si>
  <si>
    <t>Jus et nectars</t>
  </si>
  <si>
    <t>Jus et nectars (ML)</t>
  </si>
  <si>
    <t>Ecart statistique observé sur les légumes en conserve</t>
  </si>
  <si>
    <t>Consommation de légumes appertisés (kt 1/2 brut)</t>
  </si>
  <si>
    <t>Année 2023 à disposition des membres de la filière, sinon payante</t>
  </si>
  <si>
    <t>P</t>
  </si>
  <si>
    <t>I</t>
  </si>
  <si>
    <t>E</t>
  </si>
  <si>
    <t>C</t>
  </si>
  <si>
    <t>Sans doute en partie dû aux périmètres différents sur les statistiques (ex : pas le maïs doux dans les fabrications mais il y est dans la consommation)</t>
  </si>
  <si>
    <t>Fabrications de végétaux prêts à l'emploi (2019, kt)</t>
  </si>
  <si>
    <t>Conserves de tomate</t>
  </si>
  <si>
    <t>Concentré de tomate</t>
  </si>
  <si>
    <t>Ou plutôt produits de 1ère transformation à base de tomates (concentrés, conserves, jus et surgelés) ? Les sauces seraient plutôt un produit de 2nde transformation ?</t>
  </si>
  <si>
    <t>Produits à base de tomate (hors surgelés, jus et sauces)</t>
  </si>
  <si>
    <t>Répartition des fabrications de choucroute (2023, kt)</t>
  </si>
  <si>
    <t>Utilisation du rendement de la fabrication de choucroute de 2021</t>
  </si>
  <si>
    <t>AFC</t>
  </si>
  <si>
    <t>Rendement de fabrication de choucroute</t>
  </si>
  <si>
    <t>Part de choucroute consommée à domicile</t>
  </si>
  <si>
    <t>Part de choucroute consommée en RHD</t>
  </si>
  <si>
    <t>Part de choucroute consommée par l'industrie des plats préparés</t>
  </si>
  <si>
    <t>Utilisation de la répartition de 2019</t>
  </si>
  <si>
    <t>Légumes surgelés (hors tomates, champignons et marrons)</t>
  </si>
  <si>
    <t>J'ai bien les mêmes volumes selon Prodcom mais je ne comprends pas pourquoi ces volumes sont bien supérieurs à cette estimation</t>
  </si>
  <si>
    <t>La consommation de jus et nectars en magasins spécialisés est négligée</t>
  </si>
  <si>
    <t>Ecart statistique observé sur les jus de fruits et légumes</t>
  </si>
  <si>
    <t>Part de jus de fruits consommée en RHD (par rapport à la consommation à domicile)</t>
  </si>
  <si>
    <t>Rendement de fabrication des pruneaux</t>
  </si>
  <si>
    <t>BIP</t>
  </si>
  <si>
    <t>Confitures, compotes</t>
  </si>
  <si>
    <t>Compétitivité des produits de seconde transformation de l'industrie agroalimentaire française - FAM</t>
  </si>
  <si>
    <t>Fabrications (2015, kt)</t>
  </si>
  <si>
    <t>ADEPALE</t>
  </si>
  <si>
    <t>3:4</t>
  </si>
  <si>
    <t>Désagrégation de "A domicile"</t>
  </si>
  <si>
    <t>Désagrégation de "Alimentation humaine"</t>
  </si>
  <si>
    <t>Désagrégation de "Circuits spécialisés"</t>
  </si>
  <si>
    <t>Par produit transformé 1</t>
  </si>
  <si>
    <t>Par produit transformé 2</t>
  </si>
  <si>
    <t>compotes, confitures</t>
  </si>
  <si>
    <t>confitures</t>
  </si>
  <si>
    <t>compotes</t>
  </si>
  <si>
    <t>Ecart statistique observé sur les compotes en 2019</t>
  </si>
  <si>
    <t>Ecart statistique observé sur les compotes en 2015</t>
  </si>
  <si>
    <t>Ecart statistique observé sur les confitures en 2015 et 2019</t>
  </si>
  <si>
    <t>Ecart statistique observé sur les fruits au sirop en 2015 et 2019</t>
  </si>
  <si>
    <t>5:6</t>
  </si>
  <si>
    <t>Ecart statistique observé car récolte et ré-exports négligés alors que l'espèce a des exports</t>
  </si>
  <si>
    <t>Ecart statistique observé sur les petits pois</t>
  </si>
  <si>
    <t>Ecart statistique observé sur le manioc en 2015</t>
  </si>
  <si>
    <t>Volume collecté, hors volume d'échange</t>
  </si>
  <si>
    <t>Rendement, répartition ou volume d'échange collecté</t>
  </si>
  <si>
    <t>Fabrications ou productions dirigées vers la transformation</t>
  </si>
  <si>
    <t>Autres fruits secs ; mélanges de noix séchées et ou de fruits secs</t>
  </si>
  <si>
    <t>Conserves de légumes (demi brut) (hors tomates, champignons et marrons)</t>
  </si>
  <si>
    <t>Taux de drêches de tomates</t>
  </si>
  <si>
    <t>Sources :</t>
  </si>
  <si>
    <r>
      <rPr>
        <u/>
        <sz val="10"/>
        <rFont val="Arial"/>
        <family val="2"/>
      </rPr>
      <t>Taux de drêches</t>
    </r>
    <r>
      <rPr>
        <sz val="10"/>
        <rFont val="Arial"/>
        <family val="2"/>
      </rPr>
      <t xml:space="preserve"> : Dires d'experts du SONITO (Sondage du SONITO auprès de ces principaux adhérents), Novembre 2020</t>
    </r>
  </si>
  <si>
    <t>VU0103- Fabrication à la ferme d'aliments pour animaux de rente  - FAF</t>
  </si>
  <si>
    <r>
      <t xml:space="preserve">Comité national des coproduits (CNC) - </t>
    </r>
    <r>
      <rPr>
        <i/>
        <sz val="10"/>
        <rFont val="Arial"/>
        <family val="2"/>
      </rPr>
      <t>Fiche coproduit - Marc de tomate</t>
    </r>
    <r>
      <rPr>
        <sz val="10"/>
        <rFont val="Arial"/>
        <family val="2"/>
      </rPr>
      <t>, Mai 2016</t>
    </r>
  </si>
  <si>
    <t>Dires d'experts du SONITO (Sondage du SONITO auprès de ces principaux adhérents), Novembre 2020</t>
  </si>
  <si>
    <t>VU0201-Industrie Fertilisation</t>
  </si>
  <si>
    <r>
      <rPr>
        <u/>
        <sz val="9"/>
        <rFont val="Arial"/>
        <family val="2"/>
      </rPr>
      <t>Taux de déchets d'usinage et d'écarts de triage</t>
    </r>
    <r>
      <rPr>
        <sz val="9"/>
        <rFont val="Arial"/>
        <family val="2"/>
      </rPr>
      <t xml:space="preserve"> : "</t>
    </r>
    <r>
      <rPr>
        <i/>
        <sz val="9"/>
        <rFont val="Arial"/>
        <family val="2"/>
      </rPr>
      <t>Gisements et valorisations des coproduits des industries agroalimentaires</t>
    </r>
    <r>
      <rPr>
        <sz val="9"/>
        <rFont val="Arial"/>
        <family val="2"/>
      </rPr>
      <t>", Réséda pour le compte de FranceAgriMer, Idele, CNC et Valoria, 2017 (données issues d'une étude réalisée en 2015 par le Cabinet Gressard et l'INRAe pour le compte de FranceAgriMer, Interfel, UNILET et l'ANICC)</t>
    </r>
  </si>
  <si>
    <t>Source : "Gisements et valorisations des coproduits des industries agroalimentaires", Réséda pour le compte de FranceAgriMer, Idele, CNC et Valoria, 2017</t>
  </si>
  <si>
    <r>
      <rPr>
        <b/>
        <sz val="10"/>
        <rFont val="Arial"/>
        <family val="2"/>
      </rPr>
      <t>IMPORTANT</t>
    </r>
    <r>
      <rPr>
        <sz val="10"/>
        <rFont val="Arial"/>
        <family val="2"/>
      </rPr>
      <t xml:space="preserve"> : L'usage en alimentation animale est fortement majoritaire par rapport aux autres usages en fertilisation et compostage.</t>
    </r>
  </si>
  <si>
    <t>En l'absence de données précises, on estimera arbitrairement cet usage à 90 % du VTD.</t>
  </si>
  <si>
    <r>
      <rPr>
        <b/>
        <sz val="10"/>
        <rFont val="Arial"/>
        <family val="2"/>
      </rPr>
      <t>IMPORTANT</t>
    </r>
    <r>
      <rPr>
        <sz val="10"/>
        <rFont val="Arial"/>
        <family val="2"/>
      </rPr>
      <t xml:space="preserve"> : En l'absence de données précises, on estimera arbitrairement cet usage à 5 % du VTD.</t>
    </r>
  </si>
  <si>
    <t>VU0204-Compostage</t>
  </si>
  <si>
    <t>Taux de déchets d'usinage et d'écarts de triage de pois</t>
  </si>
  <si>
    <r>
      <rPr>
        <u/>
        <sz val="10"/>
        <rFont val="Arial"/>
        <family val="2"/>
      </rPr>
      <t>Production dirigée vers la transformation</t>
    </r>
    <r>
      <rPr>
        <sz val="10"/>
        <rFont val="Arial"/>
        <family val="2"/>
      </rPr>
      <t xml:space="preserve"> : FranceAgriMer, "¨Panorama statistique des fuits et légumes transformés 2022"</t>
    </r>
  </si>
  <si>
    <r>
      <rPr>
        <u/>
        <sz val="10"/>
        <rFont val="Arial"/>
        <family val="2"/>
      </rPr>
      <t>Taux de déchets d'usinage et d'écarts de triage</t>
    </r>
    <r>
      <rPr>
        <sz val="10"/>
        <rFont val="Arial"/>
        <family val="2"/>
      </rPr>
      <t xml:space="preserve"> : "</t>
    </r>
    <r>
      <rPr>
        <i/>
        <sz val="10"/>
        <rFont val="Arial"/>
        <family val="2"/>
      </rPr>
      <t>Gisements et valorisations des coproduits des industries agroalimentaires</t>
    </r>
    <r>
      <rPr>
        <sz val="10"/>
        <rFont val="Arial"/>
        <family val="2"/>
      </rPr>
      <t>", Réséda pour le compte de FranceAgriMer, Idele, CNC et Valoria, 2017 (données issues d'une étude réalisée en 2015 par le Cabinet Gressard et l'INRAe pour le compte de FranceAgriMer, Interfel, UNILET et l'ANICC)</t>
    </r>
  </si>
  <si>
    <t>Estimations arbitraires</t>
  </si>
  <si>
    <t>de drèches de pomme</t>
  </si>
  <si>
    <t xml:space="preserve">Production de </t>
  </si>
  <si>
    <t xml:space="preserve">Valorisées à </t>
  </si>
  <si>
    <t>en FAF et à</t>
  </si>
  <si>
    <t>en méthanisation</t>
  </si>
  <si>
    <t>Production de</t>
  </si>
  <si>
    <t>de noyaux de pruneaux (par raport à la production de pruneaux)</t>
  </si>
  <si>
    <t xml:space="preserve">Valorisés à </t>
  </si>
  <si>
    <t>pour la production d'huile</t>
  </si>
  <si>
    <t>Source : Projet étudiant RefFlux (AgroParisTech)</t>
  </si>
  <si>
    <t>Principaux coproduits</t>
  </si>
  <si>
    <t>Coproduits de légumes</t>
  </si>
  <si>
    <t>Drèches de tomate</t>
  </si>
  <si>
    <t>Ecarts de tri et déchets d'usinage d'haricots verts</t>
  </si>
  <si>
    <t>Coproduits de fruits</t>
  </si>
  <si>
    <t>Drèches de pomme</t>
  </si>
  <si>
    <t>Rendement de production de drèches de tomate</t>
  </si>
  <si>
    <t>ONRB - FranceAgriMer</t>
  </si>
  <si>
    <t>Alimentation animale</t>
  </si>
  <si>
    <t>FAF</t>
  </si>
  <si>
    <t>Usages non-alimentaires</t>
  </si>
  <si>
    <t>Energie</t>
  </si>
  <si>
    <t>Méthanisation</t>
  </si>
  <si>
    <t>Fertilisation</t>
  </si>
  <si>
    <t>Industrie de la fertilisation</t>
  </si>
  <si>
    <t>Compostage</t>
  </si>
  <si>
    <t>Part de drèches de tomate valorisée par les FAF</t>
  </si>
  <si>
    <t>Part de drèches de tomate valorisée par l'industrie de la fertilisation</t>
  </si>
  <si>
    <t>Taux de déchets d'usinage et d'écarts de triage d'haricots verts</t>
  </si>
  <si>
    <t>Ecarts de triage et déchets d'usinage d'haricots verts</t>
  </si>
  <si>
    <t>Ecarts de tri et déchets d'usinage de petits pois</t>
  </si>
  <si>
    <t>Rendement de production d'écarts de tri et de déchets d'usinage d'haricots verts</t>
  </si>
  <si>
    <t>Part de d'écarts de tri et de déchets d'usinage d'haricots verts valorisée par les FAF</t>
  </si>
  <si>
    <t>Part d'écarts de tri et de déchets d'usinage d'haricots verts valorisée par l'industrie de la fertilisation</t>
  </si>
  <si>
    <t>Part d'écarts de tri et de déchets d'usinage d'haricots verts valorisée en compostage</t>
  </si>
  <si>
    <t>Ecarts de triage et déchets d'usinage de petits pois</t>
  </si>
  <si>
    <t>Rendement de production d'écarts de tri et de déchets d'usinage de petits pois</t>
  </si>
  <si>
    <t>Part de d'écarts de tri et de déchets d'usinage de petits pois valorisée par les FAF</t>
  </si>
  <si>
    <t>Part d'écarts de tri et de déchets d'usinage de petits pois valorisée par l'industrie de la fertilisation</t>
  </si>
  <si>
    <t>Part d'écarts de tri et de déchets d'usinage de petits pois valorisée en compostage</t>
  </si>
  <si>
    <t>Rendement de production de drèches de pomme</t>
  </si>
  <si>
    <t>Part de drèches de pomme valorisée par les FAF</t>
  </si>
  <si>
    <t>Part de drèches de pomme valorisée en méthanisation</t>
  </si>
  <si>
    <t>Projet étudiant RefFlux</t>
  </si>
  <si>
    <t>Noyaux de pruneau</t>
  </si>
  <si>
    <t>Part de noyaux de pruneau valorisée par les FAF</t>
  </si>
  <si>
    <t>Rendement de production de noyaux de pruneau</t>
  </si>
  <si>
    <t>Estimation grossière</t>
  </si>
  <si>
    <t>Le reste des légumes surgelés est consommé par les autres IAA (par exemple pour la fabrication de plats préparés)</t>
  </si>
  <si>
    <t>CTIFL - Kantar</t>
  </si>
  <si>
    <t>Autres (circuits spécialisés)</t>
  </si>
  <si>
    <t>Ajouter  9% de RHD</t>
  </si>
  <si>
    <t>Matière première:Produit:Coproduit:Intrant externe:Rejet</t>
  </si>
  <si>
    <t>#b5e6a2:#94dcf8:#ffdc6d:#f2ceef:#f7c7ac</t>
  </si>
  <si>
    <t>Matière issue directement de la production agricole, sans transformation préalable, constituant le point d’entrée principal de la filière.:Matière issue d’une transformation et destinée à être valorisée comme résultat principal du procédé.:Matière secondaire issue d’une transformation, présentant une valeur économique ou d’usage et pouvant être valorisée dans une autre chaîne ou un autre usage.:Matière introduite dans le procédé mais non issue de la filière considérée ; elle contribue à la transformation sans provenir de la matière première principale.:Matière issue d’une transformation ne faisant l’objet d’aucune valorisation et évacuée du système (pertes, effluents, émissions).</t>
  </si>
  <si>
    <t>Intrant externe</t>
  </si>
  <si>
    <t>Rejet</t>
  </si>
  <si>
    <t>#b5e6a2:#94dcf8</t>
  </si>
  <si>
    <t>#79d3d5:#ff7d7d</t>
  </si>
  <si>
    <t>La France entière comprend la France métropolitaine et les cinq départements et régions d'outre-mer (DROM : Guyane, Martinique, Guadeloupe, Mayotte et La Réunion).</t>
  </si>
  <si>
    <t>Volume:Rendement:Répartition</t>
  </si>
  <si>
    <t>#b5e6a2:#94dcf8:#f7c7ac</t>
  </si>
  <si>
    <t>=JOINDRE.TEXTE(":";VRAI;H9:CS9)</t>
  </si>
  <si>
    <t>=TEXTE.APRES(LIRE.CLASSEUR(1);"]")</t>
  </si>
  <si>
    <t>Fiable:Robuste:Probable:Approximative:Indicative</t>
  </si>
  <si>
    <t>#808080:#a6a6a6:#bfbfbf:#d9d9d9:#f2f2f2</t>
  </si>
  <si>
    <t>Donnée présentant un très faible niveau d’incertitude, issue de sources validées et cohérentes.:Donnée solide, confirmée par plusieurs éléments ou méthodes, utilisable avec confiance.:Donnée vraisemblable, fondée sur des éléments sérieux mais comportant une incertitude notable.:Donnée donnant le bon ordre de grandeur, mais sans garantie de précision.:Donnée fournie à titre informatif uniquement, avec un niveau d’incertitude élevé.</t>
  </si>
  <si>
    <t>Fiable</t>
  </si>
  <si>
    <t>Robuste</t>
  </si>
  <si>
    <t>Probable</t>
  </si>
  <si>
    <t>Approximative</t>
  </si>
  <si>
    <t>Indicative</t>
  </si>
  <si>
    <t>Méthode</t>
  </si>
  <si>
    <t>Données collectées:Complétion des flux:Données réconciliées:Données déterminées:Données indéterminées</t>
  </si>
  <si>
    <t>#ffdc6d:#cb97ff:#ffb7b7:#a7ffa7:#b3e2ff</t>
  </si>
  <si>
    <t>Données collectées</t>
  </si>
  <si>
    <t>Complétion des flux</t>
  </si>
  <si>
    <t>Données réconciliées</t>
  </si>
  <si>
    <t>Données déterminées</t>
  </si>
  <si>
    <t>Données indéterminées</t>
  </si>
  <si>
    <t>Analyse des résultats</t>
  </si>
  <si>
    <t>Donnée collectée (valeur du flux ou coefficient):Ecart statistique (ne permet pas de respecter un bilan matière):Donnée déterminée (par bilan matière):Donnée indéterminée (seules une borne minimale et une borne maximale sont déterminées)</t>
  </si>
  <si>
    <t>#ffdc6d:#ffb7b7:#a7ffa7:#b3e2ff</t>
  </si>
  <si>
    <t>Donnée collectée (valeur du flux ou coefficient)</t>
  </si>
  <si>
    <t>Ecart statistique (ne permet pas de respecter un bilan matière)</t>
  </si>
  <si>
    <t>Donnée déterminée (par bilan matière)</t>
  </si>
  <si>
    <t>Donnée indéterminée (seules une borne minimale et une borne maximale sont déterminées)</t>
  </si>
  <si>
    <t>Ré-importations</t>
  </si>
  <si>
    <t>Ré-exportations</t>
  </si>
  <si>
    <t>Exportations nettes de ré-exportations</t>
  </si>
  <si>
    <t>Importations nettes de ré-importations</t>
  </si>
  <si>
    <t>Indéterminé - Approvisionnements</t>
  </si>
  <si>
    <t>Indéterminé - Débouchés</t>
  </si>
  <si>
    <t>Complétion des flux:Données déterminées</t>
  </si>
  <si>
    <t>Données collectées:Données déterminées</t>
  </si>
  <si>
    <t>2015:2023</t>
  </si>
  <si>
    <t>Complétion des flux:Données indéterminées</t>
  </si>
  <si>
    <t>Informations générales</t>
  </si>
  <si>
    <t>Projet :</t>
  </si>
  <si>
    <t>SOCLE</t>
  </si>
  <si>
    <t>Collaborateurs :</t>
  </si>
  <si>
    <t>Filière :</t>
  </si>
  <si>
    <t>Période étudiée :</t>
  </si>
  <si>
    <t>2015, 2019, 2023</t>
  </si>
  <si>
    <t>Zone géographique :</t>
  </si>
  <si>
    <t>Unité :</t>
  </si>
  <si>
    <t>Dernière mise à jour :</t>
  </si>
  <si>
    <t>SOMMAIRE</t>
  </si>
  <si>
    <t>Description</t>
  </si>
  <si>
    <t>Présentation du fichier et de l'AFM</t>
  </si>
  <si>
    <t>Lecture du fichier</t>
  </si>
  <si>
    <t>Modélisation de l'AFM</t>
  </si>
  <si>
    <t>Etiquettes</t>
  </si>
  <si>
    <t>Liste des étiquettes</t>
  </si>
  <si>
    <t>Produits</t>
  </si>
  <si>
    <t>Secteurs</t>
  </si>
  <si>
    <t>Structure des flux</t>
  </si>
  <si>
    <t>Tables Emplois-Ressources</t>
  </si>
  <si>
    <t xml:space="preserve">Données </t>
  </si>
  <si>
    <t xml:space="preserve">Données  </t>
  </si>
  <si>
    <t xml:space="preserve">Données   </t>
  </si>
  <si>
    <t>Contraintes</t>
  </si>
  <si>
    <t xml:space="preserve">Données    </t>
  </si>
  <si>
    <t xml:space="preserve">Contraintes </t>
  </si>
  <si>
    <t xml:space="preserve">Contraintes  </t>
  </si>
  <si>
    <t xml:space="preserve">Contraintes   </t>
  </si>
  <si>
    <t>Sources de données</t>
  </si>
  <si>
    <t>Ce fichier sert à construire l'Analyse de Flux de Matière (AFM) d'une filière.</t>
  </si>
  <si>
    <t>Ci-dessous, une explication générale des différentes feuilles le composant.</t>
  </si>
  <si>
    <t>NB : L'AFM d'une filière est généralement construite de la manière suivante : des secteurs (de production, transformation ou distribution) sont reliés par l'intermédiaire de produits. Ainsi, chaque flux a systématiquement pour origine un secteur et pour destination un produit, ou l'inverse (pas de flux secteur -&gt; secteur ou produit -&gt; produit).</t>
  </si>
  <si>
    <t>1 feuille permet d'expliquer comment l'AFM a été réalisée :</t>
  </si>
  <si>
    <t>Méthodologie</t>
  </si>
  <si>
    <t>Description du périmètre étudié, sources de données, hypothèses, etc.</t>
  </si>
  <si>
    <t>4 feuilles permettent de déterminer la structure de la filière :</t>
  </si>
  <si>
    <t>Définition des nœuds :</t>
  </si>
  <si>
    <t>Liste de tous les produits présents dans l'AFM.</t>
  </si>
  <si>
    <t>Liste tous les secteurs présents dans l'AFM.</t>
  </si>
  <si>
    <t>Echanges territoires</t>
  </si>
  <si>
    <t>Liste des territoires extérieurs à la zone géographique étudiée.</t>
  </si>
  <si>
    <t>Définition des flux :</t>
  </si>
  <si>
    <t>Table emplois ressources</t>
  </si>
  <si>
    <t>Tableaux des flux existants entre produits et secteurs : un tableau ressources (produits sortant des secteurs) et un tableau emplois (produits entrant dans les secteurs).</t>
  </si>
  <si>
    <t>3 feuilles permettent de renseigner les données relatives à la filière :</t>
  </si>
  <si>
    <t>Valeurs/Quantités :</t>
  </si>
  <si>
    <t>Liste de toutes les valeurs de flux connues.</t>
  </si>
  <si>
    <t>Min Max</t>
  </si>
  <si>
    <t>Liste de toutes les bornes min et max de flux connues.</t>
  </si>
  <si>
    <t>Coefficients :</t>
  </si>
  <si>
    <t>Liste de toutes les contraintes entre plusieurs flux (ex : rendements ou répartitions).</t>
  </si>
  <si>
    <t>1 feuille permet de rassembler les étiquettes (groupes) qui ont été utilisées :</t>
  </si>
  <si>
    <t>Liste de tous les groupes d'étiquettes appliqués sur les nœuds et flux.</t>
  </si>
  <si>
    <t>Après réconciliation, le fichier ayant pour suffixe "_reconciled" contient 2 feuilles supplémentaires de résultats donnant :</t>
  </si>
  <si>
    <t>Résultats</t>
  </si>
  <si>
    <t>Liste de toutes les valeurs de tous les flux après réconciliation : ce sont ces valeurs qui sont tracées sur le diagramme de Sankey.</t>
  </si>
  <si>
    <t>Liste de toutes les valeurs de tous les flux après réconciliation accompagnés de quelques indicateurs permettant d'analyser les résultats (= différence entre avant et après réconciliation).</t>
  </si>
  <si>
    <t>Les feuilles restantes permettent d'intégrer dans le fichier les données brutes (non transformées) directement tirées des sources ainsi que, lorsque c'est nécessaire, un prétraitement de celles-ci pour pouvoir les exploiter dans les feuilles de données.</t>
  </si>
  <si>
    <t>Vous trouverez ci-dessous une explication plus détaillée des différentes feuilles composant ce fichier.</t>
  </si>
  <si>
    <t>Cette feuille présente en plusieurs parties comment l'AFM a été réalisée : déroulement du travail, phases du projet, explications détaillées par zone de la filière, synthèse de ce qui é été modélisé et synthèse de ce qui a pu être déterminé.</t>
  </si>
  <si>
    <t>Ces 3 feuilles permettent de lister repectivement tous les produits, secteurs et échanges (= secteurs avec la possibilité de les scinder en plusieurs sans représenter ces secteurs) présents dans l'AFM de la filière et, par conséquent, tous les noeuds qu'il sera possible de visualiser sur le diagramme.</t>
  </si>
  <si>
    <t>Colonne B :</t>
  </si>
  <si>
    <t>Liste de tous les nœuds (= nomenclature de l'AFM).</t>
  </si>
  <si>
    <t>Colonne A :</t>
  </si>
  <si>
    <t>Permet de renseigner le niveau d'agrégation de chaque noeud : plus le chiffre est élevé, plus le noeud est détaillé dans la hiérachie. Tous les noeuds de niveau n+1 écrits sous un noeud de niveau n, jusqu'à ce qu'un noeud de niveau n ou moins apparaisse, s'ajoutent pour donner le noeud de niveau n.</t>
  </si>
  <si>
    <t>Colonne C :</t>
  </si>
  <si>
    <t>Permet de renseigner si l'on souhaite que le bilan matière soit respecté sur le noeud (autant de quantité de matière entrante que sortante) : 1 pour oui, 0 pour non. Sauf pour les échanges puisque ceux-ci ne seront systématiquement pas respectés (de par la nature des flux).</t>
  </si>
  <si>
    <t>Colonnes suivantes :</t>
  </si>
  <si>
    <t>Etiquettes attribuées aux nœuds (voir partie "Etiquettes"). Remarque : une cellule vide indique que toutes les étiquettes sont attribuées au nœud tandis qu'un 0 indique, au contraire, qu'aucune étiquette n'est attribuée au noeud : le noeud ne sera donc pas affiché sur le diagramme.</t>
  </si>
  <si>
    <t>Dernières colonnes :</t>
  </si>
  <si>
    <t>Précisions que l'on souhaite apporter concernant le nœud (ex : une définition, un code de nomenclature, une hypothèse, une remarque, etc.) : il est possible d'afficher ces précisions sur le diagramme en passant le curseur de la souris sur les nœuds par exemple.</t>
  </si>
  <si>
    <t>Cette feuille comporte 2 tableaux : on retrouve systématiquement la liste des produits à gauche des lignes et la liste des secteurs en haut des colonnes. Elle permet d'indiquer si les flux existent ou non entre les produits et les secteurs.</t>
  </si>
  <si>
    <t>Un 1 dans la cellule à l'intersection d'un produit (en ligne) et d'un secteur (en colonne) signifie qu'il existe un flux entre les 2 ; un 0 ou rien signifie qu'il n'existe pas de flux entre les 2.</t>
  </si>
  <si>
    <t>Ensuite, suivant que l'on se trouve dans la table Emplois ou dans la table Ressources, cela n'aura pas la même signification :</t>
  </si>
  <si>
    <t>- Dans la table ressources, un 1 signifie que le flux a pour origine le secteur et pour destination le produit (le produit sort du secteur).</t>
  </si>
  <si>
    <t>- Dans la table emplois, c'est l'inverse : un 1 signifie que le flux a pour origine le produit et pour destination le secteur (le produit entre dans le secteur).</t>
  </si>
  <si>
    <t>Remarque : il n'est pas obligatoire de renseigner plusieurs fois un même nœud dans les TER même si celui-ci est répété plusieurs fois dans les listes de nœuds, ni de renseigner les flux des nœuds agrégés (le programme de réconciliation s'en charge automatiquement)</t>
  </si>
  <si>
    <t>Ces 2 feuilles permettent de renseigner les valeurs ou bornes connues des flux composant l'AFM.</t>
  </si>
  <si>
    <t xml:space="preserve">Colonne A : </t>
  </si>
  <si>
    <t>Nœud d'origine du flux.</t>
  </si>
  <si>
    <t xml:space="preserve">Colonne B : </t>
  </si>
  <si>
    <t>Nœud de destination du flux.</t>
  </si>
  <si>
    <t>Ces 2 colonnes permettent donc de cibler le flux auquel on souhaite associer une valeur.</t>
  </si>
  <si>
    <t xml:space="preserve">Colonne C (ou D et E) : </t>
  </si>
  <si>
    <t>Valeur du flux (pour "Données") ou bornes minimales et maximales du flux (pour "Min Max").</t>
  </si>
  <si>
    <t>Colonne D (ou C) :</t>
  </si>
  <si>
    <t>Etiquettes attribuées aux flux (voir partie "Etiquettes"). Remarque : une cellule vide indique que toutes les étiquettes sont attribuées au flux tandis qu'un 0 indique, au contraire, qu'aucune étiquette n'est attribuée au flux : le flux ne sera donc pas affiché sur le diagramme.</t>
  </si>
  <si>
    <t>Colonne "Incertitude" :</t>
  </si>
  <si>
    <t>Incertitude relative de la valeur. Remarque : pour les minimums et maximums, il n'est pas possible de leur attribuer une incertitude : ceux-ci seront donc strictement respectés lors de la réconciliation.</t>
  </si>
  <si>
    <t>Précisions que l'on souhaite apporter concernant la valeur du flux (ex : une source, une hypothèse, une remarque, etc.) : il est possible d'afficher ces précisions sur le diagramme en passant le curseur de la souris sur les flux par exemple.</t>
  </si>
  <si>
    <t>Cette feuille permet de renseigner les liens entre plusieurs flux en sous forme de ratio (ex : le flux A vaut X % du flux B). Elle est généralement utilisée pour renseigner des rendements de transformation ou des ventilations des débouchés.</t>
  </si>
  <si>
    <t>Pour ce faire, les données renseignées dans cette feuille servent à construire des équations (d'égalité ou d'inégalité) qui seront respectées lors de la réconciliation.</t>
  </si>
  <si>
    <t>N° d'identifiant de l'équation : toutes les lignes ayant le même n° d'identifiant appartiennent à la même équation.</t>
  </si>
  <si>
    <t xml:space="preserve">Colonne C : </t>
  </si>
  <si>
    <t>Colonne D :</t>
  </si>
  <si>
    <t>Etiquettes attribuées à la contrainte (voir partie "Etiquettes"). Remarque : une cellule vide indique que toutes les étiquettes sont attribuées à la contrainte tandis qu'un 0 indique, au contraire, qu'aucune étiquette n'est attribuée à la contrainte flux : la contrainte ne sera donc pas utilisée.</t>
  </si>
  <si>
    <t>Colonne E :</t>
  </si>
  <si>
    <r>
      <t>Coefficients devant les termes (valeurs des flux) dans l'équation d'égalité : la somme de tous les termes multipliés par leurs coefficients vaut 0. Sert à renseigner : le</t>
    </r>
    <r>
      <rPr>
        <i/>
        <sz val="11"/>
        <color theme="1"/>
        <rFont val="Calibri"/>
        <family val="2"/>
      </rPr>
      <t>/les</t>
    </r>
    <r>
      <rPr>
        <sz val="11"/>
        <color theme="1"/>
        <rFont val="Calibri"/>
        <family val="2"/>
      </rPr>
      <t xml:space="preserve"> flux … vaut</t>
    </r>
    <r>
      <rPr>
        <i/>
        <sz val="11"/>
        <color theme="1"/>
        <rFont val="Calibri"/>
        <family val="2"/>
      </rPr>
      <t>/valent</t>
    </r>
    <r>
      <rPr>
        <sz val="11"/>
        <color theme="1"/>
        <rFont val="Calibri"/>
        <family val="2"/>
      </rPr>
      <t xml:space="preserve"> X % du</t>
    </r>
    <r>
      <rPr>
        <i/>
        <sz val="11"/>
        <color theme="1"/>
        <rFont val="Calibri"/>
        <family val="2"/>
      </rPr>
      <t>/des</t>
    </r>
    <r>
      <rPr>
        <sz val="11"/>
        <color theme="1"/>
        <rFont val="Calibri"/>
        <family val="2"/>
      </rPr>
      <t xml:space="preserve"> flux … .</t>
    </r>
  </si>
  <si>
    <t>Précisions que l'on souhaite apporter concernant la valeur de la contrainte (ex : une source, une hypothèse, une remarque, etc.).</t>
  </si>
  <si>
    <t>Cette feuille permet de recenser tous les groupes d'étiquettes et les étiquettes utilisés dans le fichier. Il existe 4 types de groupes d'étiquettes :</t>
  </si>
  <si>
    <t>- LevelTags :</t>
  </si>
  <si>
    <t>Ce type de groupe d'étiquettes permet d'attribuer des étiquettes aux nœuds afin de les agréger/désagréger dans un ordre qui peut être différent du niveau d'agrégation. /!\ Contrairement aux niveaux d'agrégation, il faut renseigner toutes les niveaux auquel le noeud appartient (ex : il n'est pas automatique qu'un noeud de niveau n appartient au niveau n+1 s'il n'est pas suivi désagrégé en d'autres noeuds). Il est notamment utilisé pour agréger/désagréger les noeuds par zone du diagramme, ou bien dans des ordres différents, ou encore selon une carctéristique ou une autre mais pas les 2.</t>
  </si>
  <si>
    <t>- NodeTags :</t>
  </si>
  <si>
    <t>Ce type de groupe d'étiquettes permet d'afficher/masquer les nœuds appartenant à la même étiquette. De plus, il permet également de leur attribuer des couleurs. Il est donc utilisé pour filtrer les nœuds sur le diagramme en fonction de l'étiquette à laquelle ils appartiennent mais aussi d'afficher d'une même couleur tous les noeuds appartenant à une même étiquette. Fait intéressant, ces caractéristiques se répercutent sur les flux qui sont liés à ces noeuds : il seront de la même couleur que le noeud et seront masqués si le noeud est masqué.</t>
  </si>
  <si>
    <t>- DataTags :</t>
  </si>
  <si>
    <t>Ce type de groupe d'étiquettes permet d'attribuer des étiquettes aux flux afin de renseigner plusieurs valeurs pour un même flux, selon l'étiquette à laquelle il appartient : ajoute une dimension à l'AFM. Il est notamment utilisé pour faire plusieurs AFM pour des années différentes, pour des territoires différents, dans des unités différentes : dans tous ces cas, la structure de la filière est identique, seules les valeurs des flux changent d'une étiquette à l'autre.</t>
  </si>
  <si>
    <t>- FluxTags :</t>
  </si>
  <si>
    <t>Ce type de groupe d'étiquettes permet d'afficher/masquer les flux appartenant à la même étiquette. De plus, il permet également de leur attribuer des couleurs. Il est donc utilisé pour filtrer les flux sur le diagramme en fonction de l'étiquette à laquelle ils appartiennent mais aussi d'afficher d'une même couleur tous les flux appartenant à une même étiquette.</t>
  </si>
  <si>
    <t>Nom du groupe d'étiquette : c'est sous ce nom qu'il est possible de sélectionner les étiquettes du diagramme. Remarque : 2 noms séparés d'un "/" indiquent que l'on ne peut sélectionner que l'un ou l'autre sur le diagramme mais pas les 2 en même temps (cela concerne exclusivement les levelTags).</t>
  </si>
  <si>
    <t>Type d'étiquette (voir ci-dessus les 4 types d'étiquette possibles).</t>
  </si>
  <si>
    <t>Etiquettes : liste de toutes les étiquettes qu'il est possible d'attribuer aux nœuds ou flux. Les noms d'étiquettes sont séparés par des ":". Remarque : 2 listes d'étiquettes séparées d'un "/" correspondent aux étiquettes des 2 groupes d'étiquettes séparées d'un "/", dans le même ordre (1ère liste pour le 1er groupe et 2nde liste pour le 2nd groupe) (cela concerne exclusivement les levelTags).</t>
  </si>
  <si>
    <t>Un 1 dans cette colonne permet de déterminer quelle sera la palette de couleur du groupe d'étiquette par défaut à l'ouverture du diagramme.</t>
  </si>
  <si>
    <t>Permet de choisir une palette de couleur.</t>
  </si>
  <si>
    <t>Colonne F :</t>
  </si>
  <si>
    <t>Dans cette colonne sont présentes les listes de couleurs attribuées aux étiquettes, également séparées par des ":" et dans le même ordre (1ère couleur = 1ère étiquette, 2ème couleur = 2ème étiquette, etc.) : ici, elles sont par exemple renseignées dans le format hexadécimal. Remarque : si aucune couleur n'est renseignée, le programme attribue au hasard des couleurs aux étiquettes.</t>
  </si>
  <si>
    <t>Colonne G :</t>
  </si>
  <si>
    <t>Description de l'utilité du groupe d'étiquette.</t>
  </si>
  <si>
    <t>Cette feuille recense tous les résultats de tous les flux après réconciliation, pour tous les niveaux d'agrégation et tous les dataTags.</t>
  </si>
  <si>
    <t>Premières colonnes :</t>
  </si>
  <si>
    <t>Les étiquettes des dataTags auxquels appartient la valeur du flux.</t>
  </si>
  <si>
    <t>Valeur réconciliée du flux.</t>
  </si>
  <si>
    <t>Borne inférieure si la valeur du flux est libre après réconciliation.</t>
  </si>
  <si>
    <t>Borne supérieure si la valeur du flux est libre après réconciliation.</t>
  </si>
  <si>
    <t>Type de donnée. Il existe 2 types de données : "collectée" et "calculée", "collectée" signifie que la valeur du flux a été renseignée dans les feuilles de données (ce qui ne veut pas pour autant dire qu'elle soit restée la même après réconciliation) et "calculée" signifie, au contraire, que celle-ci n'avait pas été renseignée dans les feuilles de données.</t>
  </si>
  <si>
    <t>Les étiquettes des fluxTags auxquels appartient la valeur du flux.</t>
  </si>
  <si>
    <t>Cette feuille recense tous les résultats de tous les flux après réconciliation, pour tous les niveaux d'agrégation et tous les dataTags, avec quelques indicateurs permettant une 1ère analyse des résultats.</t>
  </si>
  <si>
    <t>Les étiquettes des dataTags auxquels appartient la valeur du flux (il n'y a, pour le moment, qu'un dataTags maximum).</t>
  </si>
  <si>
    <t>Valeur du flux avant réconciliation (si aucune valeur n'est renseignée, c'est qu'elle n'avait pas été renseignée dans les feuilles de données).</t>
  </si>
  <si>
    <t>Demi-incertitude d'entrée en valeur absolue.</t>
  </si>
  <si>
    <t>Incertitude d'entrée en valeur relative.</t>
  </si>
  <si>
    <t>Colonne H :</t>
  </si>
  <si>
    <t>Borne minimum du flux : borne minimum renseignée dans l'onglet Min Max, sinon 0 par défaut.</t>
  </si>
  <si>
    <t>Colonne I :</t>
  </si>
  <si>
    <t>Borne maximum du flux : borne maximum renseignée dans l'onglet Min Max, sinon 0 par défaut.</t>
  </si>
  <si>
    <t>Colonne J :</t>
  </si>
  <si>
    <t>Nombre d'écart-type : indicateur permettant de comparer l'écart entre la valeur du flux avant réconciliation et après réconciliation, en tenant compte de son incertitude. Cet indicateur ne devrait raisonnablement pas dépasser 2, au-delà de 3 cela indique que la valeur de sortie du modèle ne respecte pas du tout la valeur d'entrée associée à son incertitude : il faut donc revoir soit l'incertitude de la donnée d'entrée, soit carrément la source de données, ou bien l'ensemble du modèle (structure, valeurs d'entrée ou contraintes) qui pousse le programme de réconciliation à ne pas respecter la donnée d'entrée telle qu'elle a été renseignée.</t>
  </si>
  <si>
    <t>Colonne K :</t>
  </si>
  <si>
    <t xml:space="preserve">Le type de variable du flux après réconciliation est renseigné dans cette colonne, il en existe 8 : mesuré (la donnée était collectée), redondant (la donnée était collectée mais pouvait également être calculée à partir des contraintes renseignées : c'est cette dernière qui l'emporte), déterminé (la donnée n'a pas été collectée mais a pu être calculée à partir des contraintes), libre (la valeur du flux n'a pas pu être déterminée mais est comprise dans un intervalle), libre unbounded (la valeur du flux n'a pas pu être déterminée et n'est même pas comprise dans un intervalle = totalement libre). Remarque : il est parfois rajouté "pp" (post-processing) à ces types de variables, ce qui indique précise que la variable a été obtenue par simple agrégation des résultats après réconciliation (= la variable était inutile pour la réconciliation). </t>
  </si>
  <si>
    <t>Sources et prétraitement des sources</t>
  </si>
  <si>
    <t>Feuilles dans lesquelles sont répertoriées toutes les données tirées des sources. Dans certains cas, il peut y avoir une opération de prétraitement pour que la donnée soit exploitable dans le format requis des feuilles de données. Remarque : en effet, chaque cellule renseignée dans les feuilles de données fait directement référence à ces feuilles source. De plus, un dernier léger prétraitement peut être réalisé dans les cellules des feuilles de données (ex : conversion dans l'unité de référence, application d'un taux de couverture, etc.).</t>
  </si>
  <si>
    <t>TerriFlux (Alexandre Pannier, Julien Alapetite), CTIFL (Anne-Laure Levet)</t>
  </si>
  <si>
    <t>Analyse de Flux de Matière (AFM) de la filière française fruits et légumes</t>
  </si>
  <si>
    <t>MP Transfo (Lég) 2023 - AGRESTE</t>
  </si>
  <si>
    <t>MP Transfo (Lég) 2023- AGRESTE</t>
  </si>
  <si>
    <t>MP Transfo (Frt) 2023 - AGRESTE</t>
  </si>
  <si>
    <t>MP Transfo (Frt) 2023- AGRESTE</t>
  </si>
  <si>
    <t>Pertes - CTIFL</t>
  </si>
  <si>
    <t>Circuits distribution - CTIFL</t>
  </si>
  <si>
    <t>Import-Transfo - FAM_CTIFL</t>
  </si>
  <si>
    <t>F&amp;L transformés - PANOFELT</t>
  </si>
  <si>
    <t>Coproduits - ONRB</t>
  </si>
  <si>
    <t>Coproduits - Projet étudiant</t>
  </si>
  <si>
    <t xml:space="preserve">Données     </t>
  </si>
  <si>
    <t xml:space="preserve">Données      </t>
  </si>
  <si>
    <t>Récoltes Tubercules - AGRESTE</t>
  </si>
  <si>
    <t>Récoltes Légumes - AGRESTE</t>
  </si>
  <si>
    <t>Récoltes Fruits - AGRESTE</t>
  </si>
  <si>
    <t>Récoltes Raisin - AGRESTE</t>
  </si>
  <si>
    <t>Fabrications - PRODCOM</t>
  </si>
  <si>
    <t>Comext - EUROSTAT</t>
  </si>
  <si>
    <t>Ré-exports - CTIFL</t>
  </si>
  <si>
    <t>MP Transfo (Tbrcl) 2016-AGRESTE</t>
  </si>
  <si>
    <t>MP Transfo (Lég) 2015 - AGRESTE</t>
  </si>
  <si>
    <t>MP Transfo (Frt) 2015 - AGRESTE</t>
  </si>
  <si>
    <t>MP Transfo (Tbrcl) 2019-AGRESTE</t>
  </si>
  <si>
    <t>MP Transfo (Lég) 2019 - AGRESTE</t>
  </si>
  <si>
    <t>MP Transfo (Frt) 2019 - AGRESTE</t>
  </si>
  <si>
    <t>MP Transfo (Frt) 2019- AGRESTE</t>
  </si>
  <si>
    <t>MP Transfo (Tbrcl) 2023-AGRESTE</t>
  </si>
  <si>
    <t>Ecart statistique observé sur les prunelles en 2019</t>
  </si>
  <si>
    <t>Les haricots à écosser et demi-secs représentent 10% des échanges d'haricots verts</t>
  </si>
  <si>
    <t>Hypothèse arbitraire (ratio entre ces 2 espèces sur  la récolte et sur la 1ère transformation)</t>
  </si>
  <si>
    <t>Répartition entre haricots verts et autres haricots</t>
  </si>
  <si>
    <t>Détail échanges haricots</t>
  </si>
  <si>
    <t>Ajout étiquettes</t>
  </si>
  <si>
    <t>Hypothèse arbitraire (ratio entre ces 2 espèces sur  la récolte et sur la 1ère transformation multiplié par 2 afin d'éviter une réconciliation sur les haricots verts (approvisionnement insuffisant à 90% des exports))</t>
  </si>
  <si>
    <t>Vue</t>
  </si>
  <si>
    <t>viewTags</t>
  </si>
  <si>
    <t>Résultats:Hors-vue</t>
  </si>
  <si>
    <t>#4CAF50:#BDBDBD</t>
  </si>
  <si>
    <t>Hors-vue</t>
  </si>
  <si>
    <t>Option</t>
  </si>
  <si>
    <t>Créer les nœuds depuis les flux</t>
  </si>
  <si>
    <t>oui</t>
  </si>
  <si>
    <t>Créer les flux depuis les onglets secondaires</t>
  </si>
  <si>
    <t>Propager les flux aux enfants</t>
  </si>
  <si>
    <t>Propager les flux aux parents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</si>
</sst>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0.000"/>
    <numFmt numFmtId="165" formatCode="#\ ###\ ##0"/>
    <numFmt numFmtId="166" formatCode="#\ ##0.00"/>
    <numFmt numFmtId="167" formatCode="0.0"/>
    <numFmt numFmtId="168" formatCode="_-* #,##0_-;\-* #,##0_-;_-* &quot;-&quot;??_-;_-@_-"/>
    <numFmt numFmtId="169" formatCode="#,##0.##########"/>
    <numFmt numFmtId="170" formatCode=";;;&quot;          &quot;@"/>
    <numFmt numFmtId="171" formatCode=";;;@"/>
    <numFmt numFmtId="172" formatCode="#,##0.0&quot; &quot;"/>
    <numFmt numFmtId="173" formatCode="#,##0.0"/>
    <numFmt numFmtId="174" formatCode=";;;&quot;   &quot;@"/>
    <numFmt numFmtId="175" formatCode="0&quot; &quot;"/>
    <numFmt numFmtId="176" formatCode="\&quot;;\&quot;;;@"/>
    <numFmt numFmtId="177" formatCode="#,##0&quot; &quot;"/>
    <numFmt numFmtId="178" formatCode="0.0%"/>
  </numFmts>
  <fonts count="110">
    <font>
      <sz val="11"/>
      <color theme="1"/>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Calibri"/>
      <family val="2"/>
    </font>
    <font>
      <b/>
      <sz val="10"/>
      <color rgb="FFFFFFFF"/>
      <name val="Verdana"/>
      <family val="2"/>
    </font>
    <font>
      <sz val="11"/>
      <name val="Calibri"/>
      <family val="2"/>
    </font>
    <font>
      <sz val="11"/>
      <color rgb="FF000000"/>
      <name val="Calibri"/>
      <family val="2"/>
    </font>
    <font>
      <b/>
      <sz val="11"/>
      <name val="Calibri"/>
      <family val="2"/>
    </font>
    <font>
      <b/>
      <sz val="11"/>
      <color rgb="FFFFFFFF"/>
      <name val="Calibri"/>
      <family val="2"/>
    </font>
    <font>
      <b/>
      <sz val="11"/>
      <color theme="1"/>
      <name val="Calibri"/>
      <family val="2"/>
    </font>
    <font>
      <u/>
      <sz val="11"/>
      <color theme="10"/>
      <name val="Calibri"/>
      <family val="2"/>
    </font>
    <font>
      <b/>
      <sz val="10"/>
      <color theme="0"/>
      <name val="Verdana"/>
      <family val="2"/>
    </font>
    <font>
      <sz val="11"/>
      <name val="Aptos Narrow"/>
      <family val="2"/>
      <scheme val="minor"/>
    </font>
    <font>
      <sz val="11"/>
      <color rgb="FF000000"/>
      <name val="Aptos Narrow"/>
      <family val="2"/>
      <scheme val="minor"/>
    </font>
    <font>
      <b/>
      <sz val="15"/>
      <color rgb="FF000000"/>
      <name val="Calibri"/>
      <family val="2"/>
    </font>
    <font>
      <b/>
      <sz val="12"/>
      <color rgb="FF000000"/>
      <name val="Calibri"/>
      <family val="2"/>
    </font>
    <font>
      <sz val="11"/>
      <color indexed="8"/>
      <name val="Aptos Narrow"/>
      <family val="2"/>
      <scheme val="minor"/>
    </font>
    <font>
      <sz val="9"/>
      <name val="Arial"/>
      <family val="2"/>
    </font>
    <font>
      <b/>
      <sz val="9"/>
      <name val="Arial"/>
      <family val="2"/>
    </font>
    <font>
      <b/>
      <sz val="9"/>
      <color indexed="9"/>
      <name val="Arial"/>
      <family val="2"/>
    </font>
    <font>
      <sz val="8"/>
      <name val="Calibri"/>
      <family val="2"/>
    </font>
    <font>
      <b/>
      <u/>
      <sz val="11"/>
      <color theme="1"/>
      <name val="Aptos Narrow"/>
      <family val="2"/>
      <scheme val="minor"/>
    </font>
    <font>
      <i/>
      <sz val="11"/>
      <color theme="1"/>
      <name val="Calibri"/>
      <family val="2"/>
    </font>
    <font>
      <sz val="11"/>
      <color theme="1"/>
      <name val="Liberation Sans"/>
    </font>
    <font>
      <b/>
      <sz val="11"/>
      <color theme="1"/>
      <name val="Arial"/>
      <family val="2"/>
    </font>
    <font>
      <sz val="11"/>
      <color theme="1"/>
      <name val="Arial1"/>
      <family val="2"/>
    </font>
    <font>
      <sz val="11"/>
      <color rgb="FF000000"/>
      <name val="Arial1"/>
    </font>
    <font>
      <b/>
      <sz val="18"/>
      <color rgb="FF000000"/>
      <name val="Arial2"/>
    </font>
    <font>
      <i/>
      <sz val="11"/>
      <color rgb="FF000000"/>
      <name val="Arial2"/>
    </font>
    <font>
      <sz val="11"/>
      <color rgb="FF000000"/>
      <name val="Arial2"/>
    </font>
    <font>
      <sz val="10"/>
      <color rgb="FF000000"/>
      <name val="Courier"/>
    </font>
    <font>
      <b/>
      <sz val="11"/>
      <color rgb="FF000000"/>
      <name val="Arial2"/>
    </font>
    <font>
      <b/>
      <sz val="9"/>
      <color rgb="FFFFFFFF"/>
      <name val="Arial2"/>
    </font>
    <font>
      <b/>
      <sz val="9"/>
      <color rgb="FF000000"/>
      <name val="Arial2"/>
    </font>
    <font>
      <sz val="9"/>
      <color rgb="FF000000"/>
      <name val="Arial2"/>
    </font>
    <font>
      <sz val="9"/>
      <color rgb="FFFFFFFF"/>
      <name val="Arial2"/>
    </font>
    <font>
      <i/>
      <sz val="9"/>
      <color rgb="FF000000"/>
      <name val="Arial2"/>
    </font>
    <font>
      <b/>
      <sz val="14"/>
      <color rgb="FF000000"/>
      <name val="Arial2"/>
    </font>
    <font>
      <sz val="10"/>
      <color rgb="FF000000"/>
      <name val="Arial2"/>
    </font>
    <font>
      <b/>
      <sz val="10"/>
      <color rgb="FF000000"/>
      <name val="Arial2"/>
    </font>
    <font>
      <b/>
      <i/>
      <sz val="10"/>
      <color rgb="FF000000"/>
      <name val="Arial2"/>
    </font>
    <font>
      <i/>
      <sz val="8"/>
      <color rgb="FF000000"/>
      <name val="Arial2"/>
    </font>
    <font>
      <i/>
      <sz val="10"/>
      <color rgb="FF000000"/>
      <name val="Arial2"/>
    </font>
    <font>
      <i/>
      <sz val="11"/>
      <color rgb="FF7F7F7F"/>
      <name val="Calibri"/>
      <family val="2"/>
    </font>
    <font>
      <sz val="8"/>
      <color rgb="FF000000"/>
      <name val="Arial2"/>
    </font>
    <font>
      <b/>
      <sz val="11"/>
      <color theme="1"/>
      <name val="Aptos Narrow"/>
      <family val="2"/>
      <scheme val="minor"/>
    </font>
    <font>
      <sz val="11"/>
      <color rgb="FF000000"/>
      <name val="Arial"/>
      <family val="2"/>
    </font>
    <font>
      <b/>
      <sz val="9"/>
      <color rgb="FF000000"/>
      <name val="Arial"/>
      <family val="2"/>
    </font>
    <font>
      <sz val="9"/>
      <color rgb="FF000000"/>
      <name val="Arial"/>
      <family val="2"/>
    </font>
    <font>
      <sz val="10"/>
      <color rgb="FF000000"/>
      <name val="Courier New"/>
      <family val="3"/>
    </font>
    <font>
      <b/>
      <sz val="18"/>
      <color rgb="FF000000"/>
      <name val="Arial"/>
      <family val="2"/>
    </font>
    <font>
      <i/>
      <sz val="11"/>
      <color rgb="FF000000"/>
      <name val="Arial"/>
      <family val="2"/>
    </font>
    <font>
      <b/>
      <sz val="11"/>
      <color rgb="FF000000"/>
      <name val="Arial"/>
      <family val="2"/>
    </font>
    <font>
      <b/>
      <sz val="9"/>
      <color rgb="FFFFFFFF"/>
      <name val="Arial"/>
      <family val="2"/>
    </font>
    <font>
      <sz val="9"/>
      <color rgb="FFFFFFFF"/>
      <name val="Arial"/>
      <family val="2"/>
    </font>
    <font>
      <i/>
      <sz val="9"/>
      <color rgb="FF000000"/>
      <name val="Arial"/>
      <family val="2"/>
    </font>
    <font>
      <sz val="11"/>
      <color rgb="FFFF0000"/>
      <name val="Calibri"/>
      <family val="2"/>
    </font>
    <font>
      <sz val="11"/>
      <color rgb="FFFF0000"/>
      <name val="Arial1"/>
      <family val="2"/>
    </font>
    <font>
      <sz val="9"/>
      <color rgb="FFFF0000"/>
      <name val="Arial"/>
      <family val="2"/>
    </font>
    <font>
      <sz val="9"/>
      <color rgb="FFFF0000"/>
      <name val="Arial2"/>
    </font>
    <font>
      <b/>
      <sz val="9"/>
      <color indexed="81"/>
      <name val="Tahoma"/>
      <family val="2"/>
    </font>
    <font>
      <sz val="9"/>
      <color indexed="81"/>
      <name val="Tahoma"/>
      <family val="2"/>
    </font>
    <font>
      <b/>
      <sz val="10"/>
      <name val="Arial"/>
      <family val="2"/>
    </font>
    <font>
      <b/>
      <sz val="11"/>
      <name val="Arial"/>
      <family val="2"/>
    </font>
    <font>
      <sz val="10"/>
      <color rgb="FF000000"/>
      <name val="Arial"/>
      <family val="2"/>
    </font>
    <font>
      <sz val="10"/>
      <name val="Arial"/>
      <family val="2"/>
    </font>
    <font>
      <sz val="10"/>
      <color rgb="FFFF0000"/>
      <name val="Arial"/>
      <family val="2"/>
    </font>
    <font>
      <sz val="10"/>
      <color theme="1"/>
      <name val="Arial"/>
      <family val="2"/>
    </font>
    <font>
      <sz val="12"/>
      <name val="Arial"/>
      <family val="2"/>
    </font>
    <font>
      <sz val="9"/>
      <name val="Arial2"/>
    </font>
    <font>
      <b/>
      <sz val="10"/>
      <color rgb="FF000000"/>
      <name val="Arial"/>
      <family val="2"/>
    </font>
    <font>
      <b/>
      <sz val="11"/>
      <color rgb="FF000000"/>
      <name val="Aptos Narrow"/>
      <family val="2"/>
    </font>
    <font>
      <i/>
      <sz val="10"/>
      <name val="Arial"/>
      <family val="2"/>
    </font>
    <font>
      <u/>
      <sz val="10"/>
      <name val="Arial"/>
      <family val="2"/>
    </font>
    <font>
      <sz val="10"/>
      <name val="Marianne"/>
      <family val="3"/>
    </font>
    <font>
      <b/>
      <sz val="10"/>
      <name val="Marianne"/>
      <family val="3"/>
    </font>
    <font>
      <sz val="9"/>
      <name val="Marianne"/>
      <family val="3"/>
    </font>
    <font>
      <sz val="8"/>
      <name val="Marianne"/>
      <family val="3"/>
    </font>
    <font>
      <b/>
      <sz val="9"/>
      <color theme="0"/>
      <name val="Marianne"/>
      <family val="3"/>
    </font>
    <font>
      <b/>
      <sz val="10"/>
      <color theme="0"/>
      <name val="Marianne"/>
      <family val="3"/>
    </font>
    <font>
      <u/>
      <sz val="9"/>
      <name val="Arial"/>
      <family val="2"/>
    </font>
    <font>
      <i/>
      <sz val="9"/>
      <name val="Arial"/>
      <family val="2"/>
    </font>
    <font>
      <b/>
      <u/>
      <sz val="12"/>
      <color theme="3"/>
      <name val="Verdana"/>
      <family val="2"/>
    </font>
    <font>
      <b/>
      <sz val="10"/>
      <color theme="3"/>
      <name val="Verdana"/>
      <family val="2"/>
    </font>
    <font>
      <sz val="12"/>
      <color theme="1"/>
      <name val="Calibri"/>
      <family val="2"/>
    </font>
    <font>
      <sz val="11"/>
      <color rgb="FFC00000"/>
      <name val="Calibri"/>
      <family val="2"/>
    </font>
    <font>
      <b/>
      <sz val="12"/>
      <color theme="1"/>
      <name val="Calibri"/>
      <family val="2"/>
    </font>
    <font>
      <u/>
      <sz val="12"/>
      <color theme="1"/>
      <name val="Calibri"/>
      <family val="2"/>
    </font>
    <font>
      <b/>
      <sz val="18"/>
      <color theme="1"/>
      <name val="Calibri"/>
      <family val="2"/>
    </font>
    <font>
      <i/>
      <sz val="11"/>
      <color theme="1"/>
      <name val="Aptos Narrow"/>
      <family val="2"/>
      <scheme val="minor"/>
    </font>
    <font>
      <i/>
      <u/>
      <sz val="11"/>
      <color theme="1"/>
      <name val="Aptos Narrow"/>
      <family val="2"/>
      <scheme val="minor"/>
    </font>
    <font>
      <b/>
      <u/>
      <sz val="11"/>
      <color theme="1"/>
      <name val="Calibri"/>
      <family val="2"/>
    </font>
    <font>
      <u/>
      <sz val="11"/>
      <color theme="10"/>
      <name val="Aptos Narrow"/>
      <family val="2"/>
      <scheme val="minor"/>
    </font>
    <font>
      <i/>
      <u/>
      <sz val="11"/>
      <color theme="10"/>
      <name val="Aptos Narrow"/>
      <family val="2"/>
      <scheme val="minor"/>
    </font>
    <font>
      <b/>
      <i/>
      <sz val="11"/>
      <color theme="1"/>
      <name val="Calibri"/>
      <family val="2"/>
    </font>
    <font>
      <b/>
      <sz val="11"/>
      <color rgb="FFD7D200"/>
      <name val="Calibri"/>
      <family val="2"/>
    </font>
    <font>
      <b/>
      <sz val="12"/>
      <color rgb="FF0070C0"/>
      <name val="Calibri"/>
      <family val="2"/>
    </font>
    <font>
      <b/>
      <sz val="11"/>
      <color theme="4"/>
      <name val="Calibri"/>
      <family val="2"/>
    </font>
    <font>
      <b/>
      <u/>
      <sz val="11"/>
      <name val="Calibri"/>
      <family val="2"/>
    </font>
    <font>
      <b/>
      <sz val="12"/>
      <color rgb="FF92D050"/>
      <name val="Calibri"/>
      <family val="2"/>
    </font>
    <font>
      <b/>
      <sz val="12"/>
      <name val="Calibri"/>
      <family val="2"/>
    </font>
    <font>
      <b/>
      <sz val="12"/>
      <color rgb="FFFF0000"/>
      <name val="Calibri"/>
      <family val="2"/>
    </font>
    <font>
      <b/>
      <sz val="12"/>
      <color theme="7"/>
      <name val="Calibri"/>
      <family val="2"/>
    </font>
    <font>
      <sz val="12"/>
      <color rgb="FF0000FF"/>
      <name val="Calibri"/>
      <family val="2"/>
    </font>
    <font>
      <b/>
      <sz val="11"/>
      <color rgb="FFFFC000"/>
      <name val="Calibri"/>
      <family val="2"/>
    </font>
    <font>
      <u/>
      <sz val="11"/>
      <color theme="1"/>
      <name val="Calibri"/>
      <family val="2"/>
    </font>
    <font>
      <sz val="11"/>
      <color rgb="FF0000FF"/>
      <name val="Calibri"/>
      <family val="2"/>
    </font>
  </fonts>
  <fills count="45">
    <fill>
      <patternFill patternType="none"/>
    </fill>
    <fill>
      <patternFill patternType="gray125"/>
    </fill>
    <fill>
      <patternFill patternType="solid">
        <fgColor rgb="FF0070C0"/>
        <bgColor indexed="64"/>
      </patternFill>
    </fill>
    <fill>
      <patternFill patternType="solid">
        <fgColor theme="3" tint="0.399975585192419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1"/>
        <bgColor indexed="64"/>
      </patternFill>
    </fill>
    <fill>
      <patternFill patternType="solid">
        <fgColor theme="4" tint="0.79998168889431442"/>
        <bgColor indexed="64"/>
      </patternFill>
    </fill>
    <fill>
      <patternFill patternType="solid">
        <fgColor rgb="FF87A9D2"/>
      </patternFill>
    </fill>
    <fill>
      <patternFill patternType="solid">
        <fgColor rgb="FF799939"/>
      </patternFill>
    </fill>
    <fill>
      <patternFill patternType="solid">
        <fgColor theme="6"/>
        <bgColor rgb="FFB4C7DC"/>
      </patternFill>
    </fill>
    <fill>
      <patternFill patternType="solid">
        <fgColor theme="5"/>
        <bgColor indexed="64"/>
      </patternFill>
    </fill>
    <fill>
      <patternFill patternType="solid">
        <fgColor rgb="FF92D050"/>
        <bgColor indexed="64"/>
      </patternFill>
    </fill>
    <fill>
      <patternFill patternType="solid">
        <fgColor rgb="FFFFC000"/>
        <bgColor indexed="64"/>
      </patternFill>
    </fill>
    <fill>
      <patternFill patternType="solid">
        <fgColor theme="0" tint="-0.249977111117893"/>
        <bgColor indexed="64"/>
      </patternFill>
    </fill>
    <fill>
      <patternFill patternType="solid">
        <fgColor rgb="FF79D3D5"/>
        <bgColor indexed="64"/>
      </patternFill>
    </fill>
    <fill>
      <patternFill patternType="solid">
        <fgColor rgb="FFFF7D7D"/>
        <bgColor indexed="64"/>
      </patternFill>
    </fill>
    <fill>
      <patternFill patternType="solid">
        <fgColor rgb="FF4669AF"/>
      </patternFill>
    </fill>
    <fill>
      <patternFill patternType="solid">
        <fgColor rgb="FF0096DC"/>
      </patternFill>
    </fill>
    <fill>
      <patternFill patternType="mediumGray">
        <bgColor indexed="22"/>
      </patternFill>
    </fill>
    <fill>
      <patternFill patternType="solid">
        <fgColor rgb="FFDCE6F1"/>
      </patternFill>
    </fill>
    <fill>
      <patternFill patternType="solid">
        <fgColor rgb="FFF6F6F6"/>
      </patternFill>
    </fill>
    <fill>
      <patternFill patternType="solid">
        <fgColor rgb="FFB2B2B2"/>
        <bgColor rgb="FFB2B2B2"/>
      </patternFill>
    </fill>
    <fill>
      <patternFill patternType="solid">
        <fgColor rgb="FFB2004C"/>
        <bgColor rgb="FFB2004C"/>
      </patternFill>
    </fill>
    <fill>
      <patternFill patternType="solid">
        <fgColor rgb="FFD16694"/>
        <bgColor rgb="FFD16694"/>
      </patternFill>
    </fill>
    <fill>
      <patternFill patternType="solid">
        <fgColor indexed="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9999"/>
        <bgColor indexed="64"/>
      </patternFill>
    </fill>
    <fill>
      <patternFill patternType="solid">
        <fgColor rgb="FFD56714"/>
        <bgColor indexed="64"/>
      </patternFill>
    </fill>
    <fill>
      <patternFill patternType="solid">
        <fgColor theme="0"/>
        <bgColor indexed="64"/>
      </patternFill>
    </fill>
    <fill>
      <patternFill patternType="solid">
        <fgColor rgb="FFFFDC6D"/>
        <bgColor indexed="64"/>
      </patternFill>
    </fill>
    <fill>
      <patternFill patternType="solid">
        <fgColor theme="5" tint="0.59999389629810485"/>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B97FF"/>
        <bgColor indexed="64"/>
      </patternFill>
    </fill>
    <fill>
      <patternFill patternType="solid">
        <fgColor rgb="FFFFB7B7"/>
        <bgColor indexed="64"/>
      </patternFill>
    </fill>
    <fill>
      <patternFill patternType="solid">
        <fgColor rgb="FFA7FFA7"/>
        <bgColor indexed="64"/>
      </patternFill>
    </fill>
    <fill>
      <patternFill patternType="solid">
        <fgColor rgb="FFB3E2FF"/>
        <bgColor indexed="64"/>
      </patternFill>
    </fill>
    <fill>
      <patternFill patternType="solid">
        <fgColor indexed="65"/>
        <bgColor rgb="FFF9F9F9"/>
      </patternFill>
    </fill>
    <fill>
      <patternFill patternType="solid">
        <fgColor theme="0"/>
        <bgColor rgb="FFB4C7DC"/>
      </patternFill>
    </fill>
  </fills>
  <borders count="6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ashDot">
        <color indexed="64"/>
      </bottom>
      <diagonal/>
    </border>
    <border>
      <left/>
      <right/>
      <top style="thin">
        <color indexed="64"/>
      </top>
      <bottom style="dashDot">
        <color indexed="64"/>
      </bottom>
      <diagonal/>
    </border>
    <border>
      <left style="thin">
        <color indexed="64"/>
      </left>
      <right style="thin">
        <color indexed="64"/>
      </right>
      <top/>
      <bottom style="dashDot">
        <color indexed="64"/>
      </bottom>
      <diagonal/>
    </border>
    <border>
      <left/>
      <right/>
      <top/>
      <bottom style="dashDot">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right style="thin">
        <color indexed="64"/>
      </right>
      <top/>
      <bottom style="hair">
        <color rgb="FFCCCCCC"/>
      </bottom>
      <diagonal/>
    </border>
    <border>
      <left style="thin">
        <color indexed="64"/>
      </left>
      <right style="thin">
        <color indexed="64"/>
      </right>
      <top/>
      <bottom style="hair">
        <color rgb="FFCCCCCC"/>
      </bottom>
      <diagonal/>
    </border>
    <border>
      <left style="thin">
        <color indexed="64"/>
      </left>
      <right style="thin">
        <color indexed="64"/>
      </right>
      <top style="hair">
        <color rgb="FFCCCCCC"/>
      </top>
      <bottom style="hair">
        <color rgb="FFCCCCCC"/>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top/>
      <bottom/>
      <diagonal/>
    </border>
    <border>
      <left/>
      <right/>
      <top style="double">
        <color indexed="64"/>
      </top>
      <bottom/>
      <diagonal/>
    </border>
    <border>
      <left/>
      <right style="medium">
        <color indexed="64"/>
      </right>
      <top/>
      <bottom/>
      <diagonal/>
    </border>
    <border>
      <left style="thin">
        <color indexed="64"/>
      </left>
      <right style="thin">
        <color indexed="64"/>
      </right>
      <top style="double">
        <color indexed="64"/>
      </top>
      <bottom/>
      <diagonal/>
    </border>
    <border>
      <left style="thin">
        <color rgb="FFB0B0B0"/>
      </left>
      <right style="thin">
        <color rgb="FFB0B0B0"/>
      </right>
      <top style="thin">
        <color rgb="FFB0B0B0"/>
      </top>
      <bottom style="thin">
        <color rgb="FFB0B0B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right/>
      <top style="thin">
        <color rgb="FF000000"/>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medium">
        <color rgb="FF000000"/>
      </left>
      <right/>
      <top style="medium">
        <color rgb="FF000000"/>
      </top>
      <bottom style="medium">
        <color rgb="FF000000"/>
      </bottom>
      <diagonal/>
    </border>
    <border>
      <left/>
      <right/>
      <top style="medium">
        <color indexed="64"/>
      </top>
      <bottom/>
      <diagonal/>
    </border>
    <border>
      <left style="thin">
        <color indexed="64"/>
      </left>
      <right/>
      <top/>
      <bottom style="medium">
        <color indexed="64"/>
      </bottom>
      <diagonal/>
    </border>
    <border>
      <left style="thin">
        <color theme="0"/>
      </left>
      <right style="thin">
        <color theme="0"/>
      </right>
      <top style="thin">
        <color theme="0"/>
      </top>
      <bottom style="thin">
        <color theme="0"/>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thin">
        <color theme="5" tint="-0.499984740745262"/>
      </left>
      <right/>
      <top style="thin">
        <color theme="5" tint="-0.499984740745262"/>
      </top>
      <bottom style="thin">
        <color theme="5" tint="-0.499984740745262"/>
      </bottom>
      <diagonal/>
    </border>
    <border>
      <left style="thin">
        <color theme="5" tint="-0.499984740745262"/>
      </left>
      <right/>
      <top/>
      <bottom/>
      <diagonal/>
    </border>
    <border>
      <left style="thin">
        <color theme="1"/>
      </left>
      <right style="thin">
        <color theme="1"/>
      </right>
      <top style="thin">
        <color theme="1"/>
      </top>
      <bottom style="thin">
        <color theme="1"/>
      </bottom>
      <diagonal/>
    </border>
    <border>
      <left style="thin">
        <color theme="0"/>
      </left>
      <right/>
      <top style="thin">
        <color theme="0"/>
      </top>
      <bottom/>
      <diagonal/>
    </border>
    <border>
      <left/>
      <right/>
      <top style="thin">
        <color theme="0"/>
      </top>
      <bottom/>
      <diagonal/>
    </border>
  </borders>
  <cellStyleXfs count="45">
    <xf numFmtId="0" fontId="0" fillId="0" borderId="0"/>
    <xf numFmtId="43" fontId="5" fillId="0" borderId="0" applyFont="0" applyFill="0" applyBorder="0" applyAlignment="0" applyProtection="0"/>
    <xf numFmtId="9" fontId="6" fillId="0" borderId="0"/>
    <xf numFmtId="0" fontId="6" fillId="0" borderId="0"/>
    <xf numFmtId="0" fontId="13" fillId="0" borderId="0"/>
    <xf numFmtId="0" fontId="16" fillId="0" borderId="0"/>
    <xf numFmtId="0" fontId="19" fillId="0" borderId="0"/>
    <xf numFmtId="0" fontId="4" fillId="0" borderId="0"/>
    <xf numFmtId="0" fontId="6" fillId="0" borderId="0"/>
    <xf numFmtId="0" fontId="26" fillId="0" borderId="0"/>
    <xf numFmtId="0" fontId="27" fillId="23" borderId="33"/>
    <xf numFmtId="0" fontId="28" fillId="0" borderId="33"/>
    <xf numFmtId="0" fontId="29" fillId="0" borderId="0"/>
    <xf numFmtId="0" fontId="33" fillId="0" borderId="0" applyNumberFormat="0" applyBorder="0" applyProtection="0"/>
    <xf numFmtId="0" fontId="33" fillId="0" borderId="0" applyNumberFormat="0" applyBorder="0" applyProtection="0"/>
    <xf numFmtId="1" fontId="33" fillId="0" borderId="0" applyBorder="0" applyProtection="0"/>
    <xf numFmtId="0" fontId="33" fillId="0" borderId="0" applyNumberFormat="0" applyBorder="0" applyProtection="0"/>
    <xf numFmtId="1" fontId="33" fillId="0" borderId="0" applyBorder="0" applyProtection="0"/>
    <xf numFmtId="0" fontId="33" fillId="0" borderId="0" applyNumberFormat="0" applyBorder="0" applyProtection="0"/>
    <xf numFmtId="0" fontId="33" fillId="0" borderId="0" applyNumberFormat="0" applyBorder="0" applyProtection="0"/>
    <xf numFmtId="0" fontId="33" fillId="0" borderId="0" applyNumberFormat="0" applyBorder="0" applyProtection="0"/>
    <xf numFmtId="1" fontId="33" fillId="0" borderId="0" applyBorder="0" applyProtection="0"/>
    <xf numFmtId="1" fontId="33" fillId="0" borderId="0" applyBorder="0" applyProtection="0"/>
    <xf numFmtId="1" fontId="33" fillId="0" borderId="0" applyBorder="0" applyProtection="0"/>
    <xf numFmtId="1" fontId="33" fillId="0" borderId="0" applyBorder="0" applyProtection="0"/>
    <xf numFmtId="0" fontId="46" fillId="0" borderId="0" applyNumberFormat="0" applyBorder="0" applyProtection="0"/>
    <xf numFmtId="0" fontId="49" fillId="0" borderId="0"/>
    <xf numFmtId="0" fontId="52" fillId="0" borderId="0"/>
    <xf numFmtId="0" fontId="33" fillId="0" borderId="0"/>
    <xf numFmtId="0" fontId="33" fillId="0" borderId="0"/>
    <xf numFmtId="0" fontId="33" fillId="0" borderId="0"/>
    <xf numFmtId="0" fontId="29" fillId="0" borderId="0"/>
    <xf numFmtId="1" fontId="33" fillId="0" borderId="0"/>
    <xf numFmtId="0" fontId="33" fillId="0" borderId="0"/>
    <xf numFmtId="1" fontId="33" fillId="0" borderId="0"/>
    <xf numFmtId="0" fontId="3" fillId="0" borderId="0"/>
    <xf numFmtId="43" fontId="3" fillId="0" borderId="0" applyFont="0" applyFill="0" applyBorder="0" applyAlignment="0" applyProtection="0"/>
    <xf numFmtId="0" fontId="19" fillId="0" borderId="0"/>
    <xf numFmtId="0" fontId="68" fillId="0" borderId="0"/>
    <xf numFmtId="9" fontId="68" fillId="0" borderId="0" applyFont="0" applyFill="0" applyBorder="0" applyAlignment="0" applyProtection="0"/>
    <xf numFmtId="0" fontId="68" fillId="0" borderId="0"/>
    <xf numFmtId="0" fontId="2" fillId="0" borderId="0"/>
    <xf numFmtId="0" fontId="95" fillId="0" borderId="0" applyNumberFormat="0" applyFill="0" applyBorder="0" applyAlignment="0" applyProtection="0"/>
    <xf numFmtId="0" fontId="13" fillId="0" borderId="0" applyNumberFormat="0" applyFill="0" applyBorder="0" applyAlignment="0" applyProtection="0"/>
    <xf numFmtId="0" fontId="1" fillId="0" borderId="0"/>
  </cellStyleXfs>
  <cellXfs count="994">
    <xf numFmtId="0" fontId="0" fillId="0" borderId="0" xfId="0"/>
    <xf numFmtId="0" fontId="7" fillId="2" borderId="1" xfId="0" applyFont="1" applyFill="1" applyBorder="1" applyAlignment="1">
      <alignment horizontal="center" vertical="center" wrapText="1" shrinkToFit="1"/>
    </xf>
    <xf numFmtId="0" fontId="7" fillId="2" borderId="2" xfId="0" applyFont="1" applyFill="1" applyBorder="1" applyAlignment="1">
      <alignment horizontal="center" vertical="center" wrapText="1" shrinkToFit="1"/>
    </xf>
    <xf numFmtId="0" fontId="7" fillId="3" borderId="2" xfId="0" applyFont="1" applyFill="1" applyBorder="1" applyAlignment="1">
      <alignment horizontal="center" vertical="center" wrapText="1" shrinkToFit="1"/>
    </xf>
    <xf numFmtId="49" fontId="7" fillId="3" borderId="2" xfId="0" applyNumberFormat="1" applyFont="1" applyFill="1" applyBorder="1" applyAlignment="1">
      <alignment horizontal="center" vertical="center" wrapText="1" shrinkToFit="1"/>
    </xf>
    <xf numFmtId="0" fontId="7" fillId="2" borderId="3" xfId="0" applyFont="1" applyFill="1" applyBorder="1" applyAlignment="1">
      <alignment horizontal="center" vertical="center" wrapText="1" shrinkToFit="1"/>
    </xf>
    <xf numFmtId="0" fontId="7" fillId="2" borderId="4" xfId="0" applyFont="1" applyFill="1" applyBorder="1" applyAlignment="1">
      <alignment horizontal="center" vertical="center" wrapText="1" shrinkToFit="1"/>
    </xf>
    <xf numFmtId="0" fontId="8" fillId="4" borderId="5" xfId="0" applyFont="1" applyFill="1" applyBorder="1" applyAlignment="1">
      <alignment horizontal="center"/>
    </xf>
    <xf numFmtId="0" fontId="8" fillId="4" borderId="6" xfId="0" applyFont="1" applyFill="1" applyBorder="1"/>
    <xf numFmtId="49" fontId="8" fillId="4" borderId="0" xfId="0" applyNumberFormat="1" applyFont="1" applyFill="1" applyAlignment="1">
      <alignment horizontal="center"/>
    </xf>
    <xf numFmtId="0" fontId="0" fillId="4" borderId="0" xfId="0" applyFill="1" applyAlignment="1">
      <alignment horizontal="center"/>
    </xf>
    <xf numFmtId="0" fontId="8" fillId="4" borderId="5" xfId="0" applyFont="1" applyFill="1" applyBorder="1" applyAlignment="1">
      <alignment horizontal="left"/>
    </xf>
    <xf numFmtId="0" fontId="6" fillId="4" borderId="7" xfId="0" applyFont="1" applyFill="1" applyBorder="1" applyAlignment="1">
      <alignment horizontal="center"/>
    </xf>
    <xf numFmtId="0" fontId="6" fillId="4" borderId="0" xfId="0" applyFont="1" applyFill="1" applyAlignment="1">
      <alignment horizontal="center"/>
    </xf>
    <xf numFmtId="0" fontId="0" fillId="4" borderId="0" xfId="0" applyFill="1"/>
    <xf numFmtId="0" fontId="6" fillId="4" borderId="7" xfId="0" applyFont="1" applyFill="1" applyBorder="1" applyAlignment="1">
      <alignment horizontal="left"/>
    </xf>
    <xf numFmtId="0" fontId="6" fillId="4" borderId="8" xfId="0" applyFont="1" applyFill="1" applyBorder="1"/>
    <xf numFmtId="49" fontId="6" fillId="4" borderId="0" xfId="0" applyNumberFormat="1" applyFont="1" applyFill="1" applyAlignment="1">
      <alignment horizontal="center"/>
    </xf>
    <xf numFmtId="0" fontId="6" fillId="4" borderId="9" xfId="0" applyFont="1" applyFill="1" applyBorder="1" applyAlignment="1">
      <alignment horizontal="center"/>
    </xf>
    <xf numFmtId="0" fontId="6" fillId="4" borderId="0" xfId="0" applyFont="1" applyFill="1"/>
    <xf numFmtId="0" fontId="6" fillId="4" borderId="8" xfId="0" applyFont="1" applyFill="1" applyBorder="1" applyAlignment="1">
      <alignment horizontal="center"/>
    </xf>
    <xf numFmtId="0" fontId="0" fillId="4" borderId="0" xfId="0" applyFill="1" applyAlignment="1">
      <alignment vertical="center"/>
    </xf>
    <xf numFmtId="0" fontId="6" fillId="4" borderId="8" xfId="0" applyFont="1" applyFill="1" applyBorder="1" applyAlignment="1">
      <alignment wrapText="1"/>
    </xf>
    <xf numFmtId="0" fontId="0" fillId="4" borderId="0" xfId="0" applyFill="1" applyAlignment="1">
      <alignment horizontal="center" vertical="center"/>
    </xf>
    <xf numFmtId="0" fontId="6" fillId="4" borderId="0" xfId="0" quotePrefix="1" applyFont="1" applyFill="1"/>
    <xf numFmtId="49" fontId="0" fillId="4" borderId="0" xfId="0" applyNumberFormat="1" applyFill="1" applyAlignment="1">
      <alignment horizontal="center"/>
    </xf>
    <xf numFmtId="0" fontId="6" fillId="4" borderId="9" xfId="0" applyFont="1" applyFill="1" applyBorder="1" applyAlignment="1">
      <alignment horizontal="left"/>
    </xf>
    <xf numFmtId="0" fontId="0" fillId="5" borderId="9" xfId="0" applyFill="1" applyBorder="1" applyAlignment="1">
      <alignment horizontal="center"/>
    </xf>
    <xf numFmtId="0" fontId="6" fillId="5" borderId="0" xfId="0" applyFont="1" applyFill="1"/>
    <xf numFmtId="0" fontId="0" fillId="5" borderId="0" xfId="0" applyFill="1" applyAlignment="1">
      <alignment horizontal="center"/>
    </xf>
    <xf numFmtId="49" fontId="0" fillId="5" borderId="0" xfId="0" applyNumberFormat="1" applyFill="1" applyAlignment="1">
      <alignment horizontal="center"/>
    </xf>
    <xf numFmtId="49" fontId="0" fillId="5" borderId="9" xfId="0" applyNumberFormat="1" applyFill="1" applyBorder="1" applyAlignment="1">
      <alignment horizontal="center"/>
    </xf>
    <xf numFmtId="0" fontId="0" fillId="5" borderId="9" xfId="0" applyFill="1" applyBorder="1" applyAlignment="1">
      <alignment horizontal="left"/>
    </xf>
    <xf numFmtId="0" fontId="6" fillId="5" borderId="9" xfId="0" applyFont="1" applyFill="1" applyBorder="1" applyAlignment="1">
      <alignment horizontal="center"/>
    </xf>
    <xf numFmtId="0" fontId="6" fillId="5" borderId="0" xfId="0" applyFont="1" applyFill="1" applyAlignment="1">
      <alignment horizontal="center"/>
    </xf>
    <xf numFmtId="0" fontId="0" fillId="5" borderId="0" xfId="0" applyFill="1"/>
    <xf numFmtId="0" fontId="6" fillId="5" borderId="9" xfId="0" applyFont="1" applyFill="1" applyBorder="1" applyAlignment="1">
      <alignment horizontal="left"/>
    </xf>
    <xf numFmtId="0" fontId="9" fillId="5" borderId="0" xfId="3" applyFont="1" applyFill="1"/>
    <xf numFmtId="49" fontId="6" fillId="5" borderId="9" xfId="0" applyNumberFormat="1" applyFont="1" applyFill="1" applyBorder="1" applyAlignment="1">
      <alignment horizontal="center"/>
    </xf>
    <xf numFmtId="0" fontId="6" fillId="5" borderId="8" xfId="0" applyFont="1" applyFill="1" applyBorder="1" applyAlignment="1">
      <alignment horizontal="center"/>
    </xf>
    <xf numFmtId="0" fontId="6" fillId="5" borderId="8" xfId="0" applyFont="1" applyFill="1" applyBorder="1"/>
    <xf numFmtId="0" fontId="6" fillId="5" borderId="7" xfId="0" applyFont="1" applyFill="1" applyBorder="1" applyAlignment="1">
      <alignment horizontal="center"/>
    </xf>
    <xf numFmtId="49" fontId="6" fillId="5" borderId="8" xfId="0" applyNumberFormat="1" applyFont="1" applyFill="1" applyBorder="1" applyAlignment="1">
      <alignment horizontal="center"/>
    </xf>
    <xf numFmtId="0" fontId="6" fillId="5" borderId="7" xfId="0" applyFont="1" applyFill="1" applyBorder="1" applyAlignment="1">
      <alignment horizontal="left"/>
    </xf>
    <xf numFmtId="49" fontId="6" fillId="5" borderId="0" xfId="0" applyNumberFormat="1" applyFont="1" applyFill="1" applyAlignment="1">
      <alignment horizontal="center"/>
    </xf>
    <xf numFmtId="0" fontId="8" fillId="5" borderId="10" xfId="0" applyFont="1" applyFill="1" applyBorder="1" applyAlignment="1">
      <alignment horizontal="center"/>
    </xf>
    <xf numFmtId="0" fontId="8" fillId="5" borderId="10" xfId="0" applyFont="1" applyFill="1" applyBorder="1" applyAlignment="1">
      <alignment horizontal="left" vertical="center"/>
    </xf>
    <xf numFmtId="0" fontId="8" fillId="5" borderId="10" xfId="0" applyFont="1" applyFill="1" applyBorder="1" applyAlignment="1">
      <alignment horizontal="left"/>
    </xf>
    <xf numFmtId="0" fontId="0" fillId="6" borderId="11" xfId="0" applyFill="1" applyBorder="1" applyAlignment="1">
      <alignment horizontal="center"/>
    </xf>
    <xf numFmtId="0" fontId="6" fillId="6" borderId="12" xfId="0" applyFont="1" applyFill="1" applyBorder="1"/>
    <xf numFmtId="49" fontId="0" fillId="6" borderId="11" xfId="0" applyNumberFormat="1" applyFill="1" applyBorder="1" applyAlignment="1">
      <alignment horizontal="center"/>
    </xf>
    <xf numFmtId="0" fontId="0" fillId="7" borderId="11" xfId="0" applyFill="1" applyBorder="1" applyAlignment="1">
      <alignment horizontal="center"/>
    </xf>
    <xf numFmtId="0" fontId="0" fillId="7" borderId="11" xfId="0" applyFill="1" applyBorder="1" applyAlignment="1">
      <alignment horizontal="left"/>
    </xf>
    <xf numFmtId="0" fontId="0" fillId="6" borderId="11" xfId="0" applyFill="1" applyBorder="1"/>
    <xf numFmtId="0" fontId="6" fillId="6" borderId="11" xfId="0" applyFont="1" applyFill="1" applyBorder="1"/>
    <xf numFmtId="0" fontId="6" fillId="6" borderId="0" xfId="0" applyFont="1" applyFill="1" applyAlignment="1">
      <alignment horizontal="center"/>
    </xf>
    <xf numFmtId="0" fontId="6" fillId="6" borderId="0" xfId="0" applyFont="1" applyFill="1"/>
    <xf numFmtId="49" fontId="6" fillId="6" borderId="0" xfId="0" applyNumberFormat="1" applyFont="1" applyFill="1" applyAlignment="1">
      <alignment horizontal="center"/>
    </xf>
    <xf numFmtId="0" fontId="0" fillId="6" borderId="0" xfId="0" applyFill="1" applyAlignment="1">
      <alignment horizontal="center"/>
    </xf>
    <xf numFmtId="0" fontId="6" fillId="6" borderId="0" xfId="0" applyFont="1" applyFill="1" applyAlignment="1">
      <alignment horizontal="left"/>
    </xf>
    <xf numFmtId="0" fontId="0" fillId="6" borderId="0" xfId="0" applyFill="1"/>
    <xf numFmtId="49" fontId="0" fillId="6" borderId="0" xfId="0" applyNumberFormat="1" applyFill="1" applyAlignment="1">
      <alignment horizontal="center"/>
    </xf>
    <xf numFmtId="0" fontId="0" fillId="7" borderId="0" xfId="0" applyFill="1" applyAlignment="1">
      <alignment horizontal="center"/>
    </xf>
    <xf numFmtId="0" fontId="0" fillId="7" borderId="0" xfId="0" applyFill="1" applyAlignment="1">
      <alignment horizontal="left"/>
    </xf>
    <xf numFmtId="0" fontId="0" fillId="6" borderId="0" xfId="0" applyFill="1" applyAlignment="1">
      <alignment horizontal="left"/>
    </xf>
    <xf numFmtId="0" fontId="6" fillId="6" borderId="11" xfId="0" applyFont="1" applyFill="1" applyBorder="1" applyAlignment="1">
      <alignment horizontal="center"/>
    </xf>
    <xf numFmtId="49" fontId="6" fillId="6" borderId="11" xfId="0" applyNumberFormat="1" applyFont="1" applyFill="1" applyBorder="1" applyAlignment="1">
      <alignment horizontal="center"/>
    </xf>
    <xf numFmtId="0" fontId="0" fillId="6" borderId="9" xfId="0" applyFill="1" applyBorder="1" applyAlignment="1">
      <alignment horizontal="center"/>
    </xf>
    <xf numFmtId="0" fontId="6" fillId="6" borderId="10" xfId="0" applyFont="1" applyFill="1" applyBorder="1"/>
    <xf numFmtId="0" fontId="0" fillId="0" borderId="9" xfId="0" applyBorder="1" applyAlignment="1">
      <alignment horizontal="center"/>
    </xf>
    <xf numFmtId="0" fontId="6" fillId="0" borderId="0" xfId="0" applyFont="1"/>
    <xf numFmtId="0" fontId="0" fillId="0" borderId="0" xfId="0" applyAlignment="1">
      <alignment horizontal="center"/>
    </xf>
    <xf numFmtId="49" fontId="0" fillId="0" borderId="0" xfId="0" applyNumberFormat="1" applyAlignment="1">
      <alignment horizontal="center"/>
    </xf>
    <xf numFmtId="0" fontId="0" fillId="0" borderId="9" xfId="0" applyBorder="1" applyAlignment="1">
      <alignment horizontal="left"/>
    </xf>
    <xf numFmtId="0" fontId="6" fillId="0" borderId="9" xfId="0" applyFont="1" applyBorder="1" applyAlignment="1">
      <alignment horizontal="center"/>
    </xf>
    <xf numFmtId="0" fontId="6" fillId="0" borderId="0" xfId="0" applyFont="1" applyAlignment="1">
      <alignment horizontal="center"/>
    </xf>
    <xf numFmtId="0" fontId="6" fillId="0" borderId="9" xfId="0" applyFont="1" applyBorder="1" applyAlignment="1">
      <alignment horizontal="left"/>
    </xf>
    <xf numFmtId="0" fontId="7" fillId="2" borderId="13" xfId="0" applyFont="1" applyFill="1" applyBorder="1" applyAlignment="1">
      <alignment horizontal="center" vertical="center" wrapText="1" shrinkToFit="1"/>
    </xf>
    <xf numFmtId="0" fontId="7" fillId="2" borderId="14" xfId="0" applyFont="1" applyFill="1" applyBorder="1" applyAlignment="1">
      <alignment horizontal="center" vertical="center" wrapText="1" shrinkToFit="1"/>
    </xf>
    <xf numFmtId="0" fontId="7" fillId="2" borderId="15" xfId="0" applyFont="1" applyFill="1" applyBorder="1" applyAlignment="1">
      <alignment horizontal="center" vertical="center" wrapText="1" shrinkToFit="1"/>
    </xf>
    <xf numFmtId="0" fontId="8" fillId="4" borderId="0" xfId="0" applyFont="1" applyFill="1" applyAlignment="1">
      <alignment horizontal="center"/>
    </xf>
    <xf numFmtId="0" fontId="8" fillId="4" borderId="0" xfId="0" applyFont="1" applyFill="1"/>
    <xf numFmtId="0" fontId="8" fillId="8" borderId="0" xfId="0" applyFont="1" applyFill="1" applyAlignment="1">
      <alignment horizontal="center"/>
    </xf>
    <xf numFmtId="0" fontId="8" fillId="8" borderId="0" xfId="0" applyFont="1" applyFill="1"/>
    <xf numFmtId="49" fontId="8" fillId="8" borderId="0" xfId="0" applyNumberFormat="1" applyFont="1" applyFill="1" applyAlignment="1">
      <alignment horizontal="center"/>
    </xf>
    <xf numFmtId="0" fontId="0" fillId="8" borderId="0" xfId="0" applyFill="1"/>
    <xf numFmtId="0" fontId="6" fillId="8" borderId="0" xfId="0" applyFont="1" applyFill="1"/>
    <xf numFmtId="0" fontId="0" fillId="0" borderId="9" xfId="0" applyBorder="1" applyAlignment="1">
      <alignment horizontal="center" vertical="center"/>
    </xf>
    <xf numFmtId="0" fontId="6" fillId="0" borderId="9" xfId="0" applyFont="1" applyBorder="1"/>
    <xf numFmtId="0" fontId="0" fillId="0" borderId="16" xfId="0" applyBorder="1" applyAlignment="1">
      <alignment horizontal="center"/>
    </xf>
    <xf numFmtId="49" fontId="6" fillId="0" borderId="0" xfId="0" applyNumberFormat="1" applyFont="1" applyAlignment="1">
      <alignment horizontal="center"/>
    </xf>
    <xf numFmtId="0" fontId="0" fillId="0" borderId="17" xfId="0" applyBorder="1" applyAlignment="1">
      <alignment horizontal="center"/>
    </xf>
    <xf numFmtId="0" fontId="6" fillId="0" borderId="17" xfId="0" applyFont="1" applyBorder="1" applyAlignment="1">
      <alignment horizontal="center"/>
    </xf>
    <xf numFmtId="0" fontId="0" fillId="0" borderId="18" xfId="0" applyBorder="1" applyAlignment="1">
      <alignment horizontal="center" vertical="center"/>
    </xf>
    <xf numFmtId="0" fontId="0" fillId="0" borderId="19" xfId="0" applyBorder="1" applyAlignment="1">
      <alignment horizontal="center"/>
    </xf>
    <xf numFmtId="0" fontId="8" fillId="5" borderId="0" xfId="0" applyFont="1" applyFill="1" applyAlignment="1">
      <alignment horizontal="center"/>
    </xf>
    <xf numFmtId="0" fontId="8" fillId="5" borderId="0" xfId="0" applyFont="1" applyFill="1"/>
    <xf numFmtId="49" fontId="8" fillId="5" borderId="0" xfId="0" applyNumberFormat="1" applyFont="1" applyFill="1" applyAlignment="1">
      <alignment horizontal="center"/>
    </xf>
    <xf numFmtId="0" fontId="0" fillId="0" borderId="9" xfId="0" applyBorder="1"/>
    <xf numFmtId="0" fontId="8" fillId="0" borderId="0" xfId="0" applyFont="1" applyAlignment="1">
      <alignment horizontal="center"/>
    </xf>
    <xf numFmtId="0" fontId="8" fillId="0" borderId="0" xfId="0" applyFont="1" applyAlignment="1">
      <alignment horizontal="left"/>
    </xf>
    <xf numFmtId="0" fontId="8" fillId="0" borderId="0" xfId="0" applyFont="1"/>
    <xf numFmtId="0" fontId="6" fillId="0" borderId="0" xfId="0" applyFont="1" applyAlignment="1">
      <alignment horizontal="left"/>
    </xf>
    <xf numFmtId="0" fontId="8" fillId="0" borderId="0" xfId="0" applyFont="1" applyAlignment="1">
      <alignment horizontal="right"/>
    </xf>
    <xf numFmtId="0" fontId="6" fillId="0" borderId="0" xfId="0" applyFont="1" applyAlignment="1">
      <alignment horizontal="right"/>
    </xf>
    <xf numFmtId="0" fontId="10" fillId="0" borderId="12" xfId="0" applyFont="1" applyBorder="1" applyAlignment="1">
      <alignment horizontal="center" vertical="center"/>
    </xf>
    <xf numFmtId="0" fontId="11" fillId="9" borderId="10" xfId="0" applyFont="1" applyFill="1" applyBorder="1" applyAlignment="1">
      <alignment horizontal="center" textRotation="90"/>
    </xf>
    <xf numFmtId="0" fontId="11" fillId="9" borderId="20" xfId="0" applyFont="1" applyFill="1" applyBorder="1" applyAlignment="1">
      <alignment horizontal="left" vertical="top"/>
    </xf>
    <xf numFmtId="0" fontId="0" fillId="0" borderId="0" xfId="0" applyAlignment="1">
      <alignment horizontal="center" vertical="center"/>
    </xf>
    <xf numFmtId="0" fontId="12" fillId="0" borderId="0" xfId="0" applyFont="1" applyAlignment="1">
      <alignment horizontal="center" vertical="center"/>
    </xf>
    <xf numFmtId="0" fontId="11" fillId="9" borderId="12" xfId="0" applyFont="1" applyFill="1" applyBorder="1" applyAlignment="1">
      <alignment horizontal="center" textRotation="90"/>
    </xf>
    <xf numFmtId="0" fontId="7" fillId="10" borderId="1" xfId="0" applyFont="1" applyFill="1" applyBorder="1" applyAlignment="1">
      <alignment horizontal="center" vertical="center" wrapText="1" shrinkToFit="1"/>
    </xf>
    <xf numFmtId="0" fontId="7" fillId="10" borderId="2" xfId="0" applyFont="1" applyFill="1" applyBorder="1" applyAlignment="1">
      <alignment horizontal="center" vertical="center" wrapText="1" shrinkToFit="1"/>
    </xf>
    <xf numFmtId="0" fontId="14" fillId="11" borderId="2" xfId="0" applyFont="1" applyFill="1" applyBorder="1" applyAlignment="1">
      <alignment horizontal="center" vertical="center" wrapText="1"/>
    </xf>
    <xf numFmtId="0" fontId="7" fillId="10" borderId="4" xfId="0" applyFont="1" applyFill="1" applyBorder="1" applyAlignment="1">
      <alignment horizontal="center" vertical="center" wrapText="1" shrinkToFit="1"/>
    </xf>
    <xf numFmtId="0" fontId="0" fillId="0" borderId="21" xfId="0" applyBorder="1" applyAlignment="1">
      <alignment horizontal="left"/>
    </xf>
    <xf numFmtId="0" fontId="0" fillId="0" borderId="9" xfId="0" applyBorder="1" applyAlignment="1">
      <alignment horizontal="left" vertical="center"/>
    </xf>
    <xf numFmtId="1" fontId="0" fillId="0" borderId="22" xfId="0" applyNumberFormat="1" applyBorder="1" applyAlignment="1">
      <alignment horizontal="center" vertical="center"/>
    </xf>
    <xf numFmtId="9" fontId="0" fillId="0" borderId="0" xfId="2" applyFont="1" applyAlignment="1">
      <alignment horizontal="center"/>
    </xf>
    <xf numFmtId="1" fontId="0" fillId="0" borderId="9" xfId="0" applyNumberFormat="1" applyBorder="1" applyAlignment="1">
      <alignment horizontal="center"/>
    </xf>
    <xf numFmtId="1" fontId="6" fillId="0" borderId="9" xfId="0" applyNumberFormat="1" applyFont="1" applyBorder="1" applyAlignment="1">
      <alignment horizontal="center" vertical="center"/>
    </xf>
    <xf numFmtId="164" fontId="0" fillId="0" borderId="9" xfId="0" applyNumberFormat="1" applyBorder="1" applyAlignment="1">
      <alignment horizontal="left"/>
    </xf>
    <xf numFmtId="0" fontId="6" fillId="0" borderId="9" xfId="0" applyFont="1" applyBorder="1" applyAlignment="1">
      <alignment horizontal="left" vertical="center"/>
    </xf>
    <xf numFmtId="1" fontId="6" fillId="0" borderId="9" xfId="0" applyNumberFormat="1" applyFont="1" applyBorder="1" applyAlignment="1">
      <alignment horizontal="left" vertical="center"/>
    </xf>
    <xf numFmtId="1" fontId="0" fillId="0" borderId="9" xfId="0" applyNumberFormat="1" applyBorder="1" applyAlignment="1">
      <alignment horizontal="center" vertical="center"/>
    </xf>
    <xf numFmtId="1" fontId="0" fillId="0" borderId="0" xfId="0" applyNumberFormat="1"/>
    <xf numFmtId="0" fontId="0" fillId="0" borderId="26" xfId="0" applyBorder="1"/>
    <xf numFmtId="0" fontId="0" fillId="0" borderId="9" xfId="0" applyBorder="1" applyAlignment="1">
      <alignment horizontal="left" vertical="center" wrapText="1"/>
    </xf>
    <xf numFmtId="0" fontId="0" fillId="0" borderId="0" xfId="0" applyAlignment="1">
      <alignment horizontal="left" vertical="center" wrapText="1"/>
    </xf>
    <xf numFmtId="9" fontId="0" fillId="0" borderId="9" xfId="0" applyNumberFormat="1" applyBorder="1"/>
    <xf numFmtId="0" fontId="0" fillId="0" borderId="19" xfId="0" applyBorder="1" applyAlignment="1">
      <alignment horizontal="center" vertical="center" wrapText="1"/>
    </xf>
    <xf numFmtId="0" fontId="0" fillId="0" borderId="9" xfId="0" applyBorder="1" applyAlignment="1">
      <alignment horizontal="center" vertical="center" wrapText="1"/>
    </xf>
    <xf numFmtId="0" fontId="7" fillId="12" borderId="1" xfId="0" applyFont="1" applyFill="1" applyBorder="1" applyAlignment="1">
      <alignment horizontal="center" vertical="center" wrapText="1" shrinkToFit="1"/>
    </xf>
    <xf numFmtId="0" fontId="7" fillId="12" borderId="2" xfId="0" applyFont="1" applyFill="1" applyBorder="1" applyAlignment="1">
      <alignment horizontal="center" vertical="center" wrapText="1" shrinkToFit="1"/>
    </xf>
    <xf numFmtId="0" fontId="7" fillId="12" borderId="3" xfId="0" applyFont="1" applyFill="1" applyBorder="1" applyAlignment="1">
      <alignment horizontal="center" vertical="center" wrapText="1" shrinkToFit="1"/>
    </xf>
    <xf numFmtId="49" fontId="6" fillId="0" borderId="0" xfId="0" applyNumberFormat="1" applyFont="1"/>
    <xf numFmtId="0" fontId="0" fillId="5" borderId="0" xfId="0" applyFill="1" applyAlignment="1">
      <alignment horizontal="center" vertical="center"/>
    </xf>
    <xf numFmtId="0" fontId="0" fillId="13" borderId="0" xfId="0" applyFill="1"/>
    <xf numFmtId="0" fontId="0" fillId="14" borderId="0" xfId="0" applyFill="1"/>
    <xf numFmtId="0" fontId="0" fillId="15" borderId="0" xfId="0" applyFill="1"/>
    <xf numFmtId="0" fontId="0" fillId="16" borderId="0" xfId="0" applyFill="1"/>
    <xf numFmtId="0" fontId="0" fillId="17" borderId="0" xfId="0" applyFill="1"/>
    <xf numFmtId="0" fontId="17" fillId="0" borderId="0" xfId="5" applyFont="1"/>
    <xf numFmtId="0" fontId="16" fillId="0" borderId="0" xfId="5"/>
    <xf numFmtId="165" fontId="9" fillId="0" borderId="0" xfId="5" applyNumberFormat="1" applyFont="1"/>
    <xf numFmtId="166" fontId="9" fillId="0" borderId="0" xfId="5" applyNumberFormat="1" applyFont="1"/>
    <xf numFmtId="0" fontId="18" fillId="0" borderId="0" xfId="5" applyFont="1"/>
    <xf numFmtId="43" fontId="0" fillId="0" borderId="0" xfId="1" applyFont="1"/>
    <xf numFmtId="168" fontId="0" fillId="0" borderId="0" xfId="1" applyNumberFormat="1" applyFont="1"/>
    <xf numFmtId="168" fontId="0" fillId="0" borderId="0" xfId="0" applyNumberFormat="1"/>
    <xf numFmtId="0" fontId="0" fillId="0" borderId="0" xfId="0" applyAlignment="1">
      <alignment vertical="center" wrapText="1"/>
    </xf>
    <xf numFmtId="0" fontId="20" fillId="0" borderId="0" xfId="6" applyFont="1" applyAlignment="1">
      <alignment horizontal="left" vertical="center"/>
    </xf>
    <xf numFmtId="0" fontId="19" fillId="0" borderId="0" xfId="6"/>
    <xf numFmtId="0" fontId="21" fillId="0" borderId="0" xfId="6" applyFont="1" applyAlignment="1">
      <alignment horizontal="left" vertical="center"/>
    </xf>
    <xf numFmtId="0" fontId="22" fillId="18" borderId="28" xfId="6" applyFont="1" applyFill="1" applyBorder="1" applyAlignment="1">
      <alignment horizontal="left" vertical="center"/>
    </xf>
    <xf numFmtId="0" fontId="21" fillId="19" borderId="28" xfId="6" applyFont="1" applyFill="1" applyBorder="1" applyAlignment="1">
      <alignment horizontal="left" vertical="center"/>
    </xf>
    <xf numFmtId="0" fontId="19" fillId="20" borderId="0" xfId="6" applyFill="1"/>
    <xf numFmtId="0" fontId="21" fillId="21" borderId="28" xfId="6" applyFont="1" applyFill="1" applyBorder="1" applyAlignment="1">
      <alignment horizontal="left" vertical="center"/>
    </xf>
    <xf numFmtId="3" fontId="20" fillId="0" borderId="0" xfId="6" applyNumberFormat="1" applyFont="1" applyAlignment="1">
      <alignment horizontal="right" vertical="center" shrinkToFit="1"/>
    </xf>
    <xf numFmtId="3" fontId="20" fillId="22" borderId="0" xfId="6" applyNumberFormat="1" applyFont="1" applyFill="1" applyAlignment="1">
      <alignment horizontal="right" vertical="center" shrinkToFit="1"/>
    </xf>
    <xf numFmtId="169" fontId="20" fillId="0" borderId="0" xfId="6" applyNumberFormat="1" applyFont="1" applyAlignment="1">
      <alignment horizontal="right" vertical="center" shrinkToFit="1"/>
    </xf>
    <xf numFmtId="169" fontId="20" fillId="22" borderId="0" xfId="6" applyNumberFormat="1" applyFont="1" applyFill="1" applyAlignment="1">
      <alignment horizontal="right" vertical="center" shrinkToFit="1"/>
    </xf>
    <xf numFmtId="4" fontId="20" fillId="22" borderId="0" xfId="6" applyNumberFormat="1" applyFont="1" applyFill="1" applyAlignment="1">
      <alignment horizontal="right" vertical="center" shrinkToFit="1"/>
    </xf>
    <xf numFmtId="4" fontId="20" fillId="0" borderId="0" xfId="6" applyNumberFormat="1" applyFont="1" applyAlignment="1">
      <alignment horizontal="right" vertical="center" shrinkToFit="1"/>
    </xf>
    <xf numFmtId="0" fontId="8" fillId="7" borderId="0" xfId="0" applyFont="1" applyFill="1"/>
    <xf numFmtId="0" fontId="12" fillId="0" borderId="29" xfId="8" applyFont="1" applyBorder="1"/>
    <xf numFmtId="0" fontId="6" fillId="0" borderId="30" xfId="8" applyBorder="1"/>
    <xf numFmtId="0" fontId="12" fillId="0" borderId="24" xfId="8" applyFont="1" applyBorder="1"/>
    <xf numFmtId="0" fontId="6" fillId="0" borderId="26" xfId="8" applyBorder="1"/>
    <xf numFmtId="0" fontId="12" fillId="0" borderId="31" xfId="8" applyFont="1" applyBorder="1"/>
    <xf numFmtId="0" fontId="6" fillId="0" borderId="32" xfId="8" applyBorder="1"/>
    <xf numFmtId="9" fontId="6" fillId="0" borderId="0" xfId="2"/>
    <xf numFmtId="0" fontId="6" fillId="7" borderId="0" xfId="3" applyFill="1"/>
    <xf numFmtId="0" fontId="6" fillId="0" borderId="26" xfId="8" applyBorder="1" applyAlignment="1">
      <alignment horizontal="left"/>
    </xf>
    <xf numFmtId="0" fontId="6" fillId="0" borderId="0" xfId="3"/>
    <xf numFmtId="0" fontId="9" fillId="0" borderId="0" xfId="3" applyFont="1"/>
    <xf numFmtId="0" fontId="25" fillId="0" borderId="0" xfId="3" applyFont="1"/>
    <xf numFmtId="0" fontId="26" fillId="7" borderId="0" xfId="9" applyFill="1"/>
    <xf numFmtId="0" fontId="26" fillId="0" borderId="0" xfId="9"/>
    <xf numFmtId="0" fontId="27" fillId="23" borderId="33" xfId="10"/>
    <xf numFmtId="0" fontId="28" fillId="0" borderId="33" xfId="11"/>
    <xf numFmtId="0" fontId="0" fillId="7" borderId="0" xfId="0" applyFill="1"/>
    <xf numFmtId="0" fontId="30" fillId="0" borderId="0" xfId="12" applyFont="1" applyAlignment="1" applyProtection="1">
      <alignment horizontal="left" indent="3"/>
      <protection locked="0"/>
    </xf>
    <xf numFmtId="0" fontId="31" fillId="0" borderId="0" xfId="12" applyFont="1" applyAlignment="1" applyProtection="1">
      <alignment vertical="center"/>
      <protection locked="0"/>
    </xf>
    <xf numFmtId="0" fontId="31" fillId="0" borderId="0" xfId="12" applyFont="1" applyProtection="1">
      <protection locked="0"/>
    </xf>
    <xf numFmtId="0" fontId="32" fillId="0" borderId="0" xfId="12" applyFont="1" applyProtection="1">
      <protection locked="0"/>
    </xf>
    <xf numFmtId="0" fontId="30" fillId="0" borderId="0" xfId="12" applyFont="1" applyProtection="1">
      <protection locked="0"/>
    </xf>
    <xf numFmtId="0" fontId="32" fillId="0" borderId="0" xfId="12" applyFont="1" applyAlignment="1" applyProtection="1">
      <alignment vertical="center"/>
      <protection locked="0"/>
    </xf>
    <xf numFmtId="0" fontId="32" fillId="0" borderId="0" xfId="12" applyFont="1" applyAlignment="1" applyProtection="1">
      <alignment horizontal="right" vertical="center"/>
      <protection locked="0"/>
    </xf>
    <xf numFmtId="3" fontId="34" fillId="0" borderId="34" xfId="13" applyNumberFormat="1" applyFont="1" applyBorder="1" applyAlignment="1" applyProtection="1">
      <alignment horizontal="center" vertical="center"/>
      <protection locked="0"/>
    </xf>
    <xf numFmtId="3" fontId="35" fillId="24" borderId="35" xfId="14" applyNumberFormat="1" applyFont="1" applyFill="1" applyBorder="1" applyAlignment="1" applyProtection="1">
      <alignment vertical="center"/>
      <protection locked="0"/>
    </xf>
    <xf numFmtId="3" fontId="35" fillId="24" borderId="36" xfId="14" applyNumberFormat="1" applyFont="1" applyFill="1" applyBorder="1" applyAlignment="1" applyProtection="1">
      <alignment horizontal="center" vertical="center"/>
      <protection locked="0"/>
    </xf>
    <xf numFmtId="3" fontId="35" fillId="24" borderId="34" xfId="15" applyNumberFormat="1" applyFont="1" applyFill="1" applyBorder="1" applyAlignment="1" applyProtection="1">
      <alignment horizontal="center" vertical="center"/>
      <protection locked="0"/>
    </xf>
    <xf numFmtId="3" fontId="35" fillId="24" borderId="39" xfId="15" applyNumberFormat="1" applyFont="1" applyFill="1" applyBorder="1" applyAlignment="1" applyProtection="1">
      <alignment horizontal="center" vertical="center"/>
      <protection locked="0"/>
    </xf>
    <xf numFmtId="3" fontId="35" fillId="24" borderId="36" xfId="14" applyNumberFormat="1" applyFont="1" applyFill="1" applyBorder="1" applyAlignment="1" applyProtection="1">
      <alignment vertical="center"/>
      <protection locked="0"/>
    </xf>
    <xf numFmtId="3" fontId="35" fillId="24" borderId="35" xfId="16" applyNumberFormat="1" applyFont="1" applyFill="1" applyBorder="1" applyAlignment="1" applyProtection="1">
      <alignment vertical="center"/>
      <protection locked="0"/>
    </xf>
    <xf numFmtId="167" fontId="35" fillId="24" borderId="35" xfId="14" applyNumberFormat="1" applyFont="1" applyFill="1" applyBorder="1" applyAlignment="1" applyProtection="1">
      <alignment horizontal="center" vertical="center"/>
      <protection locked="0"/>
    </xf>
    <xf numFmtId="3" fontId="35" fillId="24" borderId="35" xfId="15" applyNumberFormat="1" applyFont="1" applyFill="1" applyBorder="1" applyAlignment="1" applyProtection="1">
      <alignment vertical="center"/>
      <protection locked="0"/>
    </xf>
    <xf numFmtId="3" fontId="35" fillId="24" borderId="38" xfId="14" applyNumberFormat="1" applyFont="1" applyFill="1" applyBorder="1" applyAlignment="1" applyProtection="1">
      <alignment vertical="center"/>
      <protection locked="0"/>
    </xf>
    <xf numFmtId="1" fontId="35" fillId="24" borderId="38" xfId="13" applyNumberFormat="1" applyFont="1" applyFill="1" applyBorder="1" applyAlignment="1" applyProtection="1">
      <alignment horizontal="center" vertical="center"/>
      <protection locked="0"/>
    </xf>
    <xf numFmtId="171" fontId="37" fillId="0" borderId="43" xfId="14" applyNumberFormat="1" applyFont="1" applyBorder="1" applyAlignment="1" applyProtection="1">
      <alignment vertical="center"/>
      <protection locked="0"/>
    </xf>
    <xf numFmtId="3" fontId="37" fillId="0" borderId="43" xfId="14" applyNumberFormat="1" applyFont="1" applyBorder="1" applyAlignment="1" applyProtection="1">
      <alignment horizontal="right" vertical="center"/>
      <protection locked="0"/>
    </xf>
    <xf numFmtId="172" fontId="37" fillId="0" borderId="43" xfId="14" applyNumberFormat="1" applyFont="1" applyBorder="1" applyAlignment="1" applyProtection="1">
      <alignment horizontal="right" vertical="center"/>
      <protection locked="0"/>
    </xf>
    <xf numFmtId="3" fontId="37" fillId="0" borderId="43" xfId="18" applyNumberFormat="1" applyFont="1" applyBorder="1" applyAlignment="1" applyProtection="1">
      <alignment horizontal="right" vertical="center"/>
      <protection locked="0"/>
    </xf>
    <xf numFmtId="171" fontId="37" fillId="0" borderId="36" xfId="14" applyNumberFormat="1" applyFont="1" applyBorder="1" applyAlignment="1" applyProtection="1">
      <alignment vertical="center"/>
      <protection locked="0"/>
    </xf>
    <xf numFmtId="3" fontId="37" fillId="0" borderId="36" xfId="14" applyNumberFormat="1" applyFont="1" applyBorder="1" applyAlignment="1" applyProtection="1">
      <alignment horizontal="right" vertical="center"/>
      <protection locked="0"/>
    </xf>
    <xf numFmtId="172" fontId="37" fillId="0" borderId="36" xfId="14" applyNumberFormat="1" applyFont="1" applyBorder="1" applyAlignment="1" applyProtection="1">
      <alignment horizontal="right" vertical="center"/>
      <protection locked="0"/>
    </xf>
    <xf numFmtId="3" fontId="37" fillId="0" borderId="38" xfId="14" applyNumberFormat="1" applyFont="1" applyBorder="1" applyAlignment="1" applyProtection="1">
      <alignment horizontal="right" vertical="center"/>
      <protection locked="0"/>
    </xf>
    <xf numFmtId="172" fontId="37" fillId="0" borderId="38" xfId="14" applyNumberFormat="1" applyFont="1" applyBorder="1" applyAlignment="1" applyProtection="1">
      <alignment horizontal="right" vertical="center"/>
      <protection locked="0"/>
    </xf>
    <xf numFmtId="173" fontId="37" fillId="0" borderId="36" xfId="14" applyNumberFormat="1" applyFont="1" applyBorder="1" applyAlignment="1" applyProtection="1">
      <alignment horizontal="right" vertical="center"/>
      <protection locked="0"/>
    </xf>
    <xf numFmtId="171" fontId="37" fillId="0" borderId="35" xfId="14" applyNumberFormat="1" applyFont="1" applyBorder="1" applyAlignment="1" applyProtection="1">
      <alignment vertical="center" wrapText="1"/>
      <protection locked="0"/>
    </xf>
    <xf numFmtId="3" fontId="37" fillId="0" borderId="35" xfId="14" applyNumberFormat="1" applyFont="1" applyBorder="1" applyAlignment="1" applyProtection="1">
      <alignment horizontal="right" vertical="center"/>
      <protection locked="0"/>
    </xf>
    <xf numFmtId="172" fontId="37" fillId="0" borderId="35" xfId="14" applyNumberFormat="1" applyFont="1" applyBorder="1" applyAlignment="1" applyProtection="1">
      <alignment horizontal="right" vertical="center"/>
      <protection locked="0"/>
    </xf>
    <xf numFmtId="171" fontId="37" fillId="0" borderId="38" xfId="14" applyNumberFormat="1" applyFont="1" applyBorder="1" applyAlignment="1" applyProtection="1">
      <alignment vertical="center" wrapText="1"/>
      <protection locked="0"/>
    </xf>
    <xf numFmtId="171" fontId="35" fillId="25" borderId="33" xfId="14" applyNumberFormat="1" applyFont="1" applyFill="1" applyBorder="1" applyAlignment="1" applyProtection="1">
      <alignment vertical="center" wrapText="1"/>
      <protection locked="0"/>
    </xf>
    <xf numFmtId="3" fontId="35" fillId="25" borderId="33" xfId="14" applyNumberFormat="1" applyFont="1" applyFill="1" applyBorder="1" applyAlignment="1" applyProtection="1">
      <alignment horizontal="right" vertical="center" wrapText="1"/>
      <protection locked="0"/>
    </xf>
    <xf numFmtId="172" fontId="35" fillId="25" borderId="33" xfId="14" applyNumberFormat="1" applyFont="1" applyFill="1" applyBorder="1" applyAlignment="1" applyProtection="1">
      <alignment horizontal="right" vertical="center" wrapText="1"/>
      <protection locked="0"/>
    </xf>
    <xf numFmtId="3" fontId="38" fillId="25" borderId="33" xfId="14" applyNumberFormat="1" applyFont="1" applyFill="1" applyBorder="1" applyAlignment="1" applyProtection="1">
      <alignment horizontal="right" vertical="center" wrapText="1"/>
      <protection locked="0"/>
    </xf>
    <xf numFmtId="172" fontId="38" fillId="25" borderId="33" xfId="14" applyNumberFormat="1" applyFont="1" applyFill="1" applyBorder="1" applyAlignment="1" applyProtection="1">
      <alignment horizontal="right" vertical="center" wrapText="1"/>
      <protection locked="0"/>
    </xf>
    <xf numFmtId="0" fontId="32" fillId="0" borderId="0" xfId="12" applyFont="1" applyAlignment="1" applyProtection="1">
      <alignment wrapText="1"/>
      <protection locked="0"/>
    </xf>
    <xf numFmtId="3" fontId="35" fillId="25" borderId="38" xfId="14" applyNumberFormat="1" applyFont="1" applyFill="1" applyBorder="1" applyAlignment="1" applyProtection="1">
      <alignment horizontal="right" vertical="center" wrapText="1"/>
      <protection locked="0"/>
    </xf>
    <xf numFmtId="3" fontId="35" fillId="25" borderId="33" xfId="14" applyNumberFormat="1" applyFont="1" applyFill="1" applyBorder="1" applyAlignment="1" applyProtection="1">
      <alignment horizontal="right" vertical="center"/>
      <protection locked="0"/>
    </xf>
    <xf numFmtId="172" fontId="35" fillId="25" borderId="33" xfId="14" applyNumberFormat="1" applyFont="1" applyFill="1" applyBorder="1" applyAlignment="1" applyProtection="1">
      <alignment horizontal="right" vertical="center"/>
      <protection locked="0"/>
    </xf>
    <xf numFmtId="3" fontId="35" fillId="25" borderId="33" xfId="18" applyNumberFormat="1" applyFont="1" applyFill="1" applyBorder="1" applyAlignment="1" applyProtection="1">
      <alignment horizontal="right" vertical="center"/>
      <protection locked="0"/>
    </xf>
    <xf numFmtId="172" fontId="35" fillId="25" borderId="38" xfId="14" applyNumberFormat="1" applyFont="1" applyFill="1" applyBorder="1" applyAlignment="1" applyProtection="1">
      <alignment horizontal="right" vertical="center"/>
      <protection locked="0"/>
    </xf>
    <xf numFmtId="3" fontId="39" fillId="0" borderId="0" xfId="13" applyNumberFormat="1" applyFont="1" applyAlignment="1" applyProtection="1">
      <alignment horizontal="left" vertical="center"/>
      <protection locked="0"/>
    </xf>
    <xf numFmtId="3" fontId="39" fillId="0" borderId="0" xfId="14" applyNumberFormat="1" applyFont="1" applyAlignment="1" applyProtection="1">
      <alignment horizontal="center" vertical="center"/>
      <protection locked="0"/>
    </xf>
    <xf numFmtId="3" fontId="37" fillId="0" borderId="0" xfId="14" applyNumberFormat="1" applyFont="1" applyAlignment="1" applyProtection="1">
      <alignment vertical="center"/>
      <protection locked="0"/>
    </xf>
    <xf numFmtId="167" fontId="37" fillId="0" borderId="0" xfId="14" applyNumberFormat="1" applyFont="1" applyAlignment="1" applyProtection="1">
      <alignment vertical="center"/>
      <protection locked="0"/>
    </xf>
    <xf numFmtId="0" fontId="29" fillId="0" borderId="0" xfId="12"/>
    <xf numFmtId="0" fontId="40" fillId="0" borderId="0" xfId="12" applyFont="1" applyAlignment="1" applyProtection="1">
      <alignment horizontal="left" indent="3"/>
      <protection locked="0"/>
    </xf>
    <xf numFmtId="3" fontId="34" fillId="0" borderId="0" xfId="13" applyNumberFormat="1" applyFont="1" applyBorder="1" applyAlignment="1" applyProtection="1">
      <alignment horizontal="center" vertical="center"/>
      <protection locked="0"/>
    </xf>
    <xf numFmtId="3" fontId="35" fillId="24" borderId="35" xfId="19" applyNumberFormat="1" applyFont="1" applyFill="1" applyBorder="1" applyAlignment="1" applyProtection="1">
      <alignment vertical="center"/>
      <protection locked="0"/>
    </xf>
    <xf numFmtId="3" fontId="35" fillId="24" borderId="36" xfId="19" applyNumberFormat="1" applyFont="1" applyFill="1" applyBorder="1" applyAlignment="1" applyProtection="1">
      <alignment horizontal="center" vertical="center"/>
      <protection locked="0"/>
    </xf>
    <xf numFmtId="3" fontId="35" fillId="24" borderId="36" xfId="19" applyNumberFormat="1" applyFont="1" applyFill="1" applyBorder="1" applyAlignment="1" applyProtection="1">
      <alignment vertical="center"/>
      <protection locked="0"/>
    </xf>
    <xf numFmtId="0" fontId="35" fillId="24" borderId="35" xfId="16" applyFont="1" applyFill="1" applyBorder="1" applyAlignment="1" applyProtection="1">
      <alignment horizontal="center" vertical="center"/>
      <protection locked="0"/>
    </xf>
    <xf numFmtId="173" fontId="35" fillId="24" borderId="35" xfId="19" applyNumberFormat="1" applyFont="1" applyFill="1" applyBorder="1" applyAlignment="1" applyProtection="1">
      <alignment vertical="center"/>
      <protection locked="0"/>
    </xf>
    <xf numFmtId="1" fontId="35" fillId="24" borderId="38" xfId="19" applyNumberFormat="1" applyFont="1" applyFill="1" applyBorder="1" applyAlignment="1" applyProtection="1">
      <alignment vertical="center"/>
      <protection locked="0"/>
    </xf>
    <xf numFmtId="3" fontId="41" fillId="0" borderId="0" xfId="19" applyNumberFormat="1" applyFont="1" applyAlignment="1" applyProtection="1">
      <alignment vertical="center"/>
      <protection locked="0"/>
    </xf>
    <xf numFmtId="0" fontId="29" fillId="0" borderId="0" xfId="12" applyAlignment="1">
      <alignment vertical="center"/>
    </xf>
    <xf numFmtId="171" fontId="37" fillId="0" borderId="36" xfId="19" applyNumberFormat="1" applyFont="1" applyBorder="1" applyAlignment="1" applyProtection="1">
      <alignment horizontal="left" vertical="center"/>
      <protection locked="0"/>
    </xf>
    <xf numFmtId="3" fontId="37" fillId="0" borderId="35" xfId="19" applyNumberFormat="1" applyFont="1" applyBorder="1" applyAlignment="1" applyProtection="1">
      <alignment horizontal="right" vertical="center"/>
      <protection locked="0"/>
    </xf>
    <xf numFmtId="167" fontId="37" fillId="0" borderId="35" xfId="19" applyNumberFormat="1" applyFont="1" applyBorder="1" applyAlignment="1" applyProtection="1">
      <alignment horizontal="right" vertical="center"/>
      <protection locked="0"/>
    </xf>
    <xf numFmtId="3" fontId="37" fillId="0" borderId="35" xfId="20" applyNumberFormat="1" applyFont="1" applyBorder="1" applyAlignment="1" applyProtection="1">
      <alignment horizontal="right" vertical="center"/>
      <protection locked="0"/>
    </xf>
    <xf numFmtId="173" fontId="37" fillId="0" borderId="35" xfId="19" applyNumberFormat="1" applyFont="1" applyBorder="1" applyAlignment="1" applyProtection="1">
      <alignment horizontal="right" vertical="center"/>
      <protection locked="0"/>
    </xf>
    <xf numFmtId="3" fontId="37" fillId="0" borderId="36" xfId="19" applyNumberFormat="1" applyFont="1" applyBorder="1" applyAlignment="1" applyProtection="1">
      <alignment horizontal="right" vertical="center"/>
      <protection locked="0"/>
    </xf>
    <xf numFmtId="167" fontId="37" fillId="0" borderId="36" xfId="19" applyNumberFormat="1" applyFont="1" applyBorder="1" applyAlignment="1" applyProtection="1">
      <alignment horizontal="right" vertical="center"/>
      <protection locked="0"/>
    </xf>
    <xf numFmtId="3" fontId="37" fillId="0" borderId="36" xfId="20" applyNumberFormat="1" applyFont="1" applyBorder="1" applyAlignment="1" applyProtection="1">
      <alignment horizontal="right" vertical="center"/>
      <protection locked="0"/>
    </xf>
    <xf numFmtId="173" fontId="37" fillId="0" borderId="36" xfId="19" applyNumberFormat="1" applyFont="1" applyBorder="1" applyAlignment="1" applyProtection="1">
      <alignment horizontal="right" vertical="center"/>
      <protection locked="0"/>
    </xf>
    <xf numFmtId="171" fontId="37" fillId="0" borderId="38" xfId="19" applyNumberFormat="1" applyFont="1" applyBorder="1" applyAlignment="1" applyProtection="1">
      <alignment horizontal="left" vertical="center"/>
      <protection locked="0"/>
    </xf>
    <xf numFmtId="167" fontId="37" fillId="0" borderId="38" xfId="19" applyNumberFormat="1" applyFont="1" applyBorder="1" applyAlignment="1" applyProtection="1">
      <alignment horizontal="right" vertical="center"/>
      <protection locked="0"/>
    </xf>
    <xf numFmtId="3" fontId="37" fillId="0" borderId="38" xfId="20" applyNumberFormat="1" applyFont="1" applyBorder="1" applyAlignment="1" applyProtection="1">
      <alignment horizontal="right" vertical="center"/>
      <protection locked="0"/>
    </xf>
    <xf numFmtId="3" fontId="37" fillId="0" borderId="38" xfId="19" applyNumberFormat="1" applyFont="1" applyBorder="1" applyAlignment="1" applyProtection="1">
      <alignment horizontal="right" vertical="center"/>
      <protection locked="0"/>
    </xf>
    <xf numFmtId="173" fontId="37" fillId="0" borderId="38" xfId="19" applyNumberFormat="1" applyFont="1" applyBorder="1" applyAlignment="1" applyProtection="1">
      <alignment horizontal="right" vertical="center"/>
      <protection locked="0"/>
    </xf>
    <xf numFmtId="174" fontId="35" fillId="25" borderId="33" xfId="19" applyNumberFormat="1" applyFont="1" applyFill="1" applyBorder="1" applyAlignment="1" applyProtection="1">
      <alignment horizontal="left" vertical="center"/>
      <protection locked="0"/>
    </xf>
    <xf numFmtId="3" fontId="35" fillId="25" borderId="33" xfId="19" applyNumberFormat="1" applyFont="1" applyFill="1" applyBorder="1" applyAlignment="1" applyProtection="1">
      <alignment horizontal="right" vertical="center"/>
      <protection locked="0"/>
    </xf>
    <xf numFmtId="167" fontId="35" fillId="25" borderId="33" xfId="19" applyNumberFormat="1" applyFont="1" applyFill="1" applyBorder="1" applyAlignment="1" applyProtection="1">
      <alignment horizontal="right" vertical="center"/>
      <protection locked="0"/>
    </xf>
    <xf numFmtId="3" fontId="35" fillId="25" borderId="33" xfId="20" applyNumberFormat="1" applyFont="1" applyFill="1" applyBorder="1" applyAlignment="1" applyProtection="1">
      <alignment horizontal="right" vertical="center"/>
      <protection locked="0"/>
    </xf>
    <xf numFmtId="173" fontId="35" fillId="25" borderId="33" xfId="19" applyNumberFormat="1" applyFont="1" applyFill="1" applyBorder="1" applyAlignment="1" applyProtection="1">
      <alignment horizontal="right" vertical="center"/>
      <protection locked="0"/>
    </xf>
    <xf numFmtId="171" fontId="37" fillId="0" borderId="35" xfId="19" applyNumberFormat="1" applyFont="1" applyBorder="1" applyAlignment="1" applyProtection="1">
      <alignment horizontal="left" vertical="center"/>
      <protection locked="0"/>
    </xf>
    <xf numFmtId="174" fontId="35" fillId="25" borderId="35" xfId="19" applyNumberFormat="1" applyFont="1" applyFill="1" applyBorder="1" applyAlignment="1" applyProtection="1">
      <alignment horizontal="left" vertical="top" wrapText="1"/>
      <protection locked="0"/>
    </xf>
    <xf numFmtId="3" fontId="35" fillId="25" borderId="33" xfId="19" applyNumberFormat="1" applyFont="1" applyFill="1" applyBorder="1" applyAlignment="1" applyProtection="1">
      <alignment vertical="center"/>
      <protection locked="0"/>
    </xf>
    <xf numFmtId="3" fontId="35" fillId="25" borderId="36" xfId="19" applyNumberFormat="1" applyFont="1" applyFill="1" applyBorder="1" applyAlignment="1" applyProtection="1">
      <alignment horizontal="right" vertical="center"/>
      <protection locked="0"/>
    </xf>
    <xf numFmtId="171" fontId="37" fillId="0" borderId="36" xfId="19" applyNumberFormat="1" applyFont="1" applyBorder="1" applyAlignment="1" applyProtection="1">
      <alignment horizontal="left" vertical="center" wrapText="1"/>
      <protection locked="0"/>
    </xf>
    <xf numFmtId="3" fontId="37" fillId="0" borderId="33" xfId="19" applyNumberFormat="1" applyFont="1" applyBorder="1" applyAlignment="1" applyProtection="1">
      <alignment horizontal="right" vertical="center"/>
      <protection locked="0"/>
    </xf>
    <xf numFmtId="167" fontId="37" fillId="0" borderId="33" xfId="19" applyNumberFormat="1" applyFont="1" applyBorder="1" applyAlignment="1" applyProtection="1">
      <alignment horizontal="right" vertical="center"/>
      <protection locked="0"/>
    </xf>
    <xf numFmtId="3" fontId="37" fillId="0" borderId="33" xfId="20" applyNumberFormat="1" applyFont="1" applyBorder="1" applyAlignment="1" applyProtection="1">
      <alignment horizontal="right" vertical="center"/>
      <protection locked="0"/>
    </xf>
    <xf numFmtId="167" fontId="37" fillId="0" borderId="33" xfId="20" applyNumberFormat="1" applyFont="1" applyBorder="1" applyAlignment="1" applyProtection="1">
      <alignment horizontal="right" vertical="center"/>
      <protection locked="0"/>
    </xf>
    <xf numFmtId="171" fontId="35" fillId="25" borderId="33" xfId="19" applyNumberFormat="1" applyFont="1" applyFill="1" applyBorder="1" applyAlignment="1" applyProtection="1">
      <alignment horizontal="left" vertical="center"/>
      <protection locked="0"/>
    </xf>
    <xf numFmtId="3" fontId="35" fillId="25" borderId="38" xfId="19" applyNumberFormat="1" applyFont="1" applyFill="1" applyBorder="1" applyAlignment="1" applyProtection="1">
      <alignment horizontal="right" vertical="center"/>
      <protection locked="0"/>
    </xf>
    <xf numFmtId="173" fontId="37" fillId="0" borderId="36" xfId="20" applyNumberFormat="1" applyFont="1" applyBorder="1" applyAlignment="1" applyProtection="1">
      <alignment horizontal="right" vertical="center"/>
      <protection locked="0"/>
    </xf>
    <xf numFmtId="173" fontId="35" fillId="25" borderId="35" xfId="19" applyNumberFormat="1" applyFont="1" applyFill="1" applyBorder="1" applyAlignment="1" applyProtection="1">
      <alignment horizontal="right" vertical="center"/>
      <protection locked="0"/>
    </xf>
    <xf numFmtId="173" fontId="35" fillId="25" borderId="38" xfId="19" applyNumberFormat="1" applyFont="1" applyFill="1" applyBorder="1" applyAlignment="1" applyProtection="1">
      <alignment horizontal="right" vertical="center"/>
      <protection locked="0"/>
    </xf>
    <xf numFmtId="167" fontId="41" fillId="0" borderId="0" xfId="19" applyNumberFormat="1" applyFont="1" applyAlignment="1" applyProtection="1">
      <alignment vertical="center"/>
      <protection locked="0"/>
    </xf>
    <xf numFmtId="173" fontId="41" fillId="0" borderId="0" xfId="19" applyNumberFormat="1" applyFont="1" applyAlignment="1" applyProtection="1">
      <alignment vertical="center"/>
      <protection locked="0"/>
    </xf>
    <xf numFmtId="0" fontId="41" fillId="0" borderId="0" xfId="19" applyFont="1" applyProtection="1">
      <protection locked="0"/>
    </xf>
    <xf numFmtId="0" fontId="43" fillId="0" borderId="0" xfId="12" applyFont="1" applyAlignment="1" applyProtection="1">
      <alignment horizontal="right"/>
      <protection locked="0"/>
    </xf>
    <xf numFmtId="167" fontId="37" fillId="0" borderId="35" xfId="20" applyNumberFormat="1" applyFont="1" applyBorder="1" applyAlignment="1" applyProtection="1">
      <alignment horizontal="right" vertical="center"/>
      <protection locked="0"/>
    </xf>
    <xf numFmtId="167" fontId="37" fillId="0" borderId="36" xfId="20" applyNumberFormat="1" applyFont="1" applyBorder="1" applyAlignment="1" applyProtection="1">
      <alignment horizontal="right" vertical="center"/>
      <protection locked="0"/>
    </xf>
    <xf numFmtId="3" fontId="37" fillId="0" borderId="36" xfId="19" applyNumberFormat="1" applyFont="1" applyBorder="1" applyAlignment="1" applyProtection="1">
      <alignment horizontal="right" vertical="center" wrapText="1"/>
      <protection locked="0"/>
    </xf>
    <xf numFmtId="167" fontId="37" fillId="0" borderId="36" xfId="19" applyNumberFormat="1" applyFont="1" applyBorder="1" applyAlignment="1" applyProtection="1">
      <alignment horizontal="right" vertical="center" wrapText="1"/>
      <protection locked="0"/>
    </xf>
    <xf numFmtId="3" fontId="37" fillId="0" borderId="36" xfId="20" applyNumberFormat="1" applyFont="1" applyBorder="1" applyAlignment="1" applyProtection="1">
      <alignment horizontal="right" vertical="center" wrapText="1"/>
      <protection locked="0"/>
    </xf>
    <xf numFmtId="167" fontId="37" fillId="0" borderId="36" xfId="20" applyNumberFormat="1" applyFont="1" applyBorder="1" applyAlignment="1" applyProtection="1">
      <alignment horizontal="right" vertical="center" wrapText="1"/>
      <protection locked="0"/>
    </xf>
    <xf numFmtId="171" fontId="37" fillId="0" borderId="38" xfId="19" applyNumberFormat="1" applyFont="1" applyBorder="1" applyAlignment="1" applyProtection="1">
      <alignment horizontal="left" vertical="center" wrapText="1"/>
      <protection locked="0"/>
    </xf>
    <xf numFmtId="167" fontId="37" fillId="0" borderId="38" xfId="20" applyNumberFormat="1" applyFont="1" applyBorder="1" applyAlignment="1" applyProtection="1">
      <alignment horizontal="right" vertical="center"/>
      <protection locked="0"/>
    </xf>
    <xf numFmtId="0" fontId="40" fillId="0" borderId="0" xfId="12" applyFont="1" applyAlignment="1">
      <alignment horizontal="left" indent="3"/>
    </xf>
    <xf numFmtId="175" fontId="31" fillId="0" borderId="0" xfId="12" applyNumberFormat="1" applyFont="1" applyAlignment="1">
      <alignment vertical="center"/>
    </xf>
    <xf numFmtId="0" fontId="31" fillId="0" borderId="0" xfId="12" applyFont="1"/>
    <xf numFmtId="0" fontId="32" fillId="0" borderId="0" xfId="12" applyFont="1"/>
    <xf numFmtId="175" fontId="30" fillId="0" borderId="0" xfId="12" applyNumberFormat="1" applyFont="1"/>
    <xf numFmtId="175" fontId="32" fillId="0" borderId="0" xfId="12" applyNumberFormat="1" applyFont="1" applyAlignment="1">
      <alignment vertical="center"/>
    </xf>
    <xf numFmtId="0" fontId="32" fillId="0" borderId="0" xfId="12" applyFont="1" applyAlignment="1">
      <alignment horizontal="right" vertical="center"/>
    </xf>
    <xf numFmtId="3" fontId="37" fillId="0" borderId="0" xfId="13" applyNumberFormat="1" applyFont="1" applyAlignment="1">
      <alignment vertical="center"/>
    </xf>
    <xf numFmtId="3" fontId="35" fillId="24" borderId="35" xfId="21" applyNumberFormat="1" applyFont="1" applyFill="1" applyBorder="1" applyAlignment="1">
      <alignment vertical="center"/>
    </xf>
    <xf numFmtId="3" fontId="35" fillId="24" borderId="35" xfId="21" applyNumberFormat="1" applyFont="1" applyFill="1" applyBorder="1" applyAlignment="1">
      <alignment horizontal="center" vertical="center"/>
    </xf>
    <xf numFmtId="3" fontId="35" fillId="24" borderId="36" xfId="21" applyNumberFormat="1" applyFont="1" applyFill="1" applyBorder="1" applyAlignment="1">
      <alignment horizontal="center" vertical="center"/>
    </xf>
    <xf numFmtId="3" fontId="35" fillId="24" borderId="34" xfId="15" applyNumberFormat="1" applyFont="1" applyFill="1" applyBorder="1" applyAlignment="1">
      <alignment horizontal="center" vertical="center"/>
    </xf>
    <xf numFmtId="3" fontId="35" fillId="24" borderId="36" xfId="21" applyNumberFormat="1" applyFont="1" applyFill="1" applyBorder="1" applyAlignment="1">
      <alignment vertical="center"/>
    </xf>
    <xf numFmtId="3" fontId="35" fillId="24" borderId="35" xfId="16" applyNumberFormat="1" applyFont="1" applyFill="1" applyBorder="1" applyAlignment="1">
      <alignment vertical="center"/>
    </xf>
    <xf numFmtId="0" fontId="35" fillId="24" borderId="35" xfId="16" applyFont="1" applyFill="1" applyBorder="1" applyAlignment="1">
      <alignment horizontal="center" vertical="center"/>
    </xf>
    <xf numFmtId="1" fontId="35" fillId="24" borderId="38" xfId="21" applyFont="1" applyFill="1" applyBorder="1" applyAlignment="1">
      <alignment vertical="center"/>
    </xf>
    <xf numFmtId="1" fontId="35" fillId="24" borderId="38" xfId="13" applyNumberFormat="1" applyFont="1" applyFill="1" applyBorder="1" applyAlignment="1">
      <alignment horizontal="center" vertical="center"/>
    </xf>
    <xf numFmtId="1" fontId="37" fillId="0" borderId="0" xfId="21" applyFont="1" applyAlignment="1">
      <alignment vertical="center"/>
    </xf>
    <xf numFmtId="3" fontId="37" fillId="0" borderId="0" xfId="21" applyNumberFormat="1" applyFont="1" applyAlignment="1">
      <alignment vertical="center"/>
    </xf>
    <xf numFmtId="171" fontId="37" fillId="0" borderId="35" xfId="15" applyNumberFormat="1" applyFont="1" applyBorder="1" applyAlignment="1">
      <alignment horizontal="left" vertical="center"/>
    </xf>
    <xf numFmtId="3" fontId="37" fillId="0" borderId="35" xfId="22" applyNumberFormat="1" applyFont="1" applyBorder="1" applyAlignment="1">
      <alignment vertical="center"/>
    </xf>
    <xf numFmtId="172" fontId="37" fillId="0" borderId="35" xfId="21" applyNumberFormat="1" applyFont="1" applyBorder="1" applyAlignment="1">
      <alignment horizontal="right" vertical="center"/>
    </xf>
    <xf numFmtId="175" fontId="37" fillId="0" borderId="35" xfId="21" applyNumberFormat="1" applyFont="1" applyBorder="1" applyAlignment="1">
      <alignment horizontal="right" vertical="center"/>
    </xf>
    <xf numFmtId="3" fontId="37" fillId="0" borderId="42" xfId="22" applyNumberFormat="1" applyFont="1" applyBorder="1" applyAlignment="1">
      <alignment vertical="center"/>
    </xf>
    <xf numFmtId="172" fontId="37" fillId="0" borderId="40" xfId="21" applyNumberFormat="1" applyFont="1" applyBorder="1" applyAlignment="1">
      <alignment horizontal="right" vertical="center"/>
    </xf>
    <xf numFmtId="3" fontId="37" fillId="0" borderId="40" xfId="22" applyNumberFormat="1" applyFont="1" applyBorder="1" applyAlignment="1">
      <alignment vertical="center"/>
    </xf>
    <xf numFmtId="171" fontId="37" fillId="0" borderId="36" xfId="15" applyNumberFormat="1" applyFont="1" applyBorder="1" applyAlignment="1">
      <alignment horizontal="left" vertical="top"/>
    </xf>
    <xf numFmtId="3" fontId="37" fillId="0" borderId="36" xfId="22" applyNumberFormat="1" applyFont="1" applyBorder="1"/>
    <xf numFmtId="172" fontId="37" fillId="0" borderId="36" xfId="21" applyNumberFormat="1" applyFont="1" applyBorder="1" applyAlignment="1">
      <alignment horizontal="right"/>
    </xf>
    <xf numFmtId="175" fontId="37" fillId="0" borderId="36" xfId="21" applyNumberFormat="1" applyFont="1" applyBorder="1" applyAlignment="1">
      <alignment horizontal="right"/>
    </xf>
    <xf numFmtId="3" fontId="37" fillId="0" borderId="45" xfId="22" applyNumberFormat="1" applyFont="1" applyBorder="1"/>
    <xf numFmtId="172" fontId="37" fillId="0" borderId="46" xfId="21" applyNumberFormat="1" applyFont="1" applyBorder="1" applyAlignment="1">
      <alignment horizontal="right"/>
    </xf>
    <xf numFmtId="3" fontId="37" fillId="0" borderId="46" xfId="22" applyNumberFormat="1" applyFont="1" applyBorder="1"/>
    <xf numFmtId="171" fontId="37" fillId="0" borderId="36" xfId="15" applyNumberFormat="1" applyFont="1" applyBorder="1" applyAlignment="1">
      <alignment horizontal="left" vertical="center"/>
    </xf>
    <xf numFmtId="3" fontId="37" fillId="0" borderId="36" xfId="22" applyNumberFormat="1" applyFont="1" applyBorder="1" applyAlignment="1">
      <alignment vertical="center"/>
    </xf>
    <xf numFmtId="172" fontId="37" fillId="0" borderId="36" xfId="21" applyNumberFormat="1" applyFont="1" applyBorder="1" applyAlignment="1">
      <alignment horizontal="right" vertical="center"/>
    </xf>
    <xf numFmtId="175" fontId="37" fillId="0" borderId="36" xfId="21" applyNumberFormat="1" applyFont="1" applyBorder="1" applyAlignment="1">
      <alignment horizontal="right" vertical="center"/>
    </xf>
    <xf numFmtId="3" fontId="37" fillId="0" borderId="45" xfId="22" applyNumberFormat="1" applyFont="1" applyBorder="1" applyAlignment="1">
      <alignment vertical="center"/>
    </xf>
    <xf numFmtId="172" fontId="37" fillId="0" borderId="46" xfId="21" applyNumberFormat="1" applyFont="1" applyBorder="1" applyAlignment="1">
      <alignment horizontal="right" vertical="center"/>
    </xf>
    <xf numFmtId="3" fontId="37" fillId="0" borderId="46" xfId="22" applyNumberFormat="1" applyFont="1" applyBorder="1" applyAlignment="1">
      <alignment vertical="center"/>
    </xf>
    <xf numFmtId="3" fontId="37" fillId="0" borderId="36" xfId="22" applyNumberFormat="1" applyFont="1" applyBorder="1" applyAlignment="1" applyProtection="1">
      <alignment horizontal="center"/>
      <protection locked="0"/>
    </xf>
    <xf numFmtId="172" fontId="37" fillId="0" borderId="36" xfId="21" applyNumberFormat="1" applyFont="1" applyBorder="1" applyAlignment="1">
      <alignment horizontal="center"/>
    </xf>
    <xf numFmtId="3" fontId="37" fillId="0" borderId="36" xfId="22" applyNumberFormat="1" applyFont="1" applyBorder="1" applyAlignment="1" applyProtection="1">
      <alignment horizontal="center" vertical="center"/>
      <protection locked="0"/>
    </xf>
    <xf numFmtId="172" fontId="37" fillId="0" borderId="36" xfId="21" applyNumberFormat="1" applyFont="1" applyBorder="1" applyAlignment="1">
      <alignment horizontal="center" vertical="center"/>
    </xf>
    <xf numFmtId="3" fontId="37" fillId="0" borderId="36" xfId="21" applyNumberFormat="1" applyFont="1" applyBorder="1" applyAlignment="1">
      <alignment horizontal="center" vertical="center"/>
    </xf>
    <xf numFmtId="175" fontId="37" fillId="0" borderId="36" xfId="21" applyNumberFormat="1" applyFont="1" applyBorder="1" applyAlignment="1">
      <alignment horizontal="center" vertical="center"/>
    </xf>
    <xf numFmtId="175" fontId="37" fillId="0" borderId="46" xfId="21" applyNumberFormat="1" applyFont="1" applyBorder="1" applyAlignment="1">
      <alignment horizontal="right" vertical="center"/>
    </xf>
    <xf numFmtId="171" fontId="37" fillId="0" borderId="38" xfId="15" applyNumberFormat="1" applyFont="1" applyBorder="1" applyAlignment="1">
      <alignment horizontal="left" vertical="center"/>
    </xf>
    <xf numFmtId="172" fontId="37" fillId="0" borderId="38" xfId="21" applyNumberFormat="1" applyFont="1" applyBorder="1" applyAlignment="1">
      <alignment horizontal="right" vertical="center"/>
    </xf>
    <xf numFmtId="175" fontId="37" fillId="0" borderId="38" xfId="21" applyNumberFormat="1" applyFont="1" applyBorder="1" applyAlignment="1">
      <alignment horizontal="right" vertical="center"/>
    </xf>
    <xf numFmtId="175" fontId="37" fillId="0" borderId="37" xfId="21" applyNumberFormat="1" applyFont="1" applyBorder="1" applyAlignment="1">
      <alignment horizontal="right" vertical="center"/>
    </xf>
    <xf numFmtId="3" fontId="37" fillId="0" borderId="38" xfId="22" applyNumberFormat="1" applyFont="1" applyBorder="1" applyAlignment="1">
      <alignment vertical="center"/>
    </xf>
    <xf numFmtId="171" fontId="37" fillId="0" borderId="46" xfId="15" applyNumberFormat="1" applyFont="1" applyBorder="1" applyAlignment="1">
      <alignment horizontal="left" vertical="center"/>
    </xf>
    <xf numFmtId="3" fontId="37" fillId="0" borderId="35" xfId="23" applyNumberFormat="1" applyFont="1" applyBorder="1" applyAlignment="1">
      <alignment horizontal="right" vertical="center"/>
    </xf>
    <xf numFmtId="172" fontId="37" fillId="0" borderId="35" xfId="23" applyNumberFormat="1" applyFont="1" applyBorder="1" applyAlignment="1">
      <alignment horizontal="right" vertical="center"/>
    </xf>
    <xf numFmtId="3" fontId="37" fillId="0" borderId="35" xfId="24" applyNumberFormat="1" applyFont="1" applyBorder="1" applyAlignment="1">
      <alignment vertical="center"/>
    </xf>
    <xf numFmtId="3" fontId="41" fillId="0" borderId="0" xfId="23" applyNumberFormat="1" applyFont="1" applyAlignment="1">
      <alignment vertical="center"/>
    </xf>
    <xf numFmtId="3" fontId="37" fillId="0" borderId="36" xfId="23" applyNumberFormat="1" applyFont="1" applyBorder="1" applyAlignment="1">
      <alignment horizontal="right" vertical="center"/>
    </xf>
    <xf numFmtId="172" fontId="37" fillId="0" borderId="36" xfId="23" applyNumberFormat="1" applyFont="1" applyBorder="1" applyAlignment="1">
      <alignment horizontal="right" vertical="center"/>
    </xf>
    <xf numFmtId="3" fontId="37" fillId="0" borderId="45" xfId="24" applyNumberFormat="1" applyFont="1" applyBorder="1" applyAlignment="1">
      <alignment vertical="center"/>
    </xf>
    <xf numFmtId="3" fontId="37" fillId="0" borderId="36" xfId="22" applyNumberFormat="1" applyFont="1" applyBorder="1" applyAlignment="1" applyProtection="1">
      <alignment horizontal="right" vertical="center"/>
      <protection locked="0"/>
    </xf>
    <xf numFmtId="3" fontId="44" fillId="0" borderId="0" xfId="23" applyNumberFormat="1" applyFont="1" applyAlignment="1">
      <alignment vertical="center"/>
    </xf>
    <xf numFmtId="171" fontId="35" fillId="25" borderId="47" xfId="15" applyNumberFormat="1" applyFont="1" applyFill="1" applyBorder="1" applyAlignment="1">
      <alignment horizontal="left" vertical="center"/>
    </xf>
    <xf numFmtId="3" fontId="35" fillId="25" borderId="33" xfId="23" applyNumberFormat="1" applyFont="1" applyFill="1" applyBorder="1" applyAlignment="1">
      <alignment horizontal="right" vertical="center"/>
    </xf>
    <xf numFmtId="172" fontId="35" fillId="25" borderId="33" xfId="23" applyNumberFormat="1" applyFont="1" applyFill="1" applyBorder="1" applyAlignment="1">
      <alignment horizontal="right" vertical="center"/>
    </xf>
    <xf numFmtId="3" fontId="35" fillId="25" borderId="48" xfId="24" applyNumberFormat="1" applyFont="1" applyFill="1" applyBorder="1" applyAlignment="1">
      <alignment vertical="center"/>
    </xf>
    <xf numFmtId="3" fontId="35" fillId="25" borderId="33" xfId="22" applyNumberFormat="1" applyFont="1" applyFill="1" applyBorder="1" applyAlignment="1" applyProtection="1">
      <alignment horizontal="right" vertical="center"/>
      <protection locked="0"/>
    </xf>
    <xf numFmtId="172" fontId="35" fillId="25" borderId="33" xfId="21" applyNumberFormat="1" applyFont="1" applyFill="1" applyBorder="1" applyAlignment="1">
      <alignment horizontal="center" vertical="center"/>
    </xf>
    <xf numFmtId="171" fontId="37" fillId="0" borderId="46" xfId="15" applyNumberFormat="1" applyFont="1" applyBorder="1" applyAlignment="1">
      <alignment horizontal="left" vertical="top" wrapText="1"/>
    </xf>
    <xf numFmtId="3" fontId="37" fillId="0" borderId="36" xfId="23" applyNumberFormat="1" applyFont="1" applyBorder="1" applyAlignment="1">
      <alignment horizontal="right"/>
    </xf>
    <xf numFmtId="172" fontId="37" fillId="0" borderId="36" xfId="23" applyNumberFormat="1" applyFont="1" applyBorder="1" applyAlignment="1">
      <alignment horizontal="right"/>
    </xf>
    <xf numFmtId="3" fontId="37" fillId="0" borderId="45" xfId="24" applyNumberFormat="1" applyFont="1" applyBorder="1"/>
    <xf numFmtId="3" fontId="45" fillId="0" borderId="0" xfId="23" applyNumberFormat="1" applyFont="1" applyAlignment="1">
      <alignment vertical="center"/>
    </xf>
    <xf numFmtId="171" fontId="37" fillId="0" borderId="46" xfId="15" applyNumberFormat="1" applyFont="1" applyBorder="1" applyAlignment="1">
      <alignment horizontal="left" vertical="top"/>
    </xf>
    <xf numFmtId="3" fontId="37" fillId="0" borderId="46" xfId="22" applyNumberFormat="1" applyFont="1" applyBorder="1" applyProtection="1">
      <protection locked="0"/>
    </xf>
    <xf numFmtId="3" fontId="35" fillId="25" borderId="33" xfId="22" applyNumberFormat="1" applyFont="1" applyFill="1" applyBorder="1" applyAlignment="1" applyProtection="1">
      <alignment horizontal="center" vertical="center"/>
      <protection locked="0"/>
    </xf>
    <xf numFmtId="11" fontId="37" fillId="0" borderId="36" xfId="22" applyNumberFormat="1" applyFont="1" applyBorder="1" applyAlignment="1" applyProtection="1">
      <alignment horizontal="center" vertical="center"/>
      <protection locked="0"/>
    </xf>
    <xf numFmtId="3" fontId="37" fillId="0" borderId="45" xfId="22" applyNumberFormat="1" applyFont="1" applyBorder="1" applyAlignment="1" applyProtection="1">
      <alignment horizontal="center" vertical="center"/>
      <protection locked="0"/>
    </xf>
    <xf numFmtId="171" fontId="37" fillId="0" borderId="46" xfId="15" applyNumberFormat="1" applyFont="1" applyBorder="1" applyAlignment="1">
      <alignment horizontal="left" vertical="center" wrapText="1"/>
    </xf>
    <xf numFmtId="3" fontId="37" fillId="0" borderId="36" xfId="23" applyNumberFormat="1" applyFont="1" applyBorder="1" applyAlignment="1">
      <alignment horizontal="right" vertical="center" wrapText="1"/>
    </xf>
    <xf numFmtId="172" fontId="37" fillId="0" borderId="36" xfId="23" applyNumberFormat="1" applyFont="1" applyBorder="1" applyAlignment="1">
      <alignment horizontal="right" vertical="center" wrapText="1"/>
    </xf>
    <xf numFmtId="3" fontId="37" fillId="0" borderId="45" xfId="24" applyNumberFormat="1" applyFont="1" applyBorder="1" applyAlignment="1">
      <alignment vertical="center" wrapText="1"/>
    </xf>
    <xf numFmtId="3" fontId="37" fillId="0" borderId="45" xfId="22" applyNumberFormat="1" applyFont="1" applyBorder="1" applyAlignment="1" applyProtection="1">
      <alignment horizontal="center" vertical="center" wrapText="1"/>
      <protection locked="0"/>
    </xf>
    <xf numFmtId="172" fontId="37" fillId="0" borderId="36" xfId="21" applyNumberFormat="1" applyFont="1" applyBorder="1" applyAlignment="1">
      <alignment horizontal="center" vertical="center" wrapText="1"/>
    </xf>
    <xf numFmtId="3" fontId="44" fillId="0" borderId="0" xfId="23" applyNumberFormat="1" applyFont="1" applyAlignment="1">
      <alignment vertical="center" wrapText="1"/>
    </xf>
    <xf numFmtId="3" fontId="37" fillId="0" borderId="36" xfId="22" applyNumberFormat="1" applyFont="1" applyBorder="1" applyAlignment="1" applyProtection="1">
      <alignment horizontal="center" vertical="center" wrapText="1"/>
      <protection locked="0"/>
    </xf>
    <xf numFmtId="3" fontId="37" fillId="0" borderId="36" xfId="22" applyNumberFormat="1" applyFont="1" applyBorder="1" applyAlignment="1" applyProtection="1">
      <alignment horizontal="right" vertical="center" wrapText="1"/>
      <protection locked="0"/>
    </xf>
    <xf numFmtId="172" fontId="37" fillId="0" borderId="36" xfId="21" applyNumberFormat="1" applyFont="1" applyBorder="1" applyAlignment="1">
      <alignment horizontal="right" vertical="center" wrapText="1"/>
    </xf>
    <xf numFmtId="171" fontId="37" fillId="0" borderId="46" xfId="15" applyNumberFormat="1" applyFont="1" applyBorder="1" applyAlignment="1">
      <alignment vertical="top" wrapText="1"/>
    </xf>
    <xf numFmtId="11" fontId="37" fillId="0" borderId="36" xfId="22" applyNumberFormat="1" applyFont="1" applyBorder="1" applyAlignment="1" applyProtection="1">
      <alignment horizontal="center"/>
      <protection locked="0"/>
    </xf>
    <xf numFmtId="172" fontId="35" fillId="25" borderId="33" xfId="21" applyNumberFormat="1" applyFont="1" applyFill="1" applyBorder="1" applyAlignment="1">
      <alignment horizontal="right" vertical="center"/>
    </xf>
    <xf numFmtId="3" fontId="41" fillId="0" borderId="0" xfId="23" applyNumberFormat="1" applyFont="1"/>
    <xf numFmtId="3" fontId="39" fillId="0" borderId="0" xfId="13" applyNumberFormat="1" applyFont="1" applyAlignment="1">
      <alignment horizontal="left" vertical="center"/>
    </xf>
    <xf numFmtId="175" fontId="37" fillId="0" borderId="0" xfId="21" applyNumberFormat="1" applyFont="1" applyAlignment="1">
      <alignment vertical="center"/>
    </xf>
    <xf numFmtId="167" fontId="37" fillId="0" borderId="0" xfId="21" applyNumberFormat="1" applyFont="1" applyAlignment="1">
      <alignment vertical="center"/>
    </xf>
    <xf numFmtId="167" fontId="37" fillId="0" borderId="0" xfId="21" applyNumberFormat="1" applyFont="1" applyAlignment="1">
      <alignment horizontal="center" vertical="center"/>
    </xf>
    <xf numFmtId="1" fontId="41" fillId="0" borderId="0" xfId="21" applyFont="1"/>
    <xf numFmtId="3" fontId="37" fillId="0" borderId="36" xfId="24" applyNumberFormat="1" applyFont="1" applyBorder="1" applyAlignment="1">
      <alignment vertical="center"/>
    </xf>
    <xf numFmtId="175" fontId="37" fillId="0" borderId="36" xfId="23" applyNumberFormat="1" applyFont="1" applyBorder="1" applyAlignment="1">
      <alignment horizontal="right" vertical="center"/>
    </xf>
    <xf numFmtId="3" fontId="37" fillId="0" borderId="36" xfId="24" applyNumberFormat="1" applyFont="1" applyBorder="1" applyAlignment="1" applyProtection="1">
      <alignment vertical="center"/>
      <protection locked="0"/>
    </xf>
    <xf numFmtId="175" fontId="37" fillId="0" borderId="36" xfId="22" applyNumberFormat="1" applyFont="1" applyBorder="1" applyAlignment="1" applyProtection="1">
      <alignment horizontal="center" vertical="center"/>
      <protection locked="0"/>
    </xf>
    <xf numFmtId="171" fontId="37" fillId="0" borderId="36" xfId="15" applyNumberFormat="1" applyFont="1" applyBorder="1" applyAlignment="1">
      <alignment horizontal="left" vertical="top" wrapText="1"/>
    </xf>
    <xf numFmtId="3" fontId="37" fillId="0" borderId="36" xfId="22" applyNumberFormat="1" applyFont="1" applyBorder="1" applyAlignment="1" applyProtection="1">
      <alignment vertical="center"/>
      <protection locked="0"/>
    </xf>
    <xf numFmtId="171" fontId="37" fillId="0" borderId="36" xfId="15" applyNumberFormat="1" applyFont="1" applyBorder="1" applyAlignment="1">
      <alignment horizontal="left" vertical="center" wrapText="1"/>
    </xf>
    <xf numFmtId="3" fontId="37" fillId="0" borderId="36" xfId="24" applyNumberFormat="1" applyFont="1" applyBorder="1" applyAlignment="1">
      <alignment vertical="center" wrapText="1"/>
    </xf>
    <xf numFmtId="175" fontId="37" fillId="0" borderId="36" xfId="23" applyNumberFormat="1" applyFont="1" applyBorder="1" applyAlignment="1">
      <alignment horizontal="right" vertical="center" wrapText="1"/>
    </xf>
    <xf numFmtId="3" fontId="37" fillId="0" borderId="36" xfId="24" applyNumberFormat="1" applyFont="1" applyBorder="1" applyAlignment="1" applyProtection="1">
      <alignment vertical="center" wrapText="1"/>
      <protection locked="0"/>
    </xf>
    <xf numFmtId="3" fontId="37" fillId="0" borderId="36" xfId="22" applyNumberFormat="1" applyFont="1" applyBorder="1" applyAlignment="1" applyProtection="1">
      <alignment vertical="center" wrapText="1"/>
      <protection locked="0"/>
    </xf>
    <xf numFmtId="171" fontId="35" fillId="25" borderId="33" xfId="15" applyNumberFormat="1" applyFont="1" applyFill="1" applyBorder="1" applyAlignment="1">
      <alignment horizontal="left" vertical="center"/>
    </xf>
    <xf numFmtId="3" fontId="35" fillId="25" borderId="33" xfId="24" applyNumberFormat="1" applyFont="1" applyFill="1" applyBorder="1" applyAlignment="1">
      <alignment vertical="center"/>
    </xf>
    <xf numFmtId="175" fontId="35" fillId="25" borderId="33" xfId="23" applyNumberFormat="1" applyFont="1" applyFill="1" applyBorder="1" applyAlignment="1">
      <alignment horizontal="right" vertical="center"/>
    </xf>
    <xf numFmtId="3" fontId="35" fillId="25" borderId="33" xfId="24" applyNumberFormat="1" applyFont="1" applyFill="1" applyBorder="1" applyAlignment="1" applyProtection="1">
      <alignment vertical="center"/>
      <protection locked="0"/>
    </xf>
    <xf numFmtId="3" fontId="35" fillId="25" borderId="33" xfId="22" applyNumberFormat="1" applyFont="1" applyFill="1" applyBorder="1" applyAlignment="1" applyProtection="1">
      <alignment vertical="center"/>
      <protection locked="0"/>
    </xf>
    <xf numFmtId="175" fontId="37" fillId="0" borderId="36" xfId="22" applyNumberFormat="1" applyFont="1" applyBorder="1" applyAlignment="1" applyProtection="1">
      <alignment horizontal="right" vertical="center"/>
      <protection locked="0"/>
    </xf>
    <xf numFmtId="3" fontId="37" fillId="0" borderId="0" xfId="12" applyNumberFormat="1" applyFont="1" applyAlignment="1">
      <alignment vertical="center"/>
    </xf>
    <xf numFmtId="172" fontId="37" fillId="0" borderId="38" xfId="23" applyNumberFormat="1" applyFont="1" applyBorder="1" applyAlignment="1">
      <alignment horizontal="right" vertical="center"/>
    </xf>
    <xf numFmtId="175" fontId="37" fillId="0" borderId="38" xfId="23" applyNumberFormat="1" applyFont="1" applyBorder="1" applyAlignment="1">
      <alignment horizontal="right" vertical="center"/>
    </xf>
    <xf numFmtId="3" fontId="37" fillId="0" borderId="38" xfId="22" applyNumberFormat="1" applyFont="1" applyBorder="1" applyAlignment="1" applyProtection="1">
      <alignment vertical="center"/>
      <protection locked="0"/>
    </xf>
    <xf numFmtId="1" fontId="41" fillId="0" borderId="0" xfId="21" applyFont="1" applyAlignment="1">
      <alignment vertical="center"/>
    </xf>
    <xf numFmtId="3" fontId="37" fillId="0" borderId="35" xfId="24" applyNumberFormat="1" applyFont="1" applyBorder="1" applyAlignment="1">
      <alignment vertical="center" wrapText="1"/>
    </xf>
    <xf numFmtId="172" fontId="37" fillId="0" borderId="35" xfId="23" applyNumberFormat="1" applyFont="1" applyBorder="1" applyAlignment="1">
      <alignment horizontal="right" vertical="center" wrapText="1"/>
    </xf>
    <xf numFmtId="175" fontId="37" fillId="0" borderId="35" xfId="23" applyNumberFormat="1" applyFont="1" applyBorder="1" applyAlignment="1">
      <alignment horizontal="right" vertical="center" wrapText="1"/>
    </xf>
    <xf numFmtId="3" fontId="37" fillId="0" borderId="35" xfId="24" applyNumberFormat="1" applyFont="1" applyBorder="1" applyAlignment="1" applyProtection="1">
      <alignment vertical="center" wrapText="1"/>
      <protection locked="0"/>
    </xf>
    <xf numFmtId="172" fontId="37" fillId="0" borderId="35" xfId="21" applyNumberFormat="1" applyFont="1" applyBorder="1" applyAlignment="1">
      <alignment horizontal="right" vertical="center" wrapText="1"/>
    </xf>
    <xf numFmtId="172" fontId="37" fillId="0" borderId="46" xfId="23" applyNumberFormat="1" applyFont="1" applyBorder="1" applyAlignment="1">
      <alignment horizontal="right" vertical="center" wrapText="1"/>
    </xf>
    <xf numFmtId="172" fontId="37" fillId="0" borderId="45" xfId="21" applyNumberFormat="1" applyFont="1" applyBorder="1" applyAlignment="1">
      <alignment horizontal="right" vertical="center" wrapText="1"/>
    </xf>
    <xf numFmtId="176" fontId="37" fillId="0" borderId="36" xfId="25" applyNumberFormat="1" applyFont="1" applyBorder="1" applyAlignment="1">
      <alignment horizontal="left" vertical="center" wrapText="1"/>
    </xf>
    <xf numFmtId="3" fontId="37" fillId="0" borderId="38" xfId="24" applyNumberFormat="1" applyFont="1" applyBorder="1" applyAlignment="1">
      <alignment vertical="center" wrapText="1"/>
    </xf>
    <xf numFmtId="172" fontId="37" fillId="0" borderId="38" xfId="23" applyNumberFormat="1" applyFont="1" applyBorder="1" applyAlignment="1">
      <alignment horizontal="right" vertical="center" wrapText="1"/>
    </xf>
    <xf numFmtId="175" fontId="37" fillId="0" borderId="38" xfId="23" applyNumberFormat="1" applyFont="1" applyBorder="1" applyAlignment="1">
      <alignment horizontal="right" vertical="center" wrapText="1"/>
    </xf>
    <xf numFmtId="175" fontId="37" fillId="0" borderId="36" xfId="24" applyNumberFormat="1" applyFont="1" applyBorder="1" applyAlignment="1">
      <alignment vertical="center" wrapText="1"/>
    </xf>
    <xf numFmtId="3" fontId="37" fillId="0" borderId="33" xfId="24" applyNumberFormat="1" applyFont="1" applyBorder="1" applyAlignment="1">
      <alignment vertical="center"/>
    </xf>
    <xf numFmtId="172" fontId="37" fillId="0" borderId="33" xfId="23" applyNumberFormat="1" applyFont="1" applyBorder="1" applyAlignment="1">
      <alignment horizontal="right" vertical="center"/>
    </xf>
    <xf numFmtId="175" fontId="37" fillId="0" borderId="33" xfId="23" applyNumberFormat="1" applyFont="1" applyBorder="1" applyAlignment="1">
      <alignment horizontal="right" vertical="center"/>
    </xf>
    <xf numFmtId="3" fontId="37" fillId="0" borderId="33" xfId="24" applyNumberFormat="1" applyFont="1" applyBorder="1" applyAlignment="1" applyProtection="1">
      <alignment vertical="center"/>
      <protection locked="0"/>
    </xf>
    <xf numFmtId="3" fontId="37" fillId="0" borderId="42" xfId="24" applyNumberFormat="1" applyFont="1" applyBorder="1" applyAlignment="1">
      <alignment vertical="center"/>
    </xf>
    <xf numFmtId="175" fontId="37" fillId="0" borderId="35" xfId="23" applyNumberFormat="1" applyFont="1" applyBorder="1" applyAlignment="1">
      <alignment horizontal="right" vertical="center"/>
    </xf>
    <xf numFmtId="3" fontId="37" fillId="0" borderId="35" xfId="24" applyNumberFormat="1" applyFont="1" applyBorder="1" applyAlignment="1" applyProtection="1">
      <alignment vertical="center"/>
      <protection locked="0"/>
    </xf>
    <xf numFmtId="175" fontId="37" fillId="0" borderId="35" xfId="21" applyNumberFormat="1" applyFont="1" applyBorder="1" applyAlignment="1">
      <alignment horizontal="center" vertical="center"/>
    </xf>
    <xf numFmtId="172" fontId="37" fillId="0" borderId="35" xfId="21" applyNumberFormat="1" applyFont="1" applyBorder="1" applyAlignment="1">
      <alignment horizontal="center" vertical="center"/>
    </xf>
    <xf numFmtId="3" fontId="37" fillId="0" borderId="38" xfId="24" applyNumberFormat="1" applyFont="1" applyBorder="1" applyAlignment="1">
      <alignment vertical="center"/>
    </xf>
    <xf numFmtId="3" fontId="37" fillId="0" borderId="39" xfId="24" applyNumberFormat="1" applyFont="1" applyBorder="1" applyAlignment="1">
      <alignment vertical="center"/>
    </xf>
    <xf numFmtId="3" fontId="37" fillId="0" borderId="38" xfId="24" applyNumberFormat="1" applyFont="1" applyBorder="1" applyAlignment="1" applyProtection="1">
      <alignment vertical="center"/>
      <protection locked="0"/>
    </xf>
    <xf numFmtId="3" fontId="37" fillId="0" borderId="35" xfId="24" applyNumberFormat="1" applyFont="1" applyBorder="1" applyAlignment="1">
      <alignment horizontal="center" vertical="center"/>
    </xf>
    <xf numFmtId="167" fontId="37" fillId="0" borderId="35" xfId="24" applyNumberFormat="1" applyFont="1" applyBorder="1" applyAlignment="1">
      <alignment horizontal="center" vertical="center"/>
    </xf>
    <xf numFmtId="3" fontId="37" fillId="0" borderId="35" xfId="24" applyNumberFormat="1" applyFont="1" applyBorder="1" applyAlignment="1" applyProtection="1">
      <alignment horizontal="right" vertical="center"/>
      <protection locked="0"/>
    </xf>
    <xf numFmtId="172" fontId="37" fillId="0" borderId="35" xfId="24" applyNumberFormat="1" applyFont="1" applyBorder="1" applyAlignment="1">
      <alignment horizontal="right" vertical="center"/>
    </xf>
    <xf numFmtId="3" fontId="37" fillId="0" borderId="35" xfId="22" applyNumberFormat="1" applyFont="1" applyBorder="1" applyAlignment="1" applyProtection="1">
      <alignment horizontal="right" vertical="center"/>
      <protection locked="0"/>
    </xf>
    <xf numFmtId="3" fontId="37" fillId="0" borderId="38" xfId="24" applyNumberFormat="1" applyFont="1" applyBorder="1" applyAlignment="1">
      <alignment horizontal="center" vertical="center"/>
    </xf>
    <xf numFmtId="167" fontId="37" fillId="0" borderId="38" xfId="24" applyNumberFormat="1" applyFont="1" applyBorder="1" applyAlignment="1">
      <alignment horizontal="center" vertical="center"/>
    </xf>
    <xf numFmtId="3" fontId="37" fillId="0" borderId="37" xfId="24" applyNumberFormat="1" applyFont="1" applyBorder="1" applyAlignment="1">
      <alignment horizontal="center" vertical="center"/>
    </xf>
    <xf numFmtId="175" fontId="37" fillId="0" borderId="38" xfId="24" applyNumberFormat="1" applyFont="1" applyBorder="1" applyAlignment="1" applyProtection="1">
      <alignment horizontal="right" vertical="center"/>
      <protection locked="0"/>
    </xf>
    <xf numFmtId="175" fontId="37" fillId="0" borderId="39" xfId="24" applyNumberFormat="1" applyFont="1" applyBorder="1" applyAlignment="1" applyProtection="1">
      <alignment horizontal="right" vertical="center"/>
      <protection locked="0"/>
    </xf>
    <xf numFmtId="172" fontId="37" fillId="0" borderId="38" xfId="24" applyNumberFormat="1" applyFont="1" applyBorder="1" applyAlignment="1">
      <alignment horizontal="right" vertical="center"/>
    </xf>
    <xf numFmtId="175" fontId="37" fillId="0" borderId="38" xfId="21" applyNumberFormat="1" applyFont="1" applyBorder="1" applyAlignment="1">
      <alignment horizontal="center" vertical="center"/>
    </xf>
    <xf numFmtId="172" fontId="37" fillId="0" borderId="38" xfId="21" applyNumberFormat="1" applyFont="1" applyBorder="1" applyAlignment="1">
      <alignment horizontal="center" vertical="center"/>
    </xf>
    <xf numFmtId="3" fontId="34" fillId="0" borderId="0" xfId="12" applyNumberFormat="1" applyFont="1" applyAlignment="1" applyProtection="1">
      <alignment horizontal="center" vertical="center"/>
      <protection locked="0"/>
    </xf>
    <xf numFmtId="3" fontId="34" fillId="0" borderId="34" xfId="12" applyNumberFormat="1" applyFont="1" applyBorder="1" applyAlignment="1" applyProtection="1">
      <alignment horizontal="center" vertical="center"/>
      <protection locked="0"/>
    </xf>
    <xf numFmtId="3" fontId="35" fillId="24" borderId="35" xfId="12" applyNumberFormat="1" applyFont="1" applyFill="1" applyBorder="1" applyAlignment="1" applyProtection="1">
      <alignment vertical="center"/>
      <protection locked="0"/>
    </xf>
    <xf numFmtId="3" fontId="35" fillId="24" borderId="36" xfId="12" applyNumberFormat="1" applyFont="1" applyFill="1" applyBorder="1" applyAlignment="1" applyProtection="1">
      <alignment horizontal="center" vertical="center"/>
      <protection locked="0"/>
    </xf>
    <xf numFmtId="3" fontId="35" fillId="24" borderId="34" xfId="12" applyNumberFormat="1" applyFont="1" applyFill="1" applyBorder="1" applyAlignment="1" applyProtection="1">
      <alignment horizontal="center" vertical="center"/>
      <protection locked="0"/>
    </xf>
    <xf numFmtId="3" fontId="35" fillId="24" borderId="39" xfId="12" applyNumberFormat="1" applyFont="1" applyFill="1" applyBorder="1" applyAlignment="1" applyProtection="1">
      <alignment horizontal="center" vertical="center"/>
      <protection locked="0"/>
    </xf>
    <xf numFmtId="3" fontId="35" fillId="24" borderId="36" xfId="12" applyNumberFormat="1" applyFont="1" applyFill="1" applyBorder="1" applyAlignment="1" applyProtection="1">
      <alignment vertical="center"/>
      <protection locked="0"/>
    </xf>
    <xf numFmtId="167" fontId="35" fillId="24" borderId="35" xfId="12" applyNumberFormat="1" applyFont="1" applyFill="1" applyBorder="1" applyAlignment="1" applyProtection="1">
      <alignment horizontal="center" vertical="center"/>
      <protection locked="0"/>
    </xf>
    <xf numFmtId="3" fontId="35" fillId="24" borderId="38" xfId="12" applyNumberFormat="1" applyFont="1" applyFill="1" applyBorder="1" applyAlignment="1" applyProtection="1">
      <alignment vertical="center"/>
      <protection locked="0"/>
    </xf>
    <xf numFmtId="1" fontId="35" fillId="24" borderId="38" xfId="12" applyNumberFormat="1" applyFont="1" applyFill="1" applyBorder="1" applyAlignment="1" applyProtection="1">
      <alignment horizontal="center" vertical="center"/>
      <protection locked="0"/>
    </xf>
    <xf numFmtId="171" fontId="37" fillId="0" borderId="43" xfId="12" applyNumberFormat="1" applyFont="1" applyBorder="1" applyAlignment="1" applyProtection="1">
      <alignment vertical="center"/>
      <protection locked="0"/>
    </xf>
    <xf numFmtId="3" fontId="37" fillId="0" borderId="43" xfId="12" applyNumberFormat="1" applyFont="1" applyBorder="1" applyAlignment="1" applyProtection="1">
      <alignment horizontal="right" vertical="center"/>
      <protection locked="0"/>
    </xf>
    <xf numFmtId="172" fontId="37" fillId="0" borderId="43" xfId="12" applyNumberFormat="1" applyFont="1" applyBorder="1" applyAlignment="1" applyProtection="1">
      <alignment horizontal="right" vertical="center"/>
      <protection locked="0"/>
    </xf>
    <xf numFmtId="175" fontId="37" fillId="0" borderId="43" xfId="12" applyNumberFormat="1" applyFont="1" applyBorder="1" applyAlignment="1" applyProtection="1">
      <alignment horizontal="right" vertical="center"/>
      <protection locked="0"/>
    </xf>
    <xf numFmtId="171" fontId="37" fillId="0" borderId="36" xfId="12" applyNumberFormat="1" applyFont="1" applyBorder="1" applyAlignment="1" applyProtection="1">
      <alignment vertical="center"/>
      <protection locked="0"/>
    </xf>
    <xf numFmtId="3" fontId="37" fillId="0" borderId="36" xfId="12" applyNumberFormat="1" applyFont="1" applyBorder="1" applyAlignment="1" applyProtection="1">
      <alignment horizontal="right" vertical="center"/>
      <protection locked="0"/>
    </xf>
    <xf numFmtId="172" fontId="37" fillId="0" borderId="36" xfId="12" applyNumberFormat="1" applyFont="1" applyBorder="1" applyAlignment="1" applyProtection="1">
      <alignment horizontal="right" vertical="center"/>
      <protection locked="0"/>
    </xf>
    <xf numFmtId="175" fontId="37" fillId="0" borderId="36" xfId="12" applyNumberFormat="1" applyFont="1" applyBorder="1" applyAlignment="1" applyProtection="1">
      <alignment horizontal="right" vertical="center"/>
      <protection locked="0"/>
    </xf>
    <xf numFmtId="172" fontId="37" fillId="0" borderId="38" xfId="12" applyNumberFormat="1" applyFont="1" applyBorder="1" applyAlignment="1" applyProtection="1">
      <alignment horizontal="right" vertical="center"/>
      <protection locked="0"/>
    </xf>
    <xf numFmtId="171" fontId="37" fillId="0" borderId="35" xfId="12" applyNumberFormat="1" applyFont="1" applyBorder="1" applyAlignment="1" applyProtection="1">
      <alignment vertical="center" wrapText="1"/>
      <protection locked="0"/>
    </xf>
    <xf numFmtId="171" fontId="37" fillId="0" borderId="38" xfId="12" applyNumberFormat="1" applyFont="1" applyBorder="1" applyAlignment="1" applyProtection="1">
      <alignment vertical="center" wrapText="1"/>
      <protection locked="0"/>
    </xf>
    <xf numFmtId="171" fontId="35" fillId="25" borderId="33" xfId="12" applyNumberFormat="1" applyFont="1" applyFill="1" applyBorder="1" applyAlignment="1" applyProtection="1">
      <alignment vertical="center" wrapText="1"/>
      <protection locked="0"/>
    </xf>
    <xf numFmtId="3" fontId="35" fillId="25" borderId="33" xfId="12" applyNumberFormat="1" applyFont="1" applyFill="1" applyBorder="1" applyAlignment="1" applyProtection="1">
      <alignment horizontal="right" vertical="center"/>
      <protection locked="0"/>
    </xf>
    <xf numFmtId="172" fontId="35" fillId="25" borderId="33" xfId="12" applyNumberFormat="1" applyFont="1" applyFill="1" applyBorder="1" applyAlignment="1" applyProtection="1">
      <alignment horizontal="right" vertical="center"/>
      <protection locked="0"/>
    </xf>
    <xf numFmtId="177" fontId="35" fillId="25" borderId="33" xfId="12" applyNumberFormat="1" applyFont="1" applyFill="1" applyBorder="1" applyAlignment="1">
      <alignment horizontal="right" vertical="center"/>
    </xf>
    <xf numFmtId="3" fontId="35" fillId="25" borderId="33" xfId="12" applyNumberFormat="1" applyFont="1" applyFill="1" applyBorder="1" applyAlignment="1">
      <alignment horizontal="right" vertical="center"/>
    </xf>
    <xf numFmtId="172" fontId="35" fillId="25" borderId="33" xfId="12" applyNumberFormat="1" applyFont="1" applyFill="1" applyBorder="1" applyAlignment="1">
      <alignment horizontal="right" vertical="center"/>
    </xf>
    <xf numFmtId="3" fontId="39" fillId="0" borderId="0" xfId="12" applyNumberFormat="1" applyFont="1" applyAlignment="1" applyProtection="1">
      <alignment horizontal="left" vertical="center"/>
      <protection locked="0"/>
    </xf>
    <xf numFmtId="3" fontId="39" fillId="0" borderId="0" xfId="12" applyNumberFormat="1" applyFont="1" applyAlignment="1" applyProtection="1">
      <alignment horizontal="center" vertical="center"/>
      <protection locked="0"/>
    </xf>
    <xf numFmtId="3" fontId="37" fillId="0" borderId="0" xfId="12" applyNumberFormat="1" applyFont="1" applyAlignment="1" applyProtection="1">
      <alignment vertical="center"/>
      <protection locked="0"/>
    </xf>
    <xf numFmtId="167" fontId="37" fillId="0" borderId="0" xfId="12" applyNumberFormat="1" applyFont="1" applyAlignment="1" applyProtection="1">
      <alignment vertical="center"/>
      <protection locked="0"/>
    </xf>
    <xf numFmtId="3" fontId="35" fillId="24" borderId="35" xfId="12" applyNumberFormat="1" applyFont="1" applyFill="1" applyBorder="1" applyAlignment="1">
      <alignment vertical="center"/>
    </xf>
    <xf numFmtId="3" fontId="35" fillId="24" borderId="35" xfId="12" applyNumberFormat="1" applyFont="1" applyFill="1" applyBorder="1" applyAlignment="1">
      <alignment horizontal="center" vertical="center"/>
    </xf>
    <xf numFmtId="3" fontId="35" fillId="24" borderId="36" xfId="12" applyNumberFormat="1" applyFont="1" applyFill="1" applyBorder="1" applyAlignment="1">
      <alignment horizontal="center" vertical="center"/>
    </xf>
    <xf numFmtId="3" fontId="35" fillId="24" borderId="34" xfId="12" applyNumberFormat="1" applyFont="1" applyFill="1" applyBorder="1" applyAlignment="1">
      <alignment horizontal="center" vertical="center"/>
    </xf>
    <xf numFmtId="3" fontId="35" fillId="24" borderId="36" xfId="12" applyNumberFormat="1" applyFont="1" applyFill="1" applyBorder="1" applyAlignment="1">
      <alignment vertical="center"/>
    </xf>
    <xf numFmtId="0" fontId="35" fillId="24" borderId="35" xfId="12" applyFont="1" applyFill="1" applyBorder="1" applyAlignment="1">
      <alignment horizontal="center" vertical="center"/>
    </xf>
    <xf numFmtId="1" fontId="35" fillId="24" borderId="38" xfId="12" applyNumberFormat="1" applyFont="1" applyFill="1" applyBorder="1" applyAlignment="1">
      <alignment vertical="center"/>
    </xf>
    <xf numFmtId="1" fontId="35" fillId="24" borderId="38" xfId="12" applyNumberFormat="1" applyFont="1" applyFill="1" applyBorder="1" applyAlignment="1">
      <alignment horizontal="center" vertical="center"/>
    </xf>
    <xf numFmtId="171" fontId="37" fillId="0" borderId="35" xfId="12" applyNumberFormat="1" applyFont="1" applyBorder="1" applyAlignment="1">
      <alignment horizontal="left" vertical="center"/>
    </xf>
    <xf numFmtId="3" fontId="37" fillId="0" borderId="35" xfId="12" applyNumberFormat="1" applyFont="1" applyBorder="1" applyAlignment="1">
      <alignment vertical="center"/>
    </xf>
    <xf numFmtId="172" fontId="37" fillId="0" borderId="35" xfId="12" applyNumberFormat="1" applyFont="1" applyBorder="1" applyAlignment="1">
      <alignment horizontal="right" vertical="center"/>
    </xf>
    <xf numFmtId="175" fontId="37" fillId="0" borderId="35" xfId="12" applyNumberFormat="1" applyFont="1" applyBorder="1" applyAlignment="1">
      <alignment horizontal="right" vertical="center"/>
    </xf>
    <xf numFmtId="3" fontId="37" fillId="0" borderId="42" xfId="12" applyNumberFormat="1" applyFont="1" applyBorder="1" applyAlignment="1">
      <alignment vertical="center"/>
    </xf>
    <xf numFmtId="172" fontId="37" fillId="0" borderId="40" xfId="12" applyNumberFormat="1" applyFont="1" applyBorder="1" applyAlignment="1">
      <alignment horizontal="right" vertical="center"/>
    </xf>
    <xf numFmtId="3" fontId="37" fillId="0" borderId="40" xfId="12" applyNumberFormat="1" applyFont="1" applyBorder="1" applyAlignment="1">
      <alignment vertical="center"/>
    </xf>
    <xf numFmtId="171" fontId="37" fillId="0" borderId="36" xfId="12" applyNumberFormat="1" applyFont="1" applyBorder="1" applyAlignment="1">
      <alignment horizontal="left" vertical="top"/>
    </xf>
    <xf numFmtId="3" fontId="37" fillId="0" borderId="36" xfId="12" applyNumberFormat="1" applyFont="1" applyBorder="1"/>
    <xf numFmtId="172" fontId="37" fillId="0" borderId="36" xfId="12" applyNumberFormat="1" applyFont="1" applyBorder="1" applyAlignment="1">
      <alignment horizontal="right"/>
    </xf>
    <xf numFmtId="175" fontId="37" fillId="0" borderId="36" xfId="12" applyNumberFormat="1" applyFont="1" applyBorder="1" applyAlignment="1">
      <alignment horizontal="right"/>
    </xf>
    <xf numFmtId="3" fontId="37" fillId="0" borderId="45" xfId="12" applyNumberFormat="1" applyFont="1" applyBorder="1"/>
    <xf numFmtId="172" fontId="37" fillId="0" borderId="46" xfId="12" applyNumberFormat="1" applyFont="1" applyBorder="1" applyAlignment="1">
      <alignment horizontal="right"/>
    </xf>
    <xf numFmtId="3" fontId="37" fillId="0" borderId="46" xfId="12" applyNumberFormat="1" applyFont="1" applyBorder="1"/>
    <xf numFmtId="171" fontId="37" fillId="0" borderId="36" xfId="12" applyNumberFormat="1" applyFont="1" applyBorder="1" applyAlignment="1">
      <alignment horizontal="left" vertical="center"/>
    </xf>
    <xf numFmtId="3" fontId="37" fillId="0" borderId="36" xfId="12" applyNumberFormat="1" applyFont="1" applyBorder="1" applyAlignment="1">
      <alignment vertical="center"/>
    </xf>
    <xf numFmtId="172" fontId="37" fillId="0" borderId="36" xfId="12" applyNumberFormat="1" applyFont="1" applyBorder="1" applyAlignment="1">
      <alignment horizontal="right" vertical="center"/>
    </xf>
    <xf numFmtId="175" fontId="37" fillId="0" borderId="36" xfId="12" applyNumberFormat="1" applyFont="1" applyBorder="1" applyAlignment="1">
      <alignment horizontal="right" vertical="center"/>
    </xf>
    <xf numFmtId="3" fontId="37" fillId="0" borderId="45" xfId="12" applyNumberFormat="1" applyFont="1" applyBorder="1" applyAlignment="1">
      <alignment vertical="center"/>
    </xf>
    <xf numFmtId="172" fontId="37" fillId="0" borderId="46" xfId="12" applyNumberFormat="1" applyFont="1" applyBorder="1" applyAlignment="1">
      <alignment horizontal="right" vertical="center"/>
    </xf>
    <xf numFmtId="3" fontId="37" fillId="0" borderId="46" xfId="12" applyNumberFormat="1" applyFont="1" applyBorder="1" applyAlignment="1">
      <alignment vertical="center"/>
    </xf>
    <xf numFmtId="3" fontId="37" fillId="0" borderId="36" xfId="12" applyNumberFormat="1" applyFont="1" applyBorder="1" applyAlignment="1" applyProtection="1">
      <alignment horizontal="center"/>
      <protection locked="0"/>
    </xf>
    <xf numFmtId="172" fontId="37" fillId="0" borderId="36" xfId="12" applyNumberFormat="1" applyFont="1" applyBorder="1" applyAlignment="1">
      <alignment horizontal="center"/>
    </xf>
    <xf numFmtId="3" fontId="37" fillId="0" borderId="36" xfId="12" applyNumberFormat="1" applyFont="1" applyBorder="1" applyAlignment="1" applyProtection="1">
      <alignment horizontal="center" vertical="center"/>
      <protection locked="0"/>
    </xf>
    <xf numFmtId="172" fontId="37" fillId="0" borderId="36" xfId="12" applyNumberFormat="1" applyFont="1" applyBorder="1" applyAlignment="1">
      <alignment horizontal="center" vertical="center"/>
    </xf>
    <xf numFmtId="3" fontId="37" fillId="0" borderId="36" xfId="12" applyNumberFormat="1" applyFont="1" applyBorder="1" applyAlignment="1">
      <alignment horizontal="center" vertical="center"/>
    </xf>
    <xf numFmtId="175" fontId="37" fillId="0" borderId="36" xfId="12" applyNumberFormat="1" applyFont="1" applyBorder="1" applyAlignment="1">
      <alignment horizontal="center" vertical="center"/>
    </xf>
    <xf numFmtId="175" fontId="37" fillId="0" borderId="46" xfId="12" applyNumberFormat="1" applyFont="1" applyBorder="1" applyAlignment="1">
      <alignment horizontal="right" vertical="center"/>
    </xf>
    <xf numFmtId="171" fontId="37" fillId="0" borderId="38" xfId="12" applyNumberFormat="1" applyFont="1" applyBorder="1" applyAlignment="1">
      <alignment horizontal="left" vertical="center"/>
    </xf>
    <xf numFmtId="172" fontId="37" fillId="0" borderId="38" xfId="12" applyNumberFormat="1" applyFont="1" applyBorder="1" applyAlignment="1">
      <alignment horizontal="right" vertical="center"/>
    </xf>
    <xf numFmtId="175" fontId="37" fillId="0" borderId="38" xfId="12" applyNumberFormat="1" applyFont="1" applyBorder="1" applyAlignment="1">
      <alignment horizontal="right" vertical="center"/>
    </xf>
    <xf numFmtId="175" fontId="37" fillId="0" borderId="37" xfId="12" applyNumberFormat="1" applyFont="1" applyBorder="1" applyAlignment="1">
      <alignment horizontal="right" vertical="center"/>
    </xf>
    <xf numFmtId="3" fontId="37" fillId="0" borderId="38" xfId="12" applyNumberFormat="1" applyFont="1" applyBorder="1" applyAlignment="1">
      <alignment vertical="center"/>
    </xf>
    <xf numFmtId="171" fontId="37" fillId="0" borderId="46" xfId="12" applyNumberFormat="1" applyFont="1" applyBorder="1" applyAlignment="1">
      <alignment horizontal="left" vertical="center"/>
    </xf>
    <xf numFmtId="3" fontId="37" fillId="0" borderId="35" xfId="12" applyNumberFormat="1" applyFont="1" applyBorder="1" applyAlignment="1">
      <alignment horizontal="right" vertical="center"/>
    </xf>
    <xf numFmtId="3" fontId="37" fillId="0" borderId="36" xfId="12" applyNumberFormat="1" applyFont="1" applyBorder="1" applyAlignment="1">
      <alignment horizontal="right" vertical="center"/>
    </xf>
    <xf numFmtId="171" fontId="35" fillId="25" borderId="47" xfId="12" applyNumberFormat="1" applyFont="1" applyFill="1" applyBorder="1" applyAlignment="1">
      <alignment horizontal="left" vertical="center"/>
    </xf>
    <xf numFmtId="171" fontId="37" fillId="0" borderId="46" xfId="12" applyNumberFormat="1" applyFont="1" applyBorder="1" applyAlignment="1">
      <alignment horizontal="left" vertical="top" wrapText="1"/>
    </xf>
    <xf numFmtId="3" fontId="37" fillId="0" borderId="36" xfId="12" applyNumberFormat="1" applyFont="1" applyBorder="1" applyAlignment="1">
      <alignment horizontal="right"/>
    </xf>
    <xf numFmtId="171" fontId="37" fillId="0" borderId="46" xfId="12" applyNumberFormat="1" applyFont="1" applyBorder="1" applyAlignment="1">
      <alignment horizontal="left" vertical="top"/>
    </xf>
    <xf numFmtId="3" fontId="37" fillId="0" borderId="46" xfId="12" applyNumberFormat="1" applyFont="1" applyBorder="1" applyProtection="1">
      <protection locked="0"/>
    </xf>
    <xf numFmtId="11" fontId="37" fillId="0" borderId="36" xfId="12" applyNumberFormat="1" applyFont="1" applyBorder="1" applyAlignment="1" applyProtection="1">
      <alignment horizontal="center" vertical="center"/>
      <protection locked="0"/>
    </xf>
    <xf numFmtId="3" fontId="37" fillId="0" borderId="45" xfId="12" applyNumberFormat="1" applyFont="1" applyBorder="1" applyAlignment="1" applyProtection="1">
      <alignment horizontal="center" vertical="center"/>
      <protection locked="0"/>
    </xf>
    <xf numFmtId="171" fontId="37" fillId="0" borderId="46" xfId="12" applyNumberFormat="1" applyFont="1" applyBorder="1" applyAlignment="1">
      <alignment horizontal="left" vertical="center" wrapText="1"/>
    </xf>
    <xf numFmtId="171" fontId="37" fillId="0" borderId="46" xfId="12" applyNumberFormat="1" applyFont="1" applyBorder="1" applyAlignment="1">
      <alignment vertical="top" wrapText="1"/>
    </xf>
    <xf numFmtId="3" fontId="39" fillId="0" borderId="0" xfId="12" applyNumberFormat="1" applyFont="1" applyAlignment="1">
      <alignment horizontal="left" vertical="center"/>
    </xf>
    <xf numFmtId="175" fontId="37" fillId="0" borderId="0" xfId="12" applyNumberFormat="1" applyFont="1" applyAlignment="1">
      <alignment vertical="center"/>
    </xf>
    <xf numFmtId="167" fontId="37" fillId="0" borderId="0" xfId="12" applyNumberFormat="1" applyFont="1" applyAlignment="1">
      <alignment vertical="center"/>
    </xf>
    <xf numFmtId="167" fontId="37" fillId="0" borderId="0" xfId="12" applyNumberFormat="1" applyFont="1" applyAlignment="1">
      <alignment horizontal="center" vertical="center"/>
    </xf>
    <xf numFmtId="3" fontId="37" fillId="0" borderId="36" xfId="12" applyNumberFormat="1" applyFont="1" applyBorder="1" applyAlignment="1" applyProtection="1">
      <alignment vertical="center"/>
      <protection locked="0"/>
    </xf>
    <xf numFmtId="175" fontId="37" fillId="0" borderId="36" xfId="12" applyNumberFormat="1" applyFont="1" applyBorder="1" applyAlignment="1" applyProtection="1">
      <alignment horizontal="center" vertical="center"/>
      <protection locked="0"/>
    </xf>
    <xf numFmtId="171" fontId="37" fillId="0" borderId="36" xfId="12" applyNumberFormat="1" applyFont="1" applyBorder="1" applyAlignment="1">
      <alignment horizontal="left" vertical="top" wrapText="1"/>
    </xf>
    <xf numFmtId="171" fontId="37" fillId="0" borderId="36" xfId="12" applyNumberFormat="1" applyFont="1" applyBorder="1" applyAlignment="1">
      <alignment horizontal="left" vertical="center" wrapText="1"/>
    </xf>
    <xf numFmtId="171" fontId="35" fillId="25" borderId="33" xfId="12" applyNumberFormat="1" applyFont="1" applyFill="1" applyBorder="1" applyAlignment="1">
      <alignment horizontal="left" vertical="center"/>
    </xf>
    <xf numFmtId="3" fontId="37" fillId="0" borderId="38" xfId="12" applyNumberFormat="1" applyFont="1" applyBorder="1" applyAlignment="1" applyProtection="1">
      <alignment vertical="center"/>
      <protection locked="0"/>
    </xf>
    <xf numFmtId="176" fontId="37" fillId="0" borderId="36" xfId="12" applyNumberFormat="1" applyFont="1" applyBorder="1" applyAlignment="1">
      <alignment horizontal="left" vertical="center" wrapText="1"/>
    </xf>
    <xf numFmtId="171" fontId="37" fillId="0" borderId="49" xfId="12" applyNumberFormat="1" applyFont="1" applyBorder="1" applyAlignment="1">
      <alignment horizontal="left" vertical="center"/>
    </xf>
    <xf numFmtId="171" fontId="37" fillId="0" borderId="50" xfId="12" applyNumberFormat="1" applyFont="1" applyBorder="1" applyAlignment="1">
      <alignment horizontal="left" vertical="center"/>
    </xf>
    <xf numFmtId="3" fontId="37" fillId="0" borderId="50" xfId="12" applyNumberFormat="1" applyFont="1" applyBorder="1" applyAlignment="1">
      <alignment vertical="center"/>
    </xf>
    <xf numFmtId="172" fontId="37" fillId="0" borderId="50" xfId="12" applyNumberFormat="1" applyFont="1" applyBorder="1" applyAlignment="1">
      <alignment horizontal="right" vertical="center"/>
    </xf>
    <xf numFmtId="175" fontId="37" fillId="0" borderId="50" xfId="12" applyNumberFormat="1" applyFont="1" applyBorder="1" applyAlignment="1">
      <alignment horizontal="right" vertical="center"/>
    </xf>
    <xf numFmtId="3" fontId="37" fillId="0" borderId="50" xfId="12" applyNumberFormat="1" applyFont="1" applyBorder="1" applyAlignment="1" applyProtection="1">
      <alignment vertical="center"/>
      <protection locked="0"/>
    </xf>
    <xf numFmtId="3" fontId="41" fillId="0" borderId="0" xfId="12" applyNumberFormat="1" applyFont="1" applyAlignment="1" applyProtection="1">
      <alignment vertical="center"/>
      <protection locked="0"/>
    </xf>
    <xf numFmtId="1" fontId="35" fillId="24" borderId="35" xfId="12" applyNumberFormat="1" applyFont="1" applyFill="1" applyBorder="1" applyAlignment="1" applyProtection="1">
      <alignment horizontal="center" vertical="center"/>
      <protection locked="0"/>
    </xf>
    <xf numFmtId="173" fontId="35" fillId="24" borderId="35" xfId="12" applyNumberFormat="1" applyFont="1" applyFill="1" applyBorder="1" applyAlignment="1" applyProtection="1">
      <alignment vertical="center"/>
      <protection locked="0"/>
    </xf>
    <xf numFmtId="0" fontId="35" fillId="24" borderId="35" xfId="12" applyFont="1" applyFill="1" applyBorder="1" applyAlignment="1" applyProtection="1">
      <alignment horizontal="center" vertical="center"/>
      <protection locked="0"/>
    </xf>
    <xf numFmtId="1" fontId="35" fillId="24" borderId="38" xfId="12" applyNumberFormat="1" applyFont="1" applyFill="1" applyBorder="1" applyAlignment="1" applyProtection="1">
      <alignment vertical="center"/>
      <protection locked="0"/>
    </xf>
    <xf numFmtId="171" fontId="37" fillId="0" borderId="36" xfId="12" applyNumberFormat="1" applyFont="1" applyBorder="1" applyAlignment="1" applyProtection="1">
      <alignment horizontal="left" vertical="center"/>
      <protection locked="0"/>
    </xf>
    <xf numFmtId="3" fontId="37" fillId="0" borderId="45" xfId="12" applyNumberFormat="1" applyFont="1" applyBorder="1" applyAlignment="1">
      <alignment horizontal="right" vertical="center"/>
    </xf>
    <xf numFmtId="171" fontId="37" fillId="0" borderId="38" xfId="12" applyNumberFormat="1" applyFont="1" applyBorder="1" applyAlignment="1" applyProtection="1">
      <alignment horizontal="left" vertical="center"/>
      <protection locked="0"/>
    </xf>
    <xf numFmtId="3" fontId="37" fillId="0" borderId="38" xfId="12" applyNumberFormat="1" applyFont="1" applyBorder="1" applyAlignment="1">
      <alignment horizontal="right" vertical="center"/>
    </xf>
    <xf numFmtId="174" fontId="35" fillId="25" borderId="33" xfId="12" applyNumberFormat="1" applyFont="1" applyFill="1" applyBorder="1" applyAlignment="1" applyProtection="1">
      <alignment horizontal="left" vertical="center"/>
      <protection locked="0"/>
    </xf>
    <xf numFmtId="3" fontId="35" fillId="25" borderId="47" xfId="12" applyNumberFormat="1" applyFont="1" applyFill="1" applyBorder="1" applyAlignment="1">
      <alignment horizontal="right" vertical="center"/>
    </xf>
    <xf numFmtId="175" fontId="35" fillId="25" borderId="33" xfId="12" applyNumberFormat="1" applyFont="1" applyFill="1" applyBorder="1" applyAlignment="1">
      <alignment horizontal="right" vertical="center"/>
    </xf>
    <xf numFmtId="171" fontId="37" fillId="0" borderId="35" xfId="12" applyNumberFormat="1" applyFont="1" applyBorder="1" applyAlignment="1" applyProtection="1">
      <alignment horizontal="left" vertical="center"/>
      <protection locked="0"/>
    </xf>
    <xf numFmtId="167" fontId="37" fillId="0" borderId="36" xfId="12" applyNumberFormat="1" applyFont="1" applyBorder="1" applyAlignment="1">
      <alignment horizontal="right" vertical="center"/>
    </xf>
    <xf numFmtId="174" fontId="35" fillId="25" borderId="35" xfId="12" applyNumberFormat="1" applyFont="1" applyFill="1" applyBorder="1" applyAlignment="1" applyProtection="1">
      <alignment horizontal="left" vertical="top" wrapText="1"/>
      <protection locked="0"/>
    </xf>
    <xf numFmtId="167" fontId="35" fillId="25" borderId="33" xfId="12" applyNumberFormat="1" applyFont="1" applyFill="1" applyBorder="1" applyAlignment="1" applyProtection="1">
      <alignment horizontal="right" vertical="center"/>
      <protection locked="0"/>
    </xf>
    <xf numFmtId="171" fontId="37" fillId="0" borderId="36" xfId="12" applyNumberFormat="1" applyFont="1" applyBorder="1" applyAlignment="1" applyProtection="1">
      <alignment horizontal="left" vertical="center" wrapText="1"/>
      <protection locked="0"/>
    </xf>
    <xf numFmtId="3" fontId="37" fillId="0" borderId="33" xfId="12" applyNumberFormat="1" applyFont="1" applyBorder="1" applyAlignment="1" applyProtection="1">
      <alignment horizontal="right" vertical="center"/>
      <protection locked="0"/>
    </xf>
    <xf numFmtId="167" fontId="37" fillId="0" borderId="33" xfId="12" applyNumberFormat="1" applyFont="1" applyBorder="1" applyAlignment="1" applyProtection="1">
      <alignment horizontal="right" vertical="center"/>
      <protection locked="0"/>
    </xf>
    <xf numFmtId="171" fontId="35" fillId="25" borderId="33" xfId="12" applyNumberFormat="1" applyFont="1" applyFill="1" applyBorder="1" applyAlignment="1" applyProtection="1">
      <alignment horizontal="left" vertical="center"/>
      <protection locked="0"/>
    </xf>
    <xf numFmtId="171" fontId="37" fillId="0" borderId="38" xfId="12" applyNumberFormat="1" applyFont="1" applyBorder="1" applyAlignment="1" applyProtection="1">
      <alignment horizontal="left" vertical="center" wrapText="1"/>
      <protection locked="0"/>
    </xf>
    <xf numFmtId="3" fontId="37" fillId="0" borderId="51" xfId="12" applyNumberFormat="1" applyFont="1" applyBorder="1" applyAlignment="1">
      <alignment horizontal="right" vertical="center"/>
    </xf>
    <xf numFmtId="172" fontId="37" fillId="0" borderId="51" xfId="12" applyNumberFormat="1" applyFont="1" applyBorder="1" applyAlignment="1">
      <alignment horizontal="right" vertical="center"/>
    </xf>
    <xf numFmtId="175" fontId="37" fillId="0" borderId="51" xfId="12" applyNumberFormat="1" applyFont="1" applyBorder="1" applyAlignment="1">
      <alignment horizontal="right" vertical="center"/>
    </xf>
    <xf numFmtId="3" fontId="37" fillId="0" borderId="52" xfId="12" applyNumberFormat="1" applyFont="1" applyBorder="1" applyAlignment="1">
      <alignment horizontal="right" vertical="center"/>
    </xf>
    <xf numFmtId="167" fontId="37" fillId="0" borderId="51" xfId="12" applyNumberFormat="1" applyFont="1" applyBorder="1" applyAlignment="1">
      <alignment horizontal="right" vertical="center"/>
    </xf>
    <xf numFmtId="167" fontId="41" fillId="0" borderId="0" xfId="12" applyNumberFormat="1" applyFont="1" applyAlignment="1" applyProtection="1">
      <alignment vertical="center"/>
      <protection locked="0"/>
    </xf>
    <xf numFmtId="173" fontId="41" fillId="0" borderId="0" xfId="12" applyNumberFormat="1" applyFont="1" applyAlignment="1" applyProtection="1">
      <alignment vertical="center"/>
      <protection locked="0"/>
    </xf>
    <xf numFmtId="167" fontId="37" fillId="0" borderId="35" xfId="12" applyNumberFormat="1" applyFont="1" applyBorder="1" applyAlignment="1">
      <alignment horizontal="right" vertical="center"/>
    </xf>
    <xf numFmtId="3" fontId="37" fillId="0" borderId="50" xfId="12" applyNumberFormat="1" applyFont="1" applyBorder="1" applyAlignment="1">
      <alignment horizontal="right" vertical="center"/>
    </xf>
    <xf numFmtId="3" fontId="37" fillId="0" borderId="38" xfId="12" applyNumberFormat="1" applyFont="1" applyBorder="1" applyAlignment="1" applyProtection="1">
      <alignment horizontal="right" vertical="center"/>
      <protection locked="0"/>
    </xf>
    <xf numFmtId="167" fontId="37" fillId="0" borderId="38" xfId="12" applyNumberFormat="1" applyFont="1" applyBorder="1" applyAlignment="1" applyProtection="1">
      <alignment horizontal="right" vertical="center"/>
      <protection locked="0"/>
    </xf>
    <xf numFmtId="167" fontId="37" fillId="0" borderId="36" xfId="12" applyNumberFormat="1" applyFont="1" applyBorder="1" applyAlignment="1" applyProtection="1">
      <alignment horizontal="right" vertical="center"/>
      <protection locked="0"/>
    </xf>
    <xf numFmtId="167" fontId="37" fillId="0" borderId="36" xfId="12" applyNumberFormat="1" applyFont="1" applyBorder="1" applyAlignment="1" applyProtection="1">
      <alignment horizontal="right" vertical="center" wrapText="1"/>
      <protection locked="0"/>
    </xf>
    <xf numFmtId="167" fontId="37" fillId="0" borderId="35" xfId="12" applyNumberFormat="1" applyFont="1" applyBorder="1" applyAlignment="1" applyProtection="1">
      <alignment horizontal="right" vertical="center"/>
      <protection locked="0"/>
    </xf>
    <xf numFmtId="3" fontId="37" fillId="0" borderId="35" xfId="12" applyNumberFormat="1" applyFont="1" applyBorder="1" applyAlignment="1" applyProtection="1">
      <alignment horizontal="right" vertical="center"/>
      <protection locked="0"/>
    </xf>
    <xf numFmtId="0" fontId="53" fillId="0" borderId="0" xfId="31" applyFont="1" applyAlignment="1">
      <alignment horizontal="left" indent="3"/>
    </xf>
    <xf numFmtId="0" fontId="54" fillId="0" borderId="0" xfId="31" applyFont="1" applyAlignment="1">
      <alignment vertical="center"/>
    </xf>
    <xf numFmtId="0" fontId="54" fillId="0" borderId="0" xfId="31" applyFont="1"/>
    <xf numFmtId="0" fontId="29" fillId="0" borderId="0" xfId="31"/>
    <xf numFmtId="0" fontId="49" fillId="0" borderId="0" xfId="31" applyFont="1"/>
    <xf numFmtId="0" fontId="53" fillId="0" borderId="0" xfId="31" applyFont="1"/>
    <xf numFmtId="0" fontId="49" fillId="0" borderId="0" xfId="31" applyFont="1" applyAlignment="1">
      <alignment vertical="center"/>
    </xf>
    <xf numFmtId="0" fontId="49" fillId="0" borderId="0" xfId="31" applyFont="1" applyAlignment="1">
      <alignment horizontal="right" vertical="center"/>
    </xf>
    <xf numFmtId="3" fontId="55" fillId="0" borderId="34" xfId="28" applyNumberFormat="1" applyFont="1" applyBorder="1" applyAlignment="1">
      <alignment horizontal="center" vertical="center"/>
    </xf>
    <xf numFmtId="3" fontId="56" fillId="24" borderId="35" xfId="29" applyNumberFormat="1" applyFont="1" applyFill="1" applyBorder="1" applyAlignment="1">
      <alignment vertical="center"/>
    </xf>
    <xf numFmtId="3" fontId="56" fillId="24" borderId="36" xfId="29" applyNumberFormat="1" applyFont="1" applyFill="1" applyBorder="1" applyAlignment="1">
      <alignment horizontal="center" vertical="center"/>
    </xf>
    <xf numFmtId="3" fontId="56" fillId="24" borderId="34" xfId="32" applyNumberFormat="1" applyFont="1" applyFill="1" applyBorder="1" applyAlignment="1">
      <alignment horizontal="center" vertical="center"/>
    </xf>
    <xf numFmtId="3" fontId="56" fillId="24" borderId="39" xfId="32" applyNumberFormat="1" applyFont="1" applyFill="1" applyBorder="1" applyAlignment="1">
      <alignment horizontal="center" vertical="center"/>
    </xf>
    <xf numFmtId="3" fontId="56" fillId="24" borderId="36" xfId="29" applyNumberFormat="1" applyFont="1" applyFill="1" applyBorder="1" applyAlignment="1">
      <alignment vertical="center"/>
    </xf>
    <xf numFmtId="3" fontId="56" fillId="24" borderId="35" xfId="33" applyNumberFormat="1" applyFont="1" applyFill="1" applyBorder="1" applyAlignment="1">
      <alignment vertical="center"/>
    </xf>
    <xf numFmtId="167" fontId="56" fillId="24" borderId="35" xfId="29" applyNumberFormat="1" applyFont="1" applyFill="1" applyBorder="1" applyAlignment="1">
      <alignment horizontal="center" vertical="center"/>
    </xf>
    <xf numFmtId="3" fontId="56" fillId="24" borderId="35" xfId="32" applyNumberFormat="1" applyFont="1" applyFill="1" applyBorder="1" applyAlignment="1">
      <alignment vertical="center"/>
    </xf>
    <xf numFmtId="3" fontId="56" fillId="24" borderId="38" xfId="29" applyNumberFormat="1" applyFont="1" applyFill="1" applyBorder="1" applyAlignment="1">
      <alignment vertical="center"/>
    </xf>
    <xf numFmtId="1" fontId="56" fillId="24" borderId="38" xfId="28" applyNumberFormat="1" applyFont="1" applyFill="1" applyBorder="1" applyAlignment="1">
      <alignment horizontal="center" vertical="center"/>
    </xf>
    <xf numFmtId="170" fontId="50" fillId="0" borderId="40" xfId="34" applyNumberFormat="1" applyFont="1" applyBorder="1" applyAlignment="1">
      <alignment vertical="center"/>
    </xf>
    <xf numFmtId="1" fontId="51" fillId="0" borderId="41" xfId="29" applyNumberFormat="1" applyFont="1" applyBorder="1" applyAlignment="1">
      <alignment horizontal="center" vertical="center"/>
    </xf>
    <xf numFmtId="167" fontId="51" fillId="0" borderId="41" xfId="29" applyNumberFormat="1" applyFont="1" applyBorder="1" applyAlignment="1">
      <alignment horizontal="center" vertical="center"/>
    </xf>
    <xf numFmtId="167" fontId="51" fillId="0" borderId="42" xfId="29" applyNumberFormat="1" applyFont="1" applyBorder="1" applyAlignment="1">
      <alignment horizontal="center" vertical="center"/>
    </xf>
    <xf numFmtId="171" fontId="51" fillId="0" borderId="36" xfId="29" applyNumberFormat="1" applyFont="1" applyBorder="1" applyAlignment="1">
      <alignment vertical="center"/>
    </xf>
    <xf numFmtId="3" fontId="51" fillId="0" borderId="36" xfId="29" applyNumberFormat="1" applyFont="1" applyBorder="1" applyAlignment="1">
      <alignment vertical="center"/>
    </xf>
    <xf numFmtId="172" fontId="51" fillId="0" borderId="36" xfId="29" applyNumberFormat="1" applyFont="1" applyBorder="1" applyAlignment="1">
      <alignment horizontal="right" vertical="center"/>
    </xf>
    <xf numFmtId="3" fontId="51" fillId="0" borderId="36" xfId="29" applyNumberFormat="1" applyFont="1" applyBorder="1" applyAlignment="1">
      <alignment horizontal="right" vertical="center"/>
    </xf>
    <xf numFmtId="3" fontId="51" fillId="0" borderId="36" xfId="30" applyNumberFormat="1" applyFont="1" applyBorder="1" applyAlignment="1">
      <alignment horizontal="center" vertical="center"/>
    </xf>
    <xf numFmtId="3" fontId="51" fillId="0" borderId="36" xfId="29" applyNumberFormat="1" applyFont="1" applyBorder="1" applyAlignment="1">
      <alignment horizontal="center" vertical="center"/>
    </xf>
    <xf numFmtId="172" fontId="51" fillId="0" borderId="36" xfId="29" applyNumberFormat="1" applyFont="1" applyBorder="1" applyAlignment="1">
      <alignment horizontal="center" vertical="center"/>
    </xf>
    <xf numFmtId="3" fontId="51" fillId="0" borderId="38" xfId="29" applyNumberFormat="1" applyFont="1" applyBorder="1" applyAlignment="1">
      <alignment vertical="center"/>
    </xf>
    <xf numFmtId="172" fontId="51" fillId="0" borderId="38" xfId="29" applyNumberFormat="1" applyFont="1" applyBorder="1" applyAlignment="1">
      <alignment horizontal="right" vertical="center"/>
    </xf>
    <xf numFmtId="173" fontId="51" fillId="0" borderId="36" xfId="29" applyNumberFormat="1" applyFont="1" applyBorder="1" applyAlignment="1">
      <alignment vertical="center"/>
    </xf>
    <xf numFmtId="171" fontId="51" fillId="0" borderId="35" xfId="29" applyNumberFormat="1" applyFont="1" applyBorder="1" applyAlignment="1">
      <alignment vertical="center" wrapText="1"/>
    </xf>
    <xf numFmtId="3" fontId="51" fillId="0" borderId="35" xfId="29" applyNumberFormat="1" applyFont="1" applyBorder="1" applyAlignment="1">
      <alignment vertical="center"/>
    </xf>
    <xf numFmtId="172" fontId="51" fillId="0" borderId="35" xfId="29" applyNumberFormat="1" applyFont="1" applyBorder="1" applyAlignment="1">
      <alignment horizontal="right" vertical="center"/>
    </xf>
    <xf numFmtId="3" fontId="51" fillId="0" borderId="35" xfId="29" applyNumberFormat="1" applyFont="1" applyBorder="1" applyAlignment="1">
      <alignment horizontal="right" vertical="center"/>
    </xf>
    <xf numFmtId="171" fontId="51" fillId="0" borderId="38" xfId="29" applyNumberFormat="1" applyFont="1" applyBorder="1" applyAlignment="1">
      <alignment vertical="center" wrapText="1"/>
    </xf>
    <xf numFmtId="3" fontId="51" fillId="0" borderId="38" xfId="29" applyNumberFormat="1" applyFont="1" applyBorder="1" applyAlignment="1">
      <alignment horizontal="right" vertical="center"/>
    </xf>
    <xf numFmtId="171" fontId="56" fillId="25" borderId="33" xfId="29" applyNumberFormat="1" applyFont="1" applyFill="1" applyBorder="1" applyAlignment="1">
      <alignment vertical="center" wrapText="1"/>
    </xf>
    <xf numFmtId="3" fontId="56" fillId="25" borderId="33" xfId="29" applyNumberFormat="1" applyFont="1" applyFill="1" applyBorder="1" applyAlignment="1">
      <alignment vertical="center" wrapText="1"/>
    </xf>
    <xf numFmtId="172" fontId="56" fillId="25" borderId="33" xfId="29" applyNumberFormat="1" applyFont="1" applyFill="1" applyBorder="1" applyAlignment="1">
      <alignment horizontal="right" vertical="center" wrapText="1"/>
    </xf>
    <xf numFmtId="3" fontId="56" fillId="25" borderId="33" xfId="29" applyNumberFormat="1" applyFont="1" applyFill="1" applyBorder="1" applyAlignment="1">
      <alignment horizontal="right" vertical="center" wrapText="1"/>
    </xf>
    <xf numFmtId="3" fontId="57" fillId="25" borderId="33" xfId="29" applyNumberFormat="1" applyFont="1" applyFill="1" applyBorder="1" applyAlignment="1">
      <alignment horizontal="center" vertical="center" wrapText="1"/>
    </xf>
    <xf numFmtId="172" fontId="57" fillId="25" borderId="33" xfId="29" applyNumberFormat="1" applyFont="1" applyFill="1" applyBorder="1" applyAlignment="1">
      <alignment horizontal="center" vertical="center" wrapText="1"/>
    </xf>
    <xf numFmtId="0" fontId="29" fillId="0" borderId="0" xfId="31" applyAlignment="1">
      <alignment wrapText="1"/>
    </xf>
    <xf numFmtId="3" fontId="56" fillId="25" borderId="38" xfId="29" applyNumberFormat="1" applyFont="1" applyFill="1" applyBorder="1" applyAlignment="1">
      <alignment vertical="center" wrapText="1"/>
    </xf>
    <xf numFmtId="3" fontId="56" fillId="25" borderId="33" xfId="29" applyNumberFormat="1" applyFont="1" applyFill="1" applyBorder="1" applyAlignment="1">
      <alignment horizontal="center" vertical="center" wrapText="1"/>
    </xf>
    <xf numFmtId="172" fontId="56" fillId="25" borderId="33" xfId="29" applyNumberFormat="1" applyFont="1" applyFill="1" applyBorder="1" applyAlignment="1">
      <alignment horizontal="center" vertical="center" wrapText="1"/>
    </xf>
    <xf numFmtId="170" fontId="50" fillId="0" borderId="46" xfId="34" applyNumberFormat="1" applyFont="1" applyBorder="1" applyAlignment="1">
      <alignment vertical="center"/>
    </xf>
    <xf numFmtId="3" fontId="50" fillId="0" borderId="0" xfId="29" applyNumberFormat="1" applyFont="1" applyAlignment="1">
      <alignment vertical="center"/>
    </xf>
    <xf numFmtId="172" fontId="50" fillId="0" borderId="0" xfId="29" applyNumberFormat="1" applyFont="1" applyAlignment="1">
      <alignment horizontal="right" vertical="center"/>
    </xf>
    <xf numFmtId="3" fontId="50" fillId="0" borderId="0" xfId="29" applyNumberFormat="1" applyFont="1" applyAlignment="1">
      <alignment horizontal="right" vertical="center"/>
    </xf>
    <xf numFmtId="3" fontId="50" fillId="0" borderId="0" xfId="30" applyNumberFormat="1" applyFont="1" applyAlignment="1">
      <alignment horizontal="center" vertical="center"/>
    </xf>
    <xf numFmtId="3" fontId="50" fillId="0" borderId="0" xfId="29" applyNumberFormat="1" applyFont="1" applyAlignment="1">
      <alignment horizontal="center" vertical="center"/>
    </xf>
    <xf numFmtId="172" fontId="50" fillId="0" borderId="45" xfId="29" applyNumberFormat="1" applyFont="1" applyBorder="1" applyAlignment="1">
      <alignment horizontal="center" vertical="center"/>
    </xf>
    <xf numFmtId="3" fontId="56" fillId="25" borderId="33" xfId="29" applyNumberFormat="1" applyFont="1" applyFill="1" applyBorder="1" applyAlignment="1">
      <alignment vertical="center"/>
    </xf>
    <xf numFmtId="172" fontId="56" fillId="25" borderId="33" xfId="29" applyNumberFormat="1" applyFont="1" applyFill="1" applyBorder="1" applyAlignment="1">
      <alignment horizontal="right" vertical="center"/>
    </xf>
    <xf numFmtId="3" fontId="56" fillId="25" borderId="33" xfId="30" applyNumberFormat="1" applyFont="1" applyFill="1" applyBorder="1" applyAlignment="1">
      <alignment horizontal="center" vertical="center"/>
    </xf>
    <xf numFmtId="172" fontId="56" fillId="25" borderId="38" xfId="29" applyNumberFormat="1" applyFont="1" applyFill="1" applyBorder="1" applyAlignment="1">
      <alignment horizontal="right" vertical="center"/>
    </xf>
    <xf numFmtId="3" fontId="56" fillId="25" borderId="33" xfId="29" applyNumberFormat="1" applyFont="1" applyFill="1" applyBorder="1" applyAlignment="1">
      <alignment horizontal="center" vertical="center"/>
    </xf>
    <xf numFmtId="172" fontId="56" fillId="25" borderId="33" xfId="29" applyNumberFormat="1" applyFont="1" applyFill="1" applyBorder="1" applyAlignment="1">
      <alignment horizontal="center" vertical="center"/>
    </xf>
    <xf numFmtId="3" fontId="58" fillId="0" borderId="0" xfId="28" applyNumberFormat="1" applyFont="1" applyAlignment="1">
      <alignment horizontal="left" vertical="center"/>
    </xf>
    <xf numFmtId="3" fontId="58" fillId="0" borderId="0" xfId="29" applyNumberFormat="1" applyFont="1" applyAlignment="1">
      <alignment horizontal="center" vertical="center"/>
    </xf>
    <xf numFmtId="3" fontId="51" fillId="0" borderId="0" xfId="29" applyNumberFormat="1" applyFont="1" applyAlignment="1">
      <alignment vertical="center"/>
    </xf>
    <xf numFmtId="167" fontId="51" fillId="0" borderId="0" xfId="29" applyNumberFormat="1" applyFont="1" applyAlignment="1">
      <alignment vertical="center"/>
    </xf>
    <xf numFmtId="0" fontId="59" fillId="0" borderId="0" xfId="3" applyFont="1"/>
    <xf numFmtId="0" fontId="60" fillId="0" borderId="33" xfId="11" applyFont="1"/>
    <xf numFmtId="3" fontId="61" fillId="0" borderId="36" xfId="29" applyNumberFormat="1" applyFont="1" applyBorder="1" applyAlignment="1">
      <alignment vertical="center"/>
    </xf>
    <xf numFmtId="3" fontId="62" fillId="0" borderId="38" xfId="14" applyNumberFormat="1" applyFont="1" applyBorder="1" applyAlignment="1" applyProtection="1">
      <alignment horizontal="right" vertical="center"/>
      <protection locked="0"/>
    </xf>
    <xf numFmtId="3" fontId="62" fillId="0" borderId="43" xfId="14" applyNumberFormat="1" applyFont="1" applyBorder="1" applyAlignment="1" applyProtection="1">
      <alignment horizontal="right" vertical="center"/>
      <protection locked="0"/>
    </xf>
    <xf numFmtId="3" fontId="62" fillId="0" borderId="36" xfId="14" applyNumberFormat="1" applyFont="1" applyBorder="1" applyAlignment="1" applyProtection="1">
      <alignment horizontal="right" vertical="center"/>
      <protection locked="0"/>
    </xf>
    <xf numFmtId="3" fontId="62" fillId="0" borderId="40" xfId="22" applyNumberFormat="1" applyFont="1" applyBorder="1" applyAlignment="1">
      <alignment vertical="center"/>
    </xf>
    <xf numFmtId="3" fontId="62" fillId="0" borderId="46" xfId="22" applyNumberFormat="1" applyFont="1" applyBorder="1"/>
    <xf numFmtId="3" fontId="62" fillId="0" borderId="46" xfId="22" applyNumberFormat="1" applyFont="1" applyBorder="1" applyAlignment="1">
      <alignment vertical="center"/>
    </xf>
    <xf numFmtId="3" fontId="62" fillId="0" borderId="36" xfId="22" applyNumberFormat="1" applyFont="1" applyBorder="1" applyAlignment="1">
      <alignment vertical="center"/>
    </xf>
    <xf numFmtId="3" fontId="62" fillId="0" borderId="36" xfId="22" applyNumberFormat="1" applyFont="1" applyBorder="1" applyAlignment="1" applyProtection="1">
      <alignment horizontal="center"/>
      <protection locked="0"/>
    </xf>
    <xf numFmtId="3" fontId="62" fillId="0" borderId="36" xfId="22" applyNumberFormat="1" applyFont="1" applyBorder="1" applyAlignment="1" applyProtection="1">
      <alignment horizontal="center" vertical="center"/>
      <protection locked="0"/>
    </xf>
    <xf numFmtId="3" fontId="62" fillId="0" borderId="35" xfId="22" applyNumberFormat="1" applyFont="1" applyBorder="1" applyAlignment="1">
      <alignment vertical="center"/>
    </xf>
    <xf numFmtId="3" fontId="62" fillId="0" borderId="36" xfId="22" applyNumberFormat="1" applyFont="1" applyBorder="1" applyAlignment="1" applyProtection="1">
      <alignment horizontal="right" vertical="center"/>
      <protection locked="0"/>
    </xf>
    <xf numFmtId="3" fontId="62" fillId="0" borderId="46" xfId="22" applyNumberFormat="1" applyFont="1" applyBorder="1" applyProtection="1">
      <protection locked="0"/>
    </xf>
    <xf numFmtId="3" fontId="62" fillId="0" borderId="45" xfId="22" applyNumberFormat="1" applyFont="1" applyBorder="1" applyAlignment="1" applyProtection="1">
      <alignment horizontal="center" vertical="center"/>
      <protection locked="0"/>
    </xf>
    <xf numFmtId="3" fontId="62" fillId="0" borderId="45" xfId="22" applyNumberFormat="1" applyFont="1" applyBorder="1" applyAlignment="1" applyProtection="1">
      <alignment horizontal="center" vertical="center" wrapText="1"/>
      <protection locked="0"/>
    </xf>
    <xf numFmtId="3" fontId="62" fillId="0" borderId="36" xfId="22" applyNumberFormat="1" applyFont="1" applyBorder="1" applyAlignment="1" applyProtection="1">
      <alignment horizontal="center" vertical="center" wrapText="1"/>
      <protection locked="0"/>
    </xf>
    <xf numFmtId="3" fontId="62" fillId="0" borderId="36" xfId="22" applyNumberFormat="1" applyFont="1" applyBorder="1" applyAlignment="1" applyProtection="1">
      <alignment horizontal="right" vertical="center" wrapText="1"/>
      <protection locked="0"/>
    </xf>
    <xf numFmtId="175" fontId="62" fillId="0" borderId="36" xfId="22" applyNumberFormat="1" applyFont="1" applyBorder="1" applyAlignment="1" applyProtection="1">
      <alignment horizontal="center" vertical="center"/>
      <protection locked="0"/>
    </xf>
    <xf numFmtId="3" fontId="62" fillId="0" borderId="36" xfId="22" applyNumberFormat="1" applyFont="1" applyBorder="1" applyAlignment="1" applyProtection="1">
      <alignment vertical="center"/>
      <protection locked="0"/>
    </xf>
    <xf numFmtId="3" fontId="62" fillId="0" borderId="36" xfId="22" applyNumberFormat="1" applyFont="1" applyBorder="1" applyAlignment="1" applyProtection="1">
      <alignment vertical="center" wrapText="1"/>
      <protection locked="0"/>
    </xf>
    <xf numFmtId="175" fontId="62" fillId="0" borderId="36" xfId="22" applyNumberFormat="1" applyFont="1" applyBorder="1" applyAlignment="1" applyProtection="1">
      <alignment horizontal="right" vertical="center"/>
      <protection locked="0"/>
    </xf>
    <xf numFmtId="3" fontId="62" fillId="0" borderId="38" xfId="22" applyNumberFormat="1" applyFont="1" applyBorder="1" applyAlignment="1" applyProtection="1">
      <alignment vertical="center"/>
      <protection locked="0"/>
    </xf>
    <xf numFmtId="3" fontId="62" fillId="0" borderId="35" xfId="24" applyNumberFormat="1" applyFont="1" applyBorder="1" applyAlignment="1">
      <alignment vertical="center" wrapText="1"/>
    </xf>
    <xf numFmtId="3" fontId="62" fillId="0" borderId="36" xfId="24" applyNumberFormat="1" applyFont="1" applyBorder="1" applyAlignment="1">
      <alignment vertical="center" wrapText="1"/>
    </xf>
    <xf numFmtId="175" fontId="62" fillId="0" borderId="36" xfId="24" applyNumberFormat="1" applyFont="1" applyBorder="1" applyAlignment="1">
      <alignment vertical="center" wrapText="1"/>
    </xf>
    <xf numFmtId="3" fontId="62" fillId="0" borderId="33" xfId="24" applyNumberFormat="1" applyFont="1" applyBorder="1" applyAlignment="1">
      <alignment vertical="center"/>
    </xf>
    <xf numFmtId="175" fontId="62" fillId="0" borderId="35" xfId="22" applyNumberFormat="1" applyFont="1" applyBorder="1" applyAlignment="1" applyProtection="1">
      <alignment horizontal="center" vertical="center"/>
      <protection locked="0"/>
    </xf>
    <xf numFmtId="3" fontId="62" fillId="0" borderId="35" xfId="22" applyNumberFormat="1" applyFont="1" applyBorder="1" applyAlignment="1" applyProtection="1">
      <alignment horizontal="right" vertical="center"/>
      <protection locked="0"/>
    </xf>
    <xf numFmtId="175" fontId="62" fillId="0" borderId="38" xfId="22" applyNumberFormat="1" applyFont="1" applyBorder="1" applyAlignment="1" applyProtection="1">
      <alignment horizontal="center" vertical="center"/>
      <protection locked="0"/>
    </xf>
    <xf numFmtId="3" fontId="62" fillId="0" borderId="35" xfId="19" applyNumberFormat="1" applyFont="1" applyBorder="1" applyAlignment="1" applyProtection="1">
      <alignment horizontal="right" vertical="center"/>
      <protection locked="0"/>
    </xf>
    <xf numFmtId="3" fontId="62" fillId="0" borderId="36" xfId="19" applyNumberFormat="1" applyFont="1" applyBorder="1" applyAlignment="1" applyProtection="1">
      <alignment horizontal="right" vertical="center"/>
      <protection locked="0"/>
    </xf>
    <xf numFmtId="173" fontId="62" fillId="0" borderId="38" xfId="19" applyNumberFormat="1" applyFont="1" applyBorder="1" applyAlignment="1" applyProtection="1">
      <alignment horizontal="right" vertical="center"/>
      <protection locked="0"/>
    </xf>
    <xf numFmtId="3" fontId="62" fillId="0" borderId="35" xfId="20" applyNumberFormat="1" applyFont="1" applyBorder="1" applyAlignment="1" applyProtection="1">
      <alignment horizontal="right" vertical="center"/>
      <protection locked="0"/>
    </xf>
    <xf numFmtId="3" fontId="62" fillId="0" borderId="36" xfId="20" applyNumberFormat="1" applyFont="1" applyBorder="1" applyAlignment="1" applyProtection="1">
      <alignment horizontal="right" vertical="center"/>
      <protection locked="0"/>
    </xf>
    <xf numFmtId="3" fontId="62" fillId="0" borderId="36" xfId="19" applyNumberFormat="1" applyFont="1" applyBorder="1" applyAlignment="1" applyProtection="1">
      <alignment horizontal="right" vertical="center" wrapText="1"/>
      <protection locked="0"/>
    </xf>
    <xf numFmtId="3" fontId="62" fillId="0" borderId="38" xfId="20" applyNumberFormat="1" applyFont="1" applyBorder="1" applyAlignment="1" applyProtection="1">
      <alignment horizontal="right" vertical="center"/>
      <protection locked="0"/>
    </xf>
    <xf numFmtId="3" fontId="62" fillId="0" borderId="36" xfId="12" applyNumberFormat="1" applyFont="1" applyBorder="1" applyAlignment="1" applyProtection="1">
      <alignment horizontal="right" vertical="center"/>
      <protection locked="0"/>
    </xf>
    <xf numFmtId="3" fontId="62" fillId="0" borderId="43" xfId="12" applyNumberFormat="1" applyFont="1" applyBorder="1" applyAlignment="1" applyProtection="1">
      <alignment horizontal="right" vertical="center"/>
      <protection locked="0"/>
    </xf>
    <xf numFmtId="3" fontId="62" fillId="0" borderId="40" xfId="12" applyNumberFormat="1" applyFont="1" applyBorder="1" applyAlignment="1">
      <alignment vertical="center"/>
    </xf>
    <xf numFmtId="3" fontId="62" fillId="0" borderId="46" xfId="12" applyNumberFormat="1" applyFont="1" applyBorder="1"/>
    <xf numFmtId="3" fontId="62" fillId="0" borderId="46" xfId="12" applyNumberFormat="1" applyFont="1" applyBorder="1" applyAlignment="1">
      <alignment vertical="center"/>
    </xf>
    <xf numFmtId="3" fontId="62" fillId="0" borderId="36" xfId="12" applyNumberFormat="1" applyFont="1" applyBorder="1" applyAlignment="1">
      <alignment vertical="center"/>
    </xf>
    <xf numFmtId="3" fontId="62" fillId="0" borderId="36" xfId="12" applyNumberFormat="1" applyFont="1" applyBorder="1" applyAlignment="1" applyProtection="1">
      <alignment horizontal="center"/>
      <protection locked="0"/>
    </xf>
    <xf numFmtId="3" fontId="62" fillId="0" borderId="36" xfId="12" applyNumberFormat="1" applyFont="1" applyBorder="1" applyAlignment="1" applyProtection="1">
      <alignment horizontal="center" vertical="center"/>
      <protection locked="0"/>
    </xf>
    <xf numFmtId="3" fontId="62" fillId="0" borderId="35" xfId="12" applyNumberFormat="1" applyFont="1" applyBorder="1" applyAlignment="1">
      <alignment vertical="center"/>
    </xf>
    <xf numFmtId="3" fontId="62" fillId="0" borderId="46" xfId="12" applyNumberFormat="1" applyFont="1" applyBorder="1" applyProtection="1">
      <protection locked="0"/>
    </xf>
    <xf numFmtId="3" fontId="62" fillId="0" borderId="45" xfId="12" applyNumberFormat="1" applyFont="1" applyBorder="1" applyAlignment="1" applyProtection="1">
      <alignment horizontal="center" vertical="center"/>
      <protection locked="0"/>
    </xf>
    <xf numFmtId="175" fontId="62" fillId="0" borderId="36" xfId="12" applyNumberFormat="1" applyFont="1" applyBorder="1" applyAlignment="1" applyProtection="1">
      <alignment horizontal="center" vertical="center"/>
      <protection locked="0"/>
    </xf>
    <xf numFmtId="3" fontId="62" fillId="0" borderId="36" xfId="12" applyNumberFormat="1" applyFont="1" applyBorder="1" applyAlignment="1" applyProtection="1">
      <alignment vertical="center"/>
      <protection locked="0"/>
    </xf>
    <xf numFmtId="175" fontId="62" fillId="0" borderId="36" xfId="12" applyNumberFormat="1" applyFont="1" applyBorder="1" applyAlignment="1" applyProtection="1">
      <alignment horizontal="right" vertical="center"/>
      <protection locked="0"/>
    </xf>
    <xf numFmtId="3" fontId="62" fillId="0" borderId="38" xfId="12" applyNumberFormat="1" applyFont="1" applyBorder="1" applyAlignment="1" applyProtection="1">
      <alignment vertical="center"/>
      <protection locked="0"/>
    </xf>
    <xf numFmtId="3" fontId="62" fillId="0" borderId="50" xfId="12" applyNumberFormat="1" applyFont="1" applyBorder="1" applyAlignment="1" applyProtection="1">
      <alignment vertical="center"/>
      <protection locked="0"/>
    </xf>
    <xf numFmtId="3" fontId="62" fillId="0" borderId="35" xfId="12" applyNumberFormat="1" applyFont="1" applyBorder="1" applyAlignment="1">
      <alignment horizontal="right" vertical="center"/>
    </xf>
    <xf numFmtId="3" fontId="62" fillId="0" borderId="36" xfId="12" applyNumberFormat="1" applyFont="1" applyBorder="1" applyAlignment="1">
      <alignment horizontal="right" vertical="center"/>
    </xf>
    <xf numFmtId="3" fontId="62" fillId="0" borderId="51" xfId="12" applyNumberFormat="1" applyFont="1" applyBorder="1" applyAlignment="1">
      <alignment horizontal="right" vertical="center"/>
    </xf>
    <xf numFmtId="3" fontId="62" fillId="0" borderId="38" xfId="12" applyNumberFormat="1" applyFont="1" applyBorder="1" applyAlignment="1" applyProtection="1">
      <alignment horizontal="right" vertical="center"/>
      <protection locked="0"/>
    </xf>
    <xf numFmtId="1" fontId="6" fillId="0" borderId="9" xfId="0" applyNumberFormat="1" applyFont="1" applyBorder="1" applyAlignment="1">
      <alignment vertical="center" wrapText="1"/>
    </xf>
    <xf numFmtId="0" fontId="25" fillId="0" borderId="0" xfId="0" applyFont="1"/>
    <xf numFmtId="0" fontId="12" fillId="0" borderId="0" xfId="0" applyFont="1"/>
    <xf numFmtId="178" fontId="6" fillId="0" borderId="0" xfId="2" applyNumberFormat="1"/>
    <xf numFmtId="178" fontId="0" fillId="0" borderId="0" xfId="0" applyNumberFormat="1"/>
    <xf numFmtId="9" fontId="0" fillId="0" borderId="0" xfId="0" applyNumberFormat="1"/>
    <xf numFmtId="178" fontId="59" fillId="0" borderId="0" xfId="2" applyNumberFormat="1" applyFont="1"/>
    <xf numFmtId="0" fontId="59" fillId="0" borderId="0" xfId="0" applyFont="1"/>
    <xf numFmtId="0" fontId="0" fillId="6" borderId="12" xfId="0" applyFill="1" applyBorder="1"/>
    <xf numFmtId="0" fontId="3" fillId="0" borderId="0" xfId="35"/>
    <xf numFmtId="3" fontId="3" fillId="0" borderId="0" xfId="35" applyNumberFormat="1"/>
    <xf numFmtId="0" fontId="66" fillId="0" borderId="10" xfId="35" applyFont="1" applyBorder="1" applyAlignment="1">
      <alignment vertical="center"/>
    </xf>
    <xf numFmtId="0" fontId="48" fillId="0" borderId="12" xfId="35" applyFont="1" applyBorder="1" applyAlignment="1">
      <alignment horizontal="center"/>
    </xf>
    <xf numFmtId="0" fontId="3" fillId="0" borderId="12" xfId="35" applyBorder="1" applyAlignment="1">
      <alignment horizontal="center" vertical="center"/>
    </xf>
    <xf numFmtId="0" fontId="15" fillId="0" borderId="12" xfId="35" applyFont="1" applyBorder="1" applyAlignment="1">
      <alignment horizontal="center" vertical="center"/>
    </xf>
    <xf numFmtId="0" fontId="67" fillId="14" borderId="12" xfId="35" applyFont="1" applyFill="1" applyBorder="1" applyAlignment="1">
      <alignment horizontal="left" vertical="top" wrapText="1" readingOrder="1"/>
    </xf>
    <xf numFmtId="3" fontId="3" fillId="0" borderId="12" xfId="35" applyNumberFormat="1" applyBorder="1" applyAlignment="1">
      <alignment horizontal="center" vertical="center"/>
    </xf>
    <xf numFmtId="3" fontId="15" fillId="0" borderId="12" xfId="35" applyNumberFormat="1" applyFont="1" applyBorder="1" applyAlignment="1">
      <alignment horizontal="center" vertical="center"/>
    </xf>
    <xf numFmtId="3" fontId="68" fillId="0" borderId="12" xfId="35" applyNumberFormat="1" applyFont="1" applyBorder="1" applyAlignment="1">
      <alignment horizontal="center" vertical="center"/>
    </xf>
    <xf numFmtId="1" fontId="15" fillId="0" borderId="12" xfId="35" applyNumberFormat="1" applyFont="1" applyBorder="1" applyAlignment="1">
      <alignment horizontal="center" vertical="center"/>
    </xf>
    <xf numFmtId="3" fontId="3" fillId="0" borderId="12" xfId="36" applyNumberFormat="1" applyFont="1" applyFill="1" applyBorder="1" applyAlignment="1">
      <alignment horizontal="center" vertical="center"/>
    </xf>
    <xf numFmtId="0" fontId="68" fillId="0" borderId="12" xfId="35" applyFont="1" applyBorder="1" applyAlignment="1">
      <alignment horizontal="center" vertical="center"/>
    </xf>
    <xf numFmtId="0" fontId="69" fillId="14" borderId="12" xfId="35" applyFont="1" applyFill="1" applyBorder="1" applyAlignment="1">
      <alignment horizontal="left" vertical="top" wrapText="1" readingOrder="1"/>
    </xf>
    <xf numFmtId="3" fontId="70" fillId="0" borderId="12" xfId="36" applyNumberFormat="1" applyFont="1" applyFill="1" applyBorder="1" applyAlignment="1">
      <alignment horizontal="center" vertical="center"/>
    </xf>
    <xf numFmtId="3" fontId="68" fillId="0" borderId="12" xfId="36" applyNumberFormat="1" applyFont="1" applyFill="1" applyBorder="1" applyAlignment="1">
      <alignment horizontal="center" vertical="center"/>
    </xf>
    <xf numFmtId="0" fontId="68" fillId="14" borderId="12" xfId="35" applyFont="1" applyFill="1" applyBorder="1" applyAlignment="1">
      <alignment horizontal="left" vertical="top" wrapText="1" readingOrder="1"/>
    </xf>
    <xf numFmtId="0" fontId="71" fillId="26" borderId="12" xfId="35" applyFont="1" applyFill="1" applyBorder="1"/>
    <xf numFmtId="0" fontId="3" fillId="0" borderId="53" xfId="35" applyBorder="1" applyAlignment="1">
      <alignment horizontal="center" vertical="center"/>
    </xf>
    <xf numFmtId="3" fontId="15" fillId="0" borderId="12" xfId="36" applyNumberFormat="1" applyFont="1" applyBorder="1" applyAlignment="1">
      <alignment horizontal="center" vertical="center"/>
    </xf>
    <xf numFmtId="3" fontId="15" fillId="0" borderId="12" xfId="36" applyNumberFormat="1" applyFont="1" applyFill="1" applyBorder="1" applyAlignment="1">
      <alignment horizontal="center" vertical="center"/>
    </xf>
    <xf numFmtId="3" fontId="3" fillId="0" borderId="12" xfId="36" applyNumberFormat="1" applyFont="1" applyBorder="1" applyAlignment="1">
      <alignment horizontal="center" vertical="center"/>
    </xf>
    <xf numFmtId="0" fontId="15" fillId="27" borderId="0" xfId="35" applyFont="1" applyFill="1"/>
    <xf numFmtId="0" fontId="66" fillId="27" borderId="10" xfId="35" applyFont="1" applyFill="1" applyBorder="1" applyAlignment="1">
      <alignment vertical="center"/>
    </xf>
    <xf numFmtId="0" fontId="15" fillId="27" borderId="12" xfId="35" applyFont="1" applyFill="1" applyBorder="1" applyAlignment="1">
      <alignment horizontal="center" vertical="center"/>
    </xf>
    <xf numFmtId="3" fontId="15" fillId="27" borderId="12" xfId="35" applyNumberFormat="1" applyFont="1" applyFill="1" applyBorder="1" applyAlignment="1">
      <alignment horizontal="center" vertical="center"/>
    </xf>
    <xf numFmtId="3" fontId="68" fillId="27" borderId="12" xfId="35" applyNumberFormat="1" applyFont="1" applyFill="1" applyBorder="1" applyAlignment="1">
      <alignment horizontal="center" vertical="center"/>
    </xf>
    <xf numFmtId="1" fontId="15" fillId="27" borderId="12" xfId="35" applyNumberFormat="1" applyFont="1" applyFill="1" applyBorder="1" applyAlignment="1">
      <alignment horizontal="center" vertical="center"/>
    </xf>
    <xf numFmtId="0" fontId="3" fillId="8" borderId="0" xfId="35" applyFill="1"/>
    <xf numFmtId="0" fontId="66" fillId="8" borderId="10" xfId="35" applyFont="1" applyFill="1" applyBorder="1" applyAlignment="1">
      <alignment vertical="center"/>
    </xf>
    <xf numFmtId="0" fontId="3" fillId="8" borderId="12" xfId="35" applyFill="1" applyBorder="1" applyAlignment="1">
      <alignment horizontal="center" vertical="center"/>
    </xf>
    <xf numFmtId="3" fontId="3" fillId="8" borderId="12" xfId="35" applyNumberFormat="1" applyFill="1" applyBorder="1" applyAlignment="1">
      <alignment horizontal="center" vertical="center"/>
    </xf>
    <xf numFmtId="3" fontId="68" fillId="8" borderId="12" xfId="35" applyNumberFormat="1" applyFont="1" applyFill="1" applyBorder="1" applyAlignment="1">
      <alignment horizontal="center" vertical="center"/>
    </xf>
    <xf numFmtId="3" fontId="3" fillId="8" borderId="12" xfId="36" applyNumberFormat="1" applyFont="1" applyFill="1" applyBorder="1" applyAlignment="1">
      <alignment horizontal="center" vertical="center"/>
    </xf>
    <xf numFmtId="3" fontId="70" fillId="8" borderId="12" xfId="36" applyNumberFormat="1" applyFont="1" applyFill="1" applyBorder="1" applyAlignment="1">
      <alignment horizontal="center" vertical="center"/>
    </xf>
    <xf numFmtId="3" fontId="68" fillId="8" borderId="12" xfId="36" applyNumberFormat="1" applyFont="1" applyFill="1" applyBorder="1" applyAlignment="1">
      <alignment horizontal="center" vertical="center"/>
    </xf>
    <xf numFmtId="0" fontId="15" fillId="8" borderId="12" xfId="35" applyFont="1" applyFill="1" applyBorder="1" applyAlignment="1">
      <alignment horizontal="center" vertical="center"/>
    </xf>
    <xf numFmtId="3" fontId="15" fillId="8" borderId="12" xfId="35" applyNumberFormat="1" applyFont="1" applyFill="1" applyBorder="1" applyAlignment="1">
      <alignment horizontal="center" vertical="center"/>
    </xf>
    <xf numFmtId="3" fontId="15" fillId="8" borderId="12" xfId="36" applyNumberFormat="1" applyFont="1" applyFill="1" applyBorder="1" applyAlignment="1">
      <alignment horizontal="center" vertical="center"/>
    </xf>
    <xf numFmtId="1" fontId="15" fillId="8" borderId="12" xfId="35" applyNumberFormat="1" applyFont="1" applyFill="1" applyBorder="1" applyAlignment="1">
      <alignment horizontal="center" vertical="center"/>
    </xf>
    <xf numFmtId="168" fontId="15" fillId="27" borderId="12" xfId="1" applyNumberFormat="1" applyFont="1" applyFill="1" applyBorder="1" applyAlignment="1">
      <alignment horizontal="center" vertical="center"/>
    </xf>
    <xf numFmtId="168" fontId="3" fillId="8" borderId="12" xfId="1" applyNumberFormat="1" applyFont="1" applyFill="1" applyBorder="1" applyAlignment="1">
      <alignment horizontal="center" vertical="center"/>
    </xf>
    <xf numFmtId="0" fontId="6" fillId="27" borderId="0" xfId="0" applyFont="1" applyFill="1" applyAlignment="1">
      <alignment horizontal="center"/>
    </xf>
    <xf numFmtId="0" fontId="0" fillId="0" borderId="0" xfId="0" applyAlignment="1">
      <alignment horizontal="left" vertical="center"/>
    </xf>
    <xf numFmtId="0" fontId="0" fillId="28" borderId="0" xfId="0" applyFill="1"/>
    <xf numFmtId="0" fontId="0" fillId="29" borderId="0" xfId="0" applyFill="1"/>
    <xf numFmtId="0" fontId="0" fillId="4" borderId="7" xfId="0" applyFill="1" applyBorder="1" applyAlignment="1">
      <alignment horizontal="left"/>
    </xf>
    <xf numFmtId="165" fontId="59" fillId="0" borderId="0" xfId="5" applyNumberFormat="1" applyFont="1"/>
    <xf numFmtId="165" fontId="6" fillId="0" borderId="0" xfId="5" applyNumberFormat="1" applyFont="1"/>
    <xf numFmtId="165" fontId="8" fillId="0" borderId="0" xfId="5" applyNumberFormat="1" applyFont="1"/>
    <xf numFmtId="3" fontId="20" fillId="0" borderId="35" xfId="29" applyNumberFormat="1" applyFont="1" applyBorder="1" applyAlignment="1">
      <alignment vertical="center"/>
    </xf>
    <xf numFmtId="3" fontId="20" fillId="0" borderId="38" xfId="29" applyNumberFormat="1" applyFont="1" applyBorder="1" applyAlignment="1">
      <alignment vertical="center"/>
    </xf>
    <xf numFmtId="3" fontId="72" fillId="0" borderId="35" xfId="14" applyNumberFormat="1" applyFont="1" applyBorder="1" applyAlignment="1" applyProtection="1">
      <alignment horizontal="right" vertical="center"/>
      <protection locked="0"/>
    </xf>
    <xf numFmtId="3" fontId="72" fillId="0" borderId="38" xfId="14" applyNumberFormat="1" applyFont="1" applyBorder="1" applyAlignment="1" applyProtection="1">
      <alignment horizontal="right" vertical="center"/>
      <protection locked="0"/>
    </xf>
    <xf numFmtId="3" fontId="72" fillId="0" borderId="36" xfId="12" applyNumberFormat="1" applyFont="1" applyBorder="1" applyAlignment="1" applyProtection="1">
      <alignment horizontal="right" vertical="center"/>
      <protection locked="0"/>
    </xf>
    <xf numFmtId="1" fontId="0" fillId="0" borderId="0" xfId="0" applyNumberFormat="1" applyAlignment="1">
      <alignment horizontal="center"/>
    </xf>
    <xf numFmtId="1" fontId="0" fillId="0" borderId="0" xfId="0" applyNumberFormat="1" applyAlignment="1">
      <alignment horizontal="left"/>
    </xf>
    <xf numFmtId="2" fontId="16" fillId="0" borderId="0" xfId="5" applyNumberFormat="1" applyAlignment="1">
      <alignment horizontal="left"/>
    </xf>
    <xf numFmtId="1" fontId="6" fillId="0" borderId="9" xfId="0" applyNumberFormat="1" applyFont="1" applyBorder="1" applyAlignment="1">
      <alignment vertical="center"/>
    </xf>
    <xf numFmtId="168" fontId="59" fillId="0" borderId="0" xfId="1" applyNumberFormat="1" applyFont="1"/>
    <xf numFmtId="3" fontId="61" fillId="0" borderId="0" xfId="6" applyNumberFormat="1" applyFont="1" applyAlignment="1">
      <alignment horizontal="right" vertical="center" shrinkToFit="1"/>
    </xf>
    <xf numFmtId="3" fontId="61" fillId="22" borderId="0" xfId="6" applyNumberFormat="1" applyFont="1" applyFill="1" applyAlignment="1">
      <alignment horizontal="right" vertical="center" shrinkToFit="1"/>
    </xf>
    <xf numFmtId="168" fontId="8" fillId="0" borderId="0" xfId="1" applyNumberFormat="1" applyFont="1"/>
    <xf numFmtId="0" fontId="6" fillId="0" borderId="27" xfId="0" applyFont="1" applyBorder="1" applyAlignment="1">
      <alignment vertical="center"/>
    </xf>
    <xf numFmtId="0" fontId="6" fillId="0" borderId="9" xfId="0" applyFont="1" applyBorder="1" applyAlignment="1">
      <alignment vertical="center"/>
    </xf>
    <xf numFmtId="0" fontId="0" fillId="0" borderId="9" xfId="0" applyBorder="1" applyAlignment="1">
      <alignment vertical="center"/>
    </xf>
    <xf numFmtId="0" fontId="8" fillId="0" borderId="0" xfId="4" applyFont="1" applyAlignment="1">
      <alignment horizontal="left" vertical="center"/>
    </xf>
    <xf numFmtId="0" fontId="8" fillId="0" borderId="9" xfId="0" applyFont="1" applyBorder="1" applyAlignment="1">
      <alignment horizontal="left" vertical="center" wrapText="1"/>
    </xf>
    <xf numFmtId="9" fontId="59" fillId="0" borderId="0" xfId="2" applyFont="1"/>
    <xf numFmtId="0" fontId="0" fillId="0" borderId="33" xfId="0" applyBorder="1" applyAlignment="1">
      <alignment horizontal="center" vertical="center" wrapText="1"/>
    </xf>
    <xf numFmtId="0" fontId="73" fillId="0" borderId="0" xfId="0" applyFont="1"/>
    <xf numFmtId="0" fontId="0" fillId="0" borderId="33" xfId="0" applyBorder="1"/>
    <xf numFmtId="0" fontId="49" fillId="0" borderId="55" xfId="0" applyFont="1" applyBorder="1"/>
    <xf numFmtId="0" fontId="59" fillId="0" borderId="33" xfId="0" applyFont="1" applyBorder="1"/>
    <xf numFmtId="1" fontId="0" fillId="0" borderId="9" xfId="0" applyNumberFormat="1" applyBorder="1" applyAlignment="1">
      <alignment horizontal="left"/>
    </xf>
    <xf numFmtId="0" fontId="74" fillId="0" borderId="0" xfId="0" applyFont="1"/>
    <xf numFmtId="0" fontId="0" fillId="30" borderId="9" xfId="0" applyFill="1" applyBorder="1" applyAlignment="1">
      <alignment horizontal="center"/>
    </xf>
    <xf numFmtId="0" fontId="6" fillId="30" borderId="0" xfId="0" applyFont="1" applyFill="1"/>
    <xf numFmtId="49" fontId="0" fillId="30" borderId="0" xfId="0" applyNumberFormat="1" applyFill="1" applyAlignment="1">
      <alignment horizontal="center"/>
    </xf>
    <xf numFmtId="49" fontId="0" fillId="30" borderId="9" xfId="0" applyNumberFormat="1" applyFill="1" applyBorder="1" applyAlignment="1">
      <alignment horizontal="center"/>
    </xf>
    <xf numFmtId="0" fontId="0" fillId="30" borderId="0" xfId="0" applyFill="1" applyAlignment="1">
      <alignment horizontal="center"/>
    </xf>
    <xf numFmtId="0" fontId="0" fillId="30" borderId="9" xfId="0" applyFill="1" applyBorder="1" applyAlignment="1">
      <alignment horizontal="left"/>
    </xf>
    <xf numFmtId="0" fontId="6" fillId="30" borderId="9" xfId="0" applyFont="1" applyFill="1" applyBorder="1" applyAlignment="1">
      <alignment horizontal="center"/>
    </xf>
    <xf numFmtId="0" fontId="6" fillId="30" borderId="0" xfId="0" applyFont="1" applyFill="1" applyAlignment="1">
      <alignment horizontal="center"/>
    </xf>
    <xf numFmtId="0" fontId="0" fillId="30" borderId="0" xfId="0" applyFill="1"/>
    <xf numFmtId="0" fontId="13" fillId="0" borderId="0" xfId="4"/>
    <xf numFmtId="167" fontId="0" fillId="0" borderId="0" xfId="0" applyNumberFormat="1"/>
    <xf numFmtId="0" fontId="6" fillId="0" borderId="54" xfId="0" applyFont="1" applyBorder="1" applyAlignment="1">
      <alignment horizontal="left" vertical="center"/>
    </xf>
    <xf numFmtId="1" fontId="8" fillId="0" borderId="22" xfId="0" applyNumberFormat="1" applyFont="1" applyBorder="1" applyAlignment="1">
      <alignment horizontal="center" vertical="center"/>
    </xf>
    <xf numFmtId="9" fontId="59" fillId="0" borderId="0" xfId="0" applyNumberFormat="1" applyFont="1"/>
    <xf numFmtId="49" fontId="0" fillId="7" borderId="11" xfId="0" applyNumberFormat="1" applyFill="1" applyBorder="1" applyAlignment="1">
      <alignment horizontal="center"/>
    </xf>
    <xf numFmtId="49" fontId="0" fillId="7" borderId="0" xfId="0" applyNumberFormat="1" applyFill="1" applyAlignment="1">
      <alignment horizontal="center"/>
    </xf>
    <xf numFmtId="49" fontId="6" fillId="6" borderId="0" xfId="0" applyNumberFormat="1" applyFont="1" applyFill="1"/>
    <xf numFmtId="49" fontId="0" fillId="6" borderId="0" xfId="0" applyNumberFormat="1" applyFill="1"/>
    <xf numFmtId="0" fontId="7" fillId="10" borderId="1" xfId="37" applyFont="1" applyFill="1" applyBorder="1" applyAlignment="1">
      <alignment horizontal="center" vertical="center" wrapText="1" shrinkToFit="1"/>
    </xf>
    <xf numFmtId="0" fontId="7" fillId="10" borderId="2" xfId="37" applyFont="1" applyFill="1" applyBorder="1" applyAlignment="1">
      <alignment horizontal="center" vertical="center" wrapText="1" shrinkToFit="1"/>
    </xf>
    <xf numFmtId="0" fontId="82" fillId="31" borderId="59" xfId="38" applyFont="1" applyFill="1" applyBorder="1" applyAlignment="1">
      <alignment horizontal="center" vertical="center" wrapText="1"/>
    </xf>
    <xf numFmtId="0" fontId="20" fillId="32" borderId="61" xfId="38" applyFont="1" applyFill="1" applyBorder="1" applyAlignment="1">
      <alignment vertical="center"/>
    </xf>
    <xf numFmtId="0" fontId="77" fillId="32" borderId="62" xfId="38" applyFont="1" applyFill="1" applyBorder="1" applyAlignment="1">
      <alignment vertical="center"/>
    </xf>
    <xf numFmtId="0" fontId="80" fillId="32" borderId="60" xfId="38" applyFont="1" applyFill="1" applyBorder="1" applyAlignment="1">
      <alignment wrapText="1"/>
    </xf>
    <xf numFmtId="0" fontId="78" fillId="32" borderId="60" xfId="38" applyFont="1" applyFill="1" applyBorder="1" applyAlignment="1">
      <alignment wrapText="1"/>
    </xf>
    <xf numFmtId="0" fontId="79" fillId="32" borderId="61" xfId="38" applyFont="1" applyFill="1" applyBorder="1" applyAlignment="1">
      <alignment horizontal="left" vertical="center"/>
    </xf>
    <xf numFmtId="0" fontId="78" fillId="32" borderId="62" xfId="38" applyFont="1" applyFill="1" applyBorder="1" applyAlignment="1">
      <alignment horizontal="left" vertical="center" wrapText="1"/>
    </xf>
    <xf numFmtId="0" fontId="82" fillId="31" borderId="63" xfId="38" applyFont="1" applyFill="1" applyBorder="1" applyAlignment="1">
      <alignment horizontal="center" vertical="center" wrapText="1"/>
    </xf>
    <xf numFmtId="0" fontId="81" fillId="31" borderId="59" xfId="38" applyFont="1" applyFill="1" applyBorder="1" applyAlignment="1">
      <alignment horizontal="center" vertical="center" wrapText="1"/>
    </xf>
    <xf numFmtId="0" fontId="68" fillId="0" borderId="0" xfId="38"/>
    <xf numFmtId="0" fontId="68" fillId="0" borderId="58" xfId="38" applyBorder="1"/>
    <xf numFmtId="0" fontId="79" fillId="32" borderId="67" xfId="38" applyFont="1" applyFill="1" applyBorder="1" applyAlignment="1">
      <alignment vertical="center" wrapText="1"/>
    </xf>
    <xf numFmtId="0" fontId="79" fillId="32" borderId="66" xfId="38" applyFont="1" applyFill="1" applyBorder="1" applyAlignment="1">
      <alignment vertical="center"/>
    </xf>
    <xf numFmtId="0" fontId="78" fillId="32" borderId="60" xfId="38" applyFont="1" applyFill="1" applyBorder="1"/>
    <xf numFmtId="0" fontId="81" fillId="31" borderId="12" xfId="38" applyFont="1" applyFill="1" applyBorder="1" applyAlignment="1">
      <alignment horizontal="center" vertical="center" wrapText="1"/>
    </xf>
    <xf numFmtId="0" fontId="80" fillId="32" borderId="60" xfId="38" applyFont="1" applyFill="1" applyBorder="1"/>
    <xf numFmtId="0" fontId="68" fillId="32" borderId="61" xfId="38" applyFill="1" applyBorder="1" applyAlignment="1">
      <alignment vertical="center"/>
    </xf>
    <xf numFmtId="0" fontId="78" fillId="32" borderId="62" xfId="38" applyFont="1" applyFill="1" applyBorder="1" applyAlignment="1">
      <alignment vertical="center"/>
    </xf>
    <xf numFmtId="9" fontId="61" fillId="32" borderId="12" xfId="39" applyFont="1" applyFill="1" applyBorder="1" applyAlignment="1">
      <alignment horizontal="center" vertical="center"/>
    </xf>
    <xf numFmtId="9" fontId="61" fillId="32" borderId="65" xfId="39" applyFont="1" applyFill="1" applyBorder="1" applyAlignment="1">
      <alignment horizontal="center" vertical="center"/>
    </xf>
    <xf numFmtId="178" fontId="61" fillId="32" borderId="12" xfId="39" applyNumberFormat="1" applyFont="1" applyFill="1" applyBorder="1" applyAlignment="1">
      <alignment horizontal="center" vertical="center"/>
    </xf>
    <xf numFmtId="9" fontId="61" fillId="32" borderId="11" xfId="39" applyFont="1" applyFill="1" applyBorder="1" applyAlignment="1">
      <alignment horizontal="center" vertical="center"/>
    </xf>
    <xf numFmtId="0" fontId="82" fillId="31" borderId="64" xfId="38" applyFont="1" applyFill="1" applyBorder="1" applyAlignment="1">
      <alignment horizontal="center" vertical="center" wrapText="1"/>
    </xf>
    <xf numFmtId="9" fontId="61" fillId="32" borderId="0" xfId="39" applyFont="1" applyFill="1" applyBorder="1" applyAlignment="1">
      <alignment horizontal="center" vertical="center"/>
    </xf>
    <xf numFmtId="0" fontId="0" fillId="0" borderId="36" xfId="0" applyBorder="1"/>
    <xf numFmtId="0" fontId="0" fillId="33" borderId="0" xfId="0" applyFill="1"/>
    <xf numFmtId="0" fontId="6" fillId="27" borderId="0" xfId="0" applyFont="1" applyFill="1" applyAlignment="1">
      <alignment horizontal="left"/>
    </xf>
    <xf numFmtId="0" fontId="0" fillId="34" borderId="0" xfId="0" applyFill="1"/>
    <xf numFmtId="0" fontId="0" fillId="0" borderId="0" xfId="0" quotePrefix="1"/>
    <xf numFmtId="0" fontId="0" fillId="35" borderId="0" xfId="0" applyFill="1"/>
    <xf numFmtId="0" fontId="0" fillId="36" borderId="0" xfId="0" applyFill="1"/>
    <xf numFmtId="0" fontId="0" fillId="37" borderId="0" xfId="0" applyFill="1"/>
    <xf numFmtId="0" fontId="0" fillId="38" borderId="0" xfId="0" applyFill="1"/>
    <xf numFmtId="0" fontId="19" fillId="0" borderId="9" xfId="37" applyBorder="1"/>
    <xf numFmtId="0" fontId="19" fillId="0" borderId="0" xfId="37"/>
    <xf numFmtId="0" fontId="0" fillId="39" borderId="0" xfId="0" applyFill="1"/>
    <xf numFmtId="0" fontId="0" fillId="40" borderId="0" xfId="0" applyFill="1"/>
    <xf numFmtId="0" fontId="0" fillId="41" borderId="0" xfId="0" applyFill="1"/>
    <xf numFmtId="0" fontId="0" fillId="42" borderId="0" xfId="0" applyFill="1"/>
    <xf numFmtId="0" fontId="11" fillId="9" borderId="0" xfId="0" applyFont="1" applyFill="1" applyAlignment="1">
      <alignment horizontal="center" textRotation="90"/>
    </xf>
    <xf numFmtId="0" fontId="0" fillId="0" borderId="19" xfId="0" applyBorder="1" applyAlignment="1">
      <alignment horizontal="left" vertical="center"/>
    </xf>
    <xf numFmtId="1" fontId="0" fillId="0" borderId="19" xfId="0" applyNumberFormat="1" applyBorder="1" applyAlignment="1">
      <alignment horizontal="left"/>
    </xf>
    <xf numFmtId="0" fontId="85" fillId="32" borderId="0" xfId="41" applyFont="1" applyFill="1" applyAlignment="1">
      <alignment horizontal="left"/>
    </xf>
    <xf numFmtId="0" fontId="86" fillId="32" borderId="0" xfId="41" applyFont="1" applyFill="1" applyAlignment="1">
      <alignment horizontal="left"/>
    </xf>
    <xf numFmtId="0" fontId="87" fillId="43" borderId="0" xfId="41" applyFont="1" applyFill="1"/>
    <xf numFmtId="0" fontId="2" fillId="43" borderId="0" xfId="41" applyFill="1"/>
    <xf numFmtId="0" fontId="88" fillId="43" borderId="0" xfId="41" applyFont="1" applyFill="1"/>
    <xf numFmtId="0" fontId="2" fillId="0" borderId="0" xfId="41"/>
    <xf numFmtId="0" fontId="89" fillId="43" borderId="0" xfId="41" applyFont="1" applyFill="1"/>
    <xf numFmtId="0" fontId="90" fillId="43" borderId="0" xfId="41" applyFont="1" applyFill="1"/>
    <xf numFmtId="0" fontId="25" fillId="43" borderId="0" xfId="41" applyFont="1" applyFill="1"/>
    <xf numFmtId="0" fontId="25" fillId="43" borderId="0" xfId="41" quotePrefix="1" applyFont="1" applyFill="1"/>
    <xf numFmtId="14" fontId="25" fillId="43" borderId="0" xfId="41" applyNumberFormat="1" applyFont="1" applyFill="1" applyAlignment="1">
      <alignment horizontal="left"/>
    </xf>
    <xf numFmtId="14" fontId="2" fillId="0" borderId="0" xfId="41" applyNumberFormat="1"/>
    <xf numFmtId="0" fontId="91" fillId="0" borderId="0" xfId="41" applyFont="1" applyAlignment="1">
      <alignment horizontal="center"/>
    </xf>
    <xf numFmtId="0" fontId="92" fillId="0" borderId="0" xfId="41" applyFont="1"/>
    <xf numFmtId="0" fontId="93" fillId="0" borderId="0" xfId="41" applyFont="1"/>
    <xf numFmtId="0" fontId="94" fillId="0" borderId="0" xfId="41" applyFont="1"/>
    <xf numFmtId="0" fontId="95" fillId="0" borderId="0" xfId="42"/>
    <xf numFmtId="0" fontId="96" fillId="0" borderId="0" xfId="42" applyFont="1"/>
    <xf numFmtId="0" fontId="6" fillId="0" borderId="0" xfId="41" applyFont="1"/>
    <xf numFmtId="0" fontId="13" fillId="0" borderId="0" xfId="43" quotePrefix="1"/>
    <xf numFmtId="0" fontId="85" fillId="44" borderId="0" xfId="41" applyFont="1" applyFill="1" applyAlignment="1">
      <alignment horizontal="left"/>
    </xf>
    <xf numFmtId="0" fontId="86" fillId="44" borderId="0" xfId="41" applyFont="1" applyFill="1" applyAlignment="1">
      <alignment horizontal="left"/>
    </xf>
    <xf numFmtId="0" fontId="12" fillId="43" borderId="0" xfId="41" applyFont="1" applyFill="1"/>
    <xf numFmtId="0" fontId="6" fillId="43" borderId="0" xfId="41" applyFont="1" applyFill="1"/>
    <xf numFmtId="0" fontId="97" fillId="43" borderId="0" xfId="41" applyFont="1" applyFill="1"/>
    <xf numFmtId="0" fontId="97" fillId="43" borderId="0" xfId="41" applyFont="1" applyFill="1" applyAlignment="1">
      <alignment wrapText="1"/>
    </xf>
    <xf numFmtId="0" fontId="97" fillId="43" borderId="0" xfId="41" applyFont="1" applyFill="1" applyAlignment="1">
      <alignment horizontal="left" wrapText="1"/>
    </xf>
    <xf numFmtId="0" fontId="98" fillId="43" borderId="0" xfId="41" applyFont="1" applyFill="1" applyAlignment="1">
      <alignment horizontal="left"/>
    </xf>
    <xf numFmtId="0" fontId="95" fillId="43" borderId="0" xfId="42" applyFill="1" applyAlignment="1">
      <alignment horizontal="left"/>
    </xf>
    <xf numFmtId="0" fontId="6" fillId="43" borderId="0" xfId="41" applyFont="1" applyFill="1" applyAlignment="1">
      <alignment horizontal="left"/>
    </xf>
    <xf numFmtId="0" fontId="99" fillId="43" borderId="0" xfId="41" applyFont="1" applyFill="1"/>
    <xf numFmtId="0" fontId="100" fillId="43" borderId="0" xfId="41" applyFont="1" applyFill="1"/>
    <xf numFmtId="0" fontId="95" fillId="43" borderId="0" xfId="42" applyFill="1"/>
    <xf numFmtId="0" fontId="101" fillId="43" borderId="0" xfId="41" applyFont="1" applyFill="1"/>
    <xf numFmtId="0" fontId="8" fillId="43" borderId="0" xfId="41" applyFont="1" applyFill="1"/>
    <xf numFmtId="0" fontId="10" fillId="43" borderId="0" xfId="41" applyFont="1" applyFill="1"/>
    <xf numFmtId="0" fontId="102" fillId="43" borderId="0" xfId="41" applyFont="1" applyFill="1"/>
    <xf numFmtId="0" fontId="103" fillId="43" borderId="0" xfId="41" applyFont="1" applyFill="1"/>
    <xf numFmtId="0" fontId="104" fillId="43" borderId="0" xfId="41" applyFont="1" applyFill="1"/>
    <xf numFmtId="0" fontId="105" fillId="43" borderId="0" xfId="41" applyFont="1" applyFill="1"/>
    <xf numFmtId="0" fontId="106" fillId="43" borderId="0" xfId="41" applyFont="1" applyFill="1"/>
    <xf numFmtId="0" fontId="107" fillId="0" borderId="0" xfId="41" applyFont="1"/>
    <xf numFmtId="0" fontId="2" fillId="43" borderId="11" xfId="41" applyFill="1" applyBorder="1"/>
    <xf numFmtId="0" fontId="2" fillId="0" borderId="11" xfId="41" applyBorder="1"/>
    <xf numFmtId="0" fontId="108" fillId="43" borderId="0" xfId="41" applyFont="1" applyFill="1"/>
    <xf numFmtId="0" fontId="6" fillId="43" borderId="0" xfId="41" quotePrefix="1" applyFont="1" applyFill="1"/>
    <xf numFmtId="0" fontId="109" fillId="43" borderId="0" xfId="41" applyFont="1" applyFill="1"/>
    <xf numFmtId="0" fontId="13" fillId="0" borderId="0" xfId="4" quotePrefix="1"/>
    <xf numFmtId="3" fontId="92" fillId="0" borderId="0" xfId="41" applyNumberFormat="1" applyFont="1"/>
    <xf numFmtId="43" fontId="0" fillId="0" borderId="22" xfId="1" applyFont="1" applyBorder="1" applyAlignment="1">
      <alignment horizontal="center" vertical="center"/>
    </xf>
    <xf numFmtId="0" fontId="0" fillId="0" borderId="19" xfId="0" applyBorder="1" applyAlignment="1">
      <alignment horizontal="left"/>
    </xf>
    <xf numFmtId="0" fontId="6" fillId="0" borderId="0" xfId="0" applyFont="1" applyAlignment="1">
      <alignment horizontal="center" vertical="center" wrapText="1"/>
    </xf>
    <xf numFmtId="43" fontId="0" fillId="0" borderId="23" xfId="1" applyFont="1" applyBorder="1" applyAlignment="1">
      <alignment horizontal="center" vertical="center"/>
    </xf>
    <xf numFmtId="0" fontId="1" fillId="0" borderId="0" xfId="44"/>
    <xf numFmtId="0" fontId="0" fillId="4" borderId="0" xfId="0" applyFill="1" applyAlignment="1">
      <alignment horizontal="center" vertical="center"/>
    </xf>
    <xf numFmtId="0" fontId="6" fillId="4" borderId="0" xfId="0" applyFont="1" applyFill="1" applyAlignment="1">
      <alignment horizontal="left" vertical="center"/>
    </xf>
    <xf numFmtId="0" fontId="0" fillId="4" borderId="0" xfId="0" applyFill="1" applyAlignment="1">
      <alignment horizontal="left" vertical="center"/>
    </xf>
    <xf numFmtId="0" fontId="6" fillId="0" borderId="54" xfId="0" applyFont="1" applyBorder="1" applyAlignment="1">
      <alignment horizontal="center" vertical="center"/>
    </xf>
    <xf numFmtId="0" fontId="6" fillId="0" borderId="23"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168" fontId="0" fillId="0" borderId="0" xfId="1" applyNumberFormat="1" applyFont="1" applyAlignment="1">
      <alignment horizontal="center" vertical="center" wrapText="1"/>
    </xf>
    <xf numFmtId="0" fontId="6" fillId="0" borderId="54" xfId="0" applyFont="1" applyBorder="1" applyAlignment="1">
      <alignment horizontal="center" vertical="center" wrapText="1"/>
    </xf>
    <xf numFmtId="0" fontId="6" fillId="0" borderId="23" xfId="0" applyFont="1" applyBorder="1" applyAlignment="1">
      <alignment horizontal="center" vertical="center" wrapText="1"/>
    </xf>
    <xf numFmtId="0" fontId="22" fillId="18" borderId="28" xfId="6" applyFont="1" applyFill="1" applyBorder="1" applyAlignment="1">
      <alignment horizontal="right" vertical="center"/>
    </xf>
    <xf numFmtId="0" fontId="0" fillId="0" borderId="23" xfId="0" applyBorder="1" applyAlignment="1">
      <alignment horizontal="center" vertical="center" wrapText="1"/>
    </xf>
    <xf numFmtId="0" fontId="22" fillId="18" borderId="28" xfId="6" applyFont="1" applyFill="1" applyBorder="1" applyAlignment="1">
      <alignment horizontal="center" vertical="center"/>
    </xf>
    <xf numFmtId="0" fontId="6" fillId="0" borderId="0" xfId="0" applyFont="1" applyAlignment="1">
      <alignment horizontal="center" vertical="center" wrapText="1"/>
    </xf>
    <xf numFmtId="0" fontId="24" fillId="0" borderId="0" xfId="7" applyFont="1" applyAlignment="1">
      <alignment horizontal="center"/>
    </xf>
    <xf numFmtId="168" fontId="0" fillId="0" borderId="0" xfId="1" applyNumberFormat="1" applyFont="1" applyAlignment="1">
      <alignment horizontal="center" vertical="center"/>
    </xf>
    <xf numFmtId="0" fontId="0" fillId="0" borderId="0" xfId="0" applyAlignment="1">
      <alignment horizontal="center"/>
    </xf>
    <xf numFmtId="168" fontId="0" fillId="0" borderId="0" xfId="1" applyNumberFormat="1" applyFont="1" applyAlignment="1">
      <alignment horizontal="center"/>
    </xf>
    <xf numFmtId="3" fontId="56" fillId="24" borderId="33" xfId="30" applyNumberFormat="1" applyFont="1" applyFill="1" applyBorder="1" applyAlignment="1">
      <alignment horizontal="center" vertical="center"/>
    </xf>
    <xf numFmtId="3" fontId="55" fillId="0" borderId="0" xfId="28" applyNumberFormat="1" applyFont="1" applyAlignment="1">
      <alignment horizontal="center" vertical="center"/>
    </xf>
    <xf numFmtId="3" fontId="56" fillId="24" borderId="35" xfId="32" applyNumberFormat="1" applyFont="1" applyFill="1" applyBorder="1" applyAlignment="1">
      <alignment horizontal="center" vertical="center"/>
    </xf>
    <xf numFmtId="3" fontId="56" fillId="24" borderId="35" xfId="29" applyNumberFormat="1" applyFont="1" applyFill="1" applyBorder="1" applyAlignment="1">
      <alignment horizontal="center" vertical="center"/>
    </xf>
    <xf numFmtId="3" fontId="56" fillId="24" borderId="35" xfId="32" applyNumberFormat="1" applyFont="1" applyFill="1" applyBorder="1" applyAlignment="1">
      <alignment horizontal="center" vertical="center" wrapText="1"/>
    </xf>
    <xf numFmtId="3" fontId="56" fillId="24" borderId="37" xfId="32" applyNumberFormat="1" applyFont="1" applyFill="1" applyBorder="1" applyAlignment="1">
      <alignment horizontal="center" vertical="center"/>
    </xf>
    <xf numFmtId="3" fontId="56" fillId="24" borderId="38" xfId="29" applyNumberFormat="1" applyFont="1" applyFill="1" applyBorder="1" applyAlignment="1">
      <alignment horizontal="center" vertical="center"/>
    </xf>
    <xf numFmtId="170" fontId="36" fillId="0" borderId="40" xfId="17" applyNumberFormat="1" applyFont="1" applyBorder="1" applyAlignment="1" applyProtection="1">
      <alignment horizontal="center" vertical="center"/>
      <protection locked="0"/>
    </xf>
    <xf numFmtId="170" fontId="36" fillId="0" borderId="41" xfId="17" applyNumberFormat="1" applyFont="1" applyBorder="1" applyAlignment="1" applyProtection="1">
      <alignment horizontal="center" vertical="center"/>
      <protection locked="0"/>
    </xf>
    <xf numFmtId="170" fontId="36" fillId="0" borderId="42" xfId="17" applyNumberFormat="1" applyFont="1" applyBorder="1" applyAlignment="1" applyProtection="1">
      <alignment horizontal="center" vertical="center"/>
      <protection locked="0"/>
    </xf>
    <xf numFmtId="3" fontId="35" fillId="24" borderId="33" xfId="18" applyNumberFormat="1" applyFont="1" applyFill="1" applyBorder="1" applyAlignment="1" applyProtection="1">
      <alignment horizontal="center" vertical="center"/>
      <protection locked="0"/>
    </xf>
    <xf numFmtId="3" fontId="34" fillId="0" borderId="0" xfId="13" applyNumberFormat="1" applyFont="1" applyAlignment="1" applyProtection="1">
      <alignment horizontal="center" vertical="center"/>
      <protection locked="0"/>
    </xf>
    <xf numFmtId="3" fontId="35" fillId="24" borderId="35" xfId="15" applyNumberFormat="1" applyFont="1" applyFill="1" applyBorder="1" applyAlignment="1" applyProtection="1">
      <alignment horizontal="center" vertical="center"/>
      <protection locked="0"/>
    </xf>
    <xf numFmtId="3" fontId="35" fillId="24" borderId="35" xfId="14" applyNumberFormat="1" applyFont="1" applyFill="1" applyBorder="1" applyAlignment="1" applyProtection="1">
      <alignment horizontal="center" vertical="center"/>
      <protection locked="0"/>
    </xf>
    <xf numFmtId="3" fontId="35" fillId="24" borderId="35" xfId="15" applyNumberFormat="1" applyFont="1" applyFill="1" applyBorder="1" applyAlignment="1" applyProtection="1">
      <alignment horizontal="center" vertical="center" wrapText="1"/>
      <protection locked="0"/>
    </xf>
    <xf numFmtId="3" fontId="35" fillId="24" borderId="37" xfId="15" applyNumberFormat="1" applyFont="1" applyFill="1" applyBorder="1" applyAlignment="1" applyProtection="1">
      <alignment horizontal="center" vertical="center"/>
      <protection locked="0"/>
    </xf>
    <xf numFmtId="3" fontId="35" fillId="24" borderId="38" xfId="14" applyNumberFormat="1" applyFont="1" applyFill="1" applyBorder="1" applyAlignment="1" applyProtection="1">
      <alignment horizontal="center" vertical="center"/>
      <protection locked="0"/>
    </xf>
    <xf numFmtId="3" fontId="42" fillId="0" borderId="44" xfId="21" applyNumberFormat="1" applyFont="1" applyBorder="1" applyAlignment="1">
      <alignment horizontal="center" vertical="center"/>
    </xf>
    <xf numFmtId="3" fontId="34" fillId="0" borderId="0" xfId="13" applyNumberFormat="1" applyFont="1" applyAlignment="1">
      <alignment horizontal="center" vertical="center"/>
    </xf>
    <xf numFmtId="3" fontId="37" fillId="0" borderId="34" xfId="21" applyNumberFormat="1" applyFont="1" applyBorder="1" applyAlignment="1">
      <alignment horizontal="center" vertical="center"/>
    </xf>
    <xf numFmtId="3" fontId="35" fillId="24" borderId="35" xfId="15" applyNumberFormat="1" applyFont="1" applyFill="1" applyBorder="1" applyAlignment="1">
      <alignment horizontal="center" vertical="center"/>
    </xf>
    <xf numFmtId="3" fontId="35" fillId="24" borderId="35" xfId="21" applyNumberFormat="1" applyFont="1" applyFill="1" applyBorder="1" applyAlignment="1">
      <alignment horizontal="center" vertical="center"/>
    </xf>
    <xf numFmtId="3" fontId="35" fillId="24" borderId="35" xfId="15" applyNumberFormat="1" applyFont="1" applyFill="1" applyBorder="1" applyAlignment="1">
      <alignment horizontal="center" vertical="center" wrapText="1"/>
    </xf>
    <xf numFmtId="3" fontId="35" fillId="24" borderId="37" xfId="15" applyNumberFormat="1" applyFont="1" applyFill="1" applyBorder="1" applyAlignment="1">
      <alignment horizontal="center" vertical="center"/>
    </xf>
    <xf numFmtId="3" fontId="35" fillId="24" borderId="38" xfId="21" applyNumberFormat="1" applyFont="1" applyFill="1" applyBorder="1" applyAlignment="1">
      <alignment horizontal="center" vertical="center"/>
    </xf>
    <xf numFmtId="3" fontId="35" fillId="24" borderId="38" xfId="15" applyNumberFormat="1" applyFont="1" applyFill="1" applyBorder="1" applyAlignment="1">
      <alignment horizontal="center" vertical="center"/>
    </xf>
    <xf numFmtId="3" fontId="35" fillId="24" borderId="38" xfId="15" applyNumberFormat="1" applyFont="1" applyFill="1" applyBorder="1" applyAlignment="1">
      <alignment horizontal="center" vertical="center" wrapText="1"/>
    </xf>
    <xf numFmtId="3" fontId="42" fillId="0" borderId="44" xfId="23" applyNumberFormat="1" applyFont="1" applyBorder="1" applyAlignment="1">
      <alignment horizontal="center" vertical="center"/>
    </xf>
    <xf numFmtId="3" fontId="42" fillId="0" borderId="44" xfId="24" applyNumberFormat="1" applyFont="1" applyBorder="1" applyAlignment="1">
      <alignment horizontal="center" vertical="center"/>
    </xf>
    <xf numFmtId="3" fontId="42" fillId="0" borderId="44" xfId="19" applyNumberFormat="1" applyFont="1" applyBorder="1" applyAlignment="1" applyProtection="1">
      <alignment horizontal="center" vertical="center"/>
      <protection locked="0"/>
    </xf>
    <xf numFmtId="3" fontId="34" fillId="0" borderId="0" xfId="13" applyNumberFormat="1" applyFont="1" applyBorder="1" applyAlignment="1" applyProtection="1">
      <alignment horizontal="center" vertical="center"/>
      <protection locked="0"/>
    </xf>
    <xf numFmtId="3" fontId="35" fillId="24" borderId="40" xfId="15" applyNumberFormat="1" applyFont="1" applyFill="1" applyBorder="1" applyAlignment="1" applyProtection="1">
      <alignment horizontal="center" vertical="center" wrapText="1"/>
      <protection locked="0"/>
    </xf>
    <xf numFmtId="3" fontId="35" fillId="24" borderId="41" xfId="15" applyNumberFormat="1" applyFont="1" applyFill="1" applyBorder="1" applyAlignment="1" applyProtection="1">
      <alignment horizontal="center" vertical="center" wrapText="1"/>
      <protection locked="0"/>
    </xf>
    <xf numFmtId="3" fontId="35" fillId="24" borderId="42" xfId="15" applyNumberFormat="1" applyFont="1" applyFill="1" applyBorder="1" applyAlignment="1" applyProtection="1">
      <alignment horizontal="center" vertical="center" wrapText="1"/>
      <protection locked="0"/>
    </xf>
    <xf numFmtId="173" fontId="35" fillId="24" borderId="40" xfId="19" applyNumberFormat="1" applyFont="1" applyFill="1" applyBorder="1" applyAlignment="1" applyProtection="1">
      <alignment horizontal="center" vertical="center"/>
      <protection locked="0"/>
    </xf>
    <xf numFmtId="173" fontId="35" fillId="24" borderId="42" xfId="19" applyNumberFormat="1" applyFont="1" applyFill="1" applyBorder="1" applyAlignment="1" applyProtection="1">
      <alignment horizontal="center" vertical="center"/>
      <protection locked="0"/>
    </xf>
    <xf numFmtId="173" fontId="35" fillId="24" borderId="38" xfId="19" applyNumberFormat="1" applyFont="1" applyFill="1" applyBorder="1" applyAlignment="1" applyProtection="1">
      <alignment horizontal="center" vertical="center"/>
      <protection locked="0"/>
    </xf>
    <xf numFmtId="3" fontId="34" fillId="0" borderId="34" xfId="13" applyNumberFormat="1" applyFont="1" applyBorder="1" applyAlignment="1" applyProtection="1">
      <alignment horizontal="center" vertical="center"/>
      <protection locked="0"/>
    </xf>
    <xf numFmtId="173" fontId="35" fillId="24" borderId="35" xfId="19" applyNumberFormat="1" applyFont="1" applyFill="1" applyBorder="1" applyAlignment="1" applyProtection="1">
      <alignment horizontal="center" vertical="center"/>
      <protection locked="0"/>
    </xf>
    <xf numFmtId="167" fontId="42" fillId="0" borderId="44" xfId="19" applyNumberFormat="1" applyFont="1" applyBorder="1" applyAlignment="1" applyProtection="1">
      <alignment horizontal="center" vertical="center"/>
      <protection locked="0"/>
    </xf>
    <xf numFmtId="170" fontId="36" fillId="0" borderId="40" xfId="12" applyNumberFormat="1" applyFont="1" applyBorder="1" applyAlignment="1" applyProtection="1">
      <alignment horizontal="center" vertical="center"/>
      <protection locked="0"/>
    </xf>
    <xf numFmtId="170" fontId="36" fillId="0" borderId="41" xfId="12" applyNumberFormat="1" applyFont="1" applyBorder="1" applyAlignment="1" applyProtection="1">
      <alignment horizontal="center" vertical="center"/>
      <protection locked="0"/>
    </xf>
    <xf numFmtId="170" fontId="36" fillId="0" borderId="42" xfId="12" applyNumberFormat="1" applyFont="1" applyBorder="1" applyAlignment="1" applyProtection="1">
      <alignment horizontal="center" vertical="center"/>
      <protection locked="0"/>
    </xf>
    <xf numFmtId="3" fontId="35" fillId="24" borderId="33" xfId="12" applyNumberFormat="1" applyFont="1" applyFill="1" applyBorder="1" applyAlignment="1" applyProtection="1">
      <alignment horizontal="center" vertical="center"/>
      <protection locked="0"/>
    </xf>
    <xf numFmtId="3" fontId="34" fillId="0" borderId="0" xfId="12" applyNumberFormat="1" applyFont="1" applyAlignment="1" applyProtection="1">
      <alignment horizontal="center" vertical="center"/>
      <protection locked="0"/>
    </xf>
    <xf numFmtId="3" fontId="35" fillId="24" borderId="35" xfId="12" applyNumberFormat="1" applyFont="1" applyFill="1" applyBorder="1" applyAlignment="1" applyProtection="1">
      <alignment horizontal="center" vertical="center"/>
      <protection locked="0"/>
    </xf>
    <xf numFmtId="3" fontId="35" fillId="24" borderId="35" xfId="12" applyNumberFormat="1" applyFont="1" applyFill="1" applyBorder="1" applyAlignment="1" applyProtection="1">
      <alignment horizontal="center" vertical="center" wrapText="1"/>
      <protection locked="0"/>
    </xf>
    <xf numFmtId="3" fontId="35" fillId="24" borderId="37" xfId="12" applyNumberFormat="1" applyFont="1" applyFill="1" applyBorder="1" applyAlignment="1" applyProtection="1">
      <alignment horizontal="center" vertical="center"/>
      <protection locked="0"/>
    </xf>
    <xf numFmtId="3" fontId="35" fillId="24" borderId="38" xfId="12" applyNumberFormat="1" applyFont="1" applyFill="1" applyBorder="1" applyAlignment="1" applyProtection="1">
      <alignment horizontal="center" vertical="center"/>
      <protection locked="0"/>
    </xf>
    <xf numFmtId="3" fontId="42" fillId="0" borderId="44" xfId="12" applyNumberFormat="1" applyFont="1" applyBorder="1" applyAlignment="1">
      <alignment horizontal="center" vertical="center"/>
    </xf>
    <xf numFmtId="3" fontId="34" fillId="0" borderId="0" xfId="12" applyNumberFormat="1" applyFont="1" applyAlignment="1">
      <alignment horizontal="center" vertical="center"/>
    </xf>
    <xf numFmtId="3" fontId="37" fillId="0" borderId="34" xfId="12" applyNumberFormat="1" applyFont="1" applyBorder="1" applyAlignment="1">
      <alignment horizontal="center" vertical="center"/>
    </xf>
    <xf numFmtId="3" fontId="35" fillId="24" borderId="35" xfId="12" applyNumberFormat="1" applyFont="1" applyFill="1" applyBorder="1" applyAlignment="1">
      <alignment horizontal="center" vertical="center"/>
    </xf>
    <xf numFmtId="3" fontId="35" fillId="24" borderId="35" xfId="12" applyNumberFormat="1" applyFont="1" applyFill="1" applyBorder="1" applyAlignment="1">
      <alignment horizontal="center" vertical="center" wrapText="1"/>
    </xf>
    <xf numFmtId="3" fontId="35" fillId="24" borderId="37" xfId="12" applyNumberFormat="1" applyFont="1" applyFill="1" applyBorder="1" applyAlignment="1">
      <alignment horizontal="center" vertical="center"/>
    </xf>
    <xf numFmtId="3" fontId="35" fillId="24" borderId="38" xfId="12" applyNumberFormat="1" applyFont="1" applyFill="1" applyBorder="1" applyAlignment="1">
      <alignment horizontal="center" vertical="center"/>
    </xf>
    <xf numFmtId="3" fontId="35" fillId="24" borderId="38" xfId="12" applyNumberFormat="1" applyFont="1" applyFill="1" applyBorder="1" applyAlignment="1">
      <alignment horizontal="center" vertical="center" wrapText="1"/>
    </xf>
    <xf numFmtId="3" fontId="42" fillId="0" borderId="44" xfId="12" applyNumberFormat="1" applyFont="1" applyBorder="1" applyAlignment="1" applyProtection="1">
      <alignment horizontal="center" vertical="center"/>
      <protection locked="0"/>
    </xf>
    <xf numFmtId="3" fontId="35" fillId="24" borderId="40" xfId="12" applyNumberFormat="1" applyFont="1" applyFill="1" applyBorder="1" applyAlignment="1" applyProtection="1">
      <alignment horizontal="center" vertical="center" wrapText="1"/>
      <protection locked="0"/>
    </xf>
    <xf numFmtId="3" fontId="35" fillId="24" borderId="41" xfId="12" applyNumberFormat="1" applyFont="1" applyFill="1" applyBorder="1" applyAlignment="1" applyProtection="1">
      <alignment horizontal="center" vertical="center" wrapText="1"/>
      <protection locked="0"/>
    </xf>
    <xf numFmtId="3" fontId="35" fillId="24" borderId="42" xfId="12" applyNumberFormat="1" applyFont="1" applyFill="1" applyBorder="1" applyAlignment="1" applyProtection="1">
      <alignment horizontal="center" vertical="center" wrapText="1"/>
      <protection locked="0"/>
    </xf>
    <xf numFmtId="173" fontId="35" fillId="24" borderId="40" xfId="12" applyNumberFormat="1" applyFont="1" applyFill="1" applyBorder="1" applyAlignment="1" applyProtection="1">
      <alignment horizontal="center" vertical="center"/>
      <protection locked="0"/>
    </xf>
    <xf numFmtId="173" fontId="35" fillId="24" borderId="42" xfId="12" applyNumberFormat="1" applyFont="1" applyFill="1" applyBorder="1" applyAlignment="1" applyProtection="1">
      <alignment horizontal="center" vertical="center"/>
      <protection locked="0"/>
    </xf>
    <xf numFmtId="173" fontId="35" fillId="24" borderId="38" xfId="12" applyNumberFormat="1" applyFont="1" applyFill="1" applyBorder="1" applyAlignment="1" applyProtection="1">
      <alignment horizontal="center" vertical="center"/>
      <protection locked="0"/>
    </xf>
    <xf numFmtId="173" fontId="35" fillId="24" borderId="35" xfId="12" applyNumberFormat="1" applyFont="1" applyFill="1" applyBorder="1" applyAlignment="1" applyProtection="1">
      <alignment horizontal="center" vertical="center"/>
      <protection locked="0"/>
    </xf>
    <xf numFmtId="167" fontId="42" fillId="0" borderId="44" xfId="12" applyNumberFormat="1" applyFont="1" applyBorder="1" applyAlignment="1" applyProtection="1">
      <alignment horizontal="center" vertical="center"/>
      <protection locked="0"/>
    </xf>
    <xf numFmtId="0" fontId="6" fillId="0" borderId="25" xfId="0" applyFont="1" applyBorder="1" applyAlignment="1">
      <alignment horizontal="center" vertical="center" wrapText="1"/>
    </xf>
    <xf numFmtId="0" fontId="24" fillId="0" borderId="0" xfId="35" applyFont="1" applyAlignment="1">
      <alignment horizontal="center"/>
    </xf>
    <xf numFmtId="0" fontId="6" fillId="0" borderId="56" xfId="0" applyFont="1" applyBorder="1" applyAlignment="1">
      <alignment horizontal="center" vertical="center" wrapText="1"/>
    </xf>
    <xf numFmtId="1" fontId="0" fillId="0" borderId="9" xfId="0" applyNumberFormat="1" applyBorder="1" applyAlignment="1">
      <alignment horizontal="center" vertical="center" wrapText="1"/>
    </xf>
    <xf numFmtId="0" fontId="6" fillId="0" borderId="57" xfId="0" applyFont="1" applyBorder="1" applyAlignment="1">
      <alignment horizontal="center" vertical="center" wrapText="1"/>
    </xf>
    <xf numFmtId="0" fontId="65" fillId="0" borderId="12" xfId="35" applyFont="1" applyBorder="1" applyAlignment="1">
      <alignment horizontal="center" vertical="center"/>
    </xf>
  </cellXfs>
  <cellStyles count="45">
    <cellStyle name="Body" xfId="11" xr:uid="{82392775-DF2F-48F1-8553-F21F7AFD313F}"/>
    <cellStyle name="Excel Built-in Explanatory Text" xfId="25" xr:uid="{912D0171-AD25-4D5D-9342-A93E8262DE4A}"/>
    <cellStyle name="Excel Built-in Explanatory Text 2" xfId="27" xr:uid="{AED4A3C8-0078-4DDF-9FC1-9228D2BEAB77}"/>
    <cellStyle name="Header" xfId="10" xr:uid="{2E72535D-E536-4F76-BD48-5DA50A890F0F}"/>
    <cellStyle name="Lien hypertexte" xfId="4" builtinId="8"/>
    <cellStyle name="Lien hypertexte 2" xfId="42" xr:uid="{69844DD0-A842-419B-A457-B50262E0E3AD}"/>
    <cellStyle name="Lien hypertexte 3" xfId="43" xr:uid="{8243E153-6C78-4B5E-B05B-6D6E39103054}"/>
    <cellStyle name="Milliers" xfId="1" builtinId="3"/>
    <cellStyle name="Milliers 2" xfId="36" xr:uid="{DBF563EA-4DFD-4BCA-A93E-008EE4A701F6}"/>
    <cellStyle name="Normal" xfId="0" builtinId="0"/>
    <cellStyle name="Normal 10" xfId="38" xr:uid="{8B75F572-99F6-4751-BF14-A8253A0F34C7}"/>
    <cellStyle name="Normal 11" xfId="44" xr:uid="{444D56BB-E427-4A77-8F1C-F2B968DD8B93}"/>
    <cellStyle name="Normal 2" xfId="5" xr:uid="{21EA41FA-2D20-458A-A771-D96F45E48C42}"/>
    <cellStyle name="Normal 2 2" xfId="37" xr:uid="{96919492-C7E3-4EF8-B6AC-7B6142D20507}"/>
    <cellStyle name="Normal 2 3" xfId="40" xr:uid="{89784959-E685-41E7-BA6D-A5285142FBD9}"/>
    <cellStyle name="Normal 3" xfId="6" xr:uid="{1A52106E-3CEC-4787-9AE4-C65606321487}"/>
    <cellStyle name="Normal 4" xfId="3" xr:uid="{3E8C40A4-F871-4451-AF38-D2FF5D31CEB8}"/>
    <cellStyle name="Normal 5" xfId="9" xr:uid="{5745F13C-5C9D-4DA5-9B9D-8F006EC6F165}"/>
    <cellStyle name="Normal 6" xfId="12" xr:uid="{29AFD68A-EBAA-49C9-AD10-BBD69B655DDA}"/>
    <cellStyle name="Normal 7" xfId="26" xr:uid="{78741282-9FB6-46F0-AA9D-74FE95A683B6}"/>
    <cellStyle name="Normal 8" xfId="31" xr:uid="{D1C6AEE5-F24C-4878-8E33-7B914055E327}"/>
    <cellStyle name="Normal 8 2" xfId="8" xr:uid="{67381C36-8373-496E-8A75-941992FC6C6C}"/>
    <cellStyle name="Normal 8 3" xfId="41" xr:uid="{F6B8A1F2-0E48-4B18-98D4-61FFF7CCD5D6}"/>
    <cellStyle name="Normal 9" xfId="7" xr:uid="{C8961FBC-DEB3-431C-94E0-5178B63FF80C}"/>
    <cellStyle name="Normal 9 2" xfId="35" xr:uid="{5D58CC42-782B-4D4C-8AB7-30E6CF8F2DE6}"/>
    <cellStyle name="Normal_NTCIND9899" xfId="18" xr:uid="{4413753C-81C4-4EEC-B8F3-1768A7C78979}"/>
    <cellStyle name="Normal_NTCIND9899 2" xfId="30" xr:uid="{E2E43760-2D81-43BD-8102-18F61D555427}"/>
    <cellStyle name="Normal_NTCIND9899P" xfId="14" xr:uid="{BD628A16-2889-4A43-ABC9-130BB8CAB2D2}"/>
    <cellStyle name="Normal_NTCIND9899P 2" xfId="29" xr:uid="{D6D09DD9-BA56-4C0C-8296-9840CDBCDF2F}"/>
    <cellStyle name="Normal_NTCOP9899P" xfId="17" xr:uid="{937750C7-8176-437C-B90D-23F24F6E65D0}"/>
    <cellStyle name="Normal_NTCOP9899P 2" xfId="34" xr:uid="{4C8F0D58-BF83-4115-A24C-5FC369EB1D3C}"/>
    <cellStyle name="Normal_NTEFEX9899P" xfId="16" xr:uid="{4CFEA2AE-96F2-437E-92B7-B89F807B1A09}"/>
    <cellStyle name="Normal_NTEFEX9899P 2" xfId="33" xr:uid="{CAF2863C-3882-4870-92F6-16815B375475}"/>
    <cellStyle name="Normal_NTFOUR9899P" xfId="15" xr:uid="{4C154DDA-07E6-480E-9348-A19E138769AD}"/>
    <cellStyle name="Normal_NTFOUR9899P 2" xfId="32" xr:uid="{8A00B342-C5C6-4F72-938A-90BF6FA2ECE4}"/>
    <cellStyle name="Normal_NTFRUI9899" xfId="20" xr:uid="{54A97D0F-CB83-4C10-948A-2CB1F4927B1E}"/>
    <cellStyle name="Normal_NTFRUI9899P" xfId="19" xr:uid="{DF26FAB6-B89C-42F7-B256-75D813B89334}"/>
    <cellStyle name="Normal_NTLEG19899" xfId="22" xr:uid="{9EFA32AB-C080-4A6C-B744-1EFC6C0CE6D5}"/>
    <cellStyle name="Normal_NTLEG19899P" xfId="21" xr:uid="{601FE96F-CAA7-4C0D-A4A4-74854B0742CF}"/>
    <cellStyle name="Normal_NTLEG29899" xfId="24" xr:uid="{269BD826-5209-4BF7-82FF-17C47C35C493}"/>
    <cellStyle name="Normal_NTLEG29899P" xfId="23" xr:uid="{AC74DE76-7166-4D1F-A28F-18330A1C663C}"/>
    <cellStyle name="Normal_NTTERR9899P" xfId="13" xr:uid="{3B39FFA3-8456-44BD-A05F-3B070C3FE1B0}"/>
    <cellStyle name="Normal_NTTERR9899P 2" xfId="28" xr:uid="{AE41A567-229A-49DC-9460-4D1829A476CE}"/>
    <cellStyle name="Pourcentage" xfId="2" builtinId="5"/>
    <cellStyle name="Pourcentage 2" xfId="39" xr:uid="{5AD89529-AF39-4F61-A0C5-D16E5035B399}"/>
  </cellStyles>
  <dxfs count="1">
    <dxf>
      <font>
        <color rgb="FFD1DEEE"/>
      </font>
      <fill>
        <patternFill>
          <fgColor rgb="FFD1DEEE"/>
          <bgColor rgb="FFD1DEEE"/>
        </patternFill>
      </fill>
    </dxf>
  </dxfs>
  <tableStyles count="0" defaultTableStyle="TableStyleMedium2" defaultPivotStyle="PivotStyleLight16"/>
  <colors>
    <mruColors>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fr-FR"/>
              <a:t>2015 Légumes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fr-FR"/>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1E7D-4503-8080-8DF4576AD25F}"/>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1E7D-4503-8080-8DF4576AD25F}"/>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1E7D-4503-8080-8DF4576AD25F}"/>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1E7D-4503-8080-8DF4576AD25F}"/>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1E7D-4503-8080-8DF4576AD25F}"/>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1E7D-4503-8080-8DF4576AD25F}"/>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1E7D-4503-8080-8DF4576AD25F}"/>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1E7D-4503-8080-8DF4576AD25F}"/>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1E7D-4503-8080-8DF4576AD25F}"/>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1E7D-4503-8080-8DF4576AD25F}"/>
              </c:ext>
            </c:extLst>
          </c:dPt>
          <c:dPt>
            <c:idx val="10"/>
            <c:bubble3D val="0"/>
            <c:spPr>
              <a:solidFill>
                <a:schemeClr val="accent5">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5-1E7D-4503-8080-8DF4576AD25F}"/>
              </c:ext>
            </c:extLst>
          </c:dPt>
          <c:dPt>
            <c:idx val="11"/>
            <c:bubble3D val="0"/>
            <c:spPr>
              <a:solidFill>
                <a:schemeClr val="accent6">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7-1E7D-4503-8080-8DF4576AD25F}"/>
              </c:ext>
            </c:extLst>
          </c:dPt>
          <c:dPt>
            <c:idx val="12"/>
            <c:bubble3D val="0"/>
            <c:spPr>
              <a:solidFill>
                <a:schemeClr val="accent1">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9-1E7D-4503-8080-8DF4576AD25F}"/>
              </c:ext>
            </c:extLst>
          </c:dPt>
          <c:dPt>
            <c:idx val="13"/>
            <c:bubble3D val="0"/>
            <c:spPr>
              <a:solidFill>
                <a:schemeClr val="accent2">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B-1E7D-4503-8080-8DF4576AD25F}"/>
              </c:ext>
            </c:extLst>
          </c:dPt>
          <c:dPt>
            <c:idx val="14"/>
            <c:bubble3D val="0"/>
            <c:spPr>
              <a:solidFill>
                <a:schemeClr val="accent3">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D-1E7D-4503-8080-8DF4576AD25F}"/>
              </c:ext>
            </c:extLst>
          </c:dPt>
          <c:dPt>
            <c:idx val="15"/>
            <c:bubble3D val="0"/>
            <c:spPr>
              <a:solidFill>
                <a:schemeClr val="accent4">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F-1E7D-4503-8080-8DF4576AD25F}"/>
              </c:ext>
            </c:extLst>
          </c:dPt>
          <c:dPt>
            <c:idx val="16"/>
            <c:bubble3D val="0"/>
            <c:spPr>
              <a:solidFill>
                <a:schemeClr val="accent5">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1-1E7D-4503-8080-8DF4576AD25F}"/>
              </c:ext>
            </c:extLst>
          </c:dPt>
          <c:dPt>
            <c:idx val="17"/>
            <c:bubble3D val="0"/>
            <c:spPr>
              <a:solidFill>
                <a:schemeClr val="accent6">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3-1E7D-4503-8080-8DF4576AD25F}"/>
              </c:ext>
            </c:extLst>
          </c:dPt>
          <c:dPt>
            <c:idx val="18"/>
            <c:bubble3D val="0"/>
            <c:spPr>
              <a:solidFill>
                <a:schemeClr val="accent1">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5-1E7D-4503-8080-8DF4576AD25F}"/>
              </c:ext>
            </c:extLst>
          </c:dPt>
          <c:dPt>
            <c:idx val="19"/>
            <c:bubble3D val="0"/>
            <c:spPr>
              <a:solidFill>
                <a:schemeClr val="accent2">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7-1E7D-4503-8080-8DF4576AD25F}"/>
              </c:ext>
            </c:extLst>
          </c:dPt>
          <c:dPt>
            <c:idx val="20"/>
            <c:bubble3D val="0"/>
            <c:spPr>
              <a:solidFill>
                <a:schemeClr val="accent3">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9-1E7D-4503-8080-8DF4576AD25F}"/>
              </c:ext>
            </c:extLst>
          </c:dPt>
          <c:dPt>
            <c:idx val="21"/>
            <c:bubble3D val="0"/>
            <c:spPr>
              <a:solidFill>
                <a:schemeClr val="accent4">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B-1E7D-4503-8080-8DF4576AD25F}"/>
              </c:ext>
            </c:extLst>
          </c:dPt>
          <c:dPt>
            <c:idx val="22"/>
            <c:bubble3D val="0"/>
            <c:spPr>
              <a:solidFill>
                <a:schemeClr val="accent5">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D-1E7D-4503-8080-8DF4576AD25F}"/>
              </c:ext>
            </c:extLst>
          </c:dPt>
          <c:dPt>
            <c:idx val="23"/>
            <c:bubble3D val="0"/>
            <c:spPr>
              <a:solidFill>
                <a:schemeClr val="accent6">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F-1E7D-4503-8080-8DF4576AD25F}"/>
              </c:ext>
            </c:extLst>
          </c:dPt>
          <c:dPt>
            <c:idx val="24"/>
            <c:bubble3D val="0"/>
            <c:spPr>
              <a:solidFill>
                <a:schemeClr val="accent1">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1-1E7D-4503-8080-8DF4576AD25F}"/>
              </c:ext>
            </c:extLst>
          </c:dPt>
          <c:dPt>
            <c:idx val="25"/>
            <c:bubble3D val="0"/>
            <c:spPr>
              <a:solidFill>
                <a:schemeClr val="accent2">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3-1E7D-4503-8080-8DF4576AD25F}"/>
              </c:ext>
            </c:extLst>
          </c:dPt>
          <c:dPt>
            <c:idx val="26"/>
            <c:bubble3D val="0"/>
            <c:spPr>
              <a:solidFill>
                <a:schemeClr val="accent3">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5-1E7D-4503-8080-8DF4576AD25F}"/>
              </c:ext>
            </c:extLst>
          </c:dPt>
          <c:dPt>
            <c:idx val="27"/>
            <c:bubble3D val="0"/>
            <c:spPr>
              <a:solidFill>
                <a:schemeClr val="accent4">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7-1E7D-4503-8080-8DF4576AD25F}"/>
              </c:ext>
            </c:extLst>
          </c:dPt>
          <c:dPt>
            <c:idx val="28"/>
            <c:bubble3D val="0"/>
            <c:spPr>
              <a:solidFill>
                <a:schemeClr val="accent5">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9-1E7D-4503-8080-8DF4576AD25F}"/>
              </c:ext>
            </c:extLst>
          </c:dPt>
          <c:dPt>
            <c:idx val="29"/>
            <c:bubble3D val="0"/>
            <c:spPr>
              <a:solidFill>
                <a:schemeClr val="accent6">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B-1E7D-4503-8080-8DF4576AD25F}"/>
              </c:ext>
            </c:extLst>
          </c:dPt>
          <c:dPt>
            <c:idx val="30"/>
            <c:bubble3D val="0"/>
            <c:spPr>
              <a:solidFill>
                <a:schemeClr val="accent1">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D-1E7D-4503-8080-8DF4576AD25F}"/>
              </c:ext>
            </c:extLst>
          </c:dPt>
          <c:dPt>
            <c:idx val="31"/>
            <c:bubble3D val="0"/>
            <c:spPr>
              <a:solidFill>
                <a:schemeClr val="accent2">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F-1E7D-4503-8080-8DF4576AD25F}"/>
              </c:ext>
            </c:extLst>
          </c:dPt>
          <c:dPt>
            <c:idx val="32"/>
            <c:bubble3D val="0"/>
            <c:spPr>
              <a:solidFill>
                <a:schemeClr val="accent3">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1-1E7D-4503-8080-8DF4576AD25F}"/>
              </c:ext>
            </c:extLst>
          </c:dPt>
          <c:dPt>
            <c:idx val="33"/>
            <c:bubble3D val="0"/>
            <c:spPr>
              <a:solidFill>
                <a:schemeClr val="accent4">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3-1E7D-4503-8080-8DF4576AD25F}"/>
              </c:ext>
            </c:extLst>
          </c:dPt>
          <c:dPt>
            <c:idx val="34"/>
            <c:bubble3D val="0"/>
            <c:spPr>
              <a:solidFill>
                <a:schemeClr val="accent5">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5-1E7D-4503-8080-8DF4576AD25F}"/>
              </c:ext>
            </c:extLst>
          </c:dPt>
          <c:dPt>
            <c:idx val="35"/>
            <c:bubble3D val="0"/>
            <c:spPr>
              <a:solidFill>
                <a:schemeClr val="accent6">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7-1E7D-4503-8080-8DF4576AD25F}"/>
              </c:ext>
            </c:extLst>
          </c:dPt>
          <c:dPt>
            <c:idx val="36"/>
            <c:bubble3D val="0"/>
            <c:spPr>
              <a:solidFill>
                <a:schemeClr val="accent1">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9-1E7D-4503-8080-8DF4576AD25F}"/>
              </c:ext>
            </c:extLst>
          </c:dPt>
          <c:dPt>
            <c:idx val="37"/>
            <c:bubble3D val="0"/>
            <c:spPr>
              <a:solidFill>
                <a:schemeClr val="accent2">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B-1E7D-4503-8080-8DF4576AD25F}"/>
              </c:ext>
            </c:extLst>
          </c:dPt>
          <c:dPt>
            <c:idx val="38"/>
            <c:bubble3D val="0"/>
            <c:spPr>
              <a:solidFill>
                <a:schemeClr val="accent3">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D-1E7D-4503-8080-8DF4576AD25F}"/>
              </c:ext>
            </c:extLst>
          </c:dPt>
          <c:dPt>
            <c:idx val="39"/>
            <c:bubble3D val="0"/>
            <c:spPr>
              <a:solidFill>
                <a:schemeClr val="accent4">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F-1E7D-4503-8080-8DF4576AD25F}"/>
              </c:ext>
            </c:extLst>
          </c:dPt>
          <c:dPt>
            <c:idx val="40"/>
            <c:bubble3D val="0"/>
            <c:spPr>
              <a:solidFill>
                <a:schemeClr val="accent5">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51-1E7D-4503-8080-8DF4576AD25F}"/>
              </c:ext>
            </c:extLst>
          </c:dPt>
          <c:dPt>
            <c:idx val="41"/>
            <c:bubble3D val="0"/>
            <c:spPr>
              <a:solidFill>
                <a:schemeClr val="accent6">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53-1E7D-4503-8080-8DF4576AD25F}"/>
              </c:ext>
            </c:extLst>
          </c:dPt>
          <c:dPt>
            <c:idx val="42"/>
            <c:bubble3D val="0"/>
            <c:spPr>
              <a:solidFill>
                <a:schemeClr val="accent1">
                  <a:lumMod val="7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55-1E7D-4503-8080-8DF4576AD25F}"/>
              </c:ext>
            </c:extLst>
          </c:dPt>
          <c:dPt>
            <c:idx val="43"/>
            <c:bubble3D val="0"/>
            <c:spPr>
              <a:solidFill>
                <a:schemeClr val="accent2">
                  <a:lumMod val="7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57-1E7D-4503-8080-8DF4576AD25F}"/>
              </c:ext>
            </c:extLst>
          </c:dPt>
          <c:dPt>
            <c:idx val="44"/>
            <c:bubble3D val="0"/>
            <c:spPr>
              <a:solidFill>
                <a:schemeClr val="accent3">
                  <a:lumMod val="7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59-1E7D-4503-8080-8DF4576AD25F}"/>
              </c:ext>
            </c:extLst>
          </c:dPt>
          <c:dPt>
            <c:idx val="45"/>
            <c:bubble3D val="0"/>
            <c:spPr>
              <a:solidFill>
                <a:schemeClr val="accent4">
                  <a:lumMod val="7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5B-1E7D-4503-8080-8DF4576AD25F}"/>
              </c:ext>
            </c:extLst>
          </c:dPt>
          <c:dPt>
            <c:idx val="46"/>
            <c:bubble3D val="0"/>
            <c:spPr>
              <a:solidFill>
                <a:schemeClr val="accent5">
                  <a:lumMod val="7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5D-1E7D-4503-8080-8DF4576AD25F}"/>
              </c:ext>
            </c:extLst>
          </c:dPt>
          <c:dPt>
            <c:idx val="47"/>
            <c:bubble3D val="0"/>
            <c:spPr>
              <a:solidFill>
                <a:schemeClr val="accent6">
                  <a:lumMod val="7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5F-1E7D-4503-8080-8DF4576AD25F}"/>
              </c:ext>
            </c:extLst>
          </c:dPt>
          <c:dPt>
            <c:idx val="48"/>
            <c:bubble3D val="0"/>
            <c:spPr>
              <a:solidFill>
                <a:schemeClr val="accent1">
                  <a:lumMod val="50000"/>
                  <a:lumOff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61-1E7D-4503-8080-8DF4576AD25F}"/>
              </c:ext>
            </c:extLst>
          </c:dPt>
          <c:dPt>
            <c:idx val="49"/>
            <c:bubble3D val="0"/>
            <c:spPr>
              <a:solidFill>
                <a:schemeClr val="accent2">
                  <a:lumMod val="50000"/>
                  <a:lumOff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63-1E7D-4503-8080-8DF4576AD25F}"/>
              </c:ext>
            </c:extLst>
          </c:dPt>
          <c:dPt>
            <c:idx val="50"/>
            <c:bubble3D val="0"/>
            <c:spPr>
              <a:solidFill>
                <a:schemeClr val="accent3">
                  <a:lumMod val="50000"/>
                  <a:lumOff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65-1E7D-4503-8080-8DF4576AD25F}"/>
              </c:ext>
            </c:extLst>
          </c:dPt>
          <c:dPt>
            <c:idx val="51"/>
            <c:bubble3D val="0"/>
            <c:spPr>
              <a:solidFill>
                <a:schemeClr val="accent4">
                  <a:lumMod val="50000"/>
                  <a:lumOff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67-1E7D-4503-8080-8DF4576AD25F}"/>
              </c:ext>
            </c:extLst>
          </c:dPt>
          <c:dPt>
            <c:idx val="52"/>
            <c:bubble3D val="0"/>
            <c:spPr>
              <a:solidFill>
                <a:schemeClr val="accent5">
                  <a:lumMod val="50000"/>
                  <a:lumOff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69-1E7D-4503-8080-8DF4576AD25F}"/>
              </c:ext>
            </c:extLst>
          </c:dPt>
          <c:dPt>
            <c:idx val="53"/>
            <c:bubble3D val="0"/>
            <c:spPr>
              <a:solidFill>
                <a:schemeClr val="accent6">
                  <a:lumMod val="50000"/>
                  <a:lumOff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6B-1E7D-4503-8080-8DF4576AD25F}"/>
              </c:ext>
            </c:extLst>
          </c:dPt>
          <c:dPt>
            <c:idx val="54"/>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6D-1E7D-4503-8080-8DF4576AD25F}"/>
              </c:ext>
            </c:extLst>
          </c:dPt>
          <c:dPt>
            <c:idx val="55"/>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6F-1E7D-4503-8080-8DF4576AD25F}"/>
              </c:ext>
            </c:extLst>
          </c:dPt>
          <c:dPt>
            <c:idx val="56"/>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71-1E7D-4503-8080-8DF4576AD25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fr-FR"/>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'Prétraitement MP Transformation'!$C$6:$C$62</c:f>
              <c:strCache>
                <c:ptCount val="57"/>
                <c:pt idx="0">
                  <c:v>Artichauts</c:v>
                </c:pt>
                <c:pt idx="1">
                  <c:v>Asperges en production</c:v>
                </c:pt>
                <c:pt idx="2">
                  <c:v>Céleris branches</c:v>
                </c:pt>
                <c:pt idx="3">
                  <c:v>Choux-fleurs</c:v>
                </c:pt>
                <c:pt idx="4">
                  <c:v>Choux brocolis à jets</c:v>
                </c:pt>
                <c:pt idx="5">
                  <c:v>Choux de Bruxelles</c:v>
                </c:pt>
                <c:pt idx="6">
                  <c:v>Choux à choucroute</c:v>
                </c:pt>
                <c:pt idx="7">
                  <c:v>Choux autres</c:v>
                </c:pt>
                <c:pt idx="8">
                  <c:v>Endives racines</c:v>
                </c:pt>
                <c:pt idx="9">
                  <c:v>Endives chicons</c:v>
                </c:pt>
                <c:pt idx="10">
                  <c:v>Epinards</c:v>
                </c:pt>
                <c:pt idx="11">
                  <c:v>Poireaux</c:v>
                </c:pt>
                <c:pt idx="12">
                  <c:v>Laitues</c:v>
                </c:pt>
                <c:pt idx="13">
                  <c:v>Chicorées frisées</c:v>
                </c:pt>
                <c:pt idx="14">
                  <c:v>Chicorées scaroles</c:v>
                </c:pt>
                <c:pt idx="15">
                  <c:v>Cresson</c:v>
                </c:pt>
                <c:pt idx="16">
                  <c:v>Mâche</c:v>
                </c:pt>
                <c:pt idx="17">
                  <c:v>Autres salades</c:v>
                </c:pt>
                <c:pt idx="18">
                  <c:v>Bettes et cardes</c:v>
                </c:pt>
                <c:pt idx="19">
                  <c:v>Brèdes</c:v>
                </c:pt>
                <c:pt idx="20">
                  <c:v>Persil</c:v>
                </c:pt>
                <c:pt idx="21">
                  <c:v>Fraises plein air</c:v>
                </c:pt>
                <c:pt idx="22">
                  <c:v>Fraises sous serre</c:v>
                </c:pt>
                <c:pt idx="23">
                  <c:v>Aubergines</c:v>
                </c:pt>
                <c:pt idx="24">
                  <c:v>Banane plantain</c:v>
                </c:pt>
                <c:pt idx="25">
                  <c:v>Concombres plein air</c:v>
                </c:pt>
                <c:pt idx="26">
                  <c:v>Concombres sous serres</c:v>
                </c:pt>
                <c:pt idx="27">
                  <c:v>Cornichons</c:v>
                </c:pt>
                <c:pt idx="28">
                  <c:v>Christophine</c:v>
                </c:pt>
                <c:pt idx="29">
                  <c:v>Courgettes</c:v>
                </c:pt>
                <c:pt idx="30">
                  <c:v>Gombo</c:v>
                </c:pt>
                <c:pt idx="31">
                  <c:v>Melons plein air</c:v>
                </c:pt>
                <c:pt idx="32">
                  <c:v>Melons sous serre</c:v>
                </c:pt>
                <c:pt idx="33">
                  <c:v>Pastèques</c:v>
                </c:pt>
                <c:pt idx="34">
                  <c:v>Poivrons et piments</c:v>
                </c:pt>
                <c:pt idx="35">
                  <c:v>Potirons, courges, citrouilles, giraumon</c:v>
                </c:pt>
                <c:pt idx="36">
                  <c:v>Tomates plein air pour le frais</c:v>
                </c:pt>
                <c:pt idx="37">
                  <c:v>Tomates plein air pour l'industrie</c:v>
                </c:pt>
                <c:pt idx="38">
                  <c:v>Tomates sous serres</c:v>
                </c:pt>
                <c:pt idx="39">
                  <c:v>Ail (en vert)</c:v>
                </c:pt>
                <c:pt idx="40">
                  <c:v>Ail (en sec)</c:v>
                </c:pt>
                <c:pt idx="41">
                  <c:v>Betteraves potagères</c:v>
                </c:pt>
                <c:pt idx="42">
                  <c:v>Carottes pour le frais</c:v>
                </c:pt>
                <c:pt idx="43">
                  <c:v>Carottes pour l'industrie</c:v>
                </c:pt>
                <c:pt idx="44">
                  <c:v>Céleris raves</c:v>
                </c:pt>
                <c:pt idx="45">
                  <c:v>Echalotes</c:v>
                </c:pt>
                <c:pt idx="46">
                  <c:v>Navets potagers</c:v>
                </c:pt>
                <c:pt idx="47">
                  <c:v>Oignons blancs</c:v>
                </c:pt>
                <c:pt idx="48">
                  <c:v>Oignons de couleur</c:v>
                </c:pt>
                <c:pt idx="49">
                  <c:v>Radis</c:v>
                </c:pt>
                <c:pt idx="50">
                  <c:v>Salsifis et scorsonères</c:v>
                </c:pt>
                <c:pt idx="51">
                  <c:v>Petits pois (grain)</c:v>
                </c:pt>
                <c:pt idx="52">
                  <c:v>Haricots à écosser et demi-secs (grain)</c:v>
                </c:pt>
                <c:pt idx="53">
                  <c:v>Haricots verts (y c. haricots beurre)</c:v>
                </c:pt>
                <c:pt idx="54">
                  <c:v>Maïs doux</c:v>
                </c:pt>
                <c:pt idx="55">
                  <c:v>Champignons cultivés</c:v>
                </c:pt>
                <c:pt idx="56">
                  <c:v>Truffes</c:v>
                </c:pt>
              </c:strCache>
            </c:strRef>
          </c:cat>
          <c:val>
            <c:numRef>
              <c:f>'Prétraitement MP Transformation'!$D$6:$D$62</c:f>
              <c:numCache>
                <c:formatCode>_-* #\ ##0_-;\-* #\ ##0_-;_-* "-"??_-;_-@_-</c:formatCode>
                <c:ptCount val="57"/>
                <c:pt idx="0">
                  <c:v>5.0110000000000001</c:v>
                </c:pt>
                <c:pt idx="1">
                  <c:v>0.38500000000000001</c:v>
                </c:pt>
                <c:pt idx="2">
                  <c:v>2.5569999999999999</c:v>
                </c:pt>
                <c:pt idx="3">
                  <c:v>25.911999999999999</c:v>
                </c:pt>
                <c:pt idx="4">
                  <c:v>16.2</c:v>
                </c:pt>
                <c:pt idx="5">
                  <c:v>5.6050000000000004</c:v>
                </c:pt>
                <c:pt idx="6">
                  <c:v>53.783000000000001</c:v>
                </c:pt>
                <c:pt idx="7">
                  <c:v>55.063000000000002</c:v>
                </c:pt>
                <c:pt idx="8">
                  <c:v>0</c:v>
                </c:pt>
                <c:pt idx="9">
                  <c:v>6.8029999999999999</c:v>
                </c:pt>
                <c:pt idx="10">
                  <c:v>82.242999999999995</c:v>
                </c:pt>
                <c:pt idx="11">
                  <c:v>4.7910000000000004</c:v>
                </c:pt>
                <c:pt idx="12">
                  <c:v>16.11</c:v>
                </c:pt>
                <c:pt idx="15">
                  <c:v>0</c:v>
                </c:pt>
                <c:pt idx="16">
                  <c:v>0</c:v>
                </c:pt>
                <c:pt idx="17">
                  <c:v>0</c:v>
                </c:pt>
                <c:pt idx="18">
                  <c:v>0</c:v>
                </c:pt>
                <c:pt idx="19">
                  <c:v>0</c:v>
                </c:pt>
                <c:pt idx="20">
                  <c:v>0</c:v>
                </c:pt>
                <c:pt idx="23">
                  <c:v>2.2690000000000001</c:v>
                </c:pt>
                <c:pt idx="24">
                  <c:v>0</c:v>
                </c:pt>
                <c:pt idx="25">
                  <c:v>0</c:v>
                </c:pt>
                <c:pt idx="26">
                  <c:v>0</c:v>
                </c:pt>
                <c:pt idx="27">
                  <c:v>0</c:v>
                </c:pt>
                <c:pt idx="28">
                  <c:v>0</c:v>
                </c:pt>
                <c:pt idx="29">
                  <c:v>23.867000000000001</c:v>
                </c:pt>
                <c:pt idx="30">
                  <c:v>0</c:v>
                </c:pt>
                <c:pt idx="31">
                  <c:v>0</c:v>
                </c:pt>
                <c:pt idx="32">
                  <c:v>0</c:v>
                </c:pt>
                <c:pt idx="33">
                  <c:v>0.223</c:v>
                </c:pt>
                <c:pt idx="34">
                  <c:v>0</c:v>
                </c:pt>
                <c:pt idx="35">
                  <c:v>3.62</c:v>
                </c:pt>
                <c:pt idx="41">
                  <c:v>96.808000000000007</c:v>
                </c:pt>
                <c:pt idx="44">
                  <c:v>7.6429999999999998</c:v>
                </c:pt>
                <c:pt idx="45">
                  <c:v>0</c:v>
                </c:pt>
                <c:pt idx="46">
                  <c:v>13.7</c:v>
                </c:pt>
                <c:pt idx="49">
                  <c:v>0</c:v>
                </c:pt>
                <c:pt idx="50">
                  <c:v>0</c:v>
                </c:pt>
                <c:pt idx="51">
                  <c:v>220.46700000000001</c:v>
                </c:pt>
                <c:pt idx="52">
                  <c:v>22.591000000000001</c:v>
                </c:pt>
                <c:pt idx="53">
                  <c:v>277.81099999999998</c:v>
                </c:pt>
                <c:pt idx="54">
                  <c:v>370.65100000000001</c:v>
                </c:pt>
                <c:pt idx="55">
                  <c:v>76.484999999999999</c:v>
                </c:pt>
                <c:pt idx="56">
                  <c:v>0</c:v>
                </c:pt>
              </c:numCache>
            </c:numRef>
          </c:val>
          <c:extLst>
            <c:ext xmlns:c15="http://schemas.microsoft.com/office/drawing/2012/chart" uri="{02D57815-91ED-43cb-92C2-25804820EDAC}">
              <c15:filteredSeriesTitle>
                <c15:tx>
                  <c:strRef>
                    <c:extLst>
                      <c:ext uri="{02D57815-91ED-43cb-92C2-25804820EDAC}">
                        <c15:formulaRef>
                          <c15:sqref>'Prétraitement MP Transformation'!#REF!</c15:sqref>
                        </c15:formulaRef>
                      </c:ext>
                    </c:extLst>
                    <c:strCache>
                      <c:ptCount val="1"/>
                      <c:pt idx="0">
                        <c:v>#REF!</c:v>
                      </c:pt>
                    </c:strCache>
                  </c:strRef>
                </c15:tx>
              </c15:filteredSeriesTitle>
            </c:ext>
            <c:ext xmlns:c16="http://schemas.microsoft.com/office/drawing/2014/chart" uri="{C3380CC4-5D6E-409C-BE32-E72D297353CC}">
              <c16:uniqueId val="{00000000-9D48-45C5-89D0-BB000EC425DF}"/>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fr-FR"/>
              <a:t>2015 Fruits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fr-FR"/>
        </a:p>
      </c:txPr>
    </c:title>
    <c:autoTitleDeleted val="0"/>
    <c:plotArea>
      <c:layout/>
      <c:pieChart>
        <c:varyColors val="1"/>
        <c:ser>
          <c:idx val="0"/>
          <c:order val="0"/>
          <c:tx>
            <c:v>Fruits 2015</c:v>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BEA-4135-A791-88368644D988}"/>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BEA-4135-A791-88368644D988}"/>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BEA-4135-A791-88368644D988}"/>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ABEA-4135-A791-88368644D988}"/>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BEA-4135-A791-88368644D988}"/>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ABEA-4135-A791-88368644D988}"/>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ABEA-4135-A791-88368644D988}"/>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ABEA-4135-A791-88368644D988}"/>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ABEA-4135-A791-88368644D988}"/>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ABEA-4135-A791-88368644D988}"/>
              </c:ext>
            </c:extLst>
          </c:dPt>
          <c:dPt>
            <c:idx val="10"/>
            <c:bubble3D val="0"/>
            <c:spPr>
              <a:solidFill>
                <a:schemeClr val="accent5">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5-ABEA-4135-A791-88368644D988}"/>
              </c:ext>
            </c:extLst>
          </c:dPt>
          <c:dPt>
            <c:idx val="11"/>
            <c:bubble3D val="0"/>
            <c:spPr>
              <a:solidFill>
                <a:schemeClr val="accent6">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7-ABEA-4135-A791-88368644D988}"/>
              </c:ext>
            </c:extLst>
          </c:dPt>
          <c:dPt>
            <c:idx val="12"/>
            <c:bubble3D val="0"/>
            <c:spPr>
              <a:solidFill>
                <a:schemeClr val="accent1">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9-ABEA-4135-A791-88368644D988}"/>
              </c:ext>
            </c:extLst>
          </c:dPt>
          <c:dPt>
            <c:idx val="13"/>
            <c:bubble3D val="0"/>
            <c:spPr>
              <a:solidFill>
                <a:schemeClr val="accent2">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B-ABEA-4135-A791-88368644D988}"/>
              </c:ext>
            </c:extLst>
          </c:dPt>
          <c:dPt>
            <c:idx val="14"/>
            <c:bubble3D val="0"/>
            <c:spPr>
              <a:solidFill>
                <a:schemeClr val="accent3">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D-ABEA-4135-A791-88368644D988}"/>
              </c:ext>
            </c:extLst>
          </c:dPt>
          <c:dPt>
            <c:idx val="15"/>
            <c:bubble3D val="0"/>
            <c:spPr>
              <a:solidFill>
                <a:schemeClr val="accent4">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F-ABEA-4135-A791-88368644D988}"/>
              </c:ext>
            </c:extLst>
          </c:dPt>
          <c:dPt>
            <c:idx val="16"/>
            <c:bubble3D val="0"/>
            <c:spPr>
              <a:solidFill>
                <a:schemeClr val="accent5">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1-ABEA-4135-A791-88368644D988}"/>
              </c:ext>
            </c:extLst>
          </c:dPt>
          <c:dPt>
            <c:idx val="17"/>
            <c:bubble3D val="0"/>
            <c:spPr>
              <a:solidFill>
                <a:schemeClr val="accent6">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3-ABEA-4135-A791-88368644D988}"/>
              </c:ext>
            </c:extLst>
          </c:dPt>
          <c:dPt>
            <c:idx val="18"/>
            <c:bubble3D val="0"/>
            <c:spPr>
              <a:solidFill>
                <a:schemeClr val="accent1">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5-ABEA-4135-A791-88368644D988}"/>
              </c:ext>
            </c:extLst>
          </c:dPt>
          <c:dPt>
            <c:idx val="19"/>
            <c:bubble3D val="0"/>
            <c:spPr>
              <a:solidFill>
                <a:schemeClr val="accent2">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7-ABEA-4135-A791-88368644D988}"/>
              </c:ext>
            </c:extLst>
          </c:dPt>
          <c:dPt>
            <c:idx val="20"/>
            <c:bubble3D val="0"/>
            <c:spPr>
              <a:solidFill>
                <a:schemeClr val="accent3">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9-ABEA-4135-A791-88368644D988}"/>
              </c:ext>
            </c:extLst>
          </c:dPt>
          <c:dPt>
            <c:idx val="21"/>
            <c:bubble3D val="0"/>
            <c:spPr>
              <a:solidFill>
                <a:schemeClr val="accent4">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B-ABEA-4135-A791-88368644D988}"/>
              </c:ext>
            </c:extLst>
          </c:dPt>
          <c:dPt>
            <c:idx val="22"/>
            <c:bubble3D val="0"/>
            <c:spPr>
              <a:solidFill>
                <a:schemeClr val="accent5">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D-ABEA-4135-A791-88368644D988}"/>
              </c:ext>
            </c:extLst>
          </c:dPt>
          <c:dPt>
            <c:idx val="23"/>
            <c:bubble3D val="0"/>
            <c:spPr>
              <a:solidFill>
                <a:schemeClr val="accent6">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F-ABEA-4135-A791-88368644D988}"/>
              </c:ext>
            </c:extLst>
          </c:dPt>
          <c:dPt>
            <c:idx val="24"/>
            <c:bubble3D val="0"/>
            <c:spPr>
              <a:solidFill>
                <a:schemeClr val="accent1">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1-ABEA-4135-A791-88368644D988}"/>
              </c:ext>
            </c:extLst>
          </c:dPt>
          <c:dPt>
            <c:idx val="25"/>
            <c:bubble3D val="0"/>
            <c:spPr>
              <a:solidFill>
                <a:schemeClr val="accent2">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3-ABEA-4135-A791-88368644D988}"/>
              </c:ext>
            </c:extLst>
          </c:dPt>
          <c:dPt>
            <c:idx val="26"/>
            <c:bubble3D val="0"/>
            <c:spPr>
              <a:solidFill>
                <a:schemeClr val="accent3">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5-ABEA-4135-A791-88368644D988}"/>
              </c:ext>
            </c:extLst>
          </c:dPt>
          <c:dPt>
            <c:idx val="27"/>
            <c:bubble3D val="0"/>
            <c:spPr>
              <a:solidFill>
                <a:schemeClr val="accent4">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7-ABEA-4135-A791-88368644D988}"/>
              </c:ext>
            </c:extLst>
          </c:dPt>
          <c:dPt>
            <c:idx val="28"/>
            <c:bubble3D val="0"/>
            <c:spPr>
              <a:solidFill>
                <a:schemeClr val="accent5">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9-ABEA-4135-A791-88368644D988}"/>
              </c:ext>
            </c:extLst>
          </c:dPt>
          <c:dPt>
            <c:idx val="29"/>
            <c:bubble3D val="0"/>
            <c:spPr>
              <a:solidFill>
                <a:schemeClr val="accent6">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B-ABEA-4135-A791-88368644D988}"/>
              </c:ext>
            </c:extLst>
          </c:dPt>
          <c:dPt>
            <c:idx val="30"/>
            <c:bubble3D val="0"/>
            <c:spPr>
              <a:solidFill>
                <a:schemeClr val="accent1">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D-ABEA-4135-A791-88368644D988}"/>
              </c:ext>
            </c:extLst>
          </c:dPt>
          <c:dPt>
            <c:idx val="31"/>
            <c:bubble3D val="0"/>
            <c:spPr>
              <a:solidFill>
                <a:schemeClr val="accent2">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3F-ABEA-4135-A791-88368644D988}"/>
              </c:ext>
            </c:extLst>
          </c:dPt>
          <c:dPt>
            <c:idx val="32"/>
            <c:bubble3D val="0"/>
            <c:spPr>
              <a:solidFill>
                <a:schemeClr val="accent3">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1-ABEA-4135-A791-88368644D988}"/>
              </c:ext>
            </c:extLst>
          </c:dPt>
          <c:dPt>
            <c:idx val="33"/>
            <c:bubble3D val="0"/>
            <c:spPr>
              <a:solidFill>
                <a:schemeClr val="accent4">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3-ABEA-4135-A791-88368644D988}"/>
              </c:ext>
            </c:extLst>
          </c:dPt>
          <c:dPt>
            <c:idx val="34"/>
            <c:bubble3D val="0"/>
            <c:spPr>
              <a:solidFill>
                <a:schemeClr val="accent5">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5-ABEA-4135-A791-88368644D988}"/>
              </c:ext>
            </c:extLst>
          </c:dPt>
          <c:dPt>
            <c:idx val="35"/>
            <c:bubble3D val="0"/>
            <c:spPr>
              <a:solidFill>
                <a:schemeClr val="accent6">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7-ABEA-4135-A791-88368644D988}"/>
              </c:ext>
            </c:extLst>
          </c:dPt>
          <c:dPt>
            <c:idx val="36"/>
            <c:bubble3D val="0"/>
            <c:spPr>
              <a:solidFill>
                <a:schemeClr val="accent1">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9-ABEA-4135-A791-88368644D988}"/>
              </c:ext>
            </c:extLst>
          </c:dPt>
          <c:dPt>
            <c:idx val="37"/>
            <c:bubble3D val="0"/>
            <c:spPr>
              <a:solidFill>
                <a:schemeClr val="accent2">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B-ABEA-4135-A791-88368644D988}"/>
              </c:ext>
            </c:extLst>
          </c:dPt>
          <c:dPt>
            <c:idx val="38"/>
            <c:bubble3D val="0"/>
            <c:spPr>
              <a:solidFill>
                <a:schemeClr val="accent3">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D-ABEA-4135-A791-88368644D988}"/>
              </c:ext>
            </c:extLst>
          </c:dPt>
          <c:dPt>
            <c:idx val="39"/>
            <c:bubble3D val="0"/>
            <c:spPr>
              <a:solidFill>
                <a:schemeClr val="accent4">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4F-ABEA-4135-A791-88368644D988}"/>
              </c:ext>
            </c:extLst>
          </c:dPt>
          <c:dPt>
            <c:idx val="40"/>
            <c:bubble3D val="0"/>
            <c:spPr>
              <a:solidFill>
                <a:schemeClr val="accent5">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51-ABEA-4135-A791-88368644D988}"/>
              </c:ext>
            </c:extLst>
          </c:dPt>
          <c:dPt>
            <c:idx val="41"/>
            <c:bubble3D val="0"/>
            <c:spPr>
              <a:solidFill>
                <a:schemeClr val="accent6">
                  <a:lumMod val="70000"/>
                  <a:lumOff val="3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53-ABEA-4135-A791-88368644D988}"/>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fr-FR"/>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'Prétraitement MP Transformation'!$C$63:$C$104</c:f>
              <c:strCache>
                <c:ptCount val="42"/>
                <c:pt idx="0">
                  <c:v>Abricots</c:v>
                </c:pt>
                <c:pt idx="1">
                  <c:v>Bigarreaux</c:v>
                </c:pt>
                <c:pt idx="2">
                  <c:v>Griottes et autres cerises</c:v>
                </c:pt>
                <c:pt idx="3">
                  <c:v>Pavies</c:v>
                </c:pt>
                <c:pt idx="4">
                  <c:v>Pêches</c:v>
                </c:pt>
                <c:pt idx="5">
                  <c:v>Nectarines et brugnons</c:v>
                </c:pt>
                <c:pt idx="6">
                  <c:v>Prunes à pruneaux</c:v>
                </c:pt>
                <c:pt idx="7">
                  <c:v>Mirabelles</c:v>
                </c:pt>
                <c:pt idx="8">
                  <c:v>Reines-claudes</c:v>
                </c:pt>
                <c:pt idx="9">
                  <c:v>Quetsches</c:v>
                </c:pt>
                <c:pt idx="10">
                  <c:v>Letchi, longani, ramboutan</c:v>
                </c:pt>
                <c:pt idx="11">
                  <c:v>Mangue</c:v>
                </c:pt>
                <c:pt idx="12">
                  <c:v>Jules Guyot</c:v>
                </c:pt>
                <c:pt idx="13">
                  <c:v>William's</c:v>
                </c:pt>
                <c:pt idx="14">
                  <c:v>Autres poires d'été</c:v>
                </c:pt>
                <c:pt idx="15">
                  <c:v>Poires d'automne</c:v>
                </c:pt>
                <c:pt idx="16">
                  <c:v>Poires d'hiver</c:v>
                </c:pt>
                <c:pt idx="17">
                  <c:v>Pommes Golden</c:v>
                </c:pt>
                <c:pt idx="18">
                  <c:v>Granny Smith</c:v>
                </c:pt>
                <c:pt idx="19">
                  <c:v>Gala</c:v>
                </c:pt>
                <c:pt idx="20">
                  <c:v>Autres pommes</c:v>
                </c:pt>
                <c:pt idx="21">
                  <c:v>Amandes</c:v>
                </c:pt>
                <c:pt idx="22">
                  <c:v>Châtaignes</c:v>
                </c:pt>
                <c:pt idx="23">
                  <c:v>Noix</c:v>
                </c:pt>
                <c:pt idx="24">
                  <c:v>Noix de coco</c:v>
                </c:pt>
                <c:pt idx="25">
                  <c:v>Noisettes</c:v>
                </c:pt>
                <c:pt idx="26">
                  <c:v>Actinidia (Kiwi)</c:v>
                </c:pt>
                <c:pt idx="27">
                  <c:v>Cassis et myrtilles</c:v>
                </c:pt>
                <c:pt idx="28">
                  <c:v>Framboises</c:v>
                </c:pt>
                <c:pt idx="29">
                  <c:v>Groseilles</c:v>
                </c:pt>
                <c:pt idx="30">
                  <c:v>Corossol, Pomme cannelle</c:v>
                </c:pt>
                <c:pt idx="31">
                  <c:v>Goyave, Goyavier</c:v>
                </c:pt>
                <c:pt idx="32">
                  <c:v>Abricot de pays (mamey), Mangoustan</c:v>
                </c:pt>
                <c:pt idx="33">
                  <c:v>Maracuja, Fruits de la passion, Grenadille</c:v>
                </c:pt>
                <c:pt idx="34">
                  <c:v>Ananas</c:v>
                </c:pt>
                <c:pt idx="35">
                  <c:v>Avocats</c:v>
                </c:pt>
                <c:pt idx="36">
                  <c:v>Bananes</c:v>
                </c:pt>
                <c:pt idx="37">
                  <c:v>Figues</c:v>
                </c:pt>
                <c:pt idx="38">
                  <c:v>Citrons, limes, combavas</c:v>
                </c:pt>
                <c:pt idx="39">
                  <c:v>Clémentines, mandarines</c:v>
                </c:pt>
                <c:pt idx="40">
                  <c:v>Oranges, tangor</c:v>
                </c:pt>
                <c:pt idx="41">
                  <c:v>Pamplemousses</c:v>
                </c:pt>
              </c:strCache>
            </c:strRef>
          </c:cat>
          <c:val>
            <c:numRef>
              <c:f>'Prétraitement MP Transformation'!$D$63:$D$104</c:f>
              <c:numCache>
                <c:formatCode>_-* #\ ##0_-;\-* #\ ##0_-;_-* "-"??_-;_-@_-</c:formatCode>
                <c:ptCount val="42"/>
                <c:pt idx="0">
                  <c:v>22.0306</c:v>
                </c:pt>
                <c:pt idx="1">
                  <c:v>7.702</c:v>
                </c:pt>
                <c:pt idx="2">
                  <c:v>1.3786</c:v>
                </c:pt>
                <c:pt idx="3">
                  <c:v>4.4118000000000004</c:v>
                </c:pt>
                <c:pt idx="4">
                  <c:v>6.5759999999999996</c:v>
                </c:pt>
                <c:pt idx="5">
                  <c:v>0</c:v>
                </c:pt>
                <c:pt idx="6">
                  <c:v>110.2743</c:v>
                </c:pt>
                <c:pt idx="7">
                  <c:v>5.2962999999999996</c:v>
                </c:pt>
                <c:pt idx="8">
                  <c:v>0.32579999999999998</c:v>
                </c:pt>
                <c:pt idx="9">
                  <c:v>0.96409999999999996</c:v>
                </c:pt>
                <c:pt idx="10">
                  <c:v>0.5</c:v>
                </c:pt>
                <c:pt idx="11">
                  <c:v>0.06</c:v>
                </c:pt>
                <c:pt idx="12">
                  <c:v>1.2533000000000001</c:v>
                </c:pt>
                <c:pt idx="13">
                  <c:v>19.3611</c:v>
                </c:pt>
                <c:pt idx="14">
                  <c:v>0.53920000000000001</c:v>
                </c:pt>
                <c:pt idx="15">
                  <c:v>1.8028</c:v>
                </c:pt>
                <c:pt idx="16">
                  <c:v>0</c:v>
                </c:pt>
                <c:pt idx="17">
                  <c:v>73.511799999999994</c:v>
                </c:pt>
                <c:pt idx="18">
                  <c:v>0</c:v>
                </c:pt>
                <c:pt idx="19">
                  <c:v>14.86</c:v>
                </c:pt>
                <c:pt idx="20">
                  <c:v>75.464200000000005</c:v>
                </c:pt>
                <c:pt idx="21">
                  <c:v>0</c:v>
                </c:pt>
                <c:pt idx="22">
                  <c:v>1.5774999999999999</c:v>
                </c:pt>
                <c:pt idx="23">
                  <c:v>0</c:v>
                </c:pt>
                <c:pt idx="24">
                  <c:v>0</c:v>
                </c:pt>
                <c:pt idx="25">
                  <c:v>0</c:v>
                </c:pt>
                <c:pt idx="26">
                  <c:v>0</c:v>
                </c:pt>
                <c:pt idx="27">
                  <c:v>7.9447999999999999</c:v>
                </c:pt>
                <c:pt idx="28">
                  <c:v>1.2230000000000001</c:v>
                </c:pt>
                <c:pt idx="29">
                  <c:v>1.2097</c:v>
                </c:pt>
                <c:pt idx="30">
                  <c:v>0.01</c:v>
                </c:pt>
                <c:pt idx="31">
                  <c:v>0.95120000000000005</c:v>
                </c:pt>
                <c:pt idx="32">
                  <c:v>0.01</c:v>
                </c:pt>
                <c:pt idx="33">
                  <c:v>0.7</c:v>
                </c:pt>
                <c:pt idx="34">
                  <c:v>0</c:v>
                </c:pt>
                <c:pt idx="35">
                  <c:v>0</c:v>
                </c:pt>
                <c:pt idx="36">
                  <c:v>0</c:v>
                </c:pt>
                <c:pt idx="37">
                  <c:v>0</c:v>
                </c:pt>
                <c:pt idx="38">
                  <c:v>0.6</c:v>
                </c:pt>
                <c:pt idx="39">
                  <c:v>0.08</c:v>
                </c:pt>
                <c:pt idx="40">
                  <c:v>0.1</c:v>
                </c:pt>
                <c:pt idx="41">
                  <c:v>0</c:v>
                </c:pt>
              </c:numCache>
            </c:numRef>
          </c:val>
          <c:extLst>
            <c:ext xmlns:c16="http://schemas.microsoft.com/office/drawing/2014/chart" uri="{C3380CC4-5D6E-409C-BE32-E72D297353CC}">
              <c16:uniqueId val="{00000072-ABEA-4135-A791-88368644D988}"/>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Production 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'Comparaison des résultats'!$B$1</c:f>
              <c:strCache>
                <c:ptCount val="1"/>
                <c:pt idx="0">
                  <c:v>CTIFL</c:v>
                </c:pt>
              </c:strCache>
            </c:strRef>
          </c:tx>
          <c:spPr>
            <a:solidFill>
              <a:schemeClr val="accent1"/>
            </a:solidFill>
            <a:ln>
              <a:noFill/>
            </a:ln>
            <a:effectLst/>
          </c:spPr>
          <c:invertIfNegative val="0"/>
          <c:cat>
            <c:strRef>
              <c:f>'Comparaison des résultats'!$A$4:$A$67</c:f>
              <c:strCache>
                <c:ptCount val="64"/>
                <c:pt idx="0">
                  <c:v>POMMES DE TABLE</c:v>
                </c:pt>
                <c:pt idx="1">
                  <c:v>POIRE DE TABLE</c:v>
                </c:pt>
                <c:pt idx="2">
                  <c:v>RAISIN DE TABLE</c:v>
                </c:pt>
                <c:pt idx="3">
                  <c:v>KIWI</c:v>
                </c:pt>
                <c:pt idx="4">
                  <c:v>NECTARINE</c:v>
                </c:pt>
                <c:pt idx="5">
                  <c:v>PECHE</c:v>
                </c:pt>
                <c:pt idx="6">
                  <c:v>PECHE&amp;NECTARINE</c:v>
                </c:pt>
                <c:pt idx="7">
                  <c:v>FRAISE</c:v>
                </c:pt>
                <c:pt idx="8">
                  <c:v>ABRICOT</c:v>
                </c:pt>
                <c:pt idx="9">
                  <c:v>PRUNE</c:v>
                </c:pt>
                <c:pt idx="10">
                  <c:v>FRAMBOISE</c:v>
                </c:pt>
                <c:pt idx="11">
                  <c:v>GROSEILLE</c:v>
                </c:pt>
                <c:pt idx="12">
                  <c:v>MYRTILLE</c:v>
                </c:pt>
                <c:pt idx="13">
                  <c:v>CASSIS &amp; MYRTILLE</c:v>
                </c:pt>
                <c:pt idx="14">
                  <c:v>CERISE (BIGARREAU)</c:v>
                </c:pt>
                <c:pt idx="15">
                  <c:v>BANANE</c:v>
                </c:pt>
                <c:pt idx="16">
                  <c:v>AVOCAT</c:v>
                </c:pt>
                <c:pt idx="17">
                  <c:v>ANANAS</c:v>
                </c:pt>
                <c:pt idx="18">
                  <c:v>MANGUE</c:v>
                </c:pt>
                <c:pt idx="19">
                  <c:v>MANGUE, GOYAVE ET MANGOUSTAN</c:v>
                </c:pt>
                <c:pt idx="20">
                  <c:v>CITRON</c:v>
                </c:pt>
                <c:pt idx="21">
                  <c:v>ORANGE</c:v>
                </c:pt>
                <c:pt idx="22">
                  <c:v>CLEMENTINE-MANDARINE</c:v>
                </c:pt>
                <c:pt idx="23">
                  <c:v>PAMPLEMOUSSE-POMELO</c:v>
                </c:pt>
                <c:pt idx="24">
                  <c:v>AMANDE</c:v>
                </c:pt>
                <c:pt idx="25">
                  <c:v>NOIX (En coque)</c:v>
                </c:pt>
                <c:pt idx="26">
                  <c:v>NOISETTE (En coque)</c:v>
                </c:pt>
                <c:pt idx="27">
                  <c:v>FIGUE</c:v>
                </c:pt>
                <c:pt idx="28">
                  <c:v>CHATAIGNE ET MARRON</c:v>
                </c:pt>
                <c:pt idx="29">
                  <c:v>TOMATE</c:v>
                </c:pt>
                <c:pt idx="30">
                  <c:v>CAROTTE</c:v>
                </c:pt>
                <c:pt idx="31">
                  <c:v>MELON</c:v>
                </c:pt>
                <c:pt idx="32">
                  <c:v>OIGNON</c:v>
                </c:pt>
                <c:pt idx="33">
                  <c:v>ENDIVE</c:v>
                </c:pt>
                <c:pt idx="34">
                  <c:v>SALADES(LAITUES&amp;CHICOREES)</c:v>
                </c:pt>
                <c:pt idx="35">
                  <c:v>CHOU-FLEUR</c:v>
                </c:pt>
                <c:pt idx="36">
                  <c:v>COURGETTE</c:v>
                </c:pt>
                <c:pt idx="37">
                  <c:v>CONCOMBRE</c:v>
                </c:pt>
                <c:pt idx="38">
                  <c:v>POIREAU</c:v>
                </c:pt>
                <c:pt idx="39">
                  <c:v>NAVET</c:v>
                </c:pt>
                <c:pt idx="40">
                  <c:v>BROCOLI</c:v>
                </c:pt>
                <c:pt idx="41">
                  <c:v>MACHE&amp;AUTRES_SALADES</c:v>
                </c:pt>
                <c:pt idx="42">
                  <c:v>ARTICHAUT</c:v>
                </c:pt>
                <c:pt idx="43">
                  <c:v>ASPERGE</c:v>
                </c:pt>
                <c:pt idx="44">
                  <c:v>BETTERAVE_POTAGERE</c:v>
                </c:pt>
                <c:pt idx="45">
                  <c:v>HARICOT_ECOSSER</c:v>
                </c:pt>
                <c:pt idx="46">
                  <c:v>CHAMPIGNONS_DE_COUCHE</c:v>
                </c:pt>
                <c:pt idx="47">
                  <c:v>CELERI_BRANCHE</c:v>
                </c:pt>
                <c:pt idx="48">
                  <c:v>EPINARD</c:v>
                </c:pt>
                <c:pt idx="49">
                  <c:v>HARICOT_VERT</c:v>
                </c:pt>
                <c:pt idx="50">
                  <c:v>PETITS_POIS</c:v>
                </c:pt>
                <c:pt idx="51">
                  <c:v>CHOUX_DE_BRUXELLES</c:v>
                </c:pt>
                <c:pt idx="52">
                  <c:v>CHOUX_AUTRES</c:v>
                </c:pt>
                <c:pt idx="53">
                  <c:v>AIL</c:v>
                </c:pt>
                <c:pt idx="54">
                  <c:v>AUBERGINE</c:v>
                </c:pt>
                <c:pt idx="55">
                  <c:v>CELERI_RAVE</c:v>
                </c:pt>
                <c:pt idx="56">
                  <c:v>ECHALOTE</c:v>
                </c:pt>
                <c:pt idx="57">
                  <c:v>POIVRON</c:v>
                </c:pt>
                <c:pt idx="58">
                  <c:v>PASTEQUE</c:v>
                </c:pt>
                <c:pt idx="59">
                  <c:v>CITROUILLE&amp;POTIRON</c:v>
                </c:pt>
                <c:pt idx="60">
                  <c:v>TRUFFE</c:v>
                </c:pt>
                <c:pt idx="61">
                  <c:v>RADIS</c:v>
                </c:pt>
                <c:pt idx="62">
                  <c:v>FENOUIL</c:v>
                </c:pt>
                <c:pt idx="63">
                  <c:v>MAIS DOUX</c:v>
                </c:pt>
              </c:strCache>
            </c:strRef>
          </c:cat>
          <c:val>
            <c:numRef>
              <c:f>'Comparaison des résultats'!$B$4:$B$67</c:f>
              <c:numCache>
                <c:formatCode>_-* #\ ##0_-;\-* #\ ##0_-;_-* "-"??_-;_-@_-</c:formatCode>
                <c:ptCount val="64"/>
                <c:pt idx="0">
                  <c:v>1600.7106011772155</c:v>
                </c:pt>
                <c:pt idx="1">
                  <c:v>140.83310005378723</c:v>
                </c:pt>
                <c:pt idx="2">
                  <c:v>45.591800000000006</c:v>
                </c:pt>
                <c:pt idx="3">
                  <c:v>67.074199591636656</c:v>
                </c:pt>
                <c:pt idx="4">
                  <c:v>96.604199953079217</c:v>
                </c:pt>
                <c:pt idx="5">
                  <c:v>113.35189998626709</c:v>
                </c:pt>
                <c:pt idx="6">
                  <c:v>209.9560999393463</c:v>
                </c:pt>
                <c:pt idx="7">
                  <c:v>57.52259931945801</c:v>
                </c:pt>
                <c:pt idx="8">
                  <c:v>159.37520000000001</c:v>
                </c:pt>
                <c:pt idx="9">
                  <c:v>54.543399108648302</c:v>
                </c:pt>
                <c:pt idx="10">
                  <c:v>4.2421000022888187</c:v>
                </c:pt>
                <c:pt idx="11">
                  <c:v>1.7454999952316284</c:v>
                </c:pt>
                <c:pt idx="12">
                  <c:v>1.2508500705599783</c:v>
                </c:pt>
                <c:pt idx="13">
                  <c:v>9.612600094079971</c:v>
                </c:pt>
                <c:pt idx="14">
                  <c:v>39.1052004070282</c:v>
                </c:pt>
                <c:pt idx="15">
                  <c:v>263</c:v>
                </c:pt>
                <c:pt idx="16">
                  <c:v>0</c:v>
                </c:pt>
                <c:pt idx="17">
                  <c:v>29.5093</c:v>
                </c:pt>
                <c:pt idx="18">
                  <c:v>0</c:v>
                </c:pt>
                <c:pt idx="19">
                  <c:v>2.4765000000000001</c:v>
                </c:pt>
                <c:pt idx="20">
                  <c:v>0</c:v>
                </c:pt>
                <c:pt idx="21">
                  <c:v>0</c:v>
                </c:pt>
                <c:pt idx="22">
                  <c:v>23.671099609374998</c:v>
                </c:pt>
                <c:pt idx="23">
                  <c:v>5.2610000000000001</c:v>
                </c:pt>
                <c:pt idx="24">
                  <c:v>0.78900000000000003</c:v>
                </c:pt>
                <c:pt idx="25">
                  <c:v>42.280700654745104</c:v>
                </c:pt>
                <c:pt idx="26">
                  <c:v>8.8994998557567602</c:v>
                </c:pt>
                <c:pt idx="27">
                  <c:v>3.1105999984741213</c:v>
                </c:pt>
                <c:pt idx="28">
                  <c:v>7.8680999939441678</c:v>
                </c:pt>
                <c:pt idx="29">
                  <c:v>762.8057</c:v>
                </c:pt>
                <c:pt idx="30">
                  <c:v>560.6943</c:v>
                </c:pt>
                <c:pt idx="31">
                  <c:v>270.52040079116819</c:v>
                </c:pt>
                <c:pt idx="32">
                  <c:v>451.18670000000003</c:v>
                </c:pt>
                <c:pt idx="33">
                  <c:v>170.07939680671691</c:v>
                </c:pt>
                <c:pt idx="34">
                  <c:v>296.0607967414856</c:v>
                </c:pt>
                <c:pt idx="35">
                  <c:v>288.53910313892362</c:v>
                </c:pt>
                <c:pt idx="36">
                  <c:v>119.3350001449585</c:v>
                </c:pt>
                <c:pt idx="37">
                  <c:v>126.27479927062988</c:v>
                </c:pt>
                <c:pt idx="38">
                  <c:v>159.71629975891113</c:v>
                </c:pt>
                <c:pt idx="39">
                  <c:v>51.21990054512024</c:v>
                </c:pt>
                <c:pt idx="40">
                  <c:v>19.01939977836609</c:v>
                </c:pt>
                <c:pt idx="41">
                  <c:v>94.554199922561651</c:v>
                </c:pt>
                <c:pt idx="42">
                  <c:v>43.871500011444091</c:v>
                </c:pt>
                <c:pt idx="43">
                  <c:v>20.087299973487855</c:v>
                </c:pt>
                <c:pt idx="44">
                  <c:v>132.67010074996949</c:v>
                </c:pt>
                <c:pt idx="45">
                  <c:v>34.225900342464449</c:v>
                </c:pt>
                <c:pt idx="46">
                  <c:v>101.0942041015625</c:v>
                </c:pt>
                <c:pt idx="47">
                  <c:v>15.940199974060059</c:v>
                </c:pt>
                <c:pt idx="48">
                  <c:v>106.39930012321472</c:v>
                </c:pt>
                <c:pt idx="49">
                  <c:v>304.07109839630129</c:v>
                </c:pt>
                <c:pt idx="50">
                  <c:v>235.2595017528534</c:v>
                </c:pt>
                <c:pt idx="51">
                  <c:v>12.83660001564026</c:v>
                </c:pt>
                <c:pt idx="52">
                  <c:v>149.87119954872131</c:v>
                </c:pt>
                <c:pt idx="53">
                  <c:v>17.449799795150756</c:v>
                </c:pt>
                <c:pt idx="54">
                  <c:v>28.365400020599367</c:v>
                </c:pt>
                <c:pt idx="55">
                  <c:v>57.61630040359497</c:v>
                </c:pt>
                <c:pt idx="56">
                  <c:v>49.000799119949342</c:v>
                </c:pt>
                <c:pt idx="57">
                  <c:v>21.220799999237059</c:v>
                </c:pt>
                <c:pt idx="58">
                  <c:v>7.4490999984741215</c:v>
                </c:pt>
                <c:pt idx="59">
                  <c:v>90.500599990844734</c:v>
                </c:pt>
                <c:pt idx="60">
                  <c:v>3.0800000086426735E-2</c:v>
                </c:pt>
                <c:pt idx="61">
                  <c:v>0</c:v>
                </c:pt>
                <c:pt idx="62">
                  <c:v>47.945500015258787</c:v>
                </c:pt>
                <c:pt idx="63">
                  <c:v>373.21660000991824</c:v>
                </c:pt>
              </c:numCache>
            </c:numRef>
          </c:val>
          <c:extLst>
            <c:ext xmlns:c16="http://schemas.microsoft.com/office/drawing/2014/chart" uri="{C3380CC4-5D6E-409C-BE32-E72D297353CC}">
              <c16:uniqueId val="{00000000-D016-4CC9-B172-3B8CE562837A}"/>
            </c:ext>
          </c:extLst>
        </c:ser>
        <c:ser>
          <c:idx val="1"/>
          <c:order val="1"/>
          <c:tx>
            <c:strRef>
              <c:f>'Comparaison des résultats'!$C$1</c:f>
              <c:strCache>
                <c:ptCount val="1"/>
                <c:pt idx="0">
                  <c:v>REfFlux2</c:v>
                </c:pt>
              </c:strCache>
            </c:strRef>
          </c:tx>
          <c:spPr>
            <a:solidFill>
              <a:schemeClr val="accent2"/>
            </a:solidFill>
            <a:ln>
              <a:noFill/>
            </a:ln>
            <a:effectLst/>
          </c:spPr>
          <c:invertIfNegative val="0"/>
          <c:cat>
            <c:strRef>
              <c:f>'Comparaison des résultats'!$A$4:$A$67</c:f>
              <c:strCache>
                <c:ptCount val="64"/>
                <c:pt idx="0">
                  <c:v>POMMES DE TABLE</c:v>
                </c:pt>
                <c:pt idx="1">
                  <c:v>POIRE DE TABLE</c:v>
                </c:pt>
                <c:pt idx="2">
                  <c:v>RAISIN DE TABLE</c:v>
                </c:pt>
                <c:pt idx="3">
                  <c:v>KIWI</c:v>
                </c:pt>
                <c:pt idx="4">
                  <c:v>NECTARINE</c:v>
                </c:pt>
                <c:pt idx="5">
                  <c:v>PECHE</c:v>
                </c:pt>
                <c:pt idx="6">
                  <c:v>PECHE&amp;NECTARINE</c:v>
                </c:pt>
                <c:pt idx="7">
                  <c:v>FRAISE</c:v>
                </c:pt>
                <c:pt idx="8">
                  <c:v>ABRICOT</c:v>
                </c:pt>
                <c:pt idx="9">
                  <c:v>PRUNE</c:v>
                </c:pt>
                <c:pt idx="10">
                  <c:v>FRAMBOISE</c:v>
                </c:pt>
                <c:pt idx="11">
                  <c:v>GROSEILLE</c:v>
                </c:pt>
                <c:pt idx="12">
                  <c:v>MYRTILLE</c:v>
                </c:pt>
                <c:pt idx="13">
                  <c:v>CASSIS &amp; MYRTILLE</c:v>
                </c:pt>
                <c:pt idx="14">
                  <c:v>CERISE (BIGARREAU)</c:v>
                </c:pt>
                <c:pt idx="15">
                  <c:v>BANANE</c:v>
                </c:pt>
                <c:pt idx="16">
                  <c:v>AVOCAT</c:v>
                </c:pt>
                <c:pt idx="17">
                  <c:v>ANANAS</c:v>
                </c:pt>
                <c:pt idx="18">
                  <c:v>MANGUE</c:v>
                </c:pt>
                <c:pt idx="19">
                  <c:v>MANGUE, GOYAVE ET MANGOUSTAN</c:v>
                </c:pt>
                <c:pt idx="20">
                  <c:v>CITRON</c:v>
                </c:pt>
                <c:pt idx="21">
                  <c:v>ORANGE</c:v>
                </c:pt>
                <c:pt idx="22">
                  <c:v>CLEMENTINE-MANDARINE</c:v>
                </c:pt>
                <c:pt idx="23">
                  <c:v>PAMPLEMOUSSE-POMELO</c:v>
                </c:pt>
                <c:pt idx="24">
                  <c:v>AMANDE</c:v>
                </c:pt>
                <c:pt idx="25">
                  <c:v>NOIX (En coque)</c:v>
                </c:pt>
                <c:pt idx="26">
                  <c:v>NOISETTE (En coque)</c:v>
                </c:pt>
                <c:pt idx="27">
                  <c:v>FIGUE</c:v>
                </c:pt>
                <c:pt idx="28">
                  <c:v>CHATAIGNE ET MARRON</c:v>
                </c:pt>
                <c:pt idx="29">
                  <c:v>TOMATE</c:v>
                </c:pt>
                <c:pt idx="30">
                  <c:v>CAROTTE</c:v>
                </c:pt>
                <c:pt idx="31">
                  <c:v>MELON</c:v>
                </c:pt>
                <c:pt idx="32">
                  <c:v>OIGNON</c:v>
                </c:pt>
                <c:pt idx="33">
                  <c:v>ENDIVE</c:v>
                </c:pt>
                <c:pt idx="34">
                  <c:v>SALADES(LAITUES&amp;CHICOREES)</c:v>
                </c:pt>
                <c:pt idx="35">
                  <c:v>CHOU-FLEUR</c:v>
                </c:pt>
                <c:pt idx="36">
                  <c:v>COURGETTE</c:v>
                </c:pt>
                <c:pt idx="37">
                  <c:v>CONCOMBRE</c:v>
                </c:pt>
                <c:pt idx="38">
                  <c:v>POIREAU</c:v>
                </c:pt>
                <c:pt idx="39">
                  <c:v>NAVET</c:v>
                </c:pt>
                <c:pt idx="40">
                  <c:v>BROCOLI</c:v>
                </c:pt>
                <c:pt idx="41">
                  <c:v>MACHE&amp;AUTRES_SALADES</c:v>
                </c:pt>
                <c:pt idx="42">
                  <c:v>ARTICHAUT</c:v>
                </c:pt>
                <c:pt idx="43">
                  <c:v>ASPERGE</c:v>
                </c:pt>
                <c:pt idx="44">
                  <c:v>BETTERAVE_POTAGERE</c:v>
                </c:pt>
                <c:pt idx="45">
                  <c:v>HARICOT_ECOSSER</c:v>
                </c:pt>
                <c:pt idx="46">
                  <c:v>CHAMPIGNONS_DE_COUCHE</c:v>
                </c:pt>
                <c:pt idx="47">
                  <c:v>CELERI_BRANCHE</c:v>
                </c:pt>
                <c:pt idx="48">
                  <c:v>EPINARD</c:v>
                </c:pt>
                <c:pt idx="49">
                  <c:v>HARICOT_VERT</c:v>
                </c:pt>
                <c:pt idx="50">
                  <c:v>PETITS_POIS</c:v>
                </c:pt>
                <c:pt idx="51">
                  <c:v>CHOUX_DE_BRUXELLES</c:v>
                </c:pt>
                <c:pt idx="52">
                  <c:v>CHOUX_AUTRES</c:v>
                </c:pt>
                <c:pt idx="53">
                  <c:v>AIL</c:v>
                </c:pt>
                <c:pt idx="54">
                  <c:v>AUBERGINE</c:v>
                </c:pt>
                <c:pt idx="55">
                  <c:v>CELERI_RAVE</c:v>
                </c:pt>
                <c:pt idx="56">
                  <c:v>ECHALOTE</c:v>
                </c:pt>
                <c:pt idx="57">
                  <c:v>POIVRON</c:v>
                </c:pt>
                <c:pt idx="58">
                  <c:v>PASTEQUE</c:v>
                </c:pt>
                <c:pt idx="59">
                  <c:v>CITROUILLE&amp;POTIRON</c:v>
                </c:pt>
                <c:pt idx="60">
                  <c:v>TRUFFE</c:v>
                </c:pt>
                <c:pt idx="61">
                  <c:v>RADIS</c:v>
                </c:pt>
                <c:pt idx="62">
                  <c:v>FENOUIL</c:v>
                </c:pt>
                <c:pt idx="63">
                  <c:v>MAIS DOUX</c:v>
                </c:pt>
              </c:strCache>
            </c:strRef>
          </c:cat>
          <c:val>
            <c:numRef>
              <c:f>'Comparaison des résultats'!$C$4:$C$67</c:f>
              <c:numCache>
                <c:formatCode>#,##0</c:formatCode>
                <c:ptCount val="64"/>
                <c:pt idx="0">
                  <c:v>1665.5835999999999</c:v>
                </c:pt>
                <c:pt idx="1">
                  <c:v>150.1712</c:v>
                </c:pt>
                <c:pt idx="2">
                  <c:v>47.835700000000003</c:v>
                </c:pt>
                <c:pt idx="3">
                  <c:v>67.397199999999998</c:v>
                </c:pt>
                <c:pt idx="4">
                  <c:v>112.83379232042098</c:v>
                </c:pt>
                <c:pt idx="5">
                  <c:v>135.08824690582301</c:v>
                </c:pt>
                <c:pt idx="7">
                  <c:v>60.634027808037096</c:v>
                </c:pt>
                <c:pt idx="8">
                  <c:v>157.5581</c:v>
                </c:pt>
                <c:pt idx="9">
                  <c:v>168.45269999999999</c:v>
                </c:pt>
                <c:pt idx="10">
                  <c:v>4.0232999999999999</c:v>
                </c:pt>
                <c:pt idx="11">
                  <c:v>1.7205999999999999</c:v>
                </c:pt>
                <c:pt idx="13">
                  <c:v>9.2052999999999994</c:v>
                </c:pt>
                <c:pt idx="14">
                  <c:v>37.776600000000002</c:v>
                </c:pt>
                <c:pt idx="15">
                  <c:v>284.7208</c:v>
                </c:pt>
                <c:pt idx="16" formatCode="_-* #\ ##0_-;\-* #\ ##0_-;_-* &quot;-&quot;??_-;_-@_-">
                  <c:v>0.93489999999999995</c:v>
                </c:pt>
                <c:pt idx="17">
                  <c:v>31.8567</c:v>
                </c:pt>
                <c:pt idx="19">
                  <c:v>4.1261000000000001</c:v>
                </c:pt>
                <c:pt idx="20">
                  <c:v>6.8807</c:v>
                </c:pt>
                <c:pt idx="21">
                  <c:v>6.1855000000000002</c:v>
                </c:pt>
                <c:pt idx="22">
                  <c:v>29.285299999999999</c:v>
                </c:pt>
                <c:pt idx="23">
                  <c:v>5.9911000000000003</c:v>
                </c:pt>
                <c:pt idx="24">
                  <c:v>1.31</c:v>
                </c:pt>
                <c:pt idx="25">
                  <c:v>44.096699999999998</c:v>
                </c:pt>
                <c:pt idx="26">
                  <c:v>9.4892000000000003</c:v>
                </c:pt>
                <c:pt idx="27">
                  <c:v>4.4111000000000002</c:v>
                </c:pt>
                <c:pt idx="28">
                  <c:v>7.6909999999999998</c:v>
                </c:pt>
                <c:pt idx="29">
                  <c:v>792.63516031468521</c:v>
                </c:pt>
                <c:pt idx="30">
                  <c:v>593.61479999999995</c:v>
                </c:pt>
                <c:pt idx="31">
                  <c:v>281.71300000000002</c:v>
                </c:pt>
                <c:pt idx="32">
                  <c:v>460.21460000000002</c:v>
                </c:pt>
                <c:pt idx="33">
                  <c:v>444.17160000000001</c:v>
                </c:pt>
                <c:pt idx="34">
                  <c:v>281.25209999999998</c:v>
                </c:pt>
                <c:pt idx="35">
                  <c:v>284.5804</c:v>
                </c:pt>
                <c:pt idx="36">
                  <c:v>155.1386</c:v>
                </c:pt>
                <c:pt idx="37">
                  <c:v>167.93979999999999</c:v>
                </c:pt>
                <c:pt idx="38">
                  <c:v>169.91839999999999</c:v>
                </c:pt>
                <c:pt idx="39">
                  <c:v>54.416499999999999</c:v>
                </c:pt>
                <c:pt idx="40">
                  <c:v>22.592400000000001</c:v>
                </c:pt>
                <c:pt idx="41">
                  <c:v>102.1088</c:v>
                </c:pt>
                <c:pt idx="42">
                  <c:v>44.236400000000003</c:v>
                </c:pt>
                <c:pt idx="43">
                  <c:v>23.9297</c:v>
                </c:pt>
                <c:pt idx="44">
                  <c:v>156.91890000000001</c:v>
                </c:pt>
                <c:pt idx="45">
                  <c:v>37.593899999999998</c:v>
                </c:pt>
                <c:pt idx="46">
                  <c:v>148.046649</c:v>
                </c:pt>
                <c:pt idx="47">
                  <c:v>19.414300000000001</c:v>
                </c:pt>
                <c:pt idx="48">
                  <c:v>106.9718</c:v>
                </c:pt>
                <c:pt idx="49">
                  <c:v>305.81040000000002</c:v>
                </c:pt>
                <c:pt idx="50">
                  <c:v>237.91839999999999</c:v>
                </c:pt>
                <c:pt idx="51">
                  <c:v>13.694800000000001</c:v>
                </c:pt>
                <c:pt idx="52">
                  <c:v>181.15039999999999</c:v>
                </c:pt>
                <c:pt idx="53">
                  <c:v>20.209299999999999</c:v>
                </c:pt>
                <c:pt idx="54">
                  <c:v>38.961199999999998</c:v>
                </c:pt>
                <c:pt idx="55">
                  <c:v>56.148400000000002</c:v>
                </c:pt>
                <c:pt idx="56">
                  <c:v>62.855600000000003</c:v>
                </c:pt>
                <c:pt idx="57">
                  <c:v>22.450199999999999</c:v>
                </c:pt>
                <c:pt idx="58">
                  <c:v>17.070699999999999</c:v>
                </c:pt>
                <c:pt idx="59">
                  <c:v>136.4708</c:v>
                </c:pt>
                <c:pt idx="60">
                  <c:v>0.05</c:v>
                </c:pt>
                <c:pt idx="61" formatCode="_-* #\ ##0_-;\-* #\ ##0_-;_-* &quot;-&quot;??_-;_-@_-">
                  <c:v>56.948599999999999</c:v>
                </c:pt>
                <c:pt idx="63">
                  <c:v>378.43819999999999</c:v>
                </c:pt>
              </c:numCache>
            </c:numRef>
          </c:val>
          <c:extLst>
            <c:ext xmlns:c16="http://schemas.microsoft.com/office/drawing/2014/chart" uri="{C3380CC4-5D6E-409C-BE32-E72D297353CC}">
              <c16:uniqueId val="{00000001-D016-4CC9-B172-3B8CE562837A}"/>
            </c:ext>
          </c:extLst>
        </c:ser>
        <c:dLbls>
          <c:showLegendKey val="0"/>
          <c:showVal val="0"/>
          <c:showCatName val="0"/>
          <c:showSerName val="0"/>
          <c:showPercent val="0"/>
          <c:showBubbleSize val="0"/>
        </c:dLbls>
        <c:gapWidth val="219"/>
        <c:overlap val="-27"/>
        <c:axId val="431740543"/>
        <c:axId val="431745823"/>
      </c:barChart>
      <c:catAx>
        <c:axId val="4317405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1745823"/>
        <c:crosses val="autoZero"/>
        <c:auto val="1"/>
        <c:lblAlgn val="ctr"/>
        <c:lblOffset val="100"/>
        <c:noMultiLvlLbl val="0"/>
      </c:catAx>
      <c:valAx>
        <c:axId val="431745823"/>
        <c:scaling>
          <c:orientation val="minMax"/>
          <c:max val="20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17405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Production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'Comparaison des résultats'!$B$1</c:f>
              <c:strCache>
                <c:ptCount val="1"/>
                <c:pt idx="0">
                  <c:v>CTIFL</c:v>
                </c:pt>
              </c:strCache>
            </c:strRef>
          </c:tx>
          <c:spPr>
            <a:solidFill>
              <a:schemeClr val="accent1"/>
            </a:solidFill>
            <a:ln>
              <a:noFill/>
            </a:ln>
            <a:effectLst/>
          </c:spPr>
          <c:invertIfNegative val="0"/>
          <c:cat>
            <c:strRef>
              <c:f>'Comparaison des résultats'!$A$4:$A$67</c:f>
              <c:strCache>
                <c:ptCount val="64"/>
                <c:pt idx="0">
                  <c:v>POMMES DE TABLE</c:v>
                </c:pt>
                <c:pt idx="1">
                  <c:v>POIRE DE TABLE</c:v>
                </c:pt>
                <c:pt idx="2">
                  <c:v>RAISIN DE TABLE</c:v>
                </c:pt>
                <c:pt idx="3">
                  <c:v>KIWI</c:v>
                </c:pt>
                <c:pt idx="4">
                  <c:v>NECTARINE</c:v>
                </c:pt>
                <c:pt idx="5">
                  <c:v>PECHE</c:v>
                </c:pt>
                <c:pt idx="6">
                  <c:v>PECHE&amp;NECTARINE</c:v>
                </c:pt>
                <c:pt idx="7">
                  <c:v>FRAISE</c:v>
                </c:pt>
                <c:pt idx="8">
                  <c:v>ABRICOT</c:v>
                </c:pt>
                <c:pt idx="9">
                  <c:v>PRUNE</c:v>
                </c:pt>
                <c:pt idx="10">
                  <c:v>FRAMBOISE</c:v>
                </c:pt>
                <c:pt idx="11">
                  <c:v>GROSEILLE</c:v>
                </c:pt>
                <c:pt idx="12">
                  <c:v>MYRTILLE</c:v>
                </c:pt>
                <c:pt idx="13">
                  <c:v>CASSIS &amp; MYRTILLE</c:v>
                </c:pt>
                <c:pt idx="14">
                  <c:v>CERISE (BIGARREAU)</c:v>
                </c:pt>
                <c:pt idx="15">
                  <c:v>BANANE</c:v>
                </c:pt>
                <c:pt idx="16">
                  <c:v>AVOCAT</c:v>
                </c:pt>
                <c:pt idx="17">
                  <c:v>ANANAS</c:v>
                </c:pt>
                <c:pt idx="18">
                  <c:v>MANGUE</c:v>
                </c:pt>
                <c:pt idx="19">
                  <c:v>MANGUE, GOYAVE ET MANGOUSTAN</c:v>
                </c:pt>
                <c:pt idx="20">
                  <c:v>CITRON</c:v>
                </c:pt>
                <c:pt idx="21">
                  <c:v>ORANGE</c:v>
                </c:pt>
                <c:pt idx="22">
                  <c:v>CLEMENTINE-MANDARINE</c:v>
                </c:pt>
                <c:pt idx="23">
                  <c:v>PAMPLEMOUSSE-POMELO</c:v>
                </c:pt>
                <c:pt idx="24">
                  <c:v>AMANDE</c:v>
                </c:pt>
                <c:pt idx="25">
                  <c:v>NOIX (En coque)</c:v>
                </c:pt>
                <c:pt idx="26">
                  <c:v>NOISETTE (En coque)</c:v>
                </c:pt>
                <c:pt idx="27">
                  <c:v>FIGUE</c:v>
                </c:pt>
                <c:pt idx="28">
                  <c:v>CHATAIGNE ET MARRON</c:v>
                </c:pt>
                <c:pt idx="29">
                  <c:v>TOMATE</c:v>
                </c:pt>
                <c:pt idx="30">
                  <c:v>CAROTTE</c:v>
                </c:pt>
                <c:pt idx="31">
                  <c:v>MELON</c:v>
                </c:pt>
                <c:pt idx="32">
                  <c:v>OIGNON</c:v>
                </c:pt>
                <c:pt idx="33">
                  <c:v>ENDIVE</c:v>
                </c:pt>
                <c:pt idx="34">
                  <c:v>SALADES(LAITUES&amp;CHICOREES)</c:v>
                </c:pt>
                <c:pt idx="35">
                  <c:v>CHOU-FLEUR</c:v>
                </c:pt>
                <c:pt idx="36">
                  <c:v>COURGETTE</c:v>
                </c:pt>
                <c:pt idx="37">
                  <c:v>CONCOMBRE</c:v>
                </c:pt>
                <c:pt idx="38">
                  <c:v>POIREAU</c:v>
                </c:pt>
                <c:pt idx="39">
                  <c:v>NAVET</c:v>
                </c:pt>
                <c:pt idx="40">
                  <c:v>BROCOLI</c:v>
                </c:pt>
                <c:pt idx="41">
                  <c:v>MACHE&amp;AUTRES_SALADES</c:v>
                </c:pt>
                <c:pt idx="42">
                  <c:v>ARTICHAUT</c:v>
                </c:pt>
                <c:pt idx="43">
                  <c:v>ASPERGE</c:v>
                </c:pt>
                <c:pt idx="44">
                  <c:v>BETTERAVE_POTAGERE</c:v>
                </c:pt>
                <c:pt idx="45">
                  <c:v>HARICOT_ECOSSER</c:v>
                </c:pt>
                <c:pt idx="46">
                  <c:v>CHAMPIGNONS_DE_COUCHE</c:v>
                </c:pt>
                <c:pt idx="47">
                  <c:v>CELERI_BRANCHE</c:v>
                </c:pt>
                <c:pt idx="48">
                  <c:v>EPINARD</c:v>
                </c:pt>
                <c:pt idx="49">
                  <c:v>HARICOT_VERT</c:v>
                </c:pt>
                <c:pt idx="50">
                  <c:v>PETITS_POIS</c:v>
                </c:pt>
                <c:pt idx="51">
                  <c:v>CHOUX_DE_BRUXELLES</c:v>
                </c:pt>
                <c:pt idx="52">
                  <c:v>CHOUX_AUTRES</c:v>
                </c:pt>
                <c:pt idx="53">
                  <c:v>AIL</c:v>
                </c:pt>
                <c:pt idx="54">
                  <c:v>AUBERGINE</c:v>
                </c:pt>
                <c:pt idx="55">
                  <c:v>CELERI_RAVE</c:v>
                </c:pt>
                <c:pt idx="56">
                  <c:v>ECHALOTE</c:v>
                </c:pt>
                <c:pt idx="57">
                  <c:v>POIVRON</c:v>
                </c:pt>
                <c:pt idx="58">
                  <c:v>PASTEQUE</c:v>
                </c:pt>
                <c:pt idx="59">
                  <c:v>CITROUILLE&amp;POTIRON</c:v>
                </c:pt>
                <c:pt idx="60">
                  <c:v>TRUFFE</c:v>
                </c:pt>
                <c:pt idx="61">
                  <c:v>RADIS</c:v>
                </c:pt>
                <c:pt idx="62">
                  <c:v>FENOUIL</c:v>
                </c:pt>
                <c:pt idx="63">
                  <c:v>MAIS DOUX</c:v>
                </c:pt>
              </c:strCache>
            </c:strRef>
          </c:cat>
          <c:val>
            <c:numRef>
              <c:f>'Comparaison des résultats'!$D$4:$D$67</c:f>
              <c:numCache>
                <c:formatCode>_-* #\ ##0_-;\-* #\ ##0_-;_-* "-"??_-;_-@_-</c:formatCode>
                <c:ptCount val="64"/>
                <c:pt idx="0">
                  <c:v>1514.5910977897645</c:v>
                </c:pt>
                <c:pt idx="1">
                  <c:v>119.83210022544861</c:v>
                </c:pt>
                <c:pt idx="2">
                  <c:v>46.254099813461302</c:v>
                </c:pt>
                <c:pt idx="3">
                  <c:v>55.826099709987638</c:v>
                </c:pt>
                <c:pt idx="4">
                  <c:v>91.584499586105352</c:v>
                </c:pt>
                <c:pt idx="5">
                  <c:v>105.52900127267837</c:v>
                </c:pt>
                <c:pt idx="6">
                  <c:v>197.11350085878371</c:v>
                </c:pt>
                <c:pt idx="7">
                  <c:v>60.035599792480468</c:v>
                </c:pt>
                <c:pt idx="8">
                  <c:v>134.80190389251709</c:v>
                </c:pt>
                <c:pt idx="9">
                  <c:v>68.362801093578341</c:v>
                </c:pt>
                <c:pt idx="10">
                  <c:v>5.4521999969482424</c:v>
                </c:pt>
                <c:pt idx="11">
                  <c:v>2.062999960899353</c:v>
                </c:pt>
                <c:pt idx="12">
                  <c:v>1.2817499541521069</c:v>
                </c:pt>
                <c:pt idx="13">
                  <c:v>7.8810000000000002</c:v>
                </c:pt>
                <c:pt idx="14">
                  <c:v>32.117499809265134</c:v>
                </c:pt>
                <c:pt idx="15">
                  <c:v>0</c:v>
                </c:pt>
                <c:pt idx="16">
                  <c:v>0</c:v>
                </c:pt>
                <c:pt idx="17">
                  <c:v>28.823400000000003</c:v>
                </c:pt>
                <c:pt idx="18">
                  <c:v>0</c:v>
                </c:pt>
                <c:pt idx="19">
                  <c:v>4.8591000000000006</c:v>
                </c:pt>
                <c:pt idx="20">
                  <c:v>0</c:v>
                </c:pt>
                <c:pt idx="21">
                  <c:v>0</c:v>
                </c:pt>
                <c:pt idx="22">
                  <c:v>25.998799987792967</c:v>
                </c:pt>
                <c:pt idx="23">
                  <c:v>6.8496000976562499</c:v>
                </c:pt>
                <c:pt idx="24">
                  <c:v>1.1326999969482421</c:v>
                </c:pt>
                <c:pt idx="25">
                  <c:v>34.945700389385223</c:v>
                </c:pt>
                <c:pt idx="26">
                  <c:v>11.658899911880493</c:v>
                </c:pt>
                <c:pt idx="27">
                  <c:v>3.3397000503540037</c:v>
                </c:pt>
                <c:pt idx="28">
                  <c:v>7.3476999149322513</c:v>
                </c:pt>
                <c:pt idx="29">
                  <c:v>684.11490624999999</c:v>
                </c:pt>
                <c:pt idx="30">
                  <c:v>532.35338916015621</c:v>
                </c:pt>
                <c:pt idx="31">
                  <c:v>240.3293021697998</c:v>
                </c:pt>
                <c:pt idx="32">
                  <c:v>658.51789532470707</c:v>
                </c:pt>
                <c:pt idx="33">
                  <c:v>139.43290000152587</c:v>
                </c:pt>
                <c:pt idx="34">
                  <c:v>269.35659963989258</c:v>
                </c:pt>
                <c:pt idx="35">
                  <c:v>233.67239361572265</c:v>
                </c:pt>
                <c:pt idx="36">
                  <c:v>117.05699932861329</c:v>
                </c:pt>
                <c:pt idx="37">
                  <c:v>129.49390069580079</c:v>
                </c:pt>
                <c:pt idx="38">
                  <c:v>148.40339851379395</c:v>
                </c:pt>
                <c:pt idx="39">
                  <c:v>52.078499572753906</c:v>
                </c:pt>
                <c:pt idx="40">
                  <c:v>22.022399967193603</c:v>
                </c:pt>
                <c:pt idx="41">
                  <c:v>88.59570070266723</c:v>
                </c:pt>
                <c:pt idx="42">
                  <c:v>37.910299690246582</c:v>
                </c:pt>
                <c:pt idx="43">
                  <c:v>19.987600002288819</c:v>
                </c:pt>
                <c:pt idx="44">
                  <c:v>151.911799036026</c:v>
                </c:pt>
                <c:pt idx="45">
                  <c:v>33.889799625396726</c:v>
                </c:pt>
                <c:pt idx="46">
                  <c:v>87.545001136779788</c:v>
                </c:pt>
                <c:pt idx="47">
                  <c:v>16.963599853515625</c:v>
                </c:pt>
                <c:pt idx="48">
                  <c:v>122.6401005744934</c:v>
                </c:pt>
                <c:pt idx="49">
                  <c:v>337.64829864501951</c:v>
                </c:pt>
                <c:pt idx="50">
                  <c:v>281.97849258422849</c:v>
                </c:pt>
                <c:pt idx="51">
                  <c:v>13.678100028991699</c:v>
                </c:pt>
                <c:pt idx="52">
                  <c:v>143.834200881958</c:v>
                </c:pt>
                <c:pt idx="53">
                  <c:v>24.506800162315368</c:v>
                </c:pt>
                <c:pt idx="54">
                  <c:v>28.386900512695313</c:v>
                </c:pt>
                <c:pt idx="55">
                  <c:v>51.073499801635741</c:v>
                </c:pt>
                <c:pt idx="56">
                  <c:v>50.051901626586911</c:v>
                </c:pt>
                <c:pt idx="57">
                  <c:v>24.617200744628907</c:v>
                </c:pt>
                <c:pt idx="58">
                  <c:v>7.3639000434875488</c:v>
                </c:pt>
                <c:pt idx="59">
                  <c:v>124.8630025024414</c:v>
                </c:pt>
                <c:pt idx="60">
                  <c:v>3.1599999904632567E-2</c:v>
                </c:pt>
                <c:pt idx="61">
                  <c:v>0</c:v>
                </c:pt>
                <c:pt idx="62">
                  <c:v>45.059299461364745</c:v>
                </c:pt>
                <c:pt idx="63">
                  <c:v>445.44928828048705</c:v>
                </c:pt>
              </c:numCache>
            </c:numRef>
          </c:val>
          <c:extLst>
            <c:ext xmlns:c16="http://schemas.microsoft.com/office/drawing/2014/chart" uri="{C3380CC4-5D6E-409C-BE32-E72D297353CC}">
              <c16:uniqueId val="{00000000-FE6D-485F-8024-F8D8D117821A}"/>
            </c:ext>
          </c:extLst>
        </c:ser>
        <c:ser>
          <c:idx val="1"/>
          <c:order val="1"/>
          <c:tx>
            <c:strRef>
              <c:f>'Comparaison des résultats'!$C$1</c:f>
              <c:strCache>
                <c:ptCount val="1"/>
                <c:pt idx="0">
                  <c:v>REfFlux2</c:v>
                </c:pt>
              </c:strCache>
            </c:strRef>
          </c:tx>
          <c:spPr>
            <a:solidFill>
              <a:schemeClr val="accent2"/>
            </a:solidFill>
            <a:ln>
              <a:noFill/>
            </a:ln>
            <a:effectLst/>
          </c:spPr>
          <c:invertIfNegative val="0"/>
          <c:cat>
            <c:strRef>
              <c:f>'Comparaison des résultats'!$A$4:$A$67</c:f>
              <c:strCache>
                <c:ptCount val="64"/>
                <c:pt idx="0">
                  <c:v>POMMES DE TABLE</c:v>
                </c:pt>
                <c:pt idx="1">
                  <c:v>POIRE DE TABLE</c:v>
                </c:pt>
                <c:pt idx="2">
                  <c:v>RAISIN DE TABLE</c:v>
                </c:pt>
                <c:pt idx="3">
                  <c:v>KIWI</c:v>
                </c:pt>
                <c:pt idx="4">
                  <c:v>NECTARINE</c:v>
                </c:pt>
                <c:pt idx="5">
                  <c:v>PECHE</c:v>
                </c:pt>
                <c:pt idx="6">
                  <c:v>PECHE&amp;NECTARINE</c:v>
                </c:pt>
                <c:pt idx="7">
                  <c:v>FRAISE</c:v>
                </c:pt>
                <c:pt idx="8">
                  <c:v>ABRICOT</c:v>
                </c:pt>
                <c:pt idx="9">
                  <c:v>PRUNE</c:v>
                </c:pt>
                <c:pt idx="10">
                  <c:v>FRAMBOISE</c:v>
                </c:pt>
                <c:pt idx="11">
                  <c:v>GROSEILLE</c:v>
                </c:pt>
                <c:pt idx="12">
                  <c:v>MYRTILLE</c:v>
                </c:pt>
                <c:pt idx="13">
                  <c:v>CASSIS &amp; MYRTILLE</c:v>
                </c:pt>
                <c:pt idx="14">
                  <c:v>CERISE (BIGARREAU)</c:v>
                </c:pt>
                <c:pt idx="15">
                  <c:v>BANANE</c:v>
                </c:pt>
                <c:pt idx="16">
                  <c:v>AVOCAT</c:v>
                </c:pt>
                <c:pt idx="17">
                  <c:v>ANANAS</c:v>
                </c:pt>
                <c:pt idx="18">
                  <c:v>MANGUE</c:v>
                </c:pt>
                <c:pt idx="19">
                  <c:v>MANGUE, GOYAVE ET MANGOUSTAN</c:v>
                </c:pt>
                <c:pt idx="20">
                  <c:v>CITRON</c:v>
                </c:pt>
                <c:pt idx="21">
                  <c:v>ORANGE</c:v>
                </c:pt>
                <c:pt idx="22">
                  <c:v>CLEMENTINE-MANDARINE</c:v>
                </c:pt>
                <c:pt idx="23">
                  <c:v>PAMPLEMOUSSE-POMELO</c:v>
                </c:pt>
                <c:pt idx="24">
                  <c:v>AMANDE</c:v>
                </c:pt>
                <c:pt idx="25">
                  <c:v>NOIX (En coque)</c:v>
                </c:pt>
                <c:pt idx="26">
                  <c:v>NOISETTE (En coque)</c:v>
                </c:pt>
                <c:pt idx="27">
                  <c:v>FIGUE</c:v>
                </c:pt>
                <c:pt idx="28">
                  <c:v>CHATAIGNE ET MARRON</c:v>
                </c:pt>
                <c:pt idx="29">
                  <c:v>TOMATE</c:v>
                </c:pt>
                <c:pt idx="30">
                  <c:v>CAROTTE</c:v>
                </c:pt>
                <c:pt idx="31">
                  <c:v>MELON</c:v>
                </c:pt>
                <c:pt idx="32">
                  <c:v>OIGNON</c:v>
                </c:pt>
                <c:pt idx="33">
                  <c:v>ENDIVE</c:v>
                </c:pt>
                <c:pt idx="34">
                  <c:v>SALADES(LAITUES&amp;CHICOREES)</c:v>
                </c:pt>
                <c:pt idx="35">
                  <c:v>CHOU-FLEUR</c:v>
                </c:pt>
                <c:pt idx="36">
                  <c:v>COURGETTE</c:v>
                </c:pt>
                <c:pt idx="37">
                  <c:v>CONCOMBRE</c:v>
                </c:pt>
                <c:pt idx="38">
                  <c:v>POIREAU</c:v>
                </c:pt>
                <c:pt idx="39">
                  <c:v>NAVET</c:v>
                </c:pt>
                <c:pt idx="40">
                  <c:v>BROCOLI</c:v>
                </c:pt>
                <c:pt idx="41">
                  <c:v>MACHE&amp;AUTRES_SALADES</c:v>
                </c:pt>
                <c:pt idx="42">
                  <c:v>ARTICHAUT</c:v>
                </c:pt>
                <c:pt idx="43">
                  <c:v>ASPERGE</c:v>
                </c:pt>
                <c:pt idx="44">
                  <c:v>BETTERAVE_POTAGERE</c:v>
                </c:pt>
                <c:pt idx="45">
                  <c:v>HARICOT_ECOSSER</c:v>
                </c:pt>
                <c:pt idx="46">
                  <c:v>CHAMPIGNONS_DE_COUCHE</c:v>
                </c:pt>
                <c:pt idx="47">
                  <c:v>CELERI_BRANCHE</c:v>
                </c:pt>
                <c:pt idx="48">
                  <c:v>EPINARD</c:v>
                </c:pt>
                <c:pt idx="49">
                  <c:v>HARICOT_VERT</c:v>
                </c:pt>
                <c:pt idx="50">
                  <c:v>PETITS_POIS</c:v>
                </c:pt>
                <c:pt idx="51">
                  <c:v>CHOUX_DE_BRUXELLES</c:v>
                </c:pt>
                <c:pt idx="52">
                  <c:v>CHOUX_AUTRES</c:v>
                </c:pt>
                <c:pt idx="53">
                  <c:v>AIL</c:v>
                </c:pt>
                <c:pt idx="54">
                  <c:v>AUBERGINE</c:v>
                </c:pt>
                <c:pt idx="55">
                  <c:v>CELERI_RAVE</c:v>
                </c:pt>
                <c:pt idx="56">
                  <c:v>ECHALOTE</c:v>
                </c:pt>
                <c:pt idx="57">
                  <c:v>POIVRON</c:v>
                </c:pt>
                <c:pt idx="58">
                  <c:v>PASTEQUE</c:v>
                </c:pt>
                <c:pt idx="59">
                  <c:v>CITROUILLE&amp;POTIRON</c:v>
                </c:pt>
                <c:pt idx="60">
                  <c:v>TRUFFE</c:v>
                </c:pt>
                <c:pt idx="61">
                  <c:v>RADIS</c:v>
                </c:pt>
                <c:pt idx="62">
                  <c:v>FENOUIL</c:v>
                </c:pt>
                <c:pt idx="63">
                  <c:v>MAIS DOUX</c:v>
                </c:pt>
              </c:strCache>
            </c:strRef>
          </c:cat>
          <c:val>
            <c:numRef>
              <c:f>'Comparaison des résultats'!$C$4:$C$67</c:f>
              <c:numCache>
                <c:formatCode>#,##0</c:formatCode>
                <c:ptCount val="64"/>
                <c:pt idx="0">
                  <c:v>1665.5835999999999</c:v>
                </c:pt>
                <c:pt idx="1">
                  <c:v>150.1712</c:v>
                </c:pt>
                <c:pt idx="2">
                  <c:v>47.835700000000003</c:v>
                </c:pt>
                <c:pt idx="3">
                  <c:v>67.397199999999998</c:v>
                </c:pt>
                <c:pt idx="4">
                  <c:v>112.83379232042098</c:v>
                </c:pt>
                <c:pt idx="5">
                  <c:v>135.08824690582301</c:v>
                </c:pt>
                <c:pt idx="7">
                  <c:v>60.634027808037096</c:v>
                </c:pt>
                <c:pt idx="8">
                  <c:v>157.5581</c:v>
                </c:pt>
                <c:pt idx="9">
                  <c:v>168.45269999999999</c:v>
                </c:pt>
                <c:pt idx="10">
                  <c:v>4.0232999999999999</c:v>
                </c:pt>
                <c:pt idx="11">
                  <c:v>1.7205999999999999</c:v>
                </c:pt>
                <c:pt idx="13">
                  <c:v>9.2052999999999994</c:v>
                </c:pt>
                <c:pt idx="14">
                  <c:v>37.776600000000002</c:v>
                </c:pt>
                <c:pt idx="15">
                  <c:v>284.7208</c:v>
                </c:pt>
                <c:pt idx="16" formatCode="_-* #\ ##0_-;\-* #\ ##0_-;_-* &quot;-&quot;??_-;_-@_-">
                  <c:v>0.93489999999999995</c:v>
                </c:pt>
                <c:pt idx="17">
                  <c:v>31.8567</c:v>
                </c:pt>
                <c:pt idx="19">
                  <c:v>4.1261000000000001</c:v>
                </c:pt>
                <c:pt idx="20">
                  <c:v>6.8807</c:v>
                </c:pt>
                <c:pt idx="21">
                  <c:v>6.1855000000000002</c:v>
                </c:pt>
                <c:pt idx="22">
                  <c:v>29.285299999999999</c:v>
                </c:pt>
                <c:pt idx="23">
                  <c:v>5.9911000000000003</c:v>
                </c:pt>
                <c:pt idx="24">
                  <c:v>1.31</c:v>
                </c:pt>
                <c:pt idx="25">
                  <c:v>44.096699999999998</c:v>
                </c:pt>
                <c:pt idx="26">
                  <c:v>9.4892000000000003</c:v>
                </c:pt>
                <c:pt idx="27">
                  <c:v>4.4111000000000002</c:v>
                </c:pt>
                <c:pt idx="28">
                  <c:v>7.6909999999999998</c:v>
                </c:pt>
                <c:pt idx="29">
                  <c:v>792.63516031468521</c:v>
                </c:pt>
                <c:pt idx="30">
                  <c:v>593.61479999999995</c:v>
                </c:pt>
                <c:pt idx="31">
                  <c:v>281.71300000000002</c:v>
                </c:pt>
                <c:pt idx="32">
                  <c:v>460.21460000000002</c:v>
                </c:pt>
                <c:pt idx="33">
                  <c:v>444.17160000000001</c:v>
                </c:pt>
                <c:pt idx="34">
                  <c:v>281.25209999999998</c:v>
                </c:pt>
                <c:pt idx="35">
                  <c:v>284.5804</c:v>
                </c:pt>
                <c:pt idx="36">
                  <c:v>155.1386</c:v>
                </c:pt>
                <c:pt idx="37">
                  <c:v>167.93979999999999</c:v>
                </c:pt>
                <c:pt idx="38">
                  <c:v>169.91839999999999</c:v>
                </c:pt>
                <c:pt idx="39">
                  <c:v>54.416499999999999</c:v>
                </c:pt>
                <c:pt idx="40">
                  <c:v>22.592400000000001</c:v>
                </c:pt>
                <c:pt idx="41">
                  <c:v>102.1088</c:v>
                </c:pt>
                <c:pt idx="42">
                  <c:v>44.236400000000003</c:v>
                </c:pt>
                <c:pt idx="43">
                  <c:v>23.9297</c:v>
                </c:pt>
                <c:pt idx="44">
                  <c:v>156.91890000000001</c:v>
                </c:pt>
                <c:pt idx="45">
                  <c:v>37.593899999999998</c:v>
                </c:pt>
                <c:pt idx="46">
                  <c:v>148.046649</c:v>
                </c:pt>
                <c:pt idx="47">
                  <c:v>19.414300000000001</c:v>
                </c:pt>
                <c:pt idx="48">
                  <c:v>106.9718</c:v>
                </c:pt>
                <c:pt idx="49">
                  <c:v>305.81040000000002</c:v>
                </c:pt>
                <c:pt idx="50">
                  <c:v>237.91839999999999</c:v>
                </c:pt>
                <c:pt idx="51">
                  <c:v>13.694800000000001</c:v>
                </c:pt>
                <c:pt idx="52">
                  <c:v>181.15039999999999</c:v>
                </c:pt>
                <c:pt idx="53">
                  <c:v>20.209299999999999</c:v>
                </c:pt>
                <c:pt idx="54">
                  <c:v>38.961199999999998</c:v>
                </c:pt>
                <c:pt idx="55">
                  <c:v>56.148400000000002</c:v>
                </c:pt>
                <c:pt idx="56">
                  <c:v>62.855600000000003</c:v>
                </c:pt>
                <c:pt idx="57">
                  <c:v>22.450199999999999</c:v>
                </c:pt>
                <c:pt idx="58">
                  <c:v>17.070699999999999</c:v>
                </c:pt>
                <c:pt idx="59">
                  <c:v>136.4708</c:v>
                </c:pt>
                <c:pt idx="60">
                  <c:v>0.05</c:v>
                </c:pt>
                <c:pt idx="61" formatCode="_-* #\ ##0_-;\-* #\ ##0_-;_-* &quot;-&quot;??_-;_-@_-">
                  <c:v>56.948599999999999</c:v>
                </c:pt>
                <c:pt idx="63">
                  <c:v>378.43819999999999</c:v>
                </c:pt>
              </c:numCache>
            </c:numRef>
          </c:val>
          <c:extLst>
            <c:ext xmlns:c16="http://schemas.microsoft.com/office/drawing/2014/chart" uri="{C3380CC4-5D6E-409C-BE32-E72D297353CC}">
              <c16:uniqueId val="{00000001-FE6D-485F-8024-F8D8D117821A}"/>
            </c:ext>
          </c:extLst>
        </c:ser>
        <c:dLbls>
          <c:showLegendKey val="0"/>
          <c:showVal val="0"/>
          <c:showCatName val="0"/>
          <c:showSerName val="0"/>
          <c:showPercent val="0"/>
          <c:showBubbleSize val="0"/>
        </c:dLbls>
        <c:gapWidth val="219"/>
        <c:overlap val="-27"/>
        <c:axId val="431740543"/>
        <c:axId val="431745823"/>
      </c:barChart>
      <c:catAx>
        <c:axId val="4317405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1745823"/>
        <c:crosses val="autoZero"/>
        <c:auto val="1"/>
        <c:lblAlgn val="ctr"/>
        <c:lblOffset val="100"/>
        <c:noMultiLvlLbl val="0"/>
      </c:catAx>
      <c:valAx>
        <c:axId val="431745823"/>
        <c:scaling>
          <c:orientation val="minMax"/>
          <c:max val="20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17405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_xlchart.v1.5</cx:f>
      </cx:strDim>
      <cx:numDim type="size">
        <cx:f>_xlchart.v1.6</cx:f>
      </cx:numDim>
    </cx:data>
  </cx:chartData>
  <cx:chart>
    <cx:title pos="t" align="ctr" overlay="0">
      <cx:tx>
        <cx:txData>
          <cx:v>2015</cx:v>
        </cx:txData>
      </cx:tx>
      <cx:txPr>
        <a:bodyPr spcFirstLastPara="1" vertOverflow="ellipsis" horzOverflow="overflow" wrap="square" lIns="0" tIns="0" rIns="0" bIns="0" anchor="ctr" anchorCtr="1"/>
        <a:lstStyle/>
        <a:p>
          <a:pPr algn="ctr" rtl="0">
            <a:defRPr/>
          </a:pPr>
          <a:r>
            <a:rPr lang="fr-FR" sz="1400" b="0" i="0" u="none" strike="noStrike" baseline="0">
              <a:solidFill>
                <a:sysClr val="windowText" lastClr="000000">
                  <a:lumMod val="65000"/>
                  <a:lumOff val="35000"/>
                </a:sysClr>
              </a:solidFill>
              <a:latin typeface="Aptos Narrow" panose="02110004020202020204"/>
            </a:rPr>
            <a:t>2015</a:t>
          </a:r>
        </a:p>
      </cx:txPr>
    </cx:title>
    <cx:plotArea>
      <cx:plotAreaRegion>
        <cx:series layoutId="sunburst" uniqueId="{ABEE8FFE-0CA7-4942-BC82-6C390983B8E1}">
          <cx:tx>
            <cx:txData>
              <cx:f>_xlchart.v1.4</cx:f>
              <cx:v/>
            </cx:txData>
          </cx:tx>
          <cx:dataLabels pos="ctr">
            <cx:visibility seriesName="0" categoryName="1" value="0"/>
          </cx:dataLabels>
          <cx:dataId val="0"/>
        </cx:series>
      </cx:plotAreaRegion>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size">
        <cx:f>_xlchart.v1.3</cx:f>
      </cx:numDim>
    </cx:data>
  </cx:chartData>
  <cx:chart>
    <cx:title pos="t" align="ctr" overlay="0">
      <cx:tx>
        <cx:txData>
          <cx:v>2019</cx:v>
        </cx:txData>
      </cx:tx>
      <cx:txPr>
        <a:bodyPr spcFirstLastPara="1" vertOverflow="ellipsis" horzOverflow="overflow" wrap="square" lIns="0" tIns="0" rIns="0" bIns="0" anchor="ctr" anchorCtr="1"/>
        <a:lstStyle/>
        <a:p>
          <a:pPr algn="ctr" rtl="0">
            <a:defRPr/>
          </a:pPr>
          <a:r>
            <a:rPr lang="fr-FR" sz="1400" b="0" i="0" u="none" strike="noStrike" baseline="0">
              <a:solidFill>
                <a:sysClr val="windowText" lastClr="000000">
                  <a:lumMod val="65000"/>
                  <a:lumOff val="35000"/>
                </a:sysClr>
              </a:solidFill>
              <a:latin typeface="Aptos Narrow" panose="02110004020202020204"/>
            </a:rPr>
            <a:t>2019</a:t>
          </a:r>
        </a:p>
      </cx:txPr>
    </cx:title>
    <cx:plotArea>
      <cx:plotAreaRegion>
        <cx:series layoutId="sunburst" uniqueId="{6F881537-F206-48D9-91E5-98772613CE82}">
          <cx:tx>
            <cx:txData>
              <cx:f/>
              <cx:v>2019</cx:v>
            </cx:txData>
          </cx:tx>
          <cx:dataLabels>
            <cx:visibility seriesName="0" categoryName="1" value="0"/>
          </cx:dataLabels>
          <cx:dataId val="0"/>
        </cx:series>
      </cx:plotAreaRegion>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title pos="t" align="ctr" overlay="0">
      <cx:tx>
        <cx:txData>
          <cx:v>2023</cx:v>
        </cx:txData>
      </cx:tx>
      <cx:txPr>
        <a:bodyPr spcFirstLastPara="1" vertOverflow="ellipsis" horzOverflow="overflow" wrap="square" lIns="0" tIns="0" rIns="0" bIns="0" anchor="ctr" anchorCtr="1"/>
        <a:lstStyle/>
        <a:p>
          <a:pPr algn="ctr" rtl="0">
            <a:defRPr/>
          </a:pPr>
          <a:r>
            <a:rPr lang="fr-FR" sz="1400" b="0" i="0" u="none" strike="noStrike" baseline="0">
              <a:solidFill>
                <a:sysClr val="windowText" lastClr="000000">
                  <a:lumMod val="65000"/>
                  <a:lumOff val="35000"/>
                </a:sysClr>
              </a:solidFill>
              <a:latin typeface="Aptos Narrow" panose="02110004020202020204"/>
            </a:rPr>
            <a:t>2023</a:t>
          </a:r>
        </a:p>
      </cx:txPr>
    </cx:title>
    <cx:plotArea>
      <cx:plotAreaRegion>
        <cx:series layoutId="sunburst" uniqueId="{6F881537-F206-48D9-91E5-98772613CE82}">
          <cx:tx>
            <cx:txData>
              <cx:f/>
              <cx:v>2023</cx:v>
            </cx:txData>
          </cx:tx>
          <cx:dataLabels>
            <cx:visibility seriesName="0" categoryName="1" value="0"/>
          </cx:dataLabels>
          <cx:dataId val="0"/>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microsoft.com/office/2014/relationships/chartEx" Target="../charts/chartEx2.xml"/><Relationship Id="rId1" Type="http://schemas.microsoft.com/office/2014/relationships/chartEx" Target="../charts/chartEx1.xml"/><Relationship Id="rId5" Type="http://schemas.microsoft.com/office/2014/relationships/chartEx" Target="../charts/chartEx3.xml"/><Relationship Id="rId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47" Type="http://schemas.openxmlformats.org/officeDocument/2006/relationships/image" Target="../media/image49.png"/><Relationship Id="rId50" Type="http://schemas.openxmlformats.org/officeDocument/2006/relationships/image" Target="../media/image52.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3" Type="http://schemas.openxmlformats.org/officeDocument/2006/relationships/image" Target="../media/image55.png"/><Relationship Id="rId5" Type="http://schemas.openxmlformats.org/officeDocument/2006/relationships/image" Target="../media/image7.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4" Type="http://schemas.openxmlformats.org/officeDocument/2006/relationships/image" Target="../media/image46.png"/><Relationship Id="rId52" Type="http://schemas.openxmlformats.org/officeDocument/2006/relationships/image" Target="../media/image54.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48" Type="http://schemas.openxmlformats.org/officeDocument/2006/relationships/image" Target="../media/image50.png"/><Relationship Id="rId8" Type="http://schemas.openxmlformats.org/officeDocument/2006/relationships/image" Target="../media/image10.png"/><Relationship Id="rId51" Type="http://schemas.openxmlformats.org/officeDocument/2006/relationships/image" Target="../media/image53.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46" Type="http://schemas.openxmlformats.org/officeDocument/2006/relationships/image" Target="../media/image48.png"/><Relationship Id="rId20" Type="http://schemas.openxmlformats.org/officeDocument/2006/relationships/image" Target="../media/image22.png"/><Relationship Id="rId41" Type="http://schemas.openxmlformats.org/officeDocument/2006/relationships/image" Target="../media/image43.png"/><Relationship Id="rId1" Type="http://schemas.openxmlformats.org/officeDocument/2006/relationships/image" Target="../media/image3.png"/><Relationship Id="rId6" Type="http://schemas.openxmlformats.org/officeDocument/2006/relationships/image" Target="../media/image8.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49" Type="http://schemas.openxmlformats.org/officeDocument/2006/relationships/image" Target="../media/image5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56.png"/></Relationships>
</file>

<file path=xl/drawings/_rels/drawing5.xml.rels><?xml version="1.0" encoding="UTF-8" standalone="yes"?>
<Relationships xmlns="http://schemas.openxmlformats.org/package/2006/relationships"><Relationship Id="rId1" Type="http://schemas.openxmlformats.org/officeDocument/2006/relationships/image" Target="../media/image58.png"/></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9</xdr:col>
      <xdr:colOff>34290</xdr:colOff>
      <xdr:row>1</xdr:row>
      <xdr:rowOff>21907</xdr:rowOff>
    </xdr:from>
    <xdr:to>
      <xdr:col>18</xdr:col>
      <xdr:colOff>561975</xdr:colOff>
      <xdr:row>30</xdr:row>
      <xdr:rowOff>123825</xdr:rowOff>
    </xdr:to>
    <mc:AlternateContent xmlns:mc="http://schemas.openxmlformats.org/markup-compatibility/2006">
      <mc:Choice xmlns:cx1="http://schemas.microsoft.com/office/drawing/2015/9/8/chartex" Requires="cx1">
        <xdr:graphicFrame macro="">
          <xdr:nvGraphicFramePr>
            <xdr:cNvPr id="3" name="Graphique 2">
              <a:extLst>
                <a:ext uri="{FF2B5EF4-FFF2-40B4-BE49-F238E27FC236}">
                  <a16:creationId xmlns:a16="http://schemas.microsoft.com/office/drawing/2014/main" id="{2B525C26-91B0-AD3F-5CBF-8168A450A83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1479530" y="204787"/>
              <a:ext cx="7660005" cy="5405438"/>
            </a:xfrm>
            <a:prstGeom prst="rect">
              <a:avLst/>
            </a:prstGeom>
            <a:solidFill>
              <a:prstClr val="white"/>
            </a:solidFill>
            <a:ln w="1">
              <a:solidFill>
                <a:prstClr val="green"/>
              </a:solidFill>
            </a:ln>
          </xdr:spPr>
          <xdr:txBody>
            <a:bodyPr vertOverflow="clip" horzOverflow="clip"/>
            <a:lstStyle/>
            <a:p>
              <a:r>
                <a:rPr lang="fr-FR"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twoCellAnchor>
    <xdr:from>
      <xdr:col>19</xdr:col>
      <xdr:colOff>0</xdr:colOff>
      <xdr:row>1</xdr:row>
      <xdr:rowOff>0</xdr:rowOff>
    </xdr:from>
    <xdr:to>
      <xdr:col>28</xdr:col>
      <xdr:colOff>525780</xdr:colOff>
      <xdr:row>30</xdr:row>
      <xdr:rowOff>107633</xdr:rowOff>
    </xdr:to>
    <mc:AlternateContent xmlns:mc="http://schemas.openxmlformats.org/markup-compatibility/2006">
      <mc:Choice xmlns:cx1="http://schemas.microsoft.com/office/drawing/2015/9/8/chartex" Requires="cx1">
        <xdr:graphicFrame macro="">
          <xdr:nvGraphicFramePr>
            <xdr:cNvPr id="4" name="Graphique 3">
              <a:extLst>
                <a:ext uri="{FF2B5EF4-FFF2-40B4-BE49-F238E27FC236}">
                  <a16:creationId xmlns:a16="http://schemas.microsoft.com/office/drawing/2014/main" id="{D05845F4-C09B-43F8-B0E2-AC2D1CBCE30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9370040" y="182880"/>
              <a:ext cx="7658100" cy="5411153"/>
            </a:xfrm>
            <a:prstGeom prst="rect">
              <a:avLst/>
            </a:prstGeom>
            <a:solidFill>
              <a:prstClr val="white"/>
            </a:solidFill>
            <a:ln w="1">
              <a:solidFill>
                <a:prstClr val="green"/>
              </a:solidFill>
            </a:ln>
          </xdr:spPr>
          <xdr:txBody>
            <a:bodyPr vertOverflow="clip" horzOverflow="clip"/>
            <a:lstStyle/>
            <a:p>
              <a:r>
                <a:rPr lang="fr-FR"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twoCellAnchor>
    <xdr:from>
      <xdr:col>9</xdr:col>
      <xdr:colOff>0</xdr:colOff>
      <xdr:row>32</xdr:row>
      <xdr:rowOff>0</xdr:rowOff>
    </xdr:from>
    <xdr:to>
      <xdr:col>18</xdr:col>
      <xdr:colOff>525780</xdr:colOff>
      <xdr:row>64</xdr:row>
      <xdr:rowOff>107633</xdr:rowOff>
    </xdr:to>
    <xdr:graphicFrame macro="">
      <xdr:nvGraphicFramePr>
        <xdr:cNvPr id="5" name="Graphique 4">
          <a:extLst>
            <a:ext uri="{FF2B5EF4-FFF2-40B4-BE49-F238E27FC236}">
              <a16:creationId xmlns:a16="http://schemas.microsoft.com/office/drawing/2014/main" id="{A0CBD701-B053-40C3-AD92-00A9F1437D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65</xdr:row>
      <xdr:rowOff>0</xdr:rowOff>
    </xdr:from>
    <xdr:to>
      <xdr:col>18</xdr:col>
      <xdr:colOff>523875</xdr:colOff>
      <xdr:row>97</xdr:row>
      <xdr:rowOff>105728</xdr:rowOff>
    </xdr:to>
    <xdr:graphicFrame macro="">
      <xdr:nvGraphicFramePr>
        <xdr:cNvPr id="6" name="Graphique 5">
          <a:extLst>
            <a:ext uri="{FF2B5EF4-FFF2-40B4-BE49-F238E27FC236}">
              <a16:creationId xmlns:a16="http://schemas.microsoft.com/office/drawing/2014/main" id="{19A126C4-85B0-44C6-B8C9-F70FF8FB3B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xdr:col>
      <xdr:colOff>0</xdr:colOff>
      <xdr:row>1</xdr:row>
      <xdr:rowOff>0</xdr:rowOff>
    </xdr:from>
    <xdr:to>
      <xdr:col>38</xdr:col>
      <xdr:colOff>523875</xdr:colOff>
      <xdr:row>30</xdr:row>
      <xdr:rowOff>105728</xdr:rowOff>
    </xdr:to>
    <mc:AlternateContent xmlns:mc="http://schemas.openxmlformats.org/markup-compatibility/2006">
      <mc:Choice xmlns:cx1="http://schemas.microsoft.com/office/drawing/2015/9/8/chartex" Requires="cx1">
        <xdr:graphicFrame macro="">
          <xdr:nvGraphicFramePr>
            <xdr:cNvPr id="7" name="Graphique 6">
              <a:extLst>
                <a:ext uri="{FF2B5EF4-FFF2-40B4-BE49-F238E27FC236}">
                  <a16:creationId xmlns:a16="http://schemas.microsoft.com/office/drawing/2014/main" id="{93A56B3D-7BC5-4166-8661-86368661CEE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7294840" y="182880"/>
              <a:ext cx="7656195" cy="5409248"/>
            </a:xfrm>
            <a:prstGeom prst="rect">
              <a:avLst/>
            </a:prstGeom>
            <a:solidFill>
              <a:prstClr val="white"/>
            </a:solidFill>
            <a:ln w="1">
              <a:solidFill>
                <a:prstClr val="green"/>
              </a:solidFill>
            </a:ln>
          </xdr:spPr>
          <xdr:txBody>
            <a:bodyPr vertOverflow="clip" horzOverflow="clip"/>
            <a:lstStyle/>
            <a:p>
              <a:r>
                <a:rPr lang="fr-FR"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93345</xdr:colOff>
      <xdr:row>4</xdr:row>
      <xdr:rowOff>81915</xdr:rowOff>
    </xdr:from>
    <xdr:to>
      <xdr:col>12</xdr:col>
      <xdr:colOff>742895</xdr:colOff>
      <xdr:row>21</xdr:row>
      <xdr:rowOff>95250</xdr:rowOff>
    </xdr:to>
    <xdr:pic>
      <xdr:nvPicPr>
        <xdr:cNvPr id="2" name="Image 1">
          <a:extLst>
            <a:ext uri="{FF2B5EF4-FFF2-40B4-BE49-F238E27FC236}">
              <a16:creationId xmlns:a16="http://schemas.microsoft.com/office/drawing/2014/main" id="{F8B5F4D0-78C0-CFDD-2D06-E44FF02D1174}"/>
            </a:ext>
          </a:extLst>
        </xdr:cNvPr>
        <xdr:cNvPicPr>
          <a:picLocks noChangeAspect="1"/>
        </xdr:cNvPicPr>
      </xdr:nvPicPr>
      <xdr:blipFill>
        <a:blip xmlns:r="http://schemas.openxmlformats.org/officeDocument/2006/relationships" r:embed="rId1"/>
        <a:stretch>
          <a:fillRect/>
        </a:stretch>
      </xdr:blipFill>
      <xdr:spPr>
        <a:xfrm>
          <a:off x="4836795" y="805815"/>
          <a:ext cx="5396810" cy="3076575"/>
        </a:xfrm>
        <a:prstGeom prst="rect">
          <a:avLst/>
        </a:prstGeom>
      </xdr:spPr>
    </xdr:pic>
    <xdr:clientData/>
  </xdr:twoCellAnchor>
  <xdr:twoCellAnchor editAs="oneCell">
    <xdr:from>
      <xdr:col>6</xdr:col>
      <xdr:colOff>1</xdr:colOff>
      <xdr:row>22</xdr:row>
      <xdr:rowOff>0</xdr:rowOff>
    </xdr:from>
    <xdr:to>
      <xdr:col>12</xdr:col>
      <xdr:colOff>739141</xdr:colOff>
      <xdr:row>39</xdr:row>
      <xdr:rowOff>15478</xdr:rowOff>
    </xdr:to>
    <xdr:pic>
      <xdr:nvPicPr>
        <xdr:cNvPr id="3" name="Image 2">
          <a:extLst>
            <a:ext uri="{FF2B5EF4-FFF2-40B4-BE49-F238E27FC236}">
              <a16:creationId xmlns:a16="http://schemas.microsoft.com/office/drawing/2014/main" id="{98BA80FB-D2FA-24E1-9C26-1550876A125B}"/>
            </a:ext>
          </a:extLst>
        </xdr:cNvPr>
        <xdr:cNvPicPr>
          <a:picLocks noChangeAspect="1"/>
        </xdr:cNvPicPr>
      </xdr:nvPicPr>
      <xdr:blipFill>
        <a:blip xmlns:r="http://schemas.openxmlformats.org/officeDocument/2006/relationships" r:embed="rId2"/>
        <a:stretch>
          <a:fillRect/>
        </a:stretch>
      </xdr:blipFill>
      <xdr:spPr>
        <a:xfrm>
          <a:off x="4743451" y="3981450"/>
          <a:ext cx="5486400" cy="30958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8</xdr:col>
      <xdr:colOff>129540</xdr:colOff>
      <xdr:row>21</xdr:row>
      <xdr:rowOff>171343</xdr:rowOff>
    </xdr:to>
    <xdr:pic>
      <xdr:nvPicPr>
        <xdr:cNvPr id="2" name="Image 1">
          <a:extLst>
            <a:ext uri="{FF2B5EF4-FFF2-40B4-BE49-F238E27FC236}">
              <a16:creationId xmlns:a16="http://schemas.microsoft.com/office/drawing/2014/main" id="{6573301F-8623-05CE-BFD0-F633B69F9B57}"/>
            </a:ext>
          </a:extLst>
        </xdr:cNvPr>
        <xdr:cNvPicPr>
          <a:picLocks noChangeAspect="1"/>
        </xdr:cNvPicPr>
      </xdr:nvPicPr>
      <xdr:blipFill>
        <a:blip xmlns:r="http://schemas.openxmlformats.org/officeDocument/2006/relationships" r:embed="rId1"/>
        <a:stretch>
          <a:fillRect/>
        </a:stretch>
      </xdr:blipFill>
      <xdr:spPr>
        <a:xfrm>
          <a:off x="0" y="361949"/>
          <a:ext cx="6448425" cy="3617489"/>
        </a:xfrm>
        <a:prstGeom prst="rect">
          <a:avLst/>
        </a:prstGeom>
      </xdr:spPr>
    </xdr:pic>
    <xdr:clientData/>
  </xdr:twoCellAnchor>
  <xdr:twoCellAnchor editAs="oneCell">
    <xdr:from>
      <xdr:col>0</xdr:col>
      <xdr:colOff>0</xdr:colOff>
      <xdr:row>22</xdr:row>
      <xdr:rowOff>1</xdr:rowOff>
    </xdr:from>
    <xdr:to>
      <xdr:col>8</xdr:col>
      <xdr:colOff>129913</xdr:colOff>
      <xdr:row>42</xdr:row>
      <xdr:rowOff>1</xdr:rowOff>
    </xdr:to>
    <xdr:pic>
      <xdr:nvPicPr>
        <xdr:cNvPr id="3" name="Image 2">
          <a:extLst>
            <a:ext uri="{FF2B5EF4-FFF2-40B4-BE49-F238E27FC236}">
              <a16:creationId xmlns:a16="http://schemas.microsoft.com/office/drawing/2014/main" id="{9FBC5268-6F77-9BD1-F78B-246822D0215A}"/>
            </a:ext>
          </a:extLst>
        </xdr:cNvPr>
        <xdr:cNvPicPr>
          <a:picLocks noChangeAspect="1"/>
        </xdr:cNvPicPr>
      </xdr:nvPicPr>
      <xdr:blipFill>
        <a:blip xmlns:r="http://schemas.openxmlformats.org/officeDocument/2006/relationships" r:embed="rId2"/>
        <a:stretch>
          <a:fillRect/>
        </a:stretch>
      </xdr:blipFill>
      <xdr:spPr>
        <a:xfrm>
          <a:off x="0" y="3981451"/>
          <a:ext cx="6458323" cy="3619500"/>
        </a:xfrm>
        <a:prstGeom prst="rect">
          <a:avLst/>
        </a:prstGeom>
      </xdr:spPr>
    </xdr:pic>
    <xdr:clientData/>
  </xdr:twoCellAnchor>
  <xdr:twoCellAnchor editAs="oneCell">
    <xdr:from>
      <xdr:col>0</xdr:col>
      <xdr:colOff>0</xdr:colOff>
      <xdr:row>42</xdr:row>
      <xdr:rowOff>0</xdr:rowOff>
    </xdr:from>
    <xdr:to>
      <xdr:col>8</xdr:col>
      <xdr:colOff>135255</xdr:colOff>
      <xdr:row>62</xdr:row>
      <xdr:rowOff>16055</xdr:rowOff>
    </xdr:to>
    <xdr:pic>
      <xdr:nvPicPr>
        <xdr:cNvPr id="4" name="Image 3">
          <a:extLst>
            <a:ext uri="{FF2B5EF4-FFF2-40B4-BE49-F238E27FC236}">
              <a16:creationId xmlns:a16="http://schemas.microsoft.com/office/drawing/2014/main" id="{72BC9FBC-F806-355C-C35A-9E32B85EC957}"/>
            </a:ext>
          </a:extLst>
        </xdr:cNvPr>
        <xdr:cNvPicPr>
          <a:picLocks noChangeAspect="1"/>
        </xdr:cNvPicPr>
      </xdr:nvPicPr>
      <xdr:blipFill>
        <a:blip xmlns:r="http://schemas.openxmlformats.org/officeDocument/2006/relationships" r:embed="rId3"/>
        <a:stretch>
          <a:fillRect/>
        </a:stretch>
      </xdr:blipFill>
      <xdr:spPr>
        <a:xfrm>
          <a:off x="0" y="7600950"/>
          <a:ext cx="6467475" cy="3627935"/>
        </a:xfrm>
        <a:prstGeom prst="rect">
          <a:avLst/>
        </a:prstGeom>
      </xdr:spPr>
    </xdr:pic>
    <xdr:clientData/>
  </xdr:twoCellAnchor>
  <xdr:twoCellAnchor editAs="oneCell">
    <xdr:from>
      <xdr:col>0</xdr:col>
      <xdr:colOff>0</xdr:colOff>
      <xdr:row>63</xdr:row>
      <xdr:rowOff>0</xdr:rowOff>
    </xdr:from>
    <xdr:to>
      <xdr:col>8</xdr:col>
      <xdr:colOff>171450</xdr:colOff>
      <xdr:row>82</xdr:row>
      <xdr:rowOff>169632</xdr:rowOff>
    </xdr:to>
    <xdr:pic>
      <xdr:nvPicPr>
        <xdr:cNvPr id="5" name="Image 4">
          <a:extLst>
            <a:ext uri="{FF2B5EF4-FFF2-40B4-BE49-F238E27FC236}">
              <a16:creationId xmlns:a16="http://schemas.microsoft.com/office/drawing/2014/main" id="{185C7CD1-3165-D9F1-0815-ABD29F2583DB}"/>
            </a:ext>
          </a:extLst>
        </xdr:cNvPr>
        <xdr:cNvPicPr>
          <a:picLocks noChangeAspect="1"/>
        </xdr:cNvPicPr>
      </xdr:nvPicPr>
      <xdr:blipFill>
        <a:blip xmlns:r="http://schemas.openxmlformats.org/officeDocument/2006/relationships" r:embed="rId4"/>
        <a:stretch>
          <a:fillRect/>
        </a:stretch>
      </xdr:blipFill>
      <xdr:spPr>
        <a:xfrm>
          <a:off x="0" y="11401425"/>
          <a:ext cx="6486525" cy="3604347"/>
        </a:xfrm>
        <a:prstGeom prst="rect">
          <a:avLst/>
        </a:prstGeom>
      </xdr:spPr>
    </xdr:pic>
    <xdr:clientData/>
  </xdr:twoCellAnchor>
  <xdr:twoCellAnchor editAs="oneCell">
    <xdr:from>
      <xdr:col>0</xdr:col>
      <xdr:colOff>0</xdr:colOff>
      <xdr:row>109</xdr:row>
      <xdr:rowOff>0</xdr:rowOff>
    </xdr:from>
    <xdr:to>
      <xdr:col>8</xdr:col>
      <xdr:colOff>244038</xdr:colOff>
      <xdr:row>129</xdr:row>
      <xdr:rowOff>114300</xdr:rowOff>
    </xdr:to>
    <xdr:pic>
      <xdr:nvPicPr>
        <xdr:cNvPr id="6" name="Image 5">
          <a:extLst>
            <a:ext uri="{FF2B5EF4-FFF2-40B4-BE49-F238E27FC236}">
              <a16:creationId xmlns:a16="http://schemas.microsoft.com/office/drawing/2014/main" id="{7D3025BA-8221-42B6-3EB2-7A3E1686E9A6}"/>
            </a:ext>
          </a:extLst>
        </xdr:cNvPr>
        <xdr:cNvPicPr>
          <a:picLocks noChangeAspect="1"/>
        </xdr:cNvPicPr>
      </xdr:nvPicPr>
      <xdr:blipFill>
        <a:blip xmlns:r="http://schemas.openxmlformats.org/officeDocument/2006/relationships" r:embed="rId5"/>
        <a:stretch>
          <a:fillRect/>
        </a:stretch>
      </xdr:blipFill>
      <xdr:spPr>
        <a:xfrm>
          <a:off x="0" y="15020925"/>
          <a:ext cx="6568638" cy="3733800"/>
        </a:xfrm>
        <a:prstGeom prst="rect">
          <a:avLst/>
        </a:prstGeom>
      </xdr:spPr>
    </xdr:pic>
    <xdr:clientData/>
  </xdr:twoCellAnchor>
  <xdr:twoCellAnchor editAs="oneCell">
    <xdr:from>
      <xdr:col>0</xdr:col>
      <xdr:colOff>1</xdr:colOff>
      <xdr:row>130</xdr:row>
      <xdr:rowOff>0</xdr:rowOff>
    </xdr:from>
    <xdr:to>
      <xdr:col>8</xdr:col>
      <xdr:colOff>266701</xdr:colOff>
      <xdr:row>150</xdr:row>
      <xdr:rowOff>60887</xdr:rowOff>
    </xdr:to>
    <xdr:pic>
      <xdr:nvPicPr>
        <xdr:cNvPr id="7" name="Image 6">
          <a:extLst>
            <a:ext uri="{FF2B5EF4-FFF2-40B4-BE49-F238E27FC236}">
              <a16:creationId xmlns:a16="http://schemas.microsoft.com/office/drawing/2014/main" id="{835D98C2-3DC6-7A26-9373-998BCE1FBBB8}"/>
            </a:ext>
          </a:extLst>
        </xdr:cNvPr>
        <xdr:cNvPicPr>
          <a:picLocks noChangeAspect="1"/>
        </xdr:cNvPicPr>
      </xdr:nvPicPr>
      <xdr:blipFill>
        <a:blip xmlns:r="http://schemas.openxmlformats.org/officeDocument/2006/relationships" r:embed="rId6"/>
        <a:stretch>
          <a:fillRect/>
        </a:stretch>
      </xdr:blipFill>
      <xdr:spPr>
        <a:xfrm>
          <a:off x="1" y="18821400"/>
          <a:ext cx="6591300" cy="3680387"/>
        </a:xfrm>
        <a:prstGeom prst="rect">
          <a:avLst/>
        </a:prstGeom>
      </xdr:spPr>
    </xdr:pic>
    <xdr:clientData/>
  </xdr:twoCellAnchor>
  <xdr:twoCellAnchor editAs="oneCell">
    <xdr:from>
      <xdr:col>0</xdr:col>
      <xdr:colOff>1</xdr:colOff>
      <xdr:row>151</xdr:row>
      <xdr:rowOff>1</xdr:rowOff>
    </xdr:from>
    <xdr:to>
      <xdr:col>8</xdr:col>
      <xdr:colOff>281940</xdr:colOff>
      <xdr:row>171</xdr:row>
      <xdr:rowOff>22850</xdr:rowOff>
    </xdr:to>
    <xdr:pic>
      <xdr:nvPicPr>
        <xdr:cNvPr id="8" name="Image 7">
          <a:extLst>
            <a:ext uri="{FF2B5EF4-FFF2-40B4-BE49-F238E27FC236}">
              <a16:creationId xmlns:a16="http://schemas.microsoft.com/office/drawing/2014/main" id="{44B1D268-8689-C27A-D865-5C44FEB3E7C0}"/>
            </a:ext>
          </a:extLst>
        </xdr:cNvPr>
        <xdr:cNvPicPr>
          <a:picLocks noChangeAspect="1"/>
        </xdr:cNvPicPr>
      </xdr:nvPicPr>
      <xdr:blipFill>
        <a:blip xmlns:r="http://schemas.openxmlformats.org/officeDocument/2006/relationships" r:embed="rId7"/>
        <a:stretch>
          <a:fillRect/>
        </a:stretch>
      </xdr:blipFill>
      <xdr:spPr>
        <a:xfrm>
          <a:off x="1" y="22621876"/>
          <a:ext cx="6610349" cy="3649969"/>
        </a:xfrm>
        <a:prstGeom prst="rect">
          <a:avLst/>
        </a:prstGeom>
      </xdr:spPr>
    </xdr:pic>
    <xdr:clientData/>
  </xdr:twoCellAnchor>
  <xdr:twoCellAnchor editAs="oneCell">
    <xdr:from>
      <xdr:col>0</xdr:col>
      <xdr:colOff>0</xdr:colOff>
      <xdr:row>171</xdr:row>
      <xdr:rowOff>64770</xdr:rowOff>
    </xdr:from>
    <xdr:to>
      <xdr:col>8</xdr:col>
      <xdr:colOff>304800</xdr:colOff>
      <xdr:row>191</xdr:row>
      <xdr:rowOff>56919</xdr:rowOff>
    </xdr:to>
    <xdr:pic>
      <xdr:nvPicPr>
        <xdr:cNvPr id="9" name="Image 8">
          <a:extLst>
            <a:ext uri="{FF2B5EF4-FFF2-40B4-BE49-F238E27FC236}">
              <a16:creationId xmlns:a16="http://schemas.microsoft.com/office/drawing/2014/main" id="{FA1739A2-5782-C0B9-3A08-DF5CF244C905}"/>
            </a:ext>
          </a:extLst>
        </xdr:cNvPr>
        <xdr:cNvPicPr>
          <a:picLocks noChangeAspect="1"/>
        </xdr:cNvPicPr>
      </xdr:nvPicPr>
      <xdr:blipFill>
        <a:blip xmlns:r="http://schemas.openxmlformats.org/officeDocument/2006/relationships" r:embed="rId8"/>
        <a:stretch>
          <a:fillRect/>
        </a:stretch>
      </xdr:blipFill>
      <xdr:spPr>
        <a:xfrm>
          <a:off x="0" y="26306145"/>
          <a:ext cx="6629400" cy="3615459"/>
        </a:xfrm>
        <a:prstGeom prst="rect">
          <a:avLst/>
        </a:prstGeom>
      </xdr:spPr>
    </xdr:pic>
    <xdr:clientData/>
  </xdr:twoCellAnchor>
  <xdr:twoCellAnchor editAs="oneCell">
    <xdr:from>
      <xdr:col>0</xdr:col>
      <xdr:colOff>0</xdr:colOff>
      <xdr:row>193</xdr:row>
      <xdr:rowOff>161925</xdr:rowOff>
    </xdr:from>
    <xdr:to>
      <xdr:col>8</xdr:col>
      <xdr:colOff>320040</xdr:colOff>
      <xdr:row>206</xdr:row>
      <xdr:rowOff>150823</xdr:rowOff>
    </xdr:to>
    <xdr:pic>
      <xdr:nvPicPr>
        <xdr:cNvPr id="10" name="Image 9">
          <a:extLst>
            <a:ext uri="{FF2B5EF4-FFF2-40B4-BE49-F238E27FC236}">
              <a16:creationId xmlns:a16="http://schemas.microsoft.com/office/drawing/2014/main" id="{C7748B3C-C7E1-8A4B-6687-C757E862D2FB}"/>
            </a:ext>
          </a:extLst>
        </xdr:cNvPr>
        <xdr:cNvPicPr>
          <a:picLocks noChangeAspect="1"/>
        </xdr:cNvPicPr>
      </xdr:nvPicPr>
      <xdr:blipFill>
        <a:blip xmlns:r="http://schemas.openxmlformats.org/officeDocument/2006/relationships" r:embed="rId9"/>
        <a:stretch>
          <a:fillRect/>
        </a:stretch>
      </xdr:blipFill>
      <xdr:spPr>
        <a:xfrm>
          <a:off x="0" y="30384750"/>
          <a:ext cx="6640830" cy="2341573"/>
        </a:xfrm>
        <a:prstGeom prst="rect">
          <a:avLst/>
        </a:prstGeom>
      </xdr:spPr>
    </xdr:pic>
    <xdr:clientData/>
  </xdr:twoCellAnchor>
  <xdr:twoCellAnchor editAs="oneCell">
    <xdr:from>
      <xdr:col>0</xdr:col>
      <xdr:colOff>0</xdr:colOff>
      <xdr:row>207</xdr:row>
      <xdr:rowOff>0</xdr:rowOff>
    </xdr:from>
    <xdr:to>
      <xdr:col>8</xdr:col>
      <xdr:colOff>321945</xdr:colOff>
      <xdr:row>219</xdr:row>
      <xdr:rowOff>57672</xdr:rowOff>
    </xdr:to>
    <xdr:pic>
      <xdr:nvPicPr>
        <xdr:cNvPr id="11" name="Image 10">
          <a:extLst>
            <a:ext uri="{FF2B5EF4-FFF2-40B4-BE49-F238E27FC236}">
              <a16:creationId xmlns:a16="http://schemas.microsoft.com/office/drawing/2014/main" id="{809E3EB1-F69B-1D05-456F-1FD84AE8FDC2}"/>
            </a:ext>
          </a:extLst>
        </xdr:cNvPr>
        <xdr:cNvPicPr>
          <a:picLocks noChangeAspect="1"/>
        </xdr:cNvPicPr>
      </xdr:nvPicPr>
      <xdr:blipFill>
        <a:blip xmlns:r="http://schemas.openxmlformats.org/officeDocument/2006/relationships" r:embed="rId10"/>
        <a:stretch>
          <a:fillRect/>
        </a:stretch>
      </xdr:blipFill>
      <xdr:spPr>
        <a:xfrm>
          <a:off x="0" y="32756475"/>
          <a:ext cx="6657975" cy="2221752"/>
        </a:xfrm>
        <a:prstGeom prst="rect">
          <a:avLst/>
        </a:prstGeom>
      </xdr:spPr>
    </xdr:pic>
    <xdr:clientData/>
  </xdr:twoCellAnchor>
  <xdr:twoCellAnchor editAs="oneCell">
    <xdr:from>
      <xdr:col>0</xdr:col>
      <xdr:colOff>0</xdr:colOff>
      <xdr:row>221</xdr:row>
      <xdr:rowOff>57150</xdr:rowOff>
    </xdr:from>
    <xdr:to>
      <xdr:col>5</xdr:col>
      <xdr:colOff>304800</xdr:colOff>
      <xdr:row>234</xdr:row>
      <xdr:rowOff>132357</xdr:rowOff>
    </xdr:to>
    <xdr:pic>
      <xdr:nvPicPr>
        <xdr:cNvPr id="12" name="Image 11">
          <a:extLst>
            <a:ext uri="{FF2B5EF4-FFF2-40B4-BE49-F238E27FC236}">
              <a16:creationId xmlns:a16="http://schemas.microsoft.com/office/drawing/2014/main" id="{EF71BDBA-EAAF-9677-38DE-C55A871C8D56}"/>
            </a:ext>
          </a:extLst>
        </xdr:cNvPr>
        <xdr:cNvPicPr>
          <a:picLocks noChangeAspect="1"/>
        </xdr:cNvPicPr>
      </xdr:nvPicPr>
      <xdr:blipFill>
        <a:blip xmlns:r="http://schemas.openxmlformats.org/officeDocument/2006/relationships" r:embed="rId11"/>
        <a:stretch>
          <a:fillRect/>
        </a:stretch>
      </xdr:blipFill>
      <xdr:spPr>
        <a:xfrm>
          <a:off x="0" y="35347275"/>
          <a:ext cx="4257675" cy="2437407"/>
        </a:xfrm>
        <a:prstGeom prst="rect">
          <a:avLst/>
        </a:prstGeom>
      </xdr:spPr>
    </xdr:pic>
    <xdr:clientData/>
  </xdr:twoCellAnchor>
  <xdr:twoCellAnchor editAs="oneCell">
    <xdr:from>
      <xdr:col>0</xdr:col>
      <xdr:colOff>0</xdr:colOff>
      <xdr:row>235</xdr:row>
      <xdr:rowOff>0</xdr:rowOff>
    </xdr:from>
    <xdr:to>
      <xdr:col>5</xdr:col>
      <xdr:colOff>342900</xdr:colOff>
      <xdr:row>248</xdr:row>
      <xdr:rowOff>131554</xdr:rowOff>
    </xdr:to>
    <xdr:pic>
      <xdr:nvPicPr>
        <xdr:cNvPr id="13" name="Image 12">
          <a:extLst>
            <a:ext uri="{FF2B5EF4-FFF2-40B4-BE49-F238E27FC236}">
              <a16:creationId xmlns:a16="http://schemas.microsoft.com/office/drawing/2014/main" id="{F5BB0C39-2822-AD19-95C5-42BD15321913}"/>
            </a:ext>
          </a:extLst>
        </xdr:cNvPr>
        <xdr:cNvPicPr>
          <a:picLocks noChangeAspect="1"/>
        </xdr:cNvPicPr>
      </xdr:nvPicPr>
      <xdr:blipFill>
        <a:blip xmlns:r="http://schemas.openxmlformats.org/officeDocument/2006/relationships" r:embed="rId12"/>
        <a:stretch>
          <a:fillRect/>
        </a:stretch>
      </xdr:blipFill>
      <xdr:spPr>
        <a:xfrm>
          <a:off x="0" y="37823775"/>
          <a:ext cx="4295775" cy="2484229"/>
        </a:xfrm>
        <a:prstGeom prst="rect">
          <a:avLst/>
        </a:prstGeom>
      </xdr:spPr>
    </xdr:pic>
    <xdr:clientData/>
  </xdr:twoCellAnchor>
  <xdr:twoCellAnchor editAs="oneCell">
    <xdr:from>
      <xdr:col>0</xdr:col>
      <xdr:colOff>0</xdr:colOff>
      <xdr:row>250</xdr:row>
      <xdr:rowOff>1</xdr:rowOff>
    </xdr:from>
    <xdr:to>
      <xdr:col>8</xdr:col>
      <xdr:colOff>360044</xdr:colOff>
      <xdr:row>271</xdr:row>
      <xdr:rowOff>130079</xdr:rowOff>
    </xdr:to>
    <xdr:pic>
      <xdr:nvPicPr>
        <xdr:cNvPr id="14" name="Image 13">
          <a:extLst>
            <a:ext uri="{FF2B5EF4-FFF2-40B4-BE49-F238E27FC236}">
              <a16:creationId xmlns:a16="http://schemas.microsoft.com/office/drawing/2014/main" id="{4C2B7E4B-EF3D-E51C-62C9-77576C6142D7}"/>
            </a:ext>
          </a:extLst>
        </xdr:cNvPr>
        <xdr:cNvPicPr>
          <a:picLocks noChangeAspect="1"/>
        </xdr:cNvPicPr>
      </xdr:nvPicPr>
      <xdr:blipFill>
        <a:blip xmlns:r="http://schemas.openxmlformats.org/officeDocument/2006/relationships" r:embed="rId13"/>
        <a:stretch>
          <a:fillRect/>
        </a:stretch>
      </xdr:blipFill>
      <xdr:spPr>
        <a:xfrm>
          <a:off x="0" y="40538401"/>
          <a:ext cx="6677024" cy="3922933"/>
        </a:xfrm>
        <a:prstGeom prst="rect">
          <a:avLst/>
        </a:prstGeom>
      </xdr:spPr>
    </xdr:pic>
    <xdr:clientData/>
  </xdr:twoCellAnchor>
  <xdr:twoCellAnchor editAs="oneCell">
    <xdr:from>
      <xdr:col>0</xdr:col>
      <xdr:colOff>0</xdr:colOff>
      <xdr:row>272</xdr:row>
      <xdr:rowOff>1</xdr:rowOff>
    </xdr:from>
    <xdr:to>
      <xdr:col>8</xdr:col>
      <xdr:colOff>360045</xdr:colOff>
      <xdr:row>293</xdr:row>
      <xdr:rowOff>93108</xdr:rowOff>
    </xdr:to>
    <xdr:pic>
      <xdr:nvPicPr>
        <xdr:cNvPr id="15" name="Image 14">
          <a:extLst>
            <a:ext uri="{FF2B5EF4-FFF2-40B4-BE49-F238E27FC236}">
              <a16:creationId xmlns:a16="http://schemas.microsoft.com/office/drawing/2014/main" id="{4F31F9F3-61A8-3369-9C3C-6105FEE9F327}"/>
            </a:ext>
          </a:extLst>
        </xdr:cNvPr>
        <xdr:cNvPicPr>
          <a:picLocks noChangeAspect="1"/>
        </xdr:cNvPicPr>
      </xdr:nvPicPr>
      <xdr:blipFill>
        <a:blip xmlns:r="http://schemas.openxmlformats.org/officeDocument/2006/relationships" r:embed="rId14"/>
        <a:stretch>
          <a:fillRect/>
        </a:stretch>
      </xdr:blipFill>
      <xdr:spPr>
        <a:xfrm>
          <a:off x="0" y="44519851"/>
          <a:ext cx="6696075" cy="3901202"/>
        </a:xfrm>
        <a:prstGeom prst="rect">
          <a:avLst/>
        </a:prstGeom>
      </xdr:spPr>
    </xdr:pic>
    <xdr:clientData/>
  </xdr:twoCellAnchor>
  <xdr:twoCellAnchor editAs="oneCell">
    <xdr:from>
      <xdr:col>0</xdr:col>
      <xdr:colOff>0</xdr:colOff>
      <xdr:row>294</xdr:row>
      <xdr:rowOff>0</xdr:rowOff>
    </xdr:from>
    <xdr:to>
      <xdr:col>8</xdr:col>
      <xdr:colOff>478155</xdr:colOff>
      <xdr:row>315</xdr:row>
      <xdr:rowOff>17747</xdr:rowOff>
    </xdr:to>
    <xdr:pic>
      <xdr:nvPicPr>
        <xdr:cNvPr id="16" name="Image 15">
          <a:extLst>
            <a:ext uri="{FF2B5EF4-FFF2-40B4-BE49-F238E27FC236}">
              <a16:creationId xmlns:a16="http://schemas.microsoft.com/office/drawing/2014/main" id="{6BB82AF7-6793-5624-D775-5C921821AE8E}"/>
            </a:ext>
          </a:extLst>
        </xdr:cNvPr>
        <xdr:cNvPicPr>
          <a:picLocks noChangeAspect="1"/>
        </xdr:cNvPicPr>
      </xdr:nvPicPr>
      <xdr:blipFill>
        <a:blip xmlns:r="http://schemas.openxmlformats.org/officeDocument/2006/relationships" r:embed="rId15"/>
        <a:stretch>
          <a:fillRect/>
        </a:stretch>
      </xdr:blipFill>
      <xdr:spPr>
        <a:xfrm>
          <a:off x="0" y="48501300"/>
          <a:ext cx="6810375" cy="3827747"/>
        </a:xfrm>
        <a:prstGeom prst="rect">
          <a:avLst/>
        </a:prstGeom>
      </xdr:spPr>
    </xdr:pic>
    <xdr:clientData/>
  </xdr:twoCellAnchor>
  <xdr:twoCellAnchor editAs="oneCell">
    <xdr:from>
      <xdr:col>9</xdr:col>
      <xdr:colOff>0</xdr:colOff>
      <xdr:row>278</xdr:row>
      <xdr:rowOff>133350</xdr:rowOff>
    </xdr:from>
    <xdr:to>
      <xdr:col>14</xdr:col>
      <xdr:colOff>441405</xdr:colOff>
      <xdr:row>281</xdr:row>
      <xdr:rowOff>58997</xdr:rowOff>
    </xdr:to>
    <xdr:pic>
      <xdr:nvPicPr>
        <xdr:cNvPr id="17" name="Image 16">
          <a:extLst>
            <a:ext uri="{FF2B5EF4-FFF2-40B4-BE49-F238E27FC236}">
              <a16:creationId xmlns:a16="http://schemas.microsoft.com/office/drawing/2014/main" id="{7C105A42-5133-4539-BF55-06BF7807EAFE}"/>
            </a:ext>
          </a:extLst>
        </xdr:cNvPr>
        <xdr:cNvPicPr>
          <a:picLocks noChangeAspect="1"/>
        </xdr:cNvPicPr>
      </xdr:nvPicPr>
      <xdr:blipFill>
        <a:blip xmlns:r="http://schemas.openxmlformats.org/officeDocument/2006/relationships" r:embed="rId16"/>
        <a:stretch>
          <a:fillRect/>
        </a:stretch>
      </xdr:blipFill>
      <xdr:spPr>
        <a:xfrm>
          <a:off x="7115175" y="45739050"/>
          <a:ext cx="4436190" cy="464762"/>
        </a:xfrm>
        <a:prstGeom prst="rect">
          <a:avLst/>
        </a:prstGeom>
      </xdr:spPr>
    </xdr:pic>
    <xdr:clientData/>
  </xdr:twoCellAnchor>
  <xdr:twoCellAnchor editAs="oneCell">
    <xdr:from>
      <xdr:col>0</xdr:col>
      <xdr:colOff>0</xdr:colOff>
      <xdr:row>316</xdr:row>
      <xdr:rowOff>0</xdr:rowOff>
    </xdr:from>
    <xdr:to>
      <xdr:col>3</xdr:col>
      <xdr:colOff>708275</xdr:colOff>
      <xdr:row>328</xdr:row>
      <xdr:rowOff>56870</xdr:rowOff>
    </xdr:to>
    <xdr:pic>
      <xdr:nvPicPr>
        <xdr:cNvPr id="18" name="Image 17">
          <a:extLst>
            <a:ext uri="{FF2B5EF4-FFF2-40B4-BE49-F238E27FC236}">
              <a16:creationId xmlns:a16="http://schemas.microsoft.com/office/drawing/2014/main" id="{F7003951-92BB-F77E-E825-C05A3A63C5DC}"/>
            </a:ext>
          </a:extLst>
        </xdr:cNvPr>
        <xdr:cNvPicPr>
          <a:picLocks noChangeAspect="1"/>
        </xdr:cNvPicPr>
      </xdr:nvPicPr>
      <xdr:blipFill>
        <a:blip xmlns:r="http://schemas.openxmlformats.org/officeDocument/2006/relationships" r:embed="rId17"/>
        <a:stretch>
          <a:fillRect/>
        </a:stretch>
      </xdr:blipFill>
      <xdr:spPr>
        <a:xfrm>
          <a:off x="0" y="52482750"/>
          <a:ext cx="3076190" cy="2238095"/>
        </a:xfrm>
        <a:prstGeom prst="rect">
          <a:avLst/>
        </a:prstGeom>
      </xdr:spPr>
    </xdr:pic>
    <xdr:clientData/>
  </xdr:twoCellAnchor>
  <xdr:twoCellAnchor editAs="oneCell">
    <xdr:from>
      <xdr:col>0</xdr:col>
      <xdr:colOff>0</xdr:colOff>
      <xdr:row>329</xdr:row>
      <xdr:rowOff>0</xdr:rowOff>
    </xdr:from>
    <xdr:to>
      <xdr:col>8</xdr:col>
      <xdr:colOff>476291</xdr:colOff>
      <xdr:row>350</xdr:row>
      <xdr:rowOff>55245</xdr:rowOff>
    </xdr:to>
    <xdr:pic>
      <xdr:nvPicPr>
        <xdr:cNvPr id="19" name="Image 18">
          <a:extLst>
            <a:ext uri="{FF2B5EF4-FFF2-40B4-BE49-F238E27FC236}">
              <a16:creationId xmlns:a16="http://schemas.microsoft.com/office/drawing/2014/main" id="{28B68201-D89F-F890-1D0A-C065842FD6B6}"/>
            </a:ext>
          </a:extLst>
        </xdr:cNvPr>
        <xdr:cNvPicPr>
          <a:picLocks noChangeAspect="1"/>
        </xdr:cNvPicPr>
      </xdr:nvPicPr>
      <xdr:blipFill>
        <a:blip xmlns:r="http://schemas.openxmlformats.org/officeDocument/2006/relationships" r:embed="rId18"/>
        <a:stretch>
          <a:fillRect/>
        </a:stretch>
      </xdr:blipFill>
      <xdr:spPr>
        <a:xfrm>
          <a:off x="0" y="54835425"/>
          <a:ext cx="6800891" cy="3867150"/>
        </a:xfrm>
        <a:prstGeom prst="rect">
          <a:avLst/>
        </a:prstGeom>
      </xdr:spPr>
    </xdr:pic>
    <xdr:clientData/>
  </xdr:twoCellAnchor>
  <xdr:twoCellAnchor editAs="oneCell">
    <xdr:from>
      <xdr:col>0</xdr:col>
      <xdr:colOff>1</xdr:colOff>
      <xdr:row>351</xdr:row>
      <xdr:rowOff>0</xdr:rowOff>
    </xdr:from>
    <xdr:to>
      <xdr:col>6</xdr:col>
      <xdr:colOff>1</xdr:colOff>
      <xdr:row>373</xdr:row>
      <xdr:rowOff>151607</xdr:rowOff>
    </xdr:to>
    <xdr:pic>
      <xdr:nvPicPr>
        <xdr:cNvPr id="20" name="Image 19">
          <a:extLst>
            <a:ext uri="{FF2B5EF4-FFF2-40B4-BE49-F238E27FC236}">
              <a16:creationId xmlns:a16="http://schemas.microsoft.com/office/drawing/2014/main" id="{AD39DD70-B289-AE25-A919-1FF613A10299}"/>
            </a:ext>
          </a:extLst>
        </xdr:cNvPr>
        <xdr:cNvPicPr>
          <a:picLocks noChangeAspect="1"/>
        </xdr:cNvPicPr>
      </xdr:nvPicPr>
      <xdr:blipFill>
        <a:blip xmlns:r="http://schemas.openxmlformats.org/officeDocument/2006/relationships" r:embed="rId19"/>
        <a:stretch>
          <a:fillRect/>
        </a:stretch>
      </xdr:blipFill>
      <xdr:spPr>
        <a:xfrm>
          <a:off x="1" y="58816875"/>
          <a:ext cx="4743450" cy="4133057"/>
        </a:xfrm>
        <a:prstGeom prst="rect">
          <a:avLst/>
        </a:prstGeom>
      </xdr:spPr>
    </xdr:pic>
    <xdr:clientData/>
  </xdr:twoCellAnchor>
  <xdr:twoCellAnchor editAs="oneCell">
    <xdr:from>
      <xdr:col>0</xdr:col>
      <xdr:colOff>1</xdr:colOff>
      <xdr:row>374</xdr:row>
      <xdr:rowOff>0</xdr:rowOff>
    </xdr:from>
    <xdr:to>
      <xdr:col>8</xdr:col>
      <xdr:colOff>322537</xdr:colOff>
      <xdr:row>395</xdr:row>
      <xdr:rowOff>15240</xdr:rowOff>
    </xdr:to>
    <xdr:pic>
      <xdr:nvPicPr>
        <xdr:cNvPr id="21" name="Image 20">
          <a:extLst>
            <a:ext uri="{FF2B5EF4-FFF2-40B4-BE49-F238E27FC236}">
              <a16:creationId xmlns:a16="http://schemas.microsoft.com/office/drawing/2014/main" id="{5DD3E2C3-4AC6-0E51-6B67-512A4FC39055}"/>
            </a:ext>
          </a:extLst>
        </xdr:cNvPr>
        <xdr:cNvPicPr>
          <a:picLocks noChangeAspect="1"/>
        </xdr:cNvPicPr>
      </xdr:nvPicPr>
      <xdr:blipFill>
        <a:blip xmlns:r="http://schemas.openxmlformats.org/officeDocument/2006/relationships" r:embed="rId20"/>
        <a:stretch>
          <a:fillRect/>
        </a:stretch>
      </xdr:blipFill>
      <xdr:spPr>
        <a:xfrm>
          <a:off x="1" y="62979300"/>
          <a:ext cx="6654756" cy="3810000"/>
        </a:xfrm>
        <a:prstGeom prst="rect">
          <a:avLst/>
        </a:prstGeom>
      </xdr:spPr>
    </xdr:pic>
    <xdr:clientData/>
  </xdr:twoCellAnchor>
  <xdr:twoCellAnchor editAs="oneCell">
    <xdr:from>
      <xdr:col>0</xdr:col>
      <xdr:colOff>0</xdr:colOff>
      <xdr:row>396</xdr:row>
      <xdr:rowOff>1</xdr:rowOff>
    </xdr:from>
    <xdr:to>
      <xdr:col>8</xdr:col>
      <xdr:colOff>381000</xdr:colOff>
      <xdr:row>417</xdr:row>
      <xdr:rowOff>129602</xdr:rowOff>
    </xdr:to>
    <xdr:pic>
      <xdr:nvPicPr>
        <xdr:cNvPr id="22" name="Image 21">
          <a:extLst>
            <a:ext uri="{FF2B5EF4-FFF2-40B4-BE49-F238E27FC236}">
              <a16:creationId xmlns:a16="http://schemas.microsoft.com/office/drawing/2014/main" id="{D8234C94-40C8-B789-75F6-869F28A81233}"/>
            </a:ext>
          </a:extLst>
        </xdr:cNvPr>
        <xdr:cNvPicPr>
          <a:picLocks noChangeAspect="1"/>
        </xdr:cNvPicPr>
      </xdr:nvPicPr>
      <xdr:blipFill>
        <a:blip xmlns:r="http://schemas.openxmlformats.org/officeDocument/2006/relationships" r:embed="rId21"/>
        <a:stretch>
          <a:fillRect/>
        </a:stretch>
      </xdr:blipFill>
      <xdr:spPr>
        <a:xfrm>
          <a:off x="0" y="66960751"/>
          <a:ext cx="6705600" cy="3937696"/>
        </a:xfrm>
        <a:prstGeom prst="rect">
          <a:avLst/>
        </a:prstGeom>
      </xdr:spPr>
    </xdr:pic>
    <xdr:clientData/>
  </xdr:twoCellAnchor>
  <xdr:twoCellAnchor editAs="oneCell">
    <xdr:from>
      <xdr:col>0</xdr:col>
      <xdr:colOff>0</xdr:colOff>
      <xdr:row>418</xdr:row>
      <xdr:rowOff>0</xdr:rowOff>
    </xdr:from>
    <xdr:to>
      <xdr:col>5</xdr:col>
      <xdr:colOff>476250</xdr:colOff>
      <xdr:row>446</xdr:row>
      <xdr:rowOff>54959</xdr:rowOff>
    </xdr:to>
    <xdr:pic>
      <xdr:nvPicPr>
        <xdr:cNvPr id="23" name="Image 22">
          <a:extLst>
            <a:ext uri="{FF2B5EF4-FFF2-40B4-BE49-F238E27FC236}">
              <a16:creationId xmlns:a16="http://schemas.microsoft.com/office/drawing/2014/main" id="{1214F511-166A-8D67-3825-2C0618F13A0F}"/>
            </a:ext>
          </a:extLst>
        </xdr:cNvPr>
        <xdr:cNvPicPr>
          <a:picLocks noChangeAspect="1"/>
        </xdr:cNvPicPr>
      </xdr:nvPicPr>
      <xdr:blipFill>
        <a:blip xmlns:r="http://schemas.openxmlformats.org/officeDocument/2006/relationships" r:embed="rId22"/>
        <a:stretch>
          <a:fillRect/>
        </a:stretch>
      </xdr:blipFill>
      <xdr:spPr>
        <a:xfrm>
          <a:off x="0" y="70942200"/>
          <a:ext cx="4429125" cy="5116544"/>
        </a:xfrm>
        <a:prstGeom prst="rect">
          <a:avLst/>
        </a:prstGeom>
      </xdr:spPr>
    </xdr:pic>
    <xdr:clientData/>
  </xdr:twoCellAnchor>
  <xdr:twoCellAnchor editAs="oneCell">
    <xdr:from>
      <xdr:col>0</xdr:col>
      <xdr:colOff>0</xdr:colOff>
      <xdr:row>447</xdr:row>
      <xdr:rowOff>1</xdr:rowOff>
    </xdr:from>
    <xdr:to>
      <xdr:col>5</xdr:col>
      <xdr:colOff>666750</xdr:colOff>
      <xdr:row>467</xdr:row>
      <xdr:rowOff>97071</xdr:rowOff>
    </xdr:to>
    <xdr:pic>
      <xdr:nvPicPr>
        <xdr:cNvPr id="24" name="Image 23">
          <a:extLst>
            <a:ext uri="{FF2B5EF4-FFF2-40B4-BE49-F238E27FC236}">
              <a16:creationId xmlns:a16="http://schemas.microsoft.com/office/drawing/2014/main" id="{F3C11A45-03B6-0A8D-9F1F-38DBD27B2FC3}"/>
            </a:ext>
          </a:extLst>
        </xdr:cNvPr>
        <xdr:cNvPicPr>
          <a:picLocks noChangeAspect="1"/>
        </xdr:cNvPicPr>
      </xdr:nvPicPr>
      <xdr:blipFill>
        <a:blip xmlns:r="http://schemas.openxmlformats.org/officeDocument/2006/relationships" r:embed="rId23"/>
        <a:stretch>
          <a:fillRect/>
        </a:stretch>
      </xdr:blipFill>
      <xdr:spPr>
        <a:xfrm>
          <a:off x="0" y="76190476"/>
          <a:ext cx="4619625" cy="3705140"/>
        </a:xfrm>
        <a:prstGeom prst="rect">
          <a:avLst/>
        </a:prstGeom>
      </xdr:spPr>
    </xdr:pic>
    <xdr:clientData/>
  </xdr:twoCellAnchor>
  <xdr:twoCellAnchor editAs="oneCell">
    <xdr:from>
      <xdr:col>0</xdr:col>
      <xdr:colOff>0</xdr:colOff>
      <xdr:row>468</xdr:row>
      <xdr:rowOff>53341</xdr:rowOff>
    </xdr:from>
    <xdr:to>
      <xdr:col>8</xdr:col>
      <xdr:colOff>361950</xdr:colOff>
      <xdr:row>489</xdr:row>
      <xdr:rowOff>156005</xdr:rowOff>
    </xdr:to>
    <xdr:pic>
      <xdr:nvPicPr>
        <xdr:cNvPr id="25" name="Image 24">
          <a:extLst>
            <a:ext uri="{FF2B5EF4-FFF2-40B4-BE49-F238E27FC236}">
              <a16:creationId xmlns:a16="http://schemas.microsoft.com/office/drawing/2014/main" id="{EA29506A-9F0B-23BC-96D5-934BA6ECFB2D}"/>
            </a:ext>
          </a:extLst>
        </xdr:cNvPr>
        <xdr:cNvPicPr>
          <a:picLocks noChangeAspect="1"/>
        </xdr:cNvPicPr>
      </xdr:nvPicPr>
      <xdr:blipFill>
        <a:blip xmlns:r="http://schemas.openxmlformats.org/officeDocument/2006/relationships" r:embed="rId24"/>
        <a:stretch>
          <a:fillRect/>
        </a:stretch>
      </xdr:blipFill>
      <xdr:spPr>
        <a:xfrm>
          <a:off x="0" y="80044291"/>
          <a:ext cx="6673215" cy="3903139"/>
        </a:xfrm>
        <a:prstGeom prst="rect">
          <a:avLst/>
        </a:prstGeom>
      </xdr:spPr>
    </xdr:pic>
    <xdr:clientData/>
  </xdr:twoCellAnchor>
  <xdr:twoCellAnchor editAs="oneCell">
    <xdr:from>
      <xdr:col>0</xdr:col>
      <xdr:colOff>1</xdr:colOff>
      <xdr:row>490</xdr:row>
      <xdr:rowOff>59056</xdr:rowOff>
    </xdr:from>
    <xdr:to>
      <xdr:col>8</xdr:col>
      <xdr:colOff>400051</xdr:colOff>
      <xdr:row>511</xdr:row>
      <xdr:rowOff>58805</xdr:rowOff>
    </xdr:to>
    <xdr:pic>
      <xdr:nvPicPr>
        <xdr:cNvPr id="26" name="Image 25">
          <a:extLst>
            <a:ext uri="{FF2B5EF4-FFF2-40B4-BE49-F238E27FC236}">
              <a16:creationId xmlns:a16="http://schemas.microsoft.com/office/drawing/2014/main" id="{A38105CD-71E2-BE74-4A96-31977440B9B7}"/>
            </a:ext>
          </a:extLst>
        </xdr:cNvPr>
        <xdr:cNvPicPr>
          <a:picLocks noChangeAspect="1"/>
        </xdr:cNvPicPr>
      </xdr:nvPicPr>
      <xdr:blipFill>
        <a:blip xmlns:r="http://schemas.openxmlformats.org/officeDocument/2006/relationships" r:embed="rId25"/>
        <a:stretch>
          <a:fillRect/>
        </a:stretch>
      </xdr:blipFill>
      <xdr:spPr>
        <a:xfrm>
          <a:off x="1" y="84031456"/>
          <a:ext cx="6724650" cy="3788794"/>
        </a:xfrm>
        <a:prstGeom prst="rect">
          <a:avLst/>
        </a:prstGeom>
      </xdr:spPr>
    </xdr:pic>
    <xdr:clientData/>
  </xdr:twoCellAnchor>
  <xdr:twoCellAnchor editAs="oneCell">
    <xdr:from>
      <xdr:col>0</xdr:col>
      <xdr:colOff>0</xdr:colOff>
      <xdr:row>533</xdr:row>
      <xdr:rowOff>1</xdr:rowOff>
    </xdr:from>
    <xdr:to>
      <xdr:col>8</xdr:col>
      <xdr:colOff>401955</xdr:colOff>
      <xdr:row>554</xdr:row>
      <xdr:rowOff>168538</xdr:rowOff>
    </xdr:to>
    <xdr:pic>
      <xdr:nvPicPr>
        <xdr:cNvPr id="27" name="Image 26">
          <a:extLst>
            <a:ext uri="{FF2B5EF4-FFF2-40B4-BE49-F238E27FC236}">
              <a16:creationId xmlns:a16="http://schemas.microsoft.com/office/drawing/2014/main" id="{939D25EF-64F8-D208-55E6-96E9502780A8}"/>
            </a:ext>
          </a:extLst>
        </xdr:cNvPr>
        <xdr:cNvPicPr>
          <a:picLocks noChangeAspect="1"/>
        </xdr:cNvPicPr>
      </xdr:nvPicPr>
      <xdr:blipFill>
        <a:blip xmlns:r="http://schemas.openxmlformats.org/officeDocument/2006/relationships" r:embed="rId26"/>
        <a:stretch>
          <a:fillRect/>
        </a:stretch>
      </xdr:blipFill>
      <xdr:spPr>
        <a:xfrm>
          <a:off x="0" y="87953851"/>
          <a:ext cx="6734175" cy="3972822"/>
        </a:xfrm>
        <a:prstGeom prst="rect">
          <a:avLst/>
        </a:prstGeom>
      </xdr:spPr>
    </xdr:pic>
    <xdr:clientData/>
  </xdr:twoCellAnchor>
  <xdr:twoCellAnchor editAs="oneCell">
    <xdr:from>
      <xdr:col>0</xdr:col>
      <xdr:colOff>0</xdr:colOff>
      <xdr:row>555</xdr:row>
      <xdr:rowOff>1</xdr:rowOff>
    </xdr:from>
    <xdr:to>
      <xdr:col>8</xdr:col>
      <xdr:colOff>400837</xdr:colOff>
      <xdr:row>576</xdr:row>
      <xdr:rowOff>171451</xdr:rowOff>
    </xdr:to>
    <xdr:pic>
      <xdr:nvPicPr>
        <xdr:cNvPr id="28" name="Image 27">
          <a:extLst>
            <a:ext uri="{FF2B5EF4-FFF2-40B4-BE49-F238E27FC236}">
              <a16:creationId xmlns:a16="http://schemas.microsoft.com/office/drawing/2014/main" id="{6D832DA1-B6AD-A007-5892-CD185494960C}"/>
            </a:ext>
          </a:extLst>
        </xdr:cNvPr>
        <xdr:cNvPicPr>
          <a:picLocks noChangeAspect="1"/>
        </xdr:cNvPicPr>
      </xdr:nvPicPr>
      <xdr:blipFill>
        <a:blip xmlns:r="http://schemas.openxmlformats.org/officeDocument/2006/relationships" r:embed="rId27"/>
        <a:stretch>
          <a:fillRect/>
        </a:stretch>
      </xdr:blipFill>
      <xdr:spPr>
        <a:xfrm>
          <a:off x="0" y="91935301"/>
          <a:ext cx="6721627" cy="3962400"/>
        </a:xfrm>
        <a:prstGeom prst="rect">
          <a:avLst/>
        </a:prstGeom>
      </xdr:spPr>
    </xdr:pic>
    <xdr:clientData/>
  </xdr:twoCellAnchor>
  <xdr:twoCellAnchor editAs="oneCell">
    <xdr:from>
      <xdr:col>0</xdr:col>
      <xdr:colOff>0</xdr:colOff>
      <xdr:row>577</xdr:row>
      <xdr:rowOff>0</xdr:rowOff>
    </xdr:from>
    <xdr:to>
      <xdr:col>8</xdr:col>
      <xdr:colOff>438150</xdr:colOff>
      <xdr:row>599</xdr:row>
      <xdr:rowOff>17907</xdr:rowOff>
    </xdr:to>
    <xdr:pic>
      <xdr:nvPicPr>
        <xdr:cNvPr id="29" name="Image 28">
          <a:extLst>
            <a:ext uri="{FF2B5EF4-FFF2-40B4-BE49-F238E27FC236}">
              <a16:creationId xmlns:a16="http://schemas.microsoft.com/office/drawing/2014/main" id="{2A9C524B-16BA-261F-3167-C58B2E479D57}"/>
            </a:ext>
          </a:extLst>
        </xdr:cNvPr>
        <xdr:cNvPicPr>
          <a:picLocks noChangeAspect="1"/>
        </xdr:cNvPicPr>
      </xdr:nvPicPr>
      <xdr:blipFill>
        <a:blip xmlns:r="http://schemas.openxmlformats.org/officeDocument/2006/relationships" r:embed="rId28"/>
        <a:stretch>
          <a:fillRect/>
        </a:stretch>
      </xdr:blipFill>
      <xdr:spPr>
        <a:xfrm>
          <a:off x="0" y="95916750"/>
          <a:ext cx="6753225" cy="3995547"/>
        </a:xfrm>
        <a:prstGeom prst="rect">
          <a:avLst/>
        </a:prstGeom>
      </xdr:spPr>
    </xdr:pic>
    <xdr:clientData/>
  </xdr:twoCellAnchor>
  <xdr:twoCellAnchor editAs="oneCell">
    <xdr:from>
      <xdr:col>0</xdr:col>
      <xdr:colOff>1</xdr:colOff>
      <xdr:row>600</xdr:row>
      <xdr:rowOff>0</xdr:rowOff>
    </xdr:from>
    <xdr:to>
      <xdr:col>8</xdr:col>
      <xdr:colOff>398145</xdr:colOff>
      <xdr:row>621</xdr:row>
      <xdr:rowOff>136009</xdr:rowOff>
    </xdr:to>
    <xdr:pic>
      <xdr:nvPicPr>
        <xdr:cNvPr id="30" name="Image 29">
          <a:extLst>
            <a:ext uri="{FF2B5EF4-FFF2-40B4-BE49-F238E27FC236}">
              <a16:creationId xmlns:a16="http://schemas.microsoft.com/office/drawing/2014/main" id="{F30BE06B-52AA-A7E4-7EA1-03EFE234D8EA}"/>
            </a:ext>
          </a:extLst>
        </xdr:cNvPr>
        <xdr:cNvPicPr>
          <a:picLocks noChangeAspect="1"/>
        </xdr:cNvPicPr>
      </xdr:nvPicPr>
      <xdr:blipFill>
        <a:blip xmlns:r="http://schemas.openxmlformats.org/officeDocument/2006/relationships" r:embed="rId29"/>
        <a:stretch>
          <a:fillRect/>
        </a:stretch>
      </xdr:blipFill>
      <xdr:spPr>
        <a:xfrm>
          <a:off x="1" y="100079175"/>
          <a:ext cx="6734174" cy="3946009"/>
        </a:xfrm>
        <a:prstGeom prst="rect">
          <a:avLst/>
        </a:prstGeom>
      </xdr:spPr>
    </xdr:pic>
    <xdr:clientData/>
  </xdr:twoCellAnchor>
  <xdr:twoCellAnchor editAs="oneCell">
    <xdr:from>
      <xdr:col>0</xdr:col>
      <xdr:colOff>0</xdr:colOff>
      <xdr:row>622</xdr:row>
      <xdr:rowOff>2</xdr:rowOff>
    </xdr:from>
    <xdr:to>
      <xdr:col>3</xdr:col>
      <xdr:colOff>361950</xdr:colOff>
      <xdr:row>631</xdr:row>
      <xdr:rowOff>175235</xdr:rowOff>
    </xdr:to>
    <xdr:pic>
      <xdr:nvPicPr>
        <xdr:cNvPr id="31" name="Image 30">
          <a:extLst>
            <a:ext uri="{FF2B5EF4-FFF2-40B4-BE49-F238E27FC236}">
              <a16:creationId xmlns:a16="http://schemas.microsoft.com/office/drawing/2014/main" id="{57F46C30-50ED-8730-73F5-664A3459B23E}"/>
            </a:ext>
          </a:extLst>
        </xdr:cNvPr>
        <xdr:cNvPicPr>
          <a:picLocks noChangeAspect="1"/>
        </xdr:cNvPicPr>
      </xdr:nvPicPr>
      <xdr:blipFill>
        <a:blip xmlns:r="http://schemas.openxmlformats.org/officeDocument/2006/relationships" r:embed="rId30"/>
        <a:stretch>
          <a:fillRect/>
        </a:stretch>
      </xdr:blipFill>
      <xdr:spPr>
        <a:xfrm>
          <a:off x="0" y="104060627"/>
          <a:ext cx="2724150" cy="1807818"/>
        </a:xfrm>
        <a:prstGeom prst="rect">
          <a:avLst/>
        </a:prstGeom>
      </xdr:spPr>
    </xdr:pic>
    <xdr:clientData/>
  </xdr:twoCellAnchor>
  <xdr:twoCellAnchor editAs="oneCell">
    <xdr:from>
      <xdr:col>0</xdr:col>
      <xdr:colOff>0</xdr:colOff>
      <xdr:row>632</xdr:row>
      <xdr:rowOff>2</xdr:rowOff>
    </xdr:from>
    <xdr:to>
      <xdr:col>3</xdr:col>
      <xdr:colOff>304800</xdr:colOff>
      <xdr:row>647</xdr:row>
      <xdr:rowOff>16047</xdr:rowOff>
    </xdr:to>
    <xdr:pic>
      <xdr:nvPicPr>
        <xdr:cNvPr id="32" name="Image 31">
          <a:extLst>
            <a:ext uri="{FF2B5EF4-FFF2-40B4-BE49-F238E27FC236}">
              <a16:creationId xmlns:a16="http://schemas.microsoft.com/office/drawing/2014/main" id="{96921FB5-EB1E-2DD8-85D4-3E584205942F}"/>
            </a:ext>
          </a:extLst>
        </xdr:cNvPr>
        <xdr:cNvPicPr>
          <a:picLocks noChangeAspect="1"/>
        </xdr:cNvPicPr>
      </xdr:nvPicPr>
      <xdr:blipFill>
        <a:blip xmlns:r="http://schemas.openxmlformats.org/officeDocument/2006/relationships" r:embed="rId31"/>
        <a:stretch>
          <a:fillRect/>
        </a:stretch>
      </xdr:blipFill>
      <xdr:spPr>
        <a:xfrm>
          <a:off x="0" y="105870377"/>
          <a:ext cx="2676525" cy="2738290"/>
        </a:xfrm>
        <a:prstGeom prst="rect">
          <a:avLst/>
        </a:prstGeom>
      </xdr:spPr>
    </xdr:pic>
    <xdr:clientData/>
  </xdr:twoCellAnchor>
  <xdr:twoCellAnchor editAs="oneCell">
    <xdr:from>
      <xdr:col>0</xdr:col>
      <xdr:colOff>0</xdr:colOff>
      <xdr:row>648</xdr:row>
      <xdr:rowOff>0</xdr:rowOff>
    </xdr:from>
    <xdr:to>
      <xdr:col>8</xdr:col>
      <xdr:colOff>342900</xdr:colOff>
      <xdr:row>670</xdr:row>
      <xdr:rowOff>134363</xdr:rowOff>
    </xdr:to>
    <xdr:pic>
      <xdr:nvPicPr>
        <xdr:cNvPr id="33" name="Image 32">
          <a:extLst>
            <a:ext uri="{FF2B5EF4-FFF2-40B4-BE49-F238E27FC236}">
              <a16:creationId xmlns:a16="http://schemas.microsoft.com/office/drawing/2014/main" id="{ECC0C1DD-1750-A117-26AA-5A1D1B0B7870}"/>
            </a:ext>
          </a:extLst>
        </xdr:cNvPr>
        <xdr:cNvPicPr>
          <a:picLocks noChangeAspect="1"/>
        </xdr:cNvPicPr>
      </xdr:nvPicPr>
      <xdr:blipFill>
        <a:blip xmlns:r="http://schemas.openxmlformats.org/officeDocument/2006/relationships" r:embed="rId32"/>
        <a:stretch>
          <a:fillRect/>
        </a:stretch>
      </xdr:blipFill>
      <xdr:spPr>
        <a:xfrm>
          <a:off x="0" y="108765975"/>
          <a:ext cx="6667500" cy="4104383"/>
        </a:xfrm>
        <a:prstGeom prst="rect">
          <a:avLst/>
        </a:prstGeom>
      </xdr:spPr>
    </xdr:pic>
    <xdr:clientData/>
  </xdr:twoCellAnchor>
  <xdr:twoCellAnchor editAs="oneCell">
    <xdr:from>
      <xdr:col>0</xdr:col>
      <xdr:colOff>0</xdr:colOff>
      <xdr:row>671</xdr:row>
      <xdr:rowOff>0</xdr:rowOff>
    </xdr:from>
    <xdr:to>
      <xdr:col>8</xdr:col>
      <xdr:colOff>358140</xdr:colOff>
      <xdr:row>691</xdr:row>
      <xdr:rowOff>92481</xdr:rowOff>
    </xdr:to>
    <xdr:pic>
      <xdr:nvPicPr>
        <xdr:cNvPr id="34" name="Image 33">
          <a:extLst>
            <a:ext uri="{FF2B5EF4-FFF2-40B4-BE49-F238E27FC236}">
              <a16:creationId xmlns:a16="http://schemas.microsoft.com/office/drawing/2014/main" id="{7C1EE62D-5A3F-E838-F633-C967FEECBEC9}"/>
            </a:ext>
          </a:extLst>
        </xdr:cNvPr>
        <xdr:cNvPicPr>
          <a:picLocks noChangeAspect="1"/>
        </xdr:cNvPicPr>
      </xdr:nvPicPr>
      <xdr:blipFill>
        <a:blip xmlns:r="http://schemas.openxmlformats.org/officeDocument/2006/relationships" r:embed="rId33"/>
        <a:stretch>
          <a:fillRect/>
        </a:stretch>
      </xdr:blipFill>
      <xdr:spPr>
        <a:xfrm>
          <a:off x="0" y="112928400"/>
          <a:ext cx="6677025" cy="3711981"/>
        </a:xfrm>
        <a:prstGeom prst="rect">
          <a:avLst/>
        </a:prstGeom>
      </xdr:spPr>
    </xdr:pic>
    <xdr:clientData/>
  </xdr:twoCellAnchor>
  <xdr:twoCellAnchor editAs="oneCell">
    <xdr:from>
      <xdr:col>0</xdr:col>
      <xdr:colOff>0</xdr:colOff>
      <xdr:row>692</xdr:row>
      <xdr:rowOff>0</xdr:rowOff>
    </xdr:from>
    <xdr:to>
      <xdr:col>8</xdr:col>
      <xdr:colOff>361950</xdr:colOff>
      <xdr:row>712</xdr:row>
      <xdr:rowOff>131249</xdr:rowOff>
    </xdr:to>
    <xdr:pic>
      <xdr:nvPicPr>
        <xdr:cNvPr id="35" name="Image 34">
          <a:extLst>
            <a:ext uri="{FF2B5EF4-FFF2-40B4-BE49-F238E27FC236}">
              <a16:creationId xmlns:a16="http://schemas.microsoft.com/office/drawing/2014/main" id="{8913071B-A6AF-D13C-47FC-F81086B004F4}"/>
            </a:ext>
          </a:extLst>
        </xdr:cNvPr>
        <xdr:cNvPicPr>
          <a:picLocks noChangeAspect="1"/>
        </xdr:cNvPicPr>
      </xdr:nvPicPr>
      <xdr:blipFill>
        <a:blip xmlns:r="http://schemas.openxmlformats.org/officeDocument/2006/relationships" r:embed="rId34"/>
        <a:stretch>
          <a:fillRect/>
        </a:stretch>
      </xdr:blipFill>
      <xdr:spPr>
        <a:xfrm>
          <a:off x="0" y="116728875"/>
          <a:ext cx="6677025" cy="3739319"/>
        </a:xfrm>
        <a:prstGeom prst="rect">
          <a:avLst/>
        </a:prstGeom>
      </xdr:spPr>
    </xdr:pic>
    <xdr:clientData/>
  </xdr:twoCellAnchor>
  <xdr:twoCellAnchor editAs="oneCell">
    <xdr:from>
      <xdr:col>0</xdr:col>
      <xdr:colOff>0</xdr:colOff>
      <xdr:row>713</xdr:row>
      <xdr:rowOff>0</xdr:rowOff>
    </xdr:from>
    <xdr:to>
      <xdr:col>8</xdr:col>
      <xdr:colOff>400050</xdr:colOff>
      <xdr:row>733</xdr:row>
      <xdr:rowOff>131445</xdr:rowOff>
    </xdr:to>
    <xdr:pic>
      <xdr:nvPicPr>
        <xdr:cNvPr id="36" name="Image 35">
          <a:extLst>
            <a:ext uri="{FF2B5EF4-FFF2-40B4-BE49-F238E27FC236}">
              <a16:creationId xmlns:a16="http://schemas.microsoft.com/office/drawing/2014/main" id="{59D4D7B8-EBD9-CC04-9E22-ACD38C7CF69B}"/>
            </a:ext>
          </a:extLst>
        </xdr:cNvPr>
        <xdr:cNvPicPr>
          <a:picLocks noChangeAspect="1"/>
        </xdr:cNvPicPr>
      </xdr:nvPicPr>
      <xdr:blipFill>
        <a:blip xmlns:r="http://schemas.openxmlformats.org/officeDocument/2006/relationships" r:embed="rId35"/>
        <a:stretch>
          <a:fillRect/>
        </a:stretch>
      </xdr:blipFill>
      <xdr:spPr>
        <a:xfrm>
          <a:off x="0" y="120529350"/>
          <a:ext cx="6715125" cy="3760470"/>
        </a:xfrm>
        <a:prstGeom prst="rect">
          <a:avLst/>
        </a:prstGeom>
      </xdr:spPr>
    </xdr:pic>
    <xdr:clientData/>
  </xdr:twoCellAnchor>
  <xdr:twoCellAnchor editAs="oneCell">
    <xdr:from>
      <xdr:col>0</xdr:col>
      <xdr:colOff>0</xdr:colOff>
      <xdr:row>734</xdr:row>
      <xdr:rowOff>1</xdr:rowOff>
    </xdr:from>
    <xdr:to>
      <xdr:col>8</xdr:col>
      <xdr:colOff>438150</xdr:colOff>
      <xdr:row>755</xdr:row>
      <xdr:rowOff>171993</xdr:rowOff>
    </xdr:to>
    <xdr:pic>
      <xdr:nvPicPr>
        <xdr:cNvPr id="37" name="Image 36">
          <a:extLst>
            <a:ext uri="{FF2B5EF4-FFF2-40B4-BE49-F238E27FC236}">
              <a16:creationId xmlns:a16="http://schemas.microsoft.com/office/drawing/2014/main" id="{99565EAC-0A69-007E-6A05-3FE61BBBE3CE}"/>
            </a:ext>
          </a:extLst>
        </xdr:cNvPr>
        <xdr:cNvPicPr>
          <a:picLocks noChangeAspect="1"/>
        </xdr:cNvPicPr>
      </xdr:nvPicPr>
      <xdr:blipFill>
        <a:blip xmlns:r="http://schemas.openxmlformats.org/officeDocument/2006/relationships" r:embed="rId36"/>
        <a:stretch>
          <a:fillRect/>
        </a:stretch>
      </xdr:blipFill>
      <xdr:spPr>
        <a:xfrm>
          <a:off x="0" y="124329826"/>
          <a:ext cx="6753225" cy="3962942"/>
        </a:xfrm>
        <a:prstGeom prst="rect">
          <a:avLst/>
        </a:prstGeom>
      </xdr:spPr>
    </xdr:pic>
    <xdr:clientData/>
  </xdr:twoCellAnchor>
  <xdr:twoCellAnchor editAs="oneCell">
    <xdr:from>
      <xdr:col>0</xdr:col>
      <xdr:colOff>0</xdr:colOff>
      <xdr:row>756</xdr:row>
      <xdr:rowOff>0</xdr:rowOff>
    </xdr:from>
    <xdr:to>
      <xdr:col>3</xdr:col>
      <xdr:colOff>668655</xdr:colOff>
      <xdr:row>776</xdr:row>
      <xdr:rowOff>18513</xdr:rowOff>
    </xdr:to>
    <xdr:pic>
      <xdr:nvPicPr>
        <xdr:cNvPr id="38" name="Image 37">
          <a:extLst>
            <a:ext uri="{FF2B5EF4-FFF2-40B4-BE49-F238E27FC236}">
              <a16:creationId xmlns:a16="http://schemas.microsoft.com/office/drawing/2014/main" id="{F0C38524-C842-67FC-C374-12982586DEDC}"/>
            </a:ext>
          </a:extLst>
        </xdr:cNvPr>
        <xdr:cNvPicPr>
          <a:picLocks noChangeAspect="1"/>
        </xdr:cNvPicPr>
      </xdr:nvPicPr>
      <xdr:blipFill>
        <a:blip xmlns:r="http://schemas.openxmlformats.org/officeDocument/2006/relationships" r:embed="rId37"/>
        <a:stretch>
          <a:fillRect/>
        </a:stretch>
      </xdr:blipFill>
      <xdr:spPr>
        <a:xfrm>
          <a:off x="0" y="128311275"/>
          <a:ext cx="3048000" cy="3641823"/>
        </a:xfrm>
        <a:prstGeom prst="rect">
          <a:avLst/>
        </a:prstGeom>
      </xdr:spPr>
    </xdr:pic>
    <xdr:clientData/>
  </xdr:twoCellAnchor>
  <xdr:twoCellAnchor editAs="oneCell">
    <xdr:from>
      <xdr:col>0</xdr:col>
      <xdr:colOff>1</xdr:colOff>
      <xdr:row>778</xdr:row>
      <xdr:rowOff>0</xdr:rowOff>
    </xdr:from>
    <xdr:to>
      <xdr:col>8</xdr:col>
      <xdr:colOff>381000</xdr:colOff>
      <xdr:row>794</xdr:row>
      <xdr:rowOff>168868</xdr:rowOff>
    </xdr:to>
    <xdr:pic>
      <xdr:nvPicPr>
        <xdr:cNvPr id="39" name="Image 38">
          <a:extLst>
            <a:ext uri="{FF2B5EF4-FFF2-40B4-BE49-F238E27FC236}">
              <a16:creationId xmlns:a16="http://schemas.microsoft.com/office/drawing/2014/main" id="{A103194E-2E67-58D3-C441-DF36D2DA0295}"/>
            </a:ext>
          </a:extLst>
        </xdr:cNvPr>
        <xdr:cNvPicPr>
          <a:picLocks noChangeAspect="1"/>
        </xdr:cNvPicPr>
      </xdr:nvPicPr>
      <xdr:blipFill>
        <a:blip xmlns:r="http://schemas.openxmlformats.org/officeDocument/2006/relationships" r:embed="rId38"/>
        <a:stretch>
          <a:fillRect/>
        </a:stretch>
      </xdr:blipFill>
      <xdr:spPr>
        <a:xfrm>
          <a:off x="1" y="132292725"/>
          <a:ext cx="6705599" cy="3072088"/>
        </a:xfrm>
        <a:prstGeom prst="rect">
          <a:avLst/>
        </a:prstGeom>
      </xdr:spPr>
    </xdr:pic>
    <xdr:clientData/>
  </xdr:twoCellAnchor>
  <xdr:twoCellAnchor editAs="oneCell">
    <xdr:from>
      <xdr:col>0</xdr:col>
      <xdr:colOff>0</xdr:colOff>
      <xdr:row>795</xdr:row>
      <xdr:rowOff>1</xdr:rowOff>
    </xdr:from>
    <xdr:to>
      <xdr:col>8</xdr:col>
      <xdr:colOff>361950</xdr:colOff>
      <xdr:row>820</xdr:row>
      <xdr:rowOff>2738</xdr:rowOff>
    </xdr:to>
    <xdr:pic>
      <xdr:nvPicPr>
        <xdr:cNvPr id="40" name="Image 39">
          <a:extLst>
            <a:ext uri="{FF2B5EF4-FFF2-40B4-BE49-F238E27FC236}">
              <a16:creationId xmlns:a16="http://schemas.microsoft.com/office/drawing/2014/main" id="{D53092BD-1D1F-0880-21B4-CAD7EDEDEA13}"/>
            </a:ext>
          </a:extLst>
        </xdr:cNvPr>
        <xdr:cNvPicPr>
          <a:picLocks noChangeAspect="1"/>
        </xdr:cNvPicPr>
      </xdr:nvPicPr>
      <xdr:blipFill>
        <a:blip xmlns:r="http://schemas.openxmlformats.org/officeDocument/2006/relationships" r:embed="rId39"/>
        <a:stretch>
          <a:fillRect/>
        </a:stretch>
      </xdr:blipFill>
      <xdr:spPr>
        <a:xfrm>
          <a:off x="0" y="135369301"/>
          <a:ext cx="6677025" cy="4527112"/>
        </a:xfrm>
        <a:prstGeom prst="rect">
          <a:avLst/>
        </a:prstGeom>
      </xdr:spPr>
    </xdr:pic>
    <xdr:clientData/>
  </xdr:twoCellAnchor>
  <xdr:twoCellAnchor editAs="oneCell">
    <xdr:from>
      <xdr:col>0</xdr:col>
      <xdr:colOff>0</xdr:colOff>
      <xdr:row>820</xdr:row>
      <xdr:rowOff>112396</xdr:rowOff>
    </xdr:from>
    <xdr:to>
      <xdr:col>8</xdr:col>
      <xdr:colOff>419100</xdr:colOff>
      <xdr:row>845</xdr:row>
      <xdr:rowOff>54723</xdr:rowOff>
    </xdr:to>
    <xdr:pic>
      <xdr:nvPicPr>
        <xdr:cNvPr id="41" name="Image 40">
          <a:extLst>
            <a:ext uri="{FF2B5EF4-FFF2-40B4-BE49-F238E27FC236}">
              <a16:creationId xmlns:a16="http://schemas.microsoft.com/office/drawing/2014/main" id="{D2F8EE32-186A-B8A2-037E-8682B2FA7847}"/>
            </a:ext>
          </a:extLst>
        </xdr:cNvPr>
        <xdr:cNvPicPr>
          <a:picLocks noChangeAspect="1"/>
        </xdr:cNvPicPr>
      </xdr:nvPicPr>
      <xdr:blipFill>
        <a:blip xmlns:r="http://schemas.openxmlformats.org/officeDocument/2006/relationships" r:embed="rId40"/>
        <a:stretch>
          <a:fillRect/>
        </a:stretch>
      </xdr:blipFill>
      <xdr:spPr>
        <a:xfrm>
          <a:off x="0" y="140006071"/>
          <a:ext cx="6743700" cy="4459082"/>
        </a:xfrm>
        <a:prstGeom prst="rect">
          <a:avLst/>
        </a:prstGeom>
      </xdr:spPr>
    </xdr:pic>
    <xdr:clientData/>
  </xdr:twoCellAnchor>
  <xdr:twoCellAnchor editAs="oneCell">
    <xdr:from>
      <xdr:col>0</xdr:col>
      <xdr:colOff>0</xdr:colOff>
      <xdr:row>846</xdr:row>
      <xdr:rowOff>0</xdr:rowOff>
    </xdr:from>
    <xdr:to>
      <xdr:col>8</xdr:col>
      <xdr:colOff>457200</xdr:colOff>
      <xdr:row>867</xdr:row>
      <xdr:rowOff>59798</xdr:rowOff>
    </xdr:to>
    <xdr:pic>
      <xdr:nvPicPr>
        <xdr:cNvPr id="43" name="Image 42">
          <a:extLst>
            <a:ext uri="{FF2B5EF4-FFF2-40B4-BE49-F238E27FC236}">
              <a16:creationId xmlns:a16="http://schemas.microsoft.com/office/drawing/2014/main" id="{6D984372-750C-C5AD-1727-256349B45FF1}"/>
            </a:ext>
          </a:extLst>
        </xdr:cNvPr>
        <xdr:cNvPicPr>
          <a:picLocks noChangeAspect="1"/>
        </xdr:cNvPicPr>
      </xdr:nvPicPr>
      <xdr:blipFill>
        <a:blip xmlns:r="http://schemas.openxmlformats.org/officeDocument/2006/relationships" r:embed="rId41"/>
        <a:stretch>
          <a:fillRect/>
        </a:stretch>
      </xdr:blipFill>
      <xdr:spPr>
        <a:xfrm>
          <a:off x="0" y="144599025"/>
          <a:ext cx="6781800" cy="3867893"/>
        </a:xfrm>
        <a:prstGeom prst="rect">
          <a:avLst/>
        </a:prstGeom>
      </xdr:spPr>
    </xdr:pic>
    <xdr:clientData/>
  </xdr:twoCellAnchor>
  <xdr:twoCellAnchor editAs="oneCell">
    <xdr:from>
      <xdr:col>0</xdr:col>
      <xdr:colOff>1</xdr:colOff>
      <xdr:row>868</xdr:row>
      <xdr:rowOff>1</xdr:rowOff>
    </xdr:from>
    <xdr:to>
      <xdr:col>8</xdr:col>
      <xdr:colOff>571501</xdr:colOff>
      <xdr:row>889</xdr:row>
      <xdr:rowOff>22855</xdr:rowOff>
    </xdr:to>
    <xdr:pic>
      <xdr:nvPicPr>
        <xdr:cNvPr id="44" name="Image 43">
          <a:extLst>
            <a:ext uri="{FF2B5EF4-FFF2-40B4-BE49-F238E27FC236}">
              <a16:creationId xmlns:a16="http://schemas.microsoft.com/office/drawing/2014/main" id="{978D5742-AFE5-4D80-8C42-167240365FAE}"/>
            </a:ext>
          </a:extLst>
        </xdr:cNvPr>
        <xdr:cNvPicPr>
          <a:picLocks noChangeAspect="1"/>
        </xdr:cNvPicPr>
      </xdr:nvPicPr>
      <xdr:blipFill>
        <a:blip xmlns:r="http://schemas.openxmlformats.org/officeDocument/2006/relationships" r:embed="rId42"/>
        <a:stretch>
          <a:fillRect/>
        </a:stretch>
      </xdr:blipFill>
      <xdr:spPr>
        <a:xfrm>
          <a:off x="1" y="148580476"/>
          <a:ext cx="6896100" cy="3832854"/>
        </a:xfrm>
        <a:prstGeom prst="rect">
          <a:avLst/>
        </a:prstGeom>
      </xdr:spPr>
    </xdr:pic>
    <xdr:clientData/>
  </xdr:twoCellAnchor>
  <xdr:twoCellAnchor editAs="oneCell">
    <xdr:from>
      <xdr:col>0</xdr:col>
      <xdr:colOff>1</xdr:colOff>
      <xdr:row>890</xdr:row>
      <xdr:rowOff>0</xdr:rowOff>
    </xdr:from>
    <xdr:to>
      <xdr:col>8</xdr:col>
      <xdr:colOff>586741</xdr:colOff>
      <xdr:row>911</xdr:row>
      <xdr:rowOff>95338</xdr:rowOff>
    </xdr:to>
    <xdr:pic>
      <xdr:nvPicPr>
        <xdr:cNvPr id="45" name="Image 44">
          <a:extLst>
            <a:ext uri="{FF2B5EF4-FFF2-40B4-BE49-F238E27FC236}">
              <a16:creationId xmlns:a16="http://schemas.microsoft.com/office/drawing/2014/main" id="{62041F29-138A-B520-6C1B-7C9FCEC8E0D3}"/>
            </a:ext>
          </a:extLst>
        </xdr:cNvPr>
        <xdr:cNvPicPr>
          <a:picLocks noChangeAspect="1"/>
        </xdr:cNvPicPr>
      </xdr:nvPicPr>
      <xdr:blipFill>
        <a:blip xmlns:r="http://schemas.openxmlformats.org/officeDocument/2006/relationships" r:embed="rId43"/>
        <a:stretch>
          <a:fillRect/>
        </a:stretch>
      </xdr:blipFill>
      <xdr:spPr>
        <a:xfrm>
          <a:off x="1" y="152561925"/>
          <a:ext cx="6915150" cy="3892003"/>
        </a:xfrm>
        <a:prstGeom prst="rect">
          <a:avLst/>
        </a:prstGeom>
      </xdr:spPr>
    </xdr:pic>
    <xdr:clientData/>
  </xdr:twoCellAnchor>
  <xdr:twoCellAnchor editAs="oneCell">
    <xdr:from>
      <xdr:col>0</xdr:col>
      <xdr:colOff>1</xdr:colOff>
      <xdr:row>912</xdr:row>
      <xdr:rowOff>0</xdr:rowOff>
    </xdr:from>
    <xdr:to>
      <xdr:col>8</xdr:col>
      <xdr:colOff>647701</xdr:colOff>
      <xdr:row>933</xdr:row>
      <xdr:rowOff>77092</xdr:rowOff>
    </xdr:to>
    <xdr:pic>
      <xdr:nvPicPr>
        <xdr:cNvPr id="46" name="Image 45">
          <a:extLst>
            <a:ext uri="{FF2B5EF4-FFF2-40B4-BE49-F238E27FC236}">
              <a16:creationId xmlns:a16="http://schemas.microsoft.com/office/drawing/2014/main" id="{190F378F-7D5E-C4E6-831B-AD67EAA1E18E}"/>
            </a:ext>
          </a:extLst>
        </xdr:cNvPr>
        <xdr:cNvPicPr>
          <a:picLocks noChangeAspect="1"/>
        </xdr:cNvPicPr>
      </xdr:nvPicPr>
      <xdr:blipFill>
        <a:blip xmlns:r="http://schemas.openxmlformats.org/officeDocument/2006/relationships" r:embed="rId44"/>
        <a:stretch>
          <a:fillRect/>
        </a:stretch>
      </xdr:blipFill>
      <xdr:spPr>
        <a:xfrm>
          <a:off x="1" y="156543375"/>
          <a:ext cx="6972300" cy="3877567"/>
        </a:xfrm>
        <a:prstGeom prst="rect">
          <a:avLst/>
        </a:prstGeom>
      </xdr:spPr>
    </xdr:pic>
    <xdr:clientData/>
  </xdr:twoCellAnchor>
  <xdr:twoCellAnchor editAs="oneCell">
    <xdr:from>
      <xdr:col>0</xdr:col>
      <xdr:colOff>0</xdr:colOff>
      <xdr:row>934</xdr:row>
      <xdr:rowOff>0</xdr:rowOff>
    </xdr:from>
    <xdr:to>
      <xdr:col>4</xdr:col>
      <xdr:colOff>171450</xdr:colOff>
      <xdr:row>950</xdr:row>
      <xdr:rowOff>58010</xdr:rowOff>
    </xdr:to>
    <xdr:pic>
      <xdr:nvPicPr>
        <xdr:cNvPr id="47" name="Image 46">
          <a:extLst>
            <a:ext uri="{FF2B5EF4-FFF2-40B4-BE49-F238E27FC236}">
              <a16:creationId xmlns:a16="http://schemas.microsoft.com/office/drawing/2014/main" id="{68986195-4AEF-16D9-4112-A43A1908467B}"/>
            </a:ext>
          </a:extLst>
        </xdr:cNvPr>
        <xdr:cNvPicPr>
          <a:picLocks noChangeAspect="1"/>
        </xdr:cNvPicPr>
      </xdr:nvPicPr>
      <xdr:blipFill>
        <a:blip xmlns:r="http://schemas.openxmlformats.org/officeDocument/2006/relationships" r:embed="rId45"/>
        <a:stretch>
          <a:fillRect/>
        </a:stretch>
      </xdr:blipFill>
      <xdr:spPr>
        <a:xfrm>
          <a:off x="0" y="160524825"/>
          <a:ext cx="3324225" cy="2944085"/>
        </a:xfrm>
        <a:prstGeom prst="rect">
          <a:avLst/>
        </a:prstGeom>
      </xdr:spPr>
    </xdr:pic>
    <xdr:clientData/>
  </xdr:twoCellAnchor>
  <xdr:twoCellAnchor editAs="oneCell">
    <xdr:from>
      <xdr:col>4</xdr:col>
      <xdr:colOff>333375</xdr:colOff>
      <xdr:row>933</xdr:row>
      <xdr:rowOff>171450</xdr:rowOff>
    </xdr:from>
    <xdr:to>
      <xdr:col>8</xdr:col>
      <xdr:colOff>624986</xdr:colOff>
      <xdr:row>950</xdr:row>
      <xdr:rowOff>97155</xdr:rowOff>
    </xdr:to>
    <xdr:pic>
      <xdr:nvPicPr>
        <xdr:cNvPr id="48" name="Image 47">
          <a:extLst>
            <a:ext uri="{FF2B5EF4-FFF2-40B4-BE49-F238E27FC236}">
              <a16:creationId xmlns:a16="http://schemas.microsoft.com/office/drawing/2014/main" id="{ADC65B66-3932-5BD7-2E1D-EC44856FB3CD}"/>
            </a:ext>
          </a:extLst>
        </xdr:cNvPr>
        <xdr:cNvPicPr>
          <a:picLocks noChangeAspect="1"/>
        </xdr:cNvPicPr>
      </xdr:nvPicPr>
      <xdr:blipFill>
        <a:blip xmlns:r="http://schemas.openxmlformats.org/officeDocument/2006/relationships" r:embed="rId46"/>
        <a:stretch>
          <a:fillRect/>
        </a:stretch>
      </xdr:blipFill>
      <xdr:spPr>
        <a:xfrm>
          <a:off x="3495675" y="160515300"/>
          <a:ext cx="3446291" cy="3009900"/>
        </a:xfrm>
        <a:prstGeom prst="rect">
          <a:avLst/>
        </a:prstGeom>
      </xdr:spPr>
    </xdr:pic>
    <xdr:clientData/>
  </xdr:twoCellAnchor>
  <xdr:twoCellAnchor editAs="oneCell">
    <xdr:from>
      <xdr:col>0</xdr:col>
      <xdr:colOff>0</xdr:colOff>
      <xdr:row>951</xdr:row>
      <xdr:rowOff>0</xdr:rowOff>
    </xdr:from>
    <xdr:to>
      <xdr:col>8</xdr:col>
      <xdr:colOff>609600</xdr:colOff>
      <xdr:row>972</xdr:row>
      <xdr:rowOff>133990</xdr:rowOff>
    </xdr:to>
    <xdr:pic>
      <xdr:nvPicPr>
        <xdr:cNvPr id="49" name="Image 48">
          <a:extLst>
            <a:ext uri="{FF2B5EF4-FFF2-40B4-BE49-F238E27FC236}">
              <a16:creationId xmlns:a16="http://schemas.microsoft.com/office/drawing/2014/main" id="{6D75B2A8-6313-0639-031F-B199357523F6}"/>
            </a:ext>
          </a:extLst>
        </xdr:cNvPr>
        <xdr:cNvPicPr>
          <a:picLocks noChangeAspect="1"/>
        </xdr:cNvPicPr>
      </xdr:nvPicPr>
      <xdr:blipFill>
        <a:blip xmlns:r="http://schemas.openxmlformats.org/officeDocument/2006/relationships" r:embed="rId47"/>
        <a:stretch>
          <a:fillRect/>
        </a:stretch>
      </xdr:blipFill>
      <xdr:spPr>
        <a:xfrm>
          <a:off x="0" y="163601400"/>
          <a:ext cx="6934200" cy="3930655"/>
        </a:xfrm>
        <a:prstGeom prst="rect">
          <a:avLst/>
        </a:prstGeom>
      </xdr:spPr>
    </xdr:pic>
    <xdr:clientData/>
  </xdr:twoCellAnchor>
  <xdr:twoCellAnchor editAs="oneCell">
    <xdr:from>
      <xdr:col>0</xdr:col>
      <xdr:colOff>1</xdr:colOff>
      <xdr:row>973</xdr:row>
      <xdr:rowOff>0</xdr:rowOff>
    </xdr:from>
    <xdr:to>
      <xdr:col>4</xdr:col>
      <xdr:colOff>323850</xdr:colOff>
      <xdr:row>989</xdr:row>
      <xdr:rowOff>132233</xdr:rowOff>
    </xdr:to>
    <xdr:pic>
      <xdr:nvPicPr>
        <xdr:cNvPr id="50" name="Image 49">
          <a:extLst>
            <a:ext uri="{FF2B5EF4-FFF2-40B4-BE49-F238E27FC236}">
              <a16:creationId xmlns:a16="http://schemas.microsoft.com/office/drawing/2014/main" id="{2A6724DE-559B-30BD-A756-8E77A6D147AF}"/>
            </a:ext>
          </a:extLst>
        </xdr:cNvPr>
        <xdr:cNvPicPr>
          <a:picLocks noChangeAspect="1"/>
        </xdr:cNvPicPr>
      </xdr:nvPicPr>
      <xdr:blipFill>
        <a:blip xmlns:r="http://schemas.openxmlformats.org/officeDocument/2006/relationships" r:embed="rId48"/>
        <a:stretch>
          <a:fillRect/>
        </a:stretch>
      </xdr:blipFill>
      <xdr:spPr>
        <a:xfrm>
          <a:off x="1" y="167582850"/>
          <a:ext cx="3486149" cy="3039263"/>
        </a:xfrm>
        <a:prstGeom prst="rect">
          <a:avLst/>
        </a:prstGeom>
      </xdr:spPr>
    </xdr:pic>
    <xdr:clientData/>
  </xdr:twoCellAnchor>
  <xdr:twoCellAnchor editAs="oneCell">
    <xdr:from>
      <xdr:col>4</xdr:col>
      <xdr:colOff>409575</xdr:colOff>
      <xdr:row>972</xdr:row>
      <xdr:rowOff>167640</xdr:rowOff>
    </xdr:from>
    <xdr:to>
      <xdr:col>8</xdr:col>
      <xdr:colOff>626404</xdr:colOff>
      <xdr:row>989</xdr:row>
      <xdr:rowOff>91440</xdr:rowOff>
    </xdr:to>
    <xdr:pic>
      <xdr:nvPicPr>
        <xdr:cNvPr id="51" name="Image 50">
          <a:extLst>
            <a:ext uri="{FF2B5EF4-FFF2-40B4-BE49-F238E27FC236}">
              <a16:creationId xmlns:a16="http://schemas.microsoft.com/office/drawing/2014/main" id="{C894A674-3955-A326-5F0D-F3B34B3CC55A}"/>
            </a:ext>
          </a:extLst>
        </xdr:cNvPr>
        <xdr:cNvPicPr>
          <a:picLocks noChangeAspect="1"/>
        </xdr:cNvPicPr>
      </xdr:nvPicPr>
      <xdr:blipFill>
        <a:blip xmlns:r="http://schemas.openxmlformats.org/officeDocument/2006/relationships" r:embed="rId49"/>
        <a:stretch>
          <a:fillRect/>
        </a:stretch>
      </xdr:blipFill>
      <xdr:spPr>
        <a:xfrm>
          <a:off x="3571875" y="167569515"/>
          <a:ext cx="3369604" cy="3000375"/>
        </a:xfrm>
        <a:prstGeom prst="rect">
          <a:avLst/>
        </a:prstGeom>
      </xdr:spPr>
    </xdr:pic>
    <xdr:clientData/>
  </xdr:twoCellAnchor>
  <xdr:twoCellAnchor editAs="oneCell">
    <xdr:from>
      <xdr:col>0</xdr:col>
      <xdr:colOff>0</xdr:colOff>
      <xdr:row>85</xdr:row>
      <xdr:rowOff>133350</xdr:rowOff>
    </xdr:from>
    <xdr:to>
      <xdr:col>8</xdr:col>
      <xdr:colOff>212750</xdr:colOff>
      <xdr:row>96</xdr:row>
      <xdr:rowOff>95250</xdr:rowOff>
    </xdr:to>
    <xdr:pic>
      <xdr:nvPicPr>
        <xdr:cNvPr id="52" name="Image 51">
          <a:extLst>
            <a:ext uri="{FF2B5EF4-FFF2-40B4-BE49-F238E27FC236}">
              <a16:creationId xmlns:a16="http://schemas.microsoft.com/office/drawing/2014/main" id="{4FF2E90E-9FD4-205F-3D56-69C5996F8455}"/>
            </a:ext>
          </a:extLst>
        </xdr:cNvPr>
        <xdr:cNvPicPr>
          <a:picLocks noChangeAspect="1"/>
        </xdr:cNvPicPr>
      </xdr:nvPicPr>
      <xdr:blipFill>
        <a:blip xmlns:r="http://schemas.openxmlformats.org/officeDocument/2006/relationships" r:embed="rId50"/>
        <a:stretch>
          <a:fillRect/>
        </a:stretch>
      </xdr:blipFill>
      <xdr:spPr>
        <a:xfrm>
          <a:off x="0" y="15516225"/>
          <a:ext cx="6544970" cy="1939290"/>
        </a:xfrm>
        <a:prstGeom prst="rect">
          <a:avLst/>
        </a:prstGeom>
      </xdr:spPr>
    </xdr:pic>
    <xdr:clientData/>
  </xdr:twoCellAnchor>
  <xdr:twoCellAnchor editAs="oneCell">
    <xdr:from>
      <xdr:col>0</xdr:col>
      <xdr:colOff>0</xdr:colOff>
      <xdr:row>97</xdr:row>
      <xdr:rowOff>1</xdr:rowOff>
    </xdr:from>
    <xdr:to>
      <xdr:col>8</xdr:col>
      <xdr:colOff>209550</xdr:colOff>
      <xdr:row>107</xdr:row>
      <xdr:rowOff>53959</xdr:rowOff>
    </xdr:to>
    <xdr:pic>
      <xdr:nvPicPr>
        <xdr:cNvPr id="53" name="Image 52">
          <a:extLst>
            <a:ext uri="{FF2B5EF4-FFF2-40B4-BE49-F238E27FC236}">
              <a16:creationId xmlns:a16="http://schemas.microsoft.com/office/drawing/2014/main" id="{B13039AC-DD30-EAA1-7192-EC4DA29F701B}"/>
            </a:ext>
          </a:extLst>
        </xdr:cNvPr>
        <xdr:cNvPicPr>
          <a:picLocks noChangeAspect="1"/>
        </xdr:cNvPicPr>
      </xdr:nvPicPr>
      <xdr:blipFill>
        <a:blip xmlns:r="http://schemas.openxmlformats.org/officeDocument/2006/relationships" r:embed="rId51"/>
        <a:stretch>
          <a:fillRect/>
        </a:stretch>
      </xdr:blipFill>
      <xdr:spPr>
        <a:xfrm>
          <a:off x="0" y="17554576"/>
          <a:ext cx="6524625" cy="1859898"/>
        </a:xfrm>
        <a:prstGeom prst="rect">
          <a:avLst/>
        </a:prstGeom>
      </xdr:spPr>
    </xdr:pic>
    <xdr:clientData/>
  </xdr:twoCellAnchor>
  <xdr:twoCellAnchor editAs="oneCell">
    <xdr:from>
      <xdr:col>0</xdr:col>
      <xdr:colOff>0</xdr:colOff>
      <xdr:row>513</xdr:row>
      <xdr:rowOff>1</xdr:rowOff>
    </xdr:from>
    <xdr:to>
      <xdr:col>7</xdr:col>
      <xdr:colOff>327660</xdr:colOff>
      <xdr:row>522</xdr:row>
      <xdr:rowOff>10921</xdr:rowOff>
    </xdr:to>
    <xdr:pic>
      <xdr:nvPicPr>
        <xdr:cNvPr id="54" name="Image 53">
          <a:extLst>
            <a:ext uri="{FF2B5EF4-FFF2-40B4-BE49-F238E27FC236}">
              <a16:creationId xmlns:a16="http://schemas.microsoft.com/office/drawing/2014/main" id="{861274C9-6E72-57D6-DA7B-5F762A6E0519}"/>
            </a:ext>
          </a:extLst>
        </xdr:cNvPr>
        <xdr:cNvPicPr>
          <a:picLocks noChangeAspect="1"/>
        </xdr:cNvPicPr>
      </xdr:nvPicPr>
      <xdr:blipFill>
        <a:blip xmlns:r="http://schemas.openxmlformats.org/officeDocument/2006/relationships" r:embed="rId52"/>
        <a:stretch>
          <a:fillRect/>
        </a:stretch>
      </xdr:blipFill>
      <xdr:spPr>
        <a:xfrm>
          <a:off x="0" y="93817441"/>
          <a:ext cx="5875020" cy="1656840"/>
        </a:xfrm>
        <a:prstGeom prst="rect">
          <a:avLst/>
        </a:prstGeom>
      </xdr:spPr>
    </xdr:pic>
    <xdr:clientData/>
  </xdr:twoCellAnchor>
  <xdr:twoCellAnchor editAs="oneCell">
    <xdr:from>
      <xdr:col>0</xdr:col>
      <xdr:colOff>0</xdr:colOff>
      <xdr:row>522</xdr:row>
      <xdr:rowOff>99060</xdr:rowOff>
    </xdr:from>
    <xdr:to>
      <xdr:col>7</xdr:col>
      <xdr:colOff>342899</xdr:colOff>
      <xdr:row>532</xdr:row>
      <xdr:rowOff>36493</xdr:rowOff>
    </xdr:to>
    <xdr:pic>
      <xdr:nvPicPr>
        <xdr:cNvPr id="55" name="Image 54">
          <a:extLst>
            <a:ext uri="{FF2B5EF4-FFF2-40B4-BE49-F238E27FC236}">
              <a16:creationId xmlns:a16="http://schemas.microsoft.com/office/drawing/2014/main" id="{EA08B3BA-898F-FFF6-2725-4B3E36CEB031}"/>
            </a:ext>
          </a:extLst>
        </xdr:cNvPr>
        <xdr:cNvPicPr>
          <a:picLocks noChangeAspect="1"/>
        </xdr:cNvPicPr>
      </xdr:nvPicPr>
      <xdr:blipFill>
        <a:blip xmlns:r="http://schemas.openxmlformats.org/officeDocument/2006/relationships" r:embed="rId53"/>
        <a:stretch>
          <a:fillRect/>
        </a:stretch>
      </xdr:blipFill>
      <xdr:spPr>
        <a:xfrm>
          <a:off x="0" y="95562420"/>
          <a:ext cx="5890259" cy="17662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399307</xdr:colOff>
      <xdr:row>32</xdr:row>
      <xdr:rowOff>16488</xdr:rowOff>
    </xdr:to>
    <xdr:pic>
      <xdr:nvPicPr>
        <xdr:cNvPr id="2" name="Image 1">
          <a:extLst>
            <a:ext uri="{FF2B5EF4-FFF2-40B4-BE49-F238E27FC236}">
              <a16:creationId xmlns:a16="http://schemas.microsoft.com/office/drawing/2014/main" id="{AE9F7858-8F84-F022-057E-E8FFC6576E39}"/>
            </a:ext>
          </a:extLst>
        </xdr:cNvPr>
        <xdr:cNvPicPr>
          <a:picLocks noChangeAspect="1"/>
        </xdr:cNvPicPr>
      </xdr:nvPicPr>
      <xdr:blipFill>
        <a:blip xmlns:r="http://schemas.openxmlformats.org/officeDocument/2006/relationships" r:embed="rId1"/>
        <a:stretch>
          <a:fillRect/>
        </a:stretch>
      </xdr:blipFill>
      <xdr:spPr>
        <a:xfrm>
          <a:off x="790575" y="542925"/>
          <a:ext cx="5942857" cy="5257143"/>
        </a:xfrm>
        <a:prstGeom prst="rect">
          <a:avLst/>
        </a:prstGeom>
      </xdr:spPr>
    </xdr:pic>
    <xdr:clientData/>
  </xdr:twoCellAnchor>
  <xdr:twoCellAnchor editAs="oneCell">
    <xdr:from>
      <xdr:col>1</xdr:col>
      <xdr:colOff>0</xdr:colOff>
      <xdr:row>33</xdr:row>
      <xdr:rowOff>0</xdr:rowOff>
    </xdr:from>
    <xdr:to>
      <xdr:col>8</xdr:col>
      <xdr:colOff>326927</xdr:colOff>
      <xdr:row>48</xdr:row>
      <xdr:rowOff>58710</xdr:rowOff>
    </xdr:to>
    <xdr:pic>
      <xdr:nvPicPr>
        <xdr:cNvPr id="3" name="Image 2">
          <a:extLst>
            <a:ext uri="{FF2B5EF4-FFF2-40B4-BE49-F238E27FC236}">
              <a16:creationId xmlns:a16="http://schemas.microsoft.com/office/drawing/2014/main" id="{B8F1CFF1-A4E6-BAF7-445B-70810B36845D}"/>
            </a:ext>
          </a:extLst>
        </xdr:cNvPr>
        <xdr:cNvPicPr>
          <a:picLocks noChangeAspect="1"/>
        </xdr:cNvPicPr>
      </xdr:nvPicPr>
      <xdr:blipFill>
        <a:blip xmlns:r="http://schemas.openxmlformats.org/officeDocument/2006/relationships" r:embed="rId2"/>
        <a:stretch>
          <a:fillRect/>
        </a:stretch>
      </xdr:blipFill>
      <xdr:spPr>
        <a:xfrm>
          <a:off x="790575" y="5972175"/>
          <a:ext cx="5866667" cy="27619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495300</xdr:colOff>
      <xdr:row>6</xdr:row>
      <xdr:rowOff>85726</xdr:rowOff>
    </xdr:from>
    <xdr:to>
      <xdr:col>18</xdr:col>
      <xdr:colOff>704850</xdr:colOff>
      <xdr:row>31</xdr:row>
      <xdr:rowOff>114712</xdr:rowOff>
    </xdr:to>
    <xdr:pic>
      <xdr:nvPicPr>
        <xdr:cNvPr id="2" name="Image 1">
          <a:extLst>
            <a:ext uri="{FF2B5EF4-FFF2-40B4-BE49-F238E27FC236}">
              <a16:creationId xmlns:a16="http://schemas.microsoft.com/office/drawing/2014/main" id="{389DFDB3-4300-8D4C-8B9B-CB6368C95BD4}"/>
            </a:ext>
          </a:extLst>
        </xdr:cNvPr>
        <xdr:cNvPicPr>
          <a:picLocks noChangeAspect="1"/>
        </xdr:cNvPicPr>
      </xdr:nvPicPr>
      <xdr:blipFill>
        <a:blip xmlns:r="http://schemas.openxmlformats.org/officeDocument/2006/relationships" r:embed="rId1"/>
        <a:stretch>
          <a:fillRect/>
        </a:stretch>
      </xdr:blipFill>
      <xdr:spPr>
        <a:xfrm>
          <a:off x="11858625" y="628651"/>
          <a:ext cx="8101965" cy="45533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152400</xdr:colOff>
      <xdr:row>67</xdr:row>
      <xdr:rowOff>64770</xdr:rowOff>
    </xdr:from>
    <xdr:to>
      <xdr:col>14</xdr:col>
      <xdr:colOff>373380</xdr:colOff>
      <xdr:row>125</xdr:row>
      <xdr:rowOff>129540</xdr:rowOff>
    </xdr:to>
    <xdr:graphicFrame macro="">
      <xdr:nvGraphicFramePr>
        <xdr:cNvPr id="2" name="Graphique 1">
          <a:extLst>
            <a:ext uri="{FF2B5EF4-FFF2-40B4-BE49-F238E27FC236}">
              <a16:creationId xmlns:a16="http://schemas.microsoft.com/office/drawing/2014/main" id="{0849F436-9957-F59D-1E70-BFC06A5C4A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67</xdr:row>
      <xdr:rowOff>0</xdr:rowOff>
    </xdr:from>
    <xdr:to>
      <xdr:col>27</xdr:col>
      <xdr:colOff>1577340</xdr:colOff>
      <xdr:row>125</xdr:row>
      <xdr:rowOff>64770</xdr:rowOff>
    </xdr:to>
    <xdr:graphicFrame macro="">
      <xdr:nvGraphicFramePr>
        <xdr:cNvPr id="3" name="Graphique 2">
          <a:extLst>
            <a:ext uri="{FF2B5EF4-FFF2-40B4-BE49-F238E27FC236}">
              <a16:creationId xmlns:a16="http://schemas.microsoft.com/office/drawing/2014/main" id="{1E85478A-EC99-4269-BBCB-1823EBFD31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33780/Downloads/pack-de-fonctions-xlp/Version%20pour%20EXCEL%202007%20&#224;%202019/Pack%20de%20fonctions%20XLP.xlam" TargetMode="External"/><Relationship Id="rId2" Type="http://schemas.openxmlformats.org/officeDocument/2006/relationships/externalLinkPath" Target="file:///C:\Users\33780\Downloads\pack-de-fonctions-xlp\Version%20pour%20EXCEL%202007%20&#224;%202019\Pack%20de%20fonctions%20XLP.xlam" TargetMode="External"/><Relationship Id="rId1" Type="http://schemas.openxmlformats.org/officeDocument/2006/relationships/externalLinkPath" Target="/Users/33780/Downloads/pack-de-fonctions-xlp/Version%20pour%20EXCEL%202007%20&#224;%202019/Pack%20de%20fonctions%20XLP.xla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33780\Downloads\cd2024-16_ResultatsDefinitifs-FranceEntiere2023%20(1).xlsx" TargetMode="External"/><Relationship Id="rId1" Type="http://schemas.openxmlformats.org/officeDocument/2006/relationships/externalLinkPath" Target="https://terriflux.sharepoint.com/sites/PleRecherche/Documents%20partages/Fili&#232;res%20Agricole%20SOCLE/Etude/Fruits%20et%20l&#233;gumes/cd2024-16_ResultatsDefinitifs-FranceEntiere202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euille_vide"/>
    </sheetNames>
    <definedNames>
      <definedName name="NOM_FEUILLE"/>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mmaire"/>
      <sheetName val="COP"/>
      <sheetName val="PAILLES"/>
      <sheetName val="SHERBE"/>
      <sheetName val="PIND"/>
      <sheetName val="PDT"/>
      <sheetName val="LEG"/>
      <sheetName val="LEG (2)"/>
      <sheetName val="FRUIT"/>
      <sheetName val="FRUIT (2)"/>
      <sheetName val="FLEU"/>
      <sheetName val="VIN"/>
      <sheetName val="TERRIT"/>
      <sheetName val="EFEX"/>
      <sheetName val="EFEX (2)"/>
      <sheetName val="AFINIS"/>
      <sheetName val="AFINIS (2)"/>
      <sheetName val="LAIT"/>
      <sheetName val="OEUFS"/>
      <sheetName val="MIEL"/>
    </sheetNames>
    <sheetDataSet>
      <sheetData sheetId="0"/>
      <sheetData sheetId="1">
        <row r="1">
          <cell r="A1" t="str">
            <v>SAA 2022-2023 définitive</v>
          </cell>
        </row>
        <row r="7">
          <cell r="B7">
            <v>2022</v>
          </cell>
          <cell r="C7">
            <v>2023</v>
          </cell>
          <cell r="D7" t="str">
            <v>23/22</v>
          </cell>
          <cell r="E7">
            <v>2022</v>
          </cell>
          <cell r="F7">
            <v>2023</v>
          </cell>
          <cell r="G7">
            <v>2022</v>
          </cell>
          <cell r="H7">
            <v>2023</v>
          </cell>
          <cell r="I7" t="str">
            <v>23/22</v>
          </cell>
        </row>
        <row r="56">
          <cell r="A56" t="str">
            <v>Source : SAA SAA 2022-2023 définitive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persons/person.xml><?xml version="1.0" encoding="utf-8"?>
<personList xmlns="http://schemas.microsoft.com/office/spreadsheetml/2018/threadedcomments" xmlns:x="http://schemas.openxmlformats.org/spreadsheetml/2006/main">
  <person displayName="Abdoul Nasser Seyni Abdou" id="{FCA220E2-2FFC-4C23-AFED-EB1BD599B6AA}" userId="S::nasser.seyni@ctifl.fr::34c2c2d8-9fdc-4838-a250-c7d371a694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07E4F6-C9C0-424B-BEC8-75605759E387}" name="Table6" displayName="Table6" ref="A6:AR246" totalsRowShown="0">
  <autoFilter ref="A6:AR246" xr:uid="{00000000-0009-0000-0100-000006000000}">
    <filterColumn colId="0">
      <filters>
        <filter val="97 - DOM"/>
        <filter val="FRANCE MÉTROPOLITAINE"/>
      </filters>
    </filterColumn>
  </autoFilter>
  <tableColumns count="44">
    <tableColumn id="1" xr3:uid="{97C322C9-8752-4350-9EE8-DC9E0F2BE000}" name="LIB_REG2"/>
    <tableColumn id="2" xr3:uid="{1512F847-6797-41EA-BD51-6F8CC7EE70FD}" name="LIB_SAA"/>
    <tableColumn id="3" xr3:uid="{83008B17-FAAA-40D4-9DE6-47CA818264C4}" name="SURF_2010"/>
    <tableColumn id="4" xr3:uid="{5ED632AA-2A14-461B-9ACB-A54F59E537AB}" name="SURF_2011"/>
    <tableColumn id="5" xr3:uid="{BF9BEB54-F657-4BAC-A94B-C30A0C9454D5}" name="SURF_2012"/>
    <tableColumn id="6" xr3:uid="{277B8296-6032-4CF0-BB9E-6383A2A26279}" name="SURF_2013"/>
    <tableColumn id="7" xr3:uid="{7874AD9F-F854-4E04-97DE-5FB995D90E8F}" name="SURF_2014"/>
    <tableColumn id="8" xr3:uid="{AAD9B5FB-6EC6-4D05-8CE3-10DE931A8552}" name="SURF_2015"/>
    <tableColumn id="9" xr3:uid="{EA3A246C-DE16-4B95-9F53-27654E2B3753}" name="SURF_2016"/>
    <tableColumn id="10" xr3:uid="{BE899B05-7021-4E72-85C0-0541F33E304F}" name="SURF_2017"/>
    <tableColumn id="11" xr3:uid="{790C4126-9D8F-48A6-998B-29A1F17C849B}" name="SURF_2018"/>
    <tableColumn id="12" xr3:uid="{73CF2FC4-4A76-4832-8D40-AD7DADC2D375}" name="SURF_2019"/>
    <tableColumn id="13" xr3:uid="{4D716660-6443-4691-87C8-768BCA152294}" name="SURF_2020"/>
    <tableColumn id="14" xr3:uid="{053A7AB5-1DDB-4FCD-BF07-B82B90C4D95F}" name="SURF_2021"/>
    <tableColumn id="15" xr3:uid="{2493C8F7-2FD3-4283-ACDE-E528D43C77FF}" name="SURF_2022"/>
    <tableColumn id="16" xr3:uid="{FF603960-D876-43E2-AB1B-8DEDEDABFA4F}" name="SURF_2023"/>
    <tableColumn id="17" xr3:uid="{59DDD6AC-02DB-41C9-AB5E-FEA885535989}" name="REND_2010"/>
    <tableColumn id="18" xr3:uid="{2F849A32-9665-46A7-B420-BE9E1FAFD863}" name="REND_2011"/>
    <tableColumn id="19" xr3:uid="{FA2947F9-7D03-49D0-9CE2-F8D328F48829}" name="REND_2012"/>
    <tableColumn id="20" xr3:uid="{F9BACF51-CC47-495D-AC02-FB42030F3EAA}" name="REND_2013"/>
    <tableColumn id="21" xr3:uid="{459C65D4-617C-432E-BF34-7A0FC3FA9FF1}" name="REND_2014"/>
    <tableColumn id="22" xr3:uid="{7C69970B-ECB1-47B6-96AC-D0110FD69328}" name="REND_2015"/>
    <tableColumn id="23" xr3:uid="{4AF1D802-81BB-409F-86C2-32419155D41B}" name="REND_2016"/>
    <tableColumn id="24" xr3:uid="{7F9D9816-A977-4F60-9BD8-92C85D312819}" name="REND_2017"/>
    <tableColumn id="25" xr3:uid="{BB7B71A0-86DC-488A-ABEB-6B63AB5BC321}" name="REND_2018"/>
    <tableColumn id="26" xr3:uid="{3B1B5DD7-8510-4172-8CB1-7F365BE32677}" name="REND_2019"/>
    <tableColumn id="27" xr3:uid="{FACDA220-710B-4191-85DF-91C351FFE7CB}" name="REND_2020"/>
    <tableColumn id="28" xr3:uid="{0009206F-7A1A-40AD-A038-C8FDE04C6C34}" name="REND_2021"/>
    <tableColumn id="29" xr3:uid="{01B6D3D7-9648-400C-90EE-4083065FD7C1}" name="REND_2022"/>
    <tableColumn id="30" xr3:uid="{02918B69-578B-4D65-BBA6-5E81DDC9E40B}" name="REND_2023"/>
    <tableColumn id="31" xr3:uid="{F1576CF4-E24B-445E-8E81-52622FF1F90E}" name="PROD_2010"/>
    <tableColumn id="32" xr3:uid="{8D8BA4E8-4A0A-48AF-8235-BF81256CFE2D}" name="PROD_2011"/>
    <tableColumn id="33" xr3:uid="{9C70ED6A-7921-44DA-B48B-DC7B93E4F223}" name="PROD_2012"/>
    <tableColumn id="34" xr3:uid="{F5A6350D-AE86-49DB-BDB3-2E2F57224921}" name="PROD_2013"/>
    <tableColumn id="35" xr3:uid="{A71E9BCA-A4EB-4432-8562-B14582E6483D}" name="PROD_2014"/>
    <tableColumn id="36" xr3:uid="{CF3516CF-1080-4A9D-B86A-FCB95F8421E4}" name="PROD_2015"/>
    <tableColumn id="37" xr3:uid="{E752183F-8219-4AEA-B30D-524F29A90657}" name="PROD_2016"/>
    <tableColumn id="38" xr3:uid="{43E53A38-B1A6-4F36-A178-F40F7CE33939}" name="PROD_2017"/>
    <tableColumn id="39" xr3:uid="{0A2D619B-137A-446B-B470-855670808796}" name="PROD_2018"/>
    <tableColumn id="40" xr3:uid="{906B7E37-A618-4F56-B264-FA63BD20EAE2}" name="PROD_2019"/>
    <tableColumn id="41" xr3:uid="{F785E5AA-255C-4307-9EDD-FDEDEBE6AF80}" name="PROD_2020"/>
    <tableColumn id="42" xr3:uid="{2369A9C7-C24B-4F2C-8AB4-D7BB0FA26629}" name="PROD_2021"/>
    <tableColumn id="43" xr3:uid="{B5C683E9-7CAB-476A-95BC-869037D5C3AA}" name="PROD_2022"/>
    <tableColumn id="44" xr3:uid="{E1407B30-3E1C-4930-AC76-AA63F359B70C}" name="PROD_2023"/>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48593A6-2E98-4CB1-BFEE-76994AB6B618}" name="Table7" displayName="Table7" ref="A6:AR1206" totalsRowShown="0">
  <autoFilter ref="A6:AR1206" xr:uid="{00000000-0009-0000-0100-000007000000}">
    <filterColumn colId="0">
      <filters>
        <filter val="97 - DOM"/>
        <filter val="FRANCE MÉTROPOLITAINE"/>
      </filters>
    </filterColumn>
  </autoFilter>
  <tableColumns count="44">
    <tableColumn id="1" xr3:uid="{0B6FFC36-B53A-4F3D-BA3D-5ECFA480D8B4}" name="LIB_REG2"/>
    <tableColumn id="2" xr3:uid="{45C256ED-619C-4D3D-AF6E-B1B2100E1339}" name="LIB_SAA"/>
    <tableColumn id="3" xr3:uid="{CC15E617-D9A0-4B65-B42C-98E74748E50D}" name="SURF_2010"/>
    <tableColumn id="4" xr3:uid="{64065402-DAC1-4DC2-A26F-EBB7C051DC89}" name="SURF_2011"/>
    <tableColumn id="5" xr3:uid="{7690A41C-E89F-4525-8F43-EB44D0473A4F}" name="SURF_2012"/>
    <tableColumn id="6" xr3:uid="{3FA4A8D8-22A0-4564-B948-85C51F2E8921}" name="SURF_2013"/>
    <tableColumn id="7" xr3:uid="{3EBFEE61-1B61-450C-82A4-93C099841969}" name="SURF_2014"/>
    <tableColumn id="8" xr3:uid="{1C52CAFB-762F-40EF-AEA5-8D6A1AC1F79E}" name="SURF_2015"/>
    <tableColumn id="9" xr3:uid="{CCF82899-214A-4654-A955-E81352D24CB5}" name="SURF_2016"/>
    <tableColumn id="10" xr3:uid="{FCE36D7E-536E-4A9B-BE60-C32CB64D3FFA}" name="SURF_2017"/>
    <tableColumn id="11" xr3:uid="{FC2B06E8-BA15-4FD7-9727-A77EEE5AE276}" name="SURF_2018"/>
    <tableColumn id="12" xr3:uid="{53CA2209-9395-4F50-ACEF-A8CF6DA1E0B2}" name="SURF_2019"/>
    <tableColumn id="13" xr3:uid="{E1A288EF-EC02-46B1-B220-DF071E4963F7}" name="SURF_2020"/>
    <tableColumn id="14" xr3:uid="{7992FDA6-0A18-4802-B39C-0100B0043C21}" name="SURF_2021"/>
    <tableColumn id="15" xr3:uid="{C7F8B1E3-8F9A-4E05-B7EF-D8ABD985165C}" name="SURF_2022"/>
    <tableColumn id="16" xr3:uid="{7C3BEB8B-9AEE-4444-8DD9-CB9189E390A4}" name="SURF_2023"/>
    <tableColumn id="17" xr3:uid="{09C82D38-BB9F-46D8-878C-7A754D156050}" name="REND_2010"/>
    <tableColumn id="18" xr3:uid="{6B29C79F-54DD-430F-90BA-A6B1A454BF92}" name="REND_2011"/>
    <tableColumn id="19" xr3:uid="{CA1B7568-FEEB-475D-BFCC-7309D4C14D2A}" name="REND_2012"/>
    <tableColumn id="20" xr3:uid="{02A33941-9487-4A7C-B91A-B8F820F1FFA9}" name="REND_2013"/>
    <tableColumn id="21" xr3:uid="{39E56D9B-F81F-41C6-B12C-7C13C8D7EEB6}" name="REND_2014"/>
    <tableColumn id="22" xr3:uid="{D7304BBA-48C1-4604-8503-B14AA7C6AE4B}" name="REND_2015"/>
    <tableColumn id="23" xr3:uid="{51FB8868-3875-48F7-993E-D8B531839E28}" name="REND_2016"/>
    <tableColumn id="24" xr3:uid="{9C93EF33-BD99-4142-89F5-96A8F759D4EA}" name="REND_2017"/>
    <tableColumn id="25" xr3:uid="{438FA195-0112-49F7-ABFD-BA79DBFB733B}" name="REND_2018"/>
    <tableColumn id="26" xr3:uid="{2F504FA9-C869-4D6E-B039-1858D6448083}" name="REND_2019"/>
    <tableColumn id="27" xr3:uid="{09460D8D-5459-40E4-8722-DB8A24F8E3CD}" name="REND_2020"/>
    <tableColumn id="28" xr3:uid="{82AA4E16-00D4-4C56-95B6-F89CEC5F639A}" name="REND_2021"/>
    <tableColumn id="29" xr3:uid="{777A6210-E155-42C5-898D-007AA144C4DD}" name="REND_2022"/>
    <tableColumn id="30" xr3:uid="{89D0B89C-E64F-4CEE-8D8F-6155AF257B20}" name="REND_2023"/>
    <tableColumn id="31" xr3:uid="{DA51EC4E-FA8C-456F-8F9A-8205060AAAC6}" name="PROD_2010"/>
    <tableColumn id="32" xr3:uid="{90AA17FD-844B-4CC9-A6AC-097A7FA7C55E}" name="PROD_2011"/>
    <tableColumn id="33" xr3:uid="{04CC5B81-382D-45EF-8C51-EE88C1333731}" name="PROD_2012"/>
    <tableColumn id="34" xr3:uid="{7DFFA564-1E25-4F1C-ACD7-DD825CE11030}" name="PROD_2013"/>
    <tableColumn id="35" xr3:uid="{F13F590F-968B-474A-A7E8-30ABB5B06E47}" name="PROD_2014"/>
    <tableColumn id="36" xr3:uid="{CB1654A6-2699-48C5-83DA-201169E7F1E1}" name="PROD_2015"/>
    <tableColumn id="37" xr3:uid="{692C43CD-B417-4B3E-B753-4316933A0C3D}" name="PROD_2016"/>
    <tableColumn id="38" xr3:uid="{D99608A6-8514-41E0-BAB3-2BD0C35718D5}" name="PROD_2017"/>
    <tableColumn id="39" xr3:uid="{A09E9D02-30AC-4E70-9BDE-EF6569605A3E}" name="PROD_2018"/>
    <tableColumn id="40" xr3:uid="{BFB1655E-F27C-41D5-80F8-B075AF80E2C6}" name="PROD_2019"/>
    <tableColumn id="41" xr3:uid="{6B803F75-D5FB-4DB7-8C8B-E2DE62D4ED15}" name="PROD_2020"/>
    <tableColumn id="42" xr3:uid="{EC4E12D8-C94E-4817-95A1-FBB61E84B299}" name="PROD_2021"/>
    <tableColumn id="43" xr3:uid="{DA7D945C-9AC1-4FE9-B899-8B06B7667DDA}" name="PROD_2022"/>
    <tableColumn id="44" xr3:uid="{8D27E8D0-CB39-4BA9-81D0-0EF63A66C100}" name="PROD_2023"/>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F1CDFB8-BD5A-41C3-8CC4-74725F3836AD}" name="Table8" displayName="Table8" ref="A6:AR1146" totalsRowShown="0">
  <autoFilter ref="A6:AR1146" xr:uid="{00000000-0009-0000-0100-000008000000}">
    <filterColumn colId="0">
      <filters>
        <filter val="97 - DOM"/>
        <filter val="FRANCE MÉTROPOLITAINE"/>
      </filters>
    </filterColumn>
    <filterColumn colId="1">
      <filters>
        <filter val="51 - Bananes fruits"/>
      </filters>
    </filterColumn>
  </autoFilter>
  <tableColumns count="44">
    <tableColumn id="1" xr3:uid="{08C58B32-19BA-46F0-9A84-7DEC850DE82A}" name="LIB_REG2"/>
    <tableColumn id="2" xr3:uid="{2DD10BC8-8D94-4BF4-BFDA-3D84F74639BC}" name="LIB_SAA"/>
    <tableColumn id="3" xr3:uid="{8A726FF1-7F84-4E63-B6D2-CE49D361B720}" name="SURF_2010"/>
    <tableColumn id="4" xr3:uid="{D24E3EDD-4C92-43A9-BE23-1424932CDF37}" name="SURF_2011"/>
    <tableColumn id="5" xr3:uid="{058B1F57-AAFB-440A-A6A5-F3D8F22E7517}" name="SURF_2012"/>
    <tableColumn id="6" xr3:uid="{8380A6F8-EC4B-4F04-B0B5-40D37C392967}" name="SURF_2013"/>
    <tableColumn id="7" xr3:uid="{2164AF1F-F2D9-4645-949B-F9F30AF1DDF1}" name="SURF_2014"/>
    <tableColumn id="8" xr3:uid="{4D2D7776-9411-45D7-8D2E-9C708FB0457C}" name="SURF_2015"/>
    <tableColumn id="9" xr3:uid="{E293F447-7943-464C-8A71-AC7D73B6EFAD}" name="SURF_2016"/>
    <tableColumn id="10" xr3:uid="{F6F7167F-4B29-4551-89FA-8B30A156E014}" name="SURF_2017"/>
    <tableColumn id="11" xr3:uid="{B68C4A51-690C-43B7-92A8-DE68F97C8711}" name="SURF_2018"/>
    <tableColumn id="12" xr3:uid="{39AE512B-AEC2-4F51-B265-0EF939EB7BA9}" name="SURF_2019"/>
    <tableColumn id="13" xr3:uid="{48A57677-C2E2-4A8C-8555-3C05691D5C0E}" name="SURF_2020"/>
    <tableColumn id="14" xr3:uid="{4C1DDA9D-664F-4958-9580-D6C174C3B117}" name="SURF_2021"/>
    <tableColumn id="15" xr3:uid="{F17FC62A-7CB3-4EE7-AB59-CA094BEDAC1A}" name="SURF_2022"/>
    <tableColumn id="16" xr3:uid="{7B6D5BC8-020D-4E6C-9CCA-43883B967B26}" name="SURF_2023"/>
    <tableColumn id="17" xr3:uid="{9C5FDFFD-0ECC-48D5-96A5-9799E11D4B08}" name="REND_2010"/>
    <tableColumn id="18" xr3:uid="{CF13C32D-003E-4479-A5A0-2455235317A4}" name="REND_2011"/>
    <tableColumn id="19" xr3:uid="{816A67A3-63C9-4D42-A34D-76AAE6D1D27B}" name="REND_2012"/>
    <tableColumn id="20" xr3:uid="{5339AF9F-42CB-42FF-91AD-BFF7805CEB0C}" name="REND_2013"/>
    <tableColumn id="21" xr3:uid="{323F9CC8-DFC2-4278-A902-67DF4266C8D5}" name="REND_2014"/>
    <tableColumn id="22" xr3:uid="{D5F108BD-EFD0-4A26-B5A6-99E97FE844E9}" name="REND_2015"/>
    <tableColumn id="23" xr3:uid="{C1D76353-ACB8-4F69-B28B-ADA65E147341}" name="REND_2016"/>
    <tableColumn id="24" xr3:uid="{A421D723-43C4-4280-A1C4-12631407FA8E}" name="REND_2017"/>
    <tableColumn id="25" xr3:uid="{CF8AE8A3-0530-4DAC-B6A6-FF14F851C1C4}" name="REND_2018"/>
    <tableColumn id="26" xr3:uid="{7344934C-968E-4BE9-BD48-99D70F889DF3}" name="REND_2019"/>
    <tableColumn id="27" xr3:uid="{74D2A171-CD91-4AB8-A058-AE7845B6DDB1}" name="REND_2020"/>
    <tableColumn id="28" xr3:uid="{97CFC2FA-83AC-4677-826E-11EB1D183ED0}" name="REND_2021"/>
    <tableColumn id="29" xr3:uid="{6AAD5A79-F896-4A8E-A828-0A0BD7F4AEEF}" name="REND_2022"/>
    <tableColumn id="30" xr3:uid="{04D3A3B5-8C26-4A03-B71B-A30C5AA5558E}" name="REND_2023"/>
    <tableColumn id="31" xr3:uid="{A7FA35E5-BF59-492A-A5E2-7DFB64FCD6B5}" name="PROD_2010"/>
    <tableColumn id="32" xr3:uid="{0AABCB62-F4C9-4C2A-9509-C1FDF31D113D}" name="PROD_2011"/>
    <tableColumn id="33" xr3:uid="{65E3B594-4B41-467B-9545-74DD6ED082BF}" name="PROD_2012"/>
    <tableColumn id="34" xr3:uid="{8985A795-9CD2-4EB7-BDB4-3E745466F776}" name="PROD_2013"/>
    <tableColumn id="35" xr3:uid="{F87F8D38-0D96-4325-B6D2-DB7B735D88E5}" name="PROD_2014"/>
    <tableColumn id="36" xr3:uid="{4E6E4A9D-F57E-4770-B523-CF1C870B3233}" name="PROD_2015"/>
    <tableColumn id="37" xr3:uid="{B80C1C9E-D2EE-46E5-9A34-AB3005CC9638}" name="PROD_2016"/>
    <tableColumn id="38" xr3:uid="{413D4F52-69D9-45AE-96BD-A10F6354E3E2}" name="PROD_2017"/>
    <tableColumn id="39" xr3:uid="{88B8E21B-B785-40DA-956B-3A16F349D80A}" name="PROD_2018"/>
    <tableColumn id="40" xr3:uid="{14DFB06B-4B89-435C-9736-941CDA4D1309}" name="PROD_2019"/>
    <tableColumn id="41" xr3:uid="{B7DE8742-5E6A-4B2B-84FE-29C5E6694673}" name="PROD_2020"/>
    <tableColumn id="42" xr3:uid="{71BB05CC-8ACD-40D9-B536-ECEDE723B8D1}" name="PROD_2021"/>
    <tableColumn id="43" xr3:uid="{96625F47-4844-4464-A50A-4E44AAA0067E}" name="PROD_2022"/>
    <tableColumn id="44" xr3:uid="{D66FEE43-96F1-444A-9FDD-CCF993C39955}" name="PROD_2023"/>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E855E32-3968-4F75-BF49-D4A4A55B4D68}" name="Table10" displayName="Table10" ref="A6:BF66" totalsRowShown="0">
  <autoFilter ref="A6:BF66" xr:uid="{00000000-0009-0000-0100-00000A000000}">
    <filterColumn colId="0">
      <filters>
        <filter val="97 - DOM"/>
        <filter val="FRANCE MÉTROPOLITAINE"/>
      </filters>
    </filterColumn>
  </autoFilter>
  <tableColumns count="58">
    <tableColumn id="1" xr3:uid="{4D84B5FA-0558-4332-9A76-8DD33E36027B}" name="LIB_REG2"/>
    <tableColumn id="2" xr3:uid="{03940633-8C20-484B-A01C-3DF55A372AE4}" name="LIB_SAA"/>
    <tableColumn id="3" xr3:uid="{F1991016-AC8F-453E-98E8-4FC5F9144A57}" name="SURF_TOT_2010"/>
    <tableColumn id="4" xr3:uid="{7F86B34C-53AC-4631-A4E4-0173180D22A2}" name="SURF_TOT_2011"/>
    <tableColumn id="5" xr3:uid="{DB52AE13-9A95-4CC0-A045-B5961CAD79B6}" name="SURF_TOT_2012"/>
    <tableColumn id="6" xr3:uid="{83BE2C28-B6F3-426D-B899-94DE6F822806}" name="SURF_TOT_2013"/>
    <tableColumn id="7" xr3:uid="{E44EFB0A-10E8-4680-8315-64C78ADC0ACA}" name="SURF_TOT_2014"/>
    <tableColumn id="8" xr3:uid="{65B53AF0-1375-4C41-B4ED-FF0D9CA6DF1B}" name="SURF_TOT_2015"/>
    <tableColumn id="9" xr3:uid="{AE37CF68-BB7A-4961-B08E-5B5CF4571B40}" name="SURF_TOT_2016"/>
    <tableColumn id="10" xr3:uid="{D3008666-E2FB-4F4C-801B-EA4171F25F8F}" name="SURF_TOT_2017"/>
    <tableColumn id="11" xr3:uid="{63BB8FDB-83F6-45DD-A884-789A4D05D789}" name="SURF_TOT_2018"/>
    <tableColumn id="12" xr3:uid="{D481B38B-0A5E-4CCA-9443-9D9443AC6BDD}" name="SURF_TOT_2019"/>
    <tableColumn id="13" xr3:uid="{D0595B92-FEBF-4ED8-8705-C6741CC4DD65}" name="SURF_TOT_2020"/>
    <tableColumn id="14" xr3:uid="{5CE1C21F-6E77-4203-8865-8B73D6C6C15C}" name="SURF_TOT_2021"/>
    <tableColumn id="15" xr3:uid="{4BE20027-725F-4235-A7CC-8875468A7CE6}" name="SURF_TOT_2022"/>
    <tableColumn id="16" xr3:uid="{33F715D4-6AE7-4649-BA9B-F798DB4A1BDC}" name="SURF_TOT_2023"/>
    <tableColumn id="17" xr3:uid="{D16D935A-19CB-4357-A874-80B2CE1B2EA3}" name="SURF_PROD_2010"/>
    <tableColumn id="18" xr3:uid="{71315848-E702-4FA4-B729-C17BF8B54C92}" name="SURF_PROD_2011"/>
    <tableColumn id="19" xr3:uid="{F0751E54-BCC9-4D47-ADFC-B7031A7C67CF}" name="SURF_PROD_2012"/>
    <tableColumn id="20" xr3:uid="{123A11D1-C333-4594-8821-EE4EEFD6732A}" name="SURF_PROD_2013"/>
    <tableColumn id="21" xr3:uid="{6466F756-9679-4DFF-910F-5E93C665216A}" name="SURF_PROD_2014"/>
    <tableColumn id="22" xr3:uid="{361AE983-B5B9-4A23-AE3B-B3CB2F88530D}" name="SURF_PROD_2015"/>
    <tableColumn id="23" xr3:uid="{E7F9F25E-884A-4E8C-9042-C4F98848C4A1}" name="SURF_PROD_2016"/>
    <tableColumn id="24" xr3:uid="{C3C3886C-F893-4CBE-B2E5-B3C9C2C87B98}" name="SURF_PROD_2017"/>
    <tableColumn id="25" xr3:uid="{128415FB-F602-4DB6-8791-BEBAD2A50E2B}" name="SURF_PROD_2018"/>
    <tableColumn id="26" xr3:uid="{E3ED897E-FCB5-4961-B9CB-F1932B95C55D}" name="SURF_PROD_2019"/>
    <tableColumn id="27" xr3:uid="{A8961A8C-67E6-49C9-A27A-790F922F7FD3}" name="SURF_PROD_2020"/>
    <tableColumn id="28" xr3:uid="{D5A68407-105B-4B10-B63B-B54A5B607A09}" name="SURF_PROD_2021"/>
    <tableColumn id="29" xr3:uid="{3527E07D-4F45-4E2B-865A-B76347BA2B39}" name="SURF_PROD_2022"/>
    <tableColumn id="30" xr3:uid="{F30544BB-4EB6-4270-9AAA-A8032190B462}" name="SURF_PROD_2023"/>
    <tableColumn id="31" xr3:uid="{6829BFBC-F2B8-4CF0-9C62-ECF6DFD260B6}" name="REND_2010"/>
    <tableColumn id="32" xr3:uid="{C9B1D9A7-107B-4274-977D-45B18D9C37D8}" name="REND_2011"/>
    <tableColumn id="33" xr3:uid="{53252AD7-4B75-4291-B260-DEACD8868CDB}" name="REND_2012"/>
    <tableColumn id="34" xr3:uid="{5239F7F4-E4F4-42B9-8F64-03A12DD05166}" name="REND_2013"/>
    <tableColumn id="35" xr3:uid="{AF8AC241-37C8-4363-B9B2-8DCAABA4727B}" name="REND_2014"/>
    <tableColumn id="36" xr3:uid="{8E9C27CC-EDA8-4341-8A08-E3090874CBF6}" name="REND_2015"/>
    <tableColumn id="37" xr3:uid="{1E7F8813-3E05-4903-A64F-8C586FD8A17C}" name="REND_2016"/>
    <tableColumn id="38" xr3:uid="{60DDEABB-6552-463E-98C3-4FB211370D37}" name="REND_2017"/>
    <tableColumn id="39" xr3:uid="{7AE54684-0FD3-49A9-8E94-A0296DC19A9F}" name="REND_2018"/>
    <tableColumn id="40" xr3:uid="{C8FF30DC-03A9-4605-B899-46F55176EFEB}" name="REND_2019"/>
    <tableColumn id="41" xr3:uid="{1E3A76E3-DB73-4762-A30E-27B97FBE68CD}" name="REND_2020"/>
    <tableColumn id="42" xr3:uid="{B50CF850-95C1-4B5E-B5D7-7D79640FA623}" name="REND_2021"/>
    <tableColumn id="43" xr3:uid="{675A64B4-997A-4E8B-81F3-C4624011BF44}" name="REND_2022"/>
    <tableColumn id="44" xr3:uid="{28EF3A97-4532-4639-821F-60D9740CF84E}" name="REND_2023"/>
    <tableColumn id="45" xr3:uid="{5E0B47DD-5E56-4C5F-B39C-3E26B336C954}" name="PROD_2010"/>
    <tableColumn id="46" xr3:uid="{162E3AB4-9966-42B6-B5A4-F8D7F0CAB344}" name="PROD_2011"/>
    <tableColumn id="47" xr3:uid="{D4E220A8-A1A5-4CC7-883E-DCC3354D8A7D}" name="PROD_2012"/>
    <tableColumn id="48" xr3:uid="{5A64CF5B-EB18-4BD5-98EA-5485E59C41ED}" name="PROD_2013"/>
    <tableColumn id="49" xr3:uid="{FB54BFF2-BAA4-4F0E-9CFE-20F616009B55}" name="PROD_2014"/>
    <tableColumn id="50" xr3:uid="{338A4687-8888-4FCA-AD8A-DED3FE934068}" name="PROD_2015"/>
    <tableColumn id="51" xr3:uid="{73F7D3B4-C8F0-44CA-A73B-24DE1D2183B0}" name="PROD_2016"/>
    <tableColumn id="52" xr3:uid="{957C817A-F2DE-408D-937F-D2FF5F02D9A2}" name="PROD_2017"/>
    <tableColumn id="53" xr3:uid="{953E735F-DAD8-45A1-A343-6DE80183055C}" name="PROD_2018"/>
    <tableColumn id="54" xr3:uid="{9B48B4F1-F122-4A73-BDEC-4EE8CC824B13}" name="PROD_2019"/>
    <tableColumn id="55" xr3:uid="{32FC7EC9-41B0-4FF3-8070-6472FA82D299}" name="PROD_2020"/>
    <tableColumn id="56" xr3:uid="{B36B3524-A626-4BE4-A33B-5457B7411B47}" name="PROD_2021"/>
    <tableColumn id="57" xr3:uid="{1EC5392C-2DA6-4347-BF5A-83B80799268A}" name="PROD_2022"/>
    <tableColumn id="58" xr3:uid="{1C0DD40A-DDB7-4BD8-9FC0-09434981AC26}" name="PROD_2023"/>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O26" dT="2022-12-01T13:39:57.06" personId="{FCA220E2-2FFC-4C23-AFED-EB1BD599B6AA}" id="{09AE83A2-0917-4443-ACF4-9490CB029D70}">
    <text xml:space="preserve">      Clémentine Et MandarineOrange</text>
  </threadedComment>
  <threadedComment ref="O45" dT="2022-12-01T13:56:30.49" personId="{FCA220E2-2FFC-4C23-AFED-EB1BD599B6AA}" id="{EB9FFE49-CF29-4C5F-AB21-D4E54C1729E5}">
    <text>Qua Mâche, pas de "Autre salade"</text>
  </threadedComment>
  <threadedComment ref="O48" dT="2022-12-01T13:54:33.55" personId="{FCA220E2-2FFC-4C23-AFED-EB1BD599B6AA}" id="{43ED3B54-19DE-42D8-B6D6-31D1F68ABFA9}">
    <text>Betterave rouge</text>
  </threadedComment>
  <threadedComment ref="O56" dT="2022-12-01T13:53:11.62" personId="{FCA220E2-2FFC-4C23-AFED-EB1BD599B6AA}" id="{46E65185-14BA-42C7-B6AF-3374BCDADC82}">
    <text>Chou pomme</text>
  </threadedComment>
</ThreadedComments>
</file>

<file path=xl/threadedComments/threadedComment2.xml><?xml version="1.0" encoding="utf-8"?>
<ThreadedComments xmlns="http://schemas.microsoft.com/office/spreadsheetml/2018/threadedcomments" xmlns:x="http://schemas.openxmlformats.org/spreadsheetml/2006/main">
  <threadedComment ref="AA26" dT="2022-12-01T13:39:57.06" personId="{FCA220E2-2FFC-4C23-AFED-EB1BD599B6AA}" id="{0827FE9D-4D16-4132-A578-00934A1D5DE2}">
    <text xml:space="preserve">      Clémentine Et MandarineOrange</text>
  </threadedComment>
  <threadedComment ref="AA45" dT="2022-12-01T13:56:30.49" personId="{FCA220E2-2FFC-4C23-AFED-EB1BD599B6AA}" id="{85660917-195D-481E-8050-A6D7DD40A226}">
    <text>Qua Mâche, pas de "Autre salade"</text>
  </threadedComment>
  <threadedComment ref="AA48" dT="2022-12-01T13:54:33.55" personId="{FCA220E2-2FFC-4C23-AFED-EB1BD599B6AA}" id="{17C1EBA8-4FCE-4FC9-AC2F-1A644C39057F}">
    <text>Betterave rouge</text>
  </threadedComment>
  <threadedComment ref="AA56" dT="2022-12-01T13:53:11.62" personId="{FCA220E2-2FFC-4C23-AFED-EB1BD599B6AA}" id="{B36A9B48-A304-42AD-A435-205D7EC9C999}">
    <text>Chou pomme</text>
  </threadedComment>
</ThreadedComments>
</file>

<file path=xl/worksheets/_rels/sheet1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2.xml.rels><?xml version="1.0" encoding="UTF-8" standalone="yes"?>
<Relationships xmlns="http://schemas.openxmlformats.org/package/2006/relationships"><Relationship Id="rId3" Type="http://schemas.openxmlformats.org/officeDocument/2006/relationships/hyperlink" Target="https://choucroute-francaise.fr/filiere/" TargetMode="External"/><Relationship Id="rId7" Type="http://schemas.openxmlformats.org/officeDocument/2006/relationships/drawing" Target="../drawings/drawing3.xml"/><Relationship Id="rId2" Type="http://schemas.openxmlformats.org/officeDocument/2006/relationships/hyperlink" Target="https://choucroute-francaise.fr/le-processus-de-fabrication/" TargetMode="External"/><Relationship Id="rId1" Type="http://schemas.openxmlformats.org/officeDocument/2006/relationships/hyperlink" Target="https://www.pruneau.fr/un-fruit-simplement-seche/" TargetMode="External"/><Relationship Id="rId6" Type="http://schemas.openxmlformats.org/officeDocument/2006/relationships/hyperlink" Target="https://legumes-info.fr/chiffres-cles/les-echanges/" TargetMode="External"/><Relationship Id="rId5" Type="http://schemas.openxmlformats.org/officeDocument/2006/relationships/hyperlink" Target="https://www.les-salades.fr/les-vegetaux-frais-prets-a-lemploi-dans-le-quotidien-des-francais/" TargetMode="External"/><Relationship Id="rId4" Type="http://schemas.openxmlformats.org/officeDocument/2006/relationships/hyperlink" Target="https://anifelt.com/la-filiere/les-produits/choucroute/" TargetMode="Externa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 Id="rId4" Type="http://schemas.microsoft.com/office/2017/10/relationships/threadedComment" Target="../threadedComments/threadedComment1.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5.bin"/><Relationship Id="rId5" Type="http://schemas.microsoft.com/office/2017/10/relationships/threadedComment" Target="../threadedComments/threadedComment2.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34A2B-EDB0-45ED-921E-7F13315BF564}">
  <sheetPr>
    <tabColor rgb="FFD7D200"/>
  </sheetPr>
  <dimension ref="A1:AMH14"/>
  <sheetViews>
    <sheetView workbookViewId="0">
      <selection activeCell="B13" sqref="B13"/>
    </sheetView>
  </sheetViews>
  <sheetFormatPr baseColWidth="10" defaultColWidth="11.44140625" defaultRowHeight="14.4"/>
  <cols>
    <col min="1" max="1" width="21.33203125" style="854" customWidth="1"/>
    <col min="2" max="16384" width="11.44140625" style="854"/>
  </cols>
  <sheetData>
    <row r="1" spans="1:1022" s="850" customFormat="1" ht="16.2" customHeight="1">
      <c r="A1" s="849" t="s">
        <v>2919</v>
      </c>
    </row>
    <row r="2" spans="1:1022" ht="15.6">
      <c r="A2" s="851"/>
      <c r="B2" s="852"/>
      <c r="C2" s="852"/>
      <c r="D2" s="852"/>
      <c r="E2" s="852"/>
      <c r="F2" s="852"/>
      <c r="G2" s="852"/>
      <c r="H2" s="853"/>
      <c r="I2" s="852"/>
      <c r="J2" s="852"/>
      <c r="K2" s="852"/>
      <c r="L2" s="852"/>
      <c r="M2" s="852"/>
      <c r="N2" s="853"/>
      <c r="O2" s="853"/>
      <c r="P2" s="853"/>
      <c r="Q2" s="853"/>
      <c r="R2" s="853"/>
      <c r="S2" s="853"/>
      <c r="T2" s="852"/>
      <c r="U2" s="852"/>
      <c r="V2" s="852"/>
      <c r="W2" s="852"/>
      <c r="X2" s="852"/>
      <c r="Y2" s="852"/>
      <c r="Z2" s="852"/>
      <c r="AA2" s="852"/>
      <c r="AB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FX2" s="852"/>
      <c r="FY2" s="852"/>
      <c r="FZ2" s="852"/>
      <c r="GA2" s="852"/>
      <c r="GB2" s="852"/>
      <c r="GC2" s="852"/>
      <c r="GD2" s="852"/>
      <c r="GE2" s="852"/>
      <c r="GF2" s="852"/>
      <c r="GG2" s="852"/>
      <c r="GH2" s="852"/>
      <c r="GI2" s="852"/>
      <c r="GJ2" s="852"/>
      <c r="GK2" s="852"/>
      <c r="GL2" s="852"/>
      <c r="GM2" s="852"/>
      <c r="GN2" s="852"/>
      <c r="GO2" s="852"/>
      <c r="GP2" s="852"/>
      <c r="GQ2" s="852"/>
      <c r="GR2" s="852"/>
      <c r="GS2" s="852"/>
      <c r="GT2" s="852"/>
      <c r="GU2" s="852"/>
      <c r="GV2" s="852"/>
      <c r="GW2" s="852"/>
      <c r="GX2" s="852"/>
      <c r="GY2" s="852"/>
      <c r="GZ2" s="852"/>
      <c r="HA2" s="852"/>
      <c r="HB2" s="852"/>
      <c r="HC2" s="852"/>
      <c r="HD2" s="852"/>
      <c r="HE2" s="852"/>
      <c r="HF2" s="852"/>
      <c r="HG2" s="852"/>
      <c r="HH2" s="852"/>
      <c r="HI2" s="852"/>
      <c r="HJ2" s="852"/>
      <c r="HK2" s="852"/>
      <c r="HL2" s="852"/>
      <c r="HM2" s="852"/>
      <c r="HN2" s="852"/>
      <c r="HO2" s="852"/>
      <c r="HP2" s="852"/>
      <c r="HQ2" s="852"/>
      <c r="HR2" s="852"/>
      <c r="HS2" s="852"/>
      <c r="HT2" s="852"/>
      <c r="HU2" s="852"/>
      <c r="HV2" s="852"/>
      <c r="HW2" s="852"/>
      <c r="HX2" s="852"/>
      <c r="HY2" s="852"/>
      <c r="HZ2" s="852"/>
      <c r="IA2" s="852"/>
      <c r="IB2" s="852"/>
      <c r="IC2" s="852"/>
      <c r="ID2" s="852"/>
      <c r="IE2" s="852"/>
      <c r="IF2" s="852"/>
      <c r="IG2" s="852"/>
      <c r="IH2" s="852"/>
      <c r="II2" s="852"/>
      <c r="IJ2" s="852"/>
      <c r="IK2" s="852"/>
      <c r="IL2" s="852"/>
      <c r="IM2" s="852"/>
      <c r="IN2" s="852"/>
      <c r="IO2" s="852"/>
      <c r="IP2" s="852"/>
      <c r="IQ2" s="852"/>
      <c r="IR2" s="852"/>
      <c r="IS2" s="852"/>
      <c r="IT2" s="852"/>
      <c r="IU2" s="852"/>
      <c r="IV2" s="852"/>
      <c r="IW2" s="852"/>
      <c r="IX2" s="852"/>
      <c r="IY2" s="852"/>
      <c r="IZ2" s="852"/>
      <c r="JA2" s="852"/>
      <c r="JB2" s="852"/>
      <c r="JC2" s="852"/>
      <c r="JD2" s="852"/>
      <c r="JE2" s="852"/>
      <c r="JF2" s="852"/>
      <c r="JG2" s="852"/>
      <c r="JH2" s="852"/>
      <c r="JI2" s="852"/>
      <c r="JJ2" s="852"/>
      <c r="JK2" s="852"/>
      <c r="JL2" s="852"/>
      <c r="JM2" s="852"/>
      <c r="JN2" s="852"/>
      <c r="JO2" s="852"/>
      <c r="JP2" s="852"/>
      <c r="JQ2" s="852"/>
      <c r="JR2" s="852"/>
      <c r="JS2" s="852"/>
      <c r="JT2" s="852"/>
      <c r="JU2" s="852"/>
      <c r="JV2" s="852"/>
      <c r="JW2" s="852"/>
      <c r="JX2" s="852"/>
      <c r="JY2" s="852"/>
      <c r="JZ2" s="852"/>
      <c r="KA2" s="852"/>
      <c r="KB2" s="852"/>
      <c r="KC2" s="852"/>
      <c r="KD2" s="852"/>
      <c r="KE2" s="852"/>
      <c r="KF2" s="852"/>
      <c r="KG2" s="852"/>
      <c r="KH2" s="852"/>
      <c r="KI2" s="852"/>
      <c r="KJ2" s="852"/>
      <c r="KK2" s="852"/>
      <c r="KL2" s="852"/>
      <c r="KM2" s="852"/>
      <c r="KN2" s="852"/>
      <c r="KO2" s="852"/>
      <c r="KP2" s="852"/>
      <c r="KQ2" s="852"/>
      <c r="KR2" s="852"/>
      <c r="KS2" s="852"/>
      <c r="KT2" s="852"/>
      <c r="KU2" s="852"/>
      <c r="KV2" s="852"/>
      <c r="KW2" s="852"/>
      <c r="KX2" s="852"/>
      <c r="KY2" s="852"/>
      <c r="KZ2" s="852"/>
      <c r="LA2" s="852"/>
      <c r="LB2" s="852"/>
      <c r="LC2" s="852"/>
      <c r="LD2" s="852"/>
      <c r="LE2" s="852"/>
      <c r="LF2" s="852"/>
      <c r="LG2" s="852"/>
      <c r="LH2" s="852"/>
      <c r="LI2" s="852"/>
      <c r="LJ2" s="852"/>
      <c r="LK2" s="852"/>
      <c r="LL2" s="852"/>
      <c r="LM2" s="852"/>
      <c r="LN2" s="852"/>
      <c r="LO2" s="852"/>
      <c r="LP2" s="852"/>
      <c r="LQ2" s="852"/>
      <c r="LR2" s="852"/>
      <c r="LS2" s="852"/>
      <c r="LT2" s="852"/>
      <c r="LU2" s="852"/>
      <c r="LV2" s="852"/>
      <c r="LW2" s="852"/>
      <c r="LX2" s="852"/>
      <c r="LY2" s="852"/>
      <c r="LZ2" s="852"/>
      <c r="MA2" s="852"/>
      <c r="MB2" s="852"/>
      <c r="MC2" s="852"/>
      <c r="MD2" s="852"/>
      <c r="ME2" s="852"/>
      <c r="MF2" s="852"/>
      <c r="MG2" s="852"/>
      <c r="MH2" s="852"/>
      <c r="MI2" s="852"/>
      <c r="MJ2" s="852"/>
      <c r="MK2" s="852"/>
      <c r="ML2" s="852"/>
      <c r="MM2" s="852"/>
      <c r="MN2" s="852"/>
      <c r="MO2" s="852"/>
      <c r="MP2" s="852"/>
      <c r="MQ2" s="852"/>
      <c r="MR2" s="852"/>
      <c r="MS2" s="852"/>
      <c r="MT2" s="852"/>
      <c r="MU2" s="852"/>
      <c r="MV2" s="852"/>
      <c r="MW2" s="852"/>
      <c r="MX2" s="852"/>
      <c r="MY2" s="852"/>
      <c r="MZ2" s="852"/>
      <c r="NA2" s="852"/>
      <c r="NB2" s="852"/>
      <c r="NC2" s="852"/>
      <c r="ND2" s="852"/>
      <c r="NE2" s="852"/>
      <c r="NF2" s="852"/>
      <c r="NG2" s="852"/>
      <c r="NH2" s="852"/>
      <c r="NI2" s="852"/>
      <c r="NJ2" s="852"/>
      <c r="NK2" s="852"/>
      <c r="NL2" s="852"/>
      <c r="NM2" s="852"/>
      <c r="NN2" s="852"/>
      <c r="NO2" s="852"/>
      <c r="NP2" s="852"/>
      <c r="NQ2" s="852"/>
      <c r="NR2" s="852"/>
      <c r="NS2" s="852"/>
      <c r="NT2" s="852"/>
      <c r="NU2" s="852"/>
      <c r="NV2" s="852"/>
      <c r="NW2" s="852"/>
      <c r="NX2" s="852"/>
      <c r="NY2" s="852"/>
      <c r="NZ2" s="852"/>
      <c r="OA2" s="852"/>
      <c r="OB2" s="852"/>
      <c r="OC2" s="852"/>
      <c r="OD2" s="852"/>
      <c r="OE2" s="852"/>
      <c r="OF2" s="852"/>
      <c r="OG2" s="852"/>
      <c r="OH2" s="852"/>
      <c r="OI2" s="852"/>
      <c r="OJ2" s="852"/>
      <c r="OK2" s="852"/>
      <c r="OL2" s="852"/>
      <c r="OM2" s="852"/>
      <c r="ON2" s="852"/>
      <c r="OO2" s="852"/>
      <c r="OP2" s="852"/>
      <c r="OQ2" s="852"/>
      <c r="OR2" s="852"/>
      <c r="OS2" s="852"/>
      <c r="OT2" s="852"/>
      <c r="OU2" s="852"/>
      <c r="OV2" s="852"/>
      <c r="OW2" s="852"/>
      <c r="OX2" s="852"/>
      <c r="OY2" s="852"/>
      <c r="OZ2" s="852"/>
      <c r="PA2" s="852"/>
      <c r="PB2" s="852"/>
      <c r="PC2" s="852"/>
      <c r="PD2" s="852"/>
      <c r="PE2" s="852"/>
      <c r="PF2" s="852"/>
      <c r="PG2" s="852"/>
      <c r="PH2" s="852"/>
      <c r="PI2" s="852"/>
      <c r="PJ2" s="852"/>
      <c r="PK2" s="852"/>
      <c r="PL2" s="852"/>
      <c r="PM2" s="852"/>
      <c r="PN2" s="852"/>
      <c r="PO2" s="852"/>
      <c r="PP2" s="852"/>
      <c r="PQ2" s="852"/>
      <c r="PR2" s="852"/>
      <c r="PS2" s="852"/>
      <c r="PT2" s="852"/>
      <c r="PU2" s="852"/>
      <c r="PV2" s="852"/>
      <c r="PW2" s="852"/>
      <c r="PX2" s="852"/>
      <c r="PY2" s="852"/>
      <c r="PZ2" s="852"/>
      <c r="QA2" s="852"/>
      <c r="QB2" s="852"/>
      <c r="QC2" s="852"/>
      <c r="QD2" s="852"/>
      <c r="QE2" s="852"/>
      <c r="QF2" s="852"/>
      <c r="QG2" s="852"/>
      <c r="QH2" s="852"/>
      <c r="QI2" s="852"/>
      <c r="QJ2" s="852"/>
      <c r="QK2" s="852"/>
      <c r="QL2" s="852"/>
      <c r="QM2" s="852"/>
      <c r="QN2" s="852"/>
      <c r="QO2" s="852"/>
      <c r="QP2" s="852"/>
      <c r="QQ2" s="852"/>
      <c r="QR2" s="852"/>
      <c r="QS2" s="852"/>
      <c r="QT2" s="852"/>
      <c r="QU2" s="852"/>
      <c r="QV2" s="852"/>
      <c r="QW2" s="852"/>
      <c r="QX2" s="852"/>
      <c r="QY2" s="852"/>
      <c r="QZ2" s="852"/>
      <c r="RA2" s="852"/>
      <c r="RB2" s="852"/>
      <c r="RC2" s="852"/>
      <c r="RD2" s="852"/>
      <c r="RE2" s="852"/>
      <c r="RF2" s="852"/>
      <c r="RG2" s="852"/>
      <c r="RH2" s="852"/>
      <c r="RI2" s="852"/>
      <c r="RJ2" s="852"/>
      <c r="RK2" s="852"/>
      <c r="RL2" s="852"/>
      <c r="RM2" s="852"/>
      <c r="RN2" s="852"/>
      <c r="RO2" s="852"/>
      <c r="RP2" s="852"/>
      <c r="RQ2" s="852"/>
      <c r="RR2" s="852"/>
      <c r="RS2" s="852"/>
      <c r="RT2" s="852"/>
      <c r="RU2" s="852"/>
      <c r="RV2" s="852"/>
      <c r="RW2" s="852"/>
      <c r="RX2" s="852"/>
      <c r="RY2" s="852"/>
      <c r="RZ2" s="852"/>
      <c r="SA2" s="852"/>
      <c r="SB2" s="852"/>
      <c r="SC2" s="852"/>
      <c r="SD2" s="852"/>
      <c r="SE2" s="852"/>
      <c r="SF2" s="852"/>
      <c r="SG2" s="852"/>
      <c r="SH2" s="852"/>
      <c r="SI2" s="852"/>
      <c r="SJ2" s="852"/>
      <c r="SK2" s="852"/>
      <c r="SL2" s="852"/>
      <c r="SM2" s="852"/>
      <c r="SN2" s="852"/>
      <c r="SO2" s="852"/>
      <c r="SP2" s="852"/>
      <c r="SQ2" s="852"/>
      <c r="SR2" s="852"/>
      <c r="SS2" s="852"/>
      <c r="ST2" s="852"/>
      <c r="SU2" s="852"/>
      <c r="SV2" s="852"/>
      <c r="SW2" s="852"/>
      <c r="SX2" s="852"/>
      <c r="SY2" s="852"/>
      <c r="SZ2" s="852"/>
      <c r="TA2" s="852"/>
      <c r="TB2" s="852"/>
      <c r="TC2" s="852"/>
      <c r="TD2" s="852"/>
      <c r="TE2" s="852"/>
      <c r="TF2" s="852"/>
      <c r="TG2" s="852"/>
      <c r="TH2" s="852"/>
      <c r="TI2" s="852"/>
      <c r="TJ2" s="852"/>
      <c r="TK2" s="852"/>
      <c r="TL2" s="852"/>
      <c r="TM2" s="852"/>
      <c r="TN2" s="852"/>
      <c r="TO2" s="852"/>
      <c r="TP2" s="852"/>
      <c r="TQ2" s="852"/>
      <c r="TR2" s="852"/>
      <c r="TS2" s="852"/>
      <c r="TT2" s="852"/>
      <c r="TU2" s="852"/>
      <c r="TV2" s="852"/>
      <c r="TW2" s="852"/>
      <c r="TX2" s="852"/>
      <c r="TY2" s="852"/>
      <c r="TZ2" s="852"/>
      <c r="UA2" s="852"/>
      <c r="UB2" s="852"/>
      <c r="UC2" s="852"/>
      <c r="UD2" s="852"/>
      <c r="UE2" s="852"/>
      <c r="UF2" s="852"/>
      <c r="UG2" s="852"/>
      <c r="UH2" s="852"/>
      <c r="UI2" s="852"/>
      <c r="UJ2" s="852"/>
      <c r="UK2" s="852"/>
      <c r="UL2" s="852"/>
      <c r="UM2" s="852"/>
      <c r="UN2" s="852"/>
      <c r="UO2" s="852"/>
      <c r="UP2" s="852"/>
      <c r="UQ2" s="852"/>
      <c r="UR2" s="852"/>
      <c r="US2" s="852"/>
      <c r="UT2" s="852"/>
      <c r="UU2" s="852"/>
      <c r="UV2" s="852"/>
      <c r="UW2" s="852"/>
      <c r="UX2" s="852"/>
      <c r="UY2" s="852"/>
      <c r="UZ2" s="852"/>
      <c r="VA2" s="852"/>
      <c r="VB2" s="852"/>
      <c r="VC2" s="852"/>
      <c r="VD2" s="852"/>
      <c r="VE2" s="852"/>
      <c r="VF2" s="852"/>
      <c r="VG2" s="852"/>
      <c r="VH2" s="852"/>
      <c r="VI2" s="852"/>
      <c r="VJ2" s="852"/>
      <c r="VK2" s="852"/>
      <c r="VL2" s="852"/>
      <c r="VM2" s="852"/>
      <c r="VN2" s="852"/>
      <c r="VO2" s="852"/>
      <c r="VP2" s="852"/>
      <c r="VQ2" s="852"/>
      <c r="VR2" s="852"/>
      <c r="VS2" s="852"/>
      <c r="VT2" s="852"/>
      <c r="VU2" s="852"/>
      <c r="VV2" s="852"/>
      <c r="VW2" s="852"/>
      <c r="VX2" s="852"/>
      <c r="VY2" s="852"/>
      <c r="VZ2" s="852"/>
      <c r="WA2" s="852"/>
      <c r="WB2" s="852"/>
      <c r="WC2" s="852"/>
      <c r="WD2" s="852"/>
      <c r="WE2" s="852"/>
      <c r="WF2" s="852"/>
      <c r="WG2" s="852"/>
      <c r="WH2" s="852"/>
      <c r="WI2" s="852"/>
      <c r="WJ2" s="852"/>
      <c r="WK2" s="852"/>
      <c r="WL2" s="852"/>
      <c r="WM2" s="852"/>
      <c r="WN2" s="852"/>
      <c r="WO2" s="852"/>
      <c r="WP2" s="852"/>
      <c r="WQ2" s="852"/>
      <c r="WR2" s="852"/>
      <c r="WS2" s="852"/>
      <c r="WT2" s="852"/>
      <c r="WU2" s="852"/>
      <c r="WV2" s="852"/>
      <c r="WW2" s="852"/>
      <c r="WX2" s="852"/>
      <c r="WY2" s="852"/>
      <c r="WZ2" s="852"/>
      <c r="XA2" s="852"/>
      <c r="XB2" s="852"/>
      <c r="XC2" s="852"/>
      <c r="XD2" s="852"/>
      <c r="XE2" s="852"/>
      <c r="XF2" s="852"/>
      <c r="XG2" s="852"/>
      <c r="XH2" s="852"/>
      <c r="XI2" s="852"/>
      <c r="XJ2" s="852"/>
      <c r="XK2" s="852"/>
      <c r="XL2" s="852"/>
      <c r="XM2" s="852"/>
      <c r="XN2" s="852"/>
      <c r="XO2" s="852"/>
      <c r="XP2" s="852"/>
      <c r="XQ2" s="852"/>
      <c r="XR2" s="852"/>
      <c r="XS2" s="852"/>
      <c r="XT2" s="852"/>
      <c r="XU2" s="852"/>
      <c r="XV2" s="852"/>
      <c r="XW2" s="852"/>
      <c r="XX2" s="852"/>
      <c r="XY2" s="852"/>
      <c r="XZ2" s="852"/>
      <c r="YA2" s="852"/>
      <c r="YB2" s="852"/>
      <c r="YC2" s="852"/>
      <c r="YD2" s="852"/>
      <c r="YE2" s="852"/>
      <c r="YF2" s="852"/>
      <c r="YG2" s="852"/>
      <c r="YH2" s="852"/>
      <c r="YI2" s="852"/>
      <c r="YJ2" s="852"/>
      <c r="YK2" s="852"/>
      <c r="YL2" s="852"/>
      <c r="YM2" s="852"/>
      <c r="YN2" s="852"/>
      <c r="YO2" s="852"/>
      <c r="YP2" s="852"/>
      <c r="YQ2" s="852"/>
      <c r="YR2" s="852"/>
      <c r="YS2" s="852"/>
      <c r="YT2" s="852"/>
      <c r="YU2" s="852"/>
      <c r="YV2" s="852"/>
      <c r="YW2" s="852"/>
      <c r="YX2" s="852"/>
      <c r="YY2" s="852"/>
      <c r="YZ2" s="852"/>
      <c r="ZA2" s="852"/>
      <c r="ZB2" s="852"/>
      <c r="ZC2" s="852"/>
      <c r="ZD2" s="852"/>
      <c r="ZE2" s="852"/>
      <c r="ZF2" s="852"/>
      <c r="ZG2" s="852"/>
      <c r="ZH2" s="852"/>
      <c r="ZI2" s="852"/>
      <c r="ZJ2" s="852"/>
      <c r="ZK2" s="852"/>
      <c r="ZL2" s="852"/>
      <c r="ZM2" s="852"/>
      <c r="ZN2" s="852"/>
      <c r="ZO2" s="852"/>
      <c r="ZP2" s="852"/>
      <c r="ZQ2" s="852"/>
      <c r="ZR2" s="852"/>
      <c r="ZS2" s="852"/>
      <c r="ZT2" s="852"/>
      <c r="ZU2" s="852"/>
      <c r="ZV2" s="852"/>
      <c r="ZW2" s="852"/>
      <c r="ZX2" s="852"/>
      <c r="ZY2" s="852"/>
      <c r="ZZ2" s="852"/>
      <c r="AAA2" s="852"/>
      <c r="AAB2" s="852"/>
      <c r="AAC2" s="852"/>
      <c r="AAD2" s="852"/>
      <c r="AAE2" s="852"/>
      <c r="AAF2" s="852"/>
      <c r="AAG2" s="852"/>
      <c r="AAH2" s="852"/>
      <c r="AAI2" s="852"/>
      <c r="AAJ2" s="852"/>
      <c r="AAK2" s="852"/>
      <c r="AAL2" s="852"/>
      <c r="AAM2" s="852"/>
      <c r="AAN2" s="852"/>
      <c r="AAO2" s="852"/>
      <c r="AAP2" s="852"/>
      <c r="AAQ2" s="852"/>
      <c r="AAR2" s="852"/>
      <c r="AAS2" s="852"/>
      <c r="AAT2" s="852"/>
      <c r="AAU2" s="852"/>
      <c r="AAV2" s="852"/>
      <c r="AAW2" s="852"/>
      <c r="AAX2" s="852"/>
      <c r="AAY2" s="852"/>
      <c r="AAZ2" s="852"/>
      <c r="ABA2" s="852"/>
      <c r="ABB2" s="852"/>
      <c r="ABC2" s="852"/>
      <c r="ABD2" s="852"/>
      <c r="ABE2" s="852"/>
      <c r="ABF2" s="852"/>
      <c r="ABG2" s="852"/>
      <c r="ABH2" s="852"/>
      <c r="ABI2" s="852"/>
      <c r="ABJ2" s="852"/>
      <c r="ABK2" s="852"/>
      <c r="ABL2" s="852"/>
      <c r="ABM2" s="852"/>
      <c r="ABN2" s="852"/>
      <c r="ABO2" s="852"/>
      <c r="ABP2" s="852"/>
      <c r="ABQ2" s="852"/>
      <c r="ABR2" s="852"/>
      <c r="ABS2" s="852"/>
      <c r="ABT2" s="852"/>
      <c r="ABU2" s="852"/>
      <c r="ABV2" s="852"/>
      <c r="ABW2" s="852"/>
      <c r="ABX2" s="852"/>
      <c r="ABY2" s="852"/>
      <c r="ABZ2" s="852"/>
      <c r="ACA2" s="852"/>
      <c r="ACB2" s="852"/>
      <c r="ACC2" s="852"/>
      <c r="ACD2" s="852"/>
      <c r="ACE2" s="852"/>
      <c r="ACF2" s="852"/>
      <c r="ACG2" s="852"/>
      <c r="ACH2" s="852"/>
      <c r="ACI2" s="852"/>
      <c r="ACJ2" s="852"/>
      <c r="ACK2" s="852"/>
      <c r="ACL2" s="852"/>
      <c r="ACM2" s="852"/>
      <c r="ACN2" s="852"/>
      <c r="ACO2" s="852"/>
      <c r="ACP2" s="852"/>
      <c r="ACQ2" s="852"/>
      <c r="ACR2" s="852"/>
      <c r="ACS2" s="852"/>
      <c r="ACT2" s="852"/>
      <c r="ACU2" s="852"/>
      <c r="ACV2" s="852"/>
      <c r="ACW2" s="852"/>
      <c r="ACX2" s="852"/>
      <c r="ACY2" s="852"/>
      <c r="ACZ2" s="852"/>
      <c r="ADA2" s="852"/>
      <c r="ADB2" s="852"/>
      <c r="ADC2" s="852"/>
      <c r="ADD2" s="852"/>
      <c r="ADE2" s="852"/>
      <c r="ADF2" s="852"/>
      <c r="ADG2" s="852"/>
      <c r="ADH2" s="852"/>
      <c r="ADI2" s="852"/>
      <c r="ADJ2" s="852"/>
      <c r="ADK2" s="852"/>
      <c r="ADL2" s="852"/>
      <c r="ADM2" s="852"/>
      <c r="ADN2" s="852"/>
      <c r="ADO2" s="852"/>
      <c r="ADP2" s="852"/>
      <c r="ADQ2" s="852"/>
      <c r="ADR2" s="852"/>
      <c r="ADS2" s="852"/>
      <c r="ADT2" s="852"/>
      <c r="ADU2" s="852"/>
      <c r="ADV2" s="852"/>
      <c r="ADW2" s="852"/>
      <c r="ADX2" s="852"/>
      <c r="ADY2" s="852"/>
      <c r="ADZ2" s="852"/>
      <c r="AEA2" s="852"/>
      <c r="AEB2" s="852"/>
      <c r="AEC2" s="852"/>
      <c r="AED2" s="852"/>
      <c r="AEE2" s="852"/>
      <c r="AEF2" s="852"/>
      <c r="AEG2" s="852"/>
      <c r="AEH2" s="852"/>
      <c r="AEI2" s="852"/>
      <c r="AEJ2" s="852"/>
      <c r="AEK2" s="852"/>
      <c r="AEL2" s="852"/>
      <c r="AEM2" s="852"/>
      <c r="AEN2" s="852"/>
      <c r="AEO2" s="852"/>
      <c r="AEP2" s="852"/>
      <c r="AEQ2" s="852"/>
      <c r="AER2" s="852"/>
      <c r="AES2" s="852"/>
      <c r="AET2" s="852"/>
      <c r="AEU2" s="852"/>
      <c r="AEV2" s="852"/>
      <c r="AEW2" s="852"/>
      <c r="AEX2" s="852"/>
      <c r="AEY2" s="852"/>
      <c r="AEZ2" s="852"/>
      <c r="AFA2" s="852"/>
      <c r="AFB2" s="852"/>
      <c r="AFC2" s="852"/>
      <c r="AFD2" s="852"/>
      <c r="AFE2" s="852"/>
      <c r="AFF2" s="852"/>
      <c r="AFG2" s="852"/>
      <c r="AFH2" s="852"/>
      <c r="AFI2" s="852"/>
      <c r="AFJ2" s="852"/>
      <c r="AFK2" s="852"/>
      <c r="AFL2" s="852"/>
      <c r="AFM2" s="852"/>
      <c r="AFN2" s="852"/>
      <c r="AFO2" s="852"/>
      <c r="AFP2" s="852"/>
      <c r="AFQ2" s="852"/>
      <c r="AFR2" s="852"/>
      <c r="AFS2" s="852"/>
      <c r="AFT2" s="852"/>
      <c r="AFU2" s="852"/>
      <c r="AFV2" s="852"/>
      <c r="AFW2" s="852"/>
      <c r="AFX2" s="852"/>
      <c r="AFY2" s="852"/>
      <c r="AFZ2" s="852"/>
      <c r="AGA2" s="852"/>
      <c r="AGB2" s="852"/>
      <c r="AGC2" s="852"/>
      <c r="AGD2" s="852"/>
      <c r="AGE2" s="852"/>
      <c r="AGF2" s="852"/>
      <c r="AGG2" s="852"/>
      <c r="AGH2" s="852"/>
      <c r="AGI2" s="852"/>
      <c r="AGJ2" s="852"/>
      <c r="AGK2" s="852"/>
      <c r="AGL2" s="852"/>
      <c r="AGM2" s="852"/>
      <c r="AGN2" s="852"/>
      <c r="AGO2" s="852"/>
      <c r="AGP2" s="852"/>
      <c r="AGQ2" s="852"/>
      <c r="AGR2" s="852"/>
      <c r="AGS2" s="852"/>
      <c r="AGT2" s="852"/>
      <c r="AGU2" s="852"/>
      <c r="AGV2" s="852"/>
      <c r="AGW2" s="852"/>
      <c r="AGX2" s="852"/>
      <c r="AGY2" s="852"/>
      <c r="AGZ2" s="852"/>
      <c r="AHA2" s="852"/>
      <c r="AHB2" s="852"/>
      <c r="AHC2" s="852"/>
      <c r="AHD2" s="852"/>
      <c r="AHE2" s="852"/>
      <c r="AHF2" s="852"/>
      <c r="AHG2" s="852"/>
      <c r="AHH2" s="852"/>
      <c r="AHI2" s="852"/>
      <c r="AHJ2" s="852"/>
      <c r="AHK2" s="852"/>
      <c r="AHL2" s="852"/>
      <c r="AHM2" s="852"/>
      <c r="AHN2" s="852"/>
      <c r="AHO2" s="852"/>
      <c r="AHP2" s="852"/>
      <c r="AHQ2" s="852"/>
      <c r="AHR2" s="852"/>
      <c r="AHS2" s="852"/>
      <c r="AHT2" s="852"/>
      <c r="AHU2" s="852"/>
      <c r="AHV2" s="852"/>
      <c r="AHW2" s="852"/>
      <c r="AHX2" s="852"/>
      <c r="AHY2" s="852"/>
      <c r="AHZ2" s="852"/>
      <c r="AIA2" s="852"/>
      <c r="AIB2" s="852"/>
      <c r="AIC2" s="852"/>
      <c r="AID2" s="852"/>
      <c r="AIE2" s="852"/>
      <c r="AIF2" s="852"/>
      <c r="AIG2" s="852"/>
      <c r="AIH2" s="852"/>
      <c r="AII2" s="852"/>
      <c r="AIJ2" s="852"/>
      <c r="AIK2" s="852"/>
      <c r="AIL2" s="852"/>
      <c r="AIM2" s="852"/>
      <c r="AIN2" s="852"/>
      <c r="AIO2" s="852"/>
      <c r="AIP2" s="852"/>
      <c r="AIQ2" s="852"/>
      <c r="AIR2" s="852"/>
      <c r="AIS2" s="852"/>
      <c r="AIT2" s="852"/>
      <c r="AIU2" s="852"/>
      <c r="AIV2" s="852"/>
      <c r="AIW2" s="852"/>
      <c r="AIX2" s="852"/>
      <c r="AIY2" s="852"/>
      <c r="AIZ2" s="852"/>
      <c r="AJA2" s="852"/>
      <c r="AJB2" s="852"/>
      <c r="AJC2" s="852"/>
      <c r="AJD2" s="852"/>
      <c r="AJE2" s="852"/>
      <c r="AJF2" s="852"/>
      <c r="AJG2" s="852"/>
      <c r="AJH2" s="852"/>
      <c r="AJI2" s="852"/>
      <c r="AJJ2" s="852"/>
      <c r="AJK2" s="852"/>
      <c r="AJL2" s="852"/>
      <c r="AJM2" s="852"/>
      <c r="AJN2" s="852"/>
      <c r="AJO2" s="852"/>
      <c r="AJP2" s="852"/>
      <c r="AJQ2" s="852"/>
      <c r="AJR2" s="852"/>
      <c r="AJS2" s="852"/>
      <c r="AJT2" s="852"/>
      <c r="AJU2" s="852"/>
      <c r="AJV2" s="852"/>
      <c r="AJW2" s="852"/>
      <c r="AJX2" s="852"/>
      <c r="AJY2" s="852"/>
      <c r="AJZ2" s="852"/>
      <c r="AKA2" s="852"/>
      <c r="AKB2" s="852"/>
      <c r="AKC2" s="852"/>
      <c r="AKD2" s="852"/>
      <c r="AKE2" s="852"/>
      <c r="AKF2" s="852"/>
      <c r="AKG2" s="852"/>
      <c r="AKH2" s="852"/>
      <c r="AKI2" s="852"/>
      <c r="AKJ2" s="852"/>
      <c r="AKK2" s="852"/>
      <c r="AKL2" s="852"/>
      <c r="AKM2" s="852"/>
      <c r="AKN2" s="852"/>
      <c r="AKO2" s="852"/>
      <c r="AKP2" s="852"/>
      <c r="AKQ2" s="852"/>
      <c r="AKR2" s="852"/>
      <c r="AKS2" s="852"/>
      <c r="AKT2" s="852"/>
      <c r="AKU2" s="852"/>
      <c r="AKV2" s="852"/>
      <c r="AKW2" s="852"/>
      <c r="AKX2" s="852"/>
      <c r="AKY2" s="852"/>
      <c r="AKZ2" s="852"/>
      <c r="ALA2" s="852"/>
      <c r="ALB2" s="852"/>
      <c r="ALC2" s="852"/>
      <c r="ALD2" s="852"/>
      <c r="ALE2" s="852"/>
      <c r="ALF2" s="852"/>
      <c r="ALG2" s="852"/>
      <c r="ALH2" s="852"/>
      <c r="ALI2" s="852"/>
      <c r="ALJ2" s="852"/>
      <c r="ALK2" s="852"/>
      <c r="ALL2" s="852"/>
      <c r="ALM2" s="852"/>
      <c r="ALN2" s="852"/>
      <c r="ALO2" s="852"/>
      <c r="ALP2" s="852"/>
      <c r="ALQ2" s="852"/>
      <c r="ALR2" s="852"/>
      <c r="ALS2" s="852"/>
      <c r="ALT2" s="852"/>
      <c r="ALU2" s="852"/>
      <c r="ALV2" s="852"/>
      <c r="ALW2" s="852"/>
      <c r="ALX2" s="852"/>
      <c r="ALY2" s="852"/>
      <c r="ALZ2" s="852"/>
      <c r="AMA2" s="852"/>
      <c r="AMB2" s="852"/>
      <c r="AMC2" s="852"/>
      <c r="AMD2" s="852"/>
      <c r="AME2" s="852"/>
      <c r="AMF2" s="852"/>
      <c r="AMG2" s="852"/>
      <c r="AMH2" s="852"/>
    </row>
    <row r="3" spans="1:1022" ht="15.6">
      <c r="A3" s="855" t="s">
        <v>3061</v>
      </c>
      <c r="B3" s="852"/>
      <c r="C3" s="852"/>
      <c r="D3" s="852"/>
      <c r="E3" s="852"/>
      <c r="F3" s="852"/>
      <c r="G3" s="852"/>
      <c r="H3" s="853"/>
      <c r="I3" s="852"/>
      <c r="J3" s="852"/>
      <c r="K3" s="852"/>
      <c r="L3" s="852"/>
      <c r="M3" s="852"/>
      <c r="N3" s="853"/>
      <c r="O3" s="853"/>
      <c r="P3" s="853"/>
      <c r="Q3" s="853"/>
      <c r="R3" s="853"/>
      <c r="S3" s="853"/>
      <c r="T3" s="852"/>
      <c r="U3" s="852"/>
      <c r="V3" s="852"/>
      <c r="W3" s="852"/>
      <c r="X3" s="852"/>
      <c r="Y3" s="852"/>
      <c r="Z3" s="852"/>
      <c r="AA3" s="852"/>
      <c r="AB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c r="BE3" s="852"/>
      <c r="BF3" s="852"/>
      <c r="BG3" s="852"/>
      <c r="BH3" s="852"/>
      <c r="BI3" s="852"/>
      <c r="BJ3" s="852"/>
      <c r="BK3" s="852"/>
      <c r="BL3" s="852"/>
      <c r="BM3" s="852"/>
      <c r="BN3" s="852"/>
      <c r="BO3" s="852"/>
      <c r="BP3" s="852"/>
      <c r="BQ3" s="852"/>
      <c r="BR3" s="852"/>
      <c r="BS3" s="852"/>
      <c r="BT3" s="852"/>
      <c r="BU3" s="852"/>
      <c r="BV3" s="852"/>
      <c r="BW3" s="852"/>
      <c r="BX3" s="852"/>
      <c r="BY3" s="852"/>
      <c r="BZ3" s="852"/>
      <c r="CA3" s="852"/>
      <c r="CB3" s="852"/>
      <c r="CC3" s="852"/>
      <c r="CD3" s="852"/>
      <c r="CE3" s="852"/>
      <c r="CF3" s="852"/>
      <c r="CG3" s="852"/>
      <c r="CH3" s="852"/>
      <c r="CI3" s="852"/>
      <c r="CJ3" s="852"/>
      <c r="CK3" s="852"/>
      <c r="CL3" s="852"/>
      <c r="CM3" s="852"/>
      <c r="CN3" s="852"/>
      <c r="CO3" s="852"/>
      <c r="CP3" s="852"/>
      <c r="CQ3" s="852"/>
      <c r="CR3" s="852"/>
      <c r="CS3" s="852"/>
      <c r="CT3" s="852"/>
      <c r="CU3" s="852"/>
      <c r="CV3" s="852"/>
      <c r="CW3" s="852"/>
      <c r="CX3" s="852"/>
      <c r="CY3" s="852"/>
      <c r="CZ3" s="852"/>
      <c r="DA3" s="852"/>
      <c r="DB3" s="852"/>
      <c r="DC3" s="852"/>
      <c r="DD3" s="852"/>
      <c r="DE3" s="852"/>
      <c r="DF3" s="852"/>
      <c r="DG3" s="852"/>
      <c r="DH3" s="852"/>
      <c r="DI3" s="852"/>
      <c r="DJ3" s="852"/>
      <c r="DK3" s="852"/>
      <c r="DL3" s="852"/>
      <c r="DM3" s="852"/>
      <c r="DN3" s="852"/>
      <c r="DO3" s="852"/>
      <c r="DP3" s="852"/>
      <c r="DQ3" s="852"/>
      <c r="DR3" s="852"/>
      <c r="DS3" s="852"/>
      <c r="DT3" s="852"/>
      <c r="DU3" s="852"/>
      <c r="DV3" s="852"/>
      <c r="DW3" s="852"/>
      <c r="DX3" s="852"/>
      <c r="DY3" s="852"/>
      <c r="DZ3" s="852"/>
      <c r="EA3" s="852"/>
      <c r="EB3" s="852"/>
      <c r="EC3" s="852"/>
      <c r="ED3" s="852"/>
      <c r="EE3" s="852"/>
      <c r="EF3" s="852"/>
      <c r="EG3" s="852"/>
      <c r="EH3" s="852"/>
      <c r="EI3" s="852"/>
      <c r="EJ3" s="852"/>
      <c r="EK3" s="852"/>
      <c r="EL3" s="852"/>
      <c r="EM3" s="852"/>
      <c r="EN3" s="852"/>
      <c r="EO3" s="852"/>
      <c r="EP3" s="852"/>
      <c r="EQ3" s="852"/>
      <c r="ER3" s="852"/>
      <c r="ES3" s="852"/>
      <c r="ET3" s="852"/>
      <c r="EU3" s="852"/>
      <c r="EV3" s="852"/>
      <c r="EW3" s="852"/>
      <c r="EX3" s="852"/>
      <c r="EY3" s="852"/>
      <c r="EZ3" s="852"/>
      <c r="FA3" s="852"/>
      <c r="FB3" s="852"/>
      <c r="FC3" s="852"/>
      <c r="FD3" s="852"/>
      <c r="FE3" s="852"/>
      <c r="FF3" s="852"/>
      <c r="FG3" s="852"/>
      <c r="FH3" s="852"/>
      <c r="FI3" s="852"/>
      <c r="FJ3" s="852"/>
      <c r="FK3" s="852"/>
      <c r="FL3" s="852"/>
      <c r="FM3" s="852"/>
      <c r="FN3" s="852"/>
      <c r="FO3" s="852"/>
      <c r="FP3" s="852"/>
      <c r="FQ3" s="852"/>
      <c r="FR3" s="852"/>
      <c r="FS3" s="852"/>
      <c r="FT3" s="852"/>
      <c r="FU3" s="852"/>
      <c r="FV3" s="852"/>
      <c r="FW3" s="852"/>
      <c r="FX3" s="852"/>
      <c r="FY3" s="852"/>
      <c r="FZ3" s="852"/>
      <c r="GA3" s="852"/>
      <c r="GB3" s="852"/>
      <c r="GC3" s="852"/>
      <c r="GD3" s="852"/>
      <c r="GE3" s="852"/>
      <c r="GF3" s="852"/>
      <c r="GG3" s="852"/>
      <c r="GH3" s="852"/>
      <c r="GI3" s="852"/>
      <c r="GJ3" s="852"/>
      <c r="GK3" s="852"/>
      <c r="GL3" s="852"/>
      <c r="GM3" s="852"/>
      <c r="GN3" s="852"/>
      <c r="GO3" s="852"/>
      <c r="GP3" s="852"/>
      <c r="GQ3" s="852"/>
      <c r="GR3" s="852"/>
      <c r="GS3" s="852"/>
      <c r="GT3" s="852"/>
      <c r="GU3" s="852"/>
      <c r="GV3" s="852"/>
      <c r="GW3" s="852"/>
      <c r="GX3" s="852"/>
      <c r="GY3" s="852"/>
      <c r="GZ3" s="852"/>
      <c r="HA3" s="852"/>
      <c r="HB3" s="852"/>
      <c r="HC3" s="852"/>
      <c r="HD3" s="852"/>
      <c r="HE3" s="852"/>
      <c r="HF3" s="852"/>
      <c r="HG3" s="852"/>
      <c r="HH3" s="852"/>
      <c r="HI3" s="852"/>
      <c r="HJ3" s="852"/>
      <c r="HK3" s="852"/>
      <c r="HL3" s="852"/>
      <c r="HM3" s="852"/>
      <c r="HN3" s="852"/>
      <c r="HO3" s="852"/>
      <c r="HP3" s="852"/>
      <c r="HQ3" s="852"/>
      <c r="HR3" s="852"/>
      <c r="HS3" s="852"/>
      <c r="HT3" s="852"/>
      <c r="HU3" s="852"/>
      <c r="HV3" s="852"/>
      <c r="HW3" s="852"/>
      <c r="HX3" s="852"/>
      <c r="HY3" s="852"/>
      <c r="HZ3" s="852"/>
      <c r="IA3" s="852"/>
      <c r="IB3" s="852"/>
      <c r="IC3" s="852"/>
      <c r="ID3" s="852"/>
      <c r="IE3" s="852"/>
      <c r="IF3" s="852"/>
      <c r="IG3" s="852"/>
      <c r="IH3" s="852"/>
      <c r="II3" s="852"/>
      <c r="IJ3" s="852"/>
      <c r="IK3" s="852"/>
      <c r="IL3" s="852"/>
      <c r="IM3" s="852"/>
      <c r="IN3" s="852"/>
      <c r="IO3" s="852"/>
      <c r="IP3" s="852"/>
      <c r="IQ3" s="852"/>
      <c r="IR3" s="852"/>
      <c r="IS3" s="852"/>
      <c r="IT3" s="852"/>
      <c r="IU3" s="852"/>
      <c r="IV3" s="852"/>
      <c r="IW3" s="852"/>
      <c r="IX3" s="852"/>
      <c r="IY3" s="852"/>
      <c r="IZ3" s="852"/>
      <c r="JA3" s="852"/>
      <c r="JB3" s="852"/>
      <c r="JC3" s="852"/>
      <c r="JD3" s="852"/>
      <c r="JE3" s="852"/>
      <c r="JF3" s="852"/>
      <c r="JG3" s="852"/>
      <c r="JH3" s="852"/>
      <c r="JI3" s="852"/>
      <c r="JJ3" s="852"/>
      <c r="JK3" s="852"/>
      <c r="JL3" s="852"/>
      <c r="JM3" s="852"/>
      <c r="JN3" s="852"/>
      <c r="JO3" s="852"/>
      <c r="JP3" s="852"/>
      <c r="JQ3" s="852"/>
      <c r="JR3" s="852"/>
      <c r="JS3" s="852"/>
      <c r="JT3" s="852"/>
      <c r="JU3" s="852"/>
      <c r="JV3" s="852"/>
      <c r="JW3" s="852"/>
      <c r="JX3" s="852"/>
      <c r="JY3" s="852"/>
      <c r="JZ3" s="852"/>
      <c r="KA3" s="852"/>
      <c r="KB3" s="852"/>
      <c r="KC3" s="852"/>
      <c r="KD3" s="852"/>
      <c r="KE3" s="852"/>
      <c r="KF3" s="852"/>
      <c r="KG3" s="852"/>
      <c r="KH3" s="852"/>
      <c r="KI3" s="852"/>
      <c r="KJ3" s="852"/>
      <c r="KK3" s="852"/>
      <c r="KL3" s="852"/>
      <c r="KM3" s="852"/>
      <c r="KN3" s="852"/>
      <c r="KO3" s="852"/>
      <c r="KP3" s="852"/>
      <c r="KQ3" s="852"/>
      <c r="KR3" s="852"/>
      <c r="KS3" s="852"/>
      <c r="KT3" s="852"/>
      <c r="KU3" s="852"/>
      <c r="KV3" s="852"/>
      <c r="KW3" s="852"/>
      <c r="KX3" s="852"/>
      <c r="KY3" s="852"/>
      <c r="KZ3" s="852"/>
      <c r="LA3" s="852"/>
      <c r="LB3" s="852"/>
      <c r="LC3" s="852"/>
      <c r="LD3" s="852"/>
      <c r="LE3" s="852"/>
      <c r="LF3" s="852"/>
      <c r="LG3" s="852"/>
      <c r="LH3" s="852"/>
      <c r="LI3" s="852"/>
      <c r="LJ3" s="852"/>
      <c r="LK3" s="852"/>
      <c r="LL3" s="852"/>
      <c r="LM3" s="852"/>
      <c r="LN3" s="852"/>
      <c r="LO3" s="852"/>
      <c r="LP3" s="852"/>
      <c r="LQ3" s="852"/>
      <c r="LR3" s="852"/>
      <c r="LS3" s="852"/>
      <c r="LT3" s="852"/>
      <c r="LU3" s="852"/>
      <c r="LV3" s="852"/>
      <c r="LW3" s="852"/>
      <c r="LX3" s="852"/>
      <c r="LY3" s="852"/>
      <c r="LZ3" s="852"/>
      <c r="MA3" s="852"/>
      <c r="MB3" s="852"/>
      <c r="MC3" s="852"/>
      <c r="MD3" s="852"/>
      <c r="ME3" s="852"/>
      <c r="MF3" s="852"/>
      <c r="MG3" s="852"/>
      <c r="MH3" s="852"/>
      <c r="MI3" s="852"/>
      <c r="MJ3" s="852"/>
      <c r="MK3" s="852"/>
      <c r="ML3" s="852"/>
      <c r="MM3" s="852"/>
      <c r="MN3" s="852"/>
      <c r="MO3" s="852"/>
      <c r="MP3" s="852"/>
      <c r="MQ3" s="852"/>
      <c r="MR3" s="852"/>
      <c r="MS3" s="852"/>
      <c r="MT3" s="852"/>
      <c r="MU3" s="852"/>
      <c r="MV3" s="852"/>
      <c r="MW3" s="852"/>
      <c r="MX3" s="852"/>
      <c r="MY3" s="852"/>
      <c r="MZ3" s="852"/>
      <c r="NA3" s="852"/>
      <c r="NB3" s="852"/>
      <c r="NC3" s="852"/>
      <c r="ND3" s="852"/>
      <c r="NE3" s="852"/>
      <c r="NF3" s="852"/>
      <c r="NG3" s="852"/>
      <c r="NH3" s="852"/>
      <c r="NI3" s="852"/>
      <c r="NJ3" s="852"/>
      <c r="NK3" s="852"/>
      <c r="NL3" s="852"/>
      <c r="NM3" s="852"/>
      <c r="NN3" s="852"/>
      <c r="NO3" s="852"/>
      <c r="NP3" s="852"/>
      <c r="NQ3" s="852"/>
      <c r="NR3" s="852"/>
      <c r="NS3" s="852"/>
      <c r="NT3" s="852"/>
      <c r="NU3" s="852"/>
      <c r="NV3" s="852"/>
      <c r="NW3" s="852"/>
      <c r="NX3" s="852"/>
      <c r="NY3" s="852"/>
      <c r="NZ3" s="852"/>
      <c r="OA3" s="852"/>
      <c r="OB3" s="852"/>
      <c r="OC3" s="852"/>
      <c r="OD3" s="852"/>
      <c r="OE3" s="852"/>
      <c r="OF3" s="852"/>
      <c r="OG3" s="852"/>
      <c r="OH3" s="852"/>
      <c r="OI3" s="852"/>
      <c r="OJ3" s="852"/>
      <c r="OK3" s="852"/>
      <c r="OL3" s="852"/>
      <c r="OM3" s="852"/>
      <c r="ON3" s="852"/>
      <c r="OO3" s="852"/>
      <c r="OP3" s="852"/>
      <c r="OQ3" s="852"/>
      <c r="OR3" s="852"/>
      <c r="OS3" s="852"/>
      <c r="OT3" s="852"/>
      <c r="OU3" s="852"/>
      <c r="OV3" s="852"/>
      <c r="OW3" s="852"/>
      <c r="OX3" s="852"/>
      <c r="OY3" s="852"/>
      <c r="OZ3" s="852"/>
      <c r="PA3" s="852"/>
      <c r="PB3" s="852"/>
      <c r="PC3" s="852"/>
      <c r="PD3" s="852"/>
      <c r="PE3" s="852"/>
      <c r="PF3" s="852"/>
      <c r="PG3" s="852"/>
      <c r="PH3" s="852"/>
      <c r="PI3" s="852"/>
      <c r="PJ3" s="852"/>
      <c r="PK3" s="852"/>
      <c r="PL3" s="852"/>
      <c r="PM3" s="852"/>
      <c r="PN3" s="852"/>
      <c r="PO3" s="852"/>
      <c r="PP3" s="852"/>
      <c r="PQ3" s="852"/>
      <c r="PR3" s="852"/>
      <c r="PS3" s="852"/>
      <c r="PT3" s="852"/>
      <c r="PU3" s="852"/>
      <c r="PV3" s="852"/>
      <c r="PW3" s="852"/>
      <c r="PX3" s="852"/>
      <c r="PY3" s="852"/>
      <c r="PZ3" s="852"/>
      <c r="QA3" s="852"/>
      <c r="QB3" s="852"/>
      <c r="QC3" s="852"/>
      <c r="QD3" s="852"/>
      <c r="QE3" s="852"/>
      <c r="QF3" s="852"/>
      <c r="QG3" s="852"/>
      <c r="QH3" s="852"/>
      <c r="QI3" s="852"/>
      <c r="QJ3" s="852"/>
      <c r="QK3" s="852"/>
      <c r="QL3" s="852"/>
      <c r="QM3" s="852"/>
      <c r="QN3" s="852"/>
      <c r="QO3" s="852"/>
      <c r="QP3" s="852"/>
      <c r="QQ3" s="852"/>
      <c r="QR3" s="852"/>
      <c r="QS3" s="852"/>
      <c r="QT3" s="852"/>
      <c r="QU3" s="852"/>
      <c r="QV3" s="852"/>
      <c r="QW3" s="852"/>
      <c r="QX3" s="852"/>
      <c r="QY3" s="852"/>
      <c r="QZ3" s="852"/>
      <c r="RA3" s="852"/>
      <c r="RB3" s="852"/>
      <c r="RC3" s="852"/>
      <c r="RD3" s="852"/>
      <c r="RE3" s="852"/>
      <c r="RF3" s="852"/>
      <c r="RG3" s="852"/>
      <c r="RH3" s="852"/>
      <c r="RI3" s="852"/>
      <c r="RJ3" s="852"/>
      <c r="RK3" s="852"/>
      <c r="RL3" s="852"/>
      <c r="RM3" s="852"/>
      <c r="RN3" s="852"/>
      <c r="RO3" s="852"/>
      <c r="RP3" s="852"/>
      <c r="RQ3" s="852"/>
      <c r="RR3" s="852"/>
      <c r="RS3" s="852"/>
      <c r="RT3" s="852"/>
      <c r="RU3" s="852"/>
      <c r="RV3" s="852"/>
      <c r="RW3" s="852"/>
      <c r="RX3" s="852"/>
      <c r="RY3" s="852"/>
      <c r="RZ3" s="852"/>
      <c r="SA3" s="852"/>
      <c r="SB3" s="852"/>
      <c r="SC3" s="852"/>
      <c r="SD3" s="852"/>
      <c r="SE3" s="852"/>
      <c r="SF3" s="852"/>
      <c r="SG3" s="852"/>
      <c r="SH3" s="852"/>
      <c r="SI3" s="852"/>
      <c r="SJ3" s="852"/>
      <c r="SK3" s="852"/>
      <c r="SL3" s="852"/>
      <c r="SM3" s="852"/>
      <c r="SN3" s="852"/>
      <c r="SO3" s="852"/>
      <c r="SP3" s="852"/>
      <c r="SQ3" s="852"/>
      <c r="SR3" s="852"/>
      <c r="SS3" s="852"/>
      <c r="ST3" s="852"/>
      <c r="SU3" s="852"/>
      <c r="SV3" s="852"/>
      <c r="SW3" s="852"/>
      <c r="SX3" s="852"/>
      <c r="SY3" s="852"/>
      <c r="SZ3" s="852"/>
      <c r="TA3" s="852"/>
      <c r="TB3" s="852"/>
      <c r="TC3" s="852"/>
      <c r="TD3" s="852"/>
      <c r="TE3" s="852"/>
      <c r="TF3" s="852"/>
      <c r="TG3" s="852"/>
      <c r="TH3" s="852"/>
      <c r="TI3" s="852"/>
      <c r="TJ3" s="852"/>
      <c r="TK3" s="852"/>
      <c r="TL3" s="852"/>
      <c r="TM3" s="852"/>
      <c r="TN3" s="852"/>
      <c r="TO3" s="852"/>
      <c r="TP3" s="852"/>
      <c r="TQ3" s="852"/>
      <c r="TR3" s="852"/>
      <c r="TS3" s="852"/>
      <c r="TT3" s="852"/>
      <c r="TU3" s="852"/>
      <c r="TV3" s="852"/>
      <c r="TW3" s="852"/>
      <c r="TX3" s="852"/>
      <c r="TY3" s="852"/>
      <c r="TZ3" s="852"/>
      <c r="UA3" s="852"/>
      <c r="UB3" s="852"/>
      <c r="UC3" s="852"/>
      <c r="UD3" s="852"/>
      <c r="UE3" s="852"/>
      <c r="UF3" s="852"/>
      <c r="UG3" s="852"/>
      <c r="UH3" s="852"/>
      <c r="UI3" s="852"/>
      <c r="UJ3" s="852"/>
      <c r="UK3" s="852"/>
      <c r="UL3" s="852"/>
      <c r="UM3" s="852"/>
      <c r="UN3" s="852"/>
      <c r="UO3" s="852"/>
      <c r="UP3" s="852"/>
      <c r="UQ3" s="852"/>
      <c r="UR3" s="852"/>
      <c r="US3" s="852"/>
      <c r="UT3" s="852"/>
      <c r="UU3" s="852"/>
      <c r="UV3" s="852"/>
      <c r="UW3" s="852"/>
      <c r="UX3" s="852"/>
      <c r="UY3" s="852"/>
      <c r="UZ3" s="852"/>
      <c r="VA3" s="852"/>
      <c r="VB3" s="852"/>
      <c r="VC3" s="852"/>
      <c r="VD3" s="852"/>
      <c r="VE3" s="852"/>
      <c r="VF3" s="852"/>
      <c r="VG3" s="852"/>
      <c r="VH3" s="852"/>
      <c r="VI3" s="852"/>
      <c r="VJ3" s="852"/>
      <c r="VK3" s="852"/>
      <c r="VL3" s="852"/>
      <c r="VM3" s="852"/>
      <c r="VN3" s="852"/>
      <c r="VO3" s="852"/>
      <c r="VP3" s="852"/>
      <c r="VQ3" s="852"/>
      <c r="VR3" s="852"/>
      <c r="VS3" s="852"/>
      <c r="VT3" s="852"/>
      <c r="VU3" s="852"/>
      <c r="VV3" s="852"/>
      <c r="VW3" s="852"/>
      <c r="VX3" s="852"/>
      <c r="VY3" s="852"/>
      <c r="VZ3" s="852"/>
      <c r="WA3" s="852"/>
      <c r="WB3" s="852"/>
      <c r="WC3" s="852"/>
      <c r="WD3" s="852"/>
      <c r="WE3" s="852"/>
      <c r="WF3" s="852"/>
      <c r="WG3" s="852"/>
      <c r="WH3" s="852"/>
      <c r="WI3" s="852"/>
      <c r="WJ3" s="852"/>
      <c r="WK3" s="852"/>
      <c r="WL3" s="852"/>
      <c r="WM3" s="852"/>
      <c r="WN3" s="852"/>
      <c r="WO3" s="852"/>
      <c r="WP3" s="852"/>
      <c r="WQ3" s="852"/>
      <c r="WR3" s="852"/>
      <c r="WS3" s="852"/>
      <c r="WT3" s="852"/>
      <c r="WU3" s="852"/>
      <c r="WV3" s="852"/>
      <c r="WW3" s="852"/>
      <c r="WX3" s="852"/>
      <c r="WY3" s="852"/>
      <c r="WZ3" s="852"/>
      <c r="XA3" s="852"/>
      <c r="XB3" s="852"/>
      <c r="XC3" s="852"/>
      <c r="XD3" s="852"/>
      <c r="XE3" s="852"/>
      <c r="XF3" s="852"/>
      <c r="XG3" s="852"/>
      <c r="XH3" s="852"/>
      <c r="XI3" s="852"/>
      <c r="XJ3" s="852"/>
      <c r="XK3" s="852"/>
      <c r="XL3" s="852"/>
      <c r="XM3" s="852"/>
      <c r="XN3" s="852"/>
      <c r="XO3" s="852"/>
      <c r="XP3" s="852"/>
      <c r="XQ3" s="852"/>
      <c r="XR3" s="852"/>
      <c r="XS3" s="852"/>
      <c r="XT3" s="852"/>
      <c r="XU3" s="852"/>
      <c r="XV3" s="852"/>
      <c r="XW3" s="852"/>
      <c r="XX3" s="852"/>
      <c r="XY3" s="852"/>
      <c r="XZ3" s="852"/>
      <c r="YA3" s="852"/>
      <c r="YB3" s="852"/>
      <c r="YC3" s="852"/>
      <c r="YD3" s="852"/>
      <c r="YE3" s="852"/>
      <c r="YF3" s="852"/>
      <c r="YG3" s="852"/>
      <c r="YH3" s="852"/>
      <c r="YI3" s="852"/>
      <c r="YJ3" s="852"/>
      <c r="YK3" s="852"/>
      <c r="YL3" s="852"/>
      <c r="YM3" s="852"/>
      <c r="YN3" s="852"/>
      <c r="YO3" s="852"/>
      <c r="YP3" s="852"/>
      <c r="YQ3" s="852"/>
      <c r="YR3" s="852"/>
      <c r="YS3" s="852"/>
      <c r="YT3" s="852"/>
      <c r="YU3" s="852"/>
      <c r="YV3" s="852"/>
      <c r="YW3" s="852"/>
      <c r="YX3" s="852"/>
      <c r="YY3" s="852"/>
      <c r="YZ3" s="852"/>
      <c r="ZA3" s="852"/>
      <c r="ZB3" s="852"/>
      <c r="ZC3" s="852"/>
      <c r="ZD3" s="852"/>
      <c r="ZE3" s="852"/>
      <c r="ZF3" s="852"/>
      <c r="ZG3" s="852"/>
      <c r="ZH3" s="852"/>
      <c r="ZI3" s="852"/>
      <c r="ZJ3" s="852"/>
      <c r="ZK3" s="852"/>
      <c r="ZL3" s="852"/>
      <c r="ZM3" s="852"/>
      <c r="ZN3" s="852"/>
      <c r="ZO3" s="852"/>
      <c r="ZP3" s="852"/>
      <c r="ZQ3" s="852"/>
      <c r="ZR3" s="852"/>
      <c r="ZS3" s="852"/>
      <c r="ZT3" s="852"/>
      <c r="ZU3" s="852"/>
      <c r="ZV3" s="852"/>
      <c r="ZW3" s="852"/>
      <c r="ZX3" s="852"/>
      <c r="ZY3" s="852"/>
      <c r="ZZ3" s="852"/>
      <c r="AAA3" s="852"/>
      <c r="AAB3" s="852"/>
      <c r="AAC3" s="852"/>
      <c r="AAD3" s="852"/>
      <c r="AAE3" s="852"/>
      <c r="AAF3" s="852"/>
      <c r="AAG3" s="852"/>
      <c r="AAH3" s="852"/>
      <c r="AAI3" s="852"/>
      <c r="AAJ3" s="852"/>
      <c r="AAK3" s="852"/>
      <c r="AAL3" s="852"/>
      <c r="AAM3" s="852"/>
      <c r="AAN3" s="852"/>
      <c r="AAO3" s="852"/>
      <c r="AAP3" s="852"/>
      <c r="AAQ3" s="852"/>
      <c r="AAR3" s="852"/>
      <c r="AAS3" s="852"/>
      <c r="AAT3" s="852"/>
      <c r="AAU3" s="852"/>
      <c r="AAV3" s="852"/>
      <c r="AAW3" s="852"/>
      <c r="AAX3" s="852"/>
      <c r="AAY3" s="852"/>
      <c r="AAZ3" s="852"/>
      <c r="ABA3" s="852"/>
      <c r="ABB3" s="852"/>
      <c r="ABC3" s="852"/>
      <c r="ABD3" s="852"/>
      <c r="ABE3" s="852"/>
      <c r="ABF3" s="852"/>
      <c r="ABG3" s="852"/>
      <c r="ABH3" s="852"/>
      <c r="ABI3" s="852"/>
      <c r="ABJ3" s="852"/>
      <c r="ABK3" s="852"/>
      <c r="ABL3" s="852"/>
      <c r="ABM3" s="852"/>
      <c r="ABN3" s="852"/>
      <c r="ABO3" s="852"/>
      <c r="ABP3" s="852"/>
      <c r="ABQ3" s="852"/>
      <c r="ABR3" s="852"/>
      <c r="ABS3" s="852"/>
      <c r="ABT3" s="852"/>
      <c r="ABU3" s="852"/>
      <c r="ABV3" s="852"/>
      <c r="ABW3" s="852"/>
      <c r="ABX3" s="852"/>
      <c r="ABY3" s="852"/>
      <c r="ABZ3" s="852"/>
      <c r="ACA3" s="852"/>
      <c r="ACB3" s="852"/>
      <c r="ACC3" s="852"/>
      <c r="ACD3" s="852"/>
      <c r="ACE3" s="852"/>
      <c r="ACF3" s="852"/>
      <c r="ACG3" s="852"/>
      <c r="ACH3" s="852"/>
      <c r="ACI3" s="852"/>
      <c r="ACJ3" s="852"/>
      <c r="ACK3" s="852"/>
      <c r="ACL3" s="852"/>
      <c r="ACM3" s="852"/>
      <c r="ACN3" s="852"/>
      <c r="ACO3" s="852"/>
      <c r="ACP3" s="852"/>
      <c r="ACQ3" s="852"/>
      <c r="ACR3" s="852"/>
      <c r="ACS3" s="852"/>
      <c r="ACT3" s="852"/>
      <c r="ACU3" s="852"/>
      <c r="ACV3" s="852"/>
      <c r="ACW3" s="852"/>
      <c r="ACX3" s="852"/>
      <c r="ACY3" s="852"/>
      <c r="ACZ3" s="852"/>
      <c r="ADA3" s="852"/>
      <c r="ADB3" s="852"/>
      <c r="ADC3" s="852"/>
      <c r="ADD3" s="852"/>
      <c r="ADE3" s="852"/>
      <c r="ADF3" s="852"/>
      <c r="ADG3" s="852"/>
      <c r="ADH3" s="852"/>
      <c r="ADI3" s="852"/>
      <c r="ADJ3" s="852"/>
      <c r="ADK3" s="852"/>
      <c r="ADL3" s="852"/>
      <c r="ADM3" s="852"/>
      <c r="ADN3" s="852"/>
      <c r="ADO3" s="852"/>
      <c r="ADP3" s="852"/>
      <c r="ADQ3" s="852"/>
      <c r="ADR3" s="852"/>
      <c r="ADS3" s="852"/>
      <c r="ADT3" s="852"/>
      <c r="ADU3" s="852"/>
      <c r="ADV3" s="852"/>
      <c r="ADW3" s="852"/>
      <c r="ADX3" s="852"/>
      <c r="ADY3" s="852"/>
      <c r="ADZ3" s="852"/>
      <c r="AEA3" s="852"/>
      <c r="AEB3" s="852"/>
      <c r="AEC3" s="852"/>
      <c r="AED3" s="852"/>
      <c r="AEE3" s="852"/>
      <c r="AEF3" s="852"/>
      <c r="AEG3" s="852"/>
      <c r="AEH3" s="852"/>
      <c r="AEI3" s="852"/>
      <c r="AEJ3" s="852"/>
      <c r="AEK3" s="852"/>
      <c r="AEL3" s="852"/>
      <c r="AEM3" s="852"/>
      <c r="AEN3" s="852"/>
      <c r="AEO3" s="852"/>
      <c r="AEP3" s="852"/>
      <c r="AEQ3" s="852"/>
      <c r="AER3" s="852"/>
      <c r="AES3" s="852"/>
      <c r="AET3" s="852"/>
      <c r="AEU3" s="852"/>
      <c r="AEV3" s="852"/>
      <c r="AEW3" s="852"/>
      <c r="AEX3" s="852"/>
      <c r="AEY3" s="852"/>
      <c r="AEZ3" s="852"/>
      <c r="AFA3" s="852"/>
      <c r="AFB3" s="852"/>
      <c r="AFC3" s="852"/>
      <c r="AFD3" s="852"/>
      <c r="AFE3" s="852"/>
      <c r="AFF3" s="852"/>
      <c r="AFG3" s="852"/>
      <c r="AFH3" s="852"/>
      <c r="AFI3" s="852"/>
      <c r="AFJ3" s="852"/>
      <c r="AFK3" s="852"/>
      <c r="AFL3" s="852"/>
      <c r="AFM3" s="852"/>
      <c r="AFN3" s="852"/>
      <c r="AFO3" s="852"/>
      <c r="AFP3" s="852"/>
      <c r="AFQ3" s="852"/>
      <c r="AFR3" s="852"/>
      <c r="AFS3" s="852"/>
      <c r="AFT3" s="852"/>
      <c r="AFU3" s="852"/>
      <c r="AFV3" s="852"/>
      <c r="AFW3" s="852"/>
      <c r="AFX3" s="852"/>
      <c r="AFY3" s="852"/>
      <c r="AFZ3" s="852"/>
      <c r="AGA3" s="852"/>
      <c r="AGB3" s="852"/>
      <c r="AGC3" s="852"/>
      <c r="AGD3" s="852"/>
      <c r="AGE3" s="852"/>
      <c r="AGF3" s="852"/>
      <c r="AGG3" s="852"/>
      <c r="AGH3" s="852"/>
      <c r="AGI3" s="852"/>
      <c r="AGJ3" s="852"/>
      <c r="AGK3" s="852"/>
      <c r="AGL3" s="852"/>
      <c r="AGM3" s="852"/>
      <c r="AGN3" s="852"/>
      <c r="AGO3" s="852"/>
      <c r="AGP3" s="852"/>
      <c r="AGQ3" s="852"/>
      <c r="AGR3" s="852"/>
      <c r="AGS3" s="852"/>
      <c r="AGT3" s="852"/>
      <c r="AGU3" s="852"/>
      <c r="AGV3" s="852"/>
      <c r="AGW3" s="852"/>
      <c r="AGX3" s="852"/>
      <c r="AGY3" s="852"/>
      <c r="AGZ3" s="852"/>
      <c r="AHA3" s="852"/>
      <c r="AHB3" s="852"/>
      <c r="AHC3" s="852"/>
      <c r="AHD3" s="852"/>
      <c r="AHE3" s="852"/>
      <c r="AHF3" s="852"/>
      <c r="AHG3" s="852"/>
      <c r="AHH3" s="852"/>
      <c r="AHI3" s="852"/>
      <c r="AHJ3" s="852"/>
      <c r="AHK3" s="852"/>
      <c r="AHL3" s="852"/>
      <c r="AHM3" s="852"/>
      <c r="AHN3" s="852"/>
      <c r="AHO3" s="852"/>
      <c r="AHP3" s="852"/>
      <c r="AHQ3" s="852"/>
      <c r="AHR3" s="852"/>
      <c r="AHS3" s="852"/>
      <c r="AHT3" s="852"/>
      <c r="AHU3" s="852"/>
      <c r="AHV3" s="852"/>
      <c r="AHW3" s="852"/>
      <c r="AHX3" s="852"/>
      <c r="AHY3" s="852"/>
      <c r="AHZ3" s="852"/>
      <c r="AIA3" s="852"/>
      <c r="AIB3" s="852"/>
      <c r="AIC3" s="852"/>
      <c r="AID3" s="852"/>
      <c r="AIE3" s="852"/>
      <c r="AIF3" s="852"/>
      <c r="AIG3" s="852"/>
      <c r="AIH3" s="852"/>
      <c r="AII3" s="852"/>
      <c r="AIJ3" s="852"/>
      <c r="AIK3" s="852"/>
      <c r="AIL3" s="852"/>
      <c r="AIM3" s="852"/>
      <c r="AIN3" s="852"/>
      <c r="AIO3" s="852"/>
      <c r="AIP3" s="852"/>
      <c r="AIQ3" s="852"/>
      <c r="AIR3" s="852"/>
      <c r="AIS3" s="852"/>
      <c r="AIT3" s="852"/>
      <c r="AIU3" s="852"/>
      <c r="AIV3" s="852"/>
      <c r="AIW3" s="852"/>
      <c r="AIX3" s="852"/>
      <c r="AIY3" s="852"/>
      <c r="AIZ3" s="852"/>
      <c r="AJA3" s="852"/>
      <c r="AJB3" s="852"/>
      <c r="AJC3" s="852"/>
      <c r="AJD3" s="852"/>
      <c r="AJE3" s="852"/>
      <c r="AJF3" s="852"/>
      <c r="AJG3" s="852"/>
      <c r="AJH3" s="852"/>
      <c r="AJI3" s="852"/>
      <c r="AJJ3" s="852"/>
      <c r="AJK3" s="852"/>
      <c r="AJL3" s="852"/>
      <c r="AJM3" s="852"/>
      <c r="AJN3" s="852"/>
      <c r="AJO3" s="852"/>
      <c r="AJP3" s="852"/>
      <c r="AJQ3" s="852"/>
      <c r="AJR3" s="852"/>
      <c r="AJS3" s="852"/>
      <c r="AJT3" s="852"/>
      <c r="AJU3" s="852"/>
      <c r="AJV3" s="852"/>
      <c r="AJW3" s="852"/>
      <c r="AJX3" s="852"/>
      <c r="AJY3" s="852"/>
      <c r="AJZ3" s="852"/>
      <c r="AKA3" s="852"/>
      <c r="AKB3" s="852"/>
      <c r="AKC3" s="852"/>
      <c r="AKD3" s="852"/>
      <c r="AKE3" s="852"/>
      <c r="AKF3" s="852"/>
      <c r="AKG3" s="852"/>
      <c r="AKH3" s="852"/>
      <c r="AKI3" s="852"/>
      <c r="AKJ3" s="852"/>
      <c r="AKK3" s="852"/>
      <c r="AKL3" s="852"/>
      <c r="AKM3" s="852"/>
      <c r="AKN3" s="852"/>
      <c r="AKO3" s="852"/>
      <c r="AKP3" s="852"/>
      <c r="AKQ3" s="852"/>
      <c r="AKR3" s="852"/>
      <c r="AKS3" s="852"/>
      <c r="AKT3" s="852"/>
      <c r="AKU3" s="852"/>
      <c r="AKV3" s="852"/>
      <c r="AKW3" s="852"/>
      <c r="AKX3" s="852"/>
      <c r="AKY3" s="852"/>
      <c r="AKZ3" s="852"/>
      <c r="ALA3" s="852"/>
      <c r="ALB3" s="852"/>
      <c r="ALC3" s="852"/>
      <c r="ALD3" s="852"/>
      <c r="ALE3" s="852"/>
      <c r="ALF3" s="852"/>
      <c r="ALG3" s="852"/>
      <c r="ALH3" s="852"/>
      <c r="ALI3" s="852"/>
      <c r="ALJ3" s="852"/>
      <c r="ALK3" s="852"/>
      <c r="ALL3" s="852"/>
      <c r="ALM3" s="852"/>
      <c r="ALN3" s="852"/>
      <c r="ALO3" s="852"/>
      <c r="ALP3" s="852"/>
      <c r="ALQ3" s="852"/>
      <c r="ALR3" s="852"/>
      <c r="ALS3" s="852"/>
      <c r="ALT3" s="852"/>
      <c r="ALU3" s="852"/>
      <c r="ALV3" s="852"/>
      <c r="ALW3" s="852"/>
      <c r="ALX3" s="852"/>
      <c r="ALY3" s="852"/>
      <c r="ALZ3" s="852"/>
      <c r="AMA3" s="852"/>
      <c r="AMB3" s="852"/>
      <c r="AMC3" s="852"/>
      <c r="AMD3" s="852"/>
      <c r="AME3" s="852"/>
      <c r="AMF3" s="852"/>
      <c r="AMG3" s="852"/>
      <c r="AMH3" s="852"/>
    </row>
    <row r="4" spans="1:1022" ht="15.6">
      <c r="A4" s="855"/>
      <c r="B4" s="852"/>
      <c r="C4" s="852"/>
      <c r="D4" s="852"/>
      <c r="E4" s="852"/>
      <c r="F4" s="852"/>
      <c r="G4" s="852"/>
      <c r="H4" s="853"/>
      <c r="I4" s="852"/>
      <c r="J4" s="852"/>
      <c r="K4" s="852"/>
      <c r="L4" s="852"/>
      <c r="M4" s="852"/>
      <c r="N4" s="853"/>
      <c r="O4" s="853"/>
      <c r="P4" s="853"/>
      <c r="Q4" s="853"/>
      <c r="R4" s="853"/>
      <c r="S4" s="853"/>
      <c r="T4" s="852"/>
      <c r="U4" s="852"/>
      <c r="V4" s="852"/>
      <c r="W4" s="852"/>
      <c r="X4" s="852"/>
      <c r="Y4" s="852"/>
      <c r="Z4" s="852"/>
      <c r="AA4" s="852"/>
      <c r="AB4" s="852"/>
      <c r="AC4" s="852"/>
      <c r="AD4" s="852"/>
      <c r="AE4" s="852"/>
      <c r="AF4" s="852"/>
      <c r="AG4" s="852"/>
      <c r="AH4" s="852"/>
      <c r="AI4" s="852"/>
      <c r="AJ4" s="852"/>
      <c r="AK4" s="852"/>
      <c r="AL4" s="852"/>
      <c r="AM4" s="852"/>
      <c r="AN4" s="852"/>
      <c r="AO4" s="852"/>
      <c r="AP4" s="852"/>
      <c r="AQ4" s="852"/>
      <c r="AR4" s="852"/>
      <c r="AS4" s="852"/>
      <c r="AT4" s="852"/>
      <c r="AU4" s="852"/>
      <c r="AV4" s="852"/>
      <c r="AW4" s="852"/>
      <c r="AX4" s="852"/>
      <c r="AY4" s="852"/>
      <c r="AZ4" s="852"/>
      <c r="BA4" s="852"/>
      <c r="BB4" s="852"/>
      <c r="BC4" s="852"/>
      <c r="BD4" s="852"/>
      <c r="BE4" s="852"/>
      <c r="BF4" s="852"/>
      <c r="BG4" s="852"/>
      <c r="BH4" s="852"/>
      <c r="BI4" s="852"/>
      <c r="BJ4" s="852"/>
      <c r="BK4" s="852"/>
      <c r="BL4" s="852"/>
      <c r="BM4" s="852"/>
      <c r="BN4" s="852"/>
      <c r="BO4" s="852"/>
      <c r="BP4" s="852"/>
      <c r="BQ4" s="852"/>
      <c r="BR4" s="852"/>
      <c r="BS4" s="852"/>
      <c r="BT4" s="852"/>
      <c r="BU4" s="852"/>
      <c r="BV4" s="852"/>
      <c r="BW4" s="852"/>
      <c r="BX4" s="852"/>
      <c r="BY4" s="852"/>
      <c r="BZ4" s="852"/>
      <c r="CA4" s="852"/>
      <c r="CB4" s="852"/>
      <c r="CC4" s="852"/>
      <c r="CD4" s="852"/>
      <c r="CE4" s="852"/>
      <c r="CF4" s="852"/>
      <c r="CG4" s="852"/>
      <c r="CH4" s="852"/>
      <c r="CI4" s="852"/>
      <c r="CJ4" s="852"/>
      <c r="CK4" s="852"/>
      <c r="CL4" s="852"/>
      <c r="CM4" s="852"/>
      <c r="CN4" s="852"/>
      <c r="CO4" s="852"/>
      <c r="CP4" s="852"/>
      <c r="CQ4" s="852"/>
      <c r="CR4" s="852"/>
      <c r="CS4" s="852"/>
      <c r="CT4" s="852"/>
      <c r="CU4" s="852"/>
      <c r="CV4" s="852"/>
      <c r="CW4" s="852"/>
      <c r="CX4" s="852"/>
      <c r="CY4" s="852"/>
      <c r="CZ4" s="852"/>
      <c r="DA4" s="852"/>
      <c r="DB4" s="852"/>
      <c r="DC4" s="852"/>
      <c r="DD4" s="852"/>
      <c r="DE4" s="852"/>
      <c r="DF4" s="852"/>
      <c r="DG4" s="852"/>
      <c r="DH4" s="852"/>
      <c r="DI4" s="852"/>
      <c r="DJ4" s="852"/>
      <c r="DK4" s="852"/>
      <c r="DL4" s="852"/>
      <c r="DM4" s="852"/>
      <c r="DN4" s="852"/>
      <c r="DO4" s="852"/>
      <c r="DP4" s="852"/>
      <c r="DQ4" s="852"/>
      <c r="DR4" s="852"/>
      <c r="DS4" s="852"/>
      <c r="DT4" s="852"/>
      <c r="DU4" s="852"/>
      <c r="DV4" s="852"/>
      <c r="DW4" s="852"/>
      <c r="DX4" s="852"/>
      <c r="DY4" s="852"/>
      <c r="DZ4" s="852"/>
      <c r="EA4" s="852"/>
      <c r="EB4" s="852"/>
      <c r="EC4" s="852"/>
      <c r="ED4" s="852"/>
      <c r="EE4" s="852"/>
      <c r="EF4" s="852"/>
      <c r="EG4" s="852"/>
      <c r="EH4" s="852"/>
      <c r="EI4" s="852"/>
      <c r="EJ4" s="852"/>
      <c r="EK4" s="852"/>
      <c r="EL4" s="852"/>
      <c r="EM4" s="852"/>
      <c r="EN4" s="852"/>
      <c r="EO4" s="852"/>
      <c r="EP4" s="852"/>
      <c r="EQ4" s="852"/>
      <c r="ER4" s="852"/>
      <c r="ES4" s="852"/>
      <c r="ET4" s="852"/>
      <c r="EU4" s="852"/>
      <c r="EV4" s="852"/>
      <c r="EW4" s="852"/>
      <c r="EX4" s="852"/>
      <c r="EY4" s="852"/>
      <c r="EZ4" s="852"/>
      <c r="FA4" s="852"/>
      <c r="FB4" s="852"/>
      <c r="FC4" s="852"/>
      <c r="FD4" s="852"/>
      <c r="FE4" s="852"/>
      <c r="FF4" s="852"/>
      <c r="FG4" s="852"/>
      <c r="FH4" s="852"/>
      <c r="FI4" s="852"/>
      <c r="FJ4" s="852"/>
      <c r="FK4" s="852"/>
      <c r="FL4" s="852"/>
      <c r="FM4" s="852"/>
      <c r="FN4" s="852"/>
      <c r="FO4" s="852"/>
      <c r="FP4" s="852"/>
      <c r="FQ4" s="852"/>
      <c r="FR4" s="852"/>
      <c r="FS4" s="852"/>
      <c r="FT4" s="852"/>
      <c r="FU4" s="852"/>
      <c r="FV4" s="852"/>
      <c r="FW4" s="852"/>
      <c r="FX4" s="852"/>
      <c r="FY4" s="852"/>
      <c r="FZ4" s="852"/>
      <c r="GA4" s="852"/>
      <c r="GB4" s="852"/>
      <c r="GC4" s="852"/>
      <c r="GD4" s="852"/>
      <c r="GE4" s="852"/>
      <c r="GF4" s="852"/>
      <c r="GG4" s="852"/>
      <c r="GH4" s="852"/>
      <c r="GI4" s="852"/>
      <c r="GJ4" s="852"/>
      <c r="GK4" s="852"/>
      <c r="GL4" s="852"/>
      <c r="GM4" s="852"/>
      <c r="GN4" s="852"/>
      <c r="GO4" s="852"/>
      <c r="GP4" s="852"/>
      <c r="GQ4" s="852"/>
      <c r="GR4" s="852"/>
      <c r="GS4" s="852"/>
      <c r="GT4" s="852"/>
      <c r="GU4" s="852"/>
      <c r="GV4" s="852"/>
      <c r="GW4" s="852"/>
      <c r="GX4" s="852"/>
      <c r="GY4" s="852"/>
      <c r="GZ4" s="852"/>
      <c r="HA4" s="852"/>
      <c r="HB4" s="852"/>
      <c r="HC4" s="852"/>
      <c r="HD4" s="852"/>
      <c r="HE4" s="852"/>
      <c r="HF4" s="852"/>
      <c r="HG4" s="852"/>
      <c r="HH4" s="852"/>
      <c r="HI4" s="852"/>
      <c r="HJ4" s="852"/>
      <c r="HK4" s="852"/>
      <c r="HL4" s="852"/>
      <c r="HM4" s="852"/>
      <c r="HN4" s="852"/>
      <c r="HO4" s="852"/>
      <c r="HP4" s="852"/>
      <c r="HQ4" s="852"/>
      <c r="HR4" s="852"/>
      <c r="HS4" s="852"/>
      <c r="HT4" s="852"/>
      <c r="HU4" s="852"/>
      <c r="HV4" s="852"/>
      <c r="HW4" s="852"/>
      <c r="HX4" s="852"/>
      <c r="HY4" s="852"/>
      <c r="HZ4" s="852"/>
      <c r="IA4" s="852"/>
      <c r="IB4" s="852"/>
      <c r="IC4" s="852"/>
      <c r="ID4" s="852"/>
      <c r="IE4" s="852"/>
      <c r="IF4" s="852"/>
      <c r="IG4" s="852"/>
      <c r="IH4" s="852"/>
      <c r="II4" s="852"/>
      <c r="IJ4" s="852"/>
      <c r="IK4" s="852"/>
      <c r="IL4" s="852"/>
      <c r="IM4" s="852"/>
      <c r="IN4" s="852"/>
      <c r="IO4" s="852"/>
      <c r="IP4" s="852"/>
      <c r="IQ4" s="852"/>
      <c r="IR4" s="852"/>
      <c r="IS4" s="852"/>
      <c r="IT4" s="852"/>
      <c r="IU4" s="852"/>
      <c r="IV4" s="852"/>
      <c r="IW4" s="852"/>
      <c r="IX4" s="852"/>
      <c r="IY4" s="852"/>
      <c r="IZ4" s="852"/>
      <c r="JA4" s="852"/>
      <c r="JB4" s="852"/>
      <c r="JC4" s="852"/>
      <c r="JD4" s="852"/>
      <c r="JE4" s="852"/>
      <c r="JF4" s="852"/>
      <c r="JG4" s="852"/>
      <c r="JH4" s="852"/>
      <c r="JI4" s="852"/>
      <c r="JJ4" s="852"/>
      <c r="JK4" s="852"/>
      <c r="JL4" s="852"/>
      <c r="JM4" s="852"/>
      <c r="JN4" s="852"/>
      <c r="JO4" s="852"/>
      <c r="JP4" s="852"/>
      <c r="JQ4" s="852"/>
      <c r="JR4" s="852"/>
      <c r="JS4" s="852"/>
      <c r="JT4" s="852"/>
      <c r="JU4" s="852"/>
      <c r="JV4" s="852"/>
      <c r="JW4" s="852"/>
      <c r="JX4" s="852"/>
      <c r="JY4" s="852"/>
      <c r="JZ4" s="852"/>
      <c r="KA4" s="852"/>
      <c r="KB4" s="852"/>
      <c r="KC4" s="852"/>
      <c r="KD4" s="852"/>
      <c r="KE4" s="852"/>
      <c r="KF4" s="852"/>
      <c r="KG4" s="852"/>
      <c r="KH4" s="852"/>
      <c r="KI4" s="852"/>
      <c r="KJ4" s="852"/>
      <c r="KK4" s="852"/>
      <c r="KL4" s="852"/>
      <c r="KM4" s="852"/>
      <c r="KN4" s="852"/>
      <c r="KO4" s="852"/>
      <c r="KP4" s="852"/>
      <c r="KQ4" s="852"/>
      <c r="KR4" s="852"/>
      <c r="KS4" s="852"/>
      <c r="KT4" s="852"/>
      <c r="KU4" s="852"/>
      <c r="KV4" s="852"/>
      <c r="KW4" s="852"/>
      <c r="KX4" s="852"/>
      <c r="KY4" s="852"/>
      <c r="KZ4" s="852"/>
      <c r="LA4" s="852"/>
      <c r="LB4" s="852"/>
      <c r="LC4" s="852"/>
      <c r="LD4" s="852"/>
      <c r="LE4" s="852"/>
      <c r="LF4" s="852"/>
      <c r="LG4" s="852"/>
      <c r="LH4" s="852"/>
      <c r="LI4" s="852"/>
      <c r="LJ4" s="852"/>
      <c r="LK4" s="852"/>
      <c r="LL4" s="852"/>
      <c r="LM4" s="852"/>
      <c r="LN4" s="852"/>
      <c r="LO4" s="852"/>
      <c r="LP4" s="852"/>
      <c r="LQ4" s="852"/>
      <c r="LR4" s="852"/>
      <c r="LS4" s="852"/>
      <c r="LT4" s="852"/>
      <c r="LU4" s="852"/>
      <c r="LV4" s="852"/>
      <c r="LW4" s="852"/>
      <c r="LX4" s="852"/>
      <c r="LY4" s="852"/>
      <c r="LZ4" s="852"/>
      <c r="MA4" s="852"/>
      <c r="MB4" s="852"/>
      <c r="MC4" s="852"/>
      <c r="MD4" s="852"/>
      <c r="ME4" s="852"/>
      <c r="MF4" s="852"/>
      <c r="MG4" s="852"/>
      <c r="MH4" s="852"/>
      <c r="MI4" s="852"/>
      <c r="MJ4" s="852"/>
      <c r="MK4" s="852"/>
      <c r="ML4" s="852"/>
      <c r="MM4" s="852"/>
      <c r="MN4" s="852"/>
      <c r="MO4" s="852"/>
      <c r="MP4" s="852"/>
      <c r="MQ4" s="852"/>
      <c r="MR4" s="852"/>
      <c r="MS4" s="852"/>
      <c r="MT4" s="852"/>
      <c r="MU4" s="852"/>
      <c r="MV4" s="852"/>
      <c r="MW4" s="852"/>
      <c r="MX4" s="852"/>
      <c r="MY4" s="852"/>
      <c r="MZ4" s="852"/>
      <c r="NA4" s="852"/>
      <c r="NB4" s="852"/>
      <c r="NC4" s="852"/>
      <c r="ND4" s="852"/>
      <c r="NE4" s="852"/>
      <c r="NF4" s="852"/>
      <c r="NG4" s="852"/>
      <c r="NH4" s="852"/>
      <c r="NI4" s="852"/>
      <c r="NJ4" s="852"/>
      <c r="NK4" s="852"/>
      <c r="NL4" s="852"/>
      <c r="NM4" s="852"/>
      <c r="NN4" s="852"/>
      <c r="NO4" s="852"/>
      <c r="NP4" s="852"/>
      <c r="NQ4" s="852"/>
      <c r="NR4" s="852"/>
      <c r="NS4" s="852"/>
      <c r="NT4" s="852"/>
      <c r="NU4" s="852"/>
      <c r="NV4" s="852"/>
      <c r="NW4" s="852"/>
      <c r="NX4" s="852"/>
      <c r="NY4" s="852"/>
      <c r="NZ4" s="852"/>
      <c r="OA4" s="852"/>
      <c r="OB4" s="852"/>
      <c r="OC4" s="852"/>
      <c r="OD4" s="852"/>
      <c r="OE4" s="852"/>
      <c r="OF4" s="852"/>
      <c r="OG4" s="852"/>
      <c r="OH4" s="852"/>
      <c r="OI4" s="852"/>
      <c r="OJ4" s="852"/>
      <c r="OK4" s="852"/>
      <c r="OL4" s="852"/>
      <c r="OM4" s="852"/>
      <c r="ON4" s="852"/>
      <c r="OO4" s="852"/>
      <c r="OP4" s="852"/>
      <c r="OQ4" s="852"/>
      <c r="OR4" s="852"/>
      <c r="OS4" s="852"/>
      <c r="OT4" s="852"/>
      <c r="OU4" s="852"/>
      <c r="OV4" s="852"/>
      <c r="OW4" s="852"/>
      <c r="OX4" s="852"/>
      <c r="OY4" s="852"/>
      <c r="OZ4" s="852"/>
      <c r="PA4" s="852"/>
      <c r="PB4" s="852"/>
      <c r="PC4" s="852"/>
      <c r="PD4" s="852"/>
      <c r="PE4" s="852"/>
      <c r="PF4" s="852"/>
      <c r="PG4" s="852"/>
      <c r="PH4" s="852"/>
      <c r="PI4" s="852"/>
      <c r="PJ4" s="852"/>
      <c r="PK4" s="852"/>
      <c r="PL4" s="852"/>
      <c r="PM4" s="852"/>
      <c r="PN4" s="852"/>
      <c r="PO4" s="852"/>
      <c r="PP4" s="852"/>
      <c r="PQ4" s="852"/>
      <c r="PR4" s="852"/>
      <c r="PS4" s="852"/>
      <c r="PT4" s="852"/>
      <c r="PU4" s="852"/>
      <c r="PV4" s="852"/>
      <c r="PW4" s="852"/>
      <c r="PX4" s="852"/>
      <c r="PY4" s="852"/>
      <c r="PZ4" s="852"/>
      <c r="QA4" s="852"/>
      <c r="QB4" s="852"/>
      <c r="QC4" s="852"/>
      <c r="QD4" s="852"/>
      <c r="QE4" s="852"/>
      <c r="QF4" s="852"/>
      <c r="QG4" s="852"/>
      <c r="QH4" s="852"/>
      <c r="QI4" s="852"/>
      <c r="QJ4" s="852"/>
      <c r="QK4" s="852"/>
      <c r="QL4" s="852"/>
      <c r="QM4" s="852"/>
      <c r="QN4" s="852"/>
      <c r="QO4" s="852"/>
      <c r="QP4" s="852"/>
      <c r="QQ4" s="852"/>
      <c r="QR4" s="852"/>
      <c r="QS4" s="852"/>
      <c r="QT4" s="852"/>
      <c r="QU4" s="852"/>
      <c r="QV4" s="852"/>
      <c r="QW4" s="852"/>
      <c r="QX4" s="852"/>
      <c r="QY4" s="852"/>
      <c r="QZ4" s="852"/>
      <c r="RA4" s="852"/>
      <c r="RB4" s="852"/>
      <c r="RC4" s="852"/>
      <c r="RD4" s="852"/>
      <c r="RE4" s="852"/>
      <c r="RF4" s="852"/>
      <c r="RG4" s="852"/>
      <c r="RH4" s="852"/>
      <c r="RI4" s="852"/>
      <c r="RJ4" s="852"/>
      <c r="RK4" s="852"/>
      <c r="RL4" s="852"/>
      <c r="RM4" s="852"/>
      <c r="RN4" s="852"/>
      <c r="RO4" s="852"/>
      <c r="RP4" s="852"/>
      <c r="RQ4" s="852"/>
      <c r="RR4" s="852"/>
      <c r="RS4" s="852"/>
      <c r="RT4" s="852"/>
      <c r="RU4" s="852"/>
      <c r="RV4" s="852"/>
      <c r="RW4" s="852"/>
      <c r="RX4" s="852"/>
      <c r="RY4" s="852"/>
      <c r="RZ4" s="852"/>
      <c r="SA4" s="852"/>
      <c r="SB4" s="852"/>
      <c r="SC4" s="852"/>
      <c r="SD4" s="852"/>
      <c r="SE4" s="852"/>
      <c r="SF4" s="852"/>
      <c r="SG4" s="852"/>
      <c r="SH4" s="852"/>
      <c r="SI4" s="852"/>
      <c r="SJ4" s="852"/>
      <c r="SK4" s="852"/>
      <c r="SL4" s="852"/>
      <c r="SM4" s="852"/>
      <c r="SN4" s="852"/>
      <c r="SO4" s="852"/>
      <c r="SP4" s="852"/>
      <c r="SQ4" s="852"/>
      <c r="SR4" s="852"/>
      <c r="SS4" s="852"/>
      <c r="ST4" s="852"/>
      <c r="SU4" s="852"/>
      <c r="SV4" s="852"/>
      <c r="SW4" s="852"/>
      <c r="SX4" s="852"/>
      <c r="SY4" s="852"/>
      <c r="SZ4" s="852"/>
      <c r="TA4" s="852"/>
      <c r="TB4" s="852"/>
      <c r="TC4" s="852"/>
      <c r="TD4" s="852"/>
      <c r="TE4" s="852"/>
      <c r="TF4" s="852"/>
      <c r="TG4" s="852"/>
      <c r="TH4" s="852"/>
      <c r="TI4" s="852"/>
      <c r="TJ4" s="852"/>
      <c r="TK4" s="852"/>
      <c r="TL4" s="852"/>
      <c r="TM4" s="852"/>
      <c r="TN4" s="852"/>
      <c r="TO4" s="852"/>
      <c r="TP4" s="852"/>
      <c r="TQ4" s="852"/>
      <c r="TR4" s="852"/>
      <c r="TS4" s="852"/>
      <c r="TT4" s="852"/>
      <c r="TU4" s="852"/>
      <c r="TV4" s="852"/>
      <c r="TW4" s="852"/>
      <c r="TX4" s="852"/>
      <c r="TY4" s="852"/>
      <c r="TZ4" s="852"/>
      <c r="UA4" s="852"/>
      <c r="UB4" s="852"/>
      <c r="UC4" s="852"/>
      <c r="UD4" s="852"/>
      <c r="UE4" s="852"/>
      <c r="UF4" s="852"/>
      <c r="UG4" s="852"/>
      <c r="UH4" s="852"/>
      <c r="UI4" s="852"/>
      <c r="UJ4" s="852"/>
      <c r="UK4" s="852"/>
      <c r="UL4" s="852"/>
      <c r="UM4" s="852"/>
      <c r="UN4" s="852"/>
      <c r="UO4" s="852"/>
      <c r="UP4" s="852"/>
      <c r="UQ4" s="852"/>
      <c r="UR4" s="852"/>
      <c r="US4" s="852"/>
      <c r="UT4" s="852"/>
      <c r="UU4" s="852"/>
      <c r="UV4" s="852"/>
      <c r="UW4" s="852"/>
      <c r="UX4" s="852"/>
      <c r="UY4" s="852"/>
      <c r="UZ4" s="852"/>
      <c r="VA4" s="852"/>
      <c r="VB4" s="852"/>
      <c r="VC4" s="852"/>
      <c r="VD4" s="852"/>
      <c r="VE4" s="852"/>
      <c r="VF4" s="852"/>
      <c r="VG4" s="852"/>
      <c r="VH4" s="852"/>
      <c r="VI4" s="852"/>
      <c r="VJ4" s="852"/>
      <c r="VK4" s="852"/>
      <c r="VL4" s="852"/>
      <c r="VM4" s="852"/>
      <c r="VN4" s="852"/>
      <c r="VO4" s="852"/>
      <c r="VP4" s="852"/>
      <c r="VQ4" s="852"/>
      <c r="VR4" s="852"/>
      <c r="VS4" s="852"/>
      <c r="VT4" s="852"/>
      <c r="VU4" s="852"/>
      <c r="VV4" s="852"/>
      <c r="VW4" s="852"/>
      <c r="VX4" s="852"/>
      <c r="VY4" s="852"/>
      <c r="VZ4" s="852"/>
      <c r="WA4" s="852"/>
      <c r="WB4" s="852"/>
      <c r="WC4" s="852"/>
      <c r="WD4" s="852"/>
      <c r="WE4" s="852"/>
      <c r="WF4" s="852"/>
      <c r="WG4" s="852"/>
      <c r="WH4" s="852"/>
      <c r="WI4" s="852"/>
      <c r="WJ4" s="852"/>
      <c r="WK4" s="852"/>
      <c r="WL4" s="852"/>
      <c r="WM4" s="852"/>
      <c r="WN4" s="852"/>
      <c r="WO4" s="852"/>
      <c r="WP4" s="852"/>
      <c r="WQ4" s="852"/>
      <c r="WR4" s="852"/>
      <c r="WS4" s="852"/>
      <c r="WT4" s="852"/>
      <c r="WU4" s="852"/>
      <c r="WV4" s="852"/>
      <c r="WW4" s="852"/>
      <c r="WX4" s="852"/>
      <c r="WY4" s="852"/>
      <c r="WZ4" s="852"/>
      <c r="XA4" s="852"/>
      <c r="XB4" s="852"/>
      <c r="XC4" s="852"/>
      <c r="XD4" s="852"/>
      <c r="XE4" s="852"/>
      <c r="XF4" s="852"/>
      <c r="XG4" s="852"/>
      <c r="XH4" s="852"/>
      <c r="XI4" s="852"/>
      <c r="XJ4" s="852"/>
      <c r="XK4" s="852"/>
      <c r="XL4" s="852"/>
      <c r="XM4" s="852"/>
      <c r="XN4" s="852"/>
      <c r="XO4" s="852"/>
      <c r="XP4" s="852"/>
      <c r="XQ4" s="852"/>
      <c r="XR4" s="852"/>
      <c r="XS4" s="852"/>
      <c r="XT4" s="852"/>
      <c r="XU4" s="852"/>
      <c r="XV4" s="852"/>
      <c r="XW4" s="852"/>
      <c r="XX4" s="852"/>
      <c r="XY4" s="852"/>
      <c r="XZ4" s="852"/>
      <c r="YA4" s="852"/>
      <c r="YB4" s="852"/>
      <c r="YC4" s="852"/>
      <c r="YD4" s="852"/>
      <c r="YE4" s="852"/>
      <c r="YF4" s="852"/>
      <c r="YG4" s="852"/>
      <c r="YH4" s="852"/>
      <c r="YI4" s="852"/>
      <c r="YJ4" s="852"/>
      <c r="YK4" s="852"/>
      <c r="YL4" s="852"/>
      <c r="YM4" s="852"/>
      <c r="YN4" s="852"/>
      <c r="YO4" s="852"/>
      <c r="YP4" s="852"/>
      <c r="YQ4" s="852"/>
      <c r="YR4" s="852"/>
      <c r="YS4" s="852"/>
      <c r="YT4" s="852"/>
      <c r="YU4" s="852"/>
      <c r="YV4" s="852"/>
      <c r="YW4" s="852"/>
      <c r="YX4" s="852"/>
      <c r="YY4" s="852"/>
      <c r="YZ4" s="852"/>
      <c r="ZA4" s="852"/>
      <c r="ZB4" s="852"/>
      <c r="ZC4" s="852"/>
      <c r="ZD4" s="852"/>
      <c r="ZE4" s="852"/>
      <c r="ZF4" s="852"/>
      <c r="ZG4" s="852"/>
      <c r="ZH4" s="852"/>
      <c r="ZI4" s="852"/>
      <c r="ZJ4" s="852"/>
      <c r="ZK4" s="852"/>
      <c r="ZL4" s="852"/>
      <c r="ZM4" s="852"/>
      <c r="ZN4" s="852"/>
      <c r="ZO4" s="852"/>
      <c r="ZP4" s="852"/>
      <c r="ZQ4" s="852"/>
      <c r="ZR4" s="852"/>
      <c r="ZS4" s="852"/>
      <c r="ZT4" s="852"/>
      <c r="ZU4" s="852"/>
      <c r="ZV4" s="852"/>
      <c r="ZW4" s="852"/>
      <c r="ZX4" s="852"/>
      <c r="ZY4" s="852"/>
      <c r="ZZ4" s="852"/>
      <c r="AAA4" s="852"/>
      <c r="AAB4" s="852"/>
      <c r="AAC4" s="852"/>
      <c r="AAD4" s="852"/>
      <c r="AAE4" s="852"/>
      <c r="AAF4" s="852"/>
      <c r="AAG4" s="852"/>
      <c r="AAH4" s="852"/>
      <c r="AAI4" s="852"/>
      <c r="AAJ4" s="852"/>
      <c r="AAK4" s="852"/>
      <c r="AAL4" s="852"/>
      <c r="AAM4" s="852"/>
      <c r="AAN4" s="852"/>
      <c r="AAO4" s="852"/>
      <c r="AAP4" s="852"/>
      <c r="AAQ4" s="852"/>
      <c r="AAR4" s="852"/>
      <c r="AAS4" s="852"/>
      <c r="AAT4" s="852"/>
      <c r="AAU4" s="852"/>
      <c r="AAV4" s="852"/>
      <c r="AAW4" s="852"/>
      <c r="AAX4" s="852"/>
      <c r="AAY4" s="852"/>
      <c r="AAZ4" s="852"/>
      <c r="ABA4" s="852"/>
      <c r="ABB4" s="852"/>
      <c r="ABC4" s="852"/>
      <c r="ABD4" s="852"/>
      <c r="ABE4" s="852"/>
      <c r="ABF4" s="852"/>
      <c r="ABG4" s="852"/>
      <c r="ABH4" s="852"/>
      <c r="ABI4" s="852"/>
      <c r="ABJ4" s="852"/>
      <c r="ABK4" s="852"/>
      <c r="ABL4" s="852"/>
      <c r="ABM4" s="852"/>
      <c r="ABN4" s="852"/>
      <c r="ABO4" s="852"/>
      <c r="ABP4" s="852"/>
      <c r="ABQ4" s="852"/>
      <c r="ABR4" s="852"/>
      <c r="ABS4" s="852"/>
      <c r="ABT4" s="852"/>
      <c r="ABU4" s="852"/>
      <c r="ABV4" s="852"/>
      <c r="ABW4" s="852"/>
      <c r="ABX4" s="852"/>
      <c r="ABY4" s="852"/>
      <c r="ABZ4" s="852"/>
      <c r="ACA4" s="852"/>
      <c r="ACB4" s="852"/>
      <c r="ACC4" s="852"/>
      <c r="ACD4" s="852"/>
      <c r="ACE4" s="852"/>
      <c r="ACF4" s="852"/>
      <c r="ACG4" s="852"/>
      <c r="ACH4" s="852"/>
      <c r="ACI4" s="852"/>
      <c r="ACJ4" s="852"/>
      <c r="ACK4" s="852"/>
      <c r="ACL4" s="852"/>
      <c r="ACM4" s="852"/>
      <c r="ACN4" s="852"/>
      <c r="ACO4" s="852"/>
      <c r="ACP4" s="852"/>
      <c r="ACQ4" s="852"/>
      <c r="ACR4" s="852"/>
      <c r="ACS4" s="852"/>
      <c r="ACT4" s="852"/>
      <c r="ACU4" s="852"/>
      <c r="ACV4" s="852"/>
      <c r="ACW4" s="852"/>
      <c r="ACX4" s="852"/>
      <c r="ACY4" s="852"/>
      <c r="ACZ4" s="852"/>
      <c r="ADA4" s="852"/>
      <c r="ADB4" s="852"/>
      <c r="ADC4" s="852"/>
      <c r="ADD4" s="852"/>
      <c r="ADE4" s="852"/>
      <c r="ADF4" s="852"/>
      <c r="ADG4" s="852"/>
      <c r="ADH4" s="852"/>
      <c r="ADI4" s="852"/>
      <c r="ADJ4" s="852"/>
      <c r="ADK4" s="852"/>
      <c r="ADL4" s="852"/>
      <c r="ADM4" s="852"/>
      <c r="ADN4" s="852"/>
      <c r="ADO4" s="852"/>
      <c r="ADP4" s="852"/>
      <c r="ADQ4" s="852"/>
      <c r="ADR4" s="852"/>
      <c r="ADS4" s="852"/>
      <c r="ADT4" s="852"/>
      <c r="ADU4" s="852"/>
      <c r="ADV4" s="852"/>
      <c r="ADW4" s="852"/>
      <c r="ADX4" s="852"/>
      <c r="ADY4" s="852"/>
      <c r="ADZ4" s="852"/>
      <c r="AEA4" s="852"/>
      <c r="AEB4" s="852"/>
      <c r="AEC4" s="852"/>
      <c r="AED4" s="852"/>
      <c r="AEE4" s="852"/>
      <c r="AEF4" s="852"/>
      <c r="AEG4" s="852"/>
      <c r="AEH4" s="852"/>
      <c r="AEI4" s="852"/>
      <c r="AEJ4" s="852"/>
      <c r="AEK4" s="852"/>
      <c r="AEL4" s="852"/>
      <c r="AEM4" s="852"/>
      <c r="AEN4" s="852"/>
      <c r="AEO4" s="852"/>
      <c r="AEP4" s="852"/>
      <c r="AEQ4" s="852"/>
      <c r="AER4" s="852"/>
      <c r="AES4" s="852"/>
      <c r="AET4" s="852"/>
      <c r="AEU4" s="852"/>
      <c r="AEV4" s="852"/>
      <c r="AEW4" s="852"/>
      <c r="AEX4" s="852"/>
      <c r="AEY4" s="852"/>
      <c r="AEZ4" s="852"/>
      <c r="AFA4" s="852"/>
      <c r="AFB4" s="852"/>
      <c r="AFC4" s="852"/>
      <c r="AFD4" s="852"/>
      <c r="AFE4" s="852"/>
      <c r="AFF4" s="852"/>
      <c r="AFG4" s="852"/>
      <c r="AFH4" s="852"/>
      <c r="AFI4" s="852"/>
      <c r="AFJ4" s="852"/>
      <c r="AFK4" s="852"/>
      <c r="AFL4" s="852"/>
      <c r="AFM4" s="852"/>
      <c r="AFN4" s="852"/>
      <c r="AFO4" s="852"/>
      <c r="AFP4" s="852"/>
      <c r="AFQ4" s="852"/>
      <c r="AFR4" s="852"/>
      <c r="AFS4" s="852"/>
      <c r="AFT4" s="852"/>
      <c r="AFU4" s="852"/>
      <c r="AFV4" s="852"/>
      <c r="AFW4" s="852"/>
      <c r="AFX4" s="852"/>
      <c r="AFY4" s="852"/>
      <c r="AFZ4" s="852"/>
      <c r="AGA4" s="852"/>
      <c r="AGB4" s="852"/>
      <c r="AGC4" s="852"/>
      <c r="AGD4" s="852"/>
      <c r="AGE4" s="852"/>
      <c r="AGF4" s="852"/>
      <c r="AGG4" s="852"/>
      <c r="AGH4" s="852"/>
      <c r="AGI4" s="852"/>
      <c r="AGJ4" s="852"/>
      <c r="AGK4" s="852"/>
      <c r="AGL4" s="852"/>
      <c r="AGM4" s="852"/>
      <c r="AGN4" s="852"/>
      <c r="AGO4" s="852"/>
      <c r="AGP4" s="852"/>
      <c r="AGQ4" s="852"/>
      <c r="AGR4" s="852"/>
      <c r="AGS4" s="852"/>
      <c r="AGT4" s="852"/>
      <c r="AGU4" s="852"/>
      <c r="AGV4" s="852"/>
      <c r="AGW4" s="852"/>
      <c r="AGX4" s="852"/>
      <c r="AGY4" s="852"/>
      <c r="AGZ4" s="852"/>
      <c r="AHA4" s="852"/>
      <c r="AHB4" s="852"/>
      <c r="AHC4" s="852"/>
      <c r="AHD4" s="852"/>
      <c r="AHE4" s="852"/>
      <c r="AHF4" s="852"/>
      <c r="AHG4" s="852"/>
      <c r="AHH4" s="852"/>
      <c r="AHI4" s="852"/>
      <c r="AHJ4" s="852"/>
      <c r="AHK4" s="852"/>
      <c r="AHL4" s="852"/>
      <c r="AHM4" s="852"/>
      <c r="AHN4" s="852"/>
      <c r="AHO4" s="852"/>
      <c r="AHP4" s="852"/>
      <c r="AHQ4" s="852"/>
      <c r="AHR4" s="852"/>
      <c r="AHS4" s="852"/>
      <c r="AHT4" s="852"/>
      <c r="AHU4" s="852"/>
      <c r="AHV4" s="852"/>
      <c r="AHW4" s="852"/>
      <c r="AHX4" s="852"/>
      <c r="AHY4" s="852"/>
      <c r="AHZ4" s="852"/>
      <c r="AIA4" s="852"/>
      <c r="AIB4" s="852"/>
      <c r="AIC4" s="852"/>
      <c r="AID4" s="852"/>
      <c r="AIE4" s="852"/>
      <c r="AIF4" s="852"/>
      <c r="AIG4" s="852"/>
      <c r="AIH4" s="852"/>
      <c r="AII4" s="852"/>
      <c r="AIJ4" s="852"/>
      <c r="AIK4" s="852"/>
      <c r="AIL4" s="852"/>
      <c r="AIM4" s="852"/>
      <c r="AIN4" s="852"/>
      <c r="AIO4" s="852"/>
      <c r="AIP4" s="852"/>
      <c r="AIQ4" s="852"/>
      <c r="AIR4" s="852"/>
      <c r="AIS4" s="852"/>
      <c r="AIT4" s="852"/>
      <c r="AIU4" s="852"/>
      <c r="AIV4" s="852"/>
      <c r="AIW4" s="852"/>
      <c r="AIX4" s="852"/>
      <c r="AIY4" s="852"/>
      <c r="AIZ4" s="852"/>
      <c r="AJA4" s="852"/>
      <c r="AJB4" s="852"/>
      <c r="AJC4" s="852"/>
      <c r="AJD4" s="852"/>
      <c r="AJE4" s="852"/>
      <c r="AJF4" s="852"/>
      <c r="AJG4" s="852"/>
      <c r="AJH4" s="852"/>
      <c r="AJI4" s="852"/>
      <c r="AJJ4" s="852"/>
      <c r="AJK4" s="852"/>
      <c r="AJL4" s="852"/>
      <c r="AJM4" s="852"/>
      <c r="AJN4" s="852"/>
      <c r="AJO4" s="852"/>
      <c r="AJP4" s="852"/>
      <c r="AJQ4" s="852"/>
      <c r="AJR4" s="852"/>
      <c r="AJS4" s="852"/>
      <c r="AJT4" s="852"/>
      <c r="AJU4" s="852"/>
      <c r="AJV4" s="852"/>
      <c r="AJW4" s="852"/>
      <c r="AJX4" s="852"/>
      <c r="AJY4" s="852"/>
      <c r="AJZ4" s="852"/>
      <c r="AKA4" s="852"/>
      <c r="AKB4" s="852"/>
      <c r="AKC4" s="852"/>
      <c r="AKD4" s="852"/>
      <c r="AKE4" s="852"/>
      <c r="AKF4" s="852"/>
      <c r="AKG4" s="852"/>
      <c r="AKH4" s="852"/>
      <c r="AKI4" s="852"/>
      <c r="AKJ4" s="852"/>
      <c r="AKK4" s="852"/>
      <c r="AKL4" s="852"/>
      <c r="AKM4" s="852"/>
      <c r="AKN4" s="852"/>
      <c r="AKO4" s="852"/>
      <c r="AKP4" s="852"/>
      <c r="AKQ4" s="852"/>
      <c r="AKR4" s="852"/>
      <c r="AKS4" s="852"/>
      <c r="AKT4" s="852"/>
      <c r="AKU4" s="852"/>
      <c r="AKV4" s="852"/>
      <c r="AKW4" s="852"/>
      <c r="AKX4" s="852"/>
      <c r="AKY4" s="852"/>
      <c r="AKZ4" s="852"/>
      <c r="ALA4" s="852"/>
      <c r="ALB4" s="852"/>
      <c r="ALC4" s="852"/>
      <c r="ALD4" s="852"/>
      <c r="ALE4" s="852"/>
      <c r="ALF4" s="852"/>
      <c r="ALG4" s="852"/>
      <c r="ALH4" s="852"/>
      <c r="ALI4" s="852"/>
      <c r="ALJ4" s="852"/>
      <c r="ALK4" s="852"/>
      <c r="ALL4" s="852"/>
      <c r="ALM4" s="852"/>
      <c r="ALN4" s="852"/>
      <c r="ALO4" s="852"/>
      <c r="ALP4" s="852"/>
      <c r="ALQ4" s="852"/>
      <c r="ALR4" s="852"/>
      <c r="ALS4" s="852"/>
      <c r="ALT4" s="852"/>
      <c r="ALU4" s="852"/>
      <c r="ALV4" s="852"/>
      <c r="ALW4" s="852"/>
      <c r="ALX4" s="852"/>
      <c r="ALY4" s="852"/>
      <c r="ALZ4" s="852"/>
      <c r="AMA4" s="852"/>
      <c r="AMB4" s="852"/>
      <c r="AMC4" s="852"/>
      <c r="AMD4" s="852"/>
      <c r="AME4" s="852"/>
      <c r="AMF4" s="852"/>
      <c r="AMG4" s="852"/>
      <c r="AMH4" s="852"/>
    </row>
    <row r="5" spans="1:1022" ht="15.6">
      <c r="A5" s="856" t="s">
        <v>2920</v>
      </c>
      <c r="B5" s="857" t="s">
        <v>2921</v>
      </c>
      <c r="C5" s="852"/>
      <c r="D5" s="852"/>
      <c r="E5" s="852"/>
      <c r="F5" s="852"/>
      <c r="G5" s="852"/>
      <c r="H5" s="853"/>
      <c r="I5" s="852"/>
      <c r="J5" s="852"/>
      <c r="K5" s="852"/>
      <c r="L5" s="852"/>
      <c r="M5" s="852"/>
      <c r="N5" s="853"/>
      <c r="O5" s="853"/>
      <c r="P5" s="853"/>
      <c r="Q5" s="853"/>
      <c r="R5" s="853"/>
      <c r="S5" s="853"/>
      <c r="T5" s="852"/>
      <c r="U5" s="852"/>
      <c r="V5" s="852"/>
      <c r="W5" s="852"/>
      <c r="X5" s="852"/>
      <c r="Y5" s="852"/>
      <c r="Z5" s="852"/>
      <c r="AA5" s="852"/>
      <c r="AB5" s="852"/>
      <c r="AC5" s="852"/>
      <c r="AD5" s="852"/>
      <c r="AE5" s="852"/>
      <c r="AF5" s="852"/>
      <c r="AG5" s="852"/>
      <c r="AH5" s="852"/>
      <c r="AI5" s="852"/>
      <c r="AJ5" s="852"/>
      <c r="AK5" s="852"/>
      <c r="AL5" s="852"/>
      <c r="AM5" s="852"/>
      <c r="AN5" s="852"/>
      <c r="AO5" s="852"/>
      <c r="AP5" s="852"/>
      <c r="AQ5" s="852"/>
      <c r="AR5" s="852"/>
      <c r="AS5" s="852"/>
      <c r="AT5" s="852"/>
      <c r="AU5" s="852"/>
      <c r="AV5" s="852"/>
      <c r="AW5" s="852"/>
      <c r="AX5" s="852"/>
      <c r="AY5" s="852"/>
      <c r="AZ5" s="852"/>
      <c r="BA5" s="852"/>
      <c r="BB5" s="852"/>
      <c r="BC5" s="852"/>
      <c r="BD5" s="852"/>
      <c r="BE5" s="852"/>
      <c r="BF5" s="852"/>
      <c r="BG5" s="852"/>
      <c r="BH5" s="852"/>
      <c r="BI5" s="852"/>
      <c r="BJ5" s="852"/>
      <c r="BK5" s="852"/>
      <c r="BL5" s="852"/>
      <c r="BM5" s="852"/>
      <c r="BN5" s="852"/>
      <c r="BO5" s="852"/>
      <c r="BP5" s="852"/>
      <c r="BQ5" s="852"/>
      <c r="BR5" s="852"/>
      <c r="BS5" s="852"/>
      <c r="BT5" s="852"/>
      <c r="BU5" s="852"/>
      <c r="BV5" s="852"/>
      <c r="BW5" s="852"/>
      <c r="BX5" s="852"/>
      <c r="BY5" s="852"/>
      <c r="BZ5" s="852"/>
      <c r="CA5" s="852"/>
      <c r="CB5" s="852"/>
      <c r="CC5" s="852"/>
      <c r="CD5" s="852"/>
      <c r="CE5" s="852"/>
      <c r="CF5" s="852"/>
      <c r="CG5" s="852"/>
      <c r="CH5" s="852"/>
      <c r="CI5" s="852"/>
      <c r="CJ5" s="852"/>
      <c r="CK5" s="852"/>
      <c r="CL5" s="852"/>
      <c r="CM5" s="852"/>
      <c r="CN5" s="852"/>
      <c r="CO5" s="852"/>
      <c r="CP5" s="852"/>
      <c r="CQ5" s="852"/>
      <c r="CR5" s="852"/>
      <c r="CS5" s="852"/>
      <c r="CT5" s="852"/>
      <c r="CU5" s="852"/>
      <c r="CV5" s="852"/>
      <c r="CW5" s="852"/>
      <c r="CX5" s="852"/>
      <c r="CY5" s="852"/>
      <c r="CZ5" s="852"/>
      <c r="DA5" s="852"/>
      <c r="DB5" s="852"/>
      <c r="DC5" s="852"/>
      <c r="DD5" s="852"/>
      <c r="DE5" s="852"/>
      <c r="DF5" s="852"/>
      <c r="DG5" s="852"/>
      <c r="DH5" s="852"/>
      <c r="DI5" s="852"/>
      <c r="DJ5" s="852"/>
      <c r="DK5" s="852"/>
      <c r="DL5" s="852"/>
      <c r="DM5" s="852"/>
      <c r="DN5" s="852"/>
      <c r="DO5" s="852"/>
      <c r="DP5" s="852"/>
      <c r="DQ5" s="852"/>
      <c r="DR5" s="852"/>
      <c r="DS5" s="852"/>
      <c r="DT5" s="852"/>
      <c r="DU5" s="852"/>
      <c r="DV5" s="852"/>
      <c r="DW5" s="852"/>
      <c r="DX5" s="852"/>
      <c r="DY5" s="852"/>
      <c r="DZ5" s="852"/>
      <c r="EA5" s="852"/>
      <c r="EB5" s="852"/>
      <c r="EC5" s="852"/>
      <c r="ED5" s="852"/>
      <c r="EE5" s="852"/>
      <c r="EF5" s="852"/>
      <c r="EG5" s="852"/>
      <c r="EH5" s="852"/>
      <c r="EI5" s="852"/>
      <c r="EJ5" s="852"/>
      <c r="EK5" s="852"/>
      <c r="EL5" s="852"/>
      <c r="EM5" s="852"/>
      <c r="EN5" s="852"/>
      <c r="EO5" s="852"/>
      <c r="EP5" s="852"/>
      <c r="EQ5" s="852"/>
      <c r="ER5" s="852"/>
      <c r="ES5" s="852"/>
      <c r="ET5" s="852"/>
      <c r="EU5" s="852"/>
      <c r="EV5" s="852"/>
      <c r="EW5" s="852"/>
      <c r="EX5" s="852"/>
      <c r="EY5" s="852"/>
      <c r="EZ5" s="852"/>
      <c r="FA5" s="852"/>
      <c r="FB5" s="852"/>
      <c r="FC5" s="852"/>
      <c r="FD5" s="852"/>
      <c r="FE5" s="852"/>
      <c r="FF5" s="852"/>
      <c r="FG5" s="852"/>
      <c r="FH5" s="852"/>
      <c r="FI5" s="852"/>
      <c r="FJ5" s="852"/>
      <c r="FK5" s="852"/>
      <c r="FL5" s="852"/>
      <c r="FM5" s="852"/>
      <c r="FN5" s="852"/>
      <c r="FO5" s="852"/>
      <c r="FP5" s="852"/>
      <c r="FQ5" s="852"/>
      <c r="FR5" s="852"/>
      <c r="FS5" s="852"/>
      <c r="FT5" s="852"/>
      <c r="FU5" s="852"/>
      <c r="FV5" s="852"/>
      <c r="FW5" s="852"/>
      <c r="FX5" s="852"/>
      <c r="FY5" s="852"/>
      <c r="FZ5" s="852"/>
      <c r="GA5" s="852"/>
      <c r="GB5" s="852"/>
      <c r="GC5" s="852"/>
      <c r="GD5" s="852"/>
      <c r="GE5" s="852"/>
      <c r="GF5" s="852"/>
      <c r="GG5" s="852"/>
      <c r="GH5" s="852"/>
      <c r="GI5" s="852"/>
      <c r="GJ5" s="852"/>
      <c r="GK5" s="852"/>
      <c r="GL5" s="852"/>
      <c r="GM5" s="852"/>
      <c r="GN5" s="852"/>
      <c r="GO5" s="852"/>
      <c r="GP5" s="852"/>
      <c r="GQ5" s="852"/>
      <c r="GR5" s="852"/>
      <c r="GS5" s="852"/>
      <c r="GT5" s="852"/>
      <c r="GU5" s="852"/>
      <c r="GV5" s="852"/>
      <c r="GW5" s="852"/>
      <c r="GX5" s="852"/>
      <c r="GY5" s="852"/>
      <c r="GZ5" s="852"/>
      <c r="HA5" s="852"/>
      <c r="HB5" s="852"/>
      <c r="HC5" s="852"/>
      <c r="HD5" s="852"/>
      <c r="HE5" s="852"/>
      <c r="HF5" s="852"/>
      <c r="HG5" s="852"/>
      <c r="HH5" s="852"/>
      <c r="HI5" s="852"/>
      <c r="HJ5" s="852"/>
      <c r="HK5" s="852"/>
      <c r="HL5" s="852"/>
      <c r="HM5" s="852"/>
      <c r="HN5" s="852"/>
      <c r="HO5" s="852"/>
      <c r="HP5" s="852"/>
      <c r="HQ5" s="852"/>
      <c r="HR5" s="852"/>
      <c r="HS5" s="852"/>
      <c r="HT5" s="852"/>
      <c r="HU5" s="852"/>
      <c r="HV5" s="852"/>
      <c r="HW5" s="852"/>
      <c r="HX5" s="852"/>
      <c r="HY5" s="852"/>
      <c r="HZ5" s="852"/>
      <c r="IA5" s="852"/>
      <c r="IB5" s="852"/>
      <c r="IC5" s="852"/>
      <c r="ID5" s="852"/>
      <c r="IE5" s="852"/>
      <c r="IF5" s="852"/>
      <c r="IG5" s="852"/>
      <c r="IH5" s="852"/>
      <c r="II5" s="852"/>
      <c r="IJ5" s="852"/>
      <c r="IK5" s="852"/>
      <c r="IL5" s="852"/>
      <c r="IM5" s="852"/>
      <c r="IN5" s="852"/>
      <c r="IO5" s="852"/>
      <c r="IP5" s="852"/>
      <c r="IQ5" s="852"/>
      <c r="IR5" s="852"/>
      <c r="IS5" s="852"/>
      <c r="IT5" s="852"/>
      <c r="IU5" s="852"/>
      <c r="IV5" s="852"/>
      <c r="IW5" s="852"/>
      <c r="IX5" s="852"/>
      <c r="IY5" s="852"/>
      <c r="IZ5" s="852"/>
      <c r="JA5" s="852"/>
      <c r="JB5" s="852"/>
      <c r="JC5" s="852"/>
      <c r="JD5" s="852"/>
      <c r="JE5" s="852"/>
      <c r="JF5" s="852"/>
      <c r="JG5" s="852"/>
      <c r="JH5" s="852"/>
      <c r="JI5" s="852"/>
      <c r="JJ5" s="852"/>
      <c r="JK5" s="852"/>
      <c r="JL5" s="852"/>
      <c r="JM5" s="852"/>
      <c r="JN5" s="852"/>
      <c r="JO5" s="852"/>
      <c r="JP5" s="852"/>
      <c r="JQ5" s="852"/>
      <c r="JR5" s="852"/>
      <c r="JS5" s="852"/>
      <c r="JT5" s="852"/>
      <c r="JU5" s="852"/>
      <c r="JV5" s="852"/>
      <c r="JW5" s="852"/>
      <c r="JX5" s="852"/>
      <c r="JY5" s="852"/>
      <c r="JZ5" s="852"/>
      <c r="KA5" s="852"/>
      <c r="KB5" s="852"/>
      <c r="KC5" s="852"/>
      <c r="KD5" s="852"/>
      <c r="KE5" s="852"/>
      <c r="KF5" s="852"/>
      <c r="KG5" s="852"/>
      <c r="KH5" s="852"/>
      <c r="KI5" s="852"/>
      <c r="KJ5" s="852"/>
      <c r="KK5" s="852"/>
      <c r="KL5" s="852"/>
      <c r="KM5" s="852"/>
      <c r="KN5" s="852"/>
      <c r="KO5" s="852"/>
      <c r="KP5" s="852"/>
      <c r="KQ5" s="852"/>
      <c r="KR5" s="852"/>
      <c r="KS5" s="852"/>
      <c r="KT5" s="852"/>
      <c r="KU5" s="852"/>
      <c r="KV5" s="852"/>
      <c r="KW5" s="852"/>
      <c r="KX5" s="852"/>
      <c r="KY5" s="852"/>
      <c r="KZ5" s="852"/>
      <c r="LA5" s="852"/>
      <c r="LB5" s="852"/>
      <c r="LC5" s="852"/>
      <c r="LD5" s="852"/>
      <c r="LE5" s="852"/>
      <c r="LF5" s="852"/>
      <c r="LG5" s="852"/>
      <c r="LH5" s="852"/>
      <c r="LI5" s="852"/>
      <c r="LJ5" s="852"/>
      <c r="LK5" s="852"/>
      <c r="LL5" s="852"/>
      <c r="LM5" s="852"/>
      <c r="LN5" s="852"/>
      <c r="LO5" s="852"/>
      <c r="LP5" s="852"/>
      <c r="LQ5" s="852"/>
      <c r="LR5" s="852"/>
      <c r="LS5" s="852"/>
      <c r="LT5" s="852"/>
      <c r="LU5" s="852"/>
      <c r="LV5" s="852"/>
      <c r="LW5" s="852"/>
      <c r="LX5" s="852"/>
      <c r="LY5" s="852"/>
      <c r="LZ5" s="852"/>
      <c r="MA5" s="852"/>
      <c r="MB5" s="852"/>
      <c r="MC5" s="852"/>
      <c r="MD5" s="852"/>
      <c r="ME5" s="852"/>
      <c r="MF5" s="852"/>
      <c r="MG5" s="852"/>
      <c r="MH5" s="852"/>
      <c r="MI5" s="852"/>
      <c r="MJ5" s="852"/>
      <c r="MK5" s="852"/>
      <c r="ML5" s="852"/>
      <c r="MM5" s="852"/>
      <c r="MN5" s="852"/>
      <c r="MO5" s="852"/>
      <c r="MP5" s="852"/>
      <c r="MQ5" s="852"/>
      <c r="MR5" s="852"/>
      <c r="MS5" s="852"/>
      <c r="MT5" s="852"/>
      <c r="MU5" s="852"/>
      <c r="MV5" s="852"/>
      <c r="MW5" s="852"/>
      <c r="MX5" s="852"/>
      <c r="MY5" s="852"/>
      <c r="MZ5" s="852"/>
      <c r="NA5" s="852"/>
      <c r="NB5" s="852"/>
      <c r="NC5" s="852"/>
      <c r="ND5" s="852"/>
      <c r="NE5" s="852"/>
      <c r="NF5" s="852"/>
      <c r="NG5" s="852"/>
      <c r="NH5" s="852"/>
      <c r="NI5" s="852"/>
      <c r="NJ5" s="852"/>
      <c r="NK5" s="852"/>
      <c r="NL5" s="852"/>
      <c r="NM5" s="852"/>
      <c r="NN5" s="852"/>
      <c r="NO5" s="852"/>
      <c r="NP5" s="852"/>
      <c r="NQ5" s="852"/>
      <c r="NR5" s="852"/>
      <c r="NS5" s="852"/>
      <c r="NT5" s="852"/>
      <c r="NU5" s="852"/>
      <c r="NV5" s="852"/>
      <c r="NW5" s="852"/>
      <c r="NX5" s="852"/>
      <c r="NY5" s="852"/>
      <c r="NZ5" s="852"/>
      <c r="OA5" s="852"/>
      <c r="OB5" s="852"/>
      <c r="OC5" s="852"/>
      <c r="OD5" s="852"/>
      <c r="OE5" s="852"/>
      <c r="OF5" s="852"/>
      <c r="OG5" s="852"/>
      <c r="OH5" s="852"/>
      <c r="OI5" s="852"/>
      <c r="OJ5" s="852"/>
      <c r="OK5" s="852"/>
      <c r="OL5" s="852"/>
      <c r="OM5" s="852"/>
      <c r="ON5" s="852"/>
      <c r="OO5" s="852"/>
      <c r="OP5" s="852"/>
      <c r="OQ5" s="852"/>
      <c r="OR5" s="852"/>
      <c r="OS5" s="852"/>
      <c r="OT5" s="852"/>
      <c r="OU5" s="852"/>
      <c r="OV5" s="852"/>
      <c r="OW5" s="852"/>
      <c r="OX5" s="852"/>
      <c r="OY5" s="852"/>
      <c r="OZ5" s="852"/>
      <c r="PA5" s="852"/>
      <c r="PB5" s="852"/>
      <c r="PC5" s="852"/>
      <c r="PD5" s="852"/>
      <c r="PE5" s="852"/>
      <c r="PF5" s="852"/>
      <c r="PG5" s="852"/>
      <c r="PH5" s="852"/>
      <c r="PI5" s="852"/>
      <c r="PJ5" s="852"/>
      <c r="PK5" s="852"/>
      <c r="PL5" s="852"/>
      <c r="PM5" s="852"/>
      <c r="PN5" s="852"/>
      <c r="PO5" s="852"/>
      <c r="PP5" s="852"/>
      <c r="PQ5" s="852"/>
      <c r="PR5" s="852"/>
      <c r="PS5" s="852"/>
      <c r="PT5" s="852"/>
      <c r="PU5" s="852"/>
      <c r="PV5" s="852"/>
      <c r="PW5" s="852"/>
      <c r="PX5" s="852"/>
      <c r="PY5" s="852"/>
      <c r="PZ5" s="852"/>
      <c r="QA5" s="852"/>
      <c r="QB5" s="852"/>
      <c r="QC5" s="852"/>
      <c r="QD5" s="852"/>
      <c r="QE5" s="852"/>
      <c r="QF5" s="852"/>
      <c r="QG5" s="852"/>
      <c r="QH5" s="852"/>
      <c r="QI5" s="852"/>
      <c r="QJ5" s="852"/>
      <c r="QK5" s="852"/>
      <c r="QL5" s="852"/>
      <c r="QM5" s="852"/>
      <c r="QN5" s="852"/>
      <c r="QO5" s="852"/>
      <c r="QP5" s="852"/>
      <c r="QQ5" s="852"/>
      <c r="QR5" s="852"/>
      <c r="QS5" s="852"/>
      <c r="QT5" s="852"/>
      <c r="QU5" s="852"/>
      <c r="QV5" s="852"/>
      <c r="QW5" s="852"/>
      <c r="QX5" s="852"/>
      <c r="QY5" s="852"/>
      <c r="QZ5" s="852"/>
      <c r="RA5" s="852"/>
      <c r="RB5" s="852"/>
      <c r="RC5" s="852"/>
      <c r="RD5" s="852"/>
      <c r="RE5" s="852"/>
      <c r="RF5" s="852"/>
      <c r="RG5" s="852"/>
      <c r="RH5" s="852"/>
      <c r="RI5" s="852"/>
      <c r="RJ5" s="852"/>
      <c r="RK5" s="852"/>
      <c r="RL5" s="852"/>
      <c r="RM5" s="852"/>
      <c r="RN5" s="852"/>
      <c r="RO5" s="852"/>
      <c r="RP5" s="852"/>
      <c r="RQ5" s="852"/>
      <c r="RR5" s="852"/>
      <c r="RS5" s="852"/>
      <c r="RT5" s="852"/>
      <c r="RU5" s="852"/>
      <c r="RV5" s="852"/>
      <c r="RW5" s="852"/>
      <c r="RX5" s="852"/>
      <c r="RY5" s="852"/>
      <c r="RZ5" s="852"/>
      <c r="SA5" s="852"/>
      <c r="SB5" s="852"/>
      <c r="SC5" s="852"/>
      <c r="SD5" s="852"/>
      <c r="SE5" s="852"/>
      <c r="SF5" s="852"/>
      <c r="SG5" s="852"/>
      <c r="SH5" s="852"/>
      <c r="SI5" s="852"/>
      <c r="SJ5" s="852"/>
      <c r="SK5" s="852"/>
      <c r="SL5" s="852"/>
      <c r="SM5" s="852"/>
      <c r="SN5" s="852"/>
      <c r="SO5" s="852"/>
      <c r="SP5" s="852"/>
      <c r="SQ5" s="852"/>
      <c r="SR5" s="852"/>
      <c r="SS5" s="852"/>
      <c r="ST5" s="852"/>
      <c r="SU5" s="852"/>
      <c r="SV5" s="852"/>
      <c r="SW5" s="852"/>
      <c r="SX5" s="852"/>
      <c r="SY5" s="852"/>
      <c r="SZ5" s="852"/>
      <c r="TA5" s="852"/>
      <c r="TB5" s="852"/>
      <c r="TC5" s="852"/>
      <c r="TD5" s="852"/>
      <c r="TE5" s="852"/>
      <c r="TF5" s="852"/>
      <c r="TG5" s="852"/>
      <c r="TH5" s="852"/>
      <c r="TI5" s="852"/>
      <c r="TJ5" s="852"/>
      <c r="TK5" s="852"/>
      <c r="TL5" s="852"/>
      <c r="TM5" s="852"/>
      <c r="TN5" s="852"/>
      <c r="TO5" s="852"/>
      <c r="TP5" s="852"/>
      <c r="TQ5" s="852"/>
      <c r="TR5" s="852"/>
      <c r="TS5" s="852"/>
      <c r="TT5" s="852"/>
      <c r="TU5" s="852"/>
      <c r="TV5" s="852"/>
      <c r="TW5" s="852"/>
      <c r="TX5" s="852"/>
      <c r="TY5" s="852"/>
      <c r="TZ5" s="852"/>
      <c r="UA5" s="852"/>
      <c r="UB5" s="852"/>
      <c r="UC5" s="852"/>
      <c r="UD5" s="852"/>
      <c r="UE5" s="852"/>
      <c r="UF5" s="852"/>
      <c r="UG5" s="852"/>
      <c r="UH5" s="852"/>
      <c r="UI5" s="852"/>
      <c r="UJ5" s="852"/>
      <c r="UK5" s="852"/>
      <c r="UL5" s="852"/>
      <c r="UM5" s="852"/>
      <c r="UN5" s="852"/>
      <c r="UO5" s="852"/>
      <c r="UP5" s="852"/>
      <c r="UQ5" s="852"/>
      <c r="UR5" s="852"/>
      <c r="US5" s="852"/>
      <c r="UT5" s="852"/>
      <c r="UU5" s="852"/>
      <c r="UV5" s="852"/>
      <c r="UW5" s="852"/>
      <c r="UX5" s="852"/>
      <c r="UY5" s="852"/>
      <c r="UZ5" s="852"/>
      <c r="VA5" s="852"/>
      <c r="VB5" s="852"/>
      <c r="VC5" s="852"/>
      <c r="VD5" s="852"/>
      <c r="VE5" s="852"/>
      <c r="VF5" s="852"/>
      <c r="VG5" s="852"/>
      <c r="VH5" s="852"/>
      <c r="VI5" s="852"/>
      <c r="VJ5" s="852"/>
      <c r="VK5" s="852"/>
      <c r="VL5" s="852"/>
      <c r="VM5" s="852"/>
      <c r="VN5" s="852"/>
      <c r="VO5" s="852"/>
      <c r="VP5" s="852"/>
      <c r="VQ5" s="852"/>
      <c r="VR5" s="852"/>
      <c r="VS5" s="852"/>
      <c r="VT5" s="852"/>
      <c r="VU5" s="852"/>
      <c r="VV5" s="852"/>
      <c r="VW5" s="852"/>
      <c r="VX5" s="852"/>
      <c r="VY5" s="852"/>
      <c r="VZ5" s="852"/>
      <c r="WA5" s="852"/>
      <c r="WB5" s="852"/>
      <c r="WC5" s="852"/>
      <c r="WD5" s="852"/>
      <c r="WE5" s="852"/>
      <c r="WF5" s="852"/>
      <c r="WG5" s="852"/>
      <c r="WH5" s="852"/>
      <c r="WI5" s="852"/>
      <c r="WJ5" s="852"/>
      <c r="WK5" s="852"/>
      <c r="WL5" s="852"/>
      <c r="WM5" s="852"/>
      <c r="WN5" s="852"/>
      <c r="WO5" s="852"/>
      <c r="WP5" s="852"/>
      <c r="WQ5" s="852"/>
      <c r="WR5" s="852"/>
      <c r="WS5" s="852"/>
      <c r="WT5" s="852"/>
      <c r="WU5" s="852"/>
      <c r="WV5" s="852"/>
      <c r="WW5" s="852"/>
      <c r="WX5" s="852"/>
      <c r="WY5" s="852"/>
      <c r="WZ5" s="852"/>
      <c r="XA5" s="852"/>
      <c r="XB5" s="852"/>
      <c r="XC5" s="852"/>
      <c r="XD5" s="852"/>
      <c r="XE5" s="852"/>
      <c r="XF5" s="852"/>
      <c r="XG5" s="852"/>
      <c r="XH5" s="852"/>
      <c r="XI5" s="852"/>
      <c r="XJ5" s="852"/>
      <c r="XK5" s="852"/>
      <c r="XL5" s="852"/>
      <c r="XM5" s="852"/>
      <c r="XN5" s="852"/>
      <c r="XO5" s="852"/>
      <c r="XP5" s="852"/>
      <c r="XQ5" s="852"/>
      <c r="XR5" s="852"/>
      <c r="XS5" s="852"/>
      <c r="XT5" s="852"/>
      <c r="XU5" s="852"/>
      <c r="XV5" s="852"/>
      <c r="XW5" s="852"/>
      <c r="XX5" s="852"/>
      <c r="XY5" s="852"/>
      <c r="XZ5" s="852"/>
      <c r="YA5" s="852"/>
      <c r="YB5" s="852"/>
      <c r="YC5" s="852"/>
      <c r="YD5" s="852"/>
      <c r="YE5" s="852"/>
      <c r="YF5" s="852"/>
      <c r="YG5" s="852"/>
      <c r="YH5" s="852"/>
      <c r="YI5" s="852"/>
      <c r="YJ5" s="852"/>
      <c r="YK5" s="852"/>
      <c r="YL5" s="852"/>
      <c r="YM5" s="852"/>
      <c r="YN5" s="852"/>
      <c r="YO5" s="852"/>
      <c r="YP5" s="852"/>
      <c r="YQ5" s="852"/>
      <c r="YR5" s="852"/>
      <c r="YS5" s="852"/>
      <c r="YT5" s="852"/>
      <c r="YU5" s="852"/>
      <c r="YV5" s="852"/>
      <c r="YW5" s="852"/>
      <c r="YX5" s="852"/>
      <c r="YY5" s="852"/>
      <c r="YZ5" s="852"/>
      <c r="ZA5" s="852"/>
      <c r="ZB5" s="852"/>
      <c r="ZC5" s="852"/>
      <c r="ZD5" s="852"/>
      <c r="ZE5" s="852"/>
      <c r="ZF5" s="852"/>
      <c r="ZG5" s="852"/>
      <c r="ZH5" s="852"/>
      <c r="ZI5" s="852"/>
      <c r="ZJ5" s="852"/>
      <c r="ZK5" s="852"/>
      <c r="ZL5" s="852"/>
      <c r="ZM5" s="852"/>
      <c r="ZN5" s="852"/>
      <c r="ZO5" s="852"/>
      <c r="ZP5" s="852"/>
      <c r="ZQ5" s="852"/>
      <c r="ZR5" s="852"/>
      <c r="ZS5" s="852"/>
      <c r="ZT5" s="852"/>
      <c r="ZU5" s="852"/>
      <c r="ZV5" s="852"/>
      <c r="ZW5" s="852"/>
      <c r="ZX5" s="852"/>
      <c r="ZY5" s="852"/>
      <c r="ZZ5" s="852"/>
      <c r="AAA5" s="852"/>
      <c r="AAB5" s="852"/>
      <c r="AAC5" s="852"/>
      <c r="AAD5" s="852"/>
      <c r="AAE5" s="852"/>
      <c r="AAF5" s="852"/>
      <c r="AAG5" s="852"/>
      <c r="AAH5" s="852"/>
      <c r="AAI5" s="852"/>
      <c r="AAJ5" s="852"/>
      <c r="AAK5" s="852"/>
      <c r="AAL5" s="852"/>
      <c r="AAM5" s="852"/>
      <c r="AAN5" s="852"/>
      <c r="AAO5" s="852"/>
      <c r="AAP5" s="852"/>
      <c r="AAQ5" s="852"/>
      <c r="AAR5" s="852"/>
      <c r="AAS5" s="852"/>
      <c r="AAT5" s="852"/>
      <c r="AAU5" s="852"/>
      <c r="AAV5" s="852"/>
      <c r="AAW5" s="852"/>
      <c r="AAX5" s="852"/>
      <c r="AAY5" s="852"/>
      <c r="AAZ5" s="852"/>
      <c r="ABA5" s="852"/>
      <c r="ABB5" s="852"/>
      <c r="ABC5" s="852"/>
      <c r="ABD5" s="852"/>
      <c r="ABE5" s="852"/>
      <c r="ABF5" s="852"/>
      <c r="ABG5" s="852"/>
      <c r="ABH5" s="852"/>
      <c r="ABI5" s="852"/>
      <c r="ABJ5" s="852"/>
      <c r="ABK5" s="852"/>
      <c r="ABL5" s="852"/>
      <c r="ABM5" s="852"/>
      <c r="ABN5" s="852"/>
      <c r="ABO5" s="852"/>
      <c r="ABP5" s="852"/>
      <c r="ABQ5" s="852"/>
      <c r="ABR5" s="852"/>
      <c r="ABS5" s="852"/>
      <c r="ABT5" s="852"/>
      <c r="ABU5" s="852"/>
      <c r="ABV5" s="852"/>
      <c r="ABW5" s="852"/>
      <c r="ABX5" s="852"/>
      <c r="ABY5" s="852"/>
      <c r="ABZ5" s="852"/>
      <c r="ACA5" s="852"/>
      <c r="ACB5" s="852"/>
      <c r="ACC5" s="852"/>
      <c r="ACD5" s="852"/>
      <c r="ACE5" s="852"/>
      <c r="ACF5" s="852"/>
      <c r="ACG5" s="852"/>
      <c r="ACH5" s="852"/>
      <c r="ACI5" s="852"/>
      <c r="ACJ5" s="852"/>
      <c r="ACK5" s="852"/>
      <c r="ACL5" s="852"/>
      <c r="ACM5" s="852"/>
      <c r="ACN5" s="852"/>
      <c r="ACO5" s="852"/>
      <c r="ACP5" s="852"/>
      <c r="ACQ5" s="852"/>
      <c r="ACR5" s="852"/>
      <c r="ACS5" s="852"/>
      <c r="ACT5" s="852"/>
      <c r="ACU5" s="852"/>
      <c r="ACV5" s="852"/>
      <c r="ACW5" s="852"/>
      <c r="ACX5" s="852"/>
      <c r="ACY5" s="852"/>
      <c r="ACZ5" s="852"/>
      <c r="ADA5" s="852"/>
      <c r="ADB5" s="852"/>
      <c r="ADC5" s="852"/>
      <c r="ADD5" s="852"/>
      <c r="ADE5" s="852"/>
      <c r="ADF5" s="852"/>
      <c r="ADG5" s="852"/>
      <c r="ADH5" s="852"/>
      <c r="ADI5" s="852"/>
      <c r="ADJ5" s="852"/>
      <c r="ADK5" s="852"/>
      <c r="ADL5" s="852"/>
      <c r="ADM5" s="852"/>
      <c r="ADN5" s="852"/>
      <c r="ADO5" s="852"/>
      <c r="ADP5" s="852"/>
      <c r="ADQ5" s="852"/>
      <c r="ADR5" s="852"/>
      <c r="ADS5" s="852"/>
      <c r="ADT5" s="852"/>
      <c r="ADU5" s="852"/>
      <c r="ADV5" s="852"/>
      <c r="ADW5" s="852"/>
      <c r="ADX5" s="852"/>
      <c r="ADY5" s="852"/>
      <c r="ADZ5" s="852"/>
      <c r="AEA5" s="852"/>
      <c r="AEB5" s="852"/>
      <c r="AEC5" s="852"/>
      <c r="AED5" s="852"/>
      <c r="AEE5" s="852"/>
      <c r="AEF5" s="852"/>
      <c r="AEG5" s="852"/>
      <c r="AEH5" s="852"/>
      <c r="AEI5" s="852"/>
      <c r="AEJ5" s="852"/>
      <c r="AEK5" s="852"/>
      <c r="AEL5" s="852"/>
      <c r="AEM5" s="852"/>
      <c r="AEN5" s="852"/>
      <c r="AEO5" s="852"/>
      <c r="AEP5" s="852"/>
      <c r="AEQ5" s="852"/>
      <c r="AER5" s="852"/>
      <c r="AES5" s="852"/>
      <c r="AET5" s="852"/>
      <c r="AEU5" s="852"/>
      <c r="AEV5" s="852"/>
      <c r="AEW5" s="852"/>
      <c r="AEX5" s="852"/>
      <c r="AEY5" s="852"/>
      <c r="AEZ5" s="852"/>
      <c r="AFA5" s="852"/>
      <c r="AFB5" s="852"/>
      <c r="AFC5" s="852"/>
      <c r="AFD5" s="852"/>
      <c r="AFE5" s="852"/>
      <c r="AFF5" s="852"/>
      <c r="AFG5" s="852"/>
      <c r="AFH5" s="852"/>
      <c r="AFI5" s="852"/>
      <c r="AFJ5" s="852"/>
      <c r="AFK5" s="852"/>
      <c r="AFL5" s="852"/>
      <c r="AFM5" s="852"/>
      <c r="AFN5" s="852"/>
      <c r="AFO5" s="852"/>
      <c r="AFP5" s="852"/>
      <c r="AFQ5" s="852"/>
      <c r="AFR5" s="852"/>
      <c r="AFS5" s="852"/>
      <c r="AFT5" s="852"/>
      <c r="AFU5" s="852"/>
      <c r="AFV5" s="852"/>
      <c r="AFW5" s="852"/>
      <c r="AFX5" s="852"/>
      <c r="AFY5" s="852"/>
      <c r="AFZ5" s="852"/>
      <c r="AGA5" s="852"/>
      <c r="AGB5" s="852"/>
      <c r="AGC5" s="852"/>
      <c r="AGD5" s="852"/>
      <c r="AGE5" s="852"/>
      <c r="AGF5" s="852"/>
      <c r="AGG5" s="852"/>
      <c r="AGH5" s="852"/>
      <c r="AGI5" s="852"/>
      <c r="AGJ5" s="852"/>
      <c r="AGK5" s="852"/>
      <c r="AGL5" s="852"/>
      <c r="AGM5" s="852"/>
      <c r="AGN5" s="852"/>
      <c r="AGO5" s="852"/>
      <c r="AGP5" s="852"/>
      <c r="AGQ5" s="852"/>
      <c r="AGR5" s="852"/>
      <c r="AGS5" s="852"/>
      <c r="AGT5" s="852"/>
      <c r="AGU5" s="852"/>
      <c r="AGV5" s="852"/>
      <c r="AGW5" s="852"/>
      <c r="AGX5" s="852"/>
      <c r="AGY5" s="852"/>
      <c r="AGZ5" s="852"/>
      <c r="AHA5" s="852"/>
      <c r="AHB5" s="852"/>
      <c r="AHC5" s="852"/>
      <c r="AHD5" s="852"/>
      <c r="AHE5" s="852"/>
      <c r="AHF5" s="852"/>
      <c r="AHG5" s="852"/>
      <c r="AHH5" s="852"/>
      <c r="AHI5" s="852"/>
      <c r="AHJ5" s="852"/>
      <c r="AHK5" s="852"/>
      <c r="AHL5" s="852"/>
      <c r="AHM5" s="852"/>
      <c r="AHN5" s="852"/>
      <c r="AHO5" s="852"/>
      <c r="AHP5" s="852"/>
      <c r="AHQ5" s="852"/>
      <c r="AHR5" s="852"/>
      <c r="AHS5" s="852"/>
      <c r="AHT5" s="852"/>
      <c r="AHU5" s="852"/>
      <c r="AHV5" s="852"/>
      <c r="AHW5" s="852"/>
      <c r="AHX5" s="852"/>
      <c r="AHY5" s="852"/>
      <c r="AHZ5" s="852"/>
      <c r="AIA5" s="852"/>
      <c r="AIB5" s="852"/>
      <c r="AIC5" s="852"/>
      <c r="AID5" s="852"/>
      <c r="AIE5" s="852"/>
      <c r="AIF5" s="852"/>
      <c r="AIG5" s="852"/>
      <c r="AIH5" s="852"/>
      <c r="AII5" s="852"/>
      <c r="AIJ5" s="852"/>
      <c r="AIK5" s="852"/>
      <c r="AIL5" s="852"/>
      <c r="AIM5" s="852"/>
      <c r="AIN5" s="852"/>
      <c r="AIO5" s="852"/>
      <c r="AIP5" s="852"/>
      <c r="AIQ5" s="852"/>
      <c r="AIR5" s="852"/>
      <c r="AIS5" s="852"/>
      <c r="AIT5" s="852"/>
      <c r="AIU5" s="852"/>
      <c r="AIV5" s="852"/>
      <c r="AIW5" s="852"/>
      <c r="AIX5" s="852"/>
      <c r="AIY5" s="852"/>
      <c r="AIZ5" s="852"/>
      <c r="AJA5" s="852"/>
      <c r="AJB5" s="852"/>
      <c r="AJC5" s="852"/>
      <c r="AJD5" s="852"/>
      <c r="AJE5" s="852"/>
      <c r="AJF5" s="852"/>
      <c r="AJG5" s="852"/>
      <c r="AJH5" s="852"/>
      <c r="AJI5" s="852"/>
      <c r="AJJ5" s="852"/>
      <c r="AJK5" s="852"/>
      <c r="AJL5" s="852"/>
      <c r="AJM5" s="852"/>
      <c r="AJN5" s="852"/>
      <c r="AJO5" s="852"/>
      <c r="AJP5" s="852"/>
      <c r="AJQ5" s="852"/>
      <c r="AJR5" s="852"/>
      <c r="AJS5" s="852"/>
      <c r="AJT5" s="852"/>
      <c r="AJU5" s="852"/>
      <c r="AJV5" s="852"/>
      <c r="AJW5" s="852"/>
      <c r="AJX5" s="852"/>
      <c r="AJY5" s="852"/>
      <c r="AJZ5" s="852"/>
      <c r="AKA5" s="852"/>
      <c r="AKB5" s="852"/>
      <c r="AKC5" s="852"/>
      <c r="AKD5" s="852"/>
      <c r="AKE5" s="852"/>
      <c r="AKF5" s="852"/>
      <c r="AKG5" s="852"/>
      <c r="AKH5" s="852"/>
      <c r="AKI5" s="852"/>
      <c r="AKJ5" s="852"/>
      <c r="AKK5" s="852"/>
      <c r="AKL5" s="852"/>
      <c r="AKM5" s="852"/>
      <c r="AKN5" s="852"/>
      <c r="AKO5" s="852"/>
      <c r="AKP5" s="852"/>
      <c r="AKQ5" s="852"/>
      <c r="AKR5" s="852"/>
      <c r="AKS5" s="852"/>
      <c r="AKT5" s="852"/>
      <c r="AKU5" s="852"/>
      <c r="AKV5" s="852"/>
      <c r="AKW5" s="852"/>
      <c r="AKX5" s="852"/>
      <c r="AKY5" s="852"/>
      <c r="AKZ5" s="852"/>
      <c r="ALA5" s="852"/>
      <c r="ALB5" s="852"/>
      <c r="ALC5" s="852"/>
      <c r="ALD5" s="852"/>
      <c r="ALE5" s="852"/>
      <c r="ALF5" s="852"/>
      <c r="ALG5" s="852"/>
      <c r="ALH5" s="852"/>
      <c r="ALI5" s="852"/>
      <c r="ALJ5" s="852"/>
      <c r="ALK5" s="852"/>
      <c r="ALL5" s="852"/>
      <c r="ALM5" s="852"/>
      <c r="ALN5" s="852"/>
      <c r="ALO5" s="852"/>
      <c r="ALP5" s="852"/>
      <c r="ALQ5" s="852"/>
      <c r="ALR5" s="852"/>
      <c r="ALS5" s="852"/>
      <c r="ALT5" s="852"/>
      <c r="ALU5" s="852"/>
      <c r="ALV5" s="852"/>
      <c r="ALW5" s="852"/>
      <c r="ALX5" s="852"/>
      <c r="ALY5" s="852"/>
      <c r="ALZ5" s="852"/>
      <c r="AMA5" s="852"/>
      <c r="AMB5" s="852"/>
      <c r="AMC5" s="852"/>
      <c r="AMD5" s="852"/>
      <c r="AME5" s="852"/>
      <c r="AMF5" s="852"/>
      <c r="AMG5" s="852"/>
      <c r="AMH5" s="852"/>
    </row>
    <row r="6" spans="1:1022" ht="15.6">
      <c r="A6" s="856" t="s">
        <v>2922</v>
      </c>
      <c r="B6" s="858" t="s">
        <v>3060</v>
      </c>
      <c r="C6" s="852"/>
      <c r="D6" s="852"/>
      <c r="E6" s="852"/>
      <c r="F6" s="852"/>
      <c r="G6" s="852"/>
      <c r="H6" s="853"/>
      <c r="I6" s="852"/>
      <c r="J6" s="852"/>
      <c r="K6" s="852"/>
      <c r="L6" s="852"/>
      <c r="M6" s="852"/>
      <c r="N6" s="853"/>
      <c r="O6" s="853"/>
      <c r="P6" s="853"/>
      <c r="Q6" s="853"/>
      <c r="R6" s="853"/>
      <c r="S6" s="853"/>
      <c r="T6" s="852"/>
      <c r="U6" s="852"/>
      <c r="V6" s="852"/>
      <c r="W6" s="852"/>
      <c r="X6" s="852"/>
      <c r="Y6" s="852"/>
      <c r="Z6" s="852"/>
      <c r="AA6" s="852"/>
      <c r="AB6" s="852"/>
      <c r="AC6" s="852"/>
      <c r="AD6" s="852"/>
      <c r="AE6" s="852"/>
      <c r="AF6" s="852"/>
      <c r="AG6" s="852"/>
      <c r="AH6" s="852"/>
      <c r="AI6" s="852"/>
      <c r="AJ6" s="852"/>
      <c r="AK6" s="852"/>
      <c r="AL6" s="852"/>
      <c r="AM6" s="852"/>
      <c r="AN6" s="852"/>
      <c r="AO6" s="852"/>
      <c r="AP6" s="852"/>
      <c r="AQ6" s="852"/>
      <c r="AR6" s="852"/>
      <c r="AS6" s="852"/>
      <c r="AT6" s="852"/>
      <c r="AU6" s="852"/>
      <c r="AV6" s="852"/>
      <c r="AW6" s="852"/>
      <c r="AX6" s="852"/>
      <c r="AY6" s="852"/>
      <c r="AZ6" s="852"/>
      <c r="BA6" s="852"/>
      <c r="BB6" s="852"/>
      <c r="BC6" s="852"/>
      <c r="BD6" s="852"/>
      <c r="BE6" s="852"/>
      <c r="BF6" s="852"/>
      <c r="BG6" s="852"/>
      <c r="BH6" s="852"/>
      <c r="BI6" s="852"/>
      <c r="BJ6" s="852"/>
      <c r="BK6" s="852"/>
      <c r="BL6" s="852"/>
      <c r="BM6" s="852"/>
      <c r="BN6" s="852"/>
      <c r="BO6" s="852"/>
      <c r="BP6" s="852"/>
      <c r="BQ6" s="852"/>
      <c r="BR6" s="852"/>
      <c r="BS6" s="852"/>
      <c r="BT6" s="852"/>
      <c r="BU6" s="852"/>
      <c r="BV6" s="852"/>
      <c r="BW6" s="852"/>
      <c r="BX6" s="852"/>
      <c r="BY6" s="852"/>
      <c r="BZ6" s="852"/>
      <c r="CA6" s="852"/>
      <c r="CB6" s="852"/>
      <c r="CC6" s="852"/>
      <c r="CD6" s="852"/>
      <c r="CE6" s="852"/>
      <c r="CF6" s="852"/>
      <c r="CG6" s="852"/>
      <c r="CH6" s="852"/>
      <c r="CI6" s="852"/>
      <c r="CJ6" s="852"/>
      <c r="CK6" s="852"/>
      <c r="CL6" s="852"/>
      <c r="CM6" s="852"/>
      <c r="CN6" s="852"/>
      <c r="CO6" s="852"/>
      <c r="CP6" s="852"/>
      <c r="CQ6" s="852"/>
      <c r="CR6" s="852"/>
      <c r="CS6" s="852"/>
      <c r="CT6" s="852"/>
      <c r="CU6" s="852"/>
      <c r="CV6" s="852"/>
      <c r="CW6" s="852"/>
      <c r="CX6" s="852"/>
      <c r="CY6" s="852"/>
      <c r="CZ6" s="852"/>
      <c r="DA6" s="852"/>
      <c r="DB6" s="852"/>
      <c r="DC6" s="852"/>
      <c r="DD6" s="852"/>
      <c r="DE6" s="852"/>
      <c r="DF6" s="852"/>
      <c r="DG6" s="852"/>
      <c r="DH6" s="852"/>
      <c r="DI6" s="852"/>
      <c r="DJ6" s="852"/>
      <c r="DK6" s="852"/>
      <c r="DL6" s="852"/>
      <c r="DM6" s="852"/>
      <c r="DN6" s="852"/>
      <c r="DO6" s="852"/>
      <c r="DP6" s="852"/>
      <c r="DQ6" s="852"/>
      <c r="DR6" s="852"/>
      <c r="DS6" s="852"/>
      <c r="DT6" s="852"/>
      <c r="DU6" s="852"/>
      <c r="DV6" s="852"/>
      <c r="DW6" s="852"/>
      <c r="DX6" s="852"/>
      <c r="DY6" s="852"/>
      <c r="DZ6" s="852"/>
      <c r="EA6" s="852"/>
      <c r="EB6" s="852"/>
      <c r="EC6" s="852"/>
      <c r="ED6" s="852"/>
      <c r="EE6" s="852"/>
      <c r="EF6" s="852"/>
      <c r="EG6" s="852"/>
      <c r="EH6" s="852"/>
      <c r="EI6" s="852"/>
      <c r="EJ6" s="852"/>
      <c r="EK6" s="852"/>
      <c r="EL6" s="852"/>
      <c r="EM6" s="852"/>
      <c r="EN6" s="852"/>
      <c r="EO6" s="852"/>
      <c r="EP6" s="852"/>
      <c r="EQ6" s="852"/>
      <c r="ER6" s="852"/>
      <c r="ES6" s="852"/>
      <c r="ET6" s="852"/>
      <c r="EU6" s="852"/>
      <c r="EV6" s="852"/>
      <c r="EW6" s="852"/>
      <c r="EX6" s="852"/>
      <c r="EY6" s="852"/>
      <c r="EZ6" s="852"/>
      <c r="FA6" s="852"/>
      <c r="FB6" s="852"/>
      <c r="FC6" s="852"/>
      <c r="FD6" s="852"/>
      <c r="FE6" s="852"/>
      <c r="FF6" s="852"/>
      <c r="FG6" s="852"/>
      <c r="FH6" s="852"/>
      <c r="FI6" s="852"/>
      <c r="FJ6" s="852"/>
      <c r="FK6" s="852"/>
      <c r="FL6" s="852"/>
      <c r="FM6" s="852"/>
      <c r="FN6" s="852"/>
      <c r="FO6" s="852"/>
      <c r="FP6" s="852"/>
      <c r="FQ6" s="852"/>
      <c r="FR6" s="852"/>
      <c r="FS6" s="852"/>
      <c r="FT6" s="852"/>
      <c r="FU6" s="852"/>
      <c r="FV6" s="852"/>
      <c r="FW6" s="852"/>
      <c r="FX6" s="852"/>
      <c r="FY6" s="852"/>
      <c r="FZ6" s="852"/>
      <c r="GA6" s="852"/>
      <c r="GB6" s="852"/>
      <c r="GC6" s="852"/>
      <c r="GD6" s="852"/>
      <c r="GE6" s="852"/>
      <c r="GF6" s="852"/>
      <c r="GG6" s="852"/>
      <c r="GH6" s="852"/>
      <c r="GI6" s="852"/>
      <c r="GJ6" s="852"/>
      <c r="GK6" s="852"/>
      <c r="GL6" s="852"/>
      <c r="GM6" s="852"/>
      <c r="GN6" s="852"/>
      <c r="GO6" s="852"/>
      <c r="GP6" s="852"/>
      <c r="GQ6" s="852"/>
      <c r="GR6" s="852"/>
      <c r="GS6" s="852"/>
      <c r="GT6" s="852"/>
      <c r="GU6" s="852"/>
      <c r="GV6" s="852"/>
      <c r="GW6" s="852"/>
      <c r="GX6" s="852"/>
      <c r="GY6" s="852"/>
      <c r="GZ6" s="852"/>
      <c r="HA6" s="852"/>
      <c r="HB6" s="852"/>
      <c r="HC6" s="852"/>
      <c r="HD6" s="852"/>
      <c r="HE6" s="852"/>
      <c r="HF6" s="852"/>
      <c r="HG6" s="852"/>
      <c r="HH6" s="852"/>
      <c r="HI6" s="852"/>
      <c r="HJ6" s="852"/>
      <c r="HK6" s="852"/>
      <c r="HL6" s="852"/>
      <c r="HM6" s="852"/>
      <c r="HN6" s="852"/>
      <c r="HO6" s="852"/>
      <c r="HP6" s="852"/>
      <c r="HQ6" s="852"/>
      <c r="HR6" s="852"/>
      <c r="HS6" s="852"/>
      <c r="HT6" s="852"/>
      <c r="HU6" s="852"/>
      <c r="HV6" s="852"/>
      <c r="HW6" s="852"/>
      <c r="HX6" s="852"/>
      <c r="HY6" s="852"/>
      <c r="HZ6" s="852"/>
      <c r="IA6" s="852"/>
      <c r="IB6" s="852"/>
      <c r="IC6" s="852"/>
      <c r="ID6" s="852"/>
      <c r="IE6" s="852"/>
      <c r="IF6" s="852"/>
      <c r="IG6" s="852"/>
      <c r="IH6" s="852"/>
      <c r="II6" s="852"/>
      <c r="IJ6" s="852"/>
      <c r="IK6" s="852"/>
      <c r="IL6" s="852"/>
      <c r="IM6" s="852"/>
      <c r="IN6" s="852"/>
      <c r="IO6" s="852"/>
      <c r="IP6" s="852"/>
      <c r="IQ6" s="852"/>
      <c r="IR6" s="852"/>
      <c r="IS6" s="852"/>
      <c r="IT6" s="852"/>
      <c r="IU6" s="852"/>
      <c r="IV6" s="852"/>
      <c r="IW6" s="852"/>
      <c r="IX6" s="852"/>
      <c r="IY6" s="852"/>
      <c r="IZ6" s="852"/>
      <c r="JA6" s="852"/>
      <c r="JB6" s="852"/>
      <c r="JC6" s="852"/>
      <c r="JD6" s="852"/>
      <c r="JE6" s="852"/>
      <c r="JF6" s="852"/>
      <c r="JG6" s="852"/>
      <c r="JH6" s="852"/>
      <c r="JI6" s="852"/>
      <c r="JJ6" s="852"/>
      <c r="JK6" s="852"/>
      <c r="JL6" s="852"/>
      <c r="JM6" s="852"/>
      <c r="JN6" s="852"/>
      <c r="JO6" s="852"/>
      <c r="JP6" s="852"/>
      <c r="JQ6" s="852"/>
      <c r="JR6" s="852"/>
      <c r="JS6" s="852"/>
      <c r="JT6" s="852"/>
      <c r="JU6" s="852"/>
      <c r="JV6" s="852"/>
      <c r="JW6" s="852"/>
      <c r="JX6" s="852"/>
      <c r="JY6" s="852"/>
      <c r="JZ6" s="852"/>
      <c r="KA6" s="852"/>
      <c r="KB6" s="852"/>
      <c r="KC6" s="852"/>
      <c r="KD6" s="852"/>
      <c r="KE6" s="852"/>
      <c r="KF6" s="852"/>
      <c r="KG6" s="852"/>
      <c r="KH6" s="852"/>
      <c r="KI6" s="852"/>
      <c r="KJ6" s="852"/>
      <c r="KK6" s="852"/>
      <c r="KL6" s="852"/>
      <c r="KM6" s="852"/>
      <c r="KN6" s="852"/>
      <c r="KO6" s="852"/>
      <c r="KP6" s="852"/>
      <c r="KQ6" s="852"/>
      <c r="KR6" s="852"/>
      <c r="KS6" s="852"/>
      <c r="KT6" s="852"/>
      <c r="KU6" s="852"/>
      <c r="KV6" s="852"/>
      <c r="KW6" s="852"/>
      <c r="KX6" s="852"/>
      <c r="KY6" s="852"/>
      <c r="KZ6" s="852"/>
      <c r="LA6" s="852"/>
      <c r="LB6" s="852"/>
      <c r="LC6" s="852"/>
      <c r="LD6" s="852"/>
      <c r="LE6" s="852"/>
      <c r="LF6" s="852"/>
      <c r="LG6" s="852"/>
      <c r="LH6" s="852"/>
      <c r="LI6" s="852"/>
      <c r="LJ6" s="852"/>
      <c r="LK6" s="852"/>
      <c r="LL6" s="852"/>
      <c r="LM6" s="852"/>
      <c r="LN6" s="852"/>
      <c r="LO6" s="852"/>
      <c r="LP6" s="852"/>
      <c r="LQ6" s="852"/>
      <c r="LR6" s="852"/>
      <c r="LS6" s="852"/>
      <c r="LT6" s="852"/>
      <c r="LU6" s="852"/>
      <c r="LV6" s="852"/>
      <c r="LW6" s="852"/>
      <c r="LX6" s="852"/>
      <c r="LY6" s="852"/>
      <c r="LZ6" s="852"/>
      <c r="MA6" s="852"/>
      <c r="MB6" s="852"/>
      <c r="MC6" s="852"/>
      <c r="MD6" s="852"/>
      <c r="ME6" s="852"/>
      <c r="MF6" s="852"/>
      <c r="MG6" s="852"/>
      <c r="MH6" s="852"/>
      <c r="MI6" s="852"/>
      <c r="MJ6" s="852"/>
      <c r="MK6" s="852"/>
      <c r="ML6" s="852"/>
      <c r="MM6" s="852"/>
      <c r="MN6" s="852"/>
      <c r="MO6" s="852"/>
      <c r="MP6" s="852"/>
      <c r="MQ6" s="852"/>
      <c r="MR6" s="852"/>
      <c r="MS6" s="852"/>
      <c r="MT6" s="852"/>
      <c r="MU6" s="852"/>
      <c r="MV6" s="852"/>
      <c r="MW6" s="852"/>
      <c r="MX6" s="852"/>
      <c r="MY6" s="852"/>
      <c r="MZ6" s="852"/>
      <c r="NA6" s="852"/>
      <c r="NB6" s="852"/>
      <c r="NC6" s="852"/>
      <c r="ND6" s="852"/>
      <c r="NE6" s="852"/>
      <c r="NF6" s="852"/>
      <c r="NG6" s="852"/>
      <c r="NH6" s="852"/>
      <c r="NI6" s="852"/>
      <c r="NJ6" s="852"/>
      <c r="NK6" s="852"/>
      <c r="NL6" s="852"/>
      <c r="NM6" s="852"/>
      <c r="NN6" s="852"/>
      <c r="NO6" s="852"/>
      <c r="NP6" s="852"/>
      <c r="NQ6" s="852"/>
      <c r="NR6" s="852"/>
      <c r="NS6" s="852"/>
      <c r="NT6" s="852"/>
      <c r="NU6" s="852"/>
      <c r="NV6" s="852"/>
      <c r="NW6" s="852"/>
      <c r="NX6" s="852"/>
      <c r="NY6" s="852"/>
      <c r="NZ6" s="852"/>
      <c r="OA6" s="852"/>
      <c r="OB6" s="852"/>
      <c r="OC6" s="852"/>
      <c r="OD6" s="852"/>
      <c r="OE6" s="852"/>
      <c r="OF6" s="852"/>
      <c r="OG6" s="852"/>
      <c r="OH6" s="852"/>
      <c r="OI6" s="852"/>
      <c r="OJ6" s="852"/>
      <c r="OK6" s="852"/>
      <c r="OL6" s="852"/>
      <c r="OM6" s="852"/>
      <c r="ON6" s="852"/>
      <c r="OO6" s="852"/>
      <c r="OP6" s="852"/>
      <c r="OQ6" s="852"/>
      <c r="OR6" s="852"/>
      <c r="OS6" s="852"/>
      <c r="OT6" s="852"/>
      <c r="OU6" s="852"/>
      <c r="OV6" s="852"/>
      <c r="OW6" s="852"/>
      <c r="OX6" s="852"/>
      <c r="OY6" s="852"/>
      <c r="OZ6" s="852"/>
      <c r="PA6" s="852"/>
      <c r="PB6" s="852"/>
      <c r="PC6" s="852"/>
      <c r="PD6" s="852"/>
      <c r="PE6" s="852"/>
      <c r="PF6" s="852"/>
      <c r="PG6" s="852"/>
      <c r="PH6" s="852"/>
      <c r="PI6" s="852"/>
      <c r="PJ6" s="852"/>
      <c r="PK6" s="852"/>
      <c r="PL6" s="852"/>
      <c r="PM6" s="852"/>
      <c r="PN6" s="852"/>
      <c r="PO6" s="852"/>
      <c r="PP6" s="852"/>
      <c r="PQ6" s="852"/>
      <c r="PR6" s="852"/>
      <c r="PS6" s="852"/>
      <c r="PT6" s="852"/>
      <c r="PU6" s="852"/>
      <c r="PV6" s="852"/>
      <c r="PW6" s="852"/>
      <c r="PX6" s="852"/>
      <c r="PY6" s="852"/>
      <c r="PZ6" s="852"/>
      <c r="QA6" s="852"/>
      <c r="QB6" s="852"/>
      <c r="QC6" s="852"/>
      <c r="QD6" s="852"/>
      <c r="QE6" s="852"/>
      <c r="QF6" s="852"/>
      <c r="QG6" s="852"/>
      <c r="QH6" s="852"/>
      <c r="QI6" s="852"/>
      <c r="QJ6" s="852"/>
      <c r="QK6" s="852"/>
      <c r="QL6" s="852"/>
      <c r="QM6" s="852"/>
      <c r="QN6" s="852"/>
      <c r="QO6" s="852"/>
      <c r="QP6" s="852"/>
      <c r="QQ6" s="852"/>
      <c r="QR6" s="852"/>
      <c r="QS6" s="852"/>
      <c r="QT6" s="852"/>
      <c r="QU6" s="852"/>
      <c r="QV6" s="852"/>
      <c r="QW6" s="852"/>
      <c r="QX6" s="852"/>
      <c r="QY6" s="852"/>
      <c r="QZ6" s="852"/>
      <c r="RA6" s="852"/>
      <c r="RB6" s="852"/>
      <c r="RC6" s="852"/>
      <c r="RD6" s="852"/>
      <c r="RE6" s="852"/>
      <c r="RF6" s="852"/>
      <c r="RG6" s="852"/>
      <c r="RH6" s="852"/>
      <c r="RI6" s="852"/>
      <c r="RJ6" s="852"/>
      <c r="RK6" s="852"/>
      <c r="RL6" s="852"/>
      <c r="RM6" s="852"/>
      <c r="RN6" s="852"/>
      <c r="RO6" s="852"/>
      <c r="RP6" s="852"/>
      <c r="RQ6" s="852"/>
      <c r="RR6" s="852"/>
      <c r="RS6" s="852"/>
      <c r="RT6" s="852"/>
      <c r="RU6" s="852"/>
      <c r="RV6" s="852"/>
      <c r="RW6" s="852"/>
      <c r="RX6" s="852"/>
      <c r="RY6" s="852"/>
      <c r="RZ6" s="852"/>
      <c r="SA6" s="852"/>
      <c r="SB6" s="852"/>
      <c r="SC6" s="852"/>
      <c r="SD6" s="852"/>
      <c r="SE6" s="852"/>
      <c r="SF6" s="852"/>
      <c r="SG6" s="852"/>
      <c r="SH6" s="852"/>
      <c r="SI6" s="852"/>
      <c r="SJ6" s="852"/>
      <c r="SK6" s="852"/>
      <c r="SL6" s="852"/>
      <c r="SM6" s="852"/>
      <c r="SN6" s="852"/>
      <c r="SO6" s="852"/>
      <c r="SP6" s="852"/>
      <c r="SQ6" s="852"/>
      <c r="SR6" s="852"/>
      <c r="SS6" s="852"/>
      <c r="ST6" s="852"/>
      <c r="SU6" s="852"/>
      <c r="SV6" s="852"/>
      <c r="SW6" s="852"/>
      <c r="SX6" s="852"/>
      <c r="SY6" s="852"/>
      <c r="SZ6" s="852"/>
      <c r="TA6" s="852"/>
      <c r="TB6" s="852"/>
      <c r="TC6" s="852"/>
      <c r="TD6" s="852"/>
      <c r="TE6" s="852"/>
      <c r="TF6" s="852"/>
      <c r="TG6" s="852"/>
      <c r="TH6" s="852"/>
      <c r="TI6" s="852"/>
      <c r="TJ6" s="852"/>
      <c r="TK6" s="852"/>
      <c r="TL6" s="852"/>
      <c r="TM6" s="852"/>
      <c r="TN6" s="852"/>
      <c r="TO6" s="852"/>
      <c r="TP6" s="852"/>
      <c r="TQ6" s="852"/>
      <c r="TR6" s="852"/>
      <c r="TS6" s="852"/>
      <c r="TT6" s="852"/>
      <c r="TU6" s="852"/>
      <c r="TV6" s="852"/>
      <c r="TW6" s="852"/>
      <c r="TX6" s="852"/>
      <c r="TY6" s="852"/>
      <c r="TZ6" s="852"/>
      <c r="UA6" s="852"/>
      <c r="UB6" s="852"/>
      <c r="UC6" s="852"/>
      <c r="UD6" s="852"/>
      <c r="UE6" s="852"/>
      <c r="UF6" s="852"/>
      <c r="UG6" s="852"/>
      <c r="UH6" s="852"/>
      <c r="UI6" s="852"/>
      <c r="UJ6" s="852"/>
      <c r="UK6" s="852"/>
      <c r="UL6" s="852"/>
      <c r="UM6" s="852"/>
      <c r="UN6" s="852"/>
      <c r="UO6" s="852"/>
      <c r="UP6" s="852"/>
      <c r="UQ6" s="852"/>
      <c r="UR6" s="852"/>
      <c r="US6" s="852"/>
      <c r="UT6" s="852"/>
      <c r="UU6" s="852"/>
      <c r="UV6" s="852"/>
      <c r="UW6" s="852"/>
      <c r="UX6" s="852"/>
      <c r="UY6" s="852"/>
      <c r="UZ6" s="852"/>
      <c r="VA6" s="852"/>
      <c r="VB6" s="852"/>
      <c r="VC6" s="852"/>
      <c r="VD6" s="852"/>
      <c r="VE6" s="852"/>
      <c r="VF6" s="852"/>
      <c r="VG6" s="852"/>
      <c r="VH6" s="852"/>
      <c r="VI6" s="852"/>
      <c r="VJ6" s="852"/>
      <c r="VK6" s="852"/>
      <c r="VL6" s="852"/>
      <c r="VM6" s="852"/>
      <c r="VN6" s="852"/>
      <c r="VO6" s="852"/>
      <c r="VP6" s="852"/>
      <c r="VQ6" s="852"/>
      <c r="VR6" s="852"/>
      <c r="VS6" s="852"/>
      <c r="VT6" s="852"/>
      <c r="VU6" s="852"/>
      <c r="VV6" s="852"/>
      <c r="VW6" s="852"/>
      <c r="VX6" s="852"/>
      <c r="VY6" s="852"/>
      <c r="VZ6" s="852"/>
      <c r="WA6" s="852"/>
      <c r="WB6" s="852"/>
      <c r="WC6" s="852"/>
      <c r="WD6" s="852"/>
      <c r="WE6" s="852"/>
      <c r="WF6" s="852"/>
      <c r="WG6" s="852"/>
      <c r="WH6" s="852"/>
      <c r="WI6" s="852"/>
      <c r="WJ6" s="852"/>
      <c r="WK6" s="852"/>
      <c r="WL6" s="852"/>
      <c r="WM6" s="852"/>
      <c r="WN6" s="852"/>
      <c r="WO6" s="852"/>
      <c r="WP6" s="852"/>
      <c r="WQ6" s="852"/>
      <c r="WR6" s="852"/>
      <c r="WS6" s="852"/>
      <c r="WT6" s="852"/>
      <c r="WU6" s="852"/>
      <c r="WV6" s="852"/>
      <c r="WW6" s="852"/>
      <c r="WX6" s="852"/>
      <c r="WY6" s="852"/>
      <c r="WZ6" s="852"/>
      <c r="XA6" s="852"/>
      <c r="XB6" s="852"/>
      <c r="XC6" s="852"/>
      <c r="XD6" s="852"/>
      <c r="XE6" s="852"/>
      <c r="XF6" s="852"/>
      <c r="XG6" s="852"/>
      <c r="XH6" s="852"/>
      <c r="XI6" s="852"/>
      <c r="XJ6" s="852"/>
      <c r="XK6" s="852"/>
      <c r="XL6" s="852"/>
      <c r="XM6" s="852"/>
      <c r="XN6" s="852"/>
      <c r="XO6" s="852"/>
      <c r="XP6" s="852"/>
      <c r="XQ6" s="852"/>
      <c r="XR6" s="852"/>
      <c r="XS6" s="852"/>
      <c r="XT6" s="852"/>
      <c r="XU6" s="852"/>
      <c r="XV6" s="852"/>
      <c r="XW6" s="852"/>
      <c r="XX6" s="852"/>
      <c r="XY6" s="852"/>
      <c r="XZ6" s="852"/>
      <c r="YA6" s="852"/>
      <c r="YB6" s="852"/>
      <c r="YC6" s="852"/>
      <c r="YD6" s="852"/>
      <c r="YE6" s="852"/>
      <c r="YF6" s="852"/>
      <c r="YG6" s="852"/>
      <c r="YH6" s="852"/>
      <c r="YI6" s="852"/>
      <c r="YJ6" s="852"/>
      <c r="YK6" s="852"/>
      <c r="YL6" s="852"/>
      <c r="YM6" s="852"/>
      <c r="YN6" s="852"/>
      <c r="YO6" s="852"/>
      <c r="YP6" s="852"/>
      <c r="YQ6" s="852"/>
      <c r="YR6" s="852"/>
      <c r="YS6" s="852"/>
      <c r="YT6" s="852"/>
      <c r="YU6" s="852"/>
      <c r="YV6" s="852"/>
      <c r="YW6" s="852"/>
      <c r="YX6" s="852"/>
      <c r="YY6" s="852"/>
      <c r="YZ6" s="852"/>
      <c r="ZA6" s="852"/>
      <c r="ZB6" s="852"/>
      <c r="ZC6" s="852"/>
      <c r="ZD6" s="852"/>
      <c r="ZE6" s="852"/>
      <c r="ZF6" s="852"/>
      <c r="ZG6" s="852"/>
      <c r="ZH6" s="852"/>
      <c r="ZI6" s="852"/>
      <c r="ZJ6" s="852"/>
      <c r="ZK6" s="852"/>
      <c r="ZL6" s="852"/>
      <c r="ZM6" s="852"/>
      <c r="ZN6" s="852"/>
      <c r="ZO6" s="852"/>
      <c r="ZP6" s="852"/>
      <c r="ZQ6" s="852"/>
      <c r="ZR6" s="852"/>
      <c r="ZS6" s="852"/>
      <c r="ZT6" s="852"/>
      <c r="ZU6" s="852"/>
      <c r="ZV6" s="852"/>
      <c r="ZW6" s="852"/>
      <c r="ZX6" s="852"/>
      <c r="ZY6" s="852"/>
      <c r="ZZ6" s="852"/>
      <c r="AAA6" s="852"/>
      <c r="AAB6" s="852"/>
      <c r="AAC6" s="852"/>
      <c r="AAD6" s="852"/>
      <c r="AAE6" s="852"/>
      <c r="AAF6" s="852"/>
      <c r="AAG6" s="852"/>
      <c r="AAH6" s="852"/>
      <c r="AAI6" s="852"/>
      <c r="AAJ6" s="852"/>
      <c r="AAK6" s="852"/>
      <c r="AAL6" s="852"/>
      <c r="AAM6" s="852"/>
      <c r="AAN6" s="852"/>
      <c r="AAO6" s="852"/>
      <c r="AAP6" s="852"/>
      <c r="AAQ6" s="852"/>
      <c r="AAR6" s="852"/>
      <c r="AAS6" s="852"/>
      <c r="AAT6" s="852"/>
      <c r="AAU6" s="852"/>
      <c r="AAV6" s="852"/>
      <c r="AAW6" s="852"/>
      <c r="AAX6" s="852"/>
      <c r="AAY6" s="852"/>
      <c r="AAZ6" s="852"/>
      <c r="ABA6" s="852"/>
      <c r="ABB6" s="852"/>
      <c r="ABC6" s="852"/>
      <c r="ABD6" s="852"/>
      <c r="ABE6" s="852"/>
      <c r="ABF6" s="852"/>
      <c r="ABG6" s="852"/>
      <c r="ABH6" s="852"/>
      <c r="ABI6" s="852"/>
      <c r="ABJ6" s="852"/>
      <c r="ABK6" s="852"/>
      <c r="ABL6" s="852"/>
      <c r="ABM6" s="852"/>
      <c r="ABN6" s="852"/>
      <c r="ABO6" s="852"/>
      <c r="ABP6" s="852"/>
      <c r="ABQ6" s="852"/>
      <c r="ABR6" s="852"/>
      <c r="ABS6" s="852"/>
      <c r="ABT6" s="852"/>
      <c r="ABU6" s="852"/>
      <c r="ABV6" s="852"/>
      <c r="ABW6" s="852"/>
      <c r="ABX6" s="852"/>
      <c r="ABY6" s="852"/>
      <c r="ABZ6" s="852"/>
      <c r="ACA6" s="852"/>
      <c r="ACB6" s="852"/>
      <c r="ACC6" s="852"/>
      <c r="ACD6" s="852"/>
      <c r="ACE6" s="852"/>
      <c r="ACF6" s="852"/>
      <c r="ACG6" s="852"/>
      <c r="ACH6" s="852"/>
      <c r="ACI6" s="852"/>
      <c r="ACJ6" s="852"/>
      <c r="ACK6" s="852"/>
      <c r="ACL6" s="852"/>
      <c r="ACM6" s="852"/>
      <c r="ACN6" s="852"/>
      <c r="ACO6" s="852"/>
      <c r="ACP6" s="852"/>
      <c r="ACQ6" s="852"/>
      <c r="ACR6" s="852"/>
      <c r="ACS6" s="852"/>
      <c r="ACT6" s="852"/>
      <c r="ACU6" s="852"/>
      <c r="ACV6" s="852"/>
      <c r="ACW6" s="852"/>
      <c r="ACX6" s="852"/>
      <c r="ACY6" s="852"/>
      <c r="ACZ6" s="852"/>
      <c r="ADA6" s="852"/>
      <c r="ADB6" s="852"/>
      <c r="ADC6" s="852"/>
      <c r="ADD6" s="852"/>
      <c r="ADE6" s="852"/>
      <c r="ADF6" s="852"/>
      <c r="ADG6" s="852"/>
      <c r="ADH6" s="852"/>
      <c r="ADI6" s="852"/>
      <c r="ADJ6" s="852"/>
      <c r="ADK6" s="852"/>
      <c r="ADL6" s="852"/>
      <c r="ADM6" s="852"/>
      <c r="ADN6" s="852"/>
      <c r="ADO6" s="852"/>
      <c r="ADP6" s="852"/>
      <c r="ADQ6" s="852"/>
      <c r="ADR6" s="852"/>
      <c r="ADS6" s="852"/>
      <c r="ADT6" s="852"/>
      <c r="ADU6" s="852"/>
      <c r="ADV6" s="852"/>
      <c r="ADW6" s="852"/>
      <c r="ADX6" s="852"/>
      <c r="ADY6" s="852"/>
      <c r="ADZ6" s="852"/>
      <c r="AEA6" s="852"/>
      <c r="AEB6" s="852"/>
      <c r="AEC6" s="852"/>
      <c r="AED6" s="852"/>
      <c r="AEE6" s="852"/>
      <c r="AEF6" s="852"/>
      <c r="AEG6" s="852"/>
      <c r="AEH6" s="852"/>
      <c r="AEI6" s="852"/>
      <c r="AEJ6" s="852"/>
      <c r="AEK6" s="852"/>
      <c r="AEL6" s="852"/>
      <c r="AEM6" s="852"/>
      <c r="AEN6" s="852"/>
      <c r="AEO6" s="852"/>
      <c r="AEP6" s="852"/>
      <c r="AEQ6" s="852"/>
      <c r="AER6" s="852"/>
      <c r="AES6" s="852"/>
      <c r="AET6" s="852"/>
      <c r="AEU6" s="852"/>
      <c r="AEV6" s="852"/>
      <c r="AEW6" s="852"/>
      <c r="AEX6" s="852"/>
      <c r="AEY6" s="852"/>
      <c r="AEZ6" s="852"/>
      <c r="AFA6" s="852"/>
      <c r="AFB6" s="852"/>
      <c r="AFC6" s="852"/>
      <c r="AFD6" s="852"/>
      <c r="AFE6" s="852"/>
      <c r="AFF6" s="852"/>
      <c r="AFG6" s="852"/>
      <c r="AFH6" s="852"/>
      <c r="AFI6" s="852"/>
      <c r="AFJ6" s="852"/>
      <c r="AFK6" s="852"/>
      <c r="AFL6" s="852"/>
      <c r="AFM6" s="852"/>
      <c r="AFN6" s="852"/>
      <c r="AFO6" s="852"/>
      <c r="AFP6" s="852"/>
      <c r="AFQ6" s="852"/>
      <c r="AFR6" s="852"/>
      <c r="AFS6" s="852"/>
      <c r="AFT6" s="852"/>
      <c r="AFU6" s="852"/>
      <c r="AFV6" s="852"/>
      <c r="AFW6" s="852"/>
      <c r="AFX6" s="852"/>
      <c r="AFY6" s="852"/>
      <c r="AFZ6" s="852"/>
      <c r="AGA6" s="852"/>
      <c r="AGB6" s="852"/>
      <c r="AGC6" s="852"/>
      <c r="AGD6" s="852"/>
      <c r="AGE6" s="852"/>
      <c r="AGF6" s="852"/>
      <c r="AGG6" s="852"/>
      <c r="AGH6" s="852"/>
      <c r="AGI6" s="852"/>
      <c r="AGJ6" s="852"/>
      <c r="AGK6" s="852"/>
      <c r="AGL6" s="852"/>
      <c r="AGM6" s="852"/>
      <c r="AGN6" s="852"/>
      <c r="AGO6" s="852"/>
      <c r="AGP6" s="852"/>
      <c r="AGQ6" s="852"/>
      <c r="AGR6" s="852"/>
      <c r="AGS6" s="852"/>
      <c r="AGT6" s="852"/>
      <c r="AGU6" s="852"/>
      <c r="AGV6" s="852"/>
      <c r="AGW6" s="852"/>
      <c r="AGX6" s="852"/>
      <c r="AGY6" s="852"/>
      <c r="AGZ6" s="852"/>
      <c r="AHA6" s="852"/>
      <c r="AHB6" s="852"/>
      <c r="AHC6" s="852"/>
      <c r="AHD6" s="852"/>
      <c r="AHE6" s="852"/>
      <c r="AHF6" s="852"/>
      <c r="AHG6" s="852"/>
      <c r="AHH6" s="852"/>
      <c r="AHI6" s="852"/>
      <c r="AHJ6" s="852"/>
      <c r="AHK6" s="852"/>
      <c r="AHL6" s="852"/>
      <c r="AHM6" s="852"/>
      <c r="AHN6" s="852"/>
      <c r="AHO6" s="852"/>
      <c r="AHP6" s="852"/>
      <c r="AHQ6" s="852"/>
      <c r="AHR6" s="852"/>
      <c r="AHS6" s="852"/>
      <c r="AHT6" s="852"/>
      <c r="AHU6" s="852"/>
      <c r="AHV6" s="852"/>
      <c r="AHW6" s="852"/>
      <c r="AHX6" s="852"/>
      <c r="AHY6" s="852"/>
      <c r="AHZ6" s="852"/>
      <c r="AIA6" s="852"/>
      <c r="AIB6" s="852"/>
      <c r="AIC6" s="852"/>
      <c r="AID6" s="852"/>
      <c r="AIE6" s="852"/>
      <c r="AIF6" s="852"/>
      <c r="AIG6" s="852"/>
      <c r="AIH6" s="852"/>
      <c r="AII6" s="852"/>
      <c r="AIJ6" s="852"/>
      <c r="AIK6" s="852"/>
      <c r="AIL6" s="852"/>
      <c r="AIM6" s="852"/>
      <c r="AIN6" s="852"/>
      <c r="AIO6" s="852"/>
      <c r="AIP6" s="852"/>
      <c r="AIQ6" s="852"/>
      <c r="AIR6" s="852"/>
      <c r="AIS6" s="852"/>
      <c r="AIT6" s="852"/>
      <c r="AIU6" s="852"/>
      <c r="AIV6" s="852"/>
      <c r="AIW6" s="852"/>
      <c r="AIX6" s="852"/>
      <c r="AIY6" s="852"/>
      <c r="AIZ6" s="852"/>
      <c r="AJA6" s="852"/>
      <c r="AJB6" s="852"/>
      <c r="AJC6" s="852"/>
      <c r="AJD6" s="852"/>
      <c r="AJE6" s="852"/>
      <c r="AJF6" s="852"/>
      <c r="AJG6" s="852"/>
      <c r="AJH6" s="852"/>
      <c r="AJI6" s="852"/>
      <c r="AJJ6" s="852"/>
      <c r="AJK6" s="852"/>
      <c r="AJL6" s="852"/>
      <c r="AJM6" s="852"/>
      <c r="AJN6" s="852"/>
      <c r="AJO6" s="852"/>
      <c r="AJP6" s="852"/>
      <c r="AJQ6" s="852"/>
      <c r="AJR6" s="852"/>
      <c r="AJS6" s="852"/>
      <c r="AJT6" s="852"/>
      <c r="AJU6" s="852"/>
      <c r="AJV6" s="852"/>
      <c r="AJW6" s="852"/>
      <c r="AJX6" s="852"/>
      <c r="AJY6" s="852"/>
      <c r="AJZ6" s="852"/>
      <c r="AKA6" s="852"/>
      <c r="AKB6" s="852"/>
      <c r="AKC6" s="852"/>
      <c r="AKD6" s="852"/>
      <c r="AKE6" s="852"/>
      <c r="AKF6" s="852"/>
      <c r="AKG6" s="852"/>
      <c r="AKH6" s="852"/>
      <c r="AKI6" s="852"/>
      <c r="AKJ6" s="852"/>
      <c r="AKK6" s="852"/>
      <c r="AKL6" s="852"/>
      <c r="AKM6" s="852"/>
      <c r="AKN6" s="852"/>
      <c r="AKO6" s="852"/>
      <c r="AKP6" s="852"/>
      <c r="AKQ6" s="852"/>
      <c r="AKR6" s="852"/>
      <c r="AKS6" s="852"/>
      <c r="AKT6" s="852"/>
      <c r="AKU6" s="852"/>
      <c r="AKV6" s="852"/>
      <c r="AKW6" s="852"/>
      <c r="AKX6" s="852"/>
      <c r="AKY6" s="852"/>
      <c r="AKZ6" s="852"/>
      <c r="ALA6" s="852"/>
      <c r="ALB6" s="852"/>
      <c r="ALC6" s="852"/>
      <c r="ALD6" s="852"/>
      <c r="ALE6" s="852"/>
      <c r="ALF6" s="852"/>
      <c r="ALG6" s="852"/>
      <c r="ALH6" s="852"/>
      <c r="ALI6" s="852"/>
      <c r="ALJ6" s="852"/>
      <c r="ALK6" s="852"/>
      <c r="ALL6" s="852"/>
      <c r="ALM6" s="852"/>
      <c r="ALN6" s="852"/>
      <c r="ALO6" s="852"/>
      <c r="ALP6" s="852"/>
      <c r="ALQ6" s="852"/>
      <c r="ALR6" s="852"/>
      <c r="ALS6" s="852"/>
      <c r="ALT6" s="852"/>
      <c r="ALU6" s="852"/>
      <c r="ALV6" s="852"/>
      <c r="ALW6" s="852"/>
      <c r="ALX6" s="852"/>
      <c r="ALY6" s="852"/>
      <c r="ALZ6" s="852"/>
      <c r="AMA6" s="852"/>
      <c r="AMB6" s="852"/>
      <c r="AMC6" s="852"/>
      <c r="AMD6" s="852"/>
      <c r="AME6" s="852"/>
      <c r="AMF6" s="852"/>
      <c r="AMG6" s="852"/>
      <c r="AMH6" s="852"/>
    </row>
    <row r="7" spans="1:1022" ht="15.6">
      <c r="A7" s="856" t="s">
        <v>2923</v>
      </c>
      <c r="B7" s="857" t="s">
        <v>15</v>
      </c>
      <c r="C7" s="852"/>
      <c r="D7" s="852"/>
      <c r="E7" s="852"/>
      <c r="F7" s="852"/>
      <c r="G7" s="852"/>
      <c r="H7" s="853"/>
      <c r="I7" s="852"/>
      <c r="J7" s="852"/>
      <c r="K7" s="852"/>
      <c r="L7" s="852"/>
      <c r="M7" s="852"/>
      <c r="N7" s="853"/>
      <c r="O7" s="853"/>
      <c r="P7" s="853"/>
      <c r="Q7" s="853"/>
      <c r="R7" s="852"/>
      <c r="S7" s="853"/>
      <c r="T7" s="852"/>
      <c r="U7" s="852"/>
      <c r="V7" s="852"/>
      <c r="W7" s="852"/>
      <c r="X7" s="852"/>
      <c r="Y7" s="852"/>
      <c r="Z7" s="852"/>
      <c r="AA7" s="852"/>
      <c r="AB7" s="852"/>
      <c r="AC7" s="852"/>
      <c r="AD7" s="852"/>
      <c r="AE7" s="852"/>
      <c r="AF7" s="852"/>
      <c r="AG7" s="852"/>
      <c r="AH7" s="852"/>
      <c r="AI7" s="852"/>
      <c r="AJ7" s="852"/>
      <c r="AK7" s="852"/>
      <c r="AL7" s="852"/>
      <c r="AM7" s="852"/>
      <c r="AN7" s="852"/>
      <c r="AO7" s="852"/>
      <c r="AP7" s="852"/>
      <c r="AQ7" s="852"/>
      <c r="AR7" s="852"/>
      <c r="AS7" s="852"/>
      <c r="AT7" s="852"/>
      <c r="AU7" s="852"/>
      <c r="AV7" s="852"/>
      <c r="AW7" s="852"/>
      <c r="AX7" s="852"/>
      <c r="AY7" s="852"/>
      <c r="AZ7" s="852"/>
      <c r="BA7" s="852"/>
      <c r="BB7" s="852"/>
      <c r="BC7" s="852"/>
      <c r="BD7" s="852"/>
      <c r="BE7" s="852"/>
      <c r="BF7" s="852"/>
      <c r="BG7" s="852"/>
      <c r="BH7" s="852"/>
      <c r="BI7" s="852"/>
      <c r="BJ7" s="852"/>
      <c r="BK7" s="852"/>
      <c r="BL7" s="852"/>
      <c r="BM7" s="852"/>
      <c r="BN7" s="852"/>
      <c r="BO7" s="852"/>
      <c r="BP7" s="852"/>
      <c r="BQ7" s="852"/>
      <c r="BR7" s="852"/>
      <c r="BS7" s="852"/>
      <c r="BT7" s="852"/>
      <c r="BU7" s="852"/>
      <c r="BV7" s="852"/>
      <c r="BW7" s="852"/>
      <c r="BX7" s="852"/>
      <c r="BY7" s="852"/>
      <c r="BZ7" s="852"/>
      <c r="CA7" s="852"/>
      <c r="CB7" s="852"/>
      <c r="CC7" s="852"/>
      <c r="CD7" s="852"/>
      <c r="CE7" s="852"/>
      <c r="CF7" s="852"/>
      <c r="CG7" s="852"/>
      <c r="CH7" s="852"/>
      <c r="CI7" s="852"/>
      <c r="CJ7" s="852"/>
      <c r="CK7" s="852"/>
      <c r="CL7" s="852"/>
      <c r="CM7" s="852"/>
      <c r="CN7" s="852"/>
      <c r="CO7" s="852"/>
      <c r="CP7" s="852"/>
      <c r="CQ7" s="852"/>
      <c r="CR7" s="852"/>
      <c r="CS7" s="852"/>
      <c r="CT7" s="852"/>
      <c r="CU7" s="852"/>
      <c r="CV7" s="852"/>
      <c r="CW7" s="852"/>
      <c r="CX7" s="852"/>
      <c r="CY7" s="852"/>
      <c r="CZ7" s="852"/>
      <c r="DA7" s="852"/>
      <c r="DB7" s="852"/>
      <c r="DC7" s="852"/>
      <c r="DD7" s="852"/>
      <c r="DE7" s="852"/>
      <c r="DF7" s="852"/>
      <c r="DG7" s="852"/>
      <c r="DH7" s="852"/>
      <c r="DI7" s="852"/>
      <c r="DJ7" s="852"/>
      <c r="DK7" s="852"/>
      <c r="DL7" s="852"/>
      <c r="DM7" s="852"/>
      <c r="DN7" s="852"/>
      <c r="DO7" s="852"/>
      <c r="DP7" s="852"/>
      <c r="DQ7" s="852"/>
      <c r="DR7" s="852"/>
      <c r="DS7" s="852"/>
      <c r="DT7" s="852"/>
      <c r="DU7" s="852"/>
      <c r="DV7" s="852"/>
      <c r="DW7" s="852"/>
      <c r="DX7" s="852"/>
      <c r="DY7" s="852"/>
      <c r="DZ7" s="852"/>
      <c r="EA7" s="852"/>
      <c r="EB7" s="852"/>
      <c r="EC7" s="852"/>
      <c r="ED7" s="852"/>
      <c r="EE7" s="852"/>
      <c r="EF7" s="852"/>
      <c r="EG7" s="852"/>
      <c r="EH7" s="852"/>
      <c r="EI7" s="852"/>
      <c r="EJ7" s="852"/>
      <c r="EK7" s="852"/>
      <c r="EL7" s="852"/>
      <c r="EM7" s="852"/>
      <c r="EN7" s="852"/>
      <c r="EO7" s="852"/>
      <c r="EP7" s="852"/>
      <c r="EQ7" s="852"/>
      <c r="ER7" s="852"/>
      <c r="ES7" s="852"/>
      <c r="ET7" s="852"/>
      <c r="EU7" s="852"/>
      <c r="EV7" s="852"/>
      <c r="EW7" s="852"/>
      <c r="EX7" s="852"/>
      <c r="EY7" s="852"/>
      <c r="EZ7" s="852"/>
      <c r="FA7" s="852"/>
      <c r="FB7" s="852"/>
      <c r="FC7" s="852"/>
      <c r="FD7" s="852"/>
      <c r="FE7" s="852"/>
      <c r="FF7" s="852"/>
      <c r="FG7" s="852"/>
      <c r="FH7" s="852"/>
      <c r="FI7" s="852"/>
      <c r="FJ7" s="852"/>
      <c r="FK7" s="852"/>
      <c r="FL7" s="852"/>
      <c r="FM7" s="852"/>
      <c r="FN7" s="852"/>
      <c r="FO7" s="852"/>
      <c r="FP7" s="852"/>
      <c r="FQ7" s="852"/>
      <c r="FR7" s="852"/>
      <c r="FS7" s="852"/>
      <c r="FT7" s="852"/>
      <c r="FU7" s="852"/>
      <c r="FV7" s="852"/>
      <c r="FW7" s="852"/>
      <c r="FX7" s="852"/>
      <c r="FY7" s="852"/>
      <c r="FZ7" s="852"/>
      <c r="GA7" s="852"/>
      <c r="GB7" s="852"/>
      <c r="GC7" s="852"/>
      <c r="GD7" s="852"/>
      <c r="GE7" s="852"/>
      <c r="GF7" s="852"/>
      <c r="GG7" s="852"/>
      <c r="GH7" s="852"/>
      <c r="GI7" s="852"/>
      <c r="GJ7" s="852"/>
      <c r="GK7" s="852"/>
      <c r="GL7" s="852"/>
      <c r="GM7" s="852"/>
      <c r="GN7" s="852"/>
      <c r="GO7" s="852"/>
      <c r="GP7" s="852"/>
      <c r="GQ7" s="852"/>
      <c r="GR7" s="852"/>
      <c r="GS7" s="852"/>
      <c r="GT7" s="852"/>
      <c r="GU7" s="852"/>
      <c r="GV7" s="852"/>
      <c r="GW7" s="852"/>
      <c r="GX7" s="852"/>
      <c r="GY7" s="852"/>
      <c r="GZ7" s="852"/>
      <c r="HA7" s="852"/>
      <c r="HB7" s="852"/>
      <c r="HC7" s="852"/>
      <c r="HD7" s="852"/>
      <c r="HE7" s="852"/>
      <c r="HF7" s="852"/>
      <c r="HG7" s="852"/>
      <c r="HH7" s="852"/>
      <c r="HI7" s="852"/>
      <c r="HJ7" s="852"/>
      <c r="HK7" s="852"/>
      <c r="HL7" s="852"/>
      <c r="HM7" s="852"/>
      <c r="HN7" s="852"/>
      <c r="HO7" s="852"/>
      <c r="HP7" s="852"/>
      <c r="HQ7" s="852"/>
      <c r="HR7" s="852"/>
      <c r="HS7" s="852"/>
      <c r="HT7" s="852"/>
      <c r="HU7" s="852"/>
      <c r="HV7" s="852"/>
      <c r="HW7" s="852"/>
      <c r="HX7" s="852"/>
      <c r="HY7" s="852"/>
      <c r="HZ7" s="852"/>
      <c r="IA7" s="852"/>
      <c r="IB7" s="852"/>
      <c r="IC7" s="852"/>
      <c r="ID7" s="852"/>
      <c r="IE7" s="852"/>
      <c r="IF7" s="852"/>
      <c r="IG7" s="852"/>
      <c r="IH7" s="852"/>
      <c r="II7" s="852"/>
      <c r="IJ7" s="852"/>
      <c r="IK7" s="852"/>
      <c r="IL7" s="852"/>
      <c r="IM7" s="852"/>
      <c r="IN7" s="852"/>
      <c r="IO7" s="852"/>
      <c r="IP7" s="852"/>
      <c r="IQ7" s="852"/>
      <c r="IR7" s="852"/>
      <c r="IS7" s="852"/>
      <c r="IT7" s="852"/>
      <c r="IU7" s="852"/>
      <c r="IV7" s="852"/>
      <c r="IW7" s="852"/>
      <c r="IX7" s="852"/>
      <c r="IY7" s="852"/>
      <c r="IZ7" s="852"/>
      <c r="JA7" s="852"/>
      <c r="JB7" s="852"/>
      <c r="JC7" s="852"/>
      <c r="JD7" s="852"/>
      <c r="JE7" s="852"/>
      <c r="JF7" s="852"/>
      <c r="JG7" s="852"/>
      <c r="JH7" s="852"/>
      <c r="JI7" s="852"/>
      <c r="JJ7" s="852"/>
      <c r="JK7" s="852"/>
      <c r="JL7" s="852"/>
      <c r="JM7" s="852"/>
      <c r="JN7" s="852"/>
      <c r="JO7" s="852"/>
      <c r="JP7" s="852"/>
      <c r="JQ7" s="852"/>
      <c r="JR7" s="852"/>
      <c r="JS7" s="852"/>
      <c r="JT7" s="852"/>
      <c r="JU7" s="852"/>
      <c r="JV7" s="852"/>
      <c r="JW7" s="852"/>
      <c r="JX7" s="852"/>
      <c r="JY7" s="852"/>
      <c r="JZ7" s="852"/>
      <c r="KA7" s="852"/>
      <c r="KB7" s="852"/>
      <c r="KC7" s="852"/>
      <c r="KD7" s="852"/>
      <c r="KE7" s="852"/>
      <c r="KF7" s="852"/>
      <c r="KG7" s="852"/>
      <c r="KH7" s="852"/>
      <c r="KI7" s="852"/>
      <c r="KJ7" s="852"/>
      <c r="KK7" s="852"/>
      <c r="KL7" s="852"/>
      <c r="KM7" s="852"/>
      <c r="KN7" s="852"/>
      <c r="KO7" s="852"/>
      <c r="KP7" s="852"/>
      <c r="KQ7" s="852"/>
      <c r="KR7" s="852"/>
      <c r="KS7" s="852"/>
      <c r="KT7" s="852"/>
      <c r="KU7" s="852"/>
      <c r="KV7" s="852"/>
      <c r="KW7" s="852"/>
      <c r="KX7" s="852"/>
      <c r="KY7" s="852"/>
      <c r="KZ7" s="852"/>
      <c r="LA7" s="852"/>
      <c r="LB7" s="852"/>
      <c r="LC7" s="852"/>
      <c r="LD7" s="852"/>
      <c r="LE7" s="852"/>
      <c r="LF7" s="852"/>
      <c r="LG7" s="852"/>
      <c r="LH7" s="852"/>
      <c r="LI7" s="852"/>
      <c r="LJ7" s="852"/>
      <c r="LK7" s="852"/>
      <c r="LL7" s="852"/>
      <c r="LM7" s="852"/>
      <c r="LN7" s="852"/>
      <c r="LO7" s="852"/>
      <c r="LP7" s="852"/>
      <c r="LQ7" s="852"/>
      <c r="LR7" s="852"/>
      <c r="LS7" s="852"/>
      <c r="LT7" s="852"/>
      <c r="LU7" s="852"/>
      <c r="LV7" s="852"/>
      <c r="LW7" s="852"/>
      <c r="LX7" s="852"/>
      <c r="LY7" s="852"/>
      <c r="LZ7" s="852"/>
      <c r="MA7" s="852"/>
      <c r="MB7" s="852"/>
      <c r="MC7" s="852"/>
      <c r="MD7" s="852"/>
      <c r="ME7" s="852"/>
      <c r="MF7" s="852"/>
      <c r="MG7" s="852"/>
      <c r="MH7" s="852"/>
      <c r="MI7" s="852"/>
      <c r="MJ7" s="852"/>
      <c r="MK7" s="852"/>
      <c r="ML7" s="852"/>
      <c r="MM7" s="852"/>
      <c r="MN7" s="852"/>
      <c r="MO7" s="852"/>
      <c r="MP7" s="852"/>
      <c r="MQ7" s="852"/>
      <c r="MR7" s="852"/>
      <c r="MS7" s="852"/>
      <c r="MT7" s="852"/>
      <c r="MU7" s="852"/>
      <c r="MV7" s="852"/>
      <c r="MW7" s="852"/>
      <c r="MX7" s="852"/>
      <c r="MY7" s="852"/>
      <c r="MZ7" s="852"/>
      <c r="NA7" s="852"/>
      <c r="NB7" s="852"/>
      <c r="NC7" s="852"/>
      <c r="ND7" s="852"/>
      <c r="NE7" s="852"/>
      <c r="NF7" s="852"/>
      <c r="NG7" s="852"/>
      <c r="NH7" s="852"/>
      <c r="NI7" s="852"/>
      <c r="NJ7" s="852"/>
      <c r="NK7" s="852"/>
      <c r="NL7" s="852"/>
      <c r="NM7" s="852"/>
      <c r="NN7" s="852"/>
      <c r="NO7" s="852"/>
      <c r="NP7" s="852"/>
      <c r="NQ7" s="852"/>
      <c r="NR7" s="852"/>
      <c r="NS7" s="852"/>
      <c r="NT7" s="852"/>
      <c r="NU7" s="852"/>
      <c r="NV7" s="852"/>
      <c r="NW7" s="852"/>
      <c r="NX7" s="852"/>
      <c r="NY7" s="852"/>
      <c r="NZ7" s="852"/>
      <c r="OA7" s="852"/>
      <c r="OB7" s="852"/>
      <c r="OC7" s="852"/>
      <c r="OD7" s="852"/>
      <c r="OE7" s="852"/>
      <c r="OF7" s="852"/>
      <c r="OG7" s="852"/>
      <c r="OH7" s="852"/>
      <c r="OI7" s="852"/>
      <c r="OJ7" s="852"/>
      <c r="OK7" s="852"/>
      <c r="OL7" s="852"/>
      <c r="OM7" s="852"/>
      <c r="ON7" s="852"/>
      <c r="OO7" s="852"/>
      <c r="OP7" s="852"/>
      <c r="OQ7" s="852"/>
      <c r="OR7" s="852"/>
      <c r="OS7" s="852"/>
      <c r="OT7" s="852"/>
      <c r="OU7" s="852"/>
      <c r="OV7" s="852"/>
      <c r="OW7" s="852"/>
      <c r="OX7" s="852"/>
      <c r="OY7" s="852"/>
      <c r="OZ7" s="852"/>
      <c r="PA7" s="852"/>
      <c r="PB7" s="852"/>
      <c r="PC7" s="852"/>
      <c r="PD7" s="852"/>
      <c r="PE7" s="852"/>
      <c r="PF7" s="852"/>
      <c r="PG7" s="852"/>
      <c r="PH7" s="852"/>
      <c r="PI7" s="852"/>
      <c r="PJ7" s="852"/>
      <c r="PK7" s="852"/>
      <c r="PL7" s="852"/>
      <c r="PM7" s="852"/>
      <c r="PN7" s="852"/>
      <c r="PO7" s="852"/>
      <c r="PP7" s="852"/>
      <c r="PQ7" s="852"/>
      <c r="PR7" s="852"/>
      <c r="PS7" s="852"/>
      <c r="PT7" s="852"/>
      <c r="PU7" s="852"/>
      <c r="PV7" s="852"/>
      <c r="PW7" s="852"/>
      <c r="PX7" s="852"/>
      <c r="PY7" s="852"/>
      <c r="PZ7" s="852"/>
      <c r="QA7" s="852"/>
      <c r="QB7" s="852"/>
      <c r="QC7" s="852"/>
      <c r="QD7" s="852"/>
      <c r="QE7" s="852"/>
      <c r="QF7" s="852"/>
      <c r="QG7" s="852"/>
      <c r="QH7" s="852"/>
      <c r="QI7" s="852"/>
      <c r="QJ7" s="852"/>
      <c r="QK7" s="852"/>
      <c r="QL7" s="852"/>
      <c r="QM7" s="852"/>
      <c r="QN7" s="852"/>
      <c r="QO7" s="852"/>
      <c r="QP7" s="852"/>
      <c r="QQ7" s="852"/>
      <c r="QR7" s="852"/>
      <c r="QS7" s="852"/>
      <c r="QT7" s="852"/>
      <c r="QU7" s="852"/>
      <c r="QV7" s="852"/>
      <c r="QW7" s="852"/>
      <c r="QX7" s="852"/>
      <c r="QY7" s="852"/>
      <c r="QZ7" s="852"/>
      <c r="RA7" s="852"/>
      <c r="RB7" s="852"/>
      <c r="RC7" s="852"/>
      <c r="RD7" s="852"/>
      <c r="RE7" s="852"/>
      <c r="RF7" s="852"/>
      <c r="RG7" s="852"/>
      <c r="RH7" s="852"/>
      <c r="RI7" s="852"/>
      <c r="RJ7" s="852"/>
      <c r="RK7" s="852"/>
      <c r="RL7" s="852"/>
      <c r="RM7" s="852"/>
      <c r="RN7" s="852"/>
      <c r="RO7" s="852"/>
      <c r="RP7" s="852"/>
      <c r="RQ7" s="852"/>
      <c r="RR7" s="852"/>
      <c r="RS7" s="852"/>
      <c r="RT7" s="852"/>
      <c r="RU7" s="852"/>
      <c r="RV7" s="852"/>
      <c r="RW7" s="852"/>
      <c r="RX7" s="852"/>
      <c r="RY7" s="852"/>
      <c r="RZ7" s="852"/>
      <c r="SA7" s="852"/>
      <c r="SB7" s="852"/>
      <c r="SC7" s="852"/>
      <c r="SD7" s="852"/>
      <c r="SE7" s="852"/>
      <c r="SF7" s="852"/>
      <c r="SG7" s="852"/>
      <c r="SH7" s="852"/>
      <c r="SI7" s="852"/>
      <c r="SJ7" s="852"/>
      <c r="SK7" s="852"/>
      <c r="SL7" s="852"/>
      <c r="SM7" s="852"/>
      <c r="SN7" s="852"/>
      <c r="SO7" s="852"/>
      <c r="SP7" s="852"/>
      <c r="SQ7" s="852"/>
      <c r="SR7" s="852"/>
      <c r="SS7" s="852"/>
      <c r="ST7" s="852"/>
      <c r="SU7" s="852"/>
      <c r="SV7" s="852"/>
      <c r="SW7" s="852"/>
      <c r="SX7" s="852"/>
      <c r="SY7" s="852"/>
      <c r="SZ7" s="852"/>
      <c r="TA7" s="852"/>
      <c r="TB7" s="852"/>
      <c r="TC7" s="852"/>
      <c r="TD7" s="852"/>
      <c r="TE7" s="852"/>
      <c r="TF7" s="852"/>
      <c r="TG7" s="852"/>
      <c r="TH7" s="852"/>
      <c r="TI7" s="852"/>
      <c r="TJ7" s="852"/>
      <c r="TK7" s="852"/>
      <c r="TL7" s="852"/>
      <c r="TM7" s="852"/>
      <c r="TN7" s="852"/>
      <c r="TO7" s="852"/>
      <c r="TP7" s="852"/>
      <c r="TQ7" s="852"/>
      <c r="TR7" s="852"/>
      <c r="TS7" s="852"/>
      <c r="TT7" s="852"/>
      <c r="TU7" s="852"/>
      <c r="TV7" s="852"/>
      <c r="TW7" s="852"/>
      <c r="TX7" s="852"/>
      <c r="TY7" s="852"/>
      <c r="TZ7" s="852"/>
      <c r="UA7" s="852"/>
      <c r="UB7" s="852"/>
      <c r="UC7" s="852"/>
      <c r="UD7" s="852"/>
      <c r="UE7" s="852"/>
      <c r="UF7" s="852"/>
      <c r="UG7" s="852"/>
      <c r="UH7" s="852"/>
      <c r="UI7" s="852"/>
      <c r="UJ7" s="852"/>
      <c r="UK7" s="852"/>
      <c r="UL7" s="852"/>
      <c r="UM7" s="852"/>
      <c r="UN7" s="852"/>
      <c r="UO7" s="852"/>
      <c r="UP7" s="852"/>
      <c r="UQ7" s="852"/>
      <c r="UR7" s="852"/>
      <c r="US7" s="852"/>
      <c r="UT7" s="852"/>
      <c r="UU7" s="852"/>
      <c r="UV7" s="852"/>
      <c r="UW7" s="852"/>
      <c r="UX7" s="852"/>
      <c r="UY7" s="852"/>
      <c r="UZ7" s="852"/>
      <c r="VA7" s="852"/>
      <c r="VB7" s="852"/>
      <c r="VC7" s="852"/>
      <c r="VD7" s="852"/>
      <c r="VE7" s="852"/>
      <c r="VF7" s="852"/>
      <c r="VG7" s="852"/>
      <c r="VH7" s="852"/>
      <c r="VI7" s="852"/>
      <c r="VJ7" s="852"/>
      <c r="VK7" s="852"/>
      <c r="VL7" s="852"/>
      <c r="VM7" s="852"/>
      <c r="VN7" s="852"/>
      <c r="VO7" s="852"/>
      <c r="VP7" s="852"/>
      <c r="VQ7" s="852"/>
      <c r="VR7" s="852"/>
      <c r="VS7" s="852"/>
      <c r="VT7" s="852"/>
      <c r="VU7" s="852"/>
      <c r="VV7" s="852"/>
      <c r="VW7" s="852"/>
      <c r="VX7" s="852"/>
      <c r="VY7" s="852"/>
      <c r="VZ7" s="852"/>
      <c r="WA7" s="852"/>
      <c r="WB7" s="852"/>
      <c r="WC7" s="852"/>
      <c r="WD7" s="852"/>
      <c r="WE7" s="852"/>
      <c r="WF7" s="852"/>
      <c r="WG7" s="852"/>
      <c r="WH7" s="852"/>
      <c r="WI7" s="852"/>
      <c r="WJ7" s="852"/>
      <c r="WK7" s="852"/>
      <c r="WL7" s="852"/>
      <c r="WM7" s="852"/>
      <c r="WN7" s="852"/>
      <c r="WO7" s="852"/>
      <c r="WP7" s="852"/>
      <c r="WQ7" s="852"/>
      <c r="WR7" s="852"/>
      <c r="WS7" s="852"/>
      <c r="WT7" s="852"/>
      <c r="WU7" s="852"/>
      <c r="WV7" s="852"/>
      <c r="WW7" s="852"/>
      <c r="WX7" s="852"/>
      <c r="WY7" s="852"/>
      <c r="WZ7" s="852"/>
      <c r="XA7" s="852"/>
      <c r="XB7" s="852"/>
      <c r="XC7" s="852"/>
      <c r="XD7" s="852"/>
      <c r="XE7" s="852"/>
      <c r="XF7" s="852"/>
      <c r="XG7" s="852"/>
      <c r="XH7" s="852"/>
      <c r="XI7" s="852"/>
      <c r="XJ7" s="852"/>
      <c r="XK7" s="852"/>
      <c r="XL7" s="852"/>
      <c r="XM7" s="852"/>
      <c r="XN7" s="852"/>
      <c r="XO7" s="852"/>
      <c r="XP7" s="852"/>
      <c r="XQ7" s="852"/>
      <c r="XR7" s="852"/>
      <c r="XS7" s="852"/>
      <c r="XT7" s="852"/>
      <c r="XU7" s="852"/>
      <c r="XV7" s="852"/>
      <c r="XW7" s="852"/>
      <c r="XX7" s="852"/>
      <c r="XY7" s="852"/>
      <c r="XZ7" s="852"/>
      <c r="YA7" s="852"/>
      <c r="YB7" s="852"/>
      <c r="YC7" s="852"/>
      <c r="YD7" s="852"/>
      <c r="YE7" s="852"/>
      <c r="YF7" s="852"/>
      <c r="YG7" s="852"/>
      <c r="YH7" s="852"/>
      <c r="YI7" s="852"/>
      <c r="YJ7" s="852"/>
      <c r="YK7" s="852"/>
      <c r="YL7" s="852"/>
      <c r="YM7" s="852"/>
      <c r="YN7" s="852"/>
      <c r="YO7" s="852"/>
      <c r="YP7" s="852"/>
      <c r="YQ7" s="852"/>
      <c r="YR7" s="852"/>
      <c r="YS7" s="852"/>
      <c r="YT7" s="852"/>
      <c r="YU7" s="852"/>
      <c r="YV7" s="852"/>
      <c r="YW7" s="852"/>
      <c r="YX7" s="852"/>
      <c r="YY7" s="852"/>
      <c r="YZ7" s="852"/>
      <c r="ZA7" s="852"/>
      <c r="ZB7" s="852"/>
      <c r="ZC7" s="852"/>
      <c r="ZD7" s="852"/>
      <c r="ZE7" s="852"/>
      <c r="ZF7" s="852"/>
      <c r="ZG7" s="852"/>
      <c r="ZH7" s="852"/>
      <c r="ZI7" s="852"/>
      <c r="ZJ7" s="852"/>
      <c r="ZK7" s="852"/>
      <c r="ZL7" s="852"/>
      <c r="ZM7" s="852"/>
      <c r="ZN7" s="852"/>
      <c r="ZO7" s="852"/>
      <c r="ZP7" s="852"/>
      <c r="ZQ7" s="852"/>
      <c r="ZR7" s="852"/>
      <c r="ZS7" s="852"/>
      <c r="ZT7" s="852"/>
      <c r="ZU7" s="852"/>
      <c r="ZV7" s="852"/>
      <c r="ZW7" s="852"/>
      <c r="ZX7" s="852"/>
      <c r="ZY7" s="852"/>
      <c r="ZZ7" s="852"/>
      <c r="AAA7" s="852"/>
      <c r="AAB7" s="852"/>
      <c r="AAC7" s="852"/>
      <c r="AAD7" s="852"/>
      <c r="AAE7" s="852"/>
      <c r="AAF7" s="852"/>
      <c r="AAG7" s="852"/>
      <c r="AAH7" s="852"/>
      <c r="AAI7" s="852"/>
      <c r="AAJ7" s="852"/>
      <c r="AAK7" s="852"/>
      <c r="AAL7" s="852"/>
      <c r="AAM7" s="852"/>
      <c r="AAN7" s="852"/>
      <c r="AAO7" s="852"/>
      <c r="AAP7" s="852"/>
      <c r="AAQ7" s="852"/>
      <c r="AAR7" s="852"/>
      <c r="AAS7" s="852"/>
      <c r="AAT7" s="852"/>
      <c r="AAU7" s="852"/>
      <c r="AAV7" s="852"/>
      <c r="AAW7" s="852"/>
      <c r="AAX7" s="852"/>
      <c r="AAY7" s="852"/>
      <c r="AAZ7" s="852"/>
      <c r="ABA7" s="852"/>
      <c r="ABB7" s="852"/>
      <c r="ABC7" s="852"/>
      <c r="ABD7" s="852"/>
      <c r="ABE7" s="852"/>
      <c r="ABF7" s="852"/>
      <c r="ABG7" s="852"/>
      <c r="ABH7" s="852"/>
      <c r="ABI7" s="852"/>
      <c r="ABJ7" s="852"/>
      <c r="ABK7" s="852"/>
      <c r="ABL7" s="852"/>
      <c r="ABM7" s="852"/>
      <c r="ABN7" s="852"/>
      <c r="ABO7" s="852"/>
      <c r="ABP7" s="852"/>
      <c r="ABQ7" s="852"/>
      <c r="ABR7" s="852"/>
      <c r="ABS7" s="852"/>
      <c r="ABT7" s="852"/>
      <c r="ABU7" s="852"/>
      <c r="ABV7" s="852"/>
      <c r="ABW7" s="852"/>
      <c r="ABX7" s="852"/>
      <c r="ABY7" s="852"/>
      <c r="ABZ7" s="852"/>
      <c r="ACA7" s="852"/>
      <c r="ACB7" s="852"/>
      <c r="ACC7" s="852"/>
      <c r="ACD7" s="852"/>
      <c r="ACE7" s="852"/>
      <c r="ACF7" s="852"/>
      <c r="ACG7" s="852"/>
      <c r="ACH7" s="852"/>
      <c r="ACI7" s="852"/>
      <c r="ACJ7" s="852"/>
      <c r="ACK7" s="852"/>
      <c r="ACL7" s="852"/>
      <c r="ACM7" s="852"/>
      <c r="ACN7" s="852"/>
      <c r="ACO7" s="852"/>
      <c r="ACP7" s="852"/>
      <c r="ACQ7" s="852"/>
      <c r="ACR7" s="852"/>
      <c r="ACS7" s="852"/>
      <c r="ACT7" s="852"/>
      <c r="ACU7" s="852"/>
      <c r="ACV7" s="852"/>
      <c r="ACW7" s="852"/>
      <c r="ACX7" s="852"/>
      <c r="ACY7" s="852"/>
      <c r="ACZ7" s="852"/>
      <c r="ADA7" s="852"/>
      <c r="ADB7" s="852"/>
      <c r="ADC7" s="852"/>
      <c r="ADD7" s="852"/>
      <c r="ADE7" s="852"/>
      <c r="ADF7" s="852"/>
      <c r="ADG7" s="852"/>
      <c r="ADH7" s="852"/>
      <c r="ADI7" s="852"/>
      <c r="ADJ7" s="852"/>
      <c r="ADK7" s="852"/>
      <c r="ADL7" s="852"/>
      <c r="ADM7" s="852"/>
      <c r="ADN7" s="852"/>
      <c r="ADO7" s="852"/>
      <c r="ADP7" s="852"/>
      <c r="ADQ7" s="852"/>
      <c r="ADR7" s="852"/>
      <c r="ADS7" s="852"/>
      <c r="ADT7" s="852"/>
      <c r="ADU7" s="852"/>
      <c r="ADV7" s="852"/>
      <c r="ADW7" s="852"/>
      <c r="ADX7" s="852"/>
      <c r="ADY7" s="852"/>
      <c r="ADZ7" s="852"/>
      <c r="AEA7" s="852"/>
      <c r="AEB7" s="852"/>
      <c r="AEC7" s="852"/>
      <c r="AED7" s="852"/>
      <c r="AEE7" s="852"/>
      <c r="AEF7" s="852"/>
      <c r="AEG7" s="852"/>
      <c r="AEH7" s="852"/>
      <c r="AEI7" s="852"/>
      <c r="AEJ7" s="852"/>
      <c r="AEK7" s="852"/>
      <c r="AEL7" s="852"/>
      <c r="AEM7" s="852"/>
      <c r="AEN7" s="852"/>
      <c r="AEO7" s="852"/>
      <c r="AEP7" s="852"/>
      <c r="AEQ7" s="852"/>
      <c r="AER7" s="852"/>
      <c r="AES7" s="852"/>
      <c r="AET7" s="852"/>
      <c r="AEU7" s="852"/>
      <c r="AEV7" s="852"/>
      <c r="AEW7" s="852"/>
      <c r="AEX7" s="852"/>
      <c r="AEY7" s="852"/>
      <c r="AEZ7" s="852"/>
      <c r="AFA7" s="852"/>
      <c r="AFB7" s="852"/>
      <c r="AFC7" s="852"/>
      <c r="AFD7" s="852"/>
      <c r="AFE7" s="852"/>
      <c r="AFF7" s="852"/>
      <c r="AFG7" s="852"/>
      <c r="AFH7" s="852"/>
      <c r="AFI7" s="852"/>
      <c r="AFJ7" s="852"/>
      <c r="AFK7" s="852"/>
      <c r="AFL7" s="852"/>
      <c r="AFM7" s="852"/>
      <c r="AFN7" s="852"/>
      <c r="AFO7" s="852"/>
      <c r="AFP7" s="852"/>
      <c r="AFQ7" s="852"/>
      <c r="AFR7" s="852"/>
      <c r="AFS7" s="852"/>
      <c r="AFT7" s="852"/>
      <c r="AFU7" s="852"/>
      <c r="AFV7" s="852"/>
      <c r="AFW7" s="852"/>
      <c r="AFX7" s="852"/>
      <c r="AFY7" s="852"/>
      <c r="AFZ7" s="852"/>
      <c r="AGA7" s="852"/>
      <c r="AGB7" s="852"/>
      <c r="AGC7" s="852"/>
      <c r="AGD7" s="852"/>
      <c r="AGE7" s="852"/>
      <c r="AGF7" s="852"/>
      <c r="AGG7" s="852"/>
      <c r="AGH7" s="852"/>
      <c r="AGI7" s="852"/>
      <c r="AGJ7" s="852"/>
      <c r="AGK7" s="852"/>
      <c r="AGL7" s="852"/>
      <c r="AGM7" s="852"/>
      <c r="AGN7" s="852"/>
      <c r="AGO7" s="852"/>
      <c r="AGP7" s="852"/>
      <c r="AGQ7" s="852"/>
      <c r="AGR7" s="852"/>
      <c r="AGS7" s="852"/>
      <c r="AGT7" s="852"/>
      <c r="AGU7" s="852"/>
      <c r="AGV7" s="852"/>
      <c r="AGW7" s="852"/>
      <c r="AGX7" s="852"/>
      <c r="AGY7" s="852"/>
      <c r="AGZ7" s="852"/>
      <c r="AHA7" s="852"/>
      <c r="AHB7" s="852"/>
      <c r="AHC7" s="852"/>
      <c r="AHD7" s="852"/>
      <c r="AHE7" s="852"/>
      <c r="AHF7" s="852"/>
      <c r="AHG7" s="852"/>
      <c r="AHH7" s="852"/>
      <c r="AHI7" s="852"/>
      <c r="AHJ7" s="852"/>
      <c r="AHK7" s="852"/>
      <c r="AHL7" s="852"/>
      <c r="AHM7" s="852"/>
      <c r="AHN7" s="852"/>
      <c r="AHO7" s="852"/>
      <c r="AHP7" s="852"/>
      <c r="AHQ7" s="852"/>
      <c r="AHR7" s="852"/>
      <c r="AHS7" s="852"/>
      <c r="AHT7" s="852"/>
      <c r="AHU7" s="852"/>
      <c r="AHV7" s="852"/>
      <c r="AHW7" s="852"/>
      <c r="AHX7" s="852"/>
      <c r="AHY7" s="852"/>
      <c r="AHZ7" s="852"/>
      <c r="AIA7" s="852"/>
      <c r="AIB7" s="852"/>
      <c r="AIC7" s="852"/>
      <c r="AID7" s="852"/>
      <c r="AIE7" s="852"/>
      <c r="AIF7" s="852"/>
      <c r="AIG7" s="852"/>
      <c r="AIH7" s="852"/>
      <c r="AII7" s="852"/>
      <c r="AIJ7" s="852"/>
      <c r="AIK7" s="852"/>
      <c r="AIL7" s="852"/>
      <c r="AIM7" s="852"/>
      <c r="AIN7" s="852"/>
      <c r="AIO7" s="852"/>
      <c r="AIP7" s="852"/>
      <c r="AIQ7" s="852"/>
      <c r="AIR7" s="852"/>
      <c r="AIS7" s="852"/>
      <c r="AIT7" s="852"/>
      <c r="AIU7" s="852"/>
      <c r="AIV7" s="852"/>
      <c r="AIW7" s="852"/>
      <c r="AIX7" s="852"/>
      <c r="AIY7" s="852"/>
      <c r="AIZ7" s="852"/>
      <c r="AJA7" s="852"/>
      <c r="AJB7" s="852"/>
      <c r="AJC7" s="852"/>
      <c r="AJD7" s="852"/>
      <c r="AJE7" s="852"/>
      <c r="AJF7" s="852"/>
      <c r="AJG7" s="852"/>
      <c r="AJH7" s="852"/>
      <c r="AJI7" s="852"/>
      <c r="AJJ7" s="852"/>
      <c r="AJK7" s="852"/>
      <c r="AJL7" s="852"/>
      <c r="AJM7" s="852"/>
      <c r="AJN7" s="852"/>
      <c r="AJO7" s="852"/>
      <c r="AJP7" s="852"/>
      <c r="AJQ7" s="852"/>
      <c r="AJR7" s="852"/>
      <c r="AJS7" s="852"/>
      <c r="AJT7" s="852"/>
      <c r="AJU7" s="852"/>
      <c r="AJV7" s="852"/>
      <c r="AJW7" s="852"/>
      <c r="AJX7" s="852"/>
      <c r="AJY7" s="852"/>
      <c r="AJZ7" s="852"/>
      <c r="AKA7" s="852"/>
      <c r="AKB7" s="852"/>
      <c r="AKC7" s="852"/>
      <c r="AKD7" s="852"/>
      <c r="AKE7" s="852"/>
      <c r="AKF7" s="852"/>
      <c r="AKG7" s="852"/>
      <c r="AKH7" s="852"/>
      <c r="AKI7" s="852"/>
      <c r="AKJ7" s="852"/>
      <c r="AKK7" s="852"/>
      <c r="AKL7" s="852"/>
      <c r="AKM7" s="852"/>
      <c r="AKN7" s="852"/>
      <c r="AKO7" s="852"/>
      <c r="AKP7" s="852"/>
      <c r="AKQ7" s="852"/>
      <c r="AKR7" s="852"/>
      <c r="AKS7" s="852"/>
      <c r="AKT7" s="852"/>
      <c r="AKU7" s="852"/>
      <c r="AKV7" s="852"/>
      <c r="AKW7" s="852"/>
      <c r="AKX7" s="852"/>
      <c r="AKY7" s="852"/>
      <c r="AKZ7" s="852"/>
      <c r="ALA7" s="852"/>
      <c r="ALB7" s="852"/>
      <c r="ALC7" s="852"/>
      <c r="ALD7" s="852"/>
      <c r="ALE7" s="852"/>
      <c r="ALF7" s="852"/>
      <c r="ALG7" s="852"/>
      <c r="ALH7" s="852"/>
      <c r="ALI7" s="852"/>
      <c r="ALJ7" s="852"/>
      <c r="ALK7" s="852"/>
      <c r="ALL7" s="852"/>
      <c r="ALM7" s="852"/>
      <c r="ALN7" s="852"/>
      <c r="ALO7" s="852"/>
      <c r="ALP7" s="852"/>
      <c r="ALQ7" s="852"/>
      <c r="ALR7" s="852"/>
      <c r="ALS7" s="852"/>
      <c r="ALT7" s="852"/>
      <c r="ALU7" s="852"/>
      <c r="ALV7" s="852"/>
      <c r="ALW7" s="852"/>
      <c r="ALX7" s="852"/>
      <c r="ALY7" s="852"/>
      <c r="ALZ7" s="852"/>
      <c r="AMA7" s="852"/>
      <c r="AMB7" s="852"/>
      <c r="AMC7" s="852"/>
      <c r="AMD7" s="852"/>
      <c r="AME7" s="852"/>
      <c r="AMF7" s="852"/>
      <c r="AMG7" s="852"/>
      <c r="AMH7" s="852"/>
    </row>
    <row r="8" spans="1:1022" ht="15.6">
      <c r="A8" s="856" t="s">
        <v>2924</v>
      </c>
      <c r="B8" s="857" t="s">
        <v>2925</v>
      </c>
      <c r="C8" s="852"/>
      <c r="D8" s="852"/>
      <c r="E8" s="852"/>
      <c r="F8" s="852"/>
      <c r="G8" s="852"/>
      <c r="H8" s="853"/>
      <c r="I8" s="852"/>
      <c r="J8" s="852"/>
      <c r="K8" s="852"/>
      <c r="L8" s="852"/>
      <c r="M8" s="852"/>
      <c r="N8" s="853"/>
      <c r="O8" s="853"/>
      <c r="P8" s="853"/>
      <c r="Q8" s="853"/>
      <c r="R8" s="852"/>
      <c r="S8" s="853"/>
      <c r="T8" s="852"/>
      <c r="U8" s="852"/>
      <c r="V8" s="852"/>
      <c r="W8" s="852"/>
      <c r="X8" s="852"/>
      <c r="Y8" s="852"/>
      <c r="Z8" s="852"/>
      <c r="AA8" s="852"/>
      <c r="AB8" s="852"/>
      <c r="AC8" s="852"/>
      <c r="AD8" s="852"/>
      <c r="AE8" s="852"/>
      <c r="AF8" s="852"/>
      <c r="AG8" s="852"/>
      <c r="AH8" s="852"/>
      <c r="AI8" s="852"/>
      <c r="AJ8" s="852"/>
      <c r="AK8" s="852"/>
      <c r="AL8" s="852"/>
      <c r="AM8" s="852"/>
      <c r="AN8" s="852"/>
      <c r="AO8" s="852"/>
      <c r="AP8" s="852"/>
      <c r="AQ8" s="852"/>
      <c r="AR8" s="852"/>
      <c r="AS8" s="852"/>
      <c r="AT8" s="852"/>
      <c r="AU8" s="852"/>
      <c r="AV8" s="852"/>
      <c r="AW8" s="852"/>
      <c r="AX8" s="852"/>
      <c r="AY8" s="852"/>
      <c r="AZ8" s="852"/>
      <c r="BA8" s="852"/>
      <c r="BB8" s="852"/>
      <c r="BC8" s="852"/>
      <c r="BD8" s="852"/>
      <c r="BE8" s="852"/>
      <c r="BF8" s="852"/>
      <c r="BG8" s="852"/>
      <c r="BH8" s="852"/>
      <c r="BI8" s="852"/>
      <c r="BJ8" s="852"/>
      <c r="BK8" s="852"/>
      <c r="BL8" s="852"/>
      <c r="BM8" s="852"/>
      <c r="BN8" s="852"/>
      <c r="BO8" s="852"/>
      <c r="BP8" s="852"/>
      <c r="BQ8" s="852"/>
      <c r="BR8" s="852"/>
      <c r="BS8" s="852"/>
      <c r="BT8" s="852"/>
      <c r="BU8" s="852"/>
      <c r="BV8" s="852"/>
      <c r="BW8" s="852"/>
      <c r="BX8" s="852"/>
      <c r="BY8" s="852"/>
      <c r="BZ8" s="852"/>
      <c r="CA8" s="852"/>
      <c r="CB8" s="852"/>
      <c r="CC8" s="852"/>
      <c r="CD8" s="852"/>
      <c r="CE8" s="852"/>
      <c r="CF8" s="852"/>
      <c r="CG8" s="852"/>
      <c r="CH8" s="852"/>
      <c r="CI8" s="852"/>
      <c r="CJ8" s="852"/>
      <c r="CK8" s="852"/>
      <c r="CL8" s="852"/>
      <c r="CM8" s="852"/>
      <c r="CN8" s="852"/>
      <c r="CO8" s="852"/>
      <c r="CP8" s="852"/>
      <c r="CQ8" s="852"/>
      <c r="CR8" s="852"/>
      <c r="CS8" s="852"/>
      <c r="CT8" s="852"/>
      <c r="CU8" s="852"/>
      <c r="CV8" s="852"/>
      <c r="CW8" s="852"/>
      <c r="CX8" s="852"/>
      <c r="CY8" s="852"/>
      <c r="CZ8" s="852"/>
      <c r="DA8" s="852"/>
      <c r="DB8" s="852"/>
      <c r="DC8" s="852"/>
      <c r="DD8" s="852"/>
      <c r="DE8" s="852"/>
      <c r="DF8" s="852"/>
      <c r="DG8" s="852"/>
      <c r="DH8" s="852"/>
      <c r="DI8" s="852"/>
      <c r="DJ8" s="852"/>
      <c r="DK8" s="852"/>
      <c r="DL8" s="852"/>
      <c r="DM8" s="852"/>
      <c r="DN8" s="852"/>
      <c r="DO8" s="852"/>
      <c r="DP8" s="852"/>
      <c r="DQ8" s="852"/>
      <c r="DR8" s="852"/>
      <c r="DS8" s="852"/>
      <c r="DT8" s="852"/>
      <c r="DU8" s="852"/>
      <c r="DV8" s="852"/>
      <c r="DW8" s="852"/>
      <c r="DX8" s="852"/>
      <c r="DY8" s="852"/>
      <c r="DZ8" s="852"/>
      <c r="EA8" s="852"/>
      <c r="EB8" s="852"/>
      <c r="EC8" s="852"/>
      <c r="ED8" s="852"/>
      <c r="EE8" s="852"/>
      <c r="EF8" s="852"/>
      <c r="EG8" s="852"/>
      <c r="EH8" s="852"/>
      <c r="EI8" s="852"/>
      <c r="EJ8" s="852"/>
      <c r="EK8" s="852"/>
      <c r="EL8" s="852"/>
      <c r="EM8" s="852"/>
      <c r="EN8" s="852"/>
      <c r="EO8" s="852"/>
      <c r="EP8" s="852"/>
      <c r="EQ8" s="852"/>
      <c r="ER8" s="852"/>
      <c r="ES8" s="852"/>
      <c r="ET8" s="852"/>
      <c r="EU8" s="852"/>
      <c r="EV8" s="852"/>
      <c r="EW8" s="852"/>
      <c r="EX8" s="852"/>
      <c r="EY8" s="852"/>
      <c r="EZ8" s="852"/>
      <c r="FA8" s="852"/>
      <c r="FB8" s="852"/>
      <c r="FC8" s="852"/>
      <c r="FD8" s="852"/>
      <c r="FE8" s="852"/>
      <c r="FF8" s="852"/>
      <c r="FG8" s="852"/>
      <c r="FH8" s="852"/>
      <c r="FI8" s="852"/>
      <c r="FJ8" s="852"/>
      <c r="FK8" s="852"/>
      <c r="FL8" s="852"/>
      <c r="FM8" s="852"/>
      <c r="FN8" s="852"/>
      <c r="FO8" s="852"/>
      <c r="FP8" s="852"/>
      <c r="FQ8" s="852"/>
      <c r="FR8" s="852"/>
      <c r="FS8" s="852"/>
      <c r="FT8" s="852"/>
      <c r="FU8" s="852"/>
      <c r="FV8" s="852"/>
      <c r="FW8" s="852"/>
      <c r="FX8" s="852"/>
      <c r="FY8" s="852"/>
      <c r="FZ8" s="852"/>
      <c r="GA8" s="852"/>
      <c r="GB8" s="852"/>
      <c r="GC8" s="852"/>
      <c r="GD8" s="852"/>
      <c r="GE8" s="852"/>
      <c r="GF8" s="852"/>
      <c r="GG8" s="852"/>
      <c r="GH8" s="852"/>
      <c r="GI8" s="852"/>
      <c r="GJ8" s="852"/>
      <c r="GK8" s="852"/>
      <c r="GL8" s="852"/>
      <c r="GM8" s="852"/>
      <c r="GN8" s="852"/>
      <c r="GO8" s="852"/>
      <c r="GP8" s="852"/>
      <c r="GQ8" s="852"/>
      <c r="GR8" s="852"/>
      <c r="GS8" s="852"/>
      <c r="GT8" s="852"/>
      <c r="GU8" s="852"/>
      <c r="GV8" s="852"/>
      <c r="GW8" s="852"/>
      <c r="GX8" s="852"/>
      <c r="GY8" s="852"/>
      <c r="GZ8" s="852"/>
      <c r="HA8" s="852"/>
      <c r="HB8" s="852"/>
      <c r="HC8" s="852"/>
      <c r="HD8" s="852"/>
      <c r="HE8" s="852"/>
      <c r="HF8" s="852"/>
      <c r="HG8" s="852"/>
      <c r="HH8" s="852"/>
      <c r="HI8" s="852"/>
      <c r="HJ8" s="852"/>
      <c r="HK8" s="852"/>
      <c r="HL8" s="852"/>
      <c r="HM8" s="852"/>
      <c r="HN8" s="852"/>
      <c r="HO8" s="852"/>
      <c r="HP8" s="852"/>
      <c r="HQ8" s="852"/>
      <c r="HR8" s="852"/>
      <c r="HS8" s="852"/>
      <c r="HT8" s="852"/>
      <c r="HU8" s="852"/>
      <c r="HV8" s="852"/>
      <c r="HW8" s="852"/>
      <c r="HX8" s="852"/>
      <c r="HY8" s="852"/>
      <c r="HZ8" s="852"/>
      <c r="IA8" s="852"/>
      <c r="IB8" s="852"/>
      <c r="IC8" s="852"/>
      <c r="ID8" s="852"/>
      <c r="IE8" s="852"/>
      <c r="IF8" s="852"/>
      <c r="IG8" s="852"/>
      <c r="IH8" s="852"/>
      <c r="II8" s="852"/>
      <c r="IJ8" s="852"/>
      <c r="IK8" s="852"/>
      <c r="IL8" s="852"/>
      <c r="IM8" s="852"/>
      <c r="IN8" s="852"/>
      <c r="IO8" s="852"/>
      <c r="IP8" s="852"/>
      <c r="IQ8" s="852"/>
      <c r="IR8" s="852"/>
      <c r="IS8" s="852"/>
      <c r="IT8" s="852"/>
      <c r="IU8" s="852"/>
      <c r="IV8" s="852"/>
      <c r="IW8" s="852"/>
      <c r="IX8" s="852"/>
      <c r="IY8" s="852"/>
      <c r="IZ8" s="852"/>
      <c r="JA8" s="852"/>
      <c r="JB8" s="852"/>
      <c r="JC8" s="852"/>
      <c r="JD8" s="852"/>
      <c r="JE8" s="852"/>
      <c r="JF8" s="852"/>
      <c r="JG8" s="852"/>
      <c r="JH8" s="852"/>
      <c r="JI8" s="852"/>
      <c r="JJ8" s="852"/>
      <c r="JK8" s="852"/>
      <c r="JL8" s="852"/>
      <c r="JM8" s="852"/>
      <c r="JN8" s="852"/>
      <c r="JO8" s="852"/>
      <c r="JP8" s="852"/>
      <c r="JQ8" s="852"/>
      <c r="JR8" s="852"/>
      <c r="JS8" s="852"/>
      <c r="JT8" s="852"/>
      <c r="JU8" s="852"/>
      <c r="JV8" s="852"/>
      <c r="JW8" s="852"/>
      <c r="JX8" s="852"/>
      <c r="JY8" s="852"/>
      <c r="JZ8" s="852"/>
      <c r="KA8" s="852"/>
      <c r="KB8" s="852"/>
      <c r="KC8" s="852"/>
      <c r="KD8" s="852"/>
      <c r="KE8" s="852"/>
      <c r="KF8" s="852"/>
      <c r="KG8" s="852"/>
      <c r="KH8" s="852"/>
      <c r="KI8" s="852"/>
      <c r="KJ8" s="852"/>
      <c r="KK8" s="852"/>
      <c r="KL8" s="852"/>
      <c r="KM8" s="852"/>
      <c r="KN8" s="852"/>
      <c r="KO8" s="852"/>
      <c r="KP8" s="852"/>
      <c r="KQ8" s="852"/>
      <c r="KR8" s="852"/>
      <c r="KS8" s="852"/>
      <c r="KT8" s="852"/>
      <c r="KU8" s="852"/>
      <c r="KV8" s="852"/>
      <c r="KW8" s="852"/>
      <c r="KX8" s="852"/>
      <c r="KY8" s="852"/>
      <c r="KZ8" s="852"/>
      <c r="LA8" s="852"/>
      <c r="LB8" s="852"/>
      <c r="LC8" s="852"/>
      <c r="LD8" s="852"/>
      <c r="LE8" s="852"/>
      <c r="LF8" s="852"/>
      <c r="LG8" s="852"/>
      <c r="LH8" s="852"/>
      <c r="LI8" s="852"/>
      <c r="LJ8" s="852"/>
      <c r="LK8" s="852"/>
      <c r="LL8" s="852"/>
      <c r="LM8" s="852"/>
      <c r="LN8" s="852"/>
      <c r="LO8" s="852"/>
      <c r="LP8" s="852"/>
      <c r="LQ8" s="852"/>
      <c r="LR8" s="852"/>
      <c r="LS8" s="852"/>
      <c r="LT8" s="852"/>
      <c r="LU8" s="852"/>
      <c r="LV8" s="852"/>
      <c r="LW8" s="852"/>
      <c r="LX8" s="852"/>
      <c r="LY8" s="852"/>
      <c r="LZ8" s="852"/>
      <c r="MA8" s="852"/>
      <c r="MB8" s="852"/>
      <c r="MC8" s="852"/>
      <c r="MD8" s="852"/>
      <c r="ME8" s="852"/>
      <c r="MF8" s="852"/>
      <c r="MG8" s="852"/>
      <c r="MH8" s="852"/>
      <c r="MI8" s="852"/>
      <c r="MJ8" s="852"/>
      <c r="MK8" s="852"/>
      <c r="ML8" s="852"/>
      <c r="MM8" s="852"/>
      <c r="MN8" s="852"/>
      <c r="MO8" s="852"/>
      <c r="MP8" s="852"/>
      <c r="MQ8" s="852"/>
      <c r="MR8" s="852"/>
      <c r="MS8" s="852"/>
      <c r="MT8" s="852"/>
      <c r="MU8" s="852"/>
      <c r="MV8" s="852"/>
      <c r="MW8" s="852"/>
      <c r="MX8" s="852"/>
      <c r="MY8" s="852"/>
      <c r="MZ8" s="852"/>
      <c r="NA8" s="852"/>
      <c r="NB8" s="852"/>
      <c r="NC8" s="852"/>
      <c r="ND8" s="852"/>
      <c r="NE8" s="852"/>
      <c r="NF8" s="852"/>
      <c r="NG8" s="852"/>
      <c r="NH8" s="852"/>
      <c r="NI8" s="852"/>
      <c r="NJ8" s="852"/>
      <c r="NK8" s="852"/>
      <c r="NL8" s="852"/>
      <c r="NM8" s="852"/>
      <c r="NN8" s="852"/>
      <c r="NO8" s="852"/>
      <c r="NP8" s="852"/>
      <c r="NQ8" s="852"/>
      <c r="NR8" s="852"/>
      <c r="NS8" s="852"/>
      <c r="NT8" s="852"/>
      <c r="NU8" s="852"/>
      <c r="NV8" s="852"/>
      <c r="NW8" s="852"/>
      <c r="NX8" s="852"/>
      <c r="NY8" s="852"/>
      <c r="NZ8" s="852"/>
      <c r="OA8" s="852"/>
      <c r="OB8" s="852"/>
      <c r="OC8" s="852"/>
      <c r="OD8" s="852"/>
      <c r="OE8" s="852"/>
      <c r="OF8" s="852"/>
      <c r="OG8" s="852"/>
      <c r="OH8" s="852"/>
      <c r="OI8" s="852"/>
      <c r="OJ8" s="852"/>
      <c r="OK8" s="852"/>
      <c r="OL8" s="852"/>
      <c r="OM8" s="852"/>
      <c r="ON8" s="852"/>
      <c r="OO8" s="852"/>
      <c r="OP8" s="852"/>
      <c r="OQ8" s="852"/>
      <c r="OR8" s="852"/>
      <c r="OS8" s="852"/>
      <c r="OT8" s="852"/>
      <c r="OU8" s="852"/>
      <c r="OV8" s="852"/>
      <c r="OW8" s="852"/>
      <c r="OX8" s="852"/>
      <c r="OY8" s="852"/>
      <c r="OZ8" s="852"/>
      <c r="PA8" s="852"/>
      <c r="PB8" s="852"/>
      <c r="PC8" s="852"/>
      <c r="PD8" s="852"/>
      <c r="PE8" s="852"/>
      <c r="PF8" s="852"/>
      <c r="PG8" s="852"/>
      <c r="PH8" s="852"/>
      <c r="PI8" s="852"/>
      <c r="PJ8" s="852"/>
      <c r="PK8" s="852"/>
      <c r="PL8" s="852"/>
      <c r="PM8" s="852"/>
      <c r="PN8" s="852"/>
      <c r="PO8" s="852"/>
      <c r="PP8" s="852"/>
      <c r="PQ8" s="852"/>
      <c r="PR8" s="852"/>
      <c r="PS8" s="852"/>
      <c r="PT8" s="852"/>
      <c r="PU8" s="852"/>
      <c r="PV8" s="852"/>
      <c r="PW8" s="852"/>
      <c r="PX8" s="852"/>
      <c r="PY8" s="852"/>
      <c r="PZ8" s="852"/>
      <c r="QA8" s="852"/>
      <c r="QB8" s="852"/>
      <c r="QC8" s="852"/>
      <c r="QD8" s="852"/>
      <c r="QE8" s="852"/>
      <c r="QF8" s="852"/>
      <c r="QG8" s="852"/>
      <c r="QH8" s="852"/>
      <c r="QI8" s="852"/>
      <c r="QJ8" s="852"/>
      <c r="QK8" s="852"/>
      <c r="QL8" s="852"/>
      <c r="QM8" s="852"/>
      <c r="QN8" s="852"/>
      <c r="QO8" s="852"/>
      <c r="QP8" s="852"/>
      <c r="QQ8" s="852"/>
      <c r="QR8" s="852"/>
      <c r="QS8" s="852"/>
      <c r="QT8" s="852"/>
      <c r="QU8" s="852"/>
      <c r="QV8" s="852"/>
      <c r="QW8" s="852"/>
      <c r="QX8" s="852"/>
      <c r="QY8" s="852"/>
      <c r="QZ8" s="852"/>
      <c r="RA8" s="852"/>
      <c r="RB8" s="852"/>
      <c r="RC8" s="852"/>
      <c r="RD8" s="852"/>
      <c r="RE8" s="852"/>
      <c r="RF8" s="852"/>
      <c r="RG8" s="852"/>
      <c r="RH8" s="852"/>
      <c r="RI8" s="852"/>
      <c r="RJ8" s="852"/>
      <c r="RK8" s="852"/>
      <c r="RL8" s="852"/>
      <c r="RM8" s="852"/>
      <c r="RN8" s="852"/>
      <c r="RO8" s="852"/>
      <c r="RP8" s="852"/>
      <c r="RQ8" s="852"/>
      <c r="RR8" s="852"/>
      <c r="RS8" s="852"/>
      <c r="RT8" s="852"/>
      <c r="RU8" s="852"/>
      <c r="RV8" s="852"/>
      <c r="RW8" s="852"/>
      <c r="RX8" s="852"/>
      <c r="RY8" s="852"/>
      <c r="RZ8" s="852"/>
      <c r="SA8" s="852"/>
      <c r="SB8" s="852"/>
      <c r="SC8" s="852"/>
      <c r="SD8" s="852"/>
      <c r="SE8" s="852"/>
      <c r="SF8" s="852"/>
      <c r="SG8" s="852"/>
      <c r="SH8" s="852"/>
      <c r="SI8" s="852"/>
      <c r="SJ8" s="852"/>
      <c r="SK8" s="852"/>
      <c r="SL8" s="852"/>
      <c r="SM8" s="852"/>
      <c r="SN8" s="852"/>
      <c r="SO8" s="852"/>
      <c r="SP8" s="852"/>
      <c r="SQ8" s="852"/>
      <c r="SR8" s="852"/>
      <c r="SS8" s="852"/>
      <c r="ST8" s="852"/>
      <c r="SU8" s="852"/>
      <c r="SV8" s="852"/>
      <c r="SW8" s="852"/>
      <c r="SX8" s="852"/>
      <c r="SY8" s="852"/>
      <c r="SZ8" s="852"/>
      <c r="TA8" s="852"/>
      <c r="TB8" s="852"/>
      <c r="TC8" s="852"/>
      <c r="TD8" s="852"/>
      <c r="TE8" s="852"/>
      <c r="TF8" s="852"/>
      <c r="TG8" s="852"/>
      <c r="TH8" s="852"/>
      <c r="TI8" s="852"/>
      <c r="TJ8" s="852"/>
      <c r="TK8" s="852"/>
      <c r="TL8" s="852"/>
      <c r="TM8" s="852"/>
      <c r="TN8" s="852"/>
      <c r="TO8" s="852"/>
      <c r="TP8" s="852"/>
      <c r="TQ8" s="852"/>
      <c r="TR8" s="852"/>
      <c r="TS8" s="852"/>
      <c r="TT8" s="852"/>
      <c r="TU8" s="852"/>
      <c r="TV8" s="852"/>
      <c r="TW8" s="852"/>
      <c r="TX8" s="852"/>
      <c r="TY8" s="852"/>
      <c r="TZ8" s="852"/>
      <c r="UA8" s="852"/>
      <c r="UB8" s="852"/>
      <c r="UC8" s="852"/>
      <c r="UD8" s="852"/>
      <c r="UE8" s="852"/>
      <c r="UF8" s="852"/>
      <c r="UG8" s="852"/>
      <c r="UH8" s="852"/>
      <c r="UI8" s="852"/>
      <c r="UJ8" s="852"/>
      <c r="UK8" s="852"/>
      <c r="UL8" s="852"/>
      <c r="UM8" s="852"/>
      <c r="UN8" s="852"/>
      <c r="UO8" s="852"/>
      <c r="UP8" s="852"/>
      <c r="UQ8" s="852"/>
      <c r="UR8" s="852"/>
      <c r="US8" s="852"/>
      <c r="UT8" s="852"/>
      <c r="UU8" s="852"/>
      <c r="UV8" s="852"/>
      <c r="UW8" s="852"/>
      <c r="UX8" s="852"/>
      <c r="UY8" s="852"/>
      <c r="UZ8" s="852"/>
      <c r="VA8" s="852"/>
      <c r="VB8" s="852"/>
      <c r="VC8" s="852"/>
      <c r="VD8" s="852"/>
      <c r="VE8" s="852"/>
      <c r="VF8" s="852"/>
      <c r="VG8" s="852"/>
      <c r="VH8" s="852"/>
      <c r="VI8" s="852"/>
      <c r="VJ8" s="852"/>
      <c r="VK8" s="852"/>
      <c r="VL8" s="852"/>
      <c r="VM8" s="852"/>
      <c r="VN8" s="852"/>
      <c r="VO8" s="852"/>
      <c r="VP8" s="852"/>
      <c r="VQ8" s="852"/>
      <c r="VR8" s="852"/>
      <c r="VS8" s="852"/>
      <c r="VT8" s="852"/>
      <c r="VU8" s="852"/>
      <c r="VV8" s="852"/>
      <c r="VW8" s="852"/>
      <c r="VX8" s="852"/>
      <c r="VY8" s="852"/>
      <c r="VZ8" s="852"/>
      <c r="WA8" s="852"/>
      <c r="WB8" s="852"/>
      <c r="WC8" s="852"/>
      <c r="WD8" s="852"/>
      <c r="WE8" s="852"/>
      <c r="WF8" s="852"/>
      <c r="WG8" s="852"/>
      <c r="WH8" s="852"/>
      <c r="WI8" s="852"/>
      <c r="WJ8" s="852"/>
      <c r="WK8" s="852"/>
      <c r="WL8" s="852"/>
      <c r="WM8" s="852"/>
      <c r="WN8" s="852"/>
      <c r="WO8" s="852"/>
      <c r="WP8" s="852"/>
      <c r="WQ8" s="852"/>
      <c r="WR8" s="852"/>
      <c r="WS8" s="852"/>
      <c r="WT8" s="852"/>
      <c r="WU8" s="852"/>
      <c r="WV8" s="852"/>
      <c r="WW8" s="852"/>
      <c r="WX8" s="852"/>
      <c r="WY8" s="852"/>
      <c r="WZ8" s="852"/>
      <c r="XA8" s="852"/>
      <c r="XB8" s="852"/>
      <c r="XC8" s="852"/>
      <c r="XD8" s="852"/>
      <c r="XE8" s="852"/>
      <c r="XF8" s="852"/>
      <c r="XG8" s="852"/>
      <c r="XH8" s="852"/>
      <c r="XI8" s="852"/>
      <c r="XJ8" s="852"/>
      <c r="XK8" s="852"/>
      <c r="XL8" s="852"/>
      <c r="XM8" s="852"/>
      <c r="XN8" s="852"/>
      <c r="XO8" s="852"/>
      <c r="XP8" s="852"/>
      <c r="XQ8" s="852"/>
      <c r="XR8" s="852"/>
      <c r="XS8" s="852"/>
      <c r="XT8" s="852"/>
      <c r="XU8" s="852"/>
      <c r="XV8" s="852"/>
      <c r="XW8" s="852"/>
      <c r="XX8" s="852"/>
      <c r="XY8" s="852"/>
      <c r="XZ8" s="852"/>
      <c r="YA8" s="852"/>
      <c r="YB8" s="852"/>
      <c r="YC8" s="852"/>
      <c r="YD8" s="852"/>
      <c r="YE8" s="852"/>
      <c r="YF8" s="852"/>
      <c r="YG8" s="852"/>
      <c r="YH8" s="852"/>
      <c r="YI8" s="852"/>
      <c r="YJ8" s="852"/>
      <c r="YK8" s="852"/>
      <c r="YL8" s="852"/>
      <c r="YM8" s="852"/>
      <c r="YN8" s="852"/>
      <c r="YO8" s="852"/>
      <c r="YP8" s="852"/>
      <c r="YQ8" s="852"/>
      <c r="YR8" s="852"/>
      <c r="YS8" s="852"/>
      <c r="YT8" s="852"/>
      <c r="YU8" s="852"/>
      <c r="YV8" s="852"/>
      <c r="YW8" s="852"/>
      <c r="YX8" s="852"/>
      <c r="YY8" s="852"/>
      <c r="YZ8" s="852"/>
      <c r="ZA8" s="852"/>
      <c r="ZB8" s="852"/>
      <c r="ZC8" s="852"/>
      <c r="ZD8" s="852"/>
      <c r="ZE8" s="852"/>
      <c r="ZF8" s="852"/>
      <c r="ZG8" s="852"/>
      <c r="ZH8" s="852"/>
      <c r="ZI8" s="852"/>
      <c r="ZJ8" s="852"/>
      <c r="ZK8" s="852"/>
      <c r="ZL8" s="852"/>
      <c r="ZM8" s="852"/>
      <c r="ZN8" s="852"/>
      <c r="ZO8" s="852"/>
      <c r="ZP8" s="852"/>
      <c r="ZQ8" s="852"/>
      <c r="ZR8" s="852"/>
      <c r="ZS8" s="852"/>
      <c r="ZT8" s="852"/>
      <c r="ZU8" s="852"/>
      <c r="ZV8" s="852"/>
      <c r="ZW8" s="852"/>
      <c r="ZX8" s="852"/>
      <c r="ZY8" s="852"/>
      <c r="ZZ8" s="852"/>
      <c r="AAA8" s="852"/>
      <c r="AAB8" s="852"/>
      <c r="AAC8" s="852"/>
      <c r="AAD8" s="852"/>
      <c r="AAE8" s="852"/>
      <c r="AAF8" s="852"/>
      <c r="AAG8" s="852"/>
      <c r="AAH8" s="852"/>
      <c r="AAI8" s="852"/>
      <c r="AAJ8" s="852"/>
      <c r="AAK8" s="852"/>
      <c r="AAL8" s="852"/>
      <c r="AAM8" s="852"/>
      <c r="AAN8" s="852"/>
      <c r="AAO8" s="852"/>
      <c r="AAP8" s="852"/>
      <c r="AAQ8" s="852"/>
      <c r="AAR8" s="852"/>
      <c r="AAS8" s="852"/>
      <c r="AAT8" s="852"/>
      <c r="AAU8" s="852"/>
      <c r="AAV8" s="852"/>
      <c r="AAW8" s="852"/>
      <c r="AAX8" s="852"/>
      <c r="AAY8" s="852"/>
      <c r="AAZ8" s="852"/>
      <c r="ABA8" s="852"/>
      <c r="ABB8" s="852"/>
      <c r="ABC8" s="852"/>
      <c r="ABD8" s="852"/>
      <c r="ABE8" s="852"/>
      <c r="ABF8" s="852"/>
      <c r="ABG8" s="852"/>
      <c r="ABH8" s="852"/>
      <c r="ABI8" s="852"/>
      <c r="ABJ8" s="852"/>
      <c r="ABK8" s="852"/>
      <c r="ABL8" s="852"/>
      <c r="ABM8" s="852"/>
      <c r="ABN8" s="852"/>
      <c r="ABO8" s="852"/>
      <c r="ABP8" s="852"/>
      <c r="ABQ8" s="852"/>
      <c r="ABR8" s="852"/>
      <c r="ABS8" s="852"/>
      <c r="ABT8" s="852"/>
      <c r="ABU8" s="852"/>
      <c r="ABV8" s="852"/>
      <c r="ABW8" s="852"/>
      <c r="ABX8" s="852"/>
      <c r="ABY8" s="852"/>
      <c r="ABZ8" s="852"/>
      <c r="ACA8" s="852"/>
      <c r="ACB8" s="852"/>
      <c r="ACC8" s="852"/>
      <c r="ACD8" s="852"/>
      <c r="ACE8" s="852"/>
      <c r="ACF8" s="852"/>
      <c r="ACG8" s="852"/>
      <c r="ACH8" s="852"/>
      <c r="ACI8" s="852"/>
      <c r="ACJ8" s="852"/>
      <c r="ACK8" s="852"/>
      <c r="ACL8" s="852"/>
      <c r="ACM8" s="852"/>
      <c r="ACN8" s="852"/>
      <c r="ACO8" s="852"/>
      <c r="ACP8" s="852"/>
      <c r="ACQ8" s="852"/>
      <c r="ACR8" s="852"/>
      <c r="ACS8" s="852"/>
      <c r="ACT8" s="852"/>
      <c r="ACU8" s="852"/>
      <c r="ACV8" s="852"/>
      <c r="ACW8" s="852"/>
      <c r="ACX8" s="852"/>
      <c r="ACY8" s="852"/>
      <c r="ACZ8" s="852"/>
      <c r="ADA8" s="852"/>
      <c r="ADB8" s="852"/>
      <c r="ADC8" s="852"/>
      <c r="ADD8" s="852"/>
      <c r="ADE8" s="852"/>
      <c r="ADF8" s="852"/>
      <c r="ADG8" s="852"/>
      <c r="ADH8" s="852"/>
      <c r="ADI8" s="852"/>
      <c r="ADJ8" s="852"/>
      <c r="ADK8" s="852"/>
      <c r="ADL8" s="852"/>
      <c r="ADM8" s="852"/>
      <c r="ADN8" s="852"/>
      <c r="ADO8" s="852"/>
      <c r="ADP8" s="852"/>
      <c r="ADQ8" s="852"/>
      <c r="ADR8" s="852"/>
      <c r="ADS8" s="852"/>
      <c r="ADT8" s="852"/>
      <c r="ADU8" s="852"/>
      <c r="ADV8" s="852"/>
      <c r="ADW8" s="852"/>
      <c r="ADX8" s="852"/>
      <c r="ADY8" s="852"/>
      <c r="ADZ8" s="852"/>
      <c r="AEA8" s="852"/>
      <c r="AEB8" s="852"/>
      <c r="AEC8" s="852"/>
      <c r="AED8" s="852"/>
      <c r="AEE8" s="852"/>
      <c r="AEF8" s="852"/>
      <c r="AEG8" s="852"/>
      <c r="AEH8" s="852"/>
      <c r="AEI8" s="852"/>
      <c r="AEJ8" s="852"/>
      <c r="AEK8" s="852"/>
      <c r="AEL8" s="852"/>
      <c r="AEM8" s="852"/>
      <c r="AEN8" s="852"/>
      <c r="AEO8" s="852"/>
      <c r="AEP8" s="852"/>
      <c r="AEQ8" s="852"/>
      <c r="AER8" s="852"/>
      <c r="AES8" s="852"/>
      <c r="AET8" s="852"/>
      <c r="AEU8" s="852"/>
      <c r="AEV8" s="852"/>
      <c r="AEW8" s="852"/>
      <c r="AEX8" s="852"/>
      <c r="AEY8" s="852"/>
      <c r="AEZ8" s="852"/>
      <c r="AFA8" s="852"/>
      <c r="AFB8" s="852"/>
      <c r="AFC8" s="852"/>
      <c r="AFD8" s="852"/>
      <c r="AFE8" s="852"/>
      <c r="AFF8" s="852"/>
      <c r="AFG8" s="852"/>
      <c r="AFH8" s="852"/>
      <c r="AFI8" s="852"/>
      <c r="AFJ8" s="852"/>
      <c r="AFK8" s="852"/>
      <c r="AFL8" s="852"/>
      <c r="AFM8" s="852"/>
      <c r="AFN8" s="852"/>
      <c r="AFO8" s="852"/>
      <c r="AFP8" s="852"/>
      <c r="AFQ8" s="852"/>
      <c r="AFR8" s="852"/>
      <c r="AFS8" s="852"/>
      <c r="AFT8" s="852"/>
      <c r="AFU8" s="852"/>
      <c r="AFV8" s="852"/>
      <c r="AFW8" s="852"/>
      <c r="AFX8" s="852"/>
      <c r="AFY8" s="852"/>
      <c r="AFZ8" s="852"/>
      <c r="AGA8" s="852"/>
      <c r="AGB8" s="852"/>
      <c r="AGC8" s="852"/>
      <c r="AGD8" s="852"/>
      <c r="AGE8" s="852"/>
      <c r="AGF8" s="852"/>
      <c r="AGG8" s="852"/>
      <c r="AGH8" s="852"/>
      <c r="AGI8" s="852"/>
      <c r="AGJ8" s="852"/>
      <c r="AGK8" s="852"/>
      <c r="AGL8" s="852"/>
      <c r="AGM8" s="852"/>
      <c r="AGN8" s="852"/>
      <c r="AGO8" s="852"/>
      <c r="AGP8" s="852"/>
      <c r="AGQ8" s="852"/>
      <c r="AGR8" s="852"/>
      <c r="AGS8" s="852"/>
      <c r="AGT8" s="852"/>
      <c r="AGU8" s="852"/>
      <c r="AGV8" s="852"/>
      <c r="AGW8" s="852"/>
      <c r="AGX8" s="852"/>
      <c r="AGY8" s="852"/>
      <c r="AGZ8" s="852"/>
      <c r="AHA8" s="852"/>
      <c r="AHB8" s="852"/>
      <c r="AHC8" s="852"/>
      <c r="AHD8" s="852"/>
      <c r="AHE8" s="852"/>
      <c r="AHF8" s="852"/>
      <c r="AHG8" s="852"/>
      <c r="AHH8" s="852"/>
      <c r="AHI8" s="852"/>
      <c r="AHJ8" s="852"/>
      <c r="AHK8" s="852"/>
      <c r="AHL8" s="852"/>
      <c r="AHM8" s="852"/>
      <c r="AHN8" s="852"/>
      <c r="AHO8" s="852"/>
      <c r="AHP8" s="852"/>
      <c r="AHQ8" s="852"/>
      <c r="AHR8" s="852"/>
      <c r="AHS8" s="852"/>
      <c r="AHT8" s="852"/>
      <c r="AHU8" s="852"/>
      <c r="AHV8" s="852"/>
      <c r="AHW8" s="852"/>
      <c r="AHX8" s="852"/>
      <c r="AHY8" s="852"/>
      <c r="AHZ8" s="852"/>
      <c r="AIA8" s="852"/>
      <c r="AIB8" s="852"/>
      <c r="AIC8" s="852"/>
      <c r="AID8" s="852"/>
      <c r="AIE8" s="852"/>
      <c r="AIF8" s="852"/>
      <c r="AIG8" s="852"/>
      <c r="AIH8" s="852"/>
      <c r="AII8" s="852"/>
      <c r="AIJ8" s="852"/>
      <c r="AIK8" s="852"/>
      <c r="AIL8" s="852"/>
      <c r="AIM8" s="852"/>
      <c r="AIN8" s="852"/>
      <c r="AIO8" s="852"/>
      <c r="AIP8" s="852"/>
      <c r="AIQ8" s="852"/>
      <c r="AIR8" s="852"/>
      <c r="AIS8" s="852"/>
      <c r="AIT8" s="852"/>
      <c r="AIU8" s="852"/>
      <c r="AIV8" s="852"/>
      <c r="AIW8" s="852"/>
      <c r="AIX8" s="852"/>
      <c r="AIY8" s="852"/>
      <c r="AIZ8" s="852"/>
      <c r="AJA8" s="852"/>
      <c r="AJB8" s="852"/>
      <c r="AJC8" s="852"/>
      <c r="AJD8" s="852"/>
      <c r="AJE8" s="852"/>
      <c r="AJF8" s="852"/>
      <c r="AJG8" s="852"/>
      <c r="AJH8" s="852"/>
      <c r="AJI8" s="852"/>
      <c r="AJJ8" s="852"/>
      <c r="AJK8" s="852"/>
      <c r="AJL8" s="852"/>
      <c r="AJM8" s="852"/>
      <c r="AJN8" s="852"/>
      <c r="AJO8" s="852"/>
      <c r="AJP8" s="852"/>
      <c r="AJQ8" s="852"/>
      <c r="AJR8" s="852"/>
      <c r="AJS8" s="852"/>
      <c r="AJT8" s="852"/>
      <c r="AJU8" s="852"/>
      <c r="AJV8" s="852"/>
      <c r="AJW8" s="852"/>
      <c r="AJX8" s="852"/>
      <c r="AJY8" s="852"/>
      <c r="AJZ8" s="852"/>
      <c r="AKA8" s="852"/>
      <c r="AKB8" s="852"/>
      <c r="AKC8" s="852"/>
      <c r="AKD8" s="852"/>
      <c r="AKE8" s="852"/>
      <c r="AKF8" s="852"/>
      <c r="AKG8" s="852"/>
      <c r="AKH8" s="852"/>
      <c r="AKI8" s="852"/>
      <c r="AKJ8" s="852"/>
      <c r="AKK8" s="852"/>
      <c r="AKL8" s="852"/>
      <c r="AKM8" s="852"/>
      <c r="AKN8" s="852"/>
      <c r="AKO8" s="852"/>
      <c r="AKP8" s="852"/>
      <c r="AKQ8" s="852"/>
      <c r="AKR8" s="852"/>
      <c r="AKS8" s="852"/>
      <c r="AKT8" s="852"/>
      <c r="AKU8" s="852"/>
      <c r="AKV8" s="852"/>
      <c r="AKW8" s="852"/>
      <c r="AKX8" s="852"/>
      <c r="AKY8" s="852"/>
      <c r="AKZ8" s="852"/>
      <c r="ALA8" s="852"/>
      <c r="ALB8" s="852"/>
      <c r="ALC8" s="852"/>
      <c r="ALD8" s="852"/>
      <c r="ALE8" s="852"/>
      <c r="ALF8" s="852"/>
      <c r="ALG8" s="852"/>
      <c r="ALH8" s="852"/>
      <c r="ALI8" s="852"/>
      <c r="ALJ8" s="852"/>
      <c r="ALK8" s="852"/>
      <c r="ALL8" s="852"/>
      <c r="ALM8" s="852"/>
      <c r="ALN8" s="852"/>
      <c r="ALO8" s="852"/>
      <c r="ALP8" s="852"/>
      <c r="ALQ8" s="852"/>
      <c r="ALR8" s="852"/>
      <c r="ALS8" s="852"/>
      <c r="ALT8" s="852"/>
      <c r="ALU8" s="852"/>
      <c r="ALV8" s="852"/>
      <c r="ALW8" s="852"/>
      <c r="ALX8" s="852"/>
      <c r="ALY8" s="852"/>
      <c r="ALZ8" s="852"/>
      <c r="AMA8" s="852"/>
      <c r="AMB8" s="852"/>
      <c r="AMC8" s="852"/>
      <c r="AMD8" s="852"/>
      <c r="AME8" s="852"/>
      <c r="AMF8" s="852"/>
      <c r="AMG8" s="852"/>
      <c r="AMH8" s="852"/>
    </row>
    <row r="9" spans="1:1022" ht="15.6">
      <c r="A9" s="856" t="s">
        <v>2926</v>
      </c>
      <c r="B9" s="857" t="s">
        <v>2188</v>
      </c>
      <c r="C9" s="852"/>
      <c r="D9" s="852"/>
      <c r="E9" s="852"/>
      <c r="F9" s="852"/>
      <c r="G9" s="852"/>
      <c r="H9" s="853"/>
      <c r="I9" s="852"/>
      <c r="J9" s="852"/>
      <c r="K9" s="852"/>
      <c r="L9" s="852"/>
      <c r="M9" s="852"/>
      <c r="N9" s="853"/>
      <c r="O9" s="853"/>
      <c r="P9" s="853"/>
      <c r="Q9" s="853"/>
      <c r="R9" s="852"/>
      <c r="S9" s="853"/>
      <c r="T9" s="852"/>
      <c r="U9" s="852"/>
      <c r="V9" s="852"/>
      <c r="W9" s="852"/>
      <c r="X9" s="852"/>
      <c r="Y9" s="852"/>
      <c r="Z9" s="852"/>
      <c r="AA9" s="852"/>
      <c r="AB9" s="852"/>
      <c r="AC9" s="852"/>
      <c r="AD9" s="852"/>
      <c r="AE9" s="852"/>
      <c r="AF9" s="852"/>
      <c r="AG9" s="852"/>
      <c r="AH9" s="852"/>
      <c r="AI9" s="852"/>
      <c r="AJ9" s="852"/>
      <c r="AK9" s="852"/>
      <c r="AL9" s="852"/>
      <c r="AM9" s="852"/>
      <c r="AN9" s="852"/>
      <c r="AO9" s="852"/>
      <c r="AP9" s="852"/>
      <c r="AQ9" s="852"/>
      <c r="AR9" s="852"/>
      <c r="AS9" s="852"/>
      <c r="AT9" s="852"/>
      <c r="AU9" s="852"/>
      <c r="AV9" s="852"/>
      <c r="AW9" s="852"/>
      <c r="AX9" s="852"/>
      <c r="AY9" s="852"/>
      <c r="AZ9" s="852"/>
      <c r="BA9" s="852"/>
      <c r="BB9" s="852"/>
      <c r="BC9" s="852"/>
      <c r="BD9" s="852"/>
      <c r="BE9" s="852"/>
      <c r="BF9" s="852"/>
      <c r="BG9" s="852"/>
      <c r="BH9" s="852"/>
      <c r="BI9" s="852"/>
      <c r="BJ9" s="852"/>
      <c r="BK9" s="852"/>
      <c r="BL9" s="852"/>
      <c r="BM9" s="852"/>
      <c r="BN9" s="852"/>
      <c r="BO9" s="852"/>
      <c r="BP9" s="852"/>
      <c r="BQ9" s="852"/>
      <c r="BR9" s="852"/>
      <c r="BS9" s="852"/>
      <c r="BT9" s="852"/>
      <c r="BU9" s="852"/>
      <c r="BV9" s="852"/>
      <c r="BW9" s="852"/>
      <c r="BX9" s="852"/>
      <c r="BY9" s="852"/>
      <c r="BZ9" s="852"/>
      <c r="CA9" s="852"/>
      <c r="CB9" s="852"/>
      <c r="CC9" s="852"/>
      <c r="CD9" s="852"/>
      <c r="CE9" s="852"/>
      <c r="CF9" s="852"/>
      <c r="CG9" s="852"/>
      <c r="CH9" s="852"/>
      <c r="CI9" s="852"/>
      <c r="CJ9" s="852"/>
      <c r="CK9" s="852"/>
      <c r="CL9" s="852"/>
      <c r="CM9" s="852"/>
      <c r="CN9" s="852"/>
      <c r="CO9" s="852"/>
      <c r="CP9" s="852"/>
      <c r="CQ9" s="852"/>
      <c r="CR9" s="852"/>
      <c r="CS9" s="852"/>
      <c r="CT9" s="852"/>
      <c r="CU9" s="852"/>
      <c r="CV9" s="852"/>
      <c r="CW9" s="852"/>
      <c r="CX9" s="852"/>
      <c r="CY9" s="852"/>
      <c r="CZ9" s="852"/>
      <c r="DA9" s="852"/>
      <c r="DB9" s="852"/>
      <c r="DC9" s="852"/>
      <c r="DD9" s="852"/>
      <c r="DE9" s="852"/>
      <c r="DF9" s="852"/>
      <c r="DG9" s="852"/>
      <c r="DH9" s="852"/>
      <c r="DI9" s="852"/>
      <c r="DJ9" s="852"/>
      <c r="DK9" s="852"/>
      <c r="DL9" s="852"/>
      <c r="DM9" s="852"/>
      <c r="DN9" s="852"/>
      <c r="DO9" s="852"/>
      <c r="DP9" s="852"/>
      <c r="DQ9" s="852"/>
      <c r="DR9" s="852"/>
      <c r="DS9" s="852"/>
      <c r="DT9" s="852"/>
      <c r="DU9" s="852"/>
      <c r="DV9" s="852"/>
      <c r="DW9" s="852"/>
      <c r="DX9" s="852"/>
      <c r="DY9" s="852"/>
      <c r="DZ9" s="852"/>
      <c r="EA9" s="852"/>
      <c r="EB9" s="852"/>
      <c r="EC9" s="852"/>
      <c r="ED9" s="852"/>
      <c r="EE9" s="852"/>
      <c r="EF9" s="852"/>
      <c r="EG9" s="852"/>
      <c r="EH9" s="852"/>
      <c r="EI9" s="852"/>
      <c r="EJ9" s="852"/>
      <c r="EK9" s="852"/>
      <c r="EL9" s="852"/>
      <c r="EM9" s="852"/>
      <c r="EN9" s="852"/>
      <c r="EO9" s="852"/>
      <c r="EP9" s="852"/>
      <c r="EQ9" s="852"/>
      <c r="ER9" s="852"/>
      <c r="ES9" s="852"/>
      <c r="ET9" s="852"/>
      <c r="EU9" s="852"/>
      <c r="EV9" s="852"/>
      <c r="EW9" s="852"/>
      <c r="EX9" s="852"/>
      <c r="EY9" s="852"/>
      <c r="EZ9" s="852"/>
      <c r="FA9" s="852"/>
      <c r="FB9" s="852"/>
      <c r="FC9" s="852"/>
      <c r="FD9" s="852"/>
      <c r="FE9" s="852"/>
      <c r="FF9" s="852"/>
      <c r="FG9" s="852"/>
      <c r="FH9" s="852"/>
      <c r="FI9" s="852"/>
      <c r="FJ9" s="852"/>
      <c r="FK9" s="852"/>
      <c r="FL9" s="852"/>
      <c r="FM9" s="852"/>
      <c r="FN9" s="852"/>
      <c r="FO9" s="852"/>
      <c r="FP9" s="852"/>
      <c r="FQ9" s="852"/>
      <c r="FR9" s="852"/>
      <c r="FS9" s="852"/>
      <c r="FT9" s="852"/>
      <c r="FU9" s="852"/>
      <c r="FV9" s="852"/>
      <c r="FW9" s="852"/>
      <c r="FX9" s="852"/>
      <c r="FY9" s="852"/>
      <c r="FZ9" s="852"/>
      <c r="GA9" s="852"/>
      <c r="GB9" s="852"/>
      <c r="GC9" s="852"/>
      <c r="GD9" s="852"/>
      <c r="GE9" s="852"/>
      <c r="GF9" s="852"/>
      <c r="GG9" s="852"/>
      <c r="GH9" s="852"/>
      <c r="GI9" s="852"/>
      <c r="GJ9" s="852"/>
      <c r="GK9" s="852"/>
      <c r="GL9" s="852"/>
      <c r="GM9" s="852"/>
      <c r="GN9" s="852"/>
      <c r="GO9" s="852"/>
      <c r="GP9" s="852"/>
      <c r="GQ9" s="852"/>
      <c r="GR9" s="852"/>
      <c r="GS9" s="852"/>
      <c r="GT9" s="852"/>
      <c r="GU9" s="852"/>
      <c r="GV9" s="852"/>
      <c r="GW9" s="852"/>
      <c r="GX9" s="852"/>
      <c r="GY9" s="852"/>
      <c r="GZ9" s="852"/>
      <c r="HA9" s="852"/>
      <c r="HB9" s="852"/>
      <c r="HC9" s="852"/>
      <c r="HD9" s="852"/>
      <c r="HE9" s="852"/>
      <c r="HF9" s="852"/>
      <c r="HG9" s="852"/>
      <c r="HH9" s="852"/>
      <c r="HI9" s="852"/>
      <c r="HJ9" s="852"/>
      <c r="HK9" s="852"/>
      <c r="HL9" s="852"/>
      <c r="HM9" s="852"/>
      <c r="HN9" s="852"/>
      <c r="HO9" s="852"/>
      <c r="HP9" s="852"/>
      <c r="HQ9" s="852"/>
      <c r="HR9" s="852"/>
      <c r="HS9" s="852"/>
      <c r="HT9" s="852"/>
      <c r="HU9" s="852"/>
      <c r="HV9" s="852"/>
      <c r="HW9" s="852"/>
      <c r="HX9" s="852"/>
      <c r="HY9" s="852"/>
      <c r="HZ9" s="852"/>
      <c r="IA9" s="852"/>
      <c r="IB9" s="852"/>
      <c r="IC9" s="852"/>
      <c r="ID9" s="852"/>
      <c r="IE9" s="852"/>
      <c r="IF9" s="852"/>
      <c r="IG9" s="852"/>
      <c r="IH9" s="852"/>
      <c r="II9" s="852"/>
      <c r="IJ9" s="852"/>
      <c r="IK9" s="852"/>
      <c r="IL9" s="852"/>
      <c r="IM9" s="852"/>
      <c r="IN9" s="852"/>
      <c r="IO9" s="852"/>
      <c r="IP9" s="852"/>
      <c r="IQ9" s="852"/>
      <c r="IR9" s="852"/>
      <c r="IS9" s="852"/>
      <c r="IT9" s="852"/>
      <c r="IU9" s="852"/>
      <c r="IV9" s="852"/>
      <c r="IW9" s="852"/>
      <c r="IX9" s="852"/>
      <c r="IY9" s="852"/>
      <c r="IZ9" s="852"/>
      <c r="JA9" s="852"/>
      <c r="JB9" s="852"/>
      <c r="JC9" s="852"/>
      <c r="JD9" s="852"/>
      <c r="JE9" s="852"/>
      <c r="JF9" s="852"/>
      <c r="JG9" s="852"/>
      <c r="JH9" s="852"/>
      <c r="JI9" s="852"/>
      <c r="JJ9" s="852"/>
      <c r="JK9" s="852"/>
      <c r="JL9" s="852"/>
      <c r="JM9" s="852"/>
      <c r="JN9" s="852"/>
      <c r="JO9" s="852"/>
      <c r="JP9" s="852"/>
      <c r="JQ9" s="852"/>
      <c r="JR9" s="852"/>
      <c r="JS9" s="852"/>
      <c r="JT9" s="852"/>
      <c r="JU9" s="852"/>
      <c r="JV9" s="852"/>
      <c r="JW9" s="852"/>
      <c r="JX9" s="852"/>
      <c r="JY9" s="852"/>
      <c r="JZ9" s="852"/>
      <c r="KA9" s="852"/>
      <c r="KB9" s="852"/>
      <c r="KC9" s="852"/>
      <c r="KD9" s="852"/>
      <c r="KE9" s="852"/>
      <c r="KF9" s="852"/>
      <c r="KG9" s="852"/>
      <c r="KH9" s="852"/>
      <c r="KI9" s="852"/>
      <c r="KJ9" s="852"/>
      <c r="KK9" s="852"/>
      <c r="KL9" s="852"/>
      <c r="KM9" s="852"/>
      <c r="KN9" s="852"/>
      <c r="KO9" s="852"/>
      <c r="KP9" s="852"/>
      <c r="KQ9" s="852"/>
      <c r="KR9" s="852"/>
      <c r="KS9" s="852"/>
      <c r="KT9" s="852"/>
      <c r="KU9" s="852"/>
      <c r="KV9" s="852"/>
      <c r="KW9" s="852"/>
      <c r="KX9" s="852"/>
      <c r="KY9" s="852"/>
      <c r="KZ9" s="852"/>
      <c r="LA9" s="852"/>
      <c r="LB9" s="852"/>
      <c r="LC9" s="852"/>
      <c r="LD9" s="852"/>
      <c r="LE9" s="852"/>
      <c r="LF9" s="852"/>
      <c r="LG9" s="852"/>
      <c r="LH9" s="852"/>
      <c r="LI9" s="852"/>
      <c r="LJ9" s="852"/>
      <c r="LK9" s="852"/>
      <c r="LL9" s="852"/>
      <c r="LM9" s="852"/>
      <c r="LN9" s="852"/>
      <c r="LO9" s="852"/>
      <c r="LP9" s="852"/>
      <c r="LQ9" s="852"/>
      <c r="LR9" s="852"/>
      <c r="LS9" s="852"/>
      <c r="LT9" s="852"/>
      <c r="LU9" s="852"/>
      <c r="LV9" s="852"/>
      <c r="LW9" s="852"/>
      <c r="LX9" s="852"/>
      <c r="LY9" s="852"/>
      <c r="LZ9" s="852"/>
      <c r="MA9" s="852"/>
      <c r="MB9" s="852"/>
      <c r="MC9" s="852"/>
      <c r="MD9" s="852"/>
      <c r="ME9" s="852"/>
      <c r="MF9" s="852"/>
      <c r="MG9" s="852"/>
      <c r="MH9" s="852"/>
      <c r="MI9" s="852"/>
      <c r="MJ9" s="852"/>
      <c r="MK9" s="852"/>
      <c r="ML9" s="852"/>
      <c r="MM9" s="852"/>
      <c r="MN9" s="852"/>
      <c r="MO9" s="852"/>
      <c r="MP9" s="852"/>
      <c r="MQ9" s="852"/>
      <c r="MR9" s="852"/>
      <c r="MS9" s="852"/>
      <c r="MT9" s="852"/>
      <c r="MU9" s="852"/>
      <c r="MV9" s="852"/>
      <c r="MW9" s="852"/>
      <c r="MX9" s="852"/>
      <c r="MY9" s="852"/>
      <c r="MZ9" s="852"/>
      <c r="NA9" s="852"/>
      <c r="NB9" s="852"/>
      <c r="NC9" s="852"/>
      <c r="ND9" s="852"/>
      <c r="NE9" s="852"/>
      <c r="NF9" s="852"/>
      <c r="NG9" s="852"/>
      <c r="NH9" s="852"/>
      <c r="NI9" s="852"/>
      <c r="NJ9" s="852"/>
      <c r="NK9" s="852"/>
      <c r="NL9" s="852"/>
      <c r="NM9" s="852"/>
      <c r="NN9" s="852"/>
      <c r="NO9" s="852"/>
      <c r="NP9" s="852"/>
      <c r="NQ9" s="852"/>
      <c r="NR9" s="852"/>
      <c r="NS9" s="852"/>
      <c r="NT9" s="852"/>
      <c r="NU9" s="852"/>
      <c r="NV9" s="852"/>
      <c r="NW9" s="852"/>
      <c r="NX9" s="852"/>
      <c r="NY9" s="852"/>
      <c r="NZ9" s="852"/>
      <c r="OA9" s="852"/>
      <c r="OB9" s="852"/>
      <c r="OC9" s="852"/>
      <c r="OD9" s="852"/>
      <c r="OE9" s="852"/>
      <c r="OF9" s="852"/>
      <c r="OG9" s="852"/>
      <c r="OH9" s="852"/>
      <c r="OI9" s="852"/>
      <c r="OJ9" s="852"/>
      <c r="OK9" s="852"/>
      <c r="OL9" s="852"/>
      <c r="OM9" s="852"/>
      <c r="ON9" s="852"/>
      <c r="OO9" s="852"/>
      <c r="OP9" s="852"/>
      <c r="OQ9" s="852"/>
      <c r="OR9" s="852"/>
      <c r="OS9" s="852"/>
      <c r="OT9" s="852"/>
      <c r="OU9" s="852"/>
      <c r="OV9" s="852"/>
      <c r="OW9" s="852"/>
      <c r="OX9" s="852"/>
      <c r="OY9" s="852"/>
      <c r="OZ9" s="852"/>
      <c r="PA9" s="852"/>
      <c r="PB9" s="852"/>
      <c r="PC9" s="852"/>
      <c r="PD9" s="852"/>
      <c r="PE9" s="852"/>
      <c r="PF9" s="852"/>
      <c r="PG9" s="852"/>
      <c r="PH9" s="852"/>
      <c r="PI9" s="852"/>
      <c r="PJ9" s="852"/>
      <c r="PK9" s="852"/>
      <c r="PL9" s="852"/>
      <c r="PM9" s="852"/>
      <c r="PN9" s="852"/>
      <c r="PO9" s="852"/>
      <c r="PP9" s="852"/>
      <c r="PQ9" s="852"/>
      <c r="PR9" s="852"/>
      <c r="PS9" s="852"/>
      <c r="PT9" s="852"/>
      <c r="PU9" s="852"/>
      <c r="PV9" s="852"/>
      <c r="PW9" s="852"/>
      <c r="PX9" s="852"/>
      <c r="PY9" s="852"/>
      <c r="PZ9" s="852"/>
      <c r="QA9" s="852"/>
      <c r="QB9" s="852"/>
      <c r="QC9" s="852"/>
      <c r="QD9" s="852"/>
      <c r="QE9" s="852"/>
      <c r="QF9" s="852"/>
      <c r="QG9" s="852"/>
      <c r="QH9" s="852"/>
      <c r="QI9" s="852"/>
      <c r="QJ9" s="852"/>
      <c r="QK9" s="852"/>
      <c r="QL9" s="852"/>
      <c r="QM9" s="852"/>
      <c r="QN9" s="852"/>
      <c r="QO9" s="852"/>
      <c r="QP9" s="852"/>
      <c r="QQ9" s="852"/>
      <c r="QR9" s="852"/>
      <c r="QS9" s="852"/>
      <c r="QT9" s="852"/>
      <c r="QU9" s="852"/>
      <c r="QV9" s="852"/>
      <c r="QW9" s="852"/>
      <c r="QX9" s="852"/>
      <c r="QY9" s="852"/>
      <c r="QZ9" s="852"/>
      <c r="RA9" s="852"/>
      <c r="RB9" s="852"/>
      <c r="RC9" s="852"/>
      <c r="RD9" s="852"/>
      <c r="RE9" s="852"/>
      <c r="RF9" s="852"/>
      <c r="RG9" s="852"/>
      <c r="RH9" s="852"/>
      <c r="RI9" s="852"/>
      <c r="RJ9" s="852"/>
      <c r="RK9" s="852"/>
      <c r="RL9" s="852"/>
      <c r="RM9" s="852"/>
      <c r="RN9" s="852"/>
      <c r="RO9" s="852"/>
      <c r="RP9" s="852"/>
      <c r="RQ9" s="852"/>
      <c r="RR9" s="852"/>
      <c r="RS9" s="852"/>
      <c r="RT9" s="852"/>
      <c r="RU9" s="852"/>
      <c r="RV9" s="852"/>
      <c r="RW9" s="852"/>
      <c r="RX9" s="852"/>
      <c r="RY9" s="852"/>
      <c r="RZ9" s="852"/>
      <c r="SA9" s="852"/>
      <c r="SB9" s="852"/>
      <c r="SC9" s="852"/>
      <c r="SD9" s="852"/>
      <c r="SE9" s="852"/>
      <c r="SF9" s="852"/>
      <c r="SG9" s="852"/>
      <c r="SH9" s="852"/>
      <c r="SI9" s="852"/>
      <c r="SJ9" s="852"/>
      <c r="SK9" s="852"/>
      <c r="SL9" s="852"/>
      <c r="SM9" s="852"/>
      <c r="SN9" s="852"/>
      <c r="SO9" s="852"/>
      <c r="SP9" s="852"/>
      <c r="SQ9" s="852"/>
      <c r="SR9" s="852"/>
      <c r="SS9" s="852"/>
      <c r="ST9" s="852"/>
      <c r="SU9" s="852"/>
      <c r="SV9" s="852"/>
      <c r="SW9" s="852"/>
      <c r="SX9" s="852"/>
      <c r="SY9" s="852"/>
      <c r="SZ9" s="852"/>
      <c r="TA9" s="852"/>
      <c r="TB9" s="852"/>
      <c r="TC9" s="852"/>
      <c r="TD9" s="852"/>
      <c r="TE9" s="852"/>
      <c r="TF9" s="852"/>
      <c r="TG9" s="852"/>
      <c r="TH9" s="852"/>
      <c r="TI9" s="852"/>
      <c r="TJ9" s="852"/>
      <c r="TK9" s="852"/>
      <c r="TL9" s="852"/>
      <c r="TM9" s="852"/>
      <c r="TN9" s="852"/>
      <c r="TO9" s="852"/>
      <c r="TP9" s="852"/>
      <c r="TQ9" s="852"/>
      <c r="TR9" s="852"/>
      <c r="TS9" s="852"/>
      <c r="TT9" s="852"/>
      <c r="TU9" s="852"/>
      <c r="TV9" s="852"/>
      <c r="TW9" s="852"/>
      <c r="TX9" s="852"/>
      <c r="TY9" s="852"/>
      <c r="TZ9" s="852"/>
      <c r="UA9" s="852"/>
      <c r="UB9" s="852"/>
      <c r="UC9" s="852"/>
      <c r="UD9" s="852"/>
      <c r="UE9" s="852"/>
      <c r="UF9" s="852"/>
      <c r="UG9" s="852"/>
      <c r="UH9" s="852"/>
      <c r="UI9" s="852"/>
      <c r="UJ9" s="852"/>
      <c r="UK9" s="852"/>
      <c r="UL9" s="852"/>
      <c r="UM9" s="852"/>
      <c r="UN9" s="852"/>
      <c r="UO9" s="852"/>
      <c r="UP9" s="852"/>
      <c r="UQ9" s="852"/>
      <c r="UR9" s="852"/>
      <c r="US9" s="852"/>
      <c r="UT9" s="852"/>
      <c r="UU9" s="852"/>
      <c r="UV9" s="852"/>
      <c r="UW9" s="852"/>
      <c r="UX9" s="852"/>
      <c r="UY9" s="852"/>
      <c r="UZ9" s="852"/>
      <c r="VA9" s="852"/>
      <c r="VB9" s="852"/>
      <c r="VC9" s="852"/>
      <c r="VD9" s="852"/>
      <c r="VE9" s="852"/>
      <c r="VF9" s="852"/>
      <c r="VG9" s="852"/>
      <c r="VH9" s="852"/>
      <c r="VI9" s="852"/>
      <c r="VJ9" s="852"/>
      <c r="VK9" s="852"/>
      <c r="VL9" s="852"/>
      <c r="VM9" s="852"/>
      <c r="VN9" s="852"/>
      <c r="VO9" s="852"/>
      <c r="VP9" s="852"/>
      <c r="VQ9" s="852"/>
      <c r="VR9" s="852"/>
      <c r="VS9" s="852"/>
      <c r="VT9" s="852"/>
      <c r="VU9" s="852"/>
      <c r="VV9" s="852"/>
      <c r="VW9" s="852"/>
      <c r="VX9" s="852"/>
      <c r="VY9" s="852"/>
      <c r="VZ9" s="852"/>
      <c r="WA9" s="852"/>
      <c r="WB9" s="852"/>
      <c r="WC9" s="852"/>
      <c r="WD9" s="852"/>
      <c r="WE9" s="852"/>
      <c r="WF9" s="852"/>
      <c r="WG9" s="852"/>
      <c r="WH9" s="852"/>
      <c r="WI9" s="852"/>
      <c r="WJ9" s="852"/>
      <c r="WK9" s="852"/>
      <c r="WL9" s="852"/>
      <c r="WM9" s="852"/>
      <c r="WN9" s="852"/>
      <c r="WO9" s="852"/>
      <c r="WP9" s="852"/>
      <c r="WQ9" s="852"/>
      <c r="WR9" s="852"/>
      <c r="WS9" s="852"/>
      <c r="WT9" s="852"/>
      <c r="WU9" s="852"/>
      <c r="WV9" s="852"/>
      <c r="WW9" s="852"/>
      <c r="WX9" s="852"/>
      <c r="WY9" s="852"/>
      <c r="WZ9" s="852"/>
      <c r="XA9" s="852"/>
      <c r="XB9" s="852"/>
      <c r="XC9" s="852"/>
      <c r="XD9" s="852"/>
      <c r="XE9" s="852"/>
      <c r="XF9" s="852"/>
      <c r="XG9" s="852"/>
      <c r="XH9" s="852"/>
      <c r="XI9" s="852"/>
      <c r="XJ9" s="852"/>
      <c r="XK9" s="852"/>
      <c r="XL9" s="852"/>
      <c r="XM9" s="852"/>
      <c r="XN9" s="852"/>
      <c r="XO9" s="852"/>
      <c r="XP9" s="852"/>
      <c r="XQ9" s="852"/>
      <c r="XR9" s="852"/>
      <c r="XS9" s="852"/>
      <c r="XT9" s="852"/>
      <c r="XU9" s="852"/>
      <c r="XV9" s="852"/>
      <c r="XW9" s="852"/>
      <c r="XX9" s="852"/>
      <c r="XY9" s="852"/>
      <c r="XZ9" s="852"/>
      <c r="YA9" s="852"/>
      <c r="YB9" s="852"/>
      <c r="YC9" s="852"/>
      <c r="YD9" s="852"/>
      <c r="YE9" s="852"/>
      <c r="YF9" s="852"/>
      <c r="YG9" s="852"/>
      <c r="YH9" s="852"/>
      <c r="YI9" s="852"/>
      <c r="YJ9" s="852"/>
      <c r="YK9" s="852"/>
      <c r="YL9" s="852"/>
      <c r="YM9" s="852"/>
      <c r="YN9" s="852"/>
      <c r="YO9" s="852"/>
      <c r="YP9" s="852"/>
      <c r="YQ9" s="852"/>
      <c r="YR9" s="852"/>
      <c r="YS9" s="852"/>
      <c r="YT9" s="852"/>
      <c r="YU9" s="852"/>
      <c r="YV9" s="852"/>
      <c r="YW9" s="852"/>
      <c r="YX9" s="852"/>
      <c r="YY9" s="852"/>
      <c r="YZ9" s="852"/>
      <c r="ZA9" s="852"/>
      <c r="ZB9" s="852"/>
      <c r="ZC9" s="852"/>
      <c r="ZD9" s="852"/>
      <c r="ZE9" s="852"/>
      <c r="ZF9" s="852"/>
      <c r="ZG9" s="852"/>
      <c r="ZH9" s="852"/>
      <c r="ZI9" s="852"/>
      <c r="ZJ9" s="852"/>
      <c r="ZK9" s="852"/>
      <c r="ZL9" s="852"/>
      <c r="ZM9" s="852"/>
      <c r="ZN9" s="852"/>
      <c r="ZO9" s="852"/>
      <c r="ZP9" s="852"/>
      <c r="ZQ9" s="852"/>
      <c r="ZR9" s="852"/>
      <c r="ZS9" s="852"/>
      <c r="ZT9" s="852"/>
      <c r="ZU9" s="852"/>
      <c r="ZV9" s="852"/>
      <c r="ZW9" s="852"/>
      <c r="ZX9" s="852"/>
      <c r="ZY9" s="852"/>
      <c r="ZZ9" s="852"/>
      <c r="AAA9" s="852"/>
      <c r="AAB9" s="852"/>
      <c r="AAC9" s="852"/>
      <c r="AAD9" s="852"/>
      <c r="AAE9" s="852"/>
      <c r="AAF9" s="852"/>
      <c r="AAG9" s="852"/>
      <c r="AAH9" s="852"/>
      <c r="AAI9" s="852"/>
      <c r="AAJ9" s="852"/>
      <c r="AAK9" s="852"/>
      <c r="AAL9" s="852"/>
      <c r="AAM9" s="852"/>
      <c r="AAN9" s="852"/>
      <c r="AAO9" s="852"/>
      <c r="AAP9" s="852"/>
      <c r="AAQ9" s="852"/>
      <c r="AAR9" s="852"/>
      <c r="AAS9" s="852"/>
      <c r="AAT9" s="852"/>
      <c r="AAU9" s="852"/>
      <c r="AAV9" s="852"/>
      <c r="AAW9" s="852"/>
      <c r="AAX9" s="852"/>
      <c r="AAY9" s="852"/>
      <c r="AAZ9" s="852"/>
      <c r="ABA9" s="852"/>
      <c r="ABB9" s="852"/>
      <c r="ABC9" s="852"/>
      <c r="ABD9" s="852"/>
      <c r="ABE9" s="852"/>
      <c r="ABF9" s="852"/>
      <c r="ABG9" s="852"/>
      <c r="ABH9" s="852"/>
      <c r="ABI9" s="852"/>
      <c r="ABJ9" s="852"/>
      <c r="ABK9" s="852"/>
      <c r="ABL9" s="852"/>
      <c r="ABM9" s="852"/>
      <c r="ABN9" s="852"/>
      <c r="ABO9" s="852"/>
      <c r="ABP9" s="852"/>
      <c r="ABQ9" s="852"/>
      <c r="ABR9" s="852"/>
      <c r="ABS9" s="852"/>
      <c r="ABT9" s="852"/>
      <c r="ABU9" s="852"/>
      <c r="ABV9" s="852"/>
      <c r="ABW9" s="852"/>
      <c r="ABX9" s="852"/>
      <c r="ABY9" s="852"/>
      <c r="ABZ9" s="852"/>
      <c r="ACA9" s="852"/>
      <c r="ACB9" s="852"/>
      <c r="ACC9" s="852"/>
      <c r="ACD9" s="852"/>
      <c r="ACE9" s="852"/>
      <c r="ACF9" s="852"/>
      <c r="ACG9" s="852"/>
      <c r="ACH9" s="852"/>
      <c r="ACI9" s="852"/>
      <c r="ACJ9" s="852"/>
      <c r="ACK9" s="852"/>
      <c r="ACL9" s="852"/>
      <c r="ACM9" s="852"/>
      <c r="ACN9" s="852"/>
      <c r="ACO9" s="852"/>
      <c r="ACP9" s="852"/>
      <c r="ACQ9" s="852"/>
      <c r="ACR9" s="852"/>
      <c r="ACS9" s="852"/>
      <c r="ACT9" s="852"/>
      <c r="ACU9" s="852"/>
      <c r="ACV9" s="852"/>
      <c r="ACW9" s="852"/>
      <c r="ACX9" s="852"/>
      <c r="ACY9" s="852"/>
      <c r="ACZ9" s="852"/>
      <c r="ADA9" s="852"/>
      <c r="ADB9" s="852"/>
      <c r="ADC9" s="852"/>
      <c r="ADD9" s="852"/>
      <c r="ADE9" s="852"/>
      <c r="ADF9" s="852"/>
      <c r="ADG9" s="852"/>
      <c r="ADH9" s="852"/>
      <c r="ADI9" s="852"/>
      <c r="ADJ9" s="852"/>
      <c r="ADK9" s="852"/>
      <c r="ADL9" s="852"/>
      <c r="ADM9" s="852"/>
      <c r="ADN9" s="852"/>
      <c r="ADO9" s="852"/>
      <c r="ADP9" s="852"/>
      <c r="ADQ9" s="852"/>
      <c r="ADR9" s="852"/>
      <c r="ADS9" s="852"/>
      <c r="ADT9" s="852"/>
      <c r="ADU9" s="852"/>
      <c r="ADV9" s="852"/>
      <c r="ADW9" s="852"/>
      <c r="ADX9" s="852"/>
      <c r="ADY9" s="852"/>
      <c r="ADZ9" s="852"/>
      <c r="AEA9" s="852"/>
      <c r="AEB9" s="852"/>
      <c r="AEC9" s="852"/>
      <c r="AED9" s="852"/>
      <c r="AEE9" s="852"/>
      <c r="AEF9" s="852"/>
      <c r="AEG9" s="852"/>
      <c r="AEH9" s="852"/>
      <c r="AEI9" s="852"/>
      <c r="AEJ9" s="852"/>
      <c r="AEK9" s="852"/>
      <c r="AEL9" s="852"/>
      <c r="AEM9" s="852"/>
      <c r="AEN9" s="852"/>
      <c r="AEO9" s="852"/>
      <c r="AEP9" s="852"/>
      <c r="AEQ9" s="852"/>
      <c r="AER9" s="852"/>
      <c r="AES9" s="852"/>
      <c r="AET9" s="852"/>
      <c r="AEU9" s="852"/>
      <c r="AEV9" s="852"/>
      <c r="AEW9" s="852"/>
      <c r="AEX9" s="852"/>
      <c r="AEY9" s="852"/>
      <c r="AEZ9" s="852"/>
      <c r="AFA9" s="852"/>
      <c r="AFB9" s="852"/>
      <c r="AFC9" s="852"/>
      <c r="AFD9" s="852"/>
      <c r="AFE9" s="852"/>
      <c r="AFF9" s="852"/>
      <c r="AFG9" s="852"/>
      <c r="AFH9" s="852"/>
      <c r="AFI9" s="852"/>
      <c r="AFJ9" s="852"/>
      <c r="AFK9" s="852"/>
      <c r="AFL9" s="852"/>
      <c r="AFM9" s="852"/>
      <c r="AFN9" s="852"/>
      <c r="AFO9" s="852"/>
      <c r="AFP9" s="852"/>
      <c r="AFQ9" s="852"/>
      <c r="AFR9" s="852"/>
      <c r="AFS9" s="852"/>
      <c r="AFT9" s="852"/>
      <c r="AFU9" s="852"/>
      <c r="AFV9" s="852"/>
      <c r="AFW9" s="852"/>
      <c r="AFX9" s="852"/>
      <c r="AFY9" s="852"/>
      <c r="AFZ9" s="852"/>
      <c r="AGA9" s="852"/>
      <c r="AGB9" s="852"/>
      <c r="AGC9" s="852"/>
      <c r="AGD9" s="852"/>
      <c r="AGE9" s="852"/>
      <c r="AGF9" s="852"/>
      <c r="AGG9" s="852"/>
      <c r="AGH9" s="852"/>
      <c r="AGI9" s="852"/>
      <c r="AGJ9" s="852"/>
      <c r="AGK9" s="852"/>
      <c r="AGL9" s="852"/>
      <c r="AGM9" s="852"/>
      <c r="AGN9" s="852"/>
      <c r="AGO9" s="852"/>
      <c r="AGP9" s="852"/>
      <c r="AGQ9" s="852"/>
      <c r="AGR9" s="852"/>
      <c r="AGS9" s="852"/>
      <c r="AGT9" s="852"/>
      <c r="AGU9" s="852"/>
      <c r="AGV9" s="852"/>
      <c r="AGW9" s="852"/>
      <c r="AGX9" s="852"/>
      <c r="AGY9" s="852"/>
      <c r="AGZ9" s="852"/>
      <c r="AHA9" s="852"/>
      <c r="AHB9" s="852"/>
      <c r="AHC9" s="852"/>
      <c r="AHD9" s="852"/>
      <c r="AHE9" s="852"/>
      <c r="AHF9" s="852"/>
      <c r="AHG9" s="852"/>
      <c r="AHH9" s="852"/>
      <c r="AHI9" s="852"/>
      <c r="AHJ9" s="852"/>
      <c r="AHK9" s="852"/>
      <c r="AHL9" s="852"/>
      <c r="AHM9" s="852"/>
      <c r="AHN9" s="852"/>
      <c r="AHO9" s="852"/>
      <c r="AHP9" s="852"/>
      <c r="AHQ9" s="852"/>
      <c r="AHR9" s="852"/>
      <c r="AHS9" s="852"/>
      <c r="AHT9" s="852"/>
      <c r="AHU9" s="852"/>
      <c r="AHV9" s="852"/>
      <c r="AHW9" s="852"/>
      <c r="AHX9" s="852"/>
      <c r="AHY9" s="852"/>
      <c r="AHZ9" s="852"/>
      <c r="AIA9" s="852"/>
      <c r="AIB9" s="852"/>
      <c r="AIC9" s="852"/>
      <c r="AID9" s="852"/>
      <c r="AIE9" s="852"/>
      <c r="AIF9" s="852"/>
      <c r="AIG9" s="852"/>
      <c r="AIH9" s="852"/>
      <c r="AII9" s="852"/>
      <c r="AIJ9" s="852"/>
      <c r="AIK9" s="852"/>
      <c r="AIL9" s="852"/>
      <c r="AIM9" s="852"/>
      <c r="AIN9" s="852"/>
      <c r="AIO9" s="852"/>
      <c r="AIP9" s="852"/>
      <c r="AIQ9" s="852"/>
      <c r="AIR9" s="852"/>
      <c r="AIS9" s="852"/>
      <c r="AIT9" s="852"/>
      <c r="AIU9" s="852"/>
      <c r="AIV9" s="852"/>
      <c r="AIW9" s="852"/>
      <c r="AIX9" s="852"/>
      <c r="AIY9" s="852"/>
      <c r="AIZ9" s="852"/>
      <c r="AJA9" s="852"/>
      <c r="AJB9" s="852"/>
      <c r="AJC9" s="852"/>
      <c r="AJD9" s="852"/>
      <c r="AJE9" s="852"/>
      <c r="AJF9" s="852"/>
      <c r="AJG9" s="852"/>
      <c r="AJH9" s="852"/>
      <c r="AJI9" s="852"/>
      <c r="AJJ9" s="852"/>
      <c r="AJK9" s="852"/>
      <c r="AJL9" s="852"/>
      <c r="AJM9" s="852"/>
      <c r="AJN9" s="852"/>
      <c r="AJO9" s="852"/>
      <c r="AJP9" s="852"/>
      <c r="AJQ9" s="852"/>
      <c r="AJR9" s="852"/>
      <c r="AJS9" s="852"/>
      <c r="AJT9" s="852"/>
      <c r="AJU9" s="852"/>
      <c r="AJV9" s="852"/>
      <c r="AJW9" s="852"/>
      <c r="AJX9" s="852"/>
      <c r="AJY9" s="852"/>
      <c r="AJZ9" s="852"/>
      <c r="AKA9" s="852"/>
      <c r="AKB9" s="852"/>
      <c r="AKC9" s="852"/>
      <c r="AKD9" s="852"/>
      <c r="AKE9" s="852"/>
      <c r="AKF9" s="852"/>
      <c r="AKG9" s="852"/>
      <c r="AKH9" s="852"/>
      <c r="AKI9" s="852"/>
      <c r="AKJ9" s="852"/>
      <c r="AKK9" s="852"/>
      <c r="AKL9" s="852"/>
      <c r="AKM9" s="852"/>
      <c r="AKN9" s="852"/>
      <c r="AKO9" s="852"/>
      <c r="AKP9" s="852"/>
      <c r="AKQ9" s="852"/>
      <c r="AKR9" s="852"/>
      <c r="AKS9" s="852"/>
      <c r="AKT9" s="852"/>
      <c r="AKU9" s="852"/>
      <c r="AKV9" s="852"/>
      <c r="AKW9" s="852"/>
      <c r="AKX9" s="852"/>
      <c r="AKY9" s="852"/>
      <c r="AKZ9" s="852"/>
      <c r="ALA9" s="852"/>
      <c r="ALB9" s="852"/>
      <c r="ALC9" s="852"/>
      <c r="ALD9" s="852"/>
      <c r="ALE9" s="852"/>
      <c r="ALF9" s="852"/>
      <c r="ALG9" s="852"/>
      <c r="ALH9" s="852"/>
      <c r="ALI9" s="852"/>
      <c r="ALJ9" s="852"/>
      <c r="ALK9" s="852"/>
      <c r="ALL9" s="852"/>
      <c r="ALM9" s="852"/>
      <c r="ALN9" s="852"/>
      <c r="ALO9" s="852"/>
      <c r="ALP9" s="852"/>
      <c r="ALQ9" s="852"/>
      <c r="ALR9" s="852"/>
      <c r="ALS9" s="852"/>
      <c r="ALT9" s="852"/>
      <c r="ALU9" s="852"/>
      <c r="ALV9" s="852"/>
      <c r="ALW9" s="852"/>
      <c r="ALX9" s="852"/>
      <c r="ALY9" s="852"/>
      <c r="ALZ9" s="852"/>
      <c r="AMA9" s="852"/>
      <c r="AMB9" s="852"/>
      <c r="AMC9" s="852"/>
      <c r="AMD9" s="852"/>
      <c r="AME9" s="852"/>
      <c r="AMF9" s="852"/>
      <c r="AMG9" s="852"/>
      <c r="AMH9" s="852"/>
    </row>
    <row r="10" spans="1:1022" ht="15.6">
      <c r="A10" s="856" t="s">
        <v>2927</v>
      </c>
      <c r="B10" s="857" t="s">
        <v>814</v>
      </c>
      <c r="C10" s="852"/>
      <c r="D10" s="852"/>
      <c r="E10" s="852"/>
      <c r="F10" s="852"/>
      <c r="G10" s="852"/>
      <c r="H10" s="853"/>
      <c r="I10" s="852"/>
      <c r="J10" s="852"/>
      <c r="K10" s="852"/>
      <c r="L10" s="852"/>
      <c r="M10" s="852"/>
      <c r="N10" s="853"/>
      <c r="O10" s="853"/>
      <c r="P10" s="853"/>
      <c r="Q10" s="853"/>
      <c r="R10" s="852"/>
      <c r="S10" s="853"/>
      <c r="T10" s="852"/>
      <c r="U10" s="852"/>
      <c r="V10" s="852"/>
      <c r="W10" s="852"/>
      <c r="X10" s="852"/>
      <c r="Y10" s="852"/>
      <c r="Z10" s="852"/>
      <c r="AA10" s="852"/>
      <c r="AB10" s="852"/>
      <c r="AC10" s="852"/>
      <c r="AD10" s="852"/>
      <c r="AE10" s="852"/>
      <c r="AF10" s="852"/>
      <c r="AG10" s="852"/>
      <c r="AH10" s="852"/>
      <c r="AI10" s="852"/>
      <c r="AJ10" s="852"/>
      <c r="AK10" s="852"/>
      <c r="AL10" s="852"/>
      <c r="AM10" s="852"/>
      <c r="AN10" s="852"/>
      <c r="AO10" s="852"/>
      <c r="AP10" s="852"/>
      <c r="AQ10" s="852"/>
      <c r="AR10" s="852"/>
      <c r="AS10" s="852"/>
      <c r="AT10" s="852"/>
      <c r="AU10" s="852"/>
      <c r="AV10" s="852"/>
      <c r="AW10" s="852"/>
      <c r="AX10" s="852"/>
      <c r="AY10" s="852"/>
      <c r="AZ10" s="852"/>
      <c r="BA10" s="852"/>
      <c r="BB10" s="852"/>
      <c r="BC10" s="852"/>
      <c r="BD10" s="852"/>
      <c r="BE10" s="852"/>
      <c r="BF10" s="852"/>
      <c r="BG10" s="852"/>
      <c r="BH10" s="852"/>
      <c r="BI10" s="852"/>
      <c r="BJ10" s="852"/>
      <c r="BK10" s="852"/>
      <c r="BL10" s="852"/>
      <c r="BM10" s="852"/>
      <c r="BN10" s="852"/>
      <c r="BO10" s="852"/>
      <c r="BP10" s="852"/>
      <c r="BQ10" s="852"/>
      <c r="BR10" s="852"/>
      <c r="BS10" s="852"/>
      <c r="BT10" s="852"/>
      <c r="BU10" s="852"/>
      <c r="BV10" s="852"/>
      <c r="BW10" s="852"/>
      <c r="BX10" s="852"/>
      <c r="BY10" s="852"/>
      <c r="BZ10" s="852"/>
      <c r="CA10" s="852"/>
      <c r="CB10" s="852"/>
      <c r="CC10" s="852"/>
      <c r="CD10" s="852"/>
      <c r="CE10" s="852"/>
      <c r="CF10" s="852"/>
      <c r="CG10" s="852"/>
      <c r="CH10" s="852"/>
      <c r="CI10" s="852"/>
      <c r="CJ10" s="852"/>
      <c r="CK10" s="852"/>
      <c r="CL10" s="852"/>
      <c r="CM10" s="852"/>
      <c r="CN10" s="852"/>
      <c r="CO10" s="852"/>
      <c r="CP10" s="852"/>
      <c r="CQ10" s="852"/>
      <c r="CR10" s="852"/>
      <c r="CS10" s="852"/>
      <c r="CT10" s="852"/>
      <c r="CU10" s="852"/>
      <c r="CV10" s="852"/>
      <c r="CW10" s="852"/>
      <c r="CX10" s="852"/>
      <c r="CY10" s="852"/>
      <c r="CZ10" s="852"/>
      <c r="DA10" s="852"/>
      <c r="DB10" s="852"/>
      <c r="DC10" s="852"/>
      <c r="DD10" s="852"/>
      <c r="DE10" s="852"/>
      <c r="DF10" s="852"/>
      <c r="DG10" s="852"/>
      <c r="DH10" s="852"/>
      <c r="DI10" s="852"/>
      <c r="DJ10" s="852"/>
      <c r="DK10" s="852"/>
      <c r="DL10" s="852"/>
      <c r="DM10" s="852"/>
      <c r="DN10" s="852"/>
      <c r="DO10" s="852"/>
      <c r="DP10" s="852"/>
      <c r="DQ10" s="852"/>
      <c r="DR10" s="852"/>
      <c r="DS10" s="852"/>
      <c r="DT10" s="852"/>
      <c r="DU10" s="852"/>
      <c r="DV10" s="852"/>
      <c r="DW10" s="852"/>
      <c r="DX10" s="852"/>
      <c r="DY10" s="852"/>
      <c r="DZ10" s="852"/>
      <c r="EA10" s="852"/>
      <c r="EB10" s="852"/>
      <c r="EC10" s="852"/>
      <c r="ED10" s="852"/>
      <c r="EE10" s="852"/>
      <c r="EF10" s="852"/>
      <c r="EG10" s="852"/>
      <c r="EH10" s="852"/>
      <c r="EI10" s="852"/>
      <c r="EJ10" s="852"/>
      <c r="EK10" s="852"/>
      <c r="EL10" s="852"/>
      <c r="EM10" s="852"/>
      <c r="EN10" s="852"/>
      <c r="EO10" s="852"/>
      <c r="EP10" s="852"/>
      <c r="EQ10" s="852"/>
      <c r="ER10" s="852"/>
      <c r="ES10" s="852"/>
      <c r="ET10" s="852"/>
      <c r="EU10" s="852"/>
      <c r="EV10" s="852"/>
      <c r="EW10" s="852"/>
      <c r="EX10" s="852"/>
      <c r="EY10" s="852"/>
      <c r="EZ10" s="852"/>
      <c r="FA10" s="852"/>
      <c r="FB10" s="852"/>
      <c r="FC10" s="852"/>
      <c r="FD10" s="852"/>
      <c r="FE10" s="852"/>
      <c r="FF10" s="852"/>
      <c r="FG10" s="852"/>
      <c r="FH10" s="852"/>
      <c r="FI10" s="852"/>
      <c r="FJ10" s="852"/>
      <c r="FK10" s="852"/>
      <c r="FL10" s="852"/>
      <c r="FM10" s="852"/>
      <c r="FN10" s="852"/>
      <c r="FO10" s="852"/>
      <c r="FP10" s="852"/>
      <c r="FQ10" s="852"/>
      <c r="FR10" s="852"/>
      <c r="FS10" s="852"/>
      <c r="FT10" s="852"/>
      <c r="FU10" s="852"/>
      <c r="FV10" s="852"/>
      <c r="FW10" s="852"/>
      <c r="FX10" s="852"/>
      <c r="FY10" s="852"/>
      <c r="FZ10" s="852"/>
      <c r="GA10" s="852"/>
      <c r="GB10" s="852"/>
      <c r="GC10" s="852"/>
      <c r="GD10" s="852"/>
      <c r="GE10" s="852"/>
      <c r="GF10" s="852"/>
      <c r="GG10" s="852"/>
      <c r="GH10" s="852"/>
      <c r="GI10" s="852"/>
      <c r="GJ10" s="852"/>
      <c r="GK10" s="852"/>
      <c r="GL10" s="852"/>
      <c r="GM10" s="852"/>
      <c r="GN10" s="852"/>
      <c r="GO10" s="852"/>
      <c r="GP10" s="852"/>
      <c r="GQ10" s="852"/>
      <c r="GR10" s="852"/>
      <c r="GS10" s="852"/>
      <c r="GT10" s="852"/>
      <c r="GU10" s="852"/>
      <c r="GV10" s="852"/>
      <c r="GW10" s="852"/>
      <c r="GX10" s="852"/>
      <c r="GY10" s="852"/>
      <c r="GZ10" s="852"/>
      <c r="HA10" s="852"/>
      <c r="HB10" s="852"/>
      <c r="HC10" s="852"/>
      <c r="HD10" s="852"/>
      <c r="HE10" s="852"/>
      <c r="HF10" s="852"/>
      <c r="HG10" s="852"/>
      <c r="HH10" s="852"/>
      <c r="HI10" s="852"/>
      <c r="HJ10" s="852"/>
      <c r="HK10" s="852"/>
      <c r="HL10" s="852"/>
      <c r="HM10" s="852"/>
      <c r="HN10" s="852"/>
      <c r="HO10" s="852"/>
      <c r="HP10" s="852"/>
      <c r="HQ10" s="852"/>
      <c r="HR10" s="852"/>
      <c r="HS10" s="852"/>
      <c r="HT10" s="852"/>
      <c r="HU10" s="852"/>
      <c r="HV10" s="852"/>
      <c r="HW10" s="852"/>
      <c r="HX10" s="852"/>
      <c r="HY10" s="852"/>
      <c r="HZ10" s="852"/>
      <c r="IA10" s="852"/>
      <c r="IB10" s="852"/>
      <c r="IC10" s="852"/>
      <c r="ID10" s="852"/>
      <c r="IE10" s="852"/>
      <c r="IF10" s="852"/>
      <c r="IG10" s="852"/>
      <c r="IH10" s="852"/>
      <c r="II10" s="852"/>
      <c r="IJ10" s="852"/>
      <c r="IK10" s="852"/>
      <c r="IL10" s="852"/>
      <c r="IM10" s="852"/>
      <c r="IN10" s="852"/>
      <c r="IO10" s="852"/>
      <c r="IP10" s="852"/>
      <c r="IQ10" s="852"/>
      <c r="IR10" s="852"/>
      <c r="IS10" s="852"/>
      <c r="IT10" s="852"/>
      <c r="IU10" s="852"/>
      <c r="IV10" s="852"/>
      <c r="IW10" s="852"/>
      <c r="IX10" s="852"/>
      <c r="IY10" s="852"/>
      <c r="IZ10" s="852"/>
      <c r="JA10" s="852"/>
      <c r="JB10" s="852"/>
      <c r="JC10" s="852"/>
      <c r="JD10" s="852"/>
      <c r="JE10" s="852"/>
      <c r="JF10" s="852"/>
      <c r="JG10" s="852"/>
      <c r="JH10" s="852"/>
      <c r="JI10" s="852"/>
      <c r="JJ10" s="852"/>
      <c r="JK10" s="852"/>
      <c r="JL10" s="852"/>
      <c r="JM10" s="852"/>
      <c r="JN10" s="852"/>
      <c r="JO10" s="852"/>
      <c r="JP10" s="852"/>
      <c r="JQ10" s="852"/>
      <c r="JR10" s="852"/>
      <c r="JS10" s="852"/>
      <c r="JT10" s="852"/>
      <c r="JU10" s="852"/>
      <c r="JV10" s="852"/>
      <c r="JW10" s="852"/>
      <c r="JX10" s="852"/>
      <c r="JY10" s="852"/>
      <c r="JZ10" s="852"/>
      <c r="KA10" s="852"/>
      <c r="KB10" s="852"/>
      <c r="KC10" s="852"/>
      <c r="KD10" s="852"/>
      <c r="KE10" s="852"/>
      <c r="KF10" s="852"/>
      <c r="KG10" s="852"/>
      <c r="KH10" s="852"/>
      <c r="KI10" s="852"/>
      <c r="KJ10" s="852"/>
      <c r="KK10" s="852"/>
      <c r="KL10" s="852"/>
      <c r="KM10" s="852"/>
      <c r="KN10" s="852"/>
      <c r="KO10" s="852"/>
      <c r="KP10" s="852"/>
      <c r="KQ10" s="852"/>
      <c r="KR10" s="852"/>
      <c r="KS10" s="852"/>
      <c r="KT10" s="852"/>
      <c r="KU10" s="852"/>
      <c r="KV10" s="852"/>
      <c r="KW10" s="852"/>
      <c r="KX10" s="852"/>
      <c r="KY10" s="852"/>
      <c r="KZ10" s="852"/>
      <c r="LA10" s="852"/>
      <c r="LB10" s="852"/>
      <c r="LC10" s="852"/>
      <c r="LD10" s="852"/>
      <c r="LE10" s="852"/>
      <c r="LF10" s="852"/>
      <c r="LG10" s="852"/>
      <c r="LH10" s="852"/>
      <c r="LI10" s="852"/>
      <c r="LJ10" s="852"/>
      <c r="LK10" s="852"/>
      <c r="LL10" s="852"/>
      <c r="LM10" s="852"/>
      <c r="LN10" s="852"/>
      <c r="LO10" s="852"/>
      <c r="LP10" s="852"/>
      <c r="LQ10" s="852"/>
      <c r="LR10" s="852"/>
      <c r="LS10" s="852"/>
      <c r="LT10" s="852"/>
      <c r="LU10" s="852"/>
      <c r="LV10" s="852"/>
      <c r="LW10" s="852"/>
      <c r="LX10" s="852"/>
      <c r="LY10" s="852"/>
      <c r="LZ10" s="852"/>
      <c r="MA10" s="852"/>
      <c r="MB10" s="852"/>
      <c r="MC10" s="852"/>
      <c r="MD10" s="852"/>
      <c r="ME10" s="852"/>
      <c r="MF10" s="852"/>
      <c r="MG10" s="852"/>
      <c r="MH10" s="852"/>
      <c r="MI10" s="852"/>
      <c r="MJ10" s="852"/>
      <c r="MK10" s="852"/>
      <c r="ML10" s="852"/>
      <c r="MM10" s="852"/>
      <c r="MN10" s="852"/>
      <c r="MO10" s="852"/>
      <c r="MP10" s="852"/>
      <c r="MQ10" s="852"/>
      <c r="MR10" s="852"/>
      <c r="MS10" s="852"/>
      <c r="MT10" s="852"/>
      <c r="MU10" s="852"/>
      <c r="MV10" s="852"/>
      <c r="MW10" s="852"/>
      <c r="MX10" s="852"/>
      <c r="MY10" s="852"/>
      <c r="MZ10" s="852"/>
      <c r="NA10" s="852"/>
      <c r="NB10" s="852"/>
      <c r="NC10" s="852"/>
      <c r="ND10" s="852"/>
      <c r="NE10" s="852"/>
      <c r="NF10" s="852"/>
      <c r="NG10" s="852"/>
      <c r="NH10" s="852"/>
      <c r="NI10" s="852"/>
      <c r="NJ10" s="852"/>
      <c r="NK10" s="852"/>
      <c r="NL10" s="852"/>
      <c r="NM10" s="852"/>
      <c r="NN10" s="852"/>
      <c r="NO10" s="852"/>
      <c r="NP10" s="852"/>
      <c r="NQ10" s="852"/>
      <c r="NR10" s="852"/>
      <c r="NS10" s="852"/>
      <c r="NT10" s="852"/>
      <c r="NU10" s="852"/>
      <c r="NV10" s="852"/>
      <c r="NW10" s="852"/>
      <c r="NX10" s="852"/>
      <c r="NY10" s="852"/>
      <c r="NZ10" s="852"/>
      <c r="OA10" s="852"/>
      <c r="OB10" s="852"/>
      <c r="OC10" s="852"/>
      <c r="OD10" s="852"/>
      <c r="OE10" s="852"/>
      <c r="OF10" s="852"/>
      <c r="OG10" s="852"/>
      <c r="OH10" s="852"/>
      <c r="OI10" s="852"/>
      <c r="OJ10" s="852"/>
      <c r="OK10" s="852"/>
      <c r="OL10" s="852"/>
      <c r="OM10" s="852"/>
      <c r="ON10" s="852"/>
      <c r="OO10" s="852"/>
      <c r="OP10" s="852"/>
      <c r="OQ10" s="852"/>
      <c r="OR10" s="852"/>
      <c r="OS10" s="852"/>
      <c r="OT10" s="852"/>
      <c r="OU10" s="852"/>
      <c r="OV10" s="852"/>
      <c r="OW10" s="852"/>
      <c r="OX10" s="852"/>
      <c r="OY10" s="852"/>
      <c r="OZ10" s="852"/>
      <c r="PA10" s="852"/>
      <c r="PB10" s="852"/>
      <c r="PC10" s="852"/>
      <c r="PD10" s="852"/>
      <c r="PE10" s="852"/>
      <c r="PF10" s="852"/>
      <c r="PG10" s="852"/>
      <c r="PH10" s="852"/>
      <c r="PI10" s="852"/>
      <c r="PJ10" s="852"/>
      <c r="PK10" s="852"/>
      <c r="PL10" s="852"/>
      <c r="PM10" s="852"/>
      <c r="PN10" s="852"/>
      <c r="PO10" s="852"/>
      <c r="PP10" s="852"/>
      <c r="PQ10" s="852"/>
      <c r="PR10" s="852"/>
      <c r="PS10" s="852"/>
      <c r="PT10" s="852"/>
      <c r="PU10" s="852"/>
      <c r="PV10" s="852"/>
      <c r="PW10" s="852"/>
      <c r="PX10" s="852"/>
      <c r="PY10" s="852"/>
      <c r="PZ10" s="852"/>
      <c r="QA10" s="852"/>
      <c r="QB10" s="852"/>
      <c r="QC10" s="852"/>
      <c r="QD10" s="852"/>
      <c r="QE10" s="852"/>
      <c r="QF10" s="852"/>
      <c r="QG10" s="852"/>
      <c r="QH10" s="852"/>
      <c r="QI10" s="852"/>
      <c r="QJ10" s="852"/>
      <c r="QK10" s="852"/>
      <c r="QL10" s="852"/>
      <c r="QM10" s="852"/>
      <c r="QN10" s="852"/>
      <c r="QO10" s="852"/>
      <c r="QP10" s="852"/>
      <c r="QQ10" s="852"/>
      <c r="QR10" s="852"/>
      <c r="QS10" s="852"/>
      <c r="QT10" s="852"/>
      <c r="QU10" s="852"/>
      <c r="QV10" s="852"/>
      <c r="QW10" s="852"/>
      <c r="QX10" s="852"/>
      <c r="QY10" s="852"/>
      <c r="QZ10" s="852"/>
      <c r="RA10" s="852"/>
      <c r="RB10" s="852"/>
      <c r="RC10" s="852"/>
      <c r="RD10" s="852"/>
      <c r="RE10" s="852"/>
      <c r="RF10" s="852"/>
      <c r="RG10" s="852"/>
      <c r="RH10" s="852"/>
      <c r="RI10" s="852"/>
      <c r="RJ10" s="852"/>
      <c r="RK10" s="852"/>
      <c r="RL10" s="852"/>
      <c r="RM10" s="852"/>
      <c r="RN10" s="852"/>
      <c r="RO10" s="852"/>
      <c r="RP10" s="852"/>
      <c r="RQ10" s="852"/>
      <c r="RR10" s="852"/>
      <c r="RS10" s="852"/>
      <c r="RT10" s="852"/>
      <c r="RU10" s="852"/>
      <c r="RV10" s="852"/>
      <c r="RW10" s="852"/>
      <c r="RX10" s="852"/>
      <c r="RY10" s="852"/>
      <c r="RZ10" s="852"/>
      <c r="SA10" s="852"/>
      <c r="SB10" s="852"/>
      <c r="SC10" s="852"/>
      <c r="SD10" s="852"/>
      <c r="SE10" s="852"/>
      <c r="SF10" s="852"/>
      <c r="SG10" s="852"/>
      <c r="SH10" s="852"/>
      <c r="SI10" s="852"/>
      <c r="SJ10" s="852"/>
      <c r="SK10" s="852"/>
      <c r="SL10" s="852"/>
      <c r="SM10" s="852"/>
      <c r="SN10" s="852"/>
      <c r="SO10" s="852"/>
      <c r="SP10" s="852"/>
      <c r="SQ10" s="852"/>
      <c r="SR10" s="852"/>
      <c r="SS10" s="852"/>
      <c r="ST10" s="852"/>
      <c r="SU10" s="852"/>
      <c r="SV10" s="852"/>
      <c r="SW10" s="852"/>
      <c r="SX10" s="852"/>
      <c r="SY10" s="852"/>
      <c r="SZ10" s="852"/>
      <c r="TA10" s="852"/>
      <c r="TB10" s="852"/>
      <c r="TC10" s="852"/>
      <c r="TD10" s="852"/>
      <c r="TE10" s="852"/>
      <c r="TF10" s="852"/>
      <c r="TG10" s="852"/>
      <c r="TH10" s="852"/>
      <c r="TI10" s="852"/>
      <c r="TJ10" s="852"/>
      <c r="TK10" s="852"/>
      <c r="TL10" s="852"/>
      <c r="TM10" s="852"/>
      <c r="TN10" s="852"/>
      <c r="TO10" s="852"/>
      <c r="TP10" s="852"/>
      <c r="TQ10" s="852"/>
      <c r="TR10" s="852"/>
      <c r="TS10" s="852"/>
      <c r="TT10" s="852"/>
      <c r="TU10" s="852"/>
      <c r="TV10" s="852"/>
      <c r="TW10" s="852"/>
      <c r="TX10" s="852"/>
      <c r="TY10" s="852"/>
      <c r="TZ10" s="852"/>
      <c r="UA10" s="852"/>
      <c r="UB10" s="852"/>
      <c r="UC10" s="852"/>
      <c r="UD10" s="852"/>
      <c r="UE10" s="852"/>
      <c r="UF10" s="852"/>
      <c r="UG10" s="852"/>
      <c r="UH10" s="852"/>
      <c r="UI10" s="852"/>
      <c r="UJ10" s="852"/>
      <c r="UK10" s="852"/>
      <c r="UL10" s="852"/>
      <c r="UM10" s="852"/>
      <c r="UN10" s="852"/>
      <c r="UO10" s="852"/>
      <c r="UP10" s="852"/>
      <c r="UQ10" s="852"/>
      <c r="UR10" s="852"/>
      <c r="US10" s="852"/>
      <c r="UT10" s="852"/>
      <c r="UU10" s="852"/>
      <c r="UV10" s="852"/>
      <c r="UW10" s="852"/>
      <c r="UX10" s="852"/>
      <c r="UY10" s="852"/>
      <c r="UZ10" s="852"/>
      <c r="VA10" s="852"/>
      <c r="VB10" s="852"/>
      <c r="VC10" s="852"/>
      <c r="VD10" s="852"/>
      <c r="VE10" s="852"/>
      <c r="VF10" s="852"/>
      <c r="VG10" s="852"/>
      <c r="VH10" s="852"/>
      <c r="VI10" s="852"/>
      <c r="VJ10" s="852"/>
      <c r="VK10" s="852"/>
      <c r="VL10" s="852"/>
      <c r="VM10" s="852"/>
      <c r="VN10" s="852"/>
      <c r="VO10" s="852"/>
      <c r="VP10" s="852"/>
      <c r="VQ10" s="852"/>
      <c r="VR10" s="852"/>
      <c r="VS10" s="852"/>
      <c r="VT10" s="852"/>
      <c r="VU10" s="852"/>
      <c r="VV10" s="852"/>
      <c r="VW10" s="852"/>
      <c r="VX10" s="852"/>
      <c r="VY10" s="852"/>
      <c r="VZ10" s="852"/>
      <c r="WA10" s="852"/>
      <c r="WB10" s="852"/>
      <c r="WC10" s="852"/>
      <c r="WD10" s="852"/>
      <c r="WE10" s="852"/>
      <c r="WF10" s="852"/>
      <c r="WG10" s="852"/>
      <c r="WH10" s="852"/>
      <c r="WI10" s="852"/>
      <c r="WJ10" s="852"/>
      <c r="WK10" s="852"/>
      <c r="WL10" s="852"/>
      <c r="WM10" s="852"/>
      <c r="WN10" s="852"/>
      <c r="WO10" s="852"/>
      <c r="WP10" s="852"/>
      <c r="WQ10" s="852"/>
      <c r="WR10" s="852"/>
      <c r="WS10" s="852"/>
      <c r="WT10" s="852"/>
      <c r="WU10" s="852"/>
      <c r="WV10" s="852"/>
      <c r="WW10" s="852"/>
      <c r="WX10" s="852"/>
      <c r="WY10" s="852"/>
      <c r="WZ10" s="852"/>
      <c r="XA10" s="852"/>
      <c r="XB10" s="852"/>
      <c r="XC10" s="852"/>
      <c r="XD10" s="852"/>
      <c r="XE10" s="852"/>
      <c r="XF10" s="852"/>
      <c r="XG10" s="852"/>
      <c r="XH10" s="852"/>
      <c r="XI10" s="852"/>
      <c r="XJ10" s="852"/>
      <c r="XK10" s="852"/>
      <c r="XL10" s="852"/>
      <c r="XM10" s="852"/>
      <c r="XN10" s="852"/>
      <c r="XO10" s="852"/>
      <c r="XP10" s="852"/>
      <c r="XQ10" s="852"/>
      <c r="XR10" s="852"/>
      <c r="XS10" s="852"/>
      <c r="XT10" s="852"/>
      <c r="XU10" s="852"/>
      <c r="XV10" s="852"/>
      <c r="XW10" s="852"/>
      <c r="XX10" s="852"/>
      <c r="XY10" s="852"/>
      <c r="XZ10" s="852"/>
      <c r="YA10" s="852"/>
      <c r="YB10" s="852"/>
      <c r="YC10" s="852"/>
      <c r="YD10" s="852"/>
      <c r="YE10" s="852"/>
      <c r="YF10" s="852"/>
      <c r="YG10" s="852"/>
      <c r="YH10" s="852"/>
      <c r="YI10" s="852"/>
      <c r="YJ10" s="852"/>
      <c r="YK10" s="852"/>
      <c r="YL10" s="852"/>
      <c r="YM10" s="852"/>
      <c r="YN10" s="852"/>
      <c r="YO10" s="852"/>
      <c r="YP10" s="852"/>
      <c r="YQ10" s="852"/>
      <c r="YR10" s="852"/>
      <c r="YS10" s="852"/>
      <c r="YT10" s="852"/>
      <c r="YU10" s="852"/>
      <c r="YV10" s="852"/>
      <c r="YW10" s="852"/>
      <c r="YX10" s="852"/>
      <c r="YY10" s="852"/>
      <c r="YZ10" s="852"/>
      <c r="ZA10" s="852"/>
      <c r="ZB10" s="852"/>
      <c r="ZC10" s="852"/>
      <c r="ZD10" s="852"/>
      <c r="ZE10" s="852"/>
      <c r="ZF10" s="852"/>
      <c r="ZG10" s="852"/>
      <c r="ZH10" s="852"/>
      <c r="ZI10" s="852"/>
      <c r="ZJ10" s="852"/>
      <c r="ZK10" s="852"/>
      <c r="ZL10" s="852"/>
      <c r="ZM10" s="852"/>
      <c r="ZN10" s="852"/>
      <c r="ZO10" s="852"/>
      <c r="ZP10" s="852"/>
      <c r="ZQ10" s="852"/>
      <c r="ZR10" s="852"/>
      <c r="ZS10" s="852"/>
      <c r="ZT10" s="852"/>
      <c r="ZU10" s="852"/>
      <c r="ZV10" s="852"/>
      <c r="ZW10" s="852"/>
      <c r="ZX10" s="852"/>
      <c r="ZY10" s="852"/>
      <c r="ZZ10" s="852"/>
      <c r="AAA10" s="852"/>
      <c r="AAB10" s="852"/>
      <c r="AAC10" s="852"/>
      <c r="AAD10" s="852"/>
      <c r="AAE10" s="852"/>
      <c r="AAF10" s="852"/>
      <c r="AAG10" s="852"/>
      <c r="AAH10" s="852"/>
      <c r="AAI10" s="852"/>
      <c r="AAJ10" s="852"/>
      <c r="AAK10" s="852"/>
      <c r="AAL10" s="852"/>
      <c r="AAM10" s="852"/>
      <c r="AAN10" s="852"/>
      <c r="AAO10" s="852"/>
      <c r="AAP10" s="852"/>
      <c r="AAQ10" s="852"/>
      <c r="AAR10" s="852"/>
      <c r="AAS10" s="852"/>
      <c r="AAT10" s="852"/>
      <c r="AAU10" s="852"/>
      <c r="AAV10" s="852"/>
      <c r="AAW10" s="852"/>
      <c r="AAX10" s="852"/>
      <c r="AAY10" s="852"/>
      <c r="AAZ10" s="852"/>
      <c r="ABA10" s="852"/>
      <c r="ABB10" s="852"/>
      <c r="ABC10" s="852"/>
      <c r="ABD10" s="852"/>
      <c r="ABE10" s="852"/>
      <c r="ABF10" s="852"/>
      <c r="ABG10" s="852"/>
      <c r="ABH10" s="852"/>
      <c r="ABI10" s="852"/>
      <c r="ABJ10" s="852"/>
      <c r="ABK10" s="852"/>
      <c r="ABL10" s="852"/>
      <c r="ABM10" s="852"/>
      <c r="ABN10" s="852"/>
      <c r="ABO10" s="852"/>
      <c r="ABP10" s="852"/>
      <c r="ABQ10" s="852"/>
      <c r="ABR10" s="852"/>
      <c r="ABS10" s="852"/>
      <c r="ABT10" s="852"/>
      <c r="ABU10" s="852"/>
      <c r="ABV10" s="852"/>
      <c r="ABW10" s="852"/>
      <c r="ABX10" s="852"/>
      <c r="ABY10" s="852"/>
      <c r="ABZ10" s="852"/>
      <c r="ACA10" s="852"/>
      <c r="ACB10" s="852"/>
      <c r="ACC10" s="852"/>
      <c r="ACD10" s="852"/>
      <c r="ACE10" s="852"/>
      <c r="ACF10" s="852"/>
      <c r="ACG10" s="852"/>
      <c r="ACH10" s="852"/>
      <c r="ACI10" s="852"/>
      <c r="ACJ10" s="852"/>
      <c r="ACK10" s="852"/>
      <c r="ACL10" s="852"/>
      <c r="ACM10" s="852"/>
      <c r="ACN10" s="852"/>
      <c r="ACO10" s="852"/>
      <c r="ACP10" s="852"/>
      <c r="ACQ10" s="852"/>
      <c r="ACR10" s="852"/>
      <c r="ACS10" s="852"/>
      <c r="ACT10" s="852"/>
      <c r="ACU10" s="852"/>
      <c r="ACV10" s="852"/>
      <c r="ACW10" s="852"/>
      <c r="ACX10" s="852"/>
      <c r="ACY10" s="852"/>
      <c r="ACZ10" s="852"/>
      <c r="ADA10" s="852"/>
      <c r="ADB10" s="852"/>
      <c r="ADC10" s="852"/>
      <c r="ADD10" s="852"/>
      <c r="ADE10" s="852"/>
      <c r="ADF10" s="852"/>
      <c r="ADG10" s="852"/>
      <c r="ADH10" s="852"/>
      <c r="ADI10" s="852"/>
      <c r="ADJ10" s="852"/>
      <c r="ADK10" s="852"/>
      <c r="ADL10" s="852"/>
      <c r="ADM10" s="852"/>
      <c r="ADN10" s="852"/>
      <c r="ADO10" s="852"/>
      <c r="ADP10" s="852"/>
      <c r="ADQ10" s="852"/>
      <c r="ADR10" s="852"/>
      <c r="ADS10" s="852"/>
      <c r="ADT10" s="852"/>
      <c r="ADU10" s="852"/>
      <c r="ADV10" s="852"/>
      <c r="ADW10" s="852"/>
      <c r="ADX10" s="852"/>
      <c r="ADY10" s="852"/>
      <c r="ADZ10" s="852"/>
      <c r="AEA10" s="852"/>
      <c r="AEB10" s="852"/>
      <c r="AEC10" s="852"/>
      <c r="AED10" s="852"/>
      <c r="AEE10" s="852"/>
      <c r="AEF10" s="852"/>
      <c r="AEG10" s="852"/>
      <c r="AEH10" s="852"/>
      <c r="AEI10" s="852"/>
      <c r="AEJ10" s="852"/>
      <c r="AEK10" s="852"/>
      <c r="AEL10" s="852"/>
      <c r="AEM10" s="852"/>
      <c r="AEN10" s="852"/>
      <c r="AEO10" s="852"/>
      <c r="AEP10" s="852"/>
      <c r="AEQ10" s="852"/>
      <c r="AER10" s="852"/>
      <c r="AES10" s="852"/>
      <c r="AET10" s="852"/>
      <c r="AEU10" s="852"/>
      <c r="AEV10" s="852"/>
      <c r="AEW10" s="852"/>
      <c r="AEX10" s="852"/>
      <c r="AEY10" s="852"/>
      <c r="AEZ10" s="852"/>
      <c r="AFA10" s="852"/>
      <c r="AFB10" s="852"/>
      <c r="AFC10" s="852"/>
      <c r="AFD10" s="852"/>
      <c r="AFE10" s="852"/>
      <c r="AFF10" s="852"/>
      <c r="AFG10" s="852"/>
      <c r="AFH10" s="852"/>
      <c r="AFI10" s="852"/>
      <c r="AFJ10" s="852"/>
      <c r="AFK10" s="852"/>
      <c r="AFL10" s="852"/>
      <c r="AFM10" s="852"/>
      <c r="AFN10" s="852"/>
      <c r="AFO10" s="852"/>
      <c r="AFP10" s="852"/>
      <c r="AFQ10" s="852"/>
      <c r="AFR10" s="852"/>
      <c r="AFS10" s="852"/>
      <c r="AFT10" s="852"/>
      <c r="AFU10" s="852"/>
      <c r="AFV10" s="852"/>
      <c r="AFW10" s="852"/>
      <c r="AFX10" s="852"/>
      <c r="AFY10" s="852"/>
      <c r="AFZ10" s="852"/>
      <c r="AGA10" s="852"/>
      <c r="AGB10" s="852"/>
      <c r="AGC10" s="852"/>
      <c r="AGD10" s="852"/>
      <c r="AGE10" s="852"/>
      <c r="AGF10" s="852"/>
      <c r="AGG10" s="852"/>
      <c r="AGH10" s="852"/>
      <c r="AGI10" s="852"/>
      <c r="AGJ10" s="852"/>
      <c r="AGK10" s="852"/>
      <c r="AGL10" s="852"/>
      <c r="AGM10" s="852"/>
      <c r="AGN10" s="852"/>
      <c r="AGO10" s="852"/>
      <c r="AGP10" s="852"/>
      <c r="AGQ10" s="852"/>
      <c r="AGR10" s="852"/>
      <c r="AGS10" s="852"/>
      <c r="AGT10" s="852"/>
      <c r="AGU10" s="852"/>
      <c r="AGV10" s="852"/>
      <c r="AGW10" s="852"/>
      <c r="AGX10" s="852"/>
      <c r="AGY10" s="852"/>
      <c r="AGZ10" s="852"/>
      <c r="AHA10" s="852"/>
      <c r="AHB10" s="852"/>
      <c r="AHC10" s="852"/>
      <c r="AHD10" s="852"/>
      <c r="AHE10" s="852"/>
      <c r="AHF10" s="852"/>
      <c r="AHG10" s="852"/>
      <c r="AHH10" s="852"/>
      <c r="AHI10" s="852"/>
      <c r="AHJ10" s="852"/>
      <c r="AHK10" s="852"/>
      <c r="AHL10" s="852"/>
      <c r="AHM10" s="852"/>
      <c r="AHN10" s="852"/>
      <c r="AHO10" s="852"/>
      <c r="AHP10" s="852"/>
      <c r="AHQ10" s="852"/>
      <c r="AHR10" s="852"/>
      <c r="AHS10" s="852"/>
      <c r="AHT10" s="852"/>
      <c r="AHU10" s="852"/>
      <c r="AHV10" s="852"/>
      <c r="AHW10" s="852"/>
      <c r="AHX10" s="852"/>
      <c r="AHY10" s="852"/>
      <c r="AHZ10" s="852"/>
      <c r="AIA10" s="852"/>
      <c r="AIB10" s="852"/>
      <c r="AIC10" s="852"/>
      <c r="AID10" s="852"/>
      <c r="AIE10" s="852"/>
      <c r="AIF10" s="852"/>
      <c r="AIG10" s="852"/>
      <c r="AIH10" s="852"/>
      <c r="AII10" s="852"/>
      <c r="AIJ10" s="852"/>
      <c r="AIK10" s="852"/>
      <c r="AIL10" s="852"/>
      <c r="AIM10" s="852"/>
      <c r="AIN10" s="852"/>
      <c r="AIO10" s="852"/>
      <c r="AIP10" s="852"/>
      <c r="AIQ10" s="852"/>
      <c r="AIR10" s="852"/>
      <c r="AIS10" s="852"/>
      <c r="AIT10" s="852"/>
      <c r="AIU10" s="852"/>
      <c r="AIV10" s="852"/>
      <c r="AIW10" s="852"/>
      <c r="AIX10" s="852"/>
      <c r="AIY10" s="852"/>
      <c r="AIZ10" s="852"/>
      <c r="AJA10" s="852"/>
      <c r="AJB10" s="852"/>
      <c r="AJC10" s="852"/>
      <c r="AJD10" s="852"/>
      <c r="AJE10" s="852"/>
      <c r="AJF10" s="852"/>
      <c r="AJG10" s="852"/>
      <c r="AJH10" s="852"/>
      <c r="AJI10" s="852"/>
      <c r="AJJ10" s="852"/>
      <c r="AJK10" s="852"/>
      <c r="AJL10" s="852"/>
      <c r="AJM10" s="852"/>
      <c r="AJN10" s="852"/>
      <c r="AJO10" s="852"/>
      <c r="AJP10" s="852"/>
      <c r="AJQ10" s="852"/>
      <c r="AJR10" s="852"/>
      <c r="AJS10" s="852"/>
      <c r="AJT10" s="852"/>
      <c r="AJU10" s="852"/>
      <c r="AJV10" s="852"/>
      <c r="AJW10" s="852"/>
      <c r="AJX10" s="852"/>
      <c r="AJY10" s="852"/>
      <c r="AJZ10" s="852"/>
      <c r="AKA10" s="852"/>
      <c r="AKB10" s="852"/>
      <c r="AKC10" s="852"/>
      <c r="AKD10" s="852"/>
      <c r="AKE10" s="852"/>
      <c r="AKF10" s="852"/>
      <c r="AKG10" s="852"/>
      <c r="AKH10" s="852"/>
      <c r="AKI10" s="852"/>
      <c r="AKJ10" s="852"/>
      <c r="AKK10" s="852"/>
      <c r="AKL10" s="852"/>
      <c r="AKM10" s="852"/>
      <c r="AKN10" s="852"/>
      <c r="AKO10" s="852"/>
      <c r="AKP10" s="852"/>
      <c r="AKQ10" s="852"/>
      <c r="AKR10" s="852"/>
      <c r="AKS10" s="852"/>
      <c r="AKT10" s="852"/>
      <c r="AKU10" s="852"/>
      <c r="AKV10" s="852"/>
      <c r="AKW10" s="852"/>
      <c r="AKX10" s="852"/>
      <c r="AKY10" s="852"/>
      <c r="AKZ10" s="852"/>
      <c r="ALA10" s="852"/>
      <c r="ALB10" s="852"/>
      <c r="ALC10" s="852"/>
      <c r="ALD10" s="852"/>
      <c r="ALE10" s="852"/>
      <c r="ALF10" s="852"/>
      <c r="ALG10" s="852"/>
      <c r="ALH10" s="852"/>
      <c r="ALI10" s="852"/>
      <c r="ALJ10" s="852"/>
      <c r="ALK10" s="852"/>
      <c r="ALL10" s="852"/>
      <c r="ALM10" s="852"/>
      <c r="ALN10" s="852"/>
      <c r="ALO10" s="852"/>
      <c r="ALP10" s="852"/>
      <c r="ALQ10" s="852"/>
      <c r="ALR10" s="852"/>
      <c r="ALS10" s="852"/>
      <c r="ALT10" s="852"/>
      <c r="ALU10" s="852"/>
      <c r="ALV10" s="852"/>
      <c r="ALW10" s="852"/>
      <c r="ALX10" s="852"/>
      <c r="ALY10" s="852"/>
      <c r="ALZ10" s="852"/>
      <c r="AMA10" s="852"/>
      <c r="AMB10" s="852"/>
      <c r="AMC10" s="852"/>
      <c r="AMD10" s="852"/>
      <c r="AME10" s="852"/>
      <c r="AMF10" s="852"/>
      <c r="AMG10" s="852"/>
      <c r="AMH10" s="852"/>
    </row>
    <row r="11" spans="1:1022" ht="15.6">
      <c r="A11" s="856" t="s">
        <v>2928</v>
      </c>
      <c r="B11" s="859">
        <v>46042</v>
      </c>
      <c r="C11" s="852"/>
      <c r="D11" s="852"/>
      <c r="E11" s="852"/>
      <c r="F11" s="852"/>
      <c r="G11" s="852"/>
      <c r="H11" s="853"/>
      <c r="I11" s="852"/>
      <c r="J11" s="852"/>
      <c r="K11" s="852"/>
      <c r="L11" s="852"/>
      <c r="M11" s="852"/>
      <c r="N11" s="853"/>
      <c r="O11" s="853"/>
      <c r="P11" s="853"/>
      <c r="Q11" s="853"/>
      <c r="R11" s="852"/>
      <c r="S11" s="853"/>
      <c r="T11" s="852"/>
      <c r="U11" s="852"/>
      <c r="V11" s="852"/>
      <c r="W11" s="852"/>
      <c r="X11" s="852"/>
      <c r="Y11" s="852"/>
      <c r="Z11" s="852"/>
      <c r="AA11" s="852"/>
      <c r="AB11" s="852"/>
      <c r="AC11" s="852"/>
      <c r="AD11" s="852"/>
      <c r="AE11" s="852"/>
      <c r="AF11" s="852"/>
      <c r="AG11" s="852"/>
      <c r="AH11" s="852"/>
      <c r="AI11" s="852"/>
      <c r="AJ11" s="852"/>
      <c r="AK11" s="852"/>
      <c r="AL11" s="852"/>
      <c r="AM11" s="852"/>
      <c r="AN11" s="852"/>
      <c r="AO11" s="852"/>
      <c r="AP11" s="852"/>
      <c r="AQ11" s="852"/>
      <c r="AR11" s="852"/>
      <c r="AS11" s="852"/>
      <c r="AT11" s="852"/>
      <c r="AU11" s="852"/>
      <c r="AV11" s="852"/>
      <c r="AW11" s="852"/>
      <c r="AX11" s="852"/>
      <c r="AY11" s="852"/>
      <c r="AZ11" s="852"/>
      <c r="BA11" s="852"/>
      <c r="BB11" s="852"/>
      <c r="BC11" s="852"/>
      <c r="BD11" s="852"/>
      <c r="BE11" s="852"/>
      <c r="BF11" s="852"/>
      <c r="BG11" s="852"/>
      <c r="BH11" s="852"/>
      <c r="BI11" s="852"/>
      <c r="BJ11" s="852"/>
      <c r="BK11" s="852"/>
      <c r="BL11" s="852"/>
      <c r="BM11" s="852"/>
      <c r="BN11" s="852"/>
      <c r="BO11" s="852"/>
      <c r="BP11" s="852"/>
      <c r="BQ11" s="852"/>
      <c r="BR11" s="852"/>
      <c r="BS11" s="852"/>
      <c r="BT11" s="852"/>
      <c r="BU11" s="852"/>
      <c r="BV11" s="852"/>
      <c r="BW11" s="852"/>
      <c r="BX11" s="852"/>
      <c r="BY11" s="852"/>
      <c r="BZ11" s="852"/>
      <c r="CA11" s="852"/>
      <c r="CB11" s="852"/>
      <c r="CC11" s="852"/>
      <c r="CD11" s="852"/>
      <c r="CE11" s="852"/>
      <c r="CF11" s="852"/>
      <c r="CG11" s="852"/>
      <c r="CH11" s="852"/>
      <c r="CI11" s="852"/>
      <c r="CJ11" s="852"/>
      <c r="CK11" s="852"/>
      <c r="CL11" s="852"/>
      <c r="CM11" s="852"/>
      <c r="CN11" s="852"/>
      <c r="CO11" s="852"/>
      <c r="CP11" s="852"/>
      <c r="CQ11" s="852"/>
      <c r="CR11" s="852"/>
      <c r="CS11" s="852"/>
      <c r="CT11" s="852"/>
      <c r="CU11" s="852"/>
      <c r="CV11" s="852"/>
      <c r="CW11" s="852"/>
      <c r="CX11" s="852"/>
      <c r="CY11" s="852"/>
      <c r="CZ11" s="852"/>
      <c r="DA11" s="852"/>
      <c r="DB11" s="852"/>
      <c r="DC11" s="852"/>
      <c r="DD11" s="852"/>
      <c r="DE11" s="852"/>
      <c r="DF11" s="852"/>
      <c r="DG11" s="852"/>
      <c r="DH11" s="852"/>
      <c r="DI11" s="852"/>
      <c r="DJ11" s="852"/>
      <c r="DK11" s="852"/>
      <c r="DL11" s="852"/>
      <c r="DM11" s="852"/>
      <c r="DN11" s="852"/>
      <c r="DO11" s="852"/>
      <c r="DP11" s="852"/>
      <c r="DQ11" s="852"/>
      <c r="DR11" s="852"/>
      <c r="DS11" s="852"/>
      <c r="DT11" s="852"/>
      <c r="DU11" s="852"/>
      <c r="DV11" s="852"/>
      <c r="DW11" s="852"/>
      <c r="DX11" s="852"/>
      <c r="DY11" s="852"/>
      <c r="DZ11" s="852"/>
      <c r="EA11" s="852"/>
      <c r="EB11" s="852"/>
      <c r="EC11" s="852"/>
      <c r="ED11" s="852"/>
      <c r="EE11" s="852"/>
      <c r="EF11" s="852"/>
      <c r="EG11" s="852"/>
      <c r="EH11" s="852"/>
      <c r="EI11" s="852"/>
      <c r="EJ11" s="852"/>
      <c r="EK11" s="852"/>
      <c r="EL11" s="852"/>
      <c r="EM11" s="852"/>
      <c r="EN11" s="852"/>
      <c r="EO11" s="852"/>
      <c r="EP11" s="852"/>
      <c r="EQ11" s="852"/>
      <c r="ER11" s="852"/>
      <c r="ES11" s="852"/>
      <c r="ET11" s="852"/>
      <c r="EU11" s="852"/>
      <c r="EV11" s="852"/>
      <c r="EW11" s="852"/>
      <c r="EX11" s="852"/>
      <c r="EY11" s="852"/>
      <c r="EZ11" s="852"/>
      <c r="FA11" s="852"/>
      <c r="FB11" s="852"/>
      <c r="FC11" s="852"/>
      <c r="FD11" s="852"/>
      <c r="FE11" s="852"/>
      <c r="FF11" s="852"/>
      <c r="FG11" s="852"/>
      <c r="FH11" s="852"/>
      <c r="FI11" s="852"/>
      <c r="FJ11" s="852"/>
      <c r="FK11" s="852"/>
      <c r="FL11" s="852"/>
      <c r="FM11" s="852"/>
      <c r="FN11" s="852"/>
      <c r="FO11" s="852"/>
      <c r="FP11" s="852"/>
      <c r="FQ11" s="852"/>
      <c r="FR11" s="852"/>
      <c r="FS11" s="852"/>
      <c r="FT11" s="852"/>
      <c r="FU11" s="852"/>
      <c r="FV11" s="852"/>
      <c r="FW11" s="852"/>
      <c r="FX11" s="852"/>
      <c r="FY11" s="852"/>
      <c r="FZ11" s="852"/>
      <c r="GA11" s="852"/>
      <c r="GB11" s="852"/>
      <c r="GC11" s="852"/>
      <c r="GD11" s="852"/>
      <c r="GE11" s="852"/>
      <c r="GF11" s="852"/>
      <c r="GG11" s="852"/>
      <c r="GH11" s="852"/>
      <c r="GI11" s="852"/>
      <c r="GJ11" s="852"/>
      <c r="GK11" s="852"/>
      <c r="GL11" s="852"/>
      <c r="GM11" s="852"/>
      <c r="GN11" s="852"/>
      <c r="GO11" s="852"/>
      <c r="GP11" s="852"/>
      <c r="GQ11" s="852"/>
      <c r="GR11" s="852"/>
      <c r="GS11" s="852"/>
      <c r="GT11" s="852"/>
      <c r="GU11" s="852"/>
      <c r="GV11" s="852"/>
      <c r="GW11" s="852"/>
      <c r="GX11" s="852"/>
      <c r="GY11" s="852"/>
      <c r="GZ11" s="852"/>
      <c r="HA11" s="852"/>
      <c r="HB11" s="852"/>
      <c r="HC11" s="852"/>
      <c r="HD11" s="852"/>
      <c r="HE11" s="852"/>
      <c r="HF11" s="852"/>
      <c r="HG11" s="852"/>
      <c r="HH11" s="852"/>
      <c r="HI11" s="852"/>
      <c r="HJ11" s="852"/>
      <c r="HK11" s="852"/>
      <c r="HL11" s="852"/>
      <c r="HM11" s="852"/>
      <c r="HN11" s="852"/>
      <c r="HO11" s="852"/>
      <c r="HP11" s="852"/>
      <c r="HQ11" s="852"/>
      <c r="HR11" s="852"/>
      <c r="HS11" s="852"/>
      <c r="HT11" s="852"/>
      <c r="HU11" s="852"/>
      <c r="HV11" s="852"/>
      <c r="HW11" s="852"/>
      <c r="HX11" s="852"/>
      <c r="HY11" s="852"/>
      <c r="HZ11" s="852"/>
      <c r="IA11" s="852"/>
      <c r="IB11" s="852"/>
      <c r="IC11" s="852"/>
      <c r="ID11" s="852"/>
      <c r="IE11" s="852"/>
      <c r="IF11" s="852"/>
      <c r="IG11" s="852"/>
      <c r="IH11" s="852"/>
      <c r="II11" s="852"/>
      <c r="IJ11" s="852"/>
      <c r="IK11" s="852"/>
      <c r="IL11" s="852"/>
      <c r="IM11" s="852"/>
      <c r="IN11" s="852"/>
      <c r="IO11" s="852"/>
      <c r="IP11" s="852"/>
      <c r="IQ11" s="852"/>
      <c r="IR11" s="852"/>
      <c r="IS11" s="852"/>
      <c r="IT11" s="852"/>
      <c r="IU11" s="852"/>
      <c r="IV11" s="852"/>
      <c r="IW11" s="852"/>
      <c r="IX11" s="852"/>
      <c r="IY11" s="852"/>
      <c r="IZ11" s="852"/>
      <c r="JA11" s="852"/>
      <c r="JB11" s="852"/>
      <c r="JC11" s="852"/>
      <c r="JD11" s="852"/>
      <c r="JE11" s="852"/>
      <c r="JF11" s="852"/>
      <c r="JG11" s="852"/>
      <c r="JH11" s="852"/>
      <c r="JI11" s="852"/>
      <c r="JJ11" s="852"/>
      <c r="JK11" s="852"/>
      <c r="JL11" s="852"/>
      <c r="JM11" s="852"/>
      <c r="JN11" s="852"/>
      <c r="JO11" s="852"/>
      <c r="JP11" s="852"/>
      <c r="JQ11" s="852"/>
      <c r="JR11" s="852"/>
      <c r="JS11" s="852"/>
      <c r="JT11" s="852"/>
      <c r="JU11" s="852"/>
      <c r="JV11" s="852"/>
      <c r="JW11" s="852"/>
      <c r="JX11" s="852"/>
      <c r="JY11" s="852"/>
      <c r="JZ11" s="852"/>
      <c r="KA11" s="852"/>
      <c r="KB11" s="852"/>
      <c r="KC11" s="852"/>
      <c r="KD11" s="852"/>
      <c r="KE11" s="852"/>
      <c r="KF11" s="852"/>
      <c r="KG11" s="852"/>
      <c r="KH11" s="852"/>
      <c r="KI11" s="852"/>
      <c r="KJ11" s="852"/>
      <c r="KK11" s="852"/>
      <c r="KL11" s="852"/>
      <c r="KM11" s="852"/>
      <c r="KN11" s="852"/>
      <c r="KO11" s="852"/>
      <c r="KP11" s="852"/>
      <c r="KQ11" s="852"/>
      <c r="KR11" s="852"/>
      <c r="KS11" s="852"/>
      <c r="KT11" s="852"/>
      <c r="KU11" s="852"/>
      <c r="KV11" s="852"/>
      <c r="KW11" s="852"/>
      <c r="KX11" s="852"/>
      <c r="KY11" s="852"/>
      <c r="KZ11" s="852"/>
      <c r="LA11" s="852"/>
      <c r="LB11" s="852"/>
      <c r="LC11" s="852"/>
      <c r="LD11" s="852"/>
      <c r="LE11" s="852"/>
      <c r="LF11" s="852"/>
      <c r="LG11" s="852"/>
      <c r="LH11" s="852"/>
      <c r="LI11" s="852"/>
      <c r="LJ11" s="852"/>
      <c r="LK11" s="852"/>
      <c r="LL11" s="852"/>
      <c r="LM11" s="852"/>
      <c r="LN11" s="852"/>
      <c r="LO11" s="852"/>
      <c r="LP11" s="852"/>
      <c r="LQ11" s="852"/>
      <c r="LR11" s="852"/>
      <c r="LS11" s="852"/>
      <c r="LT11" s="852"/>
      <c r="LU11" s="852"/>
      <c r="LV11" s="852"/>
      <c r="LW11" s="852"/>
      <c r="LX11" s="852"/>
      <c r="LY11" s="852"/>
      <c r="LZ11" s="852"/>
      <c r="MA11" s="852"/>
      <c r="MB11" s="852"/>
      <c r="MC11" s="852"/>
      <c r="MD11" s="852"/>
      <c r="ME11" s="852"/>
      <c r="MF11" s="852"/>
      <c r="MG11" s="852"/>
      <c r="MH11" s="852"/>
      <c r="MI11" s="852"/>
      <c r="MJ11" s="852"/>
      <c r="MK11" s="852"/>
      <c r="ML11" s="852"/>
      <c r="MM11" s="852"/>
      <c r="MN11" s="852"/>
      <c r="MO11" s="852"/>
      <c r="MP11" s="852"/>
      <c r="MQ11" s="852"/>
      <c r="MR11" s="852"/>
      <c r="MS11" s="852"/>
      <c r="MT11" s="852"/>
      <c r="MU11" s="852"/>
      <c r="MV11" s="852"/>
      <c r="MW11" s="852"/>
      <c r="MX11" s="852"/>
      <c r="MY11" s="852"/>
      <c r="MZ11" s="852"/>
      <c r="NA11" s="852"/>
      <c r="NB11" s="852"/>
      <c r="NC11" s="852"/>
      <c r="ND11" s="852"/>
      <c r="NE11" s="852"/>
      <c r="NF11" s="852"/>
      <c r="NG11" s="852"/>
      <c r="NH11" s="852"/>
      <c r="NI11" s="852"/>
      <c r="NJ11" s="852"/>
      <c r="NK11" s="852"/>
      <c r="NL11" s="852"/>
      <c r="NM11" s="852"/>
      <c r="NN11" s="852"/>
      <c r="NO11" s="852"/>
      <c r="NP11" s="852"/>
      <c r="NQ11" s="852"/>
      <c r="NR11" s="852"/>
      <c r="NS11" s="852"/>
      <c r="NT11" s="852"/>
      <c r="NU11" s="852"/>
      <c r="NV11" s="852"/>
      <c r="NW11" s="852"/>
      <c r="NX11" s="852"/>
      <c r="NY11" s="852"/>
      <c r="NZ11" s="852"/>
      <c r="OA11" s="852"/>
      <c r="OB11" s="852"/>
      <c r="OC11" s="852"/>
      <c r="OD11" s="852"/>
      <c r="OE11" s="852"/>
      <c r="OF11" s="852"/>
      <c r="OG11" s="852"/>
      <c r="OH11" s="852"/>
      <c r="OI11" s="852"/>
      <c r="OJ11" s="852"/>
      <c r="OK11" s="852"/>
      <c r="OL11" s="852"/>
      <c r="OM11" s="852"/>
      <c r="ON11" s="852"/>
      <c r="OO11" s="852"/>
      <c r="OP11" s="852"/>
      <c r="OQ11" s="852"/>
      <c r="OR11" s="852"/>
      <c r="OS11" s="852"/>
      <c r="OT11" s="852"/>
      <c r="OU11" s="852"/>
      <c r="OV11" s="852"/>
      <c r="OW11" s="852"/>
      <c r="OX11" s="852"/>
      <c r="OY11" s="852"/>
      <c r="OZ11" s="852"/>
      <c r="PA11" s="852"/>
      <c r="PB11" s="852"/>
      <c r="PC11" s="852"/>
      <c r="PD11" s="852"/>
      <c r="PE11" s="852"/>
      <c r="PF11" s="852"/>
      <c r="PG11" s="852"/>
      <c r="PH11" s="852"/>
      <c r="PI11" s="852"/>
      <c r="PJ11" s="852"/>
      <c r="PK11" s="852"/>
      <c r="PL11" s="852"/>
      <c r="PM11" s="852"/>
      <c r="PN11" s="852"/>
      <c r="PO11" s="852"/>
      <c r="PP11" s="852"/>
      <c r="PQ11" s="852"/>
      <c r="PR11" s="852"/>
      <c r="PS11" s="852"/>
      <c r="PT11" s="852"/>
      <c r="PU11" s="852"/>
      <c r="PV11" s="852"/>
      <c r="PW11" s="852"/>
      <c r="PX11" s="852"/>
      <c r="PY11" s="852"/>
      <c r="PZ11" s="852"/>
      <c r="QA11" s="852"/>
      <c r="QB11" s="852"/>
      <c r="QC11" s="852"/>
      <c r="QD11" s="852"/>
      <c r="QE11" s="852"/>
      <c r="QF11" s="852"/>
      <c r="QG11" s="852"/>
      <c r="QH11" s="852"/>
      <c r="QI11" s="852"/>
      <c r="QJ11" s="852"/>
      <c r="QK11" s="852"/>
      <c r="QL11" s="852"/>
      <c r="QM11" s="852"/>
      <c r="QN11" s="852"/>
      <c r="QO11" s="852"/>
      <c r="QP11" s="852"/>
      <c r="QQ11" s="852"/>
      <c r="QR11" s="852"/>
      <c r="QS11" s="852"/>
      <c r="QT11" s="852"/>
      <c r="QU11" s="852"/>
      <c r="QV11" s="852"/>
      <c r="QW11" s="852"/>
      <c r="QX11" s="852"/>
      <c r="QY11" s="852"/>
      <c r="QZ11" s="852"/>
      <c r="RA11" s="852"/>
      <c r="RB11" s="852"/>
      <c r="RC11" s="852"/>
      <c r="RD11" s="852"/>
      <c r="RE11" s="852"/>
      <c r="RF11" s="852"/>
      <c r="RG11" s="852"/>
      <c r="RH11" s="852"/>
      <c r="RI11" s="852"/>
      <c r="RJ11" s="852"/>
      <c r="RK11" s="852"/>
      <c r="RL11" s="852"/>
      <c r="RM11" s="852"/>
      <c r="RN11" s="852"/>
      <c r="RO11" s="852"/>
      <c r="RP11" s="852"/>
      <c r="RQ11" s="852"/>
      <c r="RR11" s="852"/>
      <c r="RS11" s="852"/>
      <c r="RT11" s="852"/>
      <c r="RU11" s="852"/>
      <c r="RV11" s="852"/>
      <c r="RW11" s="852"/>
      <c r="RX11" s="852"/>
      <c r="RY11" s="852"/>
      <c r="RZ11" s="852"/>
      <c r="SA11" s="852"/>
      <c r="SB11" s="852"/>
      <c r="SC11" s="852"/>
      <c r="SD11" s="852"/>
      <c r="SE11" s="852"/>
      <c r="SF11" s="852"/>
      <c r="SG11" s="852"/>
      <c r="SH11" s="852"/>
      <c r="SI11" s="852"/>
      <c r="SJ11" s="852"/>
      <c r="SK11" s="852"/>
      <c r="SL11" s="852"/>
      <c r="SM11" s="852"/>
      <c r="SN11" s="852"/>
      <c r="SO11" s="852"/>
      <c r="SP11" s="852"/>
      <c r="SQ11" s="852"/>
      <c r="SR11" s="852"/>
      <c r="SS11" s="852"/>
      <c r="ST11" s="852"/>
      <c r="SU11" s="852"/>
      <c r="SV11" s="852"/>
      <c r="SW11" s="852"/>
      <c r="SX11" s="852"/>
      <c r="SY11" s="852"/>
      <c r="SZ11" s="852"/>
      <c r="TA11" s="852"/>
      <c r="TB11" s="852"/>
      <c r="TC11" s="852"/>
      <c r="TD11" s="852"/>
      <c r="TE11" s="852"/>
      <c r="TF11" s="852"/>
      <c r="TG11" s="852"/>
      <c r="TH11" s="852"/>
      <c r="TI11" s="852"/>
      <c r="TJ11" s="852"/>
      <c r="TK11" s="852"/>
      <c r="TL11" s="852"/>
      <c r="TM11" s="852"/>
      <c r="TN11" s="852"/>
      <c r="TO11" s="852"/>
      <c r="TP11" s="852"/>
      <c r="TQ11" s="852"/>
      <c r="TR11" s="852"/>
      <c r="TS11" s="852"/>
      <c r="TT11" s="852"/>
      <c r="TU11" s="852"/>
      <c r="TV11" s="852"/>
      <c r="TW11" s="852"/>
      <c r="TX11" s="852"/>
      <c r="TY11" s="852"/>
      <c r="TZ11" s="852"/>
      <c r="UA11" s="852"/>
      <c r="UB11" s="852"/>
      <c r="UC11" s="852"/>
      <c r="UD11" s="852"/>
      <c r="UE11" s="852"/>
      <c r="UF11" s="852"/>
      <c r="UG11" s="852"/>
      <c r="UH11" s="852"/>
      <c r="UI11" s="852"/>
      <c r="UJ11" s="852"/>
      <c r="UK11" s="852"/>
      <c r="UL11" s="852"/>
      <c r="UM11" s="852"/>
      <c r="UN11" s="852"/>
      <c r="UO11" s="852"/>
      <c r="UP11" s="852"/>
      <c r="UQ11" s="852"/>
      <c r="UR11" s="852"/>
      <c r="US11" s="852"/>
      <c r="UT11" s="852"/>
      <c r="UU11" s="852"/>
      <c r="UV11" s="852"/>
      <c r="UW11" s="852"/>
      <c r="UX11" s="852"/>
      <c r="UY11" s="852"/>
      <c r="UZ11" s="852"/>
      <c r="VA11" s="852"/>
      <c r="VB11" s="852"/>
      <c r="VC11" s="852"/>
      <c r="VD11" s="852"/>
      <c r="VE11" s="852"/>
      <c r="VF11" s="852"/>
      <c r="VG11" s="852"/>
      <c r="VH11" s="852"/>
      <c r="VI11" s="852"/>
      <c r="VJ11" s="852"/>
      <c r="VK11" s="852"/>
      <c r="VL11" s="852"/>
      <c r="VM11" s="852"/>
      <c r="VN11" s="852"/>
      <c r="VO11" s="852"/>
      <c r="VP11" s="852"/>
      <c r="VQ11" s="852"/>
      <c r="VR11" s="852"/>
      <c r="VS11" s="852"/>
      <c r="VT11" s="852"/>
      <c r="VU11" s="852"/>
      <c r="VV11" s="852"/>
      <c r="VW11" s="852"/>
      <c r="VX11" s="852"/>
      <c r="VY11" s="852"/>
      <c r="VZ11" s="852"/>
      <c r="WA11" s="852"/>
      <c r="WB11" s="852"/>
      <c r="WC11" s="852"/>
      <c r="WD11" s="852"/>
      <c r="WE11" s="852"/>
      <c r="WF11" s="852"/>
      <c r="WG11" s="852"/>
      <c r="WH11" s="852"/>
      <c r="WI11" s="852"/>
      <c r="WJ11" s="852"/>
      <c r="WK11" s="852"/>
      <c r="WL11" s="852"/>
      <c r="WM11" s="852"/>
      <c r="WN11" s="852"/>
      <c r="WO11" s="852"/>
      <c r="WP11" s="852"/>
      <c r="WQ11" s="852"/>
      <c r="WR11" s="852"/>
      <c r="WS11" s="852"/>
      <c r="WT11" s="852"/>
      <c r="WU11" s="852"/>
      <c r="WV11" s="852"/>
      <c r="WW11" s="852"/>
      <c r="WX11" s="852"/>
      <c r="WY11" s="852"/>
      <c r="WZ11" s="852"/>
      <c r="XA11" s="852"/>
      <c r="XB11" s="852"/>
      <c r="XC11" s="852"/>
      <c r="XD11" s="852"/>
      <c r="XE11" s="852"/>
      <c r="XF11" s="852"/>
      <c r="XG11" s="852"/>
      <c r="XH11" s="852"/>
      <c r="XI11" s="852"/>
      <c r="XJ11" s="852"/>
      <c r="XK11" s="852"/>
      <c r="XL11" s="852"/>
      <c r="XM11" s="852"/>
      <c r="XN11" s="852"/>
      <c r="XO11" s="852"/>
      <c r="XP11" s="852"/>
      <c r="XQ11" s="852"/>
      <c r="XR11" s="852"/>
      <c r="XS11" s="852"/>
      <c r="XT11" s="852"/>
      <c r="XU11" s="852"/>
      <c r="XV11" s="852"/>
      <c r="XW11" s="852"/>
      <c r="XX11" s="852"/>
      <c r="XY11" s="852"/>
      <c r="XZ11" s="852"/>
      <c r="YA11" s="852"/>
      <c r="YB11" s="852"/>
      <c r="YC11" s="852"/>
      <c r="YD11" s="852"/>
      <c r="YE11" s="852"/>
      <c r="YF11" s="852"/>
      <c r="YG11" s="852"/>
      <c r="YH11" s="852"/>
      <c r="YI11" s="852"/>
      <c r="YJ11" s="852"/>
      <c r="YK11" s="852"/>
      <c r="YL11" s="852"/>
      <c r="YM11" s="852"/>
      <c r="YN11" s="852"/>
      <c r="YO11" s="852"/>
      <c r="YP11" s="852"/>
      <c r="YQ11" s="852"/>
      <c r="YR11" s="852"/>
      <c r="YS11" s="852"/>
      <c r="YT11" s="852"/>
      <c r="YU11" s="852"/>
      <c r="YV11" s="852"/>
      <c r="YW11" s="852"/>
      <c r="YX11" s="852"/>
      <c r="YY11" s="852"/>
      <c r="YZ11" s="852"/>
      <c r="ZA11" s="852"/>
      <c r="ZB11" s="852"/>
      <c r="ZC11" s="852"/>
      <c r="ZD11" s="852"/>
      <c r="ZE11" s="852"/>
      <c r="ZF11" s="852"/>
      <c r="ZG11" s="852"/>
      <c r="ZH11" s="852"/>
      <c r="ZI11" s="852"/>
      <c r="ZJ11" s="852"/>
      <c r="ZK11" s="852"/>
      <c r="ZL11" s="852"/>
      <c r="ZM11" s="852"/>
      <c r="ZN11" s="852"/>
      <c r="ZO11" s="852"/>
      <c r="ZP11" s="852"/>
      <c r="ZQ11" s="852"/>
      <c r="ZR11" s="852"/>
      <c r="ZS11" s="852"/>
      <c r="ZT11" s="852"/>
      <c r="ZU11" s="852"/>
      <c r="ZV11" s="852"/>
      <c r="ZW11" s="852"/>
      <c r="ZX11" s="852"/>
      <c r="ZY11" s="852"/>
      <c r="ZZ11" s="852"/>
      <c r="AAA11" s="852"/>
      <c r="AAB11" s="852"/>
      <c r="AAC11" s="852"/>
      <c r="AAD11" s="852"/>
      <c r="AAE11" s="852"/>
      <c r="AAF11" s="852"/>
      <c r="AAG11" s="852"/>
      <c r="AAH11" s="852"/>
      <c r="AAI11" s="852"/>
      <c r="AAJ11" s="852"/>
      <c r="AAK11" s="852"/>
      <c r="AAL11" s="852"/>
      <c r="AAM11" s="852"/>
      <c r="AAN11" s="852"/>
      <c r="AAO11" s="852"/>
      <c r="AAP11" s="852"/>
      <c r="AAQ11" s="852"/>
      <c r="AAR11" s="852"/>
      <c r="AAS11" s="852"/>
      <c r="AAT11" s="852"/>
      <c r="AAU11" s="852"/>
      <c r="AAV11" s="852"/>
      <c r="AAW11" s="852"/>
      <c r="AAX11" s="852"/>
      <c r="AAY11" s="852"/>
      <c r="AAZ11" s="852"/>
      <c r="ABA11" s="852"/>
      <c r="ABB11" s="852"/>
      <c r="ABC11" s="852"/>
      <c r="ABD11" s="852"/>
      <c r="ABE11" s="852"/>
      <c r="ABF11" s="852"/>
      <c r="ABG11" s="852"/>
      <c r="ABH11" s="852"/>
      <c r="ABI11" s="852"/>
      <c r="ABJ11" s="852"/>
      <c r="ABK11" s="852"/>
      <c r="ABL11" s="852"/>
      <c r="ABM11" s="852"/>
      <c r="ABN11" s="852"/>
      <c r="ABO11" s="852"/>
      <c r="ABP11" s="852"/>
      <c r="ABQ11" s="852"/>
      <c r="ABR11" s="852"/>
      <c r="ABS11" s="852"/>
      <c r="ABT11" s="852"/>
      <c r="ABU11" s="852"/>
      <c r="ABV11" s="852"/>
      <c r="ABW11" s="852"/>
      <c r="ABX11" s="852"/>
      <c r="ABY11" s="852"/>
      <c r="ABZ11" s="852"/>
      <c r="ACA11" s="852"/>
      <c r="ACB11" s="852"/>
      <c r="ACC11" s="852"/>
      <c r="ACD11" s="852"/>
      <c r="ACE11" s="852"/>
      <c r="ACF11" s="852"/>
      <c r="ACG11" s="852"/>
      <c r="ACH11" s="852"/>
      <c r="ACI11" s="852"/>
      <c r="ACJ11" s="852"/>
      <c r="ACK11" s="852"/>
      <c r="ACL11" s="852"/>
      <c r="ACM11" s="852"/>
      <c r="ACN11" s="852"/>
      <c r="ACO11" s="852"/>
      <c r="ACP11" s="852"/>
      <c r="ACQ11" s="852"/>
      <c r="ACR11" s="852"/>
      <c r="ACS11" s="852"/>
      <c r="ACT11" s="852"/>
      <c r="ACU11" s="852"/>
      <c r="ACV11" s="852"/>
      <c r="ACW11" s="852"/>
      <c r="ACX11" s="852"/>
      <c r="ACY11" s="852"/>
      <c r="ACZ11" s="852"/>
      <c r="ADA11" s="852"/>
      <c r="ADB11" s="852"/>
      <c r="ADC11" s="852"/>
      <c r="ADD11" s="852"/>
      <c r="ADE11" s="852"/>
      <c r="ADF11" s="852"/>
      <c r="ADG11" s="852"/>
      <c r="ADH11" s="852"/>
      <c r="ADI11" s="852"/>
      <c r="ADJ11" s="852"/>
      <c r="ADK11" s="852"/>
      <c r="ADL11" s="852"/>
      <c r="ADM11" s="852"/>
      <c r="ADN11" s="852"/>
      <c r="ADO11" s="852"/>
      <c r="ADP11" s="852"/>
      <c r="ADQ11" s="852"/>
      <c r="ADR11" s="852"/>
      <c r="ADS11" s="852"/>
      <c r="ADT11" s="852"/>
      <c r="ADU11" s="852"/>
      <c r="ADV11" s="852"/>
      <c r="ADW11" s="852"/>
      <c r="ADX11" s="852"/>
      <c r="ADY11" s="852"/>
      <c r="ADZ11" s="852"/>
      <c r="AEA11" s="852"/>
      <c r="AEB11" s="852"/>
      <c r="AEC11" s="852"/>
      <c r="AED11" s="852"/>
      <c r="AEE11" s="852"/>
      <c r="AEF11" s="852"/>
      <c r="AEG11" s="852"/>
      <c r="AEH11" s="852"/>
      <c r="AEI11" s="852"/>
      <c r="AEJ11" s="852"/>
      <c r="AEK11" s="852"/>
      <c r="AEL11" s="852"/>
      <c r="AEM11" s="852"/>
      <c r="AEN11" s="852"/>
      <c r="AEO11" s="852"/>
      <c r="AEP11" s="852"/>
      <c r="AEQ11" s="852"/>
      <c r="AER11" s="852"/>
      <c r="AES11" s="852"/>
      <c r="AET11" s="852"/>
      <c r="AEU11" s="852"/>
      <c r="AEV11" s="852"/>
      <c r="AEW11" s="852"/>
      <c r="AEX11" s="852"/>
      <c r="AEY11" s="852"/>
      <c r="AEZ11" s="852"/>
      <c r="AFA11" s="852"/>
      <c r="AFB11" s="852"/>
      <c r="AFC11" s="852"/>
      <c r="AFD11" s="852"/>
      <c r="AFE11" s="852"/>
      <c r="AFF11" s="852"/>
      <c r="AFG11" s="852"/>
      <c r="AFH11" s="852"/>
      <c r="AFI11" s="852"/>
      <c r="AFJ11" s="852"/>
      <c r="AFK11" s="852"/>
      <c r="AFL11" s="852"/>
      <c r="AFM11" s="852"/>
      <c r="AFN11" s="852"/>
      <c r="AFO11" s="852"/>
      <c r="AFP11" s="852"/>
      <c r="AFQ11" s="852"/>
      <c r="AFR11" s="852"/>
      <c r="AFS11" s="852"/>
      <c r="AFT11" s="852"/>
      <c r="AFU11" s="852"/>
      <c r="AFV11" s="852"/>
      <c r="AFW11" s="852"/>
      <c r="AFX11" s="852"/>
      <c r="AFY11" s="852"/>
      <c r="AFZ11" s="852"/>
      <c r="AGA11" s="852"/>
      <c r="AGB11" s="852"/>
      <c r="AGC11" s="852"/>
      <c r="AGD11" s="852"/>
      <c r="AGE11" s="852"/>
      <c r="AGF11" s="852"/>
      <c r="AGG11" s="852"/>
      <c r="AGH11" s="852"/>
      <c r="AGI11" s="852"/>
      <c r="AGJ11" s="852"/>
      <c r="AGK11" s="852"/>
      <c r="AGL11" s="852"/>
      <c r="AGM11" s="852"/>
      <c r="AGN11" s="852"/>
      <c r="AGO11" s="852"/>
      <c r="AGP11" s="852"/>
      <c r="AGQ11" s="852"/>
      <c r="AGR11" s="852"/>
      <c r="AGS11" s="852"/>
      <c r="AGT11" s="852"/>
      <c r="AGU11" s="852"/>
      <c r="AGV11" s="852"/>
      <c r="AGW11" s="852"/>
      <c r="AGX11" s="852"/>
      <c r="AGY11" s="852"/>
      <c r="AGZ11" s="852"/>
      <c r="AHA11" s="852"/>
      <c r="AHB11" s="852"/>
      <c r="AHC11" s="852"/>
      <c r="AHD11" s="852"/>
      <c r="AHE11" s="852"/>
      <c r="AHF11" s="852"/>
      <c r="AHG11" s="852"/>
      <c r="AHH11" s="852"/>
      <c r="AHI11" s="852"/>
      <c r="AHJ11" s="852"/>
      <c r="AHK11" s="852"/>
      <c r="AHL11" s="852"/>
      <c r="AHM11" s="852"/>
      <c r="AHN11" s="852"/>
      <c r="AHO11" s="852"/>
      <c r="AHP11" s="852"/>
      <c r="AHQ11" s="852"/>
      <c r="AHR11" s="852"/>
      <c r="AHS11" s="852"/>
      <c r="AHT11" s="852"/>
      <c r="AHU11" s="852"/>
      <c r="AHV11" s="852"/>
      <c r="AHW11" s="852"/>
      <c r="AHX11" s="852"/>
      <c r="AHY11" s="852"/>
      <c r="AHZ11" s="852"/>
      <c r="AIA11" s="852"/>
      <c r="AIB11" s="852"/>
      <c r="AIC11" s="852"/>
      <c r="AID11" s="852"/>
      <c r="AIE11" s="852"/>
      <c r="AIF11" s="852"/>
      <c r="AIG11" s="852"/>
      <c r="AIH11" s="852"/>
      <c r="AII11" s="852"/>
      <c r="AIJ11" s="852"/>
      <c r="AIK11" s="852"/>
      <c r="AIL11" s="852"/>
      <c r="AIM11" s="852"/>
      <c r="AIN11" s="852"/>
      <c r="AIO11" s="852"/>
      <c r="AIP11" s="852"/>
      <c r="AIQ11" s="852"/>
      <c r="AIR11" s="852"/>
      <c r="AIS11" s="852"/>
      <c r="AIT11" s="852"/>
      <c r="AIU11" s="852"/>
      <c r="AIV11" s="852"/>
      <c r="AIW11" s="852"/>
      <c r="AIX11" s="852"/>
      <c r="AIY11" s="852"/>
      <c r="AIZ11" s="852"/>
      <c r="AJA11" s="852"/>
      <c r="AJB11" s="852"/>
      <c r="AJC11" s="852"/>
      <c r="AJD11" s="852"/>
      <c r="AJE11" s="852"/>
      <c r="AJF11" s="852"/>
      <c r="AJG11" s="852"/>
      <c r="AJH11" s="852"/>
      <c r="AJI11" s="852"/>
      <c r="AJJ11" s="852"/>
      <c r="AJK11" s="852"/>
      <c r="AJL11" s="852"/>
      <c r="AJM11" s="852"/>
      <c r="AJN11" s="852"/>
      <c r="AJO11" s="852"/>
      <c r="AJP11" s="852"/>
      <c r="AJQ11" s="852"/>
      <c r="AJR11" s="852"/>
      <c r="AJS11" s="852"/>
      <c r="AJT11" s="852"/>
      <c r="AJU11" s="852"/>
      <c r="AJV11" s="852"/>
      <c r="AJW11" s="852"/>
      <c r="AJX11" s="852"/>
      <c r="AJY11" s="852"/>
      <c r="AJZ11" s="852"/>
      <c r="AKA11" s="852"/>
      <c r="AKB11" s="852"/>
      <c r="AKC11" s="852"/>
      <c r="AKD11" s="852"/>
      <c r="AKE11" s="852"/>
      <c r="AKF11" s="852"/>
      <c r="AKG11" s="852"/>
      <c r="AKH11" s="852"/>
      <c r="AKI11" s="852"/>
      <c r="AKJ11" s="852"/>
      <c r="AKK11" s="852"/>
      <c r="AKL11" s="852"/>
      <c r="AKM11" s="852"/>
      <c r="AKN11" s="852"/>
      <c r="AKO11" s="852"/>
      <c r="AKP11" s="852"/>
      <c r="AKQ11" s="852"/>
      <c r="AKR11" s="852"/>
      <c r="AKS11" s="852"/>
      <c r="AKT11" s="852"/>
      <c r="AKU11" s="852"/>
      <c r="AKV11" s="852"/>
      <c r="AKW11" s="852"/>
      <c r="AKX11" s="852"/>
      <c r="AKY11" s="852"/>
      <c r="AKZ11" s="852"/>
      <c r="ALA11" s="852"/>
      <c r="ALB11" s="852"/>
      <c r="ALC11" s="852"/>
      <c r="ALD11" s="852"/>
      <c r="ALE11" s="852"/>
      <c r="ALF11" s="852"/>
      <c r="ALG11" s="852"/>
      <c r="ALH11" s="852"/>
      <c r="ALI11" s="852"/>
      <c r="ALJ11" s="852"/>
      <c r="ALK11" s="852"/>
      <c r="ALL11" s="852"/>
      <c r="ALM11" s="852"/>
      <c r="ALN11" s="852"/>
      <c r="ALO11" s="852"/>
      <c r="ALP11" s="852"/>
      <c r="ALQ11" s="852"/>
      <c r="ALR11" s="852"/>
      <c r="ALS11" s="852"/>
      <c r="ALT11" s="852"/>
      <c r="ALU11" s="852"/>
      <c r="ALV11" s="852"/>
      <c r="ALW11" s="852"/>
      <c r="ALX11" s="852"/>
      <c r="ALY11" s="852"/>
      <c r="ALZ11" s="852"/>
      <c r="AMA11" s="852"/>
      <c r="AMB11" s="852"/>
      <c r="AMC11" s="852"/>
      <c r="AMD11" s="852"/>
      <c r="AME11" s="852"/>
      <c r="AMF11" s="852"/>
      <c r="AMG11" s="852"/>
      <c r="AMH11" s="852"/>
    </row>
    <row r="14" spans="1:1022">
      <c r="B14" s="86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B03B6-D1C0-4534-B865-96F613200EAE}">
  <dimension ref="A1:M122"/>
  <sheetViews>
    <sheetView topLeftCell="A29" workbookViewId="0">
      <selection activeCell="C44" sqref="C44"/>
    </sheetView>
  </sheetViews>
  <sheetFormatPr baseColWidth="10" defaultRowHeight="14.4"/>
  <cols>
    <col min="1" max="1" width="44.44140625" bestFit="1" customWidth="1"/>
    <col min="3" max="3" width="48" bestFit="1" customWidth="1"/>
  </cols>
  <sheetData>
    <row r="1" spans="1:13">
      <c r="A1" s="908" t="s">
        <v>1988</v>
      </c>
      <c r="B1" s="908"/>
      <c r="C1" s="908"/>
      <c r="D1" s="908" t="s">
        <v>1088</v>
      </c>
      <c r="E1" s="908"/>
      <c r="F1" s="908"/>
      <c r="G1" t="s">
        <v>1080</v>
      </c>
    </row>
    <row r="2" spans="1:13">
      <c r="A2" t="s">
        <v>1989</v>
      </c>
      <c r="C2" t="s">
        <v>34</v>
      </c>
      <c r="D2">
        <v>2015</v>
      </c>
      <c r="E2">
        <v>2019</v>
      </c>
      <c r="F2">
        <v>2023</v>
      </c>
      <c r="G2" t="s">
        <v>898</v>
      </c>
      <c r="H2" t="s">
        <v>924</v>
      </c>
    </row>
    <row r="3" spans="1:13">
      <c r="A3" t="str">
        <f>Produits!B93</f>
        <v>Igname</v>
      </c>
      <c r="B3" s="909" t="s">
        <v>2505</v>
      </c>
      <c r="C3" t="s">
        <v>906</v>
      </c>
      <c r="D3" s="148">
        <f>(SUMIFS('Récoltes Tubercules - AGRESTE'!$AJ:$AJ,'Récoltes Tubercules - AGRESTE'!$A:$A,$G$2,'Récoltes Tubercules - AGRESTE'!$B:$B,'Prétraitement récoltes'!$C3)+SUMIFS('Récoltes Tubercules - AGRESTE'!$AJ:$AJ,'Récoltes Tubercules - AGRESTE'!$A:$A,$H$2,'Récoltes Tubercules - AGRESTE'!$B:$B,'Prétraitement récoltes'!$C3))/10^4</f>
        <v>6.1927000000000003</v>
      </c>
      <c r="E3" s="148">
        <f>(SUMIFS('Récoltes Tubercules - AGRESTE'!$AN:$AN,'Récoltes Tubercules - AGRESTE'!$A:$A,$G$2,'Récoltes Tubercules - AGRESTE'!$B:$B,'Prétraitement récoltes'!$C3)+SUMIFS('Récoltes Tubercules - AGRESTE'!$AN:$AN,'Récoltes Tubercules - AGRESTE'!$A:$A,$H$2,'Récoltes Tubercules - AGRESTE'!$B:$B,'Prétraitement récoltes'!$C3))/10^4</f>
        <v>6.9481999999999999</v>
      </c>
      <c r="F3" s="148">
        <f>(SUMIFS('Récoltes Tubercules - AGRESTE'!$AR:$AR,'Récoltes Tubercules - AGRESTE'!$A:$A,$G$2,'Récoltes Tubercules - AGRESTE'!$B:$B,'Prétraitement récoltes'!$C3)+SUMIFS('Récoltes Tubercules - AGRESTE'!$AR:$AR,'Récoltes Tubercules - AGRESTE'!$A:$A,$H$2,'Récoltes Tubercules - AGRESTE'!$B:$B,'Prétraitement récoltes'!$C3))/10^4</f>
        <v>7.2180999999999997</v>
      </c>
      <c r="H3" s="149"/>
      <c r="M3" s="147"/>
    </row>
    <row r="4" spans="1:13">
      <c r="A4" t="str">
        <f>Produits!B90</f>
        <v>Manioc</v>
      </c>
      <c r="B4" s="909"/>
      <c r="C4" t="s">
        <v>907</v>
      </c>
      <c r="D4" s="148">
        <f>(SUMIFS('Récoltes Tubercules - AGRESTE'!$AJ:$AJ,'Récoltes Tubercules - AGRESTE'!$A:$A,$G$2,'Récoltes Tubercules - AGRESTE'!$B:$B,'Prétraitement récoltes'!$C4)+SUMIFS('Récoltes Tubercules - AGRESTE'!$AJ:$AJ,'Récoltes Tubercules - AGRESTE'!$A:$A,$H$2,'Récoltes Tubercules - AGRESTE'!$B:$B,'Prétraitement récoltes'!$C4))/10^4</f>
        <v>24.5305</v>
      </c>
      <c r="E4" s="148">
        <f>(SUMIFS('Récoltes Tubercules - AGRESTE'!$AN:$AN,'Récoltes Tubercules - AGRESTE'!$A:$A,$G$2,'Récoltes Tubercules - AGRESTE'!$B:$B,'Prétraitement récoltes'!$C4)+SUMIFS('Récoltes Tubercules - AGRESTE'!$AN:$AN,'Récoltes Tubercules - AGRESTE'!$A:$A,$H$2,'Récoltes Tubercules - AGRESTE'!$B:$B,'Prétraitement récoltes'!$C4))/10^4</f>
        <v>23.0839</v>
      </c>
      <c r="F4" s="148">
        <f>(SUMIFS('Récoltes Tubercules - AGRESTE'!$AR:$AR,'Récoltes Tubercules - AGRESTE'!$A:$A,$G$2,'Récoltes Tubercules - AGRESTE'!$B:$B,'Prétraitement récoltes'!$C4)+SUMIFS('Récoltes Tubercules - AGRESTE'!$AR:$AR,'Récoltes Tubercules - AGRESTE'!$A:$A,$H$2,'Récoltes Tubercules - AGRESTE'!$B:$B,'Prétraitement récoltes'!$C4))/10^4</f>
        <v>22.98</v>
      </c>
    </row>
    <row r="5" spans="1:13">
      <c r="A5" t="str">
        <f>Produits!B94</f>
        <v>Autres tubercules, n.c.a.</v>
      </c>
      <c r="B5" s="909"/>
      <c r="C5" t="s">
        <v>908</v>
      </c>
      <c r="D5" s="148">
        <f>(SUMIFS('Récoltes Tubercules - AGRESTE'!$AJ:$AJ,'Récoltes Tubercules - AGRESTE'!$A:$A,$G$2,'Récoltes Tubercules - AGRESTE'!$B:$B,'Prétraitement récoltes'!$C5)+SUMIFS('Récoltes Tubercules - AGRESTE'!$AJ:$AJ,'Récoltes Tubercules - AGRESTE'!$A:$A,$H$2,'Récoltes Tubercules - AGRESTE'!$B:$B,'Prétraitement récoltes'!$C5))/10^4</f>
        <v>6.5754000000000001</v>
      </c>
      <c r="E5" s="148">
        <f>(SUMIFS('Récoltes Tubercules - AGRESTE'!$AN:$AN,'Récoltes Tubercules - AGRESTE'!$A:$A,$G$2,'Récoltes Tubercules - AGRESTE'!$B:$B,'Prétraitement récoltes'!$C5)+SUMIFS('Récoltes Tubercules - AGRESTE'!$AN:$AN,'Récoltes Tubercules - AGRESTE'!$A:$A,$H$2,'Récoltes Tubercules - AGRESTE'!$B:$B,'Prétraitement récoltes'!$C5))/10^4</f>
        <v>10.4231</v>
      </c>
      <c r="F5" s="148">
        <f>(SUMIFS('Récoltes Tubercules - AGRESTE'!$AR:$AR,'Récoltes Tubercules - AGRESTE'!$A:$A,$G$2,'Récoltes Tubercules - AGRESTE'!$B:$B,'Prétraitement récoltes'!$C5)+SUMIFS('Récoltes Tubercules - AGRESTE'!$AR:$AR,'Récoltes Tubercules - AGRESTE'!$A:$A,$H$2,'Récoltes Tubercules - AGRESTE'!$B:$B,'Prétraitement récoltes'!$C5))/10^4</f>
        <v>9.9909999999999997</v>
      </c>
      <c r="H5" s="149"/>
    </row>
    <row r="6" spans="1:13">
      <c r="A6" t="str">
        <f>Produits!B31</f>
        <v>Artichauts</v>
      </c>
      <c r="B6" s="909" t="s">
        <v>19</v>
      </c>
      <c r="C6" t="s">
        <v>931</v>
      </c>
      <c r="D6" s="148">
        <f>(SUMIFS('Récoltes Légumes - AGRESTE'!$AJ:$AJ,'Récoltes Légumes - AGRESTE'!$A:$A,$G$2,'Récoltes Légumes - AGRESTE'!$B:$B,'Prétraitement récoltes'!$C6)+SUMIFS('Récoltes Légumes - AGRESTE'!$AJ:$AJ,'Récoltes Légumes - AGRESTE'!$A:$A,$H$2,'Récoltes Légumes - AGRESTE'!$B:$B,'Prétraitement récoltes'!$C6))/10^4</f>
        <v>44.236400000000003</v>
      </c>
      <c r="E6" s="148">
        <f>(SUMIFS('Récoltes Légumes - AGRESTE'!$AN:$AN,'Récoltes Légumes - AGRESTE'!$A:$A,$G$2,'Récoltes Légumes - AGRESTE'!$B:$B,'Prétraitement récoltes'!$C6)+SUMIFS('Récoltes Légumes - AGRESTE'!$AN:$AN,'Récoltes Légumes - AGRESTE'!$A:$A,$H$2,'Récoltes Légumes - AGRESTE'!$B:$B,'Prétraitement récoltes'!$C6))/10^4</f>
        <v>38.740900000000003</v>
      </c>
      <c r="F6" s="148">
        <f>(SUMIFS('Récoltes Légumes - AGRESTE'!$AR:$AR,'Récoltes Légumes - AGRESTE'!$A:$A,$G$2,'Récoltes Légumes - AGRESTE'!$B:$B,'Prétraitement récoltes'!$C6)+SUMIFS('Récoltes Légumes - AGRESTE'!$AR:$AR,'Récoltes Légumes - AGRESTE'!$A:$A,$H$2,'Récoltes Légumes - AGRESTE'!$B:$B,'Prétraitement récoltes'!$C6))/10^4</f>
        <v>23.330100000000002</v>
      </c>
      <c r="I6" s="149"/>
    </row>
    <row r="7" spans="1:13">
      <c r="A7" t="str">
        <f>Produits!B15</f>
        <v>Asperges</v>
      </c>
      <c r="B7" s="909"/>
      <c r="C7" t="s">
        <v>932</v>
      </c>
      <c r="D7" s="148">
        <f>(SUMIFS('Récoltes Légumes - AGRESTE'!$AJ:$AJ,'Récoltes Légumes - AGRESTE'!$A:$A,$G$2,'Récoltes Légumes - AGRESTE'!$B:$B,'Prétraitement récoltes'!$C7)+SUMIFS('Récoltes Légumes - AGRESTE'!$AJ:$AJ,'Récoltes Légumes - AGRESTE'!$A:$A,$H$2,'Récoltes Légumes - AGRESTE'!$B:$B,'Prétraitement récoltes'!$C7))/10^4</f>
        <v>23.9297</v>
      </c>
      <c r="E7" s="148">
        <f>(SUMIFS('Récoltes Légumes - AGRESTE'!$AN:$AN,'Récoltes Légumes - AGRESTE'!$A:$A,$G$2,'Récoltes Légumes - AGRESTE'!$B:$B,'Prétraitement récoltes'!$C7)+SUMIFS('Récoltes Légumes - AGRESTE'!$AN:$AN,'Récoltes Légumes - AGRESTE'!$A:$A,$H$2,'Récoltes Légumes - AGRESTE'!$B:$B,'Prétraitement récoltes'!$C7))/10^4</f>
        <v>25.66</v>
      </c>
      <c r="F7" s="148">
        <f>(SUMIFS('Récoltes Légumes - AGRESTE'!$AR:$AR,'Récoltes Légumes - AGRESTE'!$A:$A,$G$2,'Récoltes Légumes - AGRESTE'!$B:$B,'Prétraitement récoltes'!$C7)+SUMIFS('Récoltes Légumes - AGRESTE'!$AR:$AR,'Récoltes Légumes - AGRESTE'!$A:$A,$H$2,'Récoltes Légumes - AGRESTE'!$B:$B,'Prétraitement récoltes'!$C7))/10^4</f>
        <v>27.285499999999999</v>
      </c>
      <c r="I7" s="149"/>
    </row>
    <row r="8" spans="1:13">
      <c r="A8" t="str">
        <f>Produits!B105</f>
        <v>Céleris branches</v>
      </c>
      <c r="B8" s="909"/>
      <c r="C8" t="s">
        <v>933</v>
      </c>
      <c r="D8" s="148">
        <f>(SUMIFS('Récoltes Légumes - AGRESTE'!$AJ:$AJ,'Récoltes Légumes - AGRESTE'!$A:$A,$G$2,'Récoltes Légumes - AGRESTE'!$B:$B,'Prétraitement récoltes'!$C8)+SUMIFS('Récoltes Légumes - AGRESTE'!$AJ:$AJ,'Récoltes Légumes - AGRESTE'!$A:$A,$H$2,'Récoltes Légumes - AGRESTE'!$B:$B,'Prétraitement récoltes'!$C8))/10^4</f>
        <v>19.414300000000001</v>
      </c>
      <c r="E8" s="148">
        <f>(SUMIFS('Récoltes Légumes - AGRESTE'!$AN:$AN,'Récoltes Légumes - AGRESTE'!$A:$A,$G$2,'Récoltes Légumes - AGRESTE'!$B:$B,'Prétraitement récoltes'!$C8)+SUMIFS('Récoltes Légumes - AGRESTE'!$AN:$AN,'Récoltes Légumes - AGRESTE'!$A:$A,$H$2,'Récoltes Légumes - AGRESTE'!$B:$B,'Prétraitement récoltes'!$C8))/10^4</f>
        <v>21.642299999999999</v>
      </c>
      <c r="F8" s="148">
        <f>(SUMIFS('Récoltes Légumes - AGRESTE'!$AR:$AR,'Récoltes Légumes - AGRESTE'!$A:$A,$G$2,'Récoltes Légumes - AGRESTE'!$B:$B,'Prétraitement récoltes'!$C8)+SUMIFS('Récoltes Légumes - AGRESTE'!$AR:$AR,'Récoltes Légumes - AGRESTE'!$A:$A,$H$2,'Récoltes Légumes - AGRESTE'!$B:$B,'Prétraitement récoltes'!$C8))/10^4</f>
        <v>28.446100000000001</v>
      </c>
      <c r="I8" s="149"/>
    </row>
    <row r="9" spans="1:13">
      <c r="A9" t="str">
        <f>Produits!B22</f>
        <v>Choux-fleurs</v>
      </c>
      <c r="B9" s="909"/>
      <c r="C9" t="s">
        <v>934</v>
      </c>
      <c r="D9" s="148">
        <f>(SUMIFS('Récoltes Légumes - AGRESTE'!$AJ:$AJ,'Récoltes Légumes - AGRESTE'!$A:$A,$G$2,'Récoltes Légumes - AGRESTE'!$B:$B,'Prétraitement récoltes'!$C9)+SUMIFS('Récoltes Légumes - AGRESTE'!$AJ:$AJ,'Récoltes Légumes - AGRESTE'!$A:$A,$H$2,'Récoltes Légumes - AGRESTE'!$B:$B,'Prétraitement récoltes'!$C9))/10^4</f>
        <v>284.5804</v>
      </c>
      <c r="E9" s="148">
        <f>(SUMIFS('Récoltes Légumes - AGRESTE'!$AN:$AN,'Récoltes Légumes - AGRESTE'!$A:$A,$G$2,'Récoltes Légumes - AGRESTE'!$B:$B,'Prétraitement récoltes'!$C9)+SUMIFS('Récoltes Légumes - AGRESTE'!$AN:$AN,'Récoltes Légumes - AGRESTE'!$A:$A,$H$2,'Récoltes Légumes - AGRESTE'!$B:$B,'Prétraitement récoltes'!$C9))/10^4</f>
        <v>227.4991</v>
      </c>
      <c r="F9" s="148">
        <f>(SUMIFS('Récoltes Légumes - AGRESTE'!$AR:$AR,'Récoltes Légumes - AGRESTE'!$A:$A,$G$2,'Récoltes Légumes - AGRESTE'!$B:$B,'Prétraitement récoltes'!$C9)+SUMIFS('Récoltes Légumes - AGRESTE'!$AR:$AR,'Récoltes Légumes - AGRESTE'!$A:$A,$H$2,'Récoltes Légumes - AGRESTE'!$B:$B,'Prétraitement récoltes'!$C9))/10^4</f>
        <v>192.89089999999999</v>
      </c>
    </row>
    <row r="10" spans="1:13">
      <c r="A10" t="str">
        <f>Produits!B23</f>
        <v>Choux brocolis à jets</v>
      </c>
      <c r="B10" s="909"/>
      <c r="C10" t="s">
        <v>935</v>
      </c>
      <c r="D10" s="148">
        <f>(SUMIFS('Récoltes Légumes - AGRESTE'!$AJ:$AJ,'Récoltes Légumes - AGRESTE'!$A:$A,$G$2,'Récoltes Légumes - AGRESTE'!$B:$B,'Prétraitement récoltes'!$C10)+SUMIFS('Récoltes Légumes - AGRESTE'!$AJ:$AJ,'Récoltes Légumes - AGRESTE'!$A:$A,$H$2,'Récoltes Légumes - AGRESTE'!$B:$B,'Prétraitement récoltes'!$C10))/10^4</f>
        <v>22.592400000000001</v>
      </c>
      <c r="E10" s="148">
        <f>(SUMIFS('Récoltes Légumes - AGRESTE'!$AN:$AN,'Récoltes Légumes - AGRESTE'!$A:$A,$G$2,'Récoltes Légumes - AGRESTE'!$B:$B,'Prétraitement récoltes'!$C10)+SUMIFS('Récoltes Légumes - AGRESTE'!$AN:$AN,'Récoltes Légumes - AGRESTE'!$A:$A,$H$2,'Récoltes Légumes - AGRESTE'!$B:$B,'Prétraitement récoltes'!$C10))/10^4</f>
        <v>26.799900000000001</v>
      </c>
      <c r="F10" s="148">
        <f>(SUMIFS('Récoltes Légumes - AGRESTE'!$AR:$AR,'Récoltes Légumes - AGRESTE'!$A:$A,$G$2,'Récoltes Légumes - AGRESTE'!$B:$B,'Prétraitement récoltes'!$C10)+SUMIFS('Récoltes Légumes - AGRESTE'!$AR:$AR,'Récoltes Légumes - AGRESTE'!$A:$A,$H$2,'Récoltes Légumes - AGRESTE'!$B:$B,'Prétraitement récoltes'!$C10))/10^4</f>
        <v>23.8719</v>
      </c>
    </row>
    <row r="11" spans="1:13">
      <c r="A11" t="str">
        <f>Produits!B17</f>
        <v>Choux de Bruxelles</v>
      </c>
      <c r="B11" s="909"/>
      <c r="C11" t="s">
        <v>936</v>
      </c>
      <c r="D11" s="148">
        <f>(SUMIFS('Récoltes Légumes - AGRESTE'!$AJ:$AJ,'Récoltes Légumes - AGRESTE'!$A:$A,$G$2,'Récoltes Légumes - AGRESTE'!$B:$B,'Prétraitement récoltes'!$C11)+SUMIFS('Récoltes Légumes - AGRESTE'!$AJ:$AJ,'Récoltes Légumes - AGRESTE'!$A:$A,$H$2,'Récoltes Légumes - AGRESTE'!$B:$B,'Prétraitement récoltes'!$C11))/10^4</f>
        <v>13.694800000000001</v>
      </c>
      <c r="E11" s="148">
        <f>(SUMIFS('Récoltes Légumes - AGRESTE'!$AN:$AN,'Récoltes Légumes - AGRESTE'!$A:$A,$G$2,'Récoltes Légumes - AGRESTE'!$B:$B,'Prétraitement récoltes'!$C11)+SUMIFS('Récoltes Légumes - AGRESTE'!$AN:$AN,'Récoltes Légumes - AGRESTE'!$A:$A,$H$2,'Récoltes Légumes - AGRESTE'!$B:$B,'Prétraitement récoltes'!$C11))/10^4</f>
        <v>14.849600000000001</v>
      </c>
      <c r="F11" s="148">
        <f>(SUMIFS('Récoltes Légumes - AGRESTE'!$AR:$AR,'Récoltes Légumes - AGRESTE'!$A:$A,$G$2,'Récoltes Légumes - AGRESTE'!$B:$B,'Prétraitement récoltes'!$C11)+SUMIFS('Récoltes Légumes - AGRESTE'!$AR:$AR,'Récoltes Légumes - AGRESTE'!$A:$A,$H$2,'Récoltes Légumes - AGRESTE'!$B:$B,'Prétraitement récoltes'!$C11))/10^4</f>
        <v>16.638200000000001</v>
      </c>
    </row>
    <row r="12" spans="1:13">
      <c r="A12" t="str">
        <f>Produits!B19</f>
        <v>Choux à choucroute</v>
      </c>
      <c r="B12" s="909"/>
      <c r="C12" t="s">
        <v>937</v>
      </c>
      <c r="D12" s="148">
        <f>(SUMIFS('Récoltes Légumes - AGRESTE'!$AJ:$AJ,'Récoltes Légumes - AGRESTE'!$A:$A,$G$2,'Récoltes Légumes - AGRESTE'!$B:$B,'Prétraitement récoltes'!$C12)+SUMIFS('Récoltes Légumes - AGRESTE'!$AJ:$AJ,'Récoltes Légumes - AGRESTE'!$A:$A,$H$2,'Récoltes Légumes - AGRESTE'!$B:$B,'Prétraitement récoltes'!$C12))/10^4</f>
        <v>54.896000000000001</v>
      </c>
      <c r="E12" s="148">
        <f>(SUMIFS('Récoltes Légumes - AGRESTE'!$AN:$AN,'Récoltes Légumes - AGRESTE'!$A:$A,$G$2,'Récoltes Légumes - AGRESTE'!$B:$B,'Prétraitement récoltes'!$C12)+SUMIFS('Récoltes Légumes - AGRESTE'!$AN:$AN,'Récoltes Légumes - AGRESTE'!$A:$A,$H$2,'Récoltes Légumes - AGRESTE'!$B:$B,'Prétraitement récoltes'!$C12))/10^4</f>
        <v>58.229900000000001</v>
      </c>
      <c r="F12" s="148">
        <f>(SUMIFS('Récoltes Légumes - AGRESTE'!$AR:$AR,'Récoltes Légumes - AGRESTE'!$A:$A,$G$2,'Récoltes Légumes - AGRESTE'!$B:$B,'Prétraitement récoltes'!$C12)+SUMIFS('Récoltes Légumes - AGRESTE'!$AR:$AR,'Récoltes Légumes - AGRESTE'!$A:$A,$H$2,'Récoltes Légumes - AGRESTE'!$B:$B,'Prétraitement récoltes'!$C12))/10^4</f>
        <v>56.991999999999997</v>
      </c>
    </row>
    <row r="13" spans="1:13">
      <c r="A13" t="str">
        <f>Produits!B20</f>
        <v>Autres choux, n.c.a.</v>
      </c>
      <c r="B13" s="909"/>
      <c r="C13" t="s">
        <v>938</v>
      </c>
      <c r="D13" s="148">
        <f>(SUMIFS('Récoltes Légumes - AGRESTE'!$AJ:$AJ,'Récoltes Légumes - AGRESTE'!$A:$A,$G$2,'Récoltes Légumes - AGRESTE'!$B:$B,'Prétraitement récoltes'!$C13)+SUMIFS('Récoltes Légumes - AGRESTE'!$AJ:$AJ,'Récoltes Légumes - AGRESTE'!$A:$A,$H$2,'Récoltes Légumes - AGRESTE'!$B:$B,'Prétraitement récoltes'!$C13))/10^4</f>
        <v>121.1827</v>
      </c>
      <c r="E13" s="148">
        <f>(SUMIFS('Récoltes Légumes - AGRESTE'!$AN:$AN,'Récoltes Légumes - AGRESTE'!$A:$A,$G$2,'Récoltes Légumes - AGRESTE'!$B:$B,'Prétraitement récoltes'!$C13)+SUMIFS('Récoltes Légumes - AGRESTE'!$AN:$AN,'Récoltes Légumes - AGRESTE'!$A:$A,$H$2,'Récoltes Légumes - AGRESTE'!$B:$B,'Prétraitement récoltes'!$C13))/10^4</f>
        <v>122.9205</v>
      </c>
      <c r="F13" s="148">
        <f>(SUMIFS('Récoltes Légumes - AGRESTE'!$AR:$AR,'Récoltes Légumes - AGRESTE'!$A:$A,$G$2,'Récoltes Légumes - AGRESTE'!$B:$B,'Prétraitement récoltes'!$C13)+SUMIFS('Récoltes Légumes - AGRESTE'!$AR:$AR,'Récoltes Légumes - AGRESTE'!$A:$A,$H$2,'Récoltes Légumes - AGRESTE'!$B:$B,'Prétraitement récoltes'!$C13))/10^4</f>
        <v>101.3138</v>
      </c>
    </row>
    <row r="14" spans="1:13">
      <c r="A14" t="e">
        <f>Produits!#REF!</f>
        <v>#REF!</v>
      </c>
      <c r="B14" s="909"/>
      <c r="C14" t="s">
        <v>939</v>
      </c>
      <c r="D14" s="148">
        <f>(SUMIFS('Récoltes Légumes - AGRESTE'!$AJ:$AJ,'Récoltes Légumes - AGRESTE'!$A:$A,$G$2,'Récoltes Légumes - AGRESTE'!$B:$B,'Prétraitement récoltes'!$C14)+SUMIFS('Récoltes Légumes - AGRESTE'!$AJ:$AJ,'Récoltes Légumes - AGRESTE'!$A:$A,$H$2,'Récoltes Légumes - AGRESTE'!$B:$B,'Prétraitement récoltes'!$C14))/10^4</f>
        <v>256.18150000000003</v>
      </c>
      <c r="E14" s="148">
        <f>(SUMIFS('Récoltes Légumes - AGRESTE'!$AN:$AN,'Récoltes Légumes - AGRESTE'!$A:$A,$G$2,'Récoltes Légumes - AGRESTE'!$B:$B,'Prétraitement récoltes'!$C14)+SUMIFS('Récoltes Légumes - AGRESTE'!$AN:$AN,'Récoltes Légumes - AGRESTE'!$A:$A,$H$2,'Récoltes Légumes - AGRESTE'!$B:$B,'Prétraitement récoltes'!$C14))/10^4</f>
        <v>250.68119999999999</v>
      </c>
      <c r="F14" s="148">
        <f>(SUMIFS('Récoltes Légumes - AGRESTE'!$AR:$AR,'Récoltes Légumes - AGRESTE'!$A:$A,$G$2,'Récoltes Légumes - AGRESTE'!$B:$B,'Prétraitement récoltes'!$C14)+SUMIFS('Récoltes Légumes - AGRESTE'!$AR:$AR,'Récoltes Légumes - AGRESTE'!$A:$A,$H$2,'Récoltes Légumes - AGRESTE'!$B:$B,'Prétraitement récoltes'!$C14))/10^4</f>
        <v>190.74510000000001</v>
      </c>
    </row>
    <row r="15" spans="1:13">
      <c r="A15" t="str">
        <f>Produits!B38</f>
        <v>Endives chicons</v>
      </c>
      <c r="B15" s="909"/>
      <c r="C15" t="s">
        <v>940</v>
      </c>
      <c r="D15" s="148">
        <f>(SUMIFS('Récoltes Légumes - AGRESTE'!$AJ:$AJ,'Récoltes Légumes - AGRESTE'!$A:$A,$G$2,'Récoltes Légumes - AGRESTE'!$B:$B,'Prétraitement récoltes'!$C15)+SUMIFS('Récoltes Légumes - AGRESTE'!$AJ:$AJ,'Récoltes Légumes - AGRESTE'!$A:$A,$H$2,'Récoltes Légumes - AGRESTE'!$B:$B,'Prétraitement récoltes'!$C15))/10^4</f>
        <v>187.99010000000001</v>
      </c>
      <c r="E15" s="148">
        <f>(SUMIFS('Récoltes Légumes - AGRESTE'!$AN:$AN,'Récoltes Légumes - AGRESTE'!$A:$A,$G$2,'Récoltes Légumes - AGRESTE'!$B:$B,'Prétraitement récoltes'!$C15)+SUMIFS('Récoltes Légumes - AGRESTE'!$AN:$AN,'Récoltes Légumes - AGRESTE'!$A:$A,$H$2,'Récoltes Légumes - AGRESTE'!$B:$B,'Prétraitement récoltes'!$C15))/10^4</f>
        <v>149.35579999999999</v>
      </c>
      <c r="F15" s="148">
        <f>(SUMIFS('Récoltes Légumes - AGRESTE'!$AR:$AR,'Récoltes Légumes - AGRESTE'!$A:$A,$G$2,'Récoltes Légumes - AGRESTE'!$B:$B,'Prétraitement récoltes'!$C15)+SUMIFS('Récoltes Légumes - AGRESTE'!$AR:$AR,'Récoltes Légumes - AGRESTE'!$A:$A,$H$2,'Récoltes Légumes - AGRESTE'!$B:$B,'Prétraitement récoltes'!$C15))/10^4</f>
        <v>107.61369999999999</v>
      </c>
    </row>
    <row r="16" spans="1:13">
      <c r="A16" t="str">
        <f>Produits!B30</f>
        <v>Épinards</v>
      </c>
      <c r="B16" s="909"/>
      <c r="C16" t="s">
        <v>941</v>
      </c>
      <c r="D16" s="148">
        <f>(SUMIFS('Récoltes Légumes - AGRESTE'!$AJ:$AJ,'Récoltes Légumes - AGRESTE'!$A:$A,$G$2,'Récoltes Légumes - AGRESTE'!$B:$B,'Prétraitement récoltes'!$C16)+SUMIFS('Récoltes Légumes - AGRESTE'!$AJ:$AJ,'Récoltes Légumes - AGRESTE'!$A:$A,$H$2,'Récoltes Légumes - AGRESTE'!$B:$B,'Prétraitement récoltes'!$C16))/10^4</f>
        <v>106.9718</v>
      </c>
      <c r="E16" s="148">
        <f>(SUMIFS('Récoltes Légumes - AGRESTE'!$AN:$AN,'Récoltes Légumes - AGRESTE'!$A:$A,$G$2,'Récoltes Légumes - AGRESTE'!$B:$B,'Prétraitement récoltes'!$C16)+SUMIFS('Récoltes Légumes - AGRESTE'!$AN:$AN,'Récoltes Légumes - AGRESTE'!$A:$A,$H$2,'Récoltes Légumes - AGRESTE'!$B:$B,'Prétraitement récoltes'!$C16))/10^4</f>
        <v>121.247</v>
      </c>
      <c r="F16" s="148">
        <f>(SUMIFS('Récoltes Légumes - AGRESTE'!$AR:$AR,'Récoltes Légumes - AGRESTE'!$A:$A,$G$2,'Récoltes Légumes - AGRESTE'!$B:$B,'Prétraitement récoltes'!$C16)+SUMIFS('Récoltes Légumes - AGRESTE'!$AR:$AR,'Récoltes Légumes - AGRESTE'!$A:$A,$H$2,'Récoltes Légumes - AGRESTE'!$B:$B,'Prétraitement récoltes'!$C16))/10^4</f>
        <v>82.819400000000002</v>
      </c>
    </row>
    <row r="17" spans="1:6">
      <c r="A17" t="str">
        <f>Produits!B82</f>
        <v>Poireaux</v>
      </c>
      <c r="B17" s="909"/>
      <c r="C17" t="s">
        <v>942</v>
      </c>
      <c r="D17" s="148">
        <f>(SUMIFS('Récoltes Légumes - AGRESTE'!$AJ:$AJ,'Récoltes Légumes - AGRESTE'!$A:$A,$G$2,'Récoltes Légumes - AGRESTE'!$B:$B,'Prétraitement récoltes'!$C17)+SUMIFS('Récoltes Légumes - AGRESTE'!$AJ:$AJ,'Récoltes Légumes - AGRESTE'!$A:$A,$H$2,'Récoltes Légumes - AGRESTE'!$B:$B,'Prétraitement récoltes'!$C17))/10^4</f>
        <v>169.91839999999999</v>
      </c>
      <c r="E17" s="148">
        <f>(SUMIFS('Récoltes Légumes - AGRESTE'!$AN:$AN,'Récoltes Légumes - AGRESTE'!$A:$A,$G$2,'Récoltes Légumes - AGRESTE'!$B:$B,'Prétraitement récoltes'!$C17)+SUMIFS('Récoltes Légumes - AGRESTE'!$AN:$AN,'Récoltes Légumes - AGRESTE'!$A:$A,$H$2,'Récoltes Légumes - AGRESTE'!$B:$B,'Prétraitement récoltes'!$C17))/10^4</f>
        <v>165.3732</v>
      </c>
      <c r="F17" s="148">
        <f>(SUMIFS('Récoltes Légumes - AGRESTE'!$AR:$AR,'Récoltes Légumes - AGRESTE'!$A:$A,$G$2,'Récoltes Légumes - AGRESTE'!$B:$B,'Prétraitement récoltes'!$C17)+SUMIFS('Récoltes Légumes - AGRESTE'!$AR:$AR,'Récoltes Légumes - AGRESTE'!$A:$A,$H$2,'Récoltes Légumes - AGRESTE'!$B:$B,'Prétraitement récoltes'!$C17))/10^4</f>
        <v>167.88849999999999</v>
      </c>
    </row>
    <row r="18" spans="1:6">
      <c r="A18" t="str">
        <f>Produits!B24</f>
        <v>Laitues</v>
      </c>
      <c r="B18" s="909"/>
      <c r="C18" t="s">
        <v>943</v>
      </c>
      <c r="D18" s="148">
        <f>(SUMIFS('Récoltes Légumes - AGRESTE'!$AJ:$AJ,'Récoltes Légumes - AGRESTE'!$A:$A,$G$2,'Récoltes Légumes - AGRESTE'!$B:$B,'Prétraitement récoltes'!$C18)+SUMIFS('Récoltes Légumes - AGRESTE'!$AJ:$AJ,'Récoltes Légumes - AGRESTE'!$A:$A,$H$2,'Récoltes Légumes - AGRESTE'!$B:$B,'Prétraitement récoltes'!$C18))/10^4</f>
        <v>225.7105</v>
      </c>
      <c r="E18" s="148">
        <f>(SUMIFS('Récoltes Légumes - AGRESTE'!$AN:$AN,'Récoltes Légumes - AGRESTE'!$A:$A,$G$2,'Récoltes Légumes - AGRESTE'!$B:$B,'Prétraitement récoltes'!$C18)+SUMIFS('Récoltes Légumes - AGRESTE'!$AN:$AN,'Récoltes Légumes - AGRESTE'!$A:$A,$H$2,'Récoltes Légumes - AGRESTE'!$B:$B,'Prétraitement récoltes'!$C18))/10^4</f>
        <v>202.10470000000001</v>
      </c>
      <c r="F18" s="148">
        <f>(SUMIFS('Récoltes Légumes - AGRESTE'!$AR:$AR,'Récoltes Légumes - AGRESTE'!$A:$A,$G$2,'Récoltes Légumes - AGRESTE'!$B:$B,'Prétraitement récoltes'!$C18)+SUMIFS('Récoltes Légumes - AGRESTE'!$AR:$AR,'Récoltes Légumes - AGRESTE'!$A:$A,$H$2,'Récoltes Légumes - AGRESTE'!$B:$B,'Prétraitement récoltes'!$C18))/10^4</f>
        <v>160.34870000000001</v>
      </c>
    </row>
    <row r="19" spans="1:6">
      <c r="A19" t="str">
        <f>Produits!B27</f>
        <v>Chicorées</v>
      </c>
      <c r="B19" s="909"/>
      <c r="C19" t="s">
        <v>944</v>
      </c>
      <c r="D19" s="148">
        <f>(SUMIFS('Récoltes Légumes - AGRESTE'!$AJ:$AJ,'Récoltes Légumes - AGRESTE'!$A:$A,$G$2,'Récoltes Légumes - AGRESTE'!$B:$B,'Prétraitement récoltes'!$C19)+SUMIFS('Récoltes Légumes - AGRESTE'!$AJ:$AJ,'Récoltes Légumes - AGRESTE'!$A:$A,$H$2,'Récoltes Légumes - AGRESTE'!$B:$B,'Prétraitement récoltes'!$C19))/10^4</f>
        <v>55.541600000000003</v>
      </c>
      <c r="E19" s="148">
        <f>(SUMIFS('Récoltes Légumes - AGRESTE'!$AN:$AN,'Récoltes Légumes - AGRESTE'!$A:$A,$G$2,'Récoltes Légumes - AGRESTE'!$B:$B,'Prétraitement récoltes'!$C19)+SUMIFS('Récoltes Légumes - AGRESTE'!$AN:$AN,'Récoltes Légumes - AGRESTE'!$A:$A,$H$2,'Récoltes Légumes - AGRESTE'!$B:$B,'Prétraitement récoltes'!$C19))/10^4</f>
        <v>34.362699999999997</v>
      </c>
      <c r="F19" s="148">
        <f>(SUMIFS('Récoltes Légumes - AGRESTE'!$AR:$AR,'Récoltes Légumes - AGRESTE'!$A:$A,$G$2,'Récoltes Légumes - AGRESTE'!$B:$B,'Prétraitement récoltes'!$C19)+SUMIFS('Récoltes Légumes - AGRESTE'!$AR:$AR,'Récoltes Légumes - AGRESTE'!$A:$A,$H$2,'Récoltes Légumes - AGRESTE'!$B:$B,'Prétraitement récoltes'!$C19))/10^4</f>
        <v>26.6404</v>
      </c>
    </row>
    <row r="20" spans="1:6">
      <c r="A20" t="str">
        <f>Produits!B34</f>
        <v>Cresson</v>
      </c>
      <c r="B20" s="909"/>
      <c r="C20" t="s">
        <v>945</v>
      </c>
      <c r="D20" s="148">
        <f>(SUMIFS('Récoltes Légumes - AGRESTE'!$AJ:$AJ,'Récoltes Légumes - AGRESTE'!$A:$A,$G$2,'Récoltes Légumes - AGRESTE'!$B:$B,'Prétraitement récoltes'!$C20)+SUMIFS('Récoltes Légumes - AGRESTE'!$AJ:$AJ,'Récoltes Légumes - AGRESTE'!$A:$A,$H$2,'Récoltes Légumes - AGRESTE'!$B:$B,'Prétraitement récoltes'!$C20))/10^4</f>
        <v>4.8765000000000001</v>
      </c>
      <c r="E20" s="148">
        <f>(SUMIFS('Récoltes Légumes - AGRESTE'!$AN:$AN,'Récoltes Légumes - AGRESTE'!$A:$A,$G$2,'Récoltes Légumes - AGRESTE'!$B:$B,'Prétraitement récoltes'!$C20)+SUMIFS('Récoltes Légumes - AGRESTE'!$AN:$AN,'Récoltes Légumes - AGRESTE'!$A:$A,$H$2,'Récoltes Légumes - AGRESTE'!$B:$B,'Prétraitement récoltes'!$C20))/10^4</f>
        <v>4.6970000000000001</v>
      </c>
      <c r="F20" s="148">
        <f>(SUMIFS('Récoltes Légumes - AGRESTE'!$AR:$AR,'Récoltes Légumes - AGRESTE'!$A:$A,$G$2,'Récoltes Légumes - AGRESTE'!$B:$B,'Prétraitement récoltes'!$C20)+SUMIFS('Récoltes Légumes - AGRESTE'!$AR:$AR,'Récoltes Légumes - AGRESTE'!$A:$A,$H$2,'Récoltes Légumes - AGRESTE'!$B:$B,'Prétraitement récoltes'!$C20))/10^4</f>
        <v>5.0086000000000004</v>
      </c>
    </row>
    <row r="21" spans="1:6">
      <c r="A21" t="str">
        <f>Produits!B35</f>
        <v>Mâche</v>
      </c>
      <c r="B21" s="909"/>
      <c r="C21" t="s">
        <v>946</v>
      </c>
      <c r="D21" s="148">
        <f>(SUMIFS('Récoltes Légumes - AGRESTE'!$AJ:$AJ,'Récoltes Légumes - AGRESTE'!$A:$A,$G$2,'Récoltes Légumes - AGRESTE'!$B:$B,'Prétraitement récoltes'!$C21)+SUMIFS('Récoltes Légumes - AGRESTE'!$AJ:$AJ,'Récoltes Légumes - AGRESTE'!$A:$A,$H$2,'Récoltes Légumes - AGRESTE'!$B:$B,'Prétraitement récoltes'!$C21))/10^4</f>
        <v>44.287300000000002</v>
      </c>
      <c r="E21" s="148">
        <f>(SUMIFS('Récoltes Légumes - AGRESTE'!$AN:$AN,'Récoltes Légumes - AGRESTE'!$A:$A,$G$2,'Récoltes Légumes - AGRESTE'!$B:$B,'Prétraitement récoltes'!$C21)+SUMIFS('Récoltes Légumes - AGRESTE'!$AN:$AN,'Récoltes Légumes - AGRESTE'!$A:$A,$H$2,'Récoltes Légumes - AGRESTE'!$B:$B,'Prétraitement récoltes'!$C21))/10^4</f>
        <v>41.785800000000002</v>
      </c>
      <c r="F21" s="148">
        <f>(SUMIFS('Récoltes Légumes - AGRESTE'!$AR:$AR,'Récoltes Légumes - AGRESTE'!$A:$A,$G$2,'Récoltes Légumes - AGRESTE'!$B:$B,'Prétraitement récoltes'!$C21)+SUMIFS('Récoltes Légumes - AGRESTE'!$AR:$AR,'Récoltes Légumes - AGRESTE'!$A:$A,$H$2,'Récoltes Légumes - AGRESTE'!$B:$B,'Prétraitement récoltes'!$C21))/10^4</f>
        <v>44.551499999999997</v>
      </c>
    </row>
    <row r="22" spans="1:6">
      <c r="A22" t="str">
        <f>Produits!B36</f>
        <v>Autres salades, n.c.a.</v>
      </c>
      <c r="B22" s="909"/>
      <c r="C22" t="s">
        <v>947</v>
      </c>
      <c r="D22" s="148">
        <f>(SUMIFS('Récoltes Légumes - AGRESTE'!$AJ:$AJ,'Récoltes Légumes - AGRESTE'!$A:$A,$G$2,'Récoltes Légumes - AGRESTE'!$B:$B,'Prétraitement récoltes'!$C22)+SUMIFS('Récoltes Légumes - AGRESTE'!$AJ:$AJ,'Récoltes Légumes - AGRESTE'!$A:$A,$H$2,'Récoltes Légumes - AGRESTE'!$B:$B,'Prétraitement récoltes'!$C22))/10^4</f>
        <v>52.945</v>
      </c>
      <c r="E22" s="148">
        <f>(SUMIFS('Récoltes Légumes - AGRESTE'!$AN:$AN,'Récoltes Légumes - AGRESTE'!$A:$A,$G$2,'Récoltes Légumes - AGRESTE'!$B:$B,'Prétraitement récoltes'!$C22)+SUMIFS('Récoltes Légumes - AGRESTE'!$AN:$AN,'Récoltes Légumes - AGRESTE'!$A:$A,$H$2,'Récoltes Légumes - AGRESTE'!$B:$B,'Prétraitement récoltes'!$C22))/10^4</f>
        <v>50.674199999999999</v>
      </c>
      <c r="F22" s="148">
        <f>(SUMIFS('Récoltes Légumes - AGRESTE'!$AR:$AR,'Récoltes Légumes - AGRESTE'!$A:$A,$G$2,'Récoltes Légumes - AGRESTE'!$B:$B,'Prétraitement récoltes'!$C22)+SUMIFS('Récoltes Légumes - AGRESTE'!$AR:$AR,'Récoltes Légumes - AGRESTE'!$A:$A,$H$2,'Récoltes Légumes - AGRESTE'!$B:$B,'Prétraitement récoltes'!$C22))/10^4</f>
        <v>57.5518</v>
      </c>
    </row>
    <row r="23" spans="1:6">
      <c r="A23" t="str">
        <f>Produits!B39</f>
        <v>Bettes et cardes</v>
      </c>
      <c r="B23" s="909"/>
      <c r="C23" t="s">
        <v>948</v>
      </c>
      <c r="D23" s="148">
        <f>(SUMIFS('Récoltes Légumes - AGRESTE'!$AJ:$AJ,'Récoltes Légumes - AGRESTE'!$A:$A,$G$2,'Récoltes Légumes - AGRESTE'!$B:$B,'Prétraitement récoltes'!$C23)+SUMIFS('Récoltes Légumes - AGRESTE'!$AJ:$AJ,'Récoltes Légumes - AGRESTE'!$A:$A,$H$2,'Récoltes Légumes - AGRESTE'!$B:$B,'Prétraitement récoltes'!$C23))/10^4</f>
        <v>20.360499999999998</v>
      </c>
      <c r="E23" s="148">
        <f>(SUMIFS('Récoltes Légumes - AGRESTE'!$AN:$AN,'Récoltes Légumes - AGRESTE'!$A:$A,$G$2,'Récoltes Légumes - AGRESTE'!$B:$B,'Prétraitement récoltes'!$C23)+SUMIFS('Récoltes Légumes - AGRESTE'!$AN:$AN,'Récoltes Légumes - AGRESTE'!$A:$A,$H$2,'Récoltes Légumes - AGRESTE'!$B:$B,'Prétraitement récoltes'!$C23))/10^4</f>
        <v>21.328800000000001</v>
      </c>
      <c r="F23" s="148">
        <f>(SUMIFS('Récoltes Légumes - AGRESTE'!$AR:$AR,'Récoltes Légumes - AGRESTE'!$A:$A,$G$2,'Récoltes Légumes - AGRESTE'!$B:$B,'Prétraitement récoltes'!$C23)+SUMIFS('Récoltes Légumes - AGRESTE'!$AR:$AR,'Récoltes Légumes - AGRESTE'!$A:$A,$H$2,'Récoltes Légumes - AGRESTE'!$B:$B,'Prétraitement récoltes'!$C23))/10^4</f>
        <v>25.328600000000002</v>
      </c>
    </row>
    <row r="24" spans="1:6">
      <c r="A24" t="str">
        <f>Produits!B40</f>
        <v>Brèdes</v>
      </c>
      <c r="B24" s="909"/>
      <c r="C24" t="s">
        <v>949</v>
      </c>
      <c r="D24" s="148">
        <f>(SUMIFS('Récoltes Légumes - AGRESTE'!$AJ:$AJ,'Récoltes Légumes - AGRESTE'!$A:$A,$G$2,'Récoltes Légumes - AGRESTE'!$B:$B,'Prétraitement récoltes'!$C24)+SUMIFS('Récoltes Légumes - AGRESTE'!$AJ:$AJ,'Récoltes Légumes - AGRESTE'!$A:$A,$H$2,'Récoltes Légumes - AGRESTE'!$B:$B,'Prétraitement récoltes'!$C24))/10^4</f>
        <v>3.03</v>
      </c>
      <c r="E24" s="148">
        <f>(SUMIFS('Récoltes Légumes - AGRESTE'!$AN:$AN,'Récoltes Légumes - AGRESTE'!$A:$A,$G$2,'Récoltes Légumes - AGRESTE'!$B:$B,'Prétraitement récoltes'!$C24)+SUMIFS('Récoltes Légumes - AGRESTE'!$AN:$AN,'Récoltes Légumes - AGRESTE'!$A:$A,$H$2,'Récoltes Légumes - AGRESTE'!$B:$B,'Prétraitement récoltes'!$C24))/10^4</f>
        <v>2.9066000000000001</v>
      </c>
      <c r="F24" s="148">
        <f>(SUMIFS('Récoltes Légumes - AGRESTE'!$AR:$AR,'Récoltes Légumes - AGRESTE'!$A:$A,$G$2,'Récoltes Légumes - AGRESTE'!$B:$B,'Prétraitement récoltes'!$C24)+SUMIFS('Récoltes Légumes - AGRESTE'!$AR:$AR,'Récoltes Légumes - AGRESTE'!$A:$A,$H$2,'Récoltes Légumes - AGRESTE'!$B:$B,'Prétraitement récoltes'!$C24))/10^4</f>
        <v>3.7471999999999999</v>
      </c>
    </row>
    <row r="25" spans="1:6">
      <c r="A25" t="str">
        <f>Produits!B41</f>
        <v>Persil</v>
      </c>
      <c r="B25" s="909"/>
      <c r="C25" t="s">
        <v>950</v>
      </c>
      <c r="D25" s="148">
        <f>(SUMIFS('Récoltes Légumes - AGRESTE'!$AJ:$AJ,'Récoltes Légumes - AGRESTE'!$A:$A,$G$2,'Récoltes Légumes - AGRESTE'!$B:$B,'Prétraitement récoltes'!$C25)+SUMIFS('Récoltes Légumes - AGRESTE'!$AJ:$AJ,'Récoltes Légumes - AGRESTE'!$A:$A,$H$2,'Récoltes Légumes - AGRESTE'!$B:$B,'Prétraitement récoltes'!$C25))/10^4</f>
        <v>17.1736</v>
      </c>
      <c r="E25" s="148">
        <f>(SUMIFS('Récoltes Légumes - AGRESTE'!$AN:$AN,'Récoltes Légumes - AGRESTE'!$A:$A,$G$2,'Récoltes Légumes - AGRESTE'!$B:$B,'Prétraitement récoltes'!$C25)+SUMIFS('Récoltes Légumes - AGRESTE'!$AN:$AN,'Récoltes Légumes - AGRESTE'!$A:$A,$H$2,'Récoltes Légumes - AGRESTE'!$B:$B,'Prétraitement récoltes'!$C25))/10^4</f>
        <v>21.303799999999999</v>
      </c>
      <c r="F25" s="148">
        <f>(SUMIFS('Récoltes Légumes - AGRESTE'!$AR:$AR,'Récoltes Légumes - AGRESTE'!$A:$A,$G$2,'Récoltes Légumes - AGRESTE'!$B:$B,'Prétraitement récoltes'!$C25)+SUMIFS('Récoltes Légumes - AGRESTE'!$AR:$AR,'Récoltes Légumes - AGRESTE'!$A:$A,$H$2,'Récoltes Légumes - AGRESTE'!$B:$B,'Prétraitement récoltes'!$C25))/10^4</f>
        <v>21.553100000000001</v>
      </c>
    </row>
    <row r="26" spans="1:6">
      <c r="A26" t="str">
        <f>Produits!B173</f>
        <v>Fraises en plein air</v>
      </c>
      <c r="B26" s="909"/>
      <c r="C26" t="s">
        <v>951</v>
      </c>
      <c r="D26" s="148">
        <f>(SUMIFS('Récoltes Légumes - AGRESTE'!$AJ:$AJ,'Récoltes Légumes - AGRESTE'!$A:$A,$G$2,'Récoltes Légumes - AGRESTE'!$B:$B,'Prétraitement récoltes'!$C26)+SUMIFS('Récoltes Légumes - AGRESTE'!$AJ:$AJ,'Récoltes Légumes - AGRESTE'!$A:$A,$H$2,'Récoltes Légumes - AGRESTE'!$B:$B,'Prétraitement récoltes'!$C26))/10^4</f>
        <v>17.493774999999999</v>
      </c>
      <c r="E26" s="148">
        <f>(SUMIFS('Récoltes Légumes - AGRESTE'!$AN:$AN,'Récoltes Légumes - AGRESTE'!$A:$A,$G$2,'Récoltes Légumes - AGRESTE'!$B:$B,'Prétraitement récoltes'!$C26)+SUMIFS('Récoltes Légumes - AGRESTE'!$AN:$AN,'Récoltes Légumes - AGRESTE'!$A:$A,$H$2,'Récoltes Légumes - AGRESTE'!$B:$B,'Prétraitement récoltes'!$C26))/10^4</f>
        <v>25.140920999999999</v>
      </c>
      <c r="F26" s="148">
        <f>(SUMIFS('Récoltes Légumes - AGRESTE'!$AR:$AR,'Récoltes Légumes - AGRESTE'!$A:$A,$G$2,'Récoltes Légumes - AGRESTE'!$B:$B,'Prétraitement récoltes'!$C26)+SUMIFS('Récoltes Légumes - AGRESTE'!$AR:$AR,'Récoltes Légumes - AGRESTE'!$A:$A,$H$2,'Récoltes Légumes - AGRESTE'!$B:$B,'Prétraitement récoltes'!$C26))/10^4</f>
        <v>22.061399999999999</v>
      </c>
    </row>
    <row r="27" spans="1:6">
      <c r="A27" t="str">
        <f>Produits!B172</f>
        <v>Fraises sous serres</v>
      </c>
      <c r="B27" s="909"/>
      <c r="C27" t="s">
        <v>952</v>
      </c>
      <c r="D27" s="148">
        <f>(SUMIFS('Récoltes Légumes - AGRESTE'!$AJ:$AJ,'Récoltes Légumes - AGRESTE'!$A:$A,$G$2,'Récoltes Légumes - AGRESTE'!$B:$B,'Prétraitement récoltes'!$C27)+SUMIFS('Récoltes Légumes - AGRESTE'!$AJ:$AJ,'Récoltes Légumes - AGRESTE'!$A:$A,$H$2,'Récoltes Légumes - AGRESTE'!$B:$B,'Prétraitement récoltes'!$C27))/10^4</f>
        <v>43.140252808037097</v>
      </c>
      <c r="E27" s="148">
        <f>(SUMIFS('Récoltes Légumes - AGRESTE'!$AN:$AN,'Récoltes Légumes - AGRESTE'!$A:$A,$G$2,'Récoltes Légumes - AGRESTE'!$B:$B,'Prétraitement récoltes'!$C27)+SUMIFS('Récoltes Légumes - AGRESTE'!$AN:$AN,'Récoltes Légumes - AGRESTE'!$A:$A,$H$2,'Récoltes Légumes - AGRESTE'!$B:$B,'Prétraitement récoltes'!$C27))/10^4</f>
        <v>45.425474315017297</v>
      </c>
      <c r="F27" s="148">
        <f>(SUMIFS('Récoltes Légumes - AGRESTE'!$AR:$AR,'Récoltes Légumes - AGRESTE'!$A:$A,$G$2,'Récoltes Légumes - AGRESTE'!$B:$B,'Prétraitement récoltes'!$C27)+SUMIFS('Récoltes Légumes - AGRESTE'!$AR:$AR,'Récoltes Légumes - AGRESTE'!$A:$A,$H$2,'Récoltes Légumes - AGRESTE'!$B:$B,'Prétraitement récoltes'!$C27))/10^4</f>
        <v>54.303600000000003</v>
      </c>
    </row>
    <row r="28" spans="1:6">
      <c r="A28" t="str">
        <f>Produits!B55</f>
        <v>Aubergines</v>
      </c>
      <c r="B28" s="909"/>
      <c r="C28" t="s">
        <v>954</v>
      </c>
      <c r="D28" s="148">
        <f>(SUMIFS('Récoltes Légumes - AGRESTE'!$AJ:$AJ,'Récoltes Légumes - AGRESTE'!$A:$A,$G$2,'Récoltes Légumes - AGRESTE'!$B:$B,'Prétraitement récoltes'!$C28)+SUMIFS('Récoltes Légumes - AGRESTE'!$AJ:$AJ,'Récoltes Légumes - AGRESTE'!$A:$A,$H$2,'Récoltes Légumes - AGRESTE'!$B:$B,'Prétraitement récoltes'!$C28))/10^4</f>
        <v>38.961199999999998</v>
      </c>
      <c r="E28" s="148">
        <f>(SUMIFS('Récoltes Légumes - AGRESTE'!$AN:$AN,'Récoltes Légumes - AGRESTE'!$A:$A,$G$2,'Récoltes Légumes - AGRESTE'!$B:$B,'Prétraitement récoltes'!$C28)+SUMIFS('Récoltes Légumes - AGRESTE'!$AN:$AN,'Récoltes Légumes - AGRESTE'!$A:$A,$H$2,'Récoltes Légumes - AGRESTE'!$B:$B,'Prétraitement récoltes'!$C28))/10^4</f>
        <v>49.696300000000001</v>
      </c>
      <c r="F28" s="148">
        <f>(SUMIFS('Récoltes Légumes - AGRESTE'!$AR:$AR,'Récoltes Légumes - AGRESTE'!$A:$A,$G$2,'Récoltes Légumes - AGRESTE'!$B:$B,'Prétraitement récoltes'!$C28)+SUMIFS('Récoltes Légumes - AGRESTE'!$AR:$AR,'Récoltes Légumes - AGRESTE'!$A:$A,$H$2,'Récoltes Légumes - AGRESTE'!$B:$B,'Prétraitement récoltes'!$C28))/10^4</f>
        <v>41.176200000000001</v>
      </c>
    </row>
    <row r="29" spans="1:6">
      <c r="A29" t="str">
        <f>Produits!B114</f>
        <v>Bananes plantains</v>
      </c>
      <c r="B29" s="909"/>
      <c r="C29" t="s">
        <v>955</v>
      </c>
      <c r="D29" s="148">
        <f>(SUMIFS('Récoltes Légumes - AGRESTE'!$AJ:$AJ,'Récoltes Légumes - AGRESTE'!$A:$A,$G$2,'Récoltes Légumes - AGRESTE'!$B:$B,'Prétraitement récoltes'!$C29)+SUMIFS('Récoltes Légumes - AGRESTE'!$AJ:$AJ,'Récoltes Légumes - AGRESTE'!$A:$A,$H$2,'Récoltes Légumes - AGRESTE'!$B:$B,'Prétraitement récoltes'!$C29))/10^4</f>
        <v>4.2864000000000004</v>
      </c>
      <c r="E29" s="148">
        <f>(SUMIFS('Récoltes Légumes - AGRESTE'!$AN:$AN,'Récoltes Légumes - AGRESTE'!$A:$A,$G$2,'Récoltes Légumes - AGRESTE'!$B:$B,'Prétraitement récoltes'!$C29)+SUMIFS('Récoltes Légumes - AGRESTE'!$AN:$AN,'Récoltes Légumes - AGRESTE'!$A:$A,$H$2,'Récoltes Légumes - AGRESTE'!$B:$B,'Prétraitement récoltes'!$C29))/10^4</f>
        <v>3.8300999999999998</v>
      </c>
      <c r="F29" s="148">
        <f>(SUMIFS('Récoltes Légumes - AGRESTE'!$AR:$AR,'Récoltes Légumes - AGRESTE'!$A:$A,$G$2,'Récoltes Légumes - AGRESTE'!$B:$B,'Prétraitement récoltes'!$C29)+SUMIFS('Récoltes Légumes - AGRESTE'!$AR:$AR,'Récoltes Légumes - AGRESTE'!$A:$A,$H$2,'Récoltes Légumes - AGRESTE'!$B:$B,'Prétraitement récoltes'!$C29))/10^4</f>
        <v>3.7229999999999999</v>
      </c>
    </row>
    <row r="30" spans="1:6">
      <c r="A30" t="str">
        <f>Produits!B53</f>
        <v>Concombre en plein air</v>
      </c>
      <c r="B30" s="909"/>
      <c r="C30" t="s">
        <v>956</v>
      </c>
      <c r="D30" s="148">
        <f>(SUMIFS('Récoltes Légumes - AGRESTE'!$AJ:$AJ,'Récoltes Légumes - AGRESTE'!$A:$A,$G$2,'Récoltes Légumes - AGRESTE'!$B:$B,'Prétraitement récoltes'!$C30)+SUMIFS('Récoltes Légumes - AGRESTE'!$AJ:$AJ,'Récoltes Légumes - AGRESTE'!$A:$A,$H$2,'Récoltes Légumes - AGRESTE'!$B:$B,'Prétraitement récoltes'!$C30))/10^4</f>
        <v>23.2577</v>
      </c>
      <c r="E30" s="148">
        <f>(SUMIFS('Récoltes Légumes - AGRESTE'!$AN:$AN,'Récoltes Légumes - AGRESTE'!$A:$A,$G$2,'Récoltes Légumes - AGRESTE'!$B:$B,'Prétraitement récoltes'!$C30)+SUMIFS('Récoltes Légumes - AGRESTE'!$AN:$AN,'Récoltes Légumes - AGRESTE'!$A:$A,$H$2,'Récoltes Légumes - AGRESTE'!$B:$B,'Prétraitement récoltes'!$C30))/10^4</f>
        <v>27.989699999999999</v>
      </c>
      <c r="F30" s="148">
        <f>(SUMIFS('Récoltes Légumes - AGRESTE'!$AR:$AR,'Récoltes Légumes - AGRESTE'!$A:$A,$G$2,'Récoltes Légumes - AGRESTE'!$B:$B,'Prétraitement récoltes'!$C30)+SUMIFS('Récoltes Légumes - AGRESTE'!$AR:$AR,'Récoltes Légumes - AGRESTE'!$A:$A,$H$2,'Récoltes Légumes - AGRESTE'!$B:$B,'Prétraitement récoltes'!$C30))/10^4</f>
        <v>28.408100000000001</v>
      </c>
    </row>
    <row r="31" spans="1:6">
      <c r="A31" t="str">
        <f>Produits!B52</f>
        <v>Concombre sous serres</v>
      </c>
      <c r="B31" s="909"/>
      <c r="C31" t="s">
        <v>957</v>
      </c>
      <c r="D31" s="148">
        <f>(SUMIFS('Récoltes Légumes - AGRESTE'!$AJ:$AJ,'Récoltes Légumes - AGRESTE'!$A:$A,$G$2,'Récoltes Légumes - AGRESTE'!$B:$B,'Prétraitement récoltes'!$C31)+SUMIFS('Récoltes Légumes - AGRESTE'!$AJ:$AJ,'Récoltes Légumes - AGRESTE'!$A:$A,$H$2,'Récoltes Légumes - AGRESTE'!$B:$B,'Prétraitement récoltes'!$C31))/10^4</f>
        <v>144.68209999999999</v>
      </c>
      <c r="E31" s="148">
        <f>(SUMIFS('Récoltes Légumes - AGRESTE'!$AN:$AN,'Récoltes Légumes - AGRESTE'!$A:$A,$G$2,'Récoltes Légumes - AGRESTE'!$B:$B,'Prétraitement récoltes'!$C31)+SUMIFS('Récoltes Légumes - AGRESTE'!$AN:$AN,'Récoltes Légumes - AGRESTE'!$A:$A,$H$2,'Récoltes Légumes - AGRESTE'!$B:$B,'Prétraitement récoltes'!$C31))/10^4</f>
        <v>151.26830000000001</v>
      </c>
      <c r="F31" s="148">
        <f>(SUMIFS('Récoltes Légumes - AGRESTE'!$AR:$AR,'Récoltes Légumes - AGRESTE'!$A:$A,$G$2,'Récoltes Légumes - AGRESTE'!$B:$B,'Prétraitement récoltes'!$C31)+SUMIFS('Récoltes Légumes - AGRESTE'!$AR:$AR,'Récoltes Légumes - AGRESTE'!$A:$A,$H$2,'Récoltes Légumes - AGRESTE'!$B:$B,'Prétraitement récoltes'!$C31))/10^4</f>
        <v>152.99469999999999</v>
      </c>
    </row>
    <row r="32" spans="1:6">
      <c r="A32" t="str">
        <f>Produits!B62</f>
        <v>Chayote ou christophine</v>
      </c>
      <c r="B32" s="909"/>
      <c r="C32" t="s">
        <v>959</v>
      </c>
      <c r="D32" s="148">
        <f>(SUMIFS('Récoltes Légumes - AGRESTE'!$AJ:$AJ,'Récoltes Légumes - AGRESTE'!$A:$A,$G$2,'Récoltes Légumes - AGRESTE'!$B:$B,'Prétraitement récoltes'!$C32)+SUMIFS('Récoltes Légumes - AGRESTE'!$AJ:$AJ,'Récoltes Légumes - AGRESTE'!$A:$A,$H$2,'Récoltes Légumes - AGRESTE'!$B:$B,'Prétraitement récoltes'!$C32))/10^4</f>
        <v>6.6234999999999999</v>
      </c>
      <c r="E32" s="148">
        <f>(SUMIFS('Récoltes Légumes - AGRESTE'!$AN:$AN,'Récoltes Légumes - AGRESTE'!$A:$A,$G$2,'Récoltes Légumes - AGRESTE'!$B:$B,'Prétraitement récoltes'!$C32)+SUMIFS('Récoltes Légumes - AGRESTE'!$AN:$AN,'Récoltes Légumes - AGRESTE'!$A:$A,$H$2,'Récoltes Légumes - AGRESTE'!$B:$B,'Prétraitement récoltes'!$C32))/10^4</f>
        <v>7.1851000000000003</v>
      </c>
      <c r="F32" s="148">
        <f>(SUMIFS('Récoltes Légumes - AGRESTE'!$AR:$AR,'Récoltes Légumes - AGRESTE'!$A:$A,$G$2,'Récoltes Légumes - AGRESTE'!$B:$B,'Prétraitement récoltes'!$C32)+SUMIFS('Récoltes Légumes - AGRESTE'!$AR:$AR,'Récoltes Légumes - AGRESTE'!$A:$A,$H$2,'Récoltes Légumes - AGRESTE'!$B:$B,'Prétraitement récoltes'!$C32))/10^4</f>
        <v>6.8654000000000002</v>
      </c>
    </row>
    <row r="33" spans="1:9">
      <c r="A33" t="str">
        <f>Produits!B64</f>
        <v>Courgette</v>
      </c>
      <c r="B33" s="909"/>
      <c r="C33" t="s">
        <v>960</v>
      </c>
      <c r="D33" s="148">
        <f>(SUMIFS('Récoltes Légumes - AGRESTE'!$AJ:$AJ,'Récoltes Légumes - AGRESTE'!$A:$A,$G$2,'Récoltes Légumes - AGRESTE'!$B:$B,'Prétraitement récoltes'!$C33)+SUMIFS('Récoltes Légumes - AGRESTE'!$AJ:$AJ,'Récoltes Légumes - AGRESTE'!$A:$A,$H$2,'Récoltes Légumes - AGRESTE'!$B:$B,'Prétraitement récoltes'!$C33))/10^4</f>
        <v>155.1386</v>
      </c>
      <c r="E33" s="148">
        <f>(SUMIFS('Récoltes Légumes - AGRESTE'!$AN:$AN,'Récoltes Légumes - AGRESTE'!$A:$A,$G$2,'Récoltes Légumes - AGRESTE'!$B:$B,'Prétraitement récoltes'!$C33)+SUMIFS('Récoltes Légumes - AGRESTE'!$AN:$AN,'Récoltes Légumes - AGRESTE'!$A:$A,$H$2,'Récoltes Légumes - AGRESTE'!$B:$B,'Prétraitement récoltes'!$C33))/10^4</f>
        <v>175.38900000000001</v>
      </c>
      <c r="F33" s="148">
        <f>(SUMIFS('Récoltes Légumes - AGRESTE'!$AR:$AR,'Récoltes Légumes - AGRESTE'!$A:$A,$G$2,'Récoltes Légumes - AGRESTE'!$B:$B,'Prétraitement récoltes'!$C33)+SUMIFS('Récoltes Légumes - AGRESTE'!$AR:$AR,'Récoltes Légumes - AGRESTE'!$A:$A,$H$2,'Récoltes Légumes - AGRESTE'!$B:$B,'Prétraitement récoltes'!$C33))/10^4</f>
        <v>150.07419999999999</v>
      </c>
    </row>
    <row r="34" spans="1:9">
      <c r="A34" t="str">
        <f>Produits!B66</f>
        <v>Gombo</v>
      </c>
      <c r="B34" s="909"/>
      <c r="C34" t="s">
        <v>961</v>
      </c>
      <c r="D34" s="148">
        <f>(SUMIFS('Récoltes Légumes - AGRESTE'!$AJ:$AJ,'Récoltes Légumes - AGRESTE'!$A:$A,$G$2,'Récoltes Légumes - AGRESTE'!$B:$B,'Prétraitement récoltes'!$C34)+SUMIFS('Récoltes Légumes - AGRESTE'!$AJ:$AJ,'Récoltes Légumes - AGRESTE'!$A:$A,$H$2,'Récoltes Légumes - AGRESTE'!$B:$B,'Prétraitement récoltes'!$C34))/10^4</f>
        <v>0.37280000000000002</v>
      </c>
      <c r="E34" s="148">
        <f>(SUMIFS('Récoltes Légumes - AGRESTE'!$AN:$AN,'Récoltes Légumes - AGRESTE'!$A:$A,$G$2,'Récoltes Légumes - AGRESTE'!$B:$B,'Prétraitement récoltes'!$C34)+SUMIFS('Récoltes Légumes - AGRESTE'!$AN:$AN,'Récoltes Légumes - AGRESTE'!$A:$A,$H$2,'Récoltes Légumes - AGRESTE'!$B:$B,'Prétraitement récoltes'!$C34))/10^4</f>
        <v>0.38090000000000002</v>
      </c>
      <c r="F34" s="148">
        <f>(SUMIFS('Récoltes Légumes - AGRESTE'!$AR:$AR,'Récoltes Légumes - AGRESTE'!$A:$A,$G$2,'Récoltes Légumes - AGRESTE'!$B:$B,'Prétraitement récoltes'!$C34)+SUMIFS('Récoltes Légumes - AGRESTE'!$AR:$AR,'Récoltes Légumes - AGRESTE'!$A:$A,$H$2,'Récoltes Légumes - AGRESTE'!$B:$B,'Prétraitement récoltes'!$C34))/10^4</f>
        <v>0.40160000000000001</v>
      </c>
    </row>
    <row r="35" spans="1:9">
      <c r="A35" t="str">
        <f>Produits!B47</f>
        <v>Cantaloups et autres melons en plein air</v>
      </c>
      <c r="B35" s="909"/>
      <c r="C35" t="s">
        <v>962</v>
      </c>
      <c r="D35" s="148">
        <f>(SUMIFS('Récoltes Légumes - AGRESTE'!$AJ:$AJ,'Récoltes Légumes - AGRESTE'!$A:$A,$G$2,'Récoltes Légumes - AGRESTE'!$B:$B,'Prétraitement récoltes'!$C35)+SUMIFS('Récoltes Légumes - AGRESTE'!$AJ:$AJ,'Récoltes Légumes - AGRESTE'!$A:$A,$H$2,'Récoltes Légumes - AGRESTE'!$B:$B,'Prétraitement récoltes'!$C35))/10^4</f>
        <v>264.74810000000002</v>
      </c>
      <c r="E35" s="148">
        <f>(SUMIFS('Récoltes Légumes - AGRESTE'!$AN:$AN,'Récoltes Légumes - AGRESTE'!$A:$A,$G$2,'Récoltes Légumes - AGRESTE'!$B:$B,'Prétraitement récoltes'!$C35)+SUMIFS('Récoltes Légumes - AGRESTE'!$AN:$AN,'Récoltes Légumes - AGRESTE'!$A:$A,$H$2,'Récoltes Légumes - AGRESTE'!$B:$B,'Prétraitement récoltes'!$C35))/10^4</f>
        <v>241.85</v>
      </c>
      <c r="F35" s="148">
        <f>(SUMIFS('Récoltes Légumes - AGRESTE'!$AR:$AR,'Récoltes Légumes - AGRESTE'!$A:$A,$G$2,'Récoltes Légumes - AGRESTE'!$B:$B,'Prétraitement récoltes'!$C35)+SUMIFS('Récoltes Légumes - AGRESTE'!$AR:$AR,'Récoltes Légumes - AGRESTE'!$A:$A,$H$2,'Récoltes Légumes - AGRESTE'!$B:$B,'Prétraitement récoltes'!$C35))/10^4</f>
        <v>306.51560000000001</v>
      </c>
    </row>
    <row r="36" spans="1:9">
      <c r="A36" t="str">
        <f>Produits!B46</f>
        <v>Cantaloups et autres melons sous serres</v>
      </c>
      <c r="B36" s="909"/>
      <c r="C36" t="s">
        <v>963</v>
      </c>
      <c r="D36" s="148">
        <f>(SUMIFS('Récoltes Légumes - AGRESTE'!$AJ:$AJ,'Récoltes Légumes - AGRESTE'!$A:$A,$G$2,'Récoltes Légumes - AGRESTE'!$B:$B,'Prétraitement récoltes'!$C36)+SUMIFS('Récoltes Légumes - AGRESTE'!$AJ:$AJ,'Récoltes Légumes - AGRESTE'!$A:$A,$H$2,'Récoltes Légumes - AGRESTE'!$B:$B,'Prétraitement récoltes'!$C36))/10^4</f>
        <v>16.9649</v>
      </c>
      <c r="E36" s="148">
        <f>(SUMIFS('Récoltes Légumes - AGRESTE'!$AN:$AN,'Récoltes Légumes - AGRESTE'!$A:$A,$G$2,'Récoltes Légumes - AGRESTE'!$B:$B,'Prétraitement récoltes'!$C36)+SUMIFS('Récoltes Légumes - AGRESTE'!$AN:$AN,'Récoltes Légumes - AGRESTE'!$A:$A,$H$2,'Récoltes Légumes - AGRESTE'!$B:$B,'Prétraitement récoltes'!$C36))/10^4</f>
        <v>14.670500000000001</v>
      </c>
      <c r="F36" s="148">
        <f>(SUMIFS('Récoltes Légumes - AGRESTE'!$AR:$AR,'Récoltes Légumes - AGRESTE'!$A:$A,$G$2,'Récoltes Légumes - AGRESTE'!$B:$B,'Prétraitement récoltes'!$C36)+SUMIFS('Récoltes Légumes - AGRESTE'!$AR:$AR,'Récoltes Légumes - AGRESTE'!$A:$A,$H$2,'Récoltes Légumes - AGRESTE'!$B:$B,'Prétraitement récoltes'!$C36))/10^4</f>
        <v>15.651400000000001</v>
      </c>
    </row>
    <row r="37" spans="1:9">
      <c r="A37" t="str">
        <f>Produits!B44</f>
        <v>Pastèques</v>
      </c>
      <c r="B37" s="909"/>
      <c r="C37" t="s">
        <v>965</v>
      </c>
      <c r="D37" s="148">
        <f>(SUMIFS('Récoltes Légumes - AGRESTE'!$AJ:$AJ,'Récoltes Légumes - AGRESTE'!$A:$A,$G$2,'Récoltes Légumes - AGRESTE'!$B:$B,'Prétraitement récoltes'!$C37)+SUMIFS('Récoltes Légumes - AGRESTE'!$AJ:$AJ,'Récoltes Légumes - AGRESTE'!$A:$A,$H$2,'Récoltes Légumes - AGRESTE'!$B:$B,'Prétraitement récoltes'!$C37))/10^4</f>
        <v>17.070699999999999</v>
      </c>
      <c r="E37" s="148">
        <f>(SUMIFS('Récoltes Légumes - AGRESTE'!$AN:$AN,'Récoltes Légumes - AGRESTE'!$A:$A,$G$2,'Récoltes Légumes - AGRESTE'!$B:$B,'Prétraitement récoltes'!$C37)+SUMIFS('Récoltes Légumes - AGRESTE'!$AN:$AN,'Récoltes Légumes - AGRESTE'!$A:$A,$H$2,'Récoltes Légumes - AGRESTE'!$B:$B,'Prétraitement récoltes'!$C37))/10^4</f>
        <v>20.985199999999999</v>
      </c>
      <c r="F37" s="148">
        <f>(SUMIFS('Récoltes Légumes - AGRESTE'!$AR:$AR,'Récoltes Légumes - AGRESTE'!$A:$A,$G$2,'Récoltes Légumes - AGRESTE'!$B:$B,'Prétraitement récoltes'!$C37)+SUMIFS('Récoltes Légumes - AGRESTE'!$AR:$AR,'Récoltes Légumes - AGRESTE'!$A:$A,$H$2,'Récoltes Légumes - AGRESTE'!$B:$B,'Prétraitement récoltes'!$C37))/10^4</f>
        <v>23.418500000000002</v>
      </c>
    </row>
    <row r="38" spans="1:9">
      <c r="A38" t="str">
        <f>Produits!B49</f>
        <v>Piments et poivrons verts</v>
      </c>
      <c r="B38" s="909"/>
      <c r="C38" t="s">
        <v>966</v>
      </c>
      <c r="D38" s="148">
        <f>(SUMIFS('Récoltes Légumes - AGRESTE'!$AJ:$AJ,'Récoltes Légumes - AGRESTE'!$A:$A,$G$2,'Récoltes Légumes - AGRESTE'!$B:$B,'Prétraitement récoltes'!$C38)+SUMIFS('Récoltes Légumes - AGRESTE'!$AJ:$AJ,'Récoltes Légumes - AGRESTE'!$A:$A,$H$2,'Récoltes Légumes - AGRESTE'!$B:$B,'Prétraitement récoltes'!$C38))/10^4</f>
        <v>22.450199999999999</v>
      </c>
      <c r="E38" s="148">
        <f>(SUMIFS('Récoltes Légumes - AGRESTE'!$AN:$AN,'Récoltes Légumes - AGRESTE'!$A:$A,$G$2,'Récoltes Légumes - AGRESTE'!$B:$B,'Prétraitement récoltes'!$C38)+SUMIFS('Récoltes Légumes - AGRESTE'!$AN:$AN,'Récoltes Légumes - AGRESTE'!$A:$A,$H$2,'Récoltes Légumes - AGRESTE'!$B:$B,'Prétraitement récoltes'!$C38))/10^4</f>
        <v>32.197299999999998</v>
      </c>
      <c r="F38" s="148">
        <f>(SUMIFS('Récoltes Légumes - AGRESTE'!$AR:$AR,'Récoltes Légumes - AGRESTE'!$A:$A,$G$2,'Récoltes Légumes - AGRESTE'!$B:$B,'Prétraitement récoltes'!$C38)+SUMIFS('Récoltes Légumes - AGRESTE'!$AR:$AR,'Récoltes Légumes - AGRESTE'!$A:$A,$H$2,'Récoltes Légumes - AGRESTE'!$B:$B,'Prétraitement récoltes'!$C38))/10^4</f>
        <v>24.730899999999998</v>
      </c>
    </row>
    <row r="39" spans="1:9">
      <c r="A39" t="str">
        <f>Produits!B65</f>
        <v>Autres citrouilles [Courge], potirons, n.c.a.</v>
      </c>
      <c r="B39" s="909"/>
      <c r="C39" t="s">
        <v>967</v>
      </c>
      <c r="D39" s="148">
        <f>(SUMIFS('Récoltes Légumes - AGRESTE'!$AJ:$AJ,'Récoltes Légumes - AGRESTE'!$A:$A,$G$2,'Récoltes Légumes - AGRESTE'!$B:$B,'Prétraitement récoltes'!$C39)+SUMIFS('Récoltes Légumes - AGRESTE'!$AJ:$AJ,'Récoltes Légumes - AGRESTE'!$A:$A,$H$2,'Récoltes Légumes - AGRESTE'!$B:$B,'Prétraitement récoltes'!$C39))/10^4</f>
        <v>136.4708</v>
      </c>
      <c r="E39" s="148">
        <f>(SUMIFS('Récoltes Légumes - AGRESTE'!$AN:$AN,'Récoltes Légumes - AGRESTE'!$A:$A,$G$2,'Récoltes Légumes - AGRESTE'!$B:$B,'Prétraitement récoltes'!$C39)+SUMIFS('Récoltes Légumes - AGRESTE'!$AN:$AN,'Récoltes Légumes - AGRESTE'!$A:$A,$H$2,'Récoltes Légumes - AGRESTE'!$B:$B,'Prétraitement récoltes'!$C39))/10^4</f>
        <v>201.0684</v>
      </c>
      <c r="F39" s="148">
        <f>(SUMIFS('Récoltes Légumes - AGRESTE'!$AR:$AR,'Récoltes Légumes - AGRESTE'!$A:$A,$G$2,'Récoltes Légumes - AGRESTE'!$B:$B,'Prétraitement récoltes'!$C39)+SUMIFS('Récoltes Légumes - AGRESTE'!$AR:$AR,'Récoltes Légumes - AGRESTE'!$A:$A,$H$2,'Récoltes Légumes - AGRESTE'!$B:$B,'Prétraitement récoltes'!$C39))/10^4</f>
        <v>222.8947</v>
      </c>
    </row>
    <row r="40" spans="1:9">
      <c r="A40" t="str">
        <f>Produits!B59</f>
        <v>Tomates en plein air pour le frais</v>
      </c>
      <c r="B40" s="909"/>
      <c r="C40" t="s">
        <v>968</v>
      </c>
      <c r="D40" s="148">
        <f>(SUMIFS('Récoltes Légumes - AGRESTE'!$AJ:$AJ,'Récoltes Légumes - AGRESTE'!$A:$A,$G$2,'Récoltes Légumes - AGRESTE'!$B:$B,'Prétraitement récoltes'!$C40)+SUMIFS('Récoltes Légumes - AGRESTE'!$AJ:$AJ,'Récoltes Légumes - AGRESTE'!$A:$A,$H$2,'Récoltes Légumes - AGRESTE'!$B:$B,'Prétraitement récoltes'!$C40))/10^4</f>
        <v>34.836435314685303</v>
      </c>
      <c r="E40" s="148">
        <f>(SUMIFS('Récoltes Légumes - AGRESTE'!$AN:$AN,'Récoltes Légumes - AGRESTE'!$A:$A,$G$2,'Récoltes Légumes - AGRESTE'!$B:$B,'Prétraitement récoltes'!$C40)+SUMIFS('Récoltes Légumes - AGRESTE'!$AN:$AN,'Récoltes Légumes - AGRESTE'!$A:$A,$H$2,'Récoltes Légumes - AGRESTE'!$B:$B,'Prétraitement récoltes'!$C40))/10^4</f>
        <v>38.074244444444396</v>
      </c>
      <c r="F40" s="148">
        <f>(SUMIFS('Récoltes Légumes - AGRESTE'!$AR:$AR,'Récoltes Légumes - AGRESTE'!$A:$A,$G$2,'Récoltes Légumes - AGRESTE'!$B:$B,'Prétraitement récoltes'!$C40)+SUMIFS('Récoltes Légumes - AGRESTE'!$AR:$AR,'Récoltes Légumes - AGRESTE'!$A:$A,$H$2,'Récoltes Légumes - AGRESTE'!$B:$B,'Prétraitement récoltes'!$C40))/10^4</f>
        <v>37.054400000000001</v>
      </c>
    </row>
    <row r="41" spans="1:9">
      <c r="A41" t="str">
        <f>Produits!B60</f>
        <v>Tomates en plein air pour l'industrie</v>
      </c>
      <c r="B41" s="909"/>
      <c r="C41" t="s">
        <v>969</v>
      </c>
      <c r="D41" s="148">
        <f>(SUMIFS('Récoltes Légumes - AGRESTE'!$AJ:$AJ,'Récoltes Légumes - AGRESTE'!$A:$A,$G$2,'Récoltes Légumes - AGRESTE'!$B:$B,'Prétraitement récoltes'!$C41)+SUMIFS('Récoltes Légumes - AGRESTE'!$AJ:$AJ,'Récoltes Légumes - AGRESTE'!$A:$A,$H$2,'Récoltes Légumes - AGRESTE'!$B:$B,'Prétraitement récoltes'!$C41))/10^4</f>
        <v>173.042</v>
      </c>
      <c r="E41" s="148">
        <f>(SUMIFS('Récoltes Légumes - AGRESTE'!$AN:$AN,'Récoltes Légumes - AGRESTE'!$A:$A,$G$2,'Récoltes Légumes - AGRESTE'!$B:$B,'Prétraitement récoltes'!$C41)+SUMIFS('Récoltes Légumes - AGRESTE'!$AN:$AN,'Récoltes Légumes - AGRESTE'!$A:$A,$H$2,'Récoltes Légumes - AGRESTE'!$B:$B,'Prétraitement récoltes'!$C41))/10^4</f>
        <v>174.39330000000001</v>
      </c>
      <c r="F41" s="148">
        <f>(SUMIFS('Récoltes Légumes - AGRESTE'!$AR:$AR,'Récoltes Légumes - AGRESTE'!$A:$A,$G$2,'Récoltes Légumes - AGRESTE'!$B:$B,'Prétraitement récoltes'!$C41)+SUMIFS('Récoltes Légumes - AGRESTE'!$AR:$AR,'Récoltes Légumes - AGRESTE'!$A:$A,$H$2,'Récoltes Légumes - AGRESTE'!$B:$B,'Prétraitement récoltes'!$C41))/10^4</f>
        <v>176.9639</v>
      </c>
    </row>
    <row r="42" spans="1:9">
      <c r="A42" t="str">
        <f>Produits!B57</f>
        <v>Tomates sous serres</v>
      </c>
      <c r="B42" s="909"/>
      <c r="C42" t="s">
        <v>970</v>
      </c>
      <c r="D42" s="148">
        <f>(SUMIFS('Récoltes Légumes - AGRESTE'!$AJ:$AJ,'Récoltes Légumes - AGRESTE'!$A:$A,$G$2,'Récoltes Légumes - AGRESTE'!$B:$B,'Prétraitement récoltes'!$C42)+SUMIFS('Récoltes Légumes - AGRESTE'!$AJ:$AJ,'Récoltes Légumes - AGRESTE'!$A:$A,$H$2,'Récoltes Légumes - AGRESTE'!$B:$B,'Prétraitement récoltes'!$C42))/10^4</f>
        <v>584.75672499999996</v>
      </c>
      <c r="E42" s="148">
        <f>(SUMIFS('Récoltes Légumes - AGRESTE'!$AN:$AN,'Récoltes Légumes - AGRESTE'!$A:$A,$G$2,'Récoltes Légumes - AGRESTE'!$B:$B,'Prétraitement récoltes'!$C42)+SUMIFS('Récoltes Légumes - AGRESTE'!$AN:$AN,'Récoltes Légumes - AGRESTE'!$A:$A,$H$2,'Récoltes Légumes - AGRESTE'!$B:$B,'Prétraitement récoltes'!$C42))/10^4</f>
        <v>516.90347361111105</v>
      </c>
      <c r="F42" s="148">
        <f>(SUMIFS('Récoltes Légumes - AGRESTE'!$AR:$AR,'Récoltes Légumes - AGRESTE'!$A:$A,$G$2,'Récoltes Légumes - AGRESTE'!$B:$B,'Prétraitement récoltes'!$C42)+SUMIFS('Récoltes Légumes - AGRESTE'!$AR:$AR,'Récoltes Légumes - AGRESTE'!$A:$A,$H$2,'Récoltes Légumes - AGRESTE'!$B:$B,'Prétraitement récoltes'!$C42))/10^4</f>
        <v>442.0231</v>
      </c>
    </row>
    <row r="43" spans="1:9">
      <c r="A43" t="str">
        <f>Produits!B74</f>
        <v>Ail</v>
      </c>
      <c r="B43" s="909"/>
      <c r="C43" t="s">
        <v>972</v>
      </c>
      <c r="D43" s="148">
        <f>(SUMIFS('Récoltes Légumes - AGRESTE'!$AJ:$AJ,'Récoltes Légumes - AGRESTE'!$A:$A,$G$2,'Récoltes Légumes - AGRESTE'!$B:$B,'Prétraitement récoltes'!$C43)+SUMIFS('Récoltes Légumes - AGRESTE'!$AJ:$AJ,'Récoltes Légumes - AGRESTE'!$A:$A,$H$2,'Récoltes Légumes - AGRESTE'!$B:$B,'Prétraitement récoltes'!$C43))/10^4</f>
        <v>20.209299999999999</v>
      </c>
      <c r="E43" s="148">
        <f>(SUMIFS('Récoltes Légumes - AGRESTE'!$AN:$AN,'Récoltes Légumes - AGRESTE'!$A:$A,$G$2,'Récoltes Légumes - AGRESTE'!$B:$B,'Prétraitement récoltes'!$C43)+SUMIFS('Récoltes Légumes - AGRESTE'!$AN:$AN,'Récoltes Légumes - AGRESTE'!$A:$A,$H$2,'Récoltes Légumes - AGRESTE'!$B:$B,'Prétraitement récoltes'!$C43))/10^4</f>
        <v>29.473299999999998</v>
      </c>
      <c r="F43" s="148">
        <f>(SUMIFS('Récoltes Légumes - AGRESTE'!$AR:$AR,'Récoltes Légumes - AGRESTE'!$A:$A,$G$2,'Récoltes Légumes - AGRESTE'!$B:$B,'Prétraitement récoltes'!$C43)+SUMIFS('Récoltes Légumes - AGRESTE'!$AR:$AR,'Récoltes Légumes - AGRESTE'!$A:$A,$H$2,'Récoltes Légumes - AGRESTE'!$B:$B,'Prétraitement récoltes'!$C43))/10^4</f>
        <v>29.5547</v>
      </c>
    </row>
    <row r="44" spans="1:9">
      <c r="A44" t="str">
        <f>Produits!B84</f>
        <v>Betterave potagère</v>
      </c>
      <c r="B44" s="909"/>
      <c r="C44" t="s">
        <v>973</v>
      </c>
      <c r="D44" s="148">
        <f>(SUMIFS('Récoltes Légumes - AGRESTE'!$AJ:$AJ,'Récoltes Légumes - AGRESTE'!$A:$A,$G$2,'Récoltes Légumes - AGRESTE'!$B:$B,'Prétraitement récoltes'!$C44)+SUMIFS('Récoltes Légumes - AGRESTE'!$AJ:$AJ,'Récoltes Légumes - AGRESTE'!$A:$A,$H$2,'Récoltes Légumes - AGRESTE'!$B:$B,'Prétraitement récoltes'!$C44))/10^4</f>
        <v>156.91890000000001</v>
      </c>
      <c r="E44" s="148">
        <f>(SUMIFS('Récoltes Légumes - AGRESTE'!$AN:$AN,'Récoltes Légumes - AGRESTE'!$A:$A,$G$2,'Récoltes Légumes - AGRESTE'!$B:$B,'Prétraitement récoltes'!$C44)+SUMIFS('Récoltes Légumes - AGRESTE'!$AN:$AN,'Récoltes Légumes - AGRESTE'!$A:$A,$H$2,'Récoltes Légumes - AGRESTE'!$B:$B,'Prétraitement récoltes'!$C44))/10^4</f>
        <v>196.5975</v>
      </c>
      <c r="F44" s="148">
        <f>(SUMIFS('Récoltes Légumes - AGRESTE'!$AR:$AR,'Récoltes Légumes - AGRESTE'!$A:$A,$G$2,'Récoltes Légumes - AGRESTE'!$B:$B,'Prétraitement récoltes'!$C44)+SUMIFS('Récoltes Légumes - AGRESTE'!$AR:$AR,'Récoltes Légumes - AGRESTE'!$A:$A,$H$2,'Récoltes Légumes - AGRESTE'!$B:$B,'Prétraitement récoltes'!$C44))/10^4</f>
        <v>189.67420000000001</v>
      </c>
    </row>
    <row r="45" spans="1:9">
      <c r="A45" t="str">
        <f>Produits!B71</f>
        <v>Carottes pour le frais</v>
      </c>
      <c r="B45" s="909"/>
      <c r="C45" t="s">
        <v>974</v>
      </c>
      <c r="D45" s="149">
        <f>G45-D46</f>
        <v>341.50779999999997</v>
      </c>
      <c r="E45" s="148">
        <f>(SUMIFS('Récoltes Légumes - AGRESTE'!$AN:$AN,'Récoltes Légumes - AGRESTE'!$A:$A,$G$2,'Récoltes Légumes - AGRESTE'!$B:$B,'Prétraitement récoltes'!$C45)+SUMIFS('Récoltes Légumes - AGRESTE'!$AN:$AN,'Récoltes Légumes - AGRESTE'!$A:$A,$H$2,'Récoltes Légumes - AGRESTE'!$B:$B,'Prétraitement récoltes'!$C45))/10^4</f>
        <v>375.6078</v>
      </c>
      <c r="F45" s="148">
        <f>(SUMIFS('Récoltes Légumes - AGRESTE'!$AR:$AR,'Récoltes Légumes - AGRESTE'!$A:$A,$G$2,'Récoltes Légumes - AGRESTE'!$B:$B,'Prétraitement récoltes'!$C45)+SUMIFS('Récoltes Légumes - AGRESTE'!$AR:$AR,'Récoltes Légumes - AGRESTE'!$A:$A,$H$2,'Récoltes Légumes - AGRESTE'!$B:$B,'Prétraitement récoltes'!$C45))/10^4</f>
        <v>395.11470000000003</v>
      </c>
      <c r="G45" s="911">
        <f>(SUMIFS('Récoltes Légumes - AGRESTE'!$AJ:$AJ,'Récoltes Légumes - AGRESTE'!$A:$A,$G$2,'Récoltes Légumes - AGRESTE'!$B:$B,'Prétraitement récoltes'!$H45)+SUMIFS('Récoltes Légumes - AGRESTE'!$AJ:$AJ,'Récoltes Légumes - AGRESTE'!$A:$A,$H$2,'Récoltes Légumes - AGRESTE'!$B:$B,'Prétraitement récoltes'!$H45))/10^4</f>
        <v>593.61479999999995</v>
      </c>
      <c r="H45" s="910" t="s">
        <v>976</v>
      </c>
      <c r="I45" s="909" t="s">
        <v>2490</v>
      </c>
    </row>
    <row r="46" spans="1:9">
      <c r="A46" t="str">
        <f>Produits!B72</f>
        <v>Carottes pour l'industrie</v>
      </c>
      <c r="B46" s="909"/>
      <c r="C46" t="s">
        <v>975</v>
      </c>
      <c r="D46" s="148">
        <f>'Prétraitement MP Transformation'!G48</f>
        <v>252.107</v>
      </c>
      <c r="E46" s="148">
        <f>(SUMIFS('Récoltes Légumes - AGRESTE'!$AN:$AN,'Récoltes Légumes - AGRESTE'!$A:$A,$G$2,'Récoltes Légumes - AGRESTE'!$B:$B,'Prétraitement récoltes'!$C46)+SUMIFS('Récoltes Légumes - AGRESTE'!$AN:$AN,'Récoltes Légumes - AGRESTE'!$A:$A,$H$2,'Récoltes Légumes - AGRESTE'!$B:$B,'Prétraitement récoltes'!$C46))/10^4</f>
        <v>248.84870000000001</v>
      </c>
      <c r="F46" s="148">
        <f>(SUMIFS('Récoltes Légumes - AGRESTE'!$AR:$AR,'Récoltes Légumes - AGRESTE'!$A:$A,$G$2,'Récoltes Légumes - AGRESTE'!$B:$B,'Prétraitement récoltes'!$C46)+SUMIFS('Récoltes Légumes - AGRESTE'!$AR:$AR,'Récoltes Légumes - AGRESTE'!$A:$A,$H$2,'Récoltes Légumes - AGRESTE'!$B:$B,'Prétraitement récoltes'!$C46))/10^4</f>
        <v>257.7921</v>
      </c>
      <c r="G46" s="911"/>
      <c r="H46" s="910"/>
      <c r="I46" s="909"/>
    </row>
    <row r="47" spans="1:9">
      <c r="A47" t="str">
        <f>Produits!B86</f>
        <v>Céleri rave</v>
      </c>
      <c r="B47" s="909"/>
      <c r="C47" t="s">
        <v>977</v>
      </c>
      <c r="D47" s="148">
        <f>(SUMIFS('Récoltes Légumes - AGRESTE'!$AJ:$AJ,'Récoltes Légumes - AGRESTE'!$A:$A,$G$2,'Récoltes Légumes - AGRESTE'!$B:$B,'Prétraitement récoltes'!$C47)+SUMIFS('Récoltes Légumes - AGRESTE'!$AJ:$AJ,'Récoltes Légumes - AGRESTE'!$A:$A,$H$2,'Récoltes Légumes - AGRESTE'!$B:$B,'Prétraitement récoltes'!$C47))/10^4</f>
        <v>56.148400000000002</v>
      </c>
      <c r="E47" s="148">
        <f>(SUMIFS('Récoltes Légumes - AGRESTE'!$AN:$AN,'Récoltes Légumes - AGRESTE'!$A:$A,$G$2,'Récoltes Légumes - AGRESTE'!$B:$B,'Prétraitement récoltes'!$C47)+SUMIFS('Récoltes Légumes - AGRESTE'!$AN:$AN,'Récoltes Légumes - AGRESTE'!$A:$A,$H$2,'Récoltes Légumes - AGRESTE'!$B:$B,'Prétraitement récoltes'!$C47))/10^4</f>
        <v>50.990200000000002</v>
      </c>
      <c r="F47" s="148">
        <f>(SUMIFS('Récoltes Légumes - AGRESTE'!$AR:$AR,'Récoltes Légumes - AGRESTE'!$A:$A,$G$2,'Récoltes Légumes - AGRESTE'!$B:$B,'Prétraitement récoltes'!$C47)+SUMIFS('Récoltes Légumes - AGRESTE'!$AR:$AR,'Récoltes Légumes - AGRESTE'!$A:$A,$H$2,'Récoltes Légumes - AGRESTE'!$B:$B,'Prétraitement récoltes'!$C47))/10^4</f>
        <v>52.457799999999999</v>
      </c>
    </row>
    <row r="48" spans="1:9">
      <c r="A48" t="str">
        <f>Produits!B81</f>
        <v>Echalote</v>
      </c>
      <c r="B48" s="909"/>
      <c r="C48" t="s">
        <v>978</v>
      </c>
      <c r="D48" s="148">
        <f>(SUMIFS('Récoltes Légumes - AGRESTE'!$AJ:$AJ,'Récoltes Légumes - AGRESTE'!$A:$A,$G$2,'Récoltes Légumes - AGRESTE'!$B:$B,'Prétraitement récoltes'!$C48)+SUMIFS('Récoltes Légumes - AGRESTE'!$AJ:$AJ,'Récoltes Légumes - AGRESTE'!$A:$A,$H$2,'Récoltes Légumes - AGRESTE'!$B:$B,'Prétraitement récoltes'!$C48))/10^4</f>
        <v>62.855600000000003</v>
      </c>
      <c r="E48" s="148">
        <f>(SUMIFS('Récoltes Légumes - AGRESTE'!$AN:$AN,'Récoltes Légumes - AGRESTE'!$A:$A,$G$2,'Récoltes Légumes - AGRESTE'!$B:$B,'Prétraitement récoltes'!$C48)+SUMIFS('Récoltes Légumes - AGRESTE'!$AN:$AN,'Récoltes Légumes - AGRESTE'!$A:$A,$H$2,'Récoltes Légumes - AGRESTE'!$B:$B,'Prétraitement récoltes'!$C48))/10^4</f>
        <v>71.184399999999997</v>
      </c>
      <c r="F48" s="148">
        <f>(SUMIFS('Récoltes Légumes - AGRESTE'!$AR:$AR,'Récoltes Légumes - AGRESTE'!$A:$A,$G$2,'Récoltes Légumes - AGRESTE'!$B:$B,'Prétraitement récoltes'!$C48)+SUMIFS('Récoltes Légumes - AGRESTE'!$AR:$AR,'Récoltes Légumes - AGRESTE'!$A:$A,$H$2,'Récoltes Légumes - AGRESTE'!$B:$B,'Prétraitement récoltes'!$C48))/10^4</f>
        <v>56.088999999999999</v>
      </c>
    </row>
    <row r="49" spans="1:8">
      <c r="A49" t="str">
        <f>Produits!B73</f>
        <v>Navet potager</v>
      </c>
      <c r="B49" s="909"/>
      <c r="C49" t="s">
        <v>979</v>
      </c>
      <c r="D49" s="148">
        <f>(SUMIFS('Récoltes Légumes - AGRESTE'!$AJ:$AJ,'Récoltes Légumes - AGRESTE'!$A:$A,$G$2,'Récoltes Légumes - AGRESTE'!$B:$B,'Prétraitement récoltes'!$C49)+SUMIFS('Récoltes Légumes - AGRESTE'!$AJ:$AJ,'Récoltes Légumes - AGRESTE'!$A:$A,$H$2,'Récoltes Légumes - AGRESTE'!$B:$B,'Prétraitement récoltes'!$C49))/10^4</f>
        <v>54.416499999999999</v>
      </c>
      <c r="E49" s="148">
        <f>(SUMIFS('Récoltes Légumes - AGRESTE'!$AN:$AN,'Récoltes Légumes - AGRESTE'!$A:$A,$G$2,'Récoltes Légumes - AGRESTE'!$B:$B,'Prétraitement récoltes'!$C49)+SUMIFS('Récoltes Légumes - AGRESTE'!$AN:$AN,'Récoltes Légumes - AGRESTE'!$A:$A,$H$2,'Récoltes Légumes - AGRESTE'!$B:$B,'Prétraitement récoltes'!$C49))/10^4</f>
        <v>53.389299999999999</v>
      </c>
      <c r="F49" s="148">
        <f>(SUMIFS('Récoltes Légumes - AGRESTE'!$AR:$AR,'Récoltes Légumes - AGRESTE'!$A:$A,$G$2,'Récoltes Légumes - AGRESTE'!$B:$B,'Prétraitement récoltes'!$C49)+SUMIFS('Récoltes Légumes - AGRESTE'!$AR:$AR,'Récoltes Légumes - AGRESTE'!$A:$A,$H$2,'Récoltes Légumes - AGRESTE'!$B:$B,'Prétraitement récoltes'!$C49))/10^4</f>
        <v>58.683700000000002</v>
      </c>
    </row>
    <row r="50" spans="1:8">
      <c r="A50" t="str">
        <f>Produits!B79</f>
        <v>Oignon blanc</v>
      </c>
      <c r="B50" s="909"/>
      <c r="C50" t="s">
        <v>980</v>
      </c>
      <c r="D50" s="148">
        <f>(SUMIFS('Récoltes Légumes - AGRESTE'!$AJ:$AJ,'Récoltes Légumes - AGRESTE'!$A:$A,$G$2,'Récoltes Légumes - AGRESTE'!$B:$B,'Prétraitement récoltes'!$C50)+SUMIFS('Récoltes Légumes - AGRESTE'!$AJ:$AJ,'Récoltes Légumes - AGRESTE'!$A:$A,$H$2,'Récoltes Légumes - AGRESTE'!$B:$B,'Prétraitement récoltes'!$C50))/10^4</f>
        <v>64.659899999999993</v>
      </c>
      <c r="E50" s="148">
        <f>(SUMIFS('Récoltes Légumes - AGRESTE'!$AN:$AN,'Récoltes Légumes - AGRESTE'!$A:$A,$G$2,'Récoltes Légumes - AGRESTE'!$B:$B,'Prétraitement récoltes'!$C50)+SUMIFS('Récoltes Légumes - AGRESTE'!$AN:$AN,'Récoltes Légumes - AGRESTE'!$A:$A,$H$2,'Récoltes Légumes - AGRESTE'!$B:$B,'Prétraitement récoltes'!$C50))/10^4</f>
        <v>60.6708</v>
      </c>
      <c r="F50" s="148">
        <f>(SUMIFS('Récoltes Légumes - AGRESTE'!$AR:$AR,'Récoltes Légumes - AGRESTE'!$A:$A,$G$2,'Récoltes Légumes - AGRESTE'!$B:$B,'Prétraitement récoltes'!$C50)+SUMIFS('Récoltes Légumes - AGRESTE'!$AR:$AR,'Récoltes Légumes - AGRESTE'!$A:$A,$H$2,'Récoltes Légumes - AGRESTE'!$B:$B,'Prétraitement récoltes'!$C50))/10^4</f>
        <v>53.137999999999998</v>
      </c>
    </row>
    <row r="51" spans="1:8">
      <c r="A51" t="str">
        <f>Produits!B80</f>
        <v>Oignon de couleur</v>
      </c>
      <c r="B51" s="909"/>
      <c r="C51" t="s">
        <v>981</v>
      </c>
      <c r="D51" s="148">
        <f>(SUMIFS('Récoltes Légumes - AGRESTE'!$AJ:$AJ,'Récoltes Légumes - AGRESTE'!$A:$A,$G$2,'Récoltes Légumes - AGRESTE'!$B:$B,'Prétraitement récoltes'!$C51)+SUMIFS('Récoltes Légumes - AGRESTE'!$AJ:$AJ,'Récoltes Légumes - AGRESTE'!$A:$A,$H$2,'Récoltes Légumes - AGRESTE'!$B:$B,'Prétraitement récoltes'!$C51))/10^4</f>
        <v>395.55470000000003</v>
      </c>
      <c r="E51" s="148">
        <f>(SUMIFS('Récoltes Légumes - AGRESTE'!$AN:$AN,'Récoltes Légumes - AGRESTE'!$A:$A,$G$2,'Récoltes Légumes - AGRESTE'!$B:$B,'Prétraitement récoltes'!$C51)+SUMIFS('Récoltes Légumes - AGRESTE'!$AN:$AN,'Récoltes Légumes - AGRESTE'!$A:$A,$H$2,'Récoltes Légumes - AGRESTE'!$B:$B,'Prétraitement récoltes'!$C51))/10^4</f>
        <v>599.38599999999997</v>
      </c>
      <c r="F51" s="148">
        <f>(SUMIFS('Récoltes Légumes - AGRESTE'!$AR:$AR,'Récoltes Légumes - AGRESTE'!$A:$A,$G$2,'Récoltes Légumes - AGRESTE'!$B:$B,'Prétraitement récoltes'!$C51)+SUMIFS('Récoltes Légumes - AGRESTE'!$AR:$AR,'Récoltes Légumes - AGRESTE'!$A:$A,$H$2,'Récoltes Légumes - AGRESTE'!$B:$B,'Prétraitement récoltes'!$C51))/10^4</f>
        <v>664.23379999999997</v>
      </c>
    </row>
    <row r="52" spans="1:8">
      <c r="A52" t="str">
        <f>Produits!B85</f>
        <v>Radis</v>
      </c>
      <c r="B52" s="909"/>
      <c r="C52" t="s">
        <v>982</v>
      </c>
      <c r="D52" s="148">
        <f>(SUMIFS('Récoltes Légumes - AGRESTE'!$AJ:$AJ,'Récoltes Légumes - AGRESTE'!$A:$A,$G$2,'Récoltes Légumes - AGRESTE'!$B:$B,'Prétraitement récoltes'!$C52)+SUMIFS('Récoltes Légumes - AGRESTE'!$AJ:$AJ,'Récoltes Légumes - AGRESTE'!$A:$A,$H$2,'Récoltes Légumes - AGRESTE'!$B:$B,'Prétraitement récoltes'!$C52))/10^4</f>
        <v>56.948599999999999</v>
      </c>
      <c r="E52" s="148">
        <f>(SUMIFS('Récoltes Légumes - AGRESTE'!$AN:$AN,'Récoltes Légumes - AGRESTE'!$A:$A,$G$2,'Récoltes Légumes - AGRESTE'!$B:$B,'Prétraitement récoltes'!$C52)+SUMIFS('Récoltes Légumes - AGRESTE'!$AN:$AN,'Récoltes Légumes - AGRESTE'!$A:$A,$H$2,'Récoltes Légumes - AGRESTE'!$B:$B,'Prétraitement récoltes'!$C52))/10^4</f>
        <v>60.66</v>
      </c>
      <c r="F52" s="148">
        <f>(SUMIFS('Récoltes Légumes - AGRESTE'!$AR:$AR,'Récoltes Légumes - AGRESTE'!$A:$A,$G$2,'Récoltes Légumes - AGRESTE'!$B:$B,'Prétraitement récoltes'!$C52)+SUMIFS('Récoltes Légumes - AGRESTE'!$AR:$AR,'Récoltes Légumes - AGRESTE'!$A:$A,$H$2,'Récoltes Légumes - AGRESTE'!$B:$B,'Prétraitement récoltes'!$C52))/10^4</f>
        <v>46.122399999999999</v>
      </c>
    </row>
    <row r="53" spans="1:8">
      <c r="A53" t="str">
        <f>Produits!B87</f>
        <v>Salsifis et scorsonère</v>
      </c>
      <c r="B53" s="909"/>
      <c r="C53" t="s">
        <v>983</v>
      </c>
      <c r="D53" s="148">
        <f>(SUMIFS('Récoltes Légumes - AGRESTE'!$AJ:$AJ,'Récoltes Légumes - AGRESTE'!$A:$A,$G$2,'Récoltes Légumes - AGRESTE'!$B:$B,'Prétraitement récoltes'!$C53)+SUMIFS('Récoltes Légumes - AGRESTE'!$AJ:$AJ,'Récoltes Légumes - AGRESTE'!$A:$A,$H$2,'Récoltes Légumes - AGRESTE'!$B:$B,'Prétraitement récoltes'!$C53))/10^4</f>
        <v>19.525700000000001</v>
      </c>
      <c r="E53" s="148">
        <f>(SUMIFS('Récoltes Légumes - AGRESTE'!$AN:$AN,'Récoltes Légumes - AGRESTE'!$A:$A,$G$2,'Récoltes Légumes - AGRESTE'!$B:$B,'Prétraitement récoltes'!$C53)+SUMIFS('Récoltes Légumes - AGRESTE'!$AN:$AN,'Récoltes Légumes - AGRESTE'!$A:$A,$H$2,'Récoltes Légumes - AGRESTE'!$B:$B,'Prétraitement récoltes'!$C53))/10^4</f>
        <v>24.648</v>
      </c>
      <c r="F53" s="148">
        <f>(SUMIFS('Récoltes Légumes - AGRESTE'!$AR:$AR,'Récoltes Légumes - AGRESTE'!$A:$A,$G$2,'Récoltes Légumes - AGRESTE'!$B:$B,'Prétraitement récoltes'!$C53)+SUMIFS('Récoltes Légumes - AGRESTE'!$AR:$AR,'Récoltes Légumes - AGRESTE'!$A:$A,$H$2,'Récoltes Légumes - AGRESTE'!$B:$B,'Prétraitement récoltes'!$C53))/10^4</f>
        <v>24.2393</v>
      </c>
    </row>
    <row r="54" spans="1:8">
      <c r="A54" t="str">
        <f>Produits!B9</f>
        <v>Petits pois</v>
      </c>
      <c r="B54" s="909"/>
      <c r="C54" t="s">
        <v>984</v>
      </c>
      <c r="D54" s="148">
        <f>(SUMIFS('Récoltes Légumes - AGRESTE'!$AJ:$AJ,'Récoltes Légumes - AGRESTE'!$A:$A,$G$2,'Récoltes Légumes - AGRESTE'!$B:$B,'Prétraitement récoltes'!$C54)+SUMIFS('Récoltes Légumes - AGRESTE'!$AJ:$AJ,'Récoltes Légumes - AGRESTE'!$A:$A,$H$2,'Récoltes Légumes - AGRESTE'!$B:$B,'Prétraitement récoltes'!$C54))/10^4</f>
        <v>237.91839999999999</v>
      </c>
      <c r="E54" s="148">
        <f>(SUMIFS('Récoltes Légumes - AGRESTE'!$AN:$AN,'Récoltes Légumes - AGRESTE'!$A:$A,$G$2,'Récoltes Légumes - AGRESTE'!$B:$B,'Prétraitement récoltes'!$C54)+SUMIFS('Récoltes Légumes - AGRESTE'!$AN:$AN,'Récoltes Légumes - AGRESTE'!$A:$A,$H$2,'Récoltes Légumes - AGRESTE'!$B:$B,'Prétraitement récoltes'!$C54))/10^4</f>
        <v>284.37139999999999</v>
      </c>
      <c r="F54" s="148">
        <f>(SUMIFS('Récoltes Légumes - AGRESTE'!$AR:$AR,'Récoltes Légumes - AGRESTE'!$A:$A,$G$2,'Récoltes Légumes - AGRESTE'!$B:$B,'Prétraitement récoltes'!$C54)+SUMIFS('Récoltes Légumes - AGRESTE'!$AR:$AR,'Récoltes Légumes - AGRESTE'!$A:$A,$H$2,'Récoltes Légumes - AGRESTE'!$B:$B,'Prétraitement récoltes'!$C54))/10^4</f>
        <v>266.4889</v>
      </c>
    </row>
    <row r="55" spans="1:8">
      <c r="A55" t="str">
        <f>Produits!B7</f>
        <v>Haricots à écosser et demi-secs (grains)</v>
      </c>
      <c r="B55" s="909"/>
      <c r="C55" t="s">
        <v>985</v>
      </c>
      <c r="D55" s="148">
        <f>(SUMIFS('Récoltes Légumes - AGRESTE'!$AJ:$AJ,'Récoltes Légumes - AGRESTE'!$A:$A,$G$2,'Récoltes Légumes - AGRESTE'!$B:$B,'Prétraitement récoltes'!$C55)+SUMIFS('Récoltes Légumes - AGRESTE'!$AJ:$AJ,'Récoltes Légumes - AGRESTE'!$A:$A,$H$2,'Récoltes Légumes - AGRESTE'!$B:$B,'Prétraitement récoltes'!$C55))/10^4</f>
        <v>37.593899999999998</v>
      </c>
      <c r="E55" s="148">
        <f>(SUMIFS('Récoltes Légumes - AGRESTE'!$AN:$AN,'Récoltes Légumes - AGRESTE'!$A:$A,$G$2,'Récoltes Légumes - AGRESTE'!$B:$B,'Prétraitement récoltes'!$C55)+SUMIFS('Récoltes Légumes - AGRESTE'!$AN:$AN,'Récoltes Légumes - AGRESTE'!$A:$A,$H$2,'Récoltes Légumes - AGRESTE'!$B:$B,'Prétraitement récoltes'!$C55))/10^4</f>
        <v>38.472000000000001</v>
      </c>
      <c r="F55" s="148">
        <f>(SUMIFS('Récoltes Légumes - AGRESTE'!$AR:$AR,'Récoltes Légumes - AGRESTE'!$A:$A,$G$2,'Récoltes Légumes - AGRESTE'!$B:$B,'Prétraitement récoltes'!$C55)+SUMIFS('Récoltes Légumes - AGRESTE'!$AR:$AR,'Récoltes Légumes - AGRESTE'!$A:$A,$H$2,'Récoltes Légumes - AGRESTE'!$B:$B,'Prétraitement récoltes'!$C55))/10^4</f>
        <v>40.604799999999997</v>
      </c>
    </row>
    <row r="56" spans="1:8">
      <c r="A56" t="str">
        <f>Produits!B8</f>
        <v>Haricots verts (y.c. haricots beurre)</v>
      </c>
      <c r="B56" s="909"/>
      <c r="C56" t="s">
        <v>986</v>
      </c>
      <c r="D56" s="148">
        <f>(SUMIFS('Récoltes Légumes - AGRESTE'!$AJ:$AJ,'Récoltes Légumes - AGRESTE'!$A:$A,$G$2,'Récoltes Légumes - AGRESTE'!$B:$B,'Prétraitement récoltes'!$C56)+SUMIFS('Récoltes Légumes - AGRESTE'!$AJ:$AJ,'Récoltes Légumes - AGRESTE'!$A:$A,$H$2,'Récoltes Légumes - AGRESTE'!$B:$B,'Prétraitement récoltes'!$C56))/10^4</f>
        <v>305.81040000000002</v>
      </c>
      <c r="E56" s="148">
        <f>(SUMIFS('Récoltes Légumes - AGRESTE'!$AN:$AN,'Récoltes Légumes - AGRESTE'!$A:$A,$G$2,'Récoltes Légumes - AGRESTE'!$B:$B,'Prétraitement récoltes'!$C56)+SUMIFS('Récoltes Légumes - AGRESTE'!$AN:$AN,'Récoltes Légumes - AGRESTE'!$A:$A,$H$2,'Récoltes Légumes - AGRESTE'!$B:$B,'Prétraitement récoltes'!$C56))/10^4</f>
        <v>337.80739999999997</v>
      </c>
      <c r="F56" s="148">
        <f>(SUMIFS('Récoltes Légumes - AGRESTE'!$AR:$AR,'Récoltes Légumes - AGRESTE'!$A:$A,$G$2,'Récoltes Légumes - AGRESTE'!$B:$B,'Prétraitement récoltes'!$C56)+SUMIFS('Récoltes Légumes - AGRESTE'!$AR:$AR,'Récoltes Légumes - AGRESTE'!$A:$A,$H$2,'Récoltes Légumes - AGRESTE'!$B:$B,'Prétraitement récoltes'!$C56))/10^4</f>
        <v>314.57799999999997</v>
      </c>
    </row>
    <row r="57" spans="1:8">
      <c r="A57" t="str">
        <f>Produits!B67</f>
        <v>Maïs doux</v>
      </c>
      <c r="B57" s="909"/>
      <c r="C57" t="s">
        <v>987</v>
      </c>
      <c r="D57" s="148">
        <f>(SUMIFS('Récoltes Légumes - AGRESTE'!$AJ:$AJ,'Récoltes Légumes - AGRESTE'!$A:$A,$G$2,'Récoltes Légumes - AGRESTE'!$B:$B,'Prétraitement récoltes'!$C57)+SUMIFS('Récoltes Légumes - AGRESTE'!$AJ:$AJ,'Récoltes Légumes - AGRESTE'!$A:$A,$H$2,'Récoltes Légumes - AGRESTE'!$B:$B,'Prétraitement récoltes'!$C57))/10^4</f>
        <v>378.43819999999999</v>
      </c>
      <c r="E57" s="148">
        <f>(SUMIFS('Récoltes Légumes - AGRESTE'!$AN:$AN,'Récoltes Légumes - AGRESTE'!$A:$A,$G$2,'Récoltes Légumes - AGRESTE'!$B:$B,'Prétraitement récoltes'!$C57)+SUMIFS('Récoltes Légumes - AGRESTE'!$AN:$AN,'Récoltes Légumes - AGRESTE'!$A:$A,$H$2,'Récoltes Légumes - AGRESTE'!$B:$B,'Prétraitement récoltes'!$C57))/10^4</f>
        <v>467.41500000000002</v>
      </c>
      <c r="F57" s="148">
        <f>(SUMIFS('Récoltes Légumes - AGRESTE'!$AR:$AR,'Récoltes Légumes - AGRESTE'!$A:$A,$G$2,'Récoltes Légumes - AGRESTE'!$B:$B,'Prétraitement récoltes'!$C57)+SUMIFS('Récoltes Légumes - AGRESTE'!$AR:$AR,'Récoltes Légumes - AGRESTE'!$A:$A,$H$2,'Récoltes Légumes - AGRESTE'!$B:$B,'Prétraitement récoltes'!$C57))/10^4</f>
        <v>459.3005</v>
      </c>
    </row>
    <row r="58" spans="1:8">
      <c r="A58" t="str">
        <f>Produits!B96</f>
        <v>Champignons cultivés</v>
      </c>
      <c r="B58" s="909"/>
      <c r="C58" t="s">
        <v>988</v>
      </c>
      <c r="D58" s="148">
        <f>(SUMIFS('Récoltes Légumes - AGRESTE'!$AJ:$AJ,'Récoltes Légumes - AGRESTE'!$A:$A,$G$2,'Récoltes Légumes - AGRESTE'!$B:$B,'Prétraitement récoltes'!$C58)+SUMIFS('Récoltes Légumes - AGRESTE'!$AJ:$AJ,'Récoltes Légumes - AGRESTE'!$A:$A,$H$2,'Récoltes Légumes - AGRESTE'!$B:$B,'Prétraitement récoltes'!$C58))/10^4</f>
        <v>148.046649</v>
      </c>
      <c r="E58" s="148">
        <f>(SUMIFS('Récoltes Légumes - AGRESTE'!$AN:$AN,'Récoltes Légumes - AGRESTE'!$A:$A,$G$2,'Récoltes Légumes - AGRESTE'!$B:$B,'Prétraitement récoltes'!$C58)+SUMIFS('Récoltes Légumes - AGRESTE'!$AN:$AN,'Récoltes Légumes - AGRESTE'!$A:$A,$H$2,'Récoltes Légumes - AGRESTE'!$B:$B,'Prétraitement récoltes'!$C58))/10^4</f>
        <v>145.743201</v>
      </c>
      <c r="F58" s="148">
        <f>(SUMIFS('Récoltes Légumes - AGRESTE'!$AR:$AR,'Récoltes Légumes - AGRESTE'!$A:$A,$G$2,'Récoltes Légumes - AGRESTE'!$B:$B,'Prétraitement récoltes'!$C58)+SUMIFS('Récoltes Légumes - AGRESTE'!$AR:$AR,'Récoltes Légumes - AGRESTE'!$A:$A,$H$2,'Récoltes Légumes - AGRESTE'!$B:$B,'Prétraitement récoltes'!$C58))/10^4</f>
        <v>94.621600000000001</v>
      </c>
    </row>
    <row r="59" spans="1:8">
      <c r="A59" t="str">
        <f>Produits!B103</f>
        <v>Truffes</v>
      </c>
      <c r="B59" s="909"/>
      <c r="C59" t="s">
        <v>989</v>
      </c>
      <c r="D59" s="148">
        <f>(SUMIFS('Récoltes Légumes - AGRESTE'!$AJ:$AJ,'Récoltes Légumes - AGRESTE'!$A:$A,$G$2,'Récoltes Légumes - AGRESTE'!$B:$B,'Prétraitement récoltes'!$C59)+SUMIFS('Récoltes Légumes - AGRESTE'!$AJ:$AJ,'Récoltes Légumes - AGRESTE'!$A:$A,$H$2,'Récoltes Légumes - AGRESTE'!$B:$B,'Prétraitement récoltes'!$C59))/10^4</f>
        <v>0.05</v>
      </c>
      <c r="E59" s="148">
        <f>(SUMIFS('Récoltes Légumes - AGRESTE'!$AN:$AN,'Récoltes Légumes - AGRESTE'!$A:$A,$G$2,'Récoltes Légumes - AGRESTE'!$B:$B,'Prétraitement récoltes'!$C59)+SUMIFS('Récoltes Légumes - AGRESTE'!$AN:$AN,'Récoltes Légumes - AGRESTE'!$A:$A,$H$2,'Récoltes Légumes - AGRESTE'!$B:$B,'Prétraitement récoltes'!$C59))/10^4</f>
        <v>4.9599999999999998E-2</v>
      </c>
      <c r="F59" s="148">
        <f>(SUMIFS('Récoltes Légumes - AGRESTE'!$AR:$AR,'Récoltes Légumes - AGRESTE'!$A:$A,$G$2,'Récoltes Légumes - AGRESTE'!$B:$B,'Prétraitement récoltes'!$C59)+SUMIFS('Récoltes Légumes - AGRESTE'!$AR:$AR,'Récoltes Légumes - AGRESTE'!$A:$A,$H$2,'Récoltes Légumes - AGRESTE'!$B:$B,'Prétraitement récoltes'!$C59))/10^4</f>
        <v>5.0200000000000002E-2</v>
      </c>
    </row>
    <row r="60" spans="1:8">
      <c r="A60" t="str">
        <f>Produits!B11</f>
        <v>Légumes à cosse d'origine tropicale</v>
      </c>
      <c r="B60" s="909"/>
      <c r="C60" t="s">
        <v>990</v>
      </c>
      <c r="D60" s="148">
        <f>(SUMIFS('Récoltes Légumes - AGRESTE'!$AJ:$AJ,'Récoltes Légumes - AGRESTE'!$A:$A,$G$2,'Récoltes Légumes - AGRESTE'!$B:$B,'Prétraitement récoltes'!$C60)+SUMIFS('Récoltes Légumes - AGRESTE'!$AJ:$AJ,'Récoltes Légumes - AGRESTE'!$A:$A,$H$2,'Récoltes Légumes - AGRESTE'!$B:$B,'Prétraitement récoltes'!$C60))/10^4</f>
        <v>0</v>
      </c>
      <c r="E60" s="148">
        <f>(SUMIFS('Récoltes Légumes - AGRESTE'!$AN:$AN,'Récoltes Légumes - AGRESTE'!$A:$A,$G$2,'Récoltes Légumes - AGRESTE'!$B:$B,'Prétraitement récoltes'!$C60)+SUMIFS('Récoltes Légumes - AGRESTE'!$AN:$AN,'Récoltes Légumes - AGRESTE'!$A:$A,$H$2,'Récoltes Légumes - AGRESTE'!$B:$B,'Prétraitement récoltes'!$C60))/10^4</f>
        <v>0</v>
      </c>
      <c r="F60" s="148">
        <f>(SUMIFS('Récoltes Légumes - AGRESTE'!$AR:$AR,'Récoltes Légumes - AGRESTE'!$A:$A,$G$2,'Récoltes Légumes - AGRESTE'!$B:$B,'Prétraitement récoltes'!$C60)+SUMIFS('Récoltes Légumes - AGRESTE'!$AR:$AR,'Récoltes Légumes - AGRESTE'!$A:$A,$H$2,'Récoltes Légumes - AGRESTE'!$B:$B,'Prétraitement récoltes'!$C60))/10^4</f>
        <v>0</v>
      </c>
      <c r="G60" t="s">
        <v>1081</v>
      </c>
      <c r="H60" t="s">
        <v>1082</v>
      </c>
    </row>
    <row r="61" spans="1:8">
      <c r="A61" t="str">
        <f>Produits!B150</f>
        <v>Abricots</v>
      </c>
      <c r="B61" s="908" t="s">
        <v>229</v>
      </c>
      <c r="C61" t="s">
        <v>991</v>
      </c>
      <c r="D61" s="148">
        <f>(SUMIFS('Récoltes Fruits - AGRESTE'!$AJ:$AJ,'Récoltes Fruits - AGRESTE'!$A:$A,$G$2,'Récoltes Fruits - AGRESTE'!$B:$B,'Prétraitement récoltes'!$C61)+SUMIFS('Récoltes Fruits - AGRESTE'!$AJ:$AJ,'Récoltes Fruits - AGRESTE'!$A:$A,$H$2,'Récoltes Fruits - AGRESTE'!$B:$B,'Prétraitement récoltes'!$C61))/10^4</f>
        <v>157.5581</v>
      </c>
      <c r="E61" s="148">
        <f>(SUMIFS('Récoltes Fruits - AGRESTE'!$AN:$AN,'Récoltes Fruits - AGRESTE'!$A:$A,$G$2,'Récoltes Fruits - AGRESTE'!$B:$B,'Prétraitement récoltes'!$C61)+SUMIFS('Récoltes Fruits - AGRESTE'!$AN:$AN,'Récoltes Fruits - AGRESTE'!$A:$A,$H$2,'Récoltes Fruits - AGRESTE'!$B:$B,'Prétraitement récoltes'!$C61))/10^4</f>
        <v>136.75559999999999</v>
      </c>
      <c r="F61" s="148">
        <f>(SUMIFS('Récoltes Fruits - AGRESTE'!$AR:$AR,'Récoltes Fruits - AGRESTE'!$A:$A,$G$2,'Récoltes Fruits - AGRESTE'!$B:$B,'Prétraitement récoltes'!$C61)+SUMIFS('Récoltes Fruits - AGRESTE'!$AR:$AR,'Récoltes Fruits - AGRESTE'!$A:$A,$H$2,'Récoltes Fruits - AGRESTE'!$B:$B,'Prétraitement récoltes'!$C61))/10^4</f>
        <v>127.7848</v>
      </c>
    </row>
    <row r="62" spans="1:8">
      <c r="A62" t="str">
        <f>Produits!B152</f>
        <v>Bigarreau</v>
      </c>
      <c r="B62" s="908"/>
      <c r="C62" t="s">
        <v>992</v>
      </c>
      <c r="D62" s="148">
        <f>(SUMIFS('Récoltes Fruits - AGRESTE'!$AJ:$AJ,'Récoltes Fruits - AGRESTE'!$A:$A,$G$2,'Récoltes Fruits - AGRESTE'!$B:$B,'Prétraitement récoltes'!$C62)+SUMIFS('Récoltes Fruits - AGRESTE'!$AJ:$AJ,'Récoltes Fruits - AGRESTE'!$A:$A,$H$2,'Récoltes Fruits - AGRESTE'!$B:$B,'Prétraitement récoltes'!$C62))/10^4</f>
        <v>37.776600000000002</v>
      </c>
      <c r="E62" s="148">
        <f>(SUMIFS('Récoltes Fruits - AGRESTE'!$AN:$AN,'Récoltes Fruits - AGRESTE'!$A:$A,$G$2,'Récoltes Fruits - AGRESTE'!$B:$B,'Prétraitement récoltes'!$C62)+SUMIFS('Récoltes Fruits - AGRESTE'!$AN:$AN,'Récoltes Fruits - AGRESTE'!$A:$A,$H$2,'Récoltes Fruits - AGRESTE'!$B:$B,'Prétraitement récoltes'!$C62))/10^4</f>
        <v>31.042899999999999</v>
      </c>
      <c r="F62" s="148">
        <f>(SUMIFS('Récoltes Fruits - AGRESTE'!$AR:$AR,'Récoltes Fruits - AGRESTE'!$A:$A,$G$2,'Récoltes Fruits - AGRESTE'!$B:$B,'Prétraitement récoltes'!$C62)+SUMIFS('Récoltes Fruits - AGRESTE'!$AR:$AR,'Récoltes Fruits - AGRESTE'!$A:$A,$H$2,'Récoltes Fruits - AGRESTE'!$B:$B,'Prétraitement récoltes'!$C62))/10^4</f>
        <v>31.084700000000002</v>
      </c>
    </row>
    <row r="63" spans="1:8">
      <c r="A63" t="str">
        <f>Produits!B153</f>
        <v>Autre variété de cerises, n.c.a.</v>
      </c>
      <c r="B63" s="908"/>
      <c r="C63" t="s">
        <v>993</v>
      </c>
      <c r="D63" s="148">
        <f>(SUMIFS('Récoltes Fruits - AGRESTE'!$AJ:$AJ,'Récoltes Fruits - AGRESTE'!$A:$A,$G$2,'Récoltes Fruits - AGRESTE'!$B:$B,'Prétraitement récoltes'!$C63)+SUMIFS('Récoltes Fruits - AGRESTE'!$AJ:$AJ,'Récoltes Fruits - AGRESTE'!$A:$A,$H$2,'Récoltes Fruits - AGRESTE'!$B:$B,'Prétraitement récoltes'!$C63))/10^4</f>
        <v>2.7978000000000001</v>
      </c>
      <c r="E63" s="148">
        <f>(SUMIFS('Récoltes Fruits - AGRESTE'!$AN:$AN,'Récoltes Fruits - AGRESTE'!$A:$A,$G$2,'Récoltes Fruits - AGRESTE'!$B:$B,'Prétraitement récoltes'!$C63)+SUMIFS('Récoltes Fruits - AGRESTE'!$AN:$AN,'Récoltes Fruits - AGRESTE'!$A:$A,$H$2,'Récoltes Fruits - AGRESTE'!$B:$B,'Prétraitement récoltes'!$C63))/10^4</f>
        <v>2.6562999999999999</v>
      </c>
      <c r="F63" s="148">
        <f>(SUMIFS('Récoltes Fruits - AGRESTE'!$AR:$AR,'Récoltes Fruits - AGRESTE'!$A:$A,$G$2,'Récoltes Fruits - AGRESTE'!$B:$B,'Prétraitement récoltes'!$C63)+SUMIFS('Récoltes Fruits - AGRESTE'!$AR:$AR,'Récoltes Fruits - AGRESTE'!$A:$A,$H$2,'Récoltes Fruits - AGRESTE'!$B:$B,'Prétraitement récoltes'!$C63))/10^4</f>
        <v>2.5809000000000002</v>
      </c>
    </row>
    <row r="64" spans="1:8">
      <c r="A64" t="str">
        <f>Produits!B165</f>
        <v>Pavie</v>
      </c>
      <c r="B64" s="908"/>
      <c r="C64" t="s">
        <v>995</v>
      </c>
      <c r="D64" s="148">
        <f>(SUMIFS('Récoltes Fruits - AGRESTE'!$AJ:$AJ,'Récoltes Fruits - AGRESTE'!$A:$A,$G$2,'Récoltes Fruits - AGRESTE'!$B:$B,'Prétraitement récoltes'!$C64)+SUMIFS('Récoltes Fruits - AGRESTE'!$AJ:$AJ,'Récoltes Fruits - AGRESTE'!$A:$A,$H$2,'Récoltes Fruits - AGRESTE'!$B:$B,'Prétraitement récoltes'!$C64))/10^4</f>
        <v>6.9962</v>
      </c>
      <c r="E64" s="148">
        <f>(SUMIFS('Récoltes Fruits - AGRESTE'!$AN:$AN,'Récoltes Fruits - AGRESTE'!$A:$A,$G$2,'Récoltes Fruits - AGRESTE'!$B:$B,'Prétraitement récoltes'!$C64)+SUMIFS('Récoltes Fruits - AGRESTE'!$AN:$AN,'Récoltes Fruits - AGRESTE'!$A:$A,$H$2,'Récoltes Fruits - AGRESTE'!$B:$B,'Prétraitement récoltes'!$C64))/10^4</f>
        <v>5.2076000000000002</v>
      </c>
      <c r="F64" s="148">
        <f>(SUMIFS('Récoltes Fruits - AGRESTE'!$AR:$AR,'Récoltes Fruits - AGRESTE'!$A:$A,$G$2,'Récoltes Fruits - AGRESTE'!$B:$B,'Prétraitement récoltes'!$C64)+SUMIFS('Récoltes Fruits - AGRESTE'!$AR:$AR,'Récoltes Fruits - AGRESTE'!$A:$A,$H$2,'Récoltes Fruits - AGRESTE'!$B:$B,'Prétraitement récoltes'!$C64))/10^4</f>
        <v>3.5764</v>
      </c>
    </row>
    <row r="65" spans="1:11">
      <c r="A65" t="str">
        <f>Produits!B155</f>
        <v>Pêches</v>
      </c>
      <c r="B65" s="908"/>
      <c r="C65" t="s">
        <v>996</v>
      </c>
      <c r="D65" s="148">
        <f>(SUMIFS('Récoltes Fruits - AGRESTE'!$AJ:$AJ,'Récoltes Fruits - AGRESTE'!$A:$A,$G$2,'Récoltes Fruits - AGRESTE'!$B:$B,'Prétraitement récoltes'!$C65)+SUMIFS('Récoltes Fruits - AGRESTE'!$AJ:$AJ,'Récoltes Fruits - AGRESTE'!$A:$A,$H$2,'Récoltes Fruits - AGRESTE'!$B:$B,'Prétraitement récoltes'!$C65))/10^4</f>
        <v>135.08824690582301</v>
      </c>
      <c r="E65" s="148">
        <f>(SUMIFS('Récoltes Fruits - AGRESTE'!$AN:$AN,'Récoltes Fruits - AGRESTE'!$A:$A,$G$2,'Récoltes Fruits - AGRESTE'!$B:$B,'Prétraitement récoltes'!$C65)+SUMIFS('Récoltes Fruits - AGRESTE'!$AN:$AN,'Récoltes Fruits - AGRESTE'!$A:$A,$H$2,'Récoltes Fruits - AGRESTE'!$B:$B,'Prétraitement récoltes'!$C65))/10^4</f>
        <v>135.6769823182</v>
      </c>
      <c r="F65" s="148">
        <f>(SUMIFS('Récoltes Fruits - AGRESTE'!$AR:$AR,'Récoltes Fruits - AGRESTE'!$A:$A,$G$2,'Récoltes Fruits - AGRESTE'!$B:$B,'Prétraitement récoltes'!$C65)+SUMIFS('Récoltes Fruits - AGRESTE'!$AR:$AR,'Récoltes Fruits - AGRESTE'!$A:$A,$H$2,'Récoltes Fruits - AGRESTE'!$B:$B,'Prétraitement récoltes'!$C65))/10^4</f>
        <v>107.6707</v>
      </c>
    </row>
    <row r="66" spans="1:11">
      <c r="A66" t="str">
        <f>Produits!B156</f>
        <v>Nectarines et brugnons</v>
      </c>
      <c r="B66" s="908"/>
      <c r="C66" t="s">
        <v>997</v>
      </c>
      <c r="D66" s="148">
        <f>(SUMIFS('Récoltes Fruits - AGRESTE'!$AJ:$AJ,'Récoltes Fruits - AGRESTE'!$A:$A,$G$2,'Récoltes Fruits - AGRESTE'!$B:$B,'Prétraitement récoltes'!$C66)+SUMIFS('Récoltes Fruits - AGRESTE'!$AJ:$AJ,'Récoltes Fruits - AGRESTE'!$A:$A,$H$2,'Récoltes Fruits - AGRESTE'!$B:$B,'Prétraitement récoltes'!$C66))/10^4</f>
        <v>112.83379232042098</v>
      </c>
      <c r="E66" s="148">
        <f>(SUMIFS('Récoltes Fruits - AGRESTE'!$AN:$AN,'Récoltes Fruits - AGRESTE'!$A:$A,$G$2,'Récoltes Fruits - AGRESTE'!$B:$B,'Prétraitement récoltes'!$C66)+SUMIFS('Récoltes Fruits - AGRESTE'!$AN:$AN,'Récoltes Fruits - AGRESTE'!$A:$A,$H$2,'Récoltes Fruits - AGRESTE'!$B:$B,'Prétraitement récoltes'!$C66))/10^4</f>
        <v>117.577303680421</v>
      </c>
      <c r="F66" s="148">
        <f>(SUMIFS('Récoltes Fruits - AGRESTE'!$AR:$AR,'Récoltes Fruits - AGRESTE'!$A:$A,$G$2,'Récoltes Fruits - AGRESTE'!$B:$B,'Prétraitement récoltes'!$C66)+SUMIFS('Récoltes Fruits - AGRESTE'!$AR:$AR,'Récoltes Fruits - AGRESTE'!$A:$A,$H$2,'Récoltes Fruits - AGRESTE'!$B:$B,'Prétraitement récoltes'!$C66))/10^4</f>
        <v>111.54519999999999</v>
      </c>
    </row>
    <row r="67" spans="1:11">
      <c r="A67" t="str">
        <f>Produits!B158</f>
        <v>Prune d'ente et hybride</v>
      </c>
      <c r="B67" s="908"/>
      <c r="C67" t="s">
        <v>999</v>
      </c>
      <c r="D67" s="148">
        <f>(SUMIFS('Récoltes Fruits - AGRESTE'!$AJ:$AJ,'Récoltes Fruits - AGRESTE'!$A:$A,$G$2,'Récoltes Fruits - AGRESTE'!$B:$B,'Prétraitement récoltes'!$C67)+SUMIFS('Récoltes Fruits - AGRESTE'!$AJ:$AJ,'Récoltes Fruits - AGRESTE'!$A:$A,$H$2,'Récoltes Fruits - AGRESTE'!$B:$B,'Prétraitement récoltes'!$C67))/10^4</f>
        <v>108.13500000000001</v>
      </c>
      <c r="E67" s="148">
        <f>(SUMIFS('Récoltes Fruits - AGRESTE'!$AN:$AN,'Récoltes Fruits - AGRESTE'!$A:$A,$G$2,'Récoltes Fruits - AGRESTE'!$B:$B,'Prétraitement récoltes'!$C67)+SUMIFS('Récoltes Fruits - AGRESTE'!$AN:$AN,'Récoltes Fruits - AGRESTE'!$A:$A,$H$2,'Récoltes Fruits - AGRESTE'!$B:$B,'Prétraitement récoltes'!$C67))/10^4</f>
        <v>130.58510000000001</v>
      </c>
      <c r="F67" s="148">
        <f>(SUMIFS('Récoltes Fruits - AGRESTE'!$AR:$AR,'Récoltes Fruits - AGRESTE'!$A:$A,$G$2,'Récoltes Fruits - AGRESTE'!$B:$B,'Prétraitement récoltes'!$C67)+SUMIFS('Récoltes Fruits - AGRESTE'!$AR:$AR,'Récoltes Fruits - AGRESTE'!$A:$A,$H$2,'Récoltes Fruits - AGRESTE'!$B:$B,'Prétraitement récoltes'!$C67))/10^4</f>
        <v>135.19479999999999</v>
      </c>
    </row>
    <row r="68" spans="1:11">
      <c r="A68" t="str">
        <f>Produits!B159</f>
        <v>Mirabelle</v>
      </c>
      <c r="B68" s="908"/>
      <c r="C68" t="s">
        <v>1000</v>
      </c>
      <c r="D68" s="148">
        <f>(SUMIFS('Récoltes Fruits - AGRESTE'!$AJ:$AJ,'Récoltes Fruits - AGRESTE'!$A:$A,$G$2,'Récoltes Fruits - AGRESTE'!$B:$B,'Prétraitement récoltes'!$C68)+SUMIFS('Récoltes Fruits - AGRESTE'!$AJ:$AJ,'Récoltes Fruits - AGRESTE'!$A:$A,$H$2,'Récoltes Fruits - AGRESTE'!$B:$B,'Prétraitement récoltes'!$C68))/10^4</f>
        <v>9.6674000000000007</v>
      </c>
      <c r="E68" s="148">
        <f>(SUMIFS('Récoltes Fruits - AGRESTE'!$AN:$AN,'Récoltes Fruits - AGRESTE'!$A:$A,$G$2,'Récoltes Fruits - AGRESTE'!$B:$B,'Prétraitement récoltes'!$C68)+SUMIFS('Récoltes Fruits - AGRESTE'!$AN:$AN,'Récoltes Fruits - AGRESTE'!$A:$A,$H$2,'Récoltes Fruits - AGRESTE'!$B:$B,'Prétraitement récoltes'!$C68))/10^4</f>
        <v>15.693099999999999</v>
      </c>
      <c r="F68" s="148">
        <f>(SUMIFS('Récoltes Fruits - AGRESTE'!$AR:$AR,'Récoltes Fruits - AGRESTE'!$A:$A,$G$2,'Récoltes Fruits - AGRESTE'!$B:$B,'Prétraitement récoltes'!$C68)+SUMIFS('Récoltes Fruits - AGRESTE'!$AR:$AR,'Récoltes Fruits - AGRESTE'!$A:$A,$H$2,'Récoltes Fruits - AGRESTE'!$B:$B,'Prétraitement récoltes'!$C68))/10^4</f>
        <v>14.3948</v>
      </c>
    </row>
    <row r="69" spans="1:11">
      <c r="A69" t="str">
        <f>Produits!B160</f>
        <v>Reine-claude</v>
      </c>
      <c r="B69" s="908"/>
      <c r="C69" t="s">
        <v>1001</v>
      </c>
      <c r="D69" s="148">
        <f>(SUMIFS('Récoltes Fruits - AGRESTE'!$AJ:$AJ,'Récoltes Fruits - AGRESTE'!$A:$A,$G$2,'Récoltes Fruits - AGRESTE'!$B:$B,'Prétraitement récoltes'!$C69)+SUMIFS('Récoltes Fruits - AGRESTE'!$AJ:$AJ,'Récoltes Fruits - AGRESTE'!$A:$A,$H$2,'Récoltes Fruits - AGRESTE'!$B:$B,'Prétraitement récoltes'!$C69))/10^4</f>
        <v>10.9183</v>
      </c>
      <c r="E69" s="148">
        <f>(SUMIFS('Récoltes Fruits - AGRESTE'!$AN:$AN,'Récoltes Fruits - AGRESTE'!$A:$A,$G$2,'Récoltes Fruits - AGRESTE'!$B:$B,'Prétraitement récoltes'!$C69)+SUMIFS('Récoltes Fruits - AGRESTE'!$AN:$AN,'Récoltes Fruits - AGRESTE'!$A:$A,$H$2,'Récoltes Fruits - AGRESTE'!$B:$B,'Prétraitement récoltes'!$C69))/10^4</f>
        <v>18.422499999999999</v>
      </c>
      <c r="F69" s="148">
        <f>(SUMIFS('Récoltes Fruits - AGRESTE'!$AR:$AR,'Récoltes Fruits - AGRESTE'!$A:$A,$G$2,'Récoltes Fruits - AGRESTE'!$B:$B,'Prétraitement récoltes'!$C69)+SUMIFS('Récoltes Fruits - AGRESTE'!$AR:$AR,'Récoltes Fruits - AGRESTE'!$A:$A,$H$2,'Récoltes Fruits - AGRESTE'!$B:$B,'Prétraitement récoltes'!$C69))/10^4</f>
        <v>21.5106</v>
      </c>
    </row>
    <row r="70" spans="1:11">
      <c r="A70" t="str">
        <f>Produits!B161</f>
        <v>Quetsche</v>
      </c>
      <c r="B70" s="908"/>
      <c r="C70" t="s">
        <v>1002</v>
      </c>
      <c r="D70" s="148">
        <f>(SUMIFS('Récoltes Fruits - AGRESTE'!$AJ:$AJ,'Récoltes Fruits - AGRESTE'!$A:$A,$G$2,'Récoltes Fruits - AGRESTE'!$B:$B,'Prétraitement récoltes'!$C70)+SUMIFS('Récoltes Fruits - AGRESTE'!$AJ:$AJ,'Récoltes Fruits - AGRESTE'!$A:$A,$H$2,'Récoltes Fruits - AGRESTE'!$B:$B,'Prétraitement récoltes'!$C70))/10^4</f>
        <v>2.6135999999999999</v>
      </c>
      <c r="E70" s="148">
        <f>(SUMIFS('Récoltes Fruits - AGRESTE'!$AN:$AN,'Récoltes Fruits - AGRESTE'!$A:$A,$G$2,'Récoltes Fruits - AGRESTE'!$B:$B,'Prétraitement récoltes'!$C70)+SUMIFS('Récoltes Fruits - AGRESTE'!$AN:$AN,'Récoltes Fruits - AGRESTE'!$A:$A,$H$2,'Récoltes Fruits - AGRESTE'!$B:$B,'Prétraitement récoltes'!$C70))/10^4</f>
        <v>2.9681000000000002</v>
      </c>
      <c r="F70" s="148">
        <f>(SUMIFS('Récoltes Fruits - AGRESTE'!$AR:$AR,'Récoltes Fruits - AGRESTE'!$A:$A,$G$2,'Récoltes Fruits - AGRESTE'!$B:$B,'Prétraitement récoltes'!$C70)+SUMIFS('Récoltes Fruits - AGRESTE'!$AR:$AR,'Récoltes Fruits - AGRESTE'!$A:$A,$H$2,'Récoltes Fruits - AGRESTE'!$B:$B,'Prétraitement récoltes'!$C70))/10^4</f>
        <v>4.0721999999999996</v>
      </c>
    </row>
    <row r="71" spans="1:11">
      <c r="A71" t="str">
        <f>Produits!B162</f>
        <v>Autres variétés prunes n.c.a.</v>
      </c>
      <c r="B71" s="908"/>
      <c r="C71" t="s">
        <v>1003</v>
      </c>
      <c r="D71" s="148">
        <f>(SUMIFS('Récoltes Fruits - AGRESTE'!$AJ:$AJ,'Récoltes Fruits - AGRESTE'!$A:$A,$G$2,'Récoltes Fruits - AGRESTE'!$B:$B,'Prétraitement récoltes'!$C71)+SUMIFS('Récoltes Fruits - AGRESTE'!$AJ:$AJ,'Récoltes Fruits - AGRESTE'!$A:$A,$H$2,'Récoltes Fruits - AGRESTE'!$B:$B,'Prétraitement récoltes'!$C71))/10^4</f>
        <v>37.118400000000001</v>
      </c>
      <c r="E71" s="148">
        <f>(SUMIFS('Récoltes Fruits - AGRESTE'!$AN:$AN,'Récoltes Fruits - AGRESTE'!$A:$A,$G$2,'Récoltes Fruits - AGRESTE'!$B:$B,'Prétraitement récoltes'!$C71)+SUMIFS('Récoltes Fruits - AGRESTE'!$AN:$AN,'Récoltes Fruits - AGRESTE'!$A:$A,$H$2,'Récoltes Fruits - AGRESTE'!$B:$B,'Prétraitement récoltes'!$C71))/10^4</f>
        <v>41.895200000000003</v>
      </c>
      <c r="F71" s="148">
        <f>(SUMIFS('Récoltes Fruits - AGRESTE'!$AR:$AR,'Récoltes Fruits - AGRESTE'!$A:$A,$G$2,'Récoltes Fruits - AGRESTE'!$B:$B,'Prétraitement récoltes'!$C71)+SUMIFS('Récoltes Fruits - AGRESTE'!$AR:$AR,'Récoltes Fruits - AGRESTE'!$A:$A,$H$2,'Récoltes Fruits - AGRESTE'!$B:$B,'Prétraitement récoltes'!$C71))/10^4</f>
        <v>32.402700000000003</v>
      </c>
    </row>
    <row r="72" spans="1:11">
      <c r="A72" t="str">
        <f>Produits!B123</f>
        <v>Letchi, longani, ramboutan</v>
      </c>
      <c r="B72" s="908"/>
      <c r="C72" t="s">
        <v>1005</v>
      </c>
      <c r="D72" s="148">
        <f>(SUMIFS('Récoltes Fruits - AGRESTE'!$AJ:$AJ,'Récoltes Fruits - AGRESTE'!$A:$A,$G$2,'Récoltes Fruits - AGRESTE'!$B:$B,'Prétraitement récoltes'!$C72)+SUMIFS('Récoltes Fruits - AGRESTE'!$AJ:$AJ,'Récoltes Fruits - AGRESTE'!$A:$A,$H$2,'Récoltes Fruits - AGRESTE'!$B:$B,'Prétraitement récoltes'!$C72))/10^4</f>
        <v>7.4149000000000003</v>
      </c>
      <c r="E72" s="148">
        <f>(SUMIFS('Récoltes Fruits - AGRESTE'!$AN:$AN,'Récoltes Fruits - AGRESTE'!$A:$A,$G$2,'Récoltes Fruits - AGRESTE'!$B:$B,'Prétraitement récoltes'!$C72)+SUMIFS('Récoltes Fruits - AGRESTE'!$AN:$AN,'Récoltes Fruits - AGRESTE'!$A:$A,$H$2,'Récoltes Fruits - AGRESTE'!$B:$B,'Prétraitement récoltes'!$C72))/10^4</f>
        <v>7.1566000000000001</v>
      </c>
      <c r="F72" s="148">
        <f>(SUMIFS('Récoltes Fruits - AGRESTE'!$AR:$AR,'Récoltes Fruits - AGRESTE'!$A:$A,$G$2,'Récoltes Fruits - AGRESTE'!$B:$B,'Prétraitement récoltes'!$C72)+SUMIFS('Récoltes Fruits - AGRESTE'!$AR:$AR,'Récoltes Fruits - AGRESTE'!$A:$A,$H$2,'Récoltes Fruits - AGRESTE'!$B:$B,'Prétraitement récoltes'!$C72))/10^4</f>
        <v>6.4371999999999998</v>
      </c>
    </row>
    <row r="73" spans="1:11">
      <c r="A73" t="str">
        <f>Produits!B119</f>
        <v>Mangue</v>
      </c>
      <c r="B73" s="908"/>
      <c r="C73" t="s">
        <v>1006</v>
      </c>
      <c r="D73" s="148">
        <f>(SUMIFS('Récoltes Fruits - AGRESTE'!$AJ:$AJ,'Récoltes Fruits - AGRESTE'!$A:$A,$G$2,'Récoltes Fruits - AGRESTE'!$B:$B,'Prétraitement récoltes'!$C73)+SUMIFS('Récoltes Fruits - AGRESTE'!$AJ:$AJ,'Récoltes Fruits - AGRESTE'!$A:$A,$H$2,'Récoltes Fruits - AGRESTE'!$B:$B,'Prétraitement récoltes'!$C73))/10^4</f>
        <v>2.5162</v>
      </c>
      <c r="E73" s="148">
        <f>(SUMIFS('Récoltes Fruits - AGRESTE'!$AN:$AN,'Récoltes Fruits - AGRESTE'!$A:$A,$G$2,'Récoltes Fruits - AGRESTE'!$B:$B,'Prétraitement récoltes'!$C73)+SUMIFS('Récoltes Fruits - AGRESTE'!$AN:$AN,'Récoltes Fruits - AGRESTE'!$A:$A,$H$2,'Récoltes Fruits - AGRESTE'!$B:$B,'Prétraitement récoltes'!$C73))/10^4</f>
        <v>4.4843999999999999</v>
      </c>
      <c r="F73" s="148">
        <f>(SUMIFS('Récoltes Fruits - AGRESTE'!$AR:$AR,'Récoltes Fruits - AGRESTE'!$A:$A,$G$2,'Récoltes Fruits - AGRESTE'!$B:$B,'Prétraitement récoltes'!$C73)+SUMIFS('Récoltes Fruits - AGRESTE'!$AR:$AR,'Récoltes Fruits - AGRESTE'!$A:$A,$H$2,'Récoltes Fruits - AGRESTE'!$B:$B,'Prétraitement récoltes'!$C73))/10^4</f>
        <v>4.0247999999999999</v>
      </c>
    </row>
    <row r="74" spans="1:11">
      <c r="B74" s="908"/>
      <c r="C74" t="s">
        <v>1008</v>
      </c>
      <c r="D74" s="148">
        <f>(SUMIFS('Récoltes Fruits - AGRESTE'!$AJ:$AJ,'Récoltes Fruits - AGRESTE'!$A:$A,$G$2,'Récoltes Fruits - AGRESTE'!$B:$B,'Prétraitement récoltes'!$C74)+SUMIFS('Récoltes Fruits - AGRESTE'!$AJ:$AJ,'Récoltes Fruits - AGRESTE'!$A:$A,$H$2,'Récoltes Fruits - AGRESTE'!$B:$B,'Prétraitement récoltes'!$C74))/10^4</f>
        <v>0</v>
      </c>
      <c r="E74" s="148">
        <f>(SUMIFS('Récoltes Fruits - AGRESTE'!$AN:$AN,'Récoltes Fruits - AGRESTE'!$A:$A,$G$2,'Récoltes Fruits - AGRESTE'!$B:$B,'Prétraitement récoltes'!$C74)+SUMIFS('Récoltes Fruits - AGRESTE'!$AN:$AN,'Récoltes Fruits - AGRESTE'!$A:$A,$H$2,'Récoltes Fruits - AGRESTE'!$B:$B,'Prétraitement récoltes'!$C74))/10^4</f>
        <v>0</v>
      </c>
      <c r="F74" s="148">
        <f>(SUMIFS('Récoltes Fruits - AGRESTE'!$AR:$AR,'Récoltes Fruits - AGRESTE'!$A:$A,$G$2,'Récoltes Fruits - AGRESTE'!$B:$B,'Prétraitement récoltes'!$C74)+SUMIFS('Récoltes Fruits - AGRESTE'!$AR:$AR,'Récoltes Fruits - AGRESTE'!$A:$A,$H$2,'Récoltes Fruits - AGRESTE'!$B:$B,'Prétraitement récoltes'!$C74))/10^4</f>
        <v>0</v>
      </c>
      <c r="G74" t="s">
        <v>1081</v>
      </c>
      <c r="H74" t="s">
        <v>1082</v>
      </c>
    </row>
    <row r="75" spans="1:11">
      <c r="A75" t="str">
        <f>Produits!B145</f>
        <v>Jules Guyot</v>
      </c>
      <c r="B75" s="908"/>
      <c r="C75" t="s">
        <v>1010</v>
      </c>
      <c r="D75" s="148">
        <f>(SUMIFS('Récoltes Fruits - AGRESTE'!$AJ:$AJ,'Récoltes Fruits - AGRESTE'!$A:$A,$G$2,'Récoltes Fruits - AGRESTE'!$B:$B,'Prétraitement récoltes'!$C75)+SUMIFS('Récoltes Fruits - AGRESTE'!$AJ:$AJ,'Récoltes Fruits - AGRESTE'!$A:$A,$H$2,'Récoltes Fruits - AGRESTE'!$B:$B,'Prétraitement récoltes'!$C75))/10^4</f>
        <v>38.555799999999998</v>
      </c>
      <c r="E75" s="148">
        <f>(SUMIFS('Récoltes Fruits - AGRESTE'!$AN:$AN,'Récoltes Fruits - AGRESTE'!$A:$A,$G$2,'Récoltes Fruits - AGRESTE'!$B:$B,'Prétraitement récoltes'!$C75)+SUMIFS('Récoltes Fruits - AGRESTE'!$AN:$AN,'Récoltes Fruits - AGRESTE'!$A:$A,$H$2,'Récoltes Fruits - AGRESTE'!$B:$B,'Prétraitement récoltes'!$C75))/10^4</f>
        <v>32.7194</v>
      </c>
      <c r="F75" s="148">
        <f>(SUMIFS('Récoltes Fruits - AGRESTE'!$AR:$AR,'Récoltes Fruits - AGRESTE'!$A:$A,$G$2,'Récoltes Fruits - AGRESTE'!$B:$B,'Prétraitement récoltes'!$C75)+SUMIFS('Récoltes Fruits - AGRESTE'!$AR:$AR,'Récoltes Fruits - AGRESTE'!$A:$A,$H$2,'Récoltes Fruits - AGRESTE'!$B:$B,'Prétraitement récoltes'!$C75))/10^4</f>
        <v>20.234100000000002</v>
      </c>
    </row>
    <row r="76" spans="1:11">
      <c r="A76" t="str">
        <f>Produits!B144</f>
        <v>William's</v>
      </c>
      <c r="B76" s="908"/>
      <c r="C76" t="s">
        <v>1011</v>
      </c>
      <c r="D76" s="148">
        <f>(SUMIFS('Récoltes Fruits - AGRESTE'!$AJ:$AJ,'Récoltes Fruits - AGRESTE'!$A:$A,$G$2,'Récoltes Fruits - AGRESTE'!$B:$B,'Prétraitement récoltes'!$C76)+SUMIFS('Récoltes Fruits - AGRESTE'!$AJ:$AJ,'Récoltes Fruits - AGRESTE'!$A:$A,$H$2,'Récoltes Fruits - AGRESTE'!$B:$B,'Prétraitement récoltes'!$C76))/10^4</f>
        <v>49.103200000000001</v>
      </c>
      <c r="E76" s="148">
        <f>(SUMIFS('Récoltes Fruits - AGRESTE'!$AN:$AN,'Récoltes Fruits - AGRESTE'!$A:$A,$G$2,'Récoltes Fruits - AGRESTE'!$B:$B,'Prétraitement récoltes'!$C76)+SUMIFS('Récoltes Fruits - AGRESTE'!$AN:$AN,'Récoltes Fruits - AGRESTE'!$A:$A,$H$2,'Récoltes Fruits - AGRESTE'!$B:$B,'Prétraitement récoltes'!$C76))/10^4</f>
        <v>44.491799999999998</v>
      </c>
      <c r="F76" s="148">
        <f>(SUMIFS('Récoltes Fruits - AGRESTE'!$AR:$AR,'Récoltes Fruits - AGRESTE'!$A:$A,$G$2,'Récoltes Fruits - AGRESTE'!$B:$B,'Prétraitement récoltes'!$C76)+SUMIFS('Récoltes Fruits - AGRESTE'!$AR:$AR,'Récoltes Fruits - AGRESTE'!$A:$A,$H$2,'Récoltes Fruits - AGRESTE'!$B:$B,'Prétraitement récoltes'!$C76))/10^4</f>
        <v>41.634999999999998</v>
      </c>
    </row>
    <row r="77" spans="1:11">
      <c r="A77" t="str">
        <f>Produits!B146</f>
        <v>Autres variétés de poires d'été, n.c.a.</v>
      </c>
      <c r="B77" s="908"/>
      <c r="C77" t="s">
        <v>1012</v>
      </c>
      <c r="D77" s="148">
        <f>(SUMIFS('Récoltes Fruits - AGRESTE'!$AJ:$AJ,'Récoltes Fruits - AGRESTE'!$A:$A,$G$2,'Récoltes Fruits - AGRESTE'!$B:$B,'Prétraitement récoltes'!$C77)+SUMIFS('Récoltes Fruits - AGRESTE'!$AJ:$AJ,'Récoltes Fruits - AGRESTE'!$A:$A,$H$2,'Récoltes Fruits - AGRESTE'!$B:$B,'Prétraitement récoltes'!$C77))/10^4</f>
        <v>2.3325</v>
      </c>
      <c r="E77" s="148">
        <f>(SUMIFS('Récoltes Fruits - AGRESTE'!$AN:$AN,'Récoltes Fruits - AGRESTE'!$A:$A,$G$2,'Récoltes Fruits - AGRESTE'!$B:$B,'Prétraitement récoltes'!$C77)+SUMIFS('Récoltes Fruits - AGRESTE'!$AN:$AN,'Récoltes Fruits - AGRESTE'!$A:$A,$H$2,'Récoltes Fruits - AGRESTE'!$B:$B,'Prétraitement récoltes'!$C77))/10^4</f>
        <v>1.8345</v>
      </c>
      <c r="F77" s="148">
        <f>(SUMIFS('Récoltes Fruits - AGRESTE'!$AR:$AR,'Récoltes Fruits - AGRESTE'!$A:$A,$G$2,'Récoltes Fruits - AGRESTE'!$B:$B,'Prétraitement récoltes'!$C77)+SUMIFS('Récoltes Fruits - AGRESTE'!$AR:$AR,'Récoltes Fruits - AGRESTE'!$A:$A,$H$2,'Récoltes Fruits - AGRESTE'!$B:$B,'Prétraitement récoltes'!$C77))/10^4</f>
        <v>4.2797000000000001</v>
      </c>
    </row>
    <row r="78" spans="1:11">
      <c r="A78" t="str">
        <f>Produits!B147</f>
        <v>Poires d'automne</v>
      </c>
      <c r="B78" s="908"/>
      <c r="C78" t="s">
        <v>1014</v>
      </c>
      <c r="D78" s="148">
        <f>(SUMIFS('Récoltes Fruits - AGRESTE'!$AJ:$AJ,'Récoltes Fruits - AGRESTE'!$A:$A,$G$2,'Récoltes Fruits - AGRESTE'!$B:$B,'Prétraitement récoltes'!$C78)+SUMIFS('Récoltes Fruits - AGRESTE'!$AJ:$AJ,'Récoltes Fruits - AGRESTE'!$A:$A,$H$2,'Récoltes Fruits - AGRESTE'!$B:$B,'Prétraitement récoltes'!$C78))/10^4</f>
        <v>49.483800000000002</v>
      </c>
      <c r="E78" s="148">
        <f>(SUMIFS('Récoltes Fruits - AGRESTE'!$AN:$AN,'Récoltes Fruits - AGRESTE'!$A:$A,$G$2,'Récoltes Fruits - AGRESTE'!$B:$B,'Prétraitement récoltes'!$C78)+SUMIFS('Récoltes Fruits - AGRESTE'!$AN:$AN,'Récoltes Fruits - AGRESTE'!$A:$A,$H$2,'Récoltes Fruits - AGRESTE'!$B:$B,'Prétraitement récoltes'!$C78))/10^4</f>
        <v>46.854599999999998</v>
      </c>
      <c r="F78" s="148">
        <f>(SUMIFS('Récoltes Fruits - AGRESTE'!$AR:$AR,'Récoltes Fruits - AGRESTE'!$A:$A,$G$2,'Récoltes Fruits - AGRESTE'!$B:$B,'Prétraitement récoltes'!$C78)+SUMIFS('Récoltes Fruits - AGRESTE'!$AR:$AR,'Récoltes Fruits - AGRESTE'!$A:$A,$H$2,'Récoltes Fruits - AGRESTE'!$B:$B,'Prétraitement récoltes'!$C78))/10^4</f>
        <v>51.487900000000003</v>
      </c>
    </row>
    <row r="79" spans="1:11">
      <c r="A79" t="str">
        <f>Produits!B148</f>
        <v>Poires d'hiver</v>
      </c>
      <c r="B79" s="908"/>
      <c r="C79" t="s">
        <v>1015</v>
      </c>
      <c r="D79" s="148">
        <f>(SUMIFS('Récoltes Fruits - AGRESTE'!$AJ:$AJ,'Récoltes Fruits - AGRESTE'!$A:$A,$G$2,'Récoltes Fruits - AGRESTE'!$B:$B,'Prétraitement récoltes'!$C79)+SUMIFS('Récoltes Fruits - AGRESTE'!$AJ:$AJ,'Récoltes Fruits - AGRESTE'!$A:$A,$H$2,'Récoltes Fruits - AGRESTE'!$B:$B,'Prétraitement récoltes'!$C79))/10^4</f>
        <v>10.6959</v>
      </c>
      <c r="E79" s="148">
        <f>(SUMIFS('Récoltes Fruits - AGRESTE'!$AN:$AN,'Récoltes Fruits - AGRESTE'!$A:$A,$G$2,'Récoltes Fruits - AGRESTE'!$B:$B,'Prétraitement récoltes'!$C79)+SUMIFS('Récoltes Fruits - AGRESTE'!$AN:$AN,'Récoltes Fruits - AGRESTE'!$A:$A,$H$2,'Récoltes Fruits - AGRESTE'!$B:$B,'Prétraitement récoltes'!$C79))/10^4</f>
        <v>8.4568999999999992</v>
      </c>
      <c r="F79" s="148">
        <f>(SUMIFS('Récoltes Fruits - AGRESTE'!$AR:$AR,'Récoltes Fruits - AGRESTE'!$A:$A,$G$2,'Récoltes Fruits - AGRESTE'!$B:$B,'Prétraitement récoltes'!$C79)+SUMIFS('Récoltes Fruits - AGRESTE'!$AR:$AR,'Récoltes Fruits - AGRESTE'!$A:$A,$H$2,'Récoltes Fruits - AGRESTE'!$B:$B,'Prétraitement récoltes'!$C79))/10^4</f>
        <v>10.6083</v>
      </c>
    </row>
    <row r="80" spans="1:11">
      <c r="A80" t="str">
        <f>Produits!B137</f>
        <v>Golden</v>
      </c>
      <c r="B80" s="908"/>
      <c r="C80" t="s">
        <v>1017</v>
      </c>
      <c r="D80" s="148">
        <f>(SUMIFS('Récoltes Fruits - AGRESTE'!$AJ:$AJ,'Récoltes Fruits - AGRESTE'!$A:$A,$G$2,'Récoltes Fruits - AGRESTE'!$B:$B,'Prétraitement récoltes'!$C80)+SUMIFS('Récoltes Fruits - AGRESTE'!$AJ:$AJ,'Récoltes Fruits - AGRESTE'!$A:$A,$H$2,'Récoltes Fruits - AGRESTE'!$B:$B,'Prétraitement récoltes'!$C80))/10^4</f>
        <v>496.9914</v>
      </c>
      <c r="E80" s="148">
        <f>(SUMIFS('Récoltes Fruits - AGRESTE'!$AN:$AN,'Récoltes Fruits - AGRESTE'!$A:$A,$G$2,'Récoltes Fruits - AGRESTE'!$B:$B,'Prétraitement récoltes'!$C80)+SUMIFS('Récoltes Fruits - AGRESTE'!$AN:$AN,'Récoltes Fruits - AGRESTE'!$A:$A,$H$2,'Récoltes Fruits - AGRESTE'!$B:$B,'Prétraitement récoltes'!$C80))/10^4</f>
        <v>424.09059999999999</v>
      </c>
      <c r="F80" s="148">
        <f>(SUMIFS('Récoltes Fruits - AGRESTE'!$AR:$AR,'Récoltes Fruits - AGRESTE'!$A:$A,$G$2,'Récoltes Fruits - AGRESTE'!$B:$B,'Prétraitement récoltes'!$C80)+SUMIFS('Récoltes Fruits - AGRESTE'!$AR:$AR,'Récoltes Fruits - AGRESTE'!$A:$A,$H$2,'Récoltes Fruits - AGRESTE'!$B:$B,'Prétraitement récoltes'!$C80))/10^4</f>
        <v>392.10840000000002</v>
      </c>
      <c r="J80" s="149"/>
      <c r="K80" s="149"/>
    </row>
    <row r="81" spans="1:8">
      <c r="A81" t="str">
        <f>Produits!B139</f>
        <v>Granny Smith</v>
      </c>
      <c r="B81" s="908"/>
      <c r="C81" t="s">
        <v>1018</v>
      </c>
      <c r="D81" s="148">
        <f>(SUMIFS('Récoltes Fruits - AGRESTE'!$AJ:$AJ,'Récoltes Fruits - AGRESTE'!$A:$A,$G$2,'Récoltes Fruits - AGRESTE'!$B:$B,'Prétraitement récoltes'!$C81)+SUMIFS('Récoltes Fruits - AGRESTE'!$AJ:$AJ,'Récoltes Fruits - AGRESTE'!$A:$A,$H$2,'Récoltes Fruits - AGRESTE'!$B:$B,'Prétraitement récoltes'!$C81))/10^4</f>
        <v>153.7543</v>
      </c>
      <c r="E81" s="148">
        <f>(SUMIFS('Récoltes Fruits - AGRESTE'!$AN:$AN,'Récoltes Fruits - AGRESTE'!$A:$A,$G$2,'Récoltes Fruits - AGRESTE'!$B:$B,'Prétraitement récoltes'!$C81)+SUMIFS('Récoltes Fruits - AGRESTE'!$AN:$AN,'Récoltes Fruits - AGRESTE'!$A:$A,$H$2,'Récoltes Fruits - AGRESTE'!$B:$B,'Prétraitement récoltes'!$C81))/10^4</f>
        <v>133.126</v>
      </c>
      <c r="F81" s="148">
        <f>(SUMIFS('Récoltes Fruits - AGRESTE'!$AR:$AR,'Récoltes Fruits - AGRESTE'!$A:$A,$G$2,'Récoltes Fruits - AGRESTE'!$B:$B,'Prétraitement récoltes'!$C81)+SUMIFS('Récoltes Fruits - AGRESTE'!$AR:$AR,'Récoltes Fruits - AGRESTE'!$A:$A,$H$2,'Récoltes Fruits - AGRESTE'!$B:$B,'Prétraitement récoltes'!$C81))/10^4</f>
        <v>121.2543</v>
      </c>
    </row>
    <row r="82" spans="1:8">
      <c r="A82" t="str">
        <f>Produits!B138</f>
        <v>Gala</v>
      </c>
      <c r="B82" s="908"/>
      <c r="C82" t="s">
        <v>1019</v>
      </c>
      <c r="D82" s="148">
        <f>(SUMIFS('Récoltes Fruits - AGRESTE'!$AJ:$AJ,'Récoltes Fruits - AGRESTE'!$A:$A,$G$2,'Récoltes Fruits - AGRESTE'!$B:$B,'Prétraitement récoltes'!$C82)+SUMIFS('Récoltes Fruits - AGRESTE'!$AJ:$AJ,'Récoltes Fruits - AGRESTE'!$A:$A,$H$2,'Récoltes Fruits - AGRESTE'!$B:$B,'Prétraitement récoltes'!$C82))/10^4</f>
        <v>0</v>
      </c>
      <c r="E82" s="148">
        <f>(SUMIFS('Récoltes Fruits - AGRESTE'!$AN:$AN,'Récoltes Fruits - AGRESTE'!$A:$A,$G$2,'Récoltes Fruits - AGRESTE'!$B:$B,'Prétraitement récoltes'!$C82)+SUMIFS('Récoltes Fruits - AGRESTE'!$AN:$AN,'Récoltes Fruits - AGRESTE'!$A:$A,$H$2,'Récoltes Fruits - AGRESTE'!$B:$B,'Prétraitement récoltes'!$C82))/10^4</f>
        <v>293.84440000000001</v>
      </c>
      <c r="F82" s="148">
        <f>(SUMIFS('Récoltes Fruits - AGRESTE'!$AR:$AR,'Récoltes Fruits - AGRESTE'!$A:$A,$G$2,'Récoltes Fruits - AGRESTE'!$B:$B,'Prétraitement récoltes'!$C82)+SUMIFS('Récoltes Fruits - AGRESTE'!$AR:$AR,'Récoltes Fruits - AGRESTE'!$A:$A,$H$2,'Récoltes Fruits - AGRESTE'!$B:$B,'Prétraitement récoltes'!$C82))/10^4</f>
        <v>282.65859999999998</v>
      </c>
      <c r="G82" t="s">
        <v>2489</v>
      </c>
    </row>
    <row r="83" spans="1:8">
      <c r="A83" t="str">
        <f>Produits!B140</f>
        <v>Autres variétés de pommes, n.c.a.</v>
      </c>
      <c r="B83" s="908"/>
      <c r="C83" t="s">
        <v>1020</v>
      </c>
      <c r="D83" s="148">
        <f>(SUMIFS('Récoltes Fruits - AGRESTE'!$AJ:$AJ,'Récoltes Fruits - AGRESTE'!$A:$A,$G$2,'Récoltes Fruits - AGRESTE'!$B:$B,'Prétraitement récoltes'!$C83)+SUMIFS('Récoltes Fruits - AGRESTE'!$AJ:$AJ,'Récoltes Fruits - AGRESTE'!$A:$A,$H$2,'Récoltes Fruits - AGRESTE'!$B:$B,'Prétraitement récoltes'!$C83))/10^4</f>
        <v>1014.8379</v>
      </c>
      <c r="E83" s="148">
        <f>(SUMIFS('Récoltes Fruits - AGRESTE'!$AN:$AN,'Récoltes Fruits - AGRESTE'!$A:$A,$G$2,'Récoltes Fruits - AGRESTE'!$B:$B,'Prétraitement récoltes'!$C83)+SUMIFS('Récoltes Fruits - AGRESTE'!$AN:$AN,'Récoltes Fruits - AGRESTE'!$A:$A,$H$2,'Récoltes Fruits - AGRESTE'!$B:$B,'Prétraitement récoltes'!$C83))/10^4</f>
        <v>773.89800000000002</v>
      </c>
      <c r="F83" s="148">
        <f>(SUMIFS('Récoltes Fruits - AGRESTE'!$AR:$AR,'Récoltes Fruits - AGRESTE'!$A:$A,$G$2,'Récoltes Fruits - AGRESTE'!$B:$B,'Prétraitement récoltes'!$C83)+SUMIFS('Récoltes Fruits - AGRESTE'!$AR:$AR,'Récoltes Fruits - AGRESTE'!$A:$A,$H$2,'Récoltes Fruits - AGRESTE'!$B:$B,'Prétraitement récoltes'!$C83))/10^4</f>
        <v>789.27059999999994</v>
      </c>
    </row>
    <row r="84" spans="1:8">
      <c r="B84" s="908"/>
      <c r="C84" t="s">
        <v>1022</v>
      </c>
      <c r="D84" s="148">
        <f>(SUMIFS('Récoltes Fruits - AGRESTE'!$AJ:$AJ,'Récoltes Fruits - AGRESTE'!$A:$A,$G$2,'Récoltes Fruits - AGRESTE'!$B:$B,'Prétraitement récoltes'!$C84)+SUMIFS('Récoltes Fruits - AGRESTE'!$AJ:$AJ,'Récoltes Fruits - AGRESTE'!$A:$A,$H$2,'Récoltes Fruits - AGRESTE'!$B:$B,'Prétraitement récoltes'!$C84))/10^4</f>
        <v>0</v>
      </c>
      <c r="E84" s="148">
        <f>(SUMIFS('Récoltes Fruits - AGRESTE'!$AN:$AN,'Récoltes Fruits - AGRESTE'!$A:$A,$G$2,'Récoltes Fruits - AGRESTE'!$B:$B,'Prétraitement récoltes'!$C84)+SUMIFS('Récoltes Fruits - AGRESTE'!$AN:$AN,'Récoltes Fruits - AGRESTE'!$A:$A,$H$2,'Récoltes Fruits - AGRESTE'!$B:$B,'Prétraitement récoltes'!$C84))/10^4</f>
        <v>0</v>
      </c>
      <c r="F84" s="148">
        <f>(SUMIFS('Récoltes Fruits - AGRESTE'!$AR:$AR,'Récoltes Fruits - AGRESTE'!$A:$A,$G$2,'Récoltes Fruits - AGRESTE'!$B:$B,'Prétraitement récoltes'!$C84)+SUMIFS('Récoltes Fruits - AGRESTE'!$AR:$AR,'Récoltes Fruits - AGRESTE'!$A:$A,$H$2,'Récoltes Fruits - AGRESTE'!$B:$B,'Prétraitement récoltes'!$C84))/10^4</f>
        <v>0</v>
      </c>
      <c r="G84" t="s">
        <v>1081</v>
      </c>
      <c r="H84" t="s">
        <v>1082</v>
      </c>
    </row>
    <row r="85" spans="1:8">
      <c r="A85" t="str">
        <f>Produits!B178</f>
        <v>Amandes</v>
      </c>
      <c r="B85" s="908"/>
      <c r="C85" t="s">
        <v>1023</v>
      </c>
      <c r="D85" s="148">
        <f>(SUMIFS('Récoltes Fruits - AGRESTE'!$AJ:$AJ,'Récoltes Fruits - AGRESTE'!$A:$A,$G$2,'Récoltes Fruits - AGRESTE'!$B:$B,'Prétraitement récoltes'!$C85)+SUMIFS('Récoltes Fruits - AGRESTE'!$AJ:$AJ,'Récoltes Fruits - AGRESTE'!$A:$A,$H$2,'Récoltes Fruits - AGRESTE'!$B:$B,'Prétraitement récoltes'!$C85))/10^4</f>
        <v>1.31</v>
      </c>
      <c r="E85" s="148">
        <f>(SUMIFS('Récoltes Fruits - AGRESTE'!$AN:$AN,'Récoltes Fruits - AGRESTE'!$A:$A,$G$2,'Récoltes Fruits - AGRESTE'!$B:$B,'Prétraitement récoltes'!$C85)+SUMIFS('Récoltes Fruits - AGRESTE'!$AN:$AN,'Récoltes Fruits - AGRESTE'!$A:$A,$H$2,'Récoltes Fruits - AGRESTE'!$B:$B,'Prétraitement récoltes'!$C85))/10^4</f>
        <v>1.7738</v>
      </c>
      <c r="F85" s="148">
        <f>(SUMIFS('Récoltes Fruits - AGRESTE'!$AR:$AR,'Récoltes Fruits - AGRESTE'!$A:$A,$G$2,'Récoltes Fruits - AGRESTE'!$B:$B,'Prétraitement récoltes'!$C85)+SUMIFS('Récoltes Fruits - AGRESTE'!$AR:$AR,'Récoltes Fruits - AGRESTE'!$A:$A,$H$2,'Récoltes Fruits - AGRESTE'!$B:$B,'Prétraitement récoltes'!$C85))/10^4</f>
        <v>2.1251000000000002</v>
      </c>
    </row>
    <row r="86" spans="1:8">
      <c r="A86" t="str">
        <f>Produits!B179</f>
        <v>Châtaignes et marrons</v>
      </c>
      <c r="B86" s="908"/>
      <c r="C86" t="s">
        <v>1024</v>
      </c>
      <c r="D86" s="148">
        <f>(SUMIFS('Récoltes Fruits - AGRESTE'!$AJ:$AJ,'Récoltes Fruits - AGRESTE'!$A:$A,$G$2,'Récoltes Fruits - AGRESTE'!$B:$B,'Prétraitement récoltes'!$C86)+SUMIFS('Récoltes Fruits - AGRESTE'!$AJ:$AJ,'Récoltes Fruits - AGRESTE'!$A:$A,$H$2,'Récoltes Fruits - AGRESTE'!$B:$B,'Prétraitement récoltes'!$C86))/10^4</f>
        <v>7.6909999999999998</v>
      </c>
      <c r="E86" s="148">
        <f>(SUMIFS('Récoltes Fruits - AGRESTE'!$AN:$AN,'Récoltes Fruits - AGRESTE'!$A:$A,$G$2,'Récoltes Fruits - AGRESTE'!$B:$B,'Prétraitement récoltes'!$C86)+SUMIFS('Récoltes Fruits - AGRESTE'!$AN:$AN,'Récoltes Fruits - AGRESTE'!$A:$A,$H$2,'Récoltes Fruits - AGRESTE'!$B:$B,'Prétraitement récoltes'!$C86))/10^4</f>
        <v>7.2896999999999998</v>
      </c>
      <c r="F86" s="148">
        <f>(SUMIFS('Récoltes Fruits - AGRESTE'!$AR:$AR,'Récoltes Fruits - AGRESTE'!$A:$A,$G$2,'Récoltes Fruits - AGRESTE'!$B:$B,'Prétraitement récoltes'!$C86)+SUMIFS('Récoltes Fruits - AGRESTE'!$AR:$AR,'Récoltes Fruits - AGRESTE'!$A:$A,$H$2,'Récoltes Fruits - AGRESTE'!$B:$B,'Prétraitement récoltes'!$C86))/10^4</f>
        <v>8.5707000000000004</v>
      </c>
    </row>
    <row r="87" spans="1:8">
      <c r="A87" t="str">
        <f>Produits!B182</f>
        <v>Noix</v>
      </c>
      <c r="B87" s="908"/>
      <c r="C87" t="s">
        <v>1025</v>
      </c>
      <c r="D87" s="148">
        <f>(SUMIFS('Récoltes Fruits - AGRESTE'!$AJ:$AJ,'Récoltes Fruits - AGRESTE'!$A:$A,$G$2,'Récoltes Fruits - AGRESTE'!$B:$B,'Prétraitement récoltes'!$C87)+SUMIFS('Récoltes Fruits - AGRESTE'!$AJ:$AJ,'Récoltes Fruits - AGRESTE'!$A:$A,$H$2,'Récoltes Fruits - AGRESTE'!$B:$B,'Prétraitement récoltes'!$C87))/10^4</f>
        <v>44.096699999999998</v>
      </c>
      <c r="E87" s="148">
        <f>(SUMIFS('Récoltes Fruits - AGRESTE'!$AN:$AN,'Récoltes Fruits - AGRESTE'!$A:$A,$G$2,'Récoltes Fruits - AGRESTE'!$B:$B,'Prétraitement récoltes'!$C87)+SUMIFS('Récoltes Fruits - AGRESTE'!$AN:$AN,'Récoltes Fruits - AGRESTE'!$A:$A,$H$2,'Récoltes Fruits - AGRESTE'!$B:$B,'Prétraitement récoltes'!$C87))/10^4</f>
        <v>34.268900000000002</v>
      </c>
      <c r="F87" s="148">
        <f>(SUMIFS('Récoltes Fruits - AGRESTE'!$AR:$AR,'Récoltes Fruits - AGRESTE'!$A:$A,$G$2,'Récoltes Fruits - AGRESTE'!$B:$B,'Prétraitement récoltes'!$C87)+SUMIFS('Récoltes Fruits - AGRESTE'!$AR:$AR,'Récoltes Fruits - AGRESTE'!$A:$A,$H$2,'Récoltes Fruits - AGRESTE'!$B:$B,'Prétraitement récoltes'!$C87))/10^4</f>
        <v>31.3842</v>
      </c>
    </row>
    <row r="88" spans="1:8">
      <c r="A88" t="str">
        <f>Produits!B192</f>
        <v>Noix de coco</v>
      </c>
      <c r="B88" s="908"/>
      <c r="C88" t="s">
        <v>1026</v>
      </c>
      <c r="D88" s="148">
        <f>(SUMIFS('Récoltes Fruits - AGRESTE'!$AJ:$AJ,'Récoltes Fruits - AGRESTE'!$A:$A,$G$2,'Récoltes Fruits - AGRESTE'!$B:$B,'Prétraitement récoltes'!$C88)+SUMIFS('Récoltes Fruits - AGRESTE'!$AJ:$AJ,'Récoltes Fruits - AGRESTE'!$A:$A,$H$2,'Récoltes Fruits - AGRESTE'!$B:$B,'Prétraitement récoltes'!$C88))/10^4</f>
        <v>0.76719999999999999</v>
      </c>
      <c r="E88" s="148">
        <f>(SUMIFS('Récoltes Fruits - AGRESTE'!$AN:$AN,'Récoltes Fruits - AGRESTE'!$A:$A,$G$2,'Récoltes Fruits - AGRESTE'!$B:$B,'Prétraitement récoltes'!$C88)+SUMIFS('Récoltes Fruits - AGRESTE'!$AN:$AN,'Récoltes Fruits - AGRESTE'!$A:$A,$H$2,'Récoltes Fruits - AGRESTE'!$B:$B,'Prétraitement récoltes'!$C88))/10^4</f>
        <v>2.8363</v>
      </c>
      <c r="F88" s="148">
        <f>(SUMIFS('Récoltes Fruits - AGRESTE'!$AR:$AR,'Récoltes Fruits - AGRESTE'!$A:$A,$G$2,'Récoltes Fruits - AGRESTE'!$B:$B,'Prétraitement récoltes'!$C88)+SUMIFS('Récoltes Fruits - AGRESTE'!$AR:$AR,'Récoltes Fruits - AGRESTE'!$A:$A,$H$2,'Récoltes Fruits - AGRESTE'!$B:$B,'Prétraitement récoltes'!$C88))/10^4</f>
        <v>1.7767999999999999</v>
      </c>
    </row>
    <row r="89" spans="1:8">
      <c r="A89" t="str">
        <f>Produits!B180</f>
        <v>Noisettes</v>
      </c>
      <c r="B89" s="908"/>
      <c r="C89" t="s">
        <v>1027</v>
      </c>
      <c r="D89" s="148">
        <f>(SUMIFS('Récoltes Fruits - AGRESTE'!$AJ:$AJ,'Récoltes Fruits - AGRESTE'!$A:$A,$G$2,'Récoltes Fruits - AGRESTE'!$B:$B,'Prétraitement récoltes'!$C89)+SUMIFS('Récoltes Fruits - AGRESTE'!$AJ:$AJ,'Récoltes Fruits - AGRESTE'!$A:$A,$H$2,'Récoltes Fruits - AGRESTE'!$B:$B,'Prétraitement récoltes'!$C89))/10^4</f>
        <v>9.4892000000000003</v>
      </c>
      <c r="E89" s="148">
        <f>(SUMIFS('Récoltes Fruits - AGRESTE'!$AN:$AN,'Récoltes Fruits - AGRESTE'!$A:$A,$G$2,'Récoltes Fruits - AGRESTE'!$B:$B,'Prétraitement récoltes'!$C89)+SUMIFS('Récoltes Fruits - AGRESTE'!$AN:$AN,'Récoltes Fruits - AGRESTE'!$A:$A,$H$2,'Récoltes Fruits - AGRESTE'!$B:$B,'Prétraitement récoltes'!$C89))/10^4</f>
        <v>15.7788</v>
      </c>
      <c r="F89" s="148">
        <f>(SUMIFS('Récoltes Fruits - AGRESTE'!$AR:$AR,'Récoltes Fruits - AGRESTE'!$A:$A,$G$2,'Récoltes Fruits - AGRESTE'!$B:$B,'Prétraitement récoltes'!$C89)+SUMIFS('Récoltes Fruits - AGRESTE'!$AR:$AR,'Récoltes Fruits - AGRESTE'!$A:$A,$H$2,'Récoltes Fruits - AGRESTE'!$B:$B,'Prétraitement récoltes'!$C89))/10^4</f>
        <v>17.1584</v>
      </c>
    </row>
    <row r="90" spans="1:8">
      <c r="A90" t="str">
        <f>Produits!B183</f>
        <v>Autres fruits à coque</v>
      </c>
      <c r="B90" s="908"/>
      <c r="C90" t="s">
        <v>1028</v>
      </c>
      <c r="D90" s="148">
        <f>(SUMIFS('Récoltes Fruits - AGRESTE'!$AJ:$AJ,'Récoltes Fruits - AGRESTE'!$A:$A,$G$2,'Récoltes Fruits - AGRESTE'!$B:$B,'Prétraitement récoltes'!$C90)+SUMIFS('Récoltes Fruits - AGRESTE'!$AJ:$AJ,'Récoltes Fruits - AGRESTE'!$A:$A,$H$2,'Récoltes Fruits - AGRESTE'!$B:$B,'Prétraitement récoltes'!$C90))/10^4</f>
        <v>0</v>
      </c>
      <c r="E90" s="148">
        <f>(SUMIFS('Récoltes Fruits - AGRESTE'!$AN:$AN,'Récoltes Fruits - AGRESTE'!$A:$A,$G$2,'Récoltes Fruits - AGRESTE'!$B:$B,'Prétraitement récoltes'!$C90)+SUMIFS('Récoltes Fruits - AGRESTE'!$AN:$AN,'Récoltes Fruits - AGRESTE'!$A:$A,$H$2,'Récoltes Fruits - AGRESTE'!$B:$B,'Prétraitement récoltes'!$C90))/10^4</f>
        <v>0</v>
      </c>
      <c r="F90" s="148">
        <f>(SUMIFS('Récoltes Fruits - AGRESTE'!$AR:$AR,'Récoltes Fruits - AGRESTE'!$A:$A,$G$2,'Récoltes Fruits - AGRESTE'!$B:$B,'Prétraitement récoltes'!$C90)+SUMIFS('Récoltes Fruits - AGRESTE'!$AR:$AR,'Récoltes Fruits - AGRESTE'!$A:$A,$H$2,'Récoltes Fruits - AGRESTE'!$B:$B,'Prétraitement récoltes'!$C90))/10^4</f>
        <v>0</v>
      </c>
      <c r="G90" t="s">
        <v>1081</v>
      </c>
      <c r="H90" t="s">
        <v>1082</v>
      </c>
    </row>
    <row r="91" spans="1:8">
      <c r="A91" t="str">
        <f>Produits!B169</f>
        <v>Kiwis</v>
      </c>
      <c r="B91" s="908"/>
      <c r="C91" t="s">
        <v>1029</v>
      </c>
      <c r="D91" s="148">
        <f>(SUMIFS('Récoltes Fruits - AGRESTE'!$AJ:$AJ,'Récoltes Fruits - AGRESTE'!$A:$A,$G$2,'Récoltes Fruits - AGRESTE'!$B:$B,'Prétraitement récoltes'!$C91)+SUMIFS('Récoltes Fruits - AGRESTE'!$AJ:$AJ,'Récoltes Fruits - AGRESTE'!$A:$A,$H$2,'Récoltes Fruits - AGRESTE'!$B:$B,'Prétraitement récoltes'!$C91))/10^4</f>
        <v>67.397199999999998</v>
      </c>
      <c r="E91" s="148">
        <f>(SUMIFS('Récoltes Fruits - AGRESTE'!$AN:$AN,'Récoltes Fruits - AGRESTE'!$A:$A,$G$2,'Récoltes Fruits - AGRESTE'!$B:$B,'Prétraitement récoltes'!$C91)+SUMIFS('Récoltes Fruits - AGRESTE'!$AN:$AN,'Récoltes Fruits - AGRESTE'!$A:$A,$H$2,'Récoltes Fruits - AGRESTE'!$B:$B,'Prétraitement récoltes'!$C91))/10^4</f>
        <v>54.694699999999997</v>
      </c>
      <c r="F91" s="148">
        <f>(SUMIFS('Récoltes Fruits - AGRESTE'!$AR:$AR,'Récoltes Fruits - AGRESTE'!$A:$A,$G$2,'Récoltes Fruits - AGRESTE'!$B:$B,'Prétraitement récoltes'!$C91)+SUMIFS('Récoltes Fruits - AGRESTE'!$AR:$AR,'Récoltes Fruits - AGRESTE'!$A:$A,$H$2,'Récoltes Fruits - AGRESTE'!$B:$B,'Prétraitement récoltes'!$C91))/10^4</f>
        <v>49.772500000000001</v>
      </c>
    </row>
    <row r="92" spans="1:8">
      <c r="A92" t="str">
        <f>Produits!B176</f>
        <v>Cassis et myrtilles</v>
      </c>
      <c r="B92" s="908"/>
      <c r="C92" t="s">
        <v>1030</v>
      </c>
      <c r="D92" s="148">
        <f>(SUMIFS('Récoltes Fruits - AGRESTE'!$AJ:$AJ,'Récoltes Fruits - AGRESTE'!$A:$A,$G$2,'Récoltes Fruits - AGRESTE'!$B:$B,'Prétraitement récoltes'!$C92)+SUMIFS('Récoltes Fruits - AGRESTE'!$AJ:$AJ,'Récoltes Fruits - AGRESTE'!$A:$A,$H$2,'Récoltes Fruits - AGRESTE'!$B:$B,'Prétraitement récoltes'!$C92))/10^4</f>
        <v>9.2052999999999994</v>
      </c>
      <c r="E92" s="148">
        <f>(SUMIFS('Récoltes Fruits - AGRESTE'!$AN:$AN,'Récoltes Fruits - AGRESTE'!$A:$A,$G$2,'Récoltes Fruits - AGRESTE'!$B:$B,'Prétraitement récoltes'!$C92)+SUMIFS('Récoltes Fruits - AGRESTE'!$AN:$AN,'Récoltes Fruits - AGRESTE'!$A:$A,$H$2,'Récoltes Fruits - AGRESTE'!$B:$B,'Prétraitement récoltes'!$C92))/10^4</f>
        <v>7.3597000000000001</v>
      </c>
      <c r="F92" s="148">
        <f>(SUMIFS('Récoltes Fruits - AGRESTE'!$AR:$AR,'Récoltes Fruits - AGRESTE'!$A:$A,$G$2,'Récoltes Fruits - AGRESTE'!$B:$B,'Prétraitement récoltes'!$C92)+SUMIFS('Récoltes Fruits - AGRESTE'!$AR:$AR,'Récoltes Fruits - AGRESTE'!$A:$A,$H$2,'Récoltes Fruits - AGRESTE'!$B:$B,'Prétraitement récoltes'!$C92))/10^4</f>
        <v>10.545199999999999</v>
      </c>
    </row>
    <row r="93" spans="1:8">
      <c r="A93" t="str">
        <f>Produits!B170</f>
        <v>Framboises</v>
      </c>
      <c r="B93" s="908"/>
      <c r="C93" t="s">
        <v>1031</v>
      </c>
      <c r="D93" s="148">
        <f>(SUMIFS('Récoltes Fruits - AGRESTE'!$AJ:$AJ,'Récoltes Fruits - AGRESTE'!$A:$A,$G$2,'Récoltes Fruits - AGRESTE'!$B:$B,'Prétraitement récoltes'!$C93)+SUMIFS('Récoltes Fruits - AGRESTE'!$AJ:$AJ,'Récoltes Fruits - AGRESTE'!$A:$A,$H$2,'Récoltes Fruits - AGRESTE'!$B:$B,'Prétraitement récoltes'!$C93))/10^4</f>
        <v>4.0232999999999999</v>
      </c>
      <c r="E93" s="148">
        <f>(SUMIFS('Récoltes Fruits - AGRESTE'!$AN:$AN,'Récoltes Fruits - AGRESTE'!$A:$A,$G$2,'Récoltes Fruits - AGRESTE'!$B:$B,'Prétraitement récoltes'!$C93)+SUMIFS('Récoltes Fruits - AGRESTE'!$AN:$AN,'Récoltes Fruits - AGRESTE'!$A:$A,$H$2,'Récoltes Fruits - AGRESTE'!$B:$B,'Prétraitement récoltes'!$C93))/10^4</f>
        <v>4.9050000000000002</v>
      </c>
      <c r="F93" s="148">
        <f>(SUMIFS('Récoltes Fruits - AGRESTE'!$AR:$AR,'Récoltes Fruits - AGRESTE'!$A:$A,$G$2,'Récoltes Fruits - AGRESTE'!$B:$B,'Prétraitement récoltes'!$C93)+SUMIFS('Récoltes Fruits - AGRESTE'!$AR:$AR,'Récoltes Fruits - AGRESTE'!$A:$A,$H$2,'Récoltes Fruits - AGRESTE'!$B:$B,'Prétraitement récoltes'!$C93))/10^4</f>
        <v>6.3003</v>
      </c>
    </row>
    <row r="94" spans="1:8">
      <c r="A94" t="str">
        <f>Produits!B175</f>
        <v>Groseilles</v>
      </c>
      <c r="B94" s="908"/>
      <c r="C94" t="s">
        <v>1032</v>
      </c>
      <c r="D94" s="148">
        <f>(SUMIFS('Récoltes Fruits - AGRESTE'!$AJ:$AJ,'Récoltes Fruits - AGRESTE'!$A:$A,$G$2,'Récoltes Fruits - AGRESTE'!$B:$B,'Prétraitement récoltes'!$C94)+SUMIFS('Récoltes Fruits - AGRESTE'!$AJ:$AJ,'Récoltes Fruits - AGRESTE'!$A:$A,$H$2,'Récoltes Fruits - AGRESTE'!$B:$B,'Prétraitement récoltes'!$C94))/10^4</f>
        <v>1.7205999999999999</v>
      </c>
      <c r="E94" s="148">
        <f>(SUMIFS('Récoltes Fruits - AGRESTE'!$AN:$AN,'Récoltes Fruits - AGRESTE'!$A:$A,$G$2,'Récoltes Fruits - AGRESTE'!$B:$B,'Prétraitement récoltes'!$C94)+SUMIFS('Récoltes Fruits - AGRESTE'!$AN:$AN,'Récoltes Fruits - AGRESTE'!$A:$A,$H$2,'Récoltes Fruits - AGRESTE'!$B:$B,'Prétraitement récoltes'!$C94))/10^4</f>
        <v>1.9675</v>
      </c>
      <c r="F94" s="148">
        <f>(SUMIFS('Récoltes Fruits - AGRESTE'!$AR:$AR,'Récoltes Fruits - AGRESTE'!$A:$A,$G$2,'Récoltes Fruits - AGRESTE'!$B:$B,'Prétraitement récoltes'!$C94)+SUMIFS('Récoltes Fruits - AGRESTE'!$AR:$AR,'Récoltes Fruits - AGRESTE'!$A:$A,$H$2,'Récoltes Fruits - AGRESTE'!$B:$B,'Prétraitement récoltes'!$C94))/10^4</f>
        <v>2.3441000000000001</v>
      </c>
    </row>
    <row r="95" spans="1:8">
      <c r="B95" s="908"/>
      <c r="C95" t="s">
        <v>1033</v>
      </c>
      <c r="D95" s="148">
        <f>(SUMIFS('Récoltes Fruits - AGRESTE'!$AJ:$AJ,'Récoltes Fruits - AGRESTE'!$A:$A,$G$2,'Récoltes Fruits - AGRESTE'!$B:$B,'Prétraitement récoltes'!$C95)+SUMIFS('Récoltes Fruits - AGRESTE'!$AJ:$AJ,'Récoltes Fruits - AGRESTE'!$A:$A,$H$2,'Récoltes Fruits - AGRESTE'!$B:$B,'Prétraitement récoltes'!$C95))/10^4</f>
        <v>0</v>
      </c>
      <c r="E95" s="148">
        <f>(SUMIFS('Récoltes Fruits - AGRESTE'!$AN:$AN,'Récoltes Fruits - AGRESTE'!$A:$A,$G$2,'Récoltes Fruits - AGRESTE'!$B:$B,'Prétraitement récoltes'!$C95)+SUMIFS('Récoltes Fruits - AGRESTE'!$AN:$AN,'Récoltes Fruits - AGRESTE'!$A:$A,$H$2,'Récoltes Fruits - AGRESTE'!$B:$B,'Prétraitement récoltes'!$C95))/10^4</f>
        <v>0</v>
      </c>
      <c r="F95" s="148">
        <f>(SUMIFS('Récoltes Fruits - AGRESTE'!$AR:$AR,'Récoltes Fruits - AGRESTE'!$A:$A,$G$2,'Récoltes Fruits - AGRESTE'!$B:$B,'Prétraitement récoltes'!$C95)+SUMIFS('Récoltes Fruits - AGRESTE'!$AR:$AR,'Récoltes Fruits - AGRESTE'!$A:$A,$H$2,'Récoltes Fruits - AGRESTE'!$B:$B,'Prétraitement récoltes'!$C95))/10^4</f>
        <v>0</v>
      </c>
      <c r="G95" t="s">
        <v>1081</v>
      </c>
      <c r="H95" t="s">
        <v>1082</v>
      </c>
    </row>
    <row r="96" spans="1:8">
      <c r="A96" t="str">
        <f>Produits!B125</f>
        <v>Corossol, pomme cannelle</v>
      </c>
      <c r="B96" s="908"/>
      <c r="C96" t="s">
        <v>1034</v>
      </c>
      <c r="D96" s="148">
        <f>(SUMIFS('Récoltes Fruits - AGRESTE'!$AJ:$AJ,'Récoltes Fruits - AGRESTE'!$A:$A,$G$2,'Récoltes Fruits - AGRESTE'!$B:$B,'Prétraitement récoltes'!$C96)+SUMIFS('Récoltes Fruits - AGRESTE'!$AJ:$AJ,'Récoltes Fruits - AGRESTE'!$A:$A,$H$2,'Récoltes Fruits - AGRESTE'!$B:$B,'Prétraitement récoltes'!$C96))/10^4</f>
        <v>0.17080000000000001</v>
      </c>
      <c r="E96" s="148">
        <f>(SUMIFS('Récoltes Fruits - AGRESTE'!$AN:$AN,'Récoltes Fruits - AGRESTE'!$A:$A,$G$2,'Récoltes Fruits - AGRESTE'!$B:$B,'Prétraitement récoltes'!$C96)+SUMIFS('Récoltes Fruits - AGRESTE'!$AN:$AN,'Récoltes Fruits - AGRESTE'!$A:$A,$H$2,'Récoltes Fruits - AGRESTE'!$B:$B,'Prétraitement récoltes'!$C96))/10^4</f>
        <v>0.98450000000000004</v>
      </c>
      <c r="F96" s="148">
        <f>(SUMIFS('Récoltes Fruits - AGRESTE'!$AR:$AR,'Récoltes Fruits - AGRESTE'!$A:$A,$G$2,'Récoltes Fruits - AGRESTE'!$B:$B,'Prétraitement récoltes'!$C96)+SUMIFS('Récoltes Fruits - AGRESTE'!$AR:$AR,'Récoltes Fruits - AGRESTE'!$A:$A,$H$2,'Récoltes Fruits - AGRESTE'!$B:$B,'Prétraitement récoltes'!$C96))/10^4</f>
        <v>0.20780000000000001</v>
      </c>
    </row>
    <row r="97" spans="1:8">
      <c r="A97" t="str">
        <f>Produits!B120</f>
        <v>Goyave, Goyavier</v>
      </c>
      <c r="B97" s="908"/>
      <c r="C97" t="s">
        <v>1035</v>
      </c>
      <c r="D97" s="148">
        <f>(SUMIFS('Récoltes Fruits - AGRESTE'!$AJ:$AJ,'Récoltes Fruits - AGRESTE'!$A:$A,$G$2,'Récoltes Fruits - AGRESTE'!$B:$B,'Prétraitement récoltes'!$C97)+SUMIFS('Récoltes Fruits - AGRESTE'!$AJ:$AJ,'Récoltes Fruits - AGRESTE'!$A:$A,$H$2,'Récoltes Fruits - AGRESTE'!$B:$B,'Prétraitement récoltes'!$C97))/10^4</f>
        <v>1.6099000000000001</v>
      </c>
      <c r="E97" s="148">
        <f>(SUMIFS('Récoltes Fruits - AGRESTE'!$AN:$AN,'Récoltes Fruits - AGRESTE'!$A:$A,$G$2,'Récoltes Fruits - AGRESTE'!$B:$B,'Prétraitement récoltes'!$C97)+SUMIFS('Récoltes Fruits - AGRESTE'!$AN:$AN,'Récoltes Fruits - AGRESTE'!$A:$A,$H$2,'Récoltes Fruits - AGRESTE'!$B:$B,'Prétraitement récoltes'!$C97))/10^4</f>
        <v>1.8979999999999999</v>
      </c>
      <c r="F97" s="148">
        <f>(SUMIFS('Récoltes Fruits - AGRESTE'!$AR:$AR,'Récoltes Fruits - AGRESTE'!$A:$A,$G$2,'Récoltes Fruits - AGRESTE'!$B:$B,'Prétraitement récoltes'!$C97)+SUMIFS('Récoltes Fruits - AGRESTE'!$AR:$AR,'Récoltes Fruits - AGRESTE'!$A:$A,$H$2,'Récoltes Fruits - AGRESTE'!$B:$B,'Prétraitement récoltes'!$C97))/10^4</f>
        <v>1.4944</v>
      </c>
    </row>
    <row r="98" spans="1:8">
      <c r="A98" t="str">
        <f>Produits!B124</f>
        <v>Abricot pays ou mamey</v>
      </c>
      <c r="B98" s="908"/>
      <c r="C98" t="s">
        <v>1036</v>
      </c>
      <c r="D98" s="148">
        <f>(SUMIFS('Récoltes Fruits - AGRESTE'!$AJ:$AJ,'Récoltes Fruits - AGRESTE'!$A:$A,$G$2,'Récoltes Fruits - AGRESTE'!$B:$B,'Prétraitement récoltes'!$C98)+SUMIFS('Récoltes Fruits - AGRESTE'!$AJ:$AJ,'Récoltes Fruits - AGRESTE'!$A:$A,$H$2,'Récoltes Fruits - AGRESTE'!$B:$B,'Prétraitement récoltes'!$C98))/10^4</f>
        <v>0.1191</v>
      </c>
      <c r="E98" s="148">
        <f>(SUMIFS('Récoltes Fruits - AGRESTE'!$AN:$AN,'Récoltes Fruits - AGRESTE'!$A:$A,$G$2,'Récoltes Fruits - AGRESTE'!$B:$B,'Prétraitement récoltes'!$C98)+SUMIFS('Récoltes Fruits - AGRESTE'!$AN:$AN,'Récoltes Fruits - AGRESTE'!$A:$A,$H$2,'Récoltes Fruits - AGRESTE'!$B:$B,'Prétraitement récoltes'!$C98))/10^4</f>
        <v>0.2157</v>
      </c>
      <c r="F98" s="148">
        <f>(SUMIFS('Récoltes Fruits - AGRESTE'!$AR:$AR,'Récoltes Fruits - AGRESTE'!$A:$A,$G$2,'Récoltes Fruits - AGRESTE'!$B:$B,'Prétraitement récoltes'!$C98)+SUMIFS('Récoltes Fruits - AGRESTE'!$AR:$AR,'Récoltes Fruits - AGRESTE'!$A:$A,$H$2,'Récoltes Fruits - AGRESTE'!$B:$B,'Prétraitement récoltes'!$C98))/10^4</f>
        <v>0.18579999999999999</v>
      </c>
    </row>
    <row r="99" spans="1:8">
      <c r="A99" t="str">
        <f>Produits!B126</f>
        <v>Maracuja, fruits de la passion, grenadille</v>
      </c>
      <c r="B99" s="908"/>
      <c r="C99" t="s">
        <v>1037</v>
      </c>
      <c r="D99" s="148">
        <f>(SUMIFS('Récoltes Fruits - AGRESTE'!$AJ:$AJ,'Récoltes Fruits - AGRESTE'!$A:$A,$G$2,'Récoltes Fruits - AGRESTE'!$B:$B,'Prétraitement récoltes'!$C99)+SUMIFS('Récoltes Fruits - AGRESTE'!$AJ:$AJ,'Récoltes Fruits - AGRESTE'!$A:$A,$H$2,'Récoltes Fruits - AGRESTE'!$B:$B,'Prétraitement récoltes'!$C99))/10^4</f>
        <v>1.986</v>
      </c>
      <c r="E99" s="148">
        <f>(SUMIFS('Récoltes Fruits - AGRESTE'!$AN:$AN,'Récoltes Fruits - AGRESTE'!$A:$A,$G$2,'Récoltes Fruits - AGRESTE'!$B:$B,'Prétraitement récoltes'!$C99)+SUMIFS('Récoltes Fruits - AGRESTE'!$AN:$AN,'Récoltes Fruits - AGRESTE'!$A:$A,$H$2,'Récoltes Fruits - AGRESTE'!$B:$B,'Prétraitement récoltes'!$C99))/10^4</f>
        <v>2.4134000000000002</v>
      </c>
      <c r="F99" s="148">
        <f>(SUMIFS('Récoltes Fruits - AGRESTE'!$AR:$AR,'Récoltes Fruits - AGRESTE'!$A:$A,$G$2,'Récoltes Fruits - AGRESTE'!$B:$B,'Prétraitement récoltes'!$C99)+SUMIFS('Récoltes Fruits - AGRESTE'!$AR:$AR,'Récoltes Fruits - AGRESTE'!$A:$A,$H$2,'Récoltes Fruits - AGRESTE'!$B:$B,'Prétraitement récoltes'!$C99))/10^4</f>
        <v>1.4322999999999999</v>
      </c>
    </row>
    <row r="100" spans="1:8">
      <c r="B100" s="908"/>
      <c r="C100" t="s">
        <v>1038</v>
      </c>
      <c r="D100" s="148">
        <f>(SUMIFS('Récoltes Fruits - AGRESTE'!$AJ:$AJ,'Récoltes Fruits - AGRESTE'!$A:$A,$G$2,'Récoltes Fruits - AGRESTE'!$B:$B,'Prétraitement récoltes'!$C100)+SUMIFS('Récoltes Fruits - AGRESTE'!$AJ:$AJ,'Récoltes Fruits - AGRESTE'!$A:$A,$H$2,'Récoltes Fruits - AGRESTE'!$B:$B,'Prétraitement récoltes'!$C100))/10^4</f>
        <v>0</v>
      </c>
      <c r="E100" s="148">
        <f>(SUMIFS('Récoltes Fruits - AGRESTE'!$AN:$AN,'Récoltes Fruits - AGRESTE'!$A:$A,$G$2,'Récoltes Fruits - AGRESTE'!$B:$B,'Prétraitement récoltes'!$C100)+SUMIFS('Récoltes Fruits - AGRESTE'!$AN:$AN,'Récoltes Fruits - AGRESTE'!$A:$A,$H$2,'Récoltes Fruits - AGRESTE'!$B:$B,'Prétraitement récoltes'!$C100))/10^4</f>
        <v>0</v>
      </c>
      <c r="F100" s="148">
        <f>(SUMIFS('Récoltes Fruits - AGRESTE'!$AR:$AR,'Récoltes Fruits - AGRESTE'!$A:$A,$G$2,'Récoltes Fruits - AGRESTE'!$B:$B,'Prétraitement récoltes'!$C100)+SUMIFS('Récoltes Fruits - AGRESTE'!$AR:$AR,'Récoltes Fruits - AGRESTE'!$A:$A,$H$2,'Récoltes Fruits - AGRESTE'!$B:$B,'Prétraitement récoltes'!$C100))/10^4</f>
        <v>0</v>
      </c>
      <c r="G100" t="s">
        <v>1081</v>
      </c>
      <c r="H100" t="s">
        <v>1082</v>
      </c>
    </row>
    <row r="101" spans="1:8">
      <c r="A101" t="str">
        <f>Produits!B121</f>
        <v>Ananas</v>
      </c>
      <c r="B101" s="908"/>
      <c r="C101" t="s">
        <v>1039</v>
      </c>
      <c r="D101" s="148">
        <f>(SUMIFS('Récoltes Fruits - AGRESTE'!$AJ:$AJ,'Récoltes Fruits - AGRESTE'!$A:$A,$G$2,'Récoltes Fruits - AGRESTE'!$B:$B,'Prétraitement récoltes'!$C101)+SUMIFS('Récoltes Fruits - AGRESTE'!$AJ:$AJ,'Récoltes Fruits - AGRESTE'!$A:$A,$H$2,'Récoltes Fruits - AGRESTE'!$B:$B,'Prétraitement récoltes'!$C101))/10^4</f>
        <v>31.8567</v>
      </c>
      <c r="E101" s="148">
        <f>(SUMIFS('Récoltes Fruits - AGRESTE'!$AN:$AN,'Récoltes Fruits - AGRESTE'!$A:$A,$G$2,'Récoltes Fruits - AGRESTE'!$B:$B,'Prétraitement récoltes'!$C101)+SUMIFS('Récoltes Fruits - AGRESTE'!$AN:$AN,'Récoltes Fruits - AGRESTE'!$A:$A,$H$2,'Récoltes Fruits - AGRESTE'!$B:$B,'Prétraitement récoltes'!$C101))/10^4</f>
        <v>33.293399999999998</v>
      </c>
      <c r="F101" s="148">
        <f>(SUMIFS('Récoltes Fruits - AGRESTE'!$AR:$AR,'Récoltes Fruits - AGRESTE'!$A:$A,$G$2,'Récoltes Fruits - AGRESTE'!$B:$B,'Prétraitement récoltes'!$C101)+SUMIFS('Récoltes Fruits - AGRESTE'!$AR:$AR,'Récoltes Fruits - AGRESTE'!$A:$A,$H$2,'Récoltes Fruits - AGRESTE'!$B:$B,'Prétraitement récoltes'!$C101))/10^4</f>
        <v>28.808499999999999</v>
      </c>
    </row>
    <row r="102" spans="1:8">
      <c r="A102" t="str">
        <f>Produits!B111</f>
        <v>Avocats</v>
      </c>
      <c r="B102" s="908"/>
      <c r="C102" t="s">
        <v>1040</v>
      </c>
      <c r="D102" s="148">
        <f>(SUMIFS('Récoltes Fruits - AGRESTE'!$AJ:$AJ,'Récoltes Fruits - AGRESTE'!$A:$A,$G$2,'Récoltes Fruits - AGRESTE'!$B:$B,'Prétraitement récoltes'!$C102)+SUMIFS('Récoltes Fruits - AGRESTE'!$AJ:$AJ,'Récoltes Fruits - AGRESTE'!$A:$A,$H$2,'Récoltes Fruits - AGRESTE'!$B:$B,'Prétraitement récoltes'!$C102))/10^4</f>
        <v>0.93489999999999995</v>
      </c>
      <c r="E102" s="148">
        <f>(SUMIFS('Récoltes Fruits - AGRESTE'!$AN:$AN,'Récoltes Fruits - AGRESTE'!$A:$A,$G$2,'Récoltes Fruits - AGRESTE'!$B:$B,'Prétraitement récoltes'!$C102)+SUMIFS('Récoltes Fruits - AGRESTE'!$AN:$AN,'Récoltes Fruits - AGRESTE'!$A:$A,$H$2,'Récoltes Fruits - AGRESTE'!$B:$B,'Prétraitement récoltes'!$C102))/10^4</f>
        <v>1.9708000000000001</v>
      </c>
      <c r="F102" s="148">
        <f>(SUMIFS('Récoltes Fruits - AGRESTE'!$AR:$AR,'Récoltes Fruits - AGRESTE'!$A:$A,$G$2,'Récoltes Fruits - AGRESTE'!$B:$B,'Prétraitement récoltes'!$C102)+SUMIFS('Récoltes Fruits - AGRESTE'!$AR:$AR,'Récoltes Fruits - AGRESTE'!$A:$A,$H$2,'Récoltes Fruits - AGRESTE'!$B:$B,'Prétraitement récoltes'!$C102))/10^4</f>
        <v>1.2126999999999999</v>
      </c>
    </row>
    <row r="103" spans="1:8">
      <c r="A103" t="str">
        <f>Produits!B113</f>
        <v>Bananes fruits</v>
      </c>
      <c r="B103" s="908"/>
      <c r="C103" t="s">
        <v>1041</v>
      </c>
      <c r="D103" s="148">
        <f>(SUMIFS('Récoltes Fruits - AGRESTE'!$AJ:$AJ,'Récoltes Fruits - AGRESTE'!$A:$A,$G$2,'Récoltes Fruits - AGRESTE'!$B:$B,'Prétraitement récoltes'!$C103)+SUMIFS('Récoltes Fruits - AGRESTE'!$AJ:$AJ,'Récoltes Fruits - AGRESTE'!$A:$A,$H$2,'Récoltes Fruits - AGRESTE'!$B:$B,'Prétraitement récoltes'!$C103))/10^4</f>
        <v>284.7208</v>
      </c>
      <c r="E103" s="148">
        <f>(SUMIFS('Récoltes Fruits - AGRESTE'!$AN:$AN,'Récoltes Fruits - AGRESTE'!$A:$A,$G$2,'Récoltes Fruits - AGRESTE'!$B:$B,'Prétraitement récoltes'!$C103)+SUMIFS('Récoltes Fruits - AGRESTE'!$AN:$AN,'Récoltes Fruits - AGRESTE'!$A:$A,$H$2,'Récoltes Fruits - AGRESTE'!$B:$B,'Prétraitement récoltes'!$C103))/10^4</f>
        <v>220.9545</v>
      </c>
      <c r="F103" s="148">
        <f>(SUMIFS('Récoltes Fruits - AGRESTE'!$AR:$AR,'Récoltes Fruits - AGRESTE'!$A:$A,$G$2,'Récoltes Fruits - AGRESTE'!$B:$B,'Prétraitement récoltes'!$C103)+SUMIFS('Récoltes Fruits - AGRESTE'!$AR:$AR,'Récoltes Fruits - AGRESTE'!$A:$A,$H$2,'Récoltes Fruits - AGRESTE'!$B:$B,'Prétraitement récoltes'!$C103))/10^4</f>
        <v>212.4598</v>
      </c>
    </row>
    <row r="104" spans="1:8">
      <c r="A104" t="str">
        <f>Produits!B116</f>
        <v>Figues</v>
      </c>
      <c r="B104" s="908"/>
      <c r="C104" t="s">
        <v>1042</v>
      </c>
      <c r="D104" s="148">
        <f>(SUMIFS('Récoltes Fruits - AGRESTE'!$AJ:$AJ,'Récoltes Fruits - AGRESTE'!$A:$A,$G$2,'Récoltes Fruits - AGRESTE'!$B:$B,'Prétraitement récoltes'!$C104)+SUMIFS('Récoltes Fruits - AGRESTE'!$AJ:$AJ,'Récoltes Fruits - AGRESTE'!$A:$A,$H$2,'Récoltes Fruits - AGRESTE'!$B:$B,'Prétraitement récoltes'!$C104))/10^4</f>
        <v>4.4111000000000002</v>
      </c>
      <c r="E104" s="148">
        <f>(SUMIFS('Récoltes Fruits - AGRESTE'!$AN:$AN,'Récoltes Fruits - AGRESTE'!$A:$A,$G$2,'Récoltes Fruits - AGRESTE'!$B:$B,'Prétraitement récoltes'!$C104)+SUMIFS('Récoltes Fruits - AGRESTE'!$AN:$AN,'Récoltes Fruits - AGRESTE'!$A:$A,$H$2,'Récoltes Fruits - AGRESTE'!$B:$B,'Prétraitement récoltes'!$C104))/10^4</f>
        <v>6.008</v>
      </c>
      <c r="F104" s="148">
        <f>(SUMIFS('Récoltes Fruits - AGRESTE'!$AR:$AR,'Récoltes Fruits - AGRESTE'!$A:$A,$G$2,'Récoltes Fruits - AGRESTE'!$B:$B,'Prétraitement récoltes'!$C104)+SUMIFS('Récoltes Fruits - AGRESTE'!$AR:$AR,'Récoltes Fruits - AGRESTE'!$A:$A,$H$2,'Récoltes Fruits - AGRESTE'!$B:$B,'Prétraitement récoltes'!$C104))/10^4</f>
        <v>7.1853999999999996</v>
      </c>
    </row>
    <row r="105" spans="1:8">
      <c r="A105" t="str">
        <f>Produits!B130</f>
        <v>Citrons et limes</v>
      </c>
      <c r="B105" s="908"/>
      <c r="C105" t="s">
        <v>1043</v>
      </c>
      <c r="D105" s="148">
        <f>(SUMIFS('Récoltes Fruits - AGRESTE'!$AJ:$AJ,'Récoltes Fruits - AGRESTE'!$A:$A,$G$2,'Récoltes Fruits - AGRESTE'!$B:$B,'Prétraitement récoltes'!$C105)+SUMIFS('Récoltes Fruits - AGRESTE'!$AJ:$AJ,'Récoltes Fruits - AGRESTE'!$A:$A,$H$2,'Récoltes Fruits - AGRESTE'!$B:$B,'Prétraitement récoltes'!$C105))/10^4</f>
        <v>6.8807</v>
      </c>
      <c r="E105" s="148">
        <f>(SUMIFS('Récoltes Fruits - AGRESTE'!$AN:$AN,'Récoltes Fruits - AGRESTE'!$A:$A,$G$2,'Récoltes Fruits - AGRESTE'!$B:$B,'Prétraitement récoltes'!$C105)+SUMIFS('Récoltes Fruits - AGRESTE'!$AN:$AN,'Récoltes Fruits - AGRESTE'!$A:$A,$H$2,'Récoltes Fruits - AGRESTE'!$B:$B,'Prétraitement récoltes'!$C105))/10^4</f>
        <v>18.482700000000001</v>
      </c>
      <c r="F105" s="148">
        <f>(SUMIFS('Récoltes Fruits - AGRESTE'!$AR:$AR,'Récoltes Fruits - AGRESTE'!$A:$A,$G$2,'Récoltes Fruits - AGRESTE'!$B:$B,'Prétraitement récoltes'!$C105)+SUMIFS('Récoltes Fruits - AGRESTE'!$AR:$AR,'Récoltes Fruits - AGRESTE'!$A:$A,$H$2,'Récoltes Fruits - AGRESTE'!$B:$B,'Prétraitement récoltes'!$C105))/10^4</f>
        <v>14.300800000000001</v>
      </c>
    </row>
    <row r="106" spans="1:8">
      <c r="A106" t="str">
        <f>Produits!B132</f>
        <v>Mandarines et clémentines</v>
      </c>
      <c r="B106" s="908"/>
      <c r="C106" t="s">
        <v>1044</v>
      </c>
      <c r="D106" s="148">
        <f>(SUMIFS('Récoltes Fruits - AGRESTE'!$AJ:$AJ,'Récoltes Fruits - AGRESTE'!$A:$A,$G$2,'Récoltes Fruits - AGRESTE'!$B:$B,'Prétraitement récoltes'!$C106)+SUMIFS('Récoltes Fruits - AGRESTE'!$AJ:$AJ,'Récoltes Fruits - AGRESTE'!$A:$A,$H$2,'Récoltes Fruits - AGRESTE'!$B:$B,'Prétraitement récoltes'!$C106))/10^4</f>
        <v>29.285299999999999</v>
      </c>
      <c r="E106" s="148">
        <f>(SUMIFS('Récoltes Fruits - AGRESTE'!$AN:$AN,'Récoltes Fruits - AGRESTE'!$A:$A,$G$2,'Récoltes Fruits - AGRESTE'!$B:$B,'Prétraitement récoltes'!$C106)+SUMIFS('Récoltes Fruits - AGRESTE'!$AN:$AN,'Récoltes Fruits - AGRESTE'!$A:$A,$H$2,'Récoltes Fruits - AGRESTE'!$B:$B,'Prétraitement récoltes'!$C106))/10^4</f>
        <v>33.1982</v>
      </c>
      <c r="F106" s="148">
        <f>(SUMIFS('Récoltes Fruits - AGRESTE'!$AR:$AR,'Récoltes Fruits - AGRESTE'!$A:$A,$G$2,'Récoltes Fruits - AGRESTE'!$B:$B,'Prétraitement récoltes'!$C106)+SUMIFS('Récoltes Fruits - AGRESTE'!$AR:$AR,'Récoltes Fruits - AGRESTE'!$A:$A,$H$2,'Récoltes Fruits - AGRESTE'!$B:$B,'Prétraitement récoltes'!$C106))/10^4</f>
        <v>40.818600000000004</v>
      </c>
    </row>
    <row r="107" spans="1:8">
      <c r="A107" t="str">
        <f>Produits!B131</f>
        <v>Oranges</v>
      </c>
      <c r="B107" s="908"/>
      <c r="C107" t="s">
        <v>1045</v>
      </c>
      <c r="D107" s="148">
        <f>(SUMIFS('Récoltes Fruits - AGRESTE'!$AJ:$AJ,'Récoltes Fruits - AGRESTE'!$A:$A,$G$2,'Récoltes Fruits - AGRESTE'!$B:$B,'Prétraitement récoltes'!$C107)+SUMIFS('Récoltes Fruits - AGRESTE'!$AJ:$AJ,'Récoltes Fruits - AGRESTE'!$A:$A,$H$2,'Récoltes Fruits - AGRESTE'!$B:$B,'Prétraitement récoltes'!$C107))/10^4</f>
        <v>6.1855000000000002</v>
      </c>
      <c r="E107" s="148">
        <f>(SUMIFS('Récoltes Fruits - AGRESTE'!$AN:$AN,'Récoltes Fruits - AGRESTE'!$A:$A,$G$2,'Récoltes Fruits - AGRESTE'!$B:$B,'Prétraitement récoltes'!$C107)+SUMIFS('Récoltes Fruits - AGRESTE'!$AN:$AN,'Récoltes Fruits - AGRESTE'!$A:$A,$H$2,'Récoltes Fruits - AGRESTE'!$B:$B,'Prétraitement récoltes'!$C107))/10^4</f>
        <v>11.4162</v>
      </c>
      <c r="F107" s="148">
        <f>(SUMIFS('Récoltes Fruits - AGRESTE'!$AR:$AR,'Récoltes Fruits - AGRESTE'!$A:$A,$G$2,'Récoltes Fruits - AGRESTE'!$B:$B,'Prétraitement récoltes'!$C107)+SUMIFS('Récoltes Fruits - AGRESTE'!$AR:$AR,'Récoltes Fruits - AGRESTE'!$A:$A,$H$2,'Récoltes Fruits - AGRESTE'!$B:$B,'Prétraitement récoltes'!$C107))/10^4</f>
        <v>8.98</v>
      </c>
    </row>
    <row r="108" spans="1:8">
      <c r="A108" t="str">
        <f>Produits!B129</f>
        <v>Pomelos et pamplemousses</v>
      </c>
      <c r="B108" s="908"/>
      <c r="C108" t="s">
        <v>1046</v>
      </c>
      <c r="D108" s="148">
        <f>(SUMIFS('Récoltes Fruits - AGRESTE'!$AJ:$AJ,'Récoltes Fruits - AGRESTE'!$A:$A,$G$2,'Récoltes Fruits - AGRESTE'!$B:$B,'Prétraitement récoltes'!$C108)+SUMIFS('Récoltes Fruits - AGRESTE'!$AJ:$AJ,'Récoltes Fruits - AGRESTE'!$A:$A,$H$2,'Récoltes Fruits - AGRESTE'!$B:$B,'Prétraitement récoltes'!$C108))/10^4</f>
        <v>5.9911000000000003</v>
      </c>
      <c r="E108" s="148">
        <f>(SUMIFS('Récoltes Fruits - AGRESTE'!$AN:$AN,'Récoltes Fruits - AGRESTE'!$A:$A,$G$2,'Récoltes Fruits - AGRESTE'!$B:$B,'Prétraitement récoltes'!$C108)+SUMIFS('Récoltes Fruits - AGRESTE'!$AN:$AN,'Récoltes Fruits - AGRESTE'!$A:$A,$H$2,'Récoltes Fruits - AGRESTE'!$B:$B,'Prétraitement récoltes'!$C108))/10^4</f>
        <v>8.3228000000000009</v>
      </c>
      <c r="F108" s="148">
        <f>(SUMIFS('Récoltes Fruits - AGRESTE'!$AR:$AR,'Récoltes Fruits - AGRESTE'!$A:$A,$G$2,'Récoltes Fruits - AGRESTE'!$B:$B,'Prétraitement récoltes'!$C108)+SUMIFS('Récoltes Fruits - AGRESTE'!$AR:$AR,'Récoltes Fruits - AGRESTE'!$A:$A,$H$2,'Récoltes Fruits - AGRESTE'!$B:$B,'Prétraitement récoltes'!$C108))/10^4</f>
        <v>8.6478999999999999</v>
      </c>
    </row>
    <row r="109" spans="1:8">
      <c r="A109" t="str">
        <f>Produits!B133</f>
        <v>Autres agrumes</v>
      </c>
      <c r="B109" s="908"/>
      <c r="C109" t="s">
        <v>1047</v>
      </c>
      <c r="D109" s="148">
        <f>(SUMIFS('Récoltes Fruits - AGRESTE'!$AJ:$AJ,'Récoltes Fruits - AGRESTE'!$A:$A,$G$2,'Récoltes Fruits - AGRESTE'!$B:$B,'Prétraitement récoltes'!$C109)+SUMIFS('Récoltes Fruits - AGRESTE'!$AJ:$AJ,'Récoltes Fruits - AGRESTE'!$A:$A,$H$2,'Récoltes Fruits - AGRESTE'!$B:$B,'Prétraitement récoltes'!$C109))/10^4</f>
        <v>0</v>
      </c>
      <c r="E109" s="148">
        <f>(SUMIFS('Récoltes Fruits - AGRESTE'!$AN:$AN,'Récoltes Fruits - AGRESTE'!$A:$A,$G$2,'Récoltes Fruits - AGRESTE'!$B:$B,'Prétraitement récoltes'!$C109)+SUMIFS('Récoltes Fruits - AGRESTE'!$AN:$AN,'Récoltes Fruits - AGRESTE'!$A:$A,$H$2,'Récoltes Fruits - AGRESTE'!$B:$B,'Prétraitement récoltes'!$C109))/10^4</f>
        <v>0</v>
      </c>
      <c r="F109" s="148">
        <f>(SUMIFS('Récoltes Fruits - AGRESTE'!$AR:$AR,'Récoltes Fruits - AGRESTE'!$A:$A,$G$2,'Récoltes Fruits - AGRESTE'!$B:$B,'Prétraitement récoltes'!$C109)+SUMIFS('Récoltes Fruits - AGRESTE'!$AR:$AR,'Récoltes Fruits - AGRESTE'!$A:$A,$H$2,'Récoltes Fruits - AGRESTE'!$B:$B,'Prétraitement récoltes'!$C109))/10^4</f>
        <v>0</v>
      </c>
      <c r="G109" t="s">
        <v>1081</v>
      </c>
      <c r="H109" t="s">
        <v>1082</v>
      </c>
    </row>
    <row r="110" spans="1:8">
      <c r="A110" t="str">
        <f>Produits!B108</f>
        <v>Raisin de table</v>
      </c>
      <c r="B110" t="s">
        <v>239</v>
      </c>
      <c r="C110" t="s">
        <v>1077</v>
      </c>
      <c r="D110" s="148">
        <f>(SUMIFS('Récoltes Raisin - AGRESTE'!$AX:$AX,'Récoltes Raisin - AGRESTE'!$A:$A,$G$2,'Récoltes Raisin - AGRESTE'!$B:$B,'Prétraitement récoltes'!$C110)+SUMIFS('Récoltes Raisin - AGRESTE'!$AX:$AX,'Récoltes Raisin - AGRESTE'!$A:$A,$H$2,'Récoltes Raisin - AGRESTE'!$B:$B,'Prétraitement récoltes'!$C110))/10^4</f>
        <v>47.835700000000003</v>
      </c>
      <c r="E110" s="148">
        <f>(SUMIFS('Récoltes Raisin - AGRESTE'!$BB:$BB,'Récoltes Raisin - AGRESTE'!$A:$A,$G$2,'Récoltes Raisin - AGRESTE'!$B:$B,'Prétraitement récoltes'!$C110)+SUMIFS('Récoltes Raisin - AGRESTE'!$BB:$BB,'Récoltes Raisin - AGRESTE'!$A:$A,$H$2,'Récoltes Raisin - AGRESTE'!$B:$B,'Prétraitement récoltes'!$C110))/10^4</f>
        <v>50.110300000000002</v>
      </c>
      <c r="F110" s="148">
        <f>(SUMIFS('Récoltes Raisin - AGRESTE'!$BF:$BF,'Récoltes Raisin - AGRESTE'!$A:$A,$G$2,'Récoltes Raisin - AGRESTE'!$B:$B,'Prétraitement récoltes'!$C110)+SUMIFS('Récoltes Raisin - AGRESTE'!$BF:$BF,'Récoltes Raisin - AGRESTE'!$A:$A,$H$2,'Récoltes Raisin - AGRESTE'!$B:$B,'Prétraitement récoltes'!$C110))/10^4</f>
        <v>41.775100000000002</v>
      </c>
    </row>
    <row r="111" spans="1:8" ht="14.4" customHeight="1">
      <c r="A111" t="str">
        <f>Produits!B89</f>
        <v>Patates douces</v>
      </c>
      <c r="B111" s="150"/>
      <c r="G111" t="s">
        <v>1087</v>
      </c>
      <c r="H111" t="s">
        <v>1082</v>
      </c>
    </row>
    <row r="112" spans="1:8">
      <c r="A112" t="str">
        <f>Produits!B91</f>
        <v>Colocases</v>
      </c>
      <c r="B112" s="150"/>
      <c r="G112" t="s">
        <v>1087</v>
      </c>
      <c r="H112" t="s">
        <v>1082</v>
      </c>
    </row>
    <row r="113" spans="1:8">
      <c r="A113" t="str">
        <f>Produits!B42</f>
        <v>Fenouil</v>
      </c>
      <c r="B113" s="150"/>
      <c r="G113" t="s">
        <v>1087</v>
      </c>
      <c r="H113" t="s">
        <v>1082</v>
      </c>
    </row>
    <row r="114" spans="1:8">
      <c r="A114" t="str">
        <f>Produits!B54</f>
        <v>Cornichons</v>
      </c>
      <c r="B114" s="150"/>
      <c r="G114" t="s">
        <v>1087</v>
      </c>
      <c r="H114" t="s">
        <v>1082</v>
      </c>
    </row>
    <row r="115" spans="1:8">
      <c r="A115" t="str">
        <f>Produits!B99</f>
        <v>Champignons non-cultivés</v>
      </c>
      <c r="B115" s="150"/>
      <c r="G115" t="s">
        <v>1087</v>
      </c>
      <c r="H115" t="s">
        <v>1082</v>
      </c>
    </row>
    <row r="116" spans="1:8">
      <c r="A116" t="str">
        <f>Produits!B167</f>
        <v>Kakis</v>
      </c>
      <c r="B116" s="150"/>
      <c r="G116" t="s">
        <v>1087</v>
      </c>
      <c r="H116" t="s">
        <v>1082</v>
      </c>
    </row>
    <row r="117" spans="1:8">
      <c r="A117" t="str">
        <f>Produits!B163</f>
        <v>Prunelles</v>
      </c>
      <c r="B117" s="150"/>
      <c r="G117" t="s">
        <v>1087</v>
      </c>
      <c r="H117" t="s">
        <v>1082</v>
      </c>
    </row>
    <row r="118" spans="1:8">
      <c r="A118" t="str">
        <f>Produits!B149</f>
        <v>Coings</v>
      </c>
      <c r="B118" s="150"/>
      <c r="G118" t="s">
        <v>1087</v>
      </c>
      <c r="H118" t="s">
        <v>1082</v>
      </c>
    </row>
    <row r="119" spans="1:8">
      <c r="A119" t="str">
        <f>Produits!B181</f>
        <v>Pistaches</v>
      </c>
      <c r="B119" s="150"/>
      <c r="G119" t="s">
        <v>1087</v>
      </c>
      <c r="H119" t="s">
        <v>1082</v>
      </c>
    </row>
    <row r="120" spans="1:8">
      <c r="A120" t="str">
        <f>Produits!B12</f>
        <v>Arachides</v>
      </c>
      <c r="B120" s="150"/>
      <c r="G120" t="s">
        <v>1087</v>
      </c>
      <c r="H120" t="s">
        <v>1082</v>
      </c>
    </row>
    <row r="121" spans="1:8">
      <c r="A121" t="str">
        <f>Produits!B127</f>
        <v>Papaye</v>
      </c>
      <c r="B121" s="150"/>
      <c r="G121" t="s">
        <v>1087</v>
      </c>
      <c r="H121" t="s">
        <v>1082</v>
      </c>
    </row>
    <row r="122" spans="1:8">
      <c r="A122" t="str">
        <f>Produits!B115</f>
        <v>Dattes</v>
      </c>
      <c r="B122" s="150"/>
      <c r="G122" t="s">
        <v>1087</v>
      </c>
      <c r="H122" t="s">
        <v>1082</v>
      </c>
    </row>
  </sheetData>
  <mergeCells count="8">
    <mergeCell ref="B61:B109"/>
    <mergeCell ref="I45:I46"/>
    <mergeCell ref="A1:C1"/>
    <mergeCell ref="B3:B5"/>
    <mergeCell ref="D1:F1"/>
    <mergeCell ref="B6:B60"/>
    <mergeCell ref="H45:H46"/>
    <mergeCell ref="G45:G4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34949-5683-4D8E-A789-41B5EF47A80D}">
  <sheetPr>
    <tabColor rgb="FFFFC000"/>
  </sheetPr>
  <dimension ref="A1:BF246"/>
  <sheetViews>
    <sheetView workbookViewId="0">
      <pane xSplit="2" ySplit="6" topLeftCell="O7" activePane="bottomRight" state="frozen"/>
      <selection sqref="A1:B1"/>
      <selection pane="topRight" sqref="A1:B1"/>
      <selection pane="bottomLeft" sqref="A1:B1"/>
      <selection pane="bottomRight" activeCell="AT17" sqref="AT17"/>
    </sheetView>
  </sheetViews>
  <sheetFormatPr baseColWidth="10" defaultRowHeight="14.4"/>
  <cols>
    <col min="1" max="1" width="11.5546875" style="143"/>
    <col min="2" max="2" width="50.33203125" style="143" customWidth="1"/>
    <col min="3" max="16" width="15.6640625" style="143" hidden="1" customWidth="1"/>
    <col min="17" max="30" width="8.6640625" style="143" hidden="1" customWidth="1"/>
    <col min="31" max="35" width="15.6640625" style="143" hidden="1" customWidth="1"/>
    <col min="36" max="36" width="15.6640625" style="143" customWidth="1"/>
    <col min="37" max="39" width="15.6640625" style="143" hidden="1" customWidth="1"/>
    <col min="40" max="40" width="13" style="143" bestFit="1" customWidth="1"/>
    <col min="41" max="43" width="15.6640625" style="143" hidden="1" customWidth="1"/>
    <col min="44" max="58" width="15.6640625" style="143" customWidth="1"/>
    <col min="59" max="59" width="14.6640625" style="143" customWidth="1"/>
    <col min="60" max="16384" width="11.5546875" style="143"/>
  </cols>
  <sheetData>
    <row r="1" spans="1:58" ht="19.8">
      <c r="A1" s="142" t="s">
        <v>850</v>
      </c>
      <c r="C1" s="144"/>
      <c r="D1" s="144"/>
      <c r="E1" s="144"/>
      <c r="F1" s="144"/>
      <c r="G1" s="144"/>
      <c r="H1" s="144"/>
      <c r="I1" s="144"/>
      <c r="J1" s="144"/>
      <c r="K1" s="144"/>
      <c r="L1" s="144"/>
      <c r="M1" s="144"/>
      <c r="N1" s="144"/>
      <c r="O1" s="144"/>
      <c r="P1" s="144"/>
      <c r="Q1" s="145"/>
      <c r="R1" s="145"/>
      <c r="S1" s="145"/>
      <c r="T1" s="145"/>
      <c r="U1" s="145"/>
      <c r="V1" s="145"/>
      <c r="W1" s="145"/>
      <c r="X1" s="145"/>
      <c r="Y1" s="145"/>
      <c r="Z1" s="145"/>
      <c r="AA1" s="145"/>
      <c r="AB1" s="145"/>
      <c r="AC1" s="145"/>
      <c r="AD1" s="145"/>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row>
    <row r="2" spans="1:58" ht="15.6">
      <c r="A2" s="146" t="s">
        <v>851</v>
      </c>
      <c r="C2" s="144"/>
      <c r="D2" s="144"/>
      <c r="E2" s="144"/>
      <c r="F2" s="144"/>
      <c r="G2" s="144"/>
      <c r="H2" s="144"/>
      <c r="I2" s="144"/>
      <c r="J2" s="144"/>
      <c r="K2" s="144"/>
      <c r="L2" s="144"/>
      <c r="M2" s="144"/>
      <c r="N2" s="144"/>
      <c r="O2" s="144"/>
      <c r="P2" s="144"/>
      <c r="Q2" s="145"/>
      <c r="R2" s="145"/>
      <c r="S2" s="145"/>
      <c r="T2" s="145"/>
      <c r="U2" s="145"/>
      <c r="V2" s="145"/>
      <c r="W2" s="145"/>
      <c r="X2" s="145"/>
      <c r="Y2" s="145"/>
      <c r="Z2" s="145"/>
      <c r="AA2" s="145"/>
      <c r="AB2" s="145"/>
      <c r="AC2" s="145"/>
      <c r="AD2" s="145"/>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row>
    <row r="3" spans="1:58">
      <c r="A3" s="143" t="s">
        <v>852</v>
      </c>
      <c r="C3" s="144"/>
      <c r="D3" s="144"/>
      <c r="E3" s="144"/>
      <c r="F3" s="144"/>
      <c r="G3" s="144"/>
      <c r="H3" s="144"/>
      <c r="I3" s="144"/>
      <c r="J3" s="144"/>
      <c r="K3" s="144"/>
      <c r="L3" s="144"/>
      <c r="M3" s="144"/>
      <c r="N3" s="144"/>
      <c r="O3" s="144"/>
      <c r="P3" s="144"/>
      <c r="Q3" s="145"/>
      <c r="R3" s="145"/>
      <c r="S3" s="145"/>
      <c r="T3" s="145"/>
      <c r="U3" s="145"/>
      <c r="V3" s="145"/>
      <c r="W3" s="145"/>
      <c r="X3" s="145"/>
      <c r="Y3" s="145"/>
      <c r="Z3" s="145"/>
      <c r="AA3" s="145"/>
      <c r="AB3" s="145"/>
      <c r="AC3" s="145"/>
      <c r="AD3" s="145"/>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row>
    <row r="4" spans="1:58">
      <c r="A4" s="143" t="s">
        <v>853</v>
      </c>
      <c r="C4" s="144"/>
      <c r="D4" s="144"/>
      <c r="E4" s="144"/>
      <c r="F4" s="144"/>
      <c r="G4" s="144"/>
      <c r="H4" s="144"/>
      <c r="I4" s="144"/>
      <c r="J4" s="144"/>
      <c r="K4" s="144"/>
      <c r="L4" s="144"/>
      <c r="M4" s="144"/>
      <c r="N4" s="144"/>
      <c r="O4" s="144"/>
      <c r="P4" s="144"/>
      <c r="Q4" s="145"/>
      <c r="R4" s="145"/>
      <c r="S4" s="145"/>
      <c r="T4" s="145"/>
      <c r="U4" s="145"/>
      <c r="V4" s="145"/>
      <c r="W4" s="145"/>
      <c r="X4" s="145"/>
      <c r="Y4" s="145"/>
      <c r="Z4" s="145"/>
      <c r="AA4" s="145"/>
      <c r="AB4" s="145"/>
      <c r="AC4" s="145"/>
      <c r="AD4" s="145"/>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row>
    <row r="5" spans="1:58">
      <c r="C5" s="144"/>
      <c r="D5" s="144"/>
      <c r="E5" s="144"/>
      <c r="F5" s="144"/>
      <c r="G5" s="144"/>
      <c r="H5" s="144"/>
      <c r="I5" s="144"/>
      <c r="J5" s="144"/>
      <c r="K5" s="144"/>
      <c r="L5" s="144"/>
      <c r="M5" s="144"/>
      <c r="N5" s="144"/>
      <c r="O5" s="144"/>
      <c r="P5" s="144"/>
      <c r="Q5" s="145"/>
      <c r="R5" s="145"/>
      <c r="S5" s="145"/>
      <c r="T5" s="145"/>
      <c r="U5" s="145"/>
      <c r="V5" s="145"/>
      <c r="W5" s="145"/>
      <c r="X5" s="145"/>
      <c r="Y5" s="145"/>
      <c r="Z5" s="145"/>
      <c r="AA5" s="145"/>
      <c r="AB5" s="145"/>
      <c r="AC5" s="145"/>
      <c r="AD5" s="145"/>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row>
    <row r="6" spans="1:58">
      <c r="A6" s="143" t="s">
        <v>854</v>
      </c>
      <c r="B6" s="143" t="s">
        <v>855</v>
      </c>
      <c r="C6" s="144" t="s">
        <v>856</v>
      </c>
      <c r="D6" s="144" t="s">
        <v>857</v>
      </c>
      <c r="E6" s="144" t="s">
        <v>858</v>
      </c>
      <c r="F6" s="144" t="s">
        <v>859</v>
      </c>
      <c r="G6" s="144" t="s">
        <v>860</v>
      </c>
      <c r="H6" s="144" t="s">
        <v>861</v>
      </c>
      <c r="I6" s="144" t="s">
        <v>862</v>
      </c>
      <c r="J6" s="144" t="s">
        <v>863</v>
      </c>
      <c r="K6" s="144" t="s">
        <v>864</v>
      </c>
      <c r="L6" s="144" t="s">
        <v>865</v>
      </c>
      <c r="M6" s="144" t="s">
        <v>866</v>
      </c>
      <c r="N6" s="144" t="s">
        <v>867</v>
      </c>
      <c r="O6" s="144" t="s">
        <v>868</v>
      </c>
      <c r="P6" s="144" t="s">
        <v>869</v>
      </c>
      <c r="Q6" s="145" t="s">
        <v>870</v>
      </c>
      <c r="R6" s="145" t="s">
        <v>871</v>
      </c>
      <c r="S6" s="145" t="s">
        <v>872</v>
      </c>
      <c r="T6" s="145" t="s">
        <v>873</v>
      </c>
      <c r="U6" s="145" t="s">
        <v>874</v>
      </c>
      <c r="V6" s="145" t="s">
        <v>875</v>
      </c>
      <c r="W6" s="145" t="s">
        <v>876</v>
      </c>
      <c r="X6" s="145" t="s">
        <v>877</v>
      </c>
      <c r="Y6" s="145" t="s">
        <v>878</v>
      </c>
      <c r="Z6" s="145" t="s">
        <v>879</v>
      </c>
      <c r="AA6" s="145" t="s">
        <v>880</v>
      </c>
      <c r="AB6" s="145" t="s">
        <v>881</v>
      </c>
      <c r="AC6" s="145" t="s">
        <v>882</v>
      </c>
      <c r="AD6" s="145" t="s">
        <v>883</v>
      </c>
      <c r="AE6" s="144" t="s">
        <v>884</v>
      </c>
      <c r="AF6" s="144" t="s">
        <v>885</v>
      </c>
      <c r="AG6" s="144" t="s">
        <v>886</v>
      </c>
      <c r="AH6" s="144" t="s">
        <v>887</v>
      </c>
      <c r="AI6" s="144" t="s">
        <v>888</v>
      </c>
      <c r="AJ6" s="144" t="s">
        <v>889</v>
      </c>
      <c r="AK6" s="144" t="s">
        <v>890</v>
      </c>
      <c r="AL6" s="144" t="s">
        <v>891</v>
      </c>
      <c r="AM6" s="144" t="s">
        <v>892</v>
      </c>
      <c r="AN6" s="144" t="s">
        <v>893</v>
      </c>
      <c r="AO6" s="144" t="s">
        <v>894</v>
      </c>
      <c r="AP6" s="144" t="s">
        <v>895</v>
      </c>
      <c r="AQ6" s="144" t="s">
        <v>896</v>
      </c>
      <c r="AR6" s="144" t="s">
        <v>897</v>
      </c>
      <c r="AS6" s="144"/>
      <c r="AT6" s="144"/>
      <c r="AU6" s="144"/>
      <c r="AV6" s="144"/>
      <c r="AW6" s="144"/>
      <c r="AX6" s="144"/>
      <c r="AY6" s="144"/>
      <c r="AZ6" s="144"/>
      <c r="BA6" s="144"/>
      <c r="BB6" s="144"/>
      <c r="BC6" s="144"/>
      <c r="BD6" s="144"/>
      <c r="BE6" s="144"/>
      <c r="BF6" s="144"/>
    </row>
    <row r="7" spans="1:58">
      <c r="A7" s="143" t="s">
        <v>898</v>
      </c>
      <c r="B7" s="143" t="s">
        <v>899</v>
      </c>
      <c r="C7" s="144">
        <v>17698</v>
      </c>
      <c r="D7" s="144">
        <v>17391</v>
      </c>
      <c r="E7" s="144">
        <v>17106</v>
      </c>
      <c r="F7" s="144">
        <v>17703</v>
      </c>
      <c r="G7" s="144">
        <v>18578</v>
      </c>
      <c r="H7" s="144">
        <v>19217</v>
      </c>
      <c r="I7" s="144">
        <v>19285</v>
      </c>
      <c r="J7" s="144">
        <v>20810</v>
      </c>
      <c r="K7" s="144">
        <v>21592</v>
      </c>
      <c r="L7" s="144">
        <v>22517</v>
      </c>
      <c r="M7" s="144">
        <v>23017</v>
      </c>
      <c r="N7" s="144">
        <v>24045</v>
      </c>
      <c r="O7" s="144">
        <v>23619</v>
      </c>
      <c r="P7" s="144">
        <v>20676</v>
      </c>
      <c r="Q7" s="145">
        <v>275.12</v>
      </c>
      <c r="R7" s="145">
        <v>308.22000000000003</v>
      </c>
      <c r="S7" s="145">
        <v>286.24</v>
      </c>
      <c r="T7" s="145">
        <v>301.2</v>
      </c>
      <c r="U7" s="145">
        <v>327.38</v>
      </c>
      <c r="V7" s="145">
        <v>325.13</v>
      </c>
      <c r="W7" s="145">
        <v>283.87</v>
      </c>
      <c r="X7" s="145">
        <v>303.36</v>
      </c>
      <c r="Y7" s="145">
        <v>282.19</v>
      </c>
      <c r="Z7" s="145">
        <v>311.31</v>
      </c>
      <c r="AA7" s="145">
        <v>307.33</v>
      </c>
      <c r="AB7" s="145">
        <v>324.67</v>
      </c>
      <c r="AC7" s="145">
        <v>302.68</v>
      </c>
      <c r="AD7" s="145">
        <v>306.97000000000003</v>
      </c>
      <c r="AE7" s="144">
        <v>4869111</v>
      </c>
      <c r="AF7" s="144">
        <v>5360333</v>
      </c>
      <c r="AG7" s="144">
        <v>4896506</v>
      </c>
      <c r="AH7" s="144">
        <v>5332215</v>
      </c>
      <c r="AI7" s="144">
        <v>6082042</v>
      </c>
      <c r="AJ7" s="144">
        <v>6248045</v>
      </c>
      <c r="AK7" s="144">
        <v>5474523</v>
      </c>
      <c r="AL7" s="144">
        <v>6312894</v>
      </c>
      <c r="AM7" s="144">
        <v>6092969</v>
      </c>
      <c r="AN7" s="144">
        <v>7009816</v>
      </c>
      <c r="AO7" s="144">
        <v>7073862</v>
      </c>
      <c r="AP7" s="144">
        <v>7806614</v>
      </c>
      <c r="AQ7" s="144">
        <v>7148892</v>
      </c>
      <c r="AR7" s="144">
        <v>6346932</v>
      </c>
      <c r="AS7" s="144"/>
      <c r="AT7" s="144"/>
      <c r="AU7" s="144"/>
      <c r="AV7" s="144"/>
      <c r="AW7" s="144"/>
      <c r="AX7" s="144"/>
      <c r="AY7" s="144"/>
      <c r="AZ7" s="144"/>
      <c r="BA7" s="144"/>
      <c r="BB7" s="144"/>
      <c r="BC7" s="144"/>
      <c r="BD7" s="144"/>
      <c r="BE7" s="144"/>
      <c r="BF7" s="144"/>
    </row>
    <row r="8" spans="1:58">
      <c r="A8" s="143" t="s">
        <v>898</v>
      </c>
      <c r="B8" s="143" t="s">
        <v>900</v>
      </c>
      <c r="C8" s="144">
        <v>0</v>
      </c>
      <c r="D8" s="144">
        <v>0</v>
      </c>
      <c r="E8" s="144">
        <v>0</v>
      </c>
      <c r="F8" s="144">
        <v>0</v>
      </c>
      <c r="G8" s="144">
        <v>0</v>
      </c>
      <c r="H8" s="144">
        <v>0</v>
      </c>
      <c r="I8" s="144">
        <v>0</v>
      </c>
      <c r="J8" s="144">
        <v>0</v>
      </c>
      <c r="K8" s="144">
        <v>0</v>
      </c>
      <c r="L8" s="144">
        <v>0</v>
      </c>
      <c r="M8" s="144">
        <v>0</v>
      </c>
      <c r="N8" s="144">
        <v>0</v>
      </c>
      <c r="O8" s="144">
        <v>0</v>
      </c>
      <c r="P8" s="144">
        <v>0</v>
      </c>
      <c r="Q8" s="145"/>
      <c r="R8" s="145"/>
      <c r="S8" s="145"/>
      <c r="T8" s="145"/>
      <c r="U8" s="145"/>
      <c r="V8" s="145"/>
      <c r="W8" s="145"/>
      <c r="X8" s="145"/>
      <c r="Y8" s="145"/>
      <c r="Z8" s="145"/>
      <c r="AA8" s="145"/>
      <c r="AB8" s="145"/>
      <c r="AC8" s="145"/>
      <c r="AD8" s="145"/>
      <c r="AE8" s="144">
        <v>1093007</v>
      </c>
      <c r="AF8" s="144">
        <v>833452</v>
      </c>
      <c r="AG8" s="144">
        <v>1116867</v>
      </c>
      <c r="AH8" s="144">
        <v>612297</v>
      </c>
      <c r="AI8" s="144">
        <v>672018</v>
      </c>
      <c r="AJ8" s="144">
        <v>801581</v>
      </c>
      <c r="AK8" s="144">
        <v>948898</v>
      </c>
      <c r="AL8" s="144">
        <v>893027</v>
      </c>
      <c r="AM8" s="144">
        <v>792472</v>
      </c>
      <c r="AN8" s="144">
        <v>945795</v>
      </c>
      <c r="AO8" s="144">
        <v>1047808</v>
      </c>
      <c r="AP8" s="144">
        <v>966213.11</v>
      </c>
      <c r="AQ8" s="144">
        <v>693395.2</v>
      </c>
      <c r="AR8" s="144">
        <v>1023574</v>
      </c>
      <c r="AS8" s="144"/>
      <c r="AT8" s="144"/>
      <c r="AU8" s="144"/>
      <c r="AV8" s="144"/>
      <c r="AW8" s="144"/>
      <c r="AX8" s="144"/>
      <c r="AY8" s="144"/>
      <c r="AZ8" s="144"/>
      <c r="BA8" s="144"/>
      <c r="BB8" s="144"/>
      <c r="BC8" s="144"/>
      <c r="BD8" s="144"/>
      <c r="BE8" s="144"/>
      <c r="BF8" s="144"/>
    </row>
    <row r="9" spans="1:58">
      <c r="A9" s="143" t="s">
        <v>898</v>
      </c>
      <c r="B9" s="143" t="s">
        <v>901</v>
      </c>
      <c r="C9" s="144">
        <v>20072</v>
      </c>
      <c r="D9" s="144">
        <v>20213</v>
      </c>
      <c r="E9" s="144">
        <v>20452</v>
      </c>
      <c r="F9" s="144">
        <v>20222</v>
      </c>
      <c r="G9" s="144">
        <v>18272</v>
      </c>
      <c r="H9" s="144">
        <v>21014</v>
      </c>
      <c r="I9" s="144">
        <v>23215</v>
      </c>
      <c r="J9" s="144">
        <v>23315</v>
      </c>
      <c r="K9" s="144">
        <v>24075</v>
      </c>
      <c r="L9" s="144">
        <v>22379</v>
      </c>
      <c r="M9" s="144">
        <v>23600</v>
      </c>
      <c r="N9" s="144">
        <v>23767</v>
      </c>
      <c r="O9" s="144">
        <v>20877</v>
      </c>
      <c r="P9" s="144">
        <v>16733</v>
      </c>
      <c r="Q9" s="145">
        <v>495.88</v>
      </c>
      <c r="R9" s="145">
        <v>548.69000000000005</v>
      </c>
      <c r="S9" s="145">
        <v>521.14</v>
      </c>
      <c r="T9" s="145">
        <v>528.66</v>
      </c>
      <c r="U9" s="145">
        <v>565.21</v>
      </c>
      <c r="V9" s="145">
        <v>440.82</v>
      </c>
      <c r="W9" s="145">
        <v>418.07</v>
      </c>
      <c r="X9" s="145">
        <v>479.59</v>
      </c>
      <c r="Y9" s="145">
        <v>397.4</v>
      </c>
      <c r="Z9" s="145">
        <v>428.35</v>
      </c>
      <c r="AA9" s="145">
        <v>378.43</v>
      </c>
      <c r="AB9" s="145">
        <v>452.64</v>
      </c>
      <c r="AC9" s="145">
        <v>393.93</v>
      </c>
      <c r="AD9" s="145">
        <v>433.92</v>
      </c>
      <c r="AE9" s="144">
        <v>9953362</v>
      </c>
      <c r="AF9" s="144">
        <v>11090646</v>
      </c>
      <c r="AG9" s="144">
        <v>10658320</v>
      </c>
      <c r="AH9" s="144">
        <v>10690534</v>
      </c>
      <c r="AI9" s="144">
        <v>10327571</v>
      </c>
      <c r="AJ9" s="144">
        <v>9263487</v>
      </c>
      <c r="AK9" s="144">
        <v>9705460</v>
      </c>
      <c r="AL9" s="144">
        <v>11181620</v>
      </c>
      <c r="AM9" s="144">
        <v>9567500</v>
      </c>
      <c r="AN9" s="144">
        <v>9586035</v>
      </c>
      <c r="AO9" s="144">
        <v>8930888</v>
      </c>
      <c r="AP9" s="144">
        <v>10757821</v>
      </c>
      <c r="AQ9" s="144">
        <v>8224128</v>
      </c>
      <c r="AR9" s="144">
        <v>7260767</v>
      </c>
      <c r="AS9" s="144"/>
      <c r="AT9" s="144"/>
      <c r="AU9" s="144"/>
      <c r="AV9" s="144"/>
      <c r="AW9" s="144"/>
      <c r="AX9" s="144"/>
      <c r="AY9" s="144"/>
      <c r="AZ9" s="144"/>
      <c r="BA9" s="144"/>
      <c r="BB9" s="144"/>
      <c r="BC9" s="144"/>
      <c r="BD9" s="144"/>
      <c r="BE9" s="144"/>
      <c r="BF9" s="144"/>
    </row>
    <row r="10" spans="1:58">
      <c r="A10" s="143" t="s">
        <v>898</v>
      </c>
      <c r="B10" s="143" t="s">
        <v>902</v>
      </c>
      <c r="C10" s="144">
        <v>7263</v>
      </c>
      <c r="D10" s="144">
        <v>7967</v>
      </c>
      <c r="E10" s="144">
        <v>7570</v>
      </c>
      <c r="F10" s="144">
        <v>8112</v>
      </c>
      <c r="G10" s="144">
        <v>7814</v>
      </c>
      <c r="H10" s="144">
        <v>8266</v>
      </c>
      <c r="I10" s="144">
        <v>10372</v>
      </c>
      <c r="J10" s="144">
        <v>11405</v>
      </c>
      <c r="K10" s="144">
        <v>11459</v>
      </c>
      <c r="L10" s="144">
        <v>12173</v>
      </c>
      <c r="M10" s="144">
        <v>12143</v>
      </c>
      <c r="N10" s="144">
        <v>12254</v>
      </c>
      <c r="O10" s="144">
        <v>12550</v>
      </c>
      <c r="P10" s="144">
        <v>12306</v>
      </c>
      <c r="Q10" s="145">
        <v>220.56</v>
      </c>
      <c r="R10" s="145">
        <v>251.92</v>
      </c>
      <c r="S10" s="145">
        <v>254.14</v>
      </c>
      <c r="T10" s="145">
        <v>259.68</v>
      </c>
      <c r="U10" s="145">
        <v>245.4</v>
      </c>
      <c r="V10" s="145">
        <v>252.32</v>
      </c>
      <c r="W10" s="145">
        <v>269.42</v>
      </c>
      <c r="X10" s="145">
        <v>314.31</v>
      </c>
      <c r="Y10" s="145">
        <v>308.97000000000003</v>
      </c>
      <c r="Z10" s="145">
        <v>315.54000000000002</v>
      </c>
      <c r="AA10" s="145">
        <v>320.99</v>
      </c>
      <c r="AB10" s="145">
        <v>319.75</v>
      </c>
      <c r="AC10" s="145">
        <v>303.76</v>
      </c>
      <c r="AD10" s="145">
        <v>341.16</v>
      </c>
      <c r="AE10" s="144">
        <v>1601892</v>
      </c>
      <c r="AF10" s="144">
        <v>2007027</v>
      </c>
      <c r="AG10" s="144">
        <v>1923809</v>
      </c>
      <c r="AH10" s="144">
        <v>2106563</v>
      </c>
      <c r="AI10" s="144">
        <v>1917525</v>
      </c>
      <c r="AJ10" s="144">
        <v>2085651</v>
      </c>
      <c r="AK10" s="144">
        <v>2794382</v>
      </c>
      <c r="AL10" s="144">
        <v>3584705</v>
      </c>
      <c r="AM10" s="144">
        <v>3540499</v>
      </c>
      <c r="AN10" s="144">
        <v>3841097</v>
      </c>
      <c r="AO10" s="144">
        <v>3897789</v>
      </c>
      <c r="AP10" s="144">
        <v>3918195</v>
      </c>
      <c r="AQ10" s="144">
        <v>3812128</v>
      </c>
      <c r="AR10" s="144">
        <v>4198337</v>
      </c>
      <c r="AS10" s="144"/>
      <c r="AT10" s="144"/>
      <c r="AU10" s="144"/>
      <c r="AV10" s="144"/>
      <c r="AW10" s="144"/>
      <c r="AX10" s="144"/>
      <c r="AY10" s="144"/>
      <c r="AZ10" s="144"/>
      <c r="BA10" s="144"/>
      <c r="BB10" s="144"/>
      <c r="BC10" s="144"/>
      <c r="BD10" s="144"/>
      <c r="BE10" s="144"/>
      <c r="BF10" s="144"/>
    </row>
    <row r="11" spans="1:58">
      <c r="A11" s="143" t="s">
        <v>898</v>
      </c>
      <c r="B11" s="143" t="s">
        <v>903</v>
      </c>
      <c r="C11" s="144">
        <v>111890</v>
      </c>
      <c r="D11" s="144">
        <v>113066</v>
      </c>
      <c r="E11" s="144">
        <v>109142</v>
      </c>
      <c r="F11" s="144">
        <v>115635</v>
      </c>
      <c r="G11" s="144">
        <v>124663</v>
      </c>
      <c r="H11" s="144">
        <v>120484</v>
      </c>
      <c r="I11" s="144">
        <v>128116</v>
      </c>
      <c r="J11" s="144">
        <v>140588</v>
      </c>
      <c r="K11" s="144">
        <v>144986</v>
      </c>
      <c r="L11" s="144">
        <v>152652</v>
      </c>
      <c r="M11" s="144">
        <v>157425</v>
      </c>
      <c r="N11" s="144">
        <v>151293</v>
      </c>
      <c r="O11" s="144">
        <v>154336</v>
      </c>
      <c r="P11" s="144">
        <v>154041</v>
      </c>
      <c r="Q11" s="145">
        <v>434.38</v>
      </c>
      <c r="R11" s="145">
        <v>488.32</v>
      </c>
      <c r="S11" s="145">
        <v>414.53</v>
      </c>
      <c r="T11" s="145">
        <v>441.51</v>
      </c>
      <c r="U11" s="145">
        <v>498.2</v>
      </c>
      <c r="V11" s="145">
        <v>442.44</v>
      </c>
      <c r="W11" s="145">
        <v>400.87</v>
      </c>
      <c r="X11" s="145">
        <v>458.68</v>
      </c>
      <c r="Y11" s="145">
        <v>412.41</v>
      </c>
      <c r="Z11" s="145">
        <v>429</v>
      </c>
      <c r="AA11" s="145">
        <v>427.21</v>
      </c>
      <c r="AB11" s="145">
        <v>438.95</v>
      </c>
      <c r="AC11" s="145">
        <v>393.63</v>
      </c>
      <c r="AD11" s="145">
        <v>436.31</v>
      </c>
      <c r="AE11" s="144">
        <v>48602427</v>
      </c>
      <c r="AF11" s="144">
        <v>55211918</v>
      </c>
      <c r="AG11" s="144">
        <v>45243062</v>
      </c>
      <c r="AH11" s="144">
        <v>51053977</v>
      </c>
      <c r="AI11" s="144">
        <v>62106934</v>
      </c>
      <c r="AJ11" s="144">
        <v>53306339</v>
      </c>
      <c r="AK11" s="144">
        <v>51357457</v>
      </c>
      <c r="AL11" s="144">
        <v>64484948</v>
      </c>
      <c r="AM11" s="144">
        <v>59793427</v>
      </c>
      <c r="AN11" s="144">
        <v>65487034</v>
      </c>
      <c r="AO11" s="144">
        <v>67253941</v>
      </c>
      <c r="AP11" s="144">
        <v>66410198</v>
      </c>
      <c r="AQ11" s="144">
        <v>60751321</v>
      </c>
      <c r="AR11" s="144">
        <v>67210274</v>
      </c>
      <c r="AS11" s="144"/>
      <c r="AT11" s="144"/>
      <c r="AU11" s="144"/>
      <c r="AV11" s="144"/>
      <c r="AW11" s="144"/>
      <c r="AX11" s="144"/>
      <c r="AY11" s="144"/>
      <c r="AZ11" s="144"/>
      <c r="BA11" s="144"/>
      <c r="BB11" s="144"/>
      <c r="BC11" s="144"/>
      <c r="BD11" s="144"/>
      <c r="BE11" s="144"/>
      <c r="BF11" s="144"/>
    </row>
    <row r="12" spans="1:58">
      <c r="A12" s="143" t="s">
        <v>898</v>
      </c>
      <c r="B12" s="143" t="s">
        <v>904</v>
      </c>
      <c r="C12" s="144">
        <v>119153</v>
      </c>
      <c r="D12" s="144">
        <v>121033</v>
      </c>
      <c r="E12" s="144">
        <v>116712</v>
      </c>
      <c r="F12" s="144">
        <v>123747</v>
      </c>
      <c r="G12" s="144">
        <v>132477</v>
      </c>
      <c r="H12" s="144">
        <v>128750</v>
      </c>
      <c r="I12" s="144">
        <v>138488</v>
      </c>
      <c r="J12" s="144">
        <v>151993</v>
      </c>
      <c r="K12" s="144">
        <v>156445</v>
      </c>
      <c r="L12" s="144">
        <v>164825</v>
      </c>
      <c r="M12" s="144">
        <v>169568</v>
      </c>
      <c r="N12" s="144">
        <v>163547</v>
      </c>
      <c r="O12" s="144">
        <v>166886</v>
      </c>
      <c r="P12" s="144">
        <v>166347</v>
      </c>
      <c r="Q12" s="145">
        <v>421.34</v>
      </c>
      <c r="R12" s="145">
        <v>472.75</v>
      </c>
      <c r="S12" s="145">
        <v>404.13</v>
      </c>
      <c r="T12" s="145">
        <v>429.59</v>
      </c>
      <c r="U12" s="145">
        <v>483.29</v>
      </c>
      <c r="V12" s="145">
        <v>430.23</v>
      </c>
      <c r="W12" s="145">
        <v>391.02</v>
      </c>
      <c r="X12" s="145">
        <v>447.85</v>
      </c>
      <c r="Y12" s="145">
        <v>404.83</v>
      </c>
      <c r="Z12" s="145">
        <v>420.62</v>
      </c>
      <c r="AA12" s="145">
        <v>419.61</v>
      </c>
      <c r="AB12" s="145">
        <v>430.02</v>
      </c>
      <c r="AC12" s="145">
        <v>386.87</v>
      </c>
      <c r="AD12" s="145">
        <v>429.28</v>
      </c>
      <c r="AE12" s="144">
        <v>50204319</v>
      </c>
      <c r="AF12" s="144">
        <v>57218945</v>
      </c>
      <c r="AG12" s="144">
        <v>47166871</v>
      </c>
      <c r="AH12" s="144">
        <v>53160540</v>
      </c>
      <c r="AI12" s="144">
        <v>64024459</v>
      </c>
      <c r="AJ12" s="144">
        <v>55391990</v>
      </c>
      <c r="AK12" s="144">
        <v>54151839</v>
      </c>
      <c r="AL12" s="144">
        <v>68069653</v>
      </c>
      <c r="AM12" s="144">
        <v>63333926</v>
      </c>
      <c r="AN12" s="144">
        <v>69328131</v>
      </c>
      <c r="AO12" s="144">
        <v>71151730</v>
      </c>
      <c r="AP12" s="144">
        <v>70328393</v>
      </c>
      <c r="AQ12" s="144">
        <v>64563449</v>
      </c>
      <c r="AR12" s="144">
        <v>71408611</v>
      </c>
      <c r="AS12" s="144"/>
      <c r="AT12" s="144"/>
      <c r="AU12" s="144"/>
      <c r="AV12" s="144"/>
      <c r="AW12" s="144"/>
      <c r="AX12" s="144"/>
      <c r="AY12" s="144"/>
      <c r="AZ12" s="144"/>
      <c r="BA12" s="144"/>
      <c r="BB12" s="144"/>
      <c r="BC12" s="144"/>
      <c r="BD12" s="144"/>
      <c r="BE12" s="144"/>
      <c r="BF12" s="144"/>
    </row>
    <row r="13" spans="1:58">
      <c r="A13" s="143" t="s">
        <v>898</v>
      </c>
      <c r="B13" s="143" t="s">
        <v>905</v>
      </c>
      <c r="C13" s="144">
        <v>156923</v>
      </c>
      <c r="D13" s="144">
        <v>158637</v>
      </c>
      <c r="E13" s="144">
        <v>154270</v>
      </c>
      <c r="F13" s="144">
        <v>161672</v>
      </c>
      <c r="G13" s="144">
        <v>169327</v>
      </c>
      <c r="H13" s="144">
        <v>168981</v>
      </c>
      <c r="I13" s="144">
        <v>180988</v>
      </c>
      <c r="J13" s="144">
        <v>196118</v>
      </c>
      <c r="K13" s="144">
        <v>202112</v>
      </c>
      <c r="L13" s="144">
        <v>209721</v>
      </c>
      <c r="M13" s="144">
        <v>216185</v>
      </c>
      <c r="N13" s="144">
        <v>211359</v>
      </c>
      <c r="O13" s="144">
        <v>211382</v>
      </c>
      <c r="P13" s="144">
        <v>203756</v>
      </c>
      <c r="Q13" s="145">
        <v>421.35</v>
      </c>
      <c r="R13" s="145">
        <v>469.65</v>
      </c>
      <c r="S13" s="145">
        <v>413.81</v>
      </c>
      <c r="T13" s="145">
        <v>431.71</v>
      </c>
      <c r="U13" s="145">
        <v>478.99</v>
      </c>
      <c r="V13" s="145">
        <v>424.34</v>
      </c>
      <c r="W13" s="145">
        <v>388.32</v>
      </c>
      <c r="X13" s="145">
        <v>440.84</v>
      </c>
      <c r="Y13" s="145">
        <v>394.77</v>
      </c>
      <c r="Z13" s="145">
        <v>414.22</v>
      </c>
      <c r="AA13" s="145">
        <v>408</v>
      </c>
      <c r="AB13" s="145">
        <v>425.15</v>
      </c>
      <c r="AC13" s="145">
        <v>381.44</v>
      </c>
      <c r="AD13" s="145">
        <v>422.27</v>
      </c>
      <c r="AE13" s="144">
        <v>66119799</v>
      </c>
      <c r="AF13" s="144">
        <v>74503376</v>
      </c>
      <c r="AG13" s="144">
        <v>63838564</v>
      </c>
      <c r="AH13" s="144">
        <v>69795586</v>
      </c>
      <c r="AI13" s="144">
        <v>81106090</v>
      </c>
      <c r="AJ13" s="144">
        <v>71705103</v>
      </c>
      <c r="AK13" s="144">
        <v>70280720</v>
      </c>
      <c r="AL13" s="144">
        <v>86457194</v>
      </c>
      <c r="AM13" s="144">
        <v>79786867</v>
      </c>
      <c r="AN13" s="144">
        <v>86869777</v>
      </c>
      <c r="AO13" s="144">
        <v>88204288</v>
      </c>
      <c r="AP13" s="144">
        <v>89859041.109999999</v>
      </c>
      <c r="AQ13" s="144">
        <v>80629864.200000003</v>
      </c>
      <c r="AR13" s="144">
        <v>86039884</v>
      </c>
      <c r="AS13" s="144"/>
      <c r="AT13" s="144"/>
      <c r="AU13" s="144"/>
      <c r="AV13" s="144"/>
      <c r="AW13" s="144"/>
      <c r="AX13" s="144"/>
      <c r="AY13" s="144"/>
      <c r="AZ13" s="144"/>
      <c r="BA13" s="144"/>
      <c r="BB13" s="144"/>
      <c r="BC13" s="144"/>
      <c r="BD13" s="144"/>
      <c r="BE13" s="144"/>
      <c r="BF13" s="144"/>
    </row>
    <row r="14" spans="1:58">
      <c r="A14" s="143" t="s">
        <v>898</v>
      </c>
      <c r="B14" s="143" t="s">
        <v>906</v>
      </c>
      <c r="C14" s="144">
        <v>0</v>
      </c>
      <c r="D14" s="144">
        <v>0</v>
      </c>
      <c r="E14" s="144">
        <v>0</v>
      </c>
      <c r="F14" s="144">
        <v>0</v>
      </c>
      <c r="G14" s="144">
        <v>0</v>
      </c>
      <c r="H14" s="144">
        <v>0</v>
      </c>
      <c r="I14" s="144">
        <v>0</v>
      </c>
      <c r="J14" s="144">
        <v>0</v>
      </c>
      <c r="K14" s="144">
        <v>0</v>
      </c>
      <c r="L14" s="144">
        <v>0</v>
      </c>
      <c r="M14" s="144">
        <v>0</v>
      </c>
      <c r="N14" s="144">
        <v>0</v>
      </c>
      <c r="O14" s="144">
        <v>0</v>
      </c>
      <c r="P14" s="144">
        <v>0</v>
      </c>
      <c r="Q14" s="145"/>
      <c r="R14" s="145"/>
      <c r="S14" s="145"/>
      <c r="T14" s="145"/>
      <c r="U14" s="145"/>
      <c r="V14" s="145"/>
      <c r="W14" s="145"/>
      <c r="X14" s="145"/>
      <c r="Y14" s="145"/>
      <c r="Z14" s="145"/>
      <c r="AA14" s="145"/>
      <c r="AB14" s="145"/>
      <c r="AC14" s="145"/>
      <c r="AD14" s="145"/>
      <c r="AE14" s="144">
        <v>0</v>
      </c>
      <c r="AF14" s="144">
        <v>0</v>
      </c>
      <c r="AG14" s="144">
        <v>0</v>
      </c>
      <c r="AH14" s="144">
        <v>0</v>
      </c>
      <c r="AI14" s="144">
        <v>0</v>
      </c>
      <c r="AJ14" s="758">
        <v>0</v>
      </c>
      <c r="AK14" s="144">
        <v>0</v>
      </c>
      <c r="AL14" s="144">
        <v>0</v>
      </c>
      <c r="AM14" s="144">
        <v>0</v>
      </c>
      <c r="AN14" s="758">
        <v>0</v>
      </c>
      <c r="AO14" s="144">
        <v>0</v>
      </c>
      <c r="AP14" s="144">
        <v>0</v>
      </c>
      <c r="AQ14" s="144">
        <v>0</v>
      </c>
      <c r="AR14" s="758">
        <v>0</v>
      </c>
      <c r="AS14" s="144"/>
      <c r="AT14" s="144"/>
      <c r="AU14" s="144"/>
      <c r="AV14" s="144"/>
      <c r="AW14" s="144"/>
      <c r="AX14" s="144"/>
      <c r="AY14" s="144"/>
      <c r="AZ14" s="144"/>
      <c r="BA14" s="144"/>
      <c r="BB14" s="144"/>
      <c r="BC14" s="144"/>
      <c r="BD14" s="144"/>
      <c r="BE14" s="144"/>
      <c r="BF14" s="144"/>
    </row>
    <row r="15" spans="1:58">
      <c r="A15" s="143" t="s">
        <v>898</v>
      </c>
      <c r="B15" s="143" t="s">
        <v>907</v>
      </c>
      <c r="C15" s="144">
        <v>0</v>
      </c>
      <c r="D15" s="144">
        <v>0</v>
      </c>
      <c r="E15" s="144">
        <v>0</v>
      </c>
      <c r="F15" s="144">
        <v>0</v>
      </c>
      <c r="G15" s="144">
        <v>0</v>
      </c>
      <c r="H15" s="144">
        <v>0</v>
      </c>
      <c r="I15" s="144">
        <v>0</v>
      </c>
      <c r="J15" s="144">
        <v>0</v>
      </c>
      <c r="K15" s="144">
        <v>0</v>
      </c>
      <c r="L15" s="144">
        <v>0</v>
      </c>
      <c r="M15" s="144">
        <v>0</v>
      </c>
      <c r="N15" s="144">
        <v>0</v>
      </c>
      <c r="O15" s="144">
        <v>0</v>
      </c>
      <c r="P15" s="144">
        <v>0</v>
      </c>
      <c r="Q15" s="145"/>
      <c r="R15" s="145"/>
      <c r="S15" s="145"/>
      <c r="T15" s="145"/>
      <c r="U15" s="145"/>
      <c r="V15" s="145"/>
      <c r="W15" s="145"/>
      <c r="X15" s="145"/>
      <c r="Y15" s="145"/>
      <c r="Z15" s="145"/>
      <c r="AA15" s="145"/>
      <c r="AB15" s="145"/>
      <c r="AC15" s="145"/>
      <c r="AD15" s="145"/>
      <c r="AE15" s="144">
        <v>0</v>
      </c>
      <c r="AF15" s="144">
        <v>0</v>
      </c>
      <c r="AG15" s="144">
        <v>0</v>
      </c>
      <c r="AH15" s="144">
        <v>0</v>
      </c>
      <c r="AI15" s="144">
        <v>0</v>
      </c>
      <c r="AJ15" s="758">
        <v>0</v>
      </c>
      <c r="AK15" s="144">
        <v>0</v>
      </c>
      <c r="AL15" s="144">
        <v>0</v>
      </c>
      <c r="AM15" s="144">
        <v>0</v>
      </c>
      <c r="AN15" s="758">
        <v>0</v>
      </c>
      <c r="AO15" s="144">
        <v>0</v>
      </c>
      <c r="AP15" s="144">
        <v>0</v>
      </c>
      <c r="AQ15" s="144">
        <v>0</v>
      </c>
      <c r="AR15" s="758">
        <v>0</v>
      </c>
      <c r="AS15" s="144"/>
      <c r="AT15" s="144"/>
      <c r="AU15" s="144"/>
      <c r="AV15" s="144"/>
      <c r="AW15" s="144"/>
      <c r="AX15" s="144"/>
      <c r="AY15" s="144"/>
      <c r="AZ15" s="144"/>
      <c r="BA15" s="144"/>
      <c r="BB15" s="144"/>
      <c r="BC15" s="144"/>
      <c r="BD15" s="144"/>
      <c r="BE15" s="144"/>
      <c r="BF15" s="144"/>
    </row>
    <row r="16" spans="1:58">
      <c r="A16" s="143" t="s">
        <v>898</v>
      </c>
      <c r="B16" s="143" t="s">
        <v>908</v>
      </c>
      <c r="C16" s="144">
        <v>0</v>
      </c>
      <c r="D16" s="144">
        <v>0</v>
      </c>
      <c r="E16" s="144">
        <v>0</v>
      </c>
      <c r="F16" s="144">
        <v>0</v>
      </c>
      <c r="G16" s="144">
        <v>0</v>
      </c>
      <c r="H16" s="144">
        <v>0</v>
      </c>
      <c r="I16" s="144">
        <v>0</v>
      </c>
      <c r="J16" s="144">
        <v>0</v>
      </c>
      <c r="K16" s="144">
        <v>0</v>
      </c>
      <c r="L16" s="144">
        <v>0</v>
      </c>
      <c r="M16" s="144">
        <v>0</v>
      </c>
      <c r="N16" s="144">
        <v>0</v>
      </c>
      <c r="O16" s="144">
        <v>0</v>
      </c>
      <c r="P16" s="144">
        <v>0</v>
      </c>
      <c r="Q16" s="145"/>
      <c r="R16" s="145"/>
      <c r="S16" s="145"/>
      <c r="T16" s="145"/>
      <c r="U16" s="145"/>
      <c r="V16" s="145"/>
      <c r="W16" s="145"/>
      <c r="X16" s="145"/>
      <c r="Y16" s="145"/>
      <c r="Z16" s="145"/>
      <c r="AA16" s="145"/>
      <c r="AB16" s="145"/>
      <c r="AC16" s="145"/>
      <c r="AD16" s="145"/>
      <c r="AE16" s="144">
        <v>0</v>
      </c>
      <c r="AF16" s="144">
        <v>0</v>
      </c>
      <c r="AG16" s="144">
        <v>0</v>
      </c>
      <c r="AH16" s="144">
        <v>0</v>
      </c>
      <c r="AI16" s="144">
        <v>0</v>
      </c>
      <c r="AJ16" s="758">
        <v>0</v>
      </c>
      <c r="AK16" s="144">
        <v>0</v>
      </c>
      <c r="AL16" s="144">
        <v>0</v>
      </c>
      <c r="AM16" s="144">
        <v>0</v>
      </c>
      <c r="AN16" s="758">
        <v>0</v>
      </c>
      <c r="AO16" s="144">
        <v>0</v>
      </c>
      <c r="AP16" s="144">
        <v>0</v>
      </c>
      <c r="AQ16" s="144">
        <v>0</v>
      </c>
      <c r="AR16" s="758">
        <v>0</v>
      </c>
      <c r="AS16" s="144"/>
      <c r="AT16" s="144"/>
      <c r="AU16" s="144"/>
      <c r="AV16" s="144"/>
      <c r="AW16" s="144"/>
      <c r="AX16" s="144"/>
      <c r="AY16" s="144"/>
      <c r="AZ16" s="144"/>
      <c r="BA16" s="144"/>
      <c r="BB16" s="144"/>
      <c r="BC16" s="144"/>
      <c r="BD16" s="144"/>
      <c r="BE16" s="144"/>
      <c r="BF16" s="144"/>
    </row>
    <row r="17" spans="1:58">
      <c r="A17" s="143" t="s">
        <v>898</v>
      </c>
      <c r="B17" s="143" t="s">
        <v>909</v>
      </c>
      <c r="C17" s="144">
        <v>0</v>
      </c>
      <c r="D17" s="144">
        <v>0</v>
      </c>
      <c r="E17" s="144">
        <v>0</v>
      </c>
      <c r="F17" s="144">
        <v>0</v>
      </c>
      <c r="G17" s="144">
        <v>0</v>
      </c>
      <c r="H17" s="144">
        <v>0</v>
      </c>
      <c r="I17" s="144">
        <v>0</v>
      </c>
      <c r="J17" s="144">
        <v>0</v>
      </c>
      <c r="K17" s="144">
        <v>0</v>
      </c>
      <c r="L17" s="144">
        <v>0</v>
      </c>
      <c r="M17" s="144">
        <v>0</v>
      </c>
      <c r="N17" s="144">
        <v>0</v>
      </c>
      <c r="O17" s="144">
        <v>0</v>
      </c>
      <c r="P17" s="144">
        <v>0</v>
      </c>
      <c r="Q17" s="145"/>
      <c r="R17" s="145"/>
      <c r="S17" s="145"/>
      <c r="T17" s="145"/>
      <c r="U17" s="145"/>
      <c r="V17" s="145"/>
      <c r="W17" s="145"/>
      <c r="X17" s="145"/>
      <c r="Y17" s="145"/>
      <c r="Z17" s="145"/>
      <c r="AA17" s="145"/>
      <c r="AB17" s="145"/>
      <c r="AC17" s="145"/>
      <c r="AD17" s="145"/>
      <c r="AE17" s="144">
        <v>0</v>
      </c>
      <c r="AF17" s="144">
        <v>0</v>
      </c>
      <c r="AG17" s="144">
        <v>0</v>
      </c>
      <c r="AH17" s="144">
        <v>0</v>
      </c>
      <c r="AI17" s="144">
        <v>0</v>
      </c>
      <c r="AJ17" s="144">
        <v>0</v>
      </c>
      <c r="AK17" s="144">
        <v>0</v>
      </c>
      <c r="AL17" s="144">
        <v>0</v>
      </c>
      <c r="AM17" s="144">
        <v>0</v>
      </c>
      <c r="AN17" s="144">
        <v>0</v>
      </c>
      <c r="AO17" s="144">
        <v>0</v>
      </c>
      <c r="AP17" s="144">
        <v>0</v>
      </c>
      <c r="AQ17" s="144">
        <v>0</v>
      </c>
      <c r="AR17" s="144">
        <v>0</v>
      </c>
      <c r="AS17" s="144"/>
      <c r="AT17" s="144"/>
      <c r="AU17" s="144"/>
      <c r="AV17" s="144"/>
      <c r="AW17" s="144"/>
      <c r="AX17" s="144"/>
      <c r="AY17" s="144"/>
      <c r="AZ17" s="144"/>
      <c r="BA17" s="144"/>
      <c r="BB17" s="144"/>
      <c r="BC17" s="144"/>
      <c r="BD17" s="144"/>
      <c r="BE17" s="144"/>
      <c r="BF17" s="144"/>
    </row>
    <row r="18" spans="1:58">
      <c r="A18" s="143" t="s">
        <v>898</v>
      </c>
      <c r="B18" s="143" t="s">
        <v>910</v>
      </c>
      <c r="C18" s="144">
        <v>156923</v>
      </c>
      <c r="D18" s="144">
        <v>158637</v>
      </c>
      <c r="E18" s="144">
        <v>154270</v>
      </c>
      <c r="F18" s="144">
        <v>161672</v>
      </c>
      <c r="G18" s="144">
        <v>169327</v>
      </c>
      <c r="H18" s="144">
        <v>168981</v>
      </c>
      <c r="I18" s="144">
        <v>180988</v>
      </c>
      <c r="J18" s="144">
        <v>196118</v>
      </c>
      <c r="K18" s="144">
        <v>202112</v>
      </c>
      <c r="L18" s="144">
        <v>209721</v>
      </c>
      <c r="M18" s="144">
        <v>216185</v>
      </c>
      <c r="N18" s="144">
        <v>211359</v>
      </c>
      <c r="O18" s="144">
        <v>211382</v>
      </c>
      <c r="P18" s="144">
        <v>203756</v>
      </c>
      <c r="Q18" s="145"/>
      <c r="R18" s="145"/>
      <c r="S18" s="145"/>
      <c r="T18" s="145"/>
      <c r="U18" s="145"/>
      <c r="V18" s="145"/>
      <c r="W18" s="145"/>
      <c r="X18" s="145"/>
      <c r="Y18" s="145"/>
      <c r="Z18" s="145"/>
      <c r="AA18" s="145"/>
      <c r="AB18" s="145"/>
      <c r="AC18" s="145"/>
      <c r="AD18" s="145"/>
      <c r="AE18" s="144">
        <v>66119799</v>
      </c>
      <c r="AF18" s="144">
        <v>74503376</v>
      </c>
      <c r="AG18" s="144">
        <v>63838564</v>
      </c>
      <c r="AH18" s="144">
        <v>69795586</v>
      </c>
      <c r="AI18" s="144">
        <v>81106090</v>
      </c>
      <c r="AJ18" s="144">
        <v>71705103</v>
      </c>
      <c r="AK18" s="144">
        <v>70280720</v>
      </c>
      <c r="AL18" s="144">
        <v>86457194</v>
      </c>
      <c r="AM18" s="144">
        <v>79786867</v>
      </c>
      <c r="AN18" s="144">
        <v>86869777</v>
      </c>
      <c r="AO18" s="144">
        <v>88204288</v>
      </c>
      <c r="AP18" s="144">
        <v>89859041.109999999</v>
      </c>
      <c r="AQ18" s="144">
        <v>80629864.200000003</v>
      </c>
      <c r="AR18" s="144">
        <v>86039884</v>
      </c>
      <c r="AS18" s="144"/>
      <c r="AT18" s="144"/>
      <c r="AU18" s="144"/>
      <c r="AV18" s="144"/>
      <c r="AW18" s="144"/>
      <c r="AX18" s="144"/>
      <c r="AY18" s="144"/>
      <c r="AZ18" s="144"/>
      <c r="BA18" s="144"/>
      <c r="BB18" s="144"/>
      <c r="BC18" s="144"/>
      <c r="BD18" s="144"/>
      <c r="BE18" s="144"/>
      <c r="BF18" s="144"/>
    </row>
    <row r="19" spans="1:58" hidden="1">
      <c r="A19" s="143" t="s">
        <v>911</v>
      </c>
      <c r="B19" s="143" t="s">
        <v>899</v>
      </c>
      <c r="C19" s="144">
        <v>34</v>
      </c>
      <c r="D19" s="144">
        <v>24</v>
      </c>
      <c r="E19" s="144">
        <v>31</v>
      </c>
      <c r="F19" s="144">
        <v>29</v>
      </c>
      <c r="G19" s="144">
        <v>181</v>
      </c>
      <c r="H19" s="144">
        <v>209</v>
      </c>
      <c r="I19" s="144">
        <v>213</v>
      </c>
      <c r="J19" s="144">
        <v>285</v>
      </c>
      <c r="K19" s="144">
        <v>391</v>
      </c>
      <c r="L19" s="144">
        <v>389</v>
      </c>
      <c r="M19" s="144">
        <v>441</v>
      </c>
      <c r="N19" s="144">
        <v>376</v>
      </c>
      <c r="O19" s="144">
        <v>358</v>
      </c>
      <c r="P19" s="144">
        <v>313</v>
      </c>
      <c r="Q19" s="145">
        <v>278</v>
      </c>
      <c r="R19" s="145">
        <v>160</v>
      </c>
      <c r="S19" s="145">
        <v>308</v>
      </c>
      <c r="T19" s="145">
        <v>349</v>
      </c>
      <c r="U19" s="145">
        <v>377.41</v>
      </c>
      <c r="V19" s="145">
        <v>318.32</v>
      </c>
      <c r="W19" s="145">
        <v>320.58</v>
      </c>
      <c r="X19" s="145">
        <v>331.86</v>
      </c>
      <c r="Y19" s="145">
        <v>313.7</v>
      </c>
      <c r="Z19" s="145">
        <v>376.12</v>
      </c>
      <c r="AA19" s="145">
        <v>320.33999999999997</v>
      </c>
      <c r="AB19" s="145">
        <v>366.82</v>
      </c>
      <c r="AC19" s="145">
        <v>336.77</v>
      </c>
      <c r="AD19" s="145">
        <v>345.81</v>
      </c>
      <c r="AE19" s="144">
        <v>9452</v>
      </c>
      <c r="AF19" s="144">
        <v>3840</v>
      </c>
      <c r="AG19" s="144">
        <v>9548</v>
      </c>
      <c r="AH19" s="144">
        <v>10121</v>
      </c>
      <c r="AI19" s="144">
        <v>68311</v>
      </c>
      <c r="AJ19" s="144">
        <v>66528</v>
      </c>
      <c r="AK19" s="144">
        <v>68284</v>
      </c>
      <c r="AL19" s="144">
        <v>94579</v>
      </c>
      <c r="AM19" s="144">
        <v>122655</v>
      </c>
      <c r="AN19" s="144">
        <v>146311</v>
      </c>
      <c r="AO19" s="144">
        <v>141271</v>
      </c>
      <c r="AP19" s="144">
        <v>137924</v>
      </c>
      <c r="AQ19" s="144">
        <v>120564</v>
      </c>
      <c r="AR19" s="144">
        <v>108240</v>
      </c>
      <c r="AS19" s="144"/>
      <c r="AT19" s="144"/>
      <c r="AU19" s="144"/>
      <c r="AV19" s="144"/>
      <c r="AW19" s="144"/>
      <c r="AX19" s="144"/>
      <c r="AY19" s="144"/>
      <c r="AZ19" s="144"/>
      <c r="BA19" s="144"/>
      <c r="BB19" s="144"/>
      <c r="BC19" s="144"/>
      <c r="BD19" s="144"/>
      <c r="BE19" s="144"/>
      <c r="BF19" s="144"/>
    </row>
    <row r="20" spans="1:58" hidden="1">
      <c r="A20" s="143" t="s">
        <v>911</v>
      </c>
      <c r="B20" s="143" t="s">
        <v>900</v>
      </c>
      <c r="C20" s="144">
        <v>0</v>
      </c>
      <c r="D20" s="144">
        <v>0</v>
      </c>
      <c r="E20" s="144">
        <v>0</v>
      </c>
      <c r="F20" s="144">
        <v>0</v>
      </c>
      <c r="G20" s="144">
        <v>0</v>
      </c>
      <c r="H20" s="144">
        <v>0</v>
      </c>
      <c r="I20" s="144">
        <v>0</v>
      </c>
      <c r="J20" s="144">
        <v>0</v>
      </c>
      <c r="K20" s="144">
        <v>0</v>
      </c>
      <c r="L20" s="144">
        <v>0</v>
      </c>
      <c r="M20" s="144">
        <v>0</v>
      </c>
      <c r="N20" s="144">
        <v>0</v>
      </c>
      <c r="O20" s="144">
        <v>0</v>
      </c>
      <c r="P20" s="144">
        <v>0</v>
      </c>
      <c r="Q20" s="145"/>
      <c r="R20" s="145"/>
      <c r="S20" s="145"/>
      <c r="T20" s="145"/>
      <c r="U20" s="145"/>
      <c r="V20" s="145"/>
      <c r="W20" s="145"/>
      <c r="X20" s="145"/>
      <c r="Y20" s="145"/>
      <c r="Z20" s="145"/>
      <c r="AA20" s="145"/>
      <c r="AB20" s="145"/>
      <c r="AC20" s="145"/>
      <c r="AD20" s="145"/>
      <c r="AE20" s="144">
        <v>1110</v>
      </c>
      <c r="AF20" s="144">
        <v>357</v>
      </c>
      <c r="AG20" s="144">
        <v>255</v>
      </c>
      <c r="AH20" s="144">
        <v>1154</v>
      </c>
      <c r="AI20" s="144">
        <v>4212</v>
      </c>
      <c r="AJ20" s="144">
        <v>4835</v>
      </c>
      <c r="AK20" s="144">
        <v>6041</v>
      </c>
      <c r="AL20" s="144">
        <v>7829</v>
      </c>
      <c r="AM20" s="144">
        <v>9019</v>
      </c>
      <c r="AN20" s="144">
        <v>10280</v>
      </c>
      <c r="AO20" s="144">
        <v>10345</v>
      </c>
      <c r="AP20" s="144">
        <v>9283.11</v>
      </c>
      <c r="AQ20" s="144">
        <v>8411.2000000000007</v>
      </c>
      <c r="AR20" s="144">
        <v>10590</v>
      </c>
      <c r="AS20" s="144"/>
      <c r="AT20" s="144"/>
      <c r="AU20" s="144"/>
      <c r="AV20" s="144"/>
      <c r="AW20" s="144"/>
      <c r="AX20" s="144"/>
      <c r="AY20" s="144"/>
      <c r="AZ20" s="144"/>
      <c r="BA20" s="144"/>
      <c r="BB20" s="144"/>
      <c r="BC20" s="144"/>
      <c r="BD20" s="144"/>
      <c r="BE20" s="144"/>
      <c r="BF20" s="144"/>
    </row>
    <row r="21" spans="1:58" hidden="1">
      <c r="A21" s="143" t="s">
        <v>911</v>
      </c>
      <c r="B21" s="143" t="s">
        <v>901</v>
      </c>
      <c r="C21" s="144">
        <v>425</v>
      </c>
      <c r="D21" s="144">
        <v>433</v>
      </c>
      <c r="E21" s="144">
        <v>430</v>
      </c>
      <c r="F21" s="144">
        <v>400</v>
      </c>
      <c r="G21" s="144">
        <v>410</v>
      </c>
      <c r="H21" s="144">
        <v>625</v>
      </c>
      <c r="I21" s="144">
        <v>640</v>
      </c>
      <c r="J21" s="144">
        <v>855</v>
      </c>
      <c r="K21" s="144">
        <v>1015</v>
      </c>
      <c r="L21" s="144">
        <v>945</v>
      </c>
      <c r="M21" s="144">
        <v>1040</v>
      </c>
      <c r="N21" s="144">
        <v>870</v>
      </c>
      <c r="O21" s="144">
        <v>700</v>
      </c>
      <c r="P21" s="144">
        <v>455</v>
      </c>
      <c r="Q21" s="145">
        <v>510</v>
      </c>
      <c r="R21" s="145">
        <v>525</v>
      </c>
      <c r="S21" s="145">
        <v>515</v>
      </c>
      <c r="T21" s="145">
        <v>525</v>
      </c>
      <c r="U21" s="145">
        <v>565</v>
      </c>
      <c r="V21" s="145">
        <v>480</v>
      </c>
      <c r="W21" s="145">
        <v>470</v>
      </c>
      <c r="X21" s="145">
        <v>530</v>
      </c>
      <c r="Y21" s="145">
        <v>450</v>
      </c>
      <c r="Z21" s="145">
        <v>466.61</v>
      </c>
      <c r="AA21" s="145">
        <v>386.83</v>
      </c>
      <c r="AB21" s="145">
        <v>493.54</v>
      </c>
      <c r="AC21" s="145">
        <v>419.62</v>
      </c>
      <c r="AD21" s="145">
        <v>355.45</v>
      </c>
      <c r="AE21" s="144">
        <v>216750</v>
      </c>
      <c r="AF21" s="144">
        <v>227325</v>
      </c>
      <c r="AG21" s="144">
        <v>221450</v>
      </c>
      <c r="AH21" s="144">
        <v>210000</v>
      </c>
      <c r="AI21" s="144">
        <v>231650</v>
      </c>
      <c r="AJ21" s="144">
        <v>300000</v>
      </c>
      <c r="AK21" s="144">
        <v>300800</v>
      </c>
      <c r="AL21" s="144">
        <v>453150</v>
      </c>
      <c r="AM21" s="144">
        <v>456750</v>
      </c>
      <c r="AN21" s="144">
        <v>440950</v>
      </c>
      <c r="AO21" s="144">
        <v>402300</v>
      </c>
      <c r="AP21" s="144">
        <v>429380</v>
      </c>
      <c r="AQ21" s="144">
        <v>293735</v>
      </c>
      <c r="AR21" s="144">
        <v>161728</v>
      </c>
      <c r="AS21" s="144"/>
      <c r="AT21" s="144"/>
      <c r="AU21" s="144"/>
      <c r="AV21" s="144"/>
      <c r="AW21" s="144"/>
      <c r="AX21" s="144"/>
      <c r="AY21" s="144"/>
      <c r="AZ21" s="144"/>
      <c r="BA21" s="144"/>
      <c r="BB21" s="144"/>
      <c r="BC21" s="144"/>
      <c r="BD21" s="144"/>
      <c r="BE21" s="144"/>
      <c r="BF21" s="144"/>
    </row>
    <row r="22" spans="1:58" hidden="1">
      <c r="A22" s="143" t="s">
        <v>911</v>
      </c>
      <c r="B22" s="143" t="s">
        <v>902</v>
      </c>
      <c r="C22" s="144">
        <v>214</v>
      </c>
      <c r="D22" s="144">
        <v>237</v>
      </c>
      <c r="E22" s="144">
        <v>241</v>
      </c>
      <c r="F22" s="144">
        <v>261</v>
      </c>
      <c r="G22" s="144">
        <v>291</v>
      </c>
      <c r="H22" s="144">
        <v>303</v>
      </c>
      <c r="I22" s="144">
        <v>313</v>
      </c>
      <c r="J22" s="144">
        <v>323</v>
      </c>
      <c r="K22" s="144">
        <v>334</v>
      </c>
      <c r="L22" s="144">
        <v>344</v>
      </c>
      <c r="M22" s="144">
        <v>355</v>
      </c>
      <c r="N22" s="144">
        <v>355</v>
      </c>
      <c r="O22" s="144">
        <v>355</v>
      </c>
      <c r="P22" s="144">
        <v>379</v>
      </c>
      <c r="Q22" s="145">
        <v>192.78</v>
      </c>
      <c r="R22" s="145">
        <v>196.96</v>
      </c>
      <c r="S22" s="145">
        <v>194.15</v>
      </c>
      <c r="T22" s="145">
        <v>200</v>
      </c>
      <c r="U22" s="145">
        <v>210</v>
      </c>
      <c r="V22" s="145">
        <v>200</v>
      </c>
      <c r="W22" s="145">
        <v>201.63</v>
      </c>
      <c r="X22" s="145">
        <v>202.52</v>
      </c>
      <c r="Y22" s="145">
        <v>208.17</v>
      </c>
      <c r="Z22" s="145">
        <v>207.63</v>
      </c>
      <c r="AA22" s="145">
        <v>300</v>
      </c>
      <c r="AB22" s="145">
        <v>300</v>
      </c>
      <c r="AC22" s="145">
        <v>300</v>
      </c>
      <c r="AD22" s="145">
        <v>299.55</v>
      </c>
      <c r="AE22" s="144">
        <v>41255</v>
      </c>
      <c r="AF22" s="144">
        <v>46680</v>
      </c>
      <c r="AG22" s="144">
        <v>46790</v>
      </c>
      <c r="AH22" s="144">
        <v>52200</v>
      </c>
      <c r="AI22" s="144">
        <v>61110</v>
      </c>
      <c r="AJ22" s="144">
        <v>60600</v>
      </c>
      <c r="AK22" s="144">
        <v>63110</v>
      </c>
      <c r="AL22" s="144">
        <v>65415</v>
      </c>
      <c r="AM22" s="144">
        <v>69530</v>
      </c>
      <c r="AN22" s="144">
        <v>71425</v>
      </c>
      <c r="AO22" s="144">
        <v>106500</v>
      </c>
      <c r="AP22" s="144">
        <v>106500</v>
      </c>
      <c r="AQ22" s="144">
        <v>106500</v>
      </c>
      <c r="AR22" s="144">
        <v>113530</v>
      </c>
      <c r="AS22" s="144"/>
      <c r="AT22" s="144"/>
      <c r="AU22" s="144"/>
      <c r="AV22" s="144"/>
      <c r="AW22" s="144"/>
      <c r="AX22" s="144"/>
      <c r="AY22" s="144"/>
      <c r="AZ22" s="144"/>
      <c r="BA22" s="144"/>
      <c r="BB22" s="144"/>
      <c r="BC22" s="144"/>
      <c r="BD22" s="144"/>
      <c r="BE22" s="144"/>
      <c r="BF22" s="144"/>
    </row>
    <row r="23" spans="1:58" hidden="1">
      <c r="A23" s="143" t="s">
        <v>911</v>
      </c>
      <c r="B23" s="143" t="s">
        <v>903</v>
      </c>
      <c r="C23" s="144">
        <v>2643</v>
      </c>
      <c r="D23" s="144">
        <v>2615</v>
      </c>
      <c r="E23" s="144">
        <v>2556</v>
      </c>
      <c r="F23" s="144">
        <v>2556</v>
      </c>
      <c r="G23" s="144">
        <v>2670</v>
      </c>
      <c r="H23" s="144">
        <v>2588</v>
      </c>
      <c r="I23" s="144">
        <v>3018</v>
      </c>
      <c r="J23" s="144">
        <v>3313</v>
      </c>
      <c r="K23" s="144">
        <v>2998</v>
      </c>
      <c r="L23" s="144">
        <v>3189</v>
      </c>
      <c r="M23" s="144">
        <v>3407</v>
      </c>
      <c r="N23" s="144">
        <v>3078</v>
      </c>
      <c r="O23" s="144">
        <v>2986</v>
      </c>
      <c r="P23" s="144">
        <v>3171</v>
      </c>
      <c r="Q23" s="145">
        <v>430</v>
      </c>
      <c r="R23" s="145">
        <v>480</v>
      </c>
      <c r="S23" s="145">
        <v>450</v>
      </c>
      <c r="T23" s="145">
        <v>465</v>
      </c>
      <c r="U23" s="145">
        <v>510</v>
      </c>
      <c r="V23" s="145">
        <v>490</v>
      </c>
      <c r="W23" s="145">
        <v>480</v>
      </c>
      <c r="X23" s="145">
        <v>529.14</v>
      </c>
      <c r="Y23" s="145">
        <v>440</v>
      </c>
      <c r="Z23" s="145">
        <v>470</v>
      </c>
      <c r="AA23" s="145">
        <v>480</v>
      </c>
      <c r="AB23" s="145">
        <v>490</v>
      </c>
      <c r="AC23" s="145">
        <v>417</v>
      </c>
      <c r="AD23" s="145">
        <v>463.42</v>
      </c>
      <c r="AE23" s="144">
        <v>1136490</v>
      </c>
      <c r="AF23" s="144">
        <v>1255200</v>
      </c>
      <c r="AG23" s="144">
        <v>1150200</v>
      </c>
      <c r="AH23" s="144">
        <v>1188540</v>
      </c>
      <c r="AI23" s="144">
        <v>1361700</v>
      </c>
      <c r="AJ23" s="144">
        <v>1268120</v>
      </c>
      <c r="AK23" s="144">
        <v>1448640</v>
      </c>
      <c r="AL23" s="144">
        <v>1753040</v>
      </c>
      <c r="AM23" s="144">
        <v>1319120</v>
      </c>
      <c r="AN23" s="144">
        <v>1498830</v>
      </c>
      <c r="AO23" s="144">
        <v>1635360</v>
      </c>
      <c r="AP23" s="144">
        <v>1508220</v>
      </c>
      <c r="AQ23" s="144">
        <v>1245162</v>
      </c>
      <c r="AR23" s="144">
        <v>1469489</v>
      </c>
      <c r="AS23" s="144"/>
      <c r="AT23" s="144"/>
      <c r="AU23" s="144"/>
      <c r="AV23" s="144"/>
      <c r="AW23" s="144"/>
      <c r="AX23" s="144"/>
      <c r="AY23" s="144"/>
      <c r="AZ23" s="144"/>
      <c r="BA23" s="144"/>
      <c r="BB23" s="144"/>
      <c r="BC23" s="144"/>
      <c r="BD23" s="144"/>
      <c r="BE23" s="144"/>
      <c r="BF23" s="144"/>
    </row>
    <row r="24" spans="1:58" hidden="1">
      <c r="A24" s="143" t="s">
        <v>911</v>
      </c>
      <c r="B24" s="143" t="s">
        <v>904</v>
      </c>
      <c r="C24" s="144">
        <v>2857</v>
      </c>
      <c r="D24" s="144">
        <v>2852</v>
      </c>
      <c r="E24" s="144">
        <v>2797</v>
      </c>
      <c r="F24" s="144">
        <v>2817</v>
      </c>
      <c r="G24" s="144">
        <v>2961</v>
      </c>
      <c r="H24" s="144">
        <v>2891</v>
      </c>
      <c r="I24" s="144">
        <v>3331</v>
      </c>
      <c r="J24" s="144">
        <v>3636</v>
      </c>
      <c r="K24" s="144">
        <v>3332</v>
      </c>
      <c r="L24" s="144">
        <v>3533</v>
      </c>
      <c r="M24" s="144">
        <v>3762</v>
      </c>
      <c r="N24" s="144">
        <v>3433</v>
      </c>
      <c r="O24" s="144">
        <v>3341</v>
      </c>
      <c r="P24" s="144">
        <v>3550</v>
      </c>
      <c r="Q24" s="145">
        <v>412.23</v>
      </c>
      <c r="R24" s="145">
        <v>456.48</v>
      </c>
      <c r="S24" s="145">
        <v>427.95</v>
      </c>
      <c r="T24" s="145">
        <v>440.45</v>
      </c>
      <c r="U24" s="145">
        <v>480.52</v>
      </c>
      <c r="V24" s="145">
        <v>459.61</v>
      </c>
      <c r="W24" s="145">
        <v>453.84</v>
      </c>
      <c r="X24" s="145">
        <v>500.13</v>
      </c>
      <c r="Y24" s="145">
        <v>416.76</v>
      </c>
      <c r="Z24" s="145">
        <v>444.45</v>
      </c>
      <c r="AA24" s="145">
        <v>463.01</v>
      </c>
      <c r="AB24" s="145">
        <v>470.35</v>
      </c>
      <c r="AC24" s="145">
        <v>404.57</v>
      </c>
      <c r="AD24" s="145">
        <v>445.92</v>
      </c>
      <c r="AE24" s="144">
        <v>1177745</v>
      </c>
      <c r="AF24" s="144">
        <v>1301880</v>
      </c>
      <c r="AG24" s="144">
        <v>1196990</v>
      </c>
      <c r="AH24" s="144">
        <v>1240740</v>
      </c>
      <c r="AI24" s="144">
        <v>1422810</v>
      </c>
      <c r="AJ24" s="144">
        <v>1328720</v>
      </c>
      <c r="AK24" s="144">
        <v>1511750</v>
      </c>
      <c r="AL24" s="144">
        <v>1818455</v>
      </c>
      <c r="AM24" s="144">
        <v>1388650</v>
      </c>
      <c r="AN24" s="144">
        <v>1570255</v>
      </c>
      <c r="AO24" s="144">
        <v>1741860</v>
      </c>
      <c r="AP24" s="144">
        <v>1614720</v>
      </c>
      <c r="AQ24" s="144">
        <v>1351662</v>
      </c>
      <c r="AR24" s="144">
        <v>1583019</v>
      </c>
      <c r="AS24" s="144"/>
      <c r="AT24" s="144"/>
      <c r="AU24" s="144"/>
      <c r="AV24" s="144"/>
      <c r="AW24" s="144"/>
      <c r="AX24" s="144"/>
      <c r="AY24" s="144"/>
      <c r="AZ24" s="144"/>
      <c r="BA24" s="144"/>
      <c r="BB24" s="144"/>
      <c r="BC24" s="144"/>
      <c r="BD24" s="144"/>
      <c r="BE24" s="144"/>
      <c r="BF24" s="144"/>
    </row>
    <row r="25" spans="1:58" hidden="1">
      <c r="A25" s="143" t="s">
        <v>911</v>
      </c>
      <c r="B25" s="143" t="s">
        <v>905</v>
      </c>
      <c r="C25" s="144">
        <v>3316</v>
      </c>
      <c r="D25" s="144">
        <v>3309</v>
      </c>
      <c r="E25" s="144">
        <v>3258</v>
      </c>
      <c r="F25" s="144">
        <v>3246</v>
      </c>
      <c r="G25" s="144">
        <v>3552</v>
      </c>
      <c r="H25" s="144">
        <v>3725</v>
      </c>
      <c r="I25" s="144">
        <v>4184</v>
      </c>
      <c r="J25" s="144">
        <v>4776</v>
      </c>
      <c r="K25" s="144">
        <v>4738</v>
      </c>
      <c r="L25" s="144">
        <v>4867</v>
      </c>
      <c r="M25" s="144">
        <v>5243</v>
      </c>
      <c r="N25" s="144">
        <v>4679</v>
      </c>
      <c r="O25" s="144">
        <v>4399</v>
      </c>
      <c r="P25" s="144">
        <v>4318</v>
      </c>
      <c r="Q25" s="145">
        <v>423.72</v>
      </c>
      <c r="R25" s="145">
        <v>463.4</v>
      </c>
      <c r="S25" s="145">
        <v>438.38</v>
      </c>
      <c r="T25" s="145">
        <v>450.41</v>
      </c>
      <c r="U25" s="145">
        <v>486.2</v>
      </c>
      <c r="V25" s="145">
        <v>456.4</v>
      </c>
      <c r="W25" s="145">
        <v>450.97</v>
      </c>
      <c r="X25" s="145">
        <v>497.07</v>
      </c>
      <c r="Y25" s="145">
        <v>417.28</v>
      </c>
      <c r="Z25" s="145">
        <v>445.41</v>
      </c>
      <c r="AA25" s="145">
        <v>437.87</v>
      </c>
      <c r="AB25" s="145">
        <v>468.33</v>
      </c>
      <c r="AC25" s="145">
        <v>403.36</v>
      </c>
      <c r="AD25" s="145">
        <v>431.58</v>
      </c>
      <c r="AE25" s="144">
        <v>1405057</v>
      </c>
      <c r="AF25" s="144">
        <v>1533402</v>
      </c>
      <c r="AG25" s="144">
        <v>1428243</v>
      </c>
      <c r="AH25" s="144">
        <v>1462015</v>
      </c>
      <c r="AI25" s="144">
        <v>1726983</v>
      </c>
      <c r="AJ25" s="144">
        <v>1700083</v>
      </c>
      <c r="AK25" s="144">
        <v>1886875</v>
      </c>
      <c r="AL25" s="144">
        <v>2374013</v>
      </c>
      <c r="AM25" s="144">
        <v>1977074</v>
      </c>
      <c r="AN25" s="144">
        <v>2167796</v>
      </c>
      <c r="AO25" s="144">
        <v>2295776</v>
      </c>
      <c r="AP25" s="144">
        <v>2191307.11</v>
      </c>
      <c r="AQ25" s="144">
        <v>1774372.2</v>
      </c>
      <c r="AR25" s="144">
        <v>1863577</v>
      </c>
      <c r="AS25" s="144"/>
      <c r="AT25" s="144"/>
      <c r="AU25" s="144"/>
      <c r="AV25" s="144"/>
      <c r="AW25" s="144"/>
      <c r="AX25" s="144"/>
      <c r="AY25" s="144"/>
      <c r="AZ25" s="144"/>
      <c r="BA25" s="144"/>
      <c r="BB25" s="144"/>
      <c r="BC25" s="144"/>
      <c r="BD25" s="144"/>
      <c r="BE25" s="144"/>
      <c r="BF25" s="144"/>
    </row>
    <row r="26" spans="1:58" hidden="1">
      <c r="A26" s="143" t="s">
        <v>911</v>
      </c>
      <c r="B26" s="143" t="s">
        <v>906</v>
      </c>
      <c r="C26" s="144">
        <v>0</v>
      </c>
      <c r="D26" s="144">
        <v>0</v>
      </c>
      <c r="E26" s="144">
        <v>0</v>
      </c>
      <c r="F26" s="144">
        <v>0</v>
      </c>
      <c r="G26" s="144">
        <v>0</v>
      </c>
      <c r="H26" s="144">
        <v>0</v>
      </c>
      <c r="I26" s="144">
        <v>0</v>
      </c>
      <c r="J26" s="144">
        <v>0</v>
      </c>
      <c r="K26" s="144">
        <v>0</v>
      </c>
      <c r="L26" s="144">
        <v>0</v>
      </c>
      <c r="M26" s="144">
        <v>0</v>
      </c>
      <c r="N26" s="144">
        <v>0</v>
      </c>
      <c r="O26" s="144">
        <v>0</v>
      </c>
      <c r="P26" s="144">
        <v>0</v>
      </c>
      <c r="Q26" s="145"/>
      <c r="R26" s="145"/>
      <c r="S26" s="145"/>
      <c r="T26" s="145"/>
      <c r="U26" s="145"/>
      <c r="V26" s="145"/>
      <c r="W26" s="145"/>
      <c r="X26" s="145"/>
      <c r="Y26" s="145"/>
      <c r="Z26" s="145"/>
      <c r="AA26" s="145"/>
      <c r="AB26" s="145"/>
      <c r="AC26" s="145"/>
      <c r="AD26" s="145"/>
      <c r="AE26" s="144">
        <v>0</v>
      </c>
      <c r="AF26" s="144">
        <v>0</v>
      </c>
      <c r="AG26" s="144">
        <v>0</v>
      </c>
      <c r="AH26" s="144">
        <v>0</v>
      </c>
      <c r="AI26" s="144">
        <v>0</v>
      </c>
      <c r="AJ26" s="144">
        <v>0</v>
      </c>
      <c r="AK26" s="144">
        <v>0</v>
      </c>
      <c r="AL26" s="144">
        <v>0</v>
      </c>
      <c r="AM26" s="144">
        <v>0</v>
      </c>
      <c r="AN26" s="144">
        <v>0</v>
      </c>
      <c r="AO26" s="144">
        <v>0</v>
      </c>
      <c r="AP26" s="144">
        <v>0</v>
      </c>
      <c r="AQ26" s="144">
        <v>0</v>
      </c>
      <c r="AR26" s="144">
        <v>0</v>
      </c>
      <c r="AS26" s="144"/>
      <c r="AT26" s="144"/>
      <c r="AU26" s="144"/>
      <c r="AV26" s="144"/>
      <c r="AW26" s="144"/>
      <c r="AX26" s="144"/>
      <c r="AY26" s="144"/>
      <c r="AZ26" s="144"/>
      <c r="BA26" s="144"/>
      <c r="BB26" s="144"/>
      <c r="BC26" s="144"/>
      <c r="BD26" s="144"/>
      <c r="BE26" s="144"/>
      <c r="BF26" s="144"/>
    </row>
    <row r="27" spans="1:58" hidden="1">
      <c r="A27" s="143" t="s">
        <v>911</v>
      </c>
      <c r="B27" s="143" t="s">
        <v>907</v>
      </c>
      <c r="C27" s="144">
        <v>0</v>
      </c>
      <c r="D27" s="144">
        <v>0</v>
      </c>
      <c r="E27" s="144">
        <v>0</v>
      </c>
      <c r="F27" s="144">
        <v>0</v>
      </c>
      <c r="G27" s="144">
        <v>0</v>
      </c>
      <c r="H27" s="144">
        <v>0</v>
      </c>
      <c r="I27" s="144">
        <v>0</v>
      </c>
      <c r="J27" s="144">
        <v>0</v>
      </c>
      <c r="K27" s="144">
        <v>0</v>
      </c>
      <c r="L27" s="144">
        <v>0</v>
      </c>
      <c r="M27" s="144">
        <v>0</v>
      </c>
      <c r="N27" s="144">
        <v>0</v>
      </c>
      <c r="O27" s="144">
        <v>0</v>
      </c>
      <c r="P27" s="144">
        <v>0</v>
      </c>
      <c r="Q27" s="145"/>
      <c r="R27" s="145"/>
      <c r="S27" s="145"/>
      <c r="T27" s="145"/>
      <c r="U27" s="145"/>
      <c r="V27" s="145"/>
      <c r="W27" s="145"/>
      <c r="X27" s="145"/>
      <c r="Y27" s="145"/>
      <c r="Z27" s="145"/>
      <c r="AA27" s="145"/>
      <c r="AB27" s="145"/>
      <c r="AC27" s="145"/>
      <c r="AD27" s="145"/>
      <c r="AE27" s="144">
        <v>0</v>
      </c>
      <c r="AF27" s="144">
        <v>0</v>
      </c>
      <c r="AG27" s="144">
        <v>0</v>
      </c>
      <c r="AH27" s="144">
        <v>0</v>
      </c>
      <c r="AI27" s="144">
        <v>0</v>
      </c>
      <c r="AJ27" s="144">
        <v>0</v>
      </c>
      <c r="AK27" s="144">
        <v>0</v>
      </c>
      <c r="AL27" s="144">
        <v>0</v>
      </c>
      <c r="AM27" s="144">
        <v>0</v>
      </c>
      <c r="AN27" s="144">
        <v>0</v>
      </c>
      <c r="AO27" s="144">
        <v>0</v>
      </c>
      <c r="AP27" s="144">
        <v>0</v>
      </c>
      <c r="AQ27" s="144">
        <v>0</v>
      </c>
      <c r="AR27" s="144">
        <v>0</v>
      </c>
      <c r="AS27" s="144"/>
      <c r="AT27" s="144"/>
      <c r="AU27" s="144"/>
      <c r="AV27" s="144"/>
      <c r="AW27" s="144"/>
      <c r="AX27" s="144"/>
      <c r="AY27" s="144"/>
      <c r="AZ27" s="144"/>
      <c r="BA27" s="144"/>
      <c r="BB27" s="144"/>
      <c r="BC27" s="144"/>
      <c r="BD27" s="144"/>
      <c r="BE27" s="144"/>
      <c r="BF27" s="144"/>
    </row>
    <row r="28" spans="1:58" hidden="1">
      <c r="A28" s="143" t="s">
        <v>911</v>
      </c>
      <c r="B28" s="143" t="s">
        <v>908</v>
      </c>
      <c r="C28" s="144">
        <v>0</v>
      </c>
      <c r="D28" s="144">
        <v>0</v>
      </c>
      <c r="E28" s="144">
        <v>0</v>
      </c>
      <c r="F28" s="144">
        <v>0</v>
      </c>
      <c r="G28" s="144">
        <v>0</v>
      </c>
      <c r="H28" s="144">
        <v>0</v>
      </c>
      <c r="I28" s="144">
        <v>0</v>
      </c>
      <c r="J28" s="144">
        <v>0</v>
      </c>
      <c r="K28" s="144">
        <v>0</v>
      </c>
      <c r="L28" s="144">
        <v>0</v>
      </c>
      <c r="M28" s="144">
        <v>0</v>
      </c>
      <c r="N28" s="144">
        <v>0</v>
      </c>
      <c r="O28" s="144">
        <v>0</v>
      </c>
      <c r="P28" s="144">
        <v>0</v>
      </c>
      <c r="Q28" s="145"/>
      <c r="R28" s="145"/>
      <c r="S28" s="145"/>
      <c r="T28" s="145"/>
      <c r="U28" s="145"/>
      <c r="V28" s="145"/>
      <c r="W28" s="145"/>
      <c r="X28" s="145"/>
      <c r="Y28" s="145"/>
      <c r="Z28" s="145"/>
      <c r="AA28" s="145"/>
      <c r="AB28" s="145"/>
      <c r="AC28" s="145"/>
      <c r="AD28" s="145"/>
      <c r="AE28" s="144">
        <v>0</v>
      </c>
      <c r="AF28" s="144">
        <v>0</v>
      </c>
      <c r="AG28" s="144">
        <v>0</v>
      </c>
      <c r="AH28" s="144">
        <v>0</v>
      </c>
      <c r="AI28" s="144">
        <v>0</v>
      </c>
      <c r="AJ28" s="144">
        <v>0</v>
      </c>
      <c r="AK28" s="144">
        <v>0</v>
      </c>
      <c r="AL28" s="144">
        <v>0</v>
      </c>
      <c r="AM28" s="144">
        <v>0</v>
      </c>
      <c r="AN28" s="144">
        <v>0</v>
      </c>
      <c r="AO28" s="144">
        <v>0</v>
      </c>
      <c r="AP28" s="144">
        <v>0</v>
      </c>
      <c r="AQ28" s="144">
        <v>0</v>
      </c>
      <c r="AR28" s="144">
        <v>0</v>
      </c>
      <c r="AS28" s="144"/>
      <c r="AT28" s="144"/>
      <c r="AU28" s="144"/>
      <c r="AV28" s="144"/>
      <c r="AW28" s="144"/>
      <c r="AX28" s="144"/>
      <c r="AY28" s="144"/>
      <c r="AZ28" s="144"/>
      <c r="BA28" s="144"/>
      <c r="BB28" s="144"/>
      <c r="BC28" s="144"/>
      <c r="BD28" s="144"/>
      <c r="BE28" s="144"/>
      <c r="BF28" s="144"/>
    </row>
    <row r="29" spans="1:58" hidden="1">
      <c r="A29" s="143" t="s">
        <v>911</v>
      </c>
      <c r="B29" s="143" t="s">
        <v>909</v>
      </c>
      <c r="C29" s="144">
        <v>0</v>
      </c>
      <c r="D29" s="144">
        <v>0</v>
      </c>
      <c r="E29" s="144">
        <v>0</v>
      </c>
      <c r="F29" s="144">
        <v>0</v>
      </c>
      <c r="G29" s="144">
        <v>0</v>
      </c>
      <c r="H29" s="144">
        <v>0</v>
      </c>
      <c r="I29" s="144">
        <v>0</v>
      </c>
      <c r="J29" s="144">
        <v>0</v>
      </c>
      <c r="K29" s="144">
        <v>0</v>
      </c>
      <c r="L29" s="144">
        <v>0</v>
      </c>
      <c r="M29" s="144">
        <v>0</v>
      </c>
      <c r="N29" s="144">
        <v>0</v>
      </c>
      <c r="O29" s="144">
        <v>0</v>
      </c>
      <c r="P29" s="144">
        <v>0</v>
      </c>
      <c r="Q29" s="145"/>
      <c r="R29" s="145"/>
      <c r="S29" s="145"/>
      <c r="T29" s="145"/>
      <c r="U29" s="145"/>
      <c r="V29" s="145"/>
      <c r="W29" s="145"/>
      <c r="X29" s="145"/>
      <c r="Y29" s="145"/>
      <c r="Z29" s="145"/>
      <c r="AA29" s="145"/>
      <c r="AB29" s="145"/>
      <c r="AC29" s="145"/>
      <c r="AD29" s="145"/>
      <c r="AE29" s="144">
        <v>0</v>
      </c>
      <c r="AF29" s="144">
        <v>0</v>
      </c>
      <c r="AG29" s="144">
        <v>0</v>
      </c>
      <c r="AH29" s="144">
        <v>0</v>
      </c>
      <c r="AI29" s="144">
        <v>0</v>
      </c>
      <c r="AJ29" s="144">
        <v>0</v>
      </c>
      <c r="AK29" s="144">
        <v>0</v>
      </c>
      <c r="AL29" s="144">
        <v>0</v>
      </c>
      <c r="AM29" s="144">
        <v>0</v>
      </c>
      <c r="AN29" s="144">
        <v>0</v>
      </c>
      <c r="AO29" s="144">
        <v>0</v>
      </c>
      <c r="AP29" s="144">
        <v>0</v>
      </c>
      <c r="AQ29" s="144">
        <v>0</v>
      </c>
      <c r="AR29" s="144">
        <v>0</v>
      </c>
      <c r="AS29" s="144"/>
      <c r="AT29" s="144"/>
      <c r="AU29" s="144"/>
      <c r="AV29" s="144"/>
      <c r="AW29" s="144"/>
      <c r="AX29" s="144"/>
      <c r="AY29" s="144"/>
      <c r="AZ29" s="144"/>
      <c r="BA29" s="144"/>
      <c r="BB29" s="144"/>
      <c r="BC29" s="144"/>
      <c r="BD29" s="144"/>
      <c r="BE29" s="144"/>
      <c r="BF29" s="144"/>
    </row>
    <row r="30" spans="1:58" hidden="1">
      <c r="A30" s="143" t="s">
        <v>911</v>
      </c>
      <c r="B30" s="143" t="s">
        <v>910</v>
      </c>
      <c r="C30" s="144">
        <v>3316</v>
      </c>
      <c r="D30" s="144">
        <v>3309</v>
      </c>
      <c r="E30" s="144">
        <v>3258</v>
      </c>
      <c r="F30" s="144">
        <v>3246</v>
      </c>
      <c r="G30" s="144">
        <v>3552</v>
      </c>
      <c r="H30" s="144">
        <v>3725</v>
      </c>
      <c r="I30" s="144">
        <v>4184</v>
      </c>
      <c r="J30" s="144">
        <v>4776</v>
      </c>
      <c r="K30" s="144">
        <v>4738</v>
      </c>
      <c r="L30" s="144">
        <v>4867</v>
      </c>
      <c r="M30" s="144">
        <v>5243</v>
      </c>
      <c r="N30" s="144">
        <v>4679</v>
      </c>
      <c r="O30" s="144">
        <v>4399</v>
      </c>
      <c r="P30" s="144">
        <v>4318</v>
      </c>
      <c r="Q30" s="145"/>
      <c r="R30" s="145"/>
      <c r="S30" s="145"/>
      <c r="T30" s="145"/>
      <c r="U30" s="145"/>
      <c r="V30" s="145"/>
      <c r="W30" s="145"/>
      <c r="X30" s="145"/>
      <c r="Y30" s="145"/>
      <c r="Z30" s="145"/>
      <c r="AA30" s="145"/>
      <c r="AB30" s="145"/>
      <c r="AC30" s="145"/>
      <c r="AD30" s="145"/>
      <c r="AE30" s="144">
        <v>1405057</v>
      </c>
      <c r="AF30" s="144">
        <v>1533402</v>
      </c>
      <c r="AG30" s="144">
        <v>1428243</v>
      </c>
      <c r="AH30" s="144">
        <v>1462015</v>
      </c>
      <c r="AI30" s="144">
        <v>1726983</v>
      </c>
      <c r="AJ30" s="144">
        <v>1700083</v>
      </c>
      <c r="AK30" s="144">
        <v>1886875</v>
      </c>
      <c r="AL30" s="144">
        <v>2374013</v>
      </c>
      <c r="AM30" s="144">
        <v>1977074</v>
      </c>
      <c r="AN30" s="144">
        <v>2167796</v>
      </c>
      <c r="AO30" s="144">
        <v>2295776</v>
      </c>
      <c r="AP30" s="144">
        <v>2191307.11</v>
      </c>
      <c r="AQ30" s="144">
        <v>1774372.2</v>
      </c>
      <c r="AR30" s="144">
        <v>1863577</v>
      </c>
      <c r="AS30" s="144"/>
      <c r="AT30" s="144"/>
      <c r="AU30" s="144"/>
      <c r="AV30" s="144"/>
      <c r="AW30" s="144"/>
      <c r="AX30" s="144"/>
      <c r="AY30" s="144"/>
      <c r="AZ30" s="144"/>
      <c r="BA30" s="144"/>
      <c r="BB30" s="144"/>
      <c r="BC30" s="144"/>
      <c r="BD30" s="144"/>
      <c r="BE30" s="144"/>
      <c r="BF30" s="144"/>
    </row>
    <row r="31" spans="1:58" hidden="1">
      <c r="A31" s="143" t="s">
        <v>912</v>
      </c>
      <c r="B31" s="143" t="s">
        <v>899</v>
      </c>
      <c r="C31" s="144">
        <v>289</v>
      </c>
      <c r="D31" s="144">
        <v>262</v>
      </c>
      <c r="E31" s="144">
        <v>293</v>
      </c>
      <c r="F31" s="144">
        <v>367</v>
      </c>
      <c r="G31" s="144">
        <v>395</v>
      </c>
      <c r="H31" s="144">
        <v>401</v>
      </c>
      <c r="I31" s="144">
        <v>396</v>
      </c>
      <c r="J31" s="144">
        <v>337</v>
      </c>
      <c r="K31" s="144">
        <v>296</v>
      </c>
      <c r="L31" s="144">
        <v>263</v>
      </c>
      <c r="M31" s="144">
        <v>281</v>
      </c>
      <c r="N31" s="144">
        <v>334</v>
      </c>
      <c r="O31" s="144">
        <v>339</v>
      </c>
      <c r="P31" s="144">
        <v>276</v>
      </c>
      <c r="Q31" s="145">
        <v>398.27</v>
      </c>
      <c r="R31" s="145">
        <v>393.28</v>
      </c>
      <c r="S31" s="145">
        <v>317.41000000000003</v>
      </c>
      <c r="T31" s="145">
        <v>312.52999999999997</v>
      </c>
      <c r="U31" s="145">
        <v>375.7</v>
      </c>
      <c r="V31" s="145">
        <v>229.65</v>
      </c>
      <c r="W31" s="145">
        <v>309.60000000000002</v>
      </c>
      <c r="X31" s="145">
        <v>321.99</v>
      </c>
      <c r="Y31" s="145">
        <v>335.71</v>
      </c>
      <c r="Z31" s="145">
        <v>339.24</v>
      </c>
      <c r="AA31" s="145">
        <v>334.23</v>
      </c>
      <c r="AB31" s="145">
        <v>408.68</v>
      </c>
      <c r="AC31" s="145">
        <v>347.73</v>
      </c>
      <c r="AD31" s="145">
        <v>311.38</v>
      </c>
      <c r="AE31" s="144">
        <v>115101</v>
      </c>
      <c r="AF31" s="144">
        <v>103040</v>
      </c>
      <c r="AG31" s="144">
        <v>93000</v>
      </c>
      <c r="AH31" s="144">
        <v>114700</v>
      </c>
      <c r="AI31" s="144">
        <v>148400</v>
      </c>
      <c r="AJ31" s="144">
        <v>92090</v>
      </c>
      <c r="AK31" s="144">
        <v>122600</v>
      </c>
      <c r="AL31" s="144">
        <v>108510</v>
      </c>
      <c r="AM31" s="144">
        <v>99370</v>
      </c>
      <c r="AN31" s="144">
        <v>89220</v>
      </c>
      <c r="AO31" s="144">
        <v>93920</v>
      </c>
      <c r="AP31" s="144">
        <v>136500</v>
      </c>
      <c r="AQ31" s="144">
        <v>117880</v>
      </c>
      <c r="AR31" s="144">
        <v>85940</v>
      </c>
      <c r="AS31" s="144"/>
      <c r="AT31" s="144"/>
      <c r="AU31" s="144"/>
      <c r="AV31" s="144"/>
      <c r="AW31" s="144"/>
      <c r="AX31" s="144"/>
      <c r="AY31" s="144"/>
      <c r="AZ31" s="144"/>
      <c r="BA31" s="144"/>
      <c r="BB31" s="144"/>
      <c r="BC31" s="144"/>
      <c r="BD31" s="144"/>
      <c r="BE31" s="144"/>
      <c r="BF31" s="144"/>
    </row>
    <row r="32" spans="1:58" hidden="1">
      <c r="A32" s="143" t="s">
        <v>912</v>
      </c>
      <c r="B32" s="143" t="s">
        <v>900</v>
      </c>
      <c r="C32" s="144">
        <v>0</v>
      </c>
      <c r="D32" s="144">
        <v>0</v>
      </c>
      <c r="E32" s="144">
        <v>0</v>
      </c>
      <c r="F32" s="144">
        <v>0</v>
      </c>
      <c r="G32" s="144">
        <v>0</v>
      </c>
      <c r="H32" s="144">
        <v>0</v>
      </c>
      <c r="I32" s="144">
        <v>0</v>
      </c>
      <c r="J32" s="144">
        <v>0</v>
      </c>
      <c r="K32" s="144">
        <v>0</v>
      </c>
      <c r="L32" s="144">
        <v>0</v>
      </c>
      <c r="M32" s="144">
        <v>0</v>
      </c>
      <c r="N32" s="144">
        <v>0</v>
      </c>
      <c r="O32" s="144">
        <v>0</v>
      </c>
      <c r="P32" s="144">
        <v>0</v>
      </c>
      <c r="Q32" s="145"/>
      <c r="R32" s="145"/>
      <c r="S32" s="145"/>
      <c r="T32" s="145"/>
      <c r="U32" s="145"/>
      <c r="V32" s="145"/>
      <c r="W32" s="145"/>
      <c r="X32" s="145"/>
      <c r="Y32" s="145"/>
      <c r="Z32" s="145"/>
      <c r="AA32" s="145"/>
      <c r="AB32" s="145"/>
      <c r="AC32" s="145"/>
      <c r="AD32" s="145"/>
      <c r="AE32" s="144">
        <v>14600</v>
      </c>
      <c r="AF32" s="144">
        <v>12720</v>
      </c>
      <c r="AG32" s="144">
        <v>12100</v>
      </c>
      <c r="AH32" s="144">
        <v>12000</v>
      </c>
      <c r="AI32" s="144">
        <v>15100</v>
      </c>
      <c r="AJ32" s="144">
        <v>15720</v>
      </c>
      <c r="AK32" s="144">
        <v>12550</v>
      </c>
      <c r="AL32" s="144">
        <v>14900</v>
      </c>
      <c r="AM32" s="144">
        <v>10450</v>
      </c>
      <c r="AN32" s="144">
        <v>5000</v>
      </c>
      <c r="AO32" s="144">
        <v>8170</v>
      </c>
      <c r="AP32" s="144">
        <v>8810</v>
      </c>
      <c r="AQ32" s="144">
        <v>6780</v>
      </c>
      <c r="AR32" s="144">
        <v>11740</v>
      </c>
      <c r="AS32" s="144"/>
      <c r="AT32" s="144"/>
      <c r="AU32" s="144"/>
      <c r="AV32" s="144"/>
      <c r="AW32" s="144"/>
      <c r="AX32" s="144"/>
      <c r="AY32" s="144"/>
      <c r="AZ32" s="144"/>
      <c r="BA32" s="144"/>
      <c r="BB32" s="144"/>
      <c r="BC32" s="144"/>
      <c r="BD32" s="144"/>
      <c r="BE32" s="144"/>
      <c r="BF32" s="144"/>
    </row>
    <row r="33" spans="1:58" hidden="1">
      <c r="A33" s="143" t="s">
        <v>912</v>
      </c>
      <c r="B33" s="143" t="s">
        <v>901</v>
      </c>
      <c r="C33" s="144">
        <v>4</v>
      </c>
      <c r="D33" s="144">
        <v>0</v>
      </c>
      <c r="E33" s="144">
        <v>0</v>
      </c>
      <c r="F33" s="144">
        <v>0</v>
      </c>
      <c r="G33" s="144">
        <v>0</v>
      </c>
      <c r="H33" s="144">
        <v>0</v>
      </c>
      <c r="I33" s="144">
        <v>0</v>
      </c>
      <c r="J33" s="144">
        <v>0</v>
      </c>
      <c r="K33" s="144">
        <v>0</v>
      </c>
      <c r="L33" s="144">
        <v>0</v>
      </c>
      <c r="M33" s="144">
        <v>0</v>
      </c>
      <c r="N33" s="144">
        <v>0</v>
      </c>
      <c r="O33" s="144">
        <v>0</v>
      </c>
      <c r="P33" s="144">
        <v>0</v>
      </c>
      <c r="Q33" s="145">
        <v>530</v>
      </c>
      <c r="R33" s="145"/>
      <c r="S33" s="145"/>
      <c r="T33" s="145"/>
      <c r="U33" s="145"/>
      <c r="V33" s="145"/>
      <c r="W33" s="145"/>
      <c r="X33" s="145"/>
      <c r="Y33" s="145"/>
      <c r="Z33" s="145"/>
      <c r="AA33" s="145"/>
      <c r="AB33" s="145"/>
      <c r="AC33" s="145"/>
      <c r="AD33" s="145"/>
      <c r="AE33" s="144">
        <v>2120</v>
      </c>
      <c r="AF33" s="144">
        <v>0</v>
      </c>
      <c r="AG33" s="144">
        <v>0</v>
      </c>
      <c r="AH33" s="144">
        <v>0</v>
      </c>
      <c r="AI33" s="144">
        <v>0</v>
      </c>
      <c r="AJ33" s="144">
        <v>0</v>
      </c>
      <c r="AK33" s="144">
        <v>0</v>
      </c>
      <c r="AL33" s="144">
        <v>0</v>
      </c>
      <c r="AM33" s="144">
        <v>0</v>
      </c>
      <c r="AN33" s="144">
        <v>0</v>
      </c>
      <c r="AO33" s="144">
        <v>0</v>
      </c>
      <c r="AP33" s="144">
        <v>0</v>
      </c>
      <c r="AQ33" s="144">
        <v>0</v>
      </c>
      <c r="AR33" s="144">
        <v>0</v>
      </c>
      <c r="AS33" s="144"/>
      <c r="AT33" s="144"/>
      <c r="AU33" s="144"/>
      <c r="AV33" s="144"/>
      <c r="AW33" s="144"/>
      <c r="AX33" s="144"/>
      <c r="AY33" s="144"/>
      <c r="AZ33" s="144"/>
      <c r="BA33" s="144"/>
      <c r="BB33" s="144"/>
      <c r="BC33" s="144"/>
      <c r="BD33" s="144"/>
      <c r="BE33" s="144"/>
      <c r="BF33" s="144"/>
    </row>
    <row r="34" spans="1:58" hidden="1">
      <c r="A34" s="143" t="s">
        <v>912</v>
      </c>
      <c r="B34" s="143" t="s">
        <v>902</v>
      </c>
      <c r="C34" s="144">
        <v>163</v>
      </c>
      <c r="D34" s="144">
        <v>182</v>
      </c>
      <c r="E34" s="144">
        <v>181</v>
      </c>
      <c r="F34" s="144">
        <v>179</v>
      </c>
      <c r="G34" s="144">
        <v>210</v>
      </c>
      <c r="H34" s="144">
        <v>210</v>
      </c>
      <c r="I34" s="144">
        <v>180</v>
      </c>
      <c r="J34" s="144">
        <v>510</v>
      </c>
      <c r="K34" s="144">
        <v>510</v>
      </c>
      <c r="L34" s="144">
        <v>760</v>
      </c>
      <c r="M34" s="144">
        <v>762</v>
      </c>
      <c r="N34" s="144">
        <v>860</v>
      </c>
      <c r="O34" s="144">
        <v>856</v>
      </c>
      <c r="P34" s="144">
        <v>855</v>
      </c>
      <c r="Q34" s="145">
        <v>230</v>
      </c>
      <c r="R34" s="145">
        <v>226.04</v>
      </c>
      <c r="S34" s="145">
        <v>284.92</v>
      </c>
      <c r="T34" s="145">
        <v>280.61</v>
      </c>
      <c r="U34" s="145">
        <v>337.33</v>
      </c>
      <c r="V34" s="145">
        <v>405.52</v>
      </c>
      <c r="W34" s="145">
        <v>374.06</v>
      </c>
      <c r="X34" s="145">
        <v>409.41</v>
      </c>
      <c r="Y34" s="145">
        <v>386.27</v>
      </c>
      <c r="Z34" s="145">
        <v>390.13</v>
      </c>
      <c r="AA34" s="145">
        <v>396.59</v>
      </c>
      <c r="AB34" s="145">
        <v>398.37</v>
      </c>
      <c r="AC34" s="145">
        <v>373.31</v>
      </c>
      <c r="AD34" s="145">
        <v>341.05</v>
      </c>
      <c r="AE34" s="144">
        <v>37490</v>
      </c>
      <c r="AF34" s="144">
        <v>41140</v>
      </c>
      <c r="AG34" s="144">
        <v>51570</v>
      </c>
      <c r="AH34" s="144">
        <v>50230</v>
      </c>
      <c r="AI34" s="144">
        <v>70840</v>
      </c>
      <c r="AJ34" s="144">
        <v>85160</v>
      </c>
      <c r="AK34" s="144">
        <v>67330</v>
      </c>
      <c r="AL34" s="144">
        <v>208800</v>
      </c>
      <c r="AM34" s="144">
        <v>197000</v>
      </c>
      <c r="AN34" s="144">
        <v>296500</v>
      </c>
      <c r="AO34" s="144">
        <v>302200</v>
      </c>
      <c r="AP34" s="144">
        <v>342600</v>
      </c>
      <c r="AQ34" s="144">
        <v>319550</v>
      </c>
      <c r="AR34" s="144">
        <v>291597</v>
      </c>
      <c r="AS34" s="144"/>
      <c r="AT34" s="144"/>
      <c r="AU34" s="144"/>
      <c r="AV34" s="144"/>
      <c r="AW34" s="144"/>
      <c r="AX34" s="144"/>
      <c r="AY34" s="144"/>
      <c r="AZ34" s="144"/>
      <c r="BA34" s="144"/>
      <c r="BB34" s="144"/>
      <c r="BC34" s="144"/>
      <c r="BD34" s="144"/>
      <c r="BE34" s="144"/>
      <c r="BF34" s="144"/>
    </row>
    <row r="35" spans="1:58" hidden="1">
      <c r="A35" s="143" t="s">
        <v>912</v>
      </c>
      <c r="B35" s="143" t="s">
        <v>903</v>
      </c>
      <c r="C35" s="144">
        <v>10489</v>
      </c>
      <c r="D35" s="144">
        <v>10360</v>
      </c>
      <c r="E35" s="144">
        <v>11455</v>
      </c>
      <c r="F35" s="144">
        <v>12060</v>
      </c>
      <c r="G35" s="144">
        <v>12850</v>
      </c>
      <c r="H35" s="144">
        <v>11460</v>
      </c>
      <c r="I35" s="144">
        <v>11240</v>
      </c>
      <c r="J35" s="144">
        <v>13050</v>
      </c>
      <c r="K35" s="144">
        <v>12460</v>
      </c>
      <c r="L35" s="144">
        <v>12630</v>
      </c>
      <c r="M35" s="144">
        <v>12980</v>
      </c>
      <c r="N35" s="144">
        <v>12890</v>
      </c>
      <c r="O35" s="144">
        <v>12904</v>
      </c>
      <c r="P35" s="144">
        <v>12687</v>
      </c>
      <c r="Q35" s="145">
        <v>531.19000000000005</v>
      </c>
      <c r="R35" s="145">
        <v>540.86</v>
      </c>
      <c r="S35" s="145">
        <v>510.08</v>
      </c>
      <c r="T35" s="145">
        <v>478.94</v>
      </c>
      <c r="U35" s="145">
        <v>488.16</v>
      </c>
      <c r="V35" s="145">
        <v>488.24</v>
      </c>
      <c r="W35" s="145">
        <v>443.1</v>
      </c>
      <c r="X35" s="145">
        <v>490.24</v>
      </c>
      <c r="Y35" s="145">
        <v>463.81</v>
      </c>
      <c r="Z35" s="145">
        <v>471.5</v>
      </c>
      <c r="AA35" s="145">
        <v>479.62</v>
      </c>
      <c r="AB35" s="145">
        <v>482.97</v>
      </c>
      <c r="AC35" s="145">
        <v>454.49</v>
      </c>
      <c r="AD35" s="145">
        <v>468.25</v>
      </c>
      <c r="AE35" s="144">
        <v>5571600</v>
      </c>
      <c r="AF35" s="144">
        <v>5603300</v>
      </c>
      <c r="AG35" s="144">
        <v>5843000</v>
      </c>
      <c r="AH35" s="144">
        <v>5776000</v>
      </c>
      <c r="AI35" s="144">
        <v>6272800</v>
      </c>
      <c r="AJ35" s="144">
        <v>5595230</v>
      </c>
      <c r="AK35" s="144">
        <v>4980500</v>
      </c>
      <c r="AL35" s="144">
        <v>6397575</v>
      </c>
      <c r="AM35" s="144">
        <v>5779100</v>
      </c>
      <c r="AN35" s="144">
        <v>5955000</v>
      </c>
      <c r="AO35" s="144">
        <v>6225480</v>
      </c>
      <c r="AP35" s="144">
        <v>6225480</v>
      </c>
      <c r="AQ35" s="144">
        <v>5864770</v>
      </c>
      <c r="AR35" s="144">
        <v>5940640</v>
      </c>
      <c r="AS35" s="144"/>
      <c r="AT35" s="144"/>
      <c r="AU35" s="144"/>
      <c r="AV35" s="144"/>
      <c r="AW35" s="144"/>
      <c r="AX35" s="144"/>
      <c r="AY35" s="144"/>
      <c r="AZ35" s="144"/>
      <c r="BA35" s="144"/>
      <c r="BB35" s="144"/>
      <c r="BC35" s="144"/>
      <c r="BD35" s="144"/>
      <c r="BE35" s="144"/>
      <c r="BF35" s="144"/>
    </row>
    <row r="36" spans="1:58" hidden="1">
      <c r="A36" s="143" t="s">
        <v>912</v>
      </c>
      <c r="B36" s="143" t="s">
        <v>904</v>
      </c>
      <c r="C36" s="144">
        <v>10652</v>
      </c>
      <c r="D36" s="144">
        <v>10542</v>
      </c>
      <c r="E36" s="144">
        <v>11636</v>
      </c>
      <c r="F36" s="144">
        <v>12239</v>
      </c>
      <c r="G36" s="144">
        <v>13060</v>
      </c>
      <c r="H36" s="144">
        <v>11670</v>
      </c>
      <c r="I36" s="144">
        <v>11420</v>
      </c>
      <c r="J36" s="144">
        <v>13560</v>
      </c>
      <c r="K36" s="144">
        <v>12970</v>
      </c>
      <c r="L36" s="144">
        <v>13390</v>
      </c>
      <c r="M36" s="144">
        <v>13742</v>
      </c>
      <c r="N36" s="144">
        <v>13750</v>
      </c>
      <c r="O36" s="144">
        <v>13760</v>
      </c>
      <c r="P36" s="144">
        <v>13542</v>
      </c>
      <c r="Q36" s="145">
        <v>526.58000000000004</v>
      </c>
      <c r="R36" s="145">
        <v>535.41999999999996</v>
      </c>
      <c r="S36" s="145">
        <v>506.58</v>
      </c>
      <c r="T36" s="145">
        <v>476.04</v>
      </c>
      <c r="U36" s="145">
        <v>485.73</v>
      </c>
      <c r="V36" s="145">
        <v>486.75</v>
      </c>
      <c r="W36" s="145">
        <v>442.02</v>
      </c>
      <c r="X36" s="145">
        <v>487.2</v>
      </c>
      <c r="Y36" s="145">
        <v>460.76</v>
      </c>
      <c r="Z36" s="145">
        <v>466.88</v>
      </c>
      <c r="AA36" s="145">
        <v>475.02</v>
      </c>
      <c r="AB36" s="145">
        <v>477.68</v>
      </c>
      <c r="AC36" s="145">
        <v>449.44</v>
      </c>
      <c r="AD36" s="145">
        <v>460.22</v>
      </c>
      <c r="AE36" s="144">
        <v>5609090</v>
      </c>
      <c r="AF36" s="144">
        <v>5644440</v>
      </c>
      <c r="AG36" s="144">
        <v>5894570</v>
      </c>
      <c r="AH36" s="144">
        <v>5826230</v>
      </c>
      <c r="AI36" s="144">
        <v>6343640</v>
      </c>
      <c r="AJ36" s="144">
        <v>5680390</v>
      </c>
      <c r="AK36" s="144">
        <v>5047830</v>
      </c>
      <c r="AL36" s="144">
        <v>6606375</v>
      </c>
      <c r="AM36" s="144">
        <v>5976100</v>
      </c>
      <c r="AN36" s="144">
        <v>6251500</v>
      </c>
      <c r="AO36" s="144">
        <v>6527680</v>
      </c>
      <c r="AP36" s="144">
        <v>6568080</v>
      </c>
      <c r="AQ36" s="144">
        <v>6184320</v>
      </c>
      <c r="AR36" s="144">
        <v>6232237</v>
      </c>
      <c r="AS36" s="144"/>
      <c r="AT36" s="144"/>
      <c r="AU36" s="144"/>
      <c r="AV36" s="144"/>
      <c r="AW36" s="144"/>
      <c r="AX36" s="144"/>
      <c r="AY36" s="144"/>
      <c r="AZ36" s="144"/>
      <c r="BA36" s="144"/>
      <c r="BB36" s="144"/>
      <c r="BC36" s="144"/>
      <c r="BD36" s="144"/>
      <c r="BE36" s="144"/>
      <c r="BF36" s="144"/>
    </row>
    <row r="37" spans="1:58" hidden="1">
      <c r="A37" s="143" t="s">
        <v>912</v>
      </c>
      <c r="B37" s="143" t="s">
        <v>905</v>
      </c>
      <c r="C37" s="144">
        <v>10945</v>
      </c>
      <c r="D37" s="144">
        <v>10804</v>
      </c>
      <c r="E37" s="144">
        <v>11929</v>
      </c>
      <c r="F37" s="144">
        <v>12606</v>
      </c>
      <c r="G37" s="144">
        <v>13455</v>
      </c>
      <c r="H37" s="144">
        <v>12071</v>
      </c>
      <c r="I37" s="144">
        <v>11816</v>
      </c>
      <c r="J37" s="144">
        <v>13897</v>
      </c>
      <c r="K37" s="144">
        <v>13266</v>
      </c>
      <c r="L37" s="144">
        <v>13653</v>
      </c>
      <c r="M37" s="144">
        <v>14023</v>
      </c>
      <c r="N37" s="144">
        <v>14084</v>
      </c>
      <c r="O37" s="144">
        <v>14099</v>
      </c>
      <c r="P37" s="144">
        <v>13818</v>
      </c>
      <c r="Q37" s="145">
        <v>524.52</v>
      </c>
      <c r="R37" s="145">
        <v>533.15</v>
      </c>
      <c r="S37" s="145">
        <v>502.95</v>
      </c>
      <c r="T37" s="145">
        <v>472.23</v>
      </c>
      <c r="U37" s="145">
        <v>483.62</v>
      </c>
      <c r="V37" s="145">
        <v>479.51</v>
      </c>
      <c r="W37" s="145">
        <v>438.64</v>
      </c>
      <c r="X37" s="145">
        <v>484.26</v>
      </c>
      <c r="Y37" s="145">
        <v>458.76</v>
      </c>
      <c r="Z37" s="145">
        <v>464.79</v>
      </c>
      <c r="AA37" s="145">
        <v>472.78</v>
      </c>
      <c r="AB37" s="145">
        <v>476.67</v>
      </c>
      <c r="AC37" s="145">
        <v>447.48</v>
      </c>
      <c r="AD37" s="145">
        <v>458.09</v>
      </c>
      <c r="AE37" s="144">
        <v>5740911</v>
      </c>
      <c r="AF37" s="144">
        <v>5760200</v>
      </c>
      <c r="AG37" s="144">
        <v>5999670</v>
      </c>
      <c r="AH37" s="144">
        <v>5952930</v>
      </c>
      <c r="AI37" s="144">
        <v>6507140</v>
      </c>
      <c r="AJ37" s="144">
        <v>5788200</v>
      </c>
      <c r="AK37" s="144">
        <v>5182980</v>
      </c>
      <c r="AL37" s="144">
        <v>6729785</v>
      </c>
      <c r="AM37" s="144">
        <v>6085920</v>
      </c>
      <c r="AN37" s="144">
        <v>6345720</v>
      </c>
      <c r="AO37" s="144">
        <v>6629770</v>
      </c>
      <c r="AP37" s="144">
        <v>6713390</v>
      </c>
      <c r="AQ37" s="144">
        <v>6308980</v>
      </c>
      <c r="AR37" s="144">
        <v>6329917</v>
      </c>
      <c r="AS37" s="144"/>
      <c r="AT37" s="144"/>
      <c r="AU37" s="144"/>
      <c r="AV37" s="144"/>
      <c r="AW37" s="144"/>
      <c r="AX37" s="144"/>
      <c r="AY37" s="144"/>
      <c r="AZ37" s="144"/>
      <c r="BA37" s="144"/>
      <c r="BB37" s="144"/>
      <c r="BC37" s="144"/>
      <c r="BD37" s="144"/>
      <c r="BE37" s="144"/>
      <c r="BF37" s="144"/>
    </row>
    <row r="38" spans="1:58" hidden="1">
      <c r="A38" s="143" t="s">
        <v>912</v>
      </c>
      <c r="B38" s="143" t="s">
        <v>906</v>
      </c>
      <c r="C38" s="144">
        <v>0</v>
      </c>
      <c r="D38" s="144">
        <v>0</v>
      </c>
      <c r="E38" s="144">
        <v>0</v>
      </c>
      <c r="F38" s="144">
        <v>0</v>
      </c>
      <c r="G38" s="144">
        <v>0</v>
      </c>
      <c r="H38" s="144">
        <v>0</v>
      </c>
      <c r="I38" s="144">
        <v>0</v>
      </c>
      <c r="J38" s="144">
        <v>0</v>
      </c>
      <c r="K38" s="144">
        <v>0</v>
      </c>
      <c r="L38" s="144">
        <v>0</v>
      </c>
      <c r="M38" s="144">
        <v>0</v>
      </c>
      <c r="N38" s="144">
        <v>0</v>
      </c>
      <c r="O38" s="144">
        <v>0</v>
      </c>
      <c r="P38" s="144">
        <v>0</v>
      </c>
      <c r="Q38" s="145"/>
      <c r="R38" s="145"/>
      <c r="S38" s="145"/>
      <c r="T38" s="145"/>
      <c r="U38" s="145"/>
      <c r="V38" s="145"/>
      <c r="W38" s="145"/>
      <c r="X38" s="145"/>
      <c r="Y38" s="145"/>
      <c r="Z38" s="145"/>
      <c r="AA38" s="145"/>
      <c r="AB38" s="145"/>
      <c r="AC38" s="145"/>
      <c r="AD38" s="145"/>
      <c r="AE38" s="144">
        <v>0</v>
      </c>
      <c r="AF38" s="144">
        <v>0</v>
      </c>
      <c r="AG38" s="144">
        <v>0</v>
      </c>
      <c r="AH38" s="144">
        <v>0</v>
      </c>
      <c r="AI38" s="144">
        <v>0</v>
      </c>
      <c r="AJ38" s="144">
        <v>0</v>
      </c>
      <c r="AK38" s="144">
        <v>0</v>
      </c>
      <c r="AL38" s="144">
        <v>0</v>
      </c>
      <c r="AM38" s="144">
        <v>0</v>
      </c>
      <c r="AN38" s="144">
        <v>0</v>
      </c>
      <c r="AO38" s="144">
        <v>0</v>
      </c>
      <c r="AP38" s="144">
        <v>0</v>
      </c>
      <c r="AQ38" s="144">
        <v>0</v>
      </c>
      <c r="AR38" s="144">
        <v>0</v>
      </c>
      <c r="AS38" s="144"/>
      <c r="AT38" s="144"/>
      <c r="AU38" s="144"/>
      <c r="AV38" s="144"/>
      <c r="AW38" s="144"/>
      <c r="AX38" s="144"/>
      <c r="AY38" s="144"/>
      <c r="AZ38" s="144"/>
      <c r="BA38" s="144"/>
      <c r="BB38" s="144"/>
      <c r="BC38" s="144"/>
      <c r="BD38" s="144"/>
      <c r="BE38" s="144"/>
      <c r="BF38" s="144"/>
    </row>
    <row r="39" spans="1:58" hidden="1">
      <c r="A39" s="143" t="s">
        <v>912</v>
      </c>
      <c r="B39" s="143" t="s">
        <v>907</v>
      </c>
      <c r="C39" s="144">
        <v>0</v>
      </c>
      <c r="D39" s="144">
        <v>0</v>
      </c>
      <c r="E39" s="144">
        <v>0</v>
      </c>
      <c r="F39" s="144">
        <v>0</v>
      </c>
      <c r="G39" s="144">
        <v>0</v>
      </c>
      <c r="H39" s="144">
        <v>0</v>
      </c>
      <c r="I39" s="144">
        <v>0</v>
      </c>
      <c r="J39" s="144">
        <v>0</v>
      </c>
      <c r="K39" s="144">
        <v>0</v>
      </c>
      <c r="L39" s="144">
        <v>0</v>
      </c>
      <c r="M39" s="144">
        <v>0</v>
      </c>
      <c r="N39" s="144">
        <v>0</v>
      </c>
      <c r="O39" s="144">
        <v>0</v>
      </c>
      <c r="P39" s="144">
        <v>0</v>
      </c>
      <c r="Q39" s="145"/>
      <c r="R39" s="145"/>
      <c r="S39" s="145"/>
      <c r="T39" s="145"/>
      <c r="U39" s="145"/>
      <c r="V39" s="145"/>
      <c r="W39" s="145"/>
      <c r="X39" s="145"/>
      <c r="Y39" s="145"/>
      <c r="Z39" s="145"/>
      <c r="AA39" s="145"/>
      <c r="AB39" s="145"/>
      <c r="AC39" s="145"/>
      <c r="AD39" s="145"/>
      <c r="AE39" s="144">
        <v>0</v>
      </c>
      <c r="AF39" s="144">
        <v>0</v>
      </c>
      <c r="AG39" s="144">
        <v>0</v>
      </c>
      <c r="AH39" s="144">
        <v>0</v>
      </c>
      <c r="AI39" s="144">
        <v>0</v>
      </c>
      <c r="AJ39" s="144">
        <v>0</v>
      </c>
      <c r="AK39" s="144">
        <v>0</v>
      </c>
      <c r="AL39" s="144">
        <v>0</v>
      </c>
      <c r="AM39" s="144">
        <v>0</v>
      </c>
      <c r="AN39" s="144">
        <v>0</v>
      </c>
      <c r="AO39" s="144">
        <v>0</v>
      </c>
      <c r="AP39" s="144">
        <v>0</v>
      </c>
      <c r="AQ39" s="144">
        <v>0</v>
      </c>
      <c r="AR39" s="144">
        <v>0</v>
      </c>
      <c r="AS39" s="144"/>
      <c r="AT39" s="144"/>
      <c r="AU39" s="144"/>
      <c r="AV39" s="144"/>
      <c r="AW39" s="144"/>
      <c r="AX39" s="144"/>
      <c r="AY39" s="144"/>
      <c r="AZ39" s="144"/>
      <c r="BA39" s="144"/>
      <c r="BB39" s="144"/>
      <c r="BC39" s="144"/>
      <c r="BD39" s="144"/>
      <c r="BE39" s="144"/>
      <c r="BF39" s="144"/>
    </row>
    <row r="40" spans="1:58" hidden="1">
      <c r="A40" s="143" t="s">
        <v>912</v>
      </c>
      <c r="B40" s="143" t="s">
        <v>908</v>
      </c>
      <c r="C40" s="144">
        <v>0</v>
      </c>
      <c r="D40" s="144">
        <v>0</v>
      </c>
      <c r="E40" s="144">
        <v>0</v>
      </c>
      <c r="F40" s="144">
        <v>0</v>
      </c>
      <c r="G40" s="144">
        <v>0</v>
      </c>
      <c r="H40" s="144">
        <v>0</v>
      </c>
      <c r="I40" s="144">
        <v>0</v>
      </c>
      <c r="J40" s="144">
        <v>0</v>
      </c>
      <c r="K40" s="144">
        <v>0</v>
      </c>
      <c r="L40" s="144">
        <v>0</v>
      </c>
      <c r="M40" s="144">
        <v>0</v>
      </c>
      <c r="N40" s="144">
        <v>0</v>
      </c>
      <c r="O40" s="144">
        <v>0</v>
      </c>
      <c r="P40" s="144">
        <v>0</v>
      </c>
      <c r="Q40" s="145"/>
      <c r="R40" s="145"/>
      <c r="S40" s="145"/>
      <c r="T40" s="145"/>
      <c r="U40" s="145"/>
      <c r="V40" s="145"/>
      <c r="W40" s="145"/>
      <c r="X40" s="145"/>
      <c r="Y40" s="145"/>
      <c r="Z40" s="145"/>
      <c r="AA40" s="145"/>
      <c r="AB40" s="145"/>
      <c r="AC40" s="145"/>
      <c r="AD40" s="145"/>
      <c r="AE40" s="144">
        <v>0</v>
      </c>
      <c r="AF40" s="144">
        <v>0</v>
      </c>
      <c r="AG40" s="144">
        <v>0</v>
      </c>
      <c r="AH40" s="144">
        <v>0</v>
      </c>
      <c r="AI40" s="144">
        <v>0</v>
      </c>
      <c r="AJ40" s="144">
        <v>0</v>
      </c>
      <c r="AK40" s="144">
        <v>0</v>
      </c>
      <c r="AL40" s="144">
        <v>0</v>
      </c>
      <c r="AM40" s="144">
        <v>0</v>
      </c>
      <c r="AN40" s="144">
        <v>0</v>
      </c>
      <c r="AO40" s="144">
        <v>0</v>
      </c>
      <c r="AP40" s="144">
        <v>0</v>
      </c>
      <c r="AQ40" s="144">
        <v>0</v>
      </c>
      <c r="AR40" s="144">
        <v>0</v>
      </c>
      <c r="AS40" s="144"/>
      <c r="AT40" s="144"/>
      <c r="AU40" s="144"/>
      <c r="AV40" s="144"/>
      <c r="AW40" s="144"/>
      <c r="AX40" s="144"/>
      <c r="AY40" s="144"/>
      <c r="AZ40" s="144"/>
      <c r="BA40" s="144"/>
      <c r="BB40" s="144"/>
      <c r="BC40" s="144"/>
      <c r="BD40" s="144"/>
      <c r="BE40" s="144"/>
      <c r="BF40" s="144"/>
    </row>
    <row r="41" spans="1:58" hidden="1">
      <c r="A41" s="143" t="s">
        <v>912</v>
      </c>
      <c r="B41" s="143" t="s">
        <v>909</v>
      </c>
      <c r="C41" s="144">
        <v>0</v>
      </c>
      <c r="D41" s="144">
        <v>0</v>
      </c>
      <c r="E41" s="144">
        <v>0</v>
      </c>
      <c r="F41" s="144">
        <v>0</v>
      </c>
      <c r="G41" s="144">
        <v>0</v>
      </c>
      <c r="H41" s="144">
        <v>0</v>
      </c>
      <c r="I41" s="144">
        <v>0</v>
      </c>
      <c r="J41" s="144">
        <v>0</v>
      </c>
      <c r="K41" s="144">
        <v>0</v>
      </c>
      <c r="L41" s="144">
        <v>0</v>
      </c>
      <c r="M41" s="144">
        <v>0</v>
      </c>
      <c r="N41" s="144">
        <v>0</v>
      </c>
      <c r="O41" s="144">
        <v>0</v>
      </c>
      <c r="P41" s="144">
        <v>0</v>
      </c>
      <c r="Q41" s="145"/>
      <c r="R41" s="145"/>
      <c r="S41" s="145"/>
      <c r="T41" s="145"/>
      <c r="U41" s="145"/>
      <c r="V41" s="145"/>
      <c r="W41" s="145"/>
      <c r="X41" s="145"/>
      <c r="Y41" s="145"/>
      <c r="Z41" s="145"/>
      <c r="AA41" s="145"/>
      <c r="AB41" s="145"/>
      <c r="AC41" s="145"/>
      <c r="AD41" s="145"/>
      <c r="AE41" s="144">
        <v>0</v>
      </c>
      <c r="AF41" s="144">
        <v>0</v>
      </c>
      <c r="AG41" s="144">
        <v>0</v>
      </c>
      <c r="AH41" s="144">
        <v>0</v>
      </c>
      <c r="AI41" s="144">
        <v>0</v>
      </c>
      <c r="AJ41" s="144">
        <v>0</v>
      </c>
      <c r="AK41" s="144">
        <v>0</v>
      </c>
      <c r="AL41" s="144">
        <v>0</v>
      </c>
      <c r="AM41" s="144">
        <v>0</v>
      </c>
      <c r="AN41" s="144">
        <v>0</v>
      </c>
      <c r="AO41" s="144">
        <v>0</v>
      </c>
      <c r="AP41" s="144">
        <v>0</v>
      </c>
      <c r="AQ41" s="144">
        <v>0</v>
      </c>
      <c r="AR41" s="144">
        <v>0</v>
      </c>
      <c r="AS41" s="144"/>
      <c r="AT41" s="144"/>
      <c r="AU41" s="144"/>
      <c r="AV41" s="144"/>
      <c r="AW41" s="144"/>
      <c r="AX41" s="144"/>
      <c r="AY41" s="144"/>
      <c r="AZ41" s="144"/>
      <c r="BA41" s="144"/>
      <c r="BB41" s="144"/>
      <c r="BC41" s="144"/>
      <c r="BD41" s="144"/>
      <c r="BE41" s="144"/>
      <c r="BF41" s="144"/>
    </row>
    <row r="42" spans="1:58" hidden="1">
      <c r="A42" s="143" t="s">
        <v>912</v>
      </c>
      <c r="B42" s="143" t="s">
        <v>910</v>
      </c>
      <c r="C42" s="144">
        <v>10945</v>
      </c>
      <c r="D42" s="144">
        <v>10804</v>
      </c>
      <c r="E42" s="144">
        <v>11929</v>
      </c>
      <c r="F42" s="144">
        <v>12606</v>
      </c>
      <c r="G42" s="144">
        <v>13455</v>
      </c>
      <c r="H42" s="144">
        <v>12071</v>
      </c>
      <c r="I42" s="144">
        <v>11816</v>
      </c>
      <c r="J42" s="144">
        <v>13897</v>
      </c>
      <c r="K42" s="144">
        <v>13266</v>
      </c>
      <c r="L42" s="144">
        <v>13653</v>
      </c>
      <c r="M42" s="144">
        <v>14023</v>
      </c>
      <c r="N42" s="144">
        <v>14084</v>
      </c>
      <c r="O42" s="144">
        <v>14099</v>
      </c>
      <c r="P42" s="144">
        <v>13818</v>
      </c>
      <c r="Q42" s="145"/>
      <c r="R42" s="145"/>
      <c r="S42" s="145"/>
      <c r="T42" s="145"/>
      <c r="U42" s="145"/>
      <c r="V42" s="145"/>
      <c r="W42" s="145"/>
      <c r="X42" s="145"/>
      <c r="Y42" s="145"/>
      <c r="Z42" s="145"/>
      <c r="AA42" s="145"/>
      <c r="AB42" s="145"/>
      <c r="AC42" s="145"/>
      <c r="AD42" s="145"/>
      <c r="AE42" s="144">
        <v>5740911</v>
      </c>
      <c r="AF42" s="144">
        <v>5760200</v>
      </c>
      <c r="AG42" s="144">
        <v>5999670</v>
      </c>
      <c r="AH42" s="144">
        <v>5952930</v>
      </c>
      <c r="AI42" s="144">
        <v>6507140</v>
      </c>
      <c r="AJ42" s="144">
        <v>5788200</v>
      </c>
      <c r="AK42" s="144">
        <v>5182980</v>
      </c>
      <c r="AL42" s="144">
        <v>6729785</v>
      </c>
      <c r="AM42" s="144">
        <v>6085920</v>
      </c>
      <c r="AN42" s="144">
        <v>6345720</v>
      </c>
      <c r="AO42" s="144">
        <v>6629770</v>
      </c>
      <c r="AP42" s="144">
        <v>6713390</v>
      </c>
      <c r="AQ42" s="144">
        <v>6308980</v>
      </c>
      <c r="AR42" s="144">
        <v>6329917</v>
      </c>
      <c r="AS42" s="144"/>
      <c r="AT42" s="144"/>
      <c r="AU42" s="144"/>
      <c r="AV42" s="144"/>
      <c r="AW42" s="144"/>
      <c r="AX42" s="144"/>
      <c r="AY42" s="144"/>
      <c r="AZ42" s="144"/>
      <c r="BA42" s="144"/>
      <c r="BB42" s="144"/>
      <c r="BC42" s="144"/>
      <c r="BD42" s="144"/>
      <c r="BE42" s="144"/>
      <c r="BF42" s="144"/>
    </row>
    <row r="43" spans="1:58" hidden="1">
      <c r="A43" s="143" t="s">
        <v>913</v>
      </c>
      <c r="B43" s="143" t="s">
        <v>899</v>
      </c>
      <c r="C43" s="144">
        <v>0</v>
      </c>
      <c r="D43" s="144">
        <v>0</v>
      </c>
      <c r="E43" s="144">
        <v>0</v>
      </c>
      <c r="F43" s="144">
        <v>0</v>
      </c>
      <c r="G43" s="144">
        <v>0</v>
      </c>
      <c r="H43" s="144">
        <v>0</v>
      </c>
      <c r="I43" s="144">
        <v>0</v>
      </c>
      <c r="J43" s="144">
        <v>0</v>
      </c>
      <c r="K43" s="144">
        <v>0</v>
      </c>
      <c r="L43" s="144">
        <v>0</v>
      </c>
      <c r="M43" s="144">
        <v>0</v>
      </c>
      <c r="N43" s="144">
        <v>0</v>
      </c>
      <c r="O43" s="144">
        <v>0</v>
      </c>
      <c r="P43" s="144">
        <v>0</v>
      </c>
      <c r="Q43" s="145"/>
      <c r="R43" s="145"/>
      <c r="S43" s="145"/>
      <c r="T43" s="145"/>
      <c r="U43" s="145"/>
      <c r="V43" s="145"/>
      <c r="W43" s="145"/>
      <c r="X43" s="145"/>
      <c r="Y43" s="145"/>
      <c r="Z43" s="145"/>
      <c r="AA43" s="145"/>
      <c r="AB43" s="145"/>
      <c r="AC43" s="145"/>
      <c r="AD43" s="145"/>
      <c r="AE43" s="144">
        <v>0</v>
      </c>
      <c r="AF43" s="144">
        <v>0</v>
      </c>
      <c r="AG43" s="144">
        <v>0</v>
      </c>
      <c r="AH43" s="144">
        <v>0</v>
      </c>
      <c r="AI43" s="144">
        <v>0</v>
      </c>
      <c r="AJ43" s="144">
        <v>0</v>
      </c>
      <c r="AK43" s="144">
        <v>0</v>
      </c>
      <c r="AL43" s="144">
        <v>0</v>
      </c>
      <c r="AM43" s="144">
        <v>0</v>
      </c>
      <c r="AN43" s="144">
        <v>0</v>
      </c>
      <c r="AO43" s="144">
        <v>0</v>
      </c>
      <c r="AP43" s="144">
        <v>0</v>
      </c>
      <c r="AQ43" s="144">
        <v>0</v>
      </c>
      <c r="AR43" s="144">
        <v>0</v>
      </c>
      <c r="AS43" s="144"/>
      <c r="AT43" s="144"/>
      <c r="AU43" s="144"/>
      <c r="AV43" s="144"/>
      <c r="AW43" s="144"/>
      <c r="AX43" s="144"/>
      <c r="AY43" s="144"/>
      <c r="AZ43" s="144"/>
      <c r="BA43" s="144"/>
      <c r="BB43" s="144"/>
      <c r="BC43" s="144"/>
      <c r="BD43" s="144"/>
      <c r="BE43" s="144"/>
      <c r="BF43" s="144"/>
    </row>
    <row r="44" spans="1:58" hidden="1">
      <c r="A44" s="143" t="s">
        <v>913</v>
      </c>
      <c r="B44" s="143" t="s">
        <v>900</v>
      </c>
      <c r="C44" s="144">
        <v>0</v>
      </c>
      <c r="D44" s="144">
        <v>0</v>
      </c>
      <c r="E44" s="144">
        <v>0</v>
      </c>
      <c r="F44" s="144">
        <v>0</v>
      </c>
      <c r="G44" s="144">
        <v>0</v>
      </c>
      <c r="H44" s="144">
        <v>0</v>
      </c>
      <c r="I44" s="144">
        <v>0</v>
      </c>
      <c r="J44" s="144">
        <v>0</v>
      </c>
      <c r="K44" s="144">
        <v>0</v>
      </c>
      <c r="L44" s="144">
        <v>0</v>
      </c>
      <c r="M44" s="144">
        <v>0</v>
      </c>
      <c r="N44" s="144">
        <v>0</v>
      </c>
      <c r="O44" s="144">
        <v>0</v>
      </c>
      <c r="P44" s="144">
        <v>0</v>
      </c>
      <c r="Q44" s="145"/>
      <c r="R44" s="145"/>
      <c r="S44" s="145"/>
      <c r="T44" s="145"/>
      <c r="U44" s="145"/>
      <c r="V44" s="145"/>
      <c r="W44" s="145"/>
      <c r="X44" s="145"/>
      <c r="Y44" s="145"/>
      <c r="Z44" s="145"/>
      <c r="AA44" s="145"/>
      <c r="AB44" s="145"/>
      <c r="AC44" s="145"/>
      <c r="AD44" s="145"/>
      <c r="AE44" s="144">
        <v>0</v>
      </c>
      <c r="AF44" s="144">
        <v>0</v>
      </c>
      <c r="AG44" s="144">
        <v>0</v>
      </c>
      <c r="AH44" s="144">
        <v>0</v>
      </c>
      <c r="AI44" s="144">
        <v>0</v>
      </c>
      <c r="AJ44" s="144">
        <v>0</v>
      </c>
      <c r="AK44" s="144">
        <v>0</v>
      </c>
      <c r="AL44" s="144">
        <v>0</v>
      </c>
      <c r="AM44" s="144">
        <v>0</v>
      </c>
      <c r="AN44" s="144">
        <v>0</v>
      </c>
      <c r="AO44" s="144">
        <v>0</v>
      </c>
      <c r="AP44" s="144">
        <v>0</v>
      </c>
      <c r="AQ44" s="144">
        <v>0</v>
      </c>
      <c r="AR44" s="144">
        <v>0</v>
      </c>
      <c r="AS44" s="144"/>
      <c r="AT44" s="144"/>
      <c r="AU44" s="144"/>
      <c r="AV44" s="144"/>
      <c r="AW44" s="144"/>
      <c r="AX44" s="144"/>
      <c r="AY44" s="144"/>
      <c r="AZ44" s="144"/>
      <c r="BA44" s="144"/>
      <c r="BB44" s="144"/>
      <c r="BC44" s="144"/>
      <c r="BD44" s="144"/>
      <c r="BE44" s="144"/>
      <c r="BF44" s="144"/>
    </row>
    <row r="45" spans="1:58" hidden="1">
      <c r="A45" s="143" t="s">
        <v>913</v>
      </c>
      <c r="B45" s="143" t="s">
        <v>901</v>
      </c>
      <c r="C45" s="144">
        <v>0</v>
      </c>
      <c r="D45" s="144">
        <v>0</v>
      </c>
      <c r="E45" s="144">
        <v>0</v>
      </c>
      <c r="F45" s="144">
        <v>0</v>
      </c>
      <c r="G45" s="144">
        <v>0</v>
      </c>
      <c r="H45" s="144">
        <v>0</v>
      </c>
      <c r="I45" s="144">
        <v>0</v>
      </c>
      <c r="J45" s="144">
        <v>0</v>
      </c>
      <c r="K45" s="144">
        <v>0</v>
      </c>
      <c r="L45" s="144">
        <v>0</v>
      </c>
      <c r="M45" s="144">
        <v>0</v>
      </c>
      <c r="N45" s="144">
        <v>0</v>
      </c>
      <c r="O45" s="144">
        <v>0</v>
      </c>
      <c r="P45" s="144">
        <v>0</v>
      </c>
      <c r="Q45" s="145"/>
      <c r="R45" s="145"/>
      <c r="S45" s="145"/>
      <c r="T45" s="145"/>
      <c r="U45" s="145"/>
      <c r="V45" s="145"/>
      <c r="W45" s="145"/>
      <c r="X45" s="145"/>
      <c r="Y45" s="145"/>
      <c r="Z45" s="145"/>
      <c r="AA45" s="145"/>
      <c r="AB45" s="145"/>
      <c r="AC45" s="145"/>
      <c r="AD45" s="145"/>
      <c r="AE45" s="144">
        <v>0</v>
      </c>
      <c r="AF45" s="144">
        <v>0</v>
      </c>
      <c r="AG45" s="144">
        <v>0</v>
      </c>
      <c r="AH45" s="144">
        <v>0</v>
      </c>
      <c r="AI45" s="144">
        <v>0</v>
      </c>
      <c r="AJ45" s="144">
        <v>0</v>
      </c>
      <c r="AK45" s="144">
        <v>0</v>
      </c>
      <c r="AL45" s="144">
        <v>0</v>
      </c>
      <c r="AM45" s="144">
        <v>0</v>
      </c>
      <c r="AN45" s="144">
        <v>0</v>
      </c>
      <c r="AO45" s="144">
        <v>0</v>
      </c>
      <c r="AP45" s="144">
        <v>0</v>
      </c>
      <c r="AQ45" s="144">
        <v>0</v>
      </c>
      <c r="AR45" s="144">
        <v>0</v>
      </c>
      <c r="AS45" s="144"/>
      <c r="AT45" s="144"/>
      <c r="AU45" s="144"/>
      <c r="AV45" s="144"/>
      <c r="AW45" s="144"/>
      <c r="AX45" s="144"/>
      <c r="AY45" s="144"/>
      <c r="AZ45" s="144"/>
      <c r="BA45" s="144"/>
      <c r="BB45" s="144"/>
      <c r="BC45" s="144"/>
      <c r="BD45" s="144"/>
      <c r="BE45" s="144"/>
      <c r="BF45" s="144"/>
    </row>
    <row r="46" spans="1:58" hidden="1">
      <c r="A46" s="143" t="s">
        <v>913</v>
      </c>
      <c r="B46" s="143" t="s">
        <v>902</v>
      </c>
      <c r="C46" s="144">
        <v>234</v>
      </c>
      <c r="D46" s="144">
        <v>199</v>
      </c>
      <c r="E46" s="144">
        <v>193</v>
      </c>
      <c r="F46" s="144">
        <v>183</v>
      </c>
      <c r="G46" s="144">
        <v>197</v>
      </c>
      <c r="H46" s="144">
        <v>196</v>
      </c>
      <c r="I46" s="144">
        <v>176</v>
      </c>
      <c r="J46" s="144">
        <v>176</v>
      </c>
      <c r="K46" s="144">
        <v>176</v>
      </c>
      <c r="L46" s="144">
        <v>190</v>
      </c>
      <c r="M46" s="144">
        <v>200</v>
      </c>
      <c r="N46" s="144">
        <v>160</v>
      </c>
      <c r="O46" s="144">
        <v>160</v>
      </c>
      <c r="P46" s="144">
        <v>180</v>
      </c>
      <c r="Q46" s="145">
        <v>218.76</v>
      </c>
      <c r="R46" s="145">
        <v>262.14</v>
      </c>
      <c r="S46" s="145">
        <v>224.32</v>
      </c>
      <c r="T46" s="145">
        <v>188.18</v>
      </c>
      <c r="U46" s="145">
        <v>346.12</v>
      </c>
      <c r="V46" s="145">
        <v>313.19</v>
      </c>
      <c r="W46" s="145">
        <v>299.89</v>
      </c>
      <c r="X46" s="145">
        <v>380</v>
      </c>
      <c r="Y46" s="145">
        <v>292.61</v>
      </c>
      <c r="Z46" s="145">
        <v>361.84</v>
      </c>
      <c r="AA46" s="145">
        <v>333</v>
      </c>
      <c r="AB46" s="145">
        <v>444.38</v>
      </c>
      <c r="AC46" s="145">
        <v>385</v>
      </c>
      <c r="AD46" s="145">
        <v>449.44</v>
      </c>
      <c r="AE46" s="144">
        <v>51190</v>
      </c>
      <c r="AF46" s="144">
        <v>52165</v>
      </c>
      <c r="AG46" s="144">
        <v>43293</v>
      </c>
      <c r="AH46" s="144">
        <v>34437</v>
      </c>
      <c r="AI46" s="144">
        <v>68186</v>
      </c>
      <c r="AJ46" s="144">
        <v>61386</v>
      </c>
      <c r="AK46" s="144">
        <v>52780</v>
      </c>
      <c r="AL46" s="144">
        <v>66880</v>
      </c>
      <c r="AM46" s="144">
        <v>51500</v>
      </c>
      <c r="AN46" s="144">
        <v>68750</v>
      </c>
      <c r="AO46" s="144">
        <v>66600</v>
      </c>
      <c r="AP46" s="144">
        <v>71100</v>
      </c>
      <c r="AQ46" s="144">
        <v>61600</v>
      </c>
      <c r="AR46" s="144">
        <v>80900</v>
      </c>
      <c r="AS46" s="144"/>
      <c r="AT46" s="144"/>
      <c r="AU46" s="144"/>
      <c r="AV46" s="144"/>
      <c r="AW46" s="144"/>
      <c r="AX46" s="144"/>
      <c r="AY46" s="144"/>
      <c r="AZ46" s="144"/>
      <c r="BA46" s="144"/>
      <c r="BB46" s="144"/>
      <c r="BC46" s="144"/>
      <c r="BD46" s="144"/>
      <c r="BE46" s="144"/>
      <c r="BF46" s="144"/>
    </row>
    <row r="47" spans="1:58" hidden="1">
      <c r="A47" s="143" t="s">
        <v>913</v>
      </c>
      <c r="B47" s="143" t="s">
        <v>903</v>
      </c>
      <c r="C47" s="144">
        <v>572</v>
      </c>
      <c r="D47" s="144">
        <v>562</v>
      </c>
      <c r="E47" s="144">
        <v>550</v>
      </c>
      <c r="F47" s="144">
        <v>617</v>
      </c>
      <c r="G47" s="144">
        <v>568</v>
      </c>
      <c r="H47" s="144">
        <v>565</v>
      </c>
      <c r="I47" s="144">
        <v>606</v>
      </c>
      <c r="J47" s="144">
        <v>674</v>
      </c>
      <c r="K47" s="144">
        <v>613</v>
      </c>
      <c r="L47" s="144">
        <v>660</v>
      </c>
      <c r="M47" s="144">
        <v>755</v>
      </c>
      <c r="N47" s="144">
        <v>610</v>
      </c>
      <c r="O47" s="144">
        <v>600</v>
      </c>
      <c r="P47" s="144">
        <v>610</v>
      </c>
      <c r="Q47" s="145">
        <v>215.56</v>
      </c>
      <c r="R47" s="145">
        <v>281.45</v>
      </c>
      <c r="S47" s="145">
        <v>253.37</v>
      </c>
      <c r="T47" s="145">
        <v>219.47</v>
      </c>
      <c r="U47" s="145">
        <v>344.47</v>
      </c>
      <c r="V47" s="145">
        <v>305.38</v>
      </c>
      <c r="W47" s="145">
        <v>290.99</v>
      </c>
      <c r="X47" s="145">
        <v>372.7</v>
      </c>
      <c r="Y47" s="145">
        <v>298.60000000000002</v>
      </c>
      <c r="Z47" s="145">
        <v>333.94</v>
      </c>
      <c r="AA47" s="145">
        <v>302.05</v>
      </c>
      <c r="AB47" s="145">
        <v>396.89</v>
      </c>
      <c r="AC47" s="145">
        <v>331.83</v>
      </c>
      <c r="AD47" s="145">
        <v>388.52</v>
      </c>
      <c r="AE47" s="144">
        <v>123300</v>
      </c>
      <c r="AF47" s="144">
        <v>158175</v>
      </c>
      <c r="AG47" s="144">
        <v>139354</v>
      </c>
      <c r="AH47" s="144">
        <v>135415</v>
      </c>
      <c r="AI47" s="144">
        <v>195658</v>
      </c>
      <c r="AJ47" s="144">
        <v>172538</v>
      </c>
      <c r="AK47" s="144">
        <v>176339</v>
      </c>
      <c r="AL47" s="144">
        <v>251201</v>
      </c>
      <c r="AM47" s="144">
        <v>183044</v>
      </c>
      <c r="AN47" s="144">
        <v>220400</v>
      </c>
      <c r="AO47" s="144">
        <v>228050</v>
      </c>
      <c r="AP47" s="144">
        <v>242100</v>
      </c>
      <c r="AQ47" s="144">
        <v>199100</v>
      </c>
      <c r="AR47" s="144">
        <v>237000</v>
      </c>
      <c r="AS47" s="144"/>
      <c r="AT47" s="144"/>
      <c r="AU47" s="144"/>
      <c r="AV47" s="144"/>
      <c r="AW47" s="144"/>
      <c r="AX47" s="144"/>
      <c r="AY47" s="144"/>
      <c r="AZ47" s="144"/>
      <c r="BA47" s="144"/>
      <c r="BB47" s="144"/>
      <c r="BC47" s="144"/>
      <c r="BD47" s="144"/>
      <c r="BE47" s="144"/>
      <c r="BF47" s="144"/>
    </row>
    <row r="48" spans="1:58" hidden="1">
      <c r="A48" s="143" t="s">
        <v>913</v>
      </c>
      <c r="B48" s="143" t="s">
        <v>904</v>
      </c>
      <c r="C48" s="144">
        <v>806</v>
      </c>
      <c r="D48" s="144">
        <v>761</v>
      </c>
      <c r="E48" s="144">
        <v>743</v>
      </c>
      <c r="F48" s="144">
        <v>800</v>
      </c>
      <c r="G48" s="144">
        <v>765</v>
      </c>
      <c r="H48" s="144">
        <v>761</v>
      </c>
      <c r="I48" s="144">
        <v>782</v>
      </c>
      <c r="J48" s="144">
        <v>850</v>
      </c>
      <c r="K48" s="144">
        <v>789</v>
      </c>
      <c r="L48" s="144">
        <v>850</v>
      </c>
      <c r="M48" s="144">
        <v>955</v>
      </c>
      <c r="N48" s="144">
        <v>770</v>
      </c>
      <c r="O48" s="144">
        <v>760</v>
      </c>
      <c r="P48" s="144">
        <v>790</v>
      </c>
      <c r="Q48" s="145">
        <v>216.49</v>
      </c>
      <c r="R48" s="145">
        <v>276.39999999999998</v>
      </c>
      <c r="S48" s="145">
        <v>245.82</v>
      </c>
      <c r="T48" s="145">
        <v>212.32</v>
      </c>
      <c r="U48" s="145">
        <v>344.89</v>
      </c>
      <c r="V48" s="145">
        <v>307.39</v>
      </c>
      <c r="W48" s="145">
        <v>292.99</v>
      </c>
      <c r="X48" s="145">
        <v>374.21</v>
      </c>
      <c r="Y48" s="145">
        <v>297.27</v>
      </c>
      <c r="Z48" s="145">
        <v>340.18</v>
      </c>
      <c r="AA48" s="145">
        <v>308.52999999999997</v>
      </c>
      <c r="AB48" s="145">
        <v>406.75</v>
      </c>
      <c r="AC48" s="145">
        <v>343.03</v>
      </c>
      <c r="AD48" s="145">
        <v>402.41</v>
      </c>
      <c r="AE48" s="144">
        <v>174490</v>
      </c>
      <c r="AF48" s="144">
        <v>210340</v>
      </c>
      <c r="AG48" s="144">
        <v>182647</v>
      </c>
      <c r="AH48" s="144">
        <v>169852</v>
      </c>
      <c r="AI48" s="144">
        <v>263844</v>
      </c>
      <c r="AJ48" s="144">
        <v>233924</v>
      </c>
      <c r="AK48" s="144">
        <v>229119</v>
      </c>
      <c r="AL48" s="144">
        <v>318081</v>
      </c>
      <c r="AM48" s="144">
        <v>234544</v>
      </c>
      <c r="AN48" s="144">
        <v>289150</v>
      </c>
      <c r="AO48" s="144">
        <v>294650</v>
      </c>
      <c r="AP48" s="144">
        <v>313200</v>
      </c>
      <c r="AQ48" s="144">
        <v>260700</v>
      </c>
      <c r="AR48" s="144">
        <v>317900</v>
      </c>
      <c r="AS48" s="144"/>
      <c r="AT48" s="144"/>
      <c r="AU48" s="144"/>
      <c r="AV48" s="144"/>
      <c r="AW48" s="144"/>
      <c r="AX48" s="144"/>
      <c r="AY48" s="144"/>
      <c r="AZ48" s="144"/>
      <c r="BA48" s="144"/>
      <c r="BB48" s="144"/>
      <c r="BC48" s="144"/>
      <c r="BD48" s="144"/>
      <c r="BE48" s="144"/>
      <c r="BF48" s="144"/>
    </row>
    <row r="49" spans="1:58" hidden="1">
      <c r="A49" s="143" t="s">
        <v>913</v>
      </c>
      <c r="B49" s="143" t="s">
        <v>905</v>
      </c>
      <c r="C49" s="144">
        <v>806</v>
      </c>
      <c r="D49" s="144">
        <v>761</v>
      </c>
      <c r="E49" s="144">
        <v>743</v>
      </c>
      <c r="F49" s="144">
        <v>800</v>
      </c>
      <c r="G49" s="144">
        <v>765</v>
      </c>
      <c r="H49" s="144">
        <v>761</v>
      </c>
      <c r="I49" s="144">
        <v>782</v>
      </c>
      <c r="J49" s="144">
        <v>850</v>
      </c>
      <c r="K49" s="144">
        <v>789</v>
      </c>
      <c r="L49" s="144">
        <v>850</v>
      </c>
      <c r="M49" s="144">
        <v>955</v>
      </c>
      <c r="N49" s="144">
        <v>770</v>
      </c>
      <c r="O49" s="144">
        <v>760</v>
      </c>
      <c r="P49" s="144">
        <v>790</v>
      </c>
      <c r="Q49" s="145">
        <v>216.49</v>
      </c>
      <c r="R49" s="145">
        <v>276.39999999999998</v>
      </c>
      <c r="S49" s="145">
        <v>245.82</v>
      </c>
      <c r="T49" s="145">
        <v>212.32</v>
      </c>
      <c r="U49" s="145">
        <v>344.89</v>
      </c>
      <c r="V49" s="145">
        <v>307.39</v>
      </c>
      <c r="W49" s="145">
        <v>292.99</v>
      </c>
      <c r="X49" s="145">
        <v>374.21</v>
      </c>
      <c r="Y49" s="145">
        <v>297.27</v>
      </c>
      <c r="Z49" s="145">
        <v>340.18</v>
      </c>
      <c r="AA49" s="145">
        <v>308.52999999999997</v>
      </c>
      <c r="AB49" s="145">
        <v>406.75</v>
      </c>
      <c r="AC49" s="145">
        <v>343.03</v>
      </c>
      <c r="AD49" s="145">
        <v>402.41</v>
      </c>
      <c r="AE49" s="144">
        <v>174490</v>
      </c>
      <c r="AF49" s="144">
        <v>210340</v>
      </c>
      <c r="AG49" s="144">
        <v>182647</v>
      </c>
      <c r="AH49" s="144">
        <v>169852</v>
      </c>
      <c r="AI49" s="144">
        <v>263844</v>
      </c>
      <c r="AJ49" s="144">
        <v>233924</v>
      </c>
      <c r="AK49" s="144">
        <v>229119</v>
      </c>
      <c r="AL49" s="144">
        <v>318081</v>
      </c>
      <c r="AM49" s="144">
        <v>234544</v>
      </c>
      <c r="AN49" s="144">
        <v>289150</v>
      </c>
      <c r="AO49" s="144">
        <v>294650</v>
      </c>
      <c r="AP49" s="144">
        <v>313200</v>
      </c>
      <c r="AQ49" s="144">
        <v>260700</v>
      </c>
      <c r="AR49" s="144">
        <v>317900</v>
      </c>
      <c r="AS49" s="144"/>
      <c r="AT49" s="144"/>
      <c r="AU49" s="144"/>
      <c r="AV49" s="144"/>
      <c r="AW49" s="144"/>
      <c r="AX49" s="144"/>
      <c r="AY49" s="144"/>
      <c r="AZ49" s="144"/>
      <c r="BA49" s="144"/>
      <c r="BB49" s="144"/>
      <c r="BC49" s="144"/>
      <c r="BD49" s="144"/>
      <c r="BE49" s="144"/>
      <c r="BF49" s="144"/>
    </row>
    <row r="50" spans="1:58" hidden="1">
      <c r="A50" s="143" t="s">
        <v>913</v>
      </c>
      <c r="B50" s="143" t="s">
        <v>906</v>
      </c>
      <c r="C50" s="144">
        <v>0</v>
      </c>
      <c r="D50" s="144">
        <v>0</v>
      </c>
      <c r="E50" s="144">
        <v>0</v>
      </c>
      <c r="F50" s="144">
        <v>0</v>
      </c>
      <c r="G50" s="144">
        <v>0</v>
      </c>
      <c r="H50" s="144">
        <v>0</v>
      </c>
      <c r="I50" s="144">
        <v>0</v>
      </c>
      <c r="J50" s="144">
        <v>0</v>
      </c>
      <c r="K50" s="144">
        <v>0</v>
      </c>
      <c r="L50" s="144">
        <v>0</v>
      </c>
      <c r="M50" s="144">
        <v>0</v>
      </c>
      <c r="N50" s="144">
        <v>0</v>
      </c>
      <c r="O50" s="144">
        <v>0</v>
      </c>
      <c r="P50" s="144">
        <v>0</v>
      </c>
      <c r="Q50" s="145"/>
      <c r="R50" s="145"/>
      <c r="S50" s="145"/>
      <c r="T50" s="145"/>
      <c r="U50" s="145"/>
      <c r="V50" s="145"/>
      <c r="W50" s="145"/>
      <c r="X50" s="145"/>
      <c r="Y50" s="145"/>
      <c r="Z50" s="145"/>
      <c r="AA50" s="145"/>
      <c r="AB50" s="145"/>
      <c r="AC50" s="145"/>
      <c r="AD50" s="145"/>
      <c r="AE50" s="144">
        <v>0</v>
      </c>
      <c r="AF50" s="144">
        <v>0</v>
      </c>
      <c r="AG50" s="144">
        <v>0</v>
      </c>
      <c r="AH50" s="144">
        <v>0</v>
      </c>
      <c r="AI50" s="144">
        <v>0</v>
      </c>
      <c r="AJ50" s="144">
        <v>0</v>
      </c>
      <c r="AK50" s="144">
        <v>0</v>
      </c>
      <c r="AL50" s="144">
        <v>0</v>
      </c>
      <c r="AM50" s="144">
        <v>0</v>
      </c>
      <c r="AN50" s="144">
        <v>0</v>
      </c>
      <c r="AO50" s="144">
        <v>0</v>
      </c>
      <c r="AP50" s="144">
        <v>0</v>
      </c>
      <c r="AQ50" s="144">
        <v>0</v>
      </c>
      <c r="AR50" s="144">
        <v>0</v>
      </c>
      <c r="AS50" s="144"/>
      <c r="AT50" s="144"/>
      <c r="AU50" s="144"/>
      <c r="AV50" s="144"/>
      <c r="AW50" s="144"/>
      <c r="AX50" s="144"/>
      <c r="AY50" s="144"/>
      <c r="AZ50" s="144"/>
      <c r="BA50" s="144"/>
      <c r="BB50" s="144"/>
      <c r="BC50" s="144"/>
      <c r="BD50" s="144"/>
      <c r="BE50" s="144"/>
      <c r="BF50" s="144"/>
    </row>
    <row r="51" spans="1:58" hidden="1">
      <c r="A51" s="143" t="s">
        <v>913</v>
      </c>
      <c r="B51" s="143" t="s">
        <v>907</v>
      </c>
      <c r="C51" s="144">
        <v>0</v>
      </c>
      <c r="D51" s="144">
        <v>0</v>
      </c>
      <c r="E51" s="144">
        <v>0</v>
      </c>
      <c r="F51" s="144">
        <v>0</v>
      </c>
      <c r="G51" s="144">
        <v>0</v>
      </c>
      <c r="H51" s="144">
        <v>0</v>
      </c>
      <c r="I51" s="144">
        <v>0</v>
      </c>
      <c r="J51" s="144">
        <v>0</v>
      </c>
      <c r="K51" s="144">
        <v>0</v>
      </c>
      <c r="L51" s="144">
        <v>0</v>
      </c>
      <c r="M51" s="144">
        <v>0</v>
      </c>
      <c r="N51" s="144">
        <v>0</v>
      </c>
      <c r="O51" s="144">
        <v>0</v>
      </c>
      <c r="P51" s="144">
        <v>0</v>
      </c>
      <c r="Q51" s="145"/>
      <c r="R51" s="145"/>
      <c r="S51" s="145"/>
      <c r="T51" s="145"/>
      <c r="U51" s="145"/>
      <c r="V51" s="145"/>
      <c r="W51" s="145"/>
      <c r="X51" s="145"/>
      <c r="Y51" s="145"/>
      <c r="Z51" s="145"/>
      <c r="AA51" s="145"/>
      <c r="AB51" s="145"/>
      <c r="AC51" s="145"/>
      <c r="AD51" s="145"/>
      <c r="AE51" s="144">
        <v>0</v>
      </c>
      <c r="AF51" s="144">
        <v>0</v>
      </c>
      <c r="AG51" s="144">
        <v>0</v>
      </c>
      <c r="AH51" s="144">
        <v>0</v>
      </c>
      <c r="AI51" s="144">
        <v>0</v>
      </c>
      <c r="AJ51" s="144">
        <v>0</v>
      </c>
      <c r="AK51" s="144">
        <v>0</v>
      </c>
      <c r="AL51" s="144">
        <v>0</v>
      </c>
      <c r="AM51" s="144">
        <v>0</v>
      </c>
      <c r="AN51" s="144">
        <v>0</v>
      </c>
      <c r="AO51" s="144">
        <v>0</v>
      </c>
      <c r="AP51" s="144">
        <v>0</v>
      </c>
      <c r="AQ51" s="144">
        <v>0</v>
      </c>
      <c r="AR51" s="144">
        <v>0</v>
      </c>
      <c r="AS51" s="144"/>
      <c r="AT51" s="144"/>
      <c r="AU51" s="144"/>
      <c r="AV51" s="144"/>
      <c r="AW51" s="144"/>
      <c r="AX51" s="144"/>
      <c r="AY51" s="144"/>
      <c r="AZ51" s="144"/>
      <c r="BA51" s="144"/>
      <c r="BB51" s="144"/>
      <c r="BC51" s="144"/>
      <c r="BD51" s="144"/>
      <c r="BE51" s="144"/>
      <c r="BF51" s="144"/>
    </row>
    <row r="52" spans="1:58" hidden="1">
      <c r="A52" s="143" t="s">
        <v>913</v>
      </c>
      <c r="B52" s="143" t="s">
        <v>908</v>
      </c>
      <c r="C52" s="144">
        <v>0</v>
      </c>
      <c r="D52" s="144">
        <v>0</v>
      </c>
      <c r="E52" s="144">
        <v>0</v>
      </c>
      <c r="F52" s="144">
        <v>0</v>
      </c>
      <c r="G52" s="144">
        <v>0</v>
      </c>
      <c r="H52" s="144">
        <v>0</v>
      </c>
      <c r="I52" s="144">
        <v>0</v>
      </c>
      <c r="J52" s="144">
        <v>0</v>
      </c>
      <c r="K52" s="144">
        <v>0</v>
      </c>
      <c r="L52" s="144">
        <v>0</v>
      </c>
      <c r="M52" s="144">
        <v>0</v>
      </c>
      <c r="N52" s="144">
        <v>0</v>
      </c>
      <c r="O52" s="144">
        <v>0</v>
      </c>
      <c r="P52" s="144">
        <v>0</v>
      </c>
      <c r="Q52" s="145"/>
      <c r="R52" s="145"/>
      <c r="S52" s="145"/>
      <c r="T52" s="145"/>
      <c r="U52" s="145"/>
      <c r="V52" s="145"/>
      <c r="W52" s="145"/>
      <c r="X52" s="145"/>
      <c r="Y52" s="145"/>
      <c r="Z52" s="145"/>
      <c r="AA52" s="145"/>
      <c r="AB52" s="145"/>
      <c r="AC52" s="145"/>
      <c r="AD52" s="145"/>
      <c r="AE52" s="144">
        <v>0</v>
      </c>
      <c r="AF52" s="144">
        <v>0</v>
      </c>
      <c r="AG52" s="144">
        <v>0</v>
      </c>
      <c r="AH52" s="144">
        <v>0</v>
      </c>
      <c r="AI52" s="144">
        <v>0</v>
      </c>
      <c r="AJ52" s="144">
        <v>0</v>
      </c>
      <c r="AK52" s="144">
        <v>0</v>
      </c>
      <c r="AL52" s="144">
        <v>0</v>
      </c>
      <c r="AM52" s="144">
        <v>0</v>
      </c>
      <c r="AN52" s="144">
        <v>0</v>
      </c>
      <c r="AO52" s="144">
        <v>0</v>
      </c>
      <c r="AP52" s="144">
        <v>0</v>
      </c>
      <c r="AQ52" s="144">
        <v>0</v>
      </c>
      <c r="AR52" s="144">
        <v>0</v>
      </c>
      <c r="AS52" s="144"/>
      <c r="AT52" s="144"/>
      <c r="AU52" s="144"/>
      <c r="AV52" s="144"/>
      <c r="AW52" s="144"/>
      <c r="AX52" s="144"/>
      <c r="AY52" s="144"/>
      <c r="AZ52" s="144"/>
      <c r="BA52" s="144"/>
      <c r="BB52" s="144"/>
      <c r="BC52" s="144"/>
      <c r="BD52" s="144"/>
      <c r="BE52" s="144"/>
      <c r="BF52" s="144"/>
    </row>
    <row r="53" spans="1:58" hidden="1">
      <c r="A53" s="143" t="s">
        <v>913</v>
      </c>
      <c r="B53" s="143" t="s">
        <v>909</v>
      </c>
      <c r="C53" s="144">
        <v>0</v>
      </c>
      <c r="D53" s="144">
        <v>0</v>
      </c>
      <c r="E53" s="144">
        <v>0</v>
      </c>
      <c r="F53" s="144">
        <v>0</v>
      </c>
      <c r="G53" s="144">
        <v>0</v>
      </c>
      <c r="H53" s="144">
        <v>0</v>
      </c>
      <c r="I53" s="144">
        <v>0</v>
      </c>
      <c r="J53" s="144">
        <v>0</v>
      </c>
      <c r="K53" s="144">
        <v>0</v>
      </c>
      <c r="L53" s="144">
        <v>0</v>
      </c>
      <c r="M53" s="144">
        <v>0</v>
      </c>
      <c r="N53" s="144">
        <v>0</v>
      </c>
      <c r="O53" s="144">
        <v>0</v>
      </c>
      <c r="P53" s="144">
        <v>0</v>
      </c>
      <c r="Q53" s="145"/>
      <c r="R53" s="145"/>
      <c r="S53" s="145"/>
      <c r="T53" s="145"/>
      <c r="U53" s="145"/>
      <c r="V53" s="145"/>
      <c r="W53" s="145"/>
      <c r="X53" s="145"/>
      <c r="Y53" s="145"/>
      <c r="Z53" s="145"/>
      <c r="AA53" s="145"/>
      <c r="AB53" s="145"/>
      <c r="AC53" s="145"/>
      <c r="AD53" s="145"/>
      <c r="AE53" s="144">
        <v>0</v>
      </c>
      <c r="AF53" s="144">
        <v>0</v>
      </c>
      <c r="AG53" s="144">
        <v>0</v>
      </c>
      <c r="AH53" s="144">
        <v>0</v>
      </c>
      <c r="AI53" s="144">
        <v>0</v>
      </c>
      <c r="AJ53" s="144">
        <v>0</v>
      </c>
      <c r="AK53" s="144">
        <v>0</v>
      </c>
      <c r="AL53" s="144">
        <v>0</v>
      </c>
      <c r="AM53" s="144">
        <v>0</v>
      </c>
      <c r="AN53" s="144">
        <v>0</v>
      </c>
      <c r="AO53" s="144">
        <v>0</v>
      </c>
      <c r="AP53" s="144">
        <v>0</v>
      </c>
      <c r="AQ53" s="144">
        <v>0</v>
      </c>
      <c r="AR53" s="144">
        <v>0</v>
      </c>
      <c r="AS53" s="144"/>
      <c r="AT53" s="144"/>
      <c r="AU53" s="144"/>
      <c r="AV53" s="144"/>
      <c r="AW53" s="144"/>
      <c r="AX53" s="144"/>
      <c r="AY53" s="144"/>
      <c r="AZ53" s="144"/>
      <c r="BA53" s="144"/>
      <c r="BB53" s="144"/>
      <c r="BC53" s="144"/>
      <c r="BD53" s="144"/>
      <c r="BE53" s="144"/>
      <c r="BF53" s="144"/>
    </row>
    <row r="54" spans="1:58" hidden="1">
      <c r="A54" s="143" t="s">
        <v>913</v>
      </c>
      <c r="B54" s="143" t="s">
        <v>910</v>
      </c>
      <c r="C54" s="144">
        <v>806</v>
      </c>
      <c r="D54" s="144">
        <v>761</v>
      </c>
      <c r="E54" s="144">
        <v>743</v>
      </c>
      <c r="F54" s="144">
        <v>800</v>
      </c>
      <c r="G54" s="144">
        <v>765</v>
      </c>
      <c r="H54" s="144">
        <v>761</v>
      </c>
      <c r="I54" s="144">
        <v>782</v>
      </c>
      <c r="J54" s="144">
        <v>850</v>
      </c>
      <c r="K54" s="144">
        <v>789</v>
      </c>
      <c r="L54" s="144">
        <v>850</v>
      </c>
      <c r="M54" s="144">
        <v>955</v>
      </c>
      <c r="N54" s="144">
        <v>770</v>
      </c>
      <c r="O54" s="144">
        <v>760</v>
      </c>
      <c r="P54" s="144">
        <v>790</v>
      </c>
      <c r="Q54" s="145"/>
      <c r="R54" s="145"/>
      <c r="S54" s="145"/>
      <c r="T54" s="145"/>
      <c r="U54" s="145"/>
      <c r="V54" s="145"/>
      <c r="W54" s="145"/>
      <c r="X54" s="145"/>
      <c r="Y54" s="145"/>
      <c r="Z54" s="145"/>
      <c r="AA54" s="145"/>
      <c r="AB54" s="145"/>
      <c r="AC54" s="145"/>
      <c r="AD54" s="145"/>
      <c r="AE54" s="144">
        <v>174490</v>
      </c>
      <c r="AF54" s="144">
        <v>210340</v>
      </c>
      <c r="AG54" s="144">
        <v>182647</v>
      </c>
      <c r="AH54" s="144">
        <v>169852</v>
      </c>
      <c r="AI54" s="144">
        <v>263844</v>
      </c>
      <c r="AJ54" s="144">
        <v>233924</v>
      </c>
      <c r="AK54" s="144">
        <v>229119</v>
      </c>
      <c r="AL54" s="144">
        <v>318081</v>
      </c>
      <c r="AM54" s="144">
        <v>234544</v>
      </c>
      <c r="AN54" s="144">
        <v>289150</v>
      </c>
      <c r="AO54" s="144">
        <v>294650</v>
      </c>
      <c r="AP54" s="144">
        <v>313200</v>
      </c>
      <c r="AQ54" s="144">
        <v>260700</v>
      </c>
      <c r="AR54" s="144">
        <v>317900</v>
      </c>
      <c r="AS54" s="144"/>
      <c r="AT54" s="144"/>
      <c r="AU54" s="144"/>
      <c r="AV54" s="144"/>
      <c r="AW54" s="144"/>
      <c r="AX54" s="144"/>
      <c r="AY54" s="144"/>
      <c r="AZ54" s="144"/>
      <c r="BA54" s="144"/>
      <c r="BB54" s="144"/>
      <c r="BC54" s="144"/>
      <c r="BD54" s="144"/>
      <c r="BE54" s="144"/>
      <c r="BF54" s="144"/>
    </row>
    <row r="55" spans="1:58" hidden="1">
      <c r="A55" s="143" t="s">
        <v>914</v>
      </c>
      <c r="B55" s="143" t="s">
        <v>899</v>
      </c>
      <c r="C55" s="144">
        <v>3819</v>
      </c>
      <c r="D55" s="144">
        <v>3580</v>
      </c>
      <c r="E55" s="144">
        <v>3729</v>
      </c>
      <c r="F55" s="144">
        <v>3950</v>
      </c>
      <c r="G55" s="144">
        <v>4046</v>
      </c>
      <c r="H55" s="144">
        <v>4550</v>
      </c>
      <c r="I55" s="144">
        <v>4550</v>
      </c>
      <c r="J55" s="144">
        <v>5045</v>
      </c>
      <c r="K55" s="144">
        <v>5335</v>
      </c>
      <c r="L55" s="144">
        <v>5730</v>
      </c>
      <c r="M55" s="144">
        <v>5800</v>
      </c>
      <c r="N55" s="144">
        <v>5985</v>
      </c>
      <c r="O55" s="144">
        <v>5930</v>
      </c>
      <c r="P55" s="144">
        <v>5294</v>
      </c>
      <c r="Q55" s="145">
        <v>332.25</v>
      </c>
      <c r="R55" s="145">
        <v>349.3</v>
      </c>
      <c r="S55" s="145">
        <v>324.45</v>
      </c>
      <c r="T55" s="145">
        <v>325.63</v>
      </c>
      <c r="U55" s="145">
        <v>358.7</v>
      </c>
      <c r="V55" s="145">
        <v>398.24</v>
      </c>
      <c r="W55" s="145">
        <v>298.68</v>
      </c>
      <c r="X55" s="145">
        <v>331.63</v>
      </c>
      <c r="Y55" s="145">
        <v>278.91000000000003</v>
      </c>
      <c r="Z55" s="145">
        <v>295.29000000000002</v>
      </c>
      <c r="AA55" s="145">
        <v>277.58999999999997</v>
      </c>
      <c r="AB55" s="145">
        <v>316.33</v>
      </c>
      <c r="AC55" s="145">
        <v>281.32</v>
      </c>
      <c r="AD55" s="145">
        <v>304.60000000000002</v>
      </c>
      <c r="AE55" s="144">
        <v>1268861</v>
      </c>
      <c r="AF55" s="144">
        <v>1250500</v>
      </c>
      <c r="AG55" s="144">
        <v>1209870</v>
      </c>
      <c r="AH55" s="144">
        <v>1286250</v>
      </c>
      <c r="AI55" s="144">
        <v>1451290</v>
      </c>
      <c r="AJ55" s="144">
        <v>1812000</v>
      </c>
      <c r="AK55" s="144">
        <v>1359000</v>
      </c>
      <c r="AL55" s="144">
        <v>1673075</v>
      </c>
      <c r="AM55" s="144">
        <v>1487985</v>
      </c>
      <c r="AN55" s="144">
        <v>1692030</v>
      </c>
      <c r="AO55" s="144">
        <v>1609995</v>
      </c>
      <c r="AP55" s="144">
        <v>1893220</v>
      </c>
      <c r="AQ55" s="144">
        <v>1668210</v>
      </c>
      <c r="AR55" s="144">
        <v>1612558</v>
      </c>
      <c r="AS55" s="144"/>
      <c r="AT55" s="144"/>
      <c r="AU55" s="144"/>
      <c r="AV55" s="144"/>
      <c r="AW55" s="144"/>
      <c r="AX55" s="144"/>
      <c r="AY55" s="144"/>
      <c r="AZ55" s="144"/>
      <c r="BA55" s="144"/>
      <c r="BB55" s="144"/>
      <c r="BC55" s="144"/>
      <c r="BD55" s="144"/>
      <c r="BE55" s="144"/>
      <c r="BF55" s="144"/>
    </row>
    <row r="56" spans="1:58" hidden="1">
      <c r="A56" s="143" t="s">
        <v>914</v>
      </c>
      <c r="B56" s="143" t="s">
        <v>900</v>
      </c>
      <c r="C56" s="144">
        <v>0</v>
      </c>
      <c r="D56" s="144">
        <v>0</v>
      </c>
      <c r="E56" s="144">
        <v>0</v>
      </c>
      <c r="F56" s="144">
        <v>0</v>
      </c>
      <c r="G56" s="144">
        <v>0</v>
      </c>
      <c r="H56" s="144">
        <v>0</v>
      </c>
      <c r="I56" s="144">
        <v>0</v>
      </c>
      <c r="J56" s="144">
        <v>0</v>
      </c>
      <c r="K56" s="144">
        <v>0</v>
      </c>
      <c r="L56" s="144">
        <v>0</v>
      </c>
      <c r="M56" s="144">
        <v>0</v>
      </c>
      <c r="N56" s="144">
        <v>0</v>
      </c>
      <c r="O56" s="144">
        <v>0</v>
      </c>
      <c r="P56" s="144">
        <v>0</v>
      </c>
      <c r="Q56" s="145"/>
      <c r="R56" s="145"/>
      <c r="S56" s="145"/>
      <c r="T56" s="145"/>
      <c r="U56" s="145"/>
      <c r="V56" s="145"/>
      <c r="W56" s="145"/>
      <c r="X56" s="145"/>
      <c r="Y56" s="145"/>
      <c r="Z56" s="145"/>
      <c r="AA56" s="145"/>
      <c r="AB56" s="145"/>
      <c r="AC56" s="145"/>
      <c r="AD56" s="145"/>
      <c r="AE56" s="144">
        <v>60950</v>
      </c>
      <c r="AF56" s="144">
        <v>60000</v>
      </c>
      <c r="AG56" s="144">
        <v>62100</v>
      </c>
      <c r="AH56" s="144">
        <v>95800</v>
      </c>
      <c r="AI56" s="144">
        <v>69311</v>
      </c>
      <c r="AJ56" s="144">
        <v>85500</v>
      </c>
      <c r="AK56" s="144">
        <v>118200</v>
      </c>
      <c r="AL56" s="144">
        <v>120900</v>
      </c>
      <c r="AM56" s="144">
        <v>89100</v>
      </c>
      <c r="AN56" s="144">
        <v>114920</v>
      </c>
      <c r="AO56" s="144">
        <v>103310</v>
      </c>
      <c r="AP56" s="144">
        <v>115520</v>
      </c>
      <c r="AQ56" s="144">
        <v>82020</v>
      </c>
      <c r="AR56" s="144">
        <v>178665</v>
      </c>
      <c r="AS56" s="144"/>
      <c r="AT56" s="144"/>
      <c r="AU56" s="144"/>
      <c r="AV56" s="144"/>
      <c r="AW56" s="144"/>
      <c r="AX56" s="144"/>
      <c r="AY56" s="144"/>
      <c r="AZ56" s="144"/>
      <c r="BA56" s="144"/>
      <c r="BB56" s="144"/>
      <c r="BC56" s="144"/>
      <c r="BD56" s="144"/>
      <c r="BE56" s="144"/>
      <c r="BF56" s="144"/>
    </row>
    <row r="57" spans="1:58" hidden="1">
      <c r="A57" s="143" t="s">
        <v>914</v>
      </c>
      <c r="B57" s="143" t="s">
        <v>901</v>
      </c>
      <c r="C57" s="144">
        <v>277</v>
      </c>
      <c r="D57" s="144">
        <v>289</v>
      </c>
      <c r="E57" s="144">
        <v>404</v>
      </c>
      <c r="F57" s="144">
        <v>390</v>
      </c>
      <c r="G57" s="144">
        <v>300</v>
      </c>
      <c r="H57" s="144">
        <v>520</v>
      </c>
      <c r="I57" s="144">
        <v>590</v>
      </c>
      <c r="J57" s="144">
        <v>750</v>
      </c>
      <c r="K57" s="144">
        <v>1070</v>
      </c>
      <c r="L57" s="144">
        <v>1040</v>
      </c>
      <c r="M57" s="144">
        <v>1180</v>
      </c>
      <c r="N57" s="144">
        <v>1235</v>
      </c>
      <c r="O57" s="144">
        <v>1020</v>
      </c>
      <c r="P57" s="144">
        <v>910</v>
      </c>
      <c r="Q57" s="145">
        <v>477.8</v>
      </c>
      <c r="R57" s="145">
        <v>543.63</v>
      </c>
      <c r="S57" s="145">
        <v>446.92</v>
      </c>
      <c r="T57" s="145">
        <v>446.92</v>
      </c>
      <c r="U57" s="145">
        <v>495</v>
      </c>
      <c r="V57" s="145">
        <v>450</v>
      </c>
      <c r="W57" s="145">
        <v>365.68</v>
      </c>
      <c r="X57" s="145">
        <v>537.47</v>
      </c>
      <c r="Y57" s="145">
        <v>355.84</v>
      </c>
      <c r="Z57" s="145">
        <v>405.38</v>
      </c>
      <c r="AA57" s="145">
        <v>390</v>
      </c>
      <c r="AB57" s="145">
        <v>447.47</v>
      </c>
      <c r="AC57" s="145">
        <v>368.63</v>
      </c>
      <c r="AD57" s="145">
        <v>378.57</v>
      </c>
      <c r="AE57" s="144">
        <v>132350</v>
      </c>
      <c r="AF57" s="144">
        <v>157110</v>
      </c>
      <c r="AG57" s="144">
        <v>180556</v>
      </c>
      <c r="AH57" s="144">
        <v>174300</v>
      </c>
      <c r="AI57" s="144">
        <v>148500</v>
      </c>
      <c r="AJ57" s="144">
        <v>234000</v>
      </c>
      <c r="AK57" s="144">
        <v>215750</v>
      </c>
      <c r="AL57" s="144">
        <v>403100</v>
      </c>
      <c r="AM57" s="144">
        <v>380750</v>
      </c>
      <c r="AN57" s="144">
        <v>421600</v>
      </c>
      <c r="AO57" s="144">
        <v>460200</v>
      </c>
      <c r="AP57" s="144">
        <v>552630</v>
      </c>
      <c r="AQ57" s="144">
        <v>376000</v>
      </c>
      <c r="AR57" s="144">
        <v>344500</v>
      </c>
      <c r="AS57" s="144"/>
      <c r="AT57" s="144"/>
      <c r="AU57" s="144"/>
      <c r="AV57" s="144"/>
      <c r="AW57" s="144"/>
      <c r="AX57" s="144"/>
      <c r="AY57" s="144"/>
      <c r="AZ57" s="144"/>
      <c r="BA57" s="144"/>
      <c r="BB57" s="144"/>
      <c r="BC57" s="144"/>
      <c r="BD57" s="144"/>
      <c r="BE57" s="144"/>
      <c r="BF57" s="144"/>
    </row>
    <row r="58" spans="1:58" hidden="1">
      <c r="A58" s="143" t="s">
        <v>914</v>
      </c>
      <c r="B58" s="143" t="s">
        <v>902</v>
      </c>
      <c r="C58" s="144">
        <v>482</v>
      </c>
      <c r="D58" s="144">
        <v>556</v>
      </c>
      <c r="E58" s="144">
        <v>478</v>
      </c>
      <c r="F58" s="144">
        <v>544</v>
      </c>
      <c r="G58" s="144">
        <v>644</v>
      </c>
      <c r="H58" s="144">
        <v>704</v>
      </c>
      <c r="I58" s="144">
        <v>781</v>
      </c>
      <c r="J58" s="144">
        <v>859</v>
      </c>
      <c r="K58" s="144">
        <v>906</v>
      </c>
      <c r="L58" s="144">
        <v>996</v>
      </c>
      <c r="M58" s="144">
        <v>1103</v>
      </c>
      <c r="N58" s="144">
        <v>1161</v>
      </c>
      <c r="O58" s="144">
        <v>1247</v>
      </c>
      <c r="P58" s="144">
        <v>1224</v>
      </c>
      <c r="Q58" s="145">
        <v>204.97</v>
      </c>
      <c r="R58" s="145">
        <v>214.83</v>
      </c>
      <c r="S58" s="145">
        <v>196.98</v>
      </c>
      <c r="T58" s="145">
        <v>204.98</v>
      </c>
      <c r="U58" s="145">
        <v>204.36</v>
      </c>
      <c r="V58" s="145">
        <v>213.15</v>
      </c>
      <c r="W58" s="145">
        <v>234.69</v>
      </c>
      <c r="X58" s="145">
        <v>269.89999999999998</v>
      </c>
      <c r="Y58" s="145">
        <v>253.76</v>
      </c>
      <c r="Z58" s="145">
        <v>268.86</v>
      </c>
      <c r="AA58" s="145">
        <v>281.13</v>
      </c>
      <c r="AB58" s="145">
        <v>257.89</v>
      </c>
      <c r="AC58" s="145">
        <v>224.46</v>
      </c>
      <c r="AD58" s="145">
        <v>256.45</v>
      </c>
      <c r="AE58" s="144">
        <v>98795</v>
      </c>
      <c r="AF58" s="144">
        <v>119448</v>
      </c>
      <c r="AG58" s="144">
        <v>94155</v>
      </c>
      <c r="AH58" s="144">
        <v>111509</v>
      </c>
      <c r="AI58" s="144">
        <v>131605</v>
      </c>
      <c r="AJ58" s="144">
        <v>150060</v>
      </c>
      <c r="AK58" s="144">
        <v>183296</v>
      </c>
      <c r="AL58" s="144">
        <v>231842</v>
      </c>
      <c r="AM58" s="144">
        <v>229904</v>
      </c>
      <c r="AN58" s="144">
        <v>267789</v>
      </c>
      <c r="AO58" s="144">
        <v>310090</v>
      </c>
      <c r="AP58" s="144">
        <v>299410</v>
      </c>
      <c r="AQ58" s="144">
        <v>279900</v>
      </c>
      <c r="AR58" s="144">
        <v>313890</v>
      </c>
      <c r="AS58" s="144"/>
      <c r="AT58" s="144"/>
      <c r="AU58" s="144"/>
      <c r="AV58" s="144"/>
      <c r="AW58" s="144"/>
      <c r="AX58" s="144"/>
      <c r="AY58" s="144"/>
      <c r="AZ58" s="144"/>
      <c r="BA58" s="144"/>
      <c r="BB58" s="144"/>
      <c r="BC58" s="144"/>
      <c r="BD58" s="144"/>
      <c r="BE58" s="144"/>
      <c r="BF58" s="144"/>
    </row>
    <row r="59" spans="1:58" hidden="1">
      <c r="A59" s="143" t="s">
        <v>914</v>
      </c>
      <c r="B59" s="143" t="s">
        <v>903</v>
      </c>
      <c r="C59" s="144">
        <v>9978</v>
      </c>
      <c r="D59" s="144">
        <v>10024</v>
      </c>
      <c r="E59" s="144">
        <v>9274</v>
      </c>
      <c r="F59" s="144">
        <v>9606</v>
      </c>
      <c r="G59" s="144">
        <v>10336</v>
      </c>
      <c r="H59" s="144">
        <v>8806</v>
      </c>
      <c r="I59" s="144">
        <v>9834</v>
      </c>
      <c r="J59" s="144">
        <v>11151</v>
      </c>
      <c r="K59" s="144">
        <v>11119</v>
      </c>
      <c r="L59" s="144">
        <v>11434</v>
      </c>
      <c r="M59" s="144">
        <v>12301</v>
      </c>
      <c r="N59" s="144">
        <v>12488</v>
      </c>
      <c r="O59" s="144">
        <v>12542</v>
      </c>
      <c r="P59" s="144">
        <v>12636</v>
      </c>
      <c r="Q59" s="145">
        <v>424.29</v>
      </c>
      <c r="R59" s="145">
        <v>504.85</v>
      </c>
      <c r="S59" s="145">
        <v>424.73</v>
      </c>
      <c r="T59" s="145">
        <v>429.81</v>
      </c>
      <c r="U59" s="145">
        <v>464.02</v>
      </c>
      <c r="V59" s="145">
        <v>455.71</v>
      </c>
      <c r="W59" s="145">
        <v>410.93</v>
      </c>
      <c r="X59" s="145">
        <v>512.91</v>
      </c>
      <c r="Y59" s="145">
        <v>367.94</v>
      </c>
      <c r="Z59" s="145">
        <v>404.51</v>
      </c>
      <c r="AA59" s="145">
        <v>414.8</v>
      </c>
      <c r="AB59" s="145">
        <v>438.81</v>
      </c>
      <c r="AC59" s="145">
        <v>387.82</v>
      </c>
      <c r="AD59" s="145">
        <v>450.06</v>
      </c>
      <c r="AE59" s="144">
        <v>4233563</v>
      </c>
      <c r="AF59" s="144">
        <v>5060639</v>
      </c>
      <c r="AG59" s="144">
        <v>3938905</v>
      </c>
      <c r="AH59" s="144">
        <v>4128724</v>
      </c>
      <c r="AI59" s="144">
        <v>4796121</v>
      </c>
      <c r="AJ59" s="144">
        <v>4012995</v>
      </c>
      <c r="AK59" s="144">
        <v>4041040</v>
      </c>
      <c r="AL59" s="144">
        <v>5719490</v>
      </c>
      <c r="AM59" s="144">
        <v>4091150</v>
      </c>
      <c r="AN59" s="144">
        <v>4625145</v>
      </c>
      <c r="AO59" s="144">
        <v>5102415</v>
      </c>
      <c r="AP59" s="144">
        <v>5479880</v>
      </c>
      <c r="AQ59" s="144">
        <v>4864020</v>
      </c>
      <c r="AR59" s="144">
        <v>5686940</v>
      </c>
      <c r="AS59" s="144"/>
      <c r="AT59" s="144"/>
      <c r="AU59" s="144"/>
      <c r="AV59" s="144"/>
      <c r="AW59" s="144"/>
      <c r="AX59" s="144"/>
      <c r="AY59" s="144"/>
      <c r="AZ59" s="144"/>
      <c r="BA59" s="144"/>
      <c r="BB59" s="144"/>
      <c r="BC59" s="144"/>
      <c r="BD59" s="144"/>
      <c r="BE59" s="144"/>
      <c r="BF59" s="144"/>
    </row>
    <row r="60" spans="1:58" hidden="1">
      <c r="A60" s="143" t="s">
        <v>914</v>
      </c>
      <c r="B60" s="143" t="s">
        <v>904</v>
      </c>
      <c r="C60" s="144">
        <v>10460</v>
      </c>
      <c r="D60" s="144">
        <v>10580</v>
      </c>
      <c r="E60" s="144">
        <v>9752</v>
      </c>
      <c r="F60" s="144">
        <v>10150</v>
      </c>
      <c r="G60" s="144">
        <v>10980</v>
      </c>
      <c r="H60" s="144">
        <v>9510</v>
      </c>
      <c r="I60" s="144">
        <v>10615</v>
      </c>
      <c r="J60" s="144">
        <v>12010</v>
      </c>
      <c r="K60" s="144">
        <v>12025</v>
      </c>
      <c r="L60" s="144">
        <v>12430</v>
      </c>
      <c r="M60" s="144">
        <v>13404</v>
      </c>
      <c r="N60" s="144">
        <v>13649</v>
      </c>
      <c r="O60" s="144">
        <v>13789</v>
      </c>
      <c r="P60" s="144">
        <v>13860</v>
      </c>
      <c r="Q60" s="145">
        <v>414.18</v>
      </c>
      <c r="R60" s="145">
        <v>489.61</v>
      </c>
      <c r="S60" s="145">
        <v>413.56</v>
      </c>
      <c r="T60" s="145">
        <v>417.76</v>
      </c>
      <c r="U60" s="145">
        <v>448.79</v>
      </c>
      <c r="V60" s="145">
        <v>437.76</v>
      </c>
      <c r="W60" s="145">
        <v>397.96</v>
      </c>
      <c r="X60" s="145">
        <v>495.53</v>
      </c>
      <c r="Y60" s="145">
        <v>359.34</v>
      </c>
      <c r="Z60" s="145">
        <v>393.64</v>
      </c>
      <c r="AA60" s="145">
        <v>403.8</v>
      </c>
      <c r="AB60" s="145">
        <v>423.42</v>
      </c>
      <c r="AC60" s="145">
        <v>373.05</v>
      </c>
      <c r="AD60" s="145">
        <v>432.96</v>
      </c>
      <c r="AE60" s="144">
        <v>4332358</v>
      </c>
      <c r="AF60" s="144">
        <v>5180087</v>
      </c>
      <c r="AG60" s="144">
        <v>4033060</v>
      </c>
      <c r="AH60" s="144">
        <v>4240233</v>
      </c>
      <c r="AI60" s="144">
        <v>4927726</v>
      </c>
      <c r="AJ60" s="144">
        <v>4163055</v>
      </c>
      <c r="AK60" s="144">
        <v>4224336</v>
      </c>
      <c r="AL60" s="144">
        <v>5951332</v>
      </c>
      <c r="AM60" s="144">
        <v>4321054</v>
      </c>
      <c r="AN60" s="144">
        <v>4892934</v>
      </c>
      <c r="AO60" s="144">
        <v>5412505</v>
      </c>
      <c r="AP60" s="144">
        <v>5779290</v>
      </c>
      <c r="AQ60" s="144">
        <v>5143920</v>
      </c>
      <c r="AR60" s="144">
        <v>6000830</v>
      </c>
      <c r="AS60" s="144"/>
      <c r="AT60" s="144"/>
      <c r="AU60" s="144"/>
      <c r="AV60" s="144"/>
      <c r="AW60" s="144"/>
      <c r="AX60" s="144"/>
      <c r="AY60" s="144"/>
      <c r="AZ60" s="144"/>
      <c r="BA60" s="144"/>
      <c r="BB60" s="144"/>
      <c r="BC60" s="144"/>
      <c r="BD60" s="144"/>
      <c r="BE60" s="144"/>
      <c r="BF60" s="144"/>
    </row>
    <row r="61" spans="1:58" hidden="1">
      <c r="A61" s="143" t="s">
        <v>914</v>
      </c>
      <c r="B61" s="143" t="s">
        <v>905</v>
      </c>
      <c r="C61" s="144">
        <v>14556</v>
      </c>
      <c r="D61" s="144">
        <v>14449</v>
      </c>
      <c r="E61" s="144">
        <v>13885</v>
      </c>
      <c r="F61" s="144">
        <v>14490</v>
      </c>
      <c r="G61" s="144">
        <v>15326</v>
      </c>
      <c r="H61" s="144">
        <v>14580</v>
      </c>
      <c r="I61" s="144">
        <v>15755</v>
      </c>
      <c r="J61" s="144">
        <v>17805</v>
      </c>
      <c r="K61" s="144">
        <v>18430</v>
      </c>
      <c r="L61" s="144">
        <v>19200</v>
      </c>
      <c r="M61" s="144">
        <v>20384</v>
      </c>
      <c r="N61" s="144">
        <v>20869</v>
      </c>
      <c r="O61" s="144">
        <v>20739</v>
      </c>
      <c r="P61" s="144">
        <v>20064</v>
      </c>
      <c r="Q61" s="145">
        <v>398.08</v>
      </c>
      <c r="R61" s="145">
        <v>460.08</v>
      </c>
      <c r="S61" s="145">
        <v>395.07</v>
      </c>
      <c r="T61" s="145">
        <v>400.04</v>
      </c>
      <c r="U61" s="145">
        <v>430.43</v>
      </c>
      <c r="V61" s="145">
        <v>431.73</v>
      </c>
      <c r="W61" s="145">
        <v>375.58</v>
      </c>
      <c r="X61" s="145">
        <v>457.65</v>
      </c>
      <c r="Y61" s="145">
        <v>340.69</v>
      </c>
      <c r="Z61" s="145">
        <v>370.91</v>
      </c>
      <c r="AA61" s="145">
        <v>372.16</v>
      </c>
      <c r="AB61" s="145">
        <v>399.67</v>
      </c>
      <c r="AC61" s="145">
        <v>350.55</v>
      </c>
      <c r="AD61" s="145">
        <v>405.53</v>
      </c>
      <c r="AE61" s="144">
        <v>5794519</v>
      </c>
      <c r="AF61" s="144">
        <v>6647697</v>
      </c>
      <c r="AG61" s="144">
        <v>5485586</v>
      </c>
      <c r="AH61" s="144">
        <v>5796583</v>
      </c>
      <c r="AI61" s="144">
        <v>6596827</v>
      </c>
      <c r="AJ61" s="144">
        <v>6294555</v>
      </c>
      <c r="AK61" s="144">
        <v>5917286</v>
      </c>
      <c r="AL61" s="144">
        <v>8148407</v>
      </c>
      <c r="AM61" s="144">
        <v>6278889</v>
      </c>
      <c r="AN61" s="144">
        <v>7121484</v>
      </c>
      <c r="AO61" s="144">
        <v>7586010</v>
      </c>
      <c r="AP61" s="144">
        <v>8340660</v>
      </c>
      <c r="AQ61" s="144">
        <v>7270150</v>
      </c>
      <c r="AR61" s="144">
        <v>8136553</v>
      </c>
      <c r="AS61" s="144"/>
      <c r="AT61" s="144"/>
      <c r="AU61" s="144"/>
      <c r="AV61" s="144"/>
      <c r="AW61" s="144"/>
      <c r="AX61" s="144"/>
      <c r="AY61" s="144"/>
      <c r="AZ61" s="144"/>
      <c r="BA61" s="144"/>
      <c r="BB61" s="144"/>
      <c r="BC61" s="144"/>
      <c r="BD61" s="144"/>
      <c r="BE61" s="144"/>
      <c r="BF61" s="144"/>
    </row>
    <row r="62" spans="1:58" hidden="1">
      <c r="A62" s="143" t="s">
        <v>914</v>
      </c>
      <c r="B62" s="143" t="s">
        <v>906</v>
      </c>
      <c r="C62" s="144">
        <v>0</v>
      </c>
      <c r="D62" s="144">
        <v>0</v>
      </c>
      <c r="E62" s="144">
        <v>0</v>
      </c>
      <c r="F62" s="144">
        <v>0</v>
      </c>
      <c r="G62" s="144">
        <v>0</v>
      </c>
      <c r="H62" s="144">
        <v>0</v>
      </c>
      <c r="I62" s="144">
        <v>0</v>
      </c>
      <c r="J62" s="144">
        <v>0</v>
      </c>
      <c r="K62" s="144">
        <v>0</v>
      </c>
      <c r="L62" s="144">
        <v>0</v>
      </c>
      <c r="M62" s="144">
        <v>0</v>
      </c>
      <c r="N62" s="144">
        <v>0</v>
      </c>
      <c r="O62" s="144">
        <v>0</v>
      </c>
      <c r="P62" s="144">
        <v>0</v>
      </c>
      <c r="Q62" s="145"/>
      <c r="R62" s="145"/>
      <c r="S62" s="145"/>
      <c r="T62" s="145"/>
      <c r="U62" s="145"/>
      <c r="V62" s="145"/>
      <c r="W62" s="145"/>
      <c r="X62" s="145"/>
      <c r="Y62" s="145"/>
      <c r="Z62" s="145"/>
      <c r="AA62" s="145"/>
      <c r="AB62" s="145"/>
      <c r="AC62" s="145"/>
      <c r="AD62" s="145"/>
      <c r="AE62" s="144">
        <v>0</v>
      </c>
      <c r="AF62" s="144">
        <v>0</v>
      </c>
      <c r="AG62" s="144">
        <v>0</v>
      </c>
      <c r="AH62" s="144">
        <v>0</v>
      </c>
      <c r="AI62" s="144">
        <v>0</v>
      </c>
      <c r="AJ62" s="144">
        <v>0</v>
      </c>
      <c r="AK62" s="144">
        <v>0</v>
      </c>
      <c r="AL62" s="144">
        <v>0</v>
      </c>
      <c r="AM62" s="144">
        <v>0</v>
      </c>
      <c r="AN62" s="144">
        <v>0</v>
      </c>
      <c r="AO62" s="144">
        <v>0</v>
      </c>
      <c r="AP62" s="144">
        <v>0</v>
      </c>
      <c r="AQ62" s="144">
        <v>0</v>
      </c>
      <c r="AR62" s="144">
        <v>0</v>
      </c>
      <c r="AS62" s="144"/>
      <c r="AT62" s="144"/>
      <c r="AU62" s="144"/>
      <c r="AV62" s="144"/>
      <c r="AW62" s="144"/>
      <c r="AX62" s="144"/>
      <c r="AY62" s="144"/>
      <c r="AZ62" s="144"/>
      <c r="BA62" s="144"/>
      <c r="BB62" s="144"/>
      <c r="BC62" s="144"/>
      <c r="BD62" s="144"/>
      <c r="BE62" s="144"/>
      <c r="BF62" s="144"/>
    </row>
    <row r="63" spans="1:58" hidden="1">
      <c r="A63" s="143" t="s">
        <v>914</v>
      </c>
      <c r="B63" s="143" t="s">
        <v>907</v>
      </c>
      <c r="C63" s="144">
        <v>0</v>
      </c>
      <c r="D63" s="144">
        <v>0</v>
      </c>
      <c r="E63" s="144">
        <v>0</v>
      </c>
      <c r="F63" s="144">
        <v>0</v>
      </c>
      <c r="G63" s="144">
        <v>0</v>
      </c>
      <c r="H63" s="144">
        <v>0</v>
      </c>
      <c r="I63" s="144">
        <v>0</v>
      </c>
      <c r="J63" s="144">
        <v>0</v>
      </c>
      <c r="K63" s="144">
        <v>0</v>
      </c>
      <c r="L63" s="144">
        <v>0</v>
      </c>
      <c r="M63" s="144">
        <v>0</v>
      </c>
      <c r="N63" s="144">
        <v>0</v>
      </c>
      <c r="O63" s="144">
        <v>0</v>
      </c>
      <c r="P63" s="144">
        <v>0</v>
      </c>
      <c r="Q63" s="145"/>
      <c r="R63" s="145"/>
      <c r="S63" s="145"/>
      <c r="T63" s="145"/>
      <c r="U63" s="145"/>
      <c r="V63" s="145"/>
      <c r="W63" s="145"/>
      <c r="X63" s="145"/>
      <c r="Y63" s="145"/>
      <c r="Z63" s="145"/>
      <c r="AA63" s="145"/>
      <c r="AB63" s="145"/>
      <c r="AC63" s="145"/>
      <c r="AD63" s="145"/>
      <c r="AE63" s="144">
        <v>0</v>
      </c>
      <c r="AF63" s="144">
        <v>0</v>
      </c>
      <c r="AG63" s="144">
        <v>0</v>
      </c>
      <c r="AH63" s="144">
        <v>0</v>
      </c>
      <c r="AI63" s="144">
        <v>0</v>
      </c>
      <c r="AJ63" s="144">
        <v>0</v>
      </c>
      <c r="AK63" s="144">
        <v>0</v>
      </c>
      <c r="AL63" s="144">
        <v>0</v>
      </c>
      <c r="AM63" s="144">
        <v>0</v>
      </c>
      <c r="AN63" s="144">
        <v>0</v>
      </c>
      <c r="AO63" s="144">
        <v>0</v>
      </c>
      <c r="AP63" s="144">
        <v>0</v>
      </c>
      <c r="AQ63" s="144">
        <v>0</v>
      </c>
      <c r="AR63" s="144">
        <v>0</v>
      </c>
      <c r="AS63" s="144"/>
      <c r="AT63" s="144"/>
      <c r="AU63" s="144"/>
      <c r="AV63" s="144"/>
      <c r="AW63" s="144"/>
      <c r="AX63" s="144"/>
      <c r="AY63" s="144"/>
      <c r="AZ63" s="144"/>
      <c r="BA63" s="144"/>
      <c r="BB63" s="144"/>
      <c r="BC63" s="144"/>
      <c r="BD63" s="144"/>
      <c r="BE63" s="144"/>
      <c r="BF63" s="144"/>
    </row>
    <row r="64" spans="1:58" hidden="1">
      <c r="A64" s="143" t="s">
        <v>914</v>
      </c>
      <c r="B64" s="143" t="s">
        <v>908</v>
      </c>
      <c r="C64" s="144">
        <v>0</v>
      </c>
      <c r="D64" s="144">
        <v>0</v>
      </c>
      <c r="E64" s="144">
        <v>0</v>
      </c>
      <c r="F64" s="144">
        <v>0</v>
      </c>
      <c r="G64" s="144">
        <v>0</v>
      </c>
      <c r="H64" s="144">
        <v>0</v>
      </c>
      <c r="I64" s="144">
        <v>0</v>
      </c>
      <c r="J64" s="144">
        <v>0</v>
      </c>
      <c r="K64" s="144">
        <v>0</v>
      </c>
      <c r="L64" s="144">
        <v>0</v>
      </c>
      <c r="M64" s="144">
        <v>0</v>
      </c>
      <c r="N64" s="144">
        <v>0</v>
      </c>
      <c r="O64" s="144">
        <v>0</v>
      </c>
      <c r="P64" s="144">
        <v>0</v>
      </c>
      <c r="Q64" s="145"/>
      <c r="R64" s="145"/>
      <c r="S64" s="145"/>
      <c r="T64" s="145"/>
      <c r="U64" s="145"/>
      <c r="V64" s="145"/>
      <c r="W64" s="145"/>
      <c r="X64" s="145"/>
      <c r="Y64" s="145"/>
      <c r="Z64" s="145"/>
      <c r="AA64" s="145"/>
      <c r="AB64" s="145"/>
      <c r="AC64" s="145"/>
      <c r="AD64" s="145"/>
      <c r="AE64" s="144">
        <v>0</v>
      </c>
      <c r="AF64" s="144">
        <v>0</v>
      </c>
      <c r="AG64" s="144">
        <v>0</v>
      </c>
      <c r="AH64" s="144">
        <v>0</v>
      </c>
      <c r="AI64" s="144">
        <v>0</v>
      </c>
      <c r="AJ64" s="144">
        <v>0</v>
      </c>
      <c r="AK64" s="144">
        <v>0</v>
      </c>
      <c r="AL64" s="144">
        <v>0</v>
      </c>
      <c r="AM64" s="144">
        <v>0</v>
      </c>
      <c r="AN64" s="144">
        <v>0</v>
      </c>
      <c r="AO64" s="144">
        <v>0</v>
      </c>
      <c r="AP64" s="144">
        <v>0</v>
      </c>
      <c r="AQ64" s="144">
        <v>0</v>
      </c>
      <c r="AR64" s="144">
        <v>0</v>
      </c>
      <c r="AS64" s="144"/>
      <c r="AT64" s="144"/>
      <c r="AU64" s="144"/>
      <c r="AV64" s="144"/>
      <c r="AW64" s="144"/>
      <c r="AX64" s="144"/>
      <c r="AY64" s="144"/>
      <c r="AZ64" s="144"/>
      <c r="BA64" s="144"/>
      <c r="BB64" s="144"/>
      <c r="BC64" s="144"/>
      <c r="BD64" s="144"/>
      <c r="BE64" s="144"/>
      <c r="BF64" s="144"/>
    </row>
    <row r="65" spans="1:58" hidden="1">
      <c r="A65" s="143" t="s">
        <v>914</v>
      </c>
      <c r="B65" s="143" t="s">
        <v>909</v>
      </c>
      <c r="C65" s="144">
        <v>0</v>
      </c>
      <c r="D65" s="144">
        <v>0</v>
      </c>
      <c r="E65" s="144">
        <v>0</v>
      </c>
      <c r="F65" s="144">
        <v>0</v>
      </c>
      <c r="G65" s="144">
        <v>0</v>
      </c>
      <c r="H65" s="144">
        <v>0</v>
      </c>
      <c r="I65" s="144">
        <v>0</v>
      </c>
      <c r="J65" s="144">
        <v>0</v>
      </c>
      <c r="K65" s="144">
        <v>0</v>
      </c>
      <c r="L65" s="144">
        <v>0</v>
      </c>
      <c r="M65" s="144">
        <v>0</v>
      </c>
      <c r="N65" s="144">
        <v>0</v>
      </c>
      <c r="O65" s="144">
        <v>0</v>
      </c>
      <c r="P65" s="144">
        <v>0</v>
      </c>
      <c r="Q65" s="145"/>
      <c r="R65" s="145"/>
      <c r="S65" s="145"/>
      <c r="T65" s="145"/>
      <c r="U65" s="145"/>
      <c r="V65" s="145"/>
      <c r="W65" s="145"/>
      <c r="X65" s="145"/>
      <c r="Y65" s="145"/>
      <c r="Z65" s="145"/>
      <c r="AA65" s="145"/>
      <c r="AB65" s="145"/>
      <c r="AC65" s="145"/>
      <c r="AD65" s="145"/>
      <c r="AE65" s="144">
        <v>0</v>
      </c>
      <c r="AF65" s="144">
        <v>0</v>
      </c>
      <c r="AG65" s="144">
        <v>0</v>
      </c>
      <c r="AH65" s="144">
        <v>0</v>
      </c>
      <c r="AI65" s="144">
        <v>0</v>
      </c>
      <c r="AJ65" s="144">
        <v>0</v>
      </c>
      <c r="AK65" s="144">
        <v>0</v>
      </c>
      <c r="AL65" s="144">
        <v>0</v>
      </c>
      <c r="AM65" s="144">
        <v>0</v>
      </c>
      <c r="AN65" s="144">
        <v>0</v>
      </c>
      <c r="AO65" s="144">
        <v>0</v>
      </c>
      <c r="AP65" s="144">
        <v>0</v>
      </c>
      <c r="AQ65" s="144">
        <v>0</v>
      </c>
      <c r="AR65" s="144">
        <v>0</v>
      </c>
      <c r="AS65" s="144"/>
      <c r="AT65" s="144"/>
      <c r="AU65" s="144"/>
      <c r="AV65" s="144"/>
      <c r="AW65" s="144"/>
      <c r="AX65" s="144"/>
      <c r="AY65" s="144"/>
      <c r="AZ65" s="144"/>
      <c r="BA65" s="144"/>
      <c r="BB65" s="144"/>
      <c r="BC65" s="144"/>
      <c r="BD65" s="144"/>
      <c r="BE65" s="144"/>
      <c r="BF65" s="144"/>
    </row>
    <row r="66" spans="1:58" hidden="1">
      <c r="A66" s="143" t="s">
        <v>914</v>
      </c>
      <c r="B66" s="143" t="s">
        <v>910</v>
      </c>
      <c r="C66" s="144">
        <v>14556</v>
      </c>
      <c r="D66" s="144">
        <v>14449</v>
      </c>
      <c r="E66" s="144">
        <v>13885</v>
      </c>
      <c r="F66" s="144">
        <v>14490</v>
      </c>
      <c r="G66" s="144">
        <v>15326</v>
      </c>
      <c r="H66" s="144">
        <v>14580</v>
      </c>
      <c r="I66" s="144">
        <v>15755</v>
      </c>
      <c r="J66" s="144">
        <v>17805</v>
      </c>
      <c r="K66" s="144">
        <v>18430</v>
      </c>
      <c r="L66" s="144">
        <v>19200</v>
      </c>
      <c r="M66" s="144">
        <v>20384</v>
      </c>
      <c r="N66" s="144">
        <v>20869</v>
      </c>
      <c r="O66" s="144">
        <v>20739</v>
      </c>
      <c r="P66" s="144">
        <v>20064</v>
      </c>
      <c r="Q66" s="145"/>
      <c r="R66" s="145"/>
      <c r="S66" s="145"/>
      <c r="T66" s="145"/>
      <c r="U66" s="145"/>
      <c r="V66" s="145"/>
      <c r="W66" s="145"/>
      <c r="X66" s="145"/>
      <c r="Y66" s="145"/>
      <c r="Z66" s="145"/>
      <c r="AA66" s="145"/>
      <c r="AB66" s="145"/>
      <c r="AC66" s="145"/>
      <c r="AD66" s="145"/>
      <c r="AE66" s="144">
        <v>5794519</v>
      </c>
      <c r="AF66" s="144">
        <v>6647697</v>
      </c>
      <c r="AG66" s="144">
        <v>5485586</v>
      </c>
      <c r="AH66" s="144">
        <v>5796583</v>
      </c>
      <c r="AI66" s="144">
        <v>6596827</v>
      </c>
      <c r="AJ66" s="144">
        <v>6294555</v>
      </c>
      <c r="AK66" s="144">
        <v>5917286</v>
      </c>
      <c r="AL66" s="144">
        <v>8148407</v>
      </c>
      <c r="AM66" s="144">
        <v>6278889</v>
      </c>
      <c r="AN66" s="144">
        <v>7121484</v>
      </c>
      <c r="AO66" s="144">
        <v>7586010</v>
      </c>
      <c r="AP66" s="144">
        <v>8340660</v>
      </c>
      <c r="AQ66" s="144">
        <v>7270150</v>
      </c>
      <c r="AR66" s="144">
        <v>8136553</v>
      </c>
      <c r="AS66" s="144"/>
      <c r="AT66" s="144"/>
      <c r="AU66" s="144"/>
      <c r="AV66" s="144"/>
      <c r="AW66" s="144"/>
      <c r="AX66" s="144"/>
      <c r="AY66" s="144"/>
      <c r="AZ66" s="144"/>
      <c r="BA66" s="144"/>
      <c r="BB66" s="144"/>
      <c r="BC66" s="144"/>
      <c r="BD66" s="144"/>
      <c r="BE66" s="144"/>
      <c r="BF66" s="144"/>
    </row>
    <row r="67" spans="1:58" hidden="1">
      <c r="A67" s="143" t="s">
        <v>915</v>
      </c>
      <c r="B67" s="143" t="s">
        <v>899</v>
      </c>
      <c r="C67" s="144">
        <v>7155</v>
      </c>
      <c r="D67" s="144">
        <v>7314</v>
      </c>
      <c r="E67" s="144">
        <v>7190</v>
      </c>
      <c r="F67" s="144">
        <v>7189</v>
      </c>
      <c r="G67" s="144">
        <v>7369</v>
      </c>
      <c r="H67" s="144">
        <v>7472</v>
      </c>
      <c r="I67" s="144">
        <v>7424</v>
      </c>
      <c r="J67" s="144">
        <v>8104</v>
      </c>
      <c r="K67" s="144">
        <v>8461</v>
      </c>
      <c r="L67" s="144">
        <v>8663</v>
      </c>
      <c r="M67" s="144">
        <v>8546</v>
      </c>
      <c r="N67" s="144">
        <v>9302</v>
      </c>
      <c r="O67" s="144">
        <v>9302</v>
      </c>
      <c r="P67" s="144">
        <v>7466</v>
      </c>
      <c r="Q67" s="145">
        <v>270.01</v>
      </c>
      <c r="R67" s="145">
        <v>288.76</v>
      </c>
      <c r="S67" s="145">
        <v>294.2</v>
      </c>
      <c r="T67" s="145">
        <v>288.12</v>
      </c>
      <c r="U67" s="145">
        <v>324.94</v>
      </c>
      <c r="V67" s="145">
        <v>318.3</v>
      </c>
      <c r="W67" s="145">
        <v>286.45999999999998</v>
      </c>
      <c r="X67" s="145">
        <v>281.02999999999997</v>
      </c>
      <c r="Y67" s="145">
        <v>260.35000000000002</v>
      </c>
      <c r="Z67" s="145">
        <v>306</v>
      </c>
      <c r="AA67" s="145">
        <v>317.14</v>
      </c>
      <c r="AB67" s="145">
        <v>329.05</v>
      </c>
      <c r="AC67" s="145">
        <v>329.05</v>
      </c>
      <c r="AD67" s="145">
        <v>316.57</v>
      </c>
      <c r="AE67" s="144">
        <v>1931948</v>
      </c>
      <c r="AF67" s="144">
        <v>2111999</v>
      </c>
      <c r="AG67" s="144">
        <v>2115301</v>
      </c>
      <c r="AH67" s="144">
        <v>2071298</v>
      </c>
      <c r="AI67" s="144">
        <v>2394488</v>
      </c>
      <c r="AJ67" s="144">
        <v>2378368</v>
      </c>
      <c r="AK67" s="144">
        <v>2126668</v>
      </c>
      <c r="AL67" s="144">
        <v>2277455</v>
      </c>
      <c r="AM67" s="144">
        <v>2202822</v>
      </c>
      <c r="AN67" s="144">
        <v>2650878</v>
      </c>
      <c r="AO67" s="144">
        <v>2710250</v>
      </c>
      <c r="AP67" s="144">
        <v>3060843</v>
      </c>
      <c r="AQ67" s="144">
        <v>3060843</v>
      </c>
      <c r="AR67" s="144">
        <v>2363488</v>
      </c>
      <c r="AS67" s="144"/>
      <c r="AT67" s="144"/>
      <c r="AU67" s="144"/>
      <c r="AV67" s="144"/>
      <c r="AW67" s="144"/>
      <c r="AX67" s="144"/>
      <c r="AY67" s="144"/>
      <c r="AZ67" s="144"/>
      <c r="BA67" s="144"/>
      <c r="BB67" s="144"/>
      <c r="BC67" s="144"/>
      <c r="BD67" s="144"/>
      <c r="BE67" s="144"/>
      <c r="BF67" s="144"/>
    </row>
    <row r="68" spans="1:58" hidden="1">
      <c r="A68" s="143" t="s">
        <v>915</v>
      </c>
      <c r="B68" s="143" t="s">
        <v>900</v>
      </c>
      <c r="C68" s="144">
        <v>0</v>
      </c>
      <c r="D68" s="144">
        <v>0</v>
      </c>
      <c r="E68" s="144">
        <v>0</v>
      </c>
      <c r="F68" s="144">
        <v>0</v>
      </c>
      <c r="G68" s="144">
        <v>0</v>
      </c>
      <c r="H68" s="144">
        <v>0</v>
      </c>
      <c r="I68" s="144">
        <v>0</v>
      </c>
      <c r="J68" s="144">
        <v>0</v>
      </c>
      <c r="K68" s="144">
        <v>0</v>
      </c>
      <c r="L68" s="144">
        <v>0</v>
      </c>
      <c r="M68" s="144">
        <v>0</v>
      </c>
      <c r="N68" s="144">
        <v>0</v>
      </c>
      <c r="O68" s="144">
        <v>0</v>
      </c>
      <c r="P68" s="144">
        <v>0</v>
      </c>
      <c r="Q68" s="145"/>
      <c r="R68" s="145"/>
      <c r="S68" s="145"/>
      <c r="T68" s="145"/>
      <c r="U68" s="145"/>
      <c r="V68" s="145"/>
      <c r="W68" s="145"/>
      <c r="X68" s="145"/>
      <c r="Y68" s="145"/>
      <c r="Z68" s="145"/>
      <c r="AA68" s="145"/>
      <c r="AB68" s="145"/>
      <c r="AC68" s="145"/>
      <c r="AD68" s="145"/>
      <c r="AE68" s="144">
        <v>114389</v>
      </c>
      <c r="AF68" s="144">
        <v>220600</v>
      </c>
      <c r="AG68" s="144">
        <v>150040</v>
      </c>
      <c r="AH68" s="144">
        <v>146735</v>
      </c>
      <c r="AI68" s="144">
        <v>137367</v>
      </c>
      <c r="AJ68" s="144">
        <v>156808</v>
      </c>
      <c r="AK68" s="144">
        <v>180753</v>
      </c>
      <c r="AL68" s="144">
        <v>200309</v>
      </c>
      <c r="AM68" s="144">
        <v>140482</v>
      </c>
      <c r="AN68" s="144">
        <v>184960</v>
      </c>
      <c r="AO68" s="144">
        <v>170551</v>
      </c>
      <c r="AP68" s="144">
        <v>186673</v>
      </c>
      <c r="AQ68" s="144">
        <v>186673</v>
      </c>
      <c r="AR68" s="144">
        <v>261934</v>
      </c>
      <c r="AS68" s="144"/>
      <c r="AT68" s="144"/>
      <c r="AU68" s="144"/>
      <c r="AV68" s="144"/>
      <c r="AW68" s="144"/>
      <c r="AX68" s="144"/>
      <c r="AY68" s="144"/>
      <c r="AZ68" s="144"/>
      <c r="BA68" s="144"/>
      <c r="BB68" s="144"/>
      <c r="BC68" s="144"/>
      <c r="BD68" s="144"/>
      <c r="BE68" s="144"/>
      <c r="BF68" s="144"/>
    </row>
    <row r="69" spans="1:58" hidden="1">
      <c r="A69" s="143" t="s">
        <v>915</v>
      </c>
      <c r="B69" s="143" t="s">
        <v>901</v>
      </c>
      <c r="C69" s="144">
        <v>14648</v>
      </c>
      <c r="D69" s="144">
        <v>14805</v>
      </c>
      <c r="E69" s="144">
        <v>15085</v>
      </c>
      <c r="F69" s="144">
        <v>14977</v>
      </c>
      <c r="G69" s="144">
        <v>13008</v>
      </c>
      <c r="H69" s="144">
        <v>14319</v>
      </c>
      <c r="I69" s="144">
        <v>16195</v>
      </c>
      <c r="J69" s="144">
        <v>15950</v>
      </c>
      <c r="K69" s="144">
        <v>16270</v>
      </c>
      <c r="L69" s="144">
        <v>15049</v>
      </c>
      <c r="M69" s="144">
        <v>15844</v>
      </c>
      <c r="N69" s="144">
        <v>16576</v>
      </c>
      <c r="O69" s="144">
        <v>15069</v>
      </c>
      <c r="P69" s="144">
        <v>11723</v>
      </c>
      <c r="Q69" s="145">
        <v>505.95</v>
      </c>
      <c r="R69" s="145">
        <v>552.64</v>
      </c>
      <c r="S69" s="145">
        <v>516.13</v>
      </c>
      <c r="T69" s="145">
        <v>514.49</v>
      </c>
      <c r="U69" s="145">
        <v>556.83000000000004</v>
      </c>
      <c r="V69" s="145">
        <v>457.76</v>
      </c>
      <c r="W69" s="145">
        <v>434.82</v>
      </c>
      <c r="X69" s="145">
        <v>480.59</v>
      </c>
      <c r="Y69" s="145">
        <v>395.48</v>
      </c>
      <c r="Z69" s="145">
        <v>448.6</v>
      </c>
      <c r="AA69" s="145">
        <v>386.93</v>
      </c>
      <c r="AB69" s="145">
        <v>449.76</v>
      </c>
      <c r="AC69" s="145">
        <v>397.69</v>
      </c>
      <c r="AD69" s="145">
        <v>458.01</v>
      </c>
      <c r="AE69" s="144">
        <v>7411122</v>
      </c>
      <c r="AF69" s="144">
        <v>8181844</v>
      </c>
      <c r="AG69" s="144">
        <v>7785796</v>
      </c>
      <c r="AH69" s="144">
        <v>7705584</v>
      </c>
      <c r="AI69" s="144">
        <v>7243271</v>
      </c>
      <c r="AJ69" s="144">
        <v>6554657</v>
      </c>
      <c r="AK69" s="144">
        <v>7041900</v>
      </c>
      <c r="AL69" s="144">
        <v>7665430</v>
      </c>
      <c r="AM69" s="144">
        <v>6434400</v>
      </c>
      <c r="AN69" s="144">
        <v>6750985</v>
      </c>
      <c r="AO69" s="144">
        <v>6130441</v>
      </c>
      <c r="AP69" s="144">
        <v>7455163</v>
      </c>
      <c r="AQ69" s="144">
        <v>5992727</v>
      </c>
      <c r="AR69" s="144">
        <v>5369269</v>
      </c>
      <c r="AS69" s="144"/>
      <c r="AT69" s="144"/>
      <c r="AU69" s="144"/>
      <c r="AV69" s="144"/>
      <c r="AW69" s="144"/>
      <c r="AX69" s="144"/>
      <c r="AY69" s="144"/>
      <c r="AZ69" s="144"/>
      <c r="BA69" s="144"/>
      <c r="BB69" s="144"/>
      <c r="BC69" s="144"/>
      <c r="BD69" s="144"/>
      <c r="BE69" s="144"/>
      <c r="BF69" s="144"/>
    </row>
    <row r="70" spans="1:58" hidden="1">
      <c r="A70" s="143" t="s">
        <v>915</v>
      </c>
      <c r="B70" s="143" t="s">
        <v>902</v>
      </c>
      <c r="C70" s="144">
        <v>1036</v>
      </c>
      <c r="D70" s="144">
        <v>1384</v>
      </c>
      <c r="E70" s="144">
        <v>1528</v>
      </c>
      <c r="F70" s="144">
        <v>1721</v>
      </c>
      <c r="G70" s="144">
        <v>1124</v>
      </c>
      <c r="H70" s="144">
        <v>1690</v>
      </c>
      <c r="I70" s="144">
        <v>3491</v>
      </c>
      <c r="J70" s="144">
        <v>3924</v>
      </c>
      <c r="K70" s="144">
        <v>4145</v>
      </c>
      <c r="L70" s="144">
        <v>4307</v>
      </c>
      <c r="M70" s="144">
        <v>4518</v>
      </c>
      <c r="N70" s="144">
        <v>4518</v>
      </c>
      <c r="O70" s="144">
        <v>4518</v>
      </c>
      <c r="P70" s="144">
        <v>4298</v>
      </c>
      <c r="Q70" s="145">
        <v>325.33999999999997</v>
      </c>
      <c r="R70" s="145">
        <v>373.26</v>
      </c>
      <c r="S70" s="145">
        <v>357.91</v>
      </c>
      <c r="T70" s="145">
        <v>376.04</v>
      </c>
      <c r="U70" s="145">
        <v>293.91000000000003</v>
      </c>
      <c r="V70" s="145">
        <v>307.54000000000002</v>
      </c>
      <c r="W70" s="145">
        <v>318.12</v>
      </c>
      <c r="X70" s="145">
        <v>400</v>
      </c>
      <c r="Y70" s="145">
        <v>389.75</v>
      </c>
      <c r="Z70" s="145">
        <v>390.02</v>
      </c>
      <c r="AA70" s="145">
        <v>390.47</v>
      </c>
      <c r="AB70" s="145">
        <v>390.44</v>
      </c>
      <c r="AC70" s="145">
        <v>390.47</v>
      </c>
      <c r="AD70" s="145">
        <v>440.09</v>
      </c>
      <c r="AE70" s="144">
        <v>337050</v>
      </c>
      <c r="AF70" s="144">
        <v>516590</v>
      </c>
      <c r="AG70" s="144">
        <v>546880</v>
      </c>
      <c r="AH70" s="144">
        <v>647160</v>
      </c>
      <c r="AI70" s="144">
        <v>330350</v>
      </c>
      <c r="AJ70" s="144">
        <v>519737</v>
      </c>
      <c r="AK70" s="144">
        <v>1110540</v>
      </c>
      <c r="AL70" s="144">
        <v>1569600</v>
      </c>
      <c r="AM70" s="144">
        <v>1615500</v>
      </c>
      <c r="AN70" s="144">
        <v>1679800</v>
      </c>
      <c r="AO70" s="144">
        <v>1764152</v>
      </c>
      <c r="AP70" s="144">
        <v>1764000</v>
      </c>
      <c r="AQ70" s="144">
        <v>1764140</v>
      </c>
      <c r="AR70" s="144">
        <v>1891503</v>
      </c>
      <c r="AS70" s="144"/>
      <c r="AT70" s="144"/>
      <c r="AU70" s="144"/>
      <c r="AV70" s="144"/>
      <c r="AW70" s="144"/>
      <c r="AX70" s="144"/>
      <c r="AY70" s="144"/>
      <c r="AZ70" s="144"/>
      <c r="BA70" s="144"/>
      <c r="BB70" s="144"/>
      <c r="BC70" s="144"/>
      <c r="BD70" s="144"/>
      <c r="BE70" s="144"/>
      <c r="BF70" s="144"/>
    </row>
    <row r="71" spans="1:58" hidden="1">
      <c r="A71" s="143" t="s">
        <v>915</v>
      </c>
      <c r="B71" s="143" t="s">
        <v>903</v>
      </c>
      <c r="C71" s="144">
        <v>68707</v>
      </c>
      <c r="D71" s="144">
        <v>68738</v>
      </c>
      <c r="E71" s="144">
        <v>65505</v>
      </c>
      <c r="F71" s="144">
        <v>70662</v>
      </c>
      <c r="G71" s="144">
        <v>76136</v>
      </c>
      <c r="H71" s="144">
        <v>74597</v>
      </c>
      <c r="I71" s="144">
        <v>79570</v>
      </c>
      <c r="J71" s="144">
        <v>87440</v>
      </c>
      <c r="K71" s="144">
        <v>92570</v>
      </c>
      <c r="L71" s="144">
        <v>97817</v>
      </c>
      <c r="M71" s="144">
        <v>100508</v>
      </c>
      <c r="N71" s="144">
        <v>94480</v>
      </c>
      <c r="O71" s="144">
        <v>96925</v>
      </c>
      <c r="P71" s="144">
        <v>95779</v>
      </c>
      <c r="Q71" s="145">
        <v>438.03</v>
      </c>
      <c r="R71" s="145">
        <v>506.09</v>
      </c>
      <c r="S71" s="145">
        <v>400.95</v>
      </c>
      <c r="T71" s="145">
        <v>450.21</v>
      </c>
      <c r="U71" s="145">
        <v>526.82000000000005</v>
      </c>
      <c r="V71" s="145">
        <v>452.35</v>
      </c>
      <c r="W71" s="145">
        <v>404.1</v>
      </c>
      <c r="X71" s="145">
        <v>461.35</v>
      </c>
      <c r="Y71" s="145">
        <v>414.24</v>
      </c>
      <c r="Z71" s="145">
        <v>435.26</v>
      </c>
      <c r="AA71" s="145">
        <v>423.73</v>
      </c>
      <c r="AB71" s="145">
        <v>441.78</v>
      </c>
      <c r="AC71" s="145">
        <v>388.33</v>
      </c>
      <c r="AD71" s="145">
        <v>441.73</v>
      </c>
      <c r="AE71" s="144">
        <v>30095694</v>
      </c>
      <c r="AF71" s="144">
        <v>34787735</v>
      </c>
      <c r="AG71" s="144">
        <v>26263916</v>
      </c>
      <c r="AH71" s="144">
        <v>31813020</v>
      </c>
      <c r="AI71" s="144">
        <v>40110150</v>
      </c>
      <c r="AJ71" s="144">
        <v>33743663</v>
      </c>
      <c r="AK71" s="144">
        <v>32154000</v>
      </c>
      <c r="AL71" s="144">
        <v>40340150</v>
      </c>
      <c r="AM71" s="144">
        <v>38346410</v>
      </c>
      <c r="AN71" s="144">
        <v>42575341</v>
      </c>
      <c r="AO71" s="144">
        <v>42588240</v>
      </c>
      <c r="AP71" s="144">
        <v>41738960</v>
      </c>
      <c r="AQ71" s="144">
        <v>37638455</v>
      </c>
      <c r="AR71" s="144">
        <v>42308532</v>
      </c>
      <c r="AS71" s="144"/>
      <c r="AT71" s="144"/>
      <c r="AU71" s="144"/>
      <c r="AV71" s="144"/>
      <c r="AW71" s="144"/>
      <c r="AX71" s="144"/>
      <c r="AY71" s="144"/>
      <c r="AZ71" s="144"/>
      <c r="BA71" s="144"/>
      <c r="BB71" s="144"/>
      <c r="BC71" s="144"/>
      <c r="BD71" s="144"/>
      <c r="BE71" s="144"/>
      <c r="BF71" s="144"/>
    </row>
    <row r="72" spans="1:58" hidden="1">
      <c r="A72" s="143" t="s">
        <v>915</v>
      </c>
      <c r="B72" s="143" t="s">
        <v>904</v>
      </c>
      <c r="C72" s="144">
        <v>69743</v>
      </c>
      <c r="D72" s="144">
        <v>70122</v>
      </c>
      <c r="E72" s="144">
        <v>67033</v>
      </c>
      <c r="F72" s="144">
        <v>72383</v>
      </c>
      <c r="G72" s="144">
        <v>77260</v>
      </c>
      <c r="H72" s="144">
        <v>76287</v>
      </c>
      <c r="I72" s="144">
        <v>83061</v>
      </c>
      <c r="J72" s="144">
        <v>91364</v>
      </c>
      <c r="K72" s="144">
        <v>96715</v>
      </c>
      <c r="L72" s="144">
        <v>102124</v>
      </c>
      <c r="M72" s="144">
        <v>105026</v>
      </c>
      <c r="N72" s="144">
        <v>98998</v>
      </c>
      <c r="O72" s="144">
        <v>101443</v>
      </c>
      <c r="P72" s="144">
        <v>100077</v>
      </c>
      <c r="Q72" s="145">
        <v>436.36</v>
      </c>
      <c r="R72" s="145">
        <v>503.47</v>
      </c>
      <c r="S72" s="145">
        <v>399.96</v>
      </c>
      <c r="T72" s="145">
        <v>448.45</v>
      </c>
      <c r="U72" s="145">
        <v>523.42999999999995</v>
      </c>
      <c r="V72" s="145">
        <v>449.14</v>
      </c>
      <c r="W72" s="145">
        <v>400.48</v>
      </c>
      <c r="X72" s="145">
        <v>458.71</v>
      </c>
      <c r="Y72" s="145">
        <v>413.19</v>
      </c>
      <c r="Z72" s="145">
        <v>433.35</v>
      </c>
      <c r="AA72" s="145">
        <v>422.3</v>
      </c>
      <c r="AB72" s="145">
        <v>439.43</v>
      </c>
      <c r="AC72" s="145">
        <v>388.42</v>
      </c>
      <c r="AD72" s="145">
        <v>441.66</v>
      </c>
      <c r="AE72" s="144">
        <v>30432744</v>
      </c>
      <c r="AF72" s="144">
        <v>35304325</v>
      </c>
      <c r="AG72" s="144">
        <v>26810796</v>
      </c>
      <c r="AH72" s="144">
        <v>32460180</v>
      </c>
      <c r="AI72" s="144">
        <v>40440500</v>
      </c>
      <c r="AJ72" s="144">
        <v>34263400</v>
      </c>
      <c r="AK72" s="144">
        <v>33264540</v>
      </c>
      <c r="AL72" s="144">
        <v>41909750</v>
      </c>
      <c r="AM72" s="144">
        <v>39961910</v>
      </c>
      <c r="AN72" s="144">
        <v>44255141</v>
      </c>
      <c r="AO72" s="144">
        <v>44352392</v>
      </c>
      <c r="AP72" s="144">
        <v>43502960</v>
      </c>
      <c r="AQ72" s="144">
        <v>39402595</v>
      </c>
      <c r="AR72" s="144">
        <v>44200035</v>
      </c>
      <c r="AS72" s="144"/>
      <c r="AT72" s="144"/>
      <c r="AU72" s="144"/>
      <c r="AV72" s="144"/>
      <c r="AW72" s="144"/>
      <c r="AX72" s="144"/>
      <c r="AY72" s="144"/>
      <c r="AZ72" s="144"/>
      <c r="BA72" s="144"/>
      <c r="BB72" s="144"/>
      <c r="BC72" s="144"/>
      <c r="BD72" s="144"/>
      <c r="BE72" s="144"/>
      <c r="BF72" s="144"/>
    </row>
    <row r="73" spans="1:58" hidden="1">
      <c r="A73" s="143" t="s">
        <v>915</v>
      </c>
      <c r="B73" s="143" t="s">
        <v>905</v>
      </c>
      <c r="C73" s="144">
        <v>91546</v>
      </c>
      <c r="D73" s="144">
        <v>92241</v>
      </c>
      <c r="E73" s="144">
        <v>89308</v>
      </c>
      <c r="F73" s="144">
        <v>94549</v>
      </c>
      <c r="G73" s="144">
        <v>97637</v>
      </c>
      <c r="H73" s="144">
        <v>98078</v>
      </c>
      <c r="I73" s="144">
        <v>106680</v>
      </c>
      <c r="J73" s="144">
        <v>115418</v>
      </c>
      <c r="K73" s="144">
        <v>121446</v>
      </c>
      <c r="L73" s="144">
        <v>125836</v>
      </c>
      <c r="M73" s="144">
        <v>129416</v>
      </c>
      <c r="N73" s="144">
        <v>124876</v>
      </c>
      <c r="O73" s="144">
        <v>125814</v>
      </c>
      <c r="P73" s="144">
        <v>119266</v>
      </c>
      <c r="Q73" s="145">
        <v>435.74</v>
      </c>
      <c r="R73" s="145">
        <v>496.73</v>
      </c>
      <c r="S73" s="145">
        <v>412.75</v>
      </c>
      <c r="T73" s="145">
        <v>448.27</v>
      </c>
      <c r="U73" s="145">
        <v>514.30999999999995</v>
      </c>
      <c r="V73" s="145">
        <v>442.03</v>
      </c>
      <c r="W73" s="145">
        <v>399.46</v>
      </c>
      <c r="X73" s="145">
        <v>451</v>
      </c>
      <c r="Y73" s="145">
        <v>401.33</v>
      </c>
      <c r="Z73" s="145">
        <v>427.87</v>
      </c>
      <c r="AA73" s="145">
        <v>412.34</v>
      </c>
      <c r="AB73" s="145">
        <v>434.08</v>
      </c>
      <c r="AC73" s="145">
        <v>386.63</v>
      </c>
      <c r="AD73" s="145">
        <v>437.63</v>
      </c>
      <c r="AE73" s="144">
        <v>39890203</v>
      </c>
      <c r="AF73" s="144">
        <v>45818768</v>
      </c>
      <c r="AG73" s="144">
        <v>36861933</v>
      </c>
      <c r="AH73" s="144">
        <v>42383797</v>
      </c>
      <c r="AI73" s="144">
        <v>50215626</v>
      </c>
      <c r="AJ73" s="144">
        <v>43353233</v>
      </c>
      <c r="AK73" s="144">
        <v>42613861</v>
      </c>
      <c r="AL73" s="144">
        <v>52052944</v>
      </c>
      <c r="AM73" s="144">
        <v>48739614</v>
      </c>
      <c r="AN73" s="144">
        <v>53841964</v>
      </c>
      <c r="AO73" s="144">
        <v>53363634</v>
      </c>
      <c r="AP73" s="144">
        <v>54205639</v>
      </c>
      <c r="AQ73" s="144">
        <v>48642838</v>
      </c>
      <c r="AR73" s="144">
        <v>52194726</v>
      </c>
      <c r="AS73" s="144"/>
      <c r="AT73" s="144"/>
      <c r="AU73" s="144"/>
      <c r="AV73" s="144"/>
      <c r="AW73" s="144"/>
      <c r="AX73" s="144"/>
      <c r="AY73" s="144"/>
      <c r="AZ73" s="144"/>
      <c r="BA73" s="144"/>
      <c r="BB73" s="144"/>
      <c r="BC73" s="144"/>
      <c r="BD73" s="144"/>
      <c r="BE73" s="144"/>
      <c r="BF73" s="144"/>
    </row>
    <row r="74" spans="1:58" hidden="1">
      <c r="A74" s="143" t="s">
        <v>915</v>
      </c>
      <c r="B74" s="143" t="s">
        <v>906</v>
      </c>
      <c r="C74" s="144">
        <v>0</v>
      </c>
      <c r="D74" s="144">
        <v>0</v>
      </c>
      <c r="E74" s="144">
        <v>0</v>
      </c>
      <c r="F74" s="144">
        <v>0</v>
      </c>
      <c r="G74" s="144">
        <v>0</v>
      </c>
      <c r="H74" s="144">
        <v>0</v>
      </c>
      <c r="I74" s="144">
        <v>0</v>
      </c>
      <c r="J74" s="144">
        <v>0</v>
      </c>
      <c r="K74" s="144">
        <v>0</v>
      </c>
      <c r="L74" s="144">
        <v>0</v>
      </c>
      <c r="M74" s="144">
        <v>0</v>
      </c>
      <c r="N74" s="144">
        <v>0</v>
      </c>
      <c r="O74" s="144">
        <v>0</v>
      </c>
      <c r="P74" s="144">
        <v>0</v>
      </c>
      <c r="Q74" s="145"/>
      <c r="R74" s="145"/>
      <c r="S74" s="145"/>
      <c r="T74" s="145"/>
      <c r="U74" s="145"/>
      <c r="V74" s="145"/>
      <c r="W74" s="145"/>
      <c r="X74" s="145"/>
      <c r="Y74" s="145"/>
      <c r="Z74" s="145"/>
      <c r="AA74" s="145"/>
      <c r="AB74" s="145"/>
      <c r="AC74" s="145"/>
      <c r="AD74" s="145"/>
      <c r="AE74" s="144">
        <v>0</v>
      </c>
      <c r="AF74" s="144">
        <v>0</v>
      </c>
      <c r="AG74" s="144">
        <v>0</v>
      </c>
      <c r="AH74" s="144">
        <v>0</v>
      </c>
      <c r="AI74" s="144">
        <v>0</v>
      </c>
      <c r="AJ74" s="144">
        <v>0</v>
      </c>
      <c r="AK74" s="144">
        <v>0</v>
      </c>
      <c r="AL74" s="144">
        <v>0</v>
      </c>
      <c r="AM74" s="144">
        <v>0</v>
      </c>
      <c r="AN74" s="144">
        <v>0</v>
      </c>
      <c r="AO74" s="144">
        <v>0</v>
      </c>
      <c r="AP74" s="144">
        <v>0</v>
      </c>
      <c r="AQ74" s="144">
        <v>0</v>
      </c>
      <c r="AR74" s="144">
        <v>0</v>
      </c>
      <c r="AS74" s="144"/>
      <c r="AT74" s="144"/>
      <c r="AU74" s="144"/>
      <c r="AV74" s="144"/>
      <c r="AW74" s="144"/>
      <c r="AX74" s="144"/>
      <c r="AY74" s="144"/>
      <c r="AZ74" s="144"/>
      <c r="BA74" s="144"/>
      <c r="BB74" s="144"/>
      <c r="BC74" s="144"/>
      <c r="BD74" s="144"/>
      <c r="BE74" s="144"/>
      <c r="BF74" s="144"/>
    </row>
    <row r="75" spans="1:58" hidden="1">
      <c r="A75" s="143" t="s">
        <v>915</v>
      </c>
      <c r="B75" s="143" t="s">
        <v>907</v>
      </c>
      <c r="C75" s="144">
        <v>0</v>
      </c>
      <c r="D75" s="144">
        <v>0</v>
      </c>
      <c r="E75" s="144">
        <v>0</v>
      </c>
      <c r="F75" s="144">
        <v>0</v>
      </c>
      <c r="G75" s="144">
        <v>0</v>
      </c>
      <c r="H75" s="144">
        <v>0</v>
      </c>
      <c r="I75" s="144">
        <v>0</v>
      </c>
      <c r="J75" s="144">
        <v>0</v>
      </c>
      <c r="K75" s="144">
        <v>0</v>
      </c>
      <c r="L75" s="144">
        <v>0</v>
      </c>
      <c r="M75" s="144">
        <v>0</v>
      </c>
      <c r="N75" s="144">
        <v>0</v>
      </c>
      <c r="O75" s="144">
        <v>0</v>
      </c>
      <c r="P75" s="144">
        <v>0</v>
      </c>
      <c r="Q75" s="145"/>
      <c r="R75" s="145"/>
      <c r="S75" s="145"/>
      <c r="T75" s="145"/>
      <c r="U75" s="145"/>
      <c r="V75" s="145"/>
      <c r="W75" s="145"/>
      <c r="X75" s="145"/>
      <c r="Y75" s="145"/>
      <c r="Z75" s="145"/>
      <c r="AA75" s="145"/>
      <c r="AB75" s="145"/>
      <c r="AC75" s="145"/>
      <c r="AD75" s="145"/>
      <c r="AE75" s="144">
        <v>0</v>
      </c>
      <c r="AF75" s="144">
        <v>0</v>
      </c>
      <c r="AG75" s="144">
        <v>0</v>
      </c>
      <c r="AH75" s="144">
        <v>0</v>
      </c>
      <c r="AI75" s="144">
        <v>0</v>
      </c>
      <c r="AJ75" s="144">
        <v>0</v>
      </c>
      <c r="AK75" s="144">
        <v>0</v>
      </c>
      <c r="AL75" s="144">
        <v>0</v>
      </c>
      <c r="AM75" s="144">
        <v>0</v>
      </c>
      <c r="AN75" s="144">
        <v>0</v>
      </c>
      <c r="AO75" s="144">
        <v>0</v>
      </c>
      <c r="AP75" s="144">
        <v>0</v>
      </c>
      <c r="AQ75" s="144">
        <v>0</v>
      </c>
      <c r="AR75" s="144">
        <v>0</v>
      </c>
      <c r="AS75" s="144"/>
      <c r="AT75" s="144"/>
      <c r="AU75" s="144"/>
      <c r="AV75" s="144"/>
      <c r="AW75" s="144"/>
      <c r="AX75" s="144"/>
      <c r="AY75" s="144"/>
      <c r="AZ75" s="144"/>
      <c r="BA75" s="144"/>
      <c r="BB75" s="144"/>
      <c r="BC75" s="144"/>
      <c r="BD75" s="144"/>
      <c r="BE75" s="144"/>
      <c r="BF75" s="144"/>
    </row>
    <row r="76" spans="1:58" hidden="1">
      <c r="A76" s="143" t="s">
        <v>915</v>
      </c>
      <c r="B76" s="143" t="s">
        <v>908</v>
      </c>
      <c r="C76" s="144">
        <v>0</v>
      </c>
      <c r="D76" s="144">
        <v>0</v>
      </c>
      <c r="E76" s="144">
        <v>0</v>
      </c>
      <c r="F76" s="144">
        <v>0</v>
      </c>
      <c r="G76" s="144">
        <v>0</v>
      </c>
      <c r="H76" s="144">
        <v>0</v>
      </c>
      <c r="I76" s="144">
        <v>0</v>
      </c>
      <c r="J76" s="144">
        <v>0</v>
      </c>
      <c r="K76" s="144">
        <v>0</v>
      </c>
      <c r="L76" s="144">
        <v>0</v>
      </c>
      <c r="M76" s="144">
        <v>0</v>
      </c>
      <c r="N76" s="144">
        <v>0</v>
      </c>
      <c r="O76" s="144">
        <v>0</v>
      </c>
      <c r="P76" s="144">
        <v>0</v>
      </c>
      <c r="Q76" s="145"/>
      <c r="R76" s="145"/>
      <c r="S76" s="145"/>
      <c r="T76" s="145"/>
      <c r="U76" s="145"/>
      <c r="V76" s="145"/>
      <c r="W76" s="145"/>
      <c r="X76" s="145"/>
      <c r="Y76" s="145"/>
      <c r="Z76" s="145"/>
      <c r="AA76" s="145"/>
      <c r="AB76" s="145"/>
      <c r="AC76" s="145"/>
      <c r="AD76" s="145"/>
      <c r="AE76" s="144">
        <v>0</v>
      </c>
      <c r="AF76" s="144">
        <v>0</v>
      </c>
      <c r="AG76" s="144">
        <v>0</v>
      </c>
      <c r="AH76" s="144">
        <v>0</v>
      </c>
      <c r="AI76" s="144">
        <v>0</v>
      </c>
      <c r="AJ76" s="144">
        <v>0</v>
      </c>
      <c r="AK76" s="144">
        <v>0</v>
      </c>
      <c r="AL76" s="144">
        <v>0</v>
      </c>
      <c r="AM76" s="144">
        <v>0</v>
      </c>
      <c r="AN76" s="144">
        <v>0</v>
      </c>
      <c r="AO76" s="144">
        <v>0</v>
      </c>
      <c r="AP76" s="144">
        <v>0</v>
      </c>
      <c r="AQ76" s="144">
        <v>0</v>
      </c>
      <c r="AR76" s="144">
        <v>0</v>
      </c>
      <c r="AS76" s="144"/>
      <c r="AT76" s="144"/>
      <c r="AU76" s="144"/>
      <c r="AV76" s="144"/>
      <c r="AW76" s="144"/>
      <c r="AX76" s="144"/>
      <c r="AY76" s="144"/>
      <c r="AZ76" s="144"/>
      <c r="BA76" s="144"/>
      <c r="BB76" s="144"/>
      <c r="BC76" s="144"/>
      <c r="BD76" s="144"/>
      <c r="BE76" s="144"/>
      <c r="BF76" s="144"/>
    </row>
    <row r="77" spans="1:58" hidden="1">
      <c r="A77" s="143" t="s">
        <v>915</v>
      </c>
      <c r="B77" s="143" t="s">
        <v>909</v>
      </c>
      <c r="C77" s="144">
        <v>0</v>
      </c>
      <c r="D77" s="144">
        <v>0</v>
      </c>
      <c r="E77" s="144">
        <v>0</v>
      </c>
      <c r="F77" s="144">
        <v>0</v>
      </c>
      <c r="G77" s="144">
        <v>0</v>
      </c>
      <c r="H77" s="144">
        <v>0</v>
      </c>
      <c r="I77" s="144">
        <v>0</v>
      </c>
      <c r="J77" s="144">
        <v>0</v>
      </c>
      <c r="K77" s="144">
        <v>0</v>
      </c>
      <c r="L77" s="144">
        <v>0</v>
      </c>
      <c r="M77" s="144">
        <v>0</v>
      </c>
      <c r="N77" s="144">
        <v>0</v>
      </c>
      <c r="O77" s="144">
        <v>0</v>
      </c>
      <c r="P77" s="144">
        <v>0</v>
      </c>
      <c r="Q77" s="145"/>
      <c r="R77" s="145"/>
      <c r="S77" s="145"/>
      <c r="T77" s="145"/>
      <c r="U77" s="145"/>
      <c r="V77" s="145"/>
      <c r="W77" s="145"/>
      <c r="X77" s="145"/>
      <c r="Y77" s="145"/>
      <c r="Z77" s="145"/>
      <c r="AA77" s="145"/>
      <c r="AB77" s="145"/>
      <c r="AC77" s="145"/>
      <c r="AD77" s="145"/>
      <c r="AE77" s="144">
        <v>0</v>
      </c>
      <c r="AF77" s="144">
        <v>0</v>
      </c>
      <c r="AG77" s="144">
        <v>0</v>
      </c>
      <c r="AH77" s="144">
        <v>0</v>
      </c>
      <c r="AI77" s="144">
        <v>0</v>
      </c>
      <c r="AJ77" s="144">
        <v>0</v>
      </c>
      <c r="AK77" s="144">
        <v>0</v>
      </c>
      <c r="AL77" s="144">
        <v>0</v>
      </c>
      <c r="AM77" s="144">
        <v>0</v>
      </c>
      <c r="AN77" s="144">
        <v>0</v>
      </c>
      <c r="AO77" s="144">
        <v>0</v>
      </c>
      <c r="AP77" s="144">
        <v>0</v>
      </c>
      <c r="AQ77" s="144">
        <v>0</v>
      </c>
      <c r="AR77" s="144">
        <v>0</v>
      </c>
      <c r="AS77" s="144"/>
      <c r="AT77" s="144"/>
      <c r="AU77" s="144"/>
      <c r="AV77" s="144"/>
      <c r="AW77" s="144"/>
      <c r="AX77" s="144"/>
      <c r="AY77" s="144"/>
      <c r="AZ77" s="144"/>
      <c r="BA77" s="144"/>
      <c r="BB77" s="144"/>
      <c r="BC77" s="144"/>
      <c r="BD77" s="144"/>
      <c r="BE77" s="144"/>
      <c r="BF77" s="144"/>
    </row>
    <row r="78" spans="1:58" hidden="1">
      <c r="A78" s="143" t="s">
        <v>915</v>
      </c>
      <c r="B78" s="143" t="s">
        <v>910</v>
      </c>
      <c r="C78" s="144">
        <v>91546</v>
      </c>
      <c r="D78" s="144">
        <v>92241</v>
      </c>
      <c r="E78" s="144">
        <v>89308</v>
      </c>
      <c r="F78" s="144">
        <v>94549</v>
      </c>
      <c r="G78" s="144">
        <v>97637</v>
      </c>
      <c r="H78" s="144">
        <v>98078</v>
      </c>
      <c r="I78" s="144">
        <v>106680</v>
      </c>
      <c r="J78" s="144">
        <v>115418</v>
      </c>
      <c r="K78" s="144">
        <v>121446</v>
      </c>
      <c r="L78" s="144">
        <v>125836</v>
      </c>
      <c r="M78" s="144">
        <v>129416</v>
      </c>
      <c r="N78" s="144">
        <v>124876</v>
      </c>
      <c r="O78" s="144">
        <v>125814</v>
      </c>
      <c r="P78" s="144">
        <v>119266</v>
      </c>
      <c r="Q78" s="145"/>
      <c r="R78" s="145"/>
      <c r="S78" s="145"/>
      <c r="T78" s="145"/>
      <c r="U78" s="145"/>
      <c r="V78" s="145"/>
      <c r="W78" s="145"/>
      <c r="X78" s="145"/>
      <c r="Y78" s="145"/>
      <c r="Z78" s="145"/>
      <c r="AA78" s="145"/>
      <c r="AB78" s="145"/>
      <c r="AC78" s="145"/>
      <c r="AD78" s="145"/>
      <c r="AE78" s="144">
        <v>39890203</v>
      </c>
      <c r="AF78" s="144">
        <v>45818768</v>
      </c>
      <c r="AG78" s="144">
        <v>36861933</v>
      </c>
      <c r="AH78" s="144">
        <v>42383797</v>
      </c>
      <c r="AI78" s="144">
        <v>50215626</v>
      </c>
      <c r="AJ78" s="144">
        <v>43353233</v>
      </c>
      <c r="AK78" s="144">
        <v>42613861</v>
      </c>
      <c r="AL78" s="144">
        <v>52052944</v>
      </c>
      <c r="AM78" s="144">
        <v>48739614</v>
      </c>
      <c r="AN78" s="144">
        <v>53841964</v>
      </c>
      <c r="AO78" s="144">
        <v>53363634</v>
      </c>
      <c r="AP78" s="144">
        <v>54205639</v>
      </c>
      <c r="AQ78" s="144">
        <v>48642838</v>
      </c>
      <c r="AR78" s="144">
        <v>52194726</v>
      </c>
      <c r="AS78" s="144"/>
      <c r="AT78" s="144"/>
      <c r="AU78" s="144"/>
      <c r="AV78" s="144"/>
      <c r="AW78" s="144"/>
      <c r="AX78" s="144"/>
      <c r="AY78" s="144"/>
      <c r="AZ78" s="144"/>
      <c r="BA78" s="144"/>
      <c r="BB78" s="144"/>
      <c r="BC78" s="144"/>
      <c r="BD78" s="144"/>
      <c r="BE78" s="144"/>
      <c r="BF78" s="144"/>
    </row>
    <row r="79" spans="1:58" hidden="1">
      <c r="A79" s="143" t="s">
        <v>916</v>
      </c>
      <c r="B79" s="143" t="s">
        <v>899</v>
      </c>
      <c r="C79" s="144">
        <v>505</v>
      </c>
      <c r="D79" s="144">
        <v>532</v>
      </c>
      <c r="E79" s="144">
        <v>540</v>
      </c>
      <c r="F79" s="144">
        <v>575</v>
      </c>
      <c r="G79" s="144">
        <v>620</v>
      </c>
      <c r="H79" s="144">
        <v>620</v>
      </c>
      <c r="I79" s="144">
        <v>620</v>
      </c>
      <c r="J79" s="144">
        <v>675</v>
      </c>
      <c r="K79" s="144">
        <v>645</v>
      </c>
      <c r="L79" s="144">
        <v>730</v>
      </c>
      <c r="M79" s="144">
        <v>711</v>
      </c>
      <c r="N79" s="144">
        <v>707</v>
      </c>
      <c r="O79" s="144">
        <v>571</v>
      </c>
      <c r="P79" s="144">
        <v>548</v>
      </c>
      <c r="Q79" s="145">
        <v>249.37</v>
      </c>
      <c r="R79" s="145">
        <v>234.5</v>
      </c>
      <c r="S79" s="145">
        <v>258.82</v>
      </c>
      <c r="T79" s="145">
        <v>245.92</v>
      </c>
      <c r="U79" s="145">
        <v>283.94</v>
      </c>
      <c r="V79" s="145">
        <v>258.06</v>
      </c>
      <c r="W79" s="145">
        <v>239.92</v>
      </c>
      <c r="X79" s="145">
        <v>231.05</v>
      </c>
      <c r="Y79" s="145">
        <v>270.29000000000002</v>
      </c>
      <c r="Z79" s="145">
        <v>301.77999999999997</v>
      </c>
      <c r="AA79" s="145">
        <v>285</v>
      </c>
      <c r="AB79" s="145">
        <v>328.98</v>
      </c>
      <c r="AC79" s="145">
        <v>288</v>
      </c>
      <c r="AD79" s="145">
        <v>316</v>
      </c>
      <c r="AE79" s="144">
        <v>125933</v>
      </c>
      <c r="AF79" s="144">
        <v>124755</v>
      </c>
      <c r="AG79" s="144">
        <v>139765</v>
      </c>
      <c r="AH79" s="144">
        <v>141406</v>
      </c>
      <c r="AI79" s="144">
        <v>176043</v>
      </c>
      <c r="AJ79" s="144">
        <v>160000</v>
      </c>
      <c r="AK79" s="144">
        <v>148750</v>
      </c>
      <c r="AL79" s="144">
        <v>155960</v>
      </c>
      <c r="AM79" s="144">
        <v>174340</v>
      </c>
      <c r="AN79" s="144">
        <v>220300</v>
      </c>
      <c r="AO79" s="144">
        <v>202635</v>
      </c>
      <c r="AP79" s="144">
        <v>232589</v>
      </c>
      <c r="AQ79" s="144">
        <v>164448</v>
      </c>
      <c r="AR79" s="144">
        <v>173168</v>
      </c>
      <c r="AS79" s="144"/>
      <c r="AT79" s="144"/>
      <c r="AU79" s="144"/>
      <c r="AV79" s="144"/>
      <c r="AW79" s="144"/>
      <c r="AX79" s="144"/>
      <c r="AY79" s="144"/>
      <c r="AZ79" s="144"/>
      <c r="BA79" s="144"/>
      <c r="BB79" s="144"/>
      <c r="BC79" s="144"/>
      <c r="BD79" s="144"/>
      <c r="BE79" s="144"/>
      <c r="BF79" s="144"/>
    </row>
    <row r="80" spans="1:58" hidden="1">
      <c r="A80" s="143" t="s">
        <v>916</v>
      </c>
      <c r="B80" s="143" t="s">
        <v>900</v>
      </c>
      <c r="C80" s="144">
        <v>0</v>
      </c>
      <c r="D80" s="144">
        <v>0</v>
      </c>
      <c r="E80" s="144">
        <v>0</v>
      </c>
      <c r="F80" s="144">
        <v>0</v>
      </c>
      <c r="G80" s="144">
        <v>0</v>
      </c>
      <c r="H80" s="144">
        <v>0</v>
      </c>
      <c r="I80" s="144">
        <v>0</v>
      </c>
      <c r="J80" s="144">
        <v>0</v>
      </c>
      <c r="K80" s="144">
        <v>0</v>
      </c>
      <c r="L80" s="144">
        <v>0</v>
      </c>
      <c r="M80" s="144">
        <v>0</v>
      </c>
      <c r="N80" s="144">
        <v>0</v>
      </c>
      <c r="O80" s="144">
        <v>0</v>
      </c>
      <c r="P80" s="144">
        <v>0</v>
      </c>
      <c r="Q80" s="145"/>
      <c r="R80" s="145"/>
      <c r="S80" s="145"/>
      <c r="T80" s="145"/>
      <c r="U80" s="145"/>
      <c r="V80" s="145"/>
      <c r="W80" s="145"/>
      <c r="X80" s="145"/>
      <c r="Y80" s="145"/>
      <c r="Z80" s="145"/>
      <c r="AA80" s="145"/>
      <c r="AB80" s="145"/>
      <c r="AC80" s="145"/>
      <c r="AD80" s="145"/>
      <c r="AE80" s="144">
        <v>12580</v>
      </c>
      <c r="AF80" s="144">
        <v>31440</v>
      </c>
      <c r="AG80" s="144">
        <v>21015</v>
      </c>
      <c r="AH80" s="144">
        <v>14250</v>
      </c>
      <c r="AI80" s="144">
        <v>22974</v>
      </c>
      <c r="AJ80" s="144">
        <v>22500</v>
      </c>
      <c r="AK80" s="144">
        <v>22500</v>
      </c>
      <c r="AL80" s="144">
        <v>22999</v>
      </c>
      <c r="AM80" s="144">
        <v>17350</v>
      </c>
      <c r="AN80" s="144">
        <v>15650</v>
      </c>
      <c r="AO80" s="144">
        <v>13000</v>
      </c>
      <c r="AP80" s="144">
        <v>14186</v>
      </c>
      <c r="AQ80" s="144">
        <v>8085</v>
      </c>
      <c r="AR80" s="144">
        <v>14300</v>
      </c>
      <c r="AS80" s="144"/>
      <c r="AT80" s="144"/>
      <c r="AU80" s="144"/>
      <c r="AV80" s="144"/>
      <c r="AW80" s="144"/>
      <c r="AX80" s="144"/>
      <c r="AY80" s="144"/>
      <c r="AZ80" s="144"/>
      <c r="BA80" s="144"/>
      <c r="BB80" s="144"/>
      <c r="BC80" s="144"/>
      <c r="BD80" s="144"/>
      <c r="BE80" s="144"/>
      <c r="BF80" s="144"/>
    </row>
    <row r="81" spans="1:58" hidden="1">
      <c r="A81" s="143" t="s">
        <v>916</v>
      </c>
      <c r="B81" s="143" t="s">
        <v>901</v>
      </c>
      <c r="C81" s="144">
        <v>4695</v>
      </c>
      <c r="D81" s="144">
        <v>4663</v>
      </c>
      <c r="E81" s="144">
        <v>4510</v>
      </c>
      <c r="F81" s="144">
        <v>4410</v>
      </c>
      <c r="G81" s="144">
        <v>4530</v>
      </c>
      <c r="H81" s="144">
        <v>5550</v>
      </c>
      <c r="I81" s="144">
        <v>5790</v>
      </c>
      <c r="J81" s="144">
        <v>5760</v>
      </c>
      <c r="K81" s="144">
        <v>5700</v>
      </c>
      <c r="L81" s="144">
        <v>5325</v>
      </c>
      <c r="M81" s="144">
        <v>5486</v>
      </c>
      <c r="N81" s="144">
        <v>5049</v>
      </c>
      <c r="O81" s="144">
        <v>4046</v>
      </c>
      <c r="P81" s="144">
        <v>3565</v>
      </c>
      <c r="Q81" s="145">
        <v>464.71</v>
      </c>
      <c r="R81" s="145">
        <v>540.02</v>
      </c>
      <c r="S81" s="145">
        <v>546.48</v>
      </c>
      <c r="T81" s="145">
        <v>584.72</v>
      </c>
      <c r="U81" s="145">
        <v>594.29</v>
      </c>
      <c r="V81" s="145">
        <v>391.86</v>
      </c>
      <c r="W81" s="145">
        <v>370.81</v>
      </c>
      <c r="X81" s="145">
        <v>461.8</v>
      </c>
      <c r="Y81" s="145">
        <v>401.05</v>
      </c>
      <c r="Z81" s="145">
        <v>368.62</v>
      </c>
      <c r="AA81" s="145">
        <v>349.8</v>
      </c>
      <c r="AB81" s="145">
        <v>456.7</v>
      </c>
      <c r="AC81" s="145">
        <v>382.3</v>
      </c>
      <c r="AD81" s="145">
        <v>380</v>
      </c>
      <c r="AE81" s="144">
        <v>2181820</v>
      </c>
      <c r="AF81" s="144">
        <v>2518125</v>
      </c>
      <c r="AG81" s="144">
        <v>2464625</v>
      </c>
      <c r="AH81" s="144">
        <v>2578600</v>
      </c>
      <c r="AI81" s="144">
        <v>2692150</v>
      </c>
      <c r="AJ81" s="144">
        <v>2174830</v>
      </c>
      <c r="AK81" s="144">
        <v>2147010</v>
      </c>
      <c r="AL81" s="144">
        <v>2659940</v>
      </c>
      <c r="AM81" s="144">
        <v>2286000</v>
      </c>
      <c r="AN81" s="144">
        <v>1962900</v>
      </c>
      <c r="AO81" s="144">
        <v>1919005</v>
      </c>
      <c r="AP81" s="144">
        <v>2305867</v>
      </c>
      <c r="AQ81" s="144">
        <v>1546766</v>
      </c>
      <c r="AR81" s="144">
        <v>1354700</v>
      </c>
      <c r="AS81" s="144"/>
      <c r="AT81" s="144"/>
      <c r="AU81" s="144"/>
      <c r="AV81" s="144"/>
      <c r="AW81" s="144"/>
      <c r="AX81" s="144"/>
      <c r="AY81" s="144"/>
      <c r="AZ81" s="144"/>
      <c r="BA81" s="144"/>
      <c r="BB81" s="144"/>
      <c r="BC81" s="144"/>
      <c r="BD81" s="144"/>
      <c r="BE81" s="144"/>
      <c r="BF81" s="144"/>
    </row>
    <row r="82" spans="1:58" hidden="1">
      <c r="A82" s="143" t="s">
        <v>916</v>
      </c>
      <c r="B82" s="143" t="s">
        <v>902</v>
      </c>
      <c r="C82" s="144">
        <v>424</v>
      </c>
      <c r="D82" s="144">
        <v>390</v>
      </c>
      <c r="E82" s="144">
        <v>390</v>
      </c>
      <c r="F82" s="144">
        <v>370</v>
      </c>
      <c r="G82" s="144">
        <v>370</v>
      </c>
      <c r="H82" s="144">
        <v>390</v>
      </c>
      <c r="I82" s="144">
        <v>390</v>
      </c>
      <c r="J82" s="144">
        <v>420</v>
      </c>
      <c r="K82" s="144">
        <v>410</v>
      </c>
      <c r="L82" s="144">
        <v>410</v>
      </c>
      <c r="M82" s="144">
        <v>418</v>
      </c>
      <c r="N82" s="144">
        <v>416</v>
      </c>
      <c r="O82" s="144">
        <v>409</v>
      </c>
      <c r="P82" s="144">
        <v>409</v>
      </c>
      <c r="Q82" s="145">
        <v>268.3</v>
      </c>
      <c r="R82" s="145">
        <v>248.53</v>
      </c>
      <c r="S82" s="145">
        <v>246.99</v>
      </c>
      <c r="T82" s="145">
        <v>253.11</v>
      </c>
      <c r="U82" s="145">
        <v>267.43</v>
      </c>
      <c r="V82" s="145">
        <v>235.78</v>
      </c>
      <c r="W82" s="145">
        <v>212.82</v>
      </c>
      <c r="X82" s="145">
        <v>260.70999999999998</v>
      </c>
      <c r="Y82" s="145">
        <v>241.46</v>
      </c>
      <c r="Z82" s="145">
        <v>234.63</v>
      </c>
      <c r="AA82" s="145">
        <v>273.88</v>
      </c>
      <c r="AB82" s="145">
        <v>272.16000000000003</v>
      </c>
      <c r="AC82" s="145">
        <v>262.82</v>
      </c>
      <c r="AD82" s="145">
        <v>272.82</v>
      </c>
      <c r="AE82" s="144">
        <v>113761</v>
      </c>
      <c r="AF82" s="144">
        <v>96925</v>
      </c>
      <c r="AG82" s="144">
        <v>96325</v>
      </c>
      <c r="AH82" s="144">
        <v>93650</v>
      </c>
      <c r="AI82" s="144">
        <v>98950</v>
      </c>
      <c r="AJ82" s="144">
        <v>91953</v>
      </c>
      <c r="AK82" s="144">
        <v>83000</v>
      </c>
      <c r="AL82" s="144">
        <v>109500</v>
      </c>
      <c r="AM82" s="144">
        <v>99000</v>
      </c>
      <c r="AN82" s="144">
        <v>96200</v>
      </c>
      <c r="AO82" s="144">
        <v>114480</v>
      </c>
      <c r="AP82" s="144">
        <v>113217</v>
      </c>
      <c r="AQ82" s="144">
        <v>107492</v>
      </c>
      <c r="AR82" s="144">
        <v>111585</v>
      </c>
      <c r="AS82" s="144"/>
      <c r="AT82" s="144"/>
      <c r="AU82" s="144"/>
      <c r="AV82" s="144"/>
      <c r="AW82" s="144"/>
      <c r="AX82" s="144"/>
      <c r="AY82" s="144"/>
      <c r="AZ82" s="144"/>
      <c r="BA82" s="144"/>
      <c r="BB82" s="144"/>
      <c r="BC82" s="144"/>
      <c r="BD82" s="144"/>
      <c r="BE82" s="144"/>
      <c r="BF82" s="144"/>
    </row>
    <row r="83" spans="1:58" hidden="1">
      <c r="A83" s="143" t="s">
        <v>916</v>
      </c>
      <c r="B83" s="143" t="s">
        <v>903</v>
      </c>
      <c r="C83" s="144">
        <v>11791</v>
      </c>
      <c r="D83" s="144">
        <v>11829</v>
      </c>
      <c r="E83" s="144">
        <v>11329</v>
      </c>
      <c r="F83" s="144">
        <v>11303</v>
      </c>
      <c r="G83" s="144">
        <v>11899</v>
      </c>
      <c r="H83" s="144">
        <v>11861</v>
      </c>
      <c r="I83" s="144">
        <v>12659</v>
      </c>
      <c r="J83" s="144">
        <v>12814</v>
      </c>
      <c r="K83" s="144">
        <v>13940</v>
      </c>
      <c r="L83" s="144">
        <v>14773</v>
      </c>
      <c r="M83" s="144">
        <v>15200</v>
      </c>
      <c r="N83" s="144">
        <v>15741</v>
      </c>
      <c r="O83" s="144">
        <v>15983</v>
      </c>
      <c r="P83" s="144">
        <v>16089</v>
      </c>
      <c r="Q83" s="145">
        <v>466.11</v>
      </c>
      <c r="R83" s="145">
        <v>509.93</v>
      </c>
      <c r="S83" s="145">
        <v>508.17</v>
      </c>
      <c r="T83" s="145">
        <v>508.43</v>
      </c>
      <c r="U83" s="145">
        <v>539.67999999999995</v>
      </c>
      <c r="V83" s="145">
        <v>476.83</v>
      </c>
      <c r="W83" s="145">
        <v>429.98</v>
      </c>
      <c r="X83" s="145">
        <v>509.66</v>
      </c>
      <c r="Y83" s="145">
        <v>484.48</v>
      </c>
      <c r="Z83" s="145">
        <v>469.9</v>
      </c>
      <c r="AA83" s="145">
        <v>498.4</v>
      </c>
      <c r="AB83" s="145">
        <v>477.46</v>
      </c>
      <c r="AC83" s="145">
        <v>477.76</v>
      </c>
      <c r="AD83" s="145">
        <v>482.86</v>
      </c>
      <c r="AE83" s="144">
        <v>5495959</v>
      </c>
      <c r="AF83" s="144">
        <v>6031971</v>
      </c>
      <c r="AG83" s="144">
        <v>5757114</v>
      </c>
      <c r="AH83" s="144">
        <v>5746766</v>
      </c>
      <c r="AI83" s="144">
        <v>6421700</v>
      </c>
      <c r="AJ83" s="144">
        <v>5655732</v>
      </c>
      <c r="AK83" s="144">
        <v>5443066</v>
      </c>
      <c r="AL83" s="144">
        <v>6530806</v>
      </c>
      <c r="AM83" s="144">
        <v>6753625</v>
      </c>
      <c r="AN83" s="144">
        <v>6941840</v>
      </c>
      <c r="AO83" s="144">
        <v>7575680</v>
      </c>
      <c r="AP83" s="144">
        <v>7515740</v>
      </c>
      <c r="AQ83" s="144">
        <v>7635985</v>
      </c>
      <c r="AR83" s="144">
        <v>7768716</v>
      </c>
      <c r="AS83" s="144"/>
      <c r="AT83" s="144"/>
      <c r="AU83" s="144"/>
      <c r="AV83" s="144"/>
      <c r="AW83" s="144"/>
      <c r="AX83" s="144"/>
      <c r="AY83" s="144"/>
      <c r="AZ83" s="144"/>
      <c r="BA83" s="144"/>
      <c r="BB83" s="144"/>
      <c r="BC83" s="144"/>
      <c r="BD83" s="144"/>
      <c r="BE83" s="144"/>
      <c r="BF83" s="144"/>
    </row>
    <row r="84" spans="1:58" hidden="1">
      <c r="A84" s="143" t="s">
        <v>916</v>
      </c>
      <c r="B84" s="143" t="s">
        <v>904</v>
      </c>
      <c r="C84" s="144">
        <v>12215</v>
      </c>
      <c r="D84" s="144">
        <v>12219</v>
      </c>
      <c r="E84" s="144">
        <v>11719</v>
      </c>
      <c r="F84" s="144">
        <v>11673</v>
      </c>
      <c r="G84" s="144">
        <v>12269</v>
      </c>
      <c r="H84" s="144">
        <v>12251</v>
      </c>
      <c r="I84" s="144">
        <v>13049</v>
      </c>
      <c r="J84" s="144">
        <v>13234</v>
      </c>
      <c r="K84" s="144">
        <v>14350</v>
      </c>
      <c r="L84" s="144">
        <v>15183</v>
      </c>
      <c r="M84" s="144">
        <v>15618</v>
      </c>
      <c r="N84" s="144">
        <v>16157</v>
      </c>
      <c r="O84" s="144">
        <v>16392</v>
      </c>
      <c r="P84" s="144">
        <v>16498</v>
      </c>
      <c r="Q84" s="145">
        <v>459.25</v>
      </c>
      <c r="R84" s="145">
        <v>501.59</v>
      </c>
      <c r="S84" s="145">
        <v>499.48</v>
      </c>
      <c r="T84" s="145">
        <v>500.34</v>
      </c>
      <c r="U84" s="145">
        <v>531.47</v>
      </c>
      <c r="V84" s="145">
        <v>469.16</v>
      </c>
      <c r="W84" s="145">
        <v>423.49</v>
      </c>
      <c r="X84" s="145">
        <v>501.76</v>
      </c>
      <c r="Y84" s="145">
        <v>477.53</v>
      </c>
      <c r="Z84" s="145">
        <v>463.55</v>
      </c>
      <c r="AA84" s="145">
        <v>492.39</v>
      </c>
      <c r="AB84" s="145">
        <v>472.18</v>
      </c>
      <c r="AC84" s="145">
        <v>472.39</v>
      </c>
      <c r="AD84" s="145">
        <v>477.65</v>
      </c>
      <c r="AE84" s="144">
        <v>5609720</v>
      </c>
      <c r="AF84" s="144">
        <v>6128896</v>
      </c>
      <c r="AG84" s="144">
        <v>5853439</v>
      </c>
      <c r="AH84" s="144">
        <v>5840416</v>
      </c>
      <c r="AI84" s="144">
        <v>6520650</v>
      </c>
      <c r="AJ84" s="144">
        <v>5747685</v>
      </c>
      <c r="AK84" s="144">
        <v>5526066</v>
      </c>
      <c r="AL84" s="144">
        <v>6640306</v>
      </c>
      <c r="AM84" s="144">
        <v>6852625</v>
      </c>
      <c r="AN84" s="144">
        <v>7038040</v>
      </c>
      <c r="AO84" s="144">
        <v>7690160</v>
      </c>
      <c r="AP84" s="144">
        <v>7628957</v>
      </c>
      <c r="AQ84" s="144">
        <v>7743477</v>
      </c>
      <c r="AR84" s="144">
        <v>7880301</v>
      </c>
      <c r="AS84" s="144"/>
      <c r="AT84" s="144"/>
      <c r="AU84" s="144"/>
      <c r="AV84" s="144"/>
      <c r="AW84" s="144"/>
      <c r="AX84" s="144"/>
      <c r="AY84" s="144"/>
      <c r="AZ84" s="144"/>
      <c r="BA84" s="144"/>
      <c r="BB84" s="144"/>
      <c r="BC84" s="144"/>
      <c r="BD84" s="144"/>
      <c r="BE84" s="144"/>
      <c r="BF84" s="144"/>
    </row>
    <row r="85" spans="1:58" hidden="1">
      <c r="A85" s="143" t="s">
        <v>916</v>
      </c>
      <c r="B85" s="143" t="s">
        <v>905</v>
      </c>
      <c r="C85" s="144">
        <v>17415</v>
      </c>
      <c r="D85" s="144">
        <v>17414</v>
      </c>
      <c r="E85" s="144">
        <v>16769</v>
      </c>
      <c r="F85" s="144">
        <v>16658</v>
      </c>
      <c r="G85" s="144">
        <v>17419</v>
      </c>
      <c r="H85" s="144">
        <v>18421</v>
      </c>
      <c r="I85" s="144">
        <v>19459</v>
      </c>
      <c r="J85" s="144">
        <v>19669</v>
      </c>
      <c r="K85" s="144">
        <v>20695</v>
      </c>
      <c r="L85" s="144">
        <v>21238</v>
      </c>
      <c r="M85" s="144">
        <v>21815</v>
      </c>
      <c r="N85" s="144">
        <v>21913</v>
      </c>
      <c r="O85" s="144">
        <v>21009</v>
      </c>
      <c r="P85" s="144">
        <v>20611</v>
      </c>
      <c r="Q85" s="145">
        <v>455.36</v>
      </c>
      <c r="R85" s="145">
        <v>505.53</v>
      </c>
      <c r="S85" s="145">
        <v>505.63</v>
      </c>
      <c r="T85" s="145">
        <v>514.75</v>
      </c>
      <c r="U85" s="145">
        <v>540.32000000000005</v>
      </c>
      <c r="V85" s="145">
        <v>439.99</v>
      </c>
      <c r="W85" s="145">
        <v>403.12</v>
      </c>
      <c r="X85" s="145">
        <v>481.94</v>
      </c>
      <c r="Y85" s="145">
        <v>450.85</v>
      </c>
      <c r="Z85" s="145">
        <v>434.92</v>
      </c>
      <c r="AA85" s="145">
        <v>450.37</v>
      </c>
      <c r="AB85" s="145">
        <v>464.64</v>
      </c>
      <c r="AC85" s="145">
        <v>450.42</v>
      </c>
      <c r="AD85" s="145">
        <v>457.16</v>
      </c>
      <c r="AE85" s="144">
        <v>7930053</v>
      </c>
      <c r="AF85" s="144">
        <v>8803216</v>
      </c>
      <c r="AG85" s="144">
        <v>8478844</v>
      </c>
      <c r="AH85" s="144">
        <v>8574672</v>
      </c>
      <c r="AI85" s="144">
        <v>9411817</v>
      </c>
      <c r="AJ85" s="144">
        <v>8105015</v>
      </c>
      <c r="AK85" s="144">
        <v>7844326</v>
      </c>
      <c r="AL85" s="144">
        <v>9479205</v>
      </c>
      <c r="AM85" s="144">
        <v>9330315</v>
      </c>
      <c r="AN85" s="144">
        <v>9236890</v>
      </c>
      <c r="AO85" s="144">
        <v>9824800</v>
      </c>
      <c r="AP85" s="144">
        <v>10181599</v>
      </c>
      <c r="AQ85" s="144">
        <v>9462776</v>
      </c>
      <c r="AR85" s="144">
        <v>9422469</v>
      </c>
      <c r="AS85" s="144"/>
      <c r="AT85" s="144"/>
      <c r="AU85" s="144"/>
      <c r="AV85" s="144"/>
      <c r="AW85" s="144"/>
      <c r="AX85" s="144"/>
      <c r="AY85" s="144"/>
      <c r="AZ85" s="144"/>
      <c r="BA85" s="144"/>
      <c r="BB85" s="144"/>
      <c r="BC85" s="144"/>
      <c r="BD85" s="144"/>
      <c r="BE85" s="144"/>
      <c r="BF85" s="144"/>
    </row>
    <row r="86" spans="1:58" hidden="1">
      <c r="A86" s="143" t="s">
        <v>916</v>
      </c>
      <c r="B86" s="143" t="s">
        <v>906</v>
      </c>
      <c r="C86" s="144">
        <v>0</v>
      </c>
      <c r="D86" s="144">
        <v>0</v>
      </c>
      <c r="E86" s="144">
        <v>0</v>
      </c>
      <c r="F86" s="144">
        <v>0</v>
      </c>
      <c r="G86" s="144">
        <v>0</v>
      </c>
      <c r="H86" s="144">
        <v>0</v>
      </c>
      <c r="I86" s="144">
        <v>0</v>
      </c>
      <c r="J86" s="144">
        <v>0</v>
      </c>
      <c r="K86" s="144">
        <v>0</v>
      </c>
      <c r="L86" s="144">
        <v>0</v>
      </c>
      <c r="M86" s="144">
        <v>0</v>
      </c>
      <c r="N86" s="144">
        <v>0</v>
      </c>
      <c r="O86" s="144">
        <v>0</v>
      </c>
      <c r="P86" s="144">
        <v>0</v>
      </c>
      <c r="Q86" s="145"/>
      <c r="R86" s="145"/>
      <c r="S86" s="145"/>
      <c r="T86" s="145"/>
      <c r="U86" s="145"/>
      <c r="V86" s="145"/>
      <c r="W86" s="145"/>
      <c r="X86" s="145"/>
      <c r="Y86" s="145"/>
      <c r="Z86" s="145"/>
      <c r="AA86" s="145"/>
      <c r="AB86" s="145"/>
      <c r="AC86" s="145"/>
      <c r="AD86" s="145"/>
      <c r="AE86" s="144">
        <v>0</v>
      </c>
      <c r="AF86" s="144">
        <v>0</v>
      </c>
      <c r="AG86" s="144">
        <v>0</v>
      </c>
      <c r="AH86" s="144">
        <v>0</v>
      </c>
      <c r="AI86" s="144">
        <v>0</v>
      </c>
      <c r="AJ86" s="144">
        <v>0</v>
      </c>
      <c r="AK86" s="144">
        <v>0</v>
      </c>
      <c r="AL86" s="144">
        <v>0</v>
      </c>
      <c r="AM86" s="144">
        <v>0</v>
      </c>
      <c r="AN86" s="144">
        <v>0</v>
      </c>
      <c r="AO86" s="144">
        <v>0</v>
      </c>
      <c r="AP86" s="144">
        <v>0</v>
      </c>
      <c r="AQ86" s="144">
        <v>0</v>
      </c>
      <c r="AR86" s="144">
        <v>0</v>
      </c>
      <c r="AS86" s="144"/>
      <c r="AT86" s="144"/>
      <c r="AU86" s="144"/>
      <c r="AV86" s="144"/>
      <c r="AW86" s="144"/>
      <c r="AX86" s="144"/>
      <c r="AY86" s="144"/>
      <c r="AZ86" s="144"/>
      <c r="BA86" s="144"/>
      <c r="BB86" s="144"/>
      <c r="BC86" s="144"/>
      <c r="BD86" s="144"/>
      <c r="BE86" s="144"/>
      <c r="BF86" s="144"/>
    </row>
    <row r="87" spans="1:58" hidden="1">
      <c r="A87" s="143" t="s">
        <v>916</v>
      </c>
      <c r="B87" s="143" t="s">
        <v>907</v>
      </c>
      <c r="C87" s="144">
        <v>0</v>
      </c>
      <c r="D87" s="144">
        <v>0</v>
      </c>
      <c r="E87" s="144">
        <v>0</v>
      </c>
      <c r="F87" s="144">
        <v>0</v>
      </c>
      <c r="G87" s="144">
        <v>0</v>
      </c>
      <c r="H87" s="144">
        <v>0</v>
      </c>
      <c r="I87" s="144">
        <v>0</v>
      </c>
      <c r="J87" s="144">
        <v>0</v>
      </c>
      <c r="K87" s="144">
        <v>0</v>
      </c>
      <c r="L87" s="144">
        <v>0</v>
      </c>
      <c r="M87" s="144">
        <v>0</v>
      </c>
      <c r="N87" s="144">
        <v>0</v>
      </c>
      <c r="O87" s="144">
        <v>0</v>
      </c>
      <c r="P87" s="144">
        <v>0</v>
      </c>
      <c r="Q87" s="145"/>
      <c r="R87" s="145"/>
      <c r="S87" s="145"/>
      <c r="T87" s="145"/>
      <c r="U87" s="145"/>
      <c r="V87" s="145"/>
      <c r="W87" s="145"/>
      <c r="X87" s="145"/>
      <c r="Y87" s="145"/>
      <c r="Z87" s="145"/>
      <c r="AA87" s="145"/>
      <c r="AB87" s="145"/>
      <c r="AC87" s="145"/>
      <c r="AD87" s="145"/>
      <c r="AE87" s="144">
        <v>0</v>
      </c>
      <c r="AF87" s="144">
        <v>0</v>
      </c>
      <c r="AG87" s="144">
        <v>0</v>
      </c>
      <c r="AH87" s="144">
        <v>0</v>
      </c>
      <c r="AI87" s="144">
        <v>0</v>
      </c>
      <c r="AJ87" s="144">
        <v>0</v>
      </c>
      <c r="AK87" s="144">
        <v>0</v>
      </c>
      <c r="AL87" s="144">
        <v>0</v>
      </c>
      <c r="AM87" s="144">
        <v>0</v>
      </c>
      <c r="AN87" s="144">
        <v>0</v>
      </c>
      <c r="AO87" s="144">
        <v>0</v>
      </c>
      <c r="AP87" s="144">
        <v>0</v>
      </c>
      <c r="AQ87" s="144">
        <v>0</v>
      </c>
      <c r="AR87" s="144">
        <v>0</v>
      </c>
      <c r="AS87" s="144"/>
      <c r="AT87" s="144"/>
      <c r="AU87" s="144"/>
      <c r="AV87" s="144"/>
      <c r="AW87" s="144"/>
      <c r="AX87" s="144"/>
      <c r="AY87" s="144"/>
      <c r="AZ87" s="144"/>
      <c r="BA87" s="144"/>
      <c r="BB87" s="144"/>
      <c r="BC87" s="144"/>
      <c r="BD87" s="144"/>
      <c r="BE87" s="144"/>
      <c r="BF87" s="144"/>
    </row>
    <row r="88" spans="1:58" hidden="1">
      <c r="A88" s="143" t="s">
        <v>916</v>
      </c>
      <c r="B88" s="143" t="s">
        <v>908</v>
      </c>
      <c r="C88" s="144">
        <v>0</v>
      </c>
      <c r="D88" s="144">
        <v>0</v>
      </c>
      <c r="E88" s="144">
        <v>0</v>
      </c>
      <c r="F88" s="144">
        <v>0</v>
      </c>
      <c r="G88" s="144">
        <v>0</v>
      </c>
      <c r="H88" s="144">
        <v>0</v>
      </c>
      <c r="I88" s="144">
        <v>0</v>
      </c>
      <c r="J88" s="144">
        <v>0</v>
      </c>
      <c r="K88" s="144">
        <v>0</v>
      </c>
      <c r="L88" s="144">
        <v>0</v>
      </c>
      <c r="M88" s="144">
        <v>0</v>
      </c>
      <c r="N88" s="144">
        <v>0</v>
      </c>
      <c r="O88" s="144">
        <v>0</v>
      </c>
      <c r="P88" s="144">
        <v>0</v>
      </c>
      <c r="Q88" s="145"/>
      <c r="R88" s="145"/>
      <c r="S88" s="145"/>
      <c r="T88" s="145"/>
      <c r="U88" s="145"/>
      <c r="V88" s="145"/>
      <c r="W88" s="145"/>
      <c r="X88" s="145"/>
      <c r="Y88" s="145"/>
      <c r="Z88" s="145"/>
      <c r="AA88" s="145"/>
      <c r="AB88" s="145"/>
      <c r="AC88" s="145"/>
      <c r="AD88" s="145"/>
      <c r="AE88" s="144">
        <v>0</v>
      </c>
      <c r="AF88" s="144">
        <v>0</v>
      </c>
      <c r="AG88" s="144">
        <v>0</v>
      </c>
      <c r="AH88" s="144">
        <v>0</v>
      </c>
      <c r="AI88" s="144">
        <v>0</v>
      </c>
      <c r="AJ88" s="144">
        <v>0</v>
      </c>
      <c r="AK88" s="144">
        <v>0</v>
      </c>
      <c r="AL88" s="144">
        <v>0</v>
      </c>
      <c r="AM88" s="144">
        <v>0</v>
      </c>
      <c r="AN88" s="144">
        <v>0</v>
      </c>
      <c r="AO88" s="144">
        <v>0</v>
      </c>
      <c r="AP88" s="144">
        <v>0</v>
      </c>
      <c r="AQ88" s="144">
        <v>0</v>
      </c>
      <c r="AR88" s="144">
        <v>0</v>
      </c>
      <c r="AS88" s="144"/>
      <c r="AT88" s="144"/>
      <c r="AU88" s="144"/>
      <c r="AV88" s="144"/>
      <c r="AW88" s="144"/>
      <c r="AX88" s="144"/>
      <c r="AY88" s="144"/>
      <c r="AZ88" s="144"/>
      <c r="BA88" s="144"/>
      <c r="BB88" s="144"/>
      <c r="BC88" s="144"/>
      <c r="BD88" s="144"/>
      <c r="BE88" s="144"/>
      <c r="BF88" s="144"/>
    </row>
    <row r="89" spans="1:58" hidden="1">
      <c r="A89" s="143" t="s">
        <v>916</v>
      </c>
      <c r="B89" s="143" t="s">
        <v>909</v>
      </c>
      <c r="C89" s="144">
        <v>0</v>
      </c>
      <c r="D89" s="144">
        <v>0</v>
      </c>
      <c r="E89" s="144">
        <v>0</v>
      </c>
      <c r="F89" s="144">
        <v>0</v>
      </c>
      <c r="G89" s="144">
        <v>0</v>
      </c>
      <c r="H89" s="144">
        <v>0</v>
      </c>
      <c r="I89" s="144">
        <v>0</v>
      </c>
      <c r="J89" s="144">
        <v>0</v>
      </c>
      <c r="K89" s="144">
        <v>0</v>
      </c>
      <c r="L89" s="144">
        <v>0</v>
      </c>
      <c r="M89" s="144">
        <v>0</v>
      </c>
      <c r="N89" s="144">
        <v>0</v>
      </c>
      <c r="O89" s="144">
        <v>0</v>
      </c>
      <c r="P89" s="144">
        <v>0</v>
      </c>
      <c r="Q89" s="145"/>
      <c r="R89" s="145"/>
      <c r="S89" s="145"/>
      <c r="T89" s="145"/>
      <c r="U89" s="145"/>
      <c r="V89" s="145"/>
      <c r="W89" s="145"/>
      <c r="X89" s="145"/>
      <c r="Y89" s="145"/>
      <c r="Z89" s="145"/>
      <c r="AA89" s="145"/>
      <c r="AB89" s="145"/>
      <c r="AC89" s="145"/>
      <c r="AD89" s="145"/>
      <c r="AE89" s="144">
        <v>0</v>
      </c>
      <c r="AF89" s="144">
        <v>0</v>
      </c>
      <c r="AG89" s="144">
        <v>0</v>
      </c>
      <c r="AH89" s="144">
        <v>0</v>
      </c>
      <c r="AI89" s="144">
        <v>0</v>
      </c>
      <c r="AJ89" s="144">
        <v>0</v>
      </c>
      <c r="AK89" s="144">
        <v>0</v>
      </c>
      <c r="AL89" s="144">
        <v>0</v>
      </c>
      <c r="AM89" s="144">
        <v>0</v>
      </c>
      <c r="AN89" s="144">
        <v>0</v>
      </c>
      <c r="AO89" s="144">
        <v>0</v>
      </c>
      <c r="AP89" s="144">
        <v>0</v>
      </c>
      <c r="AQ89" s="144">
        <v>0</v>
      </c>
      <c r="AR89" s="144">
        <v>0</v>
      </c>
      <c r="AS89" s="144"/>
      <c r="AT89" s="144"/>
      <c r="AU89" s="144"/>
      <c r="AV89" s="144"/>
      <c r="AW89" s="144"/>
      <c r="AX89" s="144"/>
      <c r="AY89" s="144"/>
      <c r="AZ89" s="144"/>
      <c r="BA89" s="144"/>
      <c r="BB89" s="144"/>
      <c r="BC89" s="144"/>
      <c r="BD89" s="144"/>
      <c r="BE89" s="144"/>
      <c r="BF89" s="144"/>
    </row>
    <row r="90" spans="1:58" hidden="1">
      <c r="A90" s="143" t="s">
        <v>916</v>
      </c>
      <c r="B90" s="143" t="s">
        <v>910</v>
      </c>
      <c r="C90" s="144">
        <v>17415</v>
      </c>
      <c r="D90" s="144">
        <v>17414</v>
      </c>
      <c r="E90" s="144">
        <v>16769</v>
      </c>
      <c r="F90" s="144">
        <v>16658</v>
      </c>
      <c r="G90" s="144">
        <v>17419</v>
      </c>
      <c r="H90" s="144">
        <v>18421</v>
      </c>
      <c r="I90" s="144">
        <v>19459</v>
      </c>
      <c r="J90" s="144">
        <v>19669</v>
      </c>
      <c r="K90" s="144">
        <v>20695</v>
      </c>
      <c r="L90" s="144">
        <v>21238</v>
      </c>
      <c r="M90" s="144">
        <v>21815</v>
      </c>
      <c r="N90" s="144">
        <v>21913</v>
      </c>
      <c r="O90" s="144">
        <v>21009</v>
      </c>
      <c r="P90" s="144">
        <v>20611</v>
      </c>
      <c r="Q90" s="145"/>
      <c r="R90" s="145"/>
      <c r="S90" s="145"/>
      <c r="T90" s="145"/>
      <c r="U90" s="145"/>
      <c r="V90" s="145"/>
      <c r="W90" s="145"/>
      <c r="X90" s="145"/>
      <c r="Y90" s="145"/>
      <c r="Z90" s="145"/>
      <c r="AA90" s="145"/>
      <c r="AB90" s="145"/>
      <c r="AC90" s="145"/>
      <c r="AD90" s="145"/>
      <c r="AE90" s="144">
        <v>7930053</v>
      </c>
      <c r="AF90" s="144">
        <v>8803216</v>
      </c>
      <c r="AG90" s="144">
        <v>8478844</v>
      </c>
      <c r="AH90" s="144">
        <v>8574672</v>
      </c>
      <c r="AI90" s="144">
        <v>9411817</v>
      </c>
      <c r="AJ90" s="144">
        <v>8105015</v>
      </c>
      <c r="AK90" s="144">
        <v>7844326</v>
      </c>
      <c r="AL90" s="144">
        <v>9479205</v>
      </c>
      <c r="AM90" s="144">
        <v>9330315</v>
      </c>
      <c r="AN90" s="144">
        <v>9236890</v>
      </c>
      <c r="AO90" s="144">
        <v>9824800</v>
      </c>
      <c r="AP90" s="144">
        <v>10181599</v>
      </c>
      <c r="AQ90" s="144">
        <v>9462776</v>
      </c>
      <c r="AR90" s="144">
        <v>9422469</v>
      </c>
      <c r="AS90" s="144"/>
      <c r="AT90" s="144"/>
      <c r="AU90" s="144"/>
      <c r="AV90" s="144"/>
      <c r="AW90" s="144"/>
      <c r="AX90" s="144"/>
      <c r="AY90" s="144"/>
      <c r="AZ90" s="144"/>
      <c r="BA90" s="144"/>
      <c r="BB90" s="144"/>
      <c r="BC90" s="144"/>
      <c r="BD90" s="144"/>
      <c r="BE90" s="144"/>
      <c r="BF90" s="144"/>
    </row>
    <row r="91" spans="1:58" hidden="1">
      <c r="A91" s="143" t="s">
        <v>917</v>
      </c>
      <c r="B91" s="143" t="s">
        <v>899</v>
      </c>
      <c r="C91" s="144">
        <v>270</v>
      </c>
      <c r="D91" s="144">
        <v>273</v>
      </c>
      <c r="E91" s="144">
        <v>107</v>
      </c>
      <c r="F91" s="144">
        <v>256</v>
      </c>
      <c r="G91" s="144">
        <v>288</v>
      </c>
      <c r="H91" s="144">
        <v>263</v>
      </c>
      <c r="I91" s="144">
        <v>254</v>
      </c>
      <c r="J91" s="144">
        <v>260</v>
      </c>
      <c r="K91" s="144">
        <v>235</v>
      </c>
      <c r="L91" s="144">
        <v>240</v>
      </c>
      <c r="M91" s="144">
        <v>242</v>
      </c>
      <c r="N91" s="144">
        <v>234</v>
      </c>
      <c r="O91" s="144">
        <v>235</v>
      </c>
      <c r="P91" s="144">
        <v>203</v>
      </c>
      <c r="Q91" s="145">
        <v>233.84</v>
      </c>
      <c r="R91" s="145">
        <v>245</v>
      </c>
      <c r="S91" s="145">
        <v>209.5</v>
      </c>
      <c r="T91" s="145">
        <v>220</v>
      </c>
      <c r="U91" s="145">
        <v>293.85000000000002</v>
      </c>
      <c r="V91" s="145">
        <v>287.22000000000003</v>
      </c>
      <c r="W91" s="145">
        <v>331.61</v>
      </c>
      <c r="X91" s="145">
        <v>344.38</v>
      </c>
      <c r="Y91" s="145">
        <v>307.06</v>
      </c>
      <c r="Z91" s="145">
        <v>302.08</v>
      </c>
      <c r="AA91" s="145">
        <v>306.61</v>
      </c>
      <c r="AB91" s="145">
        <v>331.41</v>
      </c>
      <c r="AC91" s="145">
        <v>292.85000000000002</v>
      </c>
      <c r="AD91" s="145">
        <v>317.14</v>
      </c>
      <c r="AE91" s="144">
        <v>63136</v>
      </c>
      <c r="AF91" s="144">
        <v>66885</v>
      </c>
      <c r="AG91" s="144">
        <v>22417</v>
      </c>
      <c r="AH91" s="144">
        <v>56320</v>
      </c>
      <c r="AI91" s="144">
        <v>84630</v>
      </c>
      <c r="AJ91" s="144">
        <v>75540</v>
      </c>
      <c r="AK91" s="144">
        <v>84230</v>
      </c>
      <c r="AL91" s="144">
        <v>89540</v>
      </c>
      <c r="AM91" s="144">
        <v>72160</v>
      </c>
      <c r="AN91" s="144">
        <v>72500</v>
      </c>
      <c r="AO91" s="144">
        <v>74200</v>
      </c>
      <c r="AP91" s="144">
        <v>77550</v>
      </c>
      <c r="AQ91" s="144">
        <v>68820</v>
      </c>
      <c r="AR91" s="144">
        <v>64380</v>
      </c>
      <c r="AS91" s="144"/>
      <c r="AT91" s="144"/>
      <c r="AU91" s="144"/>
      <c r="AV91" s="144"/>
      <c r="AW91" s="144"/>
      <c r="AX91" s="144"/>
      <c r="AY91" s="144"/>
      <c r="AZ91" s="144"/>
      <c r="BA91" s="144"/>
      <c r="BB91" s="144"/>
      <c r="BC91" s="144"/>
      <c r="BD91" s="144"/>
      <c r="BE91" s="144"/>
      <c r="BF91" s="144"/>
    </row>
    <row r="92" spans="1:58" hidden="1">
      <c r="A92" s="143" t="s">
        <v>917</v>
      </c>
      <c r="B92" s="143" t="s">
        <v>900</v>
      </c>
      <c r="C92" s="144">
        <v>0</v>
      </c>
      <c r="D92" s="144">
        <v>0</v>
      </c>
      <c r="E92" s="144">
        <v>0</v>
      </c>
      <c r="F92" s="144">
        <v>0</v>
      </c>
      <c r="G92" s="144">
        <v>0</v>
      </c>
      <c r="H92" s="144">
        <v>0</v>
      </c>
      <c r="I92" s="144">
        <v>0</v>
      </c>
      <c r="J92" s="144">
        <v>0</v>
      </c>
      <c r="K92" s="144">
        <v>0</v>
      </c>
      <c r="L92" s="144">
        <v>0</v>
      </c>
      <c r="M92" s="144">
        <v>0</v>
      </c>
      <c r="N92" s="144">
        <v>0</v>
      </c>
      <c r="O92" s="144">
        <v>0</v>
      </c>
      <c r="P92" s="144">
        <v>0</v>
      </c>
      <c r="Q92" s="145"/>
      <c r="R92" s="145"/>
      <c r="S92" s="145"/>
      <c r="T92" s="145"/>
      <c r="U92" s="145"/>
      <c r="V92" s="145"/>
      <c r="W92" s="145"/>
      <c r="X92" s="145"/>
      <c r="Y92" s="145"/>
      <c r="Z92" s="145"/>
      <c r="AA92" s="145"/>
      <c r="AB92" s="145"/>
      <c r="AC92" s="145"/>
      <c r="AD92" s="145"/>
      <c r="AE92" s="144">
        <v>0</v>
      </c>
      <c r="AF92" s="144">
        <v>0</v>
      </c>
      <c r="AG92" s="144">
        <v>0</v>
      </c>
      <c r="AH92" s="144">
        <v>8448</v>
      </c>
      <c r="AI92" s="144">
        <v>10650</v>
      </c>
      <c r="AJ92" s="144">
        <v>17220</v>
      </c>
      <c r="AK92" s="144">
        <v>12810</v>
      </c>
      <c r="AL92" s="144">
        <v>17080</v>
      </c>
      <c r="AM92" s="144">
        <v>14000</v>
      </c>
      <c r="AN92" s="144">
        <v>15700</v>
      </c>
      <c r="AO92" s="144">
        <v>14300</v>
      </c>
      <c r="AP92" s="144">
        <v>11150</v>
      </c>
      <c r="AQ92" s="144">
        <v>8200</v>
      </c>
      <c r="AR92" s="144">
        <v>10470</v>
      </c>
      <c r="AS92" s="144"/>
      <c r="AT92" s="144"/>
      <c r="AU92" s="144"/>
      <c r="AV92" s="144"/>
      <c r="AW92" s="144"/>
      <c r="AX92" s="144"/>
      <c r="AY92" s="144"/>
      <c r="AZ92" s="144"/>
      <c r="BA92" s="144"/>
      <c r="BB92" s="144"/>
      <c r="BC92" s="144"/>
      <c r="BD92" s="144"/>
      <c r="BE92" s="144"/>
      <c r="BF92" s="144"/>
    </row>
    <row r="93" spans="1:58" hidden="1">
      <c r="A93" s="143" t="s">
        <v>917</v>
      </c>
      <c r="B93" s="143" t="s">
        <v>901</v>
      </c>
      <c r="C93" s="144">
        <v>0</v>
      </c>
      <c r="D93" s="144">
        <v>2</v>
      </c>
      <c r="E93" s="144">
        <v>2</v>
      </c>
      <c r="F93" s="144">
        <v>0</v>
      </c>
      <c r="G93" s="144">
        <v>0</v>
      </c>
      <c r="H93" s="144">
        <v>0</v>
      </c>
      <c r="I93" s="144">
        <v>0</v>
      </c>
      <c r="J93" s="144">
        <v>0</v>
      </c>
      <c r="K93" s="144">
        <v>0</v>
      </c>
      <c r="L93" s="144">
        <v>0</v>
      </c>
      <c r="M93" s="144">
        <v>3</v>
      </c>
      <c r="N93" s="144">
        <v>8</v>
      </c>
      <c r="O93" s="144">
        <v>4</v>
      </c>
      <c r="P93" s="144">
        <v>0</v>
      </c>
      <c r="Q93" s="145"/>
      <c r="R93" s="145">
        <v>496</v>
      </c>
      <c r="S93" s="145">
        <v>426.5</v>
      </c>
      <c r="T93" s="145"/>
      <c r="U93" s="145"/>
      <c r="V93" s="145"/>
      <c r="W93" s="145"/>
      <c r="X93" s="145"/>
      <c r="Y93" s="145"/>
      <c r="Z93" s="145"/>
      <c r="AA93" s="145">
        <v>370</v>
      </c>
      <c r="AB93" s="145">
        <v>427.88</v>
      </c>
      <c r="AC93" s="145">
        <v>350</v>
      </c>
      <c r="AD93" s="145"/>
      <c r="AE93" s="144">
        <v>0</v>
      </c>
      <c r="AF93" s="144">
        <v>992</v>
      </c>
      <c r="AG93" s="144">
        <v>853</v>
      </c>
      <c r="AH93" s="144">
        <v>0</v>
      </c>
      <c r="AI93" s="144">
        <v>0</v>
      </c>
      <c r="AJ93" s="144">
        <v>0</v>
      </c>
      <c r="AK93" s="144">
        <v>0</v>
      </c>
      <c r="AL93" s="144">
        <v>0</v>
      </c>
      <c r="AM93" s="144">
        <v>0</v>
      </c>
      <c r="AN93" s="144">
        <v>0</v>
      </c>
      <c r="AO93" s="144">
        <v>1110</v>
      </c>
      <c r="AP93" s="144">
        <v>3423</v>
      </c>
      <c r="AQ93" s="144">
        <v>1400</v>
      </c>
      <c r="AR93" s="144">
        <v>0</v>
      </c>
      <c r="AS93" s="144"/>
      <c r="AT93" s="144"/>
      <c r="AU93" s="144"/>
      <c r="AV93" s="144"/>
      <c r="AW93" s="144"/>
      <c r="AX93" s="144"/>
      <c r="AY93" s="144"/>
      <c r="AZ93" s="144"/>
      <c r="BA93" s="144"/>
      <c r="BB93" s="144"/>
      <c r="BC93" s="144"/>
      <c r="BD93" s="144"/>
      <c r="BE93" s="144"/>
      <c r="BF93" s="144"/>
    </row>
    <row r="94" spans="1:58" hidden="1">
      <c r="A94" s="143" t="s">
        <v>917</v>
      </c>
      <c r="B94" s="143" t="s">
        <v>902</v>
      </c>
      <c r="C94" s="144">
        <v>487</v>
      </c>
      <c r="D94" s="144">
        <v>430</v>
      </c>
      <c r="E94" s="144">
        <v>416</v>
      </c>
      <c r="F94" s="144">
        <v>456</v>
      </c>
      <c r="G94" s="144">
        <v>474</v>
      </c>
      <c r="H94" s="144">
        <v>517</v>
      </c>
      <c r="I94" s="144">
        <v>556</v>
      </c>
      <c r="J94" s="144">
        <v>545</v>
      </c>
      <c r="K94" s="144">
        <v>551</v>
      </c>
      <c r="L94" s="144">
        <v>553</v>
      </c>
      <c r="M94" s="144">
        <v>523</v>
      </c>
      <c r="N94" s="144">
        <v>542</v>
      </c>
      <c r="O94" s="144">
        <v>537</v>
      </c>
      <c r="P94" s="144">
        <v>538</v>
      </c>
      <c r="Q94" s="145">
        <v>235.15</v>
      </c>
      <c r="R94" s="145">
        <v>335.8</v>
      </c>
      <c r="S94" s="145">
        <v>306.39</v>
      </c>
      <c r="T94" s="145">
        <v>325.14999999999998</v>
      </c>
      <c r="U94" s="145">
        <v>334.65</v>
      </c>
      <c r="V94" s="145">
        <v>272.05</v>
      </c>
      <c r="W94" s="145">
        <v>265.07</v>
      </c>
      <c r="X94" s="145">
        <v>293.20999999999998</v>
      </c>
      <c r="Y94" s="145">
        <v>290.66000000000003</v>
      </c>
      <c r="Z94" s="145">
        <v>295.06</v>
      </c>
      <c r="AA94" s="145">
        <v>214.57</v>
      </c>
      <c r="AB94" s="145">
        <v>265.81</v>
      </c>
      <c r="AC94" s="145">
        <v>259.99</v>
      </c>
      <c r="AD94" s="145">
        <v>302.64</v>
      </c>
      <c r="AE94" s="144">
        <v>114520</v>
      </c>
      <c r="AF94" s="144">
        <v>144394</v>
      </c>
      <c r="AG94" s="144">
        <v>127457</v>
      </c>
      <c r="AH94" s="144">
        <v>148268</v>
      </c>
      <c r="AI94" s="144">
        <v>158622</v>
      </c>
      <c r="AJ94" s="144">
        <v>140649</v>
      </c>
      <c r="AK94" s="144">
        <v>147378</v>
      </c>
      <c r="AL94" s="144">
        <v>159800</v>
      </c>
      <c r="AM94" s="144">
        <v>160152</v>
      </c>
      <c r="AN94" s="144">
        <v>163166</v>
      </c>
      <c r="AO94" s="144">
        <v>112221</v>
      </c>
      <c r="AP94" s="144">
        <v>144067</v>
      </c>
      <c r="AQ94" s="144">
        <v>139613</v>
      </c>
      <c r="AR94" s="144">
        <v>162822</v>
      </c>
      <c r="AS94" s="144"/>
      <c r="AT94" s="144"/>
      <c r="AU94" s="144"/>
      <c r="AV94" s="144"/>
      <c r="AW94" s="144"/>
      <c r="AX94" s="144"/>
      <c r="AY94" s="144"/>
      <c r="AZ94" s="144"/>
      <c r="BA94" s="144"/>
      <c r="BB94" s="144"/>
      <c r="BC94" s="144"/>
      <c r="BD94" s="144"/>
      <c r="BE94" s="144"/>
      <c r="BF94" s="144"/>
    </row>
    <row r="95" spans="1:58" hidden="1">
      <c r="A95" s="143" t="s">
        <v>917</v>
      </c>
      <c r="B95" s="143" t="s">
        <v>903</v>
      </c>
      <c r="C95" s="144">
        <v>367</v>
      </c>
      <c r="D95" s="144">
        <v>353</v>
      </c>
      <c r="E95" s="144">
        <v>328</v>
      </c>
      <c r="F95" s="144">
        <v>483</v>
      </c>
      <c r="G95" s="144">
        <v>488</v>
      </c>
      <c r="H95" s="144">
        <v>576</v>
      </c>
      <c r="I95" s="144">
        <v>569</v>
      </c>
      <c r="J95" s="144">
        <v>603</v>
      </c>
      <c r="K95" s="144">
        <v>612</v>
      </c>
      <c r="L95" s="144">
        <v>614</v>
      </c>
      <c r="M95" s="144">
        <v>659</v>
      </c>
      <c r="N95" s="144">
        <v>672</v>
      </c>
      <c r="O95" s="144">
        <v>623</v>
      </c>
      <c r="P95" s="144">
        <v>678</v>
      </c>
      <c r="Q95" s="145">
        <v>260.27</v>
      </c>
      <c r="R95" s="145">
        <v>316.63</v>
      </c>
      <c r="S95" s="145">
        <v>294.66000000000003</v>
      </c>
      <c r="T95" s="145">
        <v>309.51</v>
      </c>
      <c r="U95" s="145">
        <v>323.73</v>
      </c>
      <c r="V95" s="145">
        <v>297.29000000000002</v>
      </c>
      <c r="W95" s="145">
        <v>280.69</v>
      </c>
      <c r="X95" s="145">
        <v>306.85000000000002</v>
      </c>
      <c r="Y95" s="145">
        <v>276.16000000000003</v>
      </c>
      <c r="Z95" s="145">
        <v>290.67</v>
      </c>
      <c r="AA95" s="145">
        <v>299.55</v>
      </c>
      <c r="AB95" s="145">
        <v>357.32</v>
      </c>
      <c r="AC95" s="145">
        <v>344.36</v>
      </c>
      <c r="AD95" s="145">
        <v>384.51</v>
      </c>
      <c r="AE95" s="144">
        <v>95520</v>
      </c>
      <c r="AF95" s="144">
        <v>111770</v>
      </c>
      <c r="AG95" s="144">
        <v>96647</v>
      </c>
      <c r="AH95" s="144">
        <v>149491</v>
      </c>
      <c r="AI95" s="144">
        <v>157980</v>
      </c>
      <c r="AJ95" s="144">
        <v>171240</v>
      </c>
      <c r="AK95" s="144">
        <v>159710</v>
      </c>
      <c r="AL95" s="144">
        <v>185030</v>
      </c>
      <c r="AM95" s="144">
        <v>169011</v>
      </c>
      <c r="AN95" s="144">
        <v>178473</v>
      </c>
      <c r="AO95" s="144">
        <v>197403</v>
      </c>
      <c r="AP95" s="144">
        <v>240121</v>
      </c>
      <c r="AQ95" s="144">
        <v>214535</v>
      </c>
      <c r="AR95" s="144">
        <v>260699</v>
      </c>
      <c r="AS95" s="144"/>
      <c r="AT95" s="144"/>
      <c r="AU95" s="144"/>
      <c r="AV95" s="144"/>
      <c r="AW95" s="144"/>
      <c r="AX95" s="144"/>
      <c r="AY95" s="144"/>
      <c r="AZ95" s="144"/>
      <c r="BA95" s="144"/>
      <c r="BB95" s="144"/>
      <c r="BC95" s="144"/>
      <c r="BD95" s="144"/>
      <c r="BE95" s="144"/>
      <c r="BF95" s="144"/>
    </row>
    <row r="96" spans="1:58" hidden="1">
      <c r="A96" s="143" t="s">
        <v>917</v>
      </c>
      <c r="B96" s="143" t="s">
        <v>904</v>
      </c>
      <c r="C96" s="144">
        <v>854</v>
      </c>
      <c r="D96" s="144">
        <v>783</v>
      </c>
      <c r="E96" s="144">
        <v>744</v>
      </c>
      <c r="F96" s="144">
        <v>939</v>
      </c>
      <c r="G96" s="144">
        <v>962</v>
      </c>
      <c r="H96" s="144">
        <v>1093</v>
      </c>
      <c r="I96" s="144">
        <v>1125</v>
      </c>
      <c r="J96" s="144">
        <v>1148</v>
      </c>
      <c r="K96" s="144">
        <v>1163</v>
      </c>
      <c r="L96" s="144">
        <v>1167</v>
      </c>
      <c r="M96" s="144">
        <v>1182</v>
      </c>
      <c r="N96" s="144">
        <v>1214</v>
      </c>
      <c r="O96" s="144">
        <v>1160</v>
      </c>
      <c r="P96" s="144">
        <v>1216</v>
      </c>
      <c r="Q96" s="145">
        <v>245.95</v>
      </c>
      <c r="R96" s="145">
        <v>327.16000000000003</v>
      </c>
      <c r="S96" s="145">
        <v>301.22000000000003</v>
      </c>
      <c r="T96" s="145">
        <v>317.10000000000002</v>
      </c>
      <c r="U96" s="145">
        <v>329.11</v>
      </c>
      <c r="V96" s="145">
        <v>285.35000000000002</v>
      </c>
      <c r="W96" s="145">
        <v>272.97000000000003</v>
      </c>
      <c r="X96" s="145">
        <v>300.37</v>
      </c>
      <c r="Y96" s="145">
        <v>283.02999999999997</v>
      </c>
      <c r="Z96" s="145">
        <v>292.75</v>
      </c>
      <c r="AA96" s="145">
        <v>261.95</v>
      </c>
      <c r="AB96" s="145">
        <v>316.45999999999998</v>
      </c>
      <c r="AC96" s="145">
        <v>305.3</v>
      </c>
      <c r="AD96" s="145">
        <v>348.29</v>
      </c>
      <c r="AE96" s="144">
        <v>210040</v>
      </c>
      <c r="AF96" s="144">
        <v>256164</v>
      </c>
      <c r="AG96" s="144">
        <v>224104</v>
      </c>
      <c r="AH96" s="144">
        <v>297759</v>
      </c>
      <c r="AI96" s="144">
        <v>316602</v>
      </c>
      <c r="AJ96" s="144">
        <v>311889</v>
      </c>
      <c r="AK96" s="144">
        <v>307088</v>
      </c>
      <c r="AL96" s="144">
        <v>344830</v>
      </c>
      <c r="AM96" s="144">
        <v>329163</v>
      </c>
      <c r="AN96" s="144">
        <v>341639</v>
      </c>
      <c r="AO96" s="144">
        <v>309624</v>
      </c>
      <c r="AP96" s="144">
        <v>384188</v>
      </c>
      <c r="AQ96" s="144">
        <v>354148</v>
      </c>
      <c r="AR96" s="144">
        <v>423521</v>
      </c>
      <c r="AS96" s="144"/>
      <c r="AT96" s="144"/>
      <c r="AU96" s="144"/>
      <c r="AV96" s="144"/>
      <c r="AW96" s="144"/>
      <c r="AX96" s="144"/>
      <c r="AY96" s="144"/>
      <c r="AZ96" s="144"/>
      <c r="BA96" s="144"/>
      <c r="BB96" s="144"/>
      <c r="BC96" s="144"/>
      <c r="BD96" s="144"/>
      <c r="BE96" s="144"/>
      <c r="BF96" s="144"/>
    </row>
    <row r="97" spans="1:58" hidden="1">
      <c r="A97" s="143" t="s">
        <v>917</v>
      </c>
      <c r="B97" s="143" t="s">
        <v>905</v>
      </c>
      <c r="C97" s="144">
        <v>1124</v>
      </c>
      <c r="D97" s="144">
        <v>1058</v>
      </c>
      <c r="E97" s="144">
        <v>853</v>
      </c>
      <c r="F97" s="144">
        <v>1195</v>
      </c>
      <c r="G97" s="144">
        <v>1250</v>
      </c>
      <c r="H97" s="144">
        <v>1356</v>
      </c>
      <c r="I97" s="144">
        <v>1379</v>
      </c>
      <c r="J97" s="144">
        <v>1408</v>
      </c>
      <c r="K97" s="144">
        <v>1398</v>
      </c>
      <c r="L97" s="144">
        <v>1407</v>
      </c>
      <c r="M97" s="144">
        <v>1427</v>
      </c>
      <c r="N97" s="144">
        <v>1456</v>
      </c>
      <c r="O97" s="144">
        <v>1399</v>
      </c>
      <c r="P97" s="144">
        <v>1419</v>
      </c>
      <c r="Q97" s="145">
        <v>243.04</v>
      </c>
      <c r="R97" s="145">
        <v>306.27999999999997</v>
      </c>
      <c r="S97" s="145">
        <v>290</v>
      </c>
      <c r="T97" s="145">
        <v>303.37</v>
      </c>
      <c r="U97" s="145">
        <v>329.51</v>
      </c>
      <c r="V97" s="145">
        <v>298.41000000000003</v>
      </c>
      <c r="W97" s="145">
        <v>293.06</v>
      </c>
      <c r="X97" s="145">
        <v>320.63</v>
      </c>
      <c r="Y97" s="145">
        <v>297.08</v>
      </c>
      <c r="Z97" s="145">
        <v>305.5</v>
      </c>
      <c r="AA97" s="145">
        <v>279.77</v>
      </c>
      <c r="AB97" s="145">
        <v>327.14</v>
      </c>
      <c r="AC97" s="145">
        <v>309.2</v>
      </c>
      <c r="AD97" s="145">
        <v>351.21</v>
      </c>
      <c r="AE97" s="144">
        <v>273176</v>
      </c>
      <c r="AF97" s="144">
        <v>324041</v>
      </c>
      <c r="AG97" s="144">
        <v>247374</v>
      </c>
      <c r="AH97" s="144">
        <v>362527</v>
      </c>
      <c r="AI97" s="144">
        <v>411882</v>
      </c>
      <c r="AJ97" s="144">
        <v>404649</v>
      </c>
      <c r="AK97" s="144">
        <v>404128</v>
      </c>
      <c r="AL97" s="144">
        <v>451450</v>
      </c>
      <c r="AM97" s="144">
        <v>415323</v>
      </c>
      <c r="AN97" s="144">
        <v>429839</v>
      </c>
      <c r="AO97" s="144">
        <v>399234</v>
      </c>
      <c r="AP97" s="144">
        <v>476311</v>
      </c>
      <c r="AQ97" s="144">
        <v>432568</v>
      </c>
      <c r="AR97" s="144">
        <v>498371</v>
      </c>
      <c r="AS97" s="144"/>
      <c r="AT97" s="144"/>
      <c r="AU97" s="144"/>
      <c r="AV97" s="144"/>
      <c r="AW97" s="144"/>
      <c r="AX97" s="144"/>
      <c r="AY97" s="144"/>
      <c r="AZ97" s="144"/>
      <c r="BA97" s="144"/>
      <c r="BB97" s="144"/>
      <c r="BC97" s="144"/>
      <c r="BD97" s="144"/>
      <c r="BE97" s="144"/>
      <c r="BF97" s="144"/>
    </row>
    <row r="98" spans="1:58" hidden="1">
      <c r="A98" s="143" t="s">
        <v>917</v>
      </c>
      <c r="B98" s="143" t="s">
        <v>906</v>
      </c>
      <c r="C98" s="144">
        <v>0</v>
      </c>
      <c r="D98" s="144">
        <v>0</v>
      </c>
      <c r="E98" s="144">
        <v>0</v>
      </c>
      <c r="F98" s="144">
        <v>0</v>
      </c>
      <c r="G98" s="144">
        <v>0</v>
      </c>
      <c r="H98" s="144">
        <v>0</v>
      </c>
      <c r="I98" s="144">
        <v>0</v>
      </c>
      <c r="J98" s="144">
        <v>0</v>
      </c>
      <c r="K98" s="144">
        <v>0</v>
      </c>
      <c r="L98" s="144">
        <v>0</v>
      </c>
      <c r="M98" s="144">
        <v>0</v>
      </c>
      <c r="N98" s="144">
        <v>0</v>
      </c>
      <c r="O98" s="144">
        <v>0</v>
      </c>
      <c r="P98" s="144">
        <v>0</v>
      </c>
      <c r="Q98" s="145"/>
      <c r="R98" s="145"/>
      <c r="S98" s="145"/>
      <c r="T98" s="145"/>
      <c r="U98" s="145"/>
      <c r="V98" s="145"/>
      <c r="W98" s="145"/>
      <c r="X98" s="145"/>
      <c r="Y98" s="145"/>
      <c r="Z98" s="145"/>
      <c r="AA98" s="145"/>
      <c r="AB98" s="145"/>
      <c r="AC98" s="145"/>
      <c r="AD98" s="145"/>
      <c r="AE98" s="144">
        <v>0</v>
      </c>
      <c r="AF98" s="144">
        <v>0</v>
      </c>
      <c r="AG98" s="144">
        <v>0</v>
      </c>
      <c r="AH98" s="144">
        <v>0</v>
      </c>
      <c r="AI98" s="144">
        <v>0</v>
      </c>
      <c r="AJ98" s="144">
        <v>0</v>
      </c>
      <c r="AK98" s="144">
        <v>0</v>
      </c>
      <c r="AL98" s="144">
        <v>0</v>
      </c>
      <c r="AM98" s="144">
        <v>0</v>
      </c>
      <c r="AN98" s="144">
        <v>0</v>
      </c>
      <c r="AO98" s="144">
        <v>0</v>
      </c>
      <c r="AP98" s="144">
        <v>0</v>
      </c>
      <c r="AQ98" s="144">
        <v>0</v>
      </c>
      <c r="AR98" s="144">
        <v>0</v>
      </c>
      <c r="AS98" s="144"/>
      <c r="AT98" s="144"/>
      <c r="AU98" s="144"/>
      <c r="AV98" s="144"/>
      <c r="AW98" s="144"/>
      <c r="AX98" s="144"/>
      <c r="AY98" s="144"/>
      <c r="AZ98" s="144"/>
      <c r="BA98" s="144"/>
      <c r="BB98" s="144"/>
      <c r="BC98" s="144"/>
      <c r="BD98" s="144"/>
      <c r="BE98" s="144"/>
      <c r="BF98" s="144"/>
    </row>
    <row r="99" spans="1:58" hidden="1">
      <c r="A99" s="143" t="s">
        <v>917</v>
      </c>
      <c r="B99" s="143" t="s">
        <v>907</v>
      </c>
      <c r="C99" s="144">
        <v>0</v>
      </c>
      <c r="D99" s="144">
        <v>0</v>
      </c>
      <c r="E99" s="144">
        <v>0</v>
      </c>
      <c r="F99" s="144">
        <v>0</v>
      </c>
      <c r="G99" s="144">
        <v>0</v>
      </c>
      <c r="H99" s="144">
        <v>0</v>
      </c>
      <c r="I99" s="144">
        <v>0</v>
      </c>
      <c r="J99" s="144">
        <v>0</v>
      </c>
      <c r="K99" s="144">
        <v>0</v>
      </c>
      <c r="L99" s="144">
        <v>0</v>
      </c>
      <c r="M99" s="144">
        <v>0</v>
      </c>
      <c r="N99" s="144">
        <v>0</v>
      </c>
      <c r="O99" s="144">
        <v>0</v>
      </c>
      <c r="P99" s="144">
        <v>0</v>
      </c>
      <c r="Q99" s="145"/>
      <c r="R99" s="145"/>
      <c r="S99" s="145"/>
      <c r="T99" s="145"/>
      <c r="U99" s="145"/>
      <c r="V99" s="145"/>
      <c r="W99" s="145"/>
      <c r="X99" s="145"/>
      <c r="Y99" s="145"/>
      <c r="Z99" s="145"/>
      <c r="AA99" s="145"/>
      <c r="AB99" s="145"/>
      <c r="AC99" s="145"/>
      <c r="AD99" s="145"/>
      <c r="AE99" s="144">
        <v>0</v>
      </c>
      <c r="AF99" s="144">
        <v>0</v>
      </c>
      <c r="AG99" s="144">
        <v>0</v>
      </c>
      <c r="AH99" s="144">
        <v>0</v>
      </c>
      <c r="AI99" s="144">
        <v>0</v>
      </c>
      <c r="AJ99" s="144">
        <v>0</v>
      </c>
      <c r="AK99" s="144">
        <v>0</v>
      </c>
      <c r="AL99" s="144">
        <v>0</v>
      </c>
      <c r="AM99" s="144">
        <v>0</v>
      </c>
      <c r="AN99" s="144">
        <v>0</v>
      </c>
      <c r="AO99" s="144">
        <v>0</v>
      </c>
      <c r="AP99" s="144">
        <v>0</v>
      </c>
      <c r="AQ99" s="144">
        <v>0</v>
      </c>
      <c r="AR99" s="144">
        <v>0</v>
      </c>
      <c r="AS99" s="144"/>
      <c r="AT99" s="144"/>
      <c r="AU99" s="144"/>
      <c r="AV99" s="144"/>
      <c r="AW99" s="144"/>
      <c r="AX99" s="144"/>
      <c r="AY99" s="144"/>
      <c r="AZ99" s="144"/>
      <c r="BA99" s="144"/>
      <c r="BB99" s="144"/>
      <c r="BC99" s="144"/>
      <c r="BD99" s="144"/>
      <c r="BE99" s="144"/>
      <c r="BF99" s="144"/>
    </row>
    <row r="100" spans="1:58" hidden="1">
      <c r="A100" s="143" t="s">
        <v>917</v>
      </c>
      <c r="B100" s="143" t="s">
        <v>908</v>
      </c>
      <c r="C100" s="144">
        <v>0</v>
      </c>
      <c r="D100" s="144">
        <v>0</v>
      </c>
      <c r="E100" s="144">
        <v>0</v>
      </c>
      <c r="F100" s="144">
        <v>0</v>
      </c>
      <c r="G100" s="144">
        <v>0</v>
      </c>
      <c r="H100" s="144">
        <v>0</v>
      </c>
      <c r="I100" s="144">
        <v>0</v>
      </c>
      <c r="J100" s="144">
        <v>0</v>
      </c>
      <c r="K100" s="144">
        <v>0</v>
      </c>
      <c r="L100" s="144">
        <v>0</v>
      </c>
      <c r="M100" s="144">
        <v>0</v>
      </c>
      <c r="N100" s="144">
        <v>0</v>
      </c>
      <c r="O100" s="144">
        <v>0</v>
      </c>
      <c r="P100" s="144">
        <v>0</v>
      </c>
      <c r="Q100" s="145"/>
      <c r="R100" s="145"/>
      <c r="S100" s="145"/>
      <c r="T100" s="145"/>
      <c r="U100" s="145"/>
      <c r="V100" s="145"/>
      <c r="W100" s="145"/>
      <c r="X100" s="145"/>
      <c r="Y100" s="145"/>
      <c r="Z100" s="145"/>
      <c r="AA100" s="145"/>
      <c r="AB100" s="145"/>
      <c r="AC100" s="145"/>
      <c r="AD100" s="145"/>
      <c r="AE100" s="144">
        <v>0</v>
      </c>
      <c r="AF100" s="144">
        <v>0</v>
      </c>
      <c r="AG100" s="144">
        <v>0</v>
      </c>
      <c r="AH100" s="144">
        <v>0</v>
      </c>
      <c r="AI100" s="144">
        <v>0</v>
      </c>
      <c r="AJ100" s="144">
        <v>0</v>
      </c>
      <c r="AK100" s="144">
        <v>0</v>
      </c>
      <c r="AL100" s="144">
        <v>0</v>
      </c>
      <c r="AM100" s="144">
        <v>0</v>
      </c>
      <c r="AN100" s="144">
        <v>0</v>
      </c>
      <c r="AO100" s="144">
        <v>0</v>
      </c>
      <c r="AP100" s="144">
        <v>0</v>
      </c>
      <c r="AQ100" s="144">
        <v>0</v>
      </c>
      <c r="AR100" s="144">
        <v>0</v>
      </c>
      <c r="AS100" s="144"/>
      <c r="AT100" s="144"/>
      <c r="AU100" s="144"/>
      <c r="AV100" s="144"/>
      <c r="AW100" s="144"/>
      <c r="AX100" s="144"/>
      <c r="AY100" s="144"/>
      <c r="AZ100" s="144"/>
      <c r="BA100" s="144"/>
      <c r="BB100" s="144"/>
      <c r="BC100" s="144"/>
      <c r="BD100" s="144"/>
      <c r="BE100" s="144"/>
      <c r="BF100" s="144"/>
    </row>
    <row r="101" spans="1:58" hidden="1">
      <c r="A101" s="143" t="s">
        <v>917</v>
      </c>
      <c r="B101" s="143" t="s">
        <v>909</v>
      </c>
      <c r="C101" s="144">
        <v>0</v>
      </c>
      <c r="D101" s="144">
        <v>0</v>
      </c>
      <c r="E101" s="144">
        <v>0</v>
      </c>
      <c r="F101" s="144">
        <v>0</v>
      </c>
      <c r="G101" s="144">
        <v>0</v>
      </c>
      <c r="H101" s="144">
        <v>0</v>
      </c>
      <c r="I101" s="144">
        <v>0</v>
      </c>
      <c r="J101" s="144">
        <v>0</v>
      </c>
      <c r="K101" s="144">
        <v>0</v>
      </c>
      <c r="L101" s="144">
        <v>0</v>
      </c>
      <c r="M101" s="144">
        <v>0</v>
      </c>
      <c r="N101" s="144">
        <v>0</v>
      </c>
      <c r="O101" s="144">
        <v>0</v>
      </c>
      <c r="P101" s="144">
        <v>0</v>
      </c>
      <c r="Q101" s="145"/>
      <c r="R101" s="145"/>
      <c r="S101" s="145"/>
      <c r="T101" s="145"/>
      <c r="U101" s="145"/>
      <c r="V101" s="145"/>
      <c r="W101" s="145"/>
      <c r="X101" s="145"/>
      <c r="Y101" s="145"/>
      <c r="Z101" s="145"/>
      <c r="AA101" s="145"/>
      <c r="AB101" s="145"/>
      <c r="AC101" s="145"/>
      <c r="AD101" s="145"/>
      <c r="AE101" s="144">
        <v>0</v>
      </c>
      <c r="AF101" s="144">
        <v>0</v>
      </c>
      <c r="AG101" s="144">
        <v>0</v>
      </c>
      <c r="AH101" s="144">
        <v>0</v>
      </c>
      <c r="AI101" s="144">
        <v>0</v>
      </c>
      <c r="AJ101" s="144">
        <v>0</v>
      </c>
      <c r="AK101" s="144">
        <v>0</v>
      </c>
      <c r="AL101" s="144">
        <v>0</v>
      </c>
      <c r="AM101" s="144">
        <v>0</v>
      </c>
      <c r="AN101" s="144">
        <v>0</v>
      </c>
      <c r="AO101" s="144">
        <v>0</v>
      </c>
      <c r="AP101" s="144">
        <v>0</v>
      </c>
      <c r="AQ101" s="144">
        <v>0</v>
      </c>
      <c r="AR101" s="144">
        <v>0</v>
      </c>
      <c r="AS101" s="144"/>
      <c r="AT101" s="144"/>
      <c r="AU101" s="144"/>
      <c r="AV101" s="144"/>
      <c r="AW101" s="144"/>
      <c r="AX101" s="144"/>
      <c r="AY101" s="144"/>
      <c r="AZ101" s="144"/>
      <c r="BA101" s="144"/>
      <c r="BB101" s="144"/>
      <c r="BC101" s="144"/>
      <c r="BD101" s="144"/>
      <c r="BE101" s="144"/>
      <c r="BF101" s="144"/>
    </row>
    <row r="102" spans="1:58" hidden="1">
      <c r="A102" s="143" t="s">
        <v>917</v>
      </c>
      <c r="B102" s="143" t="s">
        <v>910</v>
      </c>
      <c r="C102" s="144">
        <v>1124</v>
      </c>
      <c r="D102" s="144">
        <v>1058</v>
      </c>
      <c r="E102" s="144">
        <v>853</v>
      </c>
      <c r="F102" s="144">
        <v>1195</v>
      </c>
      <c r="G102" s="144">
        <v>1250</v>
      </c>
      <c r="H102" s="144">
        <v>1356</v>
      </c>
      <c r="I102" s="144">
        <v>1379</v>
      </c>
      <c r="J102" s="144">
        <v>1408</v>
      </c>
      <c r="K102" s="144">
        <v>1398</v>
      </c>
      <c r="L102" s="144">
        <v>1407</v>
      </c>
      <c r="M102" s="144">
        <v>1427</v>
      </c>
      <c r="N102" s="144">
        <v>1456</v>
      </c>
      <c r="O102" s="144">
        <v>1399</v>
      </c>
      <c r="P102" s="144">
        <v>1419</v>
      </c>
      <c r="Q102" s="145"/>
      <c r="R102" s="145"/>
      <c r="S102" s="145"/>
      <c r="T102" s="145"/>
      <c r="U102" s="145"/>
      <c r="V102" s="145"/>
      <c r="W102" s="145"/>
      <c r="X102" s="145"/>
      <c r="Y102" s="145"/>
      <c r="Z102" s="145"/>
      <c r="AA102" s="145"/>
      <c r="AB102" s="145"/>
      <c r="AC102" s="145"/>
      <c r="AD102" s="145"/>
      <c r="AE102" s="144">
        <v>273176</v>
      </c>
      <c r="AF102" s="144">
        <v>324041</v>
      </c>
      <c r="AG102" s="144">
        <v>247374</v>
      </c>
      <c r="AH102" s="144">
        <v>362527</v>
      </c>
      <c r="AI102" s="144">
        <v>411882</v>
      </c>
      <c r="AJ102" s="144">
        <v>404649</v>
      </c>
      <c r="AK102" s="144">
        <v>404128</v>
      </c>
      <c r="AL102" s="144">
        <v>451450</v>
      </c>
      <c r="AM102" s="144">
        <v>415323</v>
      </c>
      <c r="AN102" s="144">
        <v>429839</v>
      </c>
      <c r="AO102" s="144">
        <v>399234</v>
      </c>
      <c r="AP102" s="144">
        <v>476311</v>
      </c>
      <c r="AQ102" s="144">
        <v>432568</v>
      </c>
      <c r="AR102" s="144">
        <v>498371</v>
      </c>
      <c r="AS102" s="144"/>
      <c r="AT102" s="144"/>
      <c r="AU102" s="144"/>
      <c r="AV102" s="144"/>
      <c r="AW102" s="144"/>
      <c r="AX102" s="144"/>
      <c r="AY102" s="144"/>
      <c r="AZ102" s="144"/>
      <c r="BA102" s="144"/>
      <c r="BB102" s="144"/>
      <c r="BC102" s="144"/>
      <c r="BD102" s="144"/>
      <c r="BE102" s="144"/>
      <c r="BF102" s="144"/>
    </row>
    <row r="103" spans="1:58" hidden="1">
      <c r="A103" s="143" t="s">
        <v>918</v>
      </c>
      <c r="B103" s="143" t="s">
        <v>899</v>
      </c>
      <c r="C103" s="144">
        <v>5306</v>
      </c>
      <c r="D103" s="144">
        <v>5048</v>
      </c>
      <c r="E103" s="144">
        <v>4896</v>
      </c>
      <c r="F103" s="144">
        <v>4999</v>
      </c>
      <c r="G103" s="144">
        <v>5324</v>
      </c>
      <c r="H103" s="144">
        <v>5326</v>
      </c>
      <c r="I103" s="144">
        <v>5473</v>
      </c>
      <c r="J103" s="144">
        <v>5738</v>
      </c>
      <c r="K103" s="144">
        <v>5866</v>
      </c>
      <c r="L103" s="144">
        <v>6117</v>
      </c>
      <c r="M103" s="144">
        <v>6533</v>
      </c>
      <c r="N103" s="144">
        <v>6688</v>
      </c>
      <c r="O103" s="144">
        <v>6458</v>
      </c>
      <c r="P103" s="144">
        <v>6130</v>
      </c>
      <c r="Q103" s="145">
        <v>242</v>
      </c>
      <c r="R103" s="145">
        <v>322</v>
      </c>
      <c r="S103" s="145">
        <v>252.49</v>
      </c>
      <c r="T103" s="145">
        <v>315.86</v>
      </c>
      <c r="U103" s="145">
        <v>315</v>
      </c>
      <c r="V103" s="145">
        <v>298</v>
      </c>
      <c r="W103" s="145">
        <v>271</v>
      </c>
      <c r="X103" s="145">
        <v>317.89999999999998</v>
      </c>
      <c r="Y103" s="145">
        <v>314.29000000000002</v>
      </c>
      <c r="Z103" s="145">
        <v>333.7</v>
      </c>
      <c r="AA103" s="145">
        <v>325.33</v>
      </c>
      <c r="AB103" s="145">
        <v>322.64</v>
      </c>
      <c r="AC103" s="145">
        <v>286.27</v>
      </c>
      <c r="AD103" s="145">
        <v>298.27</v>
      </c>
      <c r="AE103" s="144">
        <v>1284052</v>
      </c>
      <c r="AF103" s="144">
        <v>1625456</v>
      </c>
      <c r="AG103" s="144">
        <v>1236210</v>
      </c>
      <c r="AH103" s="144">
        <v>1579000</v>
      </c>
      <c r="AI103" s="144">
        <v>1677065</v>
      </c>
      <c r="AJ103" s="144">
        <v>1587148</v>
      </c>
      <c r="AK103" s="144">
        <v>1483183</v>
      </c>
      <c r="AL103" s="144">
        <v>1824092</v>
      </c>
      <c r="AM103" s="144">
        <v>1843634</v>
      </c>
      <c r="AN103" s="144">
        <v>2041231</v>
      </c>
      <c r="AO103" s="144">
        <v>2125413</v>
      </c>
      <c r="AP103" s="144">
        <v>2157802</v>
      </c>
      <c r="AQ103" s="144">
        <v>1848748</v>
      </c>
      <c r="AR103" s="144">
        <v>1828388</v>
      </c>
      <c r="AS103" s="144"/>
      <c r="AT103" s="144"/>
      <c r="AU103" s="144"/>
      <c r="AV103" s="144"/>
      <c r="AW103" s="144"/>
      <c r="AX103" s="144"/>
      <c r="AY103" s="144"/>
      <c r="AZ103" s="144"/>
      <c r="BA103" s="144"/>
      <c r="BB103" s="144"/>
      <c r="BC103" s="144"/>
      <c r="BD103" s="144"/>
      <c r="BE103" s="144"/>
      <c r="BF103" s="144"/>
    </row>
    <row r="104" spans="1:58" hidden="1">
      <c r="A104" s="143" t="s">
        <v>918</v>
      </c>
      <c r="B104" s="143" t="s">
        <v>900</v>
      </c>
      <c r="C104" s="144">
        <v>0</v>
      </c>
      <c r="D104" s="144">
        <v>0</v>
      </c>
      <c r="E104" s="144">
        <v>0</v>
      </c>
      <c r="F104" s="144">
        <v>0</v>
      </c>
      <c r="G104" s="144">
        <v>0</v>
      </c>
      <c r="H104" s="144">
        <v>0</v>
      </c>
      <c r="I104" s="144">
        <v>0</v>
      </c>
      <c r="J104" s="144">
        <v>0</v>
      </c>
      <c r="K104" s="144">
        <v>0</v>
      </c>
      <c r="L104" s="144">
        <v>0</v>
      </c>
      <c r="M104" s="144">
        <v>0</v>
      </c>
      <c r="N104" s="144">
        <v>0</v>
      </c>
      <c r="O104" s="144">
        <v>0</v>
      </c>
      <c r="P104" s="144">
        <v>0</v>
      </c>
      <c r="Q104" s="145"/>
      <c r="R104" s="145"/>
      <c r="S104" s="145"/>
      <c r="T104" s="145"/>
      <c r="U104" s="145"/>
      <c r="V104" s="145"/>
      <c r="W104" s="145"/>
      <c r="X104" s="145"/>
      <c r="Y104" s="145"/>
      <c r="Z104" s="145"/>
      <c r="AA104" s="145"/>
      <c r="AB104" s="145"/>
      <c r="AC104" s="145"/>
      <c r="AD104" s="145"/>
      <c r="AE104" s="144">
        <v>884300</v>
      </c>
      <c r="AF104" s="144">
        <v>500665</v>
      </c>
      <c r="AG104" s="144">
        <v>865347</v>
      </c>
      <c r="AH104" s="144">
        <v>329000</v>
      </c>
      <c r="AI104" s="144">
        <v>404244</v>
      </c>
      <c r="AJ104" s="144">
        <v>495318</v>
      </c>
      <c r="AK104" s="144">
        <v>591084</v>
      </c>
      <c r="AL104" s="144">
        <v>499934</v>
      </c>
      <c r="AM104" s="144">
        <v>505634</v>
      </c>
      <c r="AN104" s="144">
        <v>593445</v>
      </c>
      <c r="AO104" s="144">
        <v>724678</v>
      </c>
      <c r="AP104" s="144">
        <v>617196</v>
      </c>
      <c r="AQ104" s="144">
        <v>389981</v>
      </c>
      <c r="AR104" s="144">
        <v>532630</v>
      </c>
      <c r="AS104" s="144"/>
      <c r="AT104" s="144"/>
      <c r="AU104" s="144"/>
      <c r="AV104" s="144"/>
      <c r="AW104" s="144"/>
      <c r="AX104" s="144"/>
      <c r="AY104" s="144"/>
      <c r="AZ104" s="144"/>
      <c r="BA104" s="144"/>
      <c r="BB104" s="144"/>
      <c r="BC104" s="144"/>
      <c r="BD104" s="144"/>
      <c r="BE104" s="144"/>
      <c r="BF104" s="144"/>
    </row>
    <row r="105" spans="1:58" hidden="1">
      <c r="A105" s="143" t="s">
        <v>918</v>
      </c>
      <c r="B105" s="143" t="s">
        <v>901</v>
      </c>
      <c r="C105" s="144">
        <v>0</v>
      </c>
      <c r="D105" s="144">
        <v>0</v>
      </c>
      <c r="E105" s="144">
        <v>0</v>
      </c>
      <c r="F105" s="144">
        <v>45</v>
      </c>
      <c r="G105" s="144">
        <v>24</v>
      </c>
      <c r="H105" s="144">
        <v>0</v>
      </c>
      <c r="I105" s="144">
        <v>0</v>
      </c>
      <c r="J105" s="144">
        <v>0</v>
      </c>
      <c r="K105" s="144">
        <v>20</v>
      </c>
      <c r="L105" s="144">
        <v>20</v>
      </c>
      <c r="M105" s="144">
        <v>44</v>
      </c>
      <c r="N105" s="144">
        <v>11</v>
      </c>
      <c r="O105" s="144">
        <v>20</v>
      </c>
      <c r="P105" s="144">
        <v>65</v>
      </c>
      <c r="Q105" s="145"/>
      <c r="R105" s="145"/>
      <c r="S105" s="145"/>
      <c r="T105" s="145">
        <v>490</v>
      </c>
      <c r="U105" s="145">
        <v>500</v>
      </c>
      <c r="V105" s="145"/>
      <c r="W105" s="145"/>
      <c r="X105" s="145"/>
      <c r="Y105" s="145">
        <v>480</v>
      </c>
      <c r="Z105" s="145">
        <v>480</v>
      </c>
      <c r="AA105" s="145">
        <v>378</v>
      </c>
      <c r="AB105" s="145">
        <v>378</v>
      </c>
      <c r="AC105" s="145">
        <v>378</v>
      </c>
      <c r="AD105" s="145">
        <v>378</v>
      </c>
      <c r="AE105" s="144">
        <v>0</v>
      </c>
      <c r="AF105" s="144">
        <v>0</v>
      </c>
      <c r="AG105" s="144">
        <v>0</v>
      </c>
      <c r="AH105" s="144">
        <v>22050</v>
      </c>
      <c r="AI105" s="144">
        <v>12000</v>
      </c>
      <c r="AJ105" s="144">
        <v>0</v>
      </c>
      <c r="AK105" s="144">
        <v>0</v>
      </c>
      <c r="AL105" s="144">
        <v>0</v>
      </c>
      <c r="AM105" s="144">
        <v>9600</v>
      </c>
      <c r="AN105" s="144">
        <v>9600</v>
      </c>
      <c r="AO105" s="144">
        <v>16632</v>
      </c>
      <c r="AP105" s="144">
        <v>4158</v>
      </c>
      <c r="AQ105" s="144">
        <v>7560</v>
      </c>
      <c r="AR105" s="144">
        <v>24570</v>
      </c>
      <c r="AS105" s="144"/>
      <c r="AT105" s="144"/>
      <c r="AU105" s="144"/>
      <c r="AV105" s="144"/>
      <c r="AW105" s="144"/>
      <c r="AX105" s="144"/>
      <c r="AY105" s="144"/>
      <c r="AZ105" s="144"/>
      <c r="BA105" s="144"/>
      <c r="BB105" s="144"/>
      <c r="BC105" s="144"/>
      <c r="BD105" s="144"/>
      <c r="BE105" s="144"/>
      <c r="BF105" s="144"/>
    </row>
    <row r="106" spans="1:58" hidden="1">
      <c r="A106" s="143" t="s">
        <v>918</v>
      </c>
      <c r="B106" s="143" t="s">
        <v>902</v>
      </c>
      <c r="C106" s="144">
        <v>1094</v>
      </c>
      <c r="D106" s="144">
        <v>1385</v>
      </c>
      <c r="E106" s="144">
        <v>1152</v>
      </c>
      <c r="F106" s="144">
        <v>1334</v>
      </c>
      <c r="G106" s="144">
        <v>1323</v>
      </c>
      <c r="H106" s="144">
        <v>1156</v>
      </c>
      <c r="I106" s="144">
        <v>1215</v>
      </c>
      <c r="J106" s="144">
        <v>1290</v>
      </c>
      <c r="K106" s="144">
        <v>1075</v>
      </c>
      <c r="L106" s="144">
        <v>1064</v>
      </c>
      <c r="M106" s="144">
        <v>968</v>
      </c>
      <c r="N106" s="144">
        <v>991</v>
      </c>
      <c r="O106" s="144">
        <v>1005</v>
      </c>
      <c r="P106" s="144">
        <v>905</v>
      </c>
      <c r="Q106" s="145">
        <v>141.09</v>
      </c>
      <c r="R106" s="145">
        <v>196.78</v>
      </c>
      <c r="S106" s="145">
        <v>202</v>
      </c>
      <c r="T106" s="145">
        <v>194.03</v>
      </c>
      <c r="U106" s="145">
        <v>192.46</v>
      </c>
      <c r="V106" s="145">
        <v>218.52</v>
      </c>
      <c r="W106" s="145">
        <v>224.48</v>
      </c>
      <c r="X106" s="145">
        <v>239.25</v>
      </c>
      <c r="Y106" s="145">
        <v>233.04</v>
      </c>
      <c r="Z106" s="145">
        <v>242.46</v>
      </c>
      <c r="AA106" s="145">
        <v>207.23</v>
      </c>
      <c r="AB106" s="145">
        <v>201.03</v>
      </c>
      <c r="AC106" s="145">
        <v>198.79</v>
      </c>
      <c r="AD106" s="145">
        <v>289.81</v>
      </c>
      <c r="AE106" s="144">
        <v>154353</v>
      </c>
      <c r="AF106" s="144">
        <v>272545</v>
      </c>
      <c r="AG106" s="144">
        <v>232708</v>
      </c>
      <c r="AH106" s="144">
        <v>258830</v>
      </c>
      <c r="AI106" s="144">
        <v>254630</v>
      </c>
      <c r="AJ106" s="144">
        <v>252604</v>
      </c>
      <c r="AK106" s="144">
        <v>272742</v>
      </c>
      <c r="AL106" s="144">
        <v>308636</v>
      </c>
      <c r="AM106" s="144">
        <v>250516</v>
      </c>
      <c r="AN106" s="144">
        <v>257982</v>
      </c>
      <c r="AO106" s="144">
        <v>200600</v>
      </c>
      <c r="AP106" s="144">
        <v>199216</v>
      </c>
      <c r="AQ106" s="144">
        <v>199783</v>
      </c>
      <c r="AR106" s="144">
        <v>262279</v>
      </c>
      <c r="AS106" s="144"/>
      <c r="AT106" s="144"/>
      <c r="AU106" s="144"/>
      <c r="AV106" s="144"/>
      <c r="AW106" s="144"/>
      <c r="AX106" s="144"/>
      <c r="AY106" s="144"/>
      <c r="AZ106" s="144"/>
      <c r="BA106" s="144"/>
      <c r="BB106" s="144"/>
      <c r="BC106" s="144"/>
      <c r="BD106" s="144"/>
      <c r="BE106" s="144"/>
      <c r="BF106" s="144"/>
    </row>
    <row r="107" spans="1:58" hidden="1">
      <c r="A107" s="143" t="s">
        <v>918</v>
      </c>
      <c r="B107" s="143" t="s">
        <v>903</v>
      </c>
      <c r="C107" s="144">
        <v>3425</v>
      </c>
      <c r="D107" s="144">
        <v>4425</v>
      </c>
      <c r="E107" s="144">
        <v>4085</v>
      </c>
      <c r="F107" s="144">
        <v>4093</v>
      </c>
      <c r="G107" s="144">
        <v>4784</v>
      </c>
      <c r="H107" s="144">
        <v>5137</v>
      </c>
      <c r="I107" s="144">
        <v>5444</v>
      </c>
      <c r="J107" s="144">
        <v>5955</v>
      </c>
      <c r="K107" s="144">
        <v>5243</v>
      </c>
      <c r="L107" s="144">
        <v>5398</v>
      </c>
      <c r="M107" s="144">
        <v>5740</v>
      </c>
      <c r="N107" s="144">
        <v>5587</v>
      </c>
      <c r="O107" s="144">
        <v>5842</v>
      </c>
      <c r="P107" s="144">
        <v>6002</v>
      </c>
      <c r="Q107" s="145">
        <v>219.43</v>
      </c>
      <c r="R107" s="145">
        <v>220.46</v>
      </c>
      <c r="S107" s="145">
        <v>218.55</v>
      </c>
      <c r="T107" s="145">
        <v>224.92</v>
      </c>
      <c r="U107" s="145">
        <v>274.45999999999998</v>
      </c>
      <c r="V107" s="145">
        <v>252.96</v>
      </c>
      <c r="W107" s="145">
        <v>248.97</v>
      </c>
      <c r="X107" s="145">
        <v>259.52999999999997</v>
      </c>
      <c r="Y107" s="145">
        <v>257</v>
      </c>
      <c r="Z107" s="145">
        <v>267.27</v>
      </c>
      <c r="AA107" s="145">
        <v>277.51</v>
      </c>
      <c r="AB107" s="145">
        <v>269.2</v>
      </c>
      <c r="AC107" s="145">
        <v>237.01</v>
      </c>
      <c r="AD107" s="145">
        <v>259.91000000000003</v>
      </c>
      <c r="AE107" s="144">
        <v>751531</v>
      </c>
      <c r="AF107" s="144">
        <v>975519</v>
      </c>
      <c r="AG107" s="144">
        <v>892781</v>
      </c>
      <c r="AH107" s="144">
        <v>920604</v>
      </c>
      <c r="AI107" s="144">
        <v>1313040</v>
      </c>
      <c r="AJ107" s="144">
        <v>1299448</v>
      </c>
      <c r="AK107" s="144">
        <v>1355401</v>
      </c>
      <c r="AL107" s="144">
        <v>1545496</v>
      </c>
      <c r="AM107" s="144">
        <v>1347451</v>
      </c>
      <c r="AN107" s="144">
        <v>1442746</v>
      </c>
      <c r="AO107" s="144">
        <v>1592920</v>
      </c>
      <c r="AP107" s="144">
        <v>1504000</v>
      </c>
      <c r="AQ107" s="144">
        <v>1384600</v>
      </c>
      <c r="AR107" s="144">
        <v>1560000</v>
      </c>
      <c r="AS107" s="144"/>
      <c r="AT107" s="144"/>
      <c r="AU107" s="144"/>
      <c r="AV107" s="144"/>
      <c r="AW107" s="144"/>
      <c r="AX107" s="144"/>
      <c r="AY107" s="144"/>
      <c r="AZ107" s="144"/>
      <c r="BA107" s="144"/>
      <c r="BB107" s="144"/>
      <c r="BC107" s="144"/>
      <c r="BD107" s="144"/>
      <c r="BE107" s="144"/>
      <c r="BF107" s="144"/>
    </row>
    <row r="108" spans="1:58" hidden="1">
      <c r="A108" s="143" t="s">
        <v>918</v>
      </c>
      <c r="B108" s="143" t="s">
        <v>904</v>
      </c>
      <c r="C108" s="144">
        <v>4519</v>
      </c>
      <c r="D108" s="144">
        <v>5810</v>
      </c>
      <c r="E108" s="144">
        <v>5237</v>
      </c>
      <c r="F108" s="144">
        <v>5427</v>
      </c>
      <c r="G108" s="144">
        <v>6107</v>
      </c>
      <c r="H108" s="144">
        <v>6293</v>
      </c>
      <c r="I108" s="144">
        <v>6659</v>
      </c>
      <c r="J108" s="144">
        <v>7245</v>
      </c>
      <c r="K108" s="144">
        <v>6318</v>
      </c>
      <c r="L108" s="144">
        <v>6462</v>
      </c>
      <c r="M108" s="144">
        <v>6708</v>
      </c>
      <c r="N108" s="144">
        <v>6578</v>
      </c>
      <c r="O108" s="144">
        <v>6847</v>
      </c>
      <c r="P108" s="144">
        <v>6907</v>
      </c>
      <c r="Q108" s="145">
        <v>200.46</v>
      </c>
      <c r="R108" s="145">
        <v>214.81</v>
      </c>
      <c r="S108" s="145">
        <v>214.91</v>
      </c>
      <c r="T108" s="145">
        <v>217.33</v>
      </c>
      <c r="U108" s="145">
        <v>256.7</v>
      </c>
      <c r="V108" s="145">
        <v>246.63</v>
      </c>
      <c r="W108" s="145">
        <v>244.5</v>
      </c>
      <c r="X108" s="145">
        <v>255.92</v>
      </c>
      <c r="Y108" s="145">
        <v>252.92</v>
      </c>
      <c r="Z108" s="145">
        <v>263.19</v>
      </c>
      <c r="AA108" s="145">
        <v>267.37</v>
      </c>
      <c r="AB108" s="145">
        <v>258.93</v>
      </c>
      <c r="AC108" s="145">
        <v>231.4</v>
      </c>
      <c r="AD108" s="145">
        <v>263.83</v>
      </c>
      <c r="AE108" s="144">
        <v>905884</v>
      </c>
      <c r="AF108" s="144">
        <v>1248064</v>
      </c>
      <c r="AG108" s="144">
        <v>1125489</v>
      </c>
      <c r="AH108" s="144">
        <v>1179434</v>
      </c>
      <c r="AI108" s="144">
        <v>1567670</v>
      </c>
      <c r="AJ108" s="144">
        <v>1552052</v>
      </c>
      <c r="AK108" s="144">
        <v>1628143</v>
      </c>
      <c r="AL108" s="144">
        <v>1854132</v>
      </c>
      <c r="AM108" s="144">
        <v>1597967</v>
      </c>
      <c r="AN108" s="144">
        <v>1700728</v>
      </c>
      <c r="AO108" s="144">
        <v>1793520</v>
      </c>
      <c r="AP108" s="144">
        <v>1703216</v>
      </c>
      <c r="AQ108" s="144">
        <v>1584383</v>
      </c>
      <c r="AR108" s="144">
        <v>1822279</v>
      </c>
      <c r="AS108" s="144"/>
      <c r="AT108" s="144"/>
      <c r="AU108" s="144"/>
      <c r="AV108" s="144"/>
      <c r="AW108" s="144"/>
      <c r="AX108" s="144"/>
      <c r="AY108" s="144"/>
      <c r="AZ108" s="144"/>
      <c r="BA108" s="144"/>
      <c r="BB108" s="144"/>
      <c r="BC108" s="144"/>
      <c r="BD108" s="144"/>
      <c r="BE108" s="144"/>
      <c r="BF108" s="144"/>
    </row>
    <row r="109" spans="1:58" hidden="1">
      <c r="A109" s="143" t="s">
        <v>918</v>
      </c>
      <c r="B109" s="143" t="s">
        <v>905</v>
      </c>
      <c r="C109" s="144">
        <v>9825</v>
      </c>
      <c r="D109" s="144">
        <v>10858</v>
      </c>
      <c r="E109" s="144">
        <v>10133</v>
      </c>
      <c r="F109" s="144">
        <v>10471</v>
      </c>
      <c r="G109" s="144">
        <v>11455</v>
      </c>
      <c r="H109" s="144">
        <v>11619</v>
      </c>
      <c r="I109" s="144">
        <v>12132</v>
      </c>
      <c r="J109" s="144">
        <v>12983</v>
      </c>
      <c r="K109" s="144">
        <v>12204</v>
      </c>
      <c r="L109" s="144">
        <v>12599</v>
      </c>
      <c r="M109" s="144">
        <v>13285</v>
      </c>
      <c r="N109" s="144">
        <v>13277</v>
      </c>
      <c r="O109" s="144">
        <v>13325</v>
      </c>
      <c r="P109" s="144">
        <v>13102</v>
      </c>
      <c r="Q109" s="145">
        <v>312.89999999999998</v>
      </c>
      <c r="R109" s="145">
        <v>310.76</v>
      </c>
      <c r="S109" s="145">
        <v>318.47000000000003</v>
      </c>
      <c r="T109" s="145">
        <v>296.95999999999998</v>
      </c>
      <c r="U109" s="145">
        <v>319.60000000000002</v>
      </c>
      <c r="V109" s="145">
        <v>312.81</v>
      </c>
      <c r="W109" s="145">
        <v>305.18</v>
      </c>
      <c r="X109" s="145">
        <v>321.82</v>
      </c>
      <c r="Y109" s="145">
        <v>324.22000000000003</v>
      </c>
      <c r="Z109" s="145">
        <v>344.87</v>
      </c>
      <c r="AA109" s="145">
        <v>350.79</v>
      </c>
      <c r="AB109" s="145">
        <v>337.6</v>
      </c>
      <c r="AC109" s="145">
        <v>287.48</v>
      </c>
      <c r="AD109" s="145">
        <v>321.16000000000003</v>
      </c>
      <c r="AE109" s="144">
        <v>3074236</v>
      </c>
      <c r="AF109" s="144">
        <v>3374185</v>
      </c>
      <c r="AG109" s="144">
        <v>3227046</v>
      </c>
      <c r="AH109" s="144">
        <v>3109484</v>
      </c>
      <c r="AI109" s="144">
        <v>3660979</v>
      </c>
      <c r="AJ109" s="144">
        <v>3634518</v>
      </c>
      <c r="AK109" s="144">
        <v>3702410</v>
      </c>
      <c r="AL109" s="144">
        <v>4178158</v>
      </c>
      <c r="AM109" s="144">
        <v>3956835</v>
      </c>
      <c r="AN109" s="144">
        <v>4345004</v>
      </c>
      <c r="AO109" s="144">
        <v>4660243</v>
      </c>
      <c r="AP109" s="144">
        <v>4482372</v>
      </c>
      <c r="AQ109" s="144">
        <v>3830672</v>
      </c>
      <c r="AR109" s="144">
        <v>4207867</v>
      </c>
      <c r="AS109" s="144"/>
      <c r="AT109" s="144"/>
      <c r="AU109" s="144"/>
      <c r="AV109" s="144"/>
      <c r="AW109" s="144"/>
      <c r="AX109" s="144"/>
      <c r="AY109" s="144"/>
      <c r="AZ109" s="144"/>
      <c r="BA109" s="144"/>
      <c r="BB109" s="144"/>
      <c r="BC109" s="144"/>
      <c r="BD109" s="144"/>
      <c r="BE109" s="144"/>
      <c r="BF109" s="144"/>
    </row>
    <row r="110" spans="1:58" hidden="1">
      <c r="A110" s="143" t="s">
        <v>918</v>
      </c>
      <c r="B110" s="143" t="s">
        <v>906</v>
      </c>
      <c r="C110" s="144">
        <v>0</v>
      </c>
      <c r="D110" s="144">
        <v>0</v>
      </c>
      <c r="E110" s="144">
        <v>0</v>
      </c>
      <c r="F110" s="144">
        <v>0</v>
      </c>
      <c r="G110" s="144">
        <v>0</v>
      </c>
      <c r="H110" s="144">
        <v>0</v>
      </c>
      <c r="I110" s="144">
        <v>0</v>
      </c>
      <c r="J110" s="144">
        <v>0</v>
      </c>
      <c r="K110" s="144">
        <v>0</v>
      </c>
      <c r="L110" s="144">
        <v>0</v>
      </c>
      <c r="M110" s="144">
        <v>0</v>
      </c>
      <c r="N110" s="144">
        <v>0</v>
      </c>
      <c r="O110" s="144">
        <v>0</v>
      </c>
      <c r="P110" s="144">
        <v>0</v>
      </c>
      <c r="Q110" s="145"/>
      <c r="R110" s="145"/>
      <c r="S110" s="145"/>
      <c r="T110" s="145"/>
      <c r="U110" s="145"/>
      <c r="V110" s="145"/>
      <c r="W110" s="145"/>
      <c r="X110" s="145"/>
      <c r="Y110" s="145"/>
      <c r="Z110" s="145"/>
      <c r="AA110" s="145"/>
      <c r="AB110" s="145"/>
      <c r="AC110" s="145"/>
      <c r="AD110" s="145"/>
      <c r="AE110" s="144">
        <v>0</v>
      </c>
      <c r="AF110" s="144">
        <v>0</v>
      </c>
      <c r="AG110" s="144">
        <v>0</v>
      </c>
      <c r="AH110" s="144">
        <v>0</v>
      </c>
      <c r="AI110" s="144">
        <v>0</v>
      </c>
      <c r="AJ110" s="144">
        <v>0</v>
      </c>
      <c r="AK110" s="144">
        <v>0</v>
      </c>
      <c r="AL110" s="144">
        <v>0</v>
      </c>
      <c r="AM110" s="144">
        <v>0</v>
      </c>
      <c r="AN110" s="144">
        <v>0</v>
      </c>
      <c r="AO110" s="144">
        <v>0</v>
      </c>
      <c r="AP110" s="144">
        <v>0</v>
      </c>
      <c r="AQ110" s="144">
        <v>0</v>
      </c>
      <c r="AR110" s="144">
        <v>0</v>
      </c>
      <c r="AS110" s="144"/>
      <c r="AT110" s="144"/>
      <c r="AU110" s="144"/>
      <c r="AV110" s="144"/>
      <c r="AW110" s="144"/>
      <c r="AX110" s="144"/>
      <c r="AY110" s="144"/>
      <c r="AZ110" s="144"/>
      <c r="BA110" s="144"/>
      <c r="BB110" s="144"/>
      <c r="BC110" s="144"/>
      <c r="BD110" s="144"/>
      <c r="BE110" s="144"/>
      <c r="BF110" s="144"/>
    </row>
    <row r="111" spans="1:58" hidden="1">
      <c r="A111" s="143" t="s">
        <v>918</v>
      </c>
      <c r="B111" s="143" t="s">
        <v>907</v>
      </c>
      <c r="C111" s="144">
        <v>0</v>
      </c>
      <c r="D111" s="144">
        <v>0</v>
      </c>
      <c r="E111" s="144">
        <v>0</v>
      </c>
      <c r="F111" s="144">
        <v>0</v>
      </c>
      <c r="G111" s="144">
        <v>0</v>
      </c>
      <c r="H111" s="144">
        <v>0</v>
      </c>
      <c r="I111" s="144">
        <v>0</v>
      </c>
      <c r="J111" s="144">
        <v>0</v>
      </c>
      <c r="K111" s="144">
        <v>0</v>
      </c>
      <c r="L111" s="144">
        <v>0</v>
      </c>
      <c r="M111" s="144">
        <v>0</v>
      </c>
      <c r="N111" s="144">
        <v>0</v>
      </c>
      <c r="O111" s="144">
        <v>0</v>
      </c>
      <c r="P111" s="144">
        <v>0</v>
      </c>
      <c r="Q111" s="145"/>
      <c r="R111" s="145"/>
      <c r="S111" s="145"/>
      <c r="T111" s="145"/>
      <c r="U111" s="145"/>
      <c r="V111" s="145"/>
      <c r="W111" s="145"/>
      <c r="X111" s="145"/>
      <c r="Y111" s="145"/>
      <c r="Z111" s="145"/>
      <c r="AA111" s="145"/>
      <c r="AB111" s="145"/>
      <c r="AC111" s="145"/>
      <c r="AD111" s="145"/>
      <c r="AE111" s="144">
        <v>0</v>
      </c>
      <c r="AF111" s="144">
        <v>0</v>
      </c>
      <c r="AG111" s="144">
        <v>0</v>
      </c>
      <c r="AH111" s="144">
        <v>0</v>
      </c>
      <c r="AI111" s="144">
        <v>0</v>
      </c>
      <c r="AJ111" s="144">
        <v>0</v>
      </c>
      <c r="AK111" s="144">
        <v>0</v>
      </c>
      <c r="AL111" s="144">
        <v>0</v>
      </c>
      <c r="AM111" s="144">
        <v>0</v>
      </c>
      <c r="AN111" s="144">
        <v>0</v>
      </c>
      <c r="AO111" s="144">
        <v>0</v>
      </c>
      <c r="AP111" s="144">
        <v>0</v>
      </c>
      <c r="AQ111" s="144">
        <v>0</v>
      </c>
      <c r="AR111" s="144">
        <v>0</v>
      </c>
      <c r="AS111" s="144"/>
      <c r="AT111" s="144"/>
      <c r="AU111" s="144"/>
      <c r="AV111" s="144"/>
      <c r="AW111" s="144"/>
      <c r="AX111" s="144"/>
      <c r="AY111" s="144"/>
      <c r="AZ111" s="144"/>
      <c r="BA111" s="144"/>
      <c r="BB111" s="144"/>
      <c r="BC111" s="144"/>
      <c r="BD111" s="144"/>
      <c r="BE111" s="144"/>
      <c r="BF111" s="144"/>
    </row>
    <row r="112" spans="1:58" hidden="1">
      <c r="A112" s="143" t="s">
        <v>918</v>
      </c>
      <c r="B112" s="143" t="s">
        <v>908</v>
      </c>
      <c r="C112" s="144">
        <v>0</v>
      </c>
      <c r="D112" s="144">
        <v>0</v>
      </c>
      <c r="E112" s="144">
        <v>0</v>
      </c>
      <c r="F112" s="144">
        <v>0</v>
      </c>
      <c r="G112" s="144">
        <v>0</v>
      </c>
      <c r="H112" s="144">
        <v>0</v>
      </c>
      <c r="I112" s="144">
        <v>0</v>
      </c>
      <c r="J112" s="144">
        <v>0</v>
      </c>
      <c r="K112" s="144">
        <v>0</v>
      </c>
      <c r="L112" s="144">
        <v>0</v>
      </c>
      <c r="M112" s="144">
        <v>0</v>
      </c>
      <c r="N112" s="144">
        <v>0</v>
      </c>
      <c r="O112" s="144">
        <v>0</v>
      </c>
      <c r="P112" s="144">
        <v>0</v>
      </c>
      <c r="Q112" s="145"/>
      <c r="R112" s="145"/>
      <c r="S112" s="145"/>
      <c r="T112" s="145"/>
      <c r="U112" s="145"/>
      <c r="V112" s="145"/>
      <c r="W112" s="145"/>
      <c r="X112" s="145"/>
      <c r="Y112" s="145"/>
      <c r="Z112" s="145"/>
      <c r="AA112" s="145"/>
      <c r="AB112" s="145"/>
      <c r="AC112" s="145"/>
      <c r="AD112" s="145"/>
      <c r="AE112" s="144">
        <v>0</v>
      </c>
      <c r="AF112" s="144">
        <v>0</v>
      </c>
      <c r="AG112" s="144">
        <v>0</v>
      </c>
      <c r="AH112" s="144">
        <v>0</v>
      </c>
      <c r="AI112" s="144">
        <v>0</v>
      </c>
      <c r="AJ112" s="144">
        <v>0</v>
      </c>
      <c r="AK112" s="144">
        <v>0</v>
      </c>
      <c r="AL112" s="144">
        <v>0</v>
      </c>
      <c r="AM112" s="144">
        <v>0</v>
      </c>
      <c r="AN112" s="144">
        <v>0</v>
      </c>
      <c r="AO112" s="144">
        <v>0</v>
      </c>
      <c r="AP112" s="144">
        <v>0</v>
      </c>
      <c r="AQ112" s="144">
        <v>0</v>
      </c>
      <c r="AR112" s="144">
        <v>0</v>
      </c>
      <c r="AS112" s="144"/>
      <c r="AT112" s="144"/>
      <c r="AU112" s="144"/>
      <c r="AV112" s="144"/>
      <c r="AW112" s="144"/>
      <c r="AX112" s="144"/>
      <c r="AY112" s="144"/>
      <c r="AZ112" s="144"/>
      <c r="BA112" s="144"/>
      <c r="BB112" s="144"/>
      <c r="BC112" s="144"/>
      <c r="BD112" s="144"/>
      <c r="BE112" s="144"/>
      <c r="BF112" s="144"/>
    </row>
    <row r="113" spans="1:58" hidden="1">
      <c r="A113" s="143" t="s">
        <v>918</v>
      </c>
      <c r="B113" s="143" t="s">
        <v>909</v>
      </c>
      <c r="C113" s="144">
        <v>0</v>
      </c>
      <c r="D113" s="144">
        <v>0</v>
      </c>
      <c r="E113" s="144">
        <v>0</v>
      </c>
      <c r="F113" s="144">
        <v>0</v>
      </c>
      <c r="G113" s="144">
        <v>0</v>
      </c>
      <c r="H113" s="144">
        <v>0</v>
      </c>
      <c r="I113" s="144">
        <v>0</v>
      </c>
      <c r="J113" s="144">
        <v>0</v>
      </c>
      <c r="K113" s="144">
        <v>0</v>
      </c>
      <c r="L113" s="144">
        <v>0</v>
      </c>
      <c r="M113" s="144">
        <v>0</v>
      </c>
      <c r="N113" s="144">
        <v>0</v>
      </c>
      <c r="O113" s="144">
        <v>0</v>
      </c>
      <c r="P113" s="144">
        <v>0</v>
      </c>
      <c r="Q113" s="145"/>
      <c r="R113" s="145"/>
      <c r="S113" s="145"/>
      <c r="T113" s="145"/>
      <c r="U113" s="145"/>
      <c r="V113" s="145"/>
      <c r="W113" s="145"/>
      <c r="X113" s="145"/>
      <c r="Y113" s="145"/>
      <c r="Z113" s="145"/>
      <c r="AA113" s="145"/>
      <c r="AB113" s="145"/>
      <c r="AC113" s="145"/>
      <c r="AD113" s="145"/>
      <c r="AE113" s="144">
        <v>0</v>
      </c>
      <c r="AF113" s="144">
        <v>0</v>
      </c>
      <c r="AG113" s="144">
        <v>0</v>
      </c>
      <c r="AH113" s="144">
        <v>0</v>
      </c>
      <c r="AI113" s="144">
        <v>0</v>
      </c>
      <c r="AJ113" s="144">
        <v>0</v>
      </c>
      <c r="AK113" s="144">
        <v>0</v>
      </c>
      <c r="AL113" s="144">
        <v>0</v>
      </c>
      <c r="AM113" s="144">
        <v>0</v>
      </c>
      <c r="AN113" s="144">
        <v>0</v>
      </c>
      <c r="AO113" s="144">
        <v>0</v>
      </c>
      <c r="AP113" s="144">
        <v>0</v>
      </c>
      <c r="AQ113" s="144">
        <v>0</v>
      </c>
      <c r="AR113" s="144">
        <v>0</v>
      </c>
      <c r="AS113" s="144"/>
      <c r="AT113" s="144"/>
      <c r="AU113" s="144"/>
      <c r="AV113" s="144"/>
      <c r="AW113" s="144"/>
      <c r="AX113" s="144"/>
      <c r="AY113" s="144"/>
      <c r="AZ113" s="144"/>
      <c r="BA113" s="144"/>
      <c r="BB113" s="144"/>
      <c r="BC113" s="144"/>
      <c r="BD113" s="144"/>
      <c r="BE113" s="144"/>
      <c r="BF113" s="144"/>
    </row>
    <row r="114" spans="1:58" hidden="1">
      <c r="A114" s="143" t="s">
        <v>918</v>
      </c>
      <c r="B114" s="143" t="s">
        <v>910</v>
      </c>
      <c r="C114" s="144">
        <v>9825</v>
      </c>
      <c r="D114" s="144">
        <v>10858</v>
      </c>
      <c r="E114" s="144">
        <v>10133</v>
      </c>
      <c r="F114" s="144">
        <v>10471</v>
      </c>
      <c r="G114" s="144">
        <v>11455</v>
      </c>
      <c r="H114" s="144">
        <v>11619</v>
      </c>
      <c r="I114" s="144">
        <v>12132</v>
      </c>
      <c r="J114" s="144">
        <v>12983</v>
      </c>
      <c r="K114" s="144">
        <v>12204</v>
      </c>
      <c r="L114" s="144">
        <v>12599</v>
      </c>
      <c r="M114" s="144">
        <v>13285</v>
      </c>
      <c r="N114" s="144">
        <v>13277</v>
      </c>
      <c r="O114" s="144">
        <v>13325</v>
      </c>
      <c r="P114" s="144">
        <v>13102</v>
      </c>
      <c r="Q114" s="145"/>
      <c r="R114" s="145"/>
      <c r="S114" s="145"/>
      <c r="T114" s="145"/>
      <c r="U114" s="145"/>
      <c r="V114" s="145"/>
      <c r="W114" s="145"/>
      <c r="X114" s="145"/>
      <c r="Y114" s="145"/>
      <c r="Z114" s="145"/>
      <c r="AA114" s="145"/>
      <c r="AB114" s="145"/>
      <c r="AC114" s="145"/>
      <c r="AD114" s="145"/>
      <c r="AE114" s="144">
        <v>3074236</v>
      </c>
      <c r="AF114" s="144">
        <v>3374185</v>
      </c>
      <c r="AG114" s="144">
        <v>3227046</v>
      </c>
      <c r="AH114" s="144">
        <v>3109484</v>
      </c>
      <c r="AI114" s="144">
        <v>3660979</v>
      </c>
      <c r="AJ114" s="144">
        <v>3634518</v>
      </c>
      <c r="AK114" s="144">
        <v>3702410</v>
      </c>
      <c r="AL114" s="144">
        <v>4178158</v>
      </c>
      <c r="AM114" s="144">
        <v>3956835</v>
      </c>
      <c r="AN114" s="144">
        <v>4345004</v>
      </c>
      <c r="AO114" s="144">
        <v>4660243</v>
      </c>
      <c r="AP114" s="144">
        <v>4482372</v>
      </c>
      <c r="AQ114" s="144">
        <v>3830672</v>
      </c>
      <c r="AR114" s="144">
        <v>4207867</v>
      </c>
      <c r="AS114" s="144"/>
      <c r="AT114" s="144"/>
      <c r="AU114" s="144"/>
      <c r="AV114" s="144"/>
      <c r="AW114" s="144"/>
      <c r="AX114" s="144"/>
      <c r="AY114" s="144"/>
      <c r="AZ114" s="144"/>
      <c r="BA114" s="144"/>
      <c r="BB114" s="144"/>
      <c r="BC114" s="144"/>
      <c r="BD114" s="144"/>
      <c r="BE114" s="144"/>
      <c r="BF114" s="144"/>
    </row>
    <row r="115" spans="1:58" hidden="1">
      <c r="A115" s="143" t="s">
        <v>919</v>
      </c>
      <c r="B115" s="143" t="s">
        <v>899</v>
      </c>
      <c r="C115" s="144">
        <v>180</v>
      </c>
      <c r="D115" s="144">
        <v>206</v>
      </c>
      <c r="E115" s="144">
        <v>185</v>
      </c>
      <c r="F115" s="144">
        <v>204</v>
      </c>
      <c r="G115" s="144">
        <v>210</v>
      </c>
      <c r="H115" s="144">
        <v>238</v>
      </c>
      <c r="I115" s="144">
        <v>242</v>
      </c>
      <c r="J115" s="144">
        <v>242</v>
      </c>
      <c r="K115" s="144">
        <v>243</v>
      </c>
      <c r="L115" s="144">
        <v>266</v>
      </c>
      <c r="M115" s="144">
        <v>270</v>
      </c>
      <c r="N115" s="144">
        <v>248</v>
      </c>
      <c r="O115" s="144">
        <v>257</v>
      </c>
      <c r="P115" s="144">
        <v>280</v>
      </c>
      <c r="Q115" s="145">
        <v>236.17</v>
      </c>
      <c r="R115" s="145">
        <v>211.7</v>
      </c>
      <c r="S115" s="145">
        <v>220.03</v>
      </c>
      <c r="T115" s="145">
        <v>214.12</v>
      </c>
      <c r="U115" s="145">
        <v>239.43</v>
      </c>
      <c r="V115" s="145">
        <v>202.99</v>
      </c>
      <c r="W115" s="145">
        <v>217.95</v>
      </c>
      <c r="X115" s="145">
        <v>228.9</v>
      </c>
      <c r="Y115" s="145">
        <v>240.56</v>
      </c>
      <c r="Z115" s="145">
        <v>241.15</v>
      </c>
      <c r="AA115" s="145">
        <v>218.22</v>
      </c>
      <c r="AB115" s="145">
        <v>243.76</v>
      </c>
      <c r="AC115" s="145">
        <v>229.89</v>
      </c>
      <c r="AD115" s="145">
        <v>240.51</v>
      </c>
      <c r="AE115" s="144">
        <v>42510</v>
      </c>
      <c r="AF115" s="144">
        <v>43610</v>
      </c>
      <c r="AG115" s="144">
        <v>40705</v>
      </c>
      <c r="AH115" s="144">
        <v>43680</v>
      </c>
      <c r="AI115" s="144">
        <v>50280</v>
      </c>
      <c r="AJ115" s="144">
        <v>48311</v>
      </c>
      <c r="AK115" s="144">
        <v>52745</v>
      </c>
      <c r="AL115" s="144">
        <v>55393</v>
      </c>
      <c r="AM115" s="144">
        <v>58455</v>
      </c>
      <c r="AN115" s="144">
        <v>64145</v>
      </c>
      <c r="AO115" s="144">
        <v>58920</v>
      </c>
      <c r="AP115" s="144">
        <v>60452</v>
      </c>
      <c r="AQ115" s="144">
        <v>59081</v>
      </c>
      <c r="AR115" s="144">
        <v>67343</v>
      </c>
      <c r="AS115" s="144"/>
      <c r="AT115" s="144"/>
      <c r="AU115" s="144"/>
      <c r="AV115" s="144"/>
      <c r="AW115" s="144"/>
      <c r="AX115" s="144"/>
      <c r="AY115" s="144"/>
      <c r="AZ115" s="144"/>
      <c r="BA115" s="144"/>
      <c r="BB115" s="144"/>
      <c r="BC115" s="144"/>
      <c r="BD115" s="144"/>
      <c r="BE115" s="144"/>
      <c r="BF115" s="144"/>
    </row>
    <row r="116" spans="1:58" hidden="1">
      <c r="A116" s="143" t="s">
        <v>919</v>
      </c>
      <c r="B116" s="143" t="s">
        <v>900</v>
      </c>
      <c r="C116" s="144">
        <v>0</v>
      </c>
      <c r="D116" s="144">
        <v>0</v>
      </c>
      <c r="E116" s="144">
        <v>0</v>
      </c>
      <c r="F116" s="144">
        <v>0</v>
      </c>
      <c r="G116" s="144">
        <v>0</v>
      </c>
      <c r="H116" s="144">
        <v>0</v>
      </c>
      <c r="I116" s="144">
        <v>0</v>
      </c>
      <c r="J116" s="144">
        <v>0</v>
      </c>
      <c r="K116" s="144">
        <v>0</v>
      </c>
      <c r="L116" s="144">
        <v>0</v>
      </c>
      <c r="M116" s="144">
        <v>0</v>
      </c>
      <c r="N116" s="144">
        <v>0</v>
      </c>
      <c r="O116" s="144">
        <v>0</v>
      </c>
      <c r="P116" s="144">
        <v>0</v>
      </c>
      <c r="Q116" s="145"/>
      <c r="R116" s="145"/>
      <c r="S116" s="145"/>
      <c r="T116" s="145"/>
      <c r="U116" s="145"/>
      <c r="V116" s="145"/>
      <c r="W116" s="145"/>
      <c r="X116" s="145"/>
      <c r="Y116" s="145"/>
      <c r="Z116" s="145"/>
      <c r="AA116" s="145"/>
      <c r="AB116" s="145"/>
      <c r="AC116" s="145"/>
      <c r="AD116" s="145"/>
      <c r="AE116" s="144">
        <v>1500</v>
      </c>
      <c r="AF116" s="144">
        <v>1500</v>
      </c>
      <c r="AG116" s="144">
        <v>3180</v>
      </c>
      <c r="AH116" s="144">
        <v>2880</v>
      </c>
      <c r="AI116" s="144">
        <v>2980</v>
      </c>
      <c r="AJ116" s="144">
        <v>2100</v>
      </c>
      <c r="AK116" s="144">
        <v>2160</v>
      </c>
      <c r="AL116" s="144">
        <v>2246</v>
      </c>
      <c r="AM116" s="144">
        <v>2246</v>
      </c>
      <c r="AN116" s="144">
        <v>0</v>
      </c>
      <c r="AO116" s="144">
        <v>0</v>
      </c>
      <c r="AP116" s="144">
        <v>0</v>
      </c>
      <c r="AQ116" s="144">
        <v>0</v>
      </c>
      <c r="AR116" s="144">
        <v>0</v>
      </c>
      <c r="AS116" s="144"/>
      <c r="AT116" s="144"/>
      <c r="AU116" s="144"/>
      <c r="AV116" s="144"/>
      <c r="AW116" s="144"/>
      <c r="AX116" s="144"/>
      <c r="AY116" s="144"/>
      <c r="AZ116" s="144"/>
      <c r="BA116" s="144"/>
      <c r="BB116" s="144"/>
      <c r="BC116" s="144"/>
      <c r="BD116" s="144"/>
      <c r="BE116" s="144"/>
      <c r="BF116" s="144"/>
    </row>
    <row r="117" spans="1:58" hidden="1">
      <c r="A117" s="143" t="s">
        <v>919</v>
      </c>
      <c r="B117" s="143" t="s">
        <v>901</v>
      </c>
      <c r="C117" s="144">
        <v>23</v>
      </c>
      <c r="D117" s="144">
        <v>21</v>
      </c>
      <c r="E117" s="144">
        <v>21</v>
      </c>
      <c r="F117" s="144">
        <v>0</v>
      </c>
      <c r="G117" s="144">
        <v>0</v>
      </c>
      <c r="H117" s="144">
        <v>0</v>
      </c>
      <c r="I117" s="144">
        <v>0</v>
      </c>
      <c r="J117" s="144">
        <v>0</v>
      </c>
      <c r="K117" s="144">
        <v>0</v>
      </c>
      <c r="L117" s="144">
        <v>0</v>
      </c>
      <c r="M117" s="144">
        <v>0</v>
      </c>
      <c r="N117" s="144">
        <v>0</v>
      </c>
      <c r="O117" s="144">
        <v>0</v>
      </c>
      <c r="P117" s="144">
        <v>0</v>
      </c>
      <c r="Q117" s="145">
        <v>400</v>
      </c>
      <c r="R117" s="145">
        <v>250</v>
      </c>
      <c r="S117" s="145">
        <v>240</v>
      </c>
      <c r="T117" s="145"/>
      <c r="U117" s="145"/>
      <c r="V117" s="145"/>
      <c r="W117" s="145"/>
      <c r="X117" s="145"/>
      <c r="Y117" s="145"/>
      <c r="Z117" s="145"/>
      <c r="AA117" s="145"/>
      <c r="AB117" s="145"/>
      <c r="AC117" s="145"/>
      <c r="AD117" s="145"/>
      <c r="AE117" s="144">
        <v>9200</v>
      </c>
      <c r="AF117" s="144">
        <v>5250</v>
      </c>
      <c r="AG117" s="144">
        <v>5040</v>
      </c>
      <c r="AH117" s="144">
        <v>0</v>
      </c>
      <c r="AI117" s="144">
        <v>0</v>
      </c>
      <c r="AJ117" s="144">
        <v>0</v>
      </c>
      <c r="AK117" s="144">
        <v>0</v>
      </c>
      <c r="AL117" s="144">
        <v>0</v>
      </c>
      <c r="AM117" s="144">
        <v>0</v>
      </c>
      <c r="AN117" s="144">
        <v>0</v>
      </c>
      <c r="AO117" s="144">
        <v>0</v>
      </c>
      <c r="AP117" s="144">
        <v>0</v>
      </c>
      <c r="AQ117" s="144">
        <v>0</v>
      </c>
      <c r="AR117" s="144">
        <v>0</v>
      </c>
      <c r="AS117" s="144"/>
      <c r="AT117" s="144"/>
      <c r="AU117" s="144"/>
      <c r="AV117" s="144"/>
      <c r="AW117" s="144"/>
      <c r="AX117" s="144"/>
      <c r="AY117" s="144"/>
      <c r="AZ117" s="144"/>
      <c r="BA117" s="144"/>
      <c r="BB117" s="144"/>
      <c r="BC117" s="144"/>
      <c r="BD117" s="144"/>
      <c r="BE117" s="144"/>
      <c r="BF117" s="144"/>
    </row>
    <row r="118" spans="1:58" hidden="1">
      <c r="A118" s="143" t="s">
        <v>919</v>
      </c>
      <c r="B118" s="143" t="s">
        <v>902</v>
      </c>
      <c r="C118" s="144">
        <v>1284</v>
      </c>
      <c r="D118" s="144">
        <v>1306</v>
      </c>
      <c r="E118" s="144">
        <v>1188</v>
      </c>
      <c r="F118" s="144">
        <v>1169</v>
      </c>
      <c r="G118" s="144">
        <v>1201</v>
      </c>
      <c r="H118" s="144">
        <v>1255</v>
      </c>
      <c r="I118" s="144">
        <v>1395</v>
      </c>
      <c r="J118" s="144">
        <v>1391</v>
      </c>
      <c r="K118" s="144">
        <v>1422</v>
      </c>
      <c r="L118" s="144">
        <v>1604</v>
      </c>
      <c r="M118" s="144">
        <v>1346</v>
      </c>
      <c r="N118" s="144">
        <v>1323</v>
      </c>
      <c r="O118" s="144">
        <v>1449</v>
      </c>
      <c r="P118" s="144">
        <v>1515</v>
      </c>
      <c r="Q118" s="145">
        <v>182.71</v>
      </c>
      <c r="R118" s="145">
        <v>190.54</v>
      </c>
      <c r="S118" s="145">
        <v>220.34</v>
      </c>
      <c r="T118" s="145">
        <v>215.89</v>
      </c>
      <c r="U118" s="145">
        <v>215.37</v>
      </c>
      <c r="V118" s="145">
        <v>221.75</v>
      </c>
      <c r="W118" s="145">
        <v>231.68</v>
      </c>
      <c r="X118" s="145">
        <v>240.76</v>
      </c>
      <c r="Y118" s="145">
        <v>250.62</v>
      </c>
      <c r="Z118" s="145">
        <v>262.70999999999998</v>
      </c>
      <c r="AA118" s="145">
        <v>278.13</v>
      </c>
      <c r="AB118" s="145">
        <v>261.26</v>
      </c>
      <c r="AC118" s="145">
        <v>243.56</v>
      </c>
      <c r="AD118" s="145">
        <v>251.37</v>
      </c>
      <c r="AE118" s="144">
        <v>234600</v>
      </c>
      <c r="AF118" s="144">
        <v>248840</v>
      </c>
      <c r="AG118" s="144">
        <v>261760</v>
      </c>
      <c r="AH118" s="144">
        <v>252370</v>
      </c>
      <c r="AI118" s="144">
        <v>258660</v>
      </c>
      <c r="AJ118" s="144">
        <v>278300</v>
      </c>
      <c r="AK118" s="144">
        <v>323200</v>
      </c>
      <c r="AL118" s="144">
        <v>334891</v>
      </c>
      <c r="AM118" s="144">
        <v>356380</v>
      </c>
      <c r="AN118" s="144">
        <v>421381</v>
      </c>
      <c r="AO118" s="144">
        <v>374357</v>
      </c>
      <c r="AP118" s="144">
        <v>345641</v>
      </c>
      <c r="AQ118" s="144">
        <v>352913</v>
      </c>
      <c r="AR118" s="144">
        <v>380831</v>
      </c>
      <c r="AS118" s="144"/>
      <c r="AT118" s="144"/>
      <c r="AU118" s="144"/>
      <c r="AV118" s="144"/>
      <c r="AW118" s="144"/>
      <c r="AX118" s="144"/>
      <c r="AY118" s="144"/>
      <c r="AZ118" s="144"/>
      <c r="BA118" s="144"/>
      <c r="BB118" s="144"/>
      <c r="BC118" s="144"/>
      <c r="BD118" s="144"/>
      <c r="BE118" s="144"/>
      <c r="BF118" s="144"/>
    </row>
    <row r="119" spans="1:58" hidden="1">
      <c r="A119" s="143" t="s">
        <v>919</v>
      </c>
      <c r="B119" s="143" t="s">
        <v>903</v>
      </c>
      <c r="C119" s="144">
        <v>1288</v>
      </c>
      <c r="D119" s="144">
        <v>1377</v>
      </c>
      <c r="E119" s="144">
        <v>1269</v>
      </c>
      <c r="F119" s="144">
        <v>1334</v>
      </c>
      <c r="G119" s="144">
        <v>1706</v>
      </c>
      <c r="H119" s="144">
        <v>1671</v>
      </c>
      <c r="I119" s="144">
        <v>1887</v>
      </c>
      <c r="J119" s="144">
        <v>2172</v>
      </c>
      <c r="K119" s="144">
        <v>2200</v>
      </c>
      <c r="L119" s="144">
        <v>2774</v>
      </c>
      <c r="M119" s="144">
        <v>2520</v>
      </c>
      <c r="N119" s="144">
        <v>2409</v>
      </c>
      <c r="O119" s="144">
        <v>2604</v>
      </c>
      <c r="P119" s="144">
        <v>3010</v>
      </c>
      <c r="Q119" s="145">
        <v>283.39999999999998</v>
      </c>
      <c r="R119" s="145">
        <v>273.72000000000003</v>
      </c>
      <c r="S119" s="145">
        <v>259.14</v>
      </c>
      <c r="T119" s="145">
        <v>243.8</v>
      </c>
      <c r="U119" s="145">
        <v>268.2</v>
      </c>
      <c r="V119" s="145">
        <v>253.46</v>
      </c>
      <c r="W119" s="145">
        <v>276.69</v>
      </c>
      <c r="X119" s="145">
        <v>288.73</v>
      </c>
      <c r="Y119" s="145">
        <v>300.95</v>
      </c>
      <c r="Z119" s="145">
        <v>312.89999999999998</v>
      </c>
      <c r="AA119" s="145">
        <v>326.51</v>
      </c>
      <c r="AB119" s="145">
        <v>317.98</v>
      </c>
      <c r="AC119" s="145">
        <v>261.52</v>
      </c>
      <c r="AD119" s="145">
        <v>278.45</v>
      </c>
      <c r="AE119" s="144">
        <v>365020</v>
      </c>
      <c r="AF119" s="144">
        <v>376910</v>
      </c>
      <c r="AG119" s="144">
        <v>328850</v>
      </c>
      <c r="AH119" s="144">
        <v>325230</v>
      </c>
      <c r="AI119" s="144">
        <v>457552</v>
      </c>
      <c r="AJ119" s="144">
        <v>423540</v>
      </c>
      <c r="AK119" s="144">
        <v>522105</v>
      </c>
      <c r="AL119" s="144">
        <v>627117</v>
      </c>
      <c r="AM119" s="144">
        <v>662085</v>
      </c>
      <c r="AN119" s="144">
        <v>867987</v>
      </c>
      <c r="AO119" s="144">
        <v>822794</v>
      </c>
      <c r="AP119" s="144">
        <v>766002</v>
      </c>
      <c r="AQ119" s="144">
        <v>681007</v>
      </c>
      <c r="AR119" s="144">
        <v>838144</v>
      </c>
      <c r="AS119" s="144"/>
      <c r="AT119" s="144"/>
      <c r="AU119" s="144"/>
      <c r="AV119" s="144"/>
      <c r="AW119" s="144"/>
      <c r="AX119" s="144"/>
      <c r="AY119" s="144"/>
      <c r="AZ119" s="144"/>
      <c r="BA119" s="144"/>
      <c r="BB119" s="144"/>
      <c r="BC119" s="144"/>
      <c r="BD119" s="144"/>
      <c r="BE119" s="144"/>
      <c r="BF119" s="144"/>
    </row>
    <row r="120" spans="1:58" hidden="1">
      <c r="A120" s="143" t="s">
        <v>919</v>
      </c>
      <c r="B120" s="143" t="s">
        <v>904</v>
      </c>
      <c r="C120" s="144">
        <v>2572</v>
      </c>
      <c r="D120" s="144">
        <v>2683</v>
      </c>
      <c r="E120" s="144">
        <v>2457</v>
      </c>
      <c r="F120" s="144">
        <v>2503</v>
      </c>
      <c r="G120" s="144">
        <v>2907</v>
      </c>
      <c r="H120" s="144">
        <v>2926</v>
      </c>
      <c r="I120" s="144">
        <v>3282</v>
      </c>
      <c r="J120" s="144">
        <v>3563</v>
      </c>
      <c r="K120" s="144">
        <v>3622</v>
      </c>
      <c r="L120" s="144">
        <v>4378</v>
      </c>
      <c r="M120" s="144">
        <v>3866</v>
      </c>
      <c r="N120" s="144">
        <v>3732</v>
      </c>
      <c r="O120" s="144">
        <v>4053</v>
      </c>
      <c r="P120" s="144">
        <v>4525</v>
      </c>
      <c r="Q120" s="145">
        <v>233.13</v>
      </c>
      <c r="R120" s="145">
        <v>233.23</v>
      </c>
      <c r="S120" s="145">
        <v>240.38</v>
      </c>
      <c r="T120" s="145">
        <v>230.76</v>
      </c>
      <c r="U120" s="145">
        <v>246.37</v>
      </c>
      <c r="V120" s="145">
        <v>239.86</v>
      </c>
      <c r="W120" s="145">
        <v>257.56</v>
      </c>
      <c r="X120" s="145">
        <v>270</v>
      </c>
      <c r="Y120" s="145">
        <v>281.19</v>
      </c>
      <c r="Z120" s="145">
        <v>294.51</v>
      </c>
      <c r="AA120" s="145">
        <v>309.66000000000003</v>
      </c>
      <c r="AB120" s="145">
        <v>297.87</v>
      </c>
      <c r="AC120" s="145">
        <v>255.1</v>
      </c>
      <c r="AD120" s="145">
        <v>269.39</v>
      </c>
      <c r="AE120" s="144">
        <v>599620</v>
      </c>
      <c r="AF120" s="144">
        <v>625750</v>
      </c>
      <c r="AG120" s="144">
        <v>590610</v>
      </c>
      <c r="AH120" s="144">
        <v>577600</v>
      </c>
      <c r="AI120" s="144">
        <v>716212</v>
      </c>
      <c r="AJ120" s="144">
        <v>701840</v>
      </c>
      <c r="AK120" s="144">
        <v>845305</v>
      </c>
      <c r="AL120" s="144">
        <v>962008</v>
      </c>
      <c r="AM120" s="144">
        <v>1018465</v>
      </c>
      <c r="AN120" s="144">
        <v>1289368</v>
      </c>
      <c r="AO120" s="144">
        <v>1197151</v>
      </c>
      <c r="AP120" s="144">
        <v>1111643</v>
      </c>
      <c r="AQ120" s="144">
        <v>1033920</v>
      </c>
      <c r="AR120" s="144">
        <v>1218975</v>
      </c>
      <c r="AS120" s="144"/>
      <c r="AT120" s="144"/>
      <c r="AU120" s="144"/>
      <c r="AV120" s="144"/>
      <c r="AW120" s="144"/>
      <c r="AX120" s="144"/>
      <c r="AY120" s="144"/>
      <c r="AZ120" s="144"/>
      <c r="BA120" s="144"/>
      <c r="BB120" s="144"/>
      <c r="BC120" s="144"/>
      <c r="BD120" s="144"/>
      <c r="BE120" s="144"/>
      <c r="BF120" s="144"/>
    </row>
    <row r="121" spans="1:58" hidden="1">
      <c r="A121" s="143" t="s">
        <v>919</v>
      </c>
      <c r="B121" s="143" t="s">
        <v>905</v>
      </c>
      <c r="C121" s="144">
        <v>2775</v>
      </c>
      <c r="D121" s="144">
        <v>2910</v>
      </c>
      <c r="E121" s="144">
        <v>2663</v>
      </c>
      <c r="F121" s="144">
        <v>2707</v>
      </c>
      <c r="G121" s="144">
        <v>3117</v>
      </c>
      <c r="H121" s="144">
        <v>3164</v>
      </c>
      <c r="I121" s="144">
        <v>3524</v>
      </c>
      <c r="J121" s="144">
        <v>3805</v>
      </c>
      <c r="K121" s="144">
        <v>3865</v>
      </c>
      <c r="L121" s="144">
        <v>4644</v>
      </c>
      <c r="M121" s="144">
        <v>4136</v>
      </c>
      <c r="N121" s="144">
        <v>3980</v>
      </c>
      <c r="O121" s="144">
        <v>4310</v>
      </c>
      <c r="P121" s="144">
        <v>4805</v>
      </c>
      <c r="Q121" s="145">
        <v>235.25</v>
      </c>
      <c r="R121" s="145">
        <v>232.34</v>
      </c>
      <c r="S121" s="145">
        <v>240.16</v>
      </c>
      <c r="T121" s="145">
        <v>230.57</v>
      </c>
      <c r="U121" s="145">
        <v>246.86</v>
      </c>
      <c r="V121" s="145">
        <v>237.75</v>
      </c>
      <c r="W121" s="145">
        <v>255.45</v>
      </c>
      <c r="X121" s="145">
        <v>267.98</v>
      </c>
      <c r="Y121" s="145">
        <v>279.22000000000003</v>
      </c>
      <c r="Z121" s="145">
        <v>291.45</v>
      </c>
      <c r="AA121" s="145">
        <v>303.69</v>
      </c>
      <c r="AB121" s="145">
        <v>294.5</v>
      </c>
      <c r="AC121" s="145">
        <v>253.6</v>
      </c>
      <c r="AD121" s="145">
        <v>267.7</v>
      </c>
      <c r="AE121" s="144">
        <v>652830</v>
      </c>
      <c r="AF121" s="144">
        <v>676110</v>
      </c>
      <c r="AG121" s="144">
        <v>639535</v>
      </c>
      <c r="AH121" s="144">
        <v>624160</v>
      </c>
      <c r="AI121" s="144">
        <v>769472</v>
      </c>
      <c r="AJ121" s="144">
        <v>752251</v>
      </c>
      <c r="AK121" s="144">
        <v>900210</v>
      </c>
      <c r="AL121" s="144">
        <v>1019647</v>
      </c>
      <c r="AM121" s="144">
        <v>1079166</v>
      </c>
      <c r="AN121" s="144">
        <v>1353513</v>
      </c>
      <c r="AO121" s="144">
        <v>1256071</v>
      </c>
      <c r="AP121" s="144">
        <v>1172095</v>
      </c>
      <c r="AQ121" s="144">
        <v>1093001</v>
      </c>
      <c r="AR121" s="144">
        <v>1286318</v>
      </c>
      <c r="AS121" s="144"/>
      <c r="AT121" s="144"/>
      <c r="AU121" s="144"/>
      <c r="AV121" s="144"/>
      <c r="AW121" s="144"/>
      <c r="AX121" s="144"/>
      <c r="AY121" s="144"/>
      <c r="AZ121" s="144"/>
      <c r="BA121" s="144"/>
      <c r="BB121" s="144"/>
      <c r="BC121" s="144"/>
      <c r="BD121" s="144"/>
      <c r="BE121" s="144"/>
      <c r="BF121" s="144"/>
    </row>
    <row r="122" spans="1:58" hidden="1">
      <c r="A122" s="143" t="s">
        <v>919</v>
      </c>
      <c r="B122" s="143" t="s">
        <v>906</v>
      </c>
      <c r="C122" s="144">
        <v>0</v>
      </c>
      <c r="D122" s="144">
        <v>0</v>
      </c>
      <c r="E122" s="144">
        <v>0</v>
      </c>
      <c r="F122" s="144">
        <v>0</v>
      </c>
      <c r="G122" s="144">
        <v>0</v>
      </c>
      <c r="H122" s="144">
        <v>0</v>
      </c>
      <c r="I122" s="144">
        <v>0</v>
      </c>
      <c r="J122" s="144">
        <v>0</v>
      </c>
      <c r="K122" s="144">
        <v>0</v>
      </c>
      <c r="L122" s="144">
        <v>0</v>
      </c>
      <c r="M122" s="144">
        <v>0</v>
      </c>
      <c r="N122" s="144">
        <v>0</v>
      </c>
      <c r="O122" s="144">
        <v>0</v>
      </c>
      <c r="P122" s="144">
        <v>0</v>
      </c>
      <c r="Q122" s="145"/>
      <c r="R122" s="145"/>
      <c r="S122" s="145"/>
      <c r="T122" s="145"/>
      <c r="U122" s="145"/>
      <c r="V122" s="145"/>
      <c r="W122" s="145"/>
      <c r="X122" s="145"/>
      <c r="Y122" s="145"/>
      <c r="Z122" s="145"/>
      <c r="AA122" s="145"/>
      <c r="AB122" s="145"/>
      <c r="AC122" s="145"/>
      <c r="AD122" s="145"/>
      <c r="AE122" s="144">
        <v>0</v>
      </c>
      <c r="AF122" s="144">
        <v>0</v>
      </c>
      <c r="AG122" s="144">
        <v>0</v>
      </c>
      <c r="AH122" s="144">
        <v>0</v>
      </c>
      <c r="AI122" s="144">
        <v>0</v>
      </c>
      <c r="AJ122" s="144">
        <v>0</v>
      </c>
      <c r="AK122" s="144">
        <v>0</v>
      </c>
      <c r="AL122" s="144">
        <v>0</v>
      </c>
      <c r="AM122" s="144">
        <v>0</v>
      </c>
      <c r="AN122" s="144">
        <v>0</v>
      </c>
      <c r="AO122" s="144">
        <v>0</v>
      </c>
      <c r="AP122" s="144">
        <v>0</v>
      </c>
      <c r="AQ122" s="144">
        <v>0</v>
      </c>
      <c r="AR122" s="144">
        <v>0</v>
      </c>
      <c r="AS122" s="144"/>
      <c r="AT122" s="144"/>
      <c r="AU122" s="144"/>
      <c r="AV122" s="144"/>
      <c r="AW122" s="144"/>
      <c r="AX122" s="144"/>
      <c r="AY122" s="144"/>
      <c r="AZ122" s="144"/>
      <c r="BA122" s="144"/>
      <c r="BB122" s="144"/>
      <c r="BC122" s="144"/>
      <c r="BD122" s="144"/>
      <c r="BE122" s="144"/>
      <c r="BF122" s="144"/>
    </row>
    <row r="123" spans="1:58" hidden="1">
      <c r="A123" s="143" t="s">
        <v>919</v>
      </c>
      <c r="B123" s="143" t="s">
        <v>907</v>
      </c>
      <c r="C123" s="144">
        <v>0</v>
      </c>
      <c r="D123" s="144">
        <v>0</v>
      </c>
      <c r="E123" s="144">
        <v>0</v>
      </c>
      <c r="F123" s="144">
        <v>0</v>
      </c>
      <c r="G123" s="144">
        <v>0</v>
      </c>
      <c r="H123" s="144">
        <v>0</v>
      </c>
      <c r="I123" s="144">
        <v>0</v>
      </c>
      <c r="J123" s="144">
        <v>0</v>
      </c>
      <c r="K123" s="144">
        <v>0</v>
      </c>
      <c r="L123" s="144">
        <v>0</v>
      </c>
      <c r="M123" s="144">
        <v>0</v>
      </c>
      <c r="N123" s="144">
        <v>0</v>
      </c>
      <c r="O123" s="144">
        <v>0</v>
      </c>
      <c r="P123" s="144">
        <v>0</v>
      </c>
      <c r="Q123" s="145"/>
      <c r="R123" s="145"/>
      <c r="S123" s="145"/>
      <c r="T123" s="145"/>
      <c r="U123" s="145"/>
      <c r="V123" s="145"/>
      <c r="W123" s="145"/>
      <c r="X123" s="145"/>
      <c r="Y123" s="145"/>
      <c r="Z123" s="145"/>
      <c r="AA123" s="145"/>
      <c r="AB123" s="145"/>
      <c r="AC123" s="145"/>
      <c r="AD123" s="145"/>
      <c r="AE123" s="144">
        <v>0</v>
      </c>
      <c r="AF123" s="144">
        <v>0</v>
      </c>
      <c r="AG123" s="144">
        <v>0</v>
      </c>
      <c r="AH123" s="144">
        <v>0</v>
      </c>
      <c r="AI123" s="144">
        <v>0</v>
      </c>
      <c r="AJ123" s="144">
        <v>0</v>
      </c>
      <c r="AK123" s="144">
        <v>0</v>
      </c>
      <c r="AL123" s="144">
        <v>0</v>
      </c>
      <c r="AM123" s="144">
        <v>0</v>
      </c>
      <c r="AN123" s="144">
        <v>0</v>
      </c>
      <c r="AO123" s="144">
        <v>0</v>
      </c>
      <c r="AP123" s="144">
        <v>0</v>
      </c>
      <c r="AQ123" s="144">
        <v>0</v>
      </c>
      <c r="AR123" s="144">
        <v>0</v>
      </c>
      <c r="AS123" s="144"/>
      <c r="AT123" s="144"/>
      <c r="AU123" s="144"/>
      <c r="AV123" s="144"/>
      <c r="AW123" s="144"/>
      <c r="AX123" s="144"/>
      <c r="AY123" s="144"/>
      <c r="AZ123" s="144"/>
      <c r="BA123" s="144"/>
      <c r="BB123" s="144"/>
      <c r="BC123" s="144"/>
      <c r="BD123" s="144"/>
      <c r="BE123" s="144"/>
      <c r="BF123" s="144"/>
    </row>
    <row r="124" spans="1:58" hidden="1">
      <c r="A124" s="143" t="s">
        <v>919</v>
      </c>
      <c r="B124" s="143" t="s">
        <v>908</v>
      </c>
      <c r="C124" s="144">
        <v>0</v>
      </c>
      <c r="D124" s="144">
        <v>0</v>
      </c>
      <c r="E124" s="144">
        <v>0</v>
      </c>
      <c r="F124" s="144">
        <v>0</v>
      </c>
      <c r="G124" s="144">
        <v>0</v>
      </c>
      <c r="H124" s="144">
        <v>0</v>
      </c>
      <c r="I124" s="144">
        <v>0</v>
      </c>
      <c r="J124" s="144">
        <v>0</v>
      </c>
      <c r="K124" s="144">
        <v>0</v>
      </c>
      <c r="L124" s="144">
        <v>0</v>
      </c>
      <c r="M124" s="144">
        <v>0</v>
      </c>
      <c r="N124" s="144">
        <v>0</v>
      </c>
      <c r="O124" s="144">
        <v>0</v>
      </c>
      <c r="P124" s="144">
        <v>0</v>
      </c>
      <c r="Q124" s="145"/>
      <c r="R124" s="145"/>
      <c r="S124" s="145"/>
      <c r="T124" s="145"/>
      <c r="U124" s="145"/>
      <c r="V124" s="145"/>
      <c r="W124" s="145"/>
      <c r="X124" s="145"/>
      <c r="Y124" s="145"/>
      <c r="Z124" s="145"/>
      <c r="AA124" s="145"/>
      <c r="AB124" s="145"/>
      <c r="AC124" s="145"/>
      <c r="AD124" s="145"/>
      <c r="AE124" s="144">
        <v>0</v>
      </c>
      <c r="AF124" s="144">
        <v>0</v>
      </c>
      <c r="AG124" s="144">
        <v>0</v>
      </c>
      <c r="AH124" s="144">
        <v>0</v>
      </c>
      <c r="AI124" s="144">
        <v>0</v>
      </c>
      <c r="AJ124" s="144">
        <v>0</v>
      </c>
      <c r="AK124" s="144">
        <v>0</v>
      </c>
      <c r="AL124" s="144">
        <v>0</v>
      </c>
      <c r="AM124" s="144">
        <v>0</v>
      </c>
      <c r="AN124" s="144">
        <v>0</v>
      </c>
      <c r="AO124" s="144">
        <v>0</v>
      </c>
      <c r="AP124" s="144">
        <v>0</v>
      </c>
      <c r="AQ124" s="144">
        <v>0</v>
      </c>
      <c r="AR124" s="144">
        <v>0</v>
      </c>
      <c r="AS124" s="144"/>
      <c r="AT124" s="144"/>
      <c r="AU124" s="144"/>
      <c r="AV124" s="144"/>
      <c r="AW124" s="144"/>
      <c r="AX124" s="144"/>
      <c r="AY124" s="144"/>
      <c r="AZ124" s="144"/>
      <c r="BA124" s="144"/>
      <c r="BB124" s="144"/>
      <c r="BC124" s="144"/>
      <c r="BD124" s="144"/>
      <c r="BE124" s="144"/>
      <c r="BF124" s="144"/>
    </row>
    <row r="125" spans="1:58" hidden="1">
      <c r="A125" s="143" t="s">
        <v>919</v>
      </c>
      <c r="B125" s="143" t="s">
        <v>909</v>
      </c>
      <c r="C125" s="144">
        <v>0</v>
      </c>
      <c r="D125" s="144">
        <v>0</v>
      </c>
      <c r="E125" s="144">
        <v>0</v>
      </c>
      <c r="F125" s="144">
        <v>0</v>
      </c>
      <c r="G125" s="144">
        <v>0</v>
      </c>
      <c r="H125" s="144">
        <v>0</v>
      </c>
      <c r="I125" s="144">
        <v>0</v>
      </c>
      <c r="J125" s="144">
        <v>0</v>
      </c>
      <c r="K125" s="144">
        <v>0</v>
      </c>
      <c r="L125" s="144">
        <v>0</v>
      </c>
      <c r="M125" s="144">
        <v>0</v>
      </c>
      <c r="N125" s="144">
        <v>0</v>
      </c>
      <c r="O125" s="144">
        <v>0</v>
      </c>
      <c r="P125" s="144">
        <v>0</v>
      </c>
      <c r="Q125" s="145"/>
      <c r="R125" s="145"/>
      <c r="S125" s="145"/>
      <c r="T125" s="145"/>
      <c r="U125" s="145"/>
      <c r="V125" s="145"/>
      <c r="W125" s="145"/>
      <c r="X125" s="145"/>
      <c r="Y125" s="145"/>
      <c r="Z125" s="145"/>
      <c r="AA125" s="145"/>
      <c r="AB125" s="145"/>
      <c r="AC125" s="145"/>
      <c r="AD125" s="145"/>
      <c r="AE125" s="144">
        <v>0</v>
      </c>
      <c r="AF125" s="144">
        <v>0</v>
      </c>
      <c r="AG125" s="144">
        <v>0</v>
      </c>
      <c r="AH125" s="144">
        <v>0</v>
      </c>
      <c r="AI125" s="144">
        <v>0</v>
      </c>
      <c r="AJ125" s="144">
        <v>0</v>
      </c>
      <c r="AK125" s="144">
        <v>0</v>
      </c>
      <c r="AL125" s="144">
        <v>0</v>
      </c>
      <c r="AM125" s="144">
        <v>0</v>
      </c>
      <c r="AN125" s="144">
        <v>0</v>
      </c>
      <c r="AO125" s="144">
        <v>0</v>
      </c>
      <c r="AP125" s="144">
        <v>0</v>
      </c>
      <c r="AQ125" s="144">
        <v>0</v>
      </c>
      <c r="AR125" s="144">
        <v>0</v>
      </c>
      <c r="AS125" s="144"/>
      <c r="AT125" s="144"/>
      <c r="AU125" s="144"/>
      <c r="AV125" s="144"/>
      <c r="AW125" s="144"/>
      <c r="AX125" s="144"/>
      <c r="AY125" s="144"/>
      <c r="AZ125" s="144"/>
      <c r="BA125" s="144"/>
      <c r="BB125" s="144"/>
      <c r="BC125" s="144"/>
      <c r="BD125" s="144"/>
      <c r="BE125" s="144"/>
      <c r="BF125" s="144"/>
    </row>
    <row r="126" spans="1:58" hidden="1">
      <c r="A126" s="143" t="s">
        <v>919</v>
      </c>
      <c r="B126" s="143" t="s">
        <v>910</v>
      </c>
      <c r="C126" s="144">
        <v>2775</v>
      </c>
      <c r="D126" s="144">
        <v>2910</v>
      </c>
      <c r="E126" s="144">
        <v>2663</v>
      </c>
      <c r="F126" s="144">
        <v>2707</v>
      </c>
      <c r="G126" s="144">
        <v>3117</v>
      </c>
      <c r="H126" s="144">
        <v>3164</v>
      </c>
      <c r="I126" s="144">
        <v>3524</v>
      </c>
      <c r="J126" s="144">
        <v>3805</v>
      </c>
      <c r="K126" s="144">
        <v>3865</v>
      </c>
      <c r="L126" s="144">
        <v>4644</v>
      </c>
      <c r="M126" s="144">
        <v>4136</v>
      </c>
      <c r="N126" s="144">
        <v>3980</v>
      </c>
      <c r="O126" s="144">
        <v>4310</v>
      </c>
      <c r="P126" s="144">
        <v>4805</v>
      </c>
      <c r="Q126" s="145"/>
      <c r="R126" s="145"/>
      <c r="S126" s="145"/>
      <c r="T126" s="145"/>
      <c r="U126" s="145"/>
      <c r="V126" s="145"/>
      <c r="W126" s="145"/>
      <c r="X126" s="145"/>
      <c r="Y126" s="145"/>
      <c r="Z126" s="145"/>
      <c r="AA126" s="145"/>
      <c r="AB126" s="145"/>
      <c r="AC126" s="145"/>
      <c r="AD126" s="145"/>
      <c r="AE126" s="144">
        <v>652830</v>
      </c>
      <c r="AF126" s="144">
        <v>676110</v>
      </c>
      <c r="AG126" s="144">
        <v>639535</v>
      </c>
      <c r="AH126" s="144">
        <v>624160</v>
      </c>
      <c r="AI126" s="144">
        <v>769472</v>
      </c>
      <c r="AJ126" s="144">
        <v>752251</v>
      </c>
      <c r="AK126" s="144">
        <v>900210</v>
      </c>
      <c r="AL126" s="144">
        <v>1019647</v>
      </c>
      <c r="AM126" s="144">
        <v>1079166</v>
      </c>
      <c r="AN126" s="144">
        <v>1353513</v>
      </c>
      <c r="AO126" s="144">
        <v>1256071</v>
      </c>
      <c r="AP126" s="144">
        <v>1172095</v>
      </c>
      <c r="AQ126" s="144">
        <v>1093001</v>
      </c>
      <c r="AR126" s="144">
        <v>1286318</v>
      </c>
      <c r="AS126" s="144"/>
      <c r="AT126" s="144"/>
      <c r="AU126" s="144"/>
      <c r="AV126" s="144"/>
      <c r="AW126" s="144"/>
      <c r="AX126" s="144"/>
      <c r="AY126" s="144"/>
      <c r="AZ126" s="144"/>
      <c r="BA126" s="144"/>
      <c r="BB126" s="144"/>
      <c r="BC126" s="144"/>
      <c r="BD126" s="144"/>
      <c r="BE126" s="144"/>
      <c r="BF126" s="144"/>
    </row>
    <row r="127" spans="1:58" hidden="1">
      <c r="A127" s="143" t="s">
        <v>920</v>
      </c>
      <c r="B127" s="143" t="s">
        <v>899</v>
      </c>
      <c r="C127" s="144">
        <v>24</v>
      </c>
      <c r="D127" s="144">
        <v>26</v>
      </c>
      <c r="E127" s="144">
        <v>25</v>
      </c>
      <c r="F127" s="144">
        <v>25</v>
      </c>
      <c r="G127" s="144">
        <v>25</v>
      </c>
      <c r="H127" s="144">
        <v>25</v>
      </c>
      <c r="I127" s="144">
        <v>0</v>
      </c>
      <c r="J127" s="144">
        <v>0</v>
      </c>
      <c r="K127" s="144">
        <v>0</v>
      </c>
      <c r="L127" s="144">
        <v>0</v>
      </c>
      <c r="M127" s="144">
        <v>37</v>
      </c>
      <c r="N127" s="144">
        <v>36</v>
      </c>
      <c r="O127" s="144">
        <v>34</v>
      </c>
      <c r="P127" s="144">
        <v>33</v>
      </c>
      <c r="Q127" s="145">
        <v>126.38</v>
      </c>
      <c r="R127" s="145">
        <v>143.08000000000001</v>
      </c>
      <c r="S127" s="145">
        <v>138</v>
      </c>
      <c r="T127" s="145">
        <v>138</v>
      </c>
      <c r="U127" s="145">
        <v>138</v>
      </c>
      <c r="V127" s="145">
        <v>138</v>
      </c>
      <c r="W127" s="145"/>
      <c r="X127" s="145"/>
      <c r="Y127" s="145"/>
      <c r="Z127" s="145"/>
      <c r="AA127" s="145">
        <v>294</v>
      </c>
      <c r="AB127" s="145">
        <v>294</v>
      </c>
      <c r="AC127" s="145">
        <v>272</v>
      </c>
      <c r="AD127" s="145">
        <v>268.08999999999997</v>
      </c>
      <c r="AE127" s="144">
        <v>3033</v>
      </c>
      <c r="AF127" s="144">
        <v>3720</v>
      </c>
      <c r="AG127" s="144">
        <v>3450</v>
      </c>
      <c r="AH127" s="144">
        <v>3450</v>
      </c>
      <c r="AI127" s="144">
        <v>3450</v>
      </c>
      <c r="AJ127" s="144">
        <v>3450</v>
      </c>
      <c r="AK127" s="144">
        <v>0</v>
      </c>
      <c r="AL127" s="144">
        <v>0</v>
      </c>
      <c r="AM127" s="144">
        <v>0</v>
      </c>
      <c r="AN127" s="144">
        <v>0</v>
      </c>
      <c r="AO127" s="144">
        <v>10878</v>
      </c>
      <c r="AP127" s="144">
        <v>10584</v>
      </c>
      <c r="AQ127" s="144">
        <v>9248</v>
      </c>
      <c r="AR127" s="144">
        <v>8847</v>
      </c>
      <c r="AS127" s="144"/>
      <c r="AT127" s="144"/>
      <c r="AU127" s="144"/>
      <c r="AV127" s="144"/>
      <c r="AW127" s="144"/>
      <c r="AX127" s="144"/>
      <c r="AY127" s="144"/>
      <c r="AZ127" s="144"/>
      <c r="BA127" s="144"/>
      <c r="BB127" s="144"/>
      <c r="BC127" s="144"/>
      <c r="BD127" s="144"/>
      <c r="BE127" s="144"/>
      <c r="BF127" s="144"/>
    </row>
    <row r="128" spans="1:58" hidden="1">
      <c r="A128" s="143" t="s">
        <v>920</v>
      </c>
      <c r="B128" s="143" t="s">
        <v>900</v>
      </c>
      <c r="C128" s="144">
        <v>0</v>
      </c>
      <c r="D128" s="144">
        <v>0</v>
      </c>
      <c r="E128" s="144">
        <v>0</v>
      </c>
      <c r="F128" s="144">
        <v>0</v>
      </c>
      <c r="G128" s="144">
        <v>0</v>
      </c>
      <c r="H128" s="144">
        <v>0</v>
      </c>
      <c r="I128" s="144">
        <v>0</v>
      </c>
      <c r="J128" s="144">
        <v>0</v>
      </c>
      <c r="K128" s="144">
        <v>0</v>
      </c>
      <c r="L128" s="144">
        <v>0</v>
      </c>
      <c r="M128" s="144">
        <v>0</v>
      </c>
      <c r="N128" s="144">
        <v>0</v>
      </c>
      <c r="O128" s="144">
        <v>0</v>
      </c>
      <c r="P128" s="144">
        <v>0</v>
      </c>
      <c r="Q128" s="145"/>
      <c r="R128" s="145"/>
      <c r="S128" s="145"/>
      <c r="T128" s="145"/>
      <c r="U128" s="145"/>
      <c r="V128" s="145"/>
      <c r="W128" s="145"/>
      <c r="X128" s="145"/>
      <c r="Y128" s="145"/>
      <c r="Z128" s="145"/>
      <c r="AA128" s="145"/>
      <c r="AB128" s="145"/>
      <c r="AC128" s="145"/>
      <c r="AD128" s="145"/>
      <c r="AE128" s="144">
        <v>0</v>
      </c>
      <c r="AF128" s="144">
        <v>0</v>
      </c>
      <c r="AG128" s="144">
        <v>0</v>
      </c>
      <c r="AH128" s="144">
        <v>0</v>
      </c>
      <c r="AI128" s="144">
        <v>0</v>
      </c>
      <c r="AJ128" s="144">
        <v>0</v>
      </c>
      <c r="AK128" s="144">
        <v>0</v>
      </c>
      <c r="AL128" s="144">
        <v>0</v>
      </c>
      <c r="AM128" s="144">
        <v>0</v>
      </c>
      <c r="AN128" s="144">
        <v>0</v>
      </c>
      <c r="AO128" s="144">
        <v>0</v>
      </c>
      <c r="AP128" s="144">
        <v>0</v>
      </c>
      <c r="AQ128" s="144">
        <v>0</v>
      </c>
      <c r="AR128" s="144">
        <v>0</v>
      </c>
      <c r="AS128" s="144"/>
      <c r="AT128" s="144"/>
      <c r="AU128" s="144"/>
      <c r="AV128" s="144"/>
      <c r="AW128" s="144"/>
      <c r="AX128" s="144"/>
      <c r="AY128" s="144"/>
      <c r="AZ128" s="144"/>
      <c r="BA128" s="144"/>
      <c r="BB128" s="144"/>
      <c r="BC128" s="144"/>
      <c r="BD128" s="144"/>
      <c r="BE128" s="144"/>
      <c r="BF128" s="144"/>
    </row>
    <row r="129" spans="1:58" hidden="1">
      <c r="A129" s="143" t="s">
        <v>920</v>
      </c>
      <c r="B129" s="143" t="s">
        <v>901</v>
      </c>
      <c r="C129" s="144">
        <v>0</v>
      </c>
      <c r="D129" s="144">
        <v>0</v>
      </c>
      <c r="E129" s="144">
        <v>0</v>
      </c>
      <c r="F129" s="144">
        <v>0</v>
      </c>
      <c r="G129" s="144">
        <v>0</v>
      </c>
      <c r="H129" s="144">
        <v>0</v>
      </c>
      <c r="I129" s="144">
        <v>0</v>
      </c>
      <c r="J129" s="144">
        <v>0</v>
      </c>
      <c r="K129" s="144">
        <v>0</v>
      </c>
      <c r="L129" s="144">
        <v>0</v>
      </c>
      <c r="M129" s="144">
        <v>0</v>
      </c>
      <c r="N129" s="144">
        <v>0</v>
      </c>
      <c r="O129" s="144">
        <v>0</v>
      </c>
      <c r="P129" s="144">
        <v>0</v>
      </c>
      <c r="Q129" s="145"/>
      <c r="R129" s="145"/>
      <c r="S129" s="145"/>
      <c r="T129" s="145"/>
      <c r="U129" s="145"/>
      <c r="V129" s="145"/>
      <c r="W129" s="145"/>
      <c r="X129" s="145"/>
      <c r="Y129" s="145"/>
      <c r="Z129" s="145"/>
      <c r="AA129" s="145"/>
      <c r="AB129" s="145"/>
      <c r="AC129" s="145"/>
      <c r="AD129" s="145"/>
      <c r="AE129" s="144">
        <v>0</v>
      </c>
      <c r="AF129" s="144">
        <v>0</v>
      </c>
      <c r="AG129" s="144">
        <v>0</v>
      </c>
      <c r="AH129" s="144">
        <v>0</v>
      </c>
      <c r="AI129" s="144">
        <v>0</v>
      </c>
      <c r="AJ129" s="144">
        <v>0</v>
      </c>
      <c r="AK129" s="144">
        <v>0</v>
      </c>
      <c r="AL129" s="144">
        <v>0</v>
      </c>
      <c r="AM129" s="144">
        <v>0</v>
      </c>
      <c r="AN129" s="144">
        <v>0</v>
      </c>
      <c r="AO129" s="144">
        <v>0</v>
      </c>
      <c r="AP129" s="144">
        <v>0</v>
      </c>
      <c r="AQ129" s="144">
        <v>0</v>
      </c>
      <c r="AR129" s="144">
        <v>0</v>
      </c>
      <c r="AS129" s="144"/>
      <c r="AT129" s="144"/>
      <c r="AU129" s="144"/>
      <c r="AV129" s="144"/>
      <c r="AW129" s="144"/>
      <c r="AX129" s="144"/>
      <c r="AY129" s="144"/>
      <c r="AZ129" s="144"/>
      <c r="BA129" s="144"/>
      <c r="BB129" s="144"/>
      <c r="BC129" s="144"/>
      <c r="BD129" s="144"/>
      <c r="BE129" s="144"/>
      <c r="BF129" s="144"/>
    </row>
    <row r="130" spans="1:58" hidden="1">
      <c r="A130" s="143" t="s">
        <v>920</v>
      </c>
      <c r="B130" s="143" t="s">
        <v>902</v>
      </c>
      <c r="C130" s="144">
        <v>849</v>
      </c>
      <c r="D130" s="144">
        <v>882</v>
      </c>
      <c r="E130" s="144">
        <v>740</v>
      </c>
      <c r="F130" s="144">
        <v>773</v>
      </c>
      <c r="G130" s="144">
        <v>798</v>
      </c>
      <c r="H130" s="144">
        <v>678</v>
      </c>
      <c r="I130" s="144">
        <v>629</v>
      </c>
      <c r="J130" s="144">
        <v>642</v>
      </c>
      <c r="K130" s="144">
        <v>514</v>
      </c>
      <c r="L130" s="144">
        <v>485</v>
      </c>
      <c r="M130" s="144">
        <v>471</v>
      </c>
      <c r="N130" s="144">
        <v>498</v>
      </c>
      <c r="O130" s="144">
        <v>514</v>
      </c>
      <c r="P130" s="144">
        <v>475</v>
      </c>
      <c r="Q130" s="145">
        <v>224.15</v>
      </c>
      <c r="R130" s="145">
        <v>235.01</v>
      </c>
      <c r="S130" s="145">
        <v>234.51</v>
      </c>
      <c r="T130" s="145">
        <v>236.91</v>
      </c>
      <c r="U130" s="145">
        <v>237.39</v>
      </c>
      <c r="V130" s="145">
        <v>234.14</v>
      </c>
      <c r="W130" s="145">
        <v>237.77</v>
      </c>
      <c r="X130" s="145">
        <v>232.87</v>
      </c>
      <c r="Y130" s="145">
        <v>228.35</v>
      </c>
      <c r="Z130" s="145">
        <v>231.7</v>
      </c>
      <c r="AA130" s="145">
        <v>230.51</v>
      </c>
      <c r="AB130" s="145">
        <v>235.52</v>
      </c>
      <c r="AC130" s="145">
        <v>224.58</v>
      </c>
      <c r="AD130" s="145">
        <v>244.75</v>
      </c>
      <c r="AE130" s="144">
        <v>190300</v>
      </c>
      <c r="AF130" s="144">
        <v>207280</v>
      </c>
      <c r="AG130" s="144">
        <v>173540</v>
      </c>
      <c r="AH130" s="144">
        <v>183135</v>
      </c>
      <c r="AI130" s="144">
        <v>189435</v>
      </c>
      <c r="AJ130" s="144">
        <v>158745</v>
      </c>
      <c r="AK130" s="144">
        <v>149555</v>
      </c>
      <c r="AL130" s="144">
        <v>149505</v>
      </c>
      <c r="AM130" s="144">
        <v>117370</v>
      </c>
      <c r="AN130" s="144">
        <v>112375</v>
      </c>
      <c r="AO130" s="144">
        <v>108569</v>
      </c>
      <c r="AP130" s="144">
        <v>117288</v>
      </c>
      <c r="AQ130" s="144">
        <v>115435</v>
      </c>
      <c r="AR130" s="144">
        <v>116255</v>
      </c>
      <c r="AS130" s="144"/>
      <c r="AT130" s="144"/>
      <c r="AU130" s="144"/>
      <c r="AV130" s="144"/>
      <c r="AW130" s="144"/>
      <c r="AX130" s="144"/>
      <c r="AY130" s="144"/>
      <c r="AZ130" s="144"/>
      <c r="BA130" s="144"/>
      <c r="BB130" s="144"/>
      <c r="BC130" s="144"/>
      <c r="BD130" s="144"/>
      <c r="BE130" s="144"/>
      <c r="BF130" s="144"/>
    </row>
    <row r="131" spans="1:58" hidden="1">
      <c r="A131" s="143" t="s">
        <v>920</v>
      </c>
      <c r="B131" s="143" t="s">
        <v>903</v>
      </c>
      <c r="C131" s="144">
        <v>512</v>
      </c>
      <c r="D131" s="144">
        <v>530</v>
      </c>
      <c r="E131" s="144">
        <v>563</v>
      </c>
      <c r="F131" s="144">
        <v>542</v>
      </c>
      <c r="G131" s="144">
        <v>611</v>
      </c>
      <c r="H131" s="144">
        <v>604</v>
      </c>
      <c r="I131" s="144">
        <v>655</v>
      </c>
      <c r="J131" s="144">
        <v>688</v>
      </c>
      <c r="K131" s="144">
        <v>615</v>
      </c>
      <c r="L131" s="144">
        <v>613</v>
      </c>
      <c r="M131" s="144">
        <v>706</v>
      </c>
      <c r="N131" s="144">
        <v>700</v>
      </c>
      <c r="O131" s="144">
        <v>661</v>
      </c>
      <c r="P131" s="144">
        <v>613</v>
      </c>
      <c r="Q131" s="145">
        <v>239.82</v>
      </c>
      <c r="R131" s="145">
        <v>276.41000000000003</v>
      </c>
      <c r="S131" s="145">
        <v>272.11</v>
      </c>
      <c r="T131" s="145">
        <v>274.31</v>
      </c>
      <c r="U131" s="145">
        <v>284.52</v>
      </c>
      <c r="V131" s="145">
        <v>278.85000000000002</v>
      </c>
      <c r="W131" s="145">
        <v>280.63</v>
      </c>
      <c r="X131" s="145">
        <v>275.66000000000003</v>
      </c>
      <c r="Y131" s="145">
        <v>269.42</v>
      </c>
      <c r="Z131" s="145">
        <v>270.45</v>
      </c>
      <c r="AA131" s="145">
        <v>271.31</v>
      </c>
      <c r="AB131" s="145">
        <v>277.97000000000003</v>
      </c>
      <c r="AC131" s="145">
        <v>245.64</v>
      </c>
      <c r="AD131" s="145">
        <v>273.47000000000003</v>
      </c>
      <c r="AE131" s="144">
        <v>122789</v>
      </c>
      <c r="AF131" s="144">
        <v>146499</v>
      </c>
      <c r="AG131" s="144">
        <v>153198</v>
      </c>
      <c r="AH131" s="144">
        <v>148674</v>
      </c>
      <c r="AI131" s="144">
        <v>173840</v>
      </c>
      <c r="AJ131" s="144">
        <v>168426</v>
      </c>
      <c r="AK131" s="144">
        <v>183812</v>
      </c>
      <c r="AL131" s="144">
        <v>189656</v>
      </c>
      <c r="AM131" s="144">
        <v>165695</v>
      </c>
      <c r="AN131" s="144">
        <v>165783</v>
      </c>
      <c r="AO131" s="144">
        <v>191546</v>
      </c>
      <c r="AP131" s="144">
        <v>194579</v>
      </c>
      <c r="AQ131" s="144">
        <v>162367</v>
      </c>
      <c r="AR131" s="144">
        <v>167636</v>
      </c>
      <c r="AS131" s="144"/>
      <c r="AT131" s="144"/>
      <c r="AU131" s="144"/>
      <c r="AV131" s="144"/>
      <c r="AW131" s="144"/>
      <c r="AX131" s="144"/>
      <c r="AY131" s="144"/>
      <c r="AZ131" s="144"/>
      <c r="BA131" s="144"/>
      <c r="BB131" s="144"/>
      <c r="BC131" s="144"/>
      <c r="BD131" s="144"/>
      <c r="BE131" s="144"/>
      <c r="BF131" s="144"/>
    </row>
    <row r="132" spans="1:58" hidden="1">
      <c r="A132" s="143" t="s">
        <v>920</v>
      </c>
      <c r="B132" s="143" t="s">
        <v>904</v>
      </c>
      <c r="C132" s="144">
        <v>1361</v>
      </c>
      <c r="D132" s="144">
        <v>1412</v>
      </c>
      <c r="E132" s="144">
        <v>1303</v>
      </c>
      <c r="F132" s="144">
        <v>1315</v>
      </c>
      <c r="G132" s="144">
        <v>1409</v>
      </c>
      <c r="H132" s="144">
        <v>1282</v>
      </c>
      <c r="I132" s="144">
        <v>1284</v>
      </c>
      <c r="J132" s="144">
        <v>1330</v>
      </c>
      <c r="K132" s="144">
        <v>1129</v>
      </c>
      <c r="L132" s="144">
        <v>1098</v>
      </c>
      <c r="M132" s="144">
        <v>1177</v>
      </c>
      <c r="N132" s="144">
        <v>1198</v>
      </c>
      <c r="O132" s="144">
        <v>1175</v>
      </c>
      <c r="P132" s="144">
        <v>1088</v>
      </c>
      <c r="Q132" s="145">
        <v>230.04</v>
      </c>
      <c r="R132" s="145">
        <v>250.55</v>
      </c>
      <c r="S132" s="145">
        <v>250.76</v>
      </c>
      <c r="T132" s="145">
        <v>252.33</v>
      </c>
      <c r="U132" s="145">
        <v>257.82</v>
      </c>
      <c r="V132" s="145">
        <v>255.2</v>
      </c>
      <c r="W132" s="145">
        <v>259.63</v>
      </c>
      <c r="X132" s="145">
        <v>255.01</v>
      </c>
      <c r="Y132" s="145">
        <v>250.72</v>
      </c>
      <c r="Z132" s="145">
        <v>253.33</v>
      </c>
      <c r="AA132" s="145">
        <v>254.98</v>
      </c>
      <c r="AB132" s="145">
        <v>260.32</v>
      </c>
      <c r="AC132" s="145">
        <v>236.43</v>
      </c>
      <c r="AD132" s="145">
        <v>260.93</v>
      </c>
      <c r="AE132" s="144">
        <v>313089</v>
      </c>
      <c r="AF132" s="144">
        <v>353779</v>
      </c>
      <c r="AG132" s="144">
        <v>326738</v>
      </c>
      <c r="AH132" s="144">
        <v>331809</v>
      </c>
      <c r="AI132" s="144">
        <v>363275</v>
      </c>
      <c r="AJ132" s="144">
        <v>327171</v>
      </c>
      <c r="AK132" s="144">
        <v>333367</v>
      </c>
      <c r="AL132" s="144">
        <v>339161</v>
      </c>
      <c r="AM132" s="144">
        <v>283065</v>
      </c>
      <c r="AN132" s="144">
        <v>278158</v>
      </c>
      <c r="AO132" s="144">
        <v>300115</v>
      </c>
      <c r="AP132" s="144">
        <v>311867</v>
      </c>
      <c r="AQ132" s="144">
        <v>277802</v>
      </c>
      <c r="AR132" s="144">
        <v>283891</v>
      </c>
      <c r="AS132" s="144"/>
      <c r="AT132" s="144"/>
      <c r="AU132" s="144"/>
      <c r="AV132" s="144"/>
      <c r="AW132" s="144"/>
      <c r="AX132" s="144"/>
      <c r="AY132" s="144"/>
      <c r="AZ132" s="144"/>
      <c r="BA132" s="144"/>
      <c r="BB132" s="144"/>
      <c r="BC132" s="144"/>
      <c r="BD132" s="144"/>
      <c r="BE132" s="144"/>
      <c r="BF132" s="144"/>
    </row>
    <row r="133" spans="1:58" hidden="1">
      <c r="A133" s="143" t="s">
        <v>920</v>
      </c>
      <c r="B133" s="143" t="s">
        <v>905</v>
      </c>
      <c r="C133" s="144">
        <v>1385</v>
      </c>
      <c r="D133" s="144">
        <v>1438</v>
      </c>
      <c r="E133" s="144">
        <v>1328</v>
      </c>
      <c r="F133" s="144">
        <v>1340</v>
      </c>
      <c r="G133" s="144">
        <v>1434</v>
      </c>
      <c r="H133" s="144">
        <v>1307</v>
      </c>
      <c r="I133" s="144">
        <v>1284</v>
      </c>
      <c r="J133" s="144">
        <v>1330</v>
      </c>
      <c r="K133" s="144">
        <v>1129</v>
      </c>
      <c r="L133" s="144">
        <v>1098</v>
      </c>
      <c r="M133" s="144">
        <v>1214</v>
      </c>
      <c r="N133" s="144">
        <v>1234</v>
      </c>
      <c r="O133" s="144">
        <v>1209</v>
      </c>
      <c r="P133" s="144">
        <v>1121</v>
      </c>
      <c r="Q133" s="145">
        <v>228.25</v>
      </c>
      <c r="R133" s="145">
        <v>248.61</v>
      </c>
      <c r="S133" s="145">
        <v>248.64</v>
      </c>
      <c r="T133" s="145">
        <v>250.19</v>
      </c>
      <c r="U133" s="145">
        <v>255.74</v>
      </c>
      <c r="V133" s="145">
        <v>252.96</v>
      </c>
      <c r="W133" s="145">
        <v>259.63</v>
      </c>
      <c r="X133" s="145">
        <v>255.01</v>
      </c>
      <c r="Y133" s="145">
        <v>250.72</v>
      </c>
      <c r="Z133" s="145">
        <v>253.33</v>
      </c>
      <c r="AA133" s="145">
        <v>256.17</v>
      </c>
      <c r="AB133" s="145">
        <v>261.31</v>
      </c>
      <c r="AC133" s="145">
        <v>237.43</v>
      </c>
      <c r="AD133" s="145">
        <v>261.14</v>
      </c>
      <c r="AE133" s="144">
        <v>316122</v>
      </c>
      <c r="AF133" s="144">
        <v>357499</v>
      </c>
      <c r="AG133" s="144">
        <v>330188</v>
      </c>
      <c r="AH133" s="144">
        <v>335259</v>
      </c>
      <c r="AI133" s="144">
        <v>366725</v>
      </c>
      <c r="AJ133" s="144">
        <v>330621</v>
      </c>
      <c r="AK133" s="144">
        <v>333367</v>
      </c>
      <c r="AL133" s="144">
        <v>339161</v>
      </c>
      <c r="AM133" s="144">
        <v>283065</v>
      </c>
      <c r="AN133" s="144">
        <v>278158</v>
      </c>
      <c r="AO133" s="144">
        <v>310993</v>
      </c>
      <c r="AP133" s="144">
        <v>322451</v>
      </c>
      <c r="AQ133" s="144">
        <v>287050</v>
      </c>
      <c r="AR133" s="144">
        <v>292738</v>
      </c>
      <c r="AS133" s="144"/>
      <c r="AT133" s="144"/>
      <c r="AU133" s="144"/>
      <c r="AV133" s="144"/>
      <c r="AW133" s="144"/>
      <c r="AX133" s="144"/>
      <c r="AY133" s="144"/>
      <c r="AZ133" s="144"/>
      <c r="BA133" s="144"/>
      <c r="BB133" s="144"/>
      <c r="BC133" s="144"/>
      <c r="BD133" s="144"/>
      <c r="BE133" s="144"/>
      <c r="BF133" s="144"/>
    </row>
    <row r="134" spans="1:58" hidden="1">
      <c r="A134" s="143" t="s">
        <v>920</v>
      </c>
      <c r="B134" s="143" t="s">
        <v>906</v>
      </c>
      <c r="C134" s="144">
        <v>0</v>
      </c>
      <c r="D134" s="144">
        <v>0</v>
      </c>
      <c r="E134" s="144">
        <v>0</v>
      </c>
      <c r="F134" s="144">
        <v>0</v>
      </c>
      <c r="G134" s="144">
        <v>0</v>
      </c>
      <c r="H134" s="144">
        <v>0</v>
      </c>
      <c r="I134" s="144">
        <v>0</v>
      </c>
      <c r="J134" s="144">
        <v>0</v>
      </c>
      <c r="K134" s="144">
        <v>0</v>
      </c>
      <c r="L134" s="144">
        <v>0</v>
      </c>
      <c r="M134" s="144">
        <v>0</v>
      </c>
      <c r="N134" s="144">
        <v>0</v>
      </c>
      <c r="O134" s="144">
        <v>0</v>
      </c>
      <c r="P134" s="144">
        <v>0</v>
      </c>
      <c r="Q134" s="145"/>
      <c r="R134" s="145"/>
      <c r="S134" s="145"/>
      <c r="T134" s="145"/>
      <c r="U134" s="145"/>
      <c r="V134" s="145"/>
      <c r="W134" s="145"/>
      <c r="X134" s="145"/>
      <c r="Y134" s="145"/>
      <c r="Z134" s="145"/>
      <c r="AA134" s="145"/>
      <c r="AB134" s="145"/>
      <c r="AC134" s="145"/>
      <c r="AD134" s="145"/>
      <c r="AE134" s="144">
        <v>0</v>
      </c>
      <c r="AF134" s="144">
        <v>0</v>
      </c>
      <c r="AG134" s="144">
        <v>0</v>
      </c>
      <c r="AH134" s="144">
        <v>0</v>
      </c>
      <c r="AI134" s="144">
        <v>0</v>
      </c>
      <c r="AJ134" s="144">
        <v>0</v>
      </c>
      <c r="AK134" s="144">
        <v>0</v>
      </c>
      <c r="AL134" s="144">
        <v>0</v>
      </c>
      <c r="AM134" s="144">
        <v>0</v>
      </c>
      <c r="AN134" s="144">
        <v>0</v>
      </c>
      <c r="AO134" s="144">
        <v>0</v>
      </c>
      <c r="AP134" s="144">
        <v>0</v>
      </c>
      <c r="AQ134" s="144">
        <v>0</v>
      </c>
      <c r="AR134" s="144">
        <v>0</v>
      </c>
      <c r="AS134" s="144"/>
      <c r="AT134" s="144"/>
      <c r="AU134" s="144"/>
      <c r="AV134" s="144"/>
      <c r="AW134" s="144"/>
      <c r="AX134" s="144"/>
      <c r="AY134" s="144"/>
      <c r="AZ134" s="144"/>
      <c r="BA134" s="144"/>
      <c r="BB134" s="144"/>
      <c r="BC134" s="144"/>
      <c r="BD134" s="144"/>
      <c r="BE134" s="144"/>
      <c r="BF134" s="144"/>
    </row>
    <row r="135" spans="1:58" hidden="1">
      <c r="A135" s="143" t="s">
        <v>920</v>
      </c>
      <c r="B135" s="143" t="s">
        <v>907</v>
      </c>
      <c r="C135" s="144">
        <v>0</v>
      </c>
      <c r="D135" s="144">
        <v>0</v>
      </c>
      <c r="E135" s="144">
        <v>0</v>
      </c>
      <c r="F135" s="144">
        <v>0</v>
      </c>
      <c r="G135" s="144">
        <v>0</v>
      </c>
      <c r="H135" s="144">
        <v>0</v>
      </c>
      <c r="I135" s="144">
        <v>0</v>
      </c>
      <c r="J135" s="144">
        <v>0</v>
      </c>
      <c r="K135" s="144">
        <v>0</v>
      </c>
      <c r="L135" s="144">
        <v>0</v>
      </c>
      <c r="M135" s="144">
        <v>0</v>
      </c>
      <c r="N135" s="144">
        <v>0</v>
      </c>
      <c r="O135" s="144">
        <v>0</v>
      </c>
      <c r="P135" s="144">
        <v>0</v>
      </c>
      <c r="Q135" s="145"/>
      <c r="R135" s="145"/>
      <c r="S135" s="145"/>
      <c r="T135" s="145"/>
      <c r="U135" s="145"/>
      <c r="V135" s="145"/>
      <c r="W135" s="145"/>
      <c r="X135" s="145"/>
      <c r="Y135" s="145"/>
      <c r="Z135" s="145"/>
      <c r="AA135" s="145"/>
      <c r="AB135" s="145"/>
      <c r="AC135" s="145"/>
      <c r="AD135" s="145"/>
      <c r="AE135" s="144">
        <v>0</v>
      </c>
      <c r="AF135" s="144">
        <v>0</v>
      </c>
      <c r="AG135" s="144">
        <v>0</v>
      </c>
      <c r="AH135" s="144">
        <v>0</v>
      </c>
      <c r="AI135" s="144">
        <v>0</v>
      </c>
      <c r="AJ135" s="144">
        <v>0</v>
      </c>
      <c r="AK135" s="144">
        <v>0</v>
      </c>
      <c r="AL135" s="144">
        <v>0</v>
      </c>
      <c r="AM135" s="144">
        <v>0</v>
      </c>
      <c r="AN135" s="144">
        <v>0</v>
      </c>
      <c r="AO135" s="144">
        <v>0</v>
      </c>
      <c r="AP135" s="144">
        <v>0</v>
      </c>
      <c r="AQ135" s="144">
        <v>0</v>
      </c>
      <c r="AR135" s="144">
        <v>0</v>
      </c>
      <c r="AS135" s="144"/>
      <c r="AT135" s="144"/>
      <c r="AU135" s="144"/>
      <c r="AV135" s="144"/>
      <c r="AW135" s="144"/>
      <c r="AX135" s="144"/>
      <c r="AY135" s="144"/>
      <c r="AZ135" s="144"/>
      <c r="BA135" s="144"/>
      <c r="BB135" s="144"/>
      <c r="BC135" s="144"/>
      <c r="BD135" s="144"/>
      <c r="BE135" s="144"/>
      <c r="BF135" s="144"/>
    </row>
    <row r="136" spans="1:58" hidden="1">
      <c r="A136" s="143" t="s">
        <v>920</v>
      </c>
      <c r="B136" s="143" t="s">
        <v>908</v>
      </c>
      <c r="C136" s="144">
        <v>0</v>
      </c>
      <c r="D136" s="144">
        <v>0</v>
      </c>
      <c r="E136" s="144">
        <v>0</v>
      </c>
      <c r="F136" s="144">
        <v>0</v>
      </c>
      <c r="G136" s="144">
        <v>0</v>
      </c>
      <c r="H136" s="144">
        <v>0</v>
      </c>
      <c r="I136" s="144">
        <v>0</v>
      </c>
      <c r="J136" s="144">
        <v>0</v>
      </c>
      <c r="K136" s="144">
        <v>0</v>
      </c>
      <c r="L136" s="144">
        <v>0</v>
      </c>
      <c r="M136" s="144">
        <v>0</v>
      </c>
      <c r="N136" s="144">
        <v>0</v>
      </c>
      <c r="O136" s="144">
        <v>0</v>
      </c>
      <c r="P136" s="144">
        <v>0</v>
      </c>
      <c r="Q136" s="145"/>
      <c r="R136" s="145"/>
      <c r="S136" s="145"/>
      <c r="T136" s="145"/>
      <c r="U136" s="145"/>
      <c r="V136" s="145"/>
      <c r="W136" s="145"/>
      <c r="X136" s="145"/>
      <c r="Y136" s="145"/>
      <c r="Z136" s="145"/>
      <c r="AA136" s="145"/>
      <c r="AB136" s="145"/>
      <c r="AC136" s="145"/>
      <c r="AD136" s="145"/>
      <c r="AE136" s="144">
        <v>0</v>
      </c>
      <c r="AF136" s="144">
        <v>0</v>
      </c>
      <c r="AG136" s="144">
        <v>0</v>
      </c>
      <c r="AH136" s="144">
        <v>0</v>
      </c>
      <c r="AI136" s="144">
        <v>0</v>
      </c>
      <c r="AJ136" s="144">
        <v>0</v>
      </c>
      <c r="AK136" s="144">
        <v>0</v>
      </c>
      <c r="AL136" s="144">
        <v>0</v>
      </c>
      <c r="AM136" s="144">
        <v>0</v>
      </c>
      <c r="AN136" s="144">
        <v>0</v>
      </c>
      <c r="AO136" s="144">
        <v>0</v>
      </c>
      <c r="AP136" s="144">
        <v>0</v>
      </c>
      <c r="AQ136" s="144">
        <v>0</v>
      </c>
      <c r="AR136" s="144">
        <v>0</v>
      </c>
      <c r="AS136" s="144"/>
      <c r="AT136" s="144"/>
      <c r="AU136" s="144"/>
      <c r="AV136" s="144"/>
      <c r="AW136" s="144"/>
      <c r="AX136" s="144"/>
      <c r="AY136" s="144"/>
      <c r="AZ136" s="144"/>
      <c r="BA136" s="144"/>
      <c r="BB136" s="144"/>
      <c r="BC136" s="144"/>
      <c r="BD136" s="144"/>
      <c r="BE136" s="144"/>
      <c r="BF136" s="144"/>
    </row>
    <row r="137" spans="1:58" hidden="1">
      <c r="A137" s="143" t="s">
        <v>920</v>
      </c>
      <c r="B137" s="143" t="s">
        <v>909</v>
      </c>
      <c r="C137" s="144">
        <v>0</v>
      </c>
      <c r="D137" s="144">
        <v>0</v>
      </c>
      <c r="E137" s="144">
        <v>0</v>
      </c>
      <c r="F137" s="144">
        <v>0</v>
      </c>
      <c r="G137" s="144">
        <v>0</v>
      </c>
      <c r="H137" s="144">
        <v>0</v>
      </c>
      <c r="I137" s="144">
        <v>0</v>
      </c>
      <c r="J137" s="144">
        <v>0</v>
      </c>
      <c r="K137" s="144">
        <v>0</v>
      </c>
      <c r="L137" s="144">
        <v>0</v>
      </c>
      <c r="M137" s="144">
        <v>0</v>
      </c>
      <c r="N137" s="144">
        <v>0</v>
      </c>
      <c r="O137" s="144">
        <v>0</v>
      </c>
      <c r="P137" s="144">
        <v>0</v>
      </c>
      <c r="Q137" s="145"/>
      <c r="R137" s="145"/>
      <c r="S137" s="145"/>
      <c r="T137" s="145"/>
      <c r="U137" s="145"/>
      <c r="V137" s="145"/>
      <c r="W137" s="145"/>
      <c r="X137" s="145"/>
      <c r="Y137" s="145"/>
      <c r="Z137" s="145"/>
      <c r="AA137" s="145"/>
      <c r="AB137" s="145"/>
      <c r="AC137" s="145"/>
      <c r="AD137" s="145"/>
      <c r="AE137" s="144">
        <v>0</v>
      </c>
      <c r="AF137" s="144">
        <v>0</v>
      </c>
      <c r="AG137" s="144">
        <v>0</v>
      </c>
      <c r="AH137" s="144">
        <v>0</v>
      </c>
      <c r="AI137" s="144">
        <v>0</v>
      </c>
      <c r="AJ137" s="144">
        <v>0</v>
      </c>
      <c r="AK137" s="144">
        <v>0</v>
      </c>
      <c r="AL137" s="144">
        <v>0</v>
      </c>
      <c r="AM137" s="144">
        <v>0</v>
      </c>
      <c r="AN137" s="144">
        <v>0</v>
      </c>
      <c r="AO137" s="144">
        <v>0</v>
      </c>
      <c r="AP137" s="144">
        <v>0</v>
      </c>
      <c r="AQ137" s="144">
        <v>0</v>
      </c>
      <c r="AR137" s="144">
        <v>0</v>
      </c>
      <c r="AS137" s="144"/>
      <c r="AT137" s="144"/>
      <c r="AU137" s="144"/>
      <c r="AV137" s="144"/>
      <c r="AW137" s="144"/>
      <c r="AX137" s="144"/>
      <c r="AY137" s="144"/>
      <c r="AZ137" s="144"/>
      <c r="BA137" s="144"/>
      <c r="BB137" s="144"/>
      <c r="BC137" s="144"/>
      <c r="BD137" s="144"/>
      <c r="BE137" s="144"/>
      <c r="BF137" s="144"/>
    </row>
    <row r="138" spans="1:58" hidden="1">
      <c r="A138" s="143" t="s">
        <v>920</v>
      </c>
      <c r="B138" s="143" t="s">
        <v>910</v>
      </c>
      <c r="C138" s="144">
        <v>1385</v>
      </c>
      <c r="D138" s="144">
        <v>1438</v>
      </c>
      <c r="E138" s="144">
        <v>1328</v>
      </c>
      <c r="F138" s="144">
        <v>1340</v>
      </c>
      <c r="G138" s="144">
        <v>1434</v>
      </c>
      <c r="H138" s="144">
        <v>1307</v>
      </c>
      <c r="I138" s="144">
        <v>1284</v>
      </c>
      <c r="J138" s="144">
        <v>1330</v>
      </c>
      <c r="K138" s="144">
        <v>1129</v>
      </c>
      <c r="L138" s="144">
        <v>1098</v>
      </c>
      <c r="M138" s="144">
        <v>1214</v>
      </c>
      <c r="N138" s="144">
        <v>1234</v>
      </c>
      <c r="O138" s="144">
        <v>1209</v>
      </c>
      <c r="P138" s="144">
        <v>1121</v>
      </c>
      <c r="Q138" s="145"/>
      <c r="R138" s="145"/>
      <c r="S138" s="145"/>
      <c r="T138" s="145"/>
      <c r="U138" s="145"/>
      <c r="V138" s="145"/>
      <c r="W138" s="145"/>
      <c r="X138" s="145"/>
      <c r="Y138" s="145"/>
      <c r="Z138" s="145"/>
      <c r="AA138" s="145"/>
      <c r="AB138" s="145"/>
      <c r="AC138" s="145"/>
      <c r="AD138" s="145"/>
      <c r="AE138" s="144">
        <v>316122</v>
      </c>
      <c r="AF138" s="144">
        <v>357499</v>
      </c>
      <c r="AG138" s="144">
        <v>330188</v>
      </c>
      <c r="AH138" s="144">
        <v>335259</v>
      </c>
      <c r="AI138" s="144">
        <v>366725</v>
      </c>
      <c r="AJ138" s="144">
        <v>330621</v>
      </c>
      <c r="AK138" s="144">
        <v>333367</v>
      </c>
      <c r="AL138" s="144">
        <v>339161</v>
      </c>
      <c r="AM138" s="144">
        <v>283065</v>
      </c>
      <c r="AN138" s="144">
        <v>278158</v>
      </c>
      <c r="AO138" s="144">
        <v>310993</v>
      </c>
      <c r="AP138" s="144">
        <v>322451</v>
      </c>
      <c r="AQ138" s="144">
        <v>287050</v>
      </c>
      <c r="AR138" s="144">
        <v>292738</v>
      </c>
      <c r="AS138" s="144"/>
      <c r="AT138" s="144"/>
      <c r="AU138" s="144"/>
      <c r="AV138" s="144"/>
      <c r="AW138" s="144"/>
      <c r="AX138" s="144"/>
      <c r="AY138" s="144"/>
      <c r="AZ138" s="144"/>
      <c r="BA138" s="144"/>
      <c r="BB138" s="144"/>
      <c r="BC138" s="144"/>
      <c r="BD138" s="144"/>
      <c r="BE138" s="144"/>
      <c r="BF138" s="144"/>
    </row>
    <row r="139" spans="1:58" hidden="1">
      <c r="A139" s="143" t="s">
        <v>921</v>
      </c>
      <c r="B139" s="143" t="s">
        <v>899</v>
      </c>
      <c r="C139" s="144">
        <v>115</v>
      </c>
      <c r="D139" s="144">
        <v>125</v>
      </c>
      <c r="E139" s="144">
        <v>110</v>
      </c>
      <c r="F139" s="144">
        <v>109</v>
      </c>
      <c r="G139" s="144">
        <v>120</v>
      </c>
      <c r="H139" s="144">
        <v>113</v>
      </c>
      <c r="I139" s="144">
        <v>113</v>
      </c>
      <c r="J139" s="144">
        <v>124</v>
      </c>
      <c r="K139" s="144">
        <v>120</v>
      </c>
      <c r="L139" s="144">
        <v>119</v>
      </c>
      <c r="M139" s="144">
        <v>136</v>
      </c>
      <c r="N139" s="144">
        <v>135</v>
      </c>
      <c r="O139" s="144">
        <v>135</v>
      </c>
      <c r="P139" s="144">
        <v>133</v>
      </c>
      <c r="Q139" s="145">
        <v>215.74</v>
      </c>
      <c r="R139" s="145">
        <v>209.76</v>
      </c>
      <c r="S139" s="145">
        <v>238.55</v>
      </c>
      <c r="T139" s="145">
        <v>238.44</v>
      </c>
      <c r="U139" s="145">
        <v>234.04</v>
      </c>
      <c r="V139" s="145">
        <v>217.79</v>
      </c>
      <c r="W139" s="145">
        <v>257.19</v>
      </c>
      <c r="X139" s="145">
        <v>276.52999999999997</v>
      </c>
      <c r="Y139" s="145">
        <v>262.89999999999998</v>
      </c>
      <c r="Z139" s="145">
        <v>279</v>
      </c>
      <c r="AA139" s="145">
        <v>297.79000000000002</v>
      </c>
      <c r="AB139" s="145">
        <v>290</v>
      </c>
      <c r="AC139" s="145">
        <v>230</v>
      </c>
      <c r="AD139" s="145">
        <v>260</v>
      </c>
      <c r="AE139" s="144">
        <v>24810</v>
      </c>
      <c r="AF139" s="144">
        <v>26220</v>
      </c>
      <c r="AG139" s="144">
        <v>26240</v>
      </c>
      <c r="AH139" s="144">
        <v>25990</v>
      </c>
      <c r="AI139" s="144">
        <v>28085</v>
      </c>
      <c r="AJ139" s="144">
        <v>24610</v>
      </c>
      <c r="AK139" s="144">
        <v>29063</v>
      </c>
      <c r="AL139" s="144">
        <v>34290</v>
      </c>
      <c r="AM139" s="144">
        <v>31548</v>
      </c>
      <c r="AN139" s="144">
        <v>33201</v>
      </c>
      <c r="AO139" s="144">
        <v>40500</v>
      </c>
      <c r="AP139" s="144">
        <v>39150</v>
      </c>
      <c r="AQ139" s="144">
        <v>31050</v>
      </c>
      <c r="AR139" s="144">
        <v>34580</v>
      </c>
      <c r="AS139" s="144"/>
      <c r="AT139" s="144"/>
      <c r="AU139" s="144"/>
      <c r="AV139" s="144"/>
      <c r="AW139" s="144"/>
      <c r="AX139" s="144"/>
      <c r="AY139" s="144"/>
      <c r="AZ139" s="144"/>
      <c r="BA139" s="144"/>
      <c r="BB139" s="144"/>
      <c r="BC139" s="144"/>
      <c r="BD139" s="144"/>
      <c r="BE139" s="144"/>
      <c r="BF139" s="144"/>
    </row>
    <row r="140" spans="1:58" hidden="1">
      <c r="A140" s="143" t="s">
        <v>921</v>
      </c>
      <c r="B140" s="143" t="s">
        <v>900</v>
      </c>
      <c r="C140" s="144">
        <v>0</v>
      </c>
      <c r="D140" s="144">
        <v>0</v>
      </c>
      <c r="E140" s="144">
        <v>0</v>
      </c>
      <c r="F140" s="144">
        <v>0</v>
      </c>
      <c r="G140" s="144">
        <v>0</v>
      </c>
      <c r="H140" s="144">
        <v>0</v>
      </c>
      <c r="I140" s="144">
        <v>0</v>
      </c>
      <c r="J140" s="144">
        <v>0</v>
      </c>
      <c r="K140" s="144">
        <v>0</v>
      </c>
      <c r="L140" s="144">
        <v>0</v>
      </c>
      <c r="M140" s="144">
        <v>0</v>
      </c>
      <c r="N140" s="144">
        <v>0</v>
      </c>
      <c r="O140" s="144">
        <v>0</v>
      </c>
      <c r="P140" s="144">
        <v>0</v>
      </c>
      <c r="Q140" s="145"/>
      <c r="R140" s="145"/>
      <c r="S140" s="145"/>
      <c r="T140" s="145"/>
      <c r="U140" s="145"/>
      <c r="V140" s="145"/>
      <c r="W140" s="145"/>
      <c r="X140" s="145"/>
      <c r="Y140" s="145"/>
      <c r="Z140" s="145"/>
      <c r="AA140" s="145"/>
      <c r="AB140" s="145"/>
      <c r="AC140" s="145"/>
      <c r="AD140" s="145"/>
      <c r="AE140" s="144">
        <v>3578</v>
      </c>
      <c r="AF140" s="144">
        <v>6170</v>
      </c>
      <c r="AG140" s="144">
        <v>2830</v>
      </c>
      <c r="AH140" s="144">
        <v>2030</v>
      </c>
      <c r="AI140" s="144">
        <v>5180</v>
      </c>
      <c r="AJ140" s="144">
        <v>1580</v>
      </c>
      <c r="AK140" s="144">
        <v>2800</v>
      </c>
      <c r="AL140" s="144">
        <v>6830</v>
      </c>
      <c r="AM140" s="144">
        <v>4191</v>
      </c>
      <c r="AN140" s="144">
        <v>5840</v>
      </c>
      <c r="AO140" s="144">
        <v>3454</v>
      </c>
      <c r="AP140" s="144">
        <v>3395</v>
      </c>
      <c r="AQ140" s="144">
        <v>3245</v>
      </c>
      <c r="AR140" s="144">
        <v>3245</v>
      </c>
      <c r="AS140" s="144"/>
      <c r="AT140" s="144"/>
      <c r="AU140" s="144"/>
      <c r="AV140" s="144"/>
      <c r="AW140" s="144"/>
      <c r="AX140" s="144"/>
      <c r="AY140" s="144"/>
      <c r="AZ140" s="144"/>
      <c r="BA140" s="144"/>
      <c r="BB140" s="144"/>
      <c r="BC140" s="144"/>
      <c r="BD140" s="144"/>
      <c r="BE140" s="144"/>
      <c r="BF140" s="144"/>
    </row>
    <row r="141" spans="1:58" hidden="1">
      <c r="A141" s="143" t="s">
        <v>921</v>
      </c>
      <c r="B141" s="143" t="s">
        <v>901</v>
      </c>
      <c r="C141" s="144">
        <v>0</v>
      </c>
      <c r="D141" s="144">
        <v>0</v>
      </c>
      <c r="E141" s="144">
        <v>0</v>
      </c>
      <c r="F141" s="144">
        <v>0</v>
      </c>
      <c r="G141" s="144">
        <v>0</v>
      </c>
      <c r="H141" s="144">
        <v>0</v>
      </c>
      <c r="I141" s="144">
        <v>0</v>
      </c>
      <c r="J141" s="144">
        <v>0</v>
      </c>
      <c r="K141" s="144">
        <v>0</v>
      </c>
      <c r="L141" s="144">
        <v>0</v>
      </c>
      <c r="M141" s="144">
        <v>3</v>
      </c>
      <c r="N141" s="144">
        <v>18</v>
      </c>
      <c r="O141" s="144">
        <v>18</v>
      </c>
      <c r="P141" s="144">
        <v>15</v>
      </c>
      <c r="Q141" s="145"/>
      <c r="R141" s="145"/>
      <c r="S141" s="145"/>
      <c r="T141" s="145"/>
      <c r="U141" s="145"/>
      <c r="V141" s="145"/>
      <c r="W141" s="145"/>
      <c r="X141" s="145"/>
      <c r="Y141" s="145"/>
      <c r="Z141" s="145"/>
      <c r="AA141" s="145">
        <v>400</v>
      </c>
      <c r="AB141" s="145">
        <v>400</v>
      </c>
      <c r="AC141" s="145">
        <v>330</v>
      </c>
      <c r="AD141" s="145">
        <v>400</v>
      </c>
      <c r="AE141" s="144">
        <v>0</v>
      </c>
      <c r="AF141" s="144">
        <v>0</v>
      </c>
      <c r="AG141" s="144">
        <v>0</v>
      </c>
      <c r="AH141" s="144">
        <v>0</v>
      </c>
      <c r="AI141" s="144">
        <v>0</v>
      </c>
      <c r="AJ141" s="144">
        <v>0</v>
      </c>
      <c r="AK141" s="144">
        <v>0</v>
      </c>
      <c r="AL141" s="144">
        <v>0</v>
      </c>
      <c r="AM141" s="144">
        <v>0</v>
      </c>
      <c r="AN141" s="144">
        <v>0</v>
      </c>
      <c r="AO141" s="144">
        <v>1200</v>
      </c>
      <c r="AP141" s="144">
        <v>7200</v>
      </c>
      <c r="AQ141" s="144">
        <v>5940</v>
      </c>
      <c r="AR141" s="144">
        <v>6000</v>
      </c>
      <c r="AS141" s="144"/>
      <c r="AT141" s="144"/>
      <c r="AU141" s="144"/>
      <c r="AV141" s="144"/>
      <c r="AW141" s="144"/>
      <c r="AX141" s="144"/>
      <c r="AY141" s="144"/>
      <c r="AZ141" s="144"/>
      <c r="BA141" s="144"/>
      <c r="BB141" s="144"/>
      <c r="BC141" s="144"/>
      <c r="BD141" s="144"/>
      <c r="BE141" s="144"/>
      <c r="BF141" s="144"/>
    </row>
    <row r="142" spans="1:58" hidden="1">
      <c r="A142" s="143" t="s">
        <v>921</v>
      </c>
      <c r="B142" s="143" t="s">
        <v>902</v>
      </c>
      <c r="C142" s="144">
        <v>639</v>
      </c>
      <c r="D142" s="144">
        <v>662</v>
      </c>
      <c r="E142" s="144">
        <v>728</v>
      </c>
      <c r="F142" s="144">
        <v>766</v>
      </c>
      <c r="G142" s="144">
        <v>810</v>
      </c>
      <c r="H142" s="144">
        <v>798</v>
      </c>
      <c r="I142" s="144">
        <v>846</v>
      </c>
      <c r="J142" s="144">
        <v>861</v>
      </c>
      <c r="K142" s="144">
        <v>908</v>
      </c>
      <c r="L142" s="144">
        <v>915</v>
      </c>
      <c r="M142" s="144">
        <v>902</v>
      </c>
      <c r="N142" s="144">
        <v>911</v>
      </c>
      <c r="O142" s="144">
        <v>911</v>
      </c>
      <c r="P142" s="144">
        <v>958</v>
      </c>
      <c r="Q142" s="145">
        <v>200.83</v>
      </c>
      <c r="R142" s="145">
        <v>243.81</v>
      </c>
      <c r="S142" s="145">
        <v>224.82</v>
      </c>
      <c r="T142" s="145">
        <v>228.8</v>
      </c>
      <c r="U142" s="145">
        <v>233.86</v>
      </c>
      <c r="V142" s="145">
        <v>234.97</v>
      </c>
      <c r="W142" s="145">
        <v>271.38</v>
      </c>
      <c r="X142" s="145">
        <v>272.85000000000002</v>
      </c>
      <c r="Y142" s="145">
        <v>257.33</v>
      </c>
      <c r="Z142" s="145">
        <v>271.52</v>
      </c>
      <c r="AA142" s="145">
        <v>300</v>
      </c>
      <c r="AB142" s="145">
        <v>290</v>
      </c>
      <c r="AC142" s="145">
        <v>230</v>
      </c>
      <c r="AD142" s="145">
        <v>330</v>
      </c>
      <c r="AE142" s="144">
        <v>128330</v>
      </c>
      <c r="AF142" s="144">
        <v>161400</v>
      </c>
      <c r="AG142" s="144">
        <v>163670</v>
      </c>
      <c r="AH142" s="144">
        <v>175260</v>
      </c>
      <c r="AI142" s="144">
        <v>189430</v>
      </c>
      <c r="AJ142" s="144">
        <v>187509</v>
      </c>
      <c r="AK142" s="144">
        <v>229585</v>
      </c>
      <c r="AL142" s="144">
        <v>234925</v>
      </c>
      <c r="AM142" s="144">
        <v>233655</v>
      </c>
      <c r="AN142" s="144">
        <v>248445</v>
      </c>
      <c r="AO142" s="144">
        <v>270600</v>
      </c>
      <c r="AP142" s="144">
        <v>264190</v>
      </c>
      <c r="AQ142" s="144">
        <v>209530</v>
      </c>
      <c r="AR142" s="144">
        <v>316140</v>
      </c>
      <c r="AS142" s="144"/>
      <c r="AT142" s="144"/>
      <c r="AU142" s="144"/>
      <c r="AV142" s="144"/>
      <c r="AW142" s="144"/>
      <c r="AX142" s="144"/>
      <c r="AY142" s="144"/>
      <c r="AZ142" s="144"/>
      <c r="BA142" s="144"/>
      <c r="BB142" s="144"/>
      <c r="BC142" s="144"/>
      <c r="BD142" s="144"/>
      <c r="BE142" s="144"/>
      <c r="BF142" s="144"/>
    </row>
    <row r="143" spans="1:58" hidden="1">
      <c r="A143" s="143" t="s">
        <v>921</v>
      </c>
      <c r="B143" s="143" t="s">
        <v>903</v>
      </c>
      <c r="C143" s="144">
        <v>1643</v>
      </c>
      <c r="D143" s="144">
        <v>1789</v>
      </c>
      <c r="E143" s="144">
        <v>1787</v>
      </c>
      <c r="F143" s="144">
        <v>1927</v>
      </c>
      <c r="G143" s="144">
        <v>2157</v>
      </c>
      <c r="H143" s="144">
        <v>2152</v>
      </c>
      <c r="I143" s="144">
        <v>2190</v>
      </c>
      <c r="J143" s="144">
        <v>2225</v>
      </c>
      <c r="K143" s="144">
        <v>2227</v>
      </c>
      <c r="L143" s="144">
        <v>2355</v>
      </c>
      <c r="M143" s="144">
        <v>2267</v>
      </c>
      <c r="N143" s="144">
        <v>2262</v>
      </c>
      <c r="O143" s="144">
        <v>2262</v>
      </c>
      <c r="P143" s="144">
        <v>2376</v>
      </c>
      <c r="Q143" s="145">
        <v>287.73</v>
      </c>
      <c r="R143" s="145">
        <v>318.11</v>
      </c>
      <c r="S143" s="145">
        <v>308.07</v>
      </c>
      <c r="T143" s="145">
        <v>303.83999999999997</v>
      </c>
      <c r="U143" s="145">
        <v>327.29000000000002</v>
      </c>
      <c r="V143" s="145">
        <v>307.11</v>
      </c>
      <c r="W143" s="145">
        <v>344.35</v>
      </c>
      <c r="X143" s="145">
        <v>347.16</v>
      </c>
      <c r="Y143" s="145">
        <v>379.59</v>
      </c>
      <c r="Z143" s="145">
        <v>378.87</v>
      </c>
      <c r="AA143" s="145">
        <v>430</v>
      </c>
      <c r="AB143" s="145">
        <v>388.21</v>
      </c>
      <c r="AC143" s="145">
        <v>330</v>
      </c>
      <c r="AD143" s="145">
        <v>360</v>
      </c>
      <c r="AE143" s="144">
        <v>472740</v>
      </c>
      <c r="AF143" s="144">
        <v>569090</v>
      </c>
      <c r="AG143" s="144">
        <v>550520</v>
      </c>
      <c r="AH143" s="144">
        <v>585500</v>
      </c>
      <c r="AI143" s="144">
        <v>705970</v>
      </c>
      <c r="AJ143" s="144">
        <v>660898</v>
      </c>
      <c r="AK143" s="144">
        <v>754116</v>
      </c>
      <c r="AL143" s="144">
        <v>772435</v>
      </c>
      <c r="AM143" s="144">
        <v>845340</v>
      </c>
      <c r="AN143" s="144">
        <v>892246</v>
      </c>
      <c r="AO143" s="144">
        <v>974810</v>
      </c>
      <c r="AP143" s="144">
        <v>878120</v>
      </c>
      <c r="AQ143" s="144">
        <v>746460</v>
      </c>
      <c r="AR143" s="144">
        <v>855360</v>
      </c>
      <c r="AS143" s="144"/>
      <c r="AT143" s="144"/>
      <c r="AU143" s="144"/>
      <c r="AV143" s="144"/>
      <c r="AW143" s="144"/>
      <c r="AX143" s="144"/>
      <c r="AY143" s="144"/>
      <c r="AZ143" s="144"/>
      <c r="BA143" s="144"/>
      <c r="BB143" s="144"/>
      <c r="BC143" s="144"/>
      <c r="BD143" s="144"/>
      <c r="BE143" s="144"/>
      <c r="BF143" s="144"/>
    </row>
    <row r="144" spans="1:58" hidden="1">
      <c r="A144" s="143" t="s">
        <v>921</v>
      </c>
      <c r="B144" s="143" t="s">
        <v>904</v>
      </c>
      <c r="C144" s="144">
        <v>2282</v>
      </c>
      <c r="D144" s="144">
        <v>2451</v>
      </c>
      <c r="E144" s="144">
        <v>2515</v>
      </c>
      <c r="F144" s="144">
        <v>2693</v>
      </c>
      <c r="G144" s="144">
        <v>2967</v>
      </c>
      <c r="H144" s="144">
        <v>2950</v>
      </c>
      <c r="I144" s="144">
        <v>3036</v>
      </c>
      <c r="J144" s="144">
        <v>3086</v>
      </c>
      <c r="K144" s="144">
        <v>3135</v>
      </c>
      <c r="L144" s="144">
        <v>3270</v>
      </c>
      <c r="M144" s="144">
        <v>3169</v>
      </c>
      <c r="N144" s="144">
        <v>3173</v>
      </c>
      <c r="O144" s="144">
        <v>3173</v>
      </c>
      <c r="P144" s="144">
        <v>3334</v>
      </c>
      <c r="Q144" s="145">
        <v>263.39999999999998</v>
      </c>
      <c r="R144" s="145">
        <v>298.04000000000002</v>
      </c>
      <c r="S144" s="145">
        <v>283.97000000000003</v>
      </c>
      <c r="T144" s="145">
        <v>282.5</v>
      </c>
      <c r="U144" s="145">
        <v>301.79000000000002</v>
      </c>
      <c r="V144" s="145">
        <v>287.60000000000002</v>
      </c>
      <c r="W144" s="145">
        <v>324.01</v>
      </c>
      <c r="X144" s="145">
        <v>326.43</v>
      </c>
      <c r="Y144" s="145">
        <v>344.18</v>
      </c>
      <c r="Z144" s="145">
        <v>348.84</v>
      </c>
      <c r="AA144" s="145">
        <v>393</v>
      </c>
      <c r="AB144" s="145">
        <v>360.01</v>
      </c>
      <c r="AC144" s="145">
        <v>301.29000000000002</v>
      </c>
      <c r="AD144" s="145">
        <v>351.38</v>
      </c>
      <c r="AE144" s="144">
        <v>601070</v>
      </c>
      <c r="AF144" s="144">
        <v>730490</v>
      </c>
      <c r="AG144" s="144">
        <v>714190</v>
      </c>
      <c r="AH144" s="144">
        <v>760760</v>
      </c>
      <c r="AI144" s="144">
        <v>895400</v>
      </c>
      <c r="AJ144" s="144">
        <v>848407</v>
      </c>
      <c r="AK144" s="144">
        <v>983701</v>
      </c>
      <c r="AL144" s="144">
        <v>1007360</v>
      </c>
      <c r="AM144" s="144">
        <v>1078995</v>
      </c>
      <c r="AN144" s="144">
        <v>1140691</v>
      </c>
      <c r="AO144" s="144">
        <v>1245410</v>
      </c>
      <c r="AP144" s="144">
        <v>1142310</v>
      </c>
      <c r="AQ144" s="144">
        <v>955990</v>
      </c>
      <c r="AR144" s="144">
        <v>1171500</v>
      </c>
      <c r="AS144" s="144"/>
      <c r="AT144" s="144"/>
      <c r="AU144" s="144"/>
      <c r="AV144" s="144"/>
      <c r="AW144" s="144"/>
      <c r="AX144" s="144"/>
      <c r="AY144" s="144"/>
      <c r="AZ144" s="144"/>
      <c r="BA144" s="144"/>
      <c r="BB144" s="144"/>
      <c r="BC144" s="144"/>
      <c r="BD144" s="144"/>
      <c r="BE144" s="144"/>
      <c r="BF144" s="144"/>
    </row>
    <row r="145" spans="1:58" hidden="1">
      <c r="A145" s="143" t="s">
        <v>921</v>
      </c>
      <c r="B145" s="143" t="s">
        <v>905</v>
      </c>
      <c r="C145" s="144">
        <v>2397</v>
      </c>
      <c r="D145" s="144">
        <v>2576</v>
      </c>
      <c r="E145" s="144">
        <v>2625</v>
      </c>
      <c r="F145" s="144">
        <v>2802</v>
      </c>
      <c r="G145" s="144">
        <v>3087</v>
      </c>
      <c r="H145" s="144">
        <v>3063</v>
      </c>
      <c r="I145" s="144">
        <v>3149</v>
      </c>
      <c r="J145" s="144">
        <v>3210</v>
      </c>
      <c r="K145" s="144">
        <v>3255</v>
      </c>
      <c r="L145" s="144">
        <v>3389</v>
      </c>
      <c r="M145" s="144">
        <v>3308</v>
      </c>
      <c r="N145" s="144">
        <v>3326</v>
      </c>
      <c r="O145" s="144">
        <v>3326</v>
      </c>
      <c r="P145" s="144">
        <v>3482</v>
      </c>
      <c r="Q145" s="145">
        <v>262.60000000000002</v>
      </c>
      <c r="R145" s="145">
        <v>296.14999999999998</v>
      </c>
      <c r="S145" s="145">
        <v>283.14999999999998</v>
      </c>
      <c r="T145" s="145">
        <v>281.51</v>
      </c>
      <c r="U145" s="145">
        <v>300.83</v>
      </c>
      <c r="V145" s="145">
        <v>285.54000000000002</v>
      </c>
      <c r="W145" s="145">
        <v>322.5</v>
      </c>
      <c r="X145" s="145">
        <v>326.63</v>
      </c>
      <c r="Y145" s="145">
        <v>342.47</v>
      </c>
      <c r="Z145" s="145">
        <v>348.11</v>
      </c>
      <c r="AA145" s="145">
        <v>390.13</v>
      </c>
      <c r="AB145" s="145">
        <v>358.4</v>
      </c>
      <c r="AC145" s="145">
        <v>299.52999999999997</v>
      </c>
      <c r="AD145" s="145">
        <v>349.03</v>
      </c>
      <c r="AE145" s="144">
        <v>629458</v>
      </c>
      <c r="AF145" s="144">
        <v>762880</v>
      </c>
      <c r="AG145" s="144">
        <v>743260</v>
      </c>
      <c r="AH145" s="144">
        <v>788780</v>
      </c>
      <c r="AI145" s="144">
        <v>928665</v>
      </c>
      <c r="AJ145" s="144">
        <v>874597</v>
      </c>
      <c r="AK145" s="144">
        <v>1015564</v>
      </c>
      <c r="AL145" s="144">
        <v>1048480</v>
      </c>
      <c r="AM145" s="144">
        <v>1114734</v>
      </c>
      <c r="AN145" s="144">
        <v>1179732</v>
      </c>
      <c r="AO145" s="144">
        <v>1290564</v>
      </c>
      <c r="AP145" s="144">
        <v>1192055</v>
      </c>
      <c r="AQ145" s="144">
        <v>996225</v>
      </c>
      <c r="AR145" s="144">
        <v>1215325</v>
      </c>
      <c r="AS145" s="144"/>
      <c r="AT145" s="144"/>
      <c r="AU145" s="144"/>
      <c r="AV145" s="144"/>
      <c r="AW145" s="144"/>
      <c r="AX145" s="144"/>
      <c r="AY145" s="144"/>
      <c r="AZ145" s="144"/>
      <c r="BA145" s="144"/>
      <c r="BB145" s="144"/>
      <c r="BC145" s="144"/>
      <c r="BD145" s="144"/>
      <c r="BE145" s="144"/>
      <c r="BF145" s="144"/>
    </row>
    <row r="146" spans="1:58" hidden="1">
      <c r="A146" s="143" t="s">
        <v>921</v>
      </c>
      <c r="B146" s="143" t="s">
        <v>906</v>
      </c>
      <c r="C146" s="144">
        <v>0</v>
      </c>
      <c r="D146" s="144">
        <v>0</v>
      </c>
      <c r="E146" s="144">
        <v>0</v>
      </c>
      <c r="F146" s="144">
        <v>0</v>
      </c>
      <c r="G146" s="144">
        <v>0</v>
      </c>
      <c r="H146" s="144">
        <v>0</v>
      </c>
      <c r="I146" s="144">
        <v>0</v>
      </c>
      <c r="J146" s="144">
        <v>0</v>
      </c>
      <c r="K146" s="144">
        <v>0</v>
      </c>
      <c r="L146" s="144">
        <v>0</v>
      </c>
      <c r="M146" s="144">
        <v>0</v>
      </c>
      <c r="N146" s="144">
        <v>0</v>
      </c>
      <c r="O146" s="144">
        <v>0</v>
      </c>
      <c r="P146" s="144">
        <v>0</v>
      </c>
      <c r="Q146" s="145"/>
      <c r="R146" s="145"/>
      <c r="S146" s="145"/>
      <c r="T146" s="145"/>
      <c r="U146" s="145"/>
      <c r="V146" s="145"/>
      <c r="W146" s="145"/>
      <c r="X146" s="145"/>
      <c r="Y146" s="145"/>
      <c r="Z146" s="145"/>
      <c r="AA146" s="145"/>
      <c r="AB146" s="145"/>
      <c r="AC146" s="145"/>
      <c r="AD146" s="145"/>
      <c r="AE146" s="144">
        <v>0</v>
      </c>
      <c r="AF146" s="144">
        <v>0</v>
      </c>
      <c r="AG146" s="144">
        <v>0</v>
      </c>
      <c r="AH146" s="144">
        <v>0</v>
      </c>
      <c r="AI146" s="144">
        <v>0</v>
      </c>
      <c r="AJ146" s="144">
        <v>0</v>
      </c>
      <c r="AK146" s="144">
        <v>0</v>
      </c>
      <c r="AL146" s="144">
        <v>0</v>
      </c>
      <c r="AM146" s="144">
        <v>0</v>
      </c>
      <c r="AN146" s="144">
        <v>0</v>
      </c>
      <c r="AO146" s="144">
        <v>0</v>
      </c>
      <c r="AP146" s="144">
        <v>0</v>
      </c>
      <c r="AQ146" s="144">
        <v>0</v>
      </c>
      <c r="AR146" s="144">
        <v>0</v>
      </c>
      <c r="AS146" s="144"/>
      <c r="AT146" s="144"/>
      <c r="AU146" s="144"/>
      <c r="AV146" s="144"/>
      <c r="AW146" s="144"/>
      <c r="AX146" s="144"/>
      <c r="AY146" s="144"/>
      <c r="AZ146" s="144"/>
      <c r="BA146" s="144"/>
      <c r="BB146" s="144"/>
      <c r="BC146" s="144"/>
      <c r="BD146" s="144"/>
      <c r="BE146" s="144"/>
      <c r="BF146" s="144"/>
    </row>
    <row r="147" spans="1:58" hidden="1">
      <c r="A147" s="143" t="s">
        <v>921</v>
      </c>
      <c r="B147" s="143" t="s">
        <v>907</v>
      </c>
      <c r="C147" s="144">
        <v>0</v>
      </c>
      <c r="D147" s="144">
        <v>0</v>
      </c>
      <c r="E147" s="144">
        <v>0</v>
      </c>
      <c r="F147" s="144">
        <v>0</v>
      </c>
      <c r="G147" s="144">
        <v>0</v>
      </c>
      <c r="H147" s="144">
        <v>0</v>
      </c>
      <c r="I147" s="144">
        <v>0</v>
      </c>
      <c r="J147" s="144">
        <v>0</v>
      </c>
      <c r="K147" s="144">
        <v>0</v>
      </c>
      <c r="L147" s="144">
        <v>0</v>
      </c>
      <c r="M147" s="144">
        <v>0</v>
      </c>
      <c r="N147" s="144">
        <v>0</v>
      </c>
      <c r="O147" s="144">
        <v>0</v>
      </c>
      <c r="P147" s="144">
        <v>0</v>
      </c>
      <c r="Q147" s="145"/>
      <c r="R147" s="145"/>
      <c r="S147" s="145"/>
      <c r="T147" s="145"/>
      <c r="U147" s="145"/>
      <c r="V147" s="145"/>
      <c r="W147" s="145"/>
      <c r="X147" s="145"/>
      <c r="Y147" s="145"/>
      <c r="Z147" s="145"/>
      <c r="AA147" s="145"/>
      <c r="AB147" s="145"/>
      <c r="AC147" s="145"/>
      <c r="AD147" s="145"/>
      <c r="AE147" s="144">
        <v>0</v>
      </c>
      <c r="AF147" s="144">
        <v>0</v>
      </c>
      <c r="AG147" s="144">
        <v>0</v>
      </c>
      <c r="AH147" s="144">
        <v>0</v>
      </c>
      <c r="AI147" s="144">
        <v>0</v>
      </c>
      <c r="AJ147" s="144">
        <v>0</v>
      </c>
      <c r="AK147" s="144">
        <v>0</v>
      </c>
      <c r="AL147" s="144">
        <v>0</v>
      </c>
      <c r="AM147" s="144">
        <v>0</v>
      </c>
      <c r="AN147" s="144">
        <v>0</v>
      </c>
      <c r="AO147" s="144">
        <v>0</v>
      </c>
      <c r="AP147" s="144">
        <v>0</v>
      </c>
      <c r="AQ147" s="144">
        <v>0</v>
      </c>
      <c r="AR147" s="144">
        <v>0</v>
      </c>
      <c r="AS147" s="144"/>
      <c r="AT147" s="144"/>
      <c r="AU147" s="144"/>
      <c r="AV147" s="144"/>
      <c r="AW147" s="144"/>
      <c r="AX147" s="144"/>
      <c r="AY147" s="144"/>
      <c r="AZ147" s="144"/>
      <c r="BA147" s="144"/>
      <c r="BB147" s="144"/>
      <c r="BC147" s="144"/>
      <c r="BD147" s="144"/>
      <c r="BE147" s="144"/>
      <c r="BF147" s="144"/>
    </row>
    <row r="148" spans="1:58" hidden="1">
      <c r="A148" s="143" t="s">
        <v>921</v>
      </c>
      <c r="B148" s="143" t="s">
        <v>908</v>
      </c>
      <c r="C148" s="144">
        <v>0</v>
      </c>
      <c r="D148" s="144">
        <v>0</v>
      </c>
      <c r="E148" s="144">
        <v>0</v>
      </c>
      <c r="F148" s="144">
        <v>0</v>
      </c>
      <c r="G148" s="144">
        <v>0</v>
      </c>
      <c r="H148" s="144">
        <v>0</v>
      </c>
      <c r="I148" s="144">
        <v>0</v>
      </c>
      <c r="J148" s="144">
        <v>0</v>
      </c>
      <c r="K148" s="144">
        <v>0</v>
      </c>
      <c r="L148" s="144">
        <v>0</v>
      </c>
      <c r="M148" s="144">
        <v>0</v>
      </c>
      <c r="N148" s="144">
        <v>0</v>
      </c>
      <c r="O148" s="144">
        <v>0</v>
      </c>
      <c r="P148" s="144">
        <v>0</v>
      </c>
      <c r="Q148" s="145"/>
      <c r="R148" s="145"/>
      <c r="S148" s="145"/>
      <c r="T148" s="145"/>
      <c r="U148" s="145"/>
      <c r="V148" s="145"/>
      <c r="W148" s="145"/>
      <c r="X148" s="145"/>
      <c r="Y148" s="145"/>
      <c r="Z148" s="145"/>
      <c r="AA148" s="145"/>
      <c r="AB148" s="145"/>
      <c r="AC148" s="145"/>
      <c r="AD148" s="145"/>
      <c r="AE148" s="144">
        <v>0</v>
      </c>
      <c r="AF148" s="144">
        <v>0</v>
      </c>
      <c r="AG148" s="144">
        <v>0</v>
      </c>
      <c r="AH148" s="144">
        <v>0</v>
      </c>
      <c r="AI148" s="144">
        <v>0</v>
      </c>
      <c r="AJ148" s="144">
        <v>0</v>
      </c>
      <c r="AK148" s="144">
        <v>0</v>
      </c>
      <c r="AL148" s="144">
        <v>0</v>
      </c>
      <c r="AM148" s="144">
        <v>0</v>
      </c>
      <c r="AN148" s="144">
        <v>0</v>
      </c>
      <c r="AO148" s="144">
        <v>0</v>
      </c>
      <c r="AP148" s="144">
        <v>0</v>
      </c>
      <c r="AQ148" s="144">
        <v>0</v>
      </c>
      <c r="AR148" s="144">
        <v>0</v>
      </c>
      <c r="AS148" s="144"/>
      <c r="AT148" s="144"/>
      <c r="AU148" s="144"/>
      <c r="AV148" s="144"/>
      <c r="AW148" s="144"/>
      <c r="AX148" s="144"/>
      <c r="AY148" s="144"/>
      <c r="AZ148" s="144"/>
      <c r="BA148" s="144"/>
      <c r="BB148" s="144"/>
      <c r="BC148" s="144"/>
      <c r="BD148" s="144"/>
      <c r="BE148" s="144"/>
      <c r="BF148" s="144"/>
    </row>
    <row r="149" spans="1:58" hidden="1">
      <c r="A149" s="143" t="s">
        <v>921</v>
      </c>
      <c r="B149" s="143" t="s">
        <v>909</v>
      </c>
      <c r="C149" s="144">
        <v>0</v>
      </c>
      <c r="D149" s="144">
        <v>0</v>
      </c>
      <c r="E149" s="144">
        <v>0</v>
      </c>
      <c r="F149" s="144">
        <v>0</v>
      </c>
      <c r="G149" s="144">
        <v>0</v>
      </c>
      <c r="H149" s="144">
        <v>0</v>
      </c>
      <c r="I149" s="144">
        <v>0</v>
      </c>
      <c r="J149" s="144">
        <v>0</v>
      </c>
      <c r="K149" s="144">
        <v>0</v>
      </c>
      <c r="L149" s="144">
        <v>0</v>
      </c>
      <c r="M149" s="144">
        <v>0</v>
      </c>
      <c r="N149" s="144">
        <v>0</v>
      </c>
      <c r="O149" s="144">
        <v>0</v>
      </c>
      <c r="P149" s="144">
        <v>0</v>
      </c>
      <c r="Q149" s="145"/>
      <c r="R149" s="145"/>
      <c r="S149" s="145"/>
      <c r="T149" s="145"/>
      <c r="U149" s="145"/>
      <c r="V149" s="145"/>
      <c r="W149" s="145"/>
      <c r="X149" s="145"/>
      <c r="Y149" s="145"/>
      <c r="Z149" s="145"/>
      <c r="AA149" s="145"/>
      <c r="AB149" s="145"/>
      <c r="AC149" s="145"/>
      <c r="AD149" s="145"/>
      <c r="AE149" s="144">
        <v>0</v>
      </c>
      <c r="AF149" s="144">
        <v>0</v>
      </c>
      <c r="AG149" s="144">
        <v>0</v>
      </c>
      <c r="AH149" s="144">
        <v>0</v>
      </c>
      <c r="AI149" s="144">
        <v>0</v>
      </c>
      <c r="AJ149" s="144">
        <v>0</v>
      </c>
      <c r="AK149" s="144">
        <v>0</v>
      </c>
      <c r="AL149" s="144">
        <v>0</v>
      </c>
      <c r="AM149" s="144">
        <v>0</v>
      </c>
      <c r="AN149" s="144">
        <v>0</v>
      </c>
      <c r="AO149" s="144">
        <v>0</v>
      </c>
      <c r="AP149" s="144">
        <v>0</v>
      </c>
      <c r="AQ149" s="144">
        <v>0</v>
      </c>
      <c r="AR149" s="144">
        <v>0</v>
      </c>
      <c r="AS149" s="144"/>
      <c r="AT149" s="144"/>
      <c r="AU149" s="144"/>
      <c r="AV149" s="144"/>
      <c r="AW149" s="144"/>
      <c r="AX149" s="144"/>
      <c r="AY149" s="144"/>
      <c r="AZ149" s="144"/>
      <c r="BA149" s="144"/>
      <c r="BB149" s="144"/>
      <c r="BC149" s="144"/>
      <c r="BD149" s="144"/>
      <c r="BE149" s="144"/>
      <c r="BF149" s="144"/>
    </row>
    <row r="150" spans="1:58" hidden="1">
      <c r="A150" s="143" t="s">
        <v>921</v>
      </c>
      <c r="B150" s="143" t="s">
        <v>910</v>
      </c>
      <c r="C150" s="144">
        <v>2397</v>
      </c>
      <c r="D150" s="144">
        <v>2576</v>
      </c>
      <c r="E150" s="144">
        <v>2625</v>
      </c>
      <c r="F150" s="144">
        <v>2802</v>
      </c>
      <c r="G150" s="144">
        <v>3087</v>
      </c>
      <c r="H150" s="144">
        <v>3063</v>
      </c>
      <c r="I150" s="144">
        <v>3149</v>
      </c>
      <c r="J150" s="144">
        <v>3210</v>
      </c>
      <c r="K150" s="144">
        <v>3255</v>
      </c>
      <c r="L150" s="144">
        <v>3389</v>
      </c>
      <c r="M150" s="144">
        <v>3308</v>
      </c>
      <c r="N150" s="144">
        <v>3326</v>
      </c>
      <c r="O150" s="144">
        <v>3326</v>
      </c>
      <c r="P150" s="144">
        <v>3482</v>
      </c>
      <c r="Q150" s="145"/>
      <c r="R150" s="145"/>
      <c r="S150" s="145"/>
      <c r="T150" s="145"/>
      <c r="U150" s="145"/>
      <c r="V150" s="145"/>
      <c r="W150" s="145"/>
      <c r="X150" s="145"/>
      <c r="Y150" s="145"/>
      <c r="Z150" s="145"/>
      <c r="AA150" s="145"/>
      <c r="AB150" s="145"/>
      <c r="AC150" s="145"/>
      <c r="AD150" s="145"/>
      <c r="AE150" s="144">
        <v>629458</v>
      </c>
      <c r="AF150" s="144">
        <v>762880</v>
      </c>
      <c r="AG150" s="144">
        <v>743260</v>
      </c>
      <c r="AH150" s="144">
        <v>788780</v>
      </c>
      <c r="AI150" s="144">
        <v>928665</v>
      </c>
      <c r="AJ150" s="144">
        <v>874597</v>
      </c>
      <c r="AK150" s="144">
        <v>1015564</v>
      </c>
      <c r="AL150" s="144">
        <v>1048480</v>
      </c>
      <c r="AM150" s="144">
        <v>1114734</v>
      </c>
      <c r="AN150" s="144">
        <v>1179732</v>
      </c>
      <c r="AO150" s="144">
        <v>1290564</v>
      </c>
      <c r="AP150" s="144">
        <v>1192055</v>
      </c>
      <c r="AQ150" s="144">
        <v>996225</v>
      </c>
      <c r="AR150" s="144">
        <v>1215325</v>
      </c>
      <c r="AS150" s="144"/>
      <c r="AT150" s="144"/>
      <c r="AU150" s="144"/>
      <c r="AV150" s="144"/>
      <c r="AW150" s="144"/>
      <c r="AX150" s="144"/>
      <c r="AY150" s="144"/>
      <c r="AZ150" s="144"/>
      <c r="BA150" s="144"/>
      <c r="BB150" s="144"/>
      <c r="BC150" s="144"/>
      <c r="BD150" s="144"/>
      <c r="BE150" s="144"/>
      <c r="BF150" s="144"/>
    </row>
    <row r="151" spans="1:58" hidden="1">
      <c r="A151" s="143" t="s">
        <v>922</v>
      </c>
      <c r="B151" s="143" t="s">
        <v>899</v>
      </c>
      <c r="C151" s="144">
        <v>1</v>
      </c>
      <c r="D151" s="144">
        <v>1</v>
      </c>
      <c r="E151" s="144">
        <v>0</v>
      </c>
      <c r="F151" s="144">
        <v>0</v>
      </c>
      <c r="G151" s="144">
        <v>0</v>
      </c>
      <c r="H151" s="144">
        <v>0</v>
      </c>
      <c r="I151" s="144">
        <v>0</v>
      </c>
      <c r="J151" s="144">
        <v>0</v>
      </c>
      <c r="K151" s="144">
        <v>0</v>
      </c>
      <c r="L151" s="144">
        <v>0</v>
      </c>
      <c r="M151" s="144">
        <v>20</v>
      </c>
      <c r="N151" s="144">
        <v>0</v>
      </c>
      <c r="O151" s="144">
        <v>0</v>
      </c>
      <c r="P151" s="144">
        <v>0</v>
      </c>
      <c r="Q151" s="145">
        <v>275</v>
      </c>
      <c r="R151" s="145">
        <v>308</v>
      </c>
      <c r="S151" s="145"/>
      <c r="T151" s="145"/>
      <c r="U151" s="145"/>
      <c r="V151" s="145"/>
      <c r="W151" s="145"/>
      <c r="X151" s="145"/>
      <c r="Y151" s="145"/>
      <c r="Z151" s="145"/>
      <c r="AA151" s="145">
        <v>294</v>
      </c>
      <c r="AB151" s="145"/>
      <c r="AC151" s="145"/>
      <c r="AD151" s="145"/>
      <c r="AE151" s="144">
        <v>275</v>
      </c>
      <c r="AF151" s="144">
        <v>308</v>
      </c>
      <c r="AG151" s="144">
        <v>0</v>
      </c>
      <c r="AH151" s="144">
        <v>0</v>
      </c>
      <c r="AI151" s="144">
        <v>0</v>
      </c>
      <c r="AJ151" s="144">
        <v>0</v>
      </c>
      <c r="AK151" s="144">
        <v>0</v>
      </c>
      <c r="AL151" s="144">
        <v>0</v>
      </c>
      <c r="AM151" s="144">
        <v>0</v>
      </c>
      <c r="AN151" s="144">
        <v>0</v>
      </c>
      <c r="AO151" s="144">
        <v>5880</v>
      </c>
      <c r="AP151" s="144">
        <v>0</v>
      </c>
      <c r="AQ151" s="144">
        <v>0</v>
      </c>
      <c r="AR151" s="144">
        <v>0</v>
      </c>
      <c r="AS151" s="144"/>
      <c r="AT151" s="144"/>
      <c r="AU151" s="144"/>
      <c r="AV151" s="144"/>
      <c r="AW151" s="144"/>
      <c r="AX151" s="144"/>
      <c r="AY151" s="144"/>
      <c r="AZ151" s="144"/>
      <c r="BA151" s="144"/>
      <c r="BB151" s="144"/>
      <c r="BC151" s="144"/>
      <c r="BD151" s="144"/>
      <c r="BE151" s="144"/>
      <c r="BF151" s="144"/>
    </row>
    <row r="152" spans="1:58" hidden="1">
      <c r="A152" s="143" t="s">
        <v>922</v>
      </c>
      <c r="B152" s="143" t="s">
        <v>900</v>
      </c>
      <c r="C152" s="144">
        <v>0</v>
      </c>
      <c r="D152" s="144">
        <v>0</v>
      </c>
      <c r="E152" s="144">
        <v>0</v>
      </c>
      <c r="F152" s="144">
        <v>0</v>
      </c>
      <c r="G152" s="144">
        <v>0</v>
      </c>
      <c r="H152" s="144">
        <v>0</v>
      </c>
      <c r="I152" s="144">
        <v>0</v>
      </c>
      <c r="J152" s="144">
        <v>0</v>
      </c>
      <c r="K152" s="144">
        <v>0</v>
      </c>
      <c r="L152" s="144">
        <v>0</v>
      </c>
      <c r="M152" s="144">
        <v>0</v>
      </c>
      <c r="N152" s="144">
        <v>0</v>
      </c>
      <c r="O152" s="144">
        <v>0</v>
      </c>
      <c r="P152" s="144">
        <v>0</v>
      </c>
      <c r="Q152" s="145"/>
      <c r="R152" s="145"/>
      <c r="S152" s="145"/>
      <c r="T152" s="145"/>
      <c r="U152" s="145"/>
      <c r="V152" s="145"/>
      <c r="W152" s="145"/>
      <c r="X152" s="145"/>
      <c r="Y152" s="145"/>
      <c r="Z152" s="145"/>
      <c r="AA152" s="145"/>
      <c r="AB152" s="145"/>
      <c r="AC152" s="145"/>
      <c r="AD152" s="145"/>
      <c r="AE152" s="144">
        <v>0</v>
      </c>
      <c r="AF152" s="144">
        <v>0</v>
      </c>
      <c r="AG152" s="144">
        <v>0</v>
      </c>
      <c r="AH152" s="144">
        <v>0</v>
      </c>
      <c r="AI152" s="144">
        <v>0</v>
      </c>
      <c r="AJ152" s="144">
        <v>0</v>
      </c>
      <c r="AK152" s="144">
        <v>0</v>
      </c>
      <c r="AL152" s="144">
        <v>0</v>
      </c>
      <c r="AM152" s="144">
        <v>0</v>
      </c>
      <c r="AN152" s="144">
        <v>0</v>
      </c>
      <c r="AO152" s="144">
        <v>0</v>
      </c>
      <c r="AP152" s="144">
        <v>0</v>
      </c>
      <c r="AQ152" s="144">
        <v>0</v>
      </c>
      <c r="AR152" s="144">
        <v>0</v>
      </c>
      <c r="AS152" s="144"/>
      <c r="AT152" s="144"/>
      <c r="AU152" s="144"/>
      <c r="AV152" s="144"/>
      <c r="AW152" s="144"/>
      <c r="AX152" s="144"/>
      <c r="AY152" s="144"/>
      <c r="AZ152" s="144"/>
      <c r="BA152" s="144"/>
      <c r="BB152" s="144"/>
      <c r="BC152" s="144"/>
      <c r="BD152" s="144"/>
      <c r="BE152" s="144"/>
      <c r="BF152" s="144"/>
    </row>
    <row r="153" spans="1:58" hidden="1">
      <c r="A153" s="143" t="s">
        <v>922</v>
      </c>
      <c r="B153" s="143" t="s">
        <v>901</v>
      </c>
      <c r="C153" s="144">
        <v>0</v>
      </c>
      <c r="D153" s="144">
        <v>0</v>
      </c>
      <c r="E153" s="144">
        <v>0</v>
      </c>
      <c r="F153" s="144">
        <v>0</v>
      </c>
      <c r="G153" s="144">
        <v>0</v>
      </c>
      <c r="H153" s="144">
        <v>0</v>
      </c>
      <c r="I153" s="144">
        <v>0</v>
      </c>
      <c r="J153" s="144">
        <v>0</v>
      </c>
      <c r="K153" s="144">
        <v>0</v>
      </c>
      <c r="L153" s="144">
        <v>0</v>
      </c>
      <c r="M153" s="144">
        <v>0</v>
      </c>
      <c r="N153" s="144">
        <v>0</v>
      </c>
      <c r="O153" s="144">
        <v>0</v>
      </c>
      <c r="P153" s="144">
        <v>0</v>
      </c>
      <c r="Q153" s="145"/>
      <c r="R153" s="145"/>
      <c r="S153" s="145"/>
      <c r="T153" s="145"/>
      <c r="U153" s="145"/>
      <c r="V153" s="145"/>
      <c r="W153" s="145"/>
      <c r="X153" s="145"/>
      <c r="Y153" s="145"/>
      <c r="Z153" s="145"/>
      <c r="AA153" s="145"/>
      <c r="AB153" s="145"/>
      <c r="AC153" s="145"/>
      <c r="AD153" s="145"/>
      <c r="AE153" s="144">
        <v>0</v>
      </c>
      <c r="AF153" s="144">
        <v>0</v>
      </c>
      <c r="AG153" s="144">
        <v>0</v>
      </c>
      <c r="AH153" s="144">
        <v>0</v>
      </c>
      <c r="AI153" s="144">
        <v>0</v>
      </c>
      <c r="AJ153" s="144">
        <v>0</v>
      </c>
      <c r="AK153" s="144">
        <v>0</v>
      </c>
      <c r="AL153" s="144">
        <v>0</v>
      </c>
      <c r="AM153" s="144">
        <v>0</v>
      </c>
      <c r="AN153" s="144">
        <v>0</v>
      </c>
      <c r="AO153" s="144">
        <v>0</v>
      </c>
      <c r="AP153" s="144">
        <v>0</v>
      </c>
      <c r="AQ153" s="144">
        <v>0</v>
      </c>
      <c r="AR153" s="144">
        <v>0</v>
      </c>
      <c r="AS153" s="144"/>
      <c r="AT153" s="144"/>
      <c r="AU153" s="144"/>
      <c r="AV153" s="144"/>
      <c r="AW153" s="144"/>
      <c r="AX153" s="144"/>
      <c r="AY153" s="144"/>
      <c r="AZ153" s="144"/>
      <c r="BA153" s="144"/>
      <c r="BB153" s="144"/>
      <c r="BC153" s="144"/>
      <c r="BD153" s="144"/>
      <c r="BE153" s="144"/>
      <c r="BF153" s="144"/>
    </row>
    <row r="154" spans="1:58" hidden="1">
      <c r="A154" s="143" t="s">
        <v>922</v>
      </c>
      <c r="B154" s="143" t="s">
        <v>902</v>
      </c>
      <c r="C154" s="144">
        <v>333</v>
      </c>
      <c r="D154" s="144">
        <v>330</v>
      </c>
      <c r="E154" s="144">
        <v>317</v>
      </c>
      <c r="F154" s="144">
        <v>338</v>
      </c>
      <c r="G154" s="144">
        <v>355</v>
      </c>
      <c r="H154" s="144">
        <v>351</v>
      </c>
      <c r="I154" s="144">
        <v>382</v>
      </c>
      <c r="J154" s="144">
        <v>442</v>
      </c>
      <c r="K154" s="144">
        <v>487</v>
      </c>
      <c r="L154" s="144">
        <v>526</v>
      </c>
      <c r="M154" s="144">
        <v>559</v>
      </c>
      <c r="N154" s="144">
        <v>500</v>
      </c>
      <c r="O154" s="144">
        <v>568</v>
      </c>
      <c r="P154" s="144">
        <v>550</v>
      </c>
      <c r="Q154" s="145">
        <v>283.02999999999997</v>
      </c>
      <c r="R154" s="145">
        <v>283.7</v>
      </c>
      <c r="S154" s="145">
        <v>256.02999999999997</v>
      </c>
      <c r="T154" s="145">
        <v>281.11</v>
      </c>
      <c r="U154" s="145">
        <v>285.79000000000002</v>
      </c>
      <c r="V154" s="145">
        <v>269.08</v>
      </c>
      <c r="W154" s="145">
        <v>281.06</v>
      </c>
      <c r="X154" s="145">
        <v>315.41000000000003</v>
      </c>
      <c r="Y154" s="145">
        <v>317.75</v>
      </c>
      <c r="Z154" s="145">
        <v>289.99</v>
      </c>
      <c r="AA154" s="145">
        <v>291.45</v>
      </c>
      <c r="AB154" s="145">
        <v>292.43</v>
      </c>
      <c r="AC154" s="145">
        <v>266.68</v>
      </c>
      <c r="AD154" s="145">
        <v>278.19</v>
      </c>
      <c r="AE154" s="144">
        <v>94248</v>
      </c>
      <c r="AF154" s="144">
        <v>93620</v>
      </c>
      <c r="AG154" s="144">
        <v>81161</v>
      </c>
      <c r="AH154" s="144">
        <v>95014</v>
      </c>
      <c r="AI154" s="144">
        <v>101457</v>
      </c>
      <c r="AJ154" s="144">
        <v>94448</v>
      </c>
      <c r="AK154" s="144">
        <v>107366</v>
      </c>
      <c r="AL154" s="144">
        <v>139411</v>
      </c>
      <c r="AM154" s="144">
        <v>154742</v>
      </c>
      <c r="AN154" s="144">
        <v>152534</v>
      </c>
      <c r="AO154" s="144">
        <v>162920</v>
      </c>
      <c r="AP154" s="144">
        <v>146216</v>
      </c>
      <c r="AQ154" s="144">
        <v>151472</v>
      </c>
      <c r="AR154" s="144">
        <v>153005</v>
      </c>
      <c r="AS154" s="144"/>
      <c r="AT154" s="144"/>
      <c r="AU154" s="144"/>
      <c r="AV154" s="144"/>
      <c r="AW154" s="144"/>
      <c r="AX154" s="144"/>
      <c r="AY154" s="144"/>
      <c r="AZ154" s="144"/>
      <c r="BA154" s="144"/>
      <c r="BB154" s="144"/>
      <c r="BC154" s="144"/>
      <c r="BD154" s="144"/>
      <c r="BE154" s="144"/>
      <c r="BF154" s="144"/>
    </row>
    <row r="155" spans="1:58" hidden="1">
      <c r="A155" s="143" t="s">
        <v>922</v>
      </c>
      <c r="B155" s="143" t="s">
        <v>903</v>
      </c>
      <c r="C155" s="144">
        <v>475</v>
      </c>
      <c r="D155" s="144">
        <v>464</v>
      </c>
      <c r="E155" s="144">
        <v>441</v>
      </c>
      <c r="F155" s="144">
        <v>452</v>
      </c>
      <c r="G155" s="144">
        <v>458</v>
      </c>
      <c r="H155" s="144">
        <v>467</v>
      </c>
      <c r="I155" s="144">
        <v>444</v>
      </c>
      <c r="J155" s="144">
        <v>503</v>
      </c>
      <c r="K155" s="144">
        <v>389</v>
      </c>
      <c r="L155" s="144">
        <v>395</v>
      </c>
      <c r="M155" s="144">
        <v>382</v>
      </c>
      <c r="N155" s="144">
        <v>376</v>
      </c>
      <c r="O155" s="144">
        <v>404</v>
      </c>
      <c r="P155" s="144">
        <v>390</v>
      </c>
      <c r="Q155" s="145">
        <v>290.99</v>
      </c>
      <c r="R155" s="145">
        <v>291.19</v>
      </c>
      <c r="S155" s="145">
        <v>291.56</v>
      </c>
      <c r="T155" s="145">
        <v>300.91000000000003</v>
      </c>
      <c r="U155" s="145">
        <v>306.60000000000002</v>
      </c>
      <c r="V155" s="145">
        <v>288.02999999999997</v>
      </c>
      <c r="W155" s="145">
        <v>312.45</v>
      </c>
      <c r="X155" s="145">
        <v>343.84</v>
      </c>
      <c r="Y155" s="145">
        <v>337.78</v>
      </c>
      <c r="Z155" s="145">
        <v>312.01</v>
      </c>
      <c r="AA155" s="145">
        <v>312.14999999999998</v>
      </c>
      <c r="AB155" s="145">
        <v>311.16000000000003</v>
      </c>
      <c r="AC155" s="145">
        <v>284.31</v>
      </c>
      <c r="AD155" s="145">
        <v>300.3</v>
      </c>
      <c r="AE155" s="144">
        <v>138221</v>
      </c>
      <c r="AF155" s="144">
        <v>135110</v>
      </c>
      <c r="AG155" s="144">
        <v>128577</v>
      </c>
      <c r="AH155" s="144">
        <v>136013</v>
      </c>
      <c r="AI155" s="144">
        <v>140423</v>
      </c>
      <c r="AJ155" s="144">
        <v>134509</v>
      </c>
      <c r="AK155" s="144">
        <v>138728</v>
      </c>
      <c r="AL155" s="144">
        <v>172952</v>
      </c>
      <c r="AM155" s="144">
        <v>131396</v>
      </c>
      <c r="AN155" s="144">
        <v>123243</v>
      </c>
      <c r="AO155" s="144">
        <v>119243</v>
      </c>
      <c r="AP155" s="144">
        <v>116996</v>
      </c>
      <c r="AQ155" s="144">
        <v>114860</v>
      </c>
      <c r="AR155" s="144">
        <v>117118</v>
      </c>
      <c r="AS155" s="144"/>
      <c r="AT155" s="144"/>
      <c r="AU155" s="144"/>
      <c r="AV155" s="144"/>
      <c r="AW155" s="144"/>
      <c r="AX155" s="144"/>
      <c r="AY155" s="144"/>
      <c r="AZ155" s="144"/>
      <c r="BA155" s="144"/>
      <c r="BB155" s="144"/>
      <c r="BC155" s="144"/>
      <c r="BD155" s="144"/>
      <c r="BE155" s="144"/>
      <c r="BF155" s="144"/>
    </row>
    <row r="156" spans="1:58" hidden="1">
      <c r="A156" s="143" t="s">
        <v>922</v>
      </c>
      <c r="B156" s="143" t="s">
        <v>904</v>
      </c>
      <c r="C156" s="144">
        <v>808</v>
      </c>
      <c r="D156" s="144">
        <v>794</v>
      </c>
      <c r="E156" s="144">
        <v>758</v>
      </c>
      <c r="F156" s="144">
        <v>790</v>
      </c>
      <c r="G156" s="144">
        <v>813</v>
      </c>
      <c r="H156" s="144">
        <v>818</v>
      </c>
      <c r="I156" s="144">
        <v>826</v>
      </c>
      <c r="J156" s="144">
        <v>945</v>
      </c>
      <c r="K156" s="144">
        <v>876</v>
      </c>
      <c r="L156" s="144">
        <v>921</v>
      </c>
      <c r="M156" s="144">
        <v>941</v>
      </c>
      <c r="N156" s="144">
        <v>876</v>
      </c>
      <c r="O156" s="144">
        <v>972</v>
      </c>
      <c r="P156" s="144">
        <v>940</v>
      </c>
      <c r="Q156" s="145">
        <v>287.70999999999998</v>
      </c>
      <c r="R156" s="145">
        <v>288.07</v>
      </c>
      <c r="S156" s="145">
        <v>276.7</v>
      </c>
      <c r="T156" s="145">
        <v>292.44</v>
      </c>
      <c r="U156" s="145">
        <v>297.52</v>
      </c>
      <c r="V156" s="145">
        <v>279.89999999999998</v>
      </c>
      <c r="W156" s="145">
        <v>297.93</v>
      </c>
      <c r="X156" s="145">
        <v>330.54</v>
      </c>
      <c r="Y156" s="145">
        <v>326.64</v>
      </c>
      <c r="Z156" s="145">
        <v>299.43</v>
      </c>
      <c r="AA156" s="145">
        <v>299.85000000000002</v>
      </c>
      <c r="AB156" s="145">
        <v>300.47000000000003</v>
      </c>
      <c r="AC156" s="145">
        <v>274</v>
      </c>
      <c r="AD156" s="145">
        <v>287.36</v>
      </c>
      <c r="AE156" s="144">
        <v>232469</v>
      </c>
      <c r="AF156" s="144">
        <v>228730</v>
      </c>
      <c r="AG156" s="144">
        <v>209738</v>
      </c>
      <c r="AH156" s="144">
        <v>231027</v>
      </c>
      <c r="AI156" s="144">
        <v>241880</v>
      </c>
      <c r="AJ156" s="144">
        <v>228957</v>
      </c>
      <c r="AK156" s="144">
        <v>246094</v>
      </c>
      <c r="AL156" s="144">
        <v>312363</v>
      </c>
      <c r="AM156" s="144">
        <v>286138</v>
      </c>
      <c r="AN156" s="144">
        <v>275777</v>
      </c>
      <c r="AO156" s="144">
        <v>282163</v>
      </c>
      <c r="AP156" s="144">
        <v>263212</v>
      </c>
      <c r="AQ156" s="144">
        <v>266332</v>
      </c>
      <c r="AR156" s="144">
        <v>270123</v>
      </c>
      <c r="AS156" s="144"/>
      <c r="AT156" s="144"/>
      <c r="AU156" s="144"/>
      <c r="AV156" s="144"/>
      <c r="AW156" s="144"/>
      <c r="AX156" s="144"/>
      <c r="AY156" s="144"/>
      <c r="AZ156" s="144"/>
      <c r="BA156" s="144"/>
      <c r="BB156" s="144"/>
      <c r="BC156" s="144"/>
      <c r="BD156" s="144"/>
      <c r="BE156" s="144"/>
      <c r="BF156" s="144"/>
    </row>
    <row r="157" spans="1:58" hidden="1">
      <c r="A157" s="143" t="s">
        <v>922</v>
      </c>
      <c r="B157" s="143" t="s">
        <v>905</v>
      </c>
      <c r="C157" s="144">
        <v>809</v>
      </c>
      <c r="D157" s="144">
        <v>795</v>
      </c>
      <c r="E157" s="144">
        <v>758</v>
      </c>
      <c r="F157" s="144">
        <v>790</v>
      </c>
      <c r="G157" s="144">
        <v>813</v>
      </c>
      <c r="H157" s="144">
        <v>818</v>
      </c>
      <c r="I157" s="144">
        <v>826</v>
      </c>
      <c r="J157" s="144">
        <v>945</v>
      </c>
      <c r="K157" s="144">
        <v>876</v>
      </c>
      <c r="L157" s="144">
        <v>921</v>
      </c>
      <c r="M157" s="144">
        <v>961</v>
      </c>
      <c r="N157" s="144">
        <v>876</v>
      </c>
      <c r="O157" s="144">
        <v>972</v>
      </c>
      <c r="P157" s="144">
        <v>940</v>
      </c>
      <c r="Q157" s="145">
        <v>287.69</v>
      </c>
      <c r="R157" s="145">
        <v>288.10000000000002</v>
      </c>
      <c r="S157" s="145">
        <v>276.7</v>
      </c>
      <c r="T157" s="145">
        <v>292.44</v>
      </c>
      <c r="U157" s="145">
        <v>297.52</v>
      </c>
      <c r="V157" s="145">
        <v>279.89999999999998</v>
      </c>
      <c r="W157" s="145">
        <v>297.93</v>
      </c>
      <c r="X157" s="145">
        <v>330.54</v>
      </c>
      <c r="Y157" s="145">
        <v>326.64</v>
      </c>
      <c r="Z157" s="145">
        <v>299.43</v>
      </c>
      <c r="AA157" s="145">
        <v>299.73</v>
      </c>
      <c r="AB157" s="145">
        <v>300.47000000000003</v>
      </c>
      <c r="AC157" s="145">
        <v>274</v>
      </c>
      <c r="AD157" s="145">
        <v>287.36</v>
      </c>
      <c r="AE157" s="144">
        <v>232744</v>
      </c>
      <c r="AF157" s="144">
        <v>229038</v>
      </c>
      <c r="AG157" s="144">
        <v>209738</v>
      </c>
      <c r="AH157" s="144">
        <v>231027</v>
      </c>
      <c r="AI157" s="144">
        <v>241880</v>
      </c>
      <c r="AJ157" s="144">
        <v>228957</v>
      </c>
      <c r="AK157" s="144">
        <v>246094</v>
      </c>
      <c r="AL157" s="144">
        <v>312363</v>
      </c>
      <c r="AM157" s="144">
        <v>286138</v>
      </c>
      <c r="AN157" s="144">
        <v>275777</v>
      </c>
      <c r="AO157" s="144">
        <v>288043</v>
      </c>
      <c r="AP157" s="144">
        <v>263212</v>
      </c>
      <c r="AQ157" s="144">
        <v>266332</v>
      </c>
      <c r="AR157" s="144">
        <v>270123</v>
      </c>
      <c r="AS157" s="144"/>
      <c r="AT157" s="144"/>
      <c r="AU157" s="144"/>
      <c r="AV157" s="144"/>
      <c r="AW157" s="144"/>
      <c r="AX157" s="144"/>
      <c r="AY157" s="144"/>
      <c r="AZ157" s="144"/>
      <c r="BA157" s="144"/>
      <c r="BB157" s="144"/>
      <c r="BC157" s="144"/>
      <c r="BD157" s="144"/>
      <c r="BE157" s="144"/>
      <c r="BF157" s="144"/>
    </row>
    <row r="158" spans="1:58" hidden="1">
      <c r="A158" s="143" t="s">
        <v>922</v>
      </c>
      <c r="B158" s="143" t="s">
        <v>906</v>
      </c>
      <c r="C158" s="144">
        <v>0</v>
      </c>
      <c r="D158" s="144">
        <v>0</v>
      </c>
      <c r="E158" s="144">
        <v>0</v>
      </c>
      <c r="F158" s="144">
        <v>0</v>
      </c>
      <c r="G158" s="144">
        <v>0</v>
      </c>
      <c r="H158" s="144">
        <v>0</v>
      </c>
      <c r="I158" s="144">
        <v>0</v>
      </c>
      <c r="J158" s="144">
        <v>0</v>
      </c>
      <c r="K158" s="144">
        <v>0</v>
      </c>
      <c r="L158" s="144">
        <v>0</v>
      </c>
      <c r="M158" s="144">
        <v>0</v>
      </c>
      <c r="N158" s="144">
        <v>0</v>
      </c>
      <c r="O158" s="144">
        <v>0</v>
      </c>
      <c r="P158" s="144">
        <v>0</v>
      </c>
      <c r="Q158" s="145"/>
      <c r="R158" s="145"/>
      <c r="S158" s="145"/>
      <c r="T158" s="145"/>
      <c r="U158" s="145"/>
      <c r="V158" s="145"/>
      <c r="W158" s="145"/>
      <c r="X158" s="145"/>
      <c r="Y158" s="145"/>
      <c r="Z158" s="145"/>
      <c r="AA158" s="145"/>
      <c r="AB158" s="145"/>
      <c r="AC158" s="145"/>
      <c r="AD158" s="145"/>
      <c r="AE158" s="144">
        <v>0</v>
      </c>
      <c r="AF158" s="144">
        <v>0</v>
      </c>
      <c r="AG158" s="144">
        <v>0</v>
      </c>
      <c r="AH158" s="144">
        <v>0</v>
      </c>
      <c r="AI158" s="144">
        <v>0</v>
      </c>
      <c r="AJ158" s="144">
        <v>0</v>
      </c>
      <c r="AK158" s="144">
        <v>0</v>
      </c>
      <c r="AL158" s="144">
        <v>0</v>
      </c>
      <c r="AM158" s="144">
        <v>0</v>
      </c>
      <c r="AN158" s="144">
        <v>0</v>
      </c>
      <c r="AO158" s="144">
        <v>0</v>
      </c>
      <c r="AP158" s="144">
        <v>0</v>
      </c>
      <c r="AQ158" s="144">
        <v>0</v>
      </c>
      <c r="AR158" s="144">
        <v>0</v>
      </c>
      <c r="AS158" s="144"/>
      <c r="AT158" s="144"/>
      <c r="AU158" s="144"/>
      <c r="AV158" s="144"/>
      <c r="AW158" s="144"/>
      <c r="AX158" s="144"/>
      <c r="AY158" s="144"/>
      <c r="AZ158" s="144"/>
      <c r="BA158" s="144"/>
      <c r="BB158" s="144"/>
      <c r="BC158" s="144"/>
      <c r="BD158" s="144"/>
      <c r="BE158" s="144"/>
      <c r="BF158" s="144"/>
    </row>
    <row r="159" spans="1:58" hidden="1">
      <c r="A159" s="143" t="s">
        <v>922</v>
      </c>
      <c r="B159" s="143" t="s">
        <v>907</v>
      </c>
      <c r="C159" s="144">
        <v>0</v>
      </c>
      <c r="D159" s="144">
        <v>0</v>
      </c>
      <c r="E159" s="144">
        <v>0</v>
      </c>
      <c r="F159" s="144">
        <v>0</v>
      </c>
      <c r="G159" s="144">
        <v>0</v>
      </c>
      <c r="H159" s="144">
        <v>0</v>
      </c>
      <c r="I159" s="144">
        <v>0</v>
      </c>
      <c r="J159" s="144">
        <v>0</v>
      </c>
      <c r="K159" s="144">
        <v>0</v>
      </c>
      <c r="L159" s="144">
        <v>0</v>
      </c>
      <c r="M159" s="144">
        <v>0</v>
      </c>
      <c r="N159" s="144">
        <v>0</v>
      </c>
      <c r="O159" s="144">
        <v>0</v>
      </c>
      <c r="P159" s="144">
        <v>0</v>
      </c>
      <c r="Q159" s="145"/>
      <c r="R159" s="145"/>
      <c r="S159" s="145"/>
      <c r="T159" s="145"/>
      <c r="U159" s="145"/>
      <c r="V159" s="145"/>
      <c r="W159" s="145"/>
      <c r="X159" s="145"/>
      <c r="Y159" s="145"/>
      <c r="Z159" s="145"/>
      <c r="AA159" s="145"/>
      <c r="AB159" s="145"/>
      <c r="AC159" s="145"/>
      <c r="AD159" s="145"/>
      <c r="AE159" s="144">
        <v>0</v>
      </c>
      <c r="AF159" s="144">
        <v>0</v>
      </c>
      <c r="AG159" s="144">
        <v>0</v>
      </c>
      <c r="AH159" s="144">
        <v>0</v>
      </c>
      <c r="AI159" s="144">
        <v>0</v>
      </c>
      <c r="AJ159" s="144">
        <v>0</v>
      </c>
      <c r="AK159" s="144">
        <v>0</v>
      </c>
      <c r="AL159" s="144">
        <v>0</v>
      </c>
      <c r="AM159" s="144">
        <v>0</v>
      </c>
      <c r="AN159" s="144">
        <v>0</v>
      </c>
      <c r="AO159" s="144">
        <v>0</v>
      </c>
      <c r="AP159" s="144">
        <v>0</v>
      </c>
      <c r="AQ159" s="144">
        <v>0</v>
      </c>
      <c r="AR159" s="144">
        <v>0</v>
      </c>
      <c r="AS159" s="144"/>
      <c r="AT159" s="144"/>
      <c r="AU159" s="144"/>
      <c r="AV159" s="144"/>
      <c r="AW159" s="144"/>
      <c r="AX159" s="144"/>
      <c r="AY159" s="144"/>
      <c r="AZ159" s="144"/>
      <c r="BA159" s="144"/>
      <c r="BB159" s="144"/>
      <c r="BC159" s="144"/>
      <c r="BD159" s="144"/>
      <c r="BE159" s="144"/>
      <c r="BF159" s="144"/>
    </row>
    <row r="160" spans="1:58" hidden="1">
      <c r="A160" s="143" t="s">
        <v>922</v>
      </c>
      <c r="B160" s="143" t="s">
        <v>908</v>
      </c>
      <c r="C160" s="144">
        <v>0</v>
      </c>
      <c r="D160" s="144">
        <v>0</v>
      </c>
      <c r="E160" s="144">
        <v>0</v>
      </c>
      <c r="F160" s="144">
        <v>0</v>
      </c>
      <c r="G160" s="144">
        <v>0</v>
      </c>
      <c r="H160" s="144">
        <v>0</v>
      </c>
      <c r="I160" s="144">
        <v>0</v>
      </c>
      <c r="J160" s="144">
        <v>0</v>
      </c>
      <c r="K160" s="144">
        <v>0</v>
      </c>
      <c r="L160" s="144">
        <v>0</v>
      </c>
      <c r="M160" s="144">
        <v>0</v>
      </c>
      <c r="N160" s="144">
        <v>0</v>
      </c>
      <c r="O160" s="144">
        <v>0</v>
      </c>
      <c r="P160" s="144">
        <v>0</v>
      </c>
      <c r="Q160" s="145"/>
      <c r="R160" s="145"/>
      <c r="S160" s="145"/>
      <c r="T160" s="145"/>
      <c r="U160" s="145"/>
      <c r="V160" s="145"/>
      <c r="W160" s="145"/>
      <c r="X160" s="145"/>
      <c r="Y160" s="145"/>
      <c r="Z160" s="145"/>
      <c r="AA160" s="145"/>
      <c r="AB160" s="145"/>
      <c r="AC160" s="145"/>
      <c r="AD160" s="145"/>
      <c r="AE160" s="144">
        <v>0</v>
      </c>
      <c r="AF160" s="144">
        <v>0</v>
      </c>
      <c r="AG160" s="144">
        <v>0</v>
      </c>
      <c r="AH160" s="144">
        <v>0</v>
      </c>
      <c r="AI160" s="144">
        <v>0</v>
      </c>
      <c r="AJ160" s="144">
        <v>0</v>
      </c>
      <c r="AK160" s="144">
        <v>0</v>
      </c>
      <c r="AL160" s="144">
        <v>0</v>
      </c>
      <c r="AM160" s="144">
        <v>0</v>
      </c>
      <c r="AN160" s="144">
        <v>0</v>
      </c>
      <c r="AO160" s="144">
        <v>0</v>
      </c>
      <c r="AP160" s="144">
        <v>0</v>
      </c>
      <c r="AQ160" s="144">
        <v>0</v>
      </c>
      <c r="AR160" s="144">
        <v>0</v>
      </c>
      <c r="AS160" s="144"/>
      <c r="AT160" s="144"/>
      <c r="AU160" s="144"/>
      <c r="AV160" s="144"/>
      <c r="AW160" s="144"/>
      <c r="AX160" s="144"/>
      <c r="AY160" s="144"/>
      <c r="AZ160" s="144"/>
      <c r="BA160" s="144"/>
      <c r="BB160" s="144"/>
      <c r="BC160" s="144"/>
      <c r="BD160" s="144"/>
      <c r="BE160" s="144"/>
      <c r="BF160" s="144"/>
    </row>
    <row r="161" spans="1:58" hidden="1">
      <c r="A161" s="143" t="s">
        <v>922</v>
      </c>
      <c r="B161" s="143" t="s">
        <v>909</v>
      </c>
      <c r="C161" s="144">
        <v>0</v>
      </c>
      <c r="D161" s="144">
        <v>0</v>
      </c>
      <c r="E161" s="144">
        <v>0</v>
      </c>
      <c r="F161" s="144">
        <v>0</v>
      </c>
      <c r="G161" s="144">
        <v>0</v>
      </c>
      <c r="H161" s="144">
        <v>0</v>
      </c>
      <c r="I161" s="144">
        <v>0</v>
      </c>
      <c r="J161" s="144">
        <v>0</v>
      </c>
      <c r="K161" s="144">
        <v>0</v>
      </c>
      <c r="L161" s="144">
        <v>0</v>
      </c>
      <c r="M161" s="144">
        <v>0</v>
      </c>
      <c r="N161" s="144">
        <v>0</v>
      </c>
      <c r="O161" s="144">
        <v>0</v>
      </c>
      <c r="P161" s="144">
        <v>0</v>
      </c>
      <c r="Q161" s="145"/>
      <c r="R161" s="145"/>
      <c r="S161" s="145"/>
      <c r="T161" s="145"/>
      <c r="U161" s="145"/>
      <c r="V161" s="145"/>
      <c r="W161" s="145"/>
      <c r="X161" s="145"/>
      <c r="Y161" s="145"/>
      <c r="Z161" s="145"/>
      <c r="AA161" s="145"/>
      <c r="AB161" s="145"/>
      <c r="AC161" s="145"/>
      <c r="AD161" s="145"/>
      <c r="AE161" s="144">
        <v>0</v>
      </c>
      <c r="AF161" s="144">
        <v>0</v>
      </c>
      <c r="AG161" s="144">
        <v>0</v>
      </c>
      <c r="AH161" s="144">
        <v>0</v>
      </c>
      <c r="AI161" s="144">
        <v>0</v>
      </c>
      <c r="AJ161" s="144">
        <v>0</v>
      </c>
      <c r="AK161" s="144">
        <v>0</v>
      </c>
      <c r="AL161" s="144">
        <v>0</v>
      </c>
      <c r="AM161" s="144">
        <v>0</v>
      </c>
      <c r="AN161" s="144">
        <v>0</v>
      </c>
      <c r="AO161" s="144">
        <v>0</v>
      </c>
      <c r="AP161" s="144">
        <v>0</v>
      </c>
      <c r="AQ161" s="144">
        <v>0</v>
      </c>
      <c r="AR161" s="144">
        <v>0</v>
      </c>
      <c r="AS161" s="144"/>
      <c r="AT161" s="144"/>
      <c r="AU161" s="144"/>
      <c r="AV161" s="144"/>
      <c r="AW161" s="144"/>
      <c r="AX161" s="144"/>
      <c r="AY161" s="144"/>
      <c r="AZ161" s="144"/>
      <c r="BA161" s="144"/>
      <c r="BB161" s="144"/>
      <c r="BC161" s="144"/>
      <c r="BD161" s="144"/>
      <c r="BE161" s="144"/>
      <c r="BF161" s="144"/>
    </row>
    <row r="162" spans="1:58" hidden="1">
      <c r="A162" s="143" t="s">
        <v>922</v>
      </c>
      <c r="B162" s="143" t="s">
        <v>910</v>
      </c>
      <c r="C162" s="144">
        <v>809</v>
      </c>
      <c r="D162" s="144">
        <v>795</v>
      </c>
      <c r="E162" s="144">
        <v>758</v>
      </c>
      <c r="F162" s="144">
        <v>790</v>
      </c>
      <c r="G162" s="144">
        <v>813</v>
      </c>
      <c r="H162" s="144">
        <v>818</v>
      </c>
      <c r="I162" s="144">
        <v>826</v>
      </c>
      <c r="J162" s="144">
        <v>945</v>
      </c>
      <c r="K162" s="144">
        <v>876</v>
      </c>
      <c r="L162" s="144">
        <v>921</v>
      </c>
      <c r="M162" s="144">
        <v>961</v>
      </c>
      <c r="N162" s="144">
        <v>876</v>
      </c>
      <c r="O162" s="144">
        <v>972</v>
      </c>
      <c r="P162" s="144">
        <v>940</v>
      </c>
      <c r="Q162" s="145"/>
      <c r="R162" s="145"/>
      <c r="S162" s="145"/>
      <c r="T162" s="145"/>
      <c r="U162" s="145"/>
      <c r="V162" s="145"/>
      <c r="W162" s="145"/>
      <c r="X162" s="145"/>
      <c r="Y162" s="145"/>
      <c r="Z162" s="145"/>
      <c r="AA162" s="145"/>
      <c r="AB162" s="145"/>
      <c r="AC162" s="145"/>
      <c r="AD162" s="145"/>
      <c r="AE162" s="144">
        <v>232744</v>
      </c>
      <c r="AF162" s="144">
        <v>229038</v>
      </c>
      <c r="AG162" s="144">
        <v>209738</v>
      </c>
      <c r="AH162" s="144">
        <v>231027</v>
      </c>
      <c r="AI162" s="144">
        <v>241880</v>
      </c>
      <c r="AJ162" s="144">
        <v>228957</v>
      </c>
      <c r="AK162" s="144">
        <v>246094</v>
      </c>
      <c r="AL162" s="144">
        <v>312363</v>
      </c>
      <c r="AM162" s="144">
        <v>286138</v>
      </c>
      <c r="AN162" s="144">
        <v>275777</v>
      </c>
      <c r="AO162" s="144">
        <v>288043</v>
      </c>
      <c r="AP162" s="144">
        <v>263212</v>
      </c>
      <c r="AQ162" s="144">
        <v>266332</v>
      </c>
      <c r="AR162" s="144">
        <v>270123</v>
      </c>
      <c r="AS162" s="144"/>
      <c r="AT162" s="144"/>
      <c r="AU162" s="144"/>
      <c r="AV162" s="144"/>
      <c r="AW162" s="144"/>
      <c r="AX162" s="144"/>
      <c r="AY162" s="144"/>
      <c r="AZ162" s="144"/>
      <c r="BA162" s="144"/>
      <c r="BB162" s="144"/>
      <c r="BC162" s="144"/>
      <c r="BD162" s="144"/>
      <c r="BE162" s="144"/>
      <c r="BF162" s="144"/>
    </row>
    <row r="163" spans="1:58" hidden="1">
      <c r="A163" s="143" t="s">
        <v>923</v>
      </c>
      <c r="B163" s="143" t="s">
        <v>899</v>
      </c>
      <c r="C163" s="144">
        <v>0</v>
      </c>
      <c r="D163" s="144">
        <v>0</v>
      </c>
      <c r="E163" s="144">
        <v>0</v>
      </c>
      <c r="F163" s="144">
        <v>0</v>
      </c>
      <c r="G163" s="144">
        <v>0</v>
      </c>
      <c r="H163" s="144">
        <v>0</v>
      </c>
      <c r="I163" s="144">
        <v>0</v>
      </c>
      <c r="J163" s="144">
        <v>0</v>
      </c>
      <c r="K163" s="144">
        <v>0</v>
      </c>
      <c r="L163" s="144">
        <v>0</v>
      </c>
      <c r="M163" s="144">
        <v>0</v>
      </c>
      <c r="N163" s="144">
        <v>0</v>
      </c>
      <c r="O163" s="144">
        <v>0</v>
      </c>
      <c r="P163" s="144">
        <v>0</v>
      </c>
      <c r="Q163" s="145"/>
      <c r="R163" s="145"/>
      <c r="S163" s="145"/>
      <c r="T163" s="145"/>
      <c r="U163" s="145"/>
      <c r="V163" s="145"/>
      <c r="W163" s="145"/>
      <c r="X163" s="145"/>
      <c r="Y163" s="145"/>
      <c r="Z163" s="145"/>
      <c r="AA163" s="145"/>
      <c r="AB163" s="145"/>
      <c r="AC163" s="145"/>
      <c r="AD163" s="145"/>
      <c r="AE163" s="144">
        <v>0</v>
      </c>
      <c r="AF163" s="144">
        <v>0</v>
      </c>
      <c r="AG163" s="144">
        <v>0</v>
      </c>
      <c r="AH163" s="144">
        <v>0</v>
      </c>
      <c r="AI163" s="144">
        <v>0</v>
      </c>
      <c r="AJ163" s="144">
        <v>0</v>
      </c>
      <c r="AK163" s="144">
        <v>0</v>
      </c>
      <c r="AL163" s="144">
        <v>0</v>
      </c>
      <c r="AM163" s="144">
        <v>0</v>
      </c>
      <c r="AN163" s="144">
        <v>0</v>
      </c>
      <c r="AO163" s="144">
        <v>0</v>
      </c>
      <c r="AP163" s="144">
        <v>0</v>
      </c>
      <c r="AQ163" s="144">
        <v>0</v>
      </c>
      <c r="AR163" s="144">
        <v>0</v>
      </c>
      <c r="AS163" s="144"/>
      <c r="AT163" s="144"/>
      <c r="AU163" s="144"/>
      <c r="AV163" s="144"/>
      <c r="AW163" s="144"/>
      <c r="AX163" s="144"/>
      <c r="AY163" s="144"/>
      <c r="AZ163" s="144"/>
      <c r="BA163" s="144"/>
      <c r="BB163" s="144"/>
      <c r="BC163" s="144"/>
      <c r="BD163" s="144"/>
      <c r="BE163" s="144"/>
      <c r="BF163" s="144"/>
    </row>
    <row r="164" spans="1:58" hidden="1">
      <c r="A164" s="143" t="s">
        <v>923</v>
      </c>
      <c r="B164" s="143" t="s">
        <v>900</v>
      </c>
      <c r="C164" s="144">
        <v>0</v>
      </c>
      <c r="D164" s="144">
        <v>0</v>
      </c>
      <c r="E164" s="144">
        <v>0</v>
      </c>
      <c r="F164" s="144">
        <v>0</v>
      </c>
      <c r="G164" s="144">
        <v>0</v>
      </c>
      <c r="H164" s="144">
        <v>0</v>
      </c>
      <c r="I164" s="144">
        <v>0</v>
      </c>
      <c r="J164" s="144">
        <v>0</v>
      </c>
      <c r="K164" s="144">
        <v>0</v>
      </c>
      <c r="L164" s="144">
        <v>0</v>
      </c>
      <c r="M164" s="144">
        <v>0</v>
      </c>
      <c r="N164" s="144">
        <v>0</v>
      </c>
      <c r="O164" s="144">
        <v>0</v>
      </c>
      <c r="P164" s="144">
        <v>0</v>
      </c>
      <c r="Q164" s="145"/>
      <c r="R164" s="145"/>
      <c r="S164" s="145"/>
      <c r="T164" s="145"/>
      <c r="U164" s="145"/>
      <c r="V164" s="145"/>
      <c r="W164" s="145"/>
      <c r="X164" s="145"/>
      <c r="Y164" s="145"/>
      <c r="Z164" s="145"/>
      <c r="AA164" s="145"/>
      <c r="AB164" s="145"/>
      <c r="AC164" s="145"/>
      <c r="AD164" s="145"/>
      <c r="AE164" s="144">
        <v>0</v>
      </c>
      <c r="AF164" s="144">
        <v>0</v>
      </c>
      <c r="AG164" s="144">
        <v>0</v>
      </c>
      <c r="AH164" s="144">
        <v>0</v>
      </c>
      <c r="AI164" s="144">
        <v>0</v>
      </c>
      <c r="AJ164" s="144">
        <v>0</v>
      </c>
      <c r="AK164" s="144">
        <v>0</v>
      </c>
      <c r="AL164" s="144">
        <v>0</v>
      </c>
      <c r="AM164" s="144">
        <v>0</v>
      </c>
      <c r="AN164" s="144">
        <v>0</v>
      </c>
      <c r="AO164" s="144">
        <v>0</v>
      </c>
      <c r="AP164" s="144">
        <v>0</v>
      </c>
      <c r="AQ164" s="144">
        <v>0</v>
      </c>
      <c r="AR164" s="144">
        <v>0</v>
      </c>
      <c r="AS164" s="144"/>
      <c r="AT164" s="144"/>
      <c r="AU164" s="144"/>
      <c r="AV164" s="144"/>
      <c r="AW164" s="144"/>
      <c r="AX164" s="144"/>
      <c r="AY164" s="144"/>
      <c r="AZ164" s="144"/>
      <c r="BA164" s="144"/>
      <c r="BB164" s="144"/>
      <c r="BC164" s="144"/>
      <c r="BD164" s="144"/>
      <c r="BE164" s="144"/>
      <c r="BF164" s="144"/>
    </row>
    <row r="165" spans="1:58" hidden="1">
      <c r="A165" s="143" t="s">
        <v>923</v>
      </c>
      <c r="B165" s="143" t="s">
        <v>901</v>
      </c>
      <c r="C165" s="144">
        <v>0</v>
      </c>
      <c r="D165" s="144">
        <v>0</v>
      </c>
      <c r="E165" s="144">
        <v>0</v>
      </c>
      <c r="F165" s="144">
        <v>0</v>
      </c>
      <c r="G165" s="144">
        <v>0</v>
      </c>
      <c r="H165" s="144">
        <v>0</v>
      </c>
      <c r="I165" s="144">
        <v>0</v>
      </c>
      <c r="J165" s="144">
        <v>0</v>
      </c>
      <c r="K165" s="144">
        <v>0</v>
      </c>
      <c r="L165" s="144">
        <v>0</v>
      </c>
      <c r="M165" s="144">
        <v>0</v>
      </c>
      <c r="N165" s="144">
        <v>0</v>
      </c>
      <c r="O165" s="144">
        <v>0</v>
      </c>
      <c r="P165" s="144">
        <v>0</v>
      </c>
      <c r="Q165" s="145"/>
      <c r="R165" s="145"/>
      <c r="S165" s="145"/>
      <c r="T165" s="145"/>
      <c r="U165" s="145"/>
      <c r="V165" s="145"/>
      <c r="W165" s="145"/>
      <c r="X165" s="145"/>
      <c r="Y165" s="145"/>
      <c r="Z165" s="145"/>
      <c r="AA165" s="145"/>
      <c r="AB165" s="145"/>
      <c r="AC165" s="145"/>
      <c r="AD165" s="145"/>
      <c r="AE165" s="144">
        <v>0</v>
      </c>
      <c r="AF165" s="144">
        <v>0</v>
      </c>
      <c r="AG165" s="144">
        <v>0</v>
      </c>
      <c r="AH165" s="144">
        <v>0</v>
      </c>
      <c r="AI165" s="144">
        <v>0</v>
      </c>
      <c r="AJ165" s="144">
        <v>0</v>
      </c>
      <c r="AK165" s="144">
        <v>0</v>
      </c>
      <c r="AL165" s="144">
        <v>0</v>
      </c>
      <c r="AM165" s="144">
        <v>0</v>
      </c>
      <c r="AN165" s="144">
        <v>0</v>
      </c>
      <c r="AO165" s="144">
        <v>0</v>
      </c>
      <c r="AP165" s="144">
        <v>0</v>
      </c>
      <c r="AQ165" s="144">
        <v>0</v>
      </c>
      <c r="AR165" s="144">
        <v>0</v>
      </c>
      <c r="AS165" s="144"/>
      <c r="AT165" s="144"/>
      <c r="AU165" s="144"/>
      <c r="AV165" s="144"/>
      <c r="AW165" s="144"/>
      <c r="AX165" s="144"/>
      <c r="AY165" s="144"/>
      <c r="AZ165" s="144"/>
      <c r="BA165" s="144"/>
      <c r="BB165" s="144"/>
      <c r="BC165" s="144"/>
      <c r="BD165" s="144"/>
      <c r="BE165" s="144"/>
      <c r="BF165" s="144"/>
    </row>
    <row r="166" spans="1:58" hidden="1">
      <c r="A166" s="143" t="s">
        <v>923</v>
      </c>
      <c r="B166" s="143" t="s">
        <v>902</v>
      </c>
      <c r="C166" s="144">
        <v>24</v>
      </c>
      <c r="D166" s="144">
        <v>24</v>
      </c>
      <c r="E166" s="144">
        <v>18</v>
      </c>
      <c r="F166" s="144">
        <v>18</v>
      </c>
      <c r="G166" s="144">
        <v>17</v>
      </c>
      <c r="H166" s="144">
        <v>18</v>
      </c>
      <c r="I166" s="144">
        <v>18</v>
      </c>
      <c r="J166" s="144">
        <v>22</v>
      </c>
      <c r="K166" s="144">
        <v>21</v>
      </c>
      <c r="L166" s="144">
        <v>19</v>
      </c>
      <c r="M166" s="144">
        <v>18</v>
      </c>
      <c r="N166" s="144">
        <v>19</v>
      </c>
      <c r="O166" s="144">
        <v>21</v>
      </c>
      <c r="P166" s="144">
        <v>20</v>
      </c>
      <c r="Q166" s="145">
        <v>250</v>
      </c>
      <c r="R166" s="145">
        <v>250</v>
      </c>
      <c r="S166" s="145">
        <v>250</v>
      </c>
      <c r="T166" s="145">
        <v>250</v>
      </c>
      <c r="U166" s="145">
        <v>250</v>
      </c>
      <c r="V166" s="145">
        <v>250</v>
      </c>
      <c r="W166" s="145">
        <v>250</v>
      </c>
      <c r="X166" s="145">
        <v>250</v>
      </c>
      <c r="Y166" s="145">
        <v>250</v>
      </c>
      <c r="Z166" s="145">
        <v>250</v>
      </c>
      <c r="AA166" s="145">
        <v>250</v>
      </c>
      <c r="AB166" s="145">
        <v>250</v>
      </c>
      <c r="AC166" s="145">
        <v>200</v>
      </c>
      <c r="AD166" s="145">
        <v>200</v>
      </c>
      <c r="AE166" s="144">
        <v>6000</v>
      </c>
      <c r="AF166" s="144">
        <v>6000</v>
      </c>
      <c r="AG166" s="144">
        <v>4500</v>
      </c>
      <c r="AH166" s="144">
        <v>4500</v>
      </c>
      <c r="AI166" s="144">
        <v>4250</v>
      </c>
      <c r="AJ166" s="144">
        <v>4500</v>
      </c>
      <c r="AK166" s="144">
        <v>4500</v>
      </c>
      <c r="AL166" s="144">
        <v>5500</v>
      </c>
      <c r="AM166" s="144">
        <v>5250</v>
      </c>
      <c r="AN166" s="144">
        <v>4750</v>
      </c>
      <c r="AO166" s="144">
        <v>4500</v>
      </c>
      <c r="AP166" s="144">
        <v>4750</v>
      </c>
      <c r="AQ166" s="144">
        <v>4200</v>
      </c>
      <c r="AR166" s="144">
        <v>4000</v>
      </c>
      <c r="AS166" s="144"/>
      <c r="AT166" s="144"/>
      <c r="AU166" s="144"/>
      <c r="AV166" s="144"/>
      <c r="AW166" s="144"/>
      <c r="AX166" s="144"/>
      <c r="AY166" s="144"/>
      <c r="AZ166" s="144"/>
      <c r="BA166" s="144"/>
      <c r="BB166" s="144"/>
      <c r="BC166" s="144"/>
      <c r="BD166" s="144"/>
      <c r="BE166" s="144"/>
      <c r="BF166" s="144"/>
    </row>
    <row r="167" spans="1:58" hidden="1">
      <c r="A167" s="143" t="s">
        <v>923</v>
      </c>
      <c r="B167" s="143" t="s">
        <v>903</v>
      </c>
      <c r="C167" s="144">
        <v>0</v>
      </c>
      <c r="D167" s="144">
        <v>0</v>
      </c>
      <c r="E167" s="144">
        <v>0</v>
      </c>
      <c r="F167" s="144">
        <v>0</v>
      </c>
      <c r="G167" s="144">
        <v>0</v>
      </c>
      <c r="H167" s="144">
        <v>0</v>
      </c>
      <c r="I167" s="144">
        <v>0</v>
      </c>
      <c r="J167" s="144">
        <v>0</v>
      </c>
      <c r="K167" s="144">
        <v>0</v>
      </c>
      <c r="L167" s="144">
        <v>0</v>
      </c>
      <c r="M167" s="144">
        <v>0</v>
      </c>
      <c r="N167" s="144">
        <v>0</v>
      </c>
      <c r="O167" s="144">
        <v>0</v>
      </c>
      <c r="P167" s="144">
        <v>0</v>
      </c>
      <c r="Q167" s="145"/>
      <c r="R167" s="145"/>
      <c r="S167" s="145"/>
      <c r="T167" s="145"/>
      <c r="U167" s="145"/>
      <c r="V167" s="145"/>
      <c r="W167" s="145"/>
      <c r="X167" s="145"/>
      <c r="Y167" s="145"/>
      <c r="Z167" s="145"/>
      <c r="AA167" s="145"/>
      <c r="AB167" s="145"/>
      <c r="AC167" s="145"/>
      <c r="AD167" s="145"/>
      <c r="AE167" s="144">
        <v>0</v>
      </c>
      <c r="AF167" s="144">
        <v>0</v>
      </c>
      <c r="AG167" s="144">
        <v>0</v>
      </c>
      <c r="AH167" s="144">
        <v>0</v>
      </c>
      <c r="AI167" s="144">
        <v>0</v>
      </c>
      <c r="AJ167" s="144">
        <v>0</v>
      </c>
      <c r="AK167" s="144">
        <v>0</v>
      </c>
      <c r="AL167" s="144">
        <v>0</v>
      </c>
      <c r="AM167" s="144">
        <v>0</v>
      </c>
      <c r="AN167" s="144">
        <v>0</v>
      </c>
      <c r="AO167" s="144">
        <v>0</v>
      </c>
      <c r="AP167" s="144">
        <v>0</v>
      </c>
      <c r="AQ167" s="144">
        <v>0</v>
      </c>
      <c r="AR167" s="144">
        <v>0</v>
      </c>
      <c r="AS167" s="144"/>
      <c r="AT167" s="144"/>
      <c r="AU167" s="144"/>
      <c r="AV167" s="144"/>
      <c r="AW167" s="144"/>
      <c r="AX167" s="144"/>
      <c r="AY167" s="144"/>
      <c r="AZ167" s="144"/>
      <c r="BA167" s="144"/>
      <c r="BB167" s="144"/>
      <c r="BC167" s="144"/>
      <c r="BD167" s="144"/>
      <c r="BE167" s="144"/>
      <c r="BF167" s="144"/>
    </row>
    <row r="168" spans="1:58" hidden="1">
      <c r="A168" s="143" t="s">
        <v>923</v>
      </c>
      <c r="B168" s="143" t="s">
        <v>904</v>
      </c>
      <c r="C168" s="144">
        <v>24</v>
      </c>
      <c r="D168" s="144">
        <v>24</v>
      </c>
      <c r="E168" s="144">
        <v>18</v>
      </c>
      <c r="F168" s="144">
        <v>18</v>
      </c>
      <c r="G168" s="144">
        <v>17</v>
      </c>
      <c r="H168" s="144">
        <v>18</v>
      </c>
      <c r="I168" s="144">
        <v>18</v>
      </c>
      <c r="J168" s="144">
        <v>22</v>
      </c>
      <c r="K168" s="144">
        <v>21</v>
      </c>
      <c r="L168" s="144">
        <v>19</v>
      </c>
      <c r="M168" s="144">
        <v>18</v>
      </c>
      <c r="N168" s="144">
        <v>19</v>
      </c>
      <c r="O168" s="144">
        <v>21</v>
      </c>
      <c r="P168" s="144">
        <v>20</v>
      </c>
      <c r="Q168" s="145">
        <v>250</v>
      </c>
      <c r="R168" s="145">
        <v>250</v>
      </c>
      <c r="S168" s="145">
        <v>250</v>
      </c>
      <c r="T168" s="145">
        <v>250</v>
      </c>
      <c r="U168" s="145">
        <v>250</v>
      </c>
      <c r="V168" s="145">
        <v>250</v>
      </c>
      <c r="W168" s="145">
        <v>250</v>
      </c>
      <c r="X168" s="145">
        <v>250</v>
      </c>
      <c r="Y168" s="145">
        <v>250</v>
      </c>
      <c r="Z168" s="145">
        <v>250</v>
      </c>
      <c r="AA168" s="145">
        <v>250</v>
      </c>
      <c r="AB168" s="145">
        <v>250</v>
      </c>
      <c r="AC168" s="145">
        <v>200</v>
      </c>
      <c r="AD168" s="145">
        <v>200</v>
      </c>
      <c r="AE168" s="144">
        <v>6000</v>
      </c>
      <c r="AF168" s="144">
        <v>6000</v>
      </c>
      <c r="AG168" s="144">
        <v>4500</v>
      </c>
      <c r="AH168" s="144">
        <v>4500</v>
      </c>
      <c r="AI168" s="144">
        <v>4250</v>
      </c>
      <c r="AJ168" s="144">
        <v>4500</v>
      </c>
      <c r="AK168" s="144">
        <v>4500</v>
      </c>
      <c r="AL168" s="144">
        <v>5500</v>
      </c>
      <c r="AM168" s="144">
        <v>5250</v>
      </c>
      <c r="AN168" s="144">
        <v>4750</v>
      </c>
      <c r="AO168" s="144">
        <v>4500</v>
      </c>
      <c r="AP168" s="144">
        <v>4750</v>
      </c>
      <c r="AQ168" s="144">
        <v>4200</v>
      </c>
      <c r="AR168" s="144">
        <v>4000</v>
      </c>
      <c r="AS168" s="144"/>
      <c r="AT168" s="144"/>
      <c r="AU168" s="144"/>
      <c r="AV168" s="144"/>
      <c r="AW168" s="144"/>
      <c r="AX168" s="144"/>
      <c r="AY168" s="144"/>
      <c r="AZ168" s="144"/>
      <c r="BA168" s="144"/>
      <c r="BB168" s="144"/>
      <c r="BC168" s="144"/>
      <c r="BD168" s="144"/>
      <c r="BE168" s="144"/>
      <c r="BF168" s="144"/>
    </row>
    <row r="169" spans="1:58" hidden="1">
      <c r="A169" s="143" t="s">
        <v>923</v>
      </c>
      <c r="B169" s="143" t="s">
        <v>905</v>
      </c>
      <c r="C169" s="144">
        <v>24</v>
      </c>
      <c r="D169" s="144">
        <v>24</v>
      </c>
      <c r="E169" s="144">
        <v>18</v>
      </c>
      <c r="F169" s="144">
        <v>18</v>
      </c>
      <c r="G169" s="144">
        <v>17</v>
      </c>
      <c r="H169" s="144">
        <v>18</v>
      </c>
      <c r="I169" s="144">
        <v>18</v>
      </c>
      <c r="J169" s="144">
        <v>22</v>
      </c>
      <c r="K169" s="144">
        <v>21</v>
      </c>
      <c r="L169" s="144">
        <v>19</v>
      </c>
      <c r="M169" s="144">
        <v>18</v>
      </c>
      <c r="N169" s="144">
        <v>19</v>
      </c>
      <c r="O169" s="144">
        <v>21</v>
      </c>
      <c r="P169" s="144">
        <v>20</v>
      </c>
      <c r="Q169" s="145">
        <v>250</v>
      </c>
      <c r="R169" s="145">
        <v>250</v>
      </c>
      <c r="S169" s="145">
        <v>250</v>
      </c>
      <c r="T169" s="145">
        <v>250</v>
      </c>
      <c r="U169" s="145">
        <v>250</v>
      </c>
      <c r="V169" s="145">
        <v>250</v>
      </c>
      <c r="W169" s="145">
        <v>250</v>
      </c>
      <c r="X169" s="145">
        <v>250</v>
      </c>
      <c r="Y169" s="145">
        <v>250</v>
      </c>
      <c r="Z169" s="145">
        <v>250</v>
      </c>
      <c r="AA169" s="145">
        <v>250</v>
      </c>
      <c r="AB169" s="145">
        <v>250</v>
      </c>
      <c r="AC169" s="145">
        <v>200</v>
      </c>
      <c r="AD169" s="145">
        <v>200</v>
      </c>
      <c r="AE169" s="144">
        <v>6000</v>
      </c>
      <c r="AF169" s="144">
        <v>6000</v>
      </c>
      <c r="AG169" s="144">
        <v>4500</v>
      </c>
      <c r="AH169" s="144">
        <v>4500</v>
      </c>
      <c r="AI169" s="144">
        <v>4250</v>
      </c>
      <c r="AJ169" s="144">
        <v>4500</v>
      </c>
      <c r="AK169" s="144">
        <v>4500</v>
      </c>
      <c r="AL169" s="144">
        <v>5500</v>
      </c>
      <c r="AM169" s="144">
        <v>5250</v>
      </c>
      <c r="AN169" s="144">
        <v>4750</v>
      </c>
      <c r="AO169" s="144">
        <v>4500</v>
      </c>
      <c r="AP169" s="144">
        <v>4750</v>
      </c>
      <c r="AQ169" s="144">
        <v>4200</v>
      </c>
      <c r="AR169" s="144">
        <v>4000</v>
      </c>
      <c r="AS169" s="144"/>
      <c r="AT169" s="144"/>
      <c r="AU169" s="144"/>
      <c r="AV169" s="144"/>
      <c r="AW169" s="144"/>
      <c r="AX169" s="144"/>
      <c r="AY169" s="144"/>
      <c r="AZ169" s="144"/>
      <c r="BA169" s="144"/>
      <c r="BB169" s="144"/>
      <c r="BC169" s="144"/>
      <c r="BD169" s="144"/>
      <c r="BE169" s="144"/>
      <c r="BF169" s="144"/>
    </row>
    <row r="170" spans="1:58" hidden="1">
      <c r="A170" s="143" t="s">
        <v>923</v>
      </c>
      <c r="B170" s="143" t="s">
        <v>906</v>
      </c>
      <c r="C170" s="144">
        <v>0</v>
      </c>
      <c r="D170" s="144">
        <v>0</v>
      </c>
      <c r="E170" s="144">
        <v>0</v>
      </c>
      <c r="F170" s="144">
        <v>0</v>
      </c>
      <c r="G170" s="144">
        <v>0</v>
      </c>
      <c r="H170" s="144">
        <v>0</v>
      </c>
      <c r="I170" s="144">
        <v>0</v>
      </c>
      <c r="J170" s="144">
        <v>0</v>
      </c>
      <c r="K170" s="144">
        <v>0</v>
      </c>
      <c r="L170" s="144">
        <v>0</v>
      </c>
      <c r="M170" s="144">
        <v>0</v>
      </c>
      <c r="N170" s="144">
        <v>0</v>
      </c>
      <c r="O170" s="144">
        <v>0</v>
      </c>
      <c r="P170" s="144">
        <v>0</v>
      </c>
      <c r="Q170" s="145"/>
      <c r="R170" s="145"/>
      <c r="S170" s="145"/>
      <c r="T170" s="145"/>
      <c r="U170" s="145"/>
      <c r="V170" s="145"/>
      <c r="W170" s="145"/>
      <c r="X170" s="145"/>
      <c r="Y170" s="145"/>
      <c r="Z170" s="145"/>
      <c r="AA170" s="145"/>
      <c r="AB170" s="145"/>
      <c r="AC170" s="145"/>
      <c r="AD170" s="145"/>
      <c r="AE170" s="144">
        <v>0</v>
      </c>
      <c r="AF170" s="144">
        <v>0</v>
      </c>
      <c r="AG170" s="144">
        <v>0</v>
      </c>
      <c r="AH170" s="144">
        <v>0</v>
      </c>
      <c r="AI170" s="144">
        <v>0</v>
      </c>
      <c r="AJ170" s="144">
        <v>0</v>
      </c>
      <c r="AK170" s="144">
        <v>0</v>
      </c>
      <c r="AL170" s="144">
        <v>0</v>
      </c>
      <c r="AM170" s="144">
        <v>0</v>
      </c>
      <c r="AN170" s="144">
        <v>0</v>
      </c>
      <c r="AO170" s="144">
        <v>0</v>
      </c>
      <c r="AP170" s="144">
        <v>0</v>
      </c>
      <c r="AQ170" s="144">
        <v>0</v>
      </c>
      <c r="AR170" s="144">
        <v>0</v>
      </c>
      <c r="AS170" s="144"/>
      <c r="AT170" s="144"/>
      <c r="AU170" s="144"/>
      <c r="AV170" s="144"/>
      <c r="AW170" s="144"/>
      <c r="AX170" s="144"/>
      <c r="AY170" s="144"/>
      <c r="AZ170" s="144"/>
      <c r="BA170" s="144"/>
      <c r="BB170" s="144"/>
      <c r="BC170" s="144"/>
      <c r="BD170" s="144"/>
      <c r="BE170" s="144"/>
      <c r="BF170" s="144"/>
    </row>
    <row r="171" spans="1:58" hidden="1">
      <c r="A171" s="143" t="s">
        <v>923</v>
      </c>
      <c r="B171" s="143" t="s">
        <v>907</v>
      </c>
      <c r="C171" s="144">
        <v>0</v>
      </c>
      <c r="D171" s="144">
        <v>0</v>
      </c>
      <c r="E171" s="144">
        <v>0</v>
      </c>
      <c r="F171" s="144">
        <v>0</v>
      </c>
      <c r="G171" s="144">
        <v>0</v>
      </c>
      <c r="H171" s="144">
        <v>0</v>
      </c>
      <c r="I171" s="144">
        <v>0</v>
      </c>
      <c r="J171" s="144">
        <v>0</v>
      </c>
      <c r="K171" s="144">
        <v>0</v>
      </c>
      <c r="L171" s="144">
        <v>0</v>
      </c>
      <c r="M171" s="144">
        <v>0</v>
      </c>
      <c r="N171" s="144">
        <v>0</v>
      </c>
      <c r="O171" s="144">
        <v>0</v>
      </c>
      <c r="P171" s="144">
        <v>0</v>
      </c>
      <c r="Q171" s="145"/>
      <c r="R171" s="145"/>
      <c r="S171" s="145"/>
      <c r="T171" s="145"/>
      <c r="U171" s="145"/>
      <c r="V171" s="145"/>
      <c r="W171" s="145"/>
      <c r="X171" s="145"/>
      <c r="Y171" s="145"/>
      <c r="Z171" s="145"/>
      <c r="AA171" s="145"/>
      <c r="AB171" s="145"/>
      <c r="AC171" s="145"/>
      <c r="AD171" s="145"/>
      <c r="AE171" s="144">
        <v>0</v>
      </c>
      <c r="AF171" s="144">
        <v>0</v>
      </c>
      <c r="AG171" s="144">
        <v>0</v>
      </c>
      <c r="AH171" s="144">
        <v>0</v>
      </c>
      <c r="AI171" s="144">
        <v>0</v>
      </c>
      <c r="AJ171" s="144">
        <v>0</v>
      </c>
      <c r="AK171" s="144">
        <v>0</v>
      </c>
      <c r="AL171" s="144">
        <v>0</v>
      </c>
      <c r="AM171" s="144">
        <v>0</v>
      </c>
      <c r="AN171" s="144">
        <v>0</v>
      </c>
      <c r="AO171" s="144">
        <v>0</v>
      </c>
      <c r="AP171" s="144">
        <v>0</v>
      </c>
      <c r="AQ171" s="144">
        <v>0</v>
      </c>
      <c r="AR171" s="144">
        <v>0</v>
      </c>
      <c r="AS171" s="144"/>
      <c r="AT171" s="144"/>
      <c r="AU171" s="144"/>
      <c r="AV171" s="144"/>
      <c r="AW171" s="144"/>
      <c r="AX171" s="144"/>
      <c r="AY171" s="144"/>
      <c r="AZ171" s="144"/>
      <c r="BA171" s="144"/>
      <c r="BB171" s="144"/>
      <c r="BC171" s="144"/>
      <c r="BD171" s="144"/>
      <c r="BE171" s="144"/>
      <c r="BF171" s="144"/>
    </row>
    <row r="172" spans="1:58" hidden="1">
      <c r="A172" s="143" t="s">
        <v>923</v>
      </c>
      <c r="B172" s="143" t="s">
        <v>908</v>
      </c>
      <c r="C172" s="144">
        <v>0</v>
      </c>
      <c r="D172" s="144">
        <v>0</v>
      </c>
      <c r="E172" s="144">
        <v>0</v>
      </c>
      <c r="F172" s="144">
        <v>0</v>
      </c>
      <c r="G172" s="144">
        <v>0</v>
      </c>
      <c r="H172" s="144">
        <v>0</v>
      </c>
      <c r="I172" s="144">
        <v>0</v>
      </c>
      <c r="J172" s="144">
        <v>0</v>
      </c>
      <c r="K172" s="144">
        <v>0</v>
      </c>
      <c r="L172" s="144">
        <v>0</v>
      </c>
      <c r="M172" s="144">
        <v>0</v>
      </c>
      <c r="N172" s="144">
        <v>0</v>
      </c>
      <c r="O172" s="144">
        <v>0</v>
      </c>
      <c r="P172" s="144">
        <v>0</v>
      </c>
      <c r="Q172" s="145"/>
      <c r="R172" s="145"/>
      <c r="S172" s="145"/>
      <c r="T172" s="145"/>
      <c r="U172" s="145"/>
      <c r="V172" s="145"/>
      <c r="W172" s="145"/>
      <c r="X172" s="145"/>
      <c r="Y172" s="145"/>
      <c r="Z172" s="145"/>
      <c r="AA172" s="145"/>
      <c r="AB172" s="145"/>
      <c r="AC172" s="145"/>
      <c r="AD172" s="145"/>
      <c r="AE172" s="144">
        <v>0</v>
      </c>
      <c r="AF172" s="144">
        <v>0</v>
      </c>
      <c r="AG172" s="144">
        <v>0</v>
      </c>
      <c r="AH172" s="144">
        <v>0</v>
      </c>
      <c r="AI172" s="144">
        <v>0</v>
      </c>
      <c r="AJ172" s="144">
        <v>0</v>
      </c>
      <c r="AK172" s="144">
        <v>0</v>
      </c>
      <c r="AL172" s="144">
        <v>0</v>
      </c>
      <c r="AM172" s="144">
        <v>0</v>
      </c>
      <c r="AN172" s="144">
        <v>0</v>
      </c>
      <c r="AO172" s="144">
        <v>0</v>
      </c>
      <c r="AP172" s="144">
        <v>0</v>
      </c>
      <c r="AQ172" s="144">
        <v>0</v>
      </c>
      <c r="AR172" s="144">
        <v>0</v>
      </c>
      <c r="AS172" s="144"/>
      <c r="AT172" s="144"/>
      <c r="AU172" s="144"/>
      <c r="AV172" s="144"/>
      <c r="AW172" s="144"/>
      <c r="AX172" s="144"/>
      <c r="AY172" s="144"/>
      <c r="AZ172" s="144"/>
      <c r="BA172" s="144"/>
      <c r="BB172" s="144"/>
      <c r="BC172" s="144"/>
      <c r="BD172" s="144"/>
      <c r="BE172" s="144"/>
      <c r="BF172" s="144"/>
    </row>
    <row r="173" spans="1:58" hidden="1">
      <c r="A173" s="143" t="s">
        <v>923</v>
      </c>
      <c r="B173" s="143" t="s">
        <v>909</v>
      </c>
      <c r="C173" s="144">
        <v>0</v>
      </c>
      <c r="D173" s="144">
        <v>0</v>
      </c>
      <c r="E173" s="144">
        <v>0</v>
      </c>
      <c r="F173" s="144">
        <v>0</v>
      </c>
      <c r="G173" s="144">
        <v>0</v>
      </c>
      <c r="H173" s="144">
        <v>0</v>
      </c>
      <c r="I173" s="144">
        <v>0</v>
      </c>
      <c r="J173" s="144">
        <v>0</v>
      </c>
      <c r="K173" s="144">
        <v>0</v>
      </c>
      <c r="L173" s="144">
        <v>0</v>
      </c>
      <c r="M173" s="144">
        <v>0</v>
      </c>
      <c r="N173" s="144">
        <v>0</v>
      </c>
      <c r="O173" s="144">
        <v>0</v>
      </c>
      <c r="P173" s="144">
        <v>0</v>
      </c>
      <c r="Q173" s="145"/>
      <c r="R173" s="145"/>
      <c r="S173" s="145"/>
      <c r="T173" s="145"/>
      <c r="U173" s="145"/>
      <c r="V173" s="145"/>
      <c r="W173" s="145"/>
      <c r="X173" s="145"/>
      <c r="Y173" s="145"/>
      <c r="Z173" s="145"/>
      <c r="AA173" s="145"/>
      <c r="AB173" s="145"/>
      <c r="AC173" s="145"/>
      <c r="AD173" s="145"/>
      <c r="AE173" s="144">
        <v>0</v>
      </c>
      <c r="AF173" s="144">
        <v>0</v>
      </c>
      <c r="AG173" s="144">
        <v>0</v>
      </c>
      <c r="AH173" s="144">
        <v>0</v>
      </c>
      <c r="AI173" s="144">
        <v>0</v>
      </c>
      <c r="AJ173" s="144">
        <v>0</v>
      </c>
      <c r="AK173" s="144">
        <v>0</v>
      </c>
      <c r="AL173" s="144">
        <v>0</v>
      </c>
      <c r="AM173" s="144">
        <v>0</v>
      </c>
      <c r="AN173" s="144">
        <v>0</v>
      </c>
      <c r="AO173" s="144">
        <v>0</v>
      </c>
      <c r="AP173" s="144">
        <v>0</v>
      </c>
      <c r="AQ173" s="144">
        <v>0</v>
      </c>
      <c r="AR173" s="144">
        <v>0</v>
      </c>
      <c r="AS173" s="144"/>
      <c r="AT173" s="144"/>
      <c r="AU173" s="144"/>
      <c r="AV173" s="144"/>
      <c r="AW173" s="144"/>
      <c r="AX173" s="144"/>
      <c r="AY173" s="144"/>
      <c r="AZ173" s="144"/>
      <c r="BA173" s="144"/>
      <c r="BB173" s="144"/>
      <c r="BC173" s="144"/>
      <c r="BD173" s="144"/>
      <c r="BE173" s="144"/>
      <c r="BF173" s="144"/>
    </row>
    <row r="174" spans="1:58" hidden="1">
      <c r="A174" s="143" t="s">
        <v>923</v>
      </c>
      <c r="B174" s="143" t="s">
        <v>910</v>
      </c>
      <c r="C174" s="144">
        <v>24</v>
      </c>
      <c r="D174" s="144">
        <v>24</v>
      </c>
      <c r="E174" s="144">
        <v>18</v>
      </c>
      <c r="F174" s="144">
        <v>18</v>
      </c>
      <c r="G174" s="144">
        <v>17</v>
      </c>
      <c r="H174" s="144">
        <v>18</v>
      </c>
      <c r="I174" s="144">
        <v>18</v>
      </c>
      <c r="J174" s="144">
        <v>22</v>
      </c>
      <c r="K174" s="144">
        <v>21</v>
      </c>
      <c r="L174" s="144">
        <v>19</v>
      </c>
      <c r="M174" s="144">
        <v>18</v>
      </c>
      <c r="N174" s="144">
        <v>19</v>
      </c>
      <c r="O174" s="144">
        <v>21</v>
      </c>
      <c r="P174" s="144">
        <v>20</v>
      </c>
      <c r="Q174" s="145"/>
      <c r="R174" s="145"/>
      <c r="S174" s="145"/>
      <c r="T174" s="145"/>
      <c r="U174" s="145"/>
      <c r="V174" s="145"/>
      <c r="W174" s="145"/>
      <c r="X174" s="145"/>
      <c r="Y174" s="145"/>
      <c r="Z174" s="145"/>
      <c r="AA174" s="145"/>
      <c r="AB174" s="145"/>
      <c r="AC174" s="145"/>
      <c r="AD174" s="145"/>
      <c r="AE174" s="144">
        <v>6000</v>
      </c>
      <c r="AF174" s="144">
        <v>6000</v>
      </c>
      <c r="AG174" s="144">
        <v>4500</v>
      </c>
      <c r="AH174" s="144">
        <v>4500</v>
      </c>
      <c r="AI174" s="144">
        <v>4250</v>
      </c>
      <c r="AJ174" s="144">
        <v>4500</v>
      </c>
      <c r="AK174" s="144">
        <v>4500</v>
      </c>
      <c r="AL174" s="144">
        <v>5500</v>
      </c>
      <c r="AM174" s="144">
        <v>5250</v>
      </c>
      <c r="AN174" s="144">
        <v>4750</v>
      </c>
      <c r="AO174" s="144">
        <v>4500</v>
      </c>
      <c r="AP174" s="144">
        <v>4750</v>
      </c>
      <c r="AQ174" s="144">
        <v>4200</v>
      </c>
      <c r="AR174" s="144">
        <v>4000</v>
      </c>
      <c r="AS174" s="144"/>
      <c r="AT174" s="144"/>
      <c r="AU174" s="144"/>
      <c r="AV174" s="144"/>
      <c r="AW174" s="144"/>
      <c r="AX174" s="144"/>
      <c r="AY174" s="144"/>
      <c r="AZ174" s="144"/>
      <c r="BA174" s="144"/>
      <c r="BB174" s="144"/>
      <c r="BC174" s="144"/>
      <c r="BD174" s="144"/>
      <c r="BE174" s="144"/>
      <c r="BF174" s="144"/>
    </row>
    <row r="175" spans="1:58">
      <c r="A175" s="143" t="s">
        <v>924</v>
      </c>
      <c r="B175" s="143" t="s">
        <v>899</v>
      </c>
      <c r="C175" s="144">
        <v>0</v>
      </c>
      <c r="D175" s="144">
        <v>0</v>
      </c>
      <c r="E175" s="144">
        <v>0</v>
      </c>
      <c r="F175" s="144">
        <v>0</v>
      </c>
      <c r="G175" s="144">
        <v>0</v>
      </c>
      <c r="H175" s="144">
        <v>0</v>
      </c>
      <c r="I175" s="144">
        <v>0</v>
      </c>
      <c r="J175" s="144">
        <v>0</v>
      </c>
      <c r="K175" s="144">
        <v>0</v>
      </c>
      <c r="L175" s="144">
        <v>0</v>
      </c>
      <c r="M175" s="144">
        <v>0</v>
      </c>
      <c r="N175" s="144">
        <v>0</v>
      </c>
      <c r="O175" s="144">
        <v>0</v>
      </c>
      <c r="P175" s="144"/>
      <c r="Q175" s="145"/>
      <c r="R175" s="145"/>
      <c r="S175" s="145"/>
      <c r="T175" s="145"/>
      <c r="U175" s="145"/>
      <c r="V175" s="145"/>
      <c r="W175" s="145"/>
      <c r="X175" s="145"/>
      <c r="Y175" s="145"/>
      <c r="Z175" s="145"/>
      <c r="AA175" s="145"/>
      <c r="AB175" s="145"/>
      <c r="AC175" s="145"/>
      <c r="AD175" s="145"/>
      <c r="AE175" s="144">
        <v>0</v>
      </c>
      <c r="AF175" s="144">
        <v>0</v>
      </c>
      <c r="AG175" s="144">
        <v>0</v>
      </c>
      <c r="AH175" s="144">
        <v>0</v>
      </c>
      <c r="AI175" s="144">
        <v>0</v>
      </c>
      <c r="AJ175" s="144">
        <v>0</v>
      </c>
      <c r="AK175" s="144">
        <v>0</v>
      </c>
      <c r="AL175" s="144">
        <v>0</v>
      </c>
      <c r="AM175" s="144">
        <v>0</v>
      </c>
      <c r="AN175" s="144">
        <v>0</v>
      </c>
      <c r="AO175" s="144">
        <v>0</v>
      </c>
      <c r="AP175" s="144">
        <v>0</v>
      </c>
      <c r="AQ175" s="144">
        <v>0</v>
      </c>
      <c r="AR175" s="144">
        <f t="shared" ref="AR175:AR181" si="0">AR187+AR199+AR211+AR223+AR235</f>
        <v>0</v>
      </c>
      <c r="AS175" s="144"/>
      <c r="AT175" s="144"/>
      <c r="AU175" s="144"/>
      <c r="AV175" s="144"/>
      <c r="AW175" s="144"/>
      <c r="AX175" s="144"/>
      <c r="AY175" s="144"/>
      <c r="AZ175" s="144"/>
      <c r="BA175" s="144"/>
      <c r="BB175" s="144"/>
      <c r="BC175" s="144"/>
      <c r="BD175" s="144"/>
      <c r="BE175" s="144"/>
      <c r="BF175" s="144"/>
    </row>
    <row r="176" spans="1:58">
      <c r="A176" s="143" t="s">
        <v>924</v>
      </c>
      <c r="B176" s="143" t="s">
        <v>900</v>
      </c>
      <c r="C176" s="144">
        <v>0</v>
      </c>
      <c r="D176" s="144">
        <v>0</v>
      </c>
      <c r="E176" s="144">
        <v>0</v>
      </c>
      <c r="F176" s="144">
        <v>0</v>
      </c>
      <c r="G176" s="144">
        <v>0</v>
      </c>
      <c r="H176" s="144">
        <v>0</v>
      </c>
      <c r="I176" s="144">
        <v>0</v>
      </c>
      <c r="J176" s="144">
        <v>0</v>
      </c>
      <c r="K176" s="144">
        <v>0</v>
      </c>
      <c r="L176" s="144">
        <v>0</v>
      </c>
      <c r="M176" s="144">
        <v>0</v>
      </c>
      <c r="N176" s="144">
        <v>0</v>
      </c>
      <c r="O176" s="144">
        <v>0</v>
      </c>
      <c r="P176" s="144"/>
      <c r="Q176" s="145"/>
      <c r="R176" s="145"/>
      <c r="S176" s="145"/>
      <c r="T176" s="145"/>
      <c r="U176" s="145"/>
      <c r="V176" s="145"/>
      <c r="W176" s="145"/>
      <c r="X176" s="145"/>
      <c r="Y176" s="145"/>
      <c r="Z176" s="145"/>
      <c r="AA176" s="145"/>
      <c r="AB176" s="145"/>
      <c r="AC176" s="145"/>
      <c r="AD176" s="145"/>
      <c r="AE176" s="144">
        <v>0</v>
      </c>
      <c r="AF176" s="144">
        <v>0</v>
      </c>
      <c r="AG176" s="144">
        <v>0</v>
      </c>
      <c r="AH176" s="144">
        <v>0</v>
      </c>
      <c r="AI176" s="144">
        <v>0</v>
      </c>
      <c r="AJ176" s="144">
        <v>0</v>
      </c>
      <c r="AK176" s="144">
        <v>0</v>
      </c>
      <c r="AL176" s="144">
        <v>0</v>
      </c>
      <c r="AM176" s="144">
        <v>0</v>
      </c>
      <c r="AN176" s="144">
        <v>0</v>
      </c>
      <c r="AO176" s="144">
        <v>0</v>
      </c>
      <c r="AP176" s="144">
        <v>0</v>
      </c>
      <c r="AQ176" s="144">
        <v>0</v>
      </c>
      <c r="AR176" s="144">
        <f t="shared" si="0"/>
        <v>0</v>
      </c>
      <c r="AS176" s="144"/>
      <c r="AT176" s="144"/>
      <c r="AU176" s="144"/>
      <c r="AV176" s="144"/>
      <c r="AW176" s="144"/>
      <c r="AX176" s="144"/>
      <c r="AY176" s="144"/>
      <c r="AZ176" s="144"/>
      <c r="BA176" s="144"/>
      <c r="BB176" s="144"/>
      <c r="BC176" s="144"/>
      <c r="BD176" s="144"/>
      <c r="BE176" s="144"/>
      <c r="BF176" s="144"/>
    </row>
    <row r="177" spans="1:58">
      <c r="A177" s="143" t="s">
        <v>924</v>
      </c>
      <c r="B177" s="143" t="s">
        <v>901</v>
      </c>
      <c r="C177" s="144">
        <v>0</v>
      </c>
      <c r="D177" s="144">
        <v>0</v>
      </c>
      <c r="E177" s="144">
        <v>0</v>
      </c>
      <c r="F177" s="144">
        <v>0</v>
      </c>
      <c r="G177" s="144">
        <v>0</v>
      </c>
      <c r="H177" s="144">
        <v>0</v>
      </c>
      <c r="I177" s="144">
        <v>0</v>
      </c>
      <c r="J177" s="144">
        <v>0</v>
      </c>
      <c r="K177" s="144">
        <v>0</v>
      </c>
      <c r="L177" s="144">
        <v>0</v>
      </c>
      <c r="M177" s="144">
        <v>0</v>
      </c>
      <c r="N177" s="144">
        <v>0</v>
      </c>
      <c r="O177" s="144">
        <v>0</v>
      </c>
      <c r="P177" s="144"/>
      <c r="Q177" s="145"/>
      <c r="R177" s="145"/>
      <c r="S177" s="145"/>
      <c r="T177" s="145"/>
      <c r="U177" s="145"/>
      <c r="V177" s="145"/>
      <c r="W177" s="145"/>
      <c r="X177" s="145"/>
      <c r="Y177" s="145"/>
      <c r="Z177" s="145"/>
      <c r="AA177" s="145"/>
      <c r="AB177" s="145"/>
      <c r="AC177" s="145"/>
      <c r="AD177" s="145"/>
      <c r="AE177" s="144">
        <v>0</v>
      </c>
      <c r="AF177" s="144">
        <v>0</v>
      </c>
      <c r="AG177" s="144">
        <v>0</v>
      </c>
      <c r="AH177" s="144">
        <v>0</v>
      </c>
      <c r="AI177" s="144">
        <v>0</v>
      </c>
      <c r="AJ177" s="144">
        <v>0</v>
      </c>
      <c r="AK177" s="144">
        <v>0</v>
      </c>
      <c r="AL177" s="144">
        <v>0</v>
      </c>
      <c r="AM177" s="144">
        <v>0</v>
      </c>
      <c r="AN177" s="144">
        <v>0</v>
      </c>
      <c r="AO177" s="144">
        <v>0</v>
      </c>
      <c r="AP177" s="144">
        <v>0</v>
      </c>
      <c r="AQ177" s="144">
        <v>0</v>
      </c>
      <c r="AR177" s="144">
        <f t="shared" si="0"/>
        <v>0</v>
      </c>
      <c r="AS177" s="144"/>
      <c r="AT177" s="144"/>
      <c r="AU177" s="144"/>
      <c r="AV177" s="144"/>
      <c r="AW177" s="144"/>
      <c r="AX177" s="144"/>
      <c r="AY177" s="144"/>
      <c r="AZ177" s="144"/>
      <c r="BA177" s="144"/>
      <c r="BB177" s="144"/>
      <c r="BC177" s="144"/>
      <c r="BD177" s="144"/>
      <c r="BE177" s="144"/>
      <c r="BF177" s="144"/>
    </row>
    <row r="178" spans="1:58">
      <c r="A178" s="143" t="s">
        <v>924</v>
      </c>
      <c r="B178" s="143" t="s">
        <v>902</v>
      </c>
      <c r="C178" s="144">
        <v>0</v>
      </c>
      <c r="D178" s="144">
        <v>0</v>
      </c>
      <c r="E178" s="144">
        <v>0</v>
      </c>
      <c r="F178" s="144">
        <v>0</v>
      </c>
      <c r="G178" s="144">
        <v>0</v>
      </c>
      <c r="H178" s="144">
        <v>0</v>
      </c>
      <c r="I178" s="144">
        <v>0</v>
      </c>
      <c r="J178" s="144">
        <v>0</v>
      </c>
      <c r="K178" s="144">
        <v>0</v>
      </c>
      <c r="L178" s="144">
        <v>0</v>
      </c>
      <c r="M178" s="144">
        <v>0</v>
      </c>
      <c r="N178" s="144">
        <v>0</v>
      </c>
      <c r="O178" s="144">
        <v>0</v>
      </c>
      <c r="P178" s="144"/>
      <c r="Q178" s="145"/>
      <c r="R178" s="145"/>
      <c r="S178" s="145"/>
      <c r="T178" s="145"/>
      <c r="U178" s="145"/>
      <c r="V178" s="145"/>
      <c r="W178" s="145"/>
      <c r="X178" s="145"/>
      <c r="Y178" s="145"/>
      <c r="Z178" s="145"/>
      <c r="AA178" s="145"/>
      <c r="AB178" s="145"/>
      <c r="AC178" s="145"/>
      <c r="AD178" s="145"/>
      <c r="AE178" s="144">
        <v>0</v>
      </c>
      <c r="AF178" s="144">
        <v>0</v>
      </c>
      <c r="AG178" s="144">
        <v>0</v>
      </c>
      <c r="AH178" s="144">
        <v>0</v>
      </c>
      <c r="AI178" s="144">
        <v>0</v>
      </c>
      <c r="AJ178" s="144">
        <v>0</v>
      </c>
      <c r="AK178" s="144">
        <v>0</v>
      </c>
      <c r="AL178" s="144">
        <v>0</v>
      </c>
      <c r="AM178" s="144">
        <v>0</v>
      </c>
      <c r="AN178" s="144">
        <v>0</v>
      </c>
      <c r="AO178" s="144">
        <v>0</v>
      </c>
      <c r="AP178" s="144">
        <v>0</v>
      </c>
      <c r="AQ178" s="144">
        <v>0</v>
      </c>
      <c r="AR178" s="144">
        <f t="shared" si="0"/>
        <v>0</v>
      </c>
      <c r="AS178" s="144"/>
      <c r="AT178" s="144"/>
      <c r="AU178" s="144"/>
      <c r="AV178" s="144"/>
      <c r="AW178" s="144"/>
      <c r="AX178" s="144"/>
      <c r="AY178" s="144"/>
      <c r="AZ178" s="144"/>
      <c r="BA178" s="144"/>
      <c r="BB178" s="144"/>
      <c r="BC178" s="144"/>
      <c r="BD178" s="144"/>
      <c r="BE178" s="144"/>
      <c r="BF178" s="144"/>
    </row>
    <row r="179" spans="1:58">
      <c r="A179" s="143" t="s">
        <v>924</v>
      </c>
      <c r="B179" s="143" t="s">
        <v>903</v>
      </c>
      <c r="C179" s="144">
        <v>183</v>
      </c>
      <c r="D179" s="144">
        <v>281</v>
      </c>
      <c r="E179" s="144">
        <v>287</v>
      </c>
      <c r="F179" s="144">
        <v>191</v>
      </c>
      <c r="G179" s="144">
        <v>197</v>
      </c>
      <c r="H179" s="144">
        <v>203</v>
      </c>
      <c r="I179" s="144">
        <v>209</v>
      </c>
      <c r="J179" s="144">
        <v>215</v>
      </c>
      <c r="K179" s="144">
        <v>220</v>
      </c>
      <c r="L179" s="144">
        <v>226</v>
      </c>
      <c r="M179" s="144">
        <v>232</v>
      </c>
      <c r="N179" s="144">
        <v>232</v>
      </c>
      <c r="O179" s="144">
        <v>280</v>
      </c>
      <c r="P179" s="144"/>
      <c r="Q179" s="145">
        <v>120</v>
      </c>
      <c r="R179" s="145">
        <v>120</v>
      </c>
      <c r="S179" s="145">
        <v>120</v>
      </c>
      <c r="T179" s="145">
        <v>120</v>
      </c>
      <c r="U179" s="145">
        <v>120</v>
      </c>
      <c r="V179" s="145">
        <v>120</v>
      </c>
      <c r="W179" s="145">
        <v>120</v>
      </c>
      <c r="X179" s="145">
        <v>120</v>
      </c>
      <c r="Y179" s="145">
        <v>84</v>
      </c>
      <c r="Z179" s="145">
        <v>120</v>
      </c>
      <c r="AA179" s="145">
        <v>120</v>
      </c>
      <c r="AB179" s="145">
        <v>120</v>
      </c>
      <c r="AC179" s="145">
        <v>102</v>
      </c>
      <c r="AD179" s="145"/>
      <c r="AE179" s="144">
        <v>21960</v>
      </c>
      <c r="AF179" s="144">
        <v>33720</v>
      </c>
      <c r="AG179" s="144">
        <v>34440</v>
      </c>
      <c r="AH179" s="144">
        <v>22920</v>
      </c>
      <c r="AI179" s="144">
        <v>23640</v>
      </c>
      <c r="AJ179" s="144">
        <v>24360</v>
      </c>
      <c r="AK179" s="144">
        <v>25080</v>
      </c>
      <c r="AL179" s="144">
        <v>25800</v>
      </c>
      <c r="AM179" s="144">
        <v>18480</v>
      </c>
      <c r="AN179" s="144">
        <v>27120</v>
      </c>
      <c r="AO179" s="144">
        <v>27840</v>
      </c>
      <c r="AP179" s="144">
        <v>27840</v>
      </c>
      <c r="AQ179" s="144">
        <v>28560</v>
      </c>
      <c r="AR179" s="144">
        <f>AR191+AR203+AR215+AR227+AR239</f>
        <v>25056</v>
      </c>
      <c r="AS179" s="144"/>
      <c r="AT179" s="144"/>
      <c r="AU179" s="144"/>
      <c r="AV179" s="144"/>
      <c r="AW179" s="144"/>
      <c r="AX179" s="144"/>
      <c r="AY179" s="144"/>
      <c r="AZ179" s="144"/>
      <c r="BA179" s="144"/>
      <c r="BB179" s="144"/>
      <c r="BC179" s="144"/>
      <c r="BD179" s="144"/>
      <c r="BE179" s="144"/>
      <c r="BF179" s="144"/>
    </row>
    <row r="180" spans="1:58">
      <c r="A180" s="143" t="s">
        <v>924</v>
      </c>
      <c r="B180" s="143" t="s">
        <v>904</v>
      </c>
      <c r="C180" s="144">
        <v>183</v>
      </c>
      <c r="D180" s="144">
        <v>281</v>
      </c>
      <c r="E180" s="144">
        <v>287</v>
      </c>
      <c r="F180" s="144">
        <v>191</v>
      </c>
      <c r="G180" s="144">
        <v>197</v>
      </c>
      <c r="H180" s="144">
        <v>203</v>
      </c>
      <c r="I180" s="144">
        <v>209</v>
      </c>
      <c r="J180" s="144">
        <v>215</v>
      </c>
      <c r="K180" s="144">
        <v>220</v>
      </c>
      <c r="L180" s="144">
        <v>226</v>
      </c>
      <c r="M180" s="144">
        <v>232</v>
      </c>
      <c r="N180" s="144">
        <v>232</v>
      </c>
      <c r="O180" s="144">
        <v>280</v>
      </c>
      <c r="P180" s="144"/>
      <c r="Q180" s="145">
        <v>120</v>
      </c>
      <c r="R180" s="145">
        <v>120</v>
      </c>
      <c r="S180" s="145">
        <v>120</v>
      </c>
      <c r="T180" s="145">
        <v>120</v>
      </c>
      <c r="U180" s="145">
        <v>120</v>
      </c>
      <c r="V180" s="145">
        <v>120</v>
      </c>
      <c r="W180" s="145">
        <v>120</v>
      </c>
      <c r="X180" s="145">
        <v>120</v>
      </c>
      <c r="Y180" s="145">
        <v>84</v>
      </c>
      <c r="Z180" s="145">
        <v>120</v>
      </c>
      <c r="AA180" s="145">
        <v>120</v>
      </c>
      <c r="AB180" s="145">
        <v>120</v>
      </c>
      <c r="AC180" s="145">
        <v>102</v>
      </c>
      <c r="AD180" s="145"/>
      <c r="AE180" s="144">
        <v>21960</v>
      </c>
      <c r="AF180" s="144">
        <v>33720</v>
      </c>
      <c r="AG180" s="144">
        <v>34440</v>
      </c>
      <c r="AH180" s="144">
        <v>22920</v>
      </c>
      <c r="AI180" s="144">
        <v>23640</v>
      </c>
      <c r="AJ180" s="144">
        <v>24360</v>
      </c>
      <c r="AK180" s="144">
        <v>25080</v>
      </c>
      <c r="AL180" s="144">
        <v>25800</v>
      </c>
      <c r="AM180" s="144">
        <v>18480</v>
      </c>
      <c r="AN180" s="144">
        <v>27120</v>
      </c>
      <c r="AO180" s="144">
        <v>27840</v>
      </c>
      <c r="AP180" s="144">
        <v>27840</v>
      </c>
      <c r="AQ180" s="144">
        <v>28560</v>
      </c>
      <c r="AR180" s="144">
        <f t="shared" si="0"/>
        <v>25056</v>
      </c>
      <c r="AS180" s="144"/>
      <c r="AT180" s="144"/>
      <c r="AU180" s="144"/>
      <c r="AV180" s="144"/>
      <c r="AW180" s="144"/>
      <c r="AX180" s="144"/>
      <c r="AY180" s="144"/>
      <c r="AZ180" s="144"/>
      <c r="BA180" s="144"/>
      <c r="BB180" s="144"/>
      <c r="BC180" s="144"/>
      <c r="BD180" s="144"/>
      <c r="BE180" s="144"/>
      <c r="BF180" s="144"/>
    </row>
    <row r="181" spans="1:58">
      <c r="A181" s="143" t="s">
        <v>924</v>
      </c>
      <c r="B181" s="143" t="s">
        <v>905</v>
      </c>
      <c r="C181" s="144">
        <v>183</v>
      </c>
      <c r="D181" s="144">
        <v>281</v>
      </c>
      <c r="E181" s="144">
        <v>287</v>
      </c>
      <c r="F181" s="144">
        <v>191</v>
      </c>
      <c r="G181" s="144">
        <v>197</v>
      </c>
      <c r="H181" s="144">
        <v>203</v>
      </c>
      <c r="I181" s="144">
        <v>209</v>
      </c>
      <c r="J181" s="144">
        <v>215</v>
      </c>
      <c r="K181" s="144">
        <v>220</v>
      </c>
      <c r="L181" s="144">
        <v>226</v>
      </c>
      <c r="M181" s="144">
        <v>232</v>
      </c>
      <c r="N181" s="144">
        <v>232</v>
      </c>
      <c r="O181" s="144">
        <v>280</v>
      </c>
      <c r="P181" s="144"/>
      <c r="Q181" s="145">
        <v>120</v>
      </c>
      <c r="R181" s="145">
        <v>120</v>
      </c>
      <c r="S181" s="145">
        <v>120</v>
      </c>
      <c r="T181" s="145">
        <v>120</v>
      </c>
      <c r="U181" s="145">
        <v>120</v>
      </c>
      <c r="V181" s="145">
        <v>120</v>
      </c>
      <c r="W181" s="145">
        <v>120</v>
      </c>
      <c r="X181" s="145">
        <v>120</v>
      </c>
      <c r="Y181" s="145">
        <v>84</v>
      </c>
      <c r="Z181" s="145">
        <v>120</v>
      </c>
      <c r="AA181" s="145">
        <v>120</v>
      </c>
      <c r="AB181" s="145">
        <v>120</v>
      </c>
      <c r="AC181" s="145">
        <v>102</v>
      </c>
      <c r="AD181" s="145"/>
      <c r="AE181" s="144">
        <v>21960</v>
      </c>
      <c r="AF181" s="144">
        <v>33720</v>
      </c>
      <c r="AG181" s="144">
        <v>34440</v>
      </c>
      <c r="AH181" s="144">
        <v>22920</v>
      </c>
      <c r="AI181" s="144">
        <v>23640</v>
      </c>
      <c r="AJ181" s="144">
        <v>24360</v>
      </c>
      <c r="AK181" s="144">
        <v>25080</v>
      </c>
      <c r="AL181" s="144">
        <v>25800</v>
      </c>
      <c r="AM181" s="144">
        <v>18480</v>
      </c>
      <c r="AN181" s="144">
        <v>27120</v>
      </c>
      <c r="AO181" s="144">
        <v>27840</v>
      </c>
      <c r="AP181" s="144">
        <v>27840</v>
      </c>
      <c r="AQ181" s="144">
        <v>28560</v>
      </c>
      <c r="AR181" s="144">
        <f t="shared" si="0"/>
        <v>25056</v>
      </c>
      <c r="AS181" s="144"/>
      <c r="AT181" s="144"/>
      <c r="AU181" s="144"/>
      <c r="AV181" s="144"/>
      <c r="AW181" s="144"/>
      <c r="AX181" s="144"/>
      <c r="AY181" s="144"/>
      <c r="AZ181" s="144"/>
      <c r="BA181" s="144"/>
      <c r="BB181" s="144"/>
      <c r="BC181" s="144"/>
      <c r="BD181" s="144"/>
      <c r="BE181" s="144"/>
      <c r="BF181" s="144"/>
    </row>
    <row r="182" spans="1:58">
      <c r="A182" s="143" t="s">
        <v>924</v>
      </c>
      <c r="B182" s="143" t="s">
        <v>906</v>
      </c>
      <c r="C182" s="144">
        <v>728</v>
      </c>
      <c r="D182" s="144">
        <v>716</v>
      </c>
      <c r="E182" s="144">
        <v>815</v>
      </c>
      <c r="F182" s="144">
        <v>792</v>
      </c>
      <c r="G182" s="144">
        <v>654</v>
      </c>
      <c r="H182" s="144">
        <v>922</v>
      </c>
      <c r="I182" s="144">
        <v>822</v>
      </c>
      <c r="J182" s="144">
        <v>870</v>
      </c>
      <c r="K182" s="144">
        <v>880</v>
      </c>
      <c r="L182" s="144">
        <v>897</v>
      </c>
      <c r="M182" s="144">
        <v>988</v>
      </c>
      <c r="N182" s="144">
        <v>1003</v>
      </c>
      <c r="O182" s="144">
        <v>995</v>
      </c>
      <c r="P182" s="144"/>
      <c r="Q182" s="145">
        <v>82.25</v>
      </c>
      <c r="R182" s="145">
        <v>80.650000000000006</v>
      </c>
      <c r="S182" s="145">
        <v>55.98</v>
      </c>
      <c r="T182" s="145">
        <v>56.09</v>
      </c>
      <c r="U182" s="145">
        <v>67.819999999999993</v>
      </c>
      <c r="V182" s="145">
        <v>67.17</v>
      </c>
      <c r="W182" s="145">
        <v>74.13</v>
      </c>
      <c r="X182" s="145">
        <v>77.16</v>
      </c>
      <c r="Y182" s="145">
        <v>78.03</v>
      </c>
      <c r="Z182" s="145">
        <v>77.459999999999994</v>
      </c>
      <c r="AA182" s="145">
        <v>73.95</v>
      </c>
      <c r="AB182" s="145">
        <v>74.19</v>
      </c>
      <c r="AC182" s="145">
        <v>75.73</v>
      </c>
      <c r="AD182" s="145"/>
      <c r="AE182" s="144">
        <v>59881</v>
      </c>
      <c r="AF182" s="144">
        <v>57748</v>
      </c>
      <c r="AG182" s="144">
        <v>45621</v>
      </c>
      <c r="AH182" s="144">
        <v>44421</v>
      </c>
      <c r="AI182" s="144">
        <v>44354</v>
      </c>
      <c r="AJ182" s="758">
        <v>61927</v>
      </c>
      <c r="AK182" s="144">
        <v>60937</v>
      </c>
      <c r="AL182" s="144">
        <v>67132</v>
      </c>
      <c r="AM182" s="144">
        <v>68664</v>
      </c>
      <c r="AN182" s="758">
        <v>69482</v>
      </c>
      <c r="AO182" s="144">
        <v>73060</v>
      </c>
      <c r="AP182" s="144">
        <v>74410</v>
      </c>
      <c r="AQ182" s="144">
        <v>75352</v>
      </c>
      <c r="AR182" s="758">
        <f>AR194+AR206+AR218+AR230+AR242</f>
        <v>72181</v>
      </c>
      <c r="AS182" s="144"/>
      <c r="AT182" s="144"/>
      <c r="AU182" s="144"/>
      <c r="AV182" s="144"/>
      <c r="AW182" s="144"/>
      <c r="AX182" s="144"/>
      <c r="AY182" s="144"/>
      <c r="AZ182" s="144"/>
      <c r="BA182" s="144"/>
      <c r="BB182" s="144"/>
      <c r="BC182" s="144"/>
      <c r="BD182" s="144"/>
      <c r="BE182" s="144"/>
      <c r="BF182" s="144"/>
    </row>
    <row r="183" spans="1:58">
      <c r="A183" s="143" t="s">
        <v>924</v>
      </c>
      <c r="B183" s="143" t="s">
        <v>907</v>
      </c>
      <c r="C183" s="144">
        <v>4251</v>
      </c>
      <c r="D183" s="144">
        <v>4218</v>
      </c>
      <c r="E183" s="144">
        <v>4577</v>
      </c>
      <c r="F183" s="144">
        <v>4697</v>
      </c>
      <c r="G183" s="144">
        <v>4710</v>
      </c>
      <c r="H183" s="144">
        <v>4435</v>
      </c>
      <c r="I183" s="144">
        <v>4660</v>
      </c>
      <c r="J183" s="144">
        <v>4379</v>
      </c>
      <c r="K183" s="144">
        <v>4314</v>
      </c>
      <c r="L183" s="144">
        <v>4016</v>
      </c>
      <c r="M183" s="144">
        <v>4051</v>
      </c>
      <c r="N183" s="144">
        <v>4071</v>
      </c>
      <c r="O183" s="144">
        <v>4291</v>
      </c>
      <c r="P183" s="144"/>
      <c r="Q183" s="145">
        <v>54.33</v>
      </c>
      <c r="R183" s="145">
        <v>53.9</v>
      </c>
      <c r="S183" s="145">
        <v>52.58</v>
      </c>
      <c r="T183" s="145">
        <v>52.39</v>
      </c>
      <c r="U183" s="145">
        <v>52.48</v>
      </c>
      <c r="V183" s="145">
        <v>55.31</v>
      </c>
      <c r="W183" s="145">
        <v>58.76</v>
      </c>
      <c r="X183" s="145">
        <v>57.66</v>
      </c>
      <c r="Y183" s="145">
        <v>57.17</v>
      </c>
      <c r="Z183" s="145">
        <v>57.48</v>
      </c>
      <c r="AA183" s="145">
        <v>65.59</v>
      </c>
      <c r="AB183" s="145">
        <v>65.73</v>
      </c>
      <c r="AC183" s="145">
        <v>58.1</v>
      </c>
      <c r="AD183" s="145"/>
      <c r="AE183" s="144">
        <v>230978</v>
      </c>
      <c r="AF183" s="144">
        <v>227330</v>
      </c>
      <c r="AG183" s="144">
        <v>240640</v>
      </c>
      <c r="AH183" s="144">
        <v>246070</v>
      </c>
      <c r="AI183" s="144">
        <v>247160</v>
      </c>
      <c r="AJ183" s="758">
        <v>245305</v>
      </c>
      <c r="AK183" s="144">
        <v>273825</v>
      </c>
      <c r="AL183" s="144">
        <v>252508</v>
      </c>
      <c r="AM183" s="144">
        <v>246643</v>
      </c>
      <c r="AN183" s="758">
        <v>230839</v>
      </c>
      <c r="AO183" s="144">
        <v>265690</v>
      </c>
      <c r="AP183" s="144">
        <v>267600</v>
      </c>
      <c r="AQ183" s="144">
        <v>249300</v>
      </c>
      <c r="AR183" s="758">
        <f>AR195+AR207+AR219+AR231+AR243</f>
        <v>229800</v>
      </c>
      <c r="AS183" s="144"/>
      <c r="AT183" s="144"/>
      <c r="AU183" s="144"/>
      <c r="AV183" s="144"/>
      <c r="AW183" s="144"/>
      <c r="AX183" s="144"/>
      <c r="AY183" s="144"/>
      <c r="AZ183" s="144"/>
      <c r="BA183" s="144"/>
      <c r="BB183" s="144"/>
      <c r="BC183" s="144"/>
      <c r="BD183" s="144"/>
      <c r="BE183" s="144"/>
      <c r="BF183" s="144"/>
    </row>
    <row r="184" spans="1:58">
      <c r="A184" s="143" t="s">
        <v>924</v>
      </c>
      <c r="B184" s="143" t="s">
        <v>908</v>
      </c>
      <c r="C184" s="144">
        <v>1741</v>
      </c>
      <c r="D184" s="144">
        <v>2110</v>
      </c>
      <c r="E184" s="144">
        <v>1754</v>
      </c>
      <c r="F184" s="144">
        <v>1284</v>
      </c>
      <c r="G184" s="144">
        <v>1144</v>
      </c>
      <c r="H184" s="144">
        <v>1070</v>
      </c>
      <c r="I184" s="144">
        <v>1240</v>
      </c>
      <c r="J184" s="144">
        <v>1272</v>
      </c>
      <c r="K184" s="144">
        <v>1482</v>
      </c>
      <c r="L184" s="144">
        <v>1491</v>
      </c>
      <c r="M184" s="144">
        <v>1497</v>
      </c>
      <c r="N184" s="144">
        <v>1501</v>
      </c>
      <c r="O184" s="144">
        <v>1503</v>
      </c>
      <c r="P184" s="144"/>
      <c r="Q184" s="145"/>
      <c r="R184" s="145"/>
      <c r="S184" s="145"/>
      <c r="T184" s="145"/>
      <c r="U184" s="145"/>
      <c r="V184" s="145"/>
      <c r="W184" s="145"/>
      <c r="X184" s="145"/>
      <c r="Y184" s="145"/>
      <c r="Z184" s="145"/>
      <c r="AA184" s="145"/>
      <c r="AB184" s="145"/>
      <c r="AC184" s="145"/>
      <c r="AD184" s="145"/>
      <c r="AE184" s="144">
        <v>119698</v>
      </c>
      <c r="AF184" s="144">
        <v>155796</v>
      </c>
      <c r="AG184" s="144">
        <v>108242</v>
      </c>
      <c r="AH184" s="144">
        <v>84551</v>
      </c>
      <c r="AI184" s="144">
        <v>83418</v>
      </c>
      <c r="AJ184" s="758">
        <v>65754</v>
      </c>
      <c r="AK184" s="144">
        <v>87717</v>
      </c>
      <c r="AL184" s="144">
        <v>92642</v>
      </c>
      <c r="AM184" s="144">
        <v>100951</v>
      </c>
      <c r="AN184" s="758">
        <v>104231</v>
      </c>
      <c r="AO184" s="144">
        <v>103922</v>
      </c>
      <c r="AP184" s="144">
        <v>105118</v>
      </c>
      <c r="AQ184" s="144">
        <v>103458</v>
      </c>
      <c r="AR184" s="758">
        <f>AR196+AR208+AR220+AR232+AR244</f>
        <v>99910</v>
      </c>
      <c r="AS184" s="144"/>
      <c r="AT184" s="144"/>
      <c r="AU184" s="144"/>
      <c r="AV184" s="144"/>
      <c r="AW184" s="144"/>
      <c r="AX184" s="144"/>
      <c r="AY184" s="144"/>
      <c r="AZ184" s="144"/>
      <c r="BA184" s="144"/>
      <c r="BB184" s="144"/>
      <c r="BC184" s="144"/>
      <c r="BD184" s="144"/>
      <c r="BE184" s="144"/>
      <c r="BF184" s="144"/>
    </row>
    <row r="185" spans="1:58">
      <c r="A185" s="143" t="s">
        <v>924</v>
      </c>
      <c r="B185" s="143" t="s">
        <v>909</v>
      </c>
      <c r="C185" s="144">
        <v>6720</v>
      </c>
      <c r="D185" s="144">
        <v>7044</v>
      </c>
      <c r="E185" s="144">
        <v>7146</v>
      </c>
      <c r="F185" s="144">
        <v>6773</v>
      </c>
      <c r="G185" s="144">
        <v>6508</v>
      </c>
      <c r="H185" s="144">
        <v>6427</v>
      </c>
      <c r="I185" s="144">
        <v>6722</v>
      </c>
      <c r="J185" s="144">
        <v>6521</v>
      </c>
      <c r="K185" s="144">
        <v>6676</v>
      </c>
      <c r="L185" s="144">
        <v>6404</v>
      </c>
      <c r="M185" s="144">
        <v>6536</v>
      </c>
      <c r="N185" s="144">
        <v>6575</v>
      </c>
      <c r="O185" s="144">
        <v>6789</v>
      </c>
      <c r="P185" s="144"/>
      <c r="Q185" s="145"/>
      <c r="R185" s="145"/>
      <c r="S185" s="145"/>
      <c r="T185" s="145"/>
      <c r="U185" s="145"/>
      <c r="V185" s="145"/>
      <c r="W185" s="145"/>
      <c r="X185" s="145"/>
      <c r="Y185" s="145"/>
      <c r="Z185" s="145"/>
      <c r="AA185" s="145"/>
      <c r="AB185" s="145"/>
      <c r="AC185" s="145"/>
      <c r="AD185" s="145"/>
      <c r="AE185" s="144">
        <v>410557</v>
      </c>
      <c r="AF185" s="144">
        <v>440874</v>
      </c>
      <c r="AG185" s="144">
        <v>394503</v>
      </c>
      <c r="AH185" s="144">
        <v>375042</v>
      </c>
      <c r="AI185" s="144">
        <v>374932</v>
      </c>
      <c r="AJ185" s="144">
        <v>372986</v>
      </c>
      <c r="AK185" s="144">
        <v>422479</v>
      </c>
      <c r="AL185" s="144">
        <v>412282</v>
      </c>
      <c r="AM185" s="144">
        <v>416258</v>
      </c>
      <c r="AN185" s="144">
        <v>404552</v>
      </c>
      <c r="AO185" s="144">
        <v>442672</v>
      </c>
      <c r="AP185" s="144">
        <v>447128</v>
      </c>
      <c r="AQ185" s="144">
        <v>428110</v>
      </c>
      <c r="AR185" s="144">
        <f t="shared" ref="AR185" si="1">AR197+AR209+AR221+AR233+AR245</f>
        <v>401891</v>
      </c>
      <c r="AS185" s="144"/>
      <c r="AT185" s="144"/>
      <c r="AU185" s="144"/>
      <c r="AV185" s="144"/>
      <c r="AW185" s="144"/>
      <c r="AX185" s="144"/>
      <c r="AY185" s="144"/>
      <c r="AZ185" s="144"/>
      <c r="BA185" s="144"/>
      <c r="BB185" s="144"/>
      <c r="BC185" s="144"/>
      <c r="BD185" s="144"/>
      <c r="BE185" s="144"/>
      <c r="BF185" s="144"/>
    </row>
    <row r="186" spans="1:58">
      <c r="A186" s="143" t="s">
        <v>924</v>
      </c>
      <c r="B186" s="143" t="s">
        <v>910</v>
      </c>
      <c r="C186" s="144">
        <v>6903</v>
      </c>
      <c r="D186" s="144">
        <v>7325</v>
      </c>
      <c r="E186" s="144">
        <v>7433</v>
      </c>
      <c r="F186" s="144">
        <v>6964</v>
      </c>
      <c r="G186" s="144">
        <v>6705</v>
      </c>
      <c r="H186" s="144">
        <v>6630</v>
      </c>
      <c r="I186" s="144">
        <v>6931</v>
      </c>
      <c r="J186" s="144">
        <v>6736</v>
      </c>
      <c r="K186" s="144">
        <v>6896</v>
      </c>
      <c r="L186" s="144">
        <v>6630</v>
      </c>
      <c r="M186" s="144">
        <v>6768</v>
      </c>
      <c r="N186" s="144">
        <v>6807</v>
      </c>
      <c r="O186" s="144">
        <v>7069</v>
      </c>
      <c r="P186" s="144"/>
      <c r="Q186" s="145"/>
      <c r="R186" s="145"/>
      <c r="S186" s="145"/>
      <c r="T186" s="145"/>
      <c r="U186" s="145"/>
      <c r="V186" s="145"/>
      <c r="W186" s="145"/>
      <c r="X186" s="145"/>
      <c r="Y186" s="145"/>
      <c r="Z186" s="145"/>
      <c r="AA186" s="145"/>
      <c r="AB186" s="145"/>
      <c r="AC186" s="145"/>
      <c r="AD186" s="145"/>
      <c r="AE186" s="144">
        <v>432517</v>
      </c>
      <c r="AF186" s="144">
        <v>474594</v>
      </c>
      <c r="AG186" s="144">
        <v>428943</v>
      </c>
      <c r="AH186" s="144">
        <v>397962</v>
      </c>
      <c r="AI186" s="144">
        <v>398572</v>
      </c>
      <c r="AJ186" s="144">
        <v>397346</v>
      </c>
      <c r="AK186" s="144">
        <v>447559</v>
      </c>
      <c r="AL186" s="144">
        <v>438082</v>
      </c>
      <c r="AM186" s="144">
        <v>434738</v>
      </c>
      <c r="AN186" s="144">
        <v>431672</v>
      </c>
      <c r="AO186" s="144">
        <v>470512</v>
      </c>
      <c r="AP186" s="144">
        <v>474968</v>
      </c>
      <c r="AQ186" s="144">
        <v>456670</v>
      </c>
      <c r="AR186" s="144">
        <f>AR198+AR210+AR222+AR234+AR246</f>
        <v>426947</v>
      </c>
      <c r="AS186" s="144"/>
      <c r="AT186" s="144"/>
      <c r="AU186" s="144"/>
      <c r="AV186" s="144"/>
      <c r="AW186" s="144"/>
      <c r="AX186" s="144"/>
      <c r="AY186" s="144"/>
      <c r="AZ186" s="144"/>
      <c r="BA186" s="144"/>
      <c r="BB186" s="144"/>
      <c r="BC186" s="144"/>
      <c r="BD186" s="144"/>
      <c r="BE186" s="144"/>
      <c r="BF186" s="144"/>
    </row>
    <row r="187" spans="1:58" hidden="1">
      <c r="A187" s="143" t="s">
        <v>925</v>
      </c>
      <c r="B187" s="143" t="s">
        <v>899</v>
      </c>
      <c r="C187" s="144">
        <v>0</v>
      </c>
      <c r="D187" s="144">
        <v>0</v>
      </c>
      <c r="E187" s="144">
        <v>0</v>
      </c>
      <c r="F187" s="144">
        <v>0</v>
      </c>
      <c r="G187" s="144">
        <v>0</v>
      </c>
      <c r="H187" s="144">
        <v>0</v>
      </c>
      <c r="I187" s="144">
        <v>0</v>
      </c>
      <c r="J187" s="144">
        <v>0</v>
      </c>
      <c r="K187" s="144">
        <v>0</v>
      </c>
      <c r="L187" s="144">
        <v>0</v>
      </c>
      <c r="M187" s="144">
        <v>0</v>
      </c>
      <c r="N187" s="144">
        <v>0</v>
      </c>
      <c r="O187" s="144">
        <v>0</v>
      </c>
      <c r="P187" s="144">
        <v>0</v>
      </c>
      <c r="Q187" s="145"/>
      <c r="R187" s="145"/>
      <c r="S187" s="145"/>
      <c r="T187" s="145"/>
      <c r="U187" s="145"/>
      <c r="V187" s="145"/>
      <c r="W187" s="145"/>
      <c r="X187" s="145"/>
      <c r="Y187" s="145"/>
      <c r="Z187" s="145"/>
      <c r="AA187" s="145"/>
      <c r="AB187" s="145"/>
      <c r="AC187" s="145"/>
      <c r="AD187" s="145"/>
      <c r="AE187" s="144">
        <v>0</v>
      </c>
      <c r="AF187" s="144">
        <v>0</v>
      </c>
      <c r="AG187" s="144">
        <v>0</v>
      </c>
      <c r="AH187" s="144">
        <v>0</v>
      </c>
      <c r="AI187" s="144">
        <v>0</v>
      </c>
      <c r="AJ187" s="144">
        <v>0</v>
      </c>
      <c r="AK187" s="144">
        <v>0</v>
      </c>
      <c r="AL187" s="144">
        <v>0</v>
      </c>
      <c r="AM187" s="144">
        <v>0</v>
      </c>
      <c r="AN187" s="144">
        <v>0</v>
      </c>
      <c r="AO187" s="144">
        <v>0</v>
      </c>
      <c r="AP187" s="144">
        <v>0</v>
      </c>
      <c r="AQ187" s="144">
        <v>0</v>
      </c>
      <c r="AR187" s="144">
        <v>0</v>
      </c>
      <c r="AS187" s="144"/>
      <c r="AT187" s="144"/>
      <c r="AU187" s="144"/>
      <c r="AV187" s="144"/>
      <c r="AW187" s="144"/>
      <c r="AX187" s="144"/>
      <c r="AY187" s="144"/>
      <c r="AZ187" s="144"/>
      <c r="BA187" s="144"/>
      <c r="BB187" s="144"/>
      <c r="BC187" s="144"/>
      <c r="BD187" s="144"/>
      <c r="BE187" s="144"/>
      <c r="BF187" s="144"/>
    </row>
    <row r="188" spans="1:58" hidden="1">
      <c r="A188" s="143" t="s">
        <v>925</v>
      </c>
      <c r="B188" s="143" t="s">
        <v>900</v>
      </c>
      <c r="C188" s="144">
        <v>0</v>
      </c>
      <c r="D188" s="144">
        <v>0</v>
      </c>
      <c r="E188" s="144">
        <v>0</v>
      </c>
      <c r="F188" s="144">
        <v>0</v>
      </c>
      <c r="G188" s="144">
        <v>0</v>
      </c>
      <c r="H188" s="144">
        <v>0</v>
      </c>
      <c r="I188" s="144">
        <v>0</v>
      </c>
      <c r="J188" s="144">
        <v>0</v>
      </c>
      <c r="K188" s="144">
        <v>0</v>
      </c>
      <c r="L188" s="144">
        <v>0</v>
      </c>
      <c r="M188" s="144">
        <v>0</v>
      </c>
      <c r="N188" s="144">
        <v>0</v>
      </c>
      <c r="O188" s="144">
        <v>0</v>
      </c>
      <c r="P188" s="144">
        <v>0</v>
      </c>
      <c r="Q188" s="145"/>
      <c r="R188" s="145"/>
      <c r="S188" s="145"/>
      <c r="T188" s="145"/>
      <c r="U188" s="145"/>
      <c r="V188" s="145"/>
      <c r="W188" s="145"/>
      <c r="X188" s="145"/>
      <c r="Y188" s="145"/>
      <c r="Z188" s="145"/>
      <c r="AA188" s="145"/>
      <c r="AB188" s="145"/>
      <c r="AC188" s="145"/>
      <c r="AD188" s="145"/>
      <c r="AE188" s="144">
        <v>0</v>
      </c>
      <c r="AF188" s="144">
        <v>0</v>
      </c>
      <c r="AG188" s="144">
        <v>0</v>
      </c>
      <c r="AH188" s="144">
        <v>0</v>
      </c>
      <c r="AI188" s="144">
        <v>0</v>
      </c>
      <c r="AJ188" s="144">
        <v>0</v>
      </c>
      <c r="AK188" s="144">
        <v>0</v>
      </c>
      <c r="AL188" s="144">
        <v>0</v>
      </c>
      <c r="AM188" s="144">
        <v>0</v>
      </c>
      <c r="AN188" s="144">
        <v>0</v>
      </c>
      <c r="AO188" s="144">
        <v>0</v>
      </c>
      <c r="AP188" s="144">
        <v>0</v>
      </c>
      <c r="AQ188" s="144">
        <v>0</v>
      </c>
      <c r="AR188" s="144">
        <v>0</v>
      </c>
      <c r="AS188" s="144"/>
      <c r="AT188" s="144"/>
      <c r="AU188" s="144"/>
      <c r="AV188" s="144"/>
      <c r="AW188" s="144"/>
      <c r="AX188" s="144"/>
      <c r="AY188" s="144"/>
      <c r="AZ188" s="144"/>
      <c r="BA188" s="144"/>
      <c r="BB188" s="144"/>
      <c r="BC188" s="144"/>
      <c r="BD188" s="144"/>
      <c r="BE188" s="144"/>
      <c r="BF188" s="144"/>
    </row>
    <row r="189" spans="1:58" hidden="1">
      <c r="A189" s="143" t="s">
        <v>925</v>
      </c>
      <c r="B189" s="143" t="s">
        <v>901</v>
      </c>
      <c r="C189" s="144">
        <v>0</v>
      </c>
      <c r="D189" s="144">
        <v>0</v>
      </c>
      <c r="E189" s="144">
        <v>0</v>
      </c>
      <c r="F189" s="144">
        <v>0</v>
      </c>
      <c r="G189" s="144">
        <v>0</v>
      </c>
      <c r="H189" s="144">
        <v>0</v>
      </c>
      <c r="I189" s="144">
        <v>0</v>
      </c>
      <c r="J189" s="144">
        <v>0</v>
      </c>
      <c r="K189" s="144">
        <v>0</v>
      </c>
      <c r="L189" s="144">
        <v>0</v>
      </c>
      <c r="M189" s="144">
        <v>0</v>
      </c>
      <c r="N189" s="144">
        <v>0</v>
      </c>
      <c r="O189" s="144">
        <v>0</v>
      </c>
      <c r="P189" s="144">
        <v>0</v>
      </c>
      <c r="Q189" s="145"/>
      <c r="R189" s="145"/>
      <c r="S189" s="145"/>
      <c r="T189" s="145"/>
      <c r="U189" s="145"/>
      <c r="V189" s="145"/>
      <c r="W189" s="145"/>
      <c r="X189" s="145"/>
      <c r="Y189" s="145"/>
      <c r="Z189" s="145"/>
      <c r="AA189" s="145"/>
      <c r="AB189" s="145"/>
      <c r="AC189" s="145"/>
      <c r="AD189" s="145"/>
      <c r="AE189" s="144">
        <v>0</v>
      </c>
      <c r="AF189" s="144">
        <v>0</v>
      </c>
      <c r="AG189" s="144">
        <v>0</v>
      </c>
      <c r="AH189" s="144">
        <v>0</v>
      </c>
      <c r="AI189" s="144">
        <v>0</v>
      </c>
      <c r="AJ189" s="144">
        <v>0</v>
      </c>
      <c r="AK189" s="144">
        <v>0</v>
      </c>
      <c r="AL189" s="144">
        <v>0</v>
      </c>
      <c r="AM189" s="144">
        <v>0</v>
      </c>
      <c r="AN189" s="144">
        <v>0</v>
      </c>
      <c r="AO189" s="144">
        <v>0</v>
      </c>
      <c r="AP189" s="144">
        <v>0</v>
      </c>
      <c r="AQ189" s="144">
        <v>0</v>
      </c>
      <c r="AR189" s="144">
        <v>0</v>
      </c>
      <c r="AS189" s="144"/>
      <c r="AT189" s="144"/>
      <c r="AU189" s="144"/>
      <c r="AV189" s="144"/>
      <c r="AW189" s="144"/>
      <c r="AX189" s="144"/>
      <c r="AY189" s="144"/>
      <c r="AZ189" s="144"/>
      <c r="BA189" s="144"/>
      <c r="BB189" s="144"/>
      <c r="BC189" s="144"/>
      <c r="BD189" s="144"/>
      <c r="BE189" s="144"/>
      <c r="BF189" s="144"/>
    </row>
    <row r="190" spans="1:58" hidden="1">
      <c r="A190" s="143" t="s">
        <v>925</v>
      </c>
      <c r="B190" s="143" t="s">
        <v>902</v>
      </c>
      <c r="C190" s="144">
        <v>0</v>
      </c>
      <c r="D190" s="144">
        <v>0</v>
      </c>
      <c r="E190" s="144">
        <v>0</v>
      </c>
      <c r="F190" s="144">
        <v>0</v>
      </c>
      <c r="G190" s="144">
        <v>0</v>
      </c>
      <c r="H190" s="144">
        <v>0</v>
      </c>
      <c r="I190" s="144">
        <v>0</v>
      </c>
      <c r="J190" s="144">
        <v>0</v>
      </c>
      <c r="K190" s="144">
        <v>0</v>
      </c>
      <c r="L190" s="144">
        <v>0</v>
      </c>
      <c r="M190" s="144">
        <v>0</v>
      </c>
      <c r="N190" s="144">
        <v>0</v>
      </c>
      <c r="O190" s="144">
        <v>0</v>
      </c>
      <c r="P190" s="144">
        <v>0</v>
      </c>
      <c r="Q190" s="145"/>
      <c r="R190" s="145"/>
      <c r="S190" s="145"/>
      <c r="T190" s="145"/>
      <c r="U190" s="145"/>
      <c r="V190" s="145"/>
      <c r="W190" s="145"/>
      <c r="X190" s="145"/>
      <c r="Y190" s="145"/>
      <c r="Z190" s="145"/>
      <c r="AA190" s="145"/>
      <c r="AB190" s="145"/>
      <c r="AC190" s="145"/>
      <c r="AD190" s="145"/>
      <c r="AE190" s="144">
        <v>0</v>
      </c>
      <c r="AF190" s="144">
        <v>0</v>
      </c>
      <c r="AG190" s="144">
        <v>0</v>
      </c>
      <c r="AH190" s="144">
        <v>0</v>
      </c>
      <c r="AI190" s="144">
        <v>0</v>
      </c>
      <c r="AJ190" s="144">
        <v>0</v>
      </c>
      <c r="AK190" s="144">
        <v>0</v>
      </c>
      <c r="AL190" s="144">
        <v>0</v>
      </c>
      <c r="AM190" s="144">
        <v>0</v>
      </c>
      <c r="AN190" s="144">
        <v>0</v>
      </c>
      <c r="AO190" s="144">
        <v>0</v>
      </c>
      <c r="AP190" s="144">
        <v>0</v>
      </c>
      <c r="AQ190" s="144">
        <v>0</v>
      </c>
      <c r="AR190" s="144">
        <v>0</v>
      </c>
      <c r="AS190" s="144"/>
      <c r="AT190" s="144"/>
      <c r="AU190" s="144"/>
      <c r="AV190" s="144"/>
      <c r="AW190" s="144"/>
      <c r="AX190" s="144"/>
      <c r="AY190" s="144"/>
      <c r="AZ190" s="144"/>
      <c r="BA190" s="144"/>
      <c r="BB190" s="144"/>
      <c r="BC190" s="144"/>
      <c r="BD190" s="144"/>
      <c r="BE190" s="144"/>
      <c r="BF190" s="144"/>
    </row>
    <row r="191" spans="1:58" hidden="1">
      <c r="A191" s="143" t="s">
        <v>925</v>
      </c>
      <c r="B191" s="143" t="s">
        <v>903</v>
      </c>
      <c r="C191" s="144">
        <v>0</v>
      </c>
      <c r="D191" s="144">
        <v>0</v>
      </c>
      <c r="E191" s="144">
        <v>0</v>
      </c>
      <c r="F191" s="144">
        <v>0</v>
      </c>
      <c r="G191" s="144">
        <v>0</v>
      </c>
      <c r="H191" s="144">
        <v>0</v>
      </c>
      <c r="I191" s="144">
        <v>0</v>
      </c>
      <c r="J191" s="144">
        <v>0</v>
      </c>
      <c r="K191" s="144">
        <v>0</v>
      </c>
      <c r="L191" s="144">
        <v>0</v>
      </c>
      <c r="M191" s="144">
        <v>0</v>
      </c>
      <c r="N191" s="144">
        <v>0</v>
      </c>
      <c r="O191" s="144">
        <v>0</v>
      </c>
      <c r="P191" s="144">
        <v>0</v>
      </c>
      <c r="Q191" s="145"/>
      <c r="R191" s="145"/>
      <c r="S191" s="145"/>
      <c r="T191" s="145"/>
      <c r="U191" s="145"/>
      <c r="V191" s="145"/>
      <c r="W191" s="145"/>
      <c r="X191" s="145"/>
      <c r="Y191" s="145"/>
      <c r="Z191" s="145"/>
      <c r="AA191" s="145"/>
      <c r="AB191" s="145"/>
      <c r="AC191" s="145"/>
      <c r="AD191" s="145"/>
      <c r="AE191" s="144">
        <v>0</v>
      </c>
      <c r="AF191" s="144">
        <v>0</v>
      </c>
      <c r="AG191" s="144">
        <v>0</v>
      </c>
      <c r="AH191" s="144">
        <v>0</v>
      </c>
      <c r="AI191" s="144">
        <v>0</v>
      </c>
      <c r="AJ191" s="144">
        <v>0</v>
      </c>
      <c r="AK191" s="144">
        <v>0</v>
      </c>
      <c r="AL191" s="144">
        <v>0</v>
      </c>
      <c r="AM191" s="144">
        <v>0</v>
      </c>
      <c r="AN191" s="144">
        <v>0</v>
      </c>
      <c r="AO191" s="144">
        <v>0</v>
      </c>
      <c r="AP191" s="144">
        <v>0</v>
      </c>
      <c r="AQ191" s="144">
        <v>0</v>
      </c>
      <c r="AR191" s="144">
        <v>0</v>
      </c>
      <c r="AS191" s="144"/>
      <c r="AT191" s="144"/>
      <c r="AU191" s="144"/>
      <c r="AV191" s="144"/>
      <c r="AW191" s="144"/>
      <c r="AX191" s="144"/>
      <c r="AY191" s="144"/>
      <c r="AZ191" s="144"/>
      <c r="BA191" s="144"/>
      <c r="BB191" s="144"/>
      <c r="BC191" s="144"/>
      <c r="BD191" s="144"/>
      <c r="BE191" s="144"/>
      <c r="BF191" s="144"/>
    </row>
    <row r="192" spans="1:58" hidden="1">
      <c r="A192" s="143" t="s">
        <v>925</v>
      </c>
      <c r="B192" s="143" t="s">
        <v>904</v>
      </c>
      <c r="C192" s="144">
        <v>0</v>
      </c>
      <c r="D192" s="144">
        <v>0</v>
      </c>
      <c r="E192" s="144">
        <v>0</v>
      </c>
      <c r="F192" s="144">
        <v>0</v>
      </c>
      <c r="G192" s="144">
        <v>0</v>
      </c>
      <c r="H192" s="144">
        <v>0</v>
      </c>
      <c r="I192" s="144">
        <v>0</v>
      </c>
      <c r="J192" s="144">
        <v>0</v>
      </c>
      <c r="K192" s="144">
        <v>0</v>
      </c>
      <c r="L192" s="144">
        <v>0</v>
      </c>
      <c r="M192" s="144">
        <v>0</v>
      </c>
      <c r="N192" s="144">
        <v>0</v>
      </c>
      <c r="O192" s="144">
        <v>0</v>
      </c>
      <c r="P192" s="144">
        <v>0</v>
      </c>
      <c r="Q192" s="145"/>
      <c r="R192" s="145"/>
      <c r="S192" s="145"/>
      <c r="T192" s="145"/>
      <c r="U192" s="145"/>
      <c r="V192" s="145"/>
      <c r="W192" s="145"/>
      <c r="X192" s="145"/>
      <c r="Y192" s="145"/>
      <c r="Z192" s="145"/>
      <c r="AA192" s="145"/>
      <c r="AB192" s="145"/>
      <c r="AC192" s="145"/>
      <c r="AD192" s="145"/>
      <c r="AE192" s="144">
        <v>0</v>
      </c>
      <c r="AF192" s="144">
        <v>0</v>
      </c>
      <c r="AG192" s="144">
        <v>0</v>
      </c>
      <c r="AH192" s="144">
        <v>0</v>
      </c>
      <c r="AI192" s="144">
        <v>0</v>
      </c>
      <c r="AJ192" s="144">
        <v>0</v>
      </c>
      <c r="AK192" s="144">
        <v>0</v>
      </c>
      <c r="AL192" s="144">
        <v>0</v>
      </c>
      <c r="AM192" s="144">
        <v>0</v>
      </c>
      <c r="AN192" s="144">
        <v>0</v>
      </c>
      <c r="AO192" s="144">
        <v>0</v>
      </c>
      <c r="AP192" s="144">
        <v>0</v>
      </c>
      <c r="AQ192" s="144">
        <v>0</v>
      </c>
      <c r="AR192" s="144">
        <v>0</v>
      </c>
      <c r="AS192" s="144"/>
      <c r="AT192" s="144"/>
      <c r="AU192" s="144"/>
      <c r="AV192" s="144"/>
      <c r="AW192" s="144"/>
      <c r="AX192" s="144"/>
      <c r="AY192" s="144"/>
      <c r="AZ192" s="144"/>
      <c r="BA192" s="144"/>
      <c r="BB192" s="144"/>
      <c r="BC192" s="144"/>
      <c r="BD192" s="144"/>
      <c r="BE192" s="144"/>
      <c r="BF192" s="144"/>
    </row>
    <row r="193" spans="1:58" hidden="1">
      <c r="A193" s="143" t="s">
        <v>925</v>
      </c>
      <c r="B193" s="143" t="s">
        <v>905</v>
      </c>
      <c r="C193" s="144">
        <v>0</v>
      </c>
      <c r="D193" s="144">
        <v>0</v>
      </c>
      <c r="E193" s="144">
        <v>0</v>
      </c>
      <c r="F193" s="144">
        <v>0</v>
      </c>
      <c r="G193" s="144">
        <v>0</v>
      </c>
      <c r="H193" s="144">
        <v>0</v>
      </c>
      <c r="I193" s="144">
        <v>0</v>
      </c>
      <c r="J193" s="144">
        <v>0</v>
      </c>
      <c r="K193" s="144">
        <v>0</v>
      </c>
      <c r="L193" s="144">
        <v>0</v>
      </c>
      <c r="M193" s="144">
        <v>0</v>
      </c>
      <c r="N193" s="144">
        <v>0</v>
      </c>
      <c r="O193" s="144">
        <v>0</v>
      </c>
      <c r="P193" s="144">
        <v>0</v>
      </c>
      <c r="Q193" s="145"/>
      <c r="R193" s="145"/>
      <c r="S193" s="145"/>
      <c r="T193" s="145"/>
      <c r="U193" s="145"/>
      <c r="V193" s="145"/>
      <c r="W193" s="145"/>
      <c r="X193" s="145"/>
      <c r="Y193" s="145"/>
      <c r="Z193" s="145"/>
      <c r="AA193" s="145"/>
      <c r="AB193" s="145"/>
      <c r="AC193" s="145"/>
      <c r="AD193" s="145"/>
      <c r="AE193" s="144">
        <v>0</v>
      </c>
      <c r="AF193" s="144">
        <v>0</v>
      </c>
      <c r="AG193" s="144">
        <v>0</v>
      </c>
      <c r="AH193" s="144">
        <v>0</v>
      </c>
      <c r="AI193" s="144">
        <v>0</v>
      </c>
      <c r="AJ193" s="144">
        <v>0</v>
      </c>
      <c r="AK193" s="144">
        <v>0</v>
      </c>
      <c r="AL193" s="144">
        <v>0</v>
      </c>
      <c r="AM193" s="144">
        <v>0</v>
      </c>
      <c r="AN193" s="144">
        <v>0</v>
      </c>
      <c r="AO193" s="144">
        <v>0</v>
      </c>
      <c r="AP193" s="144">
        <v>0</v>
      </c>
      <c r="AQ193" s="144">
        <v>0</v>
      </c>
      <c r="AR193" s="144">
        <v>0</v>
      </c>
      <c r="AS193" s="144"/>
      <c r="AT193" s="144"/>
      <c r="AU193" s="144"/>
      <c r="AV193" s="144"/>
      <c r="AW193" s="144"/>
      <c r="AX193" s="144"/>
      <c r="AY193" s="144"/>
      <c r="AZ193" s="144"/>
      <c r="BA193" s="144"/>
      <c r="BB193" s="144"/>
      <c r="BC193" s="144"/>
      <c r="BD193" s="144"/>
      <c r="BE193" s="144"/>
      <c r="BF193" s="144"/>
    </row>
    <row r="194" spans="1:58" hidden="1">
      <c r="A194" s="143" t="s">
        <v>925</v>
      </c>
      <c r="B194" s="143" t="s">
        <v>906</v>
      </c>
      <c r="C194" s="144">
        <v>345</v>
      </c>
      <c r="D194" s="144">
        <v>350</v>
      </c>
      <c r="E194" s="144">
        <v>356</v>
      </c>
      <c r="F194" s="144">
        <v>361</v>
      </c>
      <c r="G194" s="144">
        <v>258</v>
      </c>
      <c r="H194" s="144">
        <v>263</v>
      </c>
      <c r="I194" s="144">
        <v>268</v>
      </c>
      <c r="J194" s="144">
        <v>265</v>
      </c>
      <c r="K194" s="144">
        <v>270</v>
      </c>
      <c r="L194" s="144">
        <v>276</v>
      </c>
      <c r="M194" s="144">
        <v>292</v>
      </c>
      <c r="N194" s="144">
        <v>292</v>
      </c>
      <c r="O194" s="144">
        <v>292</v>
      </c>
      <c r="P194" s="144">
        <v>292</v>
      </c>
      <c r="Q194" s="145">
        <v>107</v>
      </c>
      <c r="R194" s="145">
        <v>100</v>
      </c>
      <c r="S194" s="145">
        <v>50</v>
      </c>
      <c r="T194" s="145">
        <v>50</v>
      </c>
      <c r="U194" s="145">
        <v>75</v>
      </c>
      <c r="V194" s="145">
        <v>67.5</v>
      </c>
      <c r="W194" s="145">
        <v>100</v>
      </c>
      <c r="X194" s="145">
        <v>99.84</v>
      </c>
      <c r="Y194" s="145">
        <v>95</v>
      </c>
      <c r="Z194" s="145">
        <v>95</v>
      </c>
      <c r="AA194" s="145">
        <v>90</v>
      </c>
      <c r="AB194" s="145">
        <v>90</v>
      </c>
      <c r="AC194" s="145">
        <v>103.5</v>
      </c>
      <c r="AD194" s="145">
        <v>98.33</v>
      </c>
      <c r="AE194" s="144">
        <v>36915</v>
      </c>
      <c r="AF194" s="144">
        <v>35000</v>
      </c>
      <c r="AG194" s="144">
        <v>17800</v>
      </c>
      <c r="AH194" s="144">
        <v>18050</v>
      </c>
      <c r="AI194" s="144">
        <v>19350</v>
      </c>
      <c r="AJ194" s="144">
        <v>17752</v>
      </c>
      <c r="AK194" s="144">
        <v>26800</v>
      </c>
      <c r="AL194" s="144">
        <v>26457</v>
      </c>
      <c r="AM194" s="144">
        <v>25650</v>
      </c>
      <c r="AN194" s="144">
        <v>26220</v>
      </c>
      <c r="AO194" s="144">
        <v>26280</v>
      </c>
      <c r="AP194" s="144">
        <v>26280</v>
      </c>
      <c r="AQ194" s="144">
        <v>30222</v>
      </c>
      <c r="AR194" s="144">
        <v>28711</v>
      </c>
      <c r="AS194" s="144"/>
      <c r="AT194" s="144"/>
      <c r="AU194" s="144"/>
      <c r="AV194" s="144"/>
      <c r="AW194" s="144"/>
      <c r="AX194" s="144"/>
      <c r="AY194" s="144"/>
      <c r="AZ194" s="144"/>
      <c r="BA194" s="144"/>
      <c r="BB194" s="144"/>
      <c r="BC194" s="144"/>
      <c r="BD194" s="144"/>
      <c r="BE194" s="144"/>
      <c r="BF194" s="144"/>
    </row>
    <row r="195" spans="1:58" hidden="1">
      <c r="A195" s="143" t="s">
        <v>925</v>
      </c>
      <c r="B195" s="143" t="s">
        <v>907</v>
      </c>
      <c r="C195" s="144">
        <v>68</v>
      </c>
      <c r="D195" s="144">
        <v>70</v>
      </c>
      <c r="E195" s="144">
        <v>72</v>
      </c>
      <c r="F195" s="144">
        <v>74</v>
      </c>
      <c r="G195" s="144">
        <v>76</v>
      </c>
      <c r="H195" s="144">
        <v>78</v>
      </c>
      <c r="I195" s="144">
        <v>79</v>
      </c>
      <c r="J195" s="144">
        <v>78</v>
      </c>
      <c r="K195" s="144">
        <v>83</v>
      </c>
      <c r="L195" s="144">
        <v>85</v>
      </c>
      <c r="M195" s="144">
        <v>90</v>
      </c>
      <c r="N195" s="144">
        <v>90</v>
      </c>
      <c r="O195" s="144">
        <v>90</v>
      </c>
      <c r="P195" s="144">
        <v>90</v>
      </c>
      <c r="Q195" s="145">
        <v>180</v>
      </c>
      <c r="R195" s="145">
        <v>150</v>
      </c>
      <c r="S195" s="145">
        <v>75</v>
      </c>
      <c r="T195" s="145">
        <v>75</v>
      </c>
      <c r="U195" s="145">
        <v>75</v>
      </c>
      <c r="V195" s="145">
        <v>67.5</v>
      </c>
      <c r="W195" s="145">
        <v>75</v>
      </c>
      <c r="X195" s="145">
        <v>75.36</v>
      </c>
      <c r="Y195" s="145">
        <v>74.92</v>
      </c>
      <c r="Z195" s="145">
        <v>74.92</v>
      </c>
      <c r="AA195" s="145">
        <v>71</v>
      </c>
      <c r="AB195" s="145">
        <v>71</v>
      </c>
      <c r="AC195" s="145">
        <v>71</v>
      </c>
      <c r="AD195" s="145">
        <v>71</v>
      </c>
      <c r="AE195" s="144">
        <v>12240</v>
      </c>
      <c r="AF195" s="144">
        <v>10500</v>
      </c>
      <c r="AG195" s="144">
        <v>5400</v>
      </c>
      <c r="AH195" s="144">
        <v>5550</v>
      </c>
      <c r="AI195" s="144">
        <v>5700</v>
      </c>
      <c r="AJ195" s="144">
        <v>5265</v>
      </c>
      <c r="AK195" s="144">
        <v>5925</v>
      </c>
      <c r="AL195" s="144">
        <v>5878</v>
      </c>
      <c r="AM195" s="144">
        <v>6218</v>
      </c>
      <c r="AN195" s="144">
        <v>6368</v>
      </c>
      <c r="AO195" s="144">
        <v>6390</v>
      </c>
      <c r="AP195" s="144">
        <v>6390</v>
      </c>
      <c r="AQ195" s="144">
        <v>6390</v>
      </c>
      <c r="AR195" s="144">
        <v>6390</v>
      </c>
      <c r="AS195" s="144"/>
      <c r="AT195" s="144"/>
      <c r="AU195" s="144"/>
      <c r="AV195" s="144"/>
      <c r="AW195" s="144"/>
      <c r="AX195" s="144"/>
      <c r="AY195" s="144"/>
      <c r="AZ195" s="144"/>
      <c r="BA195" s="144"/>
      <c r="BB195" s="144"/>
      <c r="BC195" s="144"/>
      <c r="BD195" s="144"/>
      <c r="BE195" s="144"/>
      <c r="BF195" s="144"/>
    </row>
    <row r="196" spans="1:58" hidden="1">
      <c r="A196" s="143" t="s">
        <v>925</v>
      </c>
      <c r="B196" s="143" t="s">
        <v>908</v>
      </c>
      <c r="C196" s="144">
        <v>241</v>
      </c>
      <c r="D196" s="144">
        <v>246</v>
      </c>
      <c r="E196" s="144">
        <v>250</v>
      </c>
      <c r="F196" s="144">
        <v>255</v>
      </c>
      <c r="G196" s="144">
        <v>219</v>
      </c>
      <c r="H196" s="144">
        <v>224</v>
      </c>
      <c r="I196" s="144">
        <v>228</v>
      </c>
      <c r="J196" s="144">
        <v>225</v>
      </c>
      <c r="K196" s="144">
        <v>238</v>
      </c>
      <c r="L196" s="144">
        <v>242</v>
      </c>
      <c r="M196" s="144">
        <v>267</v>
      </c>
      <c r="N196" s="144">
        <v>267</v>
      </c>
      <c r="O196" s="144">
        <v>267</v>
      </c>
      <c r="P196" s="144">
        <v>267</v>
      </c>
      <c r="Q196" s="145"/>
      <c r="R196" s="145"/>
      <c r="S196" s="145"/>
      <c r="T196" s="145"/>
      <c r="U196" s="145"/>
      <c r="V196" s="145"/>
      <c r="W196" s="145"/>
      <c r="X196" s="145"/>
      <c r="Y196" s="145"/>
      <c r="Z196" s="145"/>
      <c r="AA196" s="145"/>
      <c r="AB196" s="145"/>
      <c r="AC196" s="145"/>
      <c r="AD196" s="145"/>
      <c r="AE196" s="144">
        <v>32294</v>
      </c>
      <c r="AF196" s="144">
        <v>29028</v>
      </c>
      <c r="AG196" s="144">
        <v>14750</v>
      </c>
      <c r="AH196" s="144">
        <v>15045</v>
      </c>
      <c r="AI196" s="144">
        <v>16425</v>
      </c>
      <c r="AJ196" s="144">
        <v>15232</v>
      </c>
      <c r="AK196" s="144">
        <v>17100</v>
      </c>
      <c r="AL196" s="144">
        <v>16875</v>
      </c>
      <c r="AM196" s="144">
        <v>16898</v>
      </c>
      <c r="AN196" s="144">
        <v>17242</v>
      </c>
      <c r="AO196" s="144">
        <v>17355</v>
      </c>
      <c r="AP196" s="144">
        <v>17355</v>
      </c>
      <c r="AQ196" s="144">
        <v>17355</v>
      </c>
      <c r="AR196" s="144">
        <v>16487</v>
      </c>
      <c r="AS196" s="144"/>
      <c r="AT196" s="144"/>
      <c r="AU196" s="144"/>
      <c r="AV196" s="144"/>
      <c r="AW196" s="144"/>
      <c r="AX196" s="144"/>
      <c r="AY196" s="144"/>
      <c r="AZ196" s="144"/>
      <c r="BA196" s="144"/>
      <c r="BB196" s="144"/>
      <c r="BC196" s="144"/>
      <c r="BD196" s="144"/>
      <c r="BE196" s="144"/>
      <c r="BF196" s="144"/>
    </row>
    <row r="197" spans="1:58" hidden="1">
      <c r="A197" s="143" t="s">
        <v>925</v>
      </c>
      <c r="B197" s="143" t="s">
        <v>909</v>
      </c>
      <c r="C197" s="144">
        <v>654</v>
      </c>
      <c r="D197" s="144">
        <v>666</v>
      </c>
      <c r="E197" s="144">
        <v>678</v>
      </c>
      <c r="F197" s="144">
        <v>690</v>
      </c>
      <c r="G197" s="144">
        <v>553</v>
      </c>
      <c r="H197" s="144">
        <v>565</v>
      </c>
      <c r="I197" s="144">
        <v>575</v>
      </c>
      <c r="J197" s="144">
        <v>568</v>
      </c>
      <c r="K197" s="144">
        <v>591</v>
      </c>
      <c r="L197" s="144">
        <v>603</v>
      </c>
      <c r="M197" s="144">
        <v>649</v>
      </c>
      <c r="N197" s="144">
        <v>649</v>
      </c>
      <c r="O197" s="144">
        <v>649</v>
      </c>
      <c r="P197" s="144">
        <v>649</v>
      </c>
      <c r="Q197" s="145"/>
      <c r="R197" s="145"/>
      <c r="S197" s="145"/>
      <c r="T197" s="145"/>
      <c r="U197" s="145"/>
      <c r="V197" s="145"/>
      <c r="W197" s="145"/>
      <c r="X197" s="145"/>
      <c r="Y197" s="145"/>
      <c r="Z197" s="145"/>
      <c r="AA197" s="145"/>
      <c r="AB197" s="145"/>
      <c r="AC197" s="145"/>
      <c r="AD197" s="145"/>
      <c r="AE197" s="144">
        <v>81449</v>
      </c>
      <c r="AF197" s="144">
        <v>74528</v>
      </c>
      <c r="AG197" s="144">
        <v>37950</v>
      </c>
      <c r="AH197" s="144">
        <v>38645</v>
      </c>
      <c r="AI197" s="144">
        <v>41475</v>
      </c>
      <c r="AJ197" s="144">
        <v>38249</v>
      </c>
      <c r="AK197" s="144">
        <v>49825</v>
      </c>
      <c r="AL197" s="144">
        <v>49210</v>
      </c>
      <c r="AM197" s="144">
        <v>48766</v>
      </c>
      <c r="AN197" s="144">
        <v>49830</v>
      </c>
      <c r="AO197" s="144">
        <v>50025</v>
      </c>
      <c r="AP197" s="144">
        <v>50025</v>
      </c>
      <c r="AQ197" s="144">
        <v>53967</v>
      </c>
      <c r="AR197" s="144">
        <v>51588</v>
      </c>
      <c r="AS197" s="144"/>
      <c r="AT197" s="144"/>
      <c r="AU197" s="144"/>
      <c r="AV197" s="144"/>
      <c r="AW197" s="144"/>
      <c r="AX197" s="144"/>
      <c r="AY197" s="144"/>
      <c r="AZ197" s="144"/>
      <c r="BA197" s="144"/>
      <c r="BB197" s="144"/>
      <c r="BC197" s="144"/>
      <c r="BD197" s="144"/>
      <c r="BE197" s="144"/>
      <c r="BF197" s="144"/>
    </row>
    <row r="198" spans="1:58" hidden="1">
      <c r="A198" s="143" t="s">
        <v>925</v>
      </c>
      <c r="B198" s="143" t="s">
        <v>910</v>
      </c>
      <c r="C198" s="144">
        <v>654</v>
      </c>
      <c r="D198" s="144">
        <v>666</v>
      </c>
      <c r="E198" s="144">
        <v>678</v>
      </c>
      <c r="F198" s="144">
        <v>690</v>
      </c>
      <c r="G198" s="144">
        <v>553</v>
      </c>
      <c r="H198" s="144">
        <v>565</v>
      </c>
      <c r="I198" s="144">
        <v>575</v>
      </c>
      <c r="J198" s="144">
        <v>568</v>
      </c>
      <c r="K198" s="144">
        <v>591</v>
      </c>
      <c r="L198" s="144">
        <v>603</v>
      </c>
      <c r="M198" s="144">
        <v>649</v>
      </c>
      <c r="N198" s="144">
        <v>649</v>
      </c>
      <c r="O198" s="144">
        <v>649</v>
      </c>
      <c r="P198" s="144">
        <v>649</v>
      </c>
      <c r="Q198" s="145"/>
      <c r="R198" s="145"/>
      <c r="S198" s="145"/>
      <c r="T198" s="145"/>
      <c r="U198" s="145"/>
      <c r="V198" s="145"/>
      <c r="W198" s="145"/>
      <c r="X198" s="145"/>
      <c r="Y198" s="145"/>
      <c r="Z198" s="145"/>
      <c r="AA198" s="145"/>
      <c r="AB198" s="145"/>
      <c r="AC198" s="145"/>
      <c r="AD198" s="145"/>
      <c r="AE198" s="144">
        <v>81449</v>
      </c>
      <c r="AF198" s="144">
        <v>74528</v>
      </c>
      <c r="AG198" s="144">
        <v>37950</v>
      </c>
      <c r="AH198" s="144">
        <v>38645</v>
      </c>
      <c r="AI198" s="144">
        <v>41475</v>
      </c>
      <c r="AJ198" s="144">
        <v>38249</v>
      </c>
      <c r="AK198" s="144">
        <v>49825</v>
      </c>
      <c r="AL198" s="144">
        <v>49210</v>
      </c>
      <c r="AM198" s="144">
        <v>48766</v>
      </c>
      <c r="AN198" s="144">
        <v>49830</v>
      </c>
      <c r="AO198" s="144">
        <v>50025</v>
      </c>
      <c r="AP198" s="144">
        <v>50025</v>
      </c>
      <c r="AQ198" s="144">
        <v>53967</v>
      </c>
      <c r="AR198" s="144">
        <v>51588</v>
      </c>
      <c r="AS198" s="144"/>
      <c r="AT198" s="144"/>
      <c r="AU198" s="144"/>
      <c r="AV198" s="144"/>
      <c r="AW198" s="144"/>
      <c r="AX198" s="144"/>
      <c r="AY198" s="144"/>
      <c r="AZ198" s="144"/>
      <c r="BA198" s="144"/>
      <c r="BB198" s="144"/>
      <c r="BC198" s="144"/>
      <c r="BD198" s="144"/>
      <c r="BE198" s="144"/>
      <c r="BF198" s="144"/>
    </row>
    <row r="199" spans="1:58" hidden="1">
      <c r="A199" s="143" t="s">
        <v>926</v>
      </c>
      <c r="B199" s="143" t="s">
        <v>899</v>
      </c>
      <c r="C199" s="144">
        <v>0</v>
      </c>
      <c r="D199" s="144">
        <v>0</v>
      </c>
      <c r="E199" s="144">
        <v>0</v>
      </c>
      <c r="F199" s="144">
        <v>0</v>
      </c>
      <c r="G199" s="144">
        <v>0</v>
      </c>
      <c r="H199" s="144">
        <v>0</v>
      </c>
      <c r="I199" s="144">
        <v>0</v>
      </c>
      <c r="J199" s="144">
        <v>0</v>
      </c>
      <c r="K199" s="144">
        <v>0</v>
      </c>
      <c r="L199" s="144">
        <v>0</v>
      </c>
      <c r="M199" s="144">
        <v>0</v>
      </c>
      <c r="N199" s="144">
        <v>0</v>
      </c>
      <c r="O199" s="144">
        <v>0</v>
      </c>
      <c r="P199" s="144">
        <v>0</v>
      </c>
      <c r="Q199" s="145"/>
      <c r="R199" s="145"/>
      <c r="S199" s="145"/>
      <c r="T199" s="145"/>
      <c r="U199" s="145"/>
      <c r="V199" s="145"/>
      <c r="W199" s="145"/>
      <c r="X199" s="145"/>
      <c r="Y199" s="145"/>
      <c r="Z199" s="145"/>
      <c r="AA199" s="145"/>
      <c r="AB199" s="145"/>
      <c r="AC199" s="145"/>
      <c r="AD199" s="145"/>
      <c r="AE199" s="144">
        <v>0</v>
      </c>
      <c r="AF199" s="144">
        <v>0</v>
      </c>
      <c r="AG199" s="144">
        <v>0</v>
      </c>
      <c r="AH199" s="144">
        <v>0</v>
      </c>
      <c r="AI199" s="144">
        <v>0</v>
      </c>
      <c r="AJ199" s="144">
        <v>0</v>
      </c>
      <c r="AK199" s="144">
        <v>0</v>
      </c>
      <c r="AL199" s="144">
        <v>0</v>
      </c>
      <c r="AM199" s="144">
        <v>0</v>
      </c>
      <c r="AN199" s="144">
        <v>0</v>
      </c>
      <c r="AO199" s="144">
        <v>0</v>
      </c>
      <c r="AP199" s="144">
        <v>0</v>
      </c>
      <c r="AQ199" s="144">
        <v>0</v>
      </c>
      <c r="AR199" s="144">
        <v>0</v>
      </c>
      <c r="AS199" s="144"/>
      <c r="AT199" s="144"/>
      <c r="AU199" s="144"/>
      <c r="AV199" s="144"/>
      <c r="AW199" s="144"/>
      <c r="AX199" s="144"/>
      <c r="AY199" s="144"/>
      <c r="AZ199" s="144"/>
      <c r="BA199" s="144"/>
      <c r="BB199" s="144"/>
      <c r="BC199" s="144"/>
      <c r="BD199" s="144"/>
      <c r="BE199" s="144"/>
      <c r="BF199" s="144"/>
    </row>
    <row r="200" spans="1:58" hidden="1">
      <c r="A200" s="143" t="s">
        <v>926</v>
      </c>
      <c r="B200" s="143" t="s">
        <v>900</v>
      </c>
      <c r="C200" s="144">
        <v>0</v>
      </c>
      <c r="D200" s="144">
        <v>0</v>
      </c>
      <c r="E200" s="144">
        <v>0</v>
      </c>
      <c r="F200" s="144">
        <v>0</v>
      </c>
      <c r="G200" s="144">
        <v>0</v>
      </c>
      <c r="H200" s="144">
        <v>0</v>
      </c>
      <c r="I200" s="144">
        <v>0</v>
      </c>
      <c r="J200" s="144">
        <v>0</v>
      </c>
      <c r="K200" s="144">
        <v>0</v>
      </c>
      <c r="L200" s="144">
        <v>0</v>
      </c>
      <c r="M200" s="144">
        <v>0</v>
      </c>
      <c r="N200" s="144">
        <v>0</v>
      </c>
      <c r="O200" s="144">
        <v>0</v>
      </c>
      <c r="P200" s="144">
        <v>0</v>
      </c>
      <c r="Q200" s="145"/>
      <c r="R200" s="145"/>
      <c r="S200" s="145"/>
      <c r="T200" s="145"/>
      <c r="U200" s="145"/>
      <c r="V200" s="145"/>
      <c r="W200" s="145"/>
      <c r="X200" s="145"/>
      <c r="Y200" s="145"/>
      <c r="Z200" s="145"/>
      <c r="AA200" s="145"/>
      <c r="AB200" s="145"/>
      <c r="AC200" s="145"/>
      <c r="AD200" s="145"/>
      <c r="AE200" s="144">
        <v>0</v>
      </c>
      <c r="AF200" s="144">
        <v>0</v>
      </c>
      <c r="AG200" s="144">
        <v>0</v>
      </c>
      <c r="AH200" s="144">
        <v>0</v>
      </c>
      <c r="AI200" s="144">
        <v>0</v>
      </c>
      <c r="AJ200" s="144">
        <v>0</v>
      </c>
      <c r="AK200" s="144">
        <v>0</v>
      </c>
      <c r="AL200" s="144">
        <v>0</v>
      </c>
      <c r="AM200" s="144">
        <v>0</v>
      </c>
      <c r="AN200" s="144">
        <v>0</v>
      </c>
      <c r="AO200" s="144">
        <v>0</v>
      </c>
      <c r="AP200" s="144">
        <v>0</v>
      </c>
      <c r="AQ200" s="144">
        <v>0</v>
      </c>
      <c r="AR200" s="144">
        <v>0</v>
      </c>
      <c r="AS200" s="144"/>
      <c r="AT200" s="144"/>
      <c r="AU200" s="144"/>
      <c r="AV200" s="144"/>
      <c r="AW200" s="144"/>
      <c r="AX200" s="144"/>
      <c r="AY200" s="144"/>
      <c r="AZ200" s="144"/>
      <c r="BA200" s="144"/>
      <c r="BB200" s="144"/>
      <c r="BC200" s="144"/>
      <c r="BD200" s="144"/>
      <c r="BE200" s="144"/>
      <c r="BF200" s="144"/>
    </row>
    <row r="201" spans="1:58" hidden="1">
      <c r="A201" s="143" t="s">
        <v>926</v>
      </c>
      <c r="B201" s="143" t="s">
        <v>901</v>
      </c>
      <c r="C201" s="144">
        <v>0</v>
      </c>
      <c r="D201" s="144">
        <v>0</v>
      </c>
      <c r="E201" s="144">
        <v>0</v>
      </c>
      <c r="F201" s="144">
        <v>0</v>
      </c>
      <c r="G201" s="144">
        <v>0</v>
      </c>
      <c r="H201" s="144">
        <v>0</v>
      </c>
      <c r="I201" s="144">
        <v>0</v>
      </c>
      <c r="J201" s="144">
        <v>0</v>
      </c>
      <c r="K201" s="144">
        <v>0</v>
      </c>
      <c r="L201" s="144">
        <v>0</v>
      </c>
      <c r="M201" s="144">
        <v>0</v>
      </c>
      <c r="N201" s="144">
        <v>0</v>
      </c>
      <c r="O201" s="144">
        <v>0</v>
      </c>
      <c r="P201" s="144">
        <v>0</v>
      </c>
      <c r="Q201" s="145"/>
      <c r="R201" s="145"/>
      <c r="S201" s="145"/>
      <c r="T201" s="145"/>
      <c r="U201" s="145"/>
      <c r="V201" s="145"/>
      <c r="W201" s="145"/>
      <c r="X201" s="145"/>
      <c r="Y201" s="145"/>
      <c r="Z201" s="145"/>
      <c r="AA201" s="145"/>
      <c r="AB201" s="145"/>
      <c r="AC201" s="145"/>
      <c r="AD201" s="145"/>
      <c r="AE201" s="144">
        <v>0</v>
      </c>
      <c r="AF201" s="144">
        <v>0</v>
      </c>
      <c r="AG201" s="144">
        <v>0</v>
      </c>
      <c r="AH201" s="144">
        <v>0</v>
      </c>
      <c r="AI201" s="144">
        <v>0</v>
      </c>
      <c r="AJ201" s="144">
        <v>0</v>
      </c>
      <c r="AK201" s="144">
        <v>0</v>
      </c>
      <c r="AL201" s="144">
        <v>0</v>
      </c>
      <c r="AM201" s="144">
        <v>0</v>
      </c>
      <c r="AN201" s="144">
        <v>0</v>
      </c>
      <c r="AO201" s="144">
        <v>0</v>
      </c>
      <c r="AP201" s="144">
        <v>0</v>
      </c>
      <c r="AQ201" s="144">
        <v>0</v>
      </c>
      <c r="AR201" s="144">
        <v>0</v>
      </c>
      <c r="AS201" s="144"/>
      <c r="AT201" s="144"/>
      <c r="AU201" s="144"/>
      <c r="AV201" s="144"/>
      <c r="AW201" s="144"/>
      <c r="AX201" s="144"/>
      <c r="AY201" s="144"/>
      <c r="AZ201" s="144"/>
      <c r="BA201" s="144"/>
      <c r="BB201" s="144"/>
      <c r="BC201" s="144"/>
      <c r="BD201" s="144"/>
      <c r="BE201" s="144"/>
      <c r="BF201" s="144"/>
    </row>
    <row r="202" spans="1:58" hidden="1">
      <c r="A202" s="143" t="s">
        <v>926</v>
      </c>
      <c r="B202" s="143" t="s">
        <v>902</v>
      </c>
      <c r="C202" s="144">
        <v>0</v>
      </c>
      <c r="D202" s="144">
        <v>0</v>
      </c>
      <c r="E202" s="144">
        <v>0</v>
      </c>
      <c r="F202" s="144">
        <v>0</v>
      </c>
      <c r="G202" s="144">
        <v>0</v>
      </c>
      <c r="H202" s="144">
        <v>0</v>
      </c>
      <c r="I202" s="144">
        <v>0</v>
      </c>
      <c r="J202" s="144">
        <v>0</v>
      </c>
      <c r="K202" s="144">
        <v>0</v>
      </c>
      <c r="L202" s="144">
        <v>0</v>
      </c>
      <c r="M202" s="144">
        <v>0</v>
      </c>
      <c r="N202" s="144">
        <v>0</v>
      </c>
      <c r="O202" s="144">
        <v>0</v>
      </c>
      <c r="P202" s="144">
        <v>0</v>
      </c>
      <c r="Q202" s="145"/>
      <c r="R202" s="145"/>
      <c r="S202" s="145"/>
      <c r="T202" s="145"/>
      <c r="U202" s="145"/>
      <c r="V202" s="145"/>
      <c r="W202" s="145"/>
      <c r="X202" s="145"/>
      <c r="Y202" s="145"/>
      <c r="Z202" s="145"/>
      <c r="AA202" s="145"/>
      <c r="AB202" s="145"/>
      <c r="AC202" s="145"/>
      <c r="AD202" s="145"/>
      <c r="AE202" s="144">
        <v>0</v>
      </c>
      <c r="AF202" s="144">
        <v>0</v>
      </c>
      <c r="AG202" s="144">
        <v>0</v>
      </c>
      <c r="AH202" s="144">
        <v>0</v>
      </c>
      <c r="AI202" s="144">
        <v>0</v>
      </c>
      <c r="AJ202" s="144">
        <v>0</v>
      </c>
      <c r="AK202" s="144">
        <v>0</v>
      </c>
      <c r="AL202" s="144">
        <v>0</v>
      </c>
      <c r="AM202" s="144">
        <v>0</v>
      </c>
      <c r="AN202" s="144">
        <v>0</v>
      </c>
      <c r="AO202" s="144">
        <v>0</v>
      </c>
      <c r="AP202" s="144">
        <v>0</v>
      </c>
      <c r="AQ202" s="144">
        <v>0</v>
      </c>
      <c r="AR202" s="144">
        <v>0</v>
      </c>
      <c r="AS202" s="144"/>
      <c r="AT202" s="144"/>
      <c r="AU202" s="144"/>
      <c r="AV202" s="144"/>
      <c r="AW202" s="144"/>
      <c r="AX202" s="144"/>
      <c r="AY202" s="144"/>
      <c r="AZ202" s="144"/>
      <c r="BA202" s="144"/>
      <c r="BB202" s="144"/>
      <c r="BC202" s="144"/>
      <c r="BD202" s="144"/>
      <c r="BE202" s="144"/>
      <c r="BF202" s="144"/>
    </row>
    <row r="203" spans="1:58" hidden="1">
      <c r="A203" s="143" t="s">
        <v>926</v>
      </c>
      <c r="B203" s="143" t="s">
        <v>903</v>
      </c>
      <c r="C203" s="144">
        <v>0</v>
      </c>
      <c r="D203" s="144">
        <v>0</v>
      </c>
      <c r="E203" s="144">
        <v>0</v>
      </c>
      <c r="F203" s="144">
        <v>0</v>
      </c>
      <c r="G203" s="144">
        <v>0</v>
      </c>
      <c r="H203" s="144">
        <v>0</v>
      </c>
      <c r="I203" s="144">
        <v>0</v>
      </c>
      <c r="J203" s="144">
        <v>0</v>
      </c>
      <c r="K203" s="144">
        <v>0</v>
      </c>
      <c r="L203" s="144">
        <v>0</v>
      </c>
      <c r="M203" s="144">
        <v>0</v>
      </c>
      <c r="N203" s="144">
        <v>0</v>
      </c>
      <c r="O203" s="144">
        <v>0</v>
      </c>
      <c r="P203" s="144">
        <v>0</v>
      </c>
      <c r="Q203" s="145"/>
      <c r="R203" s="145"/>
      <c r="S203" s="145"/>
      <c r="T203" s="145"/>
      <c r="U203" s="145"/>
      <c r="V203" s="145"/>
      <c r="W203" s="145"/>
      <c r="X203" s="145"/>
      <c r="Y203" s="145"/>
      <c r="Z203" s="145"/>
      <c r="AA203" s="145"/>
      <c r="AB203" s="145"/>
      <c r="AC203" s="145"/>
      <c r="AD203" s="145"/>
      <c r="AE203" s="144">
        <v>0</v>
      </c>
      <c r="AF203" s="144">
        <v>0</v>
      </c>
      <c r="AG203" s="144">
        <v>0</v>
      </c>
      <c r="AH203" s="144">
        <v>0</v>
      </c>
      <c r="AI203" s="144">
        <v>0</v>
      </c>
      <c r="AJ203" s="144">
        <v>0</v>
      </c>
      <c r="AK203" s="144">
        <v>0</v>
      </c>
      <c r="AL203" s="144">
        <v>0</v>
      </c>
      <c r="AM203" s="144">
        <v>0</v>
      </c>
      <c r="AN203" s="144">
        <v>0</v>
      </c>
      <c r="AO203" s="144">
        <v>0</v>
      </c>
      <c r="AP203" s="144">
        <v>0</v>
      </c>
      <c r="AQ203" s="144">
        <v>0</v>
      </c>
      <c r="AR203" s="144">
        <v>0</v>
      </c>
      <c r="AS203" s="144"/>
      <c r="AT203" s="144"/>
      <c r="AU203" s="144"/>
      <c r="AV203" s="144"/>
      <c r="AW203" s="144"/>
      <c r="AX203" s="144"/>
      <c r="AY203" s="144"/>
      <c r="AZ203" s="144"/>
      <c r="BA203" s="144"/>
      <c r="BB203" s="144"/>
      <c r="BC203" s="144"/>
      <c r="BD203" s="144"/>
      <c r="BE203" s="144"/>
      <c r="BF203" s="144"/>
    </row>
    <row r="204" spans="1:58" hidden="1">
      <c r="A204" s="143" t="s">
        <v>926</v>
      </c>
      <c r="B204" s="143" t="s">
        <v>904</v>
      </c>
      <c r="C204" s="144">
        <v>0</v>
      </c>
      <c r="D204" s="144">
        <v>0</v>
      </c>
      <c r="E204" s="144">
        <v>0</v>
      </c>
      <c r="F204" s="144">
        <v>0</v>
      </c>
      <c r="G204" s="144">
        <v>0</v>
      </c>
      <c r="H204" s="144">
        <v>0</v>
      </c>
      <c r="I204" s="144">
        <v>0</v>
      </c>
      <c r="J204" s="144">
        <v>0</v>
      </c>
      <c r="K204" s="144">
        <v>0</v>
      </c>
      <c r="L204" s="144">
        <v>0</v>
      </c>
      <c r="M204" s="144">
        <v>0</v>
      </c>
      <c r="N204" s="144">
        <v>0</v>
      </c>
      <c r="O204" s="144">
        <v>0</v>
      </c>
      <c r="P204" s="144">
        <v>0</v>
      </c>
      <c r="Q204" s="145"/>
      <c r="R204" s="145"/>
      <c r="S204" s="145"/>
      <c r="T204" s="145"/>
      <c r="U204" s="145"/>
      <c r="V204" s="145"/>
      <c r="W204" s="145"/>
      <c r="X204" s="145"/>
      <c r="Y204" s="145"/>
      <c r="Z204" s="145"/>
      <c r="AA204" s="145"/>
      <c r="AB204" s="145"/>
      <c r="AC204" s="145"/>
      <c r="AD204" s="145"/>
      <c r="AE204" s="144">
        <v>0</v>
      </c>
      <c r="AF204" s="144">
        <v>0</v>
      </c>
      <c r="AG204" s="144">
        <v>0</v>
      </c>
      <c r="AH204" s="144">
        <v>0</v>
      </c>
      <c r="AI204" s="144">
        <v>0</v>
      </c>
      <c r="AJ204" s="144">
        <v>0</v>
      </c>
      <c r="AK204" s="144">
        <v>0</v>
      </c>
      <c r="AL204" s="144">
        <v>0</v>
      </c>
      <c r="AM204" s="144">
        <v>0</v>
      </c>
      <c r="AN204" s="144">
        <v>0</v>
      </c>
      <c r="AO204" s="144">
        <v>0</v>
      </c>
      <c r="AP204" s="144">
        <v>0</v>
      </c>
      <c r="AQ204" s="144">
        <v>0</v>
      </c>
      <c r="AR204" s="144">
        <v>0</v>
      </c>
      <c r="AS204" s="144"/>
      <c r="AT204" s="144"/>
      <c r="AU204" s="144"/>
      <c r="AV204" s="144"/>
      <c r="AW204" s="144"/>
      <c r="AX204" s="144"/>
      <c r="AY204" s="144"/>
      <c r="AZ204" s="144"/>
      <c r="BA204" s="144"/>
      <c r="BB204" s="144"/>
      <c r="BC204" s="144"/>
      <c r="BD204" s="144"/>
      <c r="BE204" s="144"/>
      <c r="BF204" s="144"/>
    </row>
    <row r="205" spans="1:58" hidden="1">
      <c r="A205" s="143" t="s">
        <v>926</v>
      </c>
      <c r="B205" s="143" t="s">
        <v>905</v>
      </c>
      <c r="C205" s="144">
        <v>0</v>
      </c>
      <c r="D205" s="144">
        <v>0</v>
      </c>
      <c r="E205" s="144">
        <v>0</v>
      </c>
      <c r="F205" s="144">
        <v>0</v>
      </c>
      <c r="G205" s="144">
        <v>0</v>
      </c>
      <c r="H205" s="144">
        <v>0</v>
      </c>
      <c r="I205" s="144">
        <v>0</v>
      </c>
      <c r="J205" s="144">
        <v>0</v>
      </c>
      <c r="K205" s="144">
        <v>0</v>
      </c>
      <c r="L205" s="144">
        <v>0</v>
      </c>
      <c r="M205" s="144">
        <v>0</v>
      </c>
      <c r="N205" s="144">
        <v>0</v>
      </c>
      <c r="O205" s="144">
        <v>0</v>
      </c>
      <c r="P205" s="144">
        <v>0</v>
      </c>
      <c r="Q205" s="145"/>
      <c r="R205" s="145"/>
      <c r="S205" s="145"/>
      <c r="T205" s="145"/>
      <c r="U205" s="145"/>
      <c r="V205" s="145"/>
      <c r="W205" s="145"/>
      <c r="X205" s="145"/>
      <c r="Y205" s="145"/>
      <c r="Z205" s="145"/>
      <c r="AA205" s="145"/>
      <c r="AB205" s="145"/>
      <c r="AC205" s="145"/>
      <c r="AD205" s="145"/>
      <c r="AE205" s="144">
        <v>0</v>
      </c>
      <c r="AF205" s="144">
        <v>0</v>
      </c>
      <c r="AG205" s="144">
        <v>0</v>
      </c>
      <c r="AH205" s="144">
        <v>0</v>
      </c>
      <c r="AI205" s="144">
        <v>0</v>
      </c>
      <c r="AJ205" s="144">
        <v>0</v>
      </c>
      <c r="AK205" s="144">
        <v>0</v>
      </c>
      <c r="AL205" s="144">
        <v>0</v>
      </c>
      <c r="AM205" s="144">
        <v>0</v>
      </c>
      <c r="AN205" s="144">
        <v>0</v>
      </c>
      <c r="AO205" s="144">
        <v>0</v>
      </c>
      <c r="AP205" s="144">
        <v>0</v>
      </c>
      <c r="AQ205" s="144">
        <v>0</v>
      </c>
      <c r="AR205" s="144">
        <v>0</v>
      </c>
      <c r="AS205" s="144"/>
      <c r="AT205" s="144"/>
      <c r="AU205" s="144"/>
      <c r="AV205" s="144"/>
      <c r="AW205" s="144"/>
      <c r="AX205" s="144"/>
      <c r="AY205" s="144"/>
      <c r="AZ205" s="144"/>
      <c r="BA205" s="144"/>
      <c r="BB205" s="144"/>
      <c r="BC205" s="144"/>
      <c r="BD205" s="144"/>
      <c r="BE205" s="144"/>
      <c r="BF205" s="144"/>
    </row>
    <row r="206" spans="1:58" hidden="1">
      <c r="A206" s="143" t="s">
        <v>926</v>
      </c>
      <c r="B206" s="143" t="s">
        <v>906</v>
      </c>
      <c r="C206" s="144">
        <v>155</v>
      </c>
      <c r="D206" s="144">
        <v>124</v>
      </c>
      <c r="E206" s="144">
        <v>176</v>
      </c>
      <c r="F206" s="144">
        <v>158</v>
      </c>
      <c r="G206" s="144">
        <v>122</v>
      </c>
      <c r="H206" s="144">
        <v>104</v>
      </c>
      <c r="I206" s="144">
        <v>100</v>
      </c>
      <c r="J206" s="144">
        <v>120</v>
      </c>
      <c r="K206" s="144">
        <v>155</v>
      </c>
      <c r="L206" s="144">
        <v>155</v>
      </c>
      <c r="M206" s="144">
        <v>160</v>
      </c>
      <c r="N206" s="144">
        <v>175</v>
      </c>
      <c r="O206" s="144">
        <v>175</v>
      </c>
      <c r="P206" s="144">
        <v>175</v>
      </c>
      <c r="Q206" s="145">
        <v>40</v>
      </c>
      <c r="R206" s="145">
        <v>40</v>
      </c>
      <c r="S206" s="145">
        <v>40</v>
      </c>
      <c r="T206" s="145">
        <v>40</v>
      </c>
      <c r="U206" s="145">
        <v>40</v>
      </c>
      <c r="V206" s="145">
        <v>50</v>
      </c>
      <c r="W206" s="145">
        <v>50</v>
      </c>
      <c r="X206" s="145">
        <v>80</v>
      </c>
      <c r="Y206" s="145">
        <v>85</v>
      </c>
      <c r="Z206" s="145">
        <v>89</v>
      </c>
      <c r="AA206" s="145">
        <v>90</v>
      </c>
      <c r="AB206" s="145">
        <v>90</v>
      </c>
      <c r="AC206" s="145">
        <v>90</v>
      </c>
      <c r="AD206" s="145">
        <v>90</v>
      </c>
      <c r="AE206" s="144">
        <v>6200</v>
      </c>
      <c r="AF206" s="144">
        <v>4960</v>
      </c>
      <c r="AG206" s="144">
        <v>7040</v>
      </c>
      <c r="AH206" s="144">
        <v>6320</v>
      </c>
      <c r="AI206" s="144">
        <v>4880</v>
      </c>
      <c r="AJ206" s="144">
        <v>5200</v>
      </c>
      <c r="AK206" s="144">
        <v>5000</v>
      </c>
      <c r="AL206" s="144">
        <v>9600</v>
      </c>
      <c r="AM206" s="144">
        <v>13175</v>
      </c>
      <c r="AN206" s="144">
        <v>13795</v>
      </c>
      <c r="AO206" s="144">
        <v>14400</v>
      </c>
      <c r="AP206" s="144">
        <v>15750</v>
      </c>
      <c r="AQ206" s="144">
        <v>15750</v>
      </c>
      <c r="AR206" s="144">
        <v>15750</v>
      </c>
      <c r="AS206" s="144"/>
      <c r="AT206" s="144"/>
      <c r="AU206" s="144"/>
      <c r="AV206" s="144"/>
      <c r="AW206" s="144"/>
      <c r="AX206" s="144"/>
      <c r="AY206" s="144"/>
      <c r="AZ206" s="144"/>
      <c r="BA206" s="144"/>
      <c r="BB206" s="144"/>
      <c r="BC206" s="144"/>
      <c r="BD206" s="144"/>
      <c r="BE206" s="144"/>
      <c r="BF206" s="144"/>
    </row>
    <row r="207" spans="1:58" hidden="1">
      <c r="A207" s="143" t="s">
        <v>926</v>
      </c>
      <c r="B207" s="143" t="s">
        <v>907</v>
      </c>
      <c r="C207" s="144">
        <v>47</v>
      </c>
      <c r="D207" s="144">
        <v>51</v>
      </c>
      <c r="E207" s="144">
        <v>58</v>
      </c>
      <c r="F207" s="144">
        <v>52</v>
      </c>
      <c r="G207" s="144">
        <v>43</v>
      </c>
      <c r="H207" s="144">
        <v>36</v>
      </c>
      <c r="I207" s="144">
        <v>30</v>
      </c>
      <c r="J207" s="144">
        <v>30</v>
      </c>
      <c r="K207" s="144">
        <v>30</v>
      </c>
      <c r="L207" s="144">
        <v>30</v>
      </c>
      <c r="M207" s="144">
        <v>60</v>
      </c>
      <c r="N207" s="144">
        <v>60</v>
      </c>
      <c r="O207" s="144">
        <v>60</v>
      </c>
      <c r="P207" s="144">
        <v>60</v>
      </c>
      <c r="Q207" s="145">
        <v>30</v>
      </c>
      <c r="R207" s="145">
        <v>30</v>
      </c>
      <c r="S207" s="145">
        <v>30</v>
      </c>
      <c r="T207" s="145">
        <v>35</v>
      </c>
      <c r="U207" s="145">
        <v>40</v>
      </c>
      <c r="V207" s="145">
        <v>40</v>
      </c>
      <c r="W207" s="145">
        <v>40</v>
      </c>
      <c r="X207" s="145">
        <v>41</v>
      </c>
      <c r="Y207" s="145">
        <v>41</v>
      </c>
      <c r="Z207" s="145">
        <v>41</v>
      </c>
      <c r="AA207" s="145">
        <v>40</v>
      </c>
      <c r="AB207" s="145">
        <v>40</v>
      </c>
      <c r="AC207" s="145">
        <v>40</v>
      </c>
      <c r="AD207" s="145">
        <v>40</v>
      </c>
      <c r="AE207" s="144">
        <v>1410</v>
      </c>
      <c r="AF207" s="144">
        <v>1530</v>
      </c>
      <c r="AG207" s="144">
        <v>1740</v>
      </c>
      <c r="AH207" s="144">
        <v>1820</v>
      </c>
      <c r="AI207" s="144">
        <v>1720</v>
      </c>
      <c r="AJ207" s="144">
        <v>1440</v>
      </c>
      <c r="AK207" s="144">
        <v>1200</v>
      </c>
      <c r="AL207" s="144">
        <v>1230</v>
      </c>
      <c r="AM207" s="144">
        <v>1230</v>
      </c>
      <c r="AN207" s="144">
        <v>1230</v>
      </c>
      <c r="AO207" s="144">
        <v>2400</v>
      </c>
      <c r="AP207" s="144">
        <v>2400</v>
      </c>
      <c r="AQ207" s="144">
        <v>2400</v>
      </c>
      <c r="AR207" s="144">
        <v>2400</v>
      </c>
      <c r="AS207" s="144"/>
      <c r="AT207" s="144"/>
      <c r="AU207" s="144"/>
      <c r="AV207" s="144"/>
      <c r="AW207" s="144"/>
      <c r="AX207" s="144"/>
      <c r="AY207" s="144"/>
      <c r="AZ207" s="144"/>
      <c r="BA207" s="144"/>
      <c r="BB207" s="144"/>
      <c r="BC207" s="144"/>
      <c r="BD207" s="144"/>
      <c r="BE207" s="144"/>
      <c r="BF207" s="144"/>
    </row>
    <row r="208" spans="1:58" hidden="1">
      <c r="A208" s="143" t="s">
        <v>926</v>
      </c>
      <c r="B208" s="143" t="s">
        <v>908</v>
      </c>
      <c r="C208" s="144">
        <v>661</v>
      </c>
      <c r="D208" s="144">
        <v>766</v>
      </c>
      <c r="E208" s="144">
        <v>521</v>
      </c>
      <c r="F208" s="144">
        <v>467</v>
      </c>
      <c r="G208" s="144">
        <v>328</v>
      </c>
      <c r="H208" s="144">
        <v>314</v>
      </c>
      <c r="I208" s="144">
        <v>280</v>
      </c>
      <c r="J208" s="144">
        <v>290</v>
      </c>
      <c r="K208" s="144">
        <v>341</v>
      </c>
      <c r="L208" s="144">
        <v>341</v>
      </c>
      <c r="M208" s="144">
        <v>225</v>
      </c>
      <c r="N208" s="144">
        <v>225</v>
      </c>
      <c r="O208" s="144">
        <v>225</v>
      </c>
      <c r="P208" s="144">
        <v>225</v>
      </c>
      <c r="Q208" s="145"/>
      <c r="R208" s="145"/>
      <c r="S208" s="145"/>
      <c r="T208" s="145"/>
      <c r="U208" s="145"/>
      <c r="V208" s="145"/>
      <c r="W208" s="145"/>
      <c r="X208" s="145"/>
      <c r="Y208" s="145"/>
      <c r="Z208" s="145"/>
      <c r="AA208" s="145"/>
      <c r="AB208" s="145"/>
      <c r="AC208" s="145"/>
      <c r="AD208" s="145"/>
      <c r="AE208" s="144">
        <v>16524</v>
      </c>
      <c r="AF208" s="144">
        <v>20682</v>
      </c>
      <c r="AG208" s="144">
        <v>23966</v>
      </c>
      <c r="AH208" s="144">
        <v>19614</v>
      </c>
      <c r="AI208" s="144">
        <v>13776</v>
      </c>
      <c r="AJ208" s="144">
        <v>14130</v>
      </c>
      <c r="AK208" s="144">
        <v>14000</v>
      </c>
      <c r="AL208" s="144">
        <v>17400</v>
      </c>
      <c r="AM208" s="144">
        <v>23870</v>
      </c>
      <c r="AN208" s="144">
        <v>27280</v>
      </c>
      <c r="AO208" s="144">
        <v>22750</v>
      </c>
      <c r="AP208" s="144">
        <v>22750</v>
      </c>
      <c r="AQ208" s="144">
        <v>22750</v>
      </c>
      <c r="AR208" s="144">
        <v>22750</v>
      </c>
      <c r="AS208" s="144"/>
      <c r="AT208" s="144"/>
      <c r="AU208" s="144"/>
      <c r="AV208" s="144"/>
      <c r="AW208" s="144"/>
      <c r="AX208" s="144"/>
      <c r="AY208" s="144"/>
      <c r="AZ208" s="144"/>
      <c r="BA208" s="144"/>
      <c r="BB208" s="144"/>
      <c r="BC208" s="144"/>
      <c r="BD208" s="144"/>
      <c r="BE208" s="144"/>
      <c r="BF208" s="144"/>
    </row>
    <row r="209" spans="1:58" hidden="1">
      <c r="A209" s="143" t="s">
        <v>926</v>
      </c>
      <c r="B209" s="143" t="s">
        <v>909</v>
      </c>
      <c r="C209" s="144">
        <v>863</v>
      </c>
      <c r="D209" s="144">
        <v>941</v>
      </c>
      <c r="E209" s="144">
        <v>755</v>
      </c>
      <c r="F209" s="144">
        <v>677</v>
      </c>
      <c r="G209" s="144">
        <v>493</v>
      </c>
      <c r="H209" s="144">
        <v>454</v>
      </c>
      <c r="I209" s="144">
        <v>410</v>
      </c>
      <c r="J209" s="144">
        <v>440</v>
      </c>
      <c r="K209" s="144">
        <v>526</v>
      </c>
      <c r="L209" s="144">
        <v>526</v>
      </c>
      <c r="M209" s="144">
        <v>445</v>
      </c>
      <c r="N209" s="144">
        <v>460</v>
      </c>
      <c r="O209" s="144">
        <v>460</v>
      </c>
      <c r="P209" s="144">
        <v>460</v>
      </c>
      <c r="Q209" s="145"/>
      <c r="R209" s="145"/>
      <c r="S209" s="145"/>
      <c r="T209" s="145"/>
      <c r="U209" s="145"/>
      <c r="V209" s="145"/>
      <c r="W209" s="145"/>
      <c r="X209" s="145"/>
      <c r="Y209" s="145"/>
      <c r="Z209" s="145"/>
      <c r="AA209" s="145"/>
      <c r="AB209" s="145"/>
      <c r="AC209" s="145"/>
      <c r="AD209" s="145"/>
      <c r="AE209" s="144">
        <v>24134</v>
      </c>
      <c r="AF209" s="144">
        <v>27172</v>
      </c>
      <c r="AG209" s="144">
        <v>32746</v>
      </c>
      <c r="AH209" s="144">
        <v>27754</v>
      </c>
      <c r="AI209" s="144">
        <v>20376</v>
      </c>
      <c r="AJ209" s="144">
        <v>20770</v>
      </c>
      <c r="AK209" s="144">
        <v>20200</v>
      </c>
      <c r="AL209" s="144">
        <v>28230</v>
      </c>
      <c r="AM209" s="144">
        <v>38275</v>
      </c>
      <c r="AN209" s="144">
        <v>42305</v>
      </c>
      <c r="AO209" s="144">
        <v>39550</v>
      </c>
      <c r="AP209" s="144">
        <v>40900</v>
      </c>
      <c r="AQ209" s="144">
        <v>40900</v>
      </c>
      <c r="AR209" s="144">
        <v>40900</v>
      </c>
      <c r="AS209" s="144"/>
      <c r="AT209" s="144"/>
      <c r="AU209" s="144"/>
      <c r="AV209" s="144"/>
      <c r="AW209" s="144"/>
      <c r="AX209" s="144"/>
      <c r="AY209" s="144"/>
      <c r="AZ209" s="144"/>
      <c r="BA209" s="144"/>
      <c r="BB209" s="144"/>
      <c r="BC209" s="144"/>
      <c r="BD209" s="144"/>
      <c r="BE209" s="144"/>
      <c r="BF209" s="144"/>
    </row>
    <row r="210" spans="1:58" hidden="1">
      <c r="A210" s="143" t="s">
        <v>926</v>
      </c>
      <c r="B210" s="143" t="s">
        <v>910</v>
      </c>
      <c r="C210" s="144">
        <v>863</v>
      </c>
      <c r="D210" s="144">
        <v>941</v>
      </c>
      <c r="E210" s="144">
        <v>755</v>
      </c>
      <c r="F210" s="144">
        <v>677</v>
      </c>
      <c r="G210" s="144">
        <v>493</v>
      </c>
      <c r="H210" s="144">
        <v>454</v>
      </c>
      <c r="I210" s="144">
        <v>410</v>
      </c>
      <c r="J210" s="144">
        <v>440</v>
      </c>
      <c r="K210" s="144">
        <v>526</v>
      </c>
      <c r="L210" s="144">
        <v>526</v>
      </c>
      <c r="M210" s="144">
        <v>445</v>
      </c>
      <c r="N210" s="144">
        <v>460</v>
      </c>
      <c r="O210" s="144">
        <v>460</v>
      </c>
      <c r="P210" s="144">
        <v>460</v>
      </c>
      <c r="Q210" s="145"/>
      <c r="R210" s="145"/>
      <c r="S210" s="145"/>
      <c r="T210" s="145"/>
      <c r="U210" s="145"/>
      <c r="V210" s="145"/>
      <c r="W210" s="145"/>
      <c r="X210" s="145"/>
      <c r="Y210" s="145"/>
      <c r="Z210" s="145"/>
      <c r="AA210" s="145"/>
      <c r="AB210" s="145"/>
      <c r="AC210" s="145"/>
      <c r="AD210" s="145"/>
      <c r="AE210" s="144">
        <v>24134</v>
      </c>
      <c r="AF210" s="144">
        <v>27172</v>
      </c>
      <c r="AG210" s="144">
        <v>32746</v>
      </c>
      <c r="AH210" s="144">
        <v>27754</v>
      </c>
      <c r="AI210" s="144">
        <v>20376</v>
      </c>
      <c r="AJ210" s="144">
        <v>20770</v>
      </c>
      <c r="AK210" s="144">
        <v>20200</v>
      </c>
      <c r="AL210" s="144">
        <v>28230</v>
      </c>
      <c r="AM210" s="144">
        <v>38275</v>
      </c>
      <c r="AN210" s="144">
        <v>42305</v>
      </c>
      <c r="AO210" s="144">
        <v>39550</v>
      </c>
      <c r="AP210" s="144">
        <v>40900</v>
      </c>
      <c r="AQ210" s="144">
        <v>40900</v>
      </c>
      <c r="AR210" s="144">
        <v>40900</v>
      </c>
      <c r="AS210" s="144"/>
      <c r="AT210" s="144"/>
      <c r="AU210" s="144"/>
      <c r="AV210" s="144"/>
      <c r="AW210" s="144"/>
      <c r="AX210" s="144"/>
      <c r="AY210" s="144"/>
      <c r="AZ210" s="144"/>
      <c r="BA210" s="144"/>
      <c r="BB210" s="144"/>
      <c r="BC210" s="144"/>
      <c r="BD210" s="144"/>
      <c r="BE210" s="144"/>
      <c r="BF210" s="144"/>
    </row>
    <row r="211" spans="1:58" hidden="1">
      <c r="A211" s="143" t="s">
        <v>927</v>
      </c>
      <c r="B211" s="143" t="s">
        <v>899</v>
      </c>
      <c r="C211" s="144">
        <v>0</v>
      </c>
      <c r="D211" s="144">
        <v>0</v>
      </c>
      <c r="E211" s="144">
        <v>0</v>
      </c>
      <c r="F211" s="144">
        <v>0</v>
      </c>
      <c r="G211" s="144">
        <v>0</v>
      </c>
      <c r="H211" s="144">
        <v>0</v>
      </c>
      <c r="I211" s="144">
        <v>0</v>
      </c>
      <c r="J211" s="144">
        <v>0</v>
      </c>
      <c r="K211" s="144">
        <v>0</v>
      </c>
      <c r="L211" s="144">
        <v>0</v>
      </c>
      <c r="M211" s="144">
        <v>0</v>
      </c>
      <c r="N211" s="144">
        <v>0</v>
      </c>
      <c r="O211" s="144">
        <v>0</v>
      </c>
      <c r="P211" s="144">
        <v>0</v>
      </c>
      <c r="Q211" s="145"/>
      <c r="R211" s="145"/>
      <c r="S211" s="145"/>
      <c r="T211" s="145"/>
      <c r="U211" s="145"/>
      <c r="V211" s="145"/>
      <c r="W211" s="145"/>
      <c r="X211" s="145"/>
      <c r="Y211" s="145"/>
      <c r="Z211" s="145"/>
      <c r="AA211" s="145"/>
      <c r="AB211" s="145"/>
      <c r="AC211" s="145"/>
      <c r="AD211" s="145"/>
      <c r="AE211" s="144">
        <v>0</v>
      </c>
      <c r="AF211" s="144">
        <v>0</v>
      </c>
      <c r="AG211" s="144">
        <v>0</v>
      </c>
      <c r="AH211" s="144">
        <v>0</v>
      </c>
      <c r="AI211" s="144">
        <v>0</v>
      </c>
      <c r="AJ211" s="144">
        <v>0</v>
      </c>
      <c r="AK211" s="144">
        <v>0</v>
      </c>
      <c r="AL211" s="144">
        <v>0</v>
      </c>
      <c r="AM211" s="144">
        <v>0</v>
      </c>
      <c r="AN211" s="144">
        <v>0</v>
      </c>
      <c r="AO211" s="144">
        <v>0</v>
      </c>
      <c r="AP211" s="144">
        <v>0</v>
      </c>
      <c r="AQ211" s="144">
        <v>0</v>
      </c>
      <c r="AR211" s="144">
        <v>0</v>
      </c>
      <c r="AS211" s="144"/>
      <c r="AT211" s="144"/>
      <c r="AU211" s="144"/>
      <c r="AV211" s="144"/>
      <c r="AW211" s="144"/>
      <c r="AX211" s="144"/>
      <c r="AY211" s="144"/>
      <c r="AZ211" s="144"/>
      <c r="BA211" s="144"/>
      <c r="BB211" s="144"/>
      <c r="BC211" s="144"/>
      <c r="BD211" s="144"/>
      <c r="BE211" s="144"/>
      <c r="BF211" s="144"/>
    </row>
    <row r="212" spans="1:58" hidden="1">
      <c r="A212" s="143" t="s">
        <v>927</v>
      </c>
      <c r="B212" s="143" t="s">
        <v>900</v>
      </c>
      <c r="C212" s="144">
        <v>0</v>
      </c>
      <c r="D212" s="144">
        <v>0</v>
      </c>
      <c r="E212" s="144">
        <v>0</v>
      </c>
      <c r="F212" s="144">
        <v>0</v>
      </c>
      <c r="G212" s="144">
        <v>0</v>
      </c>
      <c r="H212" s="144">
        <v>0</v>
      </c>
      <c r="I212" s="144">
        <v>0</v>
      </c>
      <c r="J212" s="144">
        <v>0</v>
      </c>
      <c r="K212" s="144">
        <v>0</v>
      </c>
      <c r="L212" s="144">
        <v>0</v>
      </c>
      <c r="M212" s="144">
        <v>0</v>
      </c>
      <c r="N212" s="144">
        <v>0</v>
      </c>
      <c r="O212" s="144">
        <v>0</v>
      </c>
      <c r="P212" s="144">
        <v>0</v>
      </c>
      <c r="Q212" s="145"/>
      <c r="R212" s="145"/>
      <c r="S212" s="145"/>
      <c r="T212" s="145"/>
      <c r="U212" s="145"/>
      <c r="V212" s="145"/>
      <c r="W212" s="145"/>
      <c r="X212" s="145"/>
      <c r="Y212" s="145"/>
      <c r="Z212" s="145"/>
      <c r="AA212" s="145"/>
      <c r="AB212" s="145"/>
      <c r="AC212" s="145"/>
      <c r="AD212" s="145"/>
      <c r="AE212" s="144">
        <v>0</v>
      </c>
      <c r="AF212" s="144">
        <v>0</v>
      </c>
      <c r="AG212" s="144">
        <v>0</v>
      </c>
      <c r="AH212" s="144">
        <v>0</v>
      </c>
      <c r="AI212" s="144">
        <v>0</v>
      </c>
      <c r="AJ212" s="144">
        <v>0</v>
      </c>
      <c r="AK212" s="144">
        <v>0</v>
      </c>
      <c r="AL212" s="144">
        <v>0</v>
      </c>
      <c r="AM212" s="144">
        <v>0</v>
      </c>
      <c r="AN212" s="144">
        <v>0</v>
      </c>
      <c r="AO212" s="144">
        <v>0</v>
      </c>
      <c r="AP212" s="144">
        <v>0</v>
      </c>
      <c r="AQ212" s="144">
        <v>0</v>
      </c>
      <c r="AR212" s="144">
        <v>0</v>
      </c>
      <c r="AS212" s="144"/>
      <c r="AT212" s="144"/>
      <c r="AU212" s="144"/>
      <c r="AV212" s="144"/>
      <c r="AW212" s="144"/>
      <c r="AX212" s="144"/>
      <c r="AY212" s="144"/>
      <c r="AZ212" s="144"/>
      <c r="BA212" s="144"/>
      <c r="BB212" s="144"/>
      <c r="BC212" s="144"/>
      <c r="BD212" s="144"/>
      <c r="BE212" s="144"/>
      <c r="BF212" s="144"/>
    </row>
    <row r="213" spans="1:58" hidden="1">
      <c r="A213" s="143" t="s">
        <v>927</v>
      </c>
      <c r="B213" s="143" t="s">
        <v>901</v>
      </c>
      <c r="C213" s="144">
        <v>0</v>
      </c>
      <c r="D213" s="144">
        <v>0</v>
      </c>
      <c r="E213" s="144">
        <v>0</v>
      </c>
      <c r="F213" s="144">
        <v>0</v>
      </c>
      <c r="G213" s="144">
        <v>0</v>
      </c>
      <c r="H213" s="144">
        <v>0</v>
      </c>
      <c r="I213" s="144">
        <v>0</v>
      </c>
      <c r="J213" s="144">
        <v>0</v>
      </c>
      <c r="K213" s="144">
        <v>0</v>
      </c>
      <c r="L213" s="144">
        <v>0</v>
      </c>
      <c r="M213" s="144">
        <v>0</v>
      </c>
      <c r="N213" s="144">
        <v>0</v>
      </c>
      <c r="O213" s="144">
        <v>0</v>
      </c>
      <c r="P213" s="144">
        <v>0</v>
      </c>
      <c r="Q213" s="145"/>
      <c r="R213" s="145"/>
      <c r="S213" s="145"/>
      <c r="T213" s="145"/>
      <c r="U213" s="145"/>
      <c r="V213" s="145"/>
      <c r="W213" s="145"/>
      <c r="X213" s="145"/>
      <c r="Y213" s="145"/>
      <c r="Z213" s="145"/>
      <c r="AA213" s="145"/>
      <c r="AB213" s="145"/>
      <c r="AC213" s="145"/>
      <c r="AD213" s="145"/>
      <c r="AE213" s="144">
        <v>0</v>
      </c>
      <c r="AF213" s="144">
        <v>0</v>
      </c>
      <c r="AG213" s="144">
        <v>0</v>
      </c>
      <c r="AH213" s="144">
        <v>0</v>
      </c>
      <c r="AI213" s="144">
        <v>0</v>
      </c>
      <c r="AJ213" s="144">
        <v>0</v>
      </c>
      <c r="AK213" s="144">
        <v>0</v>
      </c>
      <c r="AL213" s="144">
        <v>0</v>
      </c>
      <c r="AM213" s="144">
        <v>0</v>
      </c>
      <c r="AN213" s="144">
        <v>0</v>
      </c>
      <c r="AO213" s="144">
        <v>0</v>
      </c>
      <c r="AP213" s="144">
        <v>0</v>
      </c>
      <c r="AQ213" s="144">
        <v>0</v>
      </c>
      <c r="AR213" s="144">
        <v>0</v>
      </c>
      <c r="AS213" s="144"/>
      <c r="AT213" s="144"/>
      <c r="AU213" s="144"/>
      <c r="AV213" s="144"/>
      <c r="AW213" s="144"/>
      <c r="AX213" s="144"/>
      <c r="AY213" s="144"/>
      <c r="AZ213" s="144"/>
      <c r="BA213" s="144"/>
      <c r="BB213" s="144"/>
      <c r="BC213" s="144"/>
      <c r="BD213" s="144"/>
      <c r="BE213" s="144"/>
      <c r="BF213" s="144"/>
    </row>
    <row r="214" spans="1:58" hidden="1">
      <c r="A214" s="143" t="s">
        <v>927</v>
      </c>
      <c r="B214" s="143" t="s">
        <v>902</v>
      </c>
      <c r="C214" s="144">
        <v>0</v>
      </c>
      <c r="D214" s="144">
        <v>0</v>
      </c>
      <c r="E214" s="144">
        <v>0</v>
      </c>
      <c r="F214" s="144">
        <v>0</v>
      </c>
      <c r="G214" s="144">
        <v>0</v>
      </c>
      <c r="H214" s="144">
        <v>0</v>
      </c>
      <c r="I214" s="144">
        <v>0</v>
      </c>
      <c r="J214" s="144">
        <v>0</v>
      </c>
      <c r="K214" s="144">
        <v>0</v>
      </c>
      <c r="L214" s="144">
        <v>0</v>
      </c>
      <c r="M214" s="144">
        <v>0</v>
      </c>
      <c r="N214" s="144">
        <v>0</v>
      </c>
      <c r="O214" s="144">
        <v>0</v>
      </c>
      <c r="P214" s="144">
        <v>0</v>
      </c>
      <c r="Q214" s="145"/>
      <c r="R214" s="145"/>
      <c r="S214" s="145"/>
      <c r="T214" s="145"/>
      <c r="U214" s="145"/>
      <c r="V214" s="145"/>
      <c r="W214" s="145"/>
      <c r="X214" s="145"/>
      <c r="Y214" s="145"/>
      <c r="Z214" s="145"/>
      <c r="AA214" s="145"/>
      <c r="AB214" s="145"/>
      <c r="AC214" s="145"/>
      <c r="AD214" s="145"/>
      <c r="AE214" s="144">
        <v>0</v>
      </c>
      <c r="AF214" s="144">
        <v>0</v>
      </c>
      <c r="AG214" s="144">
        <v>0</v>
      </c>
      <c r="AH214" s="144">
        <v>0</v>
      </c>
      <c r="AI214" s="144">
        <v>0</v>
      </c>
      <c r="AJ214" s="144">
        <v>0</v>
      </c>
      <c r="AK214" s="144">
        <v>0</v>
      </c>
      <c r="AL214" s="144">
        <v>0</v>
      </c>
      <c r="AM214" s="144">
        <v>0</v>
      </c>
      <c r="AN214" s="144">
        <v>0</v>
      </c>
      <c r="AO214" s="144">
        <v>0</v>
      </c>
      <c r="AP214" s="144">
        <v>0</v>
      </c>
      <c r="AQ214" s="144">
        <v>0</v>
      </c>
      <c r="AR214" s="144">
        <v>0</v>
      </c>
      <c r="AS214" s="144"/>
      <c r="AT214" s="144"/>
      <c r="AU214" s="144"/>
      <c r="AV214" s="144"/>
      <c r="AW214" s="144"/>
      <c r="AX214" s="144"/>
      <c r="AY214" s="144"/>
      <c r="AZ214" s="144"/>
      <c r="BA214" s="144"/>
      <c r="BB214" s="144"/>
      <c r="BC214" s="144"/>
      <c r="BD214" s="144"/>
      <c r="BE214" s="144"/>
      <c r="BF214" s="144"/>
    </row>
    <row r="215" spans="1:58" hidden="1">
      <c r="A215" s="143" t="s">
        <v>927</v>
      </c>
      <c r="B215" s="143" t="s">
        <v>903</v>
      </c>
      <c r="C215" s="144">
        <v>0</v>
      </c>
      <c r="D215" s="144">
        <v>0</v>
      </c>
      <c r="E215" s="144">
        <v>0</v>
      </c>
      <c r="F215" s="144">
        <v>0</v>
      </c>
      <c r="G215" s="144">
        <v>0</v>
      </c>
      <c r="H215" s="144">
        <v>0</v>
      </c>
      <c r="I215" s="144">
        <v>0</v>
      </c>
      <c r="J215" s="144">
        <v>0</v>
      </c>
      <c r="K215" s="144">
        <v>0</v>
      </c>
      <c r="L215" s="144">
        <v>0</v>
      </c>
      <c r="M215" s="144">
        <v>0</v>
      </c>
      <c r="N215" s="144">
        <v>0</v>
      </c>
      <c r="O215" s="144">
        <v>0</v>
      </c>
      <c r="P215" s="144">
        <v>0</v>
      </c>
      <c r="Q215" s="145"/>
      <c r="R215" s="145"/>
      <c r="S215" s="145"/>
      <c r="T215" s="145"/>
      <c r="U215" s="145"/>
      <c r="V215" s="145"/>
      <c r="W215" s="145"/>
      <c r="X215" s="145"/>
      <c r="Y215" s="145"/>
      <c r="Z215" s="145"/>
      <c r="AA215" s="145"/>
      <c r="AB215" s="145"/>
      <c r="AC215" s="145"/>
      <c r="AD215" s="145"/>
      <c r="AE215" s="144">
        <v>0</v>
      </c>
      <c r="AF215" s="144">
        <v>0</v>
      </c>
      <c r="AG215" s="144">
        <v>0</v>
      </c>
      <c r="AH215" s="144">
        <v>0</v>
      </c>
      <c r="AI215" s="144">
        <v>0</v>
      </c>
      <c r="AJ215" s="144">
        <v>0</v>
      </c>
      <c r="AK215" s="144">
        <v>0</v>
      </c>
      <c r="AL215" s="144">
        <v>0</v>
      </c>
      <c r="AM215" s="144">
        <v>0</v>
      </c>
      <c r="AN215" s="144">
        <v>0</v>
      </c>
      <c r="AO215" s="144">
        <v>0</v>
      </c>
      <c r="AP215" s="144">
        <v>0</v>
      </c>
      <c r="AQ215" s="144">
        <v>0</v>
      </c>
      <c r="AR215" s="144">
        <v>0</v>
      </c>
      <c r="AS215" s="144"/>
      <c r="AT215" s="144"/>
      <c r="AU215" s="144"/>
      <c r="AV215" s="144"/>
      <c r="AW215" s="144"/>
      <c r="AX215" s="144"/>
      <c r="AY215" s="144"/>
      <c r="AZ215" s="144"/>
      <c r="BA215" s="144"/>
      <c r="BB215" s="144"/>
      <c r="BC215" s="144"/>
      <c r="BD215" s="144"/>
      <c r="BE215" s="144"/>
      <c r="BF215" s="144"/>
    </row>
    <row r="216" spans="1:58" hidden="1">
      <c r="A216" s="143" t="s">
        <v>927</v>
      </c>
      <c r="B216" s="143" t="s">
        <v>904</v>
      </c>
      <c r="C216" s="144">
        <v>0</v>
      </c>
      <c r="D216" s="144">
        <v>0</v>
      </c>
      <c r="E216" s="144">
        <v>0</v>
      </c>
      <c r="F216" s="144">
        <v>0</v>
      </c>
      <c r="G216" s="144">
        <v>0</v>
      </c>
      <c r="H216" s="144">
        <v>0</v>
      </c>
      <c r="I216" s="144">
        <v>0</v>
      </c>
      <c r="J216" s="144">
        <v>0</v>
      </c>
      <c r="K216" s="144">
        <v>0</v>
      </c>
      <c r="L216" s="144">
        <v>0</v>
      </c>
      <c r="M216" s="144">
        <v>0</v>
      </c>
      <c r="N216" s="144">
        <v>0</v>
      </c>
      <c r="O216" s="144">
        <v>0</v>
      </c>
      <c r="P216" s="144">
        <v>0</v>
      </c>
      <c r="Q216" s="145"/>
      <c r="R216" s="145"/>
      <c r="S216" s="145"/>
      <c r="T216" s="145"/>
      <c r="U216" s="145"/>
      <c r="V216" s="145"/>
      <c r="W216" s="145"/>
      <c r="X216" s="145"/>
      <c r="Y216" s="145"/>
      <c r="Z216" s="145"/>
      <c r="AA216" s="145"/>
      <c r="AB216" s="145"/>
      <c r="AC216" s="145"/>
      <c r="AD216" s="145"/>
      <c r="AE216" s="144">
        <v>0</v>
      </c>
      <c r="AF216" s="144">
        <v>0</v>
      </c>
      <c r="AG216" s="144">
        <v>0</v>
      </c>
      <c r="AH216" s="144">
        <v>0</v>
      </c>
      <c r="AI216" s="144">
        <v>0</v>
      </c>
      <c r="AJ216" s="144">
        <v>0</v>
      </c>
      <c r="AK216" s="144">
        <v>0</v>
      </c>
      <c r="AL216" s="144">
        <v>0</v>
      </c>
      <c r="AM216" s="144">
        <v>0</v>
      </c>
      <c r="AN216" s="144">
        <v>0</v>
      </c>
      <c r="AO216" s="144">
        <v>0</v>
      </c>
      <c r="AP216" s="144">
        <v>0</v>
      </c>
      <c r="AQ216" s="144">
        <v>0</v>
      </c>
      <c r="AR216" s="144">
        <v>0</v>
      </c>
      <c r="AS216" s="144"/>
      <c r="AT216" s="144"/>
      <c r="AU216" s="144"/>
      <c r="AV216" s="144"/>
      <c r="AW216" s="144"/>
      <c r="AX216" s="144"/>
      <c r="AY216" s="144"/>
      <c r="AZ216" s="144"/>
      <c r="BA216" s="144"/>
      <c r="BB216" s="144"/>
      <c r="BC216" s="144"/>
      <c r="BD216" s="144"/>
      <c r="BE216" s="144"/>
      <c r="BF216" s="144"/>
    </row>
    <row r="217" spans="1:58" hidden="1">
      <c r="A217" s="143" t="s">
        <v>927</v>
      </c>
      <c r="B217" s="143" t="s">
        <v>905</v>
      </c>
      <c r="C217" s="144">
        <v>0</v>
      </c>
      <c r="D217" s="144">
        <v>0</v>
      </c>
      <c r="E217" s="144">
        <v>0</v>
      </c>
      <c r="F217" s="144">
        <v>0</v>
      </c>
      <c r="G217" s="144">
        <v>0</v>
      </c>
      <c r="H217" s="144">
        <v>0</v>
      </c>
      <c r="I217" s="144">
        <v>0</v>
      </c>
      <c r="J217" s="144">
        <v>0</v>
      </c>
      <c r="K217" s="144">
        <v>0</v>
      </c>
      <c r="L217" s="144">
        <v>0</v>
      </c>
      <c r="M217" s="144">
        <v>0</v>
      </c>
      <c r="N217" s="144">
        <v>0</v>
      </c>
      <c r="O217" s="144">
        <v>0</v>
      </c>
      <c r="P217" s="144">
        <v>0</v>
      </c>
      <c r="Q217" s="145"/>
      <c r="R217" s="145"/>
      <c r="S217" s="145"/>
      <c r="T217" s="145"/>
      <c r="U217" s="145"/>
      <c r="V217" s="145"/>
      <c r="W217" s="145"/>
      <c r="X217" s="145"/>
      <c r="Y217" s="145"/>
      <c r="Z217" s="145"/>
      <c r="AA217" s="145"/>
      <c r="AB217" s="145"/>
      <c r="AC217" s="145"/>
      <c r="AD217" s="145"/>
      <c r="AE217" s="144">
        <v>0</v>
      </c>
      <c r="AF217" s="144">
        <v>0</v>
      </c>
      <c r="AG217" s="144">
        <v>0</v>
      </c>
      <c r="AH217" s="144">
        <v>0</v>
      </c>
      <c r="AI217" s="144">
        <v>0</v>
      </c>
      <c r="AJ217" s="144">
        <v>0</v>
      </c>
      <c r="AK217" s="144">
        <v>0</v>
      </c>
      <c r="AL217" s="144">
        <v>0</v>
      </c>
      <c r="AM217" s="144">
        <v>0</v>
      </c>
      <c r="AN217" s="144">
        <v>0</v>
      </c>
      <c r="AO217" s="144">
        <v>0</v>
      </c>
      <c r="AP217" s="144">
        <v>0</v>
      </c>
      <c r="AQ217" s="144">
        <v>0</v>
      </c>
      <c r="AR217" s="144">
        <v>0</v>
      </c>
      <c r="AS217" s="144"/>
      <c r="AT217" s="144"/>
      <c r="AU217" s="144"/>
      <c r="AV217" s="144"/>
      <c r="AW217" s="144"/>
      <c r="AX217" s="144"/>
      <c r="AY217" s="144"/>
      <c r="AZ217" s="144"/>
      <c r="BA217" s="144"/>
      <c r="BB217" s="144"/>
      <c r="BC217" s="144"/>
      <c r="BD217" s="144"/>
      <c r="BE217" s="144"/>
      <c r="BF217" s="144"/>
    </row>
    <row r="218" spans="1:58" hidden="1">
      <c r="A218" s="143" t="s">
        <v>927</v>
      </c>
      <c r="B218" s="143" t="s">
        <v>906</v>
      </c>
      <c r="C218" s="144">
        <v>227</v>
      </c>
      <c r="D218" s="144">
        <v>241</v>
      </c>
      <c r="E218" s="144">
        <v>282</v>
      </c>
      <c r="F218" s="144">
        <v>272</v>
      </c>
      <c r="G218" s="144">
        <v>273</v>
      </c>
      <c r="H218" s="144">
        <v>554</v>
      </c>
      <c r="I218" s="144">
        <v>425</v>
      </c>
      <c r="J218" s="144">
        <v>456</v>
      </c>
      <c r="K218" s="144">
        <v>426</v>
      </c>
      <c r="L218" s="144">
        <v>437</v>
      </c>
      <c r="M218" s="144">
        <v>508</v>
      </c>
      <c r="N218" s="144">
        <v>508</v>
      </c>
      <c r="O218" s="144">
        <v>500</v>
      </c>
      <c r="P218" s="144">
        <v>500</v>
      </c>
      <c r="Q218" s="145">
        <v>73</v>
      </c>
      <c r="R218" s="145">
        <v>73</v>
      </c>
      <c r="S218" s="145">
        <v>73</v>
      </c>
      <c r="T218" s="145">
        <v>73</v>
      </c>
      <c r="U218" s="145">
        <v>73</v>
      </c>
      <c r="V218" s="145">
        <v>70</v>
      </c>
      <c r="W218" s="145">
        <v>62.5</v>
      </c>
      <c r="X218" s="145">
        <v>62.5</v>
      </c>
      <c r="Y218" s="145">
        <v>64</v>
      </c>
      <c r="Z218" s="145">
        <v>61.54</v>
      </c>
      <c r="AA218" s="145">
        <v>59.06</v>
      </c>
      <c r="AB218" s="145">
        <v>59.06</v>
      </c>
      <c r="AC218" s="145">
        <v>54</v>
      </c>
      <c r="AD218" s="145">
        <v>50</v>
      </c>
      <c r="AE218" s="144">
        <v>16571</v>
      </c>
      <c r="AF218" s="144">
        <v>17593</v>
      </c>
      <c r="AG218" s="144">
        <v>20586</v>
      </c>
      <c r="AH218" s="144">
        <v>19856</v>
      </c>
      <c r="AI218" s="144">
        <v>19929</v>
      </c>
      <c r="AJ218" s="144">
        <v>38780</v>
      </c>
      <c r="AK218" s="144">
        <v>26562</v>
      </c>
      <c r="AL218" s="144">
        <v>28500</v>
      </c>
      <c r="AM218" s="144">
        <v>27264</v>
      </c>
      <c r="AN218" s="144">
        <v>26892</v>
      </c>
      <c r="AO218" s="144">
        <v>30000</v>
      </c>
      <c r="AP218" s="144">
        <v>30000</v>
      </c>
      <c r="AQ218" s="144">
        <v>27000</v>
      </c>
      <c r="AR218" s="144">
        <v>25000</v>
      </c>
      <c r="AS218" s="144"/>
      <c r="AT218" s="144"/>
      <c r="AU218" s="144"/>
      <c r="AV218" s="144"/>
      <c r="AW218" s="144"/>
      <c r="AX218" s="144"/>
      <c r="AY218" s="144"/>
      <c r="AZ218" s="144"/>
      <c r="BA218" s="144"/>
      <c r="BB218" s="144"/>
      <c r="BC218" s="144"/>
      <c r="BD218" s="144"/>
      <c r="BE218" s="144"/>
      <c r="BF218" s="144"/>
    </row>
    <row r="219" spans="1:58" hidden="1">
      <c r="A219" s="143" t="s">
        <v>927</v>
      </c>
      <c r="B219" s="143" t="s">
        <v>907</v>
      </c>
      <c r="C219" s="144">
        <v>4089</v>
      </c>
      <c r="D219" s="144">
        <v>4050</v>
      </c>
      <c r="E219" s="144">
        <v>4400</v>
      </c>
      <c r="F219" s="144">
        <v>4550</v>
      </c>
      <c r="G219" s="144">
        <v>4570</v>
      </c>
      <c r="H219" s="144">
        <v>4300</v>
      </c>
      <c r="I219" s="144">
        <v>3650</v>
      </c>
      <c r="J219" s="144">
        <v>3370</v>
      </c>
      <c r="K219" s="144">
        <v>3300</v>
      </c>
      <c r="L219" s="144">
        <v>3000</v>
      </c>
      <c r="M219" s="144">
        <v>3000</v>
      </c>
      <c r="N219" s="144">
        <v>3000</v>
      </c>
      <c r="O219" s="144">
        <v>3200</v>
      </c>
      <c r="P219" s="144">
        <v>3300</v>
      </c>
      <c r="Q219" s="145">
        <v>52</v>
      </c>
      <c r="R219" s="145">
        <v>52</v>
      </c>
      <c r="S219" s="145">
        <v>52</v>
      </c>
      <c r="T219" s="145">
        <v>52</v>
      </c>
      <c r="U219" s="145">
        <v>52</v>
      </c>
      <c r="V219" s="145">
        <v>55</v>
      </c>
      <c r="W219" s="145">
        <v>52</v>
      </c>
      <c r="X219" s="145">
        <v>50</v>
      </c>
      <c r="Y219" s="145">
        <v>49.18</v>
      </c>
      <c r="Z219" s="145">
        <v>48.78</v>
      </c>
      <c r="AA219" s="145">
        <v>60</v>
      </c>
      <c r="AB219" s="145">
        <v>60</v>
      </c>
      <c r="AC219" s="145">
        <v>50</v>
      </c>
      <c r="AD219" s="145">
        <v>40</v>
      </c>
      <c r="AE219" s="144">
        <v>212628</v>
      </c>
      <c r="AF219" s="144">
        <v>210600</v>
      </c>
      <c r="AG219" s="144">
        <v>228800</v>
      </c>
      <c r="AH219" s="144">
        <v>236600</v>
      </c>
      <c r="AI219" s="144">
        <v>237640</v>
      </c>
      <c r="AJ219" s="144">
        <v>236500</v>
      </c>
      <c r="AK219" s="144">
        <v>189800</v>
      </c>
      <c r="AL219" s="144">
        <v>168500</v>
      </c>
      <c r="AM219" s="144">
        <v>162295</v>
      </c>
      <c r="AN219" s="144">
        <v>146341</v>
      </c>
      <c r="AO219" s="144">
        <v>180000</v>
      </c>
      <c r="AP219" s="144">
        <v>180000</v>
      </c>
      <c r="AQ219" s="144">
        <v>160000</v>
      </c>
      <c r="AR219" s="144">
        <v>132000</v>
      </c>
      <c r="AS219" s="144"/>
      <c r="AT219" s="144"/>
      <c r="AU219" s="144"/>
      <c r="AV219" s="144"/>
      <c r="AW219" s="144"/>
      <c r="AX219" s="144"/>
      <c r="AY219" s="144"/>
      <c r="AZ219" s="144"/>
      <c r="BA219" s="144"/>
      <c r="BB219" s="144"/>
      <c r="BC219" s="144"/>
      <c r="BD219" s="144"/>
      <c r="BE219" s="144"/>
      <c r="BF219" s="144"/>
    </row>
    <row r="220" spans="1:58" hidden="1">
      <c r="A220" s="143" t="s">
        <v>927</v>
      </c>
      <c r="B220" s="143" t="s">
        <v>908</v>
      </c>
      <c r="C220" s="144">
        <v>774</v>
      </c>
      <c r="D220" s="144">
        <v>985</v>
      </c>
      <c r="E220" s="144">
        <v>870</v>
      </c>
      <c r="F220" s="144">
        <v>456</v>
      </c>
      <c r="G220" s="144">
        <v>491</v>
      </c>
      <c r="H220" s="144">
        <v>426</v>
      </c>
      <c r="I220" s="144">
        <v>211</v>
      </c>
      <c r="J220" s="144">
        <v>236</v>
      </c>
      <c r="K220" s="144">
        <v>382</v>
      </c>
      <c r="L220" s="144">
        <v>387</v>
      </c>
      <c r="M220" s="144">
        <v>452</v>
      </c>
      <c r="N220" s="144">
        <v>452</v>
      </c>
      <c r="O220" s="144">
        <v>450</v>
      </c>
      <c r="P220" s="144">
        <v>450</v>
      </c>
      <c r="Q220" s="145"/>
      <c r="R220" s="145"/>
      <c r="S220" s="145"/>
      <c r="T220" s="145"/>
      <c r="U220" s="145"/>
      <c r="V220" s="145"/>
      <c r="W220" s="145"/>
      <c r="X220" s="145"/>
      <c r="Y220" s="145"/>
      <c r="Z220" s="145"/>
      <c r="AA220" s="145"/>
      <c r="AB220" s="145"/>
      <c r="AC220" s="145"/>
      <c r="AD220" s="145"/>
      <c r="AE220" s="144">
        <v>64250</v>
      </c>
      <c r="AF220" s="144">
        <v>94560</v>
      </c>
      <c r="AG220" s="144">
        <v>58000</v>
      </c>
      <c r="AH220" s="144">
        <v>43320</v>
      </c>
      <c r="AI220" s="144">
        <v>46645</v>
      </c>
      <c r="AJ220" s="144">
        <v>29820</v>
      </c>
      <c r="AK220" s="144">
        <v>14770</v>
      </c>
      <c r="AL220" s="144">
        <v>16520</v>
      </c>
      <c r="AM220" s="144">
        <v>18336</v>
      </c>
      <c r="AN220" s="144">
        <v>17862</v>
      </c>
      <c r="AO220" s="144">
        <v>20000</v>
      </c>
      <c r="AP220" s="144">
        <v>20000</v>
      </c>
      <c r="AQ220" s="144">
        <v>18000</v>
      </c>
      <c r="AR220" s="144">
        <v>16000</v>
      </c>
      <c r="AS220" s="144"/>
      <c r="AT220" s="144"/>
      <c r="AU220" s="144"/>
      <c r="AV220" s="144"/>
      <c r="AW220" s="144"/>
      <c r="AX220" s="144"/>
      <c r="AY220" s="144"/>
      <c r="AZ220" s="144"/>
      <c r="BA220" s="144"/>
      <c r="BB220" s="144"/>
      <c r="BC220" s="144"/>
      <c r="BD220" s="144"/>
      <c r="BE220" s="144"/>
      <c r="BF220" s="144"/>
    </row>
    <row r="221" spans="1:58" hidden="1">
      <c r="A221" s="143" t="s">
        <v>927</v>
      </c>
      <c r="B221" s="143" t="s">
        <v>909</v>
      </c>
      <c r="C221" s="144">
        <v>5090</v>
      </c>
      <c r="D221" s="144">
        <v>5276</v>
      </c>
      <c r="E221" s="144">
        <v>5552</v>
      </c>
      <c r="F221" s="144">
        <v>5278</v>
      </c>
      <c r="G221" s="144">
        <v>5334</v>
      </c>
      <c r="H221" s="144">
        <v>5280</v>
      </c>
      <c r="I221" s="144">
        <v>4286</v>
      </c>
      <c r="J221" s="144">
        <v>4062</v>
      </c>
      <c r="K221" s="144">
        <v>4108</v>
      </c>
      <c r="L221" s="144">
        <v>3824</v>
      </c>
      <c r="M221" s="144">
        <v>3960</v>
      </c>
      <c r="N221" s="144">
        <v>3960</v>
      </c>
      <c r="O221" s="144">
        <v>4150</v>
      </c>
      <c r="P221" s="144">
        <v>4250</v>
      </c>
      <c r="Q221" s="145"/>
      <c r="R221" s="145"/>
      <c r="S221" s="145"/>
      <c r="T221" s="145"/>
      <c r="U221" s="145"/>
      <c r="V221" s="145"/>
      <c r="W221" s="145"/>
      <c r="X221" s="145"/>
      <c r="Y221" s="145"/>
      <c r="Z221" s="145"/>
      <c r="AA221" s="145"/>
      <c r="AB221" s="145"/>
      <c r="AC221" s="145"/>
      <c r="AD221" s="145"/>
      <c r="AE221" s="144">
        <v>293449</v>
      </c>
      <c r="AF221" s="144">
        <v>322753</v>
      </c>
      <c r="AG221" s="144">
        <v>307386</v>
      </c>
      <c r="AH221" s="144">
        <v>299776</v>
      </c>
      <c r="AI221" s="144">
        <v>304214</v>
      </c>
      <c r="AJ221" s="144">
        <v>305100</v>
      </c>
      <c r="AK221" s="144">
        <v>231132</v>
      </c>
      <c r="AL221" s="144">
        <v>213520</v>
      </c>
      <c r="AM221" s="144">
        <v>207895</v>
      </c>
      <c r="AN221" s="144">
        <v>191095</v>
      </c>
      <c r="AO221" s="144">
        <v>230000</v>
      </c>
      <c r="AP221" s="144">
        <v>230000</v>
      </c>
      <c r="AQ221" s="144">
        <v>205000</v>
      </c>
      <c r="AR221" s="144">
        <v>173000</v>
      </c>
      <c r="AS221" s="144"/>
      <c r="AT221" s="144"/>
      <c r="AU221" s="144"/>
      <c r="AV221" s="144"/>
      <c r="AW221" s="144"/>
      <c r="AX221" s="144"/>
      <c r="AY221" s="144"/>
      <c r="AZ221" s="144"/>
      <c r="BA221" s="144"/>
      <c r="BB221" s="144"/>
      <c r="BC221" s="144"/>
      <c r="BD221" s="144"/>
      <c r="BE221" s="144"/>
      <c r="BF221" s="144"/>
    </row>
    <row r="222" spans="1:58" hidden="1">
      <c r="A222" s="143" t="s">
        <v>927</v>
      </c>
      <c r="B222" s="143" t="s">
        <v>910</v>
      </c>
      <c r="C222" s="144">
        <v>5090</v>
      </c>
      <c r="D222" s="144">
        <v>5276</v>
      </c>
      <c r="E222" s="144">
        <v>5552</v>
      </c>
      <c r="F222" s="144">
        <v>5278</v>
      </c>
      <c r="G222" s="144">
        <v>5334</v>
      </c>
      <c r="H222" s="144">
        <v>5280</v>
      </c>
      <c r="I222" s="144">
        <v>4286</v>
      </c>
      <c r="J222" s="144">
        <v>4062</v>
      </c>
      <c r="K222" s="144">
        <v>4108</v>
      </c>
      <c r="L222" s="144">
        <v>3824</v>
      </c>
      <c r="M222" s="144">
        <v>3960</v>
      </c>
      <c r="N222" s="144">
        <v>3960</v>
      </c>
      <c r="O222" s="144">
        <v>4150</v>
      </c>
      <c r="P222" s="144">
        <v>4250</v>
      </c>
      <c r="Q222" s="145"/>
      <c r="R222" s="145"/>
      <c r="S222" s="145"/>
      <c r="T222" s="145"/>
      <c r="U222" s="145"/>
      <c r="V222" s="145"/>
      <c r="W222" s="145"/>
      <c r="X222" s="145"/>
      <c r="Y222" s="145"/>
      <c r="Z222" s="145"/>
      <c r="AA222" s="145"/>
      <c r="AB222" s="145"/>
      <c r="AC222" s="145"/>
      <c r="AD222" s="145"/>
      <c r="AE222" s="144">
        <v>293449</v>
      </c>
      <c r="AF222" s="144">
        <v>322753</v>
      </c>
      <c r="AG222" s="144">
        <v>307386</v>
      </c>
      <c r="AH222" s="144">
        <v>299776</v>
      </c>
      <c r="AI222" s="144">
        <v>304214</v>
      </c>
      <c r="AJ222" s="144">
        <v>305100</v>
      </c>
      <c r="AK222" s="144">
        <v>231132</v>
      </c>
      <c r="AL222" s="144">
        <v>213520</v>
      </c>
      <c r="AM222" s="144">
        <v>207895</v>
      </c>
      <c r="AN222" s="144">
        <v>191095</v>
      </c>
      <c r="AO222" s="144">
        <v>230000</v>
      </c>
      <c r="AP222" s="144">
        <v>230000</v>
      </c>
      <c r="AQ222" s="144">
        <v>205000</v>
      </c>
      <c r="AR222" s="144">
        <v>173000</v>
      </c>
      <c r="AS222" s="144"/>
      <c r="AT222" s="144"/>
      <c r="AU222" s="144"/>
      <c r="AV222" s="144"/>
      <c r="AW222" s="144"/>
      <c r="AX222" s="144"/>
      <c r="AY222" s="144"/>
      <c r="AZ222" s="144"/>
      <c r="BA222" s="144"/>
      <c r="BB222" s="144"/>
      <c r="BC222" s="144"/>
      <c r="BD222" s="144"/>
      <c r="BE222" s="144"/>
      <c r="BF222" s="144"/>
    </row>
    <row r="223" spans="1:58" hidden="1">
      <c r="A223" s="143" t="s">
        <v>928</v>
      </c>
      <c r="B223" s="143" t="s">
        <v>899</v>
      </c>
      <c r="C223" s="144">
        <v>0</v>
      </c>
      <c r="D223" s="144">
        <v>0</v>
      </c>
      <c r="E223" s="144">
        <v>0</v>
      </c>
      <c r="F223" s="144">
        <v>0</v>
      </c>
      <c r="G223" s="144">
        <v>0</v>
      </c>
      <c r="H223" s="144">
        <v>0</v>
      </c>
      <c r="I223" s="144">
        <v>0</v>
      </c>
      <c r="J223" s="144">
        <v>0</v>
      </c>
      <c r="K223" s="144">
        <v>0</v>
      </c>
      <c r="L223" s="144">
        <v>0</v>
      </c>
      <c r="M223" s="144">
        <v>0</v>
      </c>
      <c r="N223" s="144">
        <v>0</v>
      </c>
      <c r="O223" s="144">
        <v>0</v>
      </c>
      <c r="P223" s="144">
        <v>0</v>
      </c>
      <c r="Q223" s="145"/>
      <c r="R223" s="145"/>
      <c r="S223" s="145"/>
      <c r="T223" s="145"/>
      <c r="U223" s="145"/>
      <c r="V223" s="145"/>
      <c r="W223" s="145"/>
      <c r="X223" s="145"/>
      <c r="Y223" s="145"/>
      <c r="Z223" s="145"/>
      <c r="AA223" s="145"/>
      <c r="AB223" s="145"/>
      <c r="AC223" s="145"/>
      <c r="AD223" s="145"/>
      <c r="AE223" s="144">
        <v>0</v>
      </c>
      <c r="AF223" s="144">
        <v>0</v>
      </c>
      <c r="AG223" s="144">
        <v>0</v>
      </c>
      <c r="AH223" s="144">
        <v>0</v>
      </c>
      <c r="AI223" s="144">
        <v>0</v>
      </c>
      <c r="AJ223" s="144">
        <v>0</v>
      </c>
      <c r="AK223" s="144">
        <v>0</v>
      </c>
      <c r="AL223" s="144">
        <v>0</v>
      </c>
      <c r="AM223" s="144">
        <v>0</v>
      </c>
      <c r="AN223" s="144">
        <v>0</v>
      </c>
      <c r="AO223" s="144">
        <v>0</v>
      </c>
      <c r="AP223" s="144">
        <v>0</v>
      </c>
      <c r="AQ223" s="144">
        <v>0</v>
      </c>
      <c r="AR223" s="144">
        <v>0</v>
      </c>
      <c r="AS223" s="144"/>
      <c r="AT223" s="144"/>
      <c r="AU223" s="144"/>
      <c r="AV223" s="144"/>
      <c r="AW223" s="144"/>
      <c r="AX223" s="144"/>
      <c r="AY223" s="144"/>
      <c r="AZ223" s="144"/>
      <c r="BA223" s="144"/>
      <c r="BB223" s="144"/>
      <c r="BC223" s="144"/>
      <c r="BD223" s="144"/>
      <c r="BE223" s="144"/>
      <c r="BF223" s="144"/>
    </row>
    <row r="224" spans="1:58" hidden="1">
      <c r="A224" s="143" t="s">
        <v>928</v>
      </c>
      <c r="B224" s="143" t="s">
        <v>900</v>
      </c>
      <c r="C224" s="144">
        <v>0</v>
      </c>
      <c r="D224" s="144">
        <v>0</v>
      </c>
      <c r="E224" s="144">
        <v>0</v>
      </c>
      <c r="F224" s="144">
        <v>0</v>
      </c>
      <c r="G224" s="144">
        <v>0</v>
      </c>
      <c r="H224" s="144">
        <v>0</v>
      </c>
      <c r="I224" s="144">
        <v>0</v>
      </c>
      <c r="J224" s="144">
        <v>0</v>
      </c>
      <c r="K224" s="144">
        <v>0</v>
      </c>
      <c r="L224" s="144">
        <v>0</v>
      </c>
      <c r="M224" s="144">
        <v>0</v>
      </c>
      <c r="N224" s="144">
        <v>0</v>
      </c>
      <c r="O224" s="144">
        <v>0</v>
      </c>
      <c r="P224" s="144">
        <v>0</v>
      </c>
      <c r="Q224" s="145"/>
      <c r="R224" s="145"/>
      <c r="S224" s="145"/>
      <c r="T224" s="145"/>
      <c r="U224" s="145"/>
      <c r="V224" s="145"/>
      <c r="W224" s="145"/>
      <c r="X224" s="145"/>
      <c r="Y224" s="145"/>
      <c r="Z224" s="145"/>
      <c r="AA224" s="145"/>
      <c r="AB224" s="145"/>
      <c r="AC224" s="145"/>
      <c r="AD224" s="145"/>
      <c r="AE224" s="144">
        <v>0</v>
      </c>
      <c r="AF224" s="144">
        <v>0</v>
      </c>
      <c r="AG224" s="144">
        <v>0</v>
      </c>
      <c r="AH224" s="144">
        <v>0</v>
      </c>
      <c r="AI224" s="144">
        <v>0</v>
      </c>
      <c r="AJ224" s="144">
        <v>0</v>
      </c>
      <c r="AK224" s="144">
        <v>0</v>
      </c>
      <c r="AL224" s="144">
        <v>0</v>
      </c>
      <c r="AM224" s="144">
        <v>0</v>
      </c>
      <c r="AN224" s="144">
        <v>0</v>
      </c>
      <c r="AO224" s="144">
        <v>0</v>
      </c>
      <c r="AP224" s="144">
        <v>0</v>
      </c>
      <c r="AQ224" s="144">
        <v>0</v>
      </c>
      <c r="AR224" s="144">
        <v>0</v>
      </c>
      <c r="AS224" s="144"/>
      <c r="AT224" s="144"/>
      <c r="AU224" s="144"/>
      <c r="AV224" s="144"/>
      <c r="AW224" s="144"/>
      <c r="AX224" s="144"/>
      <c r="AY224" s="144"/>
      <c r="AZ224" s="144"/>
      <c r="BA224" s="144"/>
      <c r="BB224" s="144"/>
      <c r="BC224" s="144"/>
      <c r="BD224" s="144"/>
      <c r="BE224" s="144"/>
      <c r="BF224" s="144"/>
    </row>
    <row r="225" spans="1:58" hidden="1">
      <c r="A225" s="143" t="s">
        <v>928</v>
      </c>
      <c r="B225" s="143" t="s">
        <v>901</v>
      </c>
      <c r="C225" s="144">
        <v>0</v>
      </c>
      <c r="D225" s="144">
        <v>0</v>
      </c>
      <c r="E225" s="144">
        <v>0</v>
      </c>
      <c r="F225" s="144">
        <v>0</v>
      </c>
      <c r="G225" s="144">
        <v>0</v>
      </c>
      <c r="H225" s="144">
        <v>0</v>
      </c>
      <c r="I225" s="144">
        <v>0</v>
      </c>
      <c r="J225" s="144">
        <v>0</v>
      </c>
      <c r="K225" s="144">
        <v>0</v>
      </c>
      <c r="L225" s="144">
        <v>0</v>
      </c>
      <c r="M225" s="144">
        <v>0</v>
      </c>
      <c r="N225" s="144">
        <v>0</v>
      </c>
      <c r="O225" s="144">
        <v>0</v>
      </c>
      <c r="P225" s="144">
        <v>0</v>
      </c>
      <c r="Q225" s="145"/>
      <c r="R225" s="145"/>
      <c r="S225" s="145"/>
      <c r="T225" s="145"/>
      <c r="U225" s="145"/>
      <c r="V225" s="145"/>
      <c r="W225" s="145"/>
      <c r="X225" s="145"/>
      <c r="Y225" s="145"/>
      <c r="Z225" s="145"/>
      <c r="AA225" s="145"/>
      <c r="AB225" s="145"/>
      <c r="AC225" s="145"/>
      <c r="AD225" s="145"/>
      <c r="AE225" s="144">
        <v>0</v>
      </c>
      <c r="AF225" s="144">
        <v>0</v>
      </c>
      <c r="AG225" s="144">
        <v>0</v>
      </c>
      <c r="AH225" s="144">
        <v>0</v>
      </c>
      <c r="AI225" s="144">
        <v>0</v>
      </c>
      <c r="AJ225" s="144">
        <v>0</v>
      </c>
      <c r="AK225" s="144">
        <v>0</v>
      </c>
      <c r="AL225" s="144">
        <v>0</v>
      </c>
      <c r="AM225" s="144">
        <v>0</v>
      </c>
      <c r="AN225" s="144">
        <v>0</v>
      </c>
      <c r="AO225" s="144">
        <v>0</v>
      </c>
      <c r="AP225" s="144">
        <v>0</v>
      </c>
      <c r="AQ225" s="144">
        <v>0</v>
      </c>
      <c r="AR225" s="144">
        <v>0</v>
      </c>
      <c r="AS225" s="144"/>
      <c r="AT225" s="144"/>
      <c r="AU225" s="144"/>
      <c r="AV225" s="144"/>
      <c r="AW225" s="144"/>
      <c r="AX225" s="144"/>
      <c r="AY225" s="144"/>
      <c r="AZ225" s="144"/>
      <c r="BA225" s="144"/>
      <c r="BB225" s="144"/>
      <c r="BC225" s="144"/>
      <c r="BD225" s="144"/>
      <c r="BE225" s="144"/>
      <c r="BF225" s="144"/>
    </row>
    <row r="226" spans="1:58" hidden="1">
      <c r="A226" s="143" t="s">
        <v>928</v>
      </c>
      <c r="B226" s="143" t="s">
        <v>902</v>
      </c>
      <c r="C226" s="144">
        <v>0</v>
      </c>
      <c r="D226" s="144">
        <v>0</v>
      </c>
      <c r="E226" s="144">
        <v>0</v>
      </c>
      <c r="F226" s="144">
        <v>0</v>
      </c>
      <c r="G226" s="144">
        <v>0</v>
      </c>
      <c r="H226" s="144">
        <v>0</v>
      </c>
      <c r="I226" s="144">
        <v>0</v>
      </c>
      <c r="J226" s="144">
        <v>0</v>
      </c>
      <c r="K226" s="144">
        <v>0</v>
      </c>
      <c r="L226" s="144">
        <v>0</v>
      </c>
      <c r="M226" s="144">
        <v>0</v>
      </c>
      <c r="N226" s="144">
        <v>0</v>
      </c>
      <c r="O226" s="144">
        <v>0</v>
      </c>
      <c r="P226" s="144">
        <v>0</v>
      </c>
      <c r="Q226" s="145"/>
      <c r="R226" s="145"/>
      <c r="S226" s="145"/>
      <c r="T226" s="145"/>
      <c r="U226" s="145"/>
      <c r="V226" s="145"/>
      <c r="W226" s="145"/>
      <c r="X226" s="145"/>
      <c r="Y226" s="145"/>
      <c r="Z226" s="145"/>
      <c r="AA226" s="145"/>
      <c r="AB226" s="145"/>
      <c r="AC226" s="145"/>
      <c r="AD226" s="145"/>
      <c r="AE226" s="144">
        <v>0</v>
      </c>
      <c r="AF226" s="144">
        <v>0</v>
      </c>
      <c r="AG226" s="144">
        <v>0</v>
      </c>
      <c r="AH226" s="144">
        <v>0</v>
      </c>
      <c r="AI226" s="144">
        <v>0</v>
      </c>
      <c r="AJ226" s="144">
        <v>0</v>
      </c>
      <c r="AK226" s="144">
        <v>0</v>
      </c>
      <c r="AL226" s="144">
        <v>0</v>
      </c>
      <c r="AM226" s="144">
        <v>0</v>
      </c>
      <c r="AN226" s="144">
        <v>0</v>
      </c>
      <c r="AO226" s="144">
        <v>0</v>
      </c>
      <c r="AP226" s="144">
        <v>0</v>
      </c>
      <c r="AQ226" s="144">
        <v>0</v>
      </c>
      <c r="AR226" s="144">
        <v>0</v>
      </c>
      <c r="AS226" s="144"/>
      <c r="AT226" s="144"/>
      <c r="AU226" s="144"/>
      <c r="AV226" s="144"/>
      <c r="AW226" s="144"/>
      <c r="AX226" s="144"/>
      <c r="AY226" s="144"/>
      <c r="AZ226" s="144"/>
      <c r="BA226" s="144"/>
      <c r="BB226" s="144"/>
      <c r="BC226" s="144"/>
      <c r="BD226" s="144"/>
      <c r="BE226" s="144"/>
      <c r="BF226" s="144"/>
    </row>
    <row r="227" spans="1:58" hidden="1">
      <c r="A227" s="143" t="s">
        <v>928</v>
      </c>
      <c r="B227" s="143" t="s">
        <v>903</v>
      </c>
      <c r="C227" s="144">
        <v>183</v>
      </c>
      <c r="D227" s="144">
        <v>281</v>
      </c>
      <c r="E227" s="144">
        <v>287</v>
      </c>
      <c r="F227" s="144">
        <v>191</v>
      </c>
      <c r="G227" s="144">
        <v>197</v>
      </c>
      <c r="H227" s="144">
        <v>203</v>
      </c>
      <c r="I227" s="144">
        <v>209</v>
      </c>
      <c r="J227" s="144">
        <v>215</v>
      </c>
      <c r="K227" s="144">
        <v>220</v>
      </c>
      <c r="L227" s="144">
        <v>226</v>
      </c>
      <c r="M227" s="144">
        <v>232</v>
      </c>
      <c r="N227" s="144">
        <v>232</v>
      </c>
      <c r="O227" s="144">
        <v>280</v>
      </c>
      <c r="P227" s="144">
        <v>252</v>
      </c>
      <c r="Q227" s="145">
        <v>120</v>
      </c>
      <c r="R227" s="145">
        <v>120</v>
      </c>
      <c r="S227" s="145">
        <v>120</v>
      </c>
      <c r="T227" s="145">
        <v>120</v>
      </c>
      <c r="U227" s="145">
        <v>120</v>
      </c>
      <c r="V227" s="145">
        <v>120</v>
      </c>
      <c r="W227" s="145">
        <v>120</v>
      </c>
      <c r="X227" s="145">
        <v>120</v>
      </c>
      <c r="Y227" s="145">
        <v>84</v>
      </c>
      <c r="Z227" s="145">
        <v>120</v>
      </c>
      <c r="AA227" s="145">
        <v>120</v>
      </c>
      <c r="AB227" s="145">
        <v>120</v>
      </c>
      <c r="AC227" s="145">
        <v>102</v>
      </c>
      <c r="AD227" s="145">
        <v>99.43</v>
      </c>
      <c r="AE227" s="144">
        <v>21960</v>
      </c>
      <c r="AF227" s="144">
        <v>33720</v>
      </c>
      <c r="AG227" s="144">
        <v>34440</v>
      </c>
      <c r="AH227" s="144">
        <v>22920</v>
      </c>
      <c r="AI227" s="144">
        <v>23640</v>
      </c>
      <c r="AJ227" s="144">
        <v>24360</v>
      </c>
      <c r="AK227" s="144">
        <v>25080</v>
      </c>
      <c r="AL227" s="144">
        <v>25800</v>
      </c>
      <c r="AM227" s="144">
        <v>18480</v>
      </c>
      <c r="AN227" s="144">
        <v>27120</v>
      </c>
      <c r="AO227" s="144">
        <v>27840</v>
      </c>
      <c r="AP227" s="144">
        <v>27840</v>
      </c>
      <c r="AQ227" s="144">
        <v>28560</v>
      </c>
      <c r="AR227" s="144">
        <v>25056</v>
      </c>
      <c r="AS227" s="144"/>
      <c r="AT227" s="144"/>
      <c r="AU227" s="144"/>
      <c r="AV227" s="144"/>
      <c r="AW227" s="144"/>
      <c r="AX227" s="144"/>
      <c r="AY227" s="144"/>
      <c r="AZ227" s="144"/>
      <c r="BA227" s="144"/>
      <c r="BB227" s="144"/>
      <c r="BC227" s="144"/>
      <c r="BD227" s="144"/>
      <c r="BE227" s="144"/>
      <c r="BF227" s="144"/>
    </row>
    <row r="228" spans="1:58" hidden="1">
      <c r="A228" s="143" t="s">
        <v>928</v>
      </c>
      <c r="B228" s="143" t="s">
        <v>904</v>
      </c>
      <c r="C228" s="144">
        <v>183</v>
      </c>
      <c r="D228" s="144">
        <v>281</v>
      </c>
      <c r="E228" s="144">
        <v>287</v>
      </c>
      <c r="F228" s="144">
        <v>191</v>
      </c>
      <c r="G228" s="144">
        <v>197</v>
      </c>
      <c r="H228" s="144">
        <v>203</v>
      </c>
      <c r="I228" s="144">
        <v>209</v>
      </c>
      <c r="J228" s="144">
        <v>215</v>
      </c>
      <c r="K228" s="144">
        <v>220</v>
      </c>
      <c r="L228" s="144">
        <v>226</v>
      </c>
      <c r="M228" s="144">
        <v>232</v>
      </c>
      <c r="N228" s="144">
        <v>232</v>
      </c>
      <c r="O228" s="144">
        <v>280</v>
      </c>
      <c r="P228" s="144">
        <v>252</v>
      </c>
      <c r="Q228" s="145">
        <v>120</v>
      </c>
      <c r="R228" s="145">
        <v>120</v>
      </c>
      <c r="S228" s="145">
        <v>120</v>
      </c>
      <c r="T228" s="145">
        <v>120</v>
      </c>
      <c r="U228" s="145">
        <v>120</v>
      </c>
      <c r="V228" s="145">
        <v>120</v>
      </c>
      <c r="W228" s="145">
        <v>120</v>
      </c>
      <c r="X228" s="145">
        <v>120</v>
      </c>
      <c r="Y228" s="145">
        <v>84</v>
      </c>
      <c r="Z228" s="145">
        <v>120</v>
      </c>
      <c r="AA228" s="145">
        <v>120</v>
      </c>
      <c r="AB228" s="145">
        <v>120</v>
      </c>
      <c r="AC228" s="145">
        <v>102</v>
      </c>
      <c r="AD228" s="145">
        <v>99.43</v>
      </c>
      <c r="AE228" s="144">
        <v>21960</v>
      </c>
      <c r="AF228" s="144">
        <v>33720</v>
      </c>
      <c r="AG228" s="144">
        <v>34440</v>
      </c>
      <c r="AH228" s="144">
        <v>22920</v>
      </c>
      <c r="AI228" s="144">
        <v>23640</v>
      </c>
      <c r="AJ228" s="144">
        <v>24360</v>
      </c>
      <c r="AK228" s="144">
        <v>25080</v>
      </c>
      <c r="AL228" s="144">
        <v>25800</v>
      </c>
      <c r="AM228" s="144">
        <v>18480</v>
      </c>
      <c r="AN228" s="144">
        <v>27120</v>
      </c>
      <c r="AO228" s="144">
        <v>27840</v>
      </c>
      <c r="AP228" s="144">
        <v>27840</v>
      </c>
      <c r="AQ228" s="144">
        <v>28560</v>
      </c>
      <c r="AR228" s="144">
        <v>25056</v>
      </c>
      <c r="AS228" s="144"/>
      <c r="AT228" s="144"/>
      <c r="AU228" s="144"/>
      <c r="AV228" s="144"/>
      <c r="AW228" s="144"/>
      <c r="AX228" s="144"/>
      <c r="AY228" s="144"/>
      <c r="AZ228" s="144"/>
      <c r="BA228" s="144"/>
      <c r="BB228" s="144"/>
      <c r="BC228" s="144"/>
      <c r="BD228" s="144"/>
      <c r="BE228" s="144"/>
      <c r="BF228" s="144"/>
    </row>
    <row r="229" spans="1:58" hidden="1">
      <c r="A229" s="143" t="s">
        <v>928</v>
      </c>
      <c r="B229" s="143" t="s">
        <v>905</v>
      </c>
      <c r="C229" s="144">
        <v>183</v>
      </c>
      <c r="D229" s="144">
        <v>281</v>
      </c>
      <c r="E229" s="144">
        <v>287</v>
      </c>
      <c r="F229" s="144">
        <v>191</v>
      </c>
      <c r="G229" s="144">
        <v>197</v>
      </c>
      <c r="H229" s="144">
        <v>203</v>
      </c>
      <c r="I229" s="144">
        <v>209</v>
      </c>
      <c r="J229" s="144">
        <v>215</v>
      </c>
      <c r="K229" s="144">
        <v>220</v>
      </c>
      <c r="L229" s="144">
        <v>226</v>
      </c>
      <c r="M229" s="144">
        <v>232</v>
      </c>
      <c r="N229" s="144">
        <v>232</v>
      </c>
      <c r="O229" s="144">
        <v>280</v>
      </c>
      <c r="P229" s="144">
        <v>252</v>
      </c>
      <c r="Q229" s="145">
        <v>120</v>
      </c>
      <c r="R229" s="145">
        <v>120</v>
      </c>
      <c r="S229" s="145">
        <v>120</v>
      </c>
      <c r="T229" s="145">
        <v>120</v>
      </c>
      <c r="U229" s="145">
        <v>120</v>
      </c>
      <c r="V229" s="145">
        <v>120</v>
      </c>
      <c r="W229" s="145">
        <v>120</v>
      </c>
      <c r="X229" s="145">
        <v>120</v>
      </c>
      <c r="Y229" s="145">
        <v>84</v>
      </c>
      <c r="Z229" s="145">
        <v>120</v>
      </c>
      <c r="AA229" s="145">
        <v>120</v>
      </c>
      <c r="AB229" s="145">
        <v>120</v>
      </c>
      <c r="AC229" s="145">
        <v>102</v>
      </c>
      <c r="AD229" s="145">
        <v>99.43</v>
      </c>
      <c r="AE229" s="144">
        <v>21960</v>
      </c>
      <c r="AF229" s="144">
        <v>33720</v>
      </c>
      <c r="AG229" s="144">
        <v>34440</v>
      </c>
      <c r="AH229" s="144">
        <v>22920</v>
      </c>
      <c r="AI229" s="144">
        <v>23640</v>
      </c>
      <c r="AJ229" s="144">
        <v>24360</v>
      </c>
      <c r="AK229" s="144">
        <v>25080</v>
      </c>
      <c r="AL229" s="144">
        <v>25800</v>
      </c>
      <c r="AM229" s="144">
        <v>18480</v>
      </c>
      <c r="AN229" s="144">
        <v>27120</v>
      </c>
      <c r="AO229" s="144">
        <v>27840</v>
      </c>
      <c r="AP229" s="144">
        <v>27840</v>
      </c>
      <c r="AQ229" s="144">
        <v>28560</v>
      </c>
      <c r="AR229" s="144">
        <v>25056</v>
      </c>
      <c r="AS229" s="144"/>
      <c r="AT229" s="144"/>
      <c r="AU229" s="144"/>
      <c r="AV229" s="144"/>
      <c r="AW229" s="144"/>
      <c r="AX229" s="144"/>
      <c r="AY229" s="144"/>
      <c r="AZ229" s="144"/>
      <c r="BA229" s="144"/>
      <c r="BB229" s="144"/>
      <c r="BC229" s="144"/>
      <c r="BD229" s="144"/>
      <c r="BE229" s="144"/>
      <c r="BF229" s="144"/>
    </row>
    <row r="230" spans="1:58" hidden="1">
      <c r="A230" s="143" t="s">
        <v>928</v>
      </c>
      <c r="B230" s="143" t="s">
        <v>906</v>
      </c>
      <c r="C230" s="144">
        <v>1</v>
      </c>
      <c r="D230" s="144">
        <v>1</v>
      </c>
      <c r="E230" s="144">
        <v>1</v>
      </c>
      <c r="F230" s="144">
        <v>1</v>
      </c>
      <c r="G230" s="144">
        <v>1</v>
      </c>
      <c r="H230" s="144">
        <v>1</v>
      </c>
      <c r="I230" s="144">
        <v>1</v>
      </c>
      <c r="J230" s="144">
        <v>1</v>
      </c>
      <c r="K230" s="144">
        <v>1</v>
      </c>
      <c r="L230" s="144">
        <v>1</v>
      </c>
      <c r="M230" s="144">
        <v>0</v>
      </c>
      <c r="N230" s="144">
        <v>0</v>
      </c>
      <c r="O230" s="144">
        <v>0</v>
      </c>
      <c r="P230" s="144">
        <v>0</v>
      </c>
      <c r="Q230" s="145">
        <v>195</v>
      </c>
      <c r="R230" s="145">
        <v>195</v>
      </c>
      <c r="S230" s="145">
        <v>195</v>
      </c>
      <c r="T230" s="145">
        <v>195</v>
      </c>
      <c r="U230" s="145">
        <v>195</v>
      </c>
      <c r="V230" s="145">
        <v>195</v>
      </c>
      <c r="W230" s="145">
        <v>195</v>
      </c>
      <c r="X230" s="145">
        <v>195</v>
      </c>
      <c r="Y230" s="145">
        <v>195</v>
      </c>
      <c r="Z230" s="145">
        <v>195</v>
      </c>
      <c r="AA230" s="145"/>
      <c r="AB230" s="145"/>
      <c r="AC230" s="145"/>
      <c r="AD230" s="145"/>
      <c r="AE230" s="144">
        <v>195</v>
      </c>
      <c r="AF230" s="144">
        <v>195</v>
      </c>
      <c r="AG230" s="144">
        <v>195</v>
      </c>
      <c r="AH230" s="144">
        <v>195</v>
      </c>
      <c r="AI230" s="144">
        <v>195</v>
      </c>
      <c r="AJ230" s="144">
        <v>195</v>
      </c>
      <c r="AK230" s="144">
        <v>195</v>
      </c>
      <c r="AL230" s="144">
        <v>195</v>
      </c>
      <c r="AM230" s="144">
        <v>195</v>
      </c>
      <c r="AN230" s="144">
        <v>195</v>
      </c>
      <c r="AO230" s="144">
        <v>0</v>
      </c>
      <c r="AP230" s="144">
        <v>0</v>
      </c>
      <c r="AQ230" s="144">
        <v>0</v>
      </c>
      <c r="AR230" s="144">
        <v>0</v>
      </c>
      <c r="AS230" s="144"/>
      <c r="AT230" s="144"/>
      <c r="AU230" s="144"/>
      <c r="AV230" s="144"/>
      <c r="AW230" s="144"/>
      <c r="AX230" s="144"/>
      <c r="AY230" s="144"/>
      <c r="AZ230" s="144"/>
      <c r="BA230" s="144"/>
      <c r="BB230" s="144"/>
      <c r="BC230" s="144"/>
      <c r="BD230" s="144"/>
      <c r="BE230" s="144"/>
      <c r="BF230" s="144"/>
    </row>
    <row r="231" spans="1:58" hidden="1">
      <c r="A231" s="143" t="s">
        <v>928</v>
      </c>
      <c r="B231" s="143" t="s">
        <v>907</v>
      </c>
      <c r="C231" s="144">
        <v>47</v>
      </c>
      <c r="D231" s="144">
        <v>47</v>
      </c>
      <c r="E231" s="144">
        <v>47</v>
      </c>
      <c r="F231" s="144">
        <v>21</v>
      </c>
      <c r="G231" s="144">
        <v>21</v>
      </c>
      <c r="H231" s="144">
        <v>21</v>
      </c>
      <c r="I231" s="144">
        <v>21</v>
      </c>
      <c r="J231" s="144">
        <v>21</v>
      </c>
      <c r="K231" s="144">
        <v>21</v>
      </c>
      <c r="L231" s="144">
        <v>21</v>
      </c>
      <c r="M231" s="144">
        <v>21</v>
      </c>
      <c r="N231" s="144">
        <v>21</v>
      </c>
      <c r="O231" s="144">
        <v>21</v>
      </c>
      <c r="P231" s="144">
        <v>21</v>
      </c>
      <c r="Q231" s="145">
        <v>100</v>
      </c>
      <c r="R231" s="145">
        <v>100</v>
      </c>
      <c r="S231" s="145">
        <v>100</v>
      </c>
      <c r="T231" s="145">
        <v>100</v>
      </c>
      <c r="U231" s="145">
        <v>100</v>
      </c>
      <c r="V231" s="145">
        <v>100</v>
      </c>
      <c r="W231" s="145">
        <v>100</v>
      </c>
      <c r="X231" s="145">
        <v>100</v>
      </c>
      <c r="Y231" s="145">
        <v>100</v>
      </c>
      <c r="Z231" s="145">
        <v>100</v>
      </c>
      <c r="AA231" s="145">
        <v>100</v>
      </c>
      <c r="AB231" s="145">
        <v>110</v>
      </c>
      <c r="AC231" s="145">
        <v>110</v>
      </c>
      <c r="AD231" s="145">
        <v>110</v>
      </c>
      <c r="AE231" s="144">
        <v>4700</v>
      </c>
      <c r="AF231" s="144">
        <v>4700</v>
      </c>
      <c r="AG231" s="144">
        <v>4700</v>
      </c>
      <c r="AH231" s="144">
        <v>2100</v>
      </c>
      <c r="AI231" s="144">
        <v>2100</v>
      </c>
      <c r="AJ231" s="144">
        <v>2100</v>
      </c>
      <c r="AK231" s="144">
        <v>2100</v>
      </c>
      <c r="AL231" s="144">
        <v>2100</v>
      </c>
      <c r="AM231" s="144">
        <v>2100</v>
      </c>
      <c r="AN231" s="144">
        <v>2100</v>
      </c>
      <c r="AO231" s="144">
        <v>2100</v>
      </c>
      <c r="AP231" s="144">
        <v>2310</v>
      </c>
      <c r="AQ231" s="144">
        <v>2310</v>
      </c>
      <c r="AR231" s="144">
        <v>2310</v>
      </c>
      <c r="AS231" s="144"/>
      <c r="AT231" s="144"/>
      <c r="AU231" s="144"/>
      <c r="AV231" s="144"/>
      <c r="AW231" s="144"/>
      <c r="AX231" s="144"/>
      <c r="AY231" s="144"/>
      <c r="AZ231" s="144"/>
      <c r="BA231" s="144"/>
      <c r="BB231" s="144"/>
      <c r="BC231" s="144"/>
      <c r="BD231" s="144"/>
      <c r="BE231" s="144"/>
      <c r="BF231" s="144"/>
    </row>
    <row r="232" spans="1:58" hidden="1">
      <c r="A232" s="143" t="s">
        <v>928</v>
      </c>
      <c r="B232" s="143" t="s">
        <v>908</v>
      </c>
      <c r="C232" s="144">
        <v>65</v>
      </c>
      <c r="D232" s="144">
        <v>113</v>
      </c>
      <c r="E232" s="144">
        <v>113</v>
      </c>
      <c r="F232" s="144">
        <v>106</v>
      </c>
      <c r="G232" s="144">
        <v>106</v>
      </c>
      <c r="H232" s="144">
        <v>106</v>
      </c>
      <c r="I232" s="144">
        <v>106</v>
      </c>
      <c r="J232" s="144">
        <v>106</v>
      </c>
      <c r="K232" s="144">
        <v>106</v>
      </c>
      <c r="L232" s="144">
        <v>106</v>
      </c>
      <c r="M232" s="144">
        <v>138</v>
      </c>
      <c r="N232" s="144">
        <v>138</v>
      </c>
      <c r="O232" s="144">
        <v>138</v>
      </c>
      <c r="P232" s="144">
        <v>138</v>
      </c>
      <c r="Q232" s="145"/>
      <c r="R232" s="145"/>
      <c r="S232" s="145"/>
      <c r="T232" s="145"/>
      <c r="U232" s="145"/>
      <c r="V232" s="145"/>
      <c r="W232" s="145"/>
      <c r="X232" s="145"/>
      <c r="Y232" s="145"/>
      <c r="Z232" s="145"/>
      <c r="AA232" s="145"/>
      <c r="AB232" s="145"/>
      <c r="AC232" s="145"/>
      <c r="AD232" s="145"/>
      <c r="AE232" s="144">
        <v>6630</v>
      </c>
      <c r="AF232" s="144">
        <v>11526</v>
      </c>
      <c r="AG232" s="144">
        <v>11526</v>
      </c>
      <c r="AH232" s="144">
        <v>6572</v>
      </c>
      <c r="AI232" s="144">
        <v>6572</v>
      </c>
      <c r="AJ232" s="144">
        <v>6572</v>
      </c>
      <c r="AK232" s="144">
        <v>6572</v>
      </c>
      <c r="AL232" s="144">
        <v>6572</v>
      </c>
      <c r="AM232" s="144">
        <v>6572</v>
      </c>
      <c r="AN232" s="144">
        <v>6572</v>
      </c>
      <c r="AO232" s="144">
        <v>8542</v>
      </c>
      <c r="AP232" s="144">
        <v>9398</v>
      </c>
      <c r="AQ232" s="144">
        <v>9398</v>
      </c>
      <c r="AR232" s="144">
        <v>9398</v>
      </c>
      <c r="AS232" s="144"/>
      <c r="AT232" s="144"/>
      <c r="AU232" s="144"/>
      <c r="AV232" s="144"/>
      <c r="AW232" s="144"/>
      <c r="AX232" s="144"/>
      <c r="AY232" s="144"/>
      <c r="AZ232" s="144"/>
      <c r="BA232" s="144"/>
      <c r="BB232" s="144"/>
      <c r="BC232" s="144"/>
      <c r="BD232" s="144"/>
      <c r="BE232" s="144"/>
      <c r="BF232" s="144"/>
    </row>
    <row r="233" spans="1:58" hidden="1">
      <c r="A233" s="143" t="s">
        <v>928</v>
      </c>
      <c r="B233" s="143" t="s">
        <v>909</v>
      </c>
      <c r="C233" s="144">
        <v>113</v>
      </c>
      <c r="D233" s="144">
        <v>161</v>
      </c>
      <c r="E233" s="144">
        <v>161</v>
      </c>
      <c r="F233" s="144">
        <v>128</v>
      </c>
      <c r="G233" s="144">
        <v>128</v>
      </c>
      <c r="H233" s="144">
        <v>128</v>
      </c>
      <c r="I233" s="144">
        <v>128</v>
      </c>
      <c r="J233" s="144">
        <v>128</v>
      </c>
      <c r="K233" s="144">
        <v>128</v>
      </c>
      <c r="L233" s="144">
        <v>128</v>
      </c>
      <c r="M233" s="144">
        <v>159</v>
      </c>
      <c r="N233" s="144">
        <v>159</v>
      </c>
      <c r="O233" s="144">
        <v>159</v>
      </c>
      <c r="P233" s="144">
        <v>159</v>
      </c>
      <c r="Q233" s="145"/>
      <c r="R233" s="145"/>
      <c r="S233" s="145"/>
      <c r="T233" s="145"/>
      <c r="U233" s="145"/>
      <c r="V233" s="145"/>
      <c r="W233" s="145"/>
      <c r="X233" s="145"/>
      <c r="Y233" s="145"/>
      <c r="Z233" s="145"/>
      <c r="AA233" s="145"/>
      <c r="AB233" s="145"/>
      <c r="AC233" s="145"/>
      <c r="AD233" s="145"/>
      <c r="AE233" s="144">
        <v>11525</v>
      </c>
      <c r="AF233" s="144">
        <v>16421</v>
      </c>
      <c r="AG233" s="144">
        <v>16421</v>
      </c>
      <c r="AH233" s="144">
        <v>8867</v>
      </c>
      <c r="AI233" s="144">
        <v>8867</v>
      </c>
      <c r="AJ233" s="144">
        <v>8867</v>
      </c>
      <c r="AK233" s="144">
        <v>8867</v>
      </c>
      <c r="AL233" s="144">
        <v>8867</v>
      </c>
      <c r="AM233" s="144">
        <v>8867</v>
      </c>
      <c r="AN233" s="144">
        <v>8867</v>
      </c>
      <c r="AO233" s="144">
        <v>10642</v>
      </c>
      <c r="AP233" s="144">
        <v>11708</v>
      </c>
      <c r="AQ233" s="144">
        <v>11708</v>
      </c>
      <c r="AR233" s="144">
        <v>11708</v>
      </c>
      <c r="AS233" s="144"/>
      <c r="AT233" s="144"/>
      <c r="AU233" s="144"/>
      <c r="AV233" s="144"/>
      <c r="AW233" s="144"/>
      <c r="AX233" s="144"/>
      <c r="AY233" s="144"/>
      <c r="AZ233" s="144"/>
      <c r="BA233" s="144"/>
      <c r="BB233" s="144"/>
      <c r="BC233" s="144"/>
      <c r="BD233" s="144"/>
      <c r="BE233" s="144"/>
      <c r="BF233" s="144"/>
    </row>
    <row r="234" spans="1:58" hidden="1">
      <c r="A234" s="143" t="s">
        <v>928</v>
      </c>
      <c r="B234" s="143" t="s">
        <v>910</v>
      </c>
      <c r="C234" s="144">
        <v>296</v>
      </c>
      <c r="D234" s="144">
        <v>442</v>
      </c>
      <c r="E234" s="144">
        <v>448</v>
      </c>
      <c r="F234" s="144">
        <v>319</v>
      </c>
      <c r="G234" s="144">
        <v>325</v>
      </c>
      <c r="H234" s="144">
        <v>331</v>
      </c>
      <c r="I234" s="144">
        <v>337</v>
      </c>
      <c r="J234" s="144">
        <v>343</v>
      </c>
      <c r="K234" s="144">
        <v>348</v>
      </c>
      <c r="L234" s="144">
        <v>354</v>
      </c>
      <c r="M234" s="144">
        <v>391</v>
      </c>
      <c r="N234" s="144">
        <v>391</v>
      </c>
      <c r="O234" s="144">
        <v>439</v>
      </c>
      <c r="P234" s="144">
        <v>411</v>
      </c>
      <c r="Q234" s="145"/>
      <c r="R234" s="145"/>
      <c r="S234" s="145"/>
      <c r="T234" s="145"/>
      <c r="U234" s="145"/>
      <c r="V234" s="145"/>
      <c r="W234" s="145"/>
      <c r="X234" s="145"/>
      <c r="Y234" s="145"/>
      <c r="Z234" s="145"/>
      <c r="AA234" s="145"/>
      <c r="AB234" s="145"/>
      <c r="AC234" s="145"/>
      <c r="AD234" s="145"/>
      <c r="AE234" s="144">
        <v>33485</v>
      </c>
      <c r="AF234" s="144">
        <v>50141</v>
      </c>
      <c r="AG234" s="144">
        <v>50861</v>
      </c>
      <c r="AH234" s="144">
        <v>31787</v>
      </c>
      <c r="AI234" s="144">
        <v>32507</v>
      </c>
      <c r="AJ234" s="144">
        <v>33227</v>
      </c>
      <c r="AK234" s="144">
        <v>33947</v>
      </c>
      <c r="AL234" s="144">
        <v>34667</v>
      </c>
      <c r="AM234" s="144">
        <v>27347</v>
      </c>
      <c r="AN234" s="144">
        <v>35987</v>
      </c>
      <c r="AO234" s="144">
        <v>38482</v>
      </c>
      <c r="AP234" s="144">
        <v>39548</v>
      </c>
      <c r="AQ234" s="144">
        <v>40268</v>
      </c>
      <c r="AR234" s="144">
        <v>36764</v>
      </c>
      <c r="AS234" s="144"/>
      <c r="AT234" s="144"/>
      <c r="AU234" s="144"/>
      <c r="AV234" s="144"/>
      <c r="AW234" s="144"/>
      <c r="AX234" s="144"/>
      <c r="AY234" s="144"/>
      <c r="AZ234" s="144"/>
      <c r="BA234" s="144"/>
      <c r="BB234" s="144"/>
      <c r="BC234" s="144"/>
      <c r="BD234" s="144"/>
      <c r="BE234" s="144"/>
      <c r="BF234" s="144"/>
    </row>
    <row r="235" spans="1:58" hidden="1">
      <c r="A235" s="143" t="s">
        <v>929</v>
      </c>
      <c r="B235" s="143" t="s">
        <v>899</v>
      </c>
      <c r="C235" s="144">
        <v>0</v>
      </c>
      <c r="D235" s="144">
        <v>0</v>
      </c>
      <c r="E235" s="144">
        <v>0</v>
      </c>
      <c r="F235" s="144">
        <v>0</v>
      </c>
      <c r="G235" s="144">
        <v>0</v>
      </c>
      <c r="H235" s="144">
        <v>0</v>
      </c>
      <c r="I235" s="144">
        <v>0</v>
      </c>
      <c r="J235" s="144">
        <v>0</v>
      </c>
      <c r="K235" s="144">
        <v>0</v>
      </c>
      <c r="L235" s="144">
        <v>0</v>
      </c>
      <c r="M235" s="144">
        <v>0</v>
      </c>
      <c r="N235" s="144">
        <v>0</v>
      </c>
      <c r="O235" s="144">
        <v>0</v>
      </c>
      <c r="P235" s="144">
        <v>0</v>
      </c>
      <c r="Q235" s="145"/>
      <c r="R235" s="145"/>
      <c r="S235" s="145"/>
      <c r="T235" s="145"/>
      <c r="U235" s="145"/>
      <c r="V235" s="145"/>
      <c r="W235" s="145"/>
      <c r="X235" s="145"/>
      <c r="Y235" s="145"/>
      <c r="Z235" s="145"/>
      <c r="AA235" s="145"/>
      <c r="AB235" s="145"/>
      <c r="AC235" s="145"/>
      <c r="AD235" s="145"/>
      <c r="AE235" s="144">
        <v>0</v>
      </c>
      <c r="AF235" s="144">
        <v>0</v>
      </c>
      <c r="AG235" s="144">
        <v>0</v>
      </c>
      <c r="AH235" s="144">
        <v>0</v>
      </c>
      <c r="AI235" s="144">
        <v>0</v>
      </c>
      <c r="AJ235" s="144">
        <v>0</v>
      </c>
      <c r="AK235" s="144">
        <v>0</v>
      </c>
      <c r="AL235" s="144">
        <v>0</v>
      </c>
      <c r="AM235" s="144">
        <v>0</v>
      </c>
      <c r="AN235" s="144">
        <v>0</v>
      </c>
      <c r="AO235" s="144">
        <v>0</v>
      </c>
      <c r="AP235" s="144">
        <v>0</v>
      </c>
      <c r="AQ235" s="144">
        <v>0</v>
      </c>
      <c r="AR235" s="144">
        <v>0</v>
      </c>
      <c r="AS235" s="144"/>
      <c r="AT235" s="144"/>
      <c r="AU235" s="144"/>
      <c r="AV235" s="144"/>
      <c r="AW235" s="144"/>
      <c r="AX235" s="144"/>
      <c r="AY235" s="144"/>
      <c r="AZ235" s="144"/>
      <c r="BA235" s="144"/>
      <c r="BB235" s="144"/>
      <c r="BC235" s="144"/>
      <c r="BD235" s="144"/>
      <c r="BE235" s="144"/>
      <c r="BF235" s="144"/>
    </row>
    <row r="236" spans="1:58" hidden="1">
      <c r="A236" s="143" t="s">
        <v>929</v>
      </c>
      <c r="B236" s="143" t="s">
        <v>900</v>
      </c>
      <c r="C236" s="144">
        <v>0</v>
      </c>
      <c r="D236" s="144">
        <v>0</v>
      </c>
      <c r="E236" s="144">
        <v>0</v>
      </c>
      <c r="F236" s="144">
        <v>0</v>
      </c>
      <c r="G236" s="144">
        <v>0</v>
      </c>
      <c r="H236" s="144">
        <v>0</v>
      </c>
      <c r="I236" s="144">
        <v>0</v>
      </c>
      <c r="J236" s="144">
        <v>0</v>
      </c>
      <c r="K236" s="144">
        <v>0</v>
      </c>
      <c r="L236" s="144">
        <v>0</v>
      </c>
      <c r="M236" s="144">
        <v>0</v>
      </c>
      <c r="N236" s="144">
        <v>0</v>
      </c>
      <c r="O236" s="144">
        <v>0</v>
      </c>
      <c r="P236" s="144">
        <v>0</v>
      </c>
      <c r="Q236" s="145"/>
      <c r="R236" s="145"/>
      <c r="S236" s="145"/>
      <c r="T236" s="145"/>
      <c r="U236" s="145"/>
      <c r="V236" s="145"/>
      <c r="W236" s="145"/>
      <c r="X236" s="145"/>
      <c r="Y236" s="145"/>
      <c r="Z236" s="145"/>
      <c r="AA236" s="145"/>
      <c r="AB236" s="145"/>
      <c r="AC236" s="145"/>
      <c r="AD236" s="145"/>
      <c r="AE236" s="144">
        <v>0</v>
      </c>
      <c r="AF236" s="144">
        <v>0</v>
      </c>
      <c r="AG236" s="144">
        <v>0</v>
      </c>
      <c r="AH236" s="144">
        <v>0</v>
      </c>
      <c r="AI236" s="144">
        <v>0</v>
      </c>
      <c r="AJ236" s="144">
        <v>0</v>
      </c>
      <c r="AK236" s="144">
        <v>0</v>
      </c>
      <c r="AL236" s="144">
        <v>0</v>
      </c>
      <c r="AM236" s="144">
        <v>0</v>
      </c>
      <c r="AN236" s="144">
        <v>0</v>
      </c>
      <c r="AO236" s="144">
        <v>0</v>
      </c>
      <c r="AP236" s="144">
        <v>0</v>
      </c>
      <c r="AQ236" s="144">
        <v>0</v>
      </c>
      <c r="AR236" s="144">
        <v>0</v>
      </c>
      <c r="AS236" s="144"/>
      <c r="AT236" s="144"/>
      <c r="AU236" s="144"/>
      <c r="AV236" s="144"/>
      <c r="AW236" s="144"/>
      <c r="AX236" s="144"/>
      <c r="AY236" s="144"/>
      <c r="AZ236" s="144"/>
      <c r="BA236" s="144"/>
      <c r="BB236" s="144"/>
      <c r="BC236" s="144"/>
      <c r="BD236" s="144"/>
      <c r="BE236" s="144"/>
      <c r="BF236" s="144"/>
    </row>
    <row r="237" spans="1:58" hidden="1">
      <c r="A237" s="143" t="s">
        <v>929</v>
      </c>
      <c r="B237" s="143" t="s">
        <v>901</v>
      </c>
      <c r="C237" s="144">
        <v>0</v>
      </c>
      <c r="D237" s="144">
        <v>0</v>
      </c>
      <c r="E237" s="144">
        <v>0</v>
      </c>
      <c r="F237" s="144">
        <v>0</v>
      </c>
      <c r="G237" s="144">
        <v>0</v>
      </c>
      <c r="H237" s="144">
        <v>0</v>
      </c>
      <c r="I237" s="144">
        <v>0</v>
      </c>
      <c r="J237" s="144">
        <v>0</v>
      </c>
      <c r="K237" s="144">
        <v>0</v>
      </c>
      <c r="L237" s="144">
        <v>0</v>
      </c>
      <c r="M237" s="144">
        <v>0</v>
      </c>
      <c r="N237" s="144">
        <v>0</v>
      </c>
      <c r="O237" s="144">
        <v>0</v>
      </c>
      <c r="P237" s="144">
        <v>0</v>
      </c>
      <c r="Q237" s="145"/>
      <c r="R237" s="145"/>
      <c r="S237" s="145"/>
      <c r="T237" s="145"/>
      <c r="U237" s="145"/>
      <c r="V237" s="145"/>
      <c r="W237" s="145"/>
      <c r="X237" s="145"/>
      <c r="Y237" s="145"/>
      <c r="Z237" s="145"/>
      <c r="AA237" s="145"/>
      <c r="AB237" s="145"/>
      <c r="AC237" s="145"/>
      <c r="AD237" s="145"/>
      <c r="AE237" s="144">
        <v>0</v>
      </c>
      <c r="AF237" s="144">
        <v>0</v>
      </c>
      <c r="AG237" s="144">
        <v>0</v>
      </c>
      <c r="AH237" s="144">
        <v>0</v>
      </c>
      <c r="AI237" s="144">
        <v>0</v>
      </c>
      <c r="AJ237" s="144">
        <v>0</v>
      </c>
      <c r="AK237" s="144">
        <v>0</v>
      </c>
      <c r="AL237" s="144">
        <v>0</v>
      </c>
      <c r="AM237" s="144">
        <v>0</v>
      </c>
      <c r="AN237" s="144">
        <v>0</v>
      </c>
      <c r="AO237" s="144">
        <v>0</v>
      </c>
      <c r="AP237" s="144">
        <v>0</v>
      </c>
      <c r="AQ237" s="144">
        <v>0</v>
      </c>
      <c r="AR237" s="144">
        <v>0</v>
      </c>
      <c r="AS237" s="144"/>
      <c r="AT237" s="144"/>
      <c r="AU237" s="144"/>
      <c r="AV237" s="144"/>
      <c r="AW237" s="144"/>
      <c r="AX237" s="144"/>
      <c r="AY237" s="144"/>
      <c r="AZ237" s="144"/>
      <c r="BA237" s="144"/>
      <c r="BB237" s="144"/>
      <c r="BC237" s="144"/>
      <c r="BD237" s="144"/>
      <c r="BE237" s="144"/>
      <c r="BF237" s="144"/>
    </row>
    <row r="238" spans="1:58" hidden="1">
      <c r="A238" s="143" t="s">
        <v>929</v>
      </c>
      <c r="B238" s="143" t="s">
        <v>902</v>
      </c>
      <c r="C238" s="144">
        <v>0</v>
      </c>
      <c r="D238" s="144">
        <v>0</v>
      </c>
      <c r="E238" s="144">
        <v>0</v>
      </c>
      <c r="F238" s="144">
        <v>0</v>
      </c>
      <c r="G238" s="144">
        <v>0</v>
      </c>
      <c r="H238" s="144">
        <v>0</v>
      </c>
      <c r="I238" s="144">
        <v>0</v>
      </c>
      <c r="J238" s="144">
        <v>0</v>
      </c>
      <c r="K238" s="144">
        <v>0</v>
      </c>
      <c r="L238" s="144">
        <v>0</v>
      </c>
      <c r="M238" s="144">
        <v>0</v>
      </c>
      <c r="N238" s="144">
        <v>0</v>
      </c>
      <c r="O238" s="144">
        <v>0</v>
      </c>
      <c r="P238" s="144">
        <v>0</v>
      </c>
      <c r="Q238" s="145"/>
      <c r="R238" s="145"/>
      <c r="S238" s="145"/>
      <c r="T238" s="145"/>
      <c r="U238" s="145"/>
      <c r="V238" s="145"/>
      <c r="W238" s="145"/>
      <c r="X238" s="145"/>
      <c r="Y238" s="145"/>
      <c r="Z238" s="145"/>
      <c r="AA238" s="145"/>
      <c r="AB238" s="145"/>
      <c r="AC238" s="145"/>
      <c r="AD238" s="145"/>
      <c r="AE238" s="144">
        <v>0</v>
      </c>
      <c r="AF238" s="144">
        <v>0</v>
      </c>
      <c r="AG238" s="144">
        <v>0</v>
      </c>
      <c r="AH238" s="144">
        <v>0</v>
      </c>
      <c r="AI238" s="144">
        <v>0</v>
      </c>
      <c r="AJ238" s="144">
        <v>0</v>
      </c>
      <c r="AK238" s="144">
        <v>0</v>
      </c>
      <c r="AL238" s="144">
        <v>0</v>
      </c>
      <c r="AM238" s="144">
        <v>0</v>
      </c>
      <c r="AN238" s="144">
        <v>0</v>
      </c>
      <c r="AO238" s="144">
        <v>0</v>
      </c>
      <c r="AP238" s="144">
        <v>0</v>
      </c>
      <c r="AQ238" s="144">
        <v>0</v>
      </c>
      <c r="AR238" s="144">
        <v>0</v>
      </c>
      <c r="AS238" s="144"/>
      <c r="AT238" s="144"/>
      <c r="AU238" s="144"/>
      <c r="AV238" s="144"/>
      <c r="AW238" s="144"/>
      <c r="AX238" s="144"/>
      <c r="AY238" s="144"/>
      <c r="AZ238" s="144"/>
      <c r="BA238" s="144"/>
      <c r="BB238" s="144"/>
      <c r="BC238" s="144"/>
      <c r="BD238" s="144"/>
      <c r="BE238" s="144"/>
      <c r="BF238" s="144"/>
    </row>
    <row r="239" spans="1:58" hidden="1">
      <c r="A239" s="143" t="s">
        <v>929</v>
      </c>
      <c r="B239" s="143" t="s">
        <v>903</v>
      </c>
      <c r="C239" s="144">
        <v>0</v>
      </c>
      <c r="D239" s="144">
        <v>0</v>
      </c>
      <c r="E239" s="144">
        <v>0</v>
      </c>
      <c r="F239" s="144">
        <v>0</v>
      </c>
      <c r="G239" s="144">
        <v>0</v>
      </c>
      <c r="H239" s="144">
        <v>0</v>
      </c>
      <c r="I239" s="144">
        <v>0</v>
      </c>
      <c r="J239" s="144">
        <v>0</v>
      </c>
      <c r="K239" s="144">
        <v>0</v>
      </c>
      <c r="L239" s="144">
        <v>0</v>
      </c>
      <c r="M239" s="144">
        <v>0</v>
      </c>
      <c r="N239" s="144">
        <v>0</v>
      </c>
      <c r="O239" s="144">
        <v>0</v>
      </c>
      <c r="P239" s="144">
        <v>0</v>
      </c>
      <c r="Q239" s="145"/>
      <c r="R239" s="145"/>
      <c r="S239" s="145"/>
      <c r="T239" s="145"/>
      <c r="U239" s="145"/>
      <c r="V239" s="145"/>
      <c r="W239" s="145"/>
      <c r="X239" s="145"/>
      <c r="Y239" s="145"/>
      <c r="Z239" s="145"/>
      <c r="AA239" s="145"/>
      <c r="AB239" s="145"/>
      <c r="AC239" s="145"/>
      <c r="AD239" s="145"/>
      <c r="AE239" s="144">
        <v>0</v>
      </c>
      <c r="AF239" s="144">
        <v>0</v>
      </c>
      <c r="AG239" s="144">
        <v>0</v>
      </c>
      <c r="AH239" s="144">
        <v>0</v>
      </c>
      <c r="AI239" s="144">
        <v>0</v>
      </c>
      <c r="AJ239" s="144">
        <v>0</v>
      </c>
      <c r="AK239" s="144">
        <v>0</v>
      </c>
      <c r="AL239" s="144">
        <v>0</v>
      </c>
      <c r="AM239" s="144">
        <v>0</v>
      </c>
      <c r="AN239" s="144">
        <v>0</v>
      </c>
      <c r="AO239" s="144">
        <v>0</v>
      </c>
      <c r="AP239" s="144">
        <v>0</v>
      </c>
      <c r="AQ239" s="144">
        <v>0</v>
      </c>
      <c r="AR239" s="144">
        <v>0</v>
      </c>
      <c r="AS239" s="144"/>
      <c r="AT239" s="144"/>
      <c r="AU239" s="144"/>
      <c r="AV239" s="144"/>
      <c r="AW239" s="144"/>
      <c r="AX239" s="144"/>
      <c r="AY239" s="144"/>
      <c r="AZ239" s="144"/>
      <c r="BA239" s="144"/>
      <c r="BB239" s="144"/>
      <c r="BC239" s="144"/>
      <c r="BD239" s="144"/>
      <c r="BE239" s="144"/>
      <c r="BF239" s="144"/>
    </row>
    <row r="240" spans="1:58" hidden="1">
      <c r="A240" s="143" t="s">
        <v>929</v>
      </c>
      <c r="B240" s="143" t="s">
        <v>904</v>
      </c>
      <c r="C240" s="144">
        <v>0</v>
      </c>
      <c r="D240" s="144">
        <v>0</v>
      </c>
      <c r="E240" s="144">
        <v>0</v>
      </c>
      <c r="F240" s="144">
        <v>0</v>
      </c>
      <c r="G240" s="144">
        <v>0</v>
      </c>
      <c r="H240" s="144">
        <v>0</v>
      </c>
      <c r="I240" s="144">
        <v>0</v>
      </c>
      <c r="J240" s="144">
        <v>0</v>
      </c>
      <c r="K240" s="144">
        <v>0</v>
      </c>
      <c r="L240" s="144">
        <v>0</v>
      </c>
      <c r="M240" s="144">
        <v>0</v>
      </c>
      <c r="N240" s="144">
        <v>0</v>
      </c>
      <c r="O240" s="144">
        <v>0</v>
      </c>
      <c r="P240" s="144">
        <v>0</v>
      </c>
      <c r="Q240" s="145"/>
      <c r="R240" s="145"/>
      <c r="S240" s="145"/>
      <c r="T240" s="145"/>
      <c r="U240" s="145"/>
      <c r="V240" s="145"/>
      <c r="W240" s="145"/>
      <c r="X240" s="145"/>
      <c r="Y240" s="145"/>
      <c r="Z240" s="145"/>
      <c r="AA240" s="145"/>
      <c r="AB240" s="145"/>
      <c r="AC240" s="145"/>
      <c r="AD240" s="145"/>
      <c r="AE240" s="144">
        <v>0</v>
      </c>
      <c r="AF240" s="144">
        <v>0</v>
      </c>
      <c r="AG240" s="144">
        <v>0</v>
      </c>
      <c r="AH240" s="144">
        <v>0</v>
      </c>
      <c r="AI240" s="144">
        <v>0</v>
      </c>
      <c r="AJ240" s="144">
        <v>0</v>
      </c>
      <c r="AK240" s="144">
        <v>0</v>
      </c>
      <c r="AL240" s="144">
        <v>0</v>
      </c>
      <c r="AM240" s="144">
        <v>0</v>
      </c>
      <c r="AN240" s="144">
        <v>0</v>
      </c>
      <c r="AO240" s="144">
        <v>0</v>
      </c>
      <c r="AP240" s="144">
        <v>0</v>
      </c>
      <c r="AQ240" s="144">
        <v>0</v>
      </c>
      <c r="AR240" s="144">
        <v>0</v>
      </c>
      <c r="AS240" s="144"/>
      <c r="AT240" s="144"/>
      <c r="AU240" s="144"/>
      <c r="AV240" s="144"/>
      <c r="AW240" s="144"/>
      <c r="AX240" s="144"/>
      <c r="AY240" s="144"/>
      <c r="AZ240" s="144"/>
      <c r="BA240" s="144"/>
      <c r="BB240" s="144"/>
      <c r="BC240" s="144"/>
      <c r="BD240" s="144"/>
      <c r="BE240" s="144"/>
      <c r="BF240" s="144"/>
    </row>
    <row r="241" spans="1:58" hidden="1">
      <c r="A241" s="143" t="s">
        <v>929</v>
      </c>
      <c r="B241" s="143" t="s">
        <v>905</v>
      </c>
      <c r="C241" s="144">
        <v>0</v>
      </c>
      <c r="D241" s="144">
        <v>0</v>
      </c>
      <c r="E241" s="144">
        <v>0</v>
      </c>
      <c r="F241" s="144">
        <v>0</v>
      </c>
      <c r="G241" s="144">
        <v>0</v>
      </c>
      <c r="H241" s="144">
        <v>0</v>
      </c>
      <c r="I241" s="144">
        <v>0</v>
      </c>
      <c r="J241" s="144">
        <v>0</v>
      </c>
      <c r="K241" s="144">
        <v>0</v>
      </c>
      <c r="L241" s="144">
        <v>0</v>
      </c>
      <c r="M241" s="144">
        <v>0</v>
      </c>
      <c r="N241" s="144">
        <v>0</v>
      </c>
      <c r="O241" s="144">
        <v>0</v>
      </c>
      <c r="P241" s="144">
        <v>0</v>
      </c>
      <c r="Q241" s="145"/>
      <c r="R241" s="145"/>
      <c r="S241" s="145"/>
      <c r="T241" s="145"/>
      <c r="U241" s="145"/>
      <c r="V241" s="145"/>
      <c r="W241" s="145"/>
      <c r="X241" s="145"/>
      <c r="Y241" s="145"/>
      <c r="Z241" s="145"/>
      <c r="AA241" s="145"/>
      <c r="AB241" s="145"/>
      <c r="AC241" s="145"/>
      <c r="AD241" s="145"/>
      <c r="AE241" s="144">
        <v>0</v>
      </c>
      <c r="AF241" s="144">
        <v>0</v>
      </c>
      <c r="AG241" s="144">
        <v>0</v>
      </c>
      <c r="AH241" s="144">
        <v>0</v>
      </c>
      <c r="AI241" s="144">
        <v>0</v>
      </c>
      <c r="AJ241" s="144">
        <v>0</v>
      </c>
      <c r="AK241" s="144">
        <v>0</v>
      </c>
      <c r="AL241" s="144">
        <v>0</v>
      </c>
      <c r="AM241" s="144">
        <v>0</v>
      </c>
      <c r="AN241" s="144">
        <v>0</v>
      </c>
      <c r="AO241" s="144">
        <v>0</v>
      </c>
      <c r="AP241" s="144">
        <v>0</v>
      </c>
      <c r="AQ241" s="144">
        <v>0</v>
      </c>
      <c r="AR241" s="144">
        <v>0</v>
      </c>
      <c r="AS241" s="144"/>
      <c r="AT241" s="144"/>
      <c r="AU241" s="144"/>
      <c r="AV241" s="144"/>
      <c r="AW241" s="144"/>
      <c r="AX241" s="144"/>
      <c r="AY241" s="144"/>
      <c r="AZ241" s="144"/>
      <c r="BA241" s="144"/>
      <c r="BB241" s="144"/>
      <c r="BC241" s="144"/>
      <c r="BD241" s="144"/>
      <c r="BE241" s="144"/>
      <c r="BF241" s="144"/>
    </row>
    <row r="242" spans="1:58" hidden="1">
      <c r="A242" s="143" t="s">
        <v>929</v>
      </c>
      <c r="B242" s="143" t="s">
        <v>906</v>
      </c>
      <c r="C242" s="144">
        <v>0</v>
      </c>
      <c r="D242" s="144">
        <v>0</v>
      </c>
      <c r="E242" s="144">
        <v>0</v>
      </c>
      <c r="F242" s="144">
        <v>0</v>
      </c>
      <c r="G242" s="144">
        <v>0</v>
      </c>
      <c r="H242" s="144">
        <v>0</v>
      </c>
      <c r="I242" s="144">
        <v>28</v>
      </c>
      <c r="J242" s="144">
        <v>28</v>
      </c>
      <c r="K242" s="144">
        <v>28</v>
      </c>
      <c r="L242" s="144">
        <v>28</v>
      </c>
      <c r="M242" s="144">
        <v>28</v>
      </c>
      <c r="N242" s="144">
        <v>28</v>
      </c>
      <c r="O242" s="144">
        <v>28</v>
      </c>
      <c r="P242" s="144">
        <v>32</v>
      </c>
      <c r="Q242" s="145"/>
      <c r="R242" s="145"/>
      <c r="S242" s="145"/>
      <c r="T242" s="145"/>
      <c r="U242" s="145"/>
      <c r="V242" s="145"/>
      <c r="W242" s="145">
        <v>85</v>
      </c>
      <c r="X242" s="145">
        <v>85</v>
      </c>
      <c r="Y242" s="145">
        <v>85</v>
      </c>
      <c r="Z242" s="145">
        <v>85</v>
      </c>
      <c r="AA242" s="145">
        <v>85</v>
      </c>
      <c r="AB242" s="145">
        <v>85</v>
      </c>
      <c r="AC242" s="145">
        <v>85</v>
      </c>
      <c r="AD242" s="145">
        <v>85</v>
      </c>
      <c r="AE242" s="144">
        <v>0</v>
      </c>
      <c r="AF242" s="144">
        <v>0</v>
      </c>
      <c r="AG242" s="144">
        <v>0</v>
      </c>
      <c r="AH242" s="144">
        <v>0</v>
      </c>
      <c r="AI242" s="144">
        <v>0</v>
      </c>
      <c r="AJ242" s="144">
        <v>0</v>
      </c>
      <c r="AK242" s="144">
        <v>2380</v>
      </c>
      <c r="AL242" s="144">
        <v>2380</v>
      </c>
      <c r="AM242" s="144">
        <v>2380</v>
      </c>
      <c r="AN242" s="144">
        <v>2380</v>
      </c>
      <c r="AO242" s="144">
        <v>2380</v>
      </c>
      <c r="AP242" s="144">
        <v>2380</v>
      </c>
      <c r="AQ242" s="144">
        <v>2380</v>
      </c>
      <c r="AR242" s="144">
        <v>2720</v>
      </c>
      <c r="AS242" s="144"/>
      <c r="AT242" s="144"/>
      <c r="AU242" s="144"/>
      <c r="AV242" s="144"/>
      <c r="AW242" s="144"/>
      <c r="AX242" s="144"/>
      <c r="AY242" s="144"/>
      <c r="AZ242" s="144"/>
      <c r="BA242" s="144"/>
      <c r="BB242" s="144"/>
      <c r="BC242" s="144"/>
      <c r="BD242" s="144"/>
      <c r="BE242" s="144"/>
      <c r="BF242" s="144"/>
    </row>
    <row r="243" spans="1:58" hidden="1">
      <c r="A243" s="143" t="s">
        <v>929</v>
      </c>
      <c r="B243" s="143" t="s">
        <v>907</v>
      </c>
      <c r="C243" s="144">
        <v>0</v>
      </c>
      <c r="D243" s="144">
        <v>0</v>
      </c>
      <c r="E243" s="144">
        <v>0</v>
      </c>
      <c r="F243" s="144">
        <v>0</v>
      </c>
      <c r="G243" s="144">
        <v>0</v>
      </c>
      <c r="H243" s="144">
        <v>0</v>
      </c>
      <c r="I243" s="144">
        <v>880</v>
      </c>
      <c r="J243" s="144">
        <v>880</v>
      </c>
      <c r="K243" s="144">
        <v>880</v>
      </c>
      <c r="L243" s="144">
        <v>880</v>
      </c>
      <c r="M243" s="144">
        <v>880</v>
      </c>
      <c r="N243" s="144">
        <v>900</v>
      </c>
      <c r="O243" s="144">
        <v>920</v>
      </c>
      <c r="P243" s="144">
        <v>1020</v>
      </c>
      <c r="Q243" s="145"/>
      <c r="R243" s="145"/>
      <c r="S243" s="145"/>
      <c r="T243" s="145"/>
      <c r="U243" s="145"/>
      <c r="V243" s="145"/>
      <c r="W243" s="145">
        <v>85</v>
      </c>
      <c r="X243" s="145">
        <v>85</v>
      </c>
      <c r="Y243" s="145">
        <v>85</v>
      </c>
      <c r="Z243" s="145">
        <v>85</v>
      </c>
      <c r="AA243" s="145">
        <v>85</v>
      </c>
      <c r="AB243" s="145">
        <v>85</v>
      </c>
      <c r="AC243" s="145">
        <v>85</v>
      </c>
      <c r="AD243" s="145">
        <v>85</v>
      </c>
      <c r="AE243" s="144">
        <v>0</v>
      </c>
      <c r="AF243" s="144">
        <v>0</v>
      </c>
      <c r="AG243" s="144">
        <v>0</v>
      </c>
      <c r="AH243" s="144">
        <v>0</v>
      </c>
      <c r="AI243" s="144">
        <v>0</v>
      </c>
      <c r="AJ243" s="144">
        <v>0</v>
      </c>
      <c r="AK243" s="144">
        <v>74800</v>
      </c>
      <c r="AL243" s="144">
        <v>74800</v>
      </c>
      <c r="AM243" s="144">
        <v>74800</v>
      </c>
      <c r="AN243" s="144">
        <v>74800</v>
      </c>
      <c r="AO243" s="144">
        <v>74800</v>
      </c>
      <c r="AP243" s="144">
        <v>76500</v>
      </c>
      <c r="AQ243" s="144">
        <v>78200</v>
      </c>
      <c r="AR243" s="144">
        <v>86700</v>
      </c>
      <c r="AS243" s="144"/>
      <c r="AT243" s="144"/>
      <c r="AU243" s="144"/>
      <c r="AV243" s="144"/>
      <c r="AW243" s="144"/>
      <c r="AX243" s="144"/>
      <c r="AY243" s="144"/>
      <c r="AZ243" s="144"/>
      <c r="BA243" s="144"/>
      <c r="BB243" s="144"/>
      <c r="BC243" s="144"/>
      <c r="BD243" s="144"/>
      <c r="BE243" s="144"/>
      <c r="BF243" s="144"/>
    </row>
    <row r="244" spans="1:58" hidden="1">
      <c r="A244" s="143" t="s">
        <v>929</v>
      </c>
      <c r="B244" s="143" t="s">
        <v>908</v>
      </c>
      <c r="C244" s="144">
        <v>0</v>
      </c>
      <c r="D244" s="144">
        <v>0</v>
      </c>
      <c r="E244" s="144">
        <v>0</v>
      </c>
      <c r="F244" s="144">
        <v>0</v>
      </c>
      <c r="G244" s="144">
        <v>0</v>
      </c>
      <c r="H244" s="144">
        <v>0</v>
      </c>
      <c r="I244" s="144">
        <v>415</v>
      </c>
      <c r="J244" s="144">
        <v>415</v>
      </c>
      <c r="K244" s="144">
        <v>415</v>
      </c>
      <c r="L244" s="144">
        <v>415</v>
      </c>
      <c r="M244" s="144">
        <v>415</v>
      </c>
      <c r="N244" s="144">
        <v>419</v>
      </c>
      <c r="O244" s="144">
        <v>423</v>
      </c>
      <c r="P244" s="144">
        <v>415</v>
      </c>
      <c r="Q244" s="145"/>
      <c r="R244" s="145"/>
      <c r="S244" s="145"/>
      <c r="T244" s="145"/>
      <c r="U244" s="145"/>
      <c r="V244" s="145"/>
      <c r="W244" s="145"/>
      <c r="X244" s="145"/>
      <c r="Y244" s="145"/>
      <c r="Z244" s="145"/>
      <c r="AA244" s="145"/>
      <c r="AB244" s="145"/>
      <c r="AC244" s="145"/>
      <c r="AD244" s="145"/>
      <c r="AE244" s="144">
        <v>0</v>
      </c>
      <c r="AF244" s="144">
        <v>0</v>
      </c>
      <c r="AG244" s="144">
        <v>0</v>
      </c>
      <c r="AH244" s="144">
        <v>0</v>
      </c>
      <c r="AI244" s="144">
        <v>0</v>
      </c>
      <c r="AJ244" s="144">
        <v>0</v>
      </c>
      <c r="AK244" s="144">
        <v>35275</v>
      </c>
      <c r="AL244" s="144">
        <v>35275</v>
      </c>
      <c r="AM244" s="144">
        <v>35275</v>
      </c>
      <c r="AN244" s="144">
        <v>35275</v>
      </c>
      <c r="AO244" s="144">
        <v>35275</v>
      </c>
      <c r="AP244" s="144">
        <v>35615</v>
      </c>
      <c r="AQ244" s="144">
        <v>35955</v>
      </c>
      <c r="AR244" s="144">
        <v>35275</v>
      </c>
      <c r="AS244" s="144"/>
      <c r="AT244" s="144"/>
      <c r="AU244" s="144"/>
      <c r="AV244" s="144"/>
      <c r="AW244" s="144"/>
      <c r="AX244" s="144"/>
      <c r="AY244" s="144"/>
      <c r="AZ244" s="144"/>
      <c r="BA244" s="144"/>
      <c r="BB244" s="144"/>
      <c r="BC244" s="144"/>
      <c r="BD244" s="144"/>
      <c r="BE244" s="144"/>
      <c r="BF244" s="144"/>
    </row>
    <row r="245" spans="1:58" hidden="1">
      <c r="A245" s="143" t="s">
        <v>929</v>
      </c>
      <c r="B245" s="143" t="s">
        <v>909</v>
      </c>
      <c r="C245" s="144">
        <v>0</v>
      </c>
      <c r="D245" s="144">
        <v>0</v>
      </c>
      <c r="E245" s="144">
        <v>0</v>
      </c>
      <c r="F245" s="144">
        <v>0</v>
      </c>
      <c r="G245" s="144">
        <v>0</v>
      </c>
      <c r="H245" s="144">
        <v>0</v>
      </c>
      <c r="I245" s="144">
        <v>1323</v>
      </c>
      <c r="J245" s="144">
        <v>1323</v>
      </c>
      <c r="K245" s="144">
        <v>1323</v>
      </c>
      <c r="L245" s="144">
        <v>1323</v>
      </c>
      <c r="M245" s="144">
        <v>1323</v>
      </c>
      <c r="N245" s="144">
        <v>1347</v>
      </c>
      <c r="O245" s="144">
        <v>1371</v>
      </c>
      <c r="P245" s="144">
        <v>1467</v>
      </c>
      <c r="Q245" s="145"/>
      <c r="R245" s="145"/>
      <c r="S245" s="145"/>
      <c r="T245" s="145"/>
      <c r="U245" s="145"/>
      <c r="V245" s="145"/>
      <c r="W245" s="145"/>
      <c r="X245" s="145"/>
      <c r="Y245" s="145"/>
      <c r="Z245" s="145"/>
      <c r="AA245" s="145"/>
      <c r="AB245" s="145"/>
      <c r="AC245" s="145"/>
      <c r="AD245" s="145"/>
      <c r="AE245" s="144">
        <v>0</v>
      </c>
      <c r="AF245" s="144">
        <v>0</v>
      </c>
      <c r="AG245" s="144">
        <v>0</v>
      </c>
      <c r="AH245" s="144">
        <v>0</v>
      </c>
      <c r="AI245" s="144">
        <v>0</v>
      </c>
      <c r="AJ245" s="144">
        <v>0</v>
      </c>
      <c r="AK245" s="144">
        <v>112455</v>
      </c>
      <c r="AL245" s="144">
        <v>112455</v>
      </c>
      <c r="AM245" s="144">
        <v>112455</v>
      </c>
      <c r="AN245" s="144">
        <v>112455</v>
      </c>
      <c r="AO245" s="144">
        <v>112455</v>
      </c>
      <c r="AP245" s="144">
        <v>114495</v>
      </c>
      <c r="AQ245" s="144">
        <v>116535</v>
      </c>
      <c r="AR245" s="144">
        <v>124695</v>
      </c>
      <c r="AS245" s="144"/>
      <c r="AT245" s="144"/>
      <c r="AU245" s="144"/>
      <c r="AV245" s="144"/>
      <c r="AW245" s="144"/>
      <c r="AX245" s="144"/>
      <c r="AY245" s="144"/>
      <c r="AZ245" s="144"/>
      <c r="BA245" s="144"/>
      <c r="BB245" s="144"/>
      <c r="BC245" s="144"/>
      <c r="BD245" s="144"/>
      <c r="BE245" s="144"/>
      <c r="BF245" s="144"/>
    </row>
    <row r="246" spans="1:58" hidden="1">
      <c r="A246" s="143" t="s">
        <v>929</v>
      </c>
      <c r="B246" s="143" t="s">
        <v>910</v>
      </c>
      <c r="C246" s="144">
        <v>0</v>
      </c>
      <c r="D246" s="144">
        <v>0</v>
      </c>
      <c r="E246" s="144">
        <v>0</v>
      </c>
      <c r="F246" s="144">
        <v>0</v>
      </c>
      <c r="G246" s="144">
        <v>0</v>
      </c>
      <c r="H246" s="144">
        <v>0</v>
      </c>
      <c r="I246" s="144">
        <v>1323</v>
      </c>
      <c r="J246" s="144">
        <v>1323</v>
      </c>
      <c r="K246" s="144">
        <v>1323</v>
      </c>
      <c r="L246" s="144">
        <v>1323</v>
      </c>
      <c r="M246" s="144">
        <v>1323</v>
      </c>
      <c r="N246" s="144">
        <v>1347</v>
      </c>
      <c r="O246" s="144">
        <v>1371</v>
      </c>
      <c r="P246" s="144">
        <v>1467</v>
      </c>
      <c r="Q246" s="145"/>
      <c r="R246" s="145"/>
      <c r="S246" s="145"/>
      <c r="T246" s="145"/>
      <c r="U246" s="145"/>
      <c r="V246" s="145"/>
      <c r="W246" s="145"/>
      <c r="X246" s="145"/>
      <c r="Y246" s="145"/>
      <c r="Z246" s="145"/>
      <c r="AA246" s="145"/>
      <c r="AB246" s="145"/>
      <c r="AC246" s="145"/>
      <c r="AD246" s="145"/>
      <c r="AE246" s="144">
        <v>0</v>
      </c>
      <c r="AF246" s="144">
        <v>0</v>
      </c>
      <c r="AG246" s="144">
        <v>0</v>
      </c>
      <c r="AH246" s="144">
        <v>0</v>
      </c>
      <c r="AI246" s="144">
        <v>0</v>
      </c>
      <c r="AJ246" s="144">
        <v>0</v>
      </c>
      <c r="AK246" s="144">
        <v>112455</v>
      </c>
      <c r="AL246" s="144">
        <v>112455</v>
      </c>
      <c r="AM246" s="144">
        <v>112455</v>
      </c>
      <c r="AN246" s="144">
        <v>112455</v>
      </c>
      <c r="AO246" s="144">
        <v>112455</v>
      </c>
      <c r="AP246" s="144">
        <v>114495</v>
      </c>
      <c r="AQ246" s="144">
        <v>116535</v>
      </c>
      <c r="AR246" s="144">
        <v>124695</v>
      </c>
      <c r="AS246" s="144"/>
      <c r="AT246" s="144"/>
      <c r="AU246" s="144"/>
      <c r="AV246" s="144"/>
      <c r="AW246" s="144"/>
      <c r="AX246" s="144"/>
      <c r="AY246" s="144"/>
      <c r="AZ246" s="144"/>
      <c r="BA246" s="144"/>
      <c r="BB246" s="144"/>
      <c r="BC246" s="144"/>
      <c r="BD246" s="144"/>
      <c r="BE246" s="144"/>
      <c r="BF246" s="144"/>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6E3D5-FF1B-400D-9125-4CA46CF2A58E}">
  <sheetPr>
    <tabColor rgb="FFFFC000"/>
  </sheetPr>
  <dimension ref="A1:BF1500"/>
  <sheetViews>
    <sheetView workbookViewId="0">
      <pane xSplit="2" ySplit="6" topLeftCell="C875" activePane="bottomRight" state="frozen"/>
      <selection sqref="A1:B1"/>
      <selection pane="topRight" sqref="A1:B1"/>
      <selection pane="bottomLeft" sqref="A1:B1"/>
      <selection pane="bottomRight" activeCell="AJ47" sqref="A1:BF1500"/>
    </sheetView>
  </sheetViews>
  <sheetFormatPr baseColWidth="10" defaultRowHeight="14.4"/>
  <cols>
    <col min="1" max="1" width="11.5546875" style="143"/>
    <col min="2" max="2" width="36.88671875" style="143" customWidth="1"/>
    <col min="3" max="16" width="15.6640625" style="143" hidden="1" customWidth="1"/>
    <col min="17" max="30" width="8.6640625" style="143" hidden="1" customWidth="1"/>
    <col min="31" max="35" width="15.6640625" style="143" hidden="1" customWidth="1"/>
    <col min="36" max="36" width="15.6640625" style="143" customWidth="1"/>
    <col min="37" max="39" width="15.6640625" style="143" hidden="1" customWidth="1"/>
    <col min="40" max="40" width="15.6640625" style="143" customWidth="1"/>
    <col min="41" max="43" width="15.6640625" style="143" hidden="1" customWidth="1"/>
    <col min="44" max="58" width="15.6640625" style="143" customWidth="1"/>
    <col min="59" max="59" width="14.6640625" style="143" customWidth="1"/>
    <col min="60" max="16384" width="11.5546875" style="143"/>
  </cols>
  <sheetData>
    <row r="1" spans="1:58" ht="19.8">
      <c r="A1" s="142" t="s">
        <v>850</v>
      </c>
      <c r="C1" s="144"/>
      <c r="D1" s="144"/>
      <c r="E1" s="144"/>
      <c r="F1" s="144"/>
      <c r="G1" s="144"/>
      <c r="H1" s="144"/>
      <c r="I1" s="144"/>
      <c r="J1" s="144"/>
      <c r="K1" s="144"/>
      <c r="L1" s="144"/>
      <c r="M1" s="144"/>
      <c r="N1" s="144"/>
      <c r="O1" s="144"/>
      <c r="P1" s="144"/>
      <c r="Q1" s="145"/>
      <c r="R1" s="145"/>
      <c r="S1" s="145"/>
      <c r="T1" s="145"/>
      <c r="U1" s="145"/>
      <c r="V1" s="145"/>
      <c r="W1" s="145"/>
      <c r="X1" s="145"/>
      <c r="Y1" s="145"/>
      <c r="Z1" s="145"/>
      <c r="AA1" s="145"/>
      <c r="AB1" s="145"/>
      <c r="AC1" s="145"/>
      <c r="AD1" s="145"/>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row>
    <row r="2" spans="1:58" ht="15.6">
      <c r="A2" s="146" t="s">
        <v>930</v>
      </c>
      <c r="C2" s="144"/>
      <c r="D2" s="144"/>
      <c r="E2" s="144"/>
      <c r="F2" s="144"/>
      <c r="G2" s="144"/>
      <c r="H2" s="144"/>
      <c r="I2" s="144"/>
      <c r="J2" s="144"/>
      <c r="K2" s="144"/>
      <c r="L2" s="144"/>
      <c r="M2" s="144"/>
      <c r="N2" s="144"/>
      <c r="O2" s="144"/>
      <c r="P2" s="144"/>
      <c r="Q2" s="145"/>
      <c r="R2" s="145"/>
      <c r="S2" s="145"/>
      <c r="T2" s="145"/>
      <c r="U2" s="145"/>
      <c r="V2" s="145"/>
      <c r="W2" s="145"/>
      <c r="X2" s="145"/>
      <c r="Y2" s="145"/>
      <c r="Z2" s="145"/>
      <c r="AA2" s="145"/>
      <c r="AB2" s="145"/>
      <c r="AC2" s="145"/>
      <c r="AD2" s="145"/>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row>
    <row r="3" spans="1:58">
      <c r="A3" s="143" t="s">
        <v>852</v>
      </c>
      <c r="C3" s="144"/>
      <c r="D3" s="144"/>
      <c r="E3" s="144"/>
      <c r="F3" s="144"/>
      <c r="G3" s="144"/>
      <c r="H3" s="144"/>
      <c r="I3" s="144"/>
      <c r="J3" s="144"/>
      <c r="K3" s="144"/>
      <c r="L3" s="144"/>
      <c r="M3" s="144"/>
      <c r="N3" s="144"/>
      <c r="O3" s="144"/>
      <c r="P3" s="144"/>
      <c r="Q3" s="145"/>
      <c r="R3" s="145"/>
      <c r="S3" s="145"/>
      <c r="T3" s="145"/>
      <c r="U3" s="145"/>
      <c r="V3" s="145"/>
      <c r="W3" s="145"/>
      <c r="X3" s="145"/>
      <c r="Y3" s="145"/>
      <c r="Z3" s="145"/>
      <c r="AA3" s="145"/>
      <c r="AB3" s="145"/>
      <c r="AC3" s="145"/>
      <c r="AD3" s="145"/>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row>
    <row r="4" spans="1:58">
      <c r="A4" s="143" t="s">
        <v>853</v>
      </c>
      <c r="C4" s="144"/>
      <c r="D4" s="144"/>
      <c r="E4" s="144"/>
      <c r="F4" s="144"/>
      <c r="G4" s="144"/>
      <c r="H4" s="144"/>
      <c r="I4" s="144"/>
      <c r="J4" s="144"/>
      <c r="K4" s="144"/>
      <c r="L4" s="144"/>
      <c r="M4" s="144"/>
      <c r="N4" s="144"/>
      <c r="O4" s="144"/>
      <c r="P4" s="144"/>
      <c r="Q4" s="145"/>
      <c r="R4" s="145"/>
      <c r="S4" s="145"/>
      <c r="T4" s="145"/>
      <c r="U4" s="145"/>
      <c r="V4" s="145"/>
      <c r="W4" s="145"/>
      <c r="X4" s="145"/>
      <c r="Y4" s="145"/>
      <c r="Z4" s="145"/>
      <c r="AA4" s="145"/>
      <c r="AB4" s="145"/>
      <c r="AC4" s="145"/>
      <c r="AD4" s="145"/>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row>
    <row r="5" spans="1:58">
      <c r="C5" s="144"/>
      <c r="D5" s="144"/>
      <c r="E5" s="144"/>
      <c r="F5" s="144"/>
      <c r="G5" s="144"/>
      <c r="H5" s="144"/>
      <c r="I5" s="144"/>
      <c r="J5" s="144"/>
      <c r="K5" s="144"/>
      <c r="L5" s="144"/>
      <c r="M5" s="144"/>
      <c r="N5" s="144"/>
      <c r="O5" s="144"/>
      <c r="P5" s="144"/>
      <c r="Q5" s="145"/>
      <c r="R5" s="145"/>
      <c r="S5" s="145"/>
      <c r="T5" s="145"/>
      <c r="U5" s="145"/>
      <c r="V5" s="145"/>
      <c r="W5" s="145"/>
      <c r="X5" s="145"/>
      <c r="Y5" s="145"/>
      <c r="Z5" s="145"/>
      <c r="AA5" s="145"/>
      <c r="AB5" s="145"/>
      <c r="AC5" s="145"/>
      <c r="AD5" s="145"/>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row>
    <row r="6" spans="1:58">
      <c r="A6" s="143" t="s">
        <v>854</v>
      </c>
      <c r="B6" s="143" t="s">
        <v>855</v>
      </c>
      <c r="C6" s="144" t="s">
        <v>856</v>
      </c>
      <c r="D6" s="144" t="s">
        <v>857</v>
      </c>
      <c r="E6" s="144" t="s">
        <v>858</v>
      </c>
      <c r="F6" s="144" t="s">
        <v>859</v>
      </c>
      <c r="G6" s="144" t="s">
        <v>860</v>
      </c>
      <c r="H6" s="144" t="s">
        <v>861</v>
      </c>
      <c r="I6" s="144" t="s">
        <v>862</v>
      </c>
      <c r="J6" s="144" t="s">
        <v>863</v>
      </c>
      <c r="K6" s="144" t="s">
        <v>864</v>
      </c>
      <c r="L6" s="144" t="s">
        <v>865</v>
      </c>
      <c r="M6" s="144" t="s">
        <v>866</v>
      </c>
      <c r="N6" s="144" t="s">
        <v>867</v>
      </c>
      <c r="O6" s="144" t="s">
        <v>868</v>
      </c>
      <c r="P6" s="144" t="s">
        <v>869</v>
      </c>
      <c r="Q6" s="145" t="s">
        <v>870</v>
      </c>
      <c r="R6" s="145" t="s">
        <v>871</v>
      </c>
      <c r="S6" s="145" t="s">
        <v>872</v>
      </c>
      <c r="T6" s="145" t="s">
        <v>873</v>
      </c>
      <c r="U6" s="145" t="s">
        <v>874</v>
      </c>
      <c r="V6" s="145" t="s">
        <v>875</v>
      </c>
      <c r="W6" s="145" t="s">
        <v>876</v>
      </c>
      <c r="X6" s="145" t="s">
        <v>877</v>
      </c>
      <c r="Y6" s="145" t="s">
        <v>878</v>
      </c>
      <c r="Z6" s="145" t="s">
        <v>879</v>
      </c>
      <c r="AA6" s="145" t="s">
        <v>880</v>
      </c>
      <c r="AB6" s="145" t="s">
        <v>881</v>
      </c>
      <c r="AC6" s="145" t="s">
        <v>882</v>
      </c>
      <c r="AD6" s="145" t="s">
        <v>883</v>
      </c>
      <c r="AE6" s="144" t="s">
        <v>884</v>
      </c>
      <c r="AF6" s="144" t="s">
        <v>885</v>
      </c>
      <c r="AG6" s="144" t="s">
        <v>886</v>
      </c>
      <c r="AH6" s="144" t="s">
        <v>887</v>
      </c>
      <c r="AI6" s="144" t="s">
        <v>888</v>
      </c>
      <c r="AJ6" s="144" t="s">
        <v>889</v>
      </c>
      <c r="AK6" s="144" t="s">
        <v>890</v>
      </c>
      <c r="AL6" s="144" t="s">
        <v>891</v>
      </c>
      <c r="AM6" s="144" t="s">
        <v>892</v>
      </c>
      <c r="AN6" s="144" t="s">
        <v>893</v>
      </c>
      <c r="AO6" s="144" t="s">
        <v>894</v>
      </c>
      <c r="AP6" s="144" t="s">
        <v>895</v>
      </c>
      <c r="AQ6" s="144" t="s">
        <v>896</v>
      </c>
      <c r="AR6" s="144" t="s">
        <v>897</v>
      </c>
      <c r="AS6" s="144"/>
      <c r="AT6" s="144"/>
      <c r="AU6" s="144"/>
      <c r="AV6" s="144"/>
      <c r="AW6" s="144"/>
      <c r="AX6" s="144"/>
      <c r="AY6" s="144"/>
      <c r="AZ6" s="144"/>
      <c r="BA6" s="144"/>
      <c r="BB6" s="144"/>
      <c r="BC6" s="144"/>
      <c r="BD6" s="144"/>
      <c r="BE6" s="144"/>
      <c r="BF6" s="144"/>
    </row>
    <row r="7" spans="1:58">
      <c r="A7" s="143" t="s">
        <v>898</v>
      </c>
      <c r="B7" s="143" t="s">
        <v>931</v>
      </c>
      <c r="C7" s="144">
        <v>8486</v>
      </c>
      <c r="D7" s="144">
        <v>7832</v>
      </c>
      <c r="E7" s="144">
        <v>7708</v>
      </c>
      <c r="F7" s="144">
        <v>7295</v>
      </c>
      <c r="G7" s="144">
        <v>7783</v>
      </c>
      <c r="H7" s="144">
        <v>7796</v>
      </c>
      <c r="I7" s="144">
        <v>7587</v>
      </c>
      <c r="J7" s="144">
        <v>6401</v>
      </c>
      <c r="K7" s="144">
        <v>5955</v>
      </c>
      <c r="L7" s="144">
        <v>5683</v>
      </c>
      <c r="M7" s="144">
        <v>4902</v>
      </c>
      <c r="N7" s="144">
        <v>4764</v>
      </c>
      <c r="O7" s="144">
        <v>4444</v>
      </c>
      <c r="P7" s="144">
        <v>4158</v>
      </c>
      <c r="Q7" s="145">
        <v>56.39</v>
      </c>
      <c r="R7" s="145">
        <v>64.44</v>
      </c>
      <c r="S7" s="145">
        <v>54.12</v>
      </c>
      <c r="T7" s="145">
        <v>49.76</v>
      </c>
      <c r="U7" s="145">
        <v>49.26</v>
      </c>
      <c r="V7" s="145">
        <v>56.59</v>
      </c>
      <c r="W7" s="145">
        <v>51.09</v>
      </c>
      <c r="X7" s="145">
        <v>74.41</v>
      </c>
      <c r="Y7" s="145">
        <v>52</v>
      </c>
      <c r="Z7" s="145">
        <v>67.959999999999994</v>
      </c>
      <c r="AA7" s="145">
        <v>54.49</v>
      </c>
      <c r="AB7" s="145">
        <v>61.34</v>
      </c>
      <c r="AC7" s="145">
        <v>47.01</v>
      </c>
      <c r="AD7" s="145">
        <v>55.82</v>
      </c>
      <c r="AE7" s="144">
        <v>478541</v>
      </c>
      <c r="AF7" s="144">
        <v>504680</v>
      </c>
      <c r="AG7" s="144">
        <v>417119</v>
      </c>
      <c r="AH7" s="144">
        <v>362990</v>
      </c>
      <c r="AI7" s="144">
        <v>383423</v>
      </c>
      <c r="AJ7" s="758">
        <v>441164</v>
      </c>
      <c r="AK7" s="144">
        <v>387608</v>
      </c>
      <c r="AL7" s="144">
        <v>476314</v>
      </c>
      <c r="AM7" s="144">
        <v>309668</v>
      </c>
      <c r="AN7" s="758">
        <v>386209</v>
      </c>
      <c r="AO7" s="144">
        <v>267101</v>
      </c>
      <c r="AP7" s="144">
        <v>292230</v>
      </c>
      <c r="AQ7" s="144">
        <v>208925</v>
      </c>
      <c r="AR7" s="758">
        <v>232101</v>
      </c>
      <c r="AS7" s="144"/>
      <c r="AT7" s="144"/>
      <c r="AU7" s="144"/>
      <c r="AV7" s="144"/>
      <c r="AW7" s="144"/>
      <c r="AX7" s="144"/>
      <c r="AY7" s="144"/>
      <c r="AZ7" s="144"/>
      <c r="BA7" s="144"/>
      <c r="BB7" s="144"/>
      <c r="BC7" s="144"/>
      <c r="BD7" s="144"/>
      <c r="BE7" s="144"/>
      <c r="BF7" s="144"/>
    </row>
    <row r="8" spans="1:58">
      <c r="A8" s="143" t="s">
        <v>898</v>
      </c>
      <c r="B8" s="143" t="s">
        <v>932</v>
      </c>
      <c r="C8" s="144">
        <v>4878</v>
      </c>
      <c r="D8" s="144">
        <v>4956</v>
      </c>
      <c r="E8" s="144">
        <v>4840</v>
      </c>
      <c r="F8" s="144">
        <v>4998</v>
      </c>
      <c r="G8" s="144">
        <v>5115</v>
      </c>
      <c r="H8" s="144">
        <v>5139</v>
      </c>
      <c r="I8" s="144">
        <v>5373</v>
      </c>
      <c r="J8" s="144">
        <v>5550</v>
      </c>
      <c r="K8" s="144">
        <v>5839</v>
      </c>
      <c r="L8" s="144">
        <v>6254</v>
      </c>
      <c r="M8" s="144">
        <v>6296</v>
      </c>
      <c r="N8" s="144">
        <v>6526</v>
      </c>
      <c r="O8" s="144">
        <v>6610</v>
      </c>
      <c r="P8" s="144">
        <v>6675</v>
      </c>
      <c r="Q8" s="145">
        <v>38.270000000000003</v>
      </c>
      <c r="R8" s="145">
        <v>46.56</v>
      </c>
      <c r="S8" s="145">
        <v>44.24</v>
      </c>
      <c r="T8" s="145">
        <v>41.43</v>
      </c>
      <c r="U8" s="145">
        <v>46.14</v>
      </c>
      <c r="V8" s="145">
        <v>46.56</v>
      </c>
      <c r="W8" s="145">
        <v>42.88</v>
      </c>
      <c r="X8" s="145">
        <v>48.91</v>
      </c>
      <c r="Y8" s="145">
        <v>46.1</v>
      </c>
      <c r="Z8" s="145">
        <v>41.03</v>
      </c>
      <c r="AA8" s="145">
        <v>42.5</v>
      </c>
      <c r="AB8" s="145">
        <v>39.54</v>
      </c>
      <c r="AC8" s="145">
        <v>38.950000000000003</v>
      </c>
      <c r="AD8" s="145">
        <v>40.880000000000003</v>
      </c>
      <c r="AE8" s="144">
        <v>186659</v>
      </c>
      <c r="AF8" s="144">
        <v>230728</v>
      </c>
      <c r="AG8" s="144">
        <v>214130</v>
      </c>
      <c r="AH8" s="144">
        <v>207088</v>
      </c>
      <c r="AI8" s="144">
        <v>236021</v>
      </c>
      <c r="AJ8" s="758">
        <v>239277</v>
      </c>
      <c r="AK8" s="144">
        <v>230384</v>
      </c>
      <c r="AL8" s="144">
        <v>271446</v>
      </c>
      <c r="AM8" s="144">
        <v>269187</v>
      </c>
      <c r="AN8" s="758">
        <v>256580</v>
      </c>
      <c r="AO8" s="144">
        <v>267572</v>
      </c>
      <c r="AP8" s="144">
        <v>258052</v>
      </c>
      <c r="AQ8" s="144">
        <v>257487</v>
      </c>
      <c r="AR8" s="758">
        <v>272854</v>
      </c>
      <c r="AS8" s="144"/>
      <c r="AT8" s="144"/>
      <c r="AU8" s="144"/>
      <c r="AV8" s="144"/>
      <c r="AW8" s="144"/>
      <c r="AX8" s="144"/>
      <c r="AY8" s="144"/>
      <c r="AZ8" s="144"/>
      <c r="BA8" s="144"/>
      <c r="BB8" s="144"/>
      <c r="BC8" s="144"/>
      <c r="BD8" s="144"/>
      <c r="BE8" s="144"/>
      <c r="BF8" s="144"/>
    </row>
    <row r="9" spans="1:58">
      <c r="A9" s="143" t="s">
        <v>898</v>
      </c>
      <c r="B9" s="143" t="s">
        <v>933</v>
      </c>
      <c r="C9" s="144">
        <v>480</v>
      </c>
      <c r="D9" s="144">
        <v>488</v>
      </c>
      <c r="E9" s="144">
        <v>492</v>
      </c>
      <c r="F9" s="144">
        <v>497</v>
      </c>
      <c r="G9" s="144">
        <v>511</v>
      </c>
      <c r="H9" s="144">
        <v>523</v>
      </c>
      <c r="I9" s="144">
        <v>533</v>
      </c>
      <c r="J9" s="144">
        <v>558</v>
      </c>
      <c r="K9" s="144">
        <v>661</v>
      </c>
      <c r="L9" s="144">
        <v>659</v>
      </c>
      <c r="M9" s="144">
        <v>765</v>
      </c>
      <c r="N9" s="144">
        <v>891</v>
      </c>
      <c r="O9" s="144">
        <v>837</v>
      </c>
      <c r="P9" s="144">
        <v>845</v>
      </c>
      <c r="Q9" s="145">
        <v>374.54</v>
      </c>
      <c r="R9" s="145">
        <v>369.36</v>
      </c>
      <c r="S9" s="145">
        <v>342.94</v>
      </c>
      <c r="T9" s="145">
        <v>357.29</v>
      </c>
      <c r="U9" s="145">
        <v>366.93</v>
      </c>
      <c r="V9" s="145">
        <v>365.17</v>
      </c>
      <c r="W9" s="145">
        <v>346.93</v>
      </c>
      <c r="X9" s="145">
        <v>341.58</v>
      </c>
      <c r="Y9" s="145">
        <v>340.3</v>
      </c>
      <c r="Z9" s="145">
        <v>327.85</v>
      </c>
      <c r="AA9" s="145">
        <v>346.35</v>
      </c>
      <c r="AB9" s="145">
        <v>335.56</v>
      </c>
      <c r="AC9" s="145">
        <v>330.1</v>
      </c>
      <c r="AD9" s="145">
        <v>335.99</v>
      </c>
      <c r="AE9" s="144">
        <v>179780</v>
      </c>
      <c r="AF9" s="144">
        <v>180248</v>
      </c>
      <c r="AG9" s="144">
        <v>168725</v>
      </c>
      <c r="AH9" s="144">
        <v>177572</v>
      </c>
      <c r="AI9" s="144">
        <v>187499</v>
      </c>
      <c r="AJ9" s="758">
        <v>190982</v>
      </c>
      <c r="AK9" s="144">
        <v>184912</v>
      </c>
      <c r="AL9" s="144">
        <v>190601</v>
      </c>
      <c r="AM9" s="144">
        <v>224938</v>
      </c>
      <c r="AN9" s="758">
        <v>216050</v>
      </c>
      <c r="AO9" s="144">
        <v>264960</v>
      </c>
      <c r="AP9" s="144">
        <v>298983</v>
      </c>
      <c r="AQ9" s="144">
        <v>276293</v>
      </c>
      <c r="AR9" s="758">
        <v>283915</v>
      </c>
      <c r="AS9" s="144"/>
      <c r="AT9" s="144"/>
      <c r="AU9" s="144"/>
      <c r="AV9" s="144"/>
      <c r="AW9" s="144"/>
      <c r="AX9" s="144"/>
      <c r="AY9" s="144"/>
      <c r="AZ9" s="144"/>
      <c r="BA9" s="144"/>
      <c r="BB9" s="144"/>
      <c r="BC9" s="144"/>
      <c r="BD9" s="144"/>
      <c r="BE9" s="144"/>
      <c r="BF9" s="144"/>
    </row>
    <row r="10" spans="1:58">
      <c r="A10" s="143" t="s">
        <v>898</v>
      </c>
      <c r="B10" s="143" t="s">
        <v>934</v>
      </c>
      <c r="C10" s="144">
        <v>20269</v>
      </c>
      <c r="D10" s="144">
        <v>19403</v>
      </c>
      <c r="E10" s="144">
        <v>19276</v>
      </c>
      <c r="F10" s="144">
        <v>17364</v>
      </c>
      <c r="G10" s="144">
        <v>17447</v>
      </c>
      <c r="H10" s="144">
        <v>16892</v>
      </c>
      <c r="I10" s="144">
        <v>16395</v>
      </c>
      <c r="J10" s="144">
        <v>16318</v>
      </c>
      <c r="K10" s="144">
        <v>16203</v>
      </c>
      <c r="L10" s="144">
        <v>14744</v>
      </c>
      <c r="M10" s="144">
        <v>14703</v>
      </c>
      <c r="N10" s="144">
        <v>14032</v>
      </c>
      <c r="O10" s="144">
        <v>13866</v>
      </c>
      <c r="P10" s="144">
        <v>13450</v>
      </c>
      <c r="Q10" s="145">
        <v>175.17</v>
      </c>
      <c r="R10" s="145">
        <v>186.63</v>
      </c>
      <c r="S10" s="145">
        <v>172.9</v>
      </c>
      <c r="T10" s="145">
        <v>191.68</v>
      </c>
      <c r="U10" s="145">
        <v>172.19</v>
      </c>
      <c r="V10" s="145">
        <v>167.82</v>
      </c>
      <c r="W10" s="145">
        <v>170.86</v>
      </c>
      <c r="X10" s="145">
        <v>160</v>
      </c>
      <c r="Y10" s="145">
        <v>157.76</v>
      </c>
      <c r="Z10" s="145">
        <v>153.72</v>
      </c>
      <c r="AA10" s="145">
        <v>152.68</v>
      </c>
      <c r="AB10" s="145">
        <v>169.43</v>
      </c>
      <c r="AC10" s="145">
        <v>162.52000000000001</v>
      </c>
      <c r="AD10" s="145">
        <v>142.65</v>
      </c>
      <c r="AE10" s="144">
        <v>3550597</v>
      </c>
      <c r="AF10" s="144">
        <v>3621229</v>
      </c>
      <c r="AG10" s="144">
        <v>3332878</v>
      </c>
      <c r="AH10" s="144">
        <v>3328254</v>
      </c>
      <c r="AI10" s="144">
        <v>3004283</v>
      </c>
      <c r="AJ10" s="758">
        <v>2834884</v>
      </c>
      <c r="AK10" s="144">
        <v>2801213</v>
      </c>
      <c r="AL10" s="144">
        <v>2610872</v>
      </c>
      <c r="AM10" s="144">
        <v>2556263</v>
      </c>
      <c r="AN10" s="758">
        <v>2266411</v>
      </c>
      <c r="AO10" s="144">
        <v>2244790</v>
      </c>
      <c r="AP10" s="144">
        <v>2377416</v>
      </c>
      <c r="AQ10" s="144">
        <v>2253532</v>
      </c>
      <c r="AR10" s="758">
        <v>1918612</v>
      </c>
      <c r="AS10" s="144"/>
      <c r="AT10" s="144"/>
      <c r="AU10" s="144"/>
      <c r="AV10" s="144"/>
      <c r="AW10" s="144"/>
      <c r="AX10" s="144"/>
      <c r="AY10" s="144"/>
      <c r="AZ10" s="144"/>
      <c r="BA10" s="144"/>
      <c r="BB10" s="144"/>
      <c r="BC10" s="144"/>
      <c r="BD10" s="144"/>
      <c r="BE10" s="144"/>
      <c r="BF10" s="144"/>
    </row>
    <row r="11" spans="1:58">
      <c r="A11" s="143" t="s">
        <v>898</v>
      </c>
      <c r="B11" s="143" t="s">
        <v>935</v>
      </c>
      <c r="C11" s="144">
        <v>2530</v>
      </c>
      <c r="D11" s="144">
        <v>2557</v>
      </c>
      <c r="E11" s="144">
        <v>2198</v>
      </c>
      <c r="F11" s="144">
        <v>2388</v>
      </c>
      <c r="G11" s="144">
        <v>2342</v>
      </c>
      <c r="H11" s="144">
        <v>2445</v>
      </c>
      <c r="I11" s="144">
        <v>2277</v>
      </c>
      <c r="J11" s="144">
        <v>2552</v>
      </c>
      <c r="K11" s="144">
        <v>2679</v>
      </c>
      <c r="L11" s="144">
        <v>2760</v>
      </c>
      <c r="M11" s="144">
        <v>3013</v>
      </c>
      <c r="N11" s="144">
        <v>2391</v>
      </c>
      <c r="O11" s="144">
        <v>2509</v>
      </c>
      <c r="P11" s="144">
        <v>2394</v>
      </c>
      <c r="Q11" s="145">
        <v>81.3</v>
      </c>
      <c r="R11" s="145">
        <v>81.16</v>
      </c>
      <c r="S11" s="145">
        <v>98.68</v>
      </c>
      <c r="T11" s="145">
        <v>102.2</v>
      </c>
      <c r="U11" s="145">
        <v>93.59</v>
      </c>
      <c r="V11" s="145">
        <v>89.24</v>
      </c>
      <c r="W11" s="145">
        <v>119.39</v>
      </c>
      <c r="X11" s="145">
        <v>108.21</v>
      </c>
      <c r="Y11" s="145">
        <v>98.96</v>
      </c>
      <c r="Z11" s="145">
        <v>94.04</v>
      </c>
      <c r="AA11" s="145">
        <v>92.27</v>
      </c>
      <c r="AB11" s="145">
        <v>112.54</v>
      </c>
      <c r="AC11" s="145">
        <v>100.69</v>
      </c>
      <c r="AD11" s="145">
        <v>95.35</v>
      </c>
      <c r="AE11" s="144">
        <v>205682</v>
      </c>
      <c r="AF11" s="144">
        <v>207520</v>
      </c>
      <c r="AG11" s="144">
        <v>216908</v>
      </c>
      <c r="AH11" s="144">
        <v>244063</v>
      </c>
      <c r="AI11" s="144">
        <v>219191</v>
      </c>
      <c r="AJ11" s="758">
        <v>218184</v>
      </c>
      <c r="AK11" s="144">
        <v>271846</v>
      </c>
      <c r="AL11" s="144">
        <v>276150</v>
      </c>
      <c r="AM11" s="144">
        <v>265127</v>
      </c>
      <c r="AN11" s="758">
        <v>259539</v>
      </c>
      <c r="AO11" s="144">
        <v>278014</v>
      </c>
      <c r="AP11" s="144">
        <v>269095</v>
      </c>
      <c r="AQ11" s="144">
        <v>252629</v>
      </c>
      <c r="AR11" s="758">
        <v>228269</v>
      </c>
      <c r="AS11" s="144"/>
      <c r="AT11" s="144"/>
      <c r="AU11" s="144"/>
      <c r="AV11" s="144"/>
      <c r="AW11" s="144"/>
      <c r="AX11" s="144"/>
      <c r="AY11" s="144"/>
      <c r="AZ11" s="144"/>
      <c r="BA11" s="144"/>
      <c r="BB11" s="144"/>
      <c r="BC11" s="144"/>
      <c r="BD11" s="144"/>
      <c r="BE11" s="144"/>
      <c r="BF11" s="144"/>
    </row>
    <row r="12" spans="1:58">
      <c r="A12" s="143" t="s">
        <v>898</v>
      </c>
      <c r="B12" s="143" t="s">
        <v>936</v>
      </c>
      <c r="C12" s="144">
        <v>724</v>
      </c>
      <c r="D12" s="144">
        <v>729</v>
      </c>
      <c r="E12" s="144">
        <v>738</v>
      </c>
      <c r="F12" s="144">
        <v>745</v>
      </c>
      <c r="G12" s="144">
        <v>751</v>
      </c>
      <c r="H12" s="144">
        <v>750</v>
      </c>
      <c r="I12" s="144">
        <v>751</v>
      </c>
      <c r="J12" s="144">
        <v>816</v>
      </c>
      <c r="K12" s="144">
        <v>825</v>
      </c>
      <c r="L12" s="144">
        <v>791</v>
      </c>
      <c r="M12" s="144">
        <v>922</v>
      </c>
      <c r="N12" s="144">
        <v>783</v>
      </c>
      <c r="O12" s="144">
        <v>783</v>
      </c>
      <c r="P12" s="144">
        <v>921</v>
      </c>
      <c r="Q12" s="145">
        <v>188.61</v>
      </c>
      <c r="R12" s="145">
        <v>187.4</v>
      </c>
      <c r="S12" s="145">
        <v>186.67</v>
      </c>
      <c r="T12" s="145">
        <v>186.14</v>
      </c>
      <c r="U12" s="145">
        <v>185.79</v>
      </c>
      <c r="V12" s="145">
        <v>182.5</v>
      </c>
      <c r="W12" s="145">
        <v>182.6</v>
      </c>
      <c r="X12" s="145">
        <v>185.2</v>
      </c>
      <c r="Y12" s="145">
        <v>185.04</v>
      </c>
      <c r="Z12" s="145">
        <v>187.64</v>
      </c>
      <c r="AA12" s="145">
        <v>182.53</v>
      </c>
      <c r="AB12" s="145">
        <v>179.69</v>
      </c>
      <c r="AC12" s="145">
        <v>179.69</v>
      </c>
      <c r="AD12" s="145">
        <v>180.65</v>
      </c>
      <c r="AE12" s="144">
        <v>136552</v>
      </c>
      <c r="AF12" s="144">
        <v>136618</v>
      </c>
      <c r="AG12" s="144">
        <v>137759</v>
      </c>
      <c r="AH12" s="144">
        <v>138677</v>
      </c>
      <c r="AI12" s="144">
        <v>139532</v>
      </c>
      <c r="AJ12" s="758">
        <v>136873</v>
      </c>
      <c r="AK12" s="144">
        <v>137129</v>
      </c>
      <c r="AL12" s="144">
        <v>151125</v>
      </c>
      <c r="AM12" s="144">
        <v>152661</v>
      </c>
      <c r="AN12" s="758">
        <v>148421</v>
      </c>
      <c r="AO12" s="144">
        <v>168289</v>
      </c>
      <c r="AP12" s="144">
        <v>140697</v>
      </c>
      <c r="AQ12" s="144">
        <v>140697</v>
      </c>
      <c r="AR12" s="758">
        <v>166382</v>
      </c>
      <c r="AS12" s="144"/>
      <c r="AT12" s="144"/>
      <c r="AU12" s="144"/>
      <c r="AV12" s="144"/>
      <c r="AW12" s="144"/>
      <c r="AX12" s="144"/>
      <c r="AY12" s="144"/>
      <c r="AZ12" s="144"/>
      <c r="BA12" s="144"/>
      <c r="BB12" s="144"/>
      <c r="BC12" s="144"/>
      <c r="BD12" s="144"/>
      <c r="BE12" s="144"/>
      <c r="BF12" s="144"/>
    </row>
    <row r="13" spans="1:58">
      <c r="A13" s="143" t="s">
        <v>898</v>
      </c>
      <c r="B13" s="143" t="s">
        <v>937</v>
      </c>
      <c r="C13" s="144">
        <v>894</v>
      </c>
      <c r="D13" s="144">
        <v>966</v>
      </c>
      <c r="E13" s="144">
        <v>924</v>
      </c>
      <c r="F13" s="144">
        <v>932</v>
      </c>
      <c r="G13" s="144">
        <v>829</v>
      </c>
      <c r="H13" s="144">
        <v>828</v>
      </c>
      <c r="I13" s="144">
        <v>830</v>
      </c>
      <c r="J13" s="144">
        <v>848</v>
      </c>
      <c r="K13" s="144">
        <v>789</v>
      </c>
      <c r="L13" s="144">
        <v>822</v>
      </c>
      <c r="M13" s="144">
        <v>864</v>
      </c>
      <c r="N13" s="144">
        <v>849</v>
      </c>
      <c r="O13" s="144">
        <v>753</v>
      </c>
      <c r="P13" s="144">
        <v>871</v>
      </c>
      <c r="Q13" s="145">
        <v>734.95</v>
      </c>
      <c r="R13" s="145">
        <v>817.13</v>
      </c>
      <c r="S13" s="145">
        <v>808.02</v>
      </c>
      <c r="T13" s="145">
        <v>647.52</v>
      </c>
      <c r="U13" s="145">
        <v>821.93</v>
      </c>
      <c r="V13" s="145">
        <v>663</v>
      </c>
      <c r="W13" s="145">
        <v>690.3</v>
      </c>
      <c r="X13" s="145">
        <v>783.45</v>
      </c>
      <c r="Y13" s="145">
        <v>608.41999999999996</v>
      </c>
      <c r="Z13" s="145">
        <v>708.39</v>
      </c>
      <c r="AA13" s="145">
        <v>741.66</v>
      </c>
      <c r="AB13" s="145">
        <v>818.5</v>
      </c>
      <c r="AC13" s="145">
        <v>696.31</v>
      </c>
      <c r="AD13" s="145">
        <v>654.33000000000004</v>
      </c>
      <c r="AE13" s="144">
        <v>657049</v>
      </c>
      <c r="AF13" s="144">
        <v>789351</v>
      </c>
      <c r="AG13" s="144">
        <v>746613</v>
      </c>
      <c r="AH13" s="144">
        <v>603488</v>
      </c>
      <c r="AI13" s="144">
        <v>681378</v>
      </c>
      <c r="AJ13" s="758">
        <v>548960</v>
      </c>
      <c r="AK13" s="144">
        <v>572947</v>
      </c>
      <c r="AL13" s="144">
        <v>664367</v>
      </c>
      <c r="AM13" s="144">
        <v>480044</v>
      </c>
      <c r="AN13" s="758">
        <v>582299</v>
      </c>
      <c r="AO13" s="144">
        <v>640790</v>
      </c>
      <c r="AP13" s="144">
        <v>694907</v>
      </c>
      <c r="AQ13" s="144">
        <v>524325</v>
      </c>
      <c r="AR13" s="758">
        <v>569920</v>
      </c>
      <c r="AS13" s="144"/>
      <c r="AT13" s="144"/>
      <c r="AU13" s="144"/>
      <c r="AV13" s="144"/>
      <c r="AW13" s="144"/>
      <c r="AX13" s="144"/>
      <c r="AY13" s="144"/>
      <c r="AZ13" s="144"/>
      <c r="BA13" s="144"/>
      <c r="BB13" s="144"/>
      <c r="BC13" s="144"/>
      <c r="BD13" s="144"/>
      <c r="BE13" s="144"/>
      <c r="BF13" s="144"/>
    </row>
    <row r="14" spans="1:58">
      <c r="A14" s="143" t="s">
        <v>898</v>
      </c>
      <c r="B14" s="143" t="s">
        <v>938</v>
      </c>
      <c r="C14" s="144">
        <v>4914</v>
      </c>
      <c r="D14" s="144">
        <v>4963</v>
      </c>
      <c r="E14" s="144">
        <v>4988</v>
      </c>
      <c r="F14" s="144">
        <v>5241</v>
      </c>
      <c r="G14" s="144">
        <v>5190</v>
      </c>
      <c r="H14" s="144">
        <v>5261</v>
      </c>
      <c r="I14" s="144">
        <v>5306</v>
      </c>
      <c r="J14" s="144">
        <v>5643</v>
      </c>
      <c r="K14" s="144">
        <v>5771</v>
      </c>
      <c r="L14" s="144">
        <v>5881</v>
      </c>
      <c r="M14" s="144">
        <v>5925</v>
      </c>
      <c r="N14" s="144">
        <v>5228</v>
      </c>
      <c r="O14" s="144">
        <v>5161</v>
      </c>
      <c r="P14" s="144">
        <v>5405</v>
      </c>
      <c r="Q14" s="145">
        <v>215.86</v>
      </c>
      <c r="R14" s="145">
        <v>221</v>
      </c>
      <c r="S14" s="145">
        <v>227.61</v>
      </c>
      <c r="T14" s="145">
        <v>213.52</v>
      </c>
      <c r="U14" s="145">
        <v>223.38</v>
      </c>
      <c r="V14" s="145">
        <v>211.58</v>
      </c>
      <c r="W14" s="145">
        <v>222.12</v>
      </c>
      <c r="X14" s="145">
        <v>217.35</v>
      </c>
      <c r="Y14" s="145">
        <v>209.3</v>
      </c>
      <c r="Z14" s="145">
        <v>195.82</v>
      </c>
      <c r="AA14" s="145">
        <v>195.9</v>
      </c>
      <c r="AB14" s="145">
        <v>185.37</v>
      </c>
      <c r="AC14" s="145">
        <v>162.37</v>
      </c>
      <c r="AD14" s="145">
        <v>169.17</v>
      </c>
      <c r="AE14" s="144">
        <v>1060722</v>
      </c>
      <c r="AF14" s="144">
        <v>1096831</v>
      </c>
      <c r="AG14" s="144">
        <v>1135327</v>
      </c>
      <c r="AH14" s="144">
        <v>1119033</v>
      </c>
      <c r="AI14" s="144">
        <v>1159358</v>
      </c>
      <c r="AJ14" s="758">
        <v>1113101</v>
      </c>
      <c r="AK14" s="144">
        <v>1178574</v>
      </c>
      <c r="AL14" s="144">
        <v>1226498</v>
      </c>
      <c r="AM14" s="144">
        <v>1207891</v>
      </c>
      <c r="AN14" s="758">
        <v>1151622</v>
      </c>
      <c r="AO14" s="144">
        <v>1160682</v>
      </c>
      <c r="AP14" s="144">
        <v>969101</v>
      </c>
      <c r="AQ14" s="144">
        <v>837967</v>
      </c>
      <c r="AR14" s="758">
        <v>914384</v>
      </c>
      <c r="AS14" s="144"/>
      <c r="AT14" s="144"/>
      <c r="AU14" s="144"/>
      <c r="AV14" s="144"/>
      <c r="AW14" s="144"/>
      <c r="AX14" s="144"/>
      <c r="AY14" s="144"/>
      <c r="AZ14" s="144"/>
      <c r="BA14" s="144"/>
      <c r="BB14" s="144"/>
      <c r="BC14" s="144"/>
      <c r="BD14" s="144"/>
      <c r="BE14" s="144"/>
      <c r="BF14" s="144"/>
    </row>
    <row r="15" spans="1:58">
      <c r="A15" s="143" t="s">
        <v>898</v>
      </c>
      <c r="B15" s="143" t="s">
        <v>939</v>
      </c>
      <c r="C15" s="144">
        <v>10690</v>
      </c>
      <c r="D15" s="144">
        <v>10719</v>
      </c>
      <c r="E15" s="144">
        <v>10917</v>
      </c>
      <c r="F15" s="144">
        <v>10248</v>
      </c>
      <c r="G15" s="144">
        <v>9094</v>
      </c>
      <c r="H15" s="144">
        <v>8993</v>
      </c>
      <c r="I15" s="144">
        <v>8809</v>
      </c>
      <c r="J15" s="144">
        <v>8784</v>
      </c>
      <c r="K15" s="144">
        <v>8514</v>
      </c>
      <c r="L15" s="144">
        <v>8502</v>
      </c>
      <c r="M15" s="144">
        <v>8289</v>
      </c>
      <c r="N15" s="144">
        <v>8628</v>
      </c>
      <c r="O15" s="144">
        <v>7535</v>
      </c>
      <c r="P15" s="144">
        <v>8114</v>
      </c>
      <c r="Q15" s="145">
        <v>333.83</v>
      </c>
      <c r="R15" s="145">
        <v>282.94</v>
      </c>
      <c r="S15" s="145">
        <v>279.85000000000002</v>
      </c>
      <c r="T15" s="145">
        <v>282.39</v>
      </c>
      <c r="U15" s="145">
        <v>283.64</v>
      </c>
      <c r="V15" s="145">
        <v>284.87</v>
      </c>
      <c r="W15" s="145">
        <v>265.95</v>
      </c>
      <c r="X15" s="145">
        <v>343.01</v>
      </c>
      <c r="Y15" s="145">
        <v>333.84</v>
      </c>
      <c r="Z15" s="145">
        <v>294.85000000000002</v>
      </c>
      <c r="AA15" s="145">
        <v>295.47000000000003</v>
      </c>
      <c r="AB15" s="145">
        <v>297.89</v>
      </c>
      <c r="AC15" s="145">
        <v>275.57</v>
      </c>
      <c r="AD15" s="145">
        <v>235.08</v>
      </c>
      <c r="AE15" s="144">
        <v>3568666</v>
      </c>
      <c r="AF15" s="144">
        <v>3032845</v>
      </c>
      <c r="AG15" s="144">
        <v>3055125</v>
      </c>
      <c r="AH15" s="144">
        <v>2893956</v>
      </c>
      <c r="AI15" s="144">
        <v>2579424</v>
      </c>
      <c r="AJ15" s="758">
        <v>2561815</v>
      </c>
      <c r="AK15" s="144">
        <v>2342737</v>
      </c>
      <c r="AL15" s="144">
        <v>3012968</v>
      </c>
      <c r="AM15" s="144">
        <v>2842302</v>
      </c>
      <c r="AN15" s="758">
        <v>2506812</v>
      </c>
      <c r="AO15" s="144">
        <v>2449140</v>
      </c>
      <c r="AP15" s="144">
        <v>2570237</v>
      </c>
      <c r="AQ15" s="144">
        <v>2076455</v>
      </c>
      <c r="AR15" s="758">
        <v>1907451</v>
      </c>
      <c r="AS15" s="144"/>
      <c r="AT15" s="144"/>
      <c r="AU15" s="144"/>
      <c r="AV15" s="144"/>
      <c r="AW15" s="144"/>
      <c r="AX15" s="144"/>
      <c r="AY15" s="144"/>
      <c r="AZ15" s="144"/>
      <c r="BA15" s="144"/>
      <c r="BB15" s="144"/>
      <c r="BC15" s="144"/>
      <c r="BD15" s="144"/>
      <c r="BE15" s="144"/>
      <c r="BF15" s="144"/>
    </row>
    <row r="16" spans="1:58">
      <c r="A16" s="143" t="s">
        <v>898</v>
      </c>
      <c r="B16" s="143" t="s">
        <v>940</v>
      </c>
      <c r="C16" s="144">
        <v>0</v>
      </c>
      <c r="D16" s="144">
        <v>0</v>
      </c>
      <c r="E16" s="144">
        <v>0</v>
      </c>
      <c r="F16" s="144">
        <v>0</v>
      </c>
      <c r="G16" s="144">
        <v>0</v>
      </c>
      <c r="H16" s="144">
        <v>0</v>
      </c>
      <c r="I16" s="144">
        <v>0</v>
      </c>
      <c r="J16" s="144">
        <v>0</v>
      </c>
      <c r="K16" s="144">
        <v>0</v>
      </c>
      <c r="L16" s="144">
        <v>0</v>
      </c>
      <c r="M16" s="144">
        <v>0</v>
      </c>
      <c r="N16" s="144">
        <v>0</v>
      </c>
      <c r="O16" s="144">
        <v>0</v>
      </c>
      <c r="P16" s="144">
        <v>0</v>
      </c>
      <c r="Q16" s="145"/>
      <c r="R16" s="145"/>
      <c r="S16" s="145"/>
      <c r="T16" s="145"/>
      <c r="U16" s="145"/>
      <c r="V16" s="145"/>
      <c r="W16" s="145"/>
      <c r="X16" s="145"/>
      <c r="Y16" s="145"/>
      <c r="Z16" s="145"/>
      <c r="AA16" s="145"/>
      <c r="AB16" s="145"/>
      <c r="AC16" s="145"/>
      <c r="AD16" s="145"/>
      <c r="AE16" s="144">
        <v>2357961</v>
      </c>
      <c r="AF16" s="144">
        <v>2136321</v>
      </c>
      <c r="AG16" s="144">
        <v>2142567</v>
      </c>
      <c r="AH16" s="144">
        <v>2041845</v>
      </c>
      <c r="AI16" s="144">
        <v>1869695</v>
      </c>
      <c r="AJ16" s="758">
        <v>1878621</v>
      </c>
      <c r="AK16" s="144">
        <v>1722381</v>
      </c>
      <c r="AL16" s="144">
        <v>1649781</v>
      </c>
      <c r="AM16" s="144">
        <v>1623669</v>
      </c>
      <c r="AN16" s="758">
        <v>1492278</v>
      </c>
      <c r="AO16" s="144">
        <v>1711240</v>
      </c>
      <c r="AP16" s="144">
        <v>1574119</v>
      </c>
      <c r="AQ16" s="144">
        <v>1216927</v>
      </c>
      <c r="AR16" s="758">
        <v>1073887</v>
      </c>
      <c r="AS16" s="144"/>
      <c r="AT16" s="144"/>
      <c r="AU16" s="144"/>
      <c r="AV16" s="144"/>
      <c r="AW16" s="144"/>
      <c r="AX16" s="144"/>
      <c r="AY16" s="144"/>
      <c r="AZ16" s="144"/>
      <c r="BA16" s="144"/>
      <c r="BB16" s="144"/>
      <c r="BC16" s="144"/>
      <c r="BD16" s="144"/>
      <c r="BE16" s="144"/>
      <c r="BF16" s="144"/>
    </row>
    <row r="17" spans="1:58">
      <c r="A17" s="143" t="s">
        <v>898</v>
      </c>
      <c r="B17" s="143" t="s">
        <v>941</v>
      </c>
      <c r="C17" s="144">
        <v>4277</v>
      </c>
      <c r="D17" s="144">
        <v>5778</v>
      </c>
      <c r="E17" s="144">
        <v>5047</v>
      </c>
      <c r="F17" s="144">
        <v>6035</v>
      </c>
      <c r="G17" s="144">
        <v>5762</v>
      </c>
      <c r="H17" s="144">
        <v>5247</v>
      </c>
      <c r="I17" s="144">
        <v>5276</v>
      </c>
      <c r="J17" s="144">
        <v>5579</v>
      </c>
      <c r="K17" s="144">
        <v>5519</v>
      </c>
      <c r="L17" s="144">
        <v>5762</v>
      </c>
      <c r="M17" s="144">
        <v>4743</v>
      </c>
      <c r="N17" s="144">
        <v>6080</v>
      </c>
      <c r="O17" s="144">
        <v>5897</v>
      </c>
      <c r="P17" s="144">
        <v>4760</v>
      </c>
      <c r="Q17" s="145">
        <v>188.7</v>
      </c>
      <c r="R17" s="145">
        <v>191.93</v>
      </c>
      <c r="S17" s="145">
        <v>197.19</v>
      </c>
      <c r="T17" s="145">
        <v>196.9</v>
      </c>
      <c r="U17" s="145">
        <v>204.39</v>
      </c>
      <c r="V17" s="145">
        <v>203.41</v>
      </c>
      <c r="W17" s="145">
        <v>217.54</v>
      </c>
      <c r="X17" s="145">
        <v>215.27</v>
      </c>
      <c r="Y17" s="145">
        <v>207.16</v>
      </c>
      <c r="Z17" s="145">
        <v>210.1</v>
      </c>
      <c r="AA17" s="145">
        <v>181.56</v>
      </c>
      <c r="AB17" s="145">
        <v>199.38</v>
      </c>
      <c r="AC17" s="145">
        <v>188.12</v>
      </c>
      <c r="AD17" s="145">
        <v>173.68</v>
      </c>
      <c r="AE17" s="144">
        <v>807057</v>
      </c>
      <c r="AF17" s="144">
        <v>1108979</v>
      </c>
      <c r="AG17" s="144">
        <v>995198</v>
      </c>
      <c r="AH17" s="144">
        <v>1188321</v>
      </c>
      <c r="AI17" s="144">
        <v>1177716</v>
      </c>
      <c r="AJ17" s="758">
        <v>1067302</v>
      </c>
      <c r="AK17" s="144">
        <v>1147720</v>
      </c>
      <c r="AL17" s="144">
        <v>1201001</v>
      </c>
      <c r="AM17" s="144">
        <v>1143293</v>
      </c>
      <c r="AN17" s="758">
        <v>1210599</v>
      </c>
      <c r="AO17" s="144">
        <v>861156</v>
      </c>
      <c r="AP17" s="144">
        <v>1212203</v>
      </c>
      <c r="AQ17" s="144">
        <v>1109329</v>
      </c>
      <c r="AR17" s="758">
        <v>826702</v>
      </c>
      <c r="AS17" s="144"/>
      <c r="AT17" s="144"/>
      <c r="AU17" s="144"/>
      <c r="AV17" s="144"/>
      <c r="AW17" s="144"/>
      <c r="AX17" s="144"/>
      <c r="AY17" s="144"/>
      <c r="AZ17" s="144"/>
      <c r="BA17" s="144"/>
      <c r="BB17" s="144"/>
      <c r="BC17" s="144"/>
      <c r="BD17" s="144"/>
      <c r="BE17" s="144"/>
      <c r="BF17" s="144"/>
    </row>
    <row r="18" spans="1:58">
      <c r="A18" s="143" t="s">
        <v>898</v>
      </c>
      <c r="B18" s="143" t="s">
        <v>942</v>
      </c>
      <c r="C18" s="144">
        <v>5508</v>
      </c>
      <c r="D18" s="144">
        <v>5440</v>
      </c>
      <c r="E18" s="144">
        <v>5320</v>
      </c>
      <c r="F18" s="144">
        <v>5380</v>
      </c>
      <c r="G18" s="144">
        <v>5428</v>
      </c>
      <c r="H18" s="144">
        <v>5282</v>
      </c>
      <c r="I18" s="144">
        <v>5270</v>
      </c>
      <c r="J18" s="144">
        <v>5381</v>
      </c>
      <c r="K18" s="144">
        <v>5457</v>
      </c>
      <c r="L18" s="144">
        <v>5619</v>
      </c>
      <c r="M18" s="144">
        <v>5557</v>
      </c>
      <c r="N18" s="144">
        <v>5866</v>
      </c>
      <c r="O18" s="144">
        <v>5366</v>
      </c>
      <c r="P18" s="144">
        <v>5343</v>
      </c>
      <c r="Q18" s="145">
        <v>306.43</v>
      </c>
      <c r="R18" s="145">
        <v>312.38</v>
      </c>
      <c r="S18" s="145">
        <v>296.94</v>
      </c>
      <c r="T18" s="145">
        <v>312.2</v>
      </c>
      <c r="U18" s="145">
        <v>319.66000000000003</v>
      </c>
      <c r="V18" s="145">
        <v>320.95</v>
      </c>
      <c r="W18" s="145">
        <v>310.54000000000002</v>
      </c>
      <c r="X18" s="145">
        <v>319.27999999999997</v>
      </c>
      <c r="Y18" s="145">
        <v>305.02</v>
      </c>
      <c r="Z18" s="145">
        <v>293.64</v>
      </c>
      <c r="AA18" s="145">
        <v>298.52</v>
      </c>
      <c r="AB18" s="145">
        <v>315.02999999999997</v>
      </c>
      <c r="AC18" s="145">
        <v>286.25</v>
      </c>
      <c r="AD18" s="145">
        <v>313.52999999999997</v>
      </c>
      <c r="AE18" s="144">
        <v>1687795</v>
      </c>
      <c r="AF18" s="144">
        <v>1699323</v>
      </c>
      <c r="AG18" s="144">
        <v>1579697</v>
      </c>
      <c r="AH18" s="144">
        <v>1679635</v>
      </c>
      <c r="AI18" s="144">
        <v>1735090</v>
      </c>
      <c r="AJ18" s="758">
        <v>1695270</v>
      </c>
      <c r="AK18" s="144">
        <v>1636544</v>
      </c>
      <c r="AL18" s="144">
        <v>1718049</v>
      </c>
      <c r="AM18" s="144">
        <v>1664492</v>
      </c>
      <c r="AN18" s="758">
        <v>1649965</v>
      </c>
      <c r="AO18" s="144">
        <v>1658877.8</v>
      </c>
      <c r="AP18" s="144">
        <v>1847946.9</v>
      </c>
      <c r="AQ18" s="144">
        <v>1536031</v>
      </c>
      <c r="AR18" s="758">
        <v>1675172</v>
      </c>
      <c r="AS18" s="144"/>
      <c r="AT18" s="144"/>
      <c r="AU18" s="144"/>
      <c r="AV18" s="144"/>
      <c r="AW18" s="144"/>
      <c r="AX18" s="144"/>
      <c r="AY18" s="144"/>
      <c r="AZ18" s="144"/>
      <c r="BA18" s="144"/>
      <c r="BB18" s="144"/>
      <c r="BC18" s="144"/>
      <c r="BD18" s="144"/>
      <c r="BE18" s="144"/>
      <c r="BF18" s="144"/>
    </row>
    <row r="19" spans="1:58">
      <c r="A19" s="143" t="s">
        <v>898</v>
      </c>
      <c r="B19" s="143" t="s">
        <v>943</v>
      </c>
      <c r="C19" s="144">
        <v>9931</v>
      </c>
      <c r="D19" s="144">
        <v>9889</v>
      </c>
      <c r="E19" s="144">
        <v>9185</v>
      </c>
      <c r="F19" s="144">
        <v>9035</v>
      </c>
      <c r="G19" s="144">
        <v>8533</v>
      </c>
      <c r="H19" s="144">
        <v>8462</v>
      </c>
      <c r="I19" s="144">
        <v>8466</v>
      </c>
      <c r="J19" s="144">
        <v>8079</v>
      </c>
      <c r="K19" s="144">
        <v>7927</v>
      </c>
      <c r="L19" s="144">
        <v>7826</v>
      </c>
      <c r="M19" s="144">
        <v>7597</v>
      </c>
      <c r="N19" s="144">
        <v>7035</v>
      </c>
      <c r="O19" s="144">
        <v>7054</v>
      </c>
      <c r="P19" s="144">
        <v>6980</v>
      </c>
      <c r="Q19" s="145">
        <v>261.91000000000003</v>
      </c>
      <c r="R19" s="145">
        <v>252.92</v>
      </c>
      <c r="S19" s="145">
        <v>283.77999999999997</v>
      </c>
      <c r="T19" s="145">
        <v>272.32</v>
      </c>
      <c r="U19" s="145">
        <v>270.45999999999998</v>
      </c>
      <c r="V19" s="145">
        <v>264.77999999999997</v>
      </c>
      <c r="W19" s="145">
        <v>262.23</v>
      </c>
      <c r="X19" s="145">
        <v>258.7</v>
      </c>
      <c r="Y19" s="145">
        <v>262.27999999999997</v>
      </c>
      <c r="Z19" s="145">
        <v>256.10000000000002</v>
      </c>
      <c r="AA19" s="145">
        <v>249.11</v>
      </c>
      <c r="AB19" s="145">
        <v>253.3</v>
      </c>
      <c r="AC19" s="145">
        <v>242.37</v>
      </c>
      <c r="AD19" s="145">
        <v>225.3</v>
      </c>
      <c r="AE19" s="144">
        <v>2601055</v>
      </c>
      <c r="AF19" s="144">
        <v>2501084</v>
      </c>
      <c r="AG19" s="144">
        <v>2606527</v>
      </c>
      <c r="AH19" s="144">
        <v>2460369</v>
      </c>
      <c r="AI19" s="144">
        <v>2307797</v>
      </c>
      <c r="AJ19" s="758">
        <v>2240537</v>
      </c>
      <c r="AK19" s="144">
        <v>2220001</v>
      </c>
      <c r="AL19" s="144">
        <v>2090049</v>
      </c>
      <c r="AM19" s="144">
        <v>2079087</v>
      </c>
      <c r="AN19" s="758">
        <v>2004257</v>
      </c>
      <c r="AO19" s="144">
        <v>1892521</v>
      </c>
      <c r="AP19" s="144">
        <v>1781977</v>
      </c>
      <c r="AQ19" s="144">
        <v>1709658</v>
      </c>
      <c r="AR19" s="758">
        <v>1572590</v>
      </c>
      <c r="AS19" s="144"/>
      <c r="AT19" s="144"/>
      <c r="AU19" s="144"/>
      <c r="AV19" s="144"/>
      <c r="AW19" s="144"/>
      <c r="AX19" s="144"/>
      <c r="AY19" s="144"/>
      <c r="AZ19" s="144"/>
      <c r="BA19" s="144"/>
      <c r="BB19" s="144"/>
      <c r="BC19" s="144"/>
      <c r="BD19" s="144"/>
      <c r="BE19" s="144"/>
      <c r="BF19" s="144"/>
    </row>
    <row r="20" spans="1:58">
      <c r="A20" s="143" t="s">
        <v>898</v>
      </c>
      <c r="B20" s="143" t="s">
        <v>944</v>
      </c>
      <c r="C20" s="144">
        <v>2176</v>
      </c>
      <c r="D20" s="144">
        <v>1982</v>
      </c>
      <c r="E20" s="144">
        <v>1725</v>
      </c>
      <c r="F20" s="144">
        <v>1648</v>
      </c>
      <c r="G20" s="144">
        <v>1529</v>
      </c>
      <c r="H20" s="144">
        <v>1632</v>
      </c>
      <c r="I20" s="144">
        <v>1518</v>
      </c>
      <c r="J20" s="144">
        <v>1373</v>
      </c>
      <c r="K20" s="144">
        <v>1275</v>
      </c>
      <c r="L20" s="144">
        <v>1151</v>
      </c>
      <c r="M20" s="144">
        <v>973</v>
      </c>
      <c r="N20" s="144">
        <v>868</v>
      </c>
      <c r="O20" s="144">
        <v>951</v>
      </c>
      <c r="P20" s="144">
        <v>956</v>
      </c>
      <c r="Q20" s="145">
        <v>302.73</v>
      </c>
      <c r="R20" s="145">
        <v>306.39999999999998</v>
      </c>
      <c r="S20" s="145">
        <v>343.68</v>
      </c>
      <c r="T20" s="145">
        <v>301.95</v>
      </c>
      <c r="U20" s="145">
        <v>331.23</v>
      </c>
      <c r="V20" s="145">
        <v>340.33</v>
      </c>
      <c r="W20" s="145">
        <v>307.68</v>
      </c>
      <c r="X20" s="145">
        <v>294.33</v>
      </c>
      <c r="Y20" s="145">
        <v>302.27</v>
      </c>
      <c r="Z20" s="145">
        <v>298.55</v>
      </c>
      <c r="AA20" s="145">
        <v>268.24</v>
      </c>
      <c r="AB20" s="145">
        <v>278.97000000000003</v>
      </c>
      <c r="AC20" s="145">
        <v>286.41000000000003</v>
      </c>
      <c r="AD20" s="145">
        <v>278.39999999999998</v>
      </c>
      <c r="AE20" s="144">
        <v>658741</v>
      </c>
      <c r="AF20" s="144">
        <v>607289</v>
      </c>
      <c r="AG20" s="144">
        <v>592840</v>
      </c>
      <c r="AH20" s="144">
        <v>497612</v>
      </c>
      <c r="AI20" s="144">
        <v>506455</v>
      </c>
      <c r="AJ20" s="758">
        <v>555416</v>
      </c>
      <c r="AK20" s="144">
        <v>467063</v>
      </c>
      <c r="AL20" s="144">
        <v>404111</v>
      </c>
      <c r="AM20" s="144">
        <v>385391</v>
      </c>
      <c r="AN20" s="758">
        <v>343627</v>
      </c>
      <c r="AO20" s="144">
        <v>260999</v>
      </c>
      <c r="AP20" s="144">
        <v>242150</v>
      </c>
      <c r="AQ20" s="144">
        <v>272379</v>
      </c>
      <c r="AR20" s="758">
        <v>266152</v>
      </c>
      <c r="AS20" s="144"/>
      <c r="AT20" s="144"/>
      <c r="AU20" s="144"/>
      <c r="AV20" s="144"/>
      <c r="AW20" s="144"/>
      <c r="AX20" s="144"/>
      <c r="AY20" s="144"/>
      <c r="AZ20" s="144"/>
      <c r="BA20" s="144"/>
      <c r="BB20" s="144"/>
      <c r="BC20" s="144"/>
      <c r="BD20" s="144"/>
      <c r="BE20" s="144"/>
      <c r="BF20" s="144"/>
    </row>
    <row r="21" spans="1:58">
      <c r="A21" s="143" t="s">
        <v>898</v>
      </c>
      <c r="B21" s="143" t="s">
        <v>945</v>
      </c>
      <c r="C21" s="144">
        <v>124</v>
      </c>
      <c r="D21" s="144">
        <v>121</v>
      </c>
      <c r="E21" s="144">
        <v>124</v>
      </c>
      <c r="F21" s="144">
        <v>130</v>
      </c>
      <c r="G21" s="144">
        <v>133</v>
      </c>
      <c r="H21" s="144">
        <v>130</v>
      </c>
      <c r="I21" s="144">
        <v>129</v>
      </c>
      <c r="J21" s="144">
        <v>131</v>
      </c>
      <c r="K21" s="144">
        <v>137</v>
      </c>
      <c r="L21" s="144">
        <v>135</v>
      </c>
      <c r="M21" s="144">
        <v>147</v>
      </c>
      <c r="N21" s="144">
        <v>140</v>
      </c>
      <c r="O21" s="144">
        <v>139</v>
      </c>
      <c r="P21" s="144">
        <v>152</v>
      </c>
      <c r="Q21" s="145">
        <v>303.44</v>
      </c>
      <c r="R21" s="145">
        <v>308.5</v>
      </c>
      <c r="S21" s="145">
        <v>308.5</v>
      </c>
      <c r="T21" s="145">
        <v>365.43</v>
      </c>
      <c r="U21" s="145">
        <v>364.06</v>
      </c>
      <c r="V21" s="145">
        <v>363.75</v>
      </c>
      <c r="W21" s="145">
        <v>365.57</v>
      </c>
      <c r="X21" s="145">
        <v>361.24</v>
      </c>
      <c r="Y21" s="145">
        <v>360.68</v>
      </c>
      <c r="Z21" s="145">
        <v>339.59</v>
      </c>
      <c r="AA21" s="145">
        <v>345.76</v>
      </c>
      <c r="AB21" s="145">
        <v>328.25</v>
      </c>
      <c r="AC21" s="145">
        <v>325.88</v>
      </c>
      <c r="AD21" s="145">
        <v>321.86</v>
      </c>
      <c r="AE21" s="144">
        <v>37626</v>
      </c>
      <c r="AF21" s="144">
        <v>37328</v>
      </c>
      <c r="AG21" s="144">
        <v>38254</v>
      </c>
      <c r="AH21" s="144">
        <v>47506</v>
      </c>
      <c r="AI21" s="144">
        <v>48420</v>
      </c>
      <c r="AJ21" s="758">
        <v>47288</v>
      </c>
      <c r="AK21" s="144">
        <v>47158</v>
      </c>
      <c r="AL21" s="144">
        <v>47322</v>
      </c>
      <c r="AM21" s="144">
        <v>49413</v>
      </c>
      <c r="AN21" s="758">
        <v>45844</v>
      </c>
      <c r="AO21" s="144">
        <v>50826</v>
      </c>
      <c r="AP21" s="144">
        <v>45955</v>
      </c>
      <c r="AQ21" s="144">
        <v>45297</v>
      </c>
      <c r="AR21" s="758">
        <v>48923</v>
      </c>
      <c r="AS21" s="144"/>
      <c r="AT21" s="144"/>
      <c r="AU21" s="144"/>
      <c r="AV21" s="144"/>
      <c r="AW21" s="144"/>
      <c r="AX21" s="144"/>
      <c r="AY21" s="144"/>
      <c r="AZ21" s="144"/>
      <c r="BA21" s="144"/>
      <c r="BB21" s="144"/>
      <c r="BC21" s="144"/>
      <c r="BD21" s="144"/>
      <c r="BE21" s="144"/>
      <c r="BF21" s="144"/>
    </row>
    <row r="22" spans="1:58">
      <c r="A22" s="143" t="s">
        <v>898</v>
      </c>
      <c r="B22" s="143" t="s">
        <v>946</v>
      </c>
      <c r="C22" s="144">
        <v>7908</v>
      </c>
      <c r="D22" s="144">
        <v>7910</v>
      </c>
      <c r="E22" s="144">
        <v>7591</v>
      </c>
      <c r="F22" s="144">
        <v>7953</v>
      </c>
      <c r="G22" s="144">
        <v>7901</v>
      </c>
      <c r="H22" s="144">
        <v>8171</v>
      </c>
      <c r="I22" s="144">
        <v>8579</v>
      </c>
      <c r="J22" s="144">
        <v>7929</v>
      </c>
      <c r="K22" s="144">
        <v>7967</v>
      </c>
      <c r="L22" s="144">
        <v>8044</v>
      </c>
      <c r="M22" s="144">
        <v>8125</v>
      </c>
      <c r="N22" s="144">
        <v>7807</v>
      </c>
      <c r="O22" s="144">
        <v>7800</v>
      </c>
      <c r="P22" s="144">
        <v>7787</v>
      </c>
      <c r="Q22" s="145">
        <v>47.28</v>
      </c>
      <c r="R22" s="145">
        <v>52.83</v>
      </c>
      <c r="S22" s="145">
        <v>50.36</v>
      </c>
      <c r="T22" s="145">
        <v>53.62</v>
      </c>
      <c r="U22" s="145">
        <v>55.12</v>
      </c>
      <c r="V22" s="145">
        <v>54.18</v>
      </c>
      <c r="W22" s="145">
        <v>52.14</v>
      </c>
      <c r="X22" s="145">
        <v>54.43</v>
      </c>
      <c r="Y22" s="145">
        <v>53.43</v>
      </c>
      <c r="Z22" s="145">
        <v>51.93</v>
      </c>
      <c r="AA22" s="145">
        <v>54.32</v>
      </c>
      <c r="AB22" s="145">
        <v>52.29</v>
      </c>
      <c r="AC22" s="145">
        <v>63.42</v>
      </c>
      <c r="AD22" s="145">
        <v>57.2</v>
      </c>
      <c r="AE22" s="144">
        <v>373864</v>
      </c>
      <c r="AF22" s="144">
        <v>417903</v>
      </c>
      <c r="AG22" s="144">
        <v>382306</v>
      </c>
      <c r="AH22" s="144">
        <v>426418</v>
      </c>
      <c r="AI22" s="144">
        <v>435541</v>
      </c>
      <c r="AJ22" s="758">
        <v>442714</v>
      </c>
      <c r="AK22" s="144">
        <v>447337</v>
      </c>
      <c r="AL22" s="144">
        <v>431544</v>
      </c>
      <c r="AM22" s="144">
        <v>425659</v>
      </c>
      <c r="AN22" s="758">
        <v>417752</v>
      </c>
      <c r="AO22" s="144">
        <v>441388</v>
      </c>
      <c r="AP22" s="144">
        <v>408247</v>
      </c>
      <c r="AQ22" s="144">
        <v>494695</v>
      </c>
      <c r="AR22" s="758">
        <v>445409</v>
      </c>
      <c r="AS22" s="144"/>
      <c r="AT22" s="144"/>
      <c r="AU22" s="144"/>
      <c r="AV22" s="144"/>
      <c r="AW22" s="144"/>
      <c r="AX22" s="144"/>
      <c r="AY22" s="144"/>
      <c r="AZ22" s="144"/>
      <c r="BA22" s="144"/>
      <c r="BB22" s="144"/>
      <c r="BC22" s="144"/>
      <c r="BD22" s="144"/>
      <c r="BE22" s="144"/>
      <c r="BF22" s="144"/>
    </row>
    <row r="23" spans="1:58">
      <c r="A23" s="143" t="s">
        <v>898</v>
      </c>
      <c r="B23" s="143" t="s">
        <v>947</v>
      </c>
      <c r="C23" s="144">
        <v>3359</v>
      </c>
      <c r="D23" s="144">
        <v>3648</v>
      </c>
      <c r="E23" s="144">
        <v>3515</v>
      </c>
      <c r="F23" s="144">
        <v>3510</v>
      </c>
      <c r="G23" s="144">
        <v>3397</v>
      </c>
      <c r="H23" s="144">
        <v>3542</v>
      </c>
      <c r="I23" s="144">
        <v>3593</v>
      </c>
      <c r="J23" s="144">
        <v>3519</v>
      </c>
      <c r="K23" s="144">
        <v>3492</v>
      </c>
      <c r="L23" s="144">
        <v>3502</v>
      </c>
      <c r="M23" s="144">
        <v>3389</v>
      </c>
      <c r="N23" s="144">
        <v>3424</v>
      </c>
      <c r="O23" s="144">
        <v>4484</v>
      </c>
      <c r="P23" s="144">
        <v>4549</v>
      </c>
      <c r="Q23" s="145">
        <v>158.76</v>
      </c>
      <c r="R23" s="145">
        <v>144.59</v>
      </c>
      <c r="S23" s="145">
        <v>153.44</v>
      </c>
      <c r="T23" s="145">
        <v>147.66999999999999</v>
      </c>
      <c r="U23" s="145">
        <v>138.5</v>
      </c>
      <c r="V23" s="145">
        <v>130.4</v>
      </c>
      <c r="W23" s="145">
        <v>130.59</v>
      </c>
      <c r="X23" s="145">
        <v>134.54</v>
      </c>
      <c r="Y23" s="145">
        <v>127.81</v>
      </c>
      <c r="Z23" s="145">
        <v>127.43</v>
      </c>
      <c r="AA23" s="145">
        <v>126.8</v>
      </c>
      <c r="AB23" s="145">
        <v>126.18</v>
      </c>
      <c r="AC23" s="145">
        <v>115.45</v>
      </c>
      <c r="AD23" s="145">
        <v>113.51</v>
      </c>
      <c r="AE23" s="144">
        <v>533279</v>
      </c>
      <c r="AF23" s="144">
        <v>527454</v>
      </c>
      <c r="AG23" s="144">
        <v>539347</v>
      </c>
      <c r="AH23" s="144">
        <v>518305</v>
      </c>
      <c r="AI23" s="144">
        <v>470482</v>
      </c>
      <c r="AJ23" s="758">
        <v>461887</v>
      </c>
      <c r="AK23" s="144">
        <v>469202</v>
      </c>
      <c r="AL23" s="144">
        <v>473430</v>
      </c>
      <c r="AM23" s="144">
        <v>446318</v>
      </c>
      <c r="AN23" s="758">
        <v>446277</v>
      </c>
      <c r="AO23" s="144">
        <v>429737</v>
      </c>
      <c r="AP23" s="144">
        <v>432030</v>
      </c>
      <c r="AQ23" s="144">
        <v>517681</v>
      </c>
      <c r="AR23" s="758">
        <v>516337</v>
      </c>
      <c r="AS23" s="144"/>
      <c r="AT23" s="144"/>
      <c r="AU23" s="144"/>
      <c r="AV23" s="144"/>
      <c r="AW23" s="144"/>
      <c r="AX23" s="144"/>
      <c r="AY23" s="144"/>
      <c r="AZ23" s="144"/>
      <c r="BA23" s="144"/>
      <c r="BB23" s="144"/>
      <c r="BC23" s="144"/>
      <c r="BD23" s="144"/>
      <c r="BE23" s="144"/>
      <c r="BF23" s="144"/>
    </row>
    <row r="24" spans="1:58">
      <c r="A24" s="143" t="s">
        <v>898</v>
      </c>
      <c r="B24" s="143" t="s">
        <v>948</v>
      </c>
      <c r="C24" s="144">
        <v>378</v>
      </c>
      <c r="D24" s="144">
        <v>428</v>
      </c>
      <c r="E24" s="144">
        <v>480</v>
      </c>
      <c r="F24" s="144">
        <v>528</v>
      </c>
      <c r="G24" s="144">
        <v>570</v>
      </c>
      <c r="H24" s="144">
        <v>633</v>
      </c>
      <c r="I24" s="144">
        <v>664</v>
      </c>
      <c r="J24" s="144">
        <v>698</v>
      </c>
      <c r="K24" s="144">
        <v>736</v>
      </c>
      <c r="L24" s="144">
        <v>821</v>
      </c>
      <c r="M24" s="144">
        <v>971</v>
      </c>
      <c r="N24" s="144">
        <v>971</v>
      </c>
      <c r="O24" s="144">
        <v>971</v>
      </c>
      <c r="P24" s="144">
        <v>976</v>
      </c>
      <c r="Q24" s="145">
        <v>326.10000000000002</v>
      </c>
      <c r="R24" s="145">
        <v>331.72</v>
      </c>
      <c r="S24" s="145">
        <v>316.44</v>
      </c>
      <c r="T24" s="145">
        <v>320.10000000000002</v>
      </c>
      <c r="U24" s="145">
        <v>327.26</v>
      </c>
      <c r="V24" s="145">
        <v>321.64999999999998</v>
      </c>
      <c r="W24" s="145">
        <v>329.1</v>
      </c>
      <c r="X24" s="145">
        <v>334.25</v>
      </c>
      <c r="Y24" s="145">
        <v>334.66</v>
      </c>
      <c r="Z24" s="145">
        <v>259.79000000000002</v>
      </c>
      <c r="AA24" s="145">
        <v>271.89999999999998</v>
      </c>
      <c r="AB24" s="145">
        <v>256.79000000000002</v>
      </c>
      <c r="AC24" s="145">
        <v>246.18</v>
      </c>
      <c r="AD24" s="145">
        <v>259.51</v>
      </c>
      <c r="AE24" s="144">
        <v>123266</v>
      </c>
      <c r="AF24" s="144">
        <v>141976</v>
      </c>
      <c r="AG24" s="144">
        <v>151892</v>
      </c>
      <c r="AH24" s="144">
        <v>169014</v>
      </c>
      <c r="AI24" s="144">
        <v>186541</v>
      </c>
      <c r="AJ24" s="758">
        <v>203605</v>
      </c>
      <c r="AK24" s="144">
        <v>218524</v>
      </c>
      <c r="AL24" s="144">
        <v>233304</v>
      </c>
      <c r="AM24" s="144">
        <v>246312</v>
      </c>
      <c r="AN24" s="758">
        <v>213288</v>
      </c>
      <c r="AO24" s="144">
        <v>264014</v>
      </c>
      <c r="AP24" s="144">
        <v>249347</v>
      </c>
      <c r="AQ24" s="144">
        <v>239037</v>
      </c>
      <c r="AR24" s="758">
        <v>253286</v>
      </c>
      <c r="AS24" s="144"/>
      <c r="AT24" s="144"/>
      <c r="AU24" s="144"/>
      <c r="AV24" s="144"/>
      <c r="AW24" s="144"/>
      <c r="AX24" s="144"/>
      <c r="AY24" s="144"/>
      <c r="AZ24" s="144"/>
      <c r="BA24" s="144"/>
      <c r="BB24" s="144"/>
      <c r="BC24" s="144"/>
      <c r="BD24" s="144"/>
      <c r="BE24" s="144"/>
      <c r="BF24" s="144"/>
    </row>
    <row r="25" spans="1:58">
      <c r="A25" s="143" t="s">
        <v>898</v>
      </c>
      <c r="B25" s="143" t="s">
        <v>949</v>
      </c>
      <c r="C25" s="144">
        <v>0</v>
      </c>
      <c r="D25" s="144">
        <v>0</v>
      </c>
      <c r="E25" s="144">
        <v>0</v>
      </c>
      <c r="F25" s="144">
        <v>0</v>
      </c>
      <c r="G25" s="144">
        <v>0</v>
      </c>
      <c r="H25" s="144">
        <v>0</v>
      </c>
      <c r="I25" s="144">
        <v>0</v>
      </c>
      <c r="J25" s="144">
        <v>0</v>
      </c>
      <c r="K25" s="144">
        <v>0</v>
      </c>
      <c r="L25" s="144">
        <v>0</v>
      </c>
      <c r="M25" s="144">
        <v>0</v>
      </c>
      <c r="N25" s="144">
        <v>0</v>
      </c>
      <c r="O25" s="144">
        <v>0</v>
      </c>
      <c r="P25" s="144">
        <v>0</v>
      </c>
      <c r="Q25" s="145"/>
      <c r="R25" s="145"/>
      <c r="S25" s="145"/>
      <c r="T25" s="145"/>
      <c r="U25" s="145"/>
      <c r="V25" s="145"/>
      <c r="W25" s="145"/>
      <c r="X25" s="145"/>
      <c r="Y25" s="145"/>
      <c r="Z25" s="145"/>
      <c r="AA25" s="145"/>
      <c r="AB25" s="145"/>
      <c r="AC25" s="145"/>
      <c r="AD25" s="145"/>
      <c r="AE25" s="144">
        <v>0</v>
      </c>
      <c r="AF25" s="144">
        <v>0</v>
      </c>
      <c r="AG25" s="144">
        <v>0</v>
      </c>
      <c r="AH25" s="144">
        <v>0</v>
      </c>
      <c r="AI25" s="144">
        <v>0</v>
      </c>
      <c r="AJ25" s="758">
        <v>0</v>
      </c>
      <c r="AK25" s="144">
        <v>0</v>
      </c>
      <c r="AL25" s="144">
        <v>0</v>
      </c>
      <c r="AM25" s="144">
        <v>0</v>
      </c>
      <c r="AN25" s="758">
        <v>0</v>
      </c>
      <c r="AO25" s="144">
        <v>0</v>
      </c>
      <c r="AP25" s="144">
        <v>0</v>
      </c>
      <c r="AQ25" s="144">
        <v>0</v>
      </c>
      <c r="AR25" s="758">
        <v>0</v>
      </c>
      <c r="AS25" s="144"/>
      <c r="AT25" s="144"/>
      <c r="AU25" s="144"/>
      <c r="AV25" s="144"/>
      <c r="AW25" s="144"/>
      <c r="AX25" s="144"/>
      <c r="AY25" s="144"/>
      <c r="AZ25" s="144"/>
      <c r="BA25" s="144"/>
      <c r="BB25" s="144"/>
      <c r="BC25" s="144"/>
      <c r="BD25" s="144"/>
      <c r="BE25" s="144"/>
      <c r="BF25" s="144"/>
    </row>
    <row r="26" spans="1:58">
      <c r="A26" s="143" t="s">
        <v>898</v>
      </c>
      <c r="B26" s="143" t="s">
        <v>950</v>
      </c>
      <c r="C26" s="144">
        <v>792</v>
      </c>
      <c r="D26" s="144">
        <v>800</v>
      </c>
      <c r="E26" s="144">
        <v>747</v>
      </c>
      <c r="F26" s="144">
        <v>727</v>
      </c>
      <c r="G26" s="144">
        <v>727</v>
      </c>
      <c r="H26" s="144">
        <v>970</v>
      </c>
      <c r="I26" s="144">
        <v>957</v>
      </c>
      <c r="J26" s="144">
        <v>1053</v>
      </c>
      <c r="K26" s="144">
        <v>1116</v>
      </c>
      <c r="L26" s="144">
        <v>1129</v>
      </c>
      <c r="M26" s="144">
        <v>986</v>
      </c>
      <c r="N26" s="144">
        <v>984</v>
      </c>
      <c r="O26" s="144">
        <v>990</v>
      </c>
      <c r="P26" s="144">
        <v>1053</v>
      </c>
      <c r="Q26" s="145">
        <v>205.39</v>
      </c>
      <c r="R26" s="145">
        <v>203.49</v>
      </c>
      <c r="S26" s="145">
        <v>201.72</v>
      </c>
      <c r="T26" s="145">
        <v>201.57</v>
      </c>
      <c r="U26" s="145">
        <v>195.17</v>
      </c>
      <c r="V26" s="145">
        <v>174.82</v>
      </c>
      <c r="W26" s="145">
        <v>182.07</v>
      </c>
      <c r="X26" s="145">
        <v>175.83</v>
      </c>
      <c r="Y26" s="145">
        <v>181.03</v>
      </c>
      <c r="Z26" s="145">
        <v>186.95</v>
      </c>
      <c r="AA26" s="145">
        <v>181.23</v>
      </c>
      <c r="AB26" s="145">
        <v>190.85</v>
      </c>
      <c r="AC26" s="145">
        <v>184.38</v>
      </c>
      <c r="AD26" s="145">
        <v>179.8</v>
      </c>
      <c r="AE26" s="144">
        <v>162668</v>
      </c>
      <c r="AF26" s="144">
        <v>162789</v>
      </c>
      <c r="AG26" s="144">
        <v>150684</v>
      </c>
      <c r="AH26" s="144">
        <v>146544</v>
      </c>
      <c r="AI26" s="144">
        <v>141890</v>
      </c>
      <c r="AJ26" s="758">
        <v>169571</v>
      </c>
      <c r="AK26" s="144">
        <v>174238</v>
      </c>
      <c r="AL26" s="144">
        <v>185147</v>
      </c>
      <c r="AM26" s="144">
        <v>202026</v>
      </c>
      <c r="AN26" s="758">
        <v>211065</v>
      </c>
      <c r="AO26" s="144">
        <v>178697</v>
      </c>
      <c r="AP26" s="144">
        <v>187794</v>
      </c>
      <c r="AQ26" s="144">
        <v>182538</v>
      </c>
      <c r="AR26" s="758">
        <v>189327</v>
      </c>
      <c r="AS26" s="144"/>
      <c r="AT26" s="144"/>
      <c r="AU26" s="144"/>
      <c r="AV26" s="144"/>
      <c r="AW26" s="144"/>
      <c r="AX26" s="144"/>
      <c r="AY26" s="144"/>
      <c r="AZ26" s="144"/>
      <c r="BA26" s="144"/>
      <c r="BB26" s="144"/>
      <c r="BC26" s="144"/>
      <c r="BD26" s="144"/>
      <c r="BE26" s="144"/>
      <c r="BF26" s="144"/>
    </row>
    <row r="27" spans="1:58">
      <c r="A27" s="143" t="s">
        <v>898</v>
      </c>
      <c r="B27" s="143" t="s">
        <v>951</v>
      </c>
      <c r="C27" s="144">
        <v>1597</v>
      </c>
      <c r="D27" s="144">
        <v>1520</v>
      </c>
      <c r="E27" s="144">
        <v>1633</v>
      </c>
      <c r="F27" s="144">
        <v>1594</v>
      </c>
      <c r="G27" s="144">
        <v>1590</v>
      </c>
      <c r="H27" s="144">
        <v>1636</v>
      </c>
      <c r="I27" s="144">
        <v>1646</v>
      </c>
      <c r="J27" s="144">
        <v>1640</v>
      </c>
      <c r="K27" s="144">
        <v>1669</v>
      </c>
      <c r="L27" s="144">
        <v>1717</v>
      </c>
      <c r="M27" s="144">
        <v>1809</v>
      </c>
      <c r="N27" s="144">
        <v>1711</v>
      </c>
      <c r="O27" s="144">
        <v>1710</v>
      </c>
      <c r="P27" s="144">
        <v>1582</v>
      </c>
      <c r="Q27" s="145">
        <v>128.41</v>
      </c>
      <c r="R27" s="145">
        <v>121.29</v>
      </c>
      <c r="S27" s="145">
        <v>116.59</v>
      </c>
      <c r="T27" s="145">
        <v>114.63</v>
      </c>
      <c r="U27" s="145">
        <v>120.58</v>
      </c>
      <c r="V27" s="145">
        <v>103.96</v>
      </c>
      <c r="W27" s="145">
        <v>122.95</v>
      </c>
      <c r="X27" s="145">
        <v>123.33</v>
      </c>
      <c r="Y27" s="145">
        <v>135</v>
      </c>
      <c r="Z27" s="145">
        <v>143.16999999999999</v>
      </c>
      <c r="AA27" s="145">
        <v>131.55000000000001</v>
      </c>
      <c r="AB27" s="145">
        <v>128.77000000000001</v>
      </c>
      <c r="AC27" s="145">
        <v>136.56</v>
      </c>
      <c r="AD27" s="145">
        <v>135.81</v>
      </c>
      <c r="AE27" s="144">
        <v>205066.60184628199</v>
      </c>
      <c r="AF27" s="144">
        <v>184357.74575757599</v>
      </c>
      <c r="AG27" s="144">
        <v>190394.49974026001</v>
      </c>
      <c r="AH27" s="144">
        <v>182714.40084217099</v>
      </c>
      <c r="AI27" s="144">
        <v>191729.02258215999</v>
      </c>
      <c r="AJ27" s="758">
        <v>170077.75</v>
      </c>
      <c r="AK27" s="144">
        <v>202372.48499999999</v>
      </c>
      <c r="AL27" s="144">
        <v>202258.17666666699</v>
      </c>
      <c r="AM27" s="144">
        <v>225317.71</v>
      </c>
      <c r="AN27" s="758">
        <v>245829.21</v>
      </c>
      <c r="AO27" s="144">
        <v>237974.84</v>
      </c>
      <c r="AP27" s="144">
        <v>220318.81</v>
      </c>
      <c r="AQ27" s="144">
        <v>233524.81</v>
      </c>
      <c r="AR27" s="758">
        <v>214854</v>
      </c>
      <c r="AS27" s="144"/>
      <c r="AT27" s="144"/>
      <c r="AU27" s="144"/>
      <c r="AV27" s="144"/>
      <c r="AW27" s="144"/>
      <c r="AX27" s="144"/>
      <c r="AY27" s="144"/>
      <c r="AZ27" s="144"/>
      <c r="BA27" s="144"/>
      <c r="BB27" s="144"/>
      <c r="BC27" s="144"/>
      <c r="BD27" s="144"/>
      <c r="BE27" s="144"/>
      <c r="BF27" s="144"/>
    </row>
    <row r="28" spans="1:58">
      <c r="A28" s="143" t="s">
        <v>898</v>
      </c>
      <c r="B28" s="143" t="s">
        <v>952</v>
      </c>
      <c r="C28" s="144">
        <v>1473</v>
      </c>
      <c r="D28" s="144">
        <v>1551</v>
      </c>
      <c r="E28" s="144">
        <v>1661</v>
      </c>
      <c r="F28" s="144">
        <v>1753</v>
      </c>
      <c r="G28" s="144">
        <v>1837</v>
      </c>
      <c r="H28" s="144">
        <v>1961</v>
      </c>
      <c r="I28" s="144">
        <v>1987</v>
      </c>
      <c r="J28" s="144">
        <v>2037</v>
      </c>
      <c r="K28" s="144">
        <v>2099</v>
      </c>
      <c r="L28" s="144">
        <v>2162</v>
      </c>
      <c r="M28" s="144">
        <v>2185</v>
      </c>
      <c r="N28" s="144">
        <v>2189</v>
      </c>
      <c r="O28" s="144">
        <v>2187</v>
      </c>
      <c r="P28" s="144">
        <v>2230</v>
      </c>
      <c r="Q28" s="145">
        <v>197.27</v>
      </c>
      <c r="R28" s="145">
        <v>203.37</v>
      </c>
      <c r="S28" s="145">
        <v>213.08</v>
      </c>
      <c r="T28" s="145">
        <v>217.94</v>
      </c>
      <c r="U28" s="145">
        <v>223.78</v>
      </c>
      <c r="V28" s="145">
        <v>219.53</v>
      </c>
      <c r="W28" s="145">
        <v>212.08</v>
      </c>
      <c r="X28" s="145">
        <v>207.99</v>
      </c>
      <c r="Y28" s="145">
        <v>188.46</v>
      </c>
      <c r="Z28" s="145">
        <v>209.4</v>
      </c>
      <c r="AA28" s="145">
        <v>224.02</v>
      </c>
      <c r="AB28" s="145">
        <v>222.57</v>
      </c>
      <c r="AC28" s="145">
        <v>231.22</v>
      </c>
      <c r="AD28" s="145">
        <v>242.71</v>
      </c>
      <c r="AE28" s="144">
        <v>290579.49462897901</v>
      </c>
      <c r="AF28" s="144">
        <v>315431.57403098902</v>
      </c>
      <c r="AG28" s="144">
        <v>353922.44292033301</v>
      </c>
      <c r="AH28" s="144">
        <v>382051.42139205203</v>
      </c>
      <c r="AI28" s="144">
        <v>411091.73238629202</v>
      </c>
      <c r="AJ28" s="758">
        <v>430502.52808037098</v>
      </c>
      <c r="AK28" s="144">
        <v>421411.294945909</v>
      </c>
      <c r="AL28" s="144">
        <v>423682.99633773603</v>
      </c>
      <c r="AM28" s="144">
        <v>395584.543945888</v>
      </c>
      <c r="AN28" s="758">
        <v>452729.74315017299</v>
      </c>
      <c r="AO28" s="144">
        <v>489478.73964496999</v>
      </c>
      <c r="AP28" s="144">
        <v>487216.36377473403</v>
      </c>
      <c r="AQ28" s="144">
        <v>505677.769402985</v>
      </c>
      <c r="AR28" s="758">
        <v>541236</v>
      </c>
      <c r="AS28" s="144"/>
      <c r="AT28" s="144"/>
      <c r="AU28" s="144"/>
      <c r="AV28" s="144"/>
      <c r="AW28" s="144"/>
      <c r="AX28" s="144"/>
      <c r="AY28" s="144"/>
      <c r="AZ28" s="144"/>
      <c r="BA28" s="144"/>
      <c r="BB28" s="144"/>
      <c r="BC28" s="144"/>
      <c r="BD28" s="144"/>
      <c r="BE28" s="144"/>
      <c r="BF28" s="144"/>
    </row>
    <row r="29" spans="1:58">
      <c r="A29" s="143" t="s">
        <v>898</v>
      </c>
      <c r="B29" s="143" t="s">
        <v>953</v>
      </c>
      <c r="C29" s="144">
        <v>3070</v>
      </c>
      <c r="D29" s="144">
        <v>3071</v>
      </c>
      <c r="E29" s="144">
        <v>3294</v>
      </c>
      <c r="F29" s="144">
        <v>3347</v>
      </c>
      <c r="G29" s="144">
        <v>3427</v>
      </c>
      <c r="H29" s="144">
        <v>3597</v>
      </c>
      <c r="I29" s="144">
        <v>3633</v>
      </c>
      <c r="J29" s="144">
        <v>3677</v>
      </c>
      <c r="K29" s="144">
        <v>3768</v>
      </c>
      <c r="L29" s="144">
        <v>3879</v>
      </c>
      <c r="M29" s="144">
        <v>3994</v>
      </c>
      <c r="N29" s="144">
        <v>3900</v>
      </c>
      <c r="O29" s="144">
        <v>3897</v>
      </c>
      <c r="P29" s="144">
        <v>3812</v>
      </c>
      <c r="Q29" s="145">
        <v>161.44999999999999</v>
      </c>
      <c r="R29" s="145">
        <v>162.74</v>
      </c>
      <c r="S29" s="145">
        <v>165.24</v>
      </c>
      <c r="T29" s="145">
        <v>168.74</v>
      </c>
      <c r="U29" s="145">
        <v>175.9</v>
      </c>
      <c r="V29" s="145">
        <v>166.97</v>
      </c>
      <c r="W29" s="145">
        <v>171.7</v>
      </c>
      <c r="X29" s="145">
        <v>170.23</v>
      </c>
      <c r="Y29" s="145">
        <v>164.78</v>
      </c>
      <c r="Z29" s="145">
        <v>180.09</v>
      </c>
      <c r="AA29" s="145">
        <v>182.14</v>
      </c>
      <c r="AB29" s="145">
        <v>181.42</v>
      </c>
      <c r="AC29" s="145">
        <v>189.69</v>
      </c>
      <c r="AD29" s="145">
        <v>198.34</v>
      </c>
      <c r="AE29" s="144">
        <v>495646.09647526097</v>
      </c>
      <c r="AF29" s="144">
        <v>499789.319788564</v>
      </c>
      <c r="AG29" s="144">
        <v>544316.94266059203</v>
      </c>
      <c r="AH29" s="144">
        <v>564765.82223422301</v>
      </c>
      <c r="AI29" s="144">
        <v>602820.75496845203</v>
      </c>
      <c r="AJ29" s="759">
        <v>600580.27808037098</v>
      </c>
      <c r="AK29" s="144">
        <v>623783.77994590998</v>
      </c>
      <c r="AL29" s="144">
        <v>625941.17300440301</v>
      </c>
      <c r="AM29" s="144">
        <v>620902.25394588802</v>
      </c>
      <c r="AN29" s="759">
        <v>698558.95315017295</v>
      </c>
      <c r="AO29" s="144">
        <v>727453.57964497001</v>
      </c>
      <c r="AP29" s="144">
        <v>707535.17377473402</v>
      </c>
      <c r="AQ29" s="144">
        <v>739202.57940298505</v>
      </c>
      <c r="AR29" s="759">
        <v>756090</v>
      </c>
      <c r="AS29" s="144"/>
      <c r="AT29" s="144"/>
      <c r="AU29" s="144"/>
      <c r="AV29" s="144"/>
      <c r="AW29" s="144"/>
      <c r="AX29" s="144"/>
      <c r="AY29" s="144"/>
      <c r="AZ29" s="144"/>
      <c r="BA29" s="144"/>
      <c r="BB29" s="144"/>
      <c r="BC29" s="144"/>
      <c r="BD29" s="144"/>
      <c r="BE29" s="144"/>
      <c r="BF29" s="144"/>
    </row>
    <row r="30" spans="1:58">
      <c r="A30" s="143" t="s">
        <v>898</v>
      </c>
      <c r="B30" s="143" t="s">
        <v>954</v>
      </c>
      <c r="C30" s="144">
        <v>494</v>
      </c>
      <c r="D30" s="144">
        <v>549</v>
      </c>
      <c r="E30" s="144">
        <v>609</v>
      </c>
      <c r="F30" s="144">
        <v>657</v>
      </c>
      <c r="G30" s="144">
        <v>705</v>
      </c>
      <c r="H30" s="144">
        <v>773</v>
      </c>
      <c r="I30" s="144">
        <v>835</v>
      </c>
      <c r="J30" s="144">
        <v>885</v>
      </c>
      <c r="K30" s="144">
        <v>954</v>
      </c>
      <c r="L30" s="144">
        <v>1093</v>
      </c>
      <c r="M30" s="144">
        <v>1182</v>
      </c>
      <c r="N30" s="144">
        <v>1193</v>
      </c>
      <c r="O30" s="144">
        <v>1136</v>
      </c>
      <c r="P30" s="144">
        <v>1122</v>
      </c>
      <c r="Q30" s="145">
        <v>379.76</v>
      </c>
      <c r="R30" s="145">
        <v>316.98</v>
      </c>
      <c r="S30" s="145">
        <v>351.08</v>
      </c>
      <c r="T30" s="145">
        <v>408.57</v>
      </c>
      <c r="U30" s="145">
        <v>447.74</v>
      </c>
      <c r="V30" s="145">
        <v>468.51</v>
      </c>
      <c r="W30" s="145">
        <v>466.89</v>
      </c>
      <c r="X30" s="145">
        <v>438.25</v>
      </c>
      <c r="Y30" s="145">
        <v>431.94</v>
      </c>
      <c r="Z30" s="145">
        <v>429.88</v>
      </c>
      <c r="AA30" s="145">
        <v>399.96</v>
      </c>
      <c r="AB30" s="145">
        <v>354.36</v>
      </c>
      <c r="AC30" s="145">
        <v>348.59</v>
      </c>
      <c r="AD30" s="145">
        <v>344.06</v>
      </c>
      <c r="AE30" s="144">
        <v>187603</v>
      </c>
      <c r="AF30" s="144">
        <v>174022</v>
      </c>
      <c r="AG30" s="144">
        <v>213808</v>
      </c>
      <c r="AH30" s="144">
        <v>268428</v>
      </c>
      <c r="AI30" s="144">
        <v>315660</v>
      </c>
      <c r="AJ30" s="758">
        <v>362161</v>
      </c>
      <c r="AK30" s="144">
        <v>389851</v>
      </c>
      <c r="AL30" s="144">
        <v>387849</v>
      </c>
      <c r="AM30" s="144">
        <v>412072</v>
      </c>
      <c r="AN30" s="758">
        <v>469859</v>
      </c>
      <c r="AO30" s="144">
        <v>472750</v>
      </c>
      <c r="AP30" s="144">
        <v>422755</v>
      </c>
      <c r="AQ30" s="144">
        <v>395997</v>
      </c>
      <c r="AR30" s="758">
        <v>386035</v>
      </c>
      <c r="AS30" s="144"/>
      <c r="AT30" s="144"/>
      <c r="AU30" s="144"/>
      <c r="AV30" s="144"/>
      <c r="AW30" s="144"/>
      <c r="AX30" s="144"/>
      <c r="AY30" s="144"/>
      <c r="AZ30" s="144"/>
      <c r="BA30" s="144"/>
      <c r="BB30" s="144"/>
      <c r="BC30" s="144"/>
      <c r="BD30" s="144"/>
      <c r="BE30" s="144"/>
      <c r="BF30" s="144"/>
    </row>
    <row r="31" spans="1:58">
      <c r="A31" s="143" t="s">
        <v>898</v>
      </c>
      <c r="B31" s="143" t="s">
        <v>955</v>
      </c>
      <c r="C31" s="144">
        <v>0</v>
      </c>
      <c r="D31" s="144">
        <v>0</v>
      </c>
      <c r="E31" s="144">
        <v>0</v>
      </c>
      <c r="F31" s="144">
        <v>0</v>
      </c>
      <c r="G31" s="144">
        <v>0</v>
      </c>
      <c r="H31" s="144">
        <v>0</v>
      </c>
      <c r="I31" s="144">
        <v>0</v>
      </c>
      <c r="J31" s="144">
        <v>0</v>
      </c>
      <c r="K31" s="144">
        <v>0</v>
      </c>
      <c r="L31" s="144">
        <v>0</v>
      </c>
      <c r="M31" s="144">
        <v>0</v>
      </c>
      <c r="N31" s="144">
        <v>0</v>
      </c>
      <c r="O31" s="144">
        <v>0</v>
      </c>
      <c r="P31" s="144">
        <v>0</v>
      </c>
      <c r="Q31" s="145"/>
      <c r="R31" s="145"/>
      <c r="S31" s="145"/>
      <c r="T31" s="145"/>
      <c r="U31" s="145"/>
      <c r="V31" s="145"/>
      <c r="W31" s="145"/>
      <c r="X31" s="145"/>
      <c r="Y31" s="145"/>
      <c r="Z31" s="145"/>
      <c r="AA31" s="145"/>
      <c r="AB31" s="145"/>
      <c r="AC31" s="145"/>
      <c r="AD31" s="145"/>
      <c r="AE31" s="144">
        <v>0</v>
      </c>
      <c r="AF31" s="144">
        <v>0</v>
      </c>
      <c r="AG31" s="144">
        <v>0</v>
      </c>
      <c r="AH31" s="144">
        <v>0</v>
      </c>
      <c r="AI31" s="144">
        <v>0</v>
      </c>
      <c r="AJ31" s="758">
        <v>0</v>
      </c>
      <c r="AK31" s="144">
        <v>0</v>
      </c>
      <c r="AL31" s="144">
        <v>0</v>
      </c>
      <c r="AM31" s="144">
        <v>0</v>
      </c>
      <c r="AN31" s="758">
        <v>0</v>
      </c>
      <c r="AO31" s="144">
        <v>0</v>
      </c>
      <c r="AP31" s="144">
        <v>0</v>
      </c>
      <c r="AQ31" s="144">
        <v>0</v>
      </c>
      <c r="AR31" s="758">
        <v>0</v>
      </c>
      <c r="AS31" s="144"/>
      <c r="AT31" s="144"/>
      <c r="AU31" s="144"/>
      <c r="AV31" s="144"/>
      <c r="AW31" s="144"/>
      <c r="AX31" s="144"/>
      <c r="AY31" s="144"/>
      <c r="AZ31" s="144"/>
      <c r="BA31" s="144"/>
      <c r="BB31" s="144"/>
      <c r="BC31" s="144"/>
      <c r="BD31" s="144"/>
      <c r="BE31" s="144"/>
      <c r="BF31" s="144"/>
    </row>
    <row r="32" spans="1:58">
      <c r="A32" s="143" t="s">
        <v>898</v>
      </c>
      <c r="B32" s="143" t="s">
        <v>956</v>
      </c>
      <c r="C32" s="144">
        <v>77</v>
      </c>
      <c r="D32" s="144">
        <v>90</v>
      </c>
      <c r="E32" s="144">
        <v>109</v>
      </c>
      <c r="F32" s="144">
        <v>141</v>
      </c>
      <c r="G32" s="144">
        <v>157</v>
      </c>
      <c r="H32" s="144">
        <v>174</v>
      </c>
      <c r="I32" s="144">
        <v>187</v>
      </c>
      <c r="J32" s="144">
        <v>202</v>
      </c>
      <c r="K32" s="144">
        <v>223</v>
      </c>
      <c r="L32" s="144">
        <v>249</v>
      </c>
      <c r="M32" s="144">
        <v>364</v>
      </c>
      <c r="N32" s="144">
        <v>315</v>
      </c>
      <c r="O32" s="144">
        <v>347</v>
      </c>
      <c r="P32" s="144">
        <v>336</v>
      </c>
      <c r="Q32" s="145">
        <v>886.44</v>
      </c>
      <c r="R32" s="145">
        <v>814.19</v>
      </c>
      <c r="S32" s="145">
        <v>778.29</v>
      </c>
      <c r="T32" s="145">
        <v>1120.71</v>
      </c>
      <c r="U32" s="145">
        <v>915.04</v>
      </c>
      <c r="V32" s="145">
        <v>928.75</v>
      </c>
      <c r="W32" s="145">
        <v>852.24</v>
      </c>
      <c r="X32" s="145">
        <v>852.83</v>
      </c>
      <c r="Y32" s="145">
        <v>824.87</v>
      </c>
      <c r="Z32" s="145">
        <v>824.82</v>
      </c>
      <c r="AA32" s="145">
        <v>885.63</v>
      </c>
      <c r="AB32" s="145">
        <v>859.4</v>
      </c>
      <c r="AC32" s="145">
        <v>646.24</v>
      </c>
      <c r="AD32" s="145">
        <v>663.78</v>
      </c>
      <c r="AE32" s="144">
        <v>68256</v>
      </c>
      <c r="AF32" s="144">
        <v>73277</v>
      </c>
      <c r="AG32" s="144">
        <v>84834</v>
      </c>
      <c r="AH32" s="144">
        <v>158020</v>
      </c>
      <c r="AI32" s="144">
        <v>143662</v>
      </c>
      <c r="AJ32" s="758">
        <v>161602</v>
      </c>
      <c r="AK32" s="144">
        <v>159369</v>
      </c>
      <c r="AL32" s="144">
        <v>172271</v>
      </c>
      <c r="AM32" s="144">
        <v>183945</v>
      </c>
      <c r="AN32" s="758">
        <v>205379</v>
      </c>
      <c r="AO32" s="144">
        <v>322371</v>
      </c>
      <c r="AP32" s="144">
        <v>270711</v>
      </c>
      <c r="AQ32" s="144">
        <v>224246</v>
      </c>
      <c r="AR32" s="758">
        <v>223030</v>
      </c>
      <c r="AS32" s="144"/>
      <c r="AT32" s="144"/>
      <c r="AU32" s="144"/>
      <c r="AV32" s="144"/>
      <c r="AW32" s="144"/>
      <c r="AX32" s="144"/>
      <c r="AY32" s="144"/>
      <c r="AZ32" s="144"/>
      <c r="BA32" s="144"/>
      <c r="BB32" s="144"/>
      <c r="BC32" s="144"/>
      <c r="BD32" s="144"/>
      <c r="BE32" s="144"/>
      <c r="BF32" s="144"/>
    </row>
    <row r="33" spans="1:58">
      <c r="A33" s="143" t="s">
        <v>898</v>
      </c>
      <c r="B33" s="143" t="s">
        <v>957</v>
      </c>
      <c r="C33" s="144">
        <v>503</v>
      </c>
      <c r="D33" s="144">
        <v>510</v>
      </c>
      <c r="E33" s="144">
        <v>541</v>
      </c>
      <c r="F33" s="144">
        <v>544</v>
      </c>
      <c r="G33" s="144">
        <v>557</v>
      </c>
      <c r="H33" s="144">
        <v>578</v>
      </c>
      <c r="I33" s="144">
        <v>586</v>
      </c>
      <c r="J33" s="144">
        <v>617</v>
      </c>
      <c r="K33" s="144">
        <v>629</v>
      </c>
      <c r="L33" s="144">
        <v>660</v>
      </c>
      <c r="M33" s="144">
        <v>709</v>
      </c>
      <c r="N33" s="144">
        <v>685</v>
      </c>
      <c r="O33" s="144">
        <v>701</v>
      </c>
      <c r="P33" s="144">
        <v>711</v>
      </c>
      <c r="Q33" s="145">
        <v>2340.5700000000002</v>
      </c>
      <c r="R33" s="145">
        <v>2216.4</v>
      </c>
      <c r="S33" s="145">
        <v>2358.35</v>
      </c>
      <c r="T33" s="145">
        <v>2291.17</v>
      </c>
      <c r="U33" s="145">
        <v>2325.23</v>
      </c>
      <c r="V33" s="145">
        <v>2370.46</v>
      </c>
      <c r="W33" s="145">
        <v>2304.48</v>
      </c>
      <c r="X33" s="145">
        <v>2300.25</v>
      </c>
      <c r="Y33" s="145">
        <v>2248.11</v>
      </c>
      <c r="Z33" s="145">
        <v>2262.14</v>
      </c>
      <c r="AA33" s="145">
        <v>2289.5100000000002</v>
      </c>
      <c r="AB33" s="145">
        <v>2330.46</v>
      </c>
      <c r="AC33" s="145">
        <v>1995.47</v>
      </c>
      <c r="AD33" s="145">
        <v>2121.64</v>
      </c>
      <c r="AE33" s="144">
        <v>1177305</v>
      </c>
      <c r="AF33" s="144">
        <v>1130362</v>
      </c>
      <c r="AG33" s="144">
        <v>1275868</v>
      </c>
      <c r="AH33" s="144">
        <v>1246395</v>
      </c>
      <c r="AI33" s="144">
        <v>1295152</v>
      </c>
      <c r="AJ33" s="758">
        <v>1370128</v>
      </c>
      <c r="AK33" s="144">
        <v>1350423</v>
      </c>
      <c r="AL33" s="144">
        <v>1419252</v>
      </c>
      <c r="AM33" s="144">
        <v>1414059</v>
      </c>
      <c r="AN33" s="758">
        <v>1493013</v>
      </c>
      <c r="AO33" s="144">
        <v>1623260</v>
      </c>
      <c r="AP33" s="144">
        <v>1596366</v>
      </c>
      <c r="AQ33" s="144">
        <v>1398822</v>
      </c>
      <c r="AR33" s="758">
        <v>1508487</v>
      </c>
      <c r="AS33" s="144"/>
      <c r="AT33" s="144"/>
      <c r="AU33" s="144"/>
      <c r="AV33" s="144"/>
      <c r="AW33" s="144"/>
      <c r="AX33" s="144"/>
      <c r="AY33" s="144"/>
      <c r="AZ33" s="144"/>
      <c r="BA33" s="144"/>
      <c r="BB33" s="144"/>
      <c r="BC33" s="144"/>
      <c r="BD33" s="144"/>
      <c r="BE33" s="144"/>
      <c r="BF33" s="144"/>
    </row>
    <row r="34" spans="1:58">
      <c r="A34" s="143" t="s">
        <v>898</v>
      </c>
      <c r="B34" s="143" t="s">
        <v>958</v>
      </c>
      <c r="C34" s="144">
        <v>580</v>
      </c>
      <c r="D34" s="144">
        <v>600</v>
      </c>
      <c r="E34" s="144">
        <v>650</v>
      </c>
      <c r="F34" s="144">
        <v>685</v>
      </c>
      <c r="G34" s="144">
        <v>714</v>
      </c>
      <c r="H34" s="144">
        <v>752</v>
      </c>
      <c r="I34" s="144">
        <v>773</v>
      </c>
      <c r="J34" s="144">
        <v>819</v>
      </c>
      <c r="K34" s="144">
        <v>852</v>
      </c>
      <c r="L34" s="144">
        <v>909</v>
      </c>
      <c r="M34" s="144">
        <v>1073</v>
      </c>
      <c r="N34" s="144">
        <v>1000</v>
      </c>
      <c r="O34" s="144">
        <v>1048</v>
      </c>
      <c r="P34" s="144">
        <v>1047</v>
      </c>
      <c r="Q34" s="145">
        <v>2147.52</v>
      </c>
      <c r="R34" s="145">
        <v>2006.07</v>
      </c>
      <c r="S34" s="145">
        <v>2093.39</v>
      </c>
      <c r="T34" s="145">
        <v>2050.2399999999998</v>
      </c>
      <c r="U34" s="145">
        <v>2015.15</v>
      </c>
      <c r="V34" s="145">
        <v>2036.88</v>
      </c>
      <c r="W34" s="145">
        <v>1953.16</v>
      </c>
      <c r="X34" s="145">
        <v>1943.25</v>
      </c>
      <c r="Y34" s="145">
        <v>1875.59</v>
      </c>
      <c r="Z34" s="145">
        <v>1868.42</v>
      </c>
      <c r="AA34" s="145">
        <v>1813.26</v>
      </c>
      <c r="AB34" s="145">
        <v>1867.08</v>
      </c>
      <c r="AC34" s="145">
        <v>1548.73</v>
      </c>
      <c r="AD34" s="145">
        <v>1653.79</v>
      </c>
      <c r="AE34" s="144">
        <v>1245561</v>
      </c>
      <c r="AF34" s="144">
        <v>1203639</v>
      </c>
      <c r="AG34" s="144">
        <v>1360702</v>
      </c>
      <c r="AH34" s="144">
        <v>1404415</v>
      </c>
      <c r="AI34" s="144">
        <v>1438814</v>
      </c>
      <c r="AJ34" s="759">
        <v>1531730</v>
      </c>
      <c r="AK34" s="144">
        <v>1509792</v>
      </c>
      <c r="AL34" s="144">
        <v>1591523</v>
      </c>
      <c r="AM34" s="144">
        <v>1598004</v>
      </c>
      <c r="AN34" s="759">
        <v>1698392</v>
      </c>
      <c r="AO34" s="144">
        <v>1945631</v>
      </c>
      <c r="AP34" s="144">
        <v>1867077</v>
      </c>
      <c r="AQ34" s="144">
        <v>1623068</v>
      </c>
      <c r="AR34" s="759">
        <v>1731517</v>
      </c>
      <c r="AS34" s="144"/>
      <c r="AT34" s="144"/>
      <c r="AU34" s="144"/>
      <c r="AV34" s="144"/>
      <c r="AW34" s="144"/>
      <c r="AX34" s="144"/>
      <c r="AY34" s="144"/>
      <c r="AZ34" s="144"/>
      <c r="BA34" s="144"/>
      <c r="BB34" s="144"/>
      <c r="BC34" s="144"/>
      <c r="BD34" s="144"/>
      <c r="BE34" s="144"/>
      <c r="BF34" s="144"/>
    </row>
    <row r="35" spans="1:58">
      <c r="A35" s="143" t="s">
        <v>898</v>
      </c>
      <c r="B35" s="143" t="s">
        <v>959</v>
      </c>
      <c r="C35" s="144">
        <v>0</v>
      </c>
      <c r="D35" s="144">
        <v>0</v>
      </c>
      <c r="E35" s="144">
        <v>0</v>
      </c>
      <c r="F35" s="144">
        <v>0</v>
      </c>
      <c r="G35" s="144">
        <v>0</v>
      </c>
      <c r="H35" s="144">
        <v>0</v>
      </c>
      <c r="I35" s="144">
        <v>0</v>
      </c>
      <c r="J35" s="144">
        <v>0</v>
      </c>
      <c r="K35" s="144">
        <v>0</v>
      </c>
      <c r="L35" s="144">
        <v>0</v>
      </c>
      <c r="M35" s="144">
        <v>0</v>
      </c>
      <c r="N35" s="144">
        <v>0</v>
      </c>
      <c r="O35" s="144">
        <v>0</v>
      </c>
      <c r="P35" s="144">
        <v>0</v>
      </c>
      <c r="Q35" s="145"/>
      <c r="R35" s="145"/>
      <c r="S35" s="145"/>
      <c r="T35" s="145"/>
      <c r="U35" s="145"/>
      <c r="V35" s="145"/>
      <c r="W35" s="145"/>
      <c r="X35" s="145"/>
      <c r="Y35" s="145"/>
      <c r="Z35" s="145"/>
      <c r="AA35" s="145"/>
      <c r="AB35" s="145"/>
      <c r="AC35" s="145"/>
      <c r="AD35" s="145"/>
      <c r="AE35" s="144">
        <v>0</v>
      </c>
      <c r="AF35" s="144">
        <v>0</v>
      </c>
      <c r="AG35" s="144">
        <v>0</v>
      </c>
      <c r="AH35" s="144">
        <v>0</v>
      </c>
      <c r="AI35" s="144">
        <v>0</v>
      </c>
      <c r="AJ35" s="758">
        <v>0</v>
      </c>
      <c r="AK35" s="144">
        <v>0</v>
      </c>
      <c r="AL35" s="144">
        <v>0</v>
      </c>
      <c r="AM35" s="144">
        <v>0</v>
      </c>
      <c r="AN35" s="758">
        <v>0</v>
      </c>
      <c r="AO35" s="144">
        <v>0</v>
      </c>
      <c r="AP35" s="144">
        <v>0</v>
      </c>
      <c r="AQ35" s="144">
        <v>0</v>
      </c>
      <c r="AR35" s="758">
        <v>0</v>
      </c>
      <c r="AS35" s="144"/>
      <c r="AT35" s="144"/>
      <c r="AU35" s="144"/>
      <c r="AV35" s="144"/>
      <c r="AW35" s="144"/>
      <c r="AX35" s="144"/>
      <c r="AY35" s="144"/>
      <c r="AZ35" s="144"/>
      <c r="BA35" s="144"/>
      <c r="BB35" s="144"/>
      <c r="BC35" s="144"/>
      <c r="BD35" s="144"/>
      <c r="BE35" s="144"/>
      <c r="BF35" s="144"/>
    </row>
    <row r="36" spans="1:58">
      <c r="A36" s="143" t="s">
        <v>898</v>
      </c>
      <c r="B36" s="143" t="s">
        <v>960</v>
      </c>
      <c r="C36" s="144">
        <v>2725</v>
      </c>
      <c r="D36" s="144">
        <v>2919</v>
      </c>
      <c r="E36" s="144">
        <v>3091</v>
      </c>
      <c r="F36" s="144">
        <v>3191</v>
      </c>
      <c r="G36" s="144">
        <v>3361</v>
      </c>
      <c r="H36" s="144">
        <v>3375</v>
      </c>
      <c r="I36" s="144">
        <v>3544</v>
      </c>
      <c r="J36" s="144">
        <v>3675</v>
      </c>
      <c r="K36" s="144">
        <v>3788</v>
      </c>
      <c r="L36" s="144">
        <v>4117</v>
      </c>
      <c r="M36" s="144">
        <v>4389</v>
      </c>
      <c r="N36" s="144">
        <v>4215</v>
      </c>
      <c r="O36" s="144">
        <v>4064</v>
      </c>
      <c r="P36" s="144">
        <v>4133</v>
      </c>
      <c r="Q36" s="145">
        <v>474.35</v>
      </c>
      <c r="R36" s="145">
        <v>482</v>
      </c>
      <c r="S36" s="145">
        <v>474.76</v>
      </c>
      <c r="T36" s="145">
        <v>443.71</v>
      </c>
      <c r="U36" s="145">
        <v>472.93</v>
      </c>
      <c r="V36" s="145">
        <v>455.13</v>
      </c>
      <c r="W36" s="145">
        <v>484.67</v>
      </c>
      <c r="X36" s="145">
        <v>450.01</v>
      </c>
      <c r="Y36" s="145">
        <v>419.63</v>
      </c>
      <c r="Z36" s="145">
        <v>422.18</v>
      </c>
      <c r="AA36" s="145">
        <v>439.13</v>
      </c>
      <c r="AB36" s="145">
        <v>443.99</v>
      </c>
      <c r="AC36" s="145">
        <v>374.36</v>
      </c>
      <c r="AD36" s="145">
        <v>359.36</v>
      </c>
      <c r="AE36" s="144">
        <v>1292600</v>
      </c>
      <c r="AF36" s="144">
        <v>1406949</v>
      </c>
      <c r="AG36" s="144">
        <v>1467474</v>
      </c>
      <c r="AH36" s="144">
        <v>1415893</v>
      </c>
      <c r="AI36" s="144">
        <v>1589523</v>
      </c>
      <c r="AJ36" s="758">
        <v>1536072</v>
      </c>
      <c r="AK36" s="144">
        <v>1717656</v>
      </c>
      <c r="AL36" s="144">
        <v>1653787</v>
      </c>
      <c r="AM36" s="144">
        <v>1589570</v>
      </c>
      <c r="AN36" s="758">
        <v>1738097</v>
      </c>
      <c r="AO36" s="144">
        <v>1927335</v>
      </c>
      <c r="AP36" s="144">
        <v>1871420</v>
      </c>
      <c r="AQ36" s="144">
        <v>1521385</v>
      </c>
      <c r="AR36" s="758">
        <v>1485247</v>
      </c>
      <c r="AS36" s="144"/>
      <c r="AT36" s="144"/>
      <c r="AU36" s="144"/>
      <c r="AV36" s="144"/>
      <c r="AW36" s="144"/>
      <c r="AX36" s="144"/>
      <c r="AY36" s="144"/>
      <c r="AZ36" s="144"/>
      <c r="BA36" s="144"/>
      <c r="BB36" s="144"/>
      <c r="BC36" s="144"/>
      <c r="BD36" s="144"/>
      <c r="BE36" s="144"/>
      <c r="BF36" s="144"/>
    </row>
    <row r="37" spans="1:58">
      <c r="A37" s="143" t="s">
        <v>898</v>
      </c>
      <c r="B37" s="143" t="s">
        <v>961</v>
      </c>
      <c r="C37" s="144">
        <v>0</v>
      </c>
      <c r="D37" s="144">
        <v>0</v>
      </c>
      <c r="E37" s="144">
        <v>0</v>
      </c>
      <c r="F37" s="144">
        <v>0</v>
      </c>
      <c r="G37" s="144">
        <v>0</v>
      </c>
      <c r="H37" s="144">
        <v>0</v>
      </c>
      <c r="I37" s="144">
        <v>0</v>
      </c>
      <c r="J37" s="144">
        <v>0</v>
      </c>
      <c r="K37" s="144">
        <v>0</v>
      </c>
      <c r="L37" s="144">
        <v>0</v>
      </c>
      <c r="M37" s="144">
        <v>0</v>
      </c>
      <c r="N37" s="144">
        <v>0</v>
      </c>
      <c r="O37" s="144">
        <v>0</v>
      </c>
      <c r="P37" s="144">
        <v>0</v>
      </c>
      <c r="Q37" s="145"/>
      <c r="R37" s="145"/>
      <c r="S37" s="145"/>
      <c r="T37" s="145"/>
      <c r="U37" s="145"/>
      <c r="V37" s="145"/>
      <c r="W37" s="145"/>
      <c r="X37" s="145"/>
      <c r="Y37" s="145"/>
      <c r="Z37" s="145"/>
      <c r="AA37" s="145"/>
      <c r="AB37" s="145"/>
      <c r="AC37" s="145"/>
      <c r="AD37" s="145"/>
      <c r="AE37" s="144">
        <v>0</v>
      </c>
      <c r="AF37" s="144">
        <v>0</v>
      </c>
      <c r="AG37" s="144">
        <v>0</v>
      </c>
      <c r="AH37" s="144">
        <v>0</v>
      </c>
      <c r="AI37" s="144">
        <v>0</v>
      </c>
      <c r="AJ37" s="758">
        <v>0</v>
      </c>
      <c r="AK37" s="144">
        <v>0</v>
      </c>
      <c r="AL37" s="144">
        <v>0</v>
      </c>
      <c r="AM37" s="144">
        <v>0</v>
      </c>
      <c r="AN37" s="758">
        <v>0</v>
      </c>
      <c r="AO37" s="144">
        <v>0</v>
      </c>
      <c r="AP37" s="144">
        <v>0</v>
      </c>
      <c r="AQ37" s="144">
        <v>0</v>
      </c>
      <c r="AR37" s="758">
        <v>0</v>
      </c>
      <c r="AS37" s="144"/>
      <c r="AT37" s="144"/>
      <c r="AU37" s="144"/>
      <c r="AV37" s="144"/>
      <c r="AW37" s="144"/>
      <c r="AX37" s="144"/>
      <c r="AY37" s="144"/>
      <c r="AZ37" s="144"/>
      <c r="BA37" s="144"/>
      <c r="BB37" s="144"/>
      <c r="BC37" s="144"/>
      <c r="BD37" s="144"/>
      <c r="BE37" s="144"/>
      <c r="BF37" s="144"/>
    </row>
    <row r="38" spans="1:58">
      <c r="A38" s="143" t="s">
        <v>898</v>
      </c>
      <c r="B38" s="143" t="s">
        <v>962</v>
      </c>
      <c r="C38" s="144">
        <v>14289</v>
      </c>
      <c r="D38" s="144">
        <v>13992</v>
      </c>
      <c r="E38" s="144">
        <v>14193</v>
      </c>
      <c r="F38" s="144">
        <v>13347</v>
      </c>
      <c r="G38" s="144">
        <v>12996</v>
      </c>
      <c r="H38" s="144">
        <v>13359</v>
      </c>
      <c r="I38" s="144">
        <v>13500</v>
      </c>
      <c r="J38" s="144">
        <v>13636</v>
      </c>
      <c r="K38" s="144">
        <v>12846</v>
      </c>
      <c r="L38" s="144">
        <v>12667</v>
      </c>
      <c r="M38" s="144">
        <v>12690</v>
      </c>
      <c r="N38" s="144">
        <v>12517</v>
      </c>
      <c r="O38" s="144">
        <v>12044</v>
      </c>
      <c r="P38" s="144">
        <v>12214</v>
      </c>
      <c r="Q38" s="145">
        <v>186.11</v>
      </c>
      <c r="R38" s="145">
        <v>179.36</v>
      </c>
      <c r="S38" s="145">
        <v>190.59</v>
      </c>
      <c r="T38" s="145">
        <v>180.85</v>
      </c>
      <c r="U38" s="145">
        <v>175.72</v>
      </c>
      <c r="V38" s="145">
        <v>192.48</v>
      </c>
      <c r="W38" s="145">
        <v>179.54</v>
      </c>
      <c r="X38" s="145">
        <v>201.99</v>
      </c>
      <c r="Y38" s="145">
        <v>189.08</v>
      </c>
      <c r="Z38" s="145">
        <v>184.04</v>
      </c>
      <c r="AA38" s="145">
        <v>208.57</v>
      </c>
      <c r="AB38" s="145">
        <v>195.18</v>
      </c>
      <c r="AC38" s="145">
        <v>235.85</v>
      </c>
      <c r="AD38" s="145">
        <v>243.72</v>
      </c>
      <c r="AE38" s="144">
        <v>2659350</v>
      </c>
      <c r="AF38" s="144">
        <v>2509617</v>
      </c>
      <c r="AG38" s="144">
        <v>2705044</v>
      </c>
      <c r="AH38" s="144">
        <v>2413782</v>
      </c>
      <c r="AI38" s="144">
        <v>2283684</v>
      </c>
      <c r="AJ38" s="758">
        <v>2571369</v>
      </c>
      <c r="AK38" s="144">
        <v>2423787</v>
      </c>
      <c r="AL38" s="144">
        <v>2754314</v>
      </c>
      <c r="AM38" s="144">
        <v>2428966</v>
      </c>
      <c r="AN38" s="758">
        <v>2331266</v>
      </c>
      <c r="AO38" s="144">
        <v>2646798</v>
      </c>
      <c r="AP38" s="144">
        <v>2443074</v>
      </c>
      <c r="AQ38" s="144">
        <v>2840576</v>
      </c>
      <c r="AR38" s="758">
        <v>2976776</v>
      </c>
      <c r="AS38" s="144"/>
      <c r="AT38" s="144"/>
      <c r="AU38" s="144"/>
      <c r="AV38" s="144"/>
      <c r="AW38" s="144"/>
      <c r="AX38" s="144"/>
      <c r="AY38" s="144"/>
      <c r="AZ38" s="144"/>
      <c r="BA38" s="144"/>
      <c r="BB38" s="144"/>
      <c r="BC38" s="144"/>
      <c r="BD38" s="144"/>
      <c r="BE38" s="144"/>
      <c r="BF38" s="144"/>
    </row>
    <row r="39" spans="1:58">
      <c r="A39" s="143" t="s">
        <v>898</v>
      </c>
      <c r="B39" s="143" t="s">
        <v>963</v>
      </c>
      <c r="C39" s="144">
        <v>737</v>
      </c>
      <c r="D39" s="144">
        <v>745</v>
      </c>
      <c r="E39" s="144">
        <v>690</v>
      </c>
      <c r="F39" s="144">
        <v>670</v>
      </c>
      <c r="G39" s="144">
        <v>615</v>
      </c>
      <c r="H39" s="144">
        <v>603</v>
      </c>
      <c r="I39" s="144">
        <v>617</v>
      </c>
      <c r="J39" s="144">
        <v>563</v>
      </c>
      <c r="K39" s="144">
        <v>555</v>
      </c>
      <c r="L39" s="144">
        <v>544</v>
      </c>
      <c r="M39" s="144">
        <v>541</v>
      </c>
      <c r="N39" s="144">
        <v>539</v>
      </c>
      <c r="O39" s="144">
        <v>488</v>
      </c>
      <c r="P39" s="144">
        <v>495</v>
      </c>
      <c r="Q39" s="145">
        <v>255.47</v>
      </c>
      <c r="R39" s="145">
        <v>260.79000000000002</v>
      </c>
      <c r="S39" s="145">
        <v>267.33999999999997</v>
      </c>
      <c r="T39" s="145">
        <v>257.47000000000003</v>
      </c>
      <c r="U39" s="145">
        <v>253.35</v>
      </c>
      <c r="V39" s="145">
        <v>258.7</v>
      </c>
      <c r="W39" s="145">
        <v>255.79</v>
      </c>
      <c r="X39" s="145">
        <v>252.59</v>
      </c>
      <c r="Y39" s="145">
        <v>221.74</v>
      </c>
      <c r="Z39" s="145">
        <v>228.5</v>
      </c>
      <c r="AA39" s="145">
        <v>259.02999999999997</v>
      </c>
      <c r="AB39" s="145">
        <v>274.48</v>
      </c>
      <c r="AC39" s="145">
        <v>290.43</v>
      </c>
      <c r="AD39" s="145">
        <v>266.29000000000002</v>
      </c>
      <c r="AE39" s="144">
        <v>188284</v>
      </c>
      <c r="AF39" s="144">
        <v>194285</v>
      </c>
      <c r="AG39" s="144">
        <v>184462</v>
      </c>
      <c r="AH39" s="144">
        <v>172507</v>
      </c>
      <c r="AI39" s="144">
        <v>155809</v>
      </c>
      <c r="AJ39" s="758">
        <v>155999</v>
      </c>
      <c r="AK39" s="144">
        <v>157823</v>
      </c>
      <c r="AL39" s="144">
        <v>142210</v>
      </c>
      <c r="AM39" s="144">
        <v>123066</v>
      </c>
      <c r="AN39" s="758">
        <v>124305</v>
      </c>
      <c r="AO39" s="144">
        <v>140137</v>
      </c>
      <c r="AP39" s="144">
        <v>147946</v>
      </c>
      <c r="AQ39" s="144">
        <v>141730</v>
      </c>
      <c r="AR39" s="758">
        <v>131814</v>
      </c>
      <c r="AS39" s="144"/>
      <c r="AT39" s="144"/>
      <c r="AU39" s="144"/>
      <c r="AV39" s="144"/>
      <c r="AW39" s="144"/>
      <c r="AX39" s="144"/>
      <c r="AY39" s="144"/>
      <c r="AZ39" s="144"/>
      <c r="BA39" s="144"/>
      <c r="BB39" s="144"/>
      <c r="BC39" s="144"/>
      <c r="BD39" s="144"/>
      <c r="BE39" s="144"/>
      <c r="BF39" s="144"/>
    </row>
    <row r="40" spans="1:58">
      <c r="A40" s="143" t="s">
        <v>898</v>
      </c>
      <c r="B40" s="143" t="s">
        <v>964</v>
      </c>
      <c r="C40" s="144">
        <v>15026</v>
      </c>
      <c r="D40" s="144">
        <v>14737</v>
      </c>
      <c r="E40" s="144">
        <v>14883</v>
      </c>
      <c r="F40" s="144">
        <v>14017</v>
      </c>
      <c r="G40" s="144">
        <v>13611</v>
      </c>
      <c r="H40" s="144">
        <v>13962</v>
      </c>
      <c r="I40" s="144">
        <v>14117</v>
      </c>
      <c r="J40" s="144">
        <v>14199</v>
      </c>
      <c r="K40" s="144">
        <v>13401</v>
      </c>
      <c r="L40" s="144">
        <v>13211</v>
      </c>
      <c r="M40" s="144">
        <v>13231</v>
      </c>
      <c r="N40" s="144">
        <v>13056</v>
      </c>
      <c r="O40" s="144">
        <v>12532</v>
      </c>
      <c r="P40" s="144">
        <v>12709</v>
      </c>
      <c r="Q40" s="145">
        <v>189.51</v>
      </c>
      <c r="R40" s="145">
        <v>183.48</v>
      </c>
      <c r="S40" s="145">
        <v>194.15</v>
      </c>
      <c r="T40" s="145">
        <v>184.51</v>
      </c>
      <c r="U40" s="145">
        <v>179.23</v>
      </c>
      <c r="V40" s="145">
        <v>195.34</v>
      </c>
      <c r="W40" s="145">
        <v>182.87</v>
      </c>
      <c r="X40" s="145">
        <v>203.99</v>
      </c>
      <c r="Y40" s="145">
        <v>190.44</v>
      </c>
      <c r="Z40" s="145">
        <v>185.87</v>
      </c>
      <c r="AA40" s="145">
        <v>210.64</v>
      </c>
      <c r="AB40" s="145">
        <v>198.45</v>
      </c>
      <c r="AC40" s="145">
        <v>237.98</v>
      </c>
      <c r="AD40" s="145">
        <v>244.6</v>
      </c>
      <c r="AE40" s="144">
        <v>2847634</v>
      </c>
      <c r="AF40" s="144">
        <v>2703902</v>
      </c>
      <c r="AG40" s="144">
        <v>2889506</v>
      </c>
      <c r="AH40" s="144">
        <v>2586289</v>
      </c>
      <c r="AI40" s="144">
        <v>2439493</v>
      </c>
      <c r="AJ40" s="759">
        <v>2727368</v>
      </c>
      <c r="AK40" s="144">
        <v>2581610</v>
      </c>
      <c r="AL40" s="144">
        <v>2896524</v>
      </c>
      <c r="AM40" s="144">
        <v>2552032</v>
      </c>
      <c r="AN40" s="759">
        <v>2455571</v>
      </c>
      <c r="AO40" s="144">
        <v>2786935</v>
      </c>
      <c r="AP40" s="144">
        <v>2591020</v>
      </c>
      <c r="AQ40" s="144">
        <v>2982306</v>
      </c>
      <c r="AR40" s="759">
        <v>3108590</v>
      </c>
      <c r="AS40" s="144"/>
      <c r="AT40" s="144"/>
      <c r="AU40" s="144"/>
      <c r="AV40" s="144"/>
      <c r="AW40" s="144"/>
      <c r="AX40" s="144"/>
      <c r="AY40" s="144"/>
      <c r="AZ40" s="144"/>
      <c r="BA40" s="144"/>
      <c r="BB40" s="144"/>
      <c r="BC40" s="144"/>
      <c r="BD40" s="144"/>
      <c r="BE40" s="144"/>
      <c r="BF40" s="144"/>
    </row>
    <row r="41" spans="1:58">
      <c r="A41" s="143" t="s">
        <v>898</v>
      </c>
      <c r="B41" s="143" t="s">
        <v>965</v>
      </c>
      <c r="C41" s="144">
        <v>182</v>
      </c>
      <c r="D41" s="144">
        <v>193</v>
      </c>
      <c r="E41" s="144">
        <v>211</v>
      </c>
      <c r="F41" s="144">
        <v>224</v>
      </c>
      <c r="G41" s="144">
        <v>228</v>
      </c>
      <c r="H41" s="144">
        <v>240</v>
      </c>
      <c r="I41" s="144">
        <v>272</v>
      </c>
      <c r="J41" s="144">
        <v>291</v>
      </c>
      <c r="K41" s="144">
        <v>313</v>
      </c>
      <c r="L41" s="144">
        <v>323</v>
      </c>
      <c r="M41" s="144">
        <v>438</v>
      </c>
      <c r="N41" s="144">
        <v>466</v>
      </c>
      <c r="O41" s="144">
        <v>463</v>
      </c>
      <c r="P41" s="144">
        <v>478</v>
      </c>
      <c r="Q41" s="145">
        <v>452.88</v>
      </c>
      <c r="R41" s="145">
        <v>440.47</v>
      </c>
      <c r="S41" s="145">
        <v>460.33</v>
      </c>
      <c r="T41" s="145">
        <v>394.9</v>
      </c>
      <c r="U41" s="145">
        <v>421.32</v>
      </c>
      <c r="V41" s="145">
        <v>445.92</v>
      </c>
      <c r="W41" s="145">
        <v>447.75</v>
      </c>
      <c r="X41" s="145">
        <v>453.03</v>
      </c>
      <c r="Y41" s="145">
        <v>451.73</v>
      </c>
      <c r="Z41" s="145">
        <v>450.03</v>
      </c>
      <c r="AA41" s="145">
        <v>414.39</v>
      </c>
      <c r="AB41" s="145">
        <v>390.21</v>
      </c>
      <c r="AC41" s="145">
        <v>384.96</v>
      </c>
      <c r="AD41" s="145">
        <v>358.8</v>
      </c>
      <c r="AE41" s="144">
        <v>82425</v>
      </c>
      <c r="AF41" s="144">
        <v>85010</v>
      </c>
      <c r="AG41" s="144">
        <v>97130</v>
      </c>
      <c r="AH41" s="144">
        <v>88458</v>
      </c>
      <c r="AI41" s="144">
        <v>96062</v>
      </c>
      <c r="AJ41" s="758">
        <v>107021</v>
      </c>
      <c r="AK41" s="144">
        <v>121789</v>
      </c>
      <c r="AL41" s="144">
        <v>131831</v>
      </c>
      <c r="AM41" s="144">
        <v>141392</v>
      </c>
      <c r="AN41" s="758">
        <v>145360</v>
      </c>
      <c r="AO41" s="144">
        <v>181501</v>
      </c>
      <c r="AP41" s="144">
        <v>181839</v>
      </c>
      <c r="AQ41" s="144">
        <v>178235</v>
      </c>
      <c r="AR41" s="758">
        <v>171505</v>
      </c>
      <c r="AS41" s="144"/>
      <c r="AT41" s="144"/>
      <c r="AU41" s="144"/>
      <c r="AV41" s="144"/>
      <c r="AW41" s="144"/>
      <c r="AX41" s="144"/>
      <c r="AY41" s="144"/>
      <c r="AZ41" s="144"/>
      <c r="BA41" s="144"/>
      <c r="BB41" s="144"/>
      <c r="BC41" s="144"/>
      <c r="BD41" s="144"/>
      <c r="BE41" s="144"/>
      <c r="BF41" s="144"/>
    </row>
    <row r="42" spans="1:58">
      <c r="A42" s="143" t="s">
        <v>898</v>
      </c>
      <c r="B42" s="143" t="s">
        <v>966</v>
      </c>
      <c r="C42" s="144">
        <v>602</v>
      </c>
      <c r="D42" s="144">
        <v>607</v>
      </c>
      <c r="E42" s="144">
        <v>611</v>
      </c>
      <c r="F42" s="144">
        <v>655</v>
      </c>
      <c r="G42" s="144">
        <v>687</v>
      </c>
      <c r="H42" s="144">
        <v>739</v>
      </c>
      <c r="I42" s="144">
        <v>872</v>
      </c>
      <c r="J42" s="144">
        <v>903</v>
      </c>
      <c r="K42" s="144">
        <v>925</v>
      </c>
      <c r="L42" s="144">
        <v>959</v>
      </c>
      <c r="M42" s="144">
        <v>998</v>
      </c>
      <c r="N42" s="144">
        <v>1046</v>
      </c>
      <c r="O42" s="144">
        <v>1044</v>
      </c>
      <c r="P42" s="144">
        <v>1003</v>
      </c>
      <c r="Q42" s="145">
        <v>304.5</v>
      </c>
      <c r="R42" s="145">
        <v>302.81</v>
      </c>
      <c r="S42" s="145">
        <v>299.58</v>
      </c>
      <c r="T42" s="145">
        <v>325.08999999999997</v>
      </c>
      <c r="U42" s="145">
        <v>340.72</v>
      </c>
      <c r="V42" s="145">
        <v>289.47000000000003</v>
      </c>
      <c r="W42" s="145">
        <v>368.05</v>
      </c>
      <c r="X42" s="145">
        <v>285.68</v>
      </c>
      <c r="Y42" s="145">
        <v>299.95</v>
      </c>
      <c r="Z42" s="145">
        <v>317.66000000000003</v>
      </c>
      <c r="AA42" s="145">
        <v>293.57</v>
      </c>
      <c r="AB42" s="145">
        <v>258.44</v>
      </c>
      <c r="AC42" s="145">
        <v>230.99</v>
      </c>
      <c r="AD42" s="145">
        <v>227.77</v>
      </c>
      <c r="AE42" s="144">
        <v>183306</v>
      </c>
      <c r="AF42" s="144">
        <v>183803</v>
      </c>
      <c r="AG42" s="144">
        <v>183045</v>
      </c>
      <c r="AH42" s="144">
        <v>212933</v>
      </c>
      <c r="AI42" s="144">
        <v>234072</v>
      </c>
      <c r="AJ42" s="758">
        <v>213922</v>
      </c>
      <c r="AK42" s="144">
        <v>320943</v>
      </c>
      <c r="AL42" s="144">
        <v>257969</v>
      </c>
      <c r="AM42" s="144">
        <v>277452</v>
      </c>
      <c r="AN42" s="758">
        <v>304640</v>
      </c>
      <c r="AO42" s="144">
        <v>292983</v>
      </c>
      <c r="AP42" s="144">
        <v>270327</v>
      </c>
      <c r="AQ42" s="144">
        <v>241158</v>
      </c>
      <c r="AR42" s="758">
        <v>228456</v>
      </c>
      <c r="AS42" s="144"/>
      <c r="AT42" s="144"/>
      <c r="AU42" s="144"/>
      <c r="AV42" s="144"/>
      <c r="AW42" s="144"/>
      <c r="AX42" s="144"/>
      <c r="AY42" s="144"/>
      <c r="AZ42" s="144"/>
      <c r="BA42" s="144"/>
      <c r="BB42" s="144"/>
      <c r="BC42" s="144"/>
      <c r="BD42" s="144"/>
      <c r="BE42" s="144"/>
      <c r="BF42" s="144"/>
    </row>
    <row r="43" spans="1:58">
      <c r="A43" s="143" t="s">
        <v>898</v>
      </c>
      <c r="B43" s="143" t="s">
        <v>967</v>
      </c>
      <c r="C43" s="144">
        <v>3212</v>
      </c>
      <c r="D43" s="144">
        <v>3548</v>
      </c>
      <c r="E43" s="144">
        <v>3813</v>
      </c>
      <c r="F43" s="144">
        <v>4012</v>
      </c>
      <c r="G43" s="144">
        <v>4423</v>
      </c>
      <c r="H43" s="144">
        <v>4742</v>
      </c>
      <c r="I43" s="144">
        <v>5137</v>
      </c>
      <c r="J43" s="144">
        <v>5655</v>
      </c>
      <c r="K43" s="144">
        <v>5883</v>
      </c>
      <c r="L43" s="144">
        <v>6671</v>
      </c>
      <c r="M43" s="144">
        <v>7193</v>
      </c>
      <c r="N43" s="144">
        <v>7471</v>
      </c>
      <c r="O43" s="144">
        <v>7453</v>
      </c>
      <c r="P43" s="144">
        <v>7718</v>
      </c>
      <c r="Q43" s="145">
        <v>311.70999999999998</v>
      </c>
      <c r="R43" s="145">
        <v>372.65</v>
      </c>
      <c r="S43" s="145">
        <v>329.43</v>
      </c>
      <c r="T43" s="145">
        <v>290.02999999999997</v>
      </c>
      <c r="U43" s="145">
        <v>290.44</v>
      </c>
      <c r="V43" s="145">
        <v>277.64</v>
      </c>
      <c r="W43" s="145">
        <v>253.51</v>
      </c>
      <c r="X43" s="145">
        <v>249.87</v>
      </c>
      <c r="Y43" s="145">
        <v>248.18</v>
      </c>
      <c r="Z43" s="145">
        <v>294.11</v>
      </c>
      <c r="AA43" s="145">
        <v>271.76</v>
      </c>
      <c r="AB43" s="145">
        <v>257.8</v>
      </c>
      <c r="AC43" s="145">
        <v>249.77</v>
      </c>
      <c r="AD43" s="145">
        <v>282.37</v>
      </c>
      <c r="AE43" s="144">
        <v>1001215</v>
      </c>
      <c r="AF43" s="144">
        <v>1322148</v>
      </c>
      <c r="AG43" s="144">
        <v>1256120</v>
      </c>
      <c r="AH43" s="144">
        <v>1163586</v>
      </c>
      <c r="AI43" s="144">
        <v>1284609</v>
      </c>
      <c r="AJ43" s="758">
        <v>1316571</v>
      </c>
      <c r="AK43" s="144">
        <v>1302297</v>
      </c>
      <c r="AL43" s="144">
        <v>1413040</v>
      </c>
      <c r="AM43" s="144">
        <v>1460068</v>
      </c>
      <c r="AN43" s="758">
        <v>1962004</v>
      </c>
      <c r="AO43" s="144">
        <v>1954795</v>
      </c>
      <c r="AP43" s="144">
        <v>1926018</v>
      </c>
      <c r="AQ43" s="144">
        <v>1861563</v>
      </c>
      <c r="AR43" s="758">
        <v>2179349</v>
      </c>
      <c r="AS43" s="144"/>
      <c r="AT43" s="144"/>
      <c r="AU43" s="144"/>
      <c r="AV43" s="144"/>
      <c r="AW43" s="144"/>
      <c r="AX43" s="144"/>
      <c r="AY43" s="144"/>
      <c r="AZ43" s="144"/>
      <c r="BA43" s="144"/>
      <c r="BB43" s="144"/>
      <c r="BC43" s="144"/>
      <c r="BD43" s="144"/>
      <c r="BE43" s="144"/>
      <c r="BF43" s="144"/>
    </row>
    <row r="44" spans="1:58">
      <c r="A44" s="143" t="s">
        <v>898</v>
      </c>
      <c r="B44" s="143" t="s">
        <v>968</v>
      </c>
      <c r="C44" s="144">
        <v>437</v>
      </c>
      <c r="D44" s="144">
        <v>407</v>
      </c>
      <c r="E44" s="144">
        <v>537</v>
      </c>
      <c r="F44" s="144">
        <v>498</v>
      </c>
      <c r="G44" s="144">
        <v>505</v>
      </c>
      <c r="H44" s="144">
        <v>524</v>
      </c>
      <c r="I44" s="144">
        <v>491</v>
      </c>
      <c r="J44" s="144">
        <v>539</v>
      </c>
      <c r="K44" s="144">
        <v>549</v>
      </c>
      <c r="L44" s="144">
        <v>627</v>
      </c>
      <c r="M44" s="144">
        <v>770</v>
      </c>
      <c r="N44" s="144">
        <v>618</v>
      </c>
      <c r="O44" s="144">
        <v>617</v>
      </c>
      <c r="P44" s="144">
        <v>615</v>
      </c>
      <c r="Q44" s="145">
        <v>502.47</v>
      </c>
      <c r="R44" s="145">
        <v>490.98</v>
      </c>
      <c r="S44" s="145">
        <v>476.71</v>
      </c>
      <c r="T44" s="145">
        <v>474.35</v>
      </c>
      <c r="U44" s="145">
        <v>439.35</v>
      </c>
      <c r="V44" s="145">
        <v>442.61</v>
      </c>
      <c r="W44" s="145">
        <v>452.71</v>
      </c>
      <c r="X44" s="145">
        <v>467.3</v>
      </c>
      <c r="Y44" s="145">
        <v>454.61</v>
      </c>
      <c r="Z44" s="145">
        <v>427.49</v>
      </c>
      <c r="AA44" s="145">
        <v>449.55</v>
      </c>
      <c r="AB44" s="145">
        <v>417.89</v>
      </c>
      <c r="AC44" s="145">
        <v>401.24</v>
      </c>
      <c r="AD44" s="145">
        <v>425.76</v>
      </c>
      <c r="AE44" s="144">
        <v>219579.47043685001</v>
      </c>
      <c r="AF44" s="144">
        <v>199827.079545455</v>
      </c>
      <c r="AG44" s="144">
        <v>255991.73409090901</v>
      </c>
      <c r="AH44" s="144">
        <v>236227.723200899</v>
      </c>
      <c r="AI44" s="144">
        <v>221870.054713805</v>
      </c>
      <c r="AJ44" s="758">
        <v>231925.35314685301</v>
      </c>
      <c r="AK44" s="144">
        <v>222280.695116307</v>
      </c>
      <c r="AL44" s="144">
        <v>251874.35349378901</v>
      </c>
      <c r="AM44" s="144">
        <v>249578.78750000001</v>
      </c>
      <c r="AN44" s="758">
        <v>268033.44444444397</v>
      </c>
      <c r="AO44" s="144">
        <v>346153.46026775602</v>
      </c>
      <c r="AP44" s="144">
        <v>258254.55298148</v>
      </c>
      <c r="AQ44" s="144">
        <v>247565.584350869</v>
      </c>
      <c r="AR44" s="758">
        <v>261845</v>
      </c>
      <c r="AS44" s="144"/>
      <c r="AT44" s="144"/>
      <c r="AU44" s="144"/>
      <c r="AV44" s="144"/>
      <c r="AW44" s="144"/>
      <c r="AX44" s="144"/>
      <c r="AY44" s="144"/>
      <c r="AZ44" s="144"/>
      <c r="BA44" s="144"/>
      <c r="BB44" s="144"/>
      <c r="BC44" s="144"/>
      <c r="BD44" s="144"/>
      <c r="BE44" s="144"/>
      <c r="BF44" s="144"/>
    </row>
    <row r="45" spans="1:58">
      <c r="A45" s="143" t="s">
        <v>898</v>
      </c>
      <c r="B45" s="143" t="s">
        <v>969</v>
      </c>
      <c r="C45" s="144">
        <v>2912</v>
      </c>
      <c r="D45" s="144">
        <v>2665</v>
      </c>
      <c r="E45" s="144">
        <v>2809</v>
      </c>
      <c r="F45" s="144">
        <v>2212</v>
      </c>
      <c r="G45" s="144">
        <v>2546</v>
      </c>
      <c r="H45" s="144">
        <v>2562</v>
      </c>
      <c r="I45" s="144">
        <v>2407</v>
      </c>
      <c r="J45" s="144">
        <v>2517</v>
      </c>
      <c r="K45" s="144">
        <v>2478</v>
      </c>
      <c r="L45" s="144">
        <v>2473</v>
      </c>
      <c r="M45" s="144">
        <v>2612</v>
      </c>
      <c r="N45" s="144">
        <v>2699</v>
      </c>
      <c r="O45" s="144">
        <v>2402</v>
      </c>
      <c r="P45" s="144">
        <v>2481</v>
      </c>
      <c r="Q45" s="145">
        <v>809.63</v>
      </c>
      <c r="R45" s="145">
        <v>762.84</v>
      </c>
      <c r="S45" s="145">
        <v>739.09</v>
      </c>
      <c r="T45" s="145">
        <v>697.36</v>
      </c>
      <c r="U45" s="145">
        <v>723.22</v>
      </c>
      <c r="V45" s="145">
        <v>675.42</v>
      </c>
      <c r="W45" s="145">
        <v>771.41</v>
      </c>
      <c r="X45" s="145">
        <v>746.24</v>
      </c>
      <c r="Y45" s="145">
        <v>689.06</v>
      </c>
      <c r="Z45" s="145">
        <v>705.19</v>
      </c>
      <c r="AA45" s="145">
        <v>610.80999999999995</v>
      </c>
      <c r="AB45" s="145">
        <v>588.88</v>
      </c>
      <c r="AC45" s="145">
        <v>680.56</v>
      </c>
      <c r="AD45" s="145">
        <v>713.28</v>
      </c>
      <c r="AE45" s="144">
        <v>2357657</v>
      </c>
      <c r="AF45" s="144">
        <v>2032964</v>
      </c>
      <c r="AG45" s="144">
        <v>2076097</v>
      </c>
      <c r="AH45" s="144">
        <v>1542571</v>
      </c>
      <c r="AI45" s="144">
        <v>1841327</v>
      </c>
      <c r="AJ45" s="758">
        <v>1730420</v>
      </c>
      <c r="AK45" s="144">
        <v>1856773</v>
      </c>
      <c r="AL45" s="144">
        <v>1878293</v>
      </c>
      <c r="AM45" s="144">
        <v>1707501</v>
      </c>
      <c r="AN45" s="758">
        <v>1743933</v>
      </c>
      <c r="AO45" s="144">
        <v>1595437</v>
      </c>
      <c r="AP45" s="144">
        <v>1589376</v>
      </c>
      <c r="AQ45" s="144">
        <v>1634700</v>
      </c>
      <c r="AR45" s="758">
        <v>1769639</v>
      </c>
      <c r="AS45" s="144"/>
      <c r="AT45" s="144"/>
      <c r="AU45" s="144"/>
      <c r="AV45" s="144"/>
      <c r="AW45" s="144"/>
      <c r="AX45" s="144"/>
      <c r="AY45" s="144"/>
      <c r="AZ45" s="144"/>
      <c r="BA45" s="144"/>
      <c r="BB45" s="144"/>
      <c r="BC45" s="144"/>
      <c r="BD45" s="144"/>
      <c r="BE45" s="144"/>
      <c r="BF45" s="144"/>
    </row>
    <row r="46" spans="1:58">
      <c r="A46" s="143" t="s">
        <v>898</v>
      </c>
      <c r="B46" s="143" t="s">
        <v>970</v>
      </c>
      <c r="C46" s="144">
        <v>1934</v>
      </c>
      <c r="D46" s="144">
        <v>1979</v>
      </c>
      <c r="E46" s="144">
        <v>2012</v>
      </c>
      <c r="F46" s="144">
        <v>1993</v>
      </c>
      <c r="G46" s="144">
        <v>1948</v>
      </c>
      <c r="H46" s="144">
        <v>1931</v>
      </c>
      <c r="I46" s="144">
        <v>1953</v>
      </c>
      <c r="J46" s="144">
        <v>1962</v>
      </c>
      <c r="K46" s="144">
        <v>1990</v>
      </c>
      <c r="L46" s="144">
        <v>2035</v>
      </c>
      <c r="M46" s="144">
        <v>2054</v>
      </c>
      <c r="N46" s="144">
        <v>2050</v>
      </c>
      <c r="O46" s="144">
        <v>2025</v>
      </c>
      <c r="P46" s="144">
        <v>1999</v>
      </c>
      <c r="Q46" s="145">
        <v>2830.63</v>
      </c>
      <c r="R46" s="145">
        <v>2742.85</v>
      </c>
      <c r="S46" s="145">
        <v>2657.04</v>
      </c>
      <c r="T46" s="145">
        <v>2633.58</v>
      </c>
      <c r="U46" s="145">
        <v>2869.66</v>
      </c>
      <c r="V46" s="145">
        <v>2956.72</v>
      </c>
      <c r="W46" s="145">
        <v>3069.35</v>
      </c>
      <c r="X46" s="145">
        <v>2943.04</v>
      </c>
      <c r="Y46" s="145">
        <v>2527.88</v>
      </c>
      <c r="Z46" s="145">
        <v>2465.1</v>
      </c>
      <c r="AA46" s="145">
        <v>2288.14</v>
      </c>
      <c r="AB46" s="145">
        <v>2466</v>
      </c>
      <c r="AC46" s="145">
        <v>2380.2199999999998</v>
      </c>
      <c r="AD46" s="145">
        <v>2132.4499999999998</v>
      </c>
      <c r="AE46" s="144">
        <v>5474437</v>
      </c>
      <c r="AF46" s="144">
        <v>5428109.6190476203</v>
      </c>
      <c r="AG46" s="144">
        <v>5345961.8571428601</v>
      </c>
      <c r="AH46" s="144">
        <v>5248727.1111111101</v>
      </c>
      <c r="AI46" s="144">
        <v>5590091</v>
      </c>
      <c r="AJ46" s="758">
        <v>5709435.25</v>
      </c>
      <c r="AK46" s="144">
        <v>5994445.4444444403</v>
      </c>
      <c r="AL46" s="144">
        <v>5774241.7777777798</v>
      </c>
      <c r="AM46" s="144">
        <v>5030479.4305555597</v>
      </c>
      <c r="AN46" s="758">
        <v>5016470.7361111101</v>
      </c>
      <c r="AO46" s="144">
        <v>4699832</v>
      </c>
      <c r="AP46" s="144">
        <v>5055295</v>
      </c>
      <c r="AQ46" s="144">
        <v>4819939</v>
      </c>
      <c r="AR46" s="758">
        <v>4262765</v>
      </c>
      <c r="AS46" s="144"/>
      <c r="AT46" s="144"/>
      <c r="AU46" s="144"/>
      <c r="AV46" s="144"/>
      <c r="AW46" s="144"/>
      <c r="AX46" s="144"/>
      <c r="AY46" s="144"/>
      <c r="AZ46" s="144"/>
      <c r="BA46" s="144"/>
      <c r="BB46" s="144"/>
      <c r="BC46" s="144"/>
      <c r="BD46" s="144"/>
      <c r="BE46" s="144"/>
      <c r="BF46" s="144"/>
    </row>
    <row r="47" spans="1:58">
      <c r="A47" s="143" t="s">
        <v>898</v>
      </c>
      <c r="B47" s="143" t="s">
        <v>971</v>
      </c>
      <c r="C47" s="144">
        <v>5283</v>
      </c>
      <c r="D47" s="144">
        <v>5051</v>
      </c>
      <c r="E47" s="144">
        <v>5358</v>
      </c>
      <c r="F47" s="144">
        <v>4703</v>
      </c>
      <c r="G47" s="144">
        <v>4999</v>
      </c>
      <c r="H47" s="144">
        <v>5017</v>
      </c>
      <c r="I47" s="144">
        <v>4851</v>
      </c>
      <c r="J47" s="144">
        <v>5018</v>
      </c>
      <c r="K47" s="144">
        <v>5017</v>
      </c>
      <c r="L47" s="144">
        <v>5135</v>
      </c>
      <c r="M47" s="144">
        <v>5436</v>
      </c>
      <c r="N47" s="144">
        <v>5367</v>
      </c>
      <c r="O47" s="144">
        <v>5044</v>
      </c>
      <c r="P47" s="144">
        <v>5095</v>
      </c>
      <c r="Q47" s="145">
        <v>1524.07</v>
      </c>
      <c r="R47" s="145">
        <v>1516.71</v>
      </c>
      <c r="S47" s="145">
        <v>1433.01</v>
      </c>
      <c r="T47" s="145">
        <v>1494.26</v>
      </c>
      <c r="U47" s="145">
        <v>1530.96</v>
      </c>
      <c r="V47" s="145">
        <v>1529.16</v>
      </c>
      <c r="W47" s="145">
        <v>1664.3</v>
      </c>
      <c r="X47" s="145">
        <v>1575.21</v>
      </c>
      <c r="Y47" s="145">
        <v>1392.78</v>
      </c>
      <c r="Z47" s="145">
        <v>1368.73</v>
      </c>
      <c r="AA47" s="145">
        <v>1221.75</v>
      </c>
      <c r="AB47" s="145">
        <v>1286.18</v>
      </c>
      <c r="AC47" s="145">
        <v>1328.75</v>
      </c>
      <c r="AD47" s="145">
        <v>1235.3800000000001</v>
      </c>
      <c r="AE47" s="144">
        <v>8051673.4704368496</v>
      </c>
      <c r="AF47" s="144">
        <v>7660900.6985930698</v>
      </c>
      <c r="AG47" s="144">
        <v>7678050.5912337704</v>
      </c>
      <c r="AH47" s="144">
        <v>7027525.8343120096</v>
      </c>
      <c r="AI47" s="144">
        <v>7653288.0547138099</v>
      </c>
      <c r="AJ47" s="759">
        <v>7671780.6031468501</v>
      </c>
      <c r="AK47" s="144">
        <v>8073499.1395607498</v>
      </c>
      <c r="AL47" s="144">
        <v>7904409.13127157</v>
      </c>
      <c r="AM47" s="144">
        <v>6987559.2180555603</v>
      </c>
      <c r="AN47" s="759">
        <v>7028437.1805555597</v>
      </c>
      <c r="AO47" s="144">
        <v>6641422.4602677599</v>
      </c>
      <c r="AP47" s="144">
        <v>6902925.55298148</v>
      </c>
      <c r="AQ47" s="144">
        <v>6702204.58435087</v>
      </c>
      <c r="AR47" s="759">
        <v>6294249</v>
      </c>
      <c r="AS47" s="144"/>
      <c r="AT47" s="144"/>
      <c r="AU47" s="144"/>
      <c r="AV47" s="144"/>
      <c r="AW47" s="144"/>
      <c r="AX47" s="144"/>
      <c r="AY47" s="144"/>
      <c r="AZ47" s="144"/>
      <c r="BA47" s="144"/>
      <c r="BB47" s="144"/>
      <c r="BC47" s="144"/>
      <c r="BD47" s="144"/>
      <c r="BE47" s="144"/>
      <c r="BF47" s="144"/>
    </row>
    <row r="48" spans="1:58">
      <c r="A48" s="143" t="s">
        <v>898</v>
      </c>
      <c r="B48" s="143" t="s">
        <v>972</v>
      </c>
      <c r="C48" s="144">
        <v>2590</v>
      </c>
      <c r="D48" s="144">
        <v>2718</v>
      </c>
      <c r="E48" s="144">
        <v>2839</v>
      </c>
      <c r="F48" s="144">
        <v>2887</v>
      </c>
      <c r="G48" s="144">
        <v>2858</v>
      </c>
      <c r="H48" s="144">
        <v>2930</v>
      </c>
      <c r="I48" s="144">
        <v>3249</v>
      </c>
      <c r="J48" s="144">
        <v>3268</v>
      </c>
      <c r="K48" s="144">
        <v>3369</v>
      </c>
      <c r="L48" s="144">
        <v>3860</v>
      </c>
      <c r="M48" s="144">
        <v>4160</v>
      </c>
      <c r="N48" s="144">
        <v>4122</v>
      </c>
      <c r="O48" s="144">
        <v>4349</v>
      </c>
      <c r="P48" s="144">
        <v>4147</v>
      </c>
      <c r="Q48" s="145">
        <v>71.930000000000007</v>
      </c>
      <c r="R48" s="145">
        <v>73.92</v>
      </c>
      <c r="S48" s="145">
        <v>62.79</v>
      </c>
      <c r="T48" s="145">
        <v>73.59</v>
      </c>
      <c r="U48" s="145">
        <v>70.180000000000007</v>
      </c>
      <c r="V48" s="145">
        <v>68.81</v>
      </c>
      <c r="W48" s="145">
        <v>77.7</v>
      </c>
      <c r="X48" s="145">
        <v>74.42</v>
      </c>
      <c r="Y48" s="145">
        <v>71.87</v>
      </c>
      <c r="Z48" s="145">
        <v>76.19</v>
      </c>
      <c r="AA48" s="145">
        <v>72.62</v>
      </c>
      <c r="AB48" s="145">
        <v>69.760000000000005</v>
      </c>
      <c r="AC48" s="145">
        <v>46.1</v>
      </c>
      <c r="AD48" s="145">
        <v>71.099999999999994</v>
      </c>
      <c r="AE48" s="144">
        <v>186303</v>
      </c>
      <c r="AF48" s="144">
        <v>200905</v>
      </c>
      <c r="AG48" s="144">
        <v>178260</v>
      </c>
      <c r="AH48" s="144">
        <v>212455</v>
      </c>
      <c r="AI48" s="144">
        <v>200577</v>
      </c>
      <c r="AJ48" s="759">
        <v>201603</v>
      </c>
      <c r="AK48" s="144">
        <v>252444</v>
      </c>
      <c r="AL48" s="144">
        <v>243189</v>
      </c>
      <c r="AM48" s="144">
        <v>242144</v>
      </c>
      <c r="AN48" s="759">
        <v>294103</v>
      </c>
      <c r="AO48" s="144">
        <v>302118</v>
      </c>
      <c r="AP48" s="144">
        <v>287541</v>
      </c>
      <c r="AQ48" s="144">
        <v>200487</v>
      </c>
      <c r="AR48" s="759">
        <v>294847</v>
      </c>
      <c r="AS48" s="144"/>
      <c r="AT48" s="144"/>
      <c r="AU48" s="144"/>
      <c r="AV48" s="144"/>
      <c r="AW48" s="144"/>
      <c r="AX48" s="144"/>
      <c r="AY48" s="144"/>
      <c r="AZ48" s="144"/>
      <c r="BA48" s="144"/>
      <c r="BB48" s="144"/>
      <c r="BC48" s="144"/>
      <c r="BD48" s="144"/>
      <c r="BE48" s="144"/>
      <c r="BF48" s="144"/>
    </row>
    <row r="49" spans="1:58">
      <c r="A49" s="143" t="s">
        <v>898</v>
      </c>
      <c r="B49" s="143" t="s">
        <v>973</v>
      </c>
      <c r="C49" s="144">
        <v>2885</v>
      </c>
      <c r="D49" s="144">
        <v>2911</v>
      </c>
      <c r="E49" s="144">
        <v>3001</v>
      </c>
      <c r="F49" s="144">
        <v>3254</v>
      </c>
      <c r="G49" s="144">
        <v>3356</v>
      </c>
      <c r="H49" s="144">
        <v>3433</v>
      </c>
      <c r="I49" s="144">
        <v>3786</v>
      </c>
      <c r="J49" s="144">
        <v>3979</v>
      </c>
      <c r="K49" s="144">
        <v>4076</v>
      </c>
      <c r="L49" s="144">
        <v>4198</v>
      </c>
      <c r="M49" s="144">
        <v>4471</v>
      </c>
      <c r="N49" s="144">
        <v>4356</v>
      </c>
      <c r="O49" s="144">
        <v>4056</v>
      </c>
      <c r="P49" s="144">
        <v>4200</v>
      </c>
      <c r="Q49" s="145">
        <v>482.16</v>
      </c>
      <c r="R49" s="145">
        <v>410.25</v>
      </c>
      <c r="S49" s="145">
        <v>449.16</v>
      </c>
      <c r="T49" s="145">
        <v>452.34</v>
      </c>
      <c r="U49" s="145">
        <v>452.29</v>
      </c>
      <c r="V49" s="145">
        <v>454.67</v>
      </c>
      <c r="W49" s="145">
        <v>392.03</v>
      </c>
      <c r="X49" s="145">
        <v>467.55</v>
      </c>
      <c r="Y49" s="145">
        <v>403.42</v>
      </c>
      <c r="Z49" s="145">
        <v>466.33</v>
      </c>
      <c r="AA49" s="145">
        <v>389.16</v>
      </c>
      <c r="AB49" s="145">
        <v>404.99</v>
      </c>
      <c r="AC49" s="145">
        <v>362.14</v>
      </c>
      <c r="AD49" s="145">
        <v>449.62</v>
      </c>
      <c r="AE49" s="144">
        <v>1391040</v>
      </c>
      <c r="AF49" s="144">
        <v>1194248</v>
      </c>
      <c r="AG49" s="144">
        <v>1347940</v>
      </c>
      <c r="AH49" s="144">
        <v>1471921</v>
      </c>
      <c r="AI49" s="144">
        <v>1517885</v>
      </c>
      <c r="AJ49" s="758">
        <v>1560869</v>
      </c>
      <c r="AK49" s="144">
        <v>1484214</v>
      </c>
      <c r="AL49" s="144">
        <v>1860388</v>
      </c>
      <c r="AM49" s="144">
        <v>1644357</v>
      </c>
      <c r="AN49" s="758">
        <v>1957655</v>
      </c>
      <c r="AO49" s="144">
        <v>1739926</v>
      </c>
      <c r="AP49" s="144">
        <v>1764146</v>
      </c>
      <c r="AQ49" s="144">
        <v>1468831</v>
      </c>
      <c r="AR49" s="758">
        <v>1888394</v>
      </c>
      <c r="AS49" s="144"/>
      <c r="AT49" s="144"/>
      <c r="AU49" s="144"/>
      <c r="AV49" s="144"/>
      <c r="AW49" s="144"/>
      <c r="AX49" s="144"/>
      <c r="AY49" s="144"/>
      <c r="AZ49" s="144"/>
      <c r="BA49" s="144"/>
      <c r="BB49" s="144"/>
      <c r="BC49" s="144"/>
      <c r="BD49" s="144"/>
      <c r="BE49" s="144"/>
      <c r="BF49" s="144"/>
    </row>
    <row r="50" spans="1:58">
      <c r="A50" s="143" t="s">
        <v>898</v>
      </c>
      <c r="B50" s="143" t="s">
        <v>974</v>
      </c>
      <c r="C50" s="144">
        <v>0</v>
      </c>
      <c r="D50" s="144">
        <v>0</v>
      </c>
      <c r="E50" s="144">
        <v>0</v>
      </c>
      <c r="F50" s="144">
        <v>0</v>
      </c>
      <c r="G50" s="144">
        <v>0</v>
      </c>
      <c r="H50" s="144">
        <v>0</v>
      </c>
      <c r="I50" s="144">
        <v>0</v>
      </c>
      <c r="J50" s="144">
        <v>9036</v>
      </c>
      <c r="K50" s="144">
        <v>9305</v>
      </c>
      <c r="L50" s="144">
        <v>10027</v>
      </c>
      <c r="M50" s="144">
        <v>10894</v>
      </c>
      <c r="N50" s="144">
        <v>11249</v>
      </c>
      <c r="O50" s="144">
        <v>9917</v>
      </c>
      <c r="P50" s="144">
        <v>10271</v>
      </c>
      <c r="Q50" s="145"/>
      <c r="R50" s="145"/>
      <c r="S50" s="145"/>
      <c r="T50" s="145"/>
      <c r="U50" s="145"/>
      <c r="V50" s="145"/>
      <c r="W50" s="145"/>
      <c r="X50" s="145">
        <v>376.77</v>
      </c>
      <c r="Y50" s="145">
        <v>375.14</v>
      </c>
      <c r="Z50" s="145">
        <v>372.4</v>
      </c>
      <c r="AA50" s="145">
        <v>354.02</v>
      </c>
      <c r="AB50" s="145">
        <v>377.3</v>
      </c>
      <c r="AC50" s="145">
        <v>383.35</v>
      </c>
      <c r="AD50" s="145">
        <v>382.33</v>
      </c>
      <c r="AE50" s="144">
        <v>0</v>
      </c>
      <c r="AF50" s="144">
        <v>0</v>
      </c>
      <c r="AG50" s="144">
        <v>0</v>
      </c>
      <c r="AH50" s="144">
        <v>0</v>
      </c>
      <c r="AI50" s="144">
        <v>0</v>
      </c>
      <c r="AJ50" s="758">
        <v>0</v>
      </c>
      <c r="AK50" s="144">
        <v>0</v>
      </c>
      <c r="AL50" s="144">
        <v>3404531</v>
      </c>
      <c r="AM50" s="144">
        <v>3490704</v>
      </c>
      <c r="AN50" s="758">
        <v>3734083</v>
      </c>
      <c r="AO50" s="144">
        <v>3856717</v>
      </c>
      <c r="AP50" s="144">
        <v>4244216</v>
      </c>
      <c r="AQ50" s="144">
        <v>3801661</v>
      </c>
      <c r="AR50" s="758">
        <v>3926864</v>
      </c>
      <c r="AS50" s="144"/>
      <c r="AT50" s="144"/>
      <c r="AU50" s="144"/>
      <c r="AV50" s="144"/>
      <c r="AW50" s="144"/>
      <c r="AX50" s="144"/>
      <c r="AY50" s="144"/>
      <c r="AZ50" s="144"/>
      <c r="BA50" s="144"/>
      <c r="BB50" s="144"/>
      <c r="BC50" s="144"/>
      <c r="BD50" s="144"/>
      <c r="BE50" s="144"/>
      <c r="BF50" s="144"/>
    </row>
    <row r="51" spans="1:58">
      <c r="A51" s="143" t="s">
        <v>898</v>
      </c>
      <c r="B51" s="143" t="s">
        <v>975</v>
      </c>
      <c r="C51" s="144">
        <v>0</v>
      </c>
      <c r="D51" s="144">
        <v>0</v>
      </c>
      <c r="E51" s="144">
        <v>0</v>
      </c>
      <c r="F51" s="144">
        <v>0</v>
      </c>
      <c r="G51" s="144">
        <v>0</v>
      </c>
      <c r="H51" s="144">
        <v>0</v>
      </c>
      <c r="I51" s="144">
        <v>0</v>
      </c>
      <c r="J51" s="144">
        <v>4559</v>
      </c>
      <c r="K51" s="144">
        <v>4374</v>
      </c>
      <c r="L51" s="144">
        <v>4706</v>
      </c>
      <c r="M51" s="144">
        <v>5198</v>
      </c>
      <c r="N51" s="144">
        <v>5011</v>
      </c>
      <c r="O51" s="144">
        <v>4481</v>
      </c>
      <c r="P51" s="144">
        <v>4633</v>
      </c>
      <c r="Q51" s="145"/>
      <c r="R51" s="145"/>
      <c r="S51" s="145"/>
      <c r="T51" s="145"/>
      <c r="U51" s="145"/>
      <c r="V51" s="145"/>
      <c r="W51" s="145"/>
      <c r="X51" s="145">
        <v>622.46</v>
      </c>
      <c r="Y51" s="145">
        <v>531.42999999999995</v>
      </c>
      <c r="Z51" s="145">
        <v>528.79</v>
      </c>
      <c r="AA51" s="145">
        <v>505.51</v>
      </c>
      <c r="AB51" s="145">
        <v>560.87</v>
      </c>
      <c r="AC51" s="145">
        <v>528.35</v>
      </c>
      <c r="AD51" s="145">
        <v>556.42999999999995</v>
      </c>
      <c r="AE51" s="144">
        <v>0</v>
      </c>
      <c r="AF51" s="144">
        <v>0</v>
      </c>
      <c r="AG51" s="144">
        <v>0</v>
      </c>
      <c r="AH51" s="144">
        <v>0</v>
      </c>
      <c r="AI51" s="144">
        <v>0</v>
      </c>
      <c r="AJ51" s="758">
        <v>0</v>
      </c>
      <c r="AK51" s="144">
        <v>0</v>
      </c>
      <c r="AL51" s="144">
        <v>2837811</v>
      </c>
      <c r="AM51" s="144">
        <v>2324476</v>
      </c>
      <c r="AN51" s="758">
        <v>2488487</v>
      </c>
      <c r="AO51" s="144">
        <v>2627654</v>
      </c>
      <c r="AP51" s="144">
        <v>2810522</v>
      </c>
      <c r="AQ51" s="144">
        <v>2367537</v>
      </c>
      <c r="AR51" s="758">
        <v>2577921</v>
      </c>
      <c r="AS51" s="144"/>
      <c r="AT51" s="144"/>
      <c r="AU51" s="144"/>
      <c r="AV51" s="144"/>
      <c r="AW51" s="144"/>
      <c r="AX51" s="144"/>
      <c r="AY51" s="144"/>
      <c r="AZ51" s="144"/>
      <c r="BA51" s="144"/>
      <c r="BB51" s="144"/>
      <c r="BC51" s="144"/>
      <c r="BD51" s="144"/>
      <c r="BE51" s="144"/>
      <c r="BF51" s="144"/>
    </row>
    <row r="52" spans="1:58">
      <c r="A52" s="143" t="s">
        <v>898</v>
      </c>
      <c r="B52" s="143" t="s">
        <v>976</v>
      </c>
      <c r="C52" s="144">
        <v>14501</v>
      </c>
      <c r="D52" s="144">
        <v>13586</v>
      </c>
      <c r="E52" s="144">
        <v>12283</v>
      </c>
      <c r="F52" s="144">
        <v>12272</v>
      </c>
      <c r="G52" s="144">
        <v>12452</v>
      </c>
      <c r="H52" s="144">
        <v>12797</v>
      </c>
      <c r="I52" s="144">
        <v>13612</v>
      </c>
      <c r="J52" s="144">
        <v>13595</v>
      </c>
      <c r="K52" s="144">
        <v>13679</v>
      </c>
      <c r="L52" s="144">
        <v>14733</v>
      </c>
      <c r="M52" s="144">
        <v>16092</v>
      </c>
      <c r="N52" s="144">
        <v>16260</v>
      </c>
      <c r="O52" s="144">
        <v>14398</v>
      </c>
      <c r="P52" s="144">
        <v>14904</v>
      </c>
      <c r="Q52" s="145">
        <v>428.78</v>
      </c>
      <c r="R52" s="145">
        <v>462.57</v>
      </c>
      <c r="S52" s="145">
        <v>450.47</v>
      </c>
      <c r="T52" s="145">
        <v>473.64</v>
      </c>
      <c r="U52" s="145">
        <v>454.52</v>
      </c>
      <c r="V52" s="145">
        <v>462.25</v>
      </c>
      <c r="W52" s="145">
        <v>435.62</v>
      </c>
      <c r="X52" s="145">
        <v>459.16</v>
      </c>
      <c r="Y52" s="145">
        <v>425.12</v>
      </c>
      <c r="Z52" s="145">
        <v>422.36</v>
      </c>
      <c r="AA52" s="145">
        <v>402.96</v>
      </c>
      <c r="AB52" s="145">
        <v>433.87</v>
      </c>
      <c r="AC52" s="145">
        <v>428.48</v>
      </c>
      <c r="AD52" s="145">
        <v>436.45</v>
      </c>
      <c r="AE52" s="144">
        <v>6217701</v>
      </c>
      <c r="AF52" s="144">
        <v>6284501</v>
      </c>
      <c r="AG52" s="144">
        <v>5533090</v>
      </c>
      <c r="AH52" s="144">
        <v>5812453</v>
      </c>
      <c r="AI52" s="144">
        <v>5659734</v>
      </c>
      <c r="AJ52" s="759">
        <v>5915399</v>
      </c>
      <c r="AK52" s="144">
        <v>5929660</v>
      </c>
      <c r="AL52" s="144">
        <v>6242342</v>
      </c>
      <c r="AM52" s="144">
        <v>5815180</v>
      </c>
      <c r="AN52" s="759">
        <v>6222570</v>
      </c>
      <c r="AO52" s="144">
        <v>6484371</v>
      </c>
      <c r="AP52" s="144">
        <v>7054738</v>
      </c>
      <c r="AQ52" s="144">
        <v>6169198</v>
      </c>
      <c r="AR52" s="759">
        <v>6504785</v>
      </c>
      <c r="AS52" s="144"/>
      <c r="AT52" s="144"/>
      <c r="AU52" s="144"/>
      <c r="AV52" s="144"/>
      <c r="AW52" s="144"/>
      <c r="AX52" s="144"/>
      <c r="AY52" s="144"/>
      <c r="AZ52" s="144"/>
      <c r="BA52" s="144"/>
      <c r="BB52" s="144"/>
      <c r="BC52" s="144"/>
      <c r="BD52" s="144"/>
      <c r="BE52" s="144"/>
      <c r="BF52" s="144"/>
    </row>
    <row r="53" spans="1:58">
      <c r="A53" s="143" t="s">
        <v>898</v>
      </c>
      <c r="B53" s="143" t="s">
        <v>977</v>
      </c>
      <c r="C53" s="144">
        <v>1406</v>
      </c>
      <c r="D53" s="144">
        <v>1785</v>
      </c>
      <c r="E53" s="144">
        <v>1675</v>
      </c>
      <c r="F53" s="144">
        <v>1865</v>
      </c>
      <c r="G53" s="144">
        <v>1640</v>
      </c>
      <c r="H53" s="144">
        <v>1591</v>
      </c>
      <c r="I53" s="144">
        <v>1491</v>
      </c>
      <c r="J53" s="144">
        <v>1577</v>
      </c>
      <c r="K53" s="144">
        <v>1557</v>
      </c>
      <c r="L53" s="144">
        <v>1498</v>
      </c>
      <c r="M53" s="144">
        <v>1617</v>
      </c>
      <c r="N53" s="144">
        <v>1608</v>
      </c>
      <c r="O53" s="144">
        <v>1603</v>
      </c>
      <c r="P53" s="144">
        <v>1566</v>
      </c>
      <c r="Q53" s="145">
        <v>415.01</v>
      </c>
      <c r="R53" s="145">
        <v>411.31</v>
      </c>
      <c r="S53" s="145">
        <v>426.09</v>
      </c>
      <c r="T53" s="145">
        <v>327.22000000000003</v>
      </c>
      <c r="U53" s="145">
        <v>344.97</v>
      </c>
      <c r="V53" s="145">
        <v>352.91</v>
      </c>
      <c r="W53" s="145">
        <v>325.22000000000003</v>
      </c>
      <c r="X53" s="145">
        <v>364.01</v>
      </c>
      <c r="Y53" s="145">
        <v>350.45</v>
      </c>
      <c r="Z53" s="145">
        <v>340.39</v>
      </c>
      <c r="AA53" s="145">
        <v>347.99</v>
      </c>
      <c r="AB53" s="145">
        <v>334.14</v>
      </c>
      <c r="AC53" s="145">
        <v>354.92</v>
      </c>
      <c r="AD53" s="145">
        <v>334.79</v>
      </c>
      <c r="AE53" s="144">
        <v>583509</v>
      </c>
      <c r="AF53" s="144">
        <v>734195</v>
      </c>
      <c r="AG53" s="144">
        <v>713706</v>
      </c>
      <c r="AH53" s="144">
        <v>610260</v>
      </c>
      <c r="AI53" s="144">
        <v>565751</v>
      </c>
      <c r="AJ53" s="758">
        <v>561484</v>
      </c>
      <c r="AK53" s="144">
        <v>484900</v>
      </c>
      <c r="AL53" s="144">
        <v>574040</v>
      </c>
      <c r="AM53" s="144">
        <v>545647</v>
      </c>
      <c r="AN53" s="758">
        <v>509902</v>
      </c>
      <c r="AO53" s="144">
        <v>562695</v>
      </c>
      <c r="AP53" s="144">
        <v>537290</v>
      </c>
      <c r="AQ53" s="144">
        <v>568932</v>
      </c>
      <c r="AR53" s="758">
        <v>524278</v>
      </c>
      <c r="AS53" s="144"/>
      <c r="AT53" s="144"/>
      <c r="AU53" s="144"/>
      <c r="AV53" s="144"/>
      <c r="AW53" s="144"/>
      <c r="AX53" s="144"/>
      <c r="AY53" s="144"/>
      <c r="AZ53" s="144"/>
      <c r="BA53" s="144"/>
      <c r="BB53" s="144"/>
      <c r="BC53" s="144"/>
      <c r="BD53" s="144"/>
      <c r="BE53" s="144"/>
      <c r="BF53" s="144"/>
    </row>
    <row r="54" spans="1:58">
      <c r="A54" s="143" t="s">
        <v>898</v>
      </c>
      <c r="B54" s="143" t="s">
        <v>978</v>
      </c>
      <c r="C54" s="144">
        <v>2604</v>
      </c>
      <c r="D54" s="144">
        <v>2712</v>
      </c>
      <c r="E54" s="144">
        <v>2709</v>
      </c>
      <c r="F54" s="144">
        <v>2932</v>
      </c>
      <c r="G54" s="144">
        <v>2930</v>
      </c>
      <c r="H54" s="144">
        <v>2939</v>
      </c>
      <c r="I54" s="144">
        <v>3171</v>
      </c>
      <c r="J54" s="144">
        <v>3268</v>
      </c>
      <c r="K54" s="144">
        <v>3311</v>
      </c>
      <c r="L54" s="144">
        <v>3515</v>
      </c>
      <c r="M54" s="144">
        <v>3532</v>
      </c>
      <c r="N54" s="144">
        <v>3781</v>
      </c>
      <c r="O54" s="144">
        <v>3955</v>
      </c>
      <c r="P54" s="144">
        <v>3999</v>
      </c>
      <c r="Q54" s="145">
        <v>231.38</v>
      </c>
      <c r="R54" s="145">
        <v>231.25</v>
      </c>
      <c r="S54" s="145">
        <v>222.48</v>
      </c>
      <c r="T54" s="145">
        <v>212.36</v>
      </c>
      <c r="U54" s="145">
        <v>208.28</v>
      </c>
      <c r="V54" s="145">
        <v>213.87</v>
      </c>
      <c r="W54" s="145">
        <v>206.4</v>
      </c>
      <c r="X54" s="145">
        <v>202.57</v>
      </c>
      <c r="Y54" s="145">
        <v>188.32</v>
      </c>
      <c r="Z54" s="145">
        <v>202.52</v>
      </c>
      <c r="AA54" s="145">
        <v>163.71</v>
      </c>
      <c r="AB54" s="145">
        <v>175.64</v>
      </c>
      <c r="AC54" s="145">
        <v>125.74</v>
      </c>
      <c r="AD54" s="145">
        <v>140.26</v>
      </c>
      <c r="AE54" s="144">
        <v>602526</v>
      </c>
      <c r="AF54" s="144">
        <v>627151</v>
      </c>
      <c r="AG54" s="144">
        <v>602701</v>
      </c>
      <c r="AH54" s="144">
        <v>622642</v>
      </c>
      <c r="AI54" s="144">
        <v>610254</v>
      </c>
      <c r="AJ54" s="758">
        <v>628556</v>
      </c>
      <c r="AK54" s="144">
        <v>654497</v>
      </c>
      <c r="AL54" s="144">
        <v>662012</v>
      </c>
      <c r="AM54" s="144">
        <v>623528</v>
      </c>
      <c r="AN54" s="758">
        <v>711844</v>
      </c>
      <c r="AO54" s="144">
        <v>578231.5</v>
      </c>
      <c r="AP54" s="144">
        <v>664088.1</v>
      </c>
      <c r="AQ54" s="144">
        <v>497286.9</v>
      </c>
      <c r="AR54" s="758">
        <v>560890</v>
      </c>
      <c r="AS54" s="144"/>
      <c r="AT54" s="144"/>
      <c r="AU54" s="144"/>
      <c r="AV54" s="144"/>
      <c r="AW54" s="144"/>
      <c r="AX54" s="144"/>
      <c r="AY54" s="144"/>
      <c r="AZ54" s="144"/>
      <c r="BA54" s="144"/>
      <c r="BB54" s="144"/>
      <c r="BC54" s="144"/>
      <c r="BD54" s="144"/>
      <c r="BE54" s="144"/>
      <c r="BF54" s="144"/>
    </row>
    <row r="55" spans="1:58">
      <c r="A55" s="143" t="s">
        <v>898</v>
      </c>
      <c r="B55" s="143" t="s">
        <v>979</v>
      </c>
      <c r="C55" s="144">
        <v>2261</v>
      </c>
      <c r="D55" s="144">
        <v>2286</v>
      </c>
      <c r="E55" s="144">
        <v>2273</v>
      </c>
      <c r="F55" s="144">
        <v>2430</v>
      </c>
      <c r="G55" s="144">
        <v>2514</v>
      </c>
      <c r="H55" s="144">
        <v>2346</v>
      </c>
      <c r="I55" s="144">
        <v>2480</v>
      </c>
      <c r="J55" s="144">
        <v>2453</v>
      </c>
      <c r="K55" s="144">
        <v>2380</v>
      </c>
      <c r="L55" s="144">
        <v>2348</v>
      </c>
      <c r="M55" s="144">
        <v>2351</v>
      </c>
      <c r="N55" s="144">
        <v>2435</v>
      </c>
      <c r="O55" s="144">
        <v>2500</v>
      </c>
      <c r="P55" s="144">
        <v>2355</v>
      </c>
      <c r="Q55" s="145">
        <v>244.88</v>
      </c>
      <c r="R55" s="145">
        <v>243.14</v>
      </c>
      <c r="S55" s="145">
        <v>248.31</v>
      </c>
      <c r="T55" s="145">
        <v>226.39</v>
      </c>
      <c r="U55" s="145">
        <v>245.52</v>
      </c>
      <c r="V55" s="145">
        <v>229.74</v>
      </c>
      <c r="W55" s="145">
        <v>257.52</v>
      </c>
      <c r="X55" s="145">
        <v>241.67</v>
      </c>
      <c r="Y55" s="145">
        <v>223.52</v>
      </c>
      <c r="Z55" s="145">
        <v>225.03</v>
      </c>
      <c r="AA55" s="145">
        <v>240.73</v>
      </c>
      <c r="AB55" s="145">
        <v>247.51</v>
      </c>
      <c r="AC55" s="145">
        <v>250.02</v>
      </c>
      <c r="AD55" s="145">
        <v>247.31</v>
      </c>
      <c r="AE55" s="144">
        <v>553684</v>
      </c>
      <c r="AF55" s="144">
        <v>555822</v>
      </c>
      <c r="AG55" s="144">
        <v>564398</v>
      </c>
      <c r="AH55" s="144">
        <v>550128</v>
      </c>
      <c r="AI55" s="144">
        <v>617235</v>
      </c>
      <c r="AJ55" s="758">
        <v>538970</v>
      </c>
      <c r="AK55" s="144">
        <v>638641</v>
      </c>
      <c r="AL55" s="144">
        <v>592828</v>
      </c>
      <c r="AM55" s="144">
        <v>531976</v>
      </c>
      <c r="AN55" s="758">
        <v>528371</v>
      </c>
      <c r="AO55" s="144">
        <v>565959</v>
      </c>
      <c r="AP55" s="144">
        <v>602691</v>
      </c>
      <c r="AQ55" s="144">
        <v>625039</v>
      </c>
      <c r="AR55" s="758">
        <v>582405</v>
      </c>
      <c r="AS55" s="144"/>
      <c r="AT55" s="144"/>
      <c r="AU55" s="144"/>
      <c r="AV55" s="144"/>
      <c r="AW55" s="144"/>
      <c r="AX55" s="144"/>
      <c r="AY55" s="144"/>
      <c r="AZ55" s="144"/>
      <c r="BA55" s="144"/>
      <c r="BB55" s="144"/>
      <c r="BC55" s="144"/>
      <c r="BD55" s="144"/>
      <c r="BE55" s="144"/>
      <c r="BF55" s="144"/>
    </row>
    <row r="56" spans="1:58">
      <c r="A56" s="143" t="s">
        <v>898</v>
      </c>
      <c r="B56" s="143" t="s">
        <v>980</v>
      </c>
      <c r="C56" s="144">
        <v>1758</v>
      </c>
      <c r="D56" s="144">
        <v>2064</v>
      </c>
      <c r="E56" s="144">
        <v>2341</v>
      </c>
      <c r="F56" s="144">
        <v>2570</v>
      </c>
      <c r="G56" s="144">
        <v>2648</v>
      </c>
      <c r="H56" s="144">
        <v>2759</v>
      </c>
      <c r="I56" s="144">
        <v>2819</v>
      </c>
      <c r="J56" s="144">
        <v>2663</v>
      </c>
      <c r="K56" s="144">
        <v>2608</v>
      </c>
      <c r="L56" s="144">
        <v>2832</v>
      </c>
      <c r="M56" s="144">
        <v>2838</v>
      </c>
      <c r="N56" s="144">
        <v>3446</v>
      </c>
      <c r="O56" s="144">
        <v>2407</v>
      </c>
      <c r="P56" s="144">
        <v>2580</v>
      </c>
      <c r="Q56" s="145">
        <v>236.17</v>
      </c>
      <c r="R56" s="145">
        <v>298.64</v>
      </c>
      <c r="S56" s="145">
        <v>250.04</v>
      </c>
      <c r="T56" s="145">
        <v>237.71</v>
      </c>
      <c r="U56" s="145">
        <v>207.94</v>
      </c>
      <c r="V56" s="145">
        <v>234.36</v>
      </c>
      <c r="W56" s="145">
        <v>221.15</v>
      </c>
      <c r="X56" s="145">
        <v>207.03</v>
      </c>
      <c r="Y56" s="145">
        <v>217.27</v>
      </c>
      <c r="Z56" s="145">
        <v>214.23</v>
      </c>
      <c r="AA56" s="145">
        <v>247.45</v>
      </c>
      <c r="AB56" s="145">
        <v>331.35</v>
      </c>
      <c r="AC56" s="145">
        <v>254.75</v>
      </c>
      <c r="AD56" s="145">
        <v>205.81</v>
      </c>
      <c r="AE56" s="144">
        <v>415190</v>
      </c>
      <c r="AF56" s="144">
        <v>616397</v>
      </c>
      <c r="AG56" s="144">
        <v>585335</v>
      </c>
      <c r="AH56" s="144">
        <v>610905</v>
      </c>
      <c r="AI56" s="144">
        <v>550624</v>
      </c>
      <c r="AJ56" s="758">
        <v>646599</v>
      </c>
      <c r="AK56" s="144">
        <v>623419</v>
      </c>
      <c r="AL56" s="144">
        <v>551328</v>
      </c>
      <c r="AM56" s="144">
        <v>566632</v>
      </c>
      <c r="AN56" s="758">
        <v>606708</v>
      </c>
      <c r="AO56" s="144">
        <v>702262</v>
      </c>
      <c r="AP56" s="144">
        <v>1141835</v>
      </c>
      <c r="AQ56" s="144">
        <v>613176</v>
      </c>
      <c r="AR56" s="758">
        <v>530984</v>
      </c>
      <c r="AS56" s="144"/>
      <c r="AT56" s="144"/>
      <c r="AU56" s="144"/>
      <c r="AV56" s="144"/>
      <c r="AW56" s="144"/>
      <c r="AX56" s="144"/>
      <c r="AY56" s="144"/>
      <c r="AZ56" s="144"/>
      <c r="BA56" s="144"/>
      <c r="BB56" s="144"/>
      <c r="BC56" s="144"/>
      <c r="BD56" s="144"/>
      <c r="BE56" s="144"/>
      <c r="BF56" s="144"/>
    </row>
    <row r="57" spans="1:58">
      <c r="A57" s="143" t="s">
        <v>898</v>
      </c>
      <c r="B57" s="143" t="s">
        <v>981</v>
      </c>
      <c r="C57" s="144">
        <v>6718</v>
      </c>
      <c r="D57" s="144">
        <v>6863</v>
      </c>
      <c r="E57" s="144">
        <v>7371</v>
      </c>
      <c r="F57" s="144">
        <v>8191</v>
      </c>
      <c r="G57" s="144">
        <v>8638</v>
      </c>
      <c r="H57" s="144">
        <v>9979</v>
      </c>
      <c r="I57" s="144">
        <v>10517</v>
      </c>
      <c r="J57" s="144">
        <v>10427</v>
      </c>
      <c r="K57" s="144">
        <v>10954</v>
      </c>
      <c r="L57" s="144">
        <v>12445</v>
      </c>
      <c r="M57" s="144">
        <v>13231</v>
      </c>
      <c r="N57" s="144">
        <v>15785</v>
      </c>
      <c r="O57" s="144">
        <v>14736</v>
      </c>
      <c r="P57" s="144">
        <v>14808</v>
      </c>
      <c r="Q57" s="145">
        <v>427.04</v>
      </c>
      <c r="R57" s="145">
        <v>521.15</v>
      </c>
      <c r="S57" s="145">
        <v>440.85</v>
      </c>
      <c r="T57" s="145">
        <v>389.58</v>
      </c>
      <c r="U57" s="145">
        <v>374.81</v>
      </c>
      <c r="V57" s="145">
        <v>394.86</v>
      </c>
      <c r="W57" s="145">
        <v>389.66</v>
      </c>
      <c r="X57" s="145">
        <v>406.74</v>
      </c>
      <c r="Y57" s="145">
        <v>406.49</v>
      </c>
      <c r="Z57" s="145">
        <v>480.49</v>
      </c>
      <c r="AA57" s="145">
        <v>451.53</v>
      </c>
      <c r="AB57" s="145">
        <v>444.6</v>
      </c>
      <c r="AC57" s="145">
        <v>440.95</v>
      </c>
      <c r="AD57" s="145">
        <v>447.65</v>
      </c>
      <c r="AE57" s="144">
        <v>2868825</v>
      </c>
      <c r="AF57" s="144">
        <v>3576664</v>
      </c>
      <c r="AG57" s="144">
        <v>3249511</v>
      </c>
      <c r="AH57" s="144">
        <v>3191034</v>
      </c>
      <c r="AI57" s="144">
        <v>3237600</v>
      </c>
      <c r="AJ57" s="758">
        <v>3940276</v>
      </c>
      <c r="AK57" s="144">
        <v>4098020</v>
      </c>
      <c r="AL57" s="144">
        <v>4241085</v>
      </c>
      <c r="AM57" s="144">
        <v>4452690</v>
      </c>
      <c r="AN57" s="758">
        <v>5979722</v>
      </c>
      <c r="AO57" s="144">
        <v>5974239</v>
      </c>
      <c r="AP57" s="144">
        <v>7018081</v>
      </c>
      <c r="AQ57" s="144">
        <v>6497794</v>
      </c>
      <c r="AR57" s="758">
        <v>6628840</v>
      </c>
      <c r="AS57" s="144"/>
      <c r="AT57" s="144"/>
      <c r="AU57" s="144"/>
      <c r="AV57" s="144"/>
      <c r="AW57" s="144"/>
      <c r="AX57" s="144"/>
      <c r="AY57" s="144"/>
      <c r="AZ57" s="144"/>
      <c r="BA57" s="144"/>
      <c r="BB57" s="144"/>
      <c r="BC57" s="144"/>
      <c r="BD57" s="144"/>
      <c r="BE57" s="144"/>
      <c r="BF57" s="144"/>
    </row>
    <row r="58" spans="1:58">
      <c r="A58" s="143" t="s">
        <v>898</v>
      </c>
      <c r="B58" s="143" t="s">
        <v>982</v>
      </c>
      <c r="C58" s="144">
        <v>2971</v>
      </c>
      <c r="D58" s="144">
        <v>3078</v>
      </c>
      <c r="E58" s="144">
        <v>3081</v>
      </c>
      <c r="F58" s="144">
        <v>3342</v>
      </c>
      <c r="G58" s="144">
        <v>3505</v>
      </c>
      <c r="H58" s="144">
        <v>3624</v>
      </c>
      <c r="I58" s="144">
        <v>3733</v>
      </c>
      <c r="J58" s="144">
        <v>3846</v>
      </c>
      <c r="K58" s="144">
        <v>3865</v>
      </c>
      <c r="L58" s="144">
        <v>3980</v>
      </c>
      <c r="M58" s="144">
        <v>4172</v>
      </c>
      <c r="N58" s="144">
        <v>3789</v>
      </c>
      <c r="O58" s="144">
        <v>3505</v>
      </c>
      <c r="P58" s="144">
        <v>3540</v>
      </c>
      <c r="Q58" s="145">
        <v>153.53</v>
      </c>
      <c r="R58" s="145">
        <v>150.66999999999999</v>
      </c>
      <c r="S58" s="145">
        <v>157.1</v>
      </c>
      <c r="T58" s="145">
        <v>171.98</v>
      </c>
      <c r="U58" s="145">
        <v>175.06</v>
      </c>
      <c r="V58" s="145">
        <v>156.4</v>
      </c>
      <c r="W58" s="145">
        <v>150.16</v>
      </c>
      <c r="X58" s="145">
        <v>155.13999999999999</v>
      </c>
      <c r="Y58" s="145">
        <v>147.07</v>
      </c>
      <c r="Z58" s="145">
        <v>151.71</v>
      </c>
      <c r="AA58" s="145">
        <v>149.88</v>
      </c>
      <c r="AB58" s="145">
        <v>125.03</v>
      </c>
      <c r="AC58" s="145">
        <v>139.08000000000001</v>
      </c>
      <c r="AD58" s="145">
        <v>129.56</v>
      </c>
      <c r="AE58" s="144">
        <v>456147</v>
      </c>
      <c r="AF58" s="144">
        <v>463756</v>
      </c>
      <c r="AG58" s="144">
        <v>484011</v>
      </c>
      <c r="AH58" s="144">
        <v>574750</v>
      </c>
      <c r="AI58" s="144">
        <v>613587</v>
      </c>
      <c r="AJ58" s="758">
        <v>566793</v>
      </c>
      <c r="AK58" s="144">
        <v>560543</v>
      </c>
      <c r="AL58" s="144">
        <v>596652</v>
      </c>
      <c r="AM58" s="144">
        <v>568433</v>
      </c>
      <c r="AN58" s="758">
        <v>603800</v>
      </c>
      <c r="AO58" s="144">
        <v>625290</v>
      </c>
      <c r="AP58" s="144">
        <v>473756</v>
      </c>
      <c r="AQ58" s="144">
        <v>487463</v>
      </c>
      <c r="AR58" s="758">
        <v>458646</v>
      </c>
      <c r="AS58" s="144"/>
      <c r="AT58" s="144"/>
      <c r="AU58" s="144"/>
      <c r="AV58" s="144"/>
      <c r="AW58" s="144"/>
      <c r="AX58" s="144"/>
      <c r="AY58" s="144"/>
      <c r="AZ58" s="144"/>
      <c r="BA58" s="144"/>
      <c r="BB58" s="144"/>
      <c r="BC58" s="144"/>
      <c r="BD58" s="144"/>
      <c r="BE58" s="144"/>
      <c r="BF58" s="144"/>
    </row>
    <row r="59" spans="1:58">
      <c r="A59" s="143" t="s">
        <v>898</v>
      </c>
      <c r="B59" s="143" t="s">
        <v>983</v>
      </c>
      <c r="C59" s="144">
        <v>866</v>
      </c>
      <c r="D59" s="144">
        <v>830</v>
      </c>
      <c r="E59" s="144">
        <v>869</v>
      </c>
      <c r="F59" s="144">
        <v>940</v>
      </c>
      <c r="G59" s="144">
        <v>890</v>
      </c>
      <c r="H59" s="144">
        <v>636</v>
      </c>
      <c r="I59" s="144">
        <v>577</v>
      </c>
      <c r="J59" s="144">
        <v>748</v>
      </c>
      <c r="K59" s="144">
        <v>802</v>
      </c>
      <c r="L59" s="144">
        <v>850</v>
      </c>
      <c r="M59" s="144">
        <v>694</v>
      </c>
      <c r="N59" s="144">
        <v>1043</v>
      </c>
      <c r="O59" s="144">
        <v>973</v>
      </c>
      <c r="P59" s="144">
        <v>789</v>
      </c>
      <c r="Q59" s="145">
        <v>311.38</v>
      </c>
      <c r="R59" s="145">
        <v>306.58999999999997</v>
      </c>
      <c r="S59" s="145">
        <v>293.44</v>
      </c>
      <c r="T59" s="145">
        <v>286.8</v>
      </c>
      <c r="U59" s="145">
        <v>291.64999999999998</v>
      </c>
      <c r="V59" s="145">
        <v>307.01</v>
      </c>
      <c r="W59" s="145">
        <v>270.35000000000002</v>
      </c>
      <c r="X59" s="145">
        <v>341.87</v>
      </c>
      <c r="Y59" s="145">
        <v>276.38</v>
      </c>
      <c r="Z59" s="145">
        <v>289.98</v>
      </c>
      <c r="AA59" s="145">
        <v>299.10000000000002</v>
      </c>
      <c r="AB59" s="145">
        <v>304.32</v>
      </c>
      <c r="AC59" s="145">
        <v>292.45999999999998</v>
      </c>
      <c r="AD59" s="145">
        <v>307.22000000000003</v>
      </c>
      <c r="AE59" s="144">
        <v>269654</v>
      </c>
      <c r="AF59" s="144">
        <v>254472</v>
      </c>
      <c r="AG59" s="144">
        <v>255000</v>
      </c>
      <c r="AH59" s="144">
        <v>269589</v>
      </c>
      <c r="AI59" s="144">
        <v>259565</v>
      </c>
      <c r="AJ59" s="758">
        <v>195257</v>
      </c>
      <c r="AK59" s="144">
        <v>155990</v>
      </c>
      <c r="AL59" s="144">
        <v>255717</v>
      </c>
      <c r="AM59" s="144">
        <v>221653</v>
      </c>
      <c r="AN59" s="758">
        <v>246480</v>
      </c>
      <c r="AO59" s="144">
        <v>207575</v>
      </c>
      <c r="AP59" s="144">
        <v>317410</v>
      </c>
      <c r="AQ59" s="144">
        <v>284567</v>
      </c>
      <c r="AR59" s="758">
        <v>242393</v>
      </c>
      <c r="AS59" s="144"/>
      <c r="AT59" s="144"/>
      <c r="AU59" s="144"/>
      <c r="AV59" s="144"/>
      <c r="AW59" s="144"/>
      <c r="AX59" s="144"/>
      <c r="AY59" s="144"/>
      <c r="AZ59" s="144"/>
      <c r="BA59" s="144"/>
      <c r="BB59" s="144"/>
      <c r="BC59" s="144"/>
      <c r="BD59" s="144"/>
      <c r="BE59" s="144"/>
      <c r="BF59" s="144"/>
    </row>
    <row r="60" spans="1:58">
      <c r="A60" s="143" t="s">
        <v>898</v>
      </c>
      <c r="B60" s="143" t="s">
        <v>984</v>
      </c>
      <c r="C60" s="144">
        <v>30222</v>
      </c>
      <c r="D60" s="144">
        <v>32731</v>
      </c>
      <c r="E60" s="144">
        <v>30963</v>
      </c>
      <c r="F60" s="144">
        <v>27121</v>
      </c>
      <c r="G60" s="144">
        <v>30571</v>
      </c>
      <c r="H60" s="144">
        <v>33545</v>
      </c>
      <c r="I60" s="144">
        <v>35314</v>
      </c>
      <c r="J60" s="144">
        <v>38548</v>
      </c>
      <c r="K60" s="144">
        <v>40415</v>
      </c>
      <c r="L60" s="144">
        <v>42805</v>
      </c>
      <c r="M60" s="144">
        <v>41664</v>
      </c>
      <c r="N60" s="144">
        <v>47445</v>
      </c>
      <c r="O60" s="144">
        <v>44403</v>
      </c>
      <c r="P60" s="144">
        <v>40091</v>
      </c>
      <c r="Q60" s="145">
        <v>68.959999999999994</v>
      </c>
      <c r="R60" s="145">
        <v>79.08</v>
      </c>
      <c r="S60" s="145">
        <v>78.2</v>
      </c>
      <c r="T60" s="145">
        <v>84.59</v>
      </c>
      <c r="U60" s="145">
        <v>77.900000000000006</v>
      </c>
      <c r="V60" s="145">
        <v>70.88</v>
      </c>
      <c r="W60" s="145">
        <v>65.349999999999994</v>
      </c>
      <c r="X60" s="145">
        <v>64.819999999999993</v>
      </c>
      <c r="Y60" s="145">
        <v>60.99</v>
      </c>
      <c r="Z60" s="145">
        <v>66.41</v>
      </c>
      <c r="AA60" s="145">
        <v>58.95</v>
      </c>
      <c r="AB60" s="145">
        <v>66.239999999999995</v>
      </c>
      <c r="AC60" s="145">
        <v>66.430000000000007</v>
      </c>
      <c r="AD60" s="145">
        <v>66.42</v>
      </c>
      <c r="AE60" s="144">
        <v>2083976</v>
      </c>
      <c r="AF60" s="144">
        <v>2588269</v>
      </c>
      <c r="AG60" s="144">
        <v>2421437</v>
      </c>
      <c r="AH60" s="144">
        <v>2294133</v>
      </c>
      <c r="AI60" s="144">
        <v>2381625</v>
      </c>
      <c r="AJ60" s="758">
        <v>2377704</v>
      </c>
      <c r="AK60" s="144">
        <v>2307636</v>
      </c>
      <c r="AL60" s="144">
        <v>2498539</v>
      </c>
      <c r="AM60" s="144">
        <v>2464814</v>
      </c>
      <c r="AN60" s="758">
        <v>2842794</v>
      </c>
      <c r="AO60" s="144">
        <v>2456247</v>
      </c>
      <c r="AP60" s="144">
        <v>3142882</v>
      </c>
      <c r="AQ60" s="144">
        <v>2949728</v>
      </c>
      <c r="AR60" s="758">
        <v>2662941</v>
      </c>
      <c r="AS60" s="144"/>
      <c r="AT60" s="144"/>
      <c r="AU60" s="144"/>
      <c r="AV60" s="144"/>
      <c r="AW60" s="144"/>
      <c r="AX60" s="144"/>
      <c r="AY60" s="144"/>
      <c r="AZ60" s="144"/>
      <c r="BA60" s="144"/>
      <c r="BB60" s="144"/>
      <c r="BC60" s="144"/>
      <c r="BD60" s="144"/>
      <c r="BE60" s="144"/>
      <c r="BF60" s="144"/>
    </row>
    <row r="61" spans="1:58">
      <c r="A61" s="143" t="s">
        <v>898</v>
      </c>
      <c r="B61" s="143" t="s">
        <v>985</v>
      </c>
      <c r="C61" s="144">
        <v>6264</v>
      </c>
      <c r="D61" s="144">
        <v>4815</v>
      </c>
      <c r="E61" s="144">
        <v>6010</v>
      </c>
      <c r="F61" s="144">
        <v>6481</v>
      </c>
      <c r="G61" s="144">
        <v>6643</v>
      </c>
      <c r="H61" s="144">
        <v>6047</v>
      </c>
      <c r="I61" s="144">
        <v>5532</v>
      </c>
      <c r="J61" s="144">
        <v>6295</v>
      </c>
      <c r="K61" s="144">
        <v>6123</v>
      </c>
      <c r="L61" s="144">
        <v>6366</v>
      </c>
      <c r="M61" s="144">
        <v>6378</v>
      </c>
      <c r="N61" s="144">
        <v>9018</v>
      </c>
      <c r="O61" s="144">
        <v>7965</v>
      </c>
      <c r="P61" s="144">
        <v>6995</v>
      </c>
      <c r="Q61" s="145">
        <v>63.93</v>
      </c>
      <c r="R61" s="145">
        <v>64.959999999999994</v>
      </c>
      <c r="S61" s="145">
        <v>59.61</v>
      </c>
      <c r="T61" s="145">
        <v>62.18</v>
      </c>
      <c r="U61" s="145">
        <v>63.72</v>
      </c>
      <c r="V61" s="145">
        <v>62.17</v>
      </c>
      <c r="W61" s="145">
        <v>56.43</v>
      </c>
      <c r="X61" s="145">
        <v>66</v>
      </c>
      <c r="Y61" s="145">
        <v>62.99</v>
      </c>
      <c r="Z61" s="145">
        <v>60.43</v>
      </c>
      <c r="AA61" s="145">
        <v>50.36</v>
      </c>
      <c r="AB61" s="145">
        <v>53.78</v>
      </c>
      <c r="AC61" s="145">
        <v>47.66</v>
      </c>
      <c r="AD61" s="145">
        <v>57.53</v>
      </c>
      <c r="AE61" s="144">
        <v>400449</v>
      </c>
      <c r="AF61" s="144">
        <v>312780</v>
      </c>
      <c r="AG61" s="144">
        <v>358278</v>
      </c>
      <c r="AH61" s="144">
        <v>403003</v>
      </c>
      <c r="AI61" s="144">
        <v>423289</v>
      </c>
      <c r="AJ61" s="758">
        <v>375939</v>
      </c>
      <c r="AK61" s="144">
        <v>312160</v>
      </c>
      <c r="AL61" s="144">
        <v>415475</v>
      </c>
      <c r="AM61" s="144">
        <v>385708</v>
      </c>
      <c r="AN61" s="758">
        <v>384720</v>
      </c>
      <c r="AO61" s="144">
        <v>321194</v>
      </c>
      <c r="AP61" s="144">
        <v>485026</v>
      </c>
      <c r="AQ61" s="144">
        <v>379617</v>
      </c>
      <c r="AR61" s="758">
        <v>402415</v>
      </c>
      <c r="AS61" s="144"/>
      <c r="AT61" s="144"/>
      <c r="AU61" s="144"/>
      <c r="AV61" s="144"/>
      <c r="AW61" s="144"/>
      <c r="AX61" s="144"/>
      <c r="AY61" s="144"/>
      <c r="AZ61" s="144"/>
      <c r="BA61" s="144"/>
      <c r="BB61" s="144"/>
      <c r="BC61" s="144"/>
      <c r="BD61" s="144"/>
      <c r="BE61" s="144"/>
      <c r="BF61" s="144"/>
    </row>
    <row r="62" spans="1:58">
      <c r="A62" s="143" t="s">
        <v>898</v>
      </c>
      <c r="B62" s="143" t="s">
        <v>986</v>
      </c>
      <c r="C62" s="144">
        <v>26886</v>
      </c>
      <c r="D62" s="144">
        <v>28858</v>
      </c>
      <c r="E62" s="144">
        <v>28152</v>
      </c>
      <c r="F62" s="144">
        <v>25737</v>
      </c>
      <c r="G62" s="144">
        <v>28378</v>
      </c>
      <c r="H62" s="144">
        <v>26106</v>
      </c>
      <c r="I62" s="144">
        <v>27070</v>
      </c>
      <c r="J62" s="144">
        <v>31518</v>
      </c>
      <c r="K62" s="144">
        <v>30551</v>
      </c>
      <c r="L62" s="144">
        <v>27559</v>
      </c>
      <c r="M62" s="144">
        <v>29623</v>
      </c>
      <c r="N62" s="144">
        <v>33514</v>
      </c>
      <c r="O62" s="144">
        <v>31399</v>
      </c>
      <c r="P62" s="144">
        <v>25898</v>
      </c>
      <c r="Q62" s="145">
        <v>123.13</v>
      </c>
      <c r="R62" s="145">
        <v>121.69</v>
      </c>
      <c r="S62" s="145">
        <v>122.65</v>
      </c>
      <c r="T62" s="145">
        <v>121.1</v>
      </c>
      <c r="U62" s="145">
        <v>119.09</v>
      </c>
      <c r="V62" s="145">
        <v>116.9</v>
      </c>
      <c r="W62" s="145">
        <v>114.81</v>
      </c>
      <c r="X62" s="145">
        <v>125</v>
      </c>
      <c r="Y62" s="145">
        <v>126.19</v>
      </c>
      <c r="Z62" s="145">
        <v>122.44</v>
      </c>
      <c r="AA62" s="145">
        <v>113.57</v>
      </c>
      <c r="AB62" s="145">
        <v>126.66</v>
      </c>
      <c r="AC62" s="145">
        <v>120.31</v>
      </c>
      <c r="AD62" s="145">
        <v>121.34</v>
      </c>
      <c r="AE62" s="144">
        <v>3310438</v>
      </c>
      <c r="AF62" s="144">
        <v>3511725</v>
      </c>
      <c r="AG62" s="144">
        <v>3452714</v>
      </c>
      <c r="AH62" s="144">
        <v>3116810</v>
      </c>
      <c r="AI62" s="144">
        <v>3379549</v>
      </c>
      <c r="AJ62" s="758">
        <v>3051755</v>
      </c>
      <c r="AK62" s="144">
        <v>3108009</v>
      </c>
      <c r="AL62" s="144">
        <v>3939696</v>
      </c>
      <c r="AM62" s="144">
        <v>3855348</v>
      </c>
      <c r="AN62" s="758">
        <v>3374237</v>
      </c>
      <c r="AO62" s="144">
        <v>3364175</v>
      </c>
      <c r="AP62" s="144">
        <v>4244833</v>
      </c>
      <c r="AQ62" s="144">
        <v>3777486</v>
      </c>
      <c r="AR62" s="758">
        <v>3142398</v>
      </c>
      <c r="AS62" s="144"/>
      <c r="AT62" s="144"/>
      <c r="AU62" s="144"/>
      <c r="AV62" s="144"/>
      <c r="AW62" s="144"/>
      <c r="AX62" s="144"/>
      <c r="AY62" s="144"/>
      <c r="AZ62" s="144"/>
      <c r="BA62" s="144"/>
      <c r="BB62" s="144"/>
      <c r="BC62" s="144"/>
      <c r="BD62" s="144"/>
      <c r="BE62" s="144"/>
      <c r="BF62" s="144"/>
    </row>
    <row r="63" spans="1:58">
      <c r="A63" s="143" t="s">
        <v>898</v>
      </c>
      <c r="B63" s="143" t="s">
        <v>987</v>
      </c>
      <c r="C63" s="144">
        <v>16570</v>
      </c>
      <c r="D63" s="144">
        <v>21250</v>
      </c>
      <c r="E63" s="144">
        <v>19778</v>
      </c>
      <c r="F63" s="144">
        <v>19706</v>
      </c>
      <c r="G63" s="144">
        <v>20533</v>
      </c>
      <c r="H63" s="144">
        <v>17892</v>
      </c>
      <c r="I63" s="144">
        <v>18420</v>
      </c>
      <c r="J63" s="144">
        <v>20442</v>
      </c>
      <c r="K63" s="144">
        <v>22662</v>
      </c>
      <c r="L63" s="144">
        <v>22572</v>
      </c>
      <c r="M63" s="144">
        <v>23381</v>
      </c>
      <c r="N63" s="144">
        <v>22250</v>
      </c>
      <c r="O63" s="144">
        <v>21563</v>
      </c>
      <c r="P63" s="144">
        <v>22835</v>
      </c>
      <c r="Q63" s="145">
        <v>189.03</v>
      </c>
      <c r="R63" s="145">
        <v>195.83</v>
      </c>
      <c r="S63" s="145">
        <v>185.99</v>
      </c>
      <c r="T63" s="145">
        <v>178.4</v>
      </c>
      <c r="U63" s="145">
        <v>196.85</v>
      </c>
      <c r="V63" s="145">
        <v>210.85</v>
      </c>
      <c r="W63" s="145">
        <v>193.59</v>
      </c>
      <c r="X63" s="145">
        <v>206.62</v>
      </c>
      <c r="Y63" s="145">
        <v>205.7</v>
      </c>
      <c r="Z63" s="145">
        <v>206.07</v>
      </c>
      <c r="AA63" s="145">
        <v>182.11</v>
      </c>
      <c r="AB63" s="145">
        <v>207.07</v>
      </c>
      <c r="AC63" s="145">
        <v>190.96</v>
      </c>
      <c r="AD63" s="145">
        <v>200.76</v>
      </c>
      <c r="AE63" s="144">
        <v>3132154</v>
      </c>
      <c r="AF63" s="144">
        <v>4161315</v>
      </c>
      <c r="AG63" s="144">
        <v>3678489</v>
      </c>
      <c r="AH63" s="144">
        <v>3515615</v>
      </c>
      <c r="AI63" s="144">
        <v>4041981</v>
      </c>
      <c r="AJ63" s="758">
        <v>3772550</v>
      </c>
      <c r="AK63" s="144">
        <v>3565922</v>
      </c>
      <c r="AL63" s="144">
        <v>4223644</v>
      </c>
      <c r="AM63" s="144">
        <v>4661496</v>
      </c>
      <c r="AN63" s="758">
        <v>4651319</v>
      </c>
      <c r="AO63" s="144">
        <v>4257859</v>
      </c>
      <c r="AP63" s="144">
        <v>4607381</v>
      </c>
      <c r="AQ63" s="144">
        <v>4117774</v>
      </c>
      <c r="AR63" s="758">
        <v>4584312</v>
      </c>
      <c r="AS63" s="144"/>
      <c r="AT63" s="144"/>
      <c r="AU63" s="144"/>
      <c r="AV63" s="144"/>
      <c r="AW63" s="144"/>
      <c r="AX63" s="144"/>
      <c r="AY63" s="144"/>
      <c r="AZ63" s="144"/>
      <c r="BA63" s="144"/>
      <c r="BB63" s="144"/>
      <c r="BC63" s="144"/>
      <c r="BD63" s="144"/>
      <c r="BE63" s="144"/>
      <c r="BF63" s="144"/>
    </row>
    <row r="64" spans="1:58">
      <c r="A64" s="143" t="s">
        <v>898</v>
      </c>
      <c r="B64" s="143" t="s">
        <v>988</v>
      </c>
      <c r="C64" s="144">
        <v>0</v>
      </c>
      <c r="D64" s="144">
        <v>0</v>
      </c>
      <c r="E64" s="144">
        <v>0</v>
      </c>
      <c r="F64" s="144">
        <v>0</v>
      </c>
      <c r="G64" s="144">
        <v>0</v>
      </c>
      <c r="H64" s="144">
        <v>0</v>
      </c>
      <c r="I64" s="144">
        <v>0</v>
      </c>
      <c r="J64" s="144">
        <v>0</v>
      </c>
      <c r="K64" s="144">
        <v>0</v>
      </c>
      <c r="L64" s="144">
        <v>0</v>
      </c>
      <c r="M64" s="144">
        <v>0</v>
      </c>
      <c r="N64" s="144">
        <v>0</v>
      </c>
      <c r="O64" s="144">
        <v>0</v>
      </c>
      <c r="P64" s="144">
        <v>0</v>
      </c>
      <c r="Q64" s="145"/>
      <c r="R64" s="145"/>
      <c r="S64" s="145"/>
      <c r="T64" s="145"/>
      <c r="U64" s="145"/>
      <c r="V64" s="145"/>
      <c r="W64" s="145"/>
      <c r="X64" s="145"/>
      <c r="Y64" s="145"/>
      <c r="Z64" s="145"/>
      <c r="AA64" s="145"/>
      <c r="AB64" s="145"/>
      <c r="AC64" s="145"/>
      <c r="AD64" s="145"/>
      <c r="AE64" s="144">
        <v>1337669.6499999999</v>
      </c>
      <c r="AF64" s="144">
        <v>1382245.65</v>
      </c>
      <c r="AG64" s="144">
        <v>1437328.15</v>
      </c>
      <c r="AH64" s="144">
        <v>1357214.89</v>
      </c>
      <c r="AI64" s="144">
        <v>1446360.12</v>
      </c>
      <c r="AJ64" s="758">
        <v>1479361.49</v>
      </c>
      <c r="AK64" s="144">
        <v>1505841.84</v>
      </c>
      <c r="AL64" s="144">
        <v>1495430.84</v>
      </c>
      <c r="AM64" s="144">
        <v>1497545.84</v>
      </c>
      <c r="AN64" s="758">
        <v>1455523.01</v>
      </c>
      <c r="AO64" s="144">
        <v>1408143.83</v>
      </c>
      <c r="AP64" s="144">
        <v>1295060</v>
      </c>
      <c r="AQ64" s="144">
        <v>1238416</v>
      </c>
      <c r="AR64" s="758">
        <v>942116</v>
      </c>
      <c r="AS64" s="144"/>
      <c r="AT64" s="144"/>
      <c r="AU64" s="144"/>
      <c r="AV64" s="144"/>
      <c r="AW64" s="144"/>
      <c r="AX64" s="144"/>
      <c r="AY64" s="144"/>
      <c r="AZ64" s="144"/>
      <c r="BA64" s="144"/>
      <c r="BB64" s="144"/>
      <c r="BC64" s="144"/>
      <c r="BD64" s="144"/>
      <c r="BE64" s="144"/>
      <c r="BF64" s="144"/>
    </row>
    <row r="65" spans="1:58">
      <c r="A65" s="143" t="s">
        <v>898</v>
      </c>
      <c r="B65" s="143" t="s">
        <v>989</v>
      </c>
      <c r="C65" s="144">
        <v>0</v>
      </c>
      <c r="D65" s="144">
        <v>0</v>
      </c>
      <c r="E65" s="144">
        <v>0</v>
      </c>
      <c r="F65" s="144">
        <v>0</v>
      </c>
      <c r="G65" s="144">
        <v>0</v>
      </c>
      <c r="H65" s="144">
        <v>0</v>
      </c>
      <c r="I65" s="144">
        <v>0</v>
      </c>
      <c r="J65" s="144">
        <v>0</v>
      </c>
      <c r="K65" s="144">
        <v>0</v>
      </c>
      <c r="L65" s="144">
        <v>0</v>
      </c>
      <c r="M65" s="144">
        <v>0</v>
      </c>
      <c r="N65" s="144">
        <v>0</v>
      </c>
      <c r="O65" s="144">
        <v>0</v>
      </c>
      <c r="P65" s="144">
        <v>0</v>
      </c>
      <c r="Q65" s="145"/>
      <c r="R65" s="145"/>
      <c r="S65" s="145"/>
      <c r="T65" s="145"/>
      <c r="U65" s="145"/>
      <c r="V65" s="145"/>
      <c r="W65" s="145"/>
      <c r="X65" s="145"/>
      <c r="Y65" s="145"/>
      <c r="Z65" s="145"/>
      <c r="AA65" s="145"/>
      <c r="AB65" s="145"/>
      <c r="AC65" s="145"/>
      <c r="AD65" s="145"/>
      <c r="AE65" s="144">
        <v>297</v>
      </c>
      <c r="AF65" s="144">
        <v>294</v>
      </c>
      <c r="AG65" s="144">
        <v>379</v>
      </c>
      <c r="AH65" s="144">
        <v>472</v>
      </c>
      <c r="AI65" s="144">
        <v>465</v>
      </c>
      <c r="AJ65" s="758">
        <v>500</v>
      </c>
      <c r="AK65" s="144">
        <v>490</v>
      </c>
      <c r="AL65" s="144">
        <v>466</v>
      </c>
      <c r="AM65" s="144">
        <v>576</v>
      </c>
      <c r="AN65" s="758">
        <v>496</v>
      </c>
      <c r="AO65" s="144">
        <v>535</v>
      </c>
      <c r="AP65" s="144">
        <v>461</v>
      </c>
      <c r="AQ65" s="144">
        <v>415</v>
      </c>
      <c r="AR65" s="758">
        <v>502</v>
      </c>
      <c r="AS65" s="144"/>
      <c r="AT65" s="144"/>
      <c r="AU65" s="144"/>
      <c r="AV65" s="144"/>
      <c r="AW65" s="144"/>
      <c r="AX65" s="144"/>
      <c r="AY65" s="144"/>
      <c r="AZ65" s="144"/>
      <c r="BA65" s="144"/>
      <c r="BB65" s="144"/>
      <c r="BC65" s="144"/>
      <c r="BD65" s="144"/>
      <c r="BE65" s="144"/>
      <c r="BF65" s="144"/>
    </row>
    <row r="66" spans="1:58">
      <c r="A66" s="143" t="s">
        <v>898</v>
      </c>
      <c r="B66" s="143" t="s">
        <v>990</v>
      </c>
      <c r="C66" s="144">
        <v>0</v>
      </c>
      <c r="D66" s="144">
        <v>0</v>
      </c>
      <c r="E66" s="144">
        <v>0</v>
      </c>
      <c r="F66" s="144">
        <v>0</v>
      </c>
      <c r="G66" s="144">
        <v>0</v>
      </c>
      <c r="H66" s="144">
        <v>0</v>
      </c>
      <c r="I66" s="144">
        <v>0</v>
      </c>
      <c r="J66" s="144">
        <v>0</v>
      </c>
      <c r="K66" s="144">
        <v>0</v>
      </c>
      <c r="L66" s="144">
        <v>0</v>
      </c>
      <c r="M66" s="144">
        <v>15903</v>
      </c>
      <c r="N66" s="144">
        <v>15700</v>
      </c>
      <c r="O66" s="144">
        <v>15784</v>
      </c>
      <c r="P66" s="144">
        <v>15764</v>
      </c>
      <c r="Q66" s="145"/>
      <c r="R66" s="145"/>
      <c r="S66" s="145"/>
      <c r="T66" s="145"/>
      <c r="U66" s="145"/>
      <c r="V66" s="145"/>
      <c r="W66" s="145"/>
      <c r="X66" s="145"/>
      <c r="Y66" s="145"/>
      <c r="Z66" s="145"/>
      <c r="AA66" s="145">
        <v>0</v>
      </c>
      <c r="AB66" s="145">
        <v>0</v>
      </c>
      <c r="AC66" s="145">
        <v>0</v>
      </c>
      <c r="AD66" s="145">
        <v>0</v>
      </c>
      <c r="AE66" s="144">
        <v>0</v>
      </c>
      <c r="AF66" s="144">
        <v>0</v>
      </c>
      <c r="AG66" s="144">
        <v>0</v>
      </c>
      <c r="AH66" s="144">
        <v>0</v>
      </c>
      <c r="AI66" s="144">
        <v>0</v>
      </c>
      <c r="AJ66" s="758">
        <v>0</v>
      </c>
      <c r="AK66" s="144">
        <v>0</v>
      </c>
      <c r="AL66" s="144">
        <v>0</v>
      </c>
      <c r="AM66" s="144">
        <v>0</v>
      </c>
      <c r="AN66" s="758">
        <v>0</v>
      </c>
      <c r="AO66" s="144">
        <v>0</v>
      </c>
      <c r="AP66" s="144">
        <v>0</v>
      </c>
      <c r="AQ66" s="144">
        <v>0</v>
      </c>
      <c r="AR66" s="758">
        <v>0</v>
      </c>
      <c r="AS66" s="144"/>
      <c r="AT66" s="144"/>
      <c r="AU66" s="144"/>
      <c r="AV66" s="144"/>
      <c r="AW66" s="144"/>
      <c r="AX66" s="144"/>
      <c r="AY66" s="144"/>
      <c r="AZ66" s="144"/>
      <c r="BA66" s="144"/>
      <c r="BB66" s="144"/>
      <c r="BC66" s="144"/>
      <c r="BD66" s="144"/>
      <c r="BE66" s="144"/>
      <c r="BF66" s="144"/>
    </row>
    <row r="67" spans="1:58" hidden="1">
      <c r="A67" s="143" t="s">
        <v>911</v>
      </c>
      <c r="B67" s="143" t="s">
        <v>931</v>
      </c>
      <c r="C67" s="144">
        <v>7</v>
      </c>
      <c r="D67" s="144">
        <v>7</v>
      </c>
      <c r="E67" s="144">
        <v>7</v>
      </c>
      <c r="F67" s="144">
        <v>8</v>
      </c>
      <c r="G67" s="144">
        <v>8</v>
      </c>
      <c r="H67" s="144">
        <v>11</v>
      </c>
      <c r="I67" s="144">
        <v>11</v>
      </c>
      <c r="J67" s="144">
        <v>12</v>
      </c>
      <c r="K67" s="144">
        <v>12</v>
      </c>
      <c r="L67" s="144">
        <v>13</v>
      </c>
      <c r="M67" s="144">
        <v>13</v>
      </c>
      <c r="N67" s="144">
        <v>13</v>
      </c>
      <c r="O67" s="144">
        <v>13</v>
      </c>
      <c r="P67" s="144">
        <v>13</v>
      </c>
      <c r="Q67" s="145">
        <v>79.86</v>
      </c>
      <c r="R67" s="145">
        <v>100</v>
      </c>
      <c r="S67" s="145">
        <v>81.709999999999994</v>
      </c>
      <c r="T67" s="145">
        <v>72.5</v>
      </c>
      <c r="U67" s="145">
        <v>76.25</v>
      </c>
      <c r="V67" s="145">
        <v>89.45</v>
      </c>
      <c r="W67" s="145">
        <v>79.55</v>
      </c>
      <c r="X67" s="145">
        <v>97.58</v>
      </c>
      <c r="Y67" s="145">
        <v>63.25</v>
      </c>
      <c r="Z67" s="145">
        <v>78.77</v>
      </c>
      <c r="AA67" s="145">
        <v>53.23</v>
      </c>
      <c r="AB67" s="145">
        <v>58.31</v>
      </c>
      <c r="AC67" s="145">
        <v>41.62</v>
      </c>
      <c r="AD67" s="145">
        <v>46.15</v>
      </c>
      <c r="AE67" s="144">
        <v>559</v>
      </c>
      <c r="AF67" s="144">
        <v>700</v>
      </c>
      <c r="AG67" s="144">
        <v>572</v>
      </c>
      <c r="AH67" s="144">
        <v>580</v>
      </c>
      <c r="AI67" s="144">
        <v>610</v>
      </c>
      <c r="AJ67" s="144">
        <v>984</v>
      </c>
      <c r="AK67" s="144">
        <v>875</v>
      </c>
      <c r="AL67" s="144">
        <v>1171</v>
      </c>
      <c r="AM67" s="144">
        <v>759</v>
      </c>
      <c r="AN67" s="144">
        <v>1024</v>
      </c>
      <c r="AO67" s="144">
        <v>692</v>
      </c>
      <c r="AP67" s="144">
        <v>758</v>
      </c>
      <c r="AQ67" s="144">
        <v>541</v>
      </c>
      <c r="AR67" s="144">
        <v>600</v>
      </c>
      <c r="AS67" s="144"/>
      <c r="AT67" s="144"/>
      <c r="AU67" s="144"/>
      <c r="AV67" s="144"/>
      <c r="AW67" s="144"/>
      <c r="AX67" s="144"/>
      <c r="AY67" s="144"/>
      <c r="AZ67" s="144"/>
      <c r="BA67" s="144"/>
      <c r="BB67" s="144"/>
      <c r="BC67" s="144"/>
      <c r="BD67" s="144"/>
      <c r="BE67" s="144"/>
      <c r="BF67" s="144"/>
    </row>
    <row r="68" spans="1:58" hidden="1">
      <c r="A68" s="143" t="s">
        <v>911</v>
      </c>
      <c r="B68" s="143" t="s">
        <v>932</v>
      </c>
      <c r="C68" s="144">
        <v>132</v>
      </c>
      <c r="D68" s="144">
        <v>128</v>
      </c>
      <c r="E68" s="144">
        <v>118</v>
      </c>
      <c r="F68" s="144">
        <v>117</v>
      </c>
      <c r="G68" s="144">
        <v>115</v>
      </c>
      <c r="H68" s="144">
        <v>109</v>
      </c>
      <c r="I68" s="144">
        <v>106</v>
      </c>
      <c r="J68" s="144">
        <v>105</v>
      </c>
      <c r="K68" s="144">
        <v>108</v>
      </c>
      <c r="L68" s="144">
        <v>113</v>
      </c>
      <c r="M68" s="144">
        <v>107</v>
      </c>
      <c r="N68" s="144">
        <v>111</v>
      </c>
      <c r="O68" s="144">
        <v>112</v>
      </c>
      <c r="P68" s="144">
        <v>113</v>
      </c>
      <c r="Q68" s="145">
        <v>26.05</v>
      </c>
      <c r="R68" s="145">
        <v>31.73</v>
      </c>
      <c r="S68" s="145">
        <v>29.99</v>
      </c>
      <c r="T68" s="145">
        <v>27.98</v>
      </c>
      <c r="U68" s="145">
        <v>31.01</v>
      </c>
      <c r="V68" s="145">
        <v>31.33</v>
      </c>
      <c r="W68" s="145">
        <v>28.9</v>
      </c>
      <c r="X68" s="145">
        <v>33.46</v>
      </c>
      <c r="Y68" s="145">
        <v>31.3</v>
      </c>
      <c r="Z68" s="145">
        <v>28.21</v>
      </c>
      <c r="AA68" s="145">
        <v>29.59</v>
      </c>
      <c r="AB68" s="145">
        <v>27.5</v>
      </c>
      <c r="AC68" s="145">
        <v>27.21</v>
      </c>
      <c r="AD68" s="145">
        <v>28.58</v>
      </c>
      <c r="AE68" s="144">
        <v>3438</v>
      </c>
      <c r="AF68" s="144">
        <v>4061</v>
      </c>
      <c r="AG68" s="144">
        <v>3539</v>
      </c>
      <c r="AH68" s="144">
        <v>3274</v>
      </c>
      <c r="AI68" s="144">
        <v>3566</v>
      </c>
      <c r="AJ68" s="144">
        <v>3415</v>
      </c>
      <c r="AK68" s="144">
        <v>3063</v>
      </c>
      <c r="AL68" s="144">
        <v>3513</v>
      </c>
      <c r="AM68" s="144">
        <v>3380</v>
      </c>
      <c r="AN68" s="144">
        <v>3188</v>
      </c>
      <c r="AO68" s="144">
        <v>3166</v>
      </c>
      <c r="AP68" s="144">
        <v>3053</v>
      </c>
      <c r="AQ68" s="144">
        <v>3047</v>
      </c>
      <c r="AR68" s="144">
        <v>3229</v>
      </c>
      <c r="AS68" s="144"/>
      <c r="AT68" s="144"/>
      <c r="AU68" s="144"/>
      <c r="AV68" s="144"/>
      <c r="AW68" s="144"/>
      <c r="AX68" s="144"/>
      <c r="AY68" s="144"/>
      <c r="AZ68" s="144"/>
      <c r="BA68" s="144"/>
      <c r="BB68" s="144"/>
      <c r="BC68" s="144"/>
      <c r="BD68" s="144"/>
      <c r="BE68" s="144"/>
      <c r="BF68" s="144"/>
    </row>
    <row r="69" spans="1:58" hidden="1">
      <c r="A69" s="143" t="s">
        <v>911</v>
      </c>
      <c r="B69" s="143" t="s">
        <v>933</v>
      </c>
      <c r="C69" s="144">
        <v>30</v>
      </c>
      <c r="D69" s="144">
        <v>31</v>
      </c>
      <c r="E69" s="144">
        <v>30</v>
      </c>
      <c r="F69" s="144">
        <v>36</v>
      </c>
      <c r="G69" s="144">
        <v>34</v>
      </c>
      <c r="H69" s="144">
        <v>35</v>
      </c>
      <c r="I69" s="144">
        <v>34</v>
      </c>
      <c r="J69" s="144">
        <v>35</v>
      </c>
      <c r="K69" s="144">
        <v>37</v>
      </c>
      <c r="L69" s="144">
        <v>38</v>
      </c>
      <c r="M69" s="144">
        <v>38</v>
      </c>
      <c r="N69" s="144">
        <v>38</v>
      </c>
      <c r="O69" s="144">
        <v>38</v>
      </c>
      <c r="P69" s="144">
        <v>38</v>
      </c>
      <c r="Q69" s="145">
        <v>288.2</v>
      </c>
      <c r="R69" s="145">
        <v>276.10000000000002</v>
      </c>
      <c r="S69" s="145">
        <v>260.77</v>
      </c>
      <c r="T69" s="145">
        <v>261.33</v>
      </c>
      <c r="U69" s="145">
        <v>288.38</v>
      </c>
      <c r="V69" s="145">
        <v>278.06</v>
      </c>
      <c r="W69" s="145">
        <v>283.38</v>
      </c>
      <c r="X69" s="145">
        <v>280.54000000000002</v>
      </c>
      <c r="Y69" s="145">
        <v>265.73</v>
      </c>
      <c r="Z69" s="145">
        <v>262.42</v>
      </c>
      <c r="AA69" s="145">
        <v>262.42</v>
      </c>
      <c r="AB69" s="145">
        <v>265.08</v>
      </c>
      <c r="AC69" s="145">
        <v>225.39</v>
      </c>
      <c r="AD69" s="145">
        <v>187.08</v>
      </c>
      <c r="AE69" s="144">
        <v>8646</v>
      </c>
      <c r="AF69" s="144">
        <v>8559</v>
      </c>
      <c r="AG69" s="144">
        <v>7823</v>
      </c>
      <c r="AH69" s="144">
        <v>9408</v>
      </c>
      <c r="AI69" s="144">
        <v>9805</v>
      </c>
      <c r="AJ69" s="144">
        <v>9732</v>
      </c>
      <c r="AK69" s="144">
        <v>9635</v>
      </c>
      <c r="AL69" s="144">
        <v>9819</v>
      </c>
      <c r="AM69" s="144">
        <v>9832</v>
      </c>
      <c r="AN69" s="144">
        <v>9972</v>
      </c>
      <c r="AO69" s="144">
        <v>9972</v>
      </c>
      <c r="AP69" s="144">
        <v>10073</v>
      </c>
      <c r="AQ69" s="144">
        <v>8565</v>
      </c>
      <c r="AR69" s="144">
        <v>7109</v>
      </c>
      <c r="AS69" s="144"/>
      <c r="AT69" s="144"/>
      <c r="AU69" s="144"/>
      <c r="AV69" s="144"/>
      <c r="AW69" s="144"/>
      <c r="AX69" s="144"/>
      <c r="AY69" s="144"/>
      <c r="AZ69" s="144"/>
      <c r="BA69" s="144"/>
      <c r="BB69" s="144"/>
      <c r="BC69" s="144"/>
      <c r="BD69" s="144"/>
      <c r="BE69" s="144"/>
      <c r="BF69" s="144"/>
    </row>
    <row r="70" spans="1:58" hidden="1">
      <c r="A70" s="143" t="s">
        <v>911</v>
      </c>
      <c r="B70" s="143" t="s">
        <v>934</v>
      </c>
      <c r="C70" s="144">
        <v>64</v>
      </c>
      <c r="D70" s="144">
        <v>61</v>
      </c>
      <c r="E70" s="144">
        <v>61</v>
      </c>
      <c r="F70" s="144">
        <v>57</v>
      </c>
      <c r="G70" s="144">
        <v>57</v>
      </c>
      <c r="H70" s="144">
        <v>55</v>
      </c>
      <c r="I70" s="144">
        <v>53</v>
      </c>
      <c r="J70" s="144">
        <v>53</v>
      </c>
      <c r="K70" s="144">
        <v>53</v>
      </c>
      <c r="L70" s="144">
        <v>50</v>
      </c>
      <c r="M70" s="144">
        <v>50</v>
      </c>
      <c r="N70" s="144">
        <v>49</v>
      </c>
      <c r="O70" s="144">
        <v>49</v>
      </c>
      <c r="P70" s="144">
        <v>48</v>
      </c>
      <c r="Q70" s="145">
        <v>166.48</v>
      </c>
      <c r="R70" s="145">
        <v>178.36</v>
      </c>
      <c r="S70" s="145">
        <v>163.66</v>
      </c>
      <c r="T70" s="145">
        <v>182.07</v>
      </c>
      <c r="U70" s="145">
        <v>164.32</v>
      </c>
      <c r="V70" s="145">
        <v>160.63999999999999</v>
      </c>
      <c r="W70" s="145">
        <v>164.68</v>
      </c>
      <c r="X70" s="145">
        <v>152.81</v>
      </c>
      <c r="Y70" s="145">
        <v>150.34</v>
      </c>
      <c r="Z70" s="145">
        <v>147.72</v>
      </c>
      <c r="AA70" s="145">
        <v>148.86000000000001</v>
      </c>
      <c r="AB70" s="145">
        <v>160.88</v>
      </c>
      <c r="AC70" s="145">
        <v>152.47</v>
      </c>
      <c r="AD70" s="145">
        <v>132.54</v>
      </c>
      <c r="AE70" s="144">
        <v>10655</v>
      </c>
      <c r="AF70" s="144">
        <v>10880</v>
      </c>
      <c r="AG70" s="144">
        <v>9983</v>
      </c>
      <c r="AH70" s="144">
        <v>10378</v>
      </c>
      <c r="AI70" s="144">
        <v>9366</v>
      </c>
      <c r="AJ70" s="144">
        <v>8835</v>
      </c>
      <c r="AK70" s="144">
        <v>8728</v>
      </c>
      <c r="AL70" s="144">
        <v>8099</v>
      </c>
      <c r="AM70" s="144">
        <v>7968</v>
      </c>
      <c r="AN70" s="144">
        <v>7386</v>
      </c>
      <c r="AO70" s="144">
        <v>7443</v>
      </c>
      <c r="AP70" s="144">
        <v>7883</v>
      </c>
      <c r="AQ70" s="144">
        <v>7471</v>
      </c>
      <c r="AR70" s="144">
        <v>6362</v>
      </c>
      <c r="AS70" s="144"/>
      <c r="AT70" s="144"/>
      <c r="AU70" s="144"/>
      <c r="AV70" s="144"/>
      <c r="AW70" s="144"/>
      <c r="AX70" s="144"/>
      <c r="AY70" s="144"/>
      <c r="AZ70" s="144"/>
      <c r="BA70" s="144"/>
      <c r="BB70" s="144"/>
      <c r="BC70" s="144"/>
      <c r="BD70" s="144"/>
      <c r="BE70" s="144"/>
      <c r="BF70" s="144"/>
    </row>
    <row r="71" spans="1:58" hidden="1">
      <c r="A71" s="143" t="s">
        <v>911</v>
      </c>
      <c r="B71" s="143" t="s">
        <v>935</v>
      </c>
      <c r="C71" s="144">
        <v>29</v>
      </c>
      <c r="D71" s="144">
        <v>30</v>
      </c>
      <c r="E71" s="144">
        <v>25</v>
      </c>
      <c r="F71" s="144">
        <v>28</v>
      </c>
      <c r="G71" s="144">
        <v>26</v>
      </c>
      <c r="H71" s="144">
        <v>30</v>
      </c>
      <c r="I71" s="144">
        <v>29</v>
      </c>
      <c r="J71" s="144">
        <v>30</v>
      </c>
      <c r="K71" s="144">
        <v>31</v>
      </c>
      <c r="L71" s="144">
        <v>31</v>
      </c>
      <c r="M71" s="144">
        <v>33</v>
      </c>
      <c r="N71" s="144">
        <v>26</v>
      </c>
      <c r="O71" s="144">
        <v>26</v>
      </c>
      <c r="P71" s="144">
        <v>26</v>
      </c>
      <c r="Q71" s="145">
        <v>135.97</v>
      </c>
      <c r="R71" s="145">
        <v>130.87</v>
      </c>
      <c r="S71" s="145">
        <v>158.28</v>
      </c>
      <c r="T71" s="145">
        <v>159.29</v>
      </c>
      <c r="U71" s="145">
        <v>135.58000000000001</v>
      </c>
      <c r="V71" s="145">
        <v>127.73</v>
      </c>
      <c r="W71" s="145">
        <v>164.03</v>
      </c>
      <c r="X71" s="145">
        <v>155.77000000000001</v>
      </c>
      <c r="Y71" s="145">
        <v>147.71</v>
      </c>
      <c r="Z71" s="145">
        <v>146.41999999999999</v>
      </c>
      <c r="AA71" s="145">
        <v>144.21</v>
      </c>
      <c r="AB71" s="145">
        <v>177.15</v>
      </c>
      <c r="AC71" s="145">
        <v>166.31</v>
      </c>
      <c r="AD71" s="145">
        <v>150.31</v>
      </c>
      <c r="AE71" s="144">
        <v>3943</v>
      </c>
      <c r="AF71" s="144">
        <v>3926</v>
      </c>
      <c r="AG71" s="144">
        <v>3957</v>
      </c>
      <c r="AH71" s="144">
        <v>4460</v>
      </c>
      <c r="AI71" s="144">
        <v>3525</v>
      </c>
      <c r="AJ71" s="144">
        <v>3832</v>
      </c>
      <c r="AK71" s="144">
        <v>4757</v>
      </c>
      <c r="AL71" s="144">
        <v>4673</v>
      </c>
      <c r="AM71" s="144">
        <v>4579</v>
      </c>
      <c r="AN71" s="144">
        <v>4539</v>
      </c>
      <c r="AO71" s="144">
        <v>4759</v>
      </c>
      <c r="AP71" s="144">
        <v>4606</v>
      </c>
      <c r="AQ71" s="144">
        <v>4324</v>
      </c>
      <c r="AR71" s="144">
        <v>3908</v>
      </c>
      <c r="AS71" s="144"/>
      <c r="AT71" s="144"/>
      <c r="AU71" s="144"/>
      <c r="AV71" s="144"/>
      <c r="AW71" s="144"/>
      <c r="AX71" s="144"/>
      <c r="AY71" s="144"/>
      <c r="AZ71" s="144"/>
      <c r="BA71" s="144"/>
      <c r="BB71" s="144"/>
      <c r="BC71" s="144"/>
      <c r="BD71" s="144"/>
      <c r="BE71" s="144"/>
      <c r="BF71" s="144"/>
    </row>
    <row r="72" spans="1:58" hidden="1">
      <c r="A72" s="143" t="s">
        <v>911</v>
      </c>
      <c r="B72" s="143" t="s">
        <v>936</v>
      </c>
      <c r="C72" s="144">
        <v>17</v>
      </c>
      <c r="D72" s="144">
        <v>18</v>
      </c>
      <c r="E72" s="144">
        <v>18</v>
      </c>
      <c r="F72" s="144">
        <v>19</v>
      </c>
      <c r="G72" s="144">
        <v>20</v>
      </c>
      <c r="H72" s="144">
        <v>22</v>
      </c>
      <c r="I72" s="144">
        <v>22</v>
      </c>
      <c r="J72" s="144">
        <v>21</v>
      </c>
      <c r="K72" s="144">
        <v>22</v>
      </c>
      <c r="L72" s="144">
        <v>22</v>
      </c>
      <c r="M72" s="144">
        <v>23</v>
      </c>
      <c r="N72" s="144">
        <v>19</v>
      </c>
      <c r="O72" s="144">
        <v>19</v>
      </c>
      <c r="P72" s="144">
        <v>23</v>
      </c>
      <c r="Q72" s="145">
        <v>110</v>
      </c>
      <c r="R72" s="145">
        <v>110.06</v>
      </c>
      <c r="S72" s="145">
        <v>110.06</v>
      </c>
      <c r="T72" s="145">
        <v>109.79</v>
      </c>
      <c r="U72" s="145">
        <v>109.8</v>
      </c>
      <c r="V72" s="145">
        <v>106.73</v>
      </c>
      <c r="W72" s="145">
        <v>106.73</v>
      </c>
      <c r="X72" s="145">
        <v>115.05</v>
      </c>
      <c r="Y72" s="145">
        <v>115.77</v>
      </c>
      <c r="Z72" s="145">
        <v>112.86</v>
      </c>
      <c r="AA72" s="145">
        <v>105.65</v>
      </c>
      <c r="AB72" s="145">
        <v>106.95</v>
      </c>
      <c r="AC72" s="145">
        <v>106.95</v>
      </c>
      <c r="AD72" s="145">
        <v>104.48</v>
      </c>
      <c r="AE72" s="144">
        <v>1870</v>
      </c>
      <c r="AF72" s="144">
        <v>1981</v>
      </c>
      <c r="AG72" s="144">
        <v>1981</v>
      </c>
      <c r="AH72" s="144">
        <v>2086</v>
      </c>
      <c r="AI72" s="144">
        <v>2196</v>
      </c>
      <c r="AJ72" s="144">
        <v>2348</v>
      </c>
      <c r="AK72" s="144">
        <v>2348</v>
      </c>
      <c r="AL72" s="144">
        <v>2416</v>
      </c>
      <c r="AM72" s="144">
        <v>2547</v>
      </c>
      <c r="AN72" s="144">
        <v>2483</v>
      </c>
      <c r="AO72" s="144">
        <v>2430</v>
      </c>
      <c r="AP72" s="144">
        <v>2032</v>
      </c>
      <c r="AQ72" s="144">
        <v>2032</v>
      </c>
      <c r="AR72" s="144">
        <v>2403</v>
      </c>
      <c r="AS72" s="144"/>
      <c r="AT72" s="144"/>
      <c r="AU72" s="144"/>
      <c r="AV72" s="144"/>
      <c r="AW72" s="144"/>
      <c r="AX72" s="144"/>
      <c r="AY72" s="144"/>
      <c r="AZ72" s="144"/>
      <c r="BA72" s="144"/>
      <c r="BB72" s="144"/>
      <c r="BC72" s="144"/>
      <c r="BD72" s="144"/>
      <c r="BE72" s="144"/>
      <c r="BF72" s="144"/>
    </row>
    <row r="73" spans="1:58" hidden="1">
      <c r="A73" s="143" t="s">
        <v>911</v>
      </c>
      <c r="B73" s="143" t="s">
        <v>937</v>
      </c>
      <c r="C73" s="144">
        <v>2</v>
      </c>
      <c r="D73" s="144">
        <v>2</v>
      </c>
      <c r="E73" s="144">
        <v>2</v>
      </c>
      <c r="F73" s="144">
        <v>2</v>
      </c>
      <c r="G73" s="144">
        <v>2</v>
      </c>
      <c r="H73" s="144">
        <v>2</v>
      </c>
      <c r="I73" s="144">
        <v>1</v>
      </c>
      <c r="J73" s="144">
        <v>1</v>
      </c>
      <c r="K73" s="144">
        <v>1</v>
      </c>
      <c r="L73" s="144">
        <v>1</v>
      </c>
      <c r="M73" s="144">
        <v>1</v>
      </c>
      <c r="N73" s="144">
        <v>1</v>
      </c>
      <c r="O73" s="144">
        <v>1</v>
      </c>
      <c r="P73" s="144">
        <v>1</v>
      </c>
      <c r="Q73" s="145">
        <v>550</v>
      </c>
      <c r="R73" s="145">
        <v>660.5</v>
      </c>
      <c r="S73" s="145">
        <v>628</v>
      </c>
      <c r="T73" s="145">
        <v>506</v>
      </c>
      <c r="U73" s="145">
        <v>586.5</v>
      </c>
      <c r="V73" s="145">
        <v>470</v>
      </c>
      <c r="W73" s="145">
        <v>494</v>
      </c>
      <c r="X73" s="145">
        <v>574</v>
      </c>
      <c r="Y73" s="145">
        <v>413</v>
      </c>
      <c r="Z73" s="145">
        <v>500</v>
      </c>
      <c r="AA73" s="145">
        <v>524</v>
      </c>
      <c r="AB73" s="145">
        <v>568</v>
      </c>
      <c r="AC73" s="145">
        <v>429</v>
      </c>
      <c r="AD73" s="145">
        <v>466</v>
      </c>
      <c r="AE73" s="144">
        <v>1100</v>
      </c>
      <c r="AF73" s="144">
        <v>1321</v>
      </c>
      <c r="AG73" s="144">
        <v>1256</v>
      </c>
      <c r="AH73" s="144">
        <v>1012</v>
      </c>
      <c r="AI73" s="144">
        <v>1173</v>
      </c>
      <c r="AJ73" s="144">
        <v>940</v>
      </c>
      <c r="AK73" s="144">
        <v>494</v>
      </c>
      <c r="AL73" s="144">
        <v>574</v>
      </c>
      <c r="AM73" s="144">
        <v>413</v>
      </c>
      <c r="AN73" s="144">
        <v>500</v>
      </c>
      <c r="AO73" s="144">
        <v>524</v>
      </c>
      <c r="AP73" s="144">
        <v>568</v>
      </c>
      <c r="AQ73" s="144">
        <v>429</v>
      </c>
      <c r="AR73" s="144">
        <v>466</v>
      </c>
      <c r="AS73" s="144"/>
      <c r="AT73" s="144"/>
      <c r="AU73" s="144"/>
      <c r="AV73" s="144"/>
      <c r="AW73" s="144"/>
      <c r="AX73" s="144"/>
      <c r="AY73" s="144"/>
      <c r="AZ73" s="144"/>
      <c r="BA73" s="144"/>
      <c r="BB73" s="144"/>
      <c r="BC73" s="144"/>
      <c r="BD73" s="144"/>
      <c r="BE73" s="144"/>
      <c r="BF73" s="144"/>
    </row>
    <row r="74" spans="1:58" hidden="1">
      <c r="A74" s="143" t="s">
        <v>911</v>
      </c>
      <c r="B74" s="143" t="s">
        <v>938</v>
      </c>
      <c r="C74" s="144">
        <v>194</v>
      </c>
      <c r="D74" s="144">
        <v>196</v>
      </c>
      <c r="E74" s="144">
        <v>185</v>
      </c>
      <c r="F74" s="144">
        <v>221</v>
      </c>
      <c r="G74" s="144">
        <v>218</v>
      </c>
      <c r="H74" s="144">
        <v>211</v>
      </c>
      <c r="I74" s="144">
        <v>212</v>
      </c>
      <c r="J74" s="144">
        <v>214</v>
      </c>
      <c r="K74" s="144">
        <v>217</v>
      </c>
      <c r="L74" s="144">
        <v>218</v>
      </c>
      <c r="M74" s="144">
        <v>225</v>
      </c>
      <c r="N74" s="144">
        <v>225</v>
      </c>
      <c r="O74" s="144">
        <v>225</v>
      </c>
      <c r="P74" s="144">
        <v>225</v>
      </c>
      <c r="Q74" s="145">
        <v>252.92</v>
      </c>
      <c r="R74" s="145">
        <v>265.52</v>
      </c>
      <c r="S74" s="145">
        <v>271.17</v>
      </c>
      <c r="T74" s="145">
        <v>270.64999999999998</v>
      </c>
      <c r="U74" s="145">
        <v>275.86</v>
      </c>
      <c r="V74" s="145">
        <v>264.95</v>
      </c>
      <c r="W74" s="145">
        <v>276.98</v>
      </c>
      <c r="X74" s="145">
        <v>271</v>
      </c>
      <c r="Y74" s="145">
        <v>257.04000000000002</v>
      </c>
      <c r="Z74" s="145">
        <v>261.20999999999998</v>
      </c>
      <c r="AA74" s="145">
        <v>259.3</v>
      </c>
      <c r="AB74" s="145">
        <v>243.97</v>
      </c>
      <c r="AC74" s="145">
        <v>200.24</v>
      </c>
      <c r="AD74" s="145">
        <v>246.66</v>
      </c>
      <c r="AE74" s="144">
        <v>49066</v>
      </c>
      <c r="AF74" s="144">
        <v>52042</v>
      </c>
      <c r="AG74" s="144">
        <v>50166</v>
      </c>
      <c r="AH74" s="144">
        <v>59814</v>
      </c>
      <c r="AI74" s="144">
        <v>60138</v>
      </c>
      <c r="AJ74" s="144">
        <v>55905</v>
      </c>
      <c r="AK74" s="144">
        <v>58720</v>
      </c>
      <c r="AL74" s="144">
        <v>57995</v>
      </c>
      <c r="AM74" s="144">
        <v>55778</v>
      </c>
      <c r="AN74" s="144">
        <v>56943</v>
      </c>
      <c r="AO74" s="144">
        <v>58343</v>
      </c>
      <c r="AP74" s="144">
        <v>54893</v>
      </c>
      <c r="AQ74" s="144">
        <v>45054</v>
      </c>
      <c r="AR74" s="144">
        <v>55498</v>
      </c>
      <c r="AS74" s="144"/>
      <c r="AT74" s="144"/>
      <c r="AU74" s="144"/>
      <c r="AV74" s="144"/>
      <c r="AW74" s="144"/>
      <c r="AX74" s="144"/>
      <c r="AY74" s="144"/>
      <c r="AZ74" s="144"/>
      <c r="BA74" s="144"/>
      <c r="BB74" s="144"/>
      <c r="BC74" s="144"/>
      <c r="BD74" s="144"/>
      <c r="BE74" s="144"/>
      <c r="BF74" s="144"/>
    </row>
    <row r="75" spans="1:58" hidden="1">
      <c r="A75" s="143" t="s">
        <v>911</v>
      </c>
      <c r="B75" s="143" t="s">
        <v>939</v>
      </c>
      <c r="C75" s="144">
        <v>50</v>
      </c>
      <c r="D75" s="144">
        <v>46</v>
      </c>
      <c r="E75" s="144">
        <v>43</v>
      </c>
      <c r="F75" s="144">
        <v>35</v>
      </c>
      <c r="G75" s="144">
        <v>26</v>
      </c>
      <c r="H75" s="144">
        <v>23</v>
      </c>
      <c r="I75" s="144">
        <v>18</v>
      </c>
      <c r="J75" s="144">
        <v>14</v>
      </c>
      <c r="K75" s="144">
        <v>8</v>
      </c>
      <c r="L75" s="144">
        <v>4</v>
      </c>
      <c r="M75" s="144">
        <v>0</v>
      </c>
      <c r="N75" s="144">
        <v>0</v>
      </c>
      <c r="O75" s="144">
        <v>0</v>
      </c>
      <c r="P75" s="144">
        <v>0</v>
      </c>
      <c r="Q75" s="145">
        <v>177</v>
      </c>
      <c r="R75" s="145">
        <v>151.41</v>
      </c>
      <c r="S75" s="145">
        <v>149.97999999999999</v>
      </c>
      <c r="T75" s="145">
        <v>150.06</v>
      </c>
      <c r="U75" s="145">
        <v>150.22999999999999</v>
      </c>
      <c r="V75" s="145">
        <v>149.47999999999999</v>
      </c>
      <c r="W75" s="145">
        <v>140.56</v>
      </c>
      <c r="X75" s="145">
        <v>181.29</v>
      </c>
      <c r="Y75" s="145">
        <v>173.25</v>
      </c>
      <c r="Z75" s="145">
        <v>152.75</v>
      </c>
      <c r="AA75" s="145"/>
      <c r="AB75" s="145"/>
      <c r="AC75" s="145"/>
      <c r="AD75" s="145"/>
      <c r="AE75" s="144">
        <v>8850</v>
      </c>
      <c r="AF75" s="144">
        <v>6965</v>
      </c>
      <c r="AG75" s="144">
        <v>6449</v>
      </c>
      <c r="AH75" s="144">
        <v>5252</v>
      </c>
      <c r="AI75" s="144">
        <v>3906</v>
      </c>
      <c r="AJ75" s="144">
        <v>3438</v>
      </c>
      <c r="AK75" s="144">
        <v>2530</v>
      </c>
      <c r="AL75" s="144">
        <v>2538</v>
      </c>
      <c r="AM75" s="144">
        <v>1386</v>
      </c>
      <c r="AN75" s="144">
        <v>611</v>
      </c>
      <c r="AO75" s="144">
        <v>0</v>
      </c>
      <c r="AP75" s="144">
        <v>0</v>
      </c>
      <c r="AQ75" s="144">
        <v>0</v>
      </c>
      <c r="AR75" s="144">
        <v>0</v>
      </c>
      <c r="AS75" s="144"/>
      <c r="AT75" s="144"/>
      <c r="AU75" s="144"/>
      <c r="AV75" s="144"/>
      <c r="AW75" s="144"/>
      <c r="AX75" s="144"/>
      <c r="AY75" s="144"/>
      <c r="AZ75" s="144"/>
      <c r="BA75" s="144"/>
      <c r="BB75" s="144"/>
      <c r="BC75" s="144"/>
      <c r="BD75" s="144"/>
      <c r="BE75" s="144"/>
      <c r="BF75" s="144"/>
    </row>
    <row r="76" spans="1:58" hidden="1">
      <c r="A76" s="143" t="s">
        <v>911</v>
      </c>
      <c r="B76" s="143" t="s">
        <v>940</v>
      </c>
      <c r="C76" s="144">
        <v>0</v>
      </c>
      <c r="D76" s="144">
        <v>0</v>
      </c>
      <c r="E76" s="144">
        <v>0</v>
      </c>
      <c r="F76" s="144">
        <v>0</v>
      </c>
      <c r="G76" s="144">
        <v>0</v>
      </c>
      <c r="H76" s="144">
        <v>0</v>
      </c>
      <c r="I76" s="144">
        <v>0</v>
      </c>
      <c r="J76" s="144">
        <v>0</v>
      </c>
      <c r="K76" s="144">
        <v>0</v>
      </c>
      <c r="L76" s="144">
        <v>0</v>
      </c>
      <c r="M76" s="144">
        <v>0</v>
      </c>
      <c r="N76" s="144">
        <v>0</v>
      </c>
      <c r="O76" s="144">
        <v>0</v>
      </c>
      <c r="P76" s="144">
        <v>0</v>
      </c>
      <c r="Q76" s="145"/>
      <c r="R76" s="145"/>
      <c r="S76" s="145"/>
      <c r="T76" s="145"/>
      <c r="U76" s="145"/>
      <c r="V76" s="145"/>
      <c r="W76" s="145"/>
      <c r="X76" s="145"/>
      <c r="Y76" s="145"/>
      <c r="Z76" s="145"/>
      <c r="AA76" s="145"/>
      <c r="AB76" s="145"/>
      <c r="AC76" s="145"/>
      <c r="AD76" s="145"/>
      <c r="AE76" s="144">
        <v>1925</v>
      </c>
      <c r="AF76" s="144">
        <v>1749</v>
      </c>
      <c r="AG76" s="144">
        <v>1787</v>
      </c>
      <c r="AH76" s="144">
        <v>1725</v>
      </c>
      <c r="AI76" s="144">
        <v>1595</v>
      </c>
      <c r="AJ76" s="144">
        <v>1642</v>
      </c>
      <c r="AK76" s="144">
        <v>1655</v>
      </c>
      <c r="AL76" s="144">
        <v>1614</v>
      </c>
      <c r="AM76" s="144">
        <v>1622</v>
      </c>
      <c r="AN76" s="144">
        <v>1521</v>
      </c>
      <c r="AO76" s="144">
        <v>2800</v>
      </c>
      <c r="AP76" s="144">
        <v>2576</v>
      </c>
      <c r="AQ76" s="144">
        <v>1992</v>
      </c>
      <c r="AR76" s="144">
        <v>1757</v>
      </c>
      <c r="AS76" s="144"/>
      <c r="AT76" s="144"/>
      <c r="AU76" s="144"/>
      <c r="AV76" s="144"/>
      <c r="AW76" s="144"/>
      <c r="AX76" s="144"/>
      <c r="AY76" s="144"/>
      <c r="AZ76" s="144"/>
      <c r="BA76" s="144"/>
      <c r="BB76" s="144"/>
      <c r="BC76" s="144"/>
      <c r="BD76" s="144"/>
      <c r="BE76" s="144"/>
      <c r="BF76" s="144"/>
    </row>
    <row r="77" spans="1:58" hidden="1">
      <c r="A77" s="143" t="s">
        <v>911</v>
      </c>
      <c r="B77" s="143" t="s">
        <v>941</v>
      </c>
      <c r="C77" s="144">
        <v>184</v>
      </c>
      <c r="D77" s="144">
        <v>249</v>
      </c>
      <c r="E77" s="144">
        <v>214</v>
      </c>
      <c r="F77" s="144">
        <v>256</v>
      </c>
      <c r="G77" s="144">
        <v>240</v>
      </c>
      <c r="H77" s="144">
        <v>216</v>
      </c>
      <c r="I77" s="144">
        <v>215</v>
      </c>
      <c r="J77" s="144">
        <v>224</v>
      </c>
      <c r="K77" s="144">
        <v>222</v>
      </c>
      <c r="L77" s="144">
        <v>231</v>
      </c>
      <c r="M77" s="144">
        <v>207</v>
      </c>
      <c r="N77" s="144">
        <v>265</v>
      </c>
      <c r="O77" s="144">
        <v>256</v>
      </c>
      <c r="P77" s="144">
        <v>207</v>
      </c>
      <c r="Q77" s="145">
        <v>128.79</v>
      </c>
      <c r="R77" s="145">
        <v>130.72999999999999</v>
      </c>
      <c r="S77" s="145">
        <v>134.91999999999999</v>
      </c>
      <c r="T77" s="145">
        <v>134.83000000000001</v>
      </c>
      <c r="U77" s="145">
        <v>140.5</v>
      </c>
      <c r="V77" s="145">
        <v>139.83000000000001</v>
      </c>
      <c r="W77" s="145">
        <v>149.6</v>
      </c>
      <c r="X77" s="145">
        <v>148.78</v>
      </c>
      <c r="Y77" s="145">
        <v>142.30000000000001</v>
      </c>
      <c r="Z77" s="145">
        <v>145.09</v>
      </c>
      <c r="AA77" s="145">
        <v>126.72</v>
      </c>
      <c r="AB77" s="145">
        <v>139.34</v>
      </c>
      <c r="AC77" s="145">
        <v>132</v>
      </c>
      <c r="AD77" s="145">
        <v>121.65</v>
      </c>
      <c r="AE77" s="144">
        <v>23698</v>
      </c>
      <c r="AF77" s="144">
        <v>32553</v>
      </c>
      <c r="AG77" s="144">
        <v>28873</v>
      </c>
      <c r="AH77" s="144">
        <v>34517</v>
      </c>
      <c r="AI77" s="144">
        <v>33721</v>
      </c>
      <c r="AJ77" s="144">
        <v>30203</v>
      </c>
      <c r="AK77" s="144">
        <v>32163</v>
      </c>
      <c r="AL77" s="144">
        <v>33327</v>
      </c>
      <c r="AM77" s="144">
        <v>31590</v>
      </c>
      <c r="AN77" s="144">
        <v>33515</v>
      </c>
      <c r="AO77" s="144">
        <v>26231</v>
      </c>
      <c r="AP77" s="144">
        <v>36925</v>
      </c>
      <c r="AQ77" s="144">
        <v>33792</v>
      </c>
      <c r="AR77" s="144">
        <v>25182</v>
      </c>
      <c r="AS77" s="144"/>
      <c r="AT77" s="144"/>
      <c r="AU77" s="144"/>
      <c r="AV77" s="144"/>
      <c r="AW77" s="144"/>
      <c r="AX77" s="144"/>
      <c r="AY77" s="144"/>
      <c r="AZ77" s="144"/>
      <c r="BA77" s="144"/>
      <c r="BB77" s="144"/>
      <c r="BC77" s="144"/>
      <c r="BD77" s="144"/>
      <c r="BE77" s="144"/>
      <c r="BF77" s="144"/>
    </row>
    <row r="78" spans="1:58" hidden="1">
      <c r="A78" s="143" t="s">
        <v>911</v>
      </c>
      <c r="B78" s="143" t="s">
        <v>942</v>
      </c>
      <c r="C78" s="144">
        <v>109</v>
      </c>
      <c r="D78" s="144">
        <v>105</v>
      </c>
      <c r="E78" s="144">
        <v>100</v>
      </c>
      <c r="F78" s="144">
        <v>99</v>
      </c>
      <c r="G78" s="144">
        <v>98</v>
      </c>
      <c r="H78" s="144">
        <v>93</v>
      </c>
      <c r="I78" s="144">
        <v>89</v>
      </c>
      <c r="J78" s="144">
        <v>88</v>
      </c>
      <c r="K78" s="144">
        <v>88</v>
      </c>
      <c r="L78" s="144">
        <v>88</v>
      </c>
      <c r="M78" s="144">
        <v>86</v>
      </c>
      <c r="N78" s="144">
        <v>90</v>
      </c>
      <c r="O78" s="144">
        <v>83</v>
      </c>
      <c r="P78" s="144">
        <v>83</v>
      </c>
      <c r="Q78" s="145">
        <v>243.1</v>
      </c>
      <c r="R78" s="145">
        <v>248.48</v>
      </c>
      <c r="S78" s="145">
        <v>236.96</v>
      </c>
      <c r="T78" s="145">
        <v>248.87</v>
      </c>
      <c r="U78" s="145">
        <v>256.12</v>
      </c>
      <c r="V78" s="145">
        <v>257.44</v>
      </c>
      <c r="W78" s="145">
        <v>247.2</v>
      </c>
      <c r="X78" s="145">
        <v>254.68</v>
      </c>
      <c r="Y78" s="145">
        <v>245.24</v>
      </c>
      <c r="Z78" s="145">
        <v>239.47</v>
      </c>
      <c r="AA78" s="145">
        <v>244.41</v>
      </c>
      <c r="AB78" s="145">
        <v>260.18</v>
      </c>
      <c r="AC78" s="145">
        <v>234.49</v>
      </c>
      <c r="AD78" s="145">
        <v>255.75</v>
      </c>
      <c r="AE78" s="144">
        <v>26498</v>
      </c>
      <c r="AF78" s="144">
        <v>26090</v>
      </c>
      <c r="AG78" s="144">
        <v>23696</v>
      </c>
      <c r="AH78" s="144">
        <v>24638</v>
      </c>
      <c r="AI78" s="144">
        <v>25100</v>
      </c>
      <c r="AJ78" s="144">
        <v>23942</v>
      </c>
      <c r="AK78" s="144">
        <v>22001</v>
      </c>
      <c r="AL78" s="144">
        <v>22412</v>
      </c>
      <c r="AM78" s="144">
        <v>21581</v>
      </c>
      <c r="AN78" s="144">
        <v>21073</v>
      </c>
      <c r="AO78" s="144">
        <v>21019</v>
      </c>
      <c r="AP78" s="144">
        <v>23416</v>
      </c>
      <c r="AQ78" s="144">
        <v>19463</v>
      </c>
      <c r="AR78" s="144">
        <v>21227</v>
      </c>
      <c r="AS78" s="144"/>
      <c r="AT78" s="144"/>
      <c r="AU78" s="144"/>
      <c r="AV78" s="144"/>
      <c r="AW78" s="144"/>
      <c r="AX78" s="144"/>
      <c r="AY78" s="144"/>
      <c r="AZ78" s="144"/>
      <c r="BA78" s="144"/>
      <c r="BB78" s="144"/>
      <c r="BC78" s="144"/>
      <c r="BD78" s="144"/>
      <c r="BE78" s="144"/>
      <c r="BF78" s="144"/>
    </row>
    <row r="79" spans="1:58" hidden="1">
      <c r="A79" s="143" t="s">
        <v>911</v>
      </c>
      <c r="B79" s="143" t="s">
        <v>943</v>
      </c>
      <c r="C79" s="144">
        <v>671</v>
      </c>
      <c r="D79" s="144">
        <v>659</v>
      </c>
      <c r="E79" s="144">
        <v>654</v>
      </c>
      <c r="F79" s="144">
        <v>670</v>
      </c>
      <c r="G79" s="144">
        <v>661</v>
      </c>
      <c r="H79" s="144">
        <v>660</v>
      </c>
      <c r="I79" s="144">
        <v>645</v>
      </c>
      <c r="J79" s="144">
        <v>637</v>
      </c>
      <c r="K79" s="144">
        <v>627</v>
      </c>
      <c r="L79" s="144">
        <v>630</v>
      </c>
      <c r="M79" s="144">
        <v>635</v>
      </c>
      <c r="N79" s="144">
        <v>635</v>
      </c>
      <c r="O79" s="144">
        <v>635</v>
      </c>
      <c r="P79" s="144">
        <v>635</v>
      </c>
      <c r="Q79" s="145">
        <v>229.91</v>
      </c>
      <c r="R79" s="145">
        <v>232.03</v>
      </c>
      <c r="S79" s="145">
        <v>229.97</v>
      </c>
      <c r="T79" s="145">
        <v>240.01</v>
      </c>
      <c r="U79" s="145">
        <v>230</v>
      </c>
      <c r="V79" s="145">
        <v>230</v>
      </c>
      <c r="W79" s="145">
        <v>220</v>
      </c>
      <c r="X79" s="145">
        <v>220</v>
      </c>
      <c r="Y79" s="145">
        <v>220</v>
      </c>
      <c r="Z79" s="145">
        <v>220</v>
      </c>
      <c r="AA79" s="145">
        <v>220</v>
      </c>
      <c r="AB79" s="145">
        <v>227</v>
      </c>
      <c r="AC79" s="145">
        <v>210</v>
      </c>
      <c r="AD79" s="145">
        <v>213.19</v>
      </c>
      <c r="AE79" s="144">
        <v>154270</v>
      </c>
      <c r="AF79" s="144">
        <v>152906</v>
      </c>
      <c r="AG79" s="144">
        <v>150402</v>
      </c>
      <c r="AH79" s="144">
        <v>160808</v>
      </c>
      <c r="AI79" s="144">
        <v>152030</v>
      </c>
      <c r="AJ79" s="144">
        <v>151800</v>
      </c>
      <c r="AK79" s="144">
        <v>141900</v>
      </c>
      <c r="AL79" s="144">
        <v>140140</v>
      </c>
      <c r="AM79" s="144">
        <v>137940</v>
      </c>
      <c r="AN79" s="144">
        <v>138600</v>
      </c>
      <c r="AO79" s="144">
        <v>139700</v>
      </c>
      <c r="AP79" s="144">
        <v>144145</v>
      </c>
      <c r="AQ79" s="144">
        <v>133350</v>
      </c>
      <c r="AR79" s="144">
        <v>135373</v>
      </c>
      <c r="AS79" s="144"/>
      <c r="AT79" s="144"/>
      <c r="AU79" s="144"/>
      <c r="AV79" s="144"/>
      <c r="AW79" s="144"/>
      <c r="AX79" s="144"/>
      <c r="AY79" s="144"/>
      <c r="AZ79" s="144"/>
      <c r="BA79" s="144"/>
      <c r="BB79" s="144"/>
      <c r="BC79" s="144"/>
      <c r="BD79" s="144"/>
      <c r="BE79" s="144"/>
      <c r="BF79" s="144"/>
    </row>
    <row r="80" spans="1:58" hidden="1">
      <c r="A80" s="143" t="s">
        <v>911</v>
      </c>
      <c r="B80" s="143" t="s">
        <v>944</v>
      </c>
      <c r="C80" s="144">
        <v>71</v>
      </c>
      <c r="D80" s="144">
        <v>65</v>
      </c>
      <c r="E80" s="144">
        <v>54</v>
      </c>
      <c r="F80" s="144">
        <v>53</v>
      </c>
      <c r="G80" s="144">
        <v>47</v>
      </c>
      <c r="H80" s="144">
        <v>52</v>
      </c>
      <c r="I80" s="144">
        <v>47</v>
      </c>
      <c r="J80" s="144">
        <v>42</v>
      </c>
      <c r="K80" s="144">
        <v>40</v>
      </c>
      <c r="L80" s="144">
        <v>36</v>
      </c>
      <c r="M80" s="144">
        <v>28</v>
      </c>
      <c r="N80" s="144">
        <v>24</v>
      </c>
      <c r="O80" s="144">
        <v>27</v>
      </c>
      <c r="P80" s="144">
        <v>27</v>
      </c>
      <c r="Q80" s="145">
        <v>196.2</v>
      </c>
      <c r="R80" s="145">
        <v>196.03</v>
      </c>
      <c r="S80" s="145">
        <v>227.93</v>
      </c>
      <c r="T80" s="145">
        <v>194.4</v>
      </c>
      <c r="U80" s="145">
        <v>222.23</v>
      </c>
      <c r="V80" s="145">
        <v>218.98</v>
      </c>
      <c r="W80" s="145">
        <v>203.19</v>
      </c>
      <c r="X80" s="145">
        <v>195</v>
      </c>
      <c r="Y80" s="145">
        <v>192.6</v>
      </c>
      <c r="Z80" s="145">
        <v>190.75</v>
      </c>
      <c r="AA80" s="145">
        <v>175.96</v>
      </c>
      <c r="AB80" s="145">
        <v>190.46</v>
      </c>
      <c r="AC80" s="145">
        <v>190.44</v>
      </c>
      <c r="AD80" s="145">
        <v>186.11</v>
      </c>
      <c r="AE80" s="144">
        <v>13930</v>
      </c>
      <c r="AF80" s="144">
        <v>12742</v>
      </c>
      <c r="AG80" s="144">
        <v>12308</v>
      </c>
      <c r="AH80" s="144">
        <v>10303</v>
      </c>
      <c r="AI80" s="144">
        <v>10445</v>
      </c>
      <c r="AJ80" s="144">
        <v>11387</v>
      </c>
      <c r="AK80" s="144">
        <v>9550</v>
      </c>
      <c r="AL80" s="144">
        <v>8190</v>
      </c>
      <c r="AM80" s="144">
        <v>7704</v>
      </c>
      <c r="AN80" s="144">
        <v>6867</v>
      </c>
      <c r="AO80" s="144">
        <v>4927</v>
      </c>
      <c r="AP80" s="144">
        <v>4571</v>
      </c>
      <c r="AQ80" s="144">
        <v>5142</v>
      </c>
      <c r="AR80" s="144">
        <v>5025</v>
      </c>
      <c r="AS80" s="144"/>
      <c r="AT80" s="144"/>
      <c r="AU80" s="144"/>
      <c r="AV80" s="144"/>
      <c r="AW80" s="144"/>
      <c r="AX80" s="144"/>
      <c r="AY80" s="144"/>
      <c r="AZ80" s="144"/>
      <c r="BA80" s="144"/>
      <c r="BB80" s="144"/>
      <c r="BC80" s="144"/>
      <c r="BD80" s="144"/>
      <c r="BE80" s="144"/>
      <c r="BF80" s="144"/>
    </row>
    <row r="81" spans="1:58" hidden="1">
      <c r="A81" s="143" t="s">
        <v>911</v>
      </c>
      <c r="B81" s="143" t="s">
        <v>945</v>
      </c>
      <c r="C81" s="144">
        <v>23</v>
      </c>
      <c r="D81" s="144">
        <v>23</v>
      </c>
      <c r="E81" s="144">
        <v>23</v>
      </c>
      <c r="F81" s="144">
        <v>25</v>
      </c>
      <c r="G81" s="144">
        <v>26</v>
      </c>
      <c r="H81" s="144">
        <v>27</v>
      </c>
      <c r="I81" s="144">
        <v>27</v>
      </c>
      <c r="J81" s="144">
        <v>27</v>
      </c>
      <c r="K81" s="144">
        <v>29</v>
      </c>
      <c r="L81" s="144">
        <v>29</v>
      </c>
      <c r="M81" s="144">
        <v>29</v>
      </c>
      <c r="N81" s="144">
        <v>29</v>
      </c>
      <c r="O81" s="144">
        <v>29</v>
      </c>
      <c r="P81" s="144">
        <v>29</v>
      </c>
      <c r="Q81" s="145">
        <v>560</v>
      </c>
      <c r="R81" s="145">
        <v>565</v>
      </c>
      <c r="S81" s="145">
        <v>565</v>
      </c>
      <c r="T81" s="145">
        <v>564.88</v>
      </c>
      <c r="U81" s="145">
        <v>560.08000000000004</v>
      </c>
      <c r="V81" s="145">
        <v>560.07000000000005</v>
      </c>
      <c r="W81" s="145">
        <v>560.07000000000005</v>
      </c>
      <c r="X81" s="145">
        <v>562</v>
      </c>
      <c r="Y81" s="145">
        <v>562</v>
      </c>
      <c r="Z81" s="145">
        <v>562</v>
      </c>
      <c r="AA81" s="145">
        <v>562</v>
      </c>
      <c r="AB81" s="145">
        <v>615.30999999999995</v>
      </c>
      <c r="AC81" s="145">
        <v>615.30999999999995</v>
      </c>
      <c r="AD81" s="145">
        <v>584.52</v>
      </c>
      <c r="AE81" s="144">
        <v>12880</v>
      </c>
      <c r="AF81" s="144">
        <v>12995</v>
      </c>
      <c r="AG81" s="144">
        <v>12995</v>
      </c>
      <c r="AH81" s="144">
        <v>14122</v>
      </c>
      <c r="AI81" s="144">
        <v>14562</v>
      </c>
      <c r="AJ81" s="144">
        <v>15122</v>
      </c>
      <c r="AK81" s="144">
        <v>15122</v>
      </c>
      <c r="AL81" s="144">
        <v>15174</v>
      </c>
      <c r="AM81" s="144">
        <v>16298</v>
      </c>
      <c r="AN81" s="144">
        <v>16298</v>
      </c>
      <c r="AO81" s="144">
        <v>16298</v>
      </c>
      <c r="AP81" s="144">
        <v>17844</v>
      </c>
      <c r="AQ81" s="144">
        <v>17844</v>
      </c>
      <c r="AR81" s="144">
        <v>16951</v>
      </c>
      <c r="AS81" s="144"/>
      <c r="AT81" s="144"/>
      <c r="AU81" s="144"/>
      <c r="AV81" s="144"/>
      <c r="AW81" s="144"/>
      <c r="AX81" s="144"/>
      <c r="AY81" s="144"/>
      <c r="AZ81" s="144"/>
      <c r="BA81" s="144"/>
      <c r="BB81" s="144"/>
      <c r="BC81" s="144"/>
      <c r="BD81" s="144"/>
      <c r="BE81" s="144"/>
      <c r="BF81" s="144"/>
    </row>
    <row r="82" spans="1:58" hidden="1">
      <c r="A82" s="143" t="s">
        <v>911</v>
      </c>
      <c r="B82" s="143" t="s">
        <v>946</v>
      </c>
      <c r="C82" s="144">
        <v>54</v>
      </c>
      <c r="D82" s="144">
        <v>52</v>
      </c>
      <c r="E82" s="144">
        <v>48</v>
      </c>
      <c r="F82" s="144">
        <v>48</v>
      </c>
      <c r="G82" s="144">
        <v>44</v>
      </c>
      <c r="H82" s="144">
        <v>45</v>
      </c>
      <c r="I82" s="144">
        <v>43</v>
      </c>
      <c r="J82" s="144">
        <v>37</v>
      </c>
      <c r="K82" s="144">
        <v>34</v>
      </c>
      <c r="L82" s="144">
        <v>33</v>
      </c>
      <c r="M82" s="144">
        <v>30</v>
      </c>
      <c r="N82" s="144">
        <v>30</v>
      </c>
      <c r="O82" s="144">
        <v>30</v>
      </c>
      <c r="P82" s="144">
        <v>30</v>
      </c>
      <c r="Q82" s="145">
        <v>84.59</v>
      </c>
      <c r="R82" s="145">
        <v>94.67</v>
      </c>
      <c r="S82" s="145">
        <v>89.29</v>
      </c>
      <c r="T82" s="145">
        <v>95.79</v>
      </c>
      <c r="U82" s="145">
        <v>98.41</v>
      </c>
      <c r="V82" s="145">
        <v>97.02</v>
      </c>
      <c r="W82" s="145">
        <v>94.26</v>
      </c>
      <c r="X82" s="145">
        <v>95.95</v>
      </c>
      <c r="Y82" s="145">
        <v>93.68</v>
      </c>
      <c r="Z82" s="145">
        <v>90.79</v>
      </c>
      <c r="AA82" s="145">
        <v>94.8</v>
      </c>
      <c r="AB82" s="145">
        <v>87.67</v>
      </c>
      <c r="AC82" s="145">
        <v>106.2</v>
      </c>
      <c r="AD82" s="145">
        <v>95.63</v>
      </c>
      <c r="AE82" s="144">
        <v>4568</v>
      </c>
      <c r="AF82" s="144">
        <v>4923</v>
      </c>
      <c r="AG82" s="144">
        <v>4286</v>
      </c>
      <c r="AH82" s="144">
        <v>4598</v>
      </c>
      <c r="AI82" s="144">
        <v>4330</v>
      </c>
      <c r="AJ82" s="144">
        <v>4366</v>
      </c>
      <c r="AK82" s="144">
        <v>4053</v>
      </c>
      <c r="AL82" s="144">
        <v>3550</v>
      </c>
      <c r="AM82" s="144">
        <v>3185</v>
      </c>
      <c r="AN82" s="144">
        <v>2996</v>
      </c>
      <c r="AO82" s="144">
        <v>2844</v>
      </c>
      <c r="AP82" s="144">
        <v>2630</v>
      </c>
      <c r="AQ82" s="144">
        <v>3186</v>
      </c>
      <c r="AR82" s="144">
        <v>2869</v>
      </c>
      <c r="AS82" s="144"/>
      <c r="AT82" s="144"/>
      <c r="AU82" s="144"/>
      <c r="AV82" s="144"/>
      <c r="AW82" s="144"/>
      <c r="AX82" s="144"/>
      <c r="AY82" s="144"/>
      <c r="AZ82" s="144"/>
      <c r="BA82" s="144"/>
      <c r="BB82" s="144"/>
      <c r="BC82" s="144"/>
      <c r="BD82" s="144"/>
      <c r="BE82" s="144"/>
      <c r="BF82" s="144"/>
    </row>
    <row r="83" spans="1:58" hidden="1">
      <c r="A83" s="143" t="s">
        <v>911</v>
      </c>
      <c r="B83" s="143" t="s">
        <v>947</v>
      </c>
      <c r="C83" s="144">
        <v>452</v>
      </c>
      <c r="D83" s="144">
        <v>455</v>
      </c>
      <c r="E83" s="144">
        <v>403</v>
      </c>
      <c r="F83" s="144">
        <v>368</v>
      </c>
      <c r="G83" s="144">
        <v>275</v>
      </c>
      <c r="H83" s="144">
        <v>271</v>
      </c>
      <c r="I83" s="144">
        <v>235</v>
      </c>
      <c r="J83" s="144">
        <v>199</v>
      </c>
      <c r="K83" s="144">
        <v>164</v>
      </c>
      <c r="L83" s="144">
        <v>127</v>
      </c>
      <c r="M83" s="144">
        <v>77</v>
      </c>
      <c r="N83" s="144">
        <v>77</v>
      </c>
      <c r="O83" s="144">
        <v>77</v>
      </c>
      <c r="P83" s="144">
        <v>78</v>
      </c>
      <c r="Q83" s="145">
        <v>97.34</v>
      </c>
      <c r="R83" s="145">
        <v>96.08</v>
      </c>
      <c r="S83" s="145">
        <v>103.05</v>
      </c>
      <c r="T83" s="145">
        <v>104.28</v>
      </c>
      <c r="U83" s="145">
        <v>99.28</v>
      </c>
      <c r="V83" s="145">
        <v>101.91</v>
      </c>
      <c r="W83" s="145">
        <v>98.33</v>
      </c>
      <c r="X83" s="145">
        <v>98.78</v>
      </c>
      <c r="Y83" s="145">
        <v>99.4</v>
      </c>
      <c r="Z83" s="145">
        <v>100.41</v>
      </c>
      <c r="AA83" s="145">
        <v>97.66</v>
      </c>
      <c r="AB83" s="145">
        <v>104.39</v>
      </c>
      <c r="AC83" s="145">
        <v>83.32</v>
      </c>
      <c r="AD83" s="145">
        <v>82.04</v>
      </c>
      <c r="AE83" s="144">
        <v>43998</v>
      </c>
      <c r="AF83" s="144">
        <v>43715</v>
      </c>
      <c r="AG83" s="144">
        <v>41531</v>
      </c>
      <c r="AH83" s="144">
        <v>38374</v>
      </c>
      <c r="AI83" s="144">
        <v>27301</v>
      </c>
      <c r="AJ83" s="144">
        <v>27617</v>
      </c>
      <c r="AK83" s="144">
        <v>23107</v>
      </c>
      <c r="AL83" s="144">
        <v>19657</v>
      </c>
      <c r="AM83" s="144">
        <v>16302</v>
      </c>
      <c r="AN83" s="144">
        <v>12752</v>
      </c>
      <c r="AO83" s="144">
        <v>7520</v>
      </c>
      <c r="AP83" s="144">
        <v>8038</v>
      </c>
      <c r="AQ83" s="144">
        <v>6416</v>
      </c>
      <c r="AR83" s="144">
        <v>6399</v>
      </c>
      <c r="AS83" s="144"/>
      <c r="AT83" s="144"/>
      <c r="AU83" s="144"/>
      <c r="AV83" s="144"/>
      <c r="AW83" s="144"/>
      <c r="AX83" s="144"/>
      <c r="AY83" s="144"/>
      <c r="AZ83" s="144"/>
      <c r="BA83" s="144"/>
      <c r="BB83" s="144"/>
      <c r="BC83" s="144"/>
      <c r="BD83" s="144"/>
      <c r="BE83" s="144"/>
      <c r="BF83" s="144"/>
    </row>
    <row r="84" spans="1:58" hidden="1">
      <c r="A84" s="143" t="s">
        <v>911</v>
      </c>
      <c r="B84" s="143" t="s">
        <v>948</v>
      </c>
      <c r="C84" s="144">
        <v>28</v>
      </c>
      <c r="D84" s="144">
        <v>33</v>
      </c>
      <c r="E84" s="144">
        <v>37</v>
      </c>
      <c r="F84" s="144">
        <v>41</v>
      </c>
      <c r="G84" s="144">
        <v>45</v>
      </c>
      <c r="H84" s="144">
        <v>50</v>
      </c>
      <c r="I84" s="144">
        <v>53</v>
      </c>
      <c r="J84" s="144">
        <v>57</v>
      </c>
      <c r="K84" s="144">
        <v>60</v>
      </c>
      <c r="L84" s="144">
        <v>65</v>
      </c>
      <c r="M84" s="144">
        <v>69</v>
      </c>
      <c r="N84" s="144">
        <v>69</v>
      </c>
      <c r="O84" s="144">
        <v>69</v>
      </c>
      <c r="P84" s="144">
        <v>69</v>
      </c>
      <c r="Q84" s="145">
        <v>294.89</v>
      </c>
      <c r="R84" s="145">
        <v>327.7</v>
      </c>
      <c r="S84" s="145">
        <v>331.14</v>
      </c>
      <c r="T84" s="145">
        <v>350.24</v>
      </c>
      <c r="U84" s="145">
        <v>372.4</v>
      </c>
      <c r="V84" s="145">
        <v>374.66</v>
      </c>
      <c r="W84" s="145">
        <v>397.21</v>
      </c>
      <c r="X84" s="145">
        <v>404.58</v>
      </c>
      <c r="Y84" s="145">
        <v>408.47</v>
      </c>
      <c r="Z84" s="145">
        <v>325.37</v>
      </c>
      <c r="AA84" s="145">
        <v>328.13</v>
      </c>
      <c r="AB84" s="145">
        <v>309.89999999999998</v>
      </c>
      <c r="AC84" s="145">
        <v>297.08999999999997</v>
      </c>
      <c r="AD84" s="145">
        <v>317.77</v>
      </c>
      <c r="AE84" s="144">
        <v>8257</v>
      </c>
      <c r="AF84" s="144">
        <v>10814</v>
      </c>
      <c r="AG84" s="144">
        <v>12252</v>
      </c>
      <c r="AH84" s="144">
        <v>14360</v>
      </c>
      <c r="AI84" s="144">
        <v>16758</v>
      </c>
      <c r="AJ84" s="144">
        <v>18733</v>
      </c>
      <c r="AK84" s="144">
        <v>21052</v>
      </c>
      <c r="AL84" s="144">
        <v>23061</v>
      </c>
      <c r="AM84" s="144">
        <v>24508</v>
      </c>
      <c r="AN84" s="144">
        <v>21149</v>
      </c>
      <c r="AO84" s="144">
        <v>22641</v>
      </c>
      <c r="AP84" s="144">
        <v>21383</v>
      </c>
      <c r="AQ84" s="144">
        <v>20499</v>
      </c>
      <c r="AR84" s="144">
        <v>21926</v>
      </c>
      <c r="AS84" s="144"/>
      <c r="AT84" s="144"/>
      <c r="AU84" s="144"/>
      <c r="AV84" s="144"/>
      <c r="AW84" s="144"/>
      <c r="AX84" s="144"/>
      <c r="AY84" s="144"/>
      <c r="AZ84" s="144"/>
      <c r="BA84" s="144"/>
      <c r="BB84" s="144"/>
      <c r="BC84" s="144"/>
      <c r="BD84" s="144"/>
      <c r="BE84" s="144"/>
      <c r="BF84" s="144"/>
    </row>
    <row r="85" spans="1:58" hidden="1">
      <c r="A85" s="143" t="s">
        <v>911</v>
      </c>
      <c r="B85" s="143" t="s">
        <v>949</v>
      </c>
      <c r="C85" s="144">
        <v>0</v>
      </c>
      <c r="D85" s="144">
        <v>0</v>
      </c>
      <c r="E85" s="144">
        <v>0</v>
      </c>
      <c r="F85" s="144">
        <v>0</v>
      </c>
      <c r="G85" s="144">
        <v>0</v>
      </c>
      <c r="H85" s="144">
        <v>0</v>
      </c>
      <c r="I85" s="144">
        <v>0</v>
      </c>
      <c r="J85" s="144">
        <v>0</v>
      </c>
      <c r="K85" s="144">
        <v>0</v>
      </c>
      <c r="L85" s="144">
        <v>0</v>
      </c>
      <c r="M85" s="144">
        <v>0</v>
      </c>
      <c r="N85" s="144">
        <v>0</v>
      </c>
      <c r="O85" s="144">
        <v>0</v>
      </c>
      <c r="P85" s="144">
        <v>0</v>
      </c>
      <c r="Q85" s="145"/>
      <c r="R85" s="145"/>
      <c r="S85" s="145"/>
      <c r="T85" s="145"/>
      <c r="U85" s="145"/>
      <c r="V85" s="145"/>
      <c r="W85" s="145"/>
      <c r="X85" s="145"/>
      <c r="Y85" s="145"/>
      <c r="Z85" s="145"/>
      <c r="AA85" s="145"/>
      <c r="AB85" s="145"/>
      <c r="AC85" s="145"/>
      <c r="AD85" s="145"/>
      <c r="AE85" s="144">
        <v>0</v>
      </c>
      <c r="AF85" s="144">
        <v>0</v>
      </c>
      <c r="AG85" s="144">
        <v>0</v>
      </c>
      <c r="AH85" s="144">
        <v>0</v>
      </c>
      <c r="AI85" s="144">
        <v>0</v>
      </c>
      <c r="AJ85" s="144">
        <v>0</v>
      </c>
      <c r="AK85" s="144">
        <v>0</v>
      </c>
      <c r="AL85" s="144">
        <v>0</v>
      </c>
      <c r="AM85" s="144">
        <v>0</v>
      </c>
      <c r="AN85" s="144">
        <v>0</v>
      </c>
      <c r="AO85" s="144">
        <v>0</v>
      </c>
      <c r="AP85" s="144">
        <v>0</v>
      </c>
      <c r="AQ85" s="144">
        <v>0</v>
      </c>
      <c r="AR85" s="144">
        <v>0</v>
      </c>
      <c r="AS85" s="144"/>
      <c r="AT85" s="144"/>
      <c r="AU85" s="144"/>
      <c r="AV85" s="144"/>
      <c r="AW85" s="144"/>
      <c r="AX85" s="144"/>
      <c r="AY85" s="144"/>
      <c r="AZ85" s="144"/>
      <c r="BA85" s="144"/>
      <c r="BB85" s="144"/>
      <c r="BC85" s="144"/>
      <c r="BD85" s="144"/>
      <c r="BE85" s="144"/>
      <c r="BF85" s="144"/>
    </row>
    <row r="86" spans="1:58" hidden="1">
      <c r="A86" s="143" t="s">
        <v>911</v>
      </c>
      <c r="B86" s="143" t="s">
        <v>950</v>
      </c>
      <c r="C86" s="144">
        <v>162</v>
      </c>
      <c r="D86" s="144">
        <v>163</v>
      </c>
      <c r="E86" s="144">
        <v>152</v>
      </c>
      <c r="F86" s="144">
        <v>146</v>
      </c>
      <c r="G86" s="144">
        <v>150</v>
      </c>
      <c r="H86" s="144">
        <v>157</v>
      </c>
      <c r="I86" s="144">
        <v>157</v>
      </c>
      <c r="J86" s="144">
        <v>158</v>
      </c>
      <c r="K86" s="144">
        <v>159</v>
      </c>
      <c r="L86" s="144">
        <v>197</v>
      </c>
      <c r="M86" s="144">
        <v>184</v>
      </c>
      <c r="N86" s="144">
        <v>184</v>
      </c>
      <c r="O86" s="144">
        <v>184</v>
      </c>
      <c r="P86" s="144">
        <v>184</v>
      </c>
      <c r="Q86" s="145">
        <v>313.20999999999998</v>
      </c>
      <c r="R86" s="145">
        <v>314.79000000000002</v>
      </c>
      <c r="S86" s="145">
        <v>319.11</v>
      </c>
      <c r="T86" s="145">
        <v>326.89999999999998</v>
      </c>
      <c r="U86" s="145">
        <v>337.79</v>
      </c>
      <c r="V86" s="145">
        <v>335.62</v>
      </c>
      <c r="W86" s="145">
        <v>322.45</v>
      </c>
      <c r="X86" s="145">
        <v>324.22000000000003</v>
      </c>
      <c r="Y86" s="145">
        <v>342.03</v>
      </c>
      <c r="Z86" s="145">
        <v>338.18</v>
      </c>
      <c r="AA86" s="145">
        <v>341.23</v>
      </c>
      <c r="AB86" s="145">
        <v>375.78</v>
      </c>
      <c r="AC86" s="145">
        <v>375.78</v>
      </c>
      <c r="AD86" s="145">
        <v>383.3</v>
      </c>
      <c r="AE86" s="144">
        <v>50740</v>
      </c>
      <c r="AF86" s="144">
        <v>51310</v>
      </c>
      <c r="AG86" s="144">
        <v>48505</v>
      </c>
      <c r="AH86" s="144">
        <v>47728</v>
      </c>
      <c r="AI86" s="144">
        <v>50668</v>
      </c>
      <c r="AJ86" s="144">
        <v>52693</v>
      </c>
      <c r="AK86" s="144">
        <v>50625</v>
      </c>
      <c r="AL86" s="144">
        <v>51226</v>
      </c>
      <c r="AM86" s="144">
        <v>54382</v>
      </c>
      <c r="AN86" s="144">
        <v>66621</v>
      </c>
      <c r="AO86" s="144">
        <v>62786</v>
      </c>
      <c r="AP86" s="144">
        <v>69144</v>
      </c>
      <c r="AQ86" s="144">
        <v>69144</v>
      </c>
      <c r="AR86" s="144">
        <v>70527</v>
      </c>
      <c r="AS86" s="144"/>
      <c r="AT86" s="144"/>
      <c r="AU86" s="144"/>
      <c r="AV86" s="144"/>
      <c r="AW86" s="144"/>
      <c r="AX86" s="144"/>
      <c r="AY86" s="144"/>
      <c r="AZ86" s="144"/>
      <c r="BA86" s="144"/>
      <c r="BB86" s="144"/>
      <c r="BC86" s="144"/>
      <c r="BD86" s="144"/>
      <c r="BE86" s="144"/>
      <c r="BF86" s="144"/>
    </row>
    <row r="87" spans="1:58" hidden="1">
      <c r="A87" s="143" t="s">
        <v>911</v>
      </c>
      <c r="B87" s="143" t="s">
        <v>951</v>
      </c>
      <c r="C87" s="144">
        <v>55</v>
      </c>
      <c r="D87" s="144">
        <v>54</v>
      </c>
      <c r="E87" s="144">
        <v>56</v>
      </c>
      <c r="F87" s="144">
        <v>56</v>
      </c>
      <c r="G87" s="144">
        <v>57</v>
      </c>
      <c r="H87" s="144">
        <v>61</v>
      </c>
      <c r="I87" s="144">
        <v>61</v>
      </c>
      <c r="J87" s="144">
        <v>61</v>
      </c>
      <c r="K87" s="144">
        <v>61</v>
      </c>
      <c r="L87" s="144">
        <v>63</v>
      </c>
      <c r="M87" s="144">
        <v>63</v>
      </c>
      <c r="N87" s="144">
        <v>55</v>
      </c>
      <c r="O87" s="144">
        <v>55</v>
      </c>
      <c r="P87" s="144">
        <v>50</v>
      </c>
      <c r="Q87" s="145">
        <v>72.400000000000006</v>
      </c>
      <c r="R87" s="145">
        <v>73.98</v>
      </c>
      <c r="S87" s="145">
        <v>74</v>
      </c>
      <c r="T87" s="145">
        <v>74.88</v>
      </c>
      <c r="U87" s="145">
        <v>77.14</v>
      </c>
      <c r="V87" s="145">
        <v>72.900000000000006</v>
      </c>
      <c r="W87" s="145">
        <v>88.43</v>
      </c>
      <c r="X87" s="145">
        <v>86.66</v>
      </c>
      <c r="Y87" s="145">
        <v>94.66</v>
      </c>
      <c r="Z87" s="145">
        <v>104.33</v>
      </c>
      <c r="AA87" s="145">
        <v>91.67</v>
      </c>
      <c r="AB87" s="145">
        <v>90.62</v>
      </c>
      <c r="AC87" s="145">
        <v>94.49</v>
      </c>
      <c r="AD87" s="145">
        <v>95.6</v>
      </c>
      <c r="AE87" s="144">
        <v>3982</v>
      </c>
      <c r="AF87" s="144">
        <v>3995</v>
      </c>
      <c r="AG87" s="144">
        <v>4144</v>
      </c>
      <c r="AH87" s="144">
        <v>4193</v>
      </c>
      <c r="AI87" s="144">
        <v>4397</v>
      </c>
      <c r="AJ87" s="144">
        <v>4447</v>
      </c>
      <c r="AK87" s="144">
        <v>5394</v>
      </c>
      <c r="AL87" s="144">
        <v>5286</v>
      </c>
      <c r="AM87" s="144">
        <v>5774</v>
      </c>
      <c r="AN87" s="144">
        <v>6573</v>
      </c>
      <c r="AO87" s="144">
        <v>5775</v>
      </c>
      <c r="AP87" s="144">
        <v>4984</v>
      </c>
      <c r="AQ87" s="144">
        <v>5197</v>
      </c>
      <c r="AR87" s="144">
        <v>4780</v>
      </c>
      <c r="AS87" s="144"/>
      <c r="AT87" s="144"/>
      <c r="AU87" s="144"/>
      <c r="AV87" s="144"/>
      <c r="AW87" s="144"/>
      <c r="AX87" s="144"/>
      <c r="AY87" s="144"/>
      <c r="AZ87" s="144"/>
      <c r="BA87" s="144"/>
      <c r="BB87" s="144"/>
      <c r="BC87" s="144"/>
      <c r="BD87" s="144"/>
      <c r="BE87" s="144"/>
      <c r="BF87" s="144"/>
    </row>
    <row r="88" spans="1:58" hidden="1">
      <c r="A88" s="143" t="s">
        <v>911</v>
      </c>
      <c r="B88" s="143" t="s">
        <v>952</v>
      </c>
      <c r="C88" s="144">
        <v>17</v>
      </c>
      <c r="D88" s="144">
        <v>18</v>
      </c>
      <c r="E88" s="144">
        <v>18</v>
      </c>
      <c r="F88" s="144">
        <v>22</v>
      </c>
      <c r="G88" s="144">
        <v>21</v>
      </c>
      <c r="H88" s="144">
        <v>24</v>
      </c>
      <c r="I88" s="144">
        <v>24</v>
      </c>
      <c r="J88" s="144">
        <v>24</v>
      </c>
      <c r="K88" s="144">
        <v>26</v>
      </c>
      <c r="L88" s="144">
        <v>26</v>
      </c>
      <c r="M88" s="144">
        <v>26</v>
      </c>
      <c r="N88" s="144">
        <v>26</v>
      </c>
      <c r="O88" s="144">
        <v>26</v>
      </c>
      <c r="P88" s="144">
        <v>26</v>
      </c>
      <c r="Q88" s="145">
        <v>82.82</v>
      </c>
      <c r="R88" s="145">
        <v>89.89</v>
      </c>
      <c r="S88" s="145">
        <v>93.22</v>
      </c>
      <c r="T88" s="145">
        <v>98.64</v>
      </c>
      <c r="U88" s="145">
        <v>102.86</v>
      </c>
      <c r="V88" s="145">
        <v>102.46</v>
      </c>
      <c r="W88" s="145">
        <v>102.62</v>
      </c>
      <c r="X88" s="145">
        <v>98.62</v>
      </c>
      <c r="Y88" s="145">
        <v>89.88</v>
      </c>
      <c r="Z88" s="145">
        <v>102.15</v>
      </c>
      <c r="AA88" s="145">
        <v>106.58</v>
      </c>
      <c r="AB88" s="145">
        <v>106.92</v>
      </c>
      <c r="AC88" s="145">
        <v>110.73</v>
      </c>
      <c r="AD88" s="145">
        <v>118.54</v>
      </c>
      <c r="AE88" s="144">
        <v>1408</v>
      </c>
      <c r="AF88" s="144">
        <v>1618</v>
      </c>
      <c r="AG88" s="144">
        <v>1678</v>
      </c>
      <c r="AH88" s="144">
        <v>2170</v>
      </c>
      <c r="AI88" s="144">
        <v>2160</v>
      </c>
      <c r="AJ88" s="144">
        <v>2459</v>
      </c>
      <c r="AK88" s="144">
        <v>2463</v>
      </c>
      <c r="AL88" s="144">
        <v>2367</v>
      </c>
      <c r="AM88" s="144">
        <v>2337</v>
      </c>
      <c r="AN88" s="144">
        <v>2656</v>
      </c>
      <c r="AO88" s="144">
        <v>2771</v>
      </c>
      <c r="AP88" s="144">
        <v>2780</v>
      </c>
      <c r="AQ88" s="144">
        <v>2879</v>
      </c>
      <c r="AR88" s="144">
        <v>3082</v>
      </c>
      <c r="AS88" s="144"/>
      <c r="AT88" s="144"/>
      <c r="AU88" s="144"/>
      <c r="AV88" s="144"/>
      <c r="AW88" s="144"/>
      <c r="AX88" s="144"/>
      <c r="AY88" s="144"/>
      <c r="AZ88" s="144"/>
      <c r="BA88" s="144"/>
      <c r="BB88" s="144"/>
      <c r="BC88" s="144"/>
      <c r="BD88" s="144"/>
      <c r="BE88" s="144"/>
      <c r="BF88" s="144"/>
    </row>
    <row r="89" spans="1:58" hidden="1">
      <c r="A89" s="143" t="s">
        <v>911</v>
      </c>
      <c r="B89" s="143" t="s">
        <v>953</v>
      </c>
      <c r="C89" s="144">
        <v>72</v>
      </c>
      <c r="D89" s="144">
        <v>72</v>
      </c>
      <c r="E89" s="144">
        <v>74</v>
      </c>
      <c r="F89" s="144">
        <v>78</v>
      </c>
      <c r="G89" s="144">
        <v>78</v>
      </c>
      <c r="H89" s="144">
        <v>85</v>
      </c>
      <c r="I89" s="144">
        <v>85</v>
      </c>
      <c r="J89" s="144">
        <v>85</v>
      </c>
      <c r="K89" s="144">
        <v>87</v>
      </c>
      <c r="L89" s="144">
        <v>89</v>
      </c>
      <c r="M89" s="144">
        <v>89</v>
      </c>
      <c r="N89" s="144">
        <v>81</v>
      </c>
      <c r="O89" s="144">
        <v>81</v>
      </c>
      <c r="P89" s="144">
        <v>76</v>
      </c>
      <c r="Q89" s="145">
        <v>74.86</v>
      </c>
      <c r="R89" s="145">
        <v>77.959999999999994</v>
      </c>
      <c r="S89" s="145">
        <v>78.680000000000007</v>
      </c>
      <c r="T89" s="145">
        <v>81.58</v>
      </c>
      <c r="U89" s="145">
        <v>84.06</v>
      </c>
      <c r="V89" s="145">
        <v>81.25</v>
      </c>
      <c r="W89" s="145">
        <v>92.44</v>
      </c>
      <c r="X89" s="145">
        <v>90.04</v>
      </c>
      <c r="Y89" s="145">
        <v>93.23</v>
      </c>
      <c r="Z89" s="145">
        <v>103.7</v>
      </c>
      <c r="AA89" s="145">
        <v>96.02</v>
      </c>
      <c r="AB89" s="145">
        <v>95.85</v>
      </c>
      <c r="AC89" s="145">
        <v>99.7</v>
      </c>
      <c r="AD89" s="145">
        <v>103.45</v>
      </c>
      <c r="AE89" s="144">
        <v>5390</v>
      </c>
      <c r="AF89" s="144">
        <v>5613</v>
      </c>
      <c r="AG89" s="144">
        <v>5822</v>
      </c>
      <c r="AH89" s="144">
        <v>6363</v>
      </c>
      <c r="AI89" s="144">
        <v>6557</v>
      </c>
      <c r="AJ89" s="144">
        <v>6906</v>
      </c>
      <c r="AK89" s="144">
        <v>7857</v>
      </c>
      <c r="AL89" s="144">
        <v>7653</v>
      </c>
      <c r="AM89" s="144">
        <v>8111</v>
      </c>
      <c r="AN89" s="144">
        <v>9229</v>
      </c>
      <c r="AO89" s="144">
        <v>8546</v>
      </c>
      <c r="AP89" s="144">
        <v>7764</v>
      </c>
      <c r="AQ89" s="144">
        <v>8076</v>
      </c>
      <c r="AR89" s="144">
        <v>7862</v>
      </c>
      <c r="AS89" s="144"/>
      <c r="AT89" s="144"/>
      <c r="AU89" s="144"/>
      <c r="AV89" s="144"/>
      <c r="AW89" s="144"/>
      <c r="AX89" s="144"/>
      <c r="AY89" s="144"/>
      <c r="AZ89" s="144"/>
      <c r="BA89" s="144"/>
      <c r="BB89" s="144"/>
      <c r="BC89" s="144"/>
      <c r="BD89" s="144"/>
      <c r="BE89" s="144"/>
      <c r="BF89" s="144"/>
    </row>
    <row r="90" spans="1:58" hidden="1">
      <c r="A90" s="143" t="s">
        <v>911</v>
      </c>
      <c r="B90" s="143" t="s">
        <v>954</v>
      </c>
      <c r="C90" s="144">
        <v>24</v>
      </c>
      <c r="D90" s="144">
        <v>25</v>
      </c>
      <c r="E90" s="144">
        <v>26</v>
      </c>
      <c r="F90" s="144">
        <v>26</v>
      </c>
      <c r="G90" s="144">
        <v>27</v>
      </c>
      <c r="H90" s="144">
        <v>31</v>
      </c>
      <c r="I90" s="144">
        <v>32</v>
      </c>
      <c r="J90" s="144">
        <v>33</v>
      </c>
      <c r="K90" s="144">
        <v>35</v>
      </c>
      <c r="L90" s="144">
        <v>39</v>
      </c>
      <c r="M90" s="144">
        <v>38</v>
      </c>
      <c r="N90" s="144">
        <v>38</v>
      </c>
      <c r="O90" s="144">
        <v>36</v>
      </c>
      <c r="P90" s="144">
        <v>36</v>
      </c>
      <c r="Q90" s="145">
        <v>331.62</v>
      </c>
      <c r="R90" s="145">
        <v>282.64</v>
      </c>
      <c r="S90" s="145">
        <v>340.12</v>
      </c>
      <c r="T90" s="145">
        <v>447.92</v>
      </c>
      <c r="U90" s="145">
        <v>514.41</v>
      </c>
      <c r="V90" s="145">
        <v>543.35</v>
      </c>
      <c r="W90" s="145">
        <v>554</v>
      </c>
      <c r="X90" s="145">
        <v>524.61</v>
      </c>
      <c r="Y90" s="145">
        <v>531.86</v>
      </c>
      <c r="Z90" s="145">
        <v>542.59</v>
      </c>
      <c r="AA90" s="145">
        <v>493.08</v>
      </c>
      <c r="AB90" s="145">
        <v>383</v>
      </c>
      <c r="AC90" s="145">
        <v>378.67</v>
      </c>
      <c r="AD90" s="145">
        <v>439.28</v>
      </c>
      <c r="AE90" s="144">
        <v>7959</v>
      </c>
      <c r="AF90" s="144">
        <v>7066</v>
      </c>
      <c r="AG90" s="144">
        <v>8843</v>
      </c>
      <c r="AH90" s="144">
        <v>11646</v>
      </c>
      <c r="AI90" s="144">
        <v>13889</v>
      </c>
      <c r="AJ90" s="144">
        <v>16844</v>
      </c>
      <c r="AK90" s="144">
        <v>17728</v>
      </c>
      <c r="AL90" s="144">
        <v>17312</v>
      </c>
      <c r="AM90" s="144">
        <v>18615</v>
      </c>
      <c r="AN90" s="144">
        <v>21161</v>
      </c>
      <c r="AO90" s="144">
        <v>18737</v>
      </c>
      <c r="AP90" s="144">
        <v>14554</v>
      </c>
      <c r="AQ90" s="144">
        <v>13632</v>
      </c>
      <c r="AR90" s="144">
        <v>15814</v>
      </c>
      <c r="AS90" s="144"/>
      <c r="AT90" s="144"/>
      <c r="AU90" s="144"/>
      <c r="AV90" s="144"/>
      <c r="AW90" s="144"/>
      <c r="AX90" s="144"/>
      <c r="AY90" s="144"/>
      <c r="AZ90" s="144"/>
      <c r="BA90" s="144"/>
      <c r="BB90" s="144"/>
      <c r="BC90" s="144"/>
      <c r="BD90" s="144"/>
      <c r="BE90" s="144"/>
      <c r="BF90" s="144"/>
    </row>
    <row r="91" spans="1:58" hidden="1">
      <c r="A91" s="143" t="s">
        <v>911</v>
      </c>
      <c r="B91" s="143" t="s">
        <v>955</v>
      </c>
      <c r="C91" s="144">
        <v>0</v>
      </c>
      <c r="D91" s="144">
        <v>0</v>
      </c>
      <c r="E91" s="144">
        <v>0</v>
      </c>
      <c r="F91" s="144">
        <v>0</v>
      </c>
      <c r="G91" s="144">
        <v>0</v>
      </c>
      <c r="H91" s="144">
        <v>0</v>
      </c>
      <c r="I91" s="144">
        <v>0</v>
      </c>
      <c r="J91" s="144">
        <v>0</v>
      </c>
      <c r="K91" s="144">
        <v>0</v>
      </c>
      <c r="L91" s="144">
        <v>0</v>
      </c>
      <c r="M91" s="144">
        <v>0</v>
      </c>
      <c r="N91" s="144">
        <v>0</v>
      </c>
      <c r="O91" s="144">
        <v>0</v>
      </c>
      <c r="P91" s="144">
        <v>0</v>
      </c>
      <c r="Q91" s="145"/>
      <c r="R91" s="145"/>
      <c r="S91" s="145"/>
      <c r="T91" s="145"/>
      <c r="U91" s="145"/>
      <c r="V91" s="145"/>
      <c r="W91" s="145"/>
      <c r="X91" s="145"/>
      <c r="Y91" s="145"/>
      <c r="Z91" s="145"/>
      <c r="AA91" s="145"/>
      <c r="AB91" s="145"/>
      <c r="AC91" s="145"/>
      <c r="AD91" s="145"/>
      <c r="AE91" s="144">
        <v>0</v>
      </c>
      <c r="AF91" s="144">
        <v>0</v>
      </c>
      <c r="AG91" s="144">
        <v>0</v>
      </c>
      <c r="AH91" s="144">
        <v>0</v>
      </c>
      <c r="AI91" s="144">
        <v>0</v>
      </c>
      <c r="AJ91" s="144">
        <v>0</v>
      </c>
      <c r="AK91" s="144">
        <v>0</v>
      </c>
      <c r="AL91" s="144">
        <v>0</v>
      </c>
      <c r="AM91" s="144">
        <v>0</v>
      </c>
      <c r="AN91" s="144">
        <v>0</v>
      </c>
      <c r="AO91" s="144">
        <v>0</v>
      </c>
      <c r="AP91" s="144">
        <v>0</v>
      </c>
      <c r="AQ91" s="144">
        <v>0</v>
      </c>
      <c r="AR91" s="144">
        <v>0</v>
      </c>
      <c r="AS91" s="144"/>
      <c r="AT91" s="144"/>
      <c r="AU91" s="144"/>
      <c r="AV91" s="144"/>
      <c r="AW91" s="144"/>
      <c r="AX91" s="144"/>
      <c r="AY91" s="144"/>
      <c r="AZ91" s="144"/>
      <c r="BA91" s="144"/>
      <c r="BB91" s="144"/>
      <c r="BC91" s="144"/>
      <c r="BD91" s="144"/>
      <c r="BE91" s="144"/>
      <c r="BF91" s="144"/>
    </row>
    <row r="92" spans="1:58" hidden="1">
      <c r="A92" s="143" t="s">
        <v>911</v>
      </c>
      <c r="B92" s="143" t="s">
        <v>956</v>
      </c>
      <c r="C92" s="144">
        <v>11</v>
      </c>
      <c r="D92" s="144">
        <v>12</v>
      </c>
      <c r="E92" s="144">
        <v>12</v>
      </c>
      <c r="F92" s="144">
        <v>14</v>
      </c>
      <c r="G92" s="144">
        <v>15</v>
      </c>
      <c r="H92" s="144">
        <v>17</v>
      </c>
      <c r="I92" s="144">
        <v>17</v>
      </c>
      <c r="J92" s="144">
        <v>18</v>
      </c>
      <c r="K92" s="144">
        <v>21</v>
      </c>
      <c r="L92" s="144">
        <v>21</v>
      </c>
      <c r="M92" s="144">
        <v>22</v>
      </c>
      <c r="N92" s="144">
        <v>17</v>
      </c>
      <c r="O92" s="144">
        <v>18</v>
      </c>
      <c r="P92" s="144">
        <v>18</v>
      </c>
      <c r="Q92" s="145">
        <v>464.09</v>
      </c>
      <c r="R92" s="145">
        <v>482.42</v>
      </c>
      <c r="S92" s="145">
        <v>467.75</v>
      </c>
      <c r="T92" s="145">
        <v>435.29</v>
      </c>
      <c r="U92" s="145">
        <v>450.8</v>
      </c>
      <c r="V92" s="145">
        <v>492.71</v>
      </c>
      <c r="W92" s="145">
        <v>565.94000000000005</v>
      </c>
      <c r="X92" s="145">
        <v>625.22</v>
      </c>
      <c r="Y92" s="145">
        <v>632.42999999999995</v>
      </c>
      <c r="Z92" s="145">
        <v>637.42999999999995</v>
      </c>
      <c r="AA92" s="145">
        <v>693.64</v>
      </c>
      <c r="AB92" s="145">
        <v>640.82000000000005</v>
      </c>
      <c r="AC92" s="145">
        <v>460.44</v>
      </c>
      <c r="AD92" s="145">
        <v>475.39</v>
      </c>
      <c r="AE92" s="144">
        <v>5105</v>
      </c>
      <c r="AF92" s="144">
        <v>5789</v>
      </c>
      <c r="AG92" s="144">
        <v>5613</v>
      </c>
      <c r="AH92" s="144">
        <v>6094</v>
      </c>
      <c r="AI92" s="144">
        <v>6762</v>
      </c>
      <c r="AJ92" s="144">
        <v>8376</v>
      </c>
      <c r="AK92" s="144">
        <v>9621</v>
      </c>
      <c r="AL92" s="144">
        <v>11254</v>
      </c>
      <c r="AM92" s="144">
        <v>13281</v>
      </c>
      <c r="AN92" s="144">
        <v>13386</v>
      </c>
      <c r="AO92" s="144">
        <v>15260</v>
      </c>
      <c r="AP92" s="144">
        <v>10894</v>
      </c>
      <c r="AQ92" s="144">
        <v>8288</v>
      </c>
      <c r="AR92" s="144">
        <v>8557</v>
      </c>
      <c r="AS92" s="144"/>
      <c r="AT92" s="144"/>
      <c r="AU92" s="144"/>
      <c r="AV92" s="144"/>
      <c r="AW92" s="144"/>
      <c r="AX92" s="144"/>
      <c r="AY92" s="144"/>
      <c r="AZ92" s="144"/>
      <c r="BA92" s="144"/>
      <c r="BB92" s="144"/>
      <c r="BC92" s="144"/>
      <c r="BD92" s="144"/>
      <c r="BE92" s="144"/>
      <c r="BF92" s="144"/>
    </row>
    <row r="93" spans="1:58" hidden="1">
      <c r="A93" s="143" t="s">
        <v>911</v>
      </c>
      <c r="B93" s="143" t="s">
        <v>957</v>
      </c>
      <c r="C93" s="144">
        <v>12</v>
      </c>
      <c r="D93" s="144">
        <v>12</v>
      </c>
      <c r="E93" s="144">
        <v>12</v>
      </c>
      <c r="F93" s="144">
        <v>13</v>
      </c>
      <c r="G93" s="144">
        <v>14</v>
      </c>
      <c r="H93" s="144">
        <v>14</v>
      </c>
      <c r="I93" s="144">
        <v>12</v>
      </c>
      <c r="J93" s="144">
        <v>13</v>
      </c>
      <c r="K93" s="144">
        <v>14</v>
      </c>
      <c r="L93" s="144">
        <v>14</v>
      </c>
      <c r="M93" s="144">
        <v>14</v>
      </c>
      <c r="N93" s="144">
        <v>14</v>
      </c>
      <c r="O93" s="144">
        <v>14</v>
      </c>
      <c r="P93" s="144">
        <v>14</v>
      </c>
      <c r="Q93" s="145">
        <v>1827.92</v>
      </c>
      <c r="R93" s="145">
        <v>1737.33</v>
      </c>
      <c r="S93" s="145">
        <v>1749.42</v>
      </c>
      <c r="T93" s="145">
        <v>1650.08</v>
      </c>
      <c r="U93" s="145">
        <v>1662.71</v>
      </c>
      <c r="V93" s="145">
        <v>1735.86</v>
      </c>
      <c r="W93" s="145">
        <v>1698.42</v>
      </c>
      <c r="X93" s="145">
        <v>1776</v>
      </c>
      <c r="Y93" s="145">
        <v>1623.93</v>
      </c>
      <c r="Z93" s="145">
        <v>1602.86</v>
      </c>
      <c r="AA93" s="145">
        <v>1627.64</v>
      </c>
      <c r="AB93" s="145">
        <v>1629.07</v>
      </c>
      <c r="AC93" s="145">
        <v>1433.29</v>
      </c>
      <c r="AD93" s="145">
        <v>1545.64</v>
      </c>
      <c r="AE93" s="144">
        <v>21935</v>
      </c>
      <c r="AF93" s="144">
        <v>20848</v>
      </c>
      <c r="AG93" s="144">
        <v>20993</v>
      </c>
      <c r="AH93" s="144">
        <v>21451</v>
      </c>
      <c r="AI93" s="144">
        <v>23278</v>
      </c>
      <c r="AJ93" s="144">
        <v>24302</v>
      </c>
      <c r="AK93" s="144">
        <v>20381</v>
      </c>
      <c r="AL93" s="144">
        <v>23088</v>
      </c>
      <c r="AM93" s="144">
        <v>22735</v>
      </c>
      <c r="AN93" s="144">
        <v>22440</v>
      </c>
      <c r="AO93" s="144">
        <v>22787</v>
      </c>
      <c r="AP93" s="144">
        <v>22807</v>
      </c>
      <c r="AQ93" s="144">
        <v>20066</v>
      </c>
      <c r="AR93" s="144">
        <v>21639</v>
      </c>
      <c r="AS93" s="144"/>
      <c r="AT93" s="144"/>
      <c r="AU93" s="144"/>
      <c r="AV93" s="144"/>
      <c r="AW93" s="144"/>
      <c r="AX93" s="144"/>
      <c r="AY93" s="144"/>
      <c r="AZ93" s="144"/>
      <c r="BA93" s="144"/>
      <c r="BB93" s="144"/>
      <c r="BC93" s="144"/>
      <c r="BD93" s="144"/>
      <c r="BE93" s="144"/>
      <c r="BF93" s="144"/>
    </row>
    <row r="94" spans="1:58" hidden="1">
      <c r="A94" s="143" t="s">
        <v>911</v>
      </c>
      <c r="B94" s="143" t="s">
        <v>958</v>
      </c>
      <c r="C94" s="144">
        <v>23</v>
      </c>
      <c r="D94" s="144">
        <v>24</v>
      </c>
      <c r="E94" s="144">
        <v>24</v>
      </c>
      <c r="F94" s="144">
        <v>27</v>
      </c>
      <c r="G94" s="144">
        <v>29</v>
      </c>
      <c r="H94" s="144">
        <v>31</v>
      </c>
      <c r="I94" s="144">
        <v>29</v>
      </c>
      <c r="J94" s="144">
        <v>31</v>
      </c>
      <c r="K94" s="144">
        <v>35</v>
      </c>
      <c r="L94" s="144">
        <v>35</v>
      </c>
      <c r="M94" s="144">
        <v>36</v>
      </c>
      <c r="N94" s="144">
        <v>31</v>
      </c>
      <c r="O94" s="144">
        <v>32</v>
      </c>
      <c r="P94" s="144">
        <v>32</v>
      </c>
      <c r="Q94" s="145">
        <v>1175.6500000000001</v>
      </c>
      <c r="R94" s="145">
        <v>1109.8800000000001</v>
      </c>
      <c r="S94" s="145">
        <v>1108.58</v>
      </c>
      <c r="T94" s="145">
        <v>1020.19</v>
      </c>
      <c r="U94" s="145">
        <v>1035.8599999999999</v>
      </c>
      <c r="V94" s="145">
        <v>1054.1300000000001</v>
      </c>
      <c r="W94" s="145">
        <v>1034.55</v>
      </c>
      <c r="X94" s="145">
        <v>1107.81</v>
      </c>
      <c r="Y94" s="145">
        <v>1029.03</v>
      </c>
      <c r="Z94" s="145">
        <v>1023.6</v>
      </c>
      <c r="AA94" s="145">
        <v>1056.8599999999999</v>
      </c>
      <c r="AB94" s="145">
        <v>1087.1300000000001</v>
      </c>
      <c r="AC94" s="145">
        <v>886.06</v>
      </c>
      <c r="AD94" s="145">
        <v>943.62</v>
      </c>
      <c r="AE94" s="144">
        <v>27040</v>
      </c>
      <c r="AF94" s="144">
        <v>26637</v>
      </c>
      <c r="AG94" s="144">
        <v>26606</v>
      </c>
      <c r="AH94" s="144">
        <v>27545</v>
      </c>
      <c r="AI94" s="144">
        <v>30040</v>
      </c>
      <c r="AJ94" s="144">
        <v>32678</v>
      </c>
      <c r="AK94" s="144">
        <v>30002</v>
      </c>
      <c r="AL94" s="144">
        <v>34342</v>
      </c>
      <c r="AM94" s="144">
        <v>36016</v>
      </c>
      <c r="AN94" s="144">
        <v>35826</v>
      </c>
      <c r="AO94" s="144">
        <v>38047</v>
      </c>
      <c r="AP94" s="144">
        <v>33701</v>
      </c>
      <c r="AQ94" s="144">
        <v>28354</v>
      </c>
      <c r="AR94" s="144">
        <v>30196</v>
      </c>
      <c r="AS94" s="144"/>
      <c r="AT94" s="144"/>
      <c r="AU94" s="144"/>
      <c r="AV94" s="144"/>
      <c r="AW94" s="144"/>
      <c r="AX94" s="144"/>
      <c r="AY94" s="144"/>
      <c r="AZ94" s="144"/>
      <c r="BA94" s="144"/>
      <c r="BB94" s="144"/>
      <c r="BC94" s="144"/>
      <c r="BD94" s="144"/>
      <c r="BE94" s="144"/>
      <c r="BF94" s="144"/>
    </row>
    <row r="95" spans="1:58" hidden="1">
      <c r="A95" s="143" t="s">
        <v>911</v>
      </c>
      <c r="B95" s="143" t="s">
        <v>959</v>
      </c>
      <c r="C95" s="144">
        <v>0</v>
      </c>
      <c r="D95" s="144">
        <v>0</v>
      </c>
      <c r="E95" s="144">
        <v>0</v>
      </c>
      <c r="F95" s="144">
        <v>0</v>
      </c>
      <c r="G95" s="144">
        <v>0</v>
      </c>
      <c r="H95" s="144">
        <v>0</v>
      </c>
      <c r="I95" s="144">
        <v>0</v>
      </c>
      <c r="J95" s="144">
        <v>0</v>
      </c>
      <c r="K95" s="144">
        <v>0</v>
      </c>
      <c r="L95" s="144">
        <v>0</v>
      </c>
      <c r="M95" s="144">
        <v>0</v>
      </c>
      <c r="N95" s="144">
        <v>0</v>
      </c>
      <c r="O95" s="144">
        <v>0</v>
      </c>
      <c r="P95" s="144">
        <v>0</v>
      </c>
      <c r="Q95" s="145"/>
      <c r="R95" s="145"/>
      <c r="S95" s="145"/>
      <c r="T95" s="145"/>
      <c r="U95" s="145"/>
      <c r="V95" s="145"/>
      <c r="W95" s="145"/>
      <c r="X95" s="145"/>
      <c r="Y95" s="145"/>
      <c r="Z95" s="145"/>
      <c r="AA95" s="145"/>
      <c r="AB95" s="145"/>
      <c r="AC95" s="145"/>
      <c r="AD95" s="145"/>
      <c r="AE95" s="144">
        <v>0</v>
      </c>
      <c r="AF95" s="144">
        <v>0</v>
      </c>
      <c r="AG95" s="144">
        <v>0</v>
      </c>
      <c r="AH95" s="144">
        <v>0</v>
      </c>
      <c r="AI95" s="144">
        <v>0</v>
      </c>
      <c r="AJ95" s="144">
        <v>0</v>
      </c>
      <c r="AK95" s="144">
        <v>0</v>
      </c>
      <c r="AL95" s="144">
        <v>0</v>
      </c>
      <c r="AM95" s="144">
        <v>0</v>
      </c>
      <c r="AN95" s="144">
        <v>0</v>
      </c>
      <c r="AO95" s="144">
        <v>0</v>
      </c>
      <c r="AP95" s="144">
        <v>0</v>
      </c>
      <c r="AQ95" s="144">
        <v>0</v>
      </c>
      <c r="AR95" s="144">
        <v>0</v>
      </c>
      <c r="AS95" s="144"/>
      <c r="AT95" s="144"/>
      <c r="AU95" s="144"/>
      <c r="AV95" s="144"/>
      <c r="AW95" s="144"/>
      <c r="AX95" s="144"/>
      <c r="AY95" s="144"/>
      <c r="AZ95" s="144"/>
      <c r="BA95" s="144"/>
      <c r="BB95" s="144"/>
      <c r="BC95" s="144"/>
      <c r="BD95" s="144"/>
      <c r="BE95" s="144"/>
      <c r="BF95" s="144"/>
    </row>
    <row r="96" spans="1:58" hidden="1">
      <c r="A96" s="143" t="s">
        <v>911</v>
      </c>
      <c r="B96" s="143" t="s">
        <v>960</v>
      </c>
      <c r="C96" s="144">
        <v>70</v>
      </c>
      <c r="D96" s="144">
        <v>75</v>
      </c>
      <c r="E96" s="144">
        <v>83</v>
      </c>
      <c r="F96" s="144">
        <v>87</v>
      </c>
      <c r="G96" s="144">
        <v>94</v>
      </c>
      <c r="H96" s="144">
        <v>96</v>
      </c>
      <c r="I96" s="144">
        <v>103</v>
      </c>
      <c r="J96" s="144">
        <v>109</v>
      </c>
      <c r="K96" s="144">
        <v>115</v>
      </c>
      <c r="L96" s="144">
        <v>125</v>
      </c>
      <c r="M96" s="144">
        <v>132</v>
      </c>
      <c r="N96" s="144">
        <v>126</v>
      </c>
      <c r="O96" s="144">
        <v>121</v>
      </c>
      <c r="P96" s="144">
        <v>123</v>
      </c>
      <c r="Q96" s="145">
        <v>218.54</v>
      </c>
      <c r="R96" s="145">
        <v>225.09</v>
      </c>
      <c r="S96" s="145">
        <v>219.43</v>
      </c>
      <c r="T96" s="145">
        <v>203.98</v>
      </c>
      <c r="U96" s="145">
        <v>215.91</v>
      </c>
      <c r="V96" s="145">
        <v>208.42</v>
      </c>
      <c r="W96" s="145">
        <v>218.17</v>
      </c>
      <c r="X96" s="145">
        <v>197.33</v>
      </c>
      <c r="Y96" s="145">
        <v>181.62</v>
      </c>
      <c r="Z96" s="145">
        <v>180.96</v>
      </c>
      <c r="AA96" s="145">
        <v>191.14</v>
      </c>
      <c r="AB96" s="145">
        <v>194.43</v>
      </c>
      <c r="AC96" s="145">
        <v>164.53</v>
      </c>
      <c r="AD96" s="145">
        <v>161.9</v>
      </c>
      <c r="AE96" s="144">
        <v>15298</v>
      </c>
      <c r="AF96" s="144">
        <v>16882</v>
      </c>
      <c r="AG96" s="144">
        <v>18213</v>
      </c>
      <c r="AH96" s="144">
        <v>17746</v>
      </c>
      <c r="AI96" s="144">
        <v>20296</v>
      </c>
      <c r="AJ96" s="144">
        <v>20008</v>
      </c>
      <c r="AK96" s="144">
        <v>22471</v>
      </c>
      <c r="AL96" s="144">
        <v>21509</v>
      </c>
      <c r="AM96" s="144">
        <v>20886</v>
      </c>
      <c r="AN96" s="144">
        <v>22620</v>
      </c>
      <c r="AO96" s="144">
        <v>25230</v>
      </c>
      <c r="AP96" s="144">
        <v>24498</v>
      </c>
      <c r="AQ96" s="144">
        <v>19908</v>
      </c>
      <c r="AR96" s="144">
        <v>19914</v>
      </c>
      <c r="AS96" s="144"/>
      <c r="AT96" s="144"/>
      <c r="AU96" s="144"/>
      <c r="AV96" s="144"/>
      <c r="AW96" s="144"/>
      <c r="AX96" s="144"/>
      <c r="AY96" s="144"/>
      <c r="AZ96" s="144"/>
      <c r="BA96" s="144"/>
      <c r="BB96" s="144"/>
      <c r="BC96" s="144"/>
      <c r="BD96" s="144"/>
      <c r="BE96" s="144"/>
      <c r="BF96" s="144"/>
    </row>
    <row r="97" spans="1:58" hidden="1">
      <c r="A97" s="143" t="s">
        <v>911</v>
      </c>
      <c r="B97" s="143" t="s">
        <v>961</v>
      </c>
      <c r="C97" s="144">
        <v>0</v>
      </c>
      <c r="D97" s="144">
        <v>0</v>
      </c>
      <c r="E97" s="144">
        <v>0</v>
      </c>
      <c r="F97" s="144">
        <v>0</v>
      </c>
      <c r="G97" s="144">
        <v>0</v>
      </c>
      <c r="H97" s="144">
        <v>0</v>
      </c>
      <c r="I97" s="144">
        <v>0</v>
      </c>
      <c r="J97" s="144">
        <v>0</v>
      </c>
      <c r="K97" s="144">
        <v>0</v>
      </c>
      <c r="L97" s="144">
        <v>0</v>
      </c>
      <c r="M97" s="144">
        <v>0</v>
      </c>
      <c r="N97" s="144">
        <v>0</v>
      </c>
      <c r="O97" s="144">
        <v>0</v>
      </c>
      <c r="P97" s="144">
        <v>0</v>
      </c>
      <c r="Q97" s="145"/>
      <c r="R97" s="145"/>
      <c r="S97" s="145"/>
      <c r="T97" s="145"/>
      <c r="U97" s="145"/>
      <c r="V97" s="145"/>
      <c r="W97" s="145"/>
      <c r="X97" s="145"/>
      <c r="Y97" s="145"/>
      <c r="Z97" s="145"/>
      <c r="AA97" s="145"/>
      <c r="AB97" s="145"/>
      <c r="AC97" s="145"/>
      <c r="AD97" s="145"/>
      <c r="AE97" s="144">
        <v>0</v>
      </c>
      <c r="AF97" s="144">
        <v>0</v>
      </c>
      <c r="AG97" s="144">
        <v>0</v>
      </c>
      <c r="AH97" s="144">
        <v>0</v>
      </c>
      <c r="AI97" s="144">
        <v>0</v>
      </c>
      <c r="AJ97" s="144">
        <v>0</v>
      </c>
      <c r="AK97" s="144">
        <v>0</v>
      </c>
      <c r="AL97" s="144">
        <v>0</v>
      </c>
      <c r="AM97" s="144">
        <v>0</v>
      </c>
      <c r="AN97" s="144">
        <v>0</v>
      </c>
      <c r="AO97" s="144">
        <v>0</v>
      </c>
      <c r="AP97" s="144">
        <v>0</v>
      </c>
      <c r="AQ97" s="144">
        <v>0</v>
      </c>
      <c r="AR97" s="144">
        <v>0</v>
      </c>
      <c r="AS97" s="144"/>
      <c r="AT97" s="144"/>
      <c r="AU97" s="144"/>
      <c r="AV97" s="144"/>
      <c r="AW97" s="144"/>
      <c r="AX97" s="144"/>
      <c r="AY97" s="144"/>
      <c r="AZ97" s="144"/>
      <c r="BA97" s="144"/>
      <c r="BB97" s="144"/>
      <c r="BC97" s="144"/>
      <c r="BD97" s="144"/>
      <c r="BE97" s="144"/>
      <c r="BF97" s="144"/>
    </row>
    <row r="98" spans="1:58" hidden="1">
      <c r="A98" s="143" t="s">
        <v>911</v>
      </c>
      <c r="B98" s="143" t="s">
        <v>962</v>
      </c>
      <c r="C98" s="144">
        <v>12</v>
      </c>
      <c r="D98" s="144">
        <v>12</v>
      </c>
      <c r="E98" s="144">
        <v>12</v>
      </c>
      <c r="F98" s="144">
        <v>11</v>
      </c>
      <c r="G98" s="144">
        <v>11</v>
      </c>
      <c r="H98" s="144">
        <v>13</v>
      </c>
      <c r="I98" s="144">
        <v>12</v>
      </c>
      <c r="J98" s="144">
        <v>12</v>
      </c>
      <c r="K98" s="144">
        <v>12</v>
      </c>
      <c r="L98" s="144">
        <v>12</v>
      </c>
      <c r="M98" s="144">
        <v>12</v>
      </c>
      <c r="N98" s="144">
        <v>12</v>
      </c>
      <c r="O98" s="144">
        <v>12</v>
      </c>
      <c r="P98" s="144">
        <v>12</v>
      </c>
      <c r="Q98" s="145">
        <v>198.92</v>
      </c>
      <c r="R98" s="145">
        <v>181</v>
      </c>
      <c r="S98" s="145">
        <v>199.17</v>
      </c>
      <c r="T98" s="145">
        <v>188.18</v>
      </c>
      <c r="U98" s="145">
        <v>179.18</v>
      </c>
      <c r="V98" s="145">
        <v>199.08</v>
      </c>
      <c r="W98" s="145">
        <v>185.25</v>
      </c>
      <c r="X98" s="145">
        <v>208.5</v>
      </c>
      <c r="Y98" s="145">
        <v>185.25</v>
      </c>
      <c r="Z98" s="145">
        <v>176.83</v>
      </c>
      <c r="AA98" s="145">
        <v>191.08</v>
      </c>
      <c r="AB98" s="145">
        <v>176.42</v>
      </c>
      <c r="AC98" s="145">
        <v>205.17</v>
      </c>
      <c r="AD98" s="145">
        <v>215</v>
      </c>
      <c r="AE98" s="144">
        <v>2387</v>
      </c>
      <c r="AF98" s="144">
        <v>2172</v>
      </c>
      <c r="AG98" s="144">
        <v>2390</v>
      </c>
      <c r="AH98" s="144">
        <v>2070</v>
      </c>
      <c r="AI98" s="144">
        <v>1971</v>
      </c>
      <c r="AJ98" s="144">
        <v>2588</v>
      </c>
      <c r="AK98" s="144">
        <v>2223</v>
      </c>
      <c r="AL98" s="144">
        <v>2502</v>
      </c>
      <c r="AM98" s="144">
        <v>2223</v>
      </c>
      <c r="AN98" s="144">
        <v>2122</v>
      </c>
      <c r="AO98" s="144">
        <v>2293</v>
      </c>
      <c r="AP98" s="144">
        <v>2117</v>
      </c>
      <c r="AQ98" s="144">
        <v>2462</v>
      </c>
      <c r="AR98" s="144">
        <v>2580</v>
      </c>
      <c r="AS98" s="144"/>
      <c r="AT98" s="144"/>
      <c r="AU98" s="144"/>
      <c r="AV98" s="144"/>
      <c r="AW98" s="144"/>
      <c r="AX98" s="144"/>
      <c r="AY98" s="144"/>
      <c r="AZ98" s="144"/>
      <c r="BA98" s="144"/>
      <c r="BB98" s="144"/>
      <c r="BC98" s="144"/>
      <c r="BD98" s="144"/>
      <c r="BE98" s="144"/>
      <c r="BF98" s="144"/>
    </row>
    <row r="99" spans="1:58" hidden="1">
      <c r="A99" s="143" t="s">
        <v>911</v>
      </c>
      <c r="B99" s="143" t="s">
        <v>963</v>
      </c>
      <c r="C99" s="144">
        <v>4</v>
      </c>
      <c r="D99" s="144">
        <v>4</v>
      </c>
      <c r="E99" s="144">
        <v>4</v>
      </c>
      <c r="F99" s="144">
        <v>4</v>
      </c>
      <c r="G99" s="144">
        <v>4</v>
      </c>
      <c r="H99" s="144">
        <v>6</v>
      </c>
      <c r="I99" s="144">
        <v>4</v>
      </c>
      <c r="J99" s="144">
        <v>4</v>
      </c>
      <c r="K99" s="144">
        <v>4</v>
      </c>
      <c r="L99" s="144">
        <v>4</v>
      </c>
      <c r="M99" s="144">
        <v>4</v>
      </c>
      <c r="N99" s="144">
        <v>4</v>
      </c>
      <c r="O99" s="144">
        <v>4</v>
      </c>
      <c r="P99" s="144">
        <v>4</v>
      </c>
      <c r="Q99" s="145">
        <v>206.25</v>
      </c>
      <c r="R99" s="145">
        <v>218.75</v>
      </c>
      <c r="S99" s="145">
        <v>215</v>
      </c>
      <c r="T99" s="145">
        <v>202.25</v>
      </c>
      <c r="U99" s="145">
        <v>191.25</v>
      </c>
      <c r="V99" s="145">
        <v>207.17</v>
      </c>
      <c r="W99" s="145">
        <v>216</v>
      </c>
      <c r="X99" s="145">
        <v>205.5</v>
      </c>
      <c r="Y99" s="145">
        <v>187.75</v>
      </c>
      <c r="Z99" s="145">
        <v>196.75</v>
      </c>
      <c r="AA99" s="145">
        <v>201.75</v>
      </c>
      <c r="AB99" s="145">
        <v>213</v>
      </c>
      <c r="AC99" s="145">
        <v>204</v>
      </c>
      <c r="AD99" s="145">
        <v>189.75</v>
      </c>
      <c r="AE99" s="144">
        <v>825</v>
      </c>
      <c r="AF99" s="144">
        <v>875</v>
      </c>
      <c r="AG99" s="144">
        <v>860</v>
      </c>
      <c r="AH99" s="144">
        <v>809</v>
      </c>
      <c r="AI99" s="144">
        <v>765</v>
      </c>
      <c r="AJ99" s="144">
        <v>1243</v>
      </c>
      <c r="AK99" s="144">
        <v>864</v>
      </c>
      <c r="AL99" s="144">
        <v>822</v>
      </c>
      <c r="AM99" s="144">
        <v>751</v>
      </c>
      <c r="AN99" s="144">
        <v>787</v>
      </c>
      <c r="AO99" s="144">
        <v>807</v>
      </c>
      <c r="AP99" s="144">
        <v>852</v>
      </c>
      <c r="AQ99" s="144">
        <v>816</v>
      </c>
      <c r="AR99" s="144">
        <v>759</v>
      </c>
      <c r="AS99" s="144"/>
      <c r="AT99" s="144"/>
      <c r="AU99" s="144"/>
      <c r="AV99" s="144"/>
      <c r="AW99" s="144"/>
      <c r="AX99" s="144"/>
      <c r="AY99" s="144"/>
      <c r="AZ99" s="144"/>
      <c r="BA99" s="144"/>
      <c r="BB99" s="144"/>
      <c r="BC99" s="144"/>
      <c r="BD99" s="144"/>
      <c r="BE99" s="144"/>
      <c r="BF99" s="144"/>
    </row>
    <row r="100" spans="1:58" hidden="1">
      <c r="A100" s="143" t="s">
        <v>911</v>
      </c>
      <c r="B100" s="143" t="s">
        <v>964</v>
      </c>
      <c r="C100" s="144">
        <v>16</v>
      </c>
      <c r="D100" s="144">
        <v>16</v>
      </c>
      <c r="E100" s="144">
        <v>16</v>
      </c>
      <c r="F100" s="144">
        <v>15</v>
      </c>
      <c r="G100" s="144">
        <v>15</v>
      </c>
      <c r="H100" s="144">
        <v>19</v>
      </c>
      <c r="I100" s="144">
        <v>16</v>
      </c>
      <c r="J100" s="144">
        <v>16</v>
      </c>
      <c r="K100" s="144">
        <v>16</v>
      </c>
      <c r="L100" s="144">
        <v>16</v>
      </c>
      <c r="M100" s="144">
        <v>16</v>
      </c>
      <c r="N100" s="144">
        <v>16</v>
      </c>
      <c r="O100" s="144">
        <v>16</v>
      </c>
      <c r="P100" s="144">
        <v>16</v>
      </c>
      <c r="Q100" s="145">
        <v>200.75</v>
      </c>
      <c r="R100" s="145">
        <v>190.44</v>
      </c>
      <c r="S100" s="145">
        <v>203.12</v>
      </c>
      <c r="T100" s="145">
        <v>191.93</v>
      </c>
      <c r="U100" s="145">
        <v>182.4</v>
      </c>
      <c r="V100" s="145">
        <v>201.63</v>
      </c>
      <c r="W100" s="145">
        <v>192.94</v>
      </c>
      <c r="X100" s="145">
        <v>207.75</v>
      </c>
      <c r="Y100" s="145">
        <v>185.88</v>
      </c>
      <c r="Z100" s="145">
        <v>181.81</v>
      </c>
      <c r="AA100" s="145">
        <v>193.75</v>
      </c>
      <c r="AB100" s="145">
        <v>185.56</v>
      </c>
      <c r="AC100" s="145">
        <v>204.88</v>
      </c>
      <c r="AD100" s="145">
        <v>208.69</v>
      </c>
      <c r="AE100" s="144">
        <v>3212</v>
      </c>
      <c r="AF100" s="144">
        <v>3047</v>
      </c>
      <c r="AG100" s="144">
        <v>3250</v>
      </c>
      <c r="AH100" s="144">
        <v>2879</v>
      </c>
      <c r="AI100" s="144">
        <v>2736</v>
      </c>
      <c r="AJ100" s="144">
        <v>3831</v>
      </c>
      <c r="AK100" s="144">
        <v>3087</v>
      </c>
      <c r="AL100" s="144">
        <v>3324</v>
      </c>
      <c r="AM100" s="144">
        <v>2974</v>
      </c>
      <c r="AN100" s="144">
        <v>2909</v>
      </c>
      <c r="AO100" s="144">
        <v>3100</v>
      </c>
      <c r="AP100" s="144">
        <v>2969</v>
      </c>
      <c r="AQ100" s="144">
        <v>3278</v>
      </c>
      <c r="AR100" s="144">
        <v>3339</v>
      </c>
      <c r="AS100" s="144"/>
      <c r="AT100" s="144"/>
      <c r="AU100" s="144"/>
      <c r="AV100" s="144"/>
      <c r="AW100" s="144"/>
      <c r="AX100" s="144"/>
      <c r="AY100" s="144"/>
      <c r="AZ100" s="144"/>
      <c r="BA100" s="144"/>
      <c r="BB100" s="144"/>
      <c r="BC100" s="144"/>
      <c r="BD100" s="144"/>
      <c r="BE100" s="144"/>
      <c r="BF100" s="144"/>
    </row>
    <row r="101" spans="1:58" hidden="1">
      <c r="A101" s="143" t="s">
        <v>911</v>
      </c>
      <c r="B101" s="143" t="s">
        <v>965</v>
      </c>
      <c r="C101" s="144">
        <v>6</v>
      </c>
      <c r="D101" s="144">
        <v>6</v>
      </c>
      <c r="E101" s="144">
        <v>7</v>
      </c>
      <c r="F101" s="144">
        <v>7</v>
      </c>
      <c r="G101" s="144">
        <v>7</v>
      </c>
      <c r="H101" s="144">
        <v>10</v>
      </c>
      <c r="I101" s="144">
        <v>10</v>
      </c>
      <c r="J101" s="144">
        <v>10</v>
      </c>
      <c r="K101" s="144">
        <v>10</v>
      </c>
      <c r="L101" s="144">
        <v>13</v>
      </c>
      <c r="M101" s="144">
        <v>13</v>
      </c>
      <c r="N101" s="144">
        <v>13</v>
      </c>
      <c r="O101" s="144">
        <v>13</v>
      </c>
      <c r="P101" s="144">
        <v>13</v>
      </c>
      <c r="Q101" s="145">
        <v>200</v>
      </c>
      <c r="R101" s="145">
        <v>199.17</v>
      </c>
      <c r="S101" s="145">
        <v>226</v>
      </c>
      <c r="T101" s="145">
        <v>197.29</v>
      </c>
      <c r="U101" s="145">
        <v>204.57</v>
      </c>
      <c r="V101" s="145">
        <v>214.8</v>
      </c>
      <c r="W101" s="145">
        <v>241</v>
      </c>
      <c r="X101" s="145">
        <v>249.6</v>
      </c>
      <c r="Y101" s="145">
        <v>257.60000000000002</v>
      </c>
      <c r="Z101" s="145">
        <v>236.54</v>
      </c>
      <c r="AA101" s="145">
        <v>220.23</v>
      </c>
      <c r="AB101" s="145">
        <v>220.54</v>
      </c>
      <c r="AC101" s="145">
        <v>216.23</v>
      </c>
      <c r="AD101" s="145">
        <v>208.15</v>
      </c>
      <c r="AE101" s="144">
        <v>1200</v>
      </c>
      <c r="AF101" s="144">
        <v>1195</v>
      </c>
      <c r="AG101" s="144">
        <v>1582</v>
      </c>
      <c r="AH101" s="144">
        <v>1381</v>
      </c>
      <c r="AI101" s="144">
        <v>1432</v>
      </c>
      <c r="AJ101" s="144">
        <v>2148</v>
      </c>
      <c r="AK101" s="144">
        <v>2410</v>
      </c>
      <c r="AL101" s="144">
        <v>2496</v>
      </c>
      <c r="AM101" s="144">
        <v>2576</v>
      </c>
      <c r="AN101" s="144">
        <v>3075</v>
      </c>
      <c r="AO101" s="144">
        <v>2863</v>
      </c>
      <c r="AP101" s="144">
        <v>2867</v>
      </c>
      <c r="AQ101" s="144">
        <v>2811</v>
      </c>
      <c r="AR101" s="144">
        <v>2706</v>
      </c>
      <c r="AS101" s="144"/>
      <c r="AT101" s="144"/>
      <c r="AU101" s="144"/>
      <c r="AV101" s="144"/>
      <c r="AW101" s="144"/>
      <c r="AX101" s="144"/>
      <c r="AY101" s="144"/>
      <c r="AZ101" s="144"/>
      <c r="BA101" s="144"/>
      <c r="BB101" s="144"/>
      <c r="BC101" s="144"/>
      <c r="BD101" s="144"/>
      <c r="BE101" s="144"/>
      <c r="BF101" s="144"/>
    </row>
    <row r="102" spans="1:58" hidden="1">
      <c r="A102" s="143" t="s">
        <v>911</v>
      </c>
      <c r="B102" s="143" t="s">
        <v>966</v>
      </c>
      <c r="C102" s="144">
        <v>17</v>
      </c>
      <c r="D102" s="144">
        <v>17</v>
      </c>
      <c r="E102" s="144">
        <v>17</v>
      </c>
      <c r="F102" s="144">
        <v>19</v>
      </c>
      <c r="G102" s="144">
        <v>19</v>
      </c>
      <c r="H102" s="144">
        <v>19</v>
      </c>
      <c r="I102" s="144">
        <v>27</v>
      </c>
      <c r="J102" s="144">
        <v>27</v>
      </c>
      <c r="K102" s="144">
        <v>29</v>
      </c>
      <c r="L102" s="144">
        <v>29</v>
      </c>
      <c r="M102" s="144">
        <v>29</v>
      </c>
      <c r="N102" s="144">
        <v>30</v>
      </c>
      <c r="O102" s="144">
        <v>30</v>
      </c>
      <c r="P102" s="144">
        <v>29</v>
      </c>
      <c r="Q102" s="145">
        <v>337.35</v>
      </c>
      <c r="R102" s="145">
        <v>324.64999999999998</v>
      </c>
      <c r="S102" s="145">
        <v>321.47000000000003</v>
      </c>
      <c r="T102" s="145">
        <v>408.05</v>
      </c>
      <c r="U102" s="145">
        <v>458.58</v>
      </c>
      <c r="V102" s="145">
        <v>436.58</v>
      </c>
      <c r="W102" s="145">
        <v>597.15</v>
      </c>
      <c r="X102" s="145">
        <v>364.52</v>
      </c>
      <c r="Y102" s="145">
        <v>399.62</v>
      </c>
      <c r="Z102" s="145">
        <v>407.86</v>
      </c>
      <c r="AA102" s="145">
        <v>361.41</v>
      </c>
      <c r="AB102" s="145">
        <v>285.23</v>
      </c>
      <c r="AC102" s="145">
        <v>238.2</v>
      </c>
      <c r="AD102" s="145">
        <v>233.41</v>
      </c>
      <c r="AE102" s="144">
        <v>5735</v>
      </c>
      <c r="AF102" s="144">
        <v>5519</v>
      </c>
      <c r="AG102" s="144">
        <v>5465</v>
      </c>
      <c r="AH102" s="144">
        <v>7753</v>
      </c>
      <c r="AI102" s="144">
        <v>8713</v>
      </c>
      <c r="AJ102" s="144">
        <v>8295</v>
      </c>
      <c r="AK102" s="144">
        <v>16123</v>
      </c>
      <c r="AL102" s="144">
        <v>9842</v>
      </c>
      <c r="AM102" s="144">
        <v>11589</v>
      </c>
      <c r="AN102" s="144">
        <v>11828</v>
      </c>
      <c r="AO102" s="144">
        <v>10481</v>
      </c>
      <c r="AP102" s="144">
        <v>8557</v>
      </c>
      <c r="AQ102" s="144">
        <v>7146</v>
      </c>
      <c r="AR102" s="144">
        <v>6769</v>
      </c>
      <c r="AS102" s="144"/>
      <c r="AT102" s="144"/>
      <c r="AU102" s="144"/>
      <c r="AV102" s="144"/>
      <c r="AW102" s="144"/>
      <c r="AX102" s="144"/>
      <c r="AY102" s="144"/>
      <c r="AZ102" s="144"/>
      <c r="BA102" s="144"/>
      <c r="BB102" s="144"/>
      <c r="BC102" s="144"/>
      <c r="BD102" s="144"/>
      <c r="BE102" s="144"/>
      <c r="BF102" s="144"/>
    </row>
    <row r="103" spans="1:58" hidden="1">
      <c r="A103" s="143" t="s">
        <v>911</v>
      </c>
      <c r="B103" s="143" t="s">
        <v>967</v>
      </c>
      <c r="C103" s="144">
        <v>79</v>
      </c>
      <c r="D103" s="144">
        <v>92</v>
      </c>
      <c r="E103" s="144">
        <v>106</v>
      </c>
      <c r="F103" s="144">
        <v>113</v>
      </c>
      <c r="G103" s="144">
        <v>129</v>
      </c>
      <c r="H103" s="144">
        <v>143</v>
      </c>
      <c r="I103" s="144">
        <v>158</v>
      </c>
      <c r="J103" s="144">
        <v>176</v>
      </c>
      <c r="K103" s="144">
        <v>185</v>
      </c>
      <c r="L103" s="144">
        <v>216</v>
      </c>
      <c r="M103" s="144">
        <v>232</v>
      </c>
      <c r="N103" s="144">
        <v>245</v>
      </c>
      <c r="O103" s="144">
        <v>248</v>
      </c>
      <c r="P103" s="144">
        <v>256</v>
      </c>
      <c r="Q103" s="145">
        <v>282.14</v>
      </c>
      <c r="R103" s="145">
        <v>337.01</v>
      </c>
      <c r="S103" s="145">
        <v>293.01</v>
      </c>
      <c r="T103" s="145">
        <v>258.33999999999997</v>
      </c>
      <c r="U103" s="145">
        <v>258.85000000000002</v>
      </c>
      <c r="V103" s="145">
        <v>242.52</v>
      </c>
      <c r="W103" s="145">
        <v>222.99</v>
      </c>
      <c r="X103" s="145">
        <v>218.53</v>
      </c>
      <c r="Y103" s="145">
        <v>214.39</v>
      </c>
      <c r="Z103" s="145">
        <v>252.68</v>
      </c>
      <c r="AA103" s="145">
        <v>237.12</v>
      </c>
      <c r="AB103" s="145">
        <v>223.89</v>
      </c>
      <c r="AC103" s="145">
        <v>215.56</v>
      </c>
      <c r="AD103" s="145">
        <v>244.47</v>
      </c>
      <c r="AE103" s="144">
        <v>22289</v>
      </c>
      <c r="AF103" s="144">
        <v>31005</v>
      </c>
      <c r="AG103" s="144">
        <v>31059</v>
      </c>
      <c r="AH103" s="144">
        <v>29192</v>
      </c>
      <c r="AI103" s="144">
        <v>33392</v>
      </c>
      <c r="AJ103" s="144">
        <v>34681</v>
      </c>
      <c r="AK103" s="144">
        <v>35232</v>
      </c>
      <c r="AL103" s="144">
        <v>38462</v>
      </c>
      <c r="AM103" s="144">
        <v>39662</v>
      </c>
      <c r="AN103" s="144">
        <v>54578</v>
      </c>
      <c r="AO103" s="144">
        <v>55011</v>
      </c>
      <c r="AP103" s="144">
        <v>54854</v>
      </c>
      <c r="AQ103" s="144">
        <v>53459</v>
      </c>
      <c r="AR103" s="144">
        <v>62585</v>
      </c>
      <c r="AS103" s="144"/>
      <c r="AT103" s="144"/>
      <c r="AU103" s="144"/>
      <c r="AV103" s="144"/>
      <c r="AW103" s="144"/>
      <c r="AX103" s="144"/>
      <c r="AY103" s="144"/>
      <c r="AZ103" s="144"/>
      <c r="BA103" s="144"/>
      <c r="BB103" s="144"/>
      <c r="BC103" s="144"/>
      <c r="BD103" s="144"/>
      <c r="BE103" s="144"/>
      <c r="BF103" s="144"/>
    </row>
    <row r="104" spans="1:58" hidden="1">
      <c r="A104" s="143" t="s">
        <v>911</v>
      </c>
      <c r="B104" s="143" t="s">
        <v>968</v>
      </c>
      <c r="C104" s="144">
        <v>60</v>
      </c>
      <c r="D104" s="144">
        <v>59</v>
      </c>
      <c r="E104" s="144">
        <v>59</v>
      </c>
      <c r="F104" s="144">
        <v>58</v>
      </c>
      <c r="G104" s="144">
        <v>59</v>
      </c>
      <c r="H104" s="144">
        <v>59</v>
      </c>
      <c r="I104" s="144">
        <v>61</v>
      </c>
      <c r="J104" s="144">
        <v>62</v>
      </c>
      <c r="K104" s="144">
        <v>63</v>
      </c>
      <c r="L104" s="144">
        <v>65</v>
      </c>
      <c r="M104" s="144">
        <v>67</v>
      </c>
      <c r="N104" s="144">
        <v>54</v>
      </c>
      <c r="O104" s="144">
        <v>54</v>
      </c>
      <c r="P104" s="144">
        <v>54</v>
      </c>
      <c r="Q104" s="145">
        <v>325.38</v>
      </c>
      <c r="R104" s="145">
        <v>302.37</v>
      </c>
      <c r="S104" s="145">
        <v>284.75</v>
      </c>
      <c r="T104" s="145">
        <v>325.74</v>
      </c>
      <c r="U104" s="145">
        <v>253.15</v>
      </c>
      <c r="V104" s="145">
        <v>268.02</v>
      </c>
      <c r="W104" s="145">
        <v>352.87</v>
      </c>
      <c r="X104" s="145">
        <v>358.98</v>
      </c>
      <c r="Y104" s="145">
        <v>353.87</v>
      </c>
      <c r="Z104" s="145">
        <v>363.63</v>
      </c>
      <c r="AA104" s="145">
        <v>542.66</v>
      </c>
      <c r="AB104" s="145">
        <v>515.46</v>
      </c>
      <c r="AC104" s="145">
        <v>476.48</v>
      </c>
      <c r="AD104" s="145">
        <v>503.98</v>
      </c>
      <c r="AE104" s="144">
        <v>19523</v>
      </c>
      <c r="AF104" s="144">
        <v>17840</v>
      </c>
      <c r="AG104" s="144">
        <v>16800</v>
      </c>
      <c r="AH104" s="144">
        <v>18893</v>
      </c>
      <c r="AI104" s="144">
        <v>14936</v>
      </c>
      <c r="AJ104" s="144">
        <v>15813</v>
      </c>
      <c r="AK104" s="144">
        <v>21525</v>
      </c>
      <c r="AL104" s="144">
        <v>22257</v>
      </c>
      <c r="AM104" s="144">
        <v>22294</v>
      </c>
      <c r="AN104" s="144">
        <v>23636</v>
      </c>
      <c r="AO104" s="144">
        <v>36358</v>
      </c>
      <c r="AP104" s="144">
        <v>27835</v>
      </c>
      <c r="AQ104" s="144">
        <v>25730</v>
      </c>
      <c r="AR104" s="144">
        <v>27215</v>
      </c>
      <c r="AS104" s="144"/>
      <c r="AT104" s="144"/>
      <c r="AU104" s="144"/>
      <c r="AV104" s="144"/>
      <c r="AW104" s="144"/>
      <c r="AX104" s="144"/>
      <c r="AY104" s="144"/>
      <c r="AZ104" s="144"/>
      <c r="BA104" s="144"/>
      <c r="BB104" s="144"/>
      <c r="BC104" s="144"/>
      <c r="BD104" s="144"/>
      <c r="BE104" s="144"/>
      <c r="BF104" s="144"/>
    </row>
    <row r="105" spans="1:58" hidden="1">
      <c r="A105" s="143" t="s">
        <v>911</v>
      </c>
      <c r="B105" s="143" t="s">
        <v>969</v>
      </c>
      <c r="C105" s="144">
        <v>0</v>
      </c>
      <c r="D105" s="144">
        <v>0</v>
      </c>
      <c r="E105" s="144">
        <v>0</v>
      </c>
      <c r="F105" s="144">
        <v>0</v>
      </c>
      <c r="G105" s="144">
        <v>0</v>
      </c>
      <c r="H105" s="144">
        <v>0</v>
      </c>
      <c r="I105" s="144">
        <v>0</v>
      </c>
      <c r="J105" s="144">
        <v>0</v>
      </c>
      <c r="K105" s="144">
        <v>0</v>
      </c>
      <c r="L105" s="144">
        <v>0</v>
      </c>
      <c r="M105" s="144">
        <v>0</v>
      </c>
      <c r="N105" s="144">
        <v>0</v>
      </c>
      <c r="O105" s="144">
        <v>0</v>
      </c>
      <c r="P105" s="144">
        <v>0</v>
      </c>
      <c r="Q105" s="145"/>
      <c r="R105" s="145"/>
      <c r="S105" s="145"/>
      <c r="T105" s="145"/>
      <c r="U105" s="145"/>
      <c r="V105" s="145"/>
      <c r="W105" s="145"/>
      <c r="X105" s="145"/>
      <c r="Y105" s="145"/>
      <c r="Z105" s="145"/>
      <c r="AA105" s="145"/>
      <c r="AB105" s="145"/>
      <c r="AC105" s="145"/>
      <c r="AD105" s="145"/>
      <c r="AE105" s="144">
        <v>0</v>
      </c>
      <c r="AF105" s="144">
        <v>0</v>
      </c>
      <c r="AG105" s="144">
        <v>0</v>
      </c>
      <c r="AH105" s="144">
        <v>0</v>
      </c>
      <c r="AI105" s="144">
        <v>0</v>
      </c>
      <c r="AJ105" s="144">
        <v>0</v>
      </c>
      <c r="AK105" s="144">
        <v>0</v>
      </c>
      <c r="AL105" s="144">
        <v>0</v>
      </c>
      <c r="AM105" s="144">
        <v>0</v>
      </c>
      <c r="AN105" s="144">
        <v>0</v>
      </c>
      <c r="AO105" s="144">
        <v>0</v>
      </c>
      <c r="AP105" s="144">
        <v>0</v>
      </c>
      <c r="AQ105" s="144">
        <v>0</v>
      </c>
      <c r="AR105" s="144">
        <v>0</v>
      </c>
      <c r="AS105" s="144"/>
      <c r="AT105" s="144"/>
      <c r="AU105" s="144"/>
      <c r="AV105" s="144"/>
      <c r="AW105" s="144"/>
      <c r="AX105" s="144"/>
      <c r="AY105" s="144"/>
      <c r="AZ105" s="144"/>
      <c r="BA105" s="144"/>
      <c r="BB105" s="144"/>
      <c r="BC105" s="144"/>
      <c r="BD105" s="144"/>
      <c r="BE105" s="144"/>
      <c r="BF105" s="144"/>
    </row>
    <row r="106" spans="1:58" hidden="1">
      <c r="A106" s="143" t="s">
        <v>911</v>
      </c>
      <c r="B106" s="143" t="s">
        <v>970</v>
      </c>
      <c r="C106" s="144">
        <v>38</v>
      </c>
      <c r="D106" s="144">
        <v>35</v>
      </c>
      <c r="E106" s="144">
        <v>33</v>
      </c>
      <c r="F106" s="144">
        <v>31</v>
      </c>
      <c r="G106" s="144">
        <v>31</v>
      </c>
      <c r="H106" s="144">
        <v>30</v>
      </c>
      <c r="I106" s="144">
        <v>29</v>
      </c>
      <c r="J106" s="144">
        <v>28</v>
      </c>
      <c r="K106" s="144">
        <v>28</v>
      </c>
      <c r="L106" s="144">
        <v>29</v>
      </c>
      <c r="M106" s="144">
        <v>29</v>
      </c>
      <c r="N106" s="144">
        <v>29</v>
      </c>
      <c r="O106" s="144">
        <v>29</v>
      </c>
      <c r="P106" s="144">
        <v>29</v>
      </c>
      <c r="Q106" s="145">
        <v>1001.74</v>
      </c>
      <c r="R106" s="145">
        <v>994.91</v>
      </c>
      <c r="S106" s="145">
        <v>1000.82</v>
      </c>
      <c r="T106" s="145">
        <v>1008.68</v>
      </c>
      <c r="U106" s="145">
        <v>1133.55</v>
      </c>
      <c r="V106" s="145">
        <v>1179.57</v>
      </c>
      <c r="W106" s="145">
        <v>1194.83</v>
      </c>
      <c r="X106" s="145">
        <v>1165.8599999999999</v>
      </c>
      <c r="Y106" s="145">
        <v>1034.8599999999999</v>
      </c>
      <c r="Z106" s="145">
        <v>1039.48</v>
      </c>
      <c r="AA106" s="145">
        <v>953.41</v>
      </c>
      <c r="AB106" s="145">
        <v>1025.3800000000001</v>
      </c>
      <c r="AC106" s="145">
        <v>977.66</v>
      </c>
      <c r="AD106" s="145">
        <v>864.62</v>
      </c>
      <c r="AE106" s="144">
        <v>38066</v>
      </c>
      <c r="AF106" s="144">
        <v>34822</v>
      </c>
      <c r="AG106" s="144">
        <v>33027</v>
      </c>
      <c r="AH106" s="144">
        <v>31269</v>
      </c>
      <c r="AI106" s="144">
        <v>35140</v>
      </c>
      <c r="AJ106" s="144">
        <v>35387</v>
      </c>
      <c r="AK106" s="144">
        <v>34650</v>
      </c>
      <c r="AL106" s="144">
        <v>32644</v>
      </c>
      <c r="AM106" s="144">
        <v>28976</v>
      </c>
      <c r="AN106" s="144">
        <v>30145</v>
      </c>
      <c r="AO106" s="144">
        <v>27649</v>
      </c>
      <c r="AP106" s="144">
        <v>29736</v>
      </c>
      <c r="AQ106" s="144">
        <v>28352</v>
      </c>
      <c r="AR106" s="144">
        <v>25074</v>
      </c>
      <c r="AS106" s="144"/>
      <c r="AT106" s="144"/>
      <c r="AU106" s="144"/>
      <c r="AV106" s="144"/>
      <c r="AW106" s="144"/>
      <c r="AX106" s="144"/>
      <c r="AY106" s="144"/>
      <c r="AZ106" s="144"/>
      <c r="BA106" s="144"/>
      <c r="BB106" s="144"/>
      <c r="BC106" s="144"/>
      <c r="BD106" s="144"/>
      <c r="BE106" s="144"/>
      <c r="BF106" s="144"/>
    </row>
    <row r="107" spans="1:58" hidden="1">
      <c r="A107" s="143" t="s">
        <v>911</v>
      </c>
      <c r="B107" s="143" t="s">
        <v>971</v>
      </c>
      <c r="C107" s="144">
        <v>98</v>
      </c>
      <c r="D107" s="144">
        <v>94</v>
      </c>
      <c r="E107" s="144">
        <v>92</v>
      </c>
      <c r="F107" s="144">
        <v>89</v>
      </c>
      <c r="G107" s="144">
        <v>90</v>
      </c>
      <c r="H107" s="144">
        <v>89</v>
      </c>
      <c r="I107" s="144">
        <v>90</v>
      </c>
      <c r="J107" s="144">
        <v>90</v>
      </c>
      <c r="K107" s="144">
        <v>91</v>
      </c>
      <c r="L107" s="144">
        <v>94</v>
      </c>
      <c r="M107" s="144">
        <v>96</v>
      </c>
      <c r="N107" s="144">
        <v>83</v>
      </c>
      <c r="O107" s="144">
        <v>83</v>
      </c>
      <c r="P107" s="144">
        <v>83</v>
      </c>
      <c r="Q107" s="145">
        <v>587.64</v>
      </c>
      <c r="R107" s="145">
        <v>560.23</v>
      </c>
      <c r="S107" s="145">
        <v>541.6</v>
      </c>
      <c r="T107" s="145">
        <v>563.62</v>
      </c>
      <c r="U107" s="145">
        <v>556.4</v>
      </c>
      <c r="V107" s="145">
        <v>575.28</v>
      </c>
      <c r="W107" s="145">
        <v>624.16999999999996</v>
      </c>
      <c r="X107" s="145">
        <v>610.01</v>
      </c>
      <c r="Y107" s="145">
        <v>563.41</v>
      </c>
      <c r="Z107" s="145">
        <v>572.14</v>
      </c>
      <c r="AA107" s="145">
        <v>666.74</v>
      </c>
      <c r="AB107" s="145">
        <v>693.63</v>
      </c>
      <c r="AC107" s="145">
        <v>651.59</v>
      </c>
      <c r="AD107" s="145">
        <v>629.99</v>
      </c>
      <c r="AE107" s="144">
        <v>57589</v>
      </c>
      <c r="AF107" s="144">
        <v>52662</v>
      </c>
      <c r="AG107" s="144">
        <v>49827</v>
      </c>
      <c r="AH107" s="144">
        <v>50162</v>
      </c>
      <c r="AI107" s="144">
        <v>50076</v>
      </c>
      <c r="AJ107" s="144">
        <v>51200</v>
      </c>
      <c r="AK107" s="144">
        <v>56175</v>
      </c>
      <c r="AL107" s="144">
        <v>54901</v>
      </c>
      <c r="AM107" s="144">
        <v>51270</v>
      </c>
      <c r="AN107" s="144">
        <v>53781</v>
      </c>
      <c r="AO107" s="144">
        <v>64007</v>
      </c>
      <c r="AP107" s="144">
        <v>57571</v>
      </c>
      <c r="AQ107" s="144">
        <v>54082</v>
      </c>
      <c r="AR107" s="144">
        <v>52289</v>
      </c>
      <c r="AS107" s="144"/>
      <c r="AT107" s="144"/>
      <c r="AU107" s="144"/>
      <c r="AV107" s="144"/>
      <c r="AW107" s="144"/>
      <c r="AX107" s="144"/>
      <c r="AY107" s="144"/>
      <c r="AZ107" s="144"/>
      <c r="BA107" s="144"/>
      <c r="BB107" s="144"/>
      <c r="BC107" s="144"/>
      <c r="BD107" s="144"/>
      <c r="BE107" s="144"/>
      <c r="BF107" s="144"/>
    </row>
    <row r="108" spans="1:58" hidden="1">
      <c r="A108" s="143" t="s">
        <v>911</v>
      </c>
      <c r="B108" s="143" t="s">
        <v>972</v>
      </c>
      <c r="C108" s="144">
        <v>4</v>
      </c>
      <c r="D108" s="144">
        <v>6</v>
      </c>
      <c r="E108" s="144">
        <v>6</v>
      </c>
      <c r="F108" s="144">
        <v>8</v>
      </c>
      <c r="G108" s="144">
        <v>8</v>
      </c>
      <c r="H108" s="144">
        <v>8</v>
      </c>
      <c r="I108" s="144">
        <v>9</v>
      </c>
      <c r="J108" s="144">
        <v>10</v>
      </c>
      <c r="K108" s="144">
        <v>12</v>
      </c>
      <c r="L108" s="144">
        <v>12</v>
      </c>
      <c r="M108" s="144">
        <v>13</v>
      </c>
      <c r="N108" s="144">
        <v>13</v>
      </c>
      <c r="O108" s="144">
        <v>13</v>
      </c>
      <c r="P108" s="144">
        <v>13</v>
      </c>
      <c r="Q108" s="145">
        <v>73</v>
      </c>
      <c r="R108" s="145">
        <v>63.5</v>
      </c>
      <c r="S108" s="145">
        <v>73.17</v>
      </c>
      <c r="T108" s="145">
        <v>68.75</v>
      </c>
      <c r="U108" s="145">
        <v>75</v>
      </c>
      <c r="V108" s="145">
        <v>88.38</v>
      </c>
      <c r="W108" s="145">
        <v>92</v>
      </c>
      <c r="X108" s="145">
        <v>90</v>
      </c>
      <c r="Y108" s="145">
        <v>81</v>
      </c>
      <c r="Z108" s="145">
        <v>93.83</v>
      </c>
      <c r="AA108" s="145">
        <v>90.54</v>
      </c>
      <c r="AB108" s="145">
        <v>86.77</v>
      </c>
      <c r="AC108" s="145">
        <v>60.46</v>
      </c>
      <c r="AD108" s="145">
        <v>89</v>
      </c>
      <c r="AE108" s="144">
        <v>292</v>
      </c>
      <c r="AF108" s="144">
        <v>381</v>
      </c>
      <c r="AG108" s="144">
        <v>439</v>
      </c>
      <c r="AH108" s="144">
        <v>550</v>
      </c>
      <c r="AI108" s="144">
        <v>600</v>
      </c>
      <c r="AJ108" s="144">
        <v>707</v>
      </c>
      <c r="AK108" s="144">
        <v>828</v>
      </c>
      <c r="AL108" s="144">
        <v>900</v>
      </c>
      <c r="AM108" s="144">
        <v>972</v>
      </c>
      <c r="AN108" s="144">
        <v>1126</v>
      </c>
      <c r="AO108" s="144">
        <v>1177</v>
      </c>
      <c r="AP108" s="144">
        <v>1128</v>
      </c>
      <c r="AQ108" s="144">
        <v>786</v>
      </c>
      <c r="AR108" s="144">
        <v>1157</v>
      </c>
      <c r="AS108" s="144"/>
      <c r="AT108" s="144"/>
      <c r="AU108" s="144"/>
      <c r="AV108" s="144"/>
      <c r="AW108" s="144"/>
      <c r="AX108" s="144"/>
      <c r="AY108" s="144"/>
      <c r="AZ108" s="144"/>
      <c r="BA108" s="144"/>
      <c r="BB108" s="144"/>
      <c r="BC108" s="144"/>
      <c r="BD108" s="144"/>
      <c r="BE108" s="144"/>
      <c r="BF108" s="144"/>
    </row>
    <row r="109" spans="1:58" hidden="1">
      <c r="A109" s="143" t="s">
        <v>911</v>
      </c>
      <c r="B109" s="143" t="s">
        <v>973</v>
      </c>
      <c r="C109" s="144">
        <v>89</v>
      </c>
      <c r="D109" s="144">
        <v>88</v>
      </c>
      <c r="E109" s="144">
        <v>89</v>
      </c>
      <c r="F109" s="144">
        <v>93</v>
      </c>
      <c r="G109" s="144">
        <v>92</v>
      </c>
      <c r="H109" s="144">
        <v>95</v>
      </c>
      <c r="I109" s="144">
        <v>102</v>
      </c>
      <c r="J109" s="144">
        <v>105</v>
      </c>
      <c r="K109" s="144">
        <v>104</v>
      </c>
      <c r="L109" s="144">
        <v>107</v>
      </c>
      <c r="M109" s="144">
        <v>110</v>
      </c>
      <c r="N109" s="144">
        <v>108</v>
      </c>
      <c r="O109" s="144">
        <v>101</v>
      </c>
      <c r="P109" s="144">
        <v>105</v>
      </c>
      <c r="Q109" s="145">
        <v>294.20999999999998</v>
      </c>
      <c r="R109" s="145">
        <v>253.84</v>
      </c>
      <c r="S109" s="145">
        <v>283.47000000000003</v>
      </c>
      <c r="T109" s="145">
        <v>283.64999999999998</v>
      </c>
      <c r="U109" s="145">
        <v>283.57</v>
      </c>
      <c r="V109" s="145">
        <v>288.32</v>
      </c>
      <c r="W109" s="145">
        <v>244.87</v>
      </c>
      <c r="X109" s="145">
        <v>303.10000000000002</v>
      </c>
      <c r="Y109" s="145">
        <v>257.38</v>
      </c>
      <c r="Z109" s="145">
        <v>303.52</v>
      </c>
      <c r="AA109" s="145">
        <v>248.59</v>
      </c>
      <c r="AB109" s="145">
        <v>256.72000000000003</v>
      </c>
      <c r="AC109" s="145">
        <v>228.56</v>
      </c>
      <c r="AD109" s="145">
        <v>282.66000000000003</v>
      </c>
      <c r="AE109" s="144">
        <v>26185</v>
      </c>
      <c r="AF109" s="144">
        <v>22338</v>
      </c>
      <c r="AG109" s="144">
        <v>25229</v>
      </c>
      <c r="AH109" s="144">
        <v>26379</v>
      </c>
      <c r="AI109" s="144">
        <v>26088</v>
      </c>
      <c r="AJ109" s="144">
        <v>27390</v>
      </c>
      <c r="AK109" s="144">
        <v>24977</v>
      </c>
      <c r="AL109" s="144">
        <v>31826</v>
      </c>
      <c r="AM109" s="144">
        <v>26767</v>
      </c>
      <c r="AN109" s="144">
        <v>32477</v>
      </c>
      <c r="AO109" s="144">
        <v>27345</v>
      </c>
      <c r="AP109" s="144">
        <v>27726</v>
      </c>
      <c r="AQ109" s="144">
        <v>23085</v>
      </c>
      <c r="AR109" s="144">
        <v>29679</v>
      </c>
      <c r="AS109" s="144"/>
      <c r="AT109" s="144"/>
      <c r="AU109" s="144"/>
      <c r="AV109" s="144"/>
      <c r="AW109" s="144"/>
      <c r="AX109" s="144"/>
      <c r="AY109" s="144"/>
      <c r="AZ109" s="144"/>
      <c r="BA109" s="144"/>
      <c r="BB109" s="144"/>
      <c r="BC109" s="144"/>
      <c r="BD109" s="144"/>
      <c r="BE109" s="144"/>
      <c r="BF109" s="144"/>
    </row>
    <row r="110" spans="1:58" hidden="1">
      <c r="A110" s="143" t="s">
        <v>911</v>
      </c>
      <c r="B110" s="143" t="s">
        <v>974</v>
      </c>
      <c r="C110" s="144">
        <v>0</v>
      </c>
      <c r="D110" s="144">
        <v>0</v>
      </c>
      <c r="E110" s="144">
        <v>0</v>
      </c>
      <c r="F110" s="144">
        <v>0</v>
      </c>
      <c r="G110" s="144">
        <v>0</v>
      </c>
      <c r="H110" s="144">
        <v>0</v>
      </c>
      <c r="I110" s="144">
        <v>0</v>
      </c>
      <c r="J110" s="144">
        <v>155</v>
      </c>
      <c r="K110" s="144">
        <v>165</v>
      </c>
      <c r="L110" s="144">
        <v>174</v>
      </c>
      <c r="M110" s="144">
        <v>184</v>
      </c>
      <c r="N110" s="144">
        <v>190</v>
      </c>
      <c r="O110" s="144">
        <v>167</v>
      </c>
      <c r="P110" s="144">
        <v>173</v>
      </c>
      <c r="Q110" s="145"/>
      <c r="R110" s="145"/>
      <c r="S110" s="145"/>
      <c r="T110" s="145"/>
      <c r="U110" s="145"/>
      <c r="V110" s="145"/>
      <c r="W110" s="145"/>
      <c r="X110" s="145">
        <v>278.75</v>
      </c>
      <c r="Y110" s="145">
        <v>275</v>
      </c>
      <c r="Z110" s="145">
        <v>276.47000000000003</v>
      </c>
      <c r="AA110" s="145">
        <v>277.64999999999998</v>
      </c>
      <c r="AB110" s="145">
        <v>283.8</v>
      </c>
      <c r="AC110" s="145">
        <v>301.56</v>
      </c>
      <c r="AD110" s="145">
        <v>300.69</v>
      </c>
      <c r="AE110" s="144">
        <v>0</v>
      </c>
      <c r="AF110" s="144">
        <v>0</v>
      </c>
      <c r="AG110" s="144">
        <v>0</v>
      </c>
      <c r="AH110" s="144">
        <v>0</v>
      </c>
      <c r="AI110" s="144">
        <v>0</v>
      </c>
      <c r="AJ110" s="144">
        <v>0</v>
      </c>
      <c r="AK110" s="144">
        <v>0</v>
      </c>
      <c r="AL110" s="144">
        <v>43206</v>
      </c>
      <c r="AM110" s="144">
        <v>45375</v>
      </c>
      <c r="AN110" s="144">
        <v>48106</v>
      </c>
      <c r="AO110" s="144">
        <v>51087</v>
      </c>
      <c r="AP110" s="144">
        <v>53922</v>
      </c>
      <c r="AQ110" s="144">
        <v>50360</v>
      </c>
      <c r="AR110" s="144">
        <v>52019</v>
      </c>
      <c r="AS110" s="144"/>
      <c r="AT110" s="144"/>
      <c r="AU110" s="144"/>
      <c r="AV110" s="144"/>
      <c r="AW110" s="144"/>
      <c r="AX110" s="144"/>
      <c r="AY110" s="144"/>
      <c r="AZ110" s="144"/>
      <c r="BA110" s="144"/>
      <c r="BB110" s="144"/>
      <c r="BC110" s="144"/>
      <c r="BD110" s="144"/>
      <c r="BE110" s="144"/>
      <c r="BF110" s="144"/>
    </row>
    <row r="111" spans="1:58" hidden="1">
      <c r="A111" s="143" t="s">
        <v>911</v>
      </c>
      <c r="B111" s="143" t="s">
        <v>975</v>
      </c>
      <c r="C111" s="144">
        <v>0</v>
      </c>
      <c r="D111" s="144">
        <v>0</v>
      </c>
      <c r="E111" s="144">
        <v>0</v>
      </c>
      <c r="F111" s="144">
        <v>0</v>
      </c>
      <c r="G111" s="144">
        <v>0</v>
      </c>
      <c r="H111" s="144">
        <v>0</v>
      </c>
      <c r="I111" s="144">
        <v>0</v>
      </c>
      <c r="J111" s="144">
        <v>0</v>
      </c>
      <c r="K111" s="144">
        <v>0</v>
      </c>
      <c r="L111" s="144">
        <v>0</v>
      </c>
      <c r="M111" s="144">
        <v>0</v>
      </c>
      <c r="N111" s="144">
        <v>0</v>
      </c>
      <c r="O111" s="144">
        <v>0</v>
      </c>
      <c r="P111" s="144">
        <v>0</v>
      </c>
      <c r="Q111" s="145"/>
      <c r="R111" s="145"/>
      <c r="S111" s="145"/>
      <c r="T111" s="145"/>
      <c r="U111" s="145"/>
      <c r="V111" s="145"/>
      <c r="W111" s="145"/>
      <c r="X111" s="145"/>
      <c r="Y111" s="145"/>
      <c r="Z111" s="145"/>
      <c r="AA111" s="145"/>
      <c r="AB111" s="145"/>
      <c r="AC111" s="145"/>
      <c r="AD111" s="145"/>
      <c r="AE111" s="144">
        <v>0</v>
      </c>
      <c r="AF111" s="144">
        <v>0</v>
      </c>
      <c r="AG111" s="144">
        <v>0</v>
      </c>
      <c r="AH111" s="144">
        <v>0</v>
      </c>
      <c r="AI111" s="144">
        <v>0</v>
      </c>
      <c r="AJ111" s="144">
        <v>0</v>
      </c>
      <c r="AK111" s="144">
        <v>0</v>
      </c>
      <c r="AL111" s="144">
        <v>0</v>
      </c>
      <c r="AM111" s="144">
        <v>0</v>
      </c>
      <c r="AN111" s="144">
        <v>0</v>
      </c>
      <c r="AO111" s="144">
        <v>0</v>
      </c>
      <c r="AP111" s="144">
        <v>0</v>
      </c>
      <c r="AQ111" s="144">
        <v>0</v>
      </c>
      <c r="AR111" s="144">
        <v>0</v>
      </c>
      <c r="AS111" s="144"/>
      <c r="AT111" s="144"/>
      <c r="AU111" s="144"/>
      <c r="AV111" s="144"/>
      <c r="AW111" s="144"/>
      <c r="AX111" s="144"/>
      <c r="AY111" s="144"/>
      <c r="AZ111" s="144"/>
      <c r="BA111" s="144"/>
      <c r="BB111" s="144"/>
      <c r="BC111" s="144"/>
      <c r="BD111" s="144"/>
      <c r="BE111" s="144"/>
      <c r="BF111" s="144"/>
    </row>
    <row r="112" spans="1:58" hidden="1">
      <c r="A112" s="143" t="s">
        <v>911</v>
      </c>
      <c r="B112" s="143" t="s">
        <v>976</v>
      </c>
      <c r="C112" s="144">
        <v>111</v>
      </c>
      <c r="D112" s="144">
        <v>114</v>
      </c>
      <c r="E112" s="144">
        <v>111</v>
      </c>
      <c r="F112" s="144">
        <v>122</v>
      </c>
      <c r="G112" s="144">
        <v>131</v>
      </c>
      <c r="H112" s="144">
        <v>140</v>
      </c>
      <c r="I112" s="144">
        <v>149</v>
      </c>
      <c r="J112" s="144">
        <v>155</v>
      </c>
      <c r="K112" s="144">
        <v>165</v>
      </c>
      <c r="L112" s="144">
        <v>174</v>
      </c>
      <c r="M112" s="144">
        <v>184</v>
      </c>
      <c r="N112" s="144">
        <v>190</v>
      </c>
      <c r="O112" s="144">
        <v>167</v>
      </c>
      <c r="P112" s="144">
        <v>173</v>
      </c>
      <c r="Q112" s="145">
        <v>272.39</v>
      </c>
      <c r="R112" s="145">
        <v>284.68</v>
      </c>
      <c r="S112" s="145">
        <v>280.35000000000002</v>
      </c>
      <c r="T112" s="145">
        <v>286.48</v>
      </c>
      <c r="U112" s="145">
        <v>283.35000000000002</v>
      </c>
      <c r="V112" s="145">
        <v>288.33</v>
      </c>
      <c r="W112" s="145">
        <v>277.85000000000002</v>
      </c>
      <c r="X112" s="145">
        <v>278.75</v>
      </c>
      <c r="Y112" s="145">
        <v>275</v>
      </c>
      <c r="Z112" s="145">
        <v>276.47000000000003</v>
      </c>
      <c r="AA112" s="145">
        <v>277.64999999999998</v>
      </c>
      <c r="AB112" s="145">
        <v>283.8</v>
      </c>
      <c r="AC112" s="145">
        <v>301.56</v>
      </c>
      <c r="AD112" s="145">
        <v>300.69</v>
      </c>
      <c r="AE112" s="144">
        <v>30235</v>
      </c>
      <c r="AF112" s="144">
        <v>32454</v>
      </c>
      <c r="AG112" s="144">
        <v>31119</v>
      </c>
      <c r="AH112" s="144">
        <v>34951</v>
      </c>
      <c r="AI112" s="144">
        <v>37119</v>
      </c>
      <c r="AJ112" s="144">
        <v>40366</v>
      </c>
      <c r="AK112" s="144">
        <v>41399</v>
      </c>
      <c r="AL112" s="144">
        <v>43206</v>
      </c>
      <c r="AM112" s="144">
        <v>45375</v>
      </c>
      <c r="AN112" s="144">
        <v>48106</v>
      </c>
      <c r="AO112" s="144">
        <v>51087</v>
      </c>
      <c r="AP112" s="144">
        <v>53922</v>
      </c>
      <c r="AQ112" s="144">
        <v>50360</v>
      </c>
      <c r="AR112" s="144">
        <v>52019</v>
      </c>
      <c r="AS112" s="144"/>
      <c r="AT112" s="144"/>
      <c r="AU112" s="144"/>
      <c r="AV112" s="144"/>
      <c r="AW112" s="144"/>
      <c r="AX112" s="144"/>
      <c r="AY112" s="144"/>
      <c r="AZ112" s="144"/>
      <c r="BA112" s="144"/>
      <c r="BB112" s="144"/>
      <c r="BC112" s="144"/>
      <c r="BD112" s="144"/>
      <c r="BE112" s="144"/>
      <c r="BF112" s="144"/>
    </row>
    <row r="113" spans="1:58" hidden="1">
      <c r="A113" s="143" t="s">
        <v>911</v>
      </c>
      <c r="B113" s="143" t="s">
        <v>977</v>
      </c>
      <c r="C113" s="144">
        <v>34</v>
      </c>
      <c r="D113" s="144">
        <v>44</v>
      </c>
      <c r="E113" s="144">
        <v>40</v>
      </c>
      <c r="F113" s="144">
        <v>50</v>
      </c>
      <c r="G113" s="144">
        <v>53</v>
      </c>
      <c r="H113" s="144">
        <v>52</v>
      </c>
      <c r="I113" s="144">
        <v>48</v>
      </c>
      <c r="J113" s="144">
        <v>50</v>
      </c>
      <c r="K113" s="144">
        <v>50</v>
      </c>
      <c r="L113" s="144">
        <v>47</v>
      </c>
      <c r="M113" s="144">
        <v>48</v>
      </c>
      <c r="N113" s="144">
        <v>48</v>
      </c>
      <c r="O113" s="144">
        <v>48</v>
      </c>
      <c r="P113" s="144">
        <v>48</v>
      </c>
      <c r="Q113" s="145">
        <v>305.18</v>
      </c>
      <c r="R113" s="145">
        <v>293.95</v>
      </c>
      <c r="S113" s="145">
        <v>307.32</v>
      </c>
      <c r="T113" s="145">
        <v>224.96</v>
      </c>
      <c r="U113" s="145">
        <v>234.98</v>
      </c>
      <c r="V113" s="145">
        <v>242.04</v>
      </c>
      <c r="W113" s="145">
        <v>245.52</v>
      </c>
      <c r="X113" s="145">
        <v>278.32</v>
      </c>
      <c r="Y113" s="145">
        <v>270.82</v>
      </c>
      <c r="Z113" s="145">
        <v>268.14999999999998</v>
      </c>
      <c r="AA113" s="145">
        <v>270.58</v>
      </c>
      <c r="AB113" s="145">
        <v>258.35000000000002</v>
      </c>
      <c r="AC113" s="145">
        <v>273.54000000000002</v>
      </c>
      <c r="AD113" s="145">
        <v>263.04000000000002</v>
      </c>
      <c r="AE113" s="144">
        <v>10376</v>
      </c>
      <c r="AF113" s="144">
        <v>12934</v>
      </c>
      <c r="AG113" s="144">
        <v>12293</v>
      </c>
      <c r="AH113" s="144">
        <v>11248</v>
      </c>
      <c r="AI113" s="144">
        <v>12454</v>
      </c>
      <c r="AJ113" s="144">
        <v>12586</v>
      </c>
      <c r="AK113" s="144">
        <v>11785</v>
      </c>
      <c r="AL113" s="144">
        <v>13916</v>
      </c>
      <c r="AM113" s="144">
        <v>13541</v>
      </c>
      <c r="AN113" s="144">
        <v>12603</v>
      </c>
      <c r="AO113" s="144">
        <v>12988</v>
      </c>
      <c r="AP113" s="144">
        <v>12401</v>
      </c>
      <c r="AQ113" s="144">
        <v>13130</v>
      </c>
      <c r="AR113" s="144">
        <v>12626</v>
      </c>
      <c r="AS113" s="144"/>
      <c r="AT113" s="144"/>
      <c r="AU113" s="144"/>
      <c r="AV113" s="144"/>
      <c r="AW113" s="144"/>
      <c r="AX113" s="144"/>
      <c r="AY113" s="144"/>
      <c r="AZ113" s="144"/>
      <c r="BA113" s="144"/>
      <c r="BB113" s="144"/>
      <c r="BC113" s="144"/>
      <c r="BD113" s="144"/>
      <c r="BE113" s="144"/>
      <c r="BF113" s="144"/>
    </row>
    <row r="114" spans="1:58" hidden="1">
      <c r="A114" s="143" t="s">
        <v>911</v>
      </c>
      <c r="B114" s="143" t="s">
        <v>978</v>
      </c>
      <c r="C114" s="144">
        <v>16</v>
      </c>
      <c r="D114" s="144">
        <v>22</v>
      </c>
      <c r="E114" s="144">
        <v>26</v>
      </c>
      <c r="F114" s="144">
        <v>33</v>
      </c>
      <c r="G114" s="144">
        <v>36</v>
      </c>
      <c r="H114" s="144">
        <v>42</v>
      </c>
      <c r="I114" s="144">
        <v>47</v>
      </c>
      <c r="J114" s="144">
        <v>52</v>
      </c>
      <c r="K114" s="144">
        <v>57</v>
      </c>
      <c r="L114" s="144">
        <v>63</v>
      </c>
      <c r="M114" s="144">
        <v>66</v>
      </c>
      <c r="N114" s="144">
        <v>71</v>
      </c>
      <c r="O114" s="144">
        <v>73</v>
      </c>
      <c r="P114" s="144">
        <v>73</v>
      </c>
      <c r="Q114" s="145">
        <v>158.19</v>
      </c>
      <c r="R114" s="145">
        <v>155.86000000000001</v>
      </c>
      <c r="S114" s="145">
        <v>147.5</v>
      </c>
      <c r="T114" s="145">
        <v>138.27000000000001</v>
      </c>
      <c r="U114" s="145">
        <v>130.78</v>
      </c>
      <c r="V114" s="145">
        <v>131.86000000000001</v>
      </c>
      <c r="W114" s="145">
        <v>132.16999999999999</v>
      </c>
      <c r="X114" s="145">
        <v>130.22999999999999</v>
      </c>
      <c r="Y114" s="145">
        <v>114.84</v>
      </c>
      <c r="Z114" s="145">
        <v>131.13</v>
      </c>
      <c r="AA114" s="145">
        <v>103.38</v>
      </c>
      <c r="AB114" s="145">
        <v>110.35</v>
      </c>
      <c r="AC114" s="145">
        <v>80.37</v>
      </c>
      <c r="AD114" s="145">
        <v>90.66</v>
      </c>
      <c r="AE114" s="144">
        <v>2531</v>
      </c>
      <c r="AF114" s="144">
        <v>3429</v>
      </c>
      <c r="AG114" s="144">
        <v>3835</v>
      </c>
      <c r="AH114" s="144">
        <v>4563</v>
      </c>
      <c r="AI114" s="144">
        <v>4708</v>
      </c>
      <c r="AJ114" s="144">
        <v>5538</v>
      </c>
      <c r="AK114" s="144">
        <v>6212</v>
      </c>
      <c r="AL114" s="144">
        <v>6772</v>
      </c>
      <c r="AM114" s="144">
        <v>6546</v>
      </c>
      <c r="AN114" s="144">
        <v>8261</v>
      </c>
      <c r="AO114" s="144">
        <v>6823</v>
      </c>
      <c r="AP114" s="144">
        <v>7835</v>
      </c>
      <c r="AQ114" s="144">
        <v>5867</v>
      </c>
      <c r="AR114" s="144">
        <v>6618</v>
      </c>
      <c r="AS114" s="144"/>
      <c r="AT114" s="144"/>
      <c r="AU114" s="144"/>
      <c r="AV114" s="144"/>
      <c r="AW114" s="144"/>
      <c r="AX114" s="144"/>
      <c r="AY114" s="144"/>
      <c r="AZ114" s="144"/>
      <c r="BA114" s="144"/>
      <c r="BB114" s="144"/>
      <c r="BC114" s="144"/>
      <c r="BD114" s="144"/>
      <c r="BE114" s="144"/>
      <c r="BF114" s="144"/>
    </row>
    <row r="115" spans="1:58" hidden="1">
      <c r="A115" s="143" t="s">
        <v>911</v>
      </c>
      <c r="B115" s="143" t="s">
        <v>979</v>
      </c>
      <c r="C115" s="144">
        <v>69</v>
      </c>
      <c r="D115" s="144">
        <v>68</v>
      </c>
      <c r="E115" s="144">
        <v>63</v>
      </c>
      <c r="F115" s="144">
        <v>60</v>
      </c>
      <c r="G115" s="144">
        <v>56</v>
      </c>
      <c r="H115" s="144">
        <v>58</v>
      </c>
      <c r="I115" s="144">
        <v>55</v>
      </c>
      <c r="J115" s="144">
        <v>53</v>
      </c>
      <c r="K115" s="144">
        <v>50</v>
      </c>
      <c r="L115" s="144">
        <v>48</v>
      </c>
      <c r="M115" s="144">
        <v>45</v>
      </c>
      <c r="N115" s="144">
        <v>45</v>
      </c>
      <c r="O115" s="144">
        <v>45</v>
      </c>
      <c r="P115" s="144">
        <v>45</v>
      </c>
      <c r="Q115" s="145">
        <v>412.84</v>
      </c>
      <c r="R115" s="145">
        <v>397</v>
      </c>
      <c r="S115" s="145">
        <v>402.25</v>
      </c>
      <c r="T115" s="145">
        <v>395.97</v>
      </c>
      <c r="U115" s="145">
        <v>389.93</v>
      </c>
      <c r="V115" s="145">
        <v>383.38</v>
      </c>
      <c r="W115" s="145">
        <v>360.73</v>
      </c>
      <c r="X115" s="145">
        <v>355.74</v>
      </c>
      <c r="Y115" s="145">
        <v>363.6</v>
      </c>
      <c r="Z115" s="145">
        <v>354.42</v>
      </c>
      <c r="AA115" s="145">
        <v>342.82</v>
      </c>
      <c r="AB115" s="145">
        <v>370.51</v>
      </c>
      <c r="AC115" s="145">
        <v>359.29</v>
      </c>
      <c r="AD115" s="145">
        <v>384.47</v>
      </c>
      <c r="AE115" s="144">
        <v>28486</v>
      </c>
      <c r="AF115" s="144">
        <v>26996</v>
      </c>
      <c r="AG115" s="144">
        <v>25342</v>
      </c>
      <c r="AH115" s="144">
        <v>23758</v>
      </c>
      <c r="AI115" s="144">
        <v>21836</v>
      </c>
      <c r="AJ115" s="144">
        <v>22236</v>
      </c>
      <c r="AK115" s="144">
        <v>19840</v>
      </c>
      <c r="AL115" s="144">
        <v>18854</v>
      </c>
      <c r="AM115" s="144">
        <v>18180</v>
      </c>
      <c r="AN115" s="144">
        <v>17012</v>
      </c>
      <c r="AO115" s="144">
        <v>15427</v>
      </c>
      <c r="AP115" s="144">
        <v>16673</v>
      </c>
      <c r="AQ115" s="144">
        <v>16168</v>
      </c>
      <c r="AR115" s="144">
        <v>17301</v>
      </c>
      <c r="AS115" s="144"/>
      <c r="AT115" s="144"/>
      <c r="AU115" s="144"/>
      <c r="AV115" s="144"/>
      <c r="AW115" s="144"/>
      <c r="AX115" s="144"/>
      <c r="AY115" s="144"/>
      <c r="AZ115" s="144"/>
      <c r="BA115" s="144"/>
      <c r="BB115" s="144"/>
      <c r="BC115" s="144"/>
      <c r="BD115" s="144"/>
      <c r="BE115" s="144"/>
      <c r="BF115" s="144"/>
    </row>
    <row r="116" spans="1:58" hidden="1">
      <c r="A116" s="143" t="s">
        <v>911</v>
      </c>
      <c r="B116" s="143" t="s">
        <v>980</v>
      </c>
      <c r="C116" s="144">
        <v>239</v>
      </c>
      <c r="D116" s="144">
        <v>233</v>
      </c>
      <c r="E116" s="144">
        <v>226</v>
      </c>
      <c r="F116" s="144">
        <v>269</v>
      </c>
      <c r="G116" s="144">
        <v>262</v>
      </c>
      <c r="H116" s="144">
        <v>227</v>
      </c>
      <c r="I116" s="144">
        <v>219</v>
      </c>
      <c r="J116" s="144">
        <v>211</v>
      </c>
      <c r="K116" s="144">
        <v>205</v>
      </c>
      <c r="L116" s="144">
        <v>197</v>
      </c>
      <c r="M116" s="144">
        <v>183</v>
      </c>
      <c r="N116" s="144">
        <v>183</v>
      </c>
      <c r="O116" s="144">
        <v>183</v>
      </c>
      <c r="P116" s="144">
        <v>183</v>
      </c>
      <c r="Q116" s="145">
        <v>173.56</v>
      </c>
      <c r="R116" s="145">
        <v>173.43</v>
      </c>
      <c r="S116" s="145">
        <v>175.14</v>
      </c>
      <c r="T116" s="145">
        <v>175.22</v>
      </c>
      <c r="U116" s="145">
        <v>180.48</v>
      </c>
      <c r="V116" s="145">
        <v>175.54</v>
      </c>
      <c r="W116" s="145">
        <v>181.12</v>
      </c>
      <c r="X116" s="145">
        <v>178.45</v>
      </c>
      <c r="Y116" s="145">
        <v>169.42</v>
      </c>
      <c r="Z116" s="145">
        <v>169.68</v>
      </c>
      <c r="AA116" s="145">
        <v>169.7</v>
      </c>
      <c r="AB116" s="145">
        <v>193.34</v>
      </c>
      <c r="AC116" s="145">
        <v>175.97</v>
      </c>
      <c r="AD116" s="145">
        <v>161.88999999999999</v>
      </c>
      <c r="AE116" s="144">
        <v>41480</v>
      </c>
      <c r="AF116" s="144">
        <v>40410</v>
      </c>
      <c r="AG116" s="144">
        <v>39582</v>
      </c>
      <c r="AH116" s="144">
        <v>47134</v>
      </c>
      <c r="AI116" s="144">
        <v>47286</v>
      </c>
      <c r="AJ116" s="144">
        <v>39848</v>
      </c>
      <c r="AK116" s="144">
        <v>39665</v>
      </c>
      <c r="AL116" s="144">
        <v>37652</v>
      </c>
      <c r="AM116" s="144">
        <v>34732</v>
      </c>
      <c r="AN116" s="144">
        <v>33426</v>
      </c>
      <c r="AO116" s="144">
        <v>31055</v>
      </c>
      <c r="AP116" s="144">
        <v>35381</v>
      </c>
      <c r="AQ116" s="144">
        <v>32202</v>
      </c>
      <c r="AR116" s="144">
        <v>29625</v>
      </c>
      <c r="AS116" s="144"/>
      <c r="AT116" s="144"/>
      <c r="AU116" s="144"/>
      <c r="AV116" s="144"/>
      <c r="AW116" s="144"/>
      <c r="AX116" s="144"/>
      <c r="AY116" s="144"/>
      <c r="AZ116" s="144"/>
      <c r="BA116" s="144"/>
      <c r="BB116" s="144"/>
      <c r="BC116" s="144"/>
      <c r="BD116" s="144"/>
      <c r="BE116" s="144"/>
      <c r="BF116" s="144"/>
    </row>
    <row r="117" spans="1:58" hidden="1">
      <c r="A117" s="143" t="s">
        <v>911</v>
      </c>
      <c r="B117" s="143" t="s">
        <v>981</v>
      </c>
      <c r="C117" s="144">
        <v>179</v>
      </c>
      <c r="D117" s="144">
        <v>183</v>
      </c>
      <c r="E117" s="144">
        <v>188</v>
      </c>
      <c r="F117" s="144">
        <v>219</v>
      </c>
      <c r="G117" s="144">
        <v>228</v>
      </c>
      <c r="H117" s="144">
        <v>265</v>
      </c>
      <c r="I117" s="144">
        <v>295</v>
      </c>
      <c r="J117" s="144">
        <v>295</v>
      </c>
      <c r="K117" s="144">
        <v>304</v>
      </c>
      <c r="L117" s="144">
        <v>341</v>
      </c>
      <c r="M117" s="144">
        <v>348</v>
      </c>
      <c r="N117" s="144">
        <v>416</v>
      </c>
      <c r="O117" s="144">
        <v>388</v>
      </c>
      <c r="P117" s="144">
        <v>390</v>
      </c>
      <c r="Q117" s="145">
        <v>333.07</v>
      </c>
      <c r="R117" s="145">
        <v>380.33</v>
      </c>
      <c r="S117" s="145">
        <v>380.67</v>
      </c>
      <c r="T117" s="145">
        <v>335.01</v>
      </c>
      <c r="U117" s="145">
        <v>325.72000000000003</v>
      </c>
      <c r="V117" s="145">
        <v>348.82</v>
      </c>
      <c r="W117" s="145">
        <v>342.6</v>
      </c>
      <c r="X117" s="145">
        <v>361.83</v>
      </c>
      <c r="Y117" s="145">
        <v>381.88</v>
      </c>
      <c r="Z117" s="145">
        <v>455.62</v>
      </c>
      <c r="AA117" s="145">
        <v>430.37</v>
      </c>
      <c r="AB117" s="145">
        <v>422.93</v>
      </c>
      <c r="AC117" s="145">
        <v>419.84</v>
      </c>
      <c r="AD117" s="145">
        <v>426.11</v>
      </c>
      <c r="AE117" s="144">
        <v>59620</v>
      </c>
      <c r="AF117" s="144">
        <v>69600</v>
      </c>
      <c r="AG117" s="144">
        <v>71566</v>
      </c>
      <c r="AH117" s="144">
        <v>73368</v>
      </c>
      <c r="AI117" s="144">
        <v>74265</v>
      </c>
      <c r="AJ117" s="144">
        <v>92436</v>
      </c>
      <c r="AK117" s="144">
        <v>101068</v>
      </c>
      <c r="AL117" s="144">
        <v>106740</v>
      </c>
      <c r="AM117" s="144">
        <v>116093</v>
      </c>
      <c r="AN117" s="144">
        <v>155365</v>
      </c>
      <c r="AO117" s="144">
        <v>149770</v>
      </c>
      <c r="AP117" s="144">
        <v>175938</v>
      </c>
      <c r="AQ117" s="144">
        <v>162896</v>
      </c>
      <c r="AR117" s="144">
        <v>166182</v>
      </c>
      <c r="AS117" s="144"/>
      <c r="AT117" s="144"/>
      <c r="AU117" s="144"/>
      <c r="AV117" s="144"/>
      <c r="AW117" s="144"/>
      <c r="AX117" s="144"/>
      <c r="AY117" s="144"/>
      <c r="AZ117" s="144"/>
      <c r="BA117" s="144"/>
      <c r="BB117" s="144"/>
      <c r="BC117" s="144"/>
      <c r="BD117" s="144"/>
      <c r="BE117" s="144"/>
      <c r="BF117" s="144"/>
    </row>
    <row r="118" spans="1:58" hidden="1">
      <c r="A118" s="143" t="s">
        <v>911</v>
      </c>
      <c r="B118" s="143" t="s">
        <v>982</v>
      </c>
      <c r="C118" s="144">
        <v>223</v>
      </c>
      <c r="D118" s="144">
        <v>215</v>
      </c>
      <c r="E118" s="144">
        <v>204</v>
      </c>
      <c r="F118" s="144">
        <v>196</v>
      </c>
      <c r="G118" s="144">
        <v>192</v>
      </c>
      <c r="H118" s="144">
        <v>191</v>
      </c>
      <c r="I118" s="144">
        <v>183</v>
      </c>
      <c r="J118" s="144">
        <v>175</v>
      </c>
      <c r="K118" s="144">
        <v>166</v>
      </c>
      <c r="L118" s="144">
        <v>159</v>
      </c>
      <c r="M118" s="144">
        <v>144</v>
      </c>
      <c r="N118" s="144">
        <v>144</v>
      </c>
      <c r="O118" s="144">
        <v>144</v>
      </c>
      <c r="P118" s="144">
        <v>144</v>
      </c>
      <c r="Q118" s="145">
        <v>150</v>
      </c>
      <c r="R118" s="145">
        <v>150</v>
      </c>
      <c r="S118" s="145">
        <v>149.99</v>
      </c>
      <c r="T118" s="145">
        <v>150.12</v>
      </c>
      <c r="U118" s="145">
        <v>160.31</v>
      </c>
      <c r="V118" s="145">
        <v>155.41999999999999</v>
      </c>
      <c r="W118" s="145">
        <v>157.22</v>
      </c>
      <c r="X118" s="145">
        <v>155.32</v>
      </c>
      <c r="Y118" s="145">
        <v>147.41999999999999</v>
      </c>
      <c r="Z118" s="145">
        <v>148.59</v>
      </c>
      <c r="AA118" s="145">
        <v>148.62</v>
      </c>
      <c r="AB118" s="145">
        <v>163.62</v>
      </c>
      <c r="AC118" s="145">
        <v>140.62</v>
      </c>
      <c r="AD118" s="145">
        <v>163.12</v>
      </c>
      <c r="AE118" s="144">
        <v>33450</v>
      </c>
      <c r="AF118" s="144">
        <v>32250</v>
      </c>
      <c r="AG118" s="144">
        <v>30597</v>
      </c>
      <c r="AH118" s="144">
        <v>29423</v>
      </c>
      <c r="AI118" s="144">
        <v>30779</v>
      </c>
      <c r="AJ118" s="144">
        <v>29685</v>
      </c>
      <c r="AK118" s="144">
        <v>28771</v>
      </c>
      <c r="AL118" s="144">
        <v>27181</v>
      </c>
      <c r="AM118" s="144">
        <v>24472</v>
      </c>
      <c r="AN118" s="144">
        <v>23626</v>
      </c>
      <c r="AO118" s="144">
        <v>21402</v>
      </c>
      <c r="AP118" s="144">
        <v>23562</v>
      </c>
      <c r="AQ118" s="144">
        <v>20250</v>
      </c>
      <c r="AR118" s="144">
        <v>23489</v>
      </c>
      <c r="AS118" s="144"/>
      <c r="AT118" s="144"/>
      <c r="AU118" s="144"/>
      <c r="AV118" s="144"/>
      <c r="AW118" s="144"/>
      <c r="AX118" s="144"/>
      <c r="AY118" s="144"/>
      <c r="AZ118" s="144"/>
      <c r="BA118" s="144"/>
      <c r="BB118" s="144"/>
      <c r="BC118" s="144"/>
      <c r="BD118" s="144"/>
      <c r="BE118" s="144"/>
      <c r="BF118" s="144"/>
    </row>
    <row r="119" spans="1:58" hidden="1">
      <c r="A119" s="143" t="s">
        <v>911</v>
      </c>
      <c r="B119" s="143" t="s">
        <v>983</v>
      </c>
      <c r="C119" s="144">
        <v>0</v>
      </c>
      <c r="D119" s="144">
        <v>0</v>
      </c>
      <c r="E119" s="144">
        <v>0</v>
      </c>
      <c r="F119" s="144">
        <v>0</v>
      </c>
      <c r="G119" s="144">
        <v>0</v>
      </c>
      <c r="H119" s="144">
        <v>1</v>
      </c>
      <c r="I119" s="144">
        <v>1</v>
      </c>
      <c r="J119" s="144">
        <v>1</v>
      </c>
      <c r="K119" s="144">
        <v>1</v>
      </c>
      <c r="L119" s="144">
        <v>1</v>
      </c>
      <c r="M119" s="144">
        <v>1</v>
      </c>
      <c r="N119" s="144">
        <v>2</v>
      </c>
      <c r="O119" s="144">
        <v>2</v>
      </c>
      <c r="P119" s="144">
        <v>2</v>
      </c>
      <c r="Q119" s="145"/>
      <c r="R119" s="145"/>
      <c r="S119" s="145"/>
      <c r="T119" s="145"/>
      <c r="U119" s="145"/>
      <c r="V119" s="145">
        <v>263</v>
      </c>
      <c r="W119" s="145">
        <v>246</v>
      </c>
      <c r="X119" s="145">
        <v>309</v>
      </c>
      <c r="Y119" s="145">
        <v>246</v>
      </c>
      <c r="Z119" s="145">
        <v>264</v>
      </c>
      <c r="AA119" s="145">
        <v>280</v>
      </c>
      <c r="AB119" s="145">
        <v>214</v>
      </c>
      <c r="AC119" s="145">
        <v>190</v>
      </c>
      <c r="AD119" s="145">
        <v>162</v>
      </c>
      <c r="AE119" s="144">
        <v>0</v>
      </c>
      <c r="AF119" s="144">
        <v>0</v>
      </c>
      <c r="AG119" s="144">
        <v>0</v>
      </c>
      <c r="AH119" s="144">
        <v>0</v>
      </c>
      <c r="AI119" s="144">
        <v>0</v>
      </c>
      <c r="AJ119" s="144">
        <v>263</v>
      </c>
      <c r="AK119" s="144">
        <v>246</v>
      </c>
      <c r="AL119" s="144">
        <v>309</v>
      </c>
      <c r="AM119" s="144">
        <v>246</v>
      </c>
      <c r="AN119" s="144">
        <v>264</v>
      </c>
      <c r="AO119" s="144">
        <v>280</v>
      </c>
      <c r="AP119" s="144">
        <v>428</v>
      </c>
      <c r="AQ119" s="144">
        <v>380</v>
      </c>
      <c r="AR119" s="144">
        <v>324</v>
      </c>
      <c r="AS119" s="144"/>
      <c r="AT119" s="144"/>
      <c r="AU119" s="144"/>
      <c r="AV119" s="144"/>
      <c r="AW119" s="144"/>
      <c r="AX119" s="144"/>
      <c r="AY119" s="144"/>
      <c r="AZ119" s="144"/>
      <c r="BA119" s="144"/>
      <c r="BB119" s="144"/>
      <c r="BC119" s="144"/>
      <c r="BD119" s="144"/>
      <c r="BE119" s="144"/>
      <c r="BF119" s="144"/>
    </row>
    <row r="120" spans="1:58" hidden="1">
      <c r="A120" s="143" t="s">
        <v>911</v>
      </c>
      <c r="B120" s="143" t="s">
        <v>984</v>
      </c>
      <c r="C120" s="144">
        <v>53</v>
      </c>
      <c r="D120" s="144">
        <v>104</v>
      </c>
      <c r="E120" s="144">
        <v>148</v>
      </c>
      <c r="F120" s="144">
        <v>188</v>
      </c>
      <c r="G120" s="144">
        <v>231</v>
      </c>
      <c r="H120" s="144">
        <v>281</v>
      </c>
      <c r="I120" s="144">
        <v>328</v>
      </c>
      <c r="J120" s="144">
        <v>379</v>
      </c>
      <c r="K120" s="144">
        <v>428</v>
      </c>
      <c r="L120" s="144">
        <v>477</v>
      </c>
      <c r="M120" s="144">
        <v>527</v>
      </c>
      <c r="N120" s="144">
        <v>600</v>
      </c>
      <c r="O120" s="144">
        <v>561</v>
      </c>
      <c r="P120" s="144">
        <v>506</v>
      </c>
      <c r="Q120" s="145">
        <v>74.739999999999995</v>
      </c>
      <c r="R120" s="145">
        <v>98.74</v>
      </c>
      <c r="S120" s="145">
        <v>106.04</v>
      </c>
      <c r="T120" s="145">
        <v>118.83</v>
      </c>
      <c r="U120" s="145">
        <v>109.13</v>
      </c>
      <c r="V120" s="145">
        <v>102.29</v>
      </c>
      <c r="W120" s="145">
        <v>93.8</v>
      </c>
      <c r="X120" s="145">
        <v>95.85</v>
      </c>
      <c r="Y120" s="145">
        <v>89.72</v>
      </c>
      <c r="Z120" s="145">
        <v>98.41</v>
      </c>
      <c r="AA120" s="145">
        <v>88.39</v>
      </c>
      <c r="AB120" s="145">
        <v>99.34</v>
      </c>
      <c r="AC120" s="145">
        <v>99.71</v>
      </c>
      <c r="AD120" s="145">
        <v>99.8</v>
      </c>
      <c r="AE120" s="144">
        <v>3961</v>
      </c>
      <c r="AF120" s="144">
        <v>10269</v>
      </c>
      <c r="AG120" s="144">
        <v>15694</v>
      </c>
      <c r="AH120" s="144">
        <v>22340</v>
      </c>
      <c r="AI120" s="144">
        <v>25209</v>
      </c>
      <c r="AJ120" s="144">
        <v>28744</v>
      </c>
      <c r="AK120" s="144">
        <v>30765</v>
      </c>
      <c r="AL120" s="144">
        <v>36328</v>
      </c>
      <c r="AM120" s="144">
        <v>38399</v>
      </c>
      <c r="AN120" s="144">
        <v>46941</v>
      </c>
      <c r="AO120" s="144">
        <v>46581</v>
      </c>
      <c r="AP120" s="144">
        <v>59602</v>
      </c>
      <c r="AQ120" s="144">
        <v>55938</v>
      </c>
      <c r="AR120" s="144">
        <v>50500</v>
      </c>
      <c r="AS120" s="144"/>
      <c r="AT120" s="144"/>
      <c r="AU120" s="144"/>
      <c r="AV120" s="144"/>
      <c r="AW120" s="144"/>
      <c r="AX120" s="144"/>
      <c r="AY120" s="144"/>
      <c r="AZ120" s="144"/>
      <c r="BA120" s="144"/>
      <c r="BB120" s="144"/>
      <c r="BC120" s="144"/>
      <c r="BD120" s="144"/>
      <c r="BE120" s="144"/>
      <c r="BF120" s="144"/>
    </row>
    <row r="121" spans="1:58" hidden="1">
      <c r="A121" s="143" t="s">
        <v>911</v>
      </c>
      <c r="B121" s="143" t="s">
        <v>985</v>
      </c>
      <c r="C121" s="144">
        <v>161</v>
      </c>
      <c r="D121" s="144">
        <v>161</v>
      </c>
      <c r="E121" s="144">
        <v>160</v>
      </c>
      <c r="F121" s="144">
        <v>166</v>
      </c>
      <c r="G121" s="144">
        <v>167</v>
      </c>
      <c r="H121" s="144">
        <v>137</v>
      </c>
      <c r="I121" s="144">
        <v>111</v>
      </c>
      <c r="J121" s="144">
        <v>121</v>
      </c>
      <c r="K121" s="144">
        <v>114</v>
      </c>
      <c r="L121" s="144">
        <v>117</v>
      </c>
      <c r="M121" s="144">
        <v>129</v>
      </c>
      <c r="N121" s="144">
        <v>182</v>
      </c>
      <c r="O121" s="144">
        <v>162</v>
      </c>
      <c r="P121" s="144">
        <v>144</v>
      </c>
      <c r="Q121" s="145">
        <v>64.22</v>
      </c>
      <c r="R121" s="145">
        <v>64.22</v>
      </c>
      <c r="S121" s="145">
        <v>64</v>
      </c>
      <c r="T121" s="145">
        <v>66.59</v>
      </c>
      <c r="U121" s="145">
        <v>68.069999999999993</v>
      </c>
      <c r="V121" s="145">
        <v>66.69</v>
      </c>
      <c r="W121" s="145">
        <v>61.1</v>
      </c>
      <c r="X121" s="145">
        <v>72.59</v>
      </c>
      <c r="Y121" s="145">
        <v>68.03</v>
      </c>
      <c r="Z121" s="145">
        <v>65.73</v>
      </c>
      <c r="AA121" s="145">
        <v>51.73</v>
      </c>
      <c r="AB121" s="145">
        <v>55.36</v>
      </c>
      <c r="AC121" s="145">
        <v>48.69</v>
      </c>
      <c r="AD121" s="145">
        <v>58.06</v>
      </c>
      <c r="AE121" s="144">
        <v>10340</v>
      </c>
      <c r="AF121" s="144">
        <v>10340</v>
      </c>
      <c r="AG121" s="144">
        <v>10240</v>
      </c>
      <c r="AH121" s="144">
        <v>11054</v>
      </c>
      <c r="AI121" s="144">
        <v>11367</v>
      </c>
      <c r="AJ121" s="144">
        <v>9137</v>
      </c>
      <c r="AK121" s="144">
        <v>6782</v>
      </c>
      <c r="AL121" s="144">
        <v>8783</v>
      </c>
      <c r="AM121" s="144">
        <v>7755</v>
      </c>
      <c r="AN121" s="144">
        <v>7690</v>
      </c>
      <c r="AO121" s="144">
        <v>6673</v>
      </c>
      <c r="AP121" s="144">
        <v>10076</v>
      </c>
      <c r="AQ121" s="144">
        <v>7887</v>
      </c>
      <c r="AR121" s="144">
        <v>8361</v>
      </c>
      <c r="AS121" s="144"/>
      <c r="AT121" s="144"/>
      <c r="AU121" s="144"/>
      <c r="AV121" s="144"/>
      <c r="AW121" s="144"/>
      <c r="AX121" s="144"/>
      <c r="AY121" s="144"/>
      <c r="AZ121" s="144"/>
      <c r="BA121" s="144"/>
      <c r="BB121" s="144"/>
      <c r="BC121" s="144"/>
      <c r="BD121" s="144"/>
      <c r="BE121" s="144"/>
      <c r="BF121" s="144"/>
    </row>
    <row r="122" spans="1:58" hidden="1">
      <c r="A122" s="143" t="s">
        <v>911</v>
      </c>
      <c r="B122" s="143" t="s">
        <v>986</v>
      </c>
      <c r="C122" s="144">
        <v>414</v>
      </c>
      <c r="D122" s="144">
        <v>452</v>
      </c>
      <c r="E122" s="144">
        <v>452</v>
      </c>
      <c r="F122" s="144">
        <v>430</v>
      </c>
      <c r="G122" s="144">
        <v>450</v>
      </c>
      <c r="H122" s="144">
        <v>422</v>
      </c>
      <c r="I122" s="144">
        <v>446</v>
      </c>
      <c r="J122" s="144">
        <v>510</v>
      </c>
      <c r="K122" s="144">
        <v>506</v>
      </c>
      <c r="L122" s="144">
        <v>471</v>
      </c>
      <c r="M122" s="144">
        <v>555</v>
      </c>
      <c r="N122" s="144">
        <v>629</v>
      </c>
      <c r="O122" s="144">
        <v>589</v>
      </c>
      <c r="P122" s="144">
        <v>486</v>
      </c>
      <c r="Q122" s="145">
        <v>115.44</v>
      </c>
      <c r="R122" s="145">
        <v>111.91</v>
      </c>
      <c r="S122" s="145">
        <v>113.93</v>
      </c>
      <c r="T122" s="145">
        <v>114.39</v>
      </c>
      <c r="U122" s="145">
        <v>112.06</v>
      </c>
      <c r="V122" s="145">
        <v>111.88</v>
      </c>
      <c r="W122" s="145">
        <v>110.54</v>
      </c>
      <c r="X122" s="145">
        <v>121.36</v>
      </c>
      <c r="Y122" s="145">
        <v>123.27</v>
      </c>
      <c r="Z122" s="145">
        <v>121.59</v>
      </c>
      <c r="AA122" s="145">
        <v>114.38</v>
      </c>
      <c r="AB122" s="145">
        <v>127.35</v>
      </c>
      <c r="AC122" s="145">
        <v>121.02</v>
      </c>
      <c r="AD122" s="145">
        <v>122.01</v>
      </c>
      <c r="AE122" s="144">
        <v>47794</v>
      </c>
      <c r="AF122" s="144">
        <v>50583</v>
      </c>
      <c r="AG122" s="144">
        <v>51496</v>
      </c>
      <c r="AH122" s="144">
        <v>49189</v>
      </c>
      <c r="AI122" s="144">
        <v>50428</v>
      </c>
      <c r="AJ122" s="144">
        <v>47213</v>
      </c>
      <c r="AK122" s="144">
        <v>49302</v>
      </c>
      <c r="AL122" s="144">
        <v>61896</v>
      </c>
      <c r="AM122" s="144">
        <v>62374</v>
      </c>
      <c r="AN122" s="144">
        <v>57270</v>
      </c>
      <c r="AO122" s="144">
        <v>63482</v>
      </c>
      <c r="AP122" s="144">
        <v>80101</v>
      </c>
      <c r="AQ122" s="144">
        <v>71281</v>
      </c>
      <c r="AR122" s="144">
        <v>59297</v>
      </c>
      <c r="AS122" s="144"/>
      <c r="AT122" s="144"/>
      <c r="AU122" s="144"/>
      <c r="AV122" s="144"/>
      <c r="AW122" s="144"/>
      <c r="AX122" s="144"/>
      <c r="AY122" s="144"/>
      <c r="AZ122" s="144"/>
      <c r="BA122" s="144"/>
      <c r="BB122" s="144"/>
      <c r="BC122" s="144"/>
      <c r="BD122" s="144"/>
      <c r="BE122" s="144"/>
      <c r="BF122" s="144"/>
    </row>
    <row r="123" spans="1:58" hidden="1">
      <c r="A123" s="143" t="s">
        <v>911</v>
      </c>
      <c r="B123" s="143" t="s">
        <v>987</v>
      </c>
      <c r="C123" s="144">
        <v>29</v>
      </c>
      <c r="D123" s="144">
        <v>42</v>
      </c>
      <c r="E123" s="144">
        <v>44</v>
      </c>
      <c r="F123" s="144">
        <v>51</v>
      </c>
      <c r="G123" s="144">
        <v>57</v>
      </c>
      <c r="H123" s="144">
        <v>60</v>
      </c>
      <c r="I123" s="144">
        <v>67</v>
      </c>
      <c r="J123" s="144">
        <v>74</v>
      </c>
      <c r="K123" s="144">
        <v>84</v>
      </c>
      <c r="L123" s="144">
        <v>89</v>
      </c>
      <c r="M123" s="144">
        <v>95</v>
      </c>
      <c r="N123" s="144">
        <v>91</v>
      </c>
      <c r="O123" s="144">
        <v>88</v>
      </c>
      <c r="P123" s="144">
        <v>93</v>
      </c>
      <c r="Q123" s="145">
        <v>66.099999999999994</v>
      </c>
      <c r="R123" s="145">
        <v>62.81</v>
      </c>
      <c r="S123" s="145">
        <v>54.34</v>
      </c>
      <c r="T123" s="145">
        <v>47.63</v>
      </c>
      <c r="U123" s="145">
        <v>50.35</v>
      </c>
      <c r="V123" s="145">
        <v>47.97</v>
      </c>
      <c r="W123" s="145">
        <v>41.57</v>
      </c>
      <c r="X123" s="145">
        <v>45.34</v>
      </c>
      <c r="Y123" s="145">
        <v>46.05</v>
      </c>
      <c r="Z123" s="145">
        <v>43.6</v>
      </c>
      <c r="AA123" s="145">
        <v>38.380000000000003</v>
      </c>
      <c r="AB123" s="145">
        <v>43.35</v>
      </c>
      <c r="AC123" s="145">
        <v>40.06</v>
      </c>
      <c r="AD123" s="145">
        <v>42.19</v>
      </c>
      <c r="AE123" s="144">
        <v>1917</v>
      </c>
      <c r="AF123" s="144">
        <v>2638</v>
      </c>
      <c r="AG123" s="144">
        <v>2391</v>
      </c>
      <c r="AH123" s="144">
        <v>2429</v>
      </c>
      <c r="AI123" s="144">
        <v>2870</v>
      </c>
      <c r="AJ123" s="144">
        <v>2878</v>
      </c>
      <c r="AK123" s="144">
        <v>2785</v>
      </c>
      <c r="AL123" s="144">
        <v>3355</v>
      </c>
      <c r="AM123" s="144">
        <v>3868</v>
      </c>
      <c r="AN123" s="144">
        <v>3880</v>
      </c>
      <c r="AO123" s="144">
        <v>3646</v>
      </c>
      <c r="AP123" s="144">
        <v>3945</v>
      </c>
      <c r="AQ123" s="144">
        <v>3525</v>
      </c>
      <c r="AR123" s="144">
        <v>3924</v>
      </c>
      <c r="AS123" s="144"/>
      <c r="AT123" s="144"/>
      <c r="AU123" s="144"/>
      <c r="AV123" s="144"/>
      <c r="AW123" s="144"/>
      <c r="AX123" s="144"/>
      <c r="AY123" s="144"/>
      <c r="AZ123" s="144"/>
      <c r="BA123" s="144"/>
      <c r="BB123" s="144"/>
      <c r="BC123" s="144"/>
      <c r="BD123" s="144"/>
      <c r="BE123" s="144"/>
      <c r="BF123" s="144"/>
    </row>
    <row r="124" spans="1:58" hidden="1">
      <c r="A124" s="143" t="s">
        <v>911</v>
      </c>
      <c r="B124" s="143" t="s">
        <v>988</v>
      </c>
      <c r="C124" s="144">
        <v>0</v>
      </c>
      <c r="D124" s="144">
        <v>0</v>
      </c>
      <c r="E124" s="144">
        <v>0</v>
      </c>
      <c r="F124" s="144">
        <v>0</v>
      </c>
      <c r="G124" s="144">
        <v>0</v>
      </c>
      <c r="H124" s="144">
        <v>0</v>
      </c>
      <c r="I124" s="144">
        <v>0</v>
      </c>
      <c r="J124" s="144">
        <v>0</v>
      </c>
      <c r="K124" s="144">
        <v>0</v>
      </c>
      <c r="L124" s="144">
        <v>0</v>
      </c>
      <c r="M124" s="144">
        <v>0</v>
      </c>
      <c r="N124" s="144">
        <v>0</v>
      </c>
      <c r="O124" s="144">
        <v>0</v>
      </c>
      <c r="P124" s="144">
        <v>0</v>
      </c>
      <c r="Q124" s="145"/>
      <c r="R124" s="145"/>
      <c r="S124" s="145"/>
      <c r="T124" s="145"/>
      <c r="U124" s="145"/>
      <c r="V124" s="145"/>
      <c r="W124" s="145"/>
      <c r="X124" s="145"/>
      <c r="Y124" s="145"/>
      <c r="Z124" s="145"/>
      <c r="AA124" s="145"/>
      <c r="AB124" s="145"/>
      <c r="AC124" s="145"/>
      <c r="AD124" s="145"/>
      <c r="AE124" s="144">
        <v>21447</v>
      </c>
      <c r="AF124" s="144">
        <v>20225</v>
      </c>
      <c r="AG124" s="144">
        <v>19783</v>
      </c>
      <c r="AH124" s="144">
        <v>17041</v>
      </c>
      <c r="AI124" s="144">
        <v>17204</v>
      </c>
      <c r="AJ124" s="144">
        <v>15289</v>
      </c>
      <c r="AK124" s="144">
        <v>14506</v>
      </c>
      <c r="AL124" s="144">
        <v>11480</v>
      </c>
      <c r="AM124" s="144">
        <v>9630</v>
      </c>
      <c r="AN124" s="144">
        <v>10606</v>
      </c>
      <c r="AO124" s="144">
        <v>9170</v>
      </c>
      <c r="AP124" s="144">
        <v>8557</v>
      </c>
      <c r="AQ124" s="144">
        <v>8675</v>
      </c>
      <c r="AR124" s="144">
        <v>6601</v>
      </c>
      <c r="AS124" s="144"/>
      <c r="AT124" s="144"/>
      <c r="AU124" s="144"/>
      <c r="AV124" s="144"/>
      <c r="AW124" s="144"/>
      <c r="AX124" s="144"/>
      <c r="AY124" s="144"/>
      <c r="AZ124" s="144"/>
      <c r="BA124" s="144"/>
      <c r="BB124" s="144"/>
      <c r="BC124" s="144"/>
      <c r="BD124" s="144"/>
      <c r="BE124" s="144"/>
      <c r="BF124" s="144"/>
    </row>
    <row r="125" spans="1:58" hidden="1">
      <c r="A125" s="143" t="s">
        <v>911</v>
      </c>
      <c r="B125" s="143" t="s">
        <v>989</v>
      </c>
      <c r="C125" s="144">
        <v>0</v>
      </c>
      <c r="D125" s="144">
        <v>0</v>
      </c>
      <c r="E125" s="144">
        <v>0</v>
      </c>
      <c r="F125" s="144">
        <v>0</v>
      </c>
      <c r="G125" s="144">
        <v>0</v>
      </c>
      <c r="H125" s="144">
        <v>0</v>
      </c>
      <c r="I125" s="144">
        <v>0</v>
      </c>
      <c r="J125" s="144">
        <v>0</v>
      </c>
      <c r="K125" s="144">
        <v>0</v>
      </c>
      <c r="L125" s="144">
        <v>0</v>
      </c>
      <c r="M125" s="144">
        <v>0</v>
      </c>
      <c r="N125" s="144">
        <v>0</v>
      </c>
      <c r="O125" s="144">
        <v>0</v>
      </c>
      <c r="P125" s="144">
        <v>0</v>
      </c>
      <c r="Q125" s="145"/>
      <c r="R125" s="145"/>
      <c r="S125" s="145"/>
      <c r="T125" s="145"/>
      <c r="U125" s="145"/>
      <c r="V125" s="145"/>
      <c r="W125" s="145"/>
      <c r="X125" s="145"/>
      <c r="Y125" s="145"/>
      <c r="Z125" s="145"/>
      <c r="AA125" s="145"/>
      <c r="AB125" s="145"/>
      <c r="AC125" s="145"/>
      <c r="AD125" s="145"/>
      <c r="AE125" s="144">
        <v>0</v>
      </c>
      <c r="AF125" s="144">
        <v>0</v>
      </c>
      <c r="AG125" s="144">
        <v>0</v>
      </c>
      <c r="AH125" s="144">
        <v>0</v>
      </c>
      <c r="AI125" s="144">
        <v>0</v>
      </c>
      <c r="AJ125" s="144">
        <v>0</v>
      </c>
      <c r="AK125" s="144">
        <v>0</v>
      </c>
      <c r="AL125" s="144">
        <v>0</v>
      </c>
      <c r="AM125" s="144">
        <v>0</v>
      </c>
      <c r="AN125" s="144">
        <v>0</v>
      </c>
      <c r="AO125" s="144">
        <v>1</v>
      </c>
      <c r="AP125" s="144">
        <v>1</v>
      </c>
      <c r="AQ125" s="144">
        <v>1</v>
      </c>
      <c r="AR125" s="144">
        <v>1</v>
      </c>
      <c r="AS125" s="144"/>
      <c r="AT125" s="144"/>
      <c r="AU125" s="144"/>
      <c r="AV125" s="144"/>
      <c r="AW125" s="144"/>
      <c r="AX125" s="144"/>
      <c r="AY125" s="144"/>
      <c r="AZ125" s="144"/>
      <c r="BA125" s="144"/>
      <c r="BB125" s="144"/>
      <c r="BC125" s="144"/>
      <c r="BD125" s="144"/>
      <c r="BE125" s="144"/>
      <c r="BF125" s="144"/>
    </row>
    <row r="126" spans="1:58" hidden="1">
      <c r="A126" s="143" t="s">
        <v>911</v>
      </c>
      <c r="B126" s="143" t="s">
        <v>990</v>
      </c>
      <c r="C126" s="144">
        <v>0</v>
      </c>
      <c r="D126" s="144">
        <v>0</v>
      </c>
      <c r="E126" s="144">
        <v>0</v>
      </c>
      <c r="F126" s="144">
        <v>0</v>
      </c>
      <c r="G126" s="144">
        <v>0</v>
      </c>
      <c r="H126" s="144">
        <v>0</v>
      </c>
      <c r="I126" s="144">
        <v>0</v>
      </c>
      <c r="J126" s="144">
        <v>0</v>
      </c>
      <c r="K126" s="144">
        <v>0</v>
      </c>
      <c r="L126" s="144">
        <v>0</v>
      </c>
      <c r="M126" s="144">
        <v>374</v>
      </c>
      <c r="N126" s="144">
        <v>374</v>
      </c>
      <c r="O126" s="144">
        <v>374</v>
      </c>
      <c r="P126" s="144">
        <v>374</v>
      </c>
      <c r="Q126" s="145"/>
      <c r="R126" s="145"/>
      <c r="S126" s="145"/>
      <c r="T126" s="145"/>
      <c r="U126" s="145"/>
      <c r="V126" s="145"/>
      <c r="W126" s="145"/>
      <c r="X126" s="145"/>
      <c r="Y126" s="145"/>
      <c r="Z126" s="145"/>
      <c r="AA126" s="145">
        <v>0</v>
      </c>
      <c r="AB126" s="145">
        <v>0</v>
      </c>
      <c r="AC126" s="145">
        <v>0</v>
      </c>
      <c r="AD126" s="145">
        <v>0</v>
      </c>
      <c r="AE126" s="144">
        <v>0</v>
      </c>
      <c r="AF126" s="144">
        <v>0</v>
      </c>
      <c r="AG126" s="144">
        <v>0</v>
      </c>
      <c r="AH126" s="144">
        <v>0</v>
      </c>
      <c r="AI126" s="144">
        <v>0</v>
      </c>
      <c r="AJ126" s="144">
        <v>0</v>
      </c>
      <c r="AK126" s="144">
        <v>0</v>
      </c>
      <c r="AL126" s="144">
        <v>0</v>
      </c>
      <c r="AM126" s="144">
        <v>0</v>
      </c>
      <c r="AN126" s="144">
        <v>0</v>
      </c>
      <c r="AO126" s="144">
        <v>0</v>
      </c>
      <c r="AP126" s="144">
        <v>0</v>
      </c>
      <c r="AQ126" s="144">
        <v>0</v>
      </c>
      <c r="AR126" s="144">
        <v>0</v>
      </c>
      <c r="AS126" s="144"/>
      <c r="AT126" s="144"/>
      <c r="AU126" s="144"/>
      <c r="AV126" s="144"/>
      <c r="AW126" s="144"/>
      <c r="AX126" s="144"/>
      <c r="AY126" s="144"/>
      <c r="AZ126" s="144"/>
      <c r="BA126" s="144"/>
      <c r="BB126" s="144"/>
      <c r="BC126" s="144"/>
      <c r="BD126" s="144"/>
      <c r="BE126" s="144"/>
      <c r="BF126" s="144"/>
    </row>
    <row r="127" spans="1:58" hidden="1">
      <c r="A127" s="143" t="s">
        <v>912</v>
      </c>
      <c r="B127" s="143" t="s">
        <v>931</v>
      </c>
      <c r="C127" s="144">
        <v>8</v>
      </c>
      <c r="D127" s="144">
        <v>20</v>
      </c>
      <c r="E127" s="144">
        <v>32</v>
      </c>
      <c r="F127" s="144">
        <v>44</v>
      </c>
      <c r="G127" s="144">
        <v>57</v>
      </c>
      <c r="H127" s="144">
        <v>71</v>
      </c>
      <c r="I127" s="144">
        <v>83</v>
      </c>
      <c r="J127" s="144">
        <v>95</v>
      </c>
      <c r="K127" s="144">
        <v>107</v>
      </c>
      <c r="L127" s="144">
        <v>119</v>
      </c>
      <c r="M127" s="144">
        <v>131</v>
      </c>
      <c r="N127" s="144">
        <v>127</v>
      </c>
      <c r="O127" s="144">
        <v>118</v>
      </c>
      <c r="P127" s="144">
        <v>111</v>
      </c>
      <c r="Q127" s="145">
        <v>42.5</v>
      </c>
      <c r="R127" s="145">
        <v>52.2</v>
      </c>
      <c r="S127" s="145">
        <v>43.06</v>
      </c>
      <c r="T127" s="145">
        <v>37.770000000000003</v>
      </c>
      <c r="U127" s="145">
        <v>39.61</v>
      </c>
      <c r="V127" s="145">
        <v>45.7</v>
      </c>
      <c r="W127" s="145">
        <v>40.76</v>
      </c>
      <c r="X127" s="145">
        <v>61.27</v>
      </c>
      <c r="Y127" s="145">
        <v>39.75</v>
      </c>
      <c r="Z127" s="145">
        <v>49.45</v>
      </c>
      <c r="AA127" s="145">
        <v>43.95</v>
      </c>
      <c r="AB127" s="145">
        <v>49.59</v>
      </c>
      <c r="AC127" s="145">
        <v>38.159999999999997</v>
      </c>
      <c r="AD127" s="145">
        <v>45.07</v>
      </c>
      <c r="AE127" s="144">
        <v>340</v>
      </c>
      <c r="AF127" s="144">
        <v>1044</v>
      </c>
      <c r="AG127" s="144">
        <v>1378</v>
      </c>
      <c r="AH127" s="144">
        <v>1662</v>
      </c>
      <c r="AI127" s="144">
        <v>2258</v>
      </c>
      <c r="AJ127" s="144">
        <v>3245</v>
      </c>
      <c r="AK127" s="144">
        <v>3383</v>
      </c>
      <c r="AL127" s="144">
        <v>5821</v>
      </c>
      <c r="AM127" s="144">
        <v>4253</v>
      </c>
      <c r="AN127" s="144">
        <v>5885</v>
      </c>
      <c r="AO127" s="144">
        <v>5757</v>
      </c>
      <c r="AP127" s="144">
        <v>6298</v>
      </c>
      <c r="AQ127" s="144">
        <v>4503</v>
      </c>
      <c r="AR127" s="144">
        <v>5003</v>
      </c>
      <c r="AS127" s="144"/>
      <c r="AT127" s="144"/>
      <c r="AU127" s="144"/>
      <c r="AV127" s="144"/>
      <c r="AW127" s="144"/>
      <c r="AX127" s="144"/>
      <c r="AY127" s="144"/>
      <c r="AZ127" s="144"/>
      <c r="BA127" s="144"/>
      <c r="BB127" s="144"/>
      <c r="BC127" s="144"/>
      <c r="BD127" s="144"/>
      <c r="BE127" s="144"/>
      <c r="BF127" s="144"/>
    </row>
    <row r="128" spans="1:58" hidden="1">
      <c r="A128" s="143" t="s">
        <v>912</v>
      </c>
      <c r="B128" s="143" t="s">
        <v>932</v>
      </c>
      <c r="C128" s="144">
        <v>546</v>
      </c>
      <c r="D128" s="144">
        <v>558</v>
      </c>
      <c r="E128" s="144">
        <v>527</v>
      </c>
      <c r="F128" s="144">
        <v>545</v>
      </c>
      <c r="G128" s="144">
        <v>564</v>
      </c>
      <c r="H128" s="144">
        <v>452</v>
      </c>
      <c r="I128" s="144">
        <v>470</v>
      </c>
      <c r="J128" s="144">
        <v>479</v>
      </c>
      <c r="K128" s="144">
        <v>558</v>
      </c>
      <c r="L128" s="144">
        <v>571</v>
      </c>
      <c r="M128" s="144">
        <v>613</v>
      </c>
      <c r="N128" s="144">
        <v>609</v>
      </c>
      <c r="O128" s="144">
        <v>664</v>
      </c>
      <c r="P128" s="144">
        <v>643</v>
      </c>
      <c r="Q128" s="145">
        <v>43.23</v>
      </c>
      <c r="R128" s="145">
        <v>46.42</v>
      </c>
      <c r="S128" s="145">
        <v>37.049999999999997</v>
      </c>
      <c r="T128" s="145">
        <v>35.159999999999997</v>
      </c>
      <c r="U128" s="145">
        <v>31.88</v>
      </c>
      <c r="V128" s="145">
        <v>31.17</v>
      </c>
      <c r="W128" s="145">
        <v>34.39</v>
      </c>
      <c r="X128" s="145">
        <v>34.549999999999997</v>
      </c>
      <c r="Y128" s="145">
        <v>33.33</v>
      </c>
      <c r="Z128" s="145">
        <v>39.92</v>
      </c>
      <c r="AA128" s="145">
        <v>43.52</v>
      </c>
      <c r="AB128" s="145">
        <v>33.409999999999997</v>
      </c>
      <c r="AC128" s="145">
        <v>35.08</v>
      </c>
      <c r="AD128" s="145">
        <v>38.380000000000003</v>
      </c>
      <c r="AE128" s="144">
        <v>23606</v>
      </c>
      <c r="AF128" s="144">
        <v>25901</v>
      </c>
      <c r="AG128" s="144">
        <v>19527</v>
      </c>
      <c r="AH128" s="144">
        <v>19163</v>
      </c>
      <c r="AI128" s="144">
        <v>17981</v>
      </c>
      <c r="AJ128" s="144">
        <v>14089</v>
      </c>
      <c r="AK128" s="144">
        <v>16163</v>
      </c>
      <c r="AL128" s="144">
        <v>16549</v>
      </c>
      <c r="AM128" s="144">
        <v>18596</v>
      </c>
      <c r="AN128" s="144">
        <v>22794</v>
      </c>
      <c r="AO128" s="144">
        <v>26675</v>
      </c>
      <c r="AP128" s="144">
        <v>20347</v>
      </c>
      <c r="AQ128" s="144">
        <v>23294</v>
      </c>
      <c r="AR128" s="144">
        <v>24681</v>
      </c>
      <c r="AS128" s="144"/>
      <c r="AT128" s="144"/>
      <c r="AU128" s="144"/>
      <c r="AV128" s="144"/>
      <c r="AW128" s="144"/>
      <c r="AX128" s="144"/>
      <c r="AY128" s="144"/>
      <c r="AZ128" s="144"/>
      <c r="BA128" s="144"/>
      <c r="BB128" s="144"/>
      <c r="BC128" s="144"/>
      <c r="BD128" s="144"/>
      <c r="BE128" s="144"/>
      <c r="BF128" s="144"/>
    </row>
    <row r="129" spans="1:58" hidden="1">
      <c r="A129" s="143" t="s">
        <v>912</v>
      </c>
      <c r="B129" s="143" t="s">
        <v>933</v>
      </c>
      <c r="C129" s="144">
        <v>15</v>
      </c>
      <c r="D129" s="144">
        <v>15</v>
      </c>
      <c r="E129" s="144">
        <v>15</v>
      </c>
      <c r="F129" s="144">
        <v>15</v>
      </c>
      <c r="G129" s="144">
        <v>16</v>
      </c>
      <c r="H129" s="144">
        <v>18</v>
      </c>
      <c r="I129" s="144">
        <v>17</v>
      </c>
      <c r="J129" s="144">
        <v>18</v>
      </c>
      <c r="K129" s="144">
        <v>19</v>
      </c>
      <c r="L129" s="144">
        <v>18</v>
      </c>
      <c r="M129" s="144">
        <v>21</v>
      </c>
      <c r="N129" s="144">
        <v>60</v>
      </c>
      <c r="O129" s="144">
        <v>41</v>
      </c>
      <c r="P129" s="144">
        <v>52</v>
      </c>
      <c r="Q129" s="145">
        <v>390.6</v>
      </c>
      <c r="R129" s="145">
        <v>375.2</v>
      </c>
      <c r="S129" s="145">
        <v>342.87</v>
      </c>
      <c r="T129" s="145">
        <v>338.67</v>
      </c>
      <c r="U129" s="145">
        <v>346.25</v>
      </c>
      <c r="V129" s="145">
        <v>415.72</v>
      </c>
      <c r="W129" s="145">
        <v>339.65</v>
      </c>
      <c r="X129" s="145">
        <v>315.61</v>
      </c>
      <c r="Y129" s="145">
        <v>336.32</v>
      </c>
      <c r="Z129" s="145">
        <v>305.5</v>
      </c>
      <c r="AA129" s="145">
        <v>370.33</v>
      </c>
      <c r="AB129" s="145">
        <v>363.8</v>
      </c>
      <c r="AC129" s="145">
        <v>294.61</v>
      </c>
      <c r="AD129" s="145">
        <v>203.88</v>
      </c>
      <c r="AE129" s="144">
        <v>5859</v>
      </c>
      <c r="AF129" s="144">
        <v>5628</v>
      </c>
      <c r="AG129" s="144">
        <v>5143</v>
      </c>
      <c r="AH129" s="144">
        <v>5080</v>
      </c>
      <c r="AI129" s="144">
        <v>5540</v>
      </c>
      <c r="AJ129" s="144">
        <v>7483</v>
      </c>
      <c r="AK129" s="144">
        <v>5774</v>
      </c>
      <c r="AL129" s="144">
        <v>5681</v>
      </c>
      <c r="AM129" s="144">
        <v>6390</v>
      </c>
      <c r="AN129" s="144">
        <v>5499</v>
      </c>
      <c r="AO129" s="144">
        <v>7777</v>
      </c>
      <c r="AP129" s="144">
        <v>21828</v>
      </c>
      <c r="AQ129" s="144">
        <v>12079</v>
      </c>
      <c r="AR129" s="144">
        <v>10602</v>
      </c>
      <c r="AS129" s="144"/>
      <c r="AT129" s="144"/>
      <c r="AU129" s="144"/>
      <c r="AV129" s="144"/>
      <c r="AW129" s="144"/>
      <c r="AX129" s="144"/>
      <c r="AY129" s="144"/>
      <c r="AZ129" s="144"/>
      <c r="BA129" s="144"/>
      <c r="BB129" s="144"/>
      <c r="BC129" s="144"/>
      <c r="BD129" s="144"/>
      <c r="BE129" s="144"/>
      <c r="BF129" s="144"/>
    </row>
    <row r="130" spans="1:58" hidden="1">
      <c r="A130" s="143" t="s">
        <v>912</v>
      </c>
      <c r="B130" s="143" t="s">
        <v>934</v>
      </c>
      <c r="C130" s="144">
        <v>28</v>
      </c>
      <c r="D130" s="144">
        <v>28</v>
      </c>
      <c r="E130" s="144">
        <v>30</v>
      </c>
      <c r="F130" s="144">
        <v>29</v>
      </c>
      <c r="G130" s="144">
        <v>31</v>
      </c>
      <c r="H130" s="144">
        <v>32</v>
      </c>
      <c r="I130" s="144">
        <v>32</v>
      </c>
      <c r="J130" s="144">
        <v>34</v>
      </c>
      <c r="K130" s="144">
        <v>36</v>
      </c>
      <c r="L130" s="144">
        <v>36</v>
      </c>
      <c r="M130" s="144">
        <v>36</v>
      </c>
      <c r="N130" s="144">
        <v>35</v>
      </c>
      <c r="O130" s="144">
        <v>35</v>
      </c>
      <c r="P130" s="144">
        <v>35</v>
      </c>
      <c r="Q130" s="145">
        <v>333.46</v>
      </c>
      <c r="R130" s="145">
        <v>346.68</v>
      </c>
      <c r="S130" s="145">
        <v>305.43</v>
      </c>
      <c r="T130" s="145">
        <v>327.14</v>
      </c>
      <c r="U130" s="145">
        <v>283.64999999999998</v>
      </c>
      <c r="V130" s="145">
        <v>275.83999999999997</v>
      </c>
      <c r="W130" s="145">
        <v>274.33999999999997</v>
      </c>
      <c r="X130" s="145">
        <v>246.12</v>
      </c>
      <c r="Y130" s="145">
        <v>234.81</v>
      </c>
      <c r="Z130" s="145">
        <v>215.08</v>
      </c>
      <c r="AA130" s="145">
        <v>218.25</v>
      </c>
      <c r="AB130" s="145">
        <v>237.74</v>
      </c>
      <c r="AC130" s="145">
        <v>225.37</v>
      </c>
      <c r="AD130" s="145">
        <v>191.89</v>
      </c>
      <c r="AE130" s="144">
        <v>9337</v>
      </c>
      <c r="AF130" s="144">
        <v>9707</v>
      </c>
      <c r="AG130" s="144">
        <v>9163</v>
      </c>
      <c r="AH130" s="144">
        <v>9487</v>
      </c>
      <c r="AI130" s="144">
        <v>8793</v>
      </c>
      <c r="AJ130" s="144">
        <v>8827</v>
      </c>
      <c r="AK130" s="144">
        <v>8779</v>
      </c>
      <c r="AL130" s="144">
        <v>8368</v>
      </c>
      <c r="AM130" s="144">
        <v>8453</v>
      </c>
      <c r="AN130" s="144">
        <v>7743</v>
      </c>
      <c r="AO130" s="144">
        <v>7857</v>
      </c>
      <c r="AP130" s="144">
        <v>8321</v>
      </c>
      <c r="AQ130" s="144">
        <v>7888</v>
      </c>
      <c r="AR130" s="144">
        <v>6716</v>
      </c>
      <c r="AS130" s="144"/>
      <c r="AT130" s="144"/>
      <c r="AU130" s="144"/>
      <c r="AV130" s="144"/>
      <c r="AW130" s="144"/>
      <c r="AX130" s="144"/>
      <c r="AY130" s="144"/>
      <c r="AZ130" s="144"/>
      <c r="BA130" s="144"/>
      <c r="BB130" s="144"/>
      <c r="BC130" s="144"/>
      <c r="BD130" s="144"/>
      <c r="BE130" s="144"/>
      <c r="BF130" s="144"/>
    </row>
    <row r="131" spans="1:58" hidden="1">
      <c r="A131" s="143" t="s">
        <v>912</v>
      </c>
      <c r="B131" s="143" t="s">
        <v>935</v>
      </c>
      <c r="C131" s="144">
        <v>7</v>
      </c>
      <c r="D131" s="144">
        <v>7</v>
      </c>
      <c r="E131" s="144">
        <v>8</v>
      </c>
      <c r="F131" s="144">
        <v>8</v>
      </c>
      <c r="G131" s="144">
        <v>9</v>
      </c>
      <c r="H131" s="144">
        <v>12</v>
      </c>
      <c r="I131" s="144">
        <v>12</v>
      </c>
      <c r="J131" s="144">
        <v>13</v>
      </c>
      <c r="K131" s="144">
        <v>13</v>
      </c>
      <c r="L131" s="144">
        <v>14</v>
      </c>
      <c r="M131" s="144">
        <v>14</v>
      </c>
      <c r="N131" s="144">
        <v>11</v>
      </c>
      <c r="O131" s="144">
        <v>11</v>
      </c>
      <c r="P131" s="144">
        <v>11</v>
      </c>
      <c r="Q131" s="145">
        <v>103.57</v>
      </c>
      <c r="R131" s="145">
        <v>103.57</v>
      </c>
      <c r="S131" s="145">
        <v>106</v>
      </c>
      <c r="T131" s="145">
        <v>117</v>
      </c>
      <c r="U131" s="145">
        <v>100.11</v>
      </c>
      <c r="V131" s="145">
        <v>95.58</v>
      </c>
      <c r="W131" s="145">
        <v>121</v>
      </c>
      <c r="X131" s="145">
        <v>122.54</v>
      </c>
      <c r="Y131" s="145">
        <v>118.31</v>
      </c>
      <c r="Z131" s="145">
        <v>114.79</v>
      </c>
      <c r="AA131" s="145">
        <v>118.93</v>
      </c>
      <c r="AB131" s="145">
        <v>146.55000000000001</v>
      </c>
      <c r="AC131" s="145">
        <v>137.63999999999999</v>
      </c>
      <c r="AD131" s="145">
        <v>124.27</v>
      </c>
      <c r="AE131" s="144">
        <v>725</v>
      </c>
      <c r="AF131" s="144">
        <v>725</v>
      </c>
      <c r="AG131" s="144">
        <v>848</v>
      </c>
      <c r="AH131" s="144">
        <v>936</v>
      </c>
      <c r="AI131" s="144">
        <v>901</v>
      </c>
      <c r="AJ131" s="144">
        <v>1147</v>
      </c>
      <c r="AK131" s="144">
        <v>1452</v>
      </c>
      <c r="AL131" s="144">
        <v>1593</v>
      </c>
      <c r="AM131" s="144">
        <v>1538</v>
      </c>
      <c r="AN131" s="144">
        <v>1607</v>
      </c>
      <c r="AO131" s="144">
        <v>1665</v>
      </c>
      <c r="AP131" s="144">
        <v>1612</v>
      </c>
      <c r="AQ131" s="144">
        <v>1514</v>
      </c>
      <c r="AR131" s="144">
        <v>1367</v>
      </c>
      <c r="AS131" s="144"/>
      <c r="AT131" s="144"/>
      <c r="AU131" s="144"/>
      <c r="AV131" s="144"/>
      <c r="AW131" s="144"/>
      <c r="AX131" s="144"/>
      <c r="AY131" s="144"/>
      <c r="AZ131" s="144"/>
      <c r="BA131" s="144"/>
      <c r="BB131" s="144"/>
      <c r="BC131" s="144"/>
      <c r="BD131" s="144"/>
      <c r="BE131" s="144"/>
      <c r="BF131" s="144"/>
    </row>
    <row r="132" spans="1:58" hidden="1">
      <c r="A132" s="143" t="s">
        <v>912</v>
      </c>
      <c r="B132" s="143" t="s">
        <v>936</v>
      </c>
      <c r="C132" s="144">
        <v>13</v>
      </c>
      <c r="D132" s="144">
        <v>13</v>
      </c>
      <c r="E132" s="144">
        <v>13</v>
      </c>
      <c r="F132" s="144">
        <v>13</v>
      </c>
      <c r="G132" s="144">
        <v>13</v>
      </c>
      <c r="H132" s="144">
        <v>13</v>
      </c>
      <c r="I132" s="144">
        <v>12</v>
      </c>
      <c r="J132" s="144">
        <v>12</v>
      </c>
      <c r="K132" s="144">
        <v>12</v>
      </c>
      <c r="L132" s="144">
        <v>12</v>
      </c>
      <c r="M132" s="144">
        <v>11</v>
      </c>
      <c r="N132" s="144">
        <v>10</v>
      </c>
      <c r="O132" s="144">
        <v>10</v>
      </c>
      <c r="P132" s="144">
        <v>11</v>
      </c>
      <c r="Q132" s="145">
        <v>96.46</v>
      </c>
      <c r="R132" s="145">
        <v>96.54</v>
      </c>
      <c r="S132" s="145">
        <v>96.54</v>
      </c>
      <c r="T132" s="145">
        <v>96.38</v>
      </c>
      <c r="U132" s="145">
        <v>96.38</v>
      </c>
      <c r="V132" s="145">
        <v>93.31</v>
      </c>
      <c r="W132" s="145">
        <v>93.08</v>
      </c>
      <c r="X132" s="145">
        <v>102.33</v>
      </c>
      <c r="Y132" s="145">
        <v>103</v>
      </c>
      <c r="Z132" s="145">
        <v>99.25</v>
      </c>
      <c r="AA132" s="145">
        <v>102.91</v>
      </c>
      <c r="AB132" s="145">
        <v>94.6</v>
      </c>
      <c r="AC132" s="145">
        <v>94.6</v>
      </c>
      <c r="AD132" s="145">
        <v>101.64</v>
      </c>
      <c r="AE132" s="144">
        <v>1254</v>
      </c>
      <c r="AF132" s="144">
        <v>1255</v>
      </c>
      <c r="AG132" s="144">
        <v>1255</v>
      </c>
      <c r="AH132" s="144">
        <v>1253</v>
      </c>
      <c r="AI132" s="144">
        <v>1253</v>
      </c>
      <c r="AJ132" s="144">
        <v>1213</v>
      </c>
      <c r="AK132" s="144">
        <v>1117</v>
      </c>
      <c r="AL132" s="144">
        <v>1228</v>
      </c>
      <c r="AM132" s="144">
        <v>1236</v>
      </c>
      <c r="AN132" s="144">
        <v>1191</v>
      </c>
      <c r="AO132" s="144">
        <v>1132</v>
      </c>
      <c r="AP132" s="144">
        <v>946</v>
      </c>
      <c r="AQ132" s="144">
        <v>946</v>
      </c>
      <c r="AR132" s="144">
        <v>1118</v>
      </c>
      <c r="AS132" s="144"/>
      <c r="AT132" s="144"/>
      <c r="AU132" s="144"/>
      <c r="AV132" s="144"/>
      <c r="AW132" s="144"/>
      <c r="AX132" s="144"/>
      <c r="AY132" s="144"/>
      <c r="AZ132" s="144"/>
      <c r="BA132" s="144"/>
      <c r="BB132" s="144"/>
      <c r="BC132" s="144"/>
      <c r="BD132" s="144"/>
      <c r="BE132" s="144"/>
      <c r="BF132" s="144"/>
    </row>
    <row r="133" spans="1:58" hidden="1">
      <c r="A133" s="143" t="s">
        <v>912</v>
      </c>
      <c r="B133" s="143" t="s">
        <v>937</v>
      </c>
      <c r="C133" s="144">
        <v>2</v>
      </c>
      <c r="D133" s="144">
        <v>2</v>
      </c>
      <c r="E133" s="144">
        <v>3</v>
      </c>
      <c r="F133" s="144">
        <v>3</v>
      </c>
      <c r="G133" s="144">
        <v>3</v>
      </c>
      <c r="H133" s="144">
        <v>5</v>
      </c>
      <c r="I133" s="144">
        <v>4</v>
      </c>
      <c r="J133" s="144">
        <v>4</v>
      </c>
      <c r="K133" s="144">
        <v>4</v>
      </c>
      <c r="L133" s="144">
        <v>5</v>
      </c>
      <c r="M133" s="144">
        <v>5</v>
      </c>
      <c r="N133" s="144">
        <v>5</v>
      </c>
      <c r="O133" s="144">
        <v>5</v>
      </c>
      <c r="P133" s="144">
        <v>6</v>
      </c>
      <c r="Q133" s="145">
        <v>500</v>
      </c>
      <c r="R133" s="145">
        <v>600.5</v>
      </c>
      <c r="S133" s="145">
        <v>571</v>
      </c>
      <c r="T133" s="145">
        <v>460</v>
      </c>
      <c r="U133" s="145">
        <v>533</v>
      </c>
      <c r="V133" s="145">
        <v>492.4</v>
      </c>
      <c r="W133" s="145">
        <v>525.25</v>
      </c>
      <c r="X133" s="145">
        <v>579.25</v>
      </c>
      <c r="Y133" s="145">
        <v>469.75</v>
      </c>
      <c r="Z133" s="145">
        <v>514</v>
      </c>
      <c r="AA133" s="145">
        <v>530.79999999999995</v>
      </c>
      <c r="AB133" s="145">
        <v>575.6</v>
      </c>
      <c r="AC133" s="145">
        <v>434.2</v>
      </c>
      <c r="AD133" s="145">
        <v>393.33</v>
      </c>
      <c r="AE133" s="144">
        <v>1000</v>
      </c>
      <c r="AF133" s="144">
        <v>1201</v>
      </c>
      <c r="AG133" s="144">
        <v>1713</v>
      </c>
      <c r="AH133" s="144">
        <v>1380</v>
      </c>
      <c r="AI133" s="144">
        <v>1599</v>
      </c>
      <c r="AJ133" s="144">
        <v>2462</v>
      </c>
      <c r="AK133" s="144">
        <v>2101</v>
      </c>
      <c r="AL133" s="144">
        <v>2317</v>
      </c>
      <c r="AM133" s="144">
        <v>1879</v>
      </c>
      <c r="AN133" s="144">
        <v>2570</v>
      </c>
      <c r="AO133" s="144">
        <v>2654</v>
      </c>
      <c r="AP133" s="144">
        <v>2878</v>
      </c>
      <c r="AQ133" s="144">
        <v>2171</v>
      </c>
      <c r="AR133" s="144">
        <v>2360</v>
      </c>
      <c r="AS133" s="144"/>
      <c r="AT133" s="144"/>
      <c r="AU133" s="144"/>
      <c r="AV133" s="144"/>
      <c r="AW133" s="144"/>
      <c r="AX133" s="144"/>
      <c r="AY133" s="144"/>
      <c r="AZ133" s="144"/>
      <c r="BA133" s="144"/>
      <c r="BB133" s="144"/>
      <c r="BC133" s="144"/>
      <c r="BD133" s="144"/>
      <c r="BE133" s="144"/>
      <c r="BF133" s="144"/>
    </row>
    <row r="134" spans="1:58" hidden="1">
      <c r="A134" s="143" t="s">
        <v>912</v>
      </c>
      <c r="B134" s="143" t="s">
        <v>938</v>
      </c>
      <c r="C134" s="144">
        <v>137</v>
      </c>
      <c r="D134" s="144">
        <v>131</v>
      </c>
      <c r="E134" s="144">
        <v>118</v>
      </c>
      <c r="F134" s="144">
        <v>121</v>
      </c>
      <c r="G134" s="144">
        <v>115</v>
      </c>
      <c r="H134" s="144">
        <v>126</v>
      </c>
      <c r="I134" s="144">
        <v>120</v>
      </c>
      <c r="J134" s="144">
        <v>122</v>
      </c>
      <c r="K134" s="144">
        <v>117</v>
      </c>
      <c r="L134" s="144">
        <v>112</v>
      </c>
      <c r="M134" s="144">
        <v>107</v>
      </c>
      <c r="N134" s="144">
        <v>93</v>
      </c>
      <c r="O134" s="144">
        <v>93</v>
      </c>
      <c r="P134" s="144">
        <v>97</v>
      </c>
      <c r="Q134" s="145">
        <v>249.85</v>
      </c>
      <c r="R134" s="145">
        <v>263.64999999999998</v>
      </c>
      <c r="S134" s="145">
        <v>270.79000000000002</v>
      </c>
      <c r="T134" s="145">
        <v>238.79</v>
      </c>
      <c r="U134" s="145">
        <v>213.98</v>
      </c>
      <c r="V134" s="145">
        <v>106.44</v>
      </c>
      <c r="W134" s="145">
        <v>108.04</v>
      </c>
      <c r="X134" s="145">
        <v>104.55</v>
      </c>
      <c r="Y134" s="145">
        <v>100.84</v>
      </c>
      <c r="Z134" s="145">
        <v>88.88</v>
      </c>
      <c r="AA134" s="145">
        <v>86.81</v>
      </c>
      <c r="AB134" s="145">
        <v>83.4</v>
      </c>
      <c r="AC134" s="145">
        <v>72.11</v>
      </c>
      <c r="AD134" s="145">
        <v>75.44</v>
      </c>
      <c r="AE134" s="144">
        <v>34230</v>
      </c>
      <c r="AF134" s="144">
        <v>34538</v>
      </c>
      <c r="AG134" s="144">
        <v>31953</v>
      </c>
      <c r="AH134" s="144">
        <v>28893</v>
      </c>
      <c r="AI134" s="144">
        <v>24608</v>
      </c>
      <c r="AJ134" s="144">
        <v>13411</v>
      </c>
      <c r="AK134" s="144">
        <v>12965</v>
      </c>
      <c r="AL134" s="144">
        <v>12755</v>
      </c>
      <c r="AM134" s="144">
        <v>11798</v>
      </c>
      <c r="AN134" s="144">
        <v>9954</v>
      </c>
      <c r="AO134" s="144">
        <v>9289</v>
      </c>
      <c r="AP134" s="144">
        <v>7756</v>
      </c>
      <c r="AQ134" s="144">
        <v>6706</v>
      </c>
      <c r="AR134" s="144">
        <v>7318</v>
      </c>
      <c r="AS134" s="144"/>
      <c r="AT134" s="144"/>
      <c r="AU134" s="144"/>
      <c r="AV134" s="144"/>
      <c r="AW134" s="144"/>
      <c r="AX134" s="144"/>
      <c r="AY134" s="144"/>
      <c r="AZ134" s="144"/>
      <c r="BA134" s="144"/>
      <c r="BB134" s="144"/>
      <c r="BC134" s="144"/>
      <c r="BD134" s="144"/>
      <c r="BE134" s="144"/>
      <c r="BF134" s="144"/>
    </row>
    <row r="135" spans="1:58" hidden="1">
      <c r="A135" s="143" t="s">
        <v>912</v>
      </c>
      <c r="B135" s="143" t="s">
        <v>939</v>
      </c>
      <c r="C135" s="144">
        <v>16</v>
      </c>
      <c r="D135" s="144">
        <v>15</v>
      </c>
      <c r="E135" s="144">
        <v>14</v>
      </c>
      <c r="F135" s="144">
        <v>10</v>
      </c>
      <c r="G135" s="144">
        <v>7</v>
      </c>
      <c r="H135" s="144">
        <v>7</v>
      </c>
      <c r="I135" s="144">
        <v>6</v>
      </c>
      <c r="J135" s="144">
        <v>5</v>
      </c>
      <c r="K135" s="144">
        <v>2</v>
      </c>
      <c r="L135" s="144">
        <v>1</v>
      </c>
      <c r="M135" s="144">
        <v>0</v>
      </c>
      <c r="N135" s="144">
        <v>0</v>
      </c>
      <c r="O135" s="144">
        <v>0</v>
      </c>
      <c r="P135" s="144">
        <v>0</v>
      </c>
      <c r="Q135" s="145">
        <v>174.38</v>
      </c>
      <c r="R135" s="145">
        <v>149.19999999999999</v>
      </c>
      <c r="S135" s="145">
        <v>150.71</v>
      </c>
      <c r="T135" s="145">
        <v>151.9</v>
      </c>
      <c r="U135" s="145">
        <v>157.57</v>
      </c>
      <c r="V135" s="145">
        <v>156.71</v>
      </c>
      <c r="W135" s="145">
        <v>142.16999999999999</v>
      </c>
      <c r="X135" s="145">
        <v>180.4</v>
      </c>
      <c r="Y135" s="145">
        <v>183.5</v>
      </c>
      <c r="Z135" s="145">
        <v>162</v>
      </c>
      <c r="AA135" s="145"/>
      <c r="AB135" s="145"/>
      <c r="AC135" s="145"/>
      <c r="AD135" s="145"/>
      <c r="AE135" s="144">
        <v>2790</v>
      </c>
      <c r="AF135" s="144">
        <v>2238</v>
      </c>
      <c r="AG135" s="144">
        <v>2110</v>
      </c>
      <c r="AH135" s="144">
        <v>1519</v>
      </c>
      <c r="AI135" s="144">
        <v>1103</v>
      </c>
      <c r="AJ135" s="144">
        <v>1097</v>
      </c>
      <c r="AK135" s="144">
        <v>853</v>
      </c>
      <c r="AL135" s="144">
        <v>902</v>
      </c>
      <c r="AM135" s="144">
        <v>367</v>
      </c>
      <c r="AN135" s="144">
        <v>162</v>
      </c>
      <c r="AO135" s="144">
        <v>0</v>
      </c>
      <c r="AP135" s="144">
        <v>0</v>
      </c>
      <c r="AQ135" s="144">
        <v>0</v>
      </c>
      <c r="AR135" s="144">
        <v>0</v>
      </c>
      <c r="AS135" s="144"/>
      <c r="AT135" s="144"/>
      <c r="AU135" s="144"/>
      <c r="AV135" s="144"/>
      <c r="AW135" s="144"/>
      <c r="AX135" s="144"/>
      <c r="AY135" s="144"/>
      <c r="AZ135" s="144"/>
      <c r="BA135" s="144"/>
      <c r="BB135" s="144"/>
      <c r="BC135" s="144"/>
      <c r="BD135" s="144"/>
      <c r="BE135" s="144"/>
      <c r="BF135" s="144"/>
    </row>
    <row r="136" spans="1:58" hidden="1">
      <c r="A136" s="143" t="s">
        <v>912</v>
      </c>
      <c r="B136" s="143" t="s">
        <v>940</v>
      </c>
      <c r="C136" s="144">
        <v>0</v>
      </c>
      <c r="D136" s="144">
        <v>0</v>
      </c>
      <c r="E136" s="144">
        <v>0</v>
      </c>
      <c r="F136" s="144">
        <v>0</v>
      </c>
      <c r="G136" s="144">
        <v>0</v>
      </c>
      <c r="H136" s="144">
        <v>0</v>
      </c>
      <c r="I136" s="144">
        <v>0</v>
      </c>
      <c r="J136" s="144">
        <v>0</v>
      </c>
      <c r="K136" s="144">
        <v>0</v>
      </c>
      <c r="L136" s="144">
        <v>0</v>
      </c>
      <c r="M136" s="144">
        <v>0</v>
      </c>
      <c r="N136" s="144">
        <v>0</v>
      </c>
      <c r="O136" s="144">
        <v>0</v>
      </c>
      <c r="P136" s="144">
        <v>0</v>
      </c>
      <c r="Q136" s="145"/>
      <c r="R136" s="145"/>
      <c r="S136" s="145"/>
      <c r="T136" s="145"/>
      <c r="U136" s="145"/>
      <c r="V136" s="145"/>
      <c r="W136" s="145"/>
      <c r="X136" s="145"/>
      <c r="Y136" s="145"/>
      <c r="Z136" s="145"/>
      <c r="AA136" s="145"/>
      <c r="AB136" s="145"/>
      <c r="AC136" s="145"/>
      <c r="AD136" s="145"/>
      <c r="AE136" s="144">
        <v>16137</v>
      </c>
      <c r="AF136" s="144">
        <v>15863</v>
      </c>
      <c r="AG136" s="144">
        <v>17386</v>
      </c>
      <c r="AH136" s="144">
        <v>18065</v>
      </c>
      <c r="AI136" s="144">
        <v>18182</v>
      </c>
      <c r="AJ136" s="144">
        <v>19768</v>
      </c>
      <c r="AK136" s="144">
        <v>21080</v>
      </c>
      <c r="AL136" s="144">
        <v>21945</v>
      </c>
      <c r="AM136" s="144">
        <v>23211</v>
      </c>
      <c r="AN136" s="144">
        <v>23570</v>
      </c>
      <c r="AO136" s="144">
        <v>26100</v>
      </c>
      <c r="AP136" s="144">
        <v>24008</v>
      </c>
      <c r="AQ136" s="144">
        <v>18560</v>
      </c>
      <c r="AR136" s="144">
        <v>16379</v>
      </c>
      <c r="AS136" s="144"/>
      <c r="AT136" s="144"/>
      <c r="AU136" s="144"/>
      <c r="AV136" s="144"/>
      <c r="AW136" s="144"/>
      <c r="AX136" s="144"/>
      <c r="AY136" s="144"/>
      <c r="AZ136" s="144"/>
      <c r="BA136" s="144"/>
      <c r="BB136" s="144"/>
      <c r="BC136" s="144"/>
      <c r="BD136" s="144"/>
      <c r="BE136" s="144"/>
      <c r="BF136" s="144"/>
    </row>
    <row r="137" spans="1:58" hidden="1">
      <c r="A137" s="143" t="s">
        <v>912</v>
      </c>
      <c r="B137" s="143" t="s">
        <v>941</v>
      </c>
      <c r="C137" s="144">
        <v>179</v>
      </c>
      <c r="D137" s="144">
        <v>244</v>
      </c>
      <c r="E137" s="144">
        <v>214</v>
      </c>
      <c r="F137" s="144">
        <v>213</v>
      </c>
      <c r="G137" s="144">
        <v>198</v>
      </c>
      <c r="H137" s="144">
        <v>191</v>
      </c>
      <c r="I137" s="144">
        <v>245</v>
      </c>
      <c r="J137" s="144">
        <v>316</v>
      </c>
      <c r="K137" s="144">
        <v>450</v>
      </c>
      <c r="L137" s="144">
        <v>623</v>
      </c>
      <c r="M137" s="144">
        <v>176</v>
      </c>
      <c r="N137" s="144">
        <v>324</v>
      </c>
      <c r="O137" s="144">
        <v>491</v>
      </c>
      <c r="P137" s="144">
        <v>396</v>
      </c>
      <c r="Q137" s="145">
        <v>182.36</v>
      </c>
      <c r="R137" s="145">
        <v>184.71</v>
      </c>
      <c r="S137" s="145">
        <v>188.99</v>
      </c>
      <c r="T137" s="145">
        <v>72.36</v>
      </c>
      <c r="U137" s="145">
        <v>231.68</v>
      </c>
      <c r="V137" s="145">
        <v>241.26</v>
      </c>
      <c r="W137" s="145">
        <v>201.05</v>
      </c>
      <c r="X137" s="145">
        <v>246.34</v>
      </c>
      <c r="Y137" s="145">
        <v>142.30000000000001</v>
      </c>
      <c r="Z137" s="145">
        <v>153.30000000000001</v>
      </c>
      <c r="AA137" s="145">
        <v>112.09</v>
      </c>
      <c r="AB137" s="145">
        <v>83.81</v>
      </c>
      <c r="AC137" s="145">
        <v>71.12</v>
      </c>
      <c r="AD137" s="145">
        <v>65.72</v>
      </c>
      <c r="AE137" s="144">
        <v>32643</v>
      </c>
      <c r="AF137" s="144">
        <v>45070</v>
      </c>
      <c r="AG137" s="144">
        <v>40444</v>
      </c>
      <c r="AH137" s="144">
        <v>15412</v>
      </c>
      <c r="AI137" s="144">
        <v>45872</v>
      </c>
      <c r="AJ137" s="144">
        <v>46081</v>
      </c>
      <c r="AK137" s="144">
        <v>49258</v>
      </c>
      <c r="AL137" s="144">
        <v>77845</v>
      </c>
      <c r="AM137" s="144">
        <v>64035</v>
      </c>
      <c r="AN137" s="144">
        <v>95505</v>
      </c>
      <c r="AO137" s="144">
        <v>19727</v>
      </c>
      <c r="AP137" s="144">
        <v>27156</v>
      </c>
      <c r="AQ137" s="144">
        <v>34921</v>
      </c>
      <c r="AR137" s="144">
        <v>26024</v>
      </c>
      <c r="AS137" s="144"/>
      <c r="AT137" s="144"/>
      <c r="AU137" s="144"/>
      <c r="AV137" s="144"/>
      <c r="AW137" s="144"/>
      <c r="AX137" s="144"/>
      <c r="AY137" s="144"/>
      <c r="AZ137" s="144"/>
      <c r="BA137" s="144"/>
      <c r="BB137" s="144"/>
      <c r="BC137" s="144"/>
      <c r="BD137" s="144"/>
      <c r="BE137" s="144"/>
      <c r="BF137" s="144"/>
    </row>
    <row r="138" spans="1:58" hidden="1">
      <c r="A138" s="143" t="s">
        <v>912</v>
      </c>
      <c r="B138" s="143" t="s">
        <v>942</v>
      </c>
      <c r="C138" s="144">
        <v>556</v>
      </c>
      <c r="D138" s="144">
        <v>607</v>
      </c>
      <c r="E138" s="144">
        <v>516</v>
      </c>
      <c r="F138" s="144">
        <v>491</v>
      </c>
      <c r="G138" s="144">
        <v>498</v>
      </c>
      <c r="H138" s="144">
        <v>492</v>
      </c>
      <c r="I138" s="144">
        <v>509</v>
      </c>
      <c r="J138" s="144">
        <v>571</v>
      </c>
      <c r="K138" s="144">
        <v>636</v>
      </c>
      <c r="L138" s="144">
        <v>660</v>
      </c>
      <c r="M138" s="144">
        <v>677</v>
      </c>
      <c r="N138" s="144">
        <v>745</v>
      </c>
      <c r="O138" s="144">
        <v>751</v>
      </c>
      <c r="P138" s="144">
        <v>750</v>
      </c>
      <c r="Q138" s="145">
        <v>198.87</v>
      </c>
      <c r="R138" s="145">
        <v>171.69</v>
      </c>
      <c r="S138" s="145">
        <v>193.25</v>
      </c>
      <c r="T138" s="145">
        <v>273.35000000000002</v>
      </c>
      <c r="U138" s="145">
        <v>297.89</v>
      </c>
      <c r="V138" s="145">
        <v>310.42</v>
      </c>
      <c r="W138" s="145">
        <v>297.79000000000002</v>
      </c>
      <c r="X138" s="145">
        <v>345</v>
      </c>
      <c r="Y138" s="145">
        <v>299.64999999999998</v>
      </c>
      <c r="Z138" s="145">
        <v>296.63</v>
      </c>
      <c r="AA138" s="145">
        <v>303.8</v>
      </c>
      <c r="AB138" s="145">
        <v>250.63</v>
      </c>
      <c r="AC138" s="145">
        <v>317.39</v>
      </c>
      <c r="AD138" s="145">
        <v>355.15</v>
      </c>
      <c r="AE138" s="144">
        <v>110574</v>
      </c>
      <c r="AF138" s="144">
        <v>104216</v>
      </c>
      <c r="AG138" s="144">
        <v>99716</v>
      </c>
      <c r="AH138" s="144">
        <v>134213</v>
      </c>
      <c r="AI138" s="144">
        <v>148350</v>
      </c>
      <c r="AJ138" s="144">
        <v>152729</v>
      </c>
      <c r="AK138" s="144">
        <v>151577</v>
      </c>
      <c r="AL138" s="144">
        <v>196995</v>
      </c>
      <c r="AM138" s="144">
        <v>190580</v>
      </c>
      <c r="AN138" s="144">
        <v>195773</v>
      </c>
      <c r="AO138" s="144">
        <v>205673</v>
      </c>
      <c r="AP138" s="144">
        <v>186721</v>
      </c>
      <c r="AQ138" s="144">
        <v>238359</v>
      </c>
      <c r="AR138" s="144">
        <v>266361</v>
      </c>
      <c r="AS138" s="144"/>
      <c r="AT138" s="144"/>
      <c r="AU138" s="144"/>
      <c r="AV138" s="144"/>
      <c r="AW138" s="144"/>
      <c r="AX138" s="144"/>
      <c r="AY138" s="144"/>
      <c r="AZ138" s="144"/>
      <c r="BA138" s="144"/>
      <c r="BB138" s="144"/>
      <c r="BC138" s="144"/>
      <c r="BD138" s="144"/>
      <c r="BE138" s="144"/>
      <c r="BF138" s="144"/>
    </row>
    <row r="139" spans="1:58" hidden="1">
      <c r="A139" s="143" t="s">
        <v>912</v>
      </c>
      <c r="B139" s="143" t="s">
        <v>943</v>
      </c>
      <c r="C139" s="144">
        <v>596</v>
      </c>
      <c r="D139" s="144">
        <v>618</v>
      </c>
      <c r="E139" s="144">
        <v>585</v>
      </c>
      <c r="F139" s="144">
        <v>552</v>
      </c>
      <c r="G139" s="144">
        <v>560</v>
      </c>
      <c r="H139" s="144">
        <v>561</v>
      </c>
      <c r="I139" s="144">
        <v>568</v>
      </c>
      <c r="J139" s="144">
        <v>576</v>
      </c>
      <c r="K139" s="144">
        <v>584</v>
      </c>
      <c r="L139" s="144">
        <v>591</v>
      </c>
      <c r="M139" s="144">
        <v>599</v>
      </c>
      <c r="N139" s="144">
        <v>520</v>
      </c>
      <c r="O139" s="144">
        <v>639</v>
      </c>
      <c r="P139" s="144">
        <v>639</v>
      </c>
      <c r="Q139" s="145">
        <v>163.63</v>
      </c>
      <c r="R139" s="145">
        <v>158.66999999999999</v>
      </c>
      <c r="S139" s="145">
        <v>141.77000000000001</v>
      </c>
      <c r="T139" s="145">
        <v>153.36000000000001</v>
      </c>
      <c r="U139" s="145">
        <v>186.14</v>
      </c>
      <c r="V139" s="145">
        <v>204.7</v>
      </c>
      <c r="W139" s="145">
        <v>212.29</v>
      </c>
      <c r="X139" s="145">
        <v>186.3</v>
      </c>
      <c r="Y139" s="145">
        <v>200.08</v>
      </c>
      <c r="Z139" s="145">
        <v>173.3</v>
      </c>
      <c r="AA139" s="145">
        <v>173.42</v>
      </c>
      <c r="AB139" s="145">
        <v>165.12</v>
      </c>
      <c r="AC139" s="145">
        <v>192.28</v>
      </c>
      <c r="AD139" s="145">
        <v>187.66</v>
      </c>
      <c r="AE139" s="144">
        <v>97522</v>
      </c>
      <c r="AF139" s="144">
        <v>98058</v>
      </c>
      <c r="AG139" s="144">
        <v>82936</v>
      </c>
      <c r="AH139" s="144">
        <v>84657</v>
      </c>
      <c r="AI139" s="144">
        <v>104237</v>
      </c>
      <c r="AJ139" s="144">
        <v>114839</v>
      </c>
      <c r="AK139" s="144">
        <v>120582</v>
      </c>
      <c r="AL139" s="144">
        <v>107309</v>
      </c>
      <c r="AM139" s="144">
        <v>116844</v>
      </c>
      <c r="AN139" s="144">
        <v>102419</v>
      </c>
      <c r="AO139" s="144">
        <v>103878</v>
      </c>
      <c r="AP139" s="144">
        <v>85860</v>
      </c>
      <c r="AQ139" s="144">
        <v>122870</v>
      </c>
      <c r="AR139" s="144">
        <v>119913</v>
      </c>
      <c r="AS139" s="144"/>
      <c r="AT139" s="144"/>
      <c r="AU139" s="144"/>
      <c r="AV139" s="144"/>
      <c r="AW139" s="144"/>
      <c r="AX139" s="144"/>
      <c r="AY139" s="144"/>
      <c r="AZ139" s="144"/>
      <c r="BA139" s="144"/>
      <c r="BB139" s="144"/>
      <c r="BC139" s="144"/>
      <c r="BD139" s="144"/>
      <c r="BE139" s="144"/>
      <c r="BF139" s="144"/>
    </row>
    <row r="140" spans="1:58" hidden="1">
      <c r="A140" s="143" t="s">
        <v>912</v>
      </c>
      <c r="B140" s="143" t="s">
        <v>944</v>
      </c>
      <c r="C140" s="144">
        <v>66</v>
      </c>
      <c r="D140" s="144">
        <v>55</v>
      </c>
      <c r="E140" s="144">
        <v>46</v>
      </c>
      <c r="F140" s="144">
        <v>31</v>
      </c>
      <c r="G140" s="144">
        <v>34</v>
      </c>
      <c r="H140" s="144">
        <v>30</v>
      </c>
      <c r="I140" s="144">
        <v>24</v>
      </c>
      <c r="J140" s="144">
        <v>18</v>
      </c>
      <c r="K140" s="144">
        <v>16</v>
      </c>
      <c r="L140" s="144">
        <v>23</v>
      </c>
      <c r="M140" s="144">
        <v>15</v>
      </c>
      <c r="N140" s="144">
        <v>15</v>
      </c>
      <c r="O140" s="144">
        <v>15</v>
      </c>
      <c r="P140" s="144">
        <v>14</v>
      </c>
      <c r="Q140" s="145">
        <v>296.64</v>
      </c>
      <c r="R140" s="145">
        <v>297.62</v>
      </c>
      <c r="S140" s="145">
        <v>319.83</v>
      </c>
      <c r="T140" s="145">
        <v>311.39</v>
      </c>
      <c r="U140" s="145">
        <v>430.53</v>
      </c>
      <c r="V140" s="145">
        <v>499.5</v>
      </c>
      <c r="W140" s="145">
        <v>455.88</v>
      </c>
      <c r="X140" s="145">
        <v>413.94</v>
      </c>
      <c r="Y140" s="145">
        <v>565.44000000000005</v>
      </c>
      <c r="Z140" s="145">
        <v>295.77999999999997</v>
      </c>
      <c r="AA140" s="145">
        <v>375.87</v>
      </c>
      <c r="AB140" s="145">
        <v>361.93</v>
      </c>
      <c r="AC140" s="145">
        <v>407.27</v>
      </c>
      <c r="AD140" s="145">
        <v>196.36</v>
      </c>
      <c r="AE140" s="144">
        <v>19578</v>
      </c>
      <c r="AF140" s="144">
        <v>16369</v>
      </c>
      <c r="AG140" s="144">
        <v>14712</v>
      </c>
      <c r="AH140" s="144">
        <v>9653</v>
      </c>
      <c r="AI140" s="144">
        <v>14638</v>
      </c>
      <c r="AJ140" s="144">
        <v>14985</v>
      </c>
      <c r="AK140" s="144">
        <v>10941</v>
      </c>
      <c r="AL140" s="144">
        <v>7451</v>
      </c>
      <c r="AM140" s="144">
        <v>9047</v>
      </c>
      <c r="AN140" s="144">
        <v>6803</v>
      </c>
      <c r="AO140" s="144">
        <v>5638</v>
      </c>
      <c r="AP140" s="144">
        <v>5429</v>
      </c>
      <c r="AQ140" s="144">
        <v>6109</v>
      </c>
      <c r="AR140" s="144">
        <v>2749</v>
      </c>
      <c r="AS140" s="144"/>
      <c r="AT140" s="144"/>
      <c r="AU140" s="144"/>
      <c r="AV140" s="144"/>
      <c r="AW140" s="144"/>
      <c r="AX140" s="144"/>
      <c r="AY140" s="144"/>
      <c r="AZ140" s="144"/>
      <c r="BA140" s="144"/>
      <c r="BB140" s="144"/>
      <c r="BC140" s="144"/>
      <c r="BD140" s="144"/>
      <c r="BE140" s="144"/>
      <c r="BF140" s="144"/>
    </row>
    <row r="141" spans="1:58" hidden="1">
      <c r="A141" s="143" t="s">
        <v>912</v>
      </c>
      <c r="B141" s="143" t="s">
        <v>945</v>
      </c>
      <c r="C141" s="144">
        <v>3</v>
      </c>
      <c r="D141" s="144">
        <v>3</v>
      </c>
      <c r="E141" s="144">
        <v>3</v>
      </c>
      <c r="F141" s="144">
        <v>3</v>
      </c>
      <c r="G141" s="144">
        <v>3</v>
      </c>
      <c r="H141" s="144">
        <v>3</v>
      </c>
      <c r="I141" s="144">
        <v>2</v>
      </c>
      <c r="J141" s="144">
        <v>2</v>
      </c>
      <c r="K141" s="144">
        <v>2</v>
      </c>
      <c r="L141" s="144">
        <v>2</v>
      </c>
      <c r="M141" s="144">
        <v>2</v>
      </c>
      <c r="N141" s="144">
        <v>2</v>
      </c>
      <c r="O141" s="144">
        <v>2</v>
      </c>
      <c r="P141" s="144">
        <v>2</v>
      </c>
      <c r="Q141" s="145">
        <v>368</v>
      </c>
      <c r="R141" s="145">
        <v>359.33</v>
      </c>
      <c r="S141" s="145">
        <v>359.33</v>
      </c>
      <c r="T141" s="145">
        <v>427.33</v>
      </c>
      <c r="U141" s="145">
        <v>419.67</v>
      </c>
      <c r="V141" s="145">
        <v>390</v>
      </c>
      <c r="W141" s="145">
        <v>511.5</v>
      </c>
      <c r="X141" s="145">
        <v>506.5</v>
      </c>
      <c r="Y141" s="145">
        <v>506.5</v>
      </c>
      <c r="Z141" s="145">
        <v>453.5</v>
      </c>
      <c r="AA141" s="145">
        <v>433.5</v>
      </c>
      <c r="AB141" s="145">
        <v>392</v>
      </c>
      <c r="AC141" s="145">
        <v>386.5</v>
      </c>
      <c r="AD141" s="145">
        <v>417</v>
      </c>
      <c r="AE141" s="144">
        <v>1104</v>
      </c>
      <c r="AF141" s="144">
        <v>1078</v>
      </c>
      <c r="AG141" s="144">
        <v>1078</v>
      </c>
      <c r="AH141" s="144">
        <v>1282</v>
      </c>
      <c r="AI141" s="144">
        <v>1259</v>
      </c>
      <c r="AJ141" s="144">
        <v>1170</v>
      </c>
      <c r="AK141" s="144">
        <v>1023</v>
      </c>
      <c r="AL141" s="144">
        <v>1013</v>
      </c>
      <c r="AM141" s="144">
        <v>1013</v>
      </c>
      <c r="AN141" s="144">
        <v>907</v>
      </c>
      <c r="AO141" s="144">
        <v>867</v>
      </c>
      <c r="AP141" s="144">
        <v>784</v>
      </c>
      <c r="AQ141" s="144">
        <v>773</v>
      </c>
      <c r="AR141" s="144">
        <v>834</v>
      </c>
      <c r="AS141" s="144"/>
      <c r="AT141" s="144"/>
      <c r="AU141" s="144"/>
      <c r="AV141" s="144"/>
      <c r="AW141" s="144"/>
      <c r="AX141" s="144"/>
      <c r="AY141" s="144"/>
      <c r="AZ141" s="144"/>
      <c r="BA141" s="144"/>
      <c r="BB141" s="144"/>
      <c r="BC141" s="144"/>
      <c r="BD141" s="144"/>
      <c r="BE141" s="144"/>
      <c r="BF141" s="144"/>
    </row>
    <row r="142" spans="1:58" hidden="1">
      <c r="A142" s="143" t="s">
        <v>912</v>
      </c>
      <c r="B142" s="143" t="s">
        <v>946</v>
      </c>
      <c r="C142" s="144">
        <v>40</v>
      </c>
      <c r="D142" s="144">
        <v>42</v>
      </c>
      <c r="E142" s="144">
        <v>41</v>
      </c>
      <c r="F142" s="144">
        <v>46</v>
      </c>
      <c r="G142" s="144">
        <v>47</v>
      </c>
      <c r="H142" s="144">
        <v>53</v>
      </c>
      <c r="I142" s="144">
        <v>55</v>
      </c>
      <c r="J142" s="144">
        <v>54</v>
      </c>
      <c r="K142" s="144">
        <v>57</v>
      </c>
      <c r="L142" s="144">
        <v>58</v>
      </c>
      <c r="M142" s="144">
        <v>60</v>
      </c>
      <c r="N142" s="144">
        <v>58</v>
      </c>
      <c r="O142" s="144">
        <v>58</v>
      </c>
      <c r="P142" s="144">
        <v>58</v>
      </c>
      <c r="Q142" s="145">
        <v>99</v>
      </c>
      <c r="R142" s="145">
        <v>102.29</v>
      </c>
      <c r="S142" s="145">
        <v>98.29</v>
      </c>
      <c r="T142" s="145">
        <v>105.13</v>
      </c>
      <c r="U142" s="145">
        <v>108.45</v>
      </c>
      <c r="V142" s="145">
        <v>105.79</v>
      </c>
      <c r="W142" s="145">
        <v>103.75</v>
      </c>
      <c r="X142" s="145">
        <v>105.11</v>
      </c>
      <c r="Y142" s="145">
        <v>102.77</v>
      </c>
      <c r="Z142" s="145">
        <v>100.21</v>
      </c>
      <c r="AA142" s="145">
        <v>102.53</v>
      </c>
      <c r="AB142" s="145">
        <v>98.09</v>
      </c>
      <c r="AC142" s="145">
        <v>118.86</v>
      </c>
      <c r="AD142" s="145">
        <v>107.03</v>
      </c>
      <c r="AE142" s="144">
        <v>3960</v>
      </c>
      <c r="AF142" s="144">
        <v>4296</v>
      </c>
      <c r="AG142" s="144">
        <v>4030</v>
      </c>
      <c r="AH142" s="144">
        <v>4836</v>
      </c>
      <c r="AI142" s="144">
        <v>5097</v>
      </c>
      <c r="AJ142" s="144">
        <v>5607</v>
      </c>
      <c r="AK142" s="144">
        <v>5706</v>
      </c>
      <c r="AL142" s="144">
        <v>5676</v>
      </c>
      <c r="AM142" s="144">
        <v>5858</v>
      </c>
      <c r="AN142" s="144">
        <v>5812</v>
      </c>
      <c r="AO142" s="144">
        <v>6152</v>
      </c>
      <c r="AP142" s="144">
        <v>5689</v>
      </c>
      <c r="AQ142" s="144">
        <v>6894</v>
      </c>
      <c r="AR142" s="144">
        <v>6208</v>
      </c>
      <c r="AS142" s="144"/>
      <c r="AT142" s="144"/>
      <c r="AU142" s="144"/>
      <c r="AV142" s="144"/>
      <c r="AW142" s="144"/>
      <c r="AX142" s="144"/>
      <c r="AY142" s="144"/>
      <c r="AZ142" s="144"/>
      <c r="BA142" s="144"/>
      <c r="BB142" s="144"/>
      <c r="BC142" s="144"/>
      <c r="BD142" s="144"/>
      <c r="BE142" s="144"/>
      <c r="BF142" s="144"/>
    </row>
    <row r="143" spans="1:58" hidden="1">
      <c r="A143" s="143" t="s">
        <v>912</v>
      </c>
      <c r="B143" s="143" t="s">
        <v>947</v>
      </c>
      <c r="C143" s="144">
        <v>82</v>
      </c>
      <c r="D143" s="144">
        <v>86</v>
      </c>
      <c r="E143" s="144">
        <v>81</v>
      </c>
      <c r="F143" s="144">
        <v>80</v>
      </c>
      <c r="G143" s="144">
        <v>78</v>
      </c>
      <c r="H143" s="144">
        <v>76</v>
      </c>
      <c r="I143" s="144">
        <v>75</v>
      </c>
      <c r="J143" s="144">
        <v>71</v>
      </c>
      <c r="K143" s="144">
        <v>70</v>
      </c>
      <c r="L143" s="144">
        <v>68</v>
      </c>
      <c r="M143" s="144">
        <v>62</v>
      </c>
      <c r="N143" s="144">
        <v>62</v>
      </c>
      <c r="O143" s="144">
        <v>81</v>
      </c>
      <c r="P143" s="144">
        <v>82</v>
      </c>
      <c r="Q143" s="145">
        <v>214.22</v>
      </c>
      <c r="R143" s="145">
        <v>88.07</v>
      </c>
      <c r="S143" s="145">
        <v>94.26</v>
      </c>
      <c r="T143" s="145">
        <v>90.31</v>
      </c>
      <c r="U143" s="145">
        <v>90.85</v>
      </c>
      <c r="V143" s="145">
        <v>99.79</v>
      </c>
      <c r="W143" s="145">
        <v>100.73</v>
      </c>
      <c r="X143" s="145">
        <v>102.63</v>
      </c>
      <c r="Y143" s="145">
        <v>98.54</v>
      </c>
      <c r="Z143" s="145">
        <v>98.18</v>
      </c>
      <c r="AA143" s="145">
        <v>93.47</v>
      </c>
      <c r="AB143" s="145">
        <v>93.97</v>
      </c>
      <c r="AC143" s="145">
        <v>86.19</v>
      </c>
      <c r="AD143" s="145">
        <v>84.91</v>
      </c>
      <c r="AE143" s="144">
        <v>17566</v>
      </c>
      <c r="AF143" s="144">
        <v>7574</v>
      </c>
      <c r="AG143" s="144">
        <v>7635</v>
      </c>
      <c r="AH143" s="144">
        <v>7225</v>
      </c>
      <c r="AI143" s="144">
        <v>7086</v>
      </c>
      <c r="AJ143" s="144">
        <v>7584</v>
      </c>
      <c r="AK143" s="144">
        <v>7555</v>
      </c>
      <c r="AL143" s="144">
        <v>7287</v>
      </c>
      <c r="AM143" s="144">
        <v>6898</v>
      </c>
      <c r="AN143" s="144">
        <v>6676</v>
      </c>
      <c r="AO143" s="144">
        <v>5795</v>
      </c>
      <c r="AP143" s="144">
        <v>5826</v>
      </c>
      <c r="AQ143" s="144">
        <v>6981</v>
      </c>
      <c r="AR143" s="144">
        <v>6963</v>
      </c>
      <c r="AS143" s="144"/>
      <c r="AT143" s="144"/>
      <c r="AU143" s="144"/>
      <c r="AV143" s="144"/>
      <c r="AW143" s="144"/>
      <c r="AX143" s="144"/>
      <c r="AY143" s="144"/>
      <c r="AZ143" s="144"/>
      <c r="BA143" s="144"/>
      <c r="BB143" s="144"/>
      <c r="BC143" s="144"/>
      <c r="BD143" s="144"/>
      <c r="BE143" s="144"/>
      <c r="BF143" s="144"/>
    </row>
    <row r="144" spans="1:58" hidden="1">
      <c r="A144" s="143" t="s">
        <v>912</v>
      </c>
      <c r="B144" s="143" t="s">
        <v>948</v>
      </c>
      <c r="C144" s="144">
        <v>4</v>
      </c>
      <c r="D144" s="144">
        <v>8</v>
      </c>
      <c r="E144" s="144">
        <v>15</v>
      </c>
      <c r="F144" s="144">
        <v>18</v>
      </c>
      <c r="G144" s="144">
        <v>22</v>
      </c>
      <c r="H144" s="144">
        <v>31</v>
      </c>
      <c r="I144" s="144">
        <v>35</v>
      </c>
      <c r="J144" s="144">
        <v>39</v>
      </c>
      <c r="K144" s="144">
        <v>42</v>
      </c>
      <c r="L144" s="144">
        <v>49</v>
      </c>
      <c r="M144" s="144">
        <v>53</v>
      </c>
      <c r="N144" s="144">
        <v>53</v>
      </c>
      <c r="O144" s="144">
        <v>53</v>
      </c>
      <c r="P144" s="144">
        <v>53</v>
      </c>
      <c r="Q144" s="145">
        <v>262</v>
      </c>
      <c r="R144" s="145">
        <v>281</v>
      </c>
      <c r="S144" s="145">
        <v>277.07</v>
      </c>
      <c r="T144" s="145">
        <v>294.61</v>
      </c>
      <c r="U144" s="145">
        <v>305.27</v>
      </c>
      <c r="V144" s="145">
        <v>306.13</v>
      </c>
      <c r="W144" s="145">
        <v>316.49</v>
      </c>
      <c r="X144" s="145">
        <v>314.62</v>
      </c>
      <c r="Y144" s="145">
        <v>318.14</v>
      </c>
      <c r="Z144" s="145">
        <v>252.63</v>
      </c>
      <c r="AA144" s="145">
        <v>253.36</v>
      </c>
      <c r="AB144" s="145">
        <v>239.28</v>
      </c>
      <c r="AC144" s="145">
        <v>229.36</v>
      </c>
      <c r="AD144" s="145">
        <v>229.36</v>
      </c>
      <c r="AE144" s="144">
        <v>1048</v>
      </c>
      <c r="AF144" s="144">
        <v>2248</v>
      </c>
      <c r="AG144" s="144">
        <v>4156</v>
      </c>
      <c r="AH144" s="144">
        <v>5303</v>
      </c>
      <c r="AI144" s="144">
        <v>6716</v>
      </c>
      <c r="AJ144" s="144">
        <v>9490</v>
      </c>
      <c r="AK144" s="144">
        <v>11077</v>
      </c>
      <c r="AL144" s="144">
        <v>12270</v>
      </c>
      <c r="AM144" s="144">
        <v>13362</v>
      </c>
      <c r="AN144" s="144">
        <v>12379</v>
      </c>
      <c r="AO144" s="144">
        <v>13428</v>
      </c>
      <c r="AP144" s="144">
        <v>12682</v>
      </c>
      <c r="AQ144" s="144">
        <v>12156</v>
      </c>
      <c r="AR144" s="144">
        <v>12156</v>
      </c>
      <c r="AS144" s="144"/>
      <c r="AT144" s="144"/>
      <c r="AU144" s="144"/>
      <c r="AV144" s="144"/>
      <c r="AW144" s="144"/>
      <c r="AX144" s="144"/>
      <c r="AY144" s="144"/>
      <c r="AZ144" s="144"/>
      <c r="BA144" s="144"/>
      <c r="BB144" s="144"/>
      <c r="BC144" s="144"/>
      <c r="BD144" s="144"/>
      <c r="BE144" s="144"/>
      <c r="BF144" s="144"/>
    </row>
    <row r="145" spans="1:58" hidden="1">
      <c r="A145" s="143" t="s">
        <v>912</v>
      </c>
      <c r="B145" s="143" t="s">
        <v>949</v>
      </c>
      <c r="C145" s="144">
        <v>0</v>
      </c>
      <c r="D145" s="144">
        <v>0</v>
      </c>
      <c r="E145" s="144">
        <v>0</v>
      </c>
      <c r="F145" s="144">
        <v>0</v>
      </c>
      <c r="G145" s="144">
        <v>0</v>
      </c>
      <c r="H145" s="144">
        <v>0</v>
      </c>
      <c r="I145" s="144">
        <v>0</v>
      </c>
      <c r="J145" s="144">
        <v>0</v>
      </c>
      <c r="K145" s="144">
        <v>0</v>
      </c>
      <c r="L145" s="144">
        <v>0</v>
      </c>
      <c r="M145" s="144">
        <v>0</v>
      </c>
      <c r="N145" s="144">
        <v>0</v>
      </c>
      <c r="O145" s="144">
        <v>0</v>
      </c>
      <c r="P145" s="144">
        <v>0</v>
      </c>
      <c r="Q145" s="145"/>
      <c r="R145" s="145"/>
      <c r="S145" s="145"/>
      <c r="T145" s="145"/>
      <c r="U145" s="145"/>
      <c r="V145" s="145"/>
      <c r="W145" s="145"/>
      <c r="X145" s="145"/>
      <c r="Y145" s="145"/>
      <c r="Z145" s="145"/>
      <c r="AA145" s="145"/>
      <c r="AB145" s="145"/>
      <c r="AC145" s="145"/>
      <c r="AD145" s="145"/>
      <c r="AE145" s="144">
        <v>0</v>
      </c>
      <c r="AF145" s="144">
        <v>0</v>
      </c>
      <c r="AG145" s="144">
        <v>0</v>
      </c>
      <c r="AH145" s="144">
        <v>0</v>
      </c>
      <c r="AI145" s="144">
        <v>0</v>
      </c>
      <c r="AJ145" s="144">
        <v>0</v>
      </c>
      <c r="AK145" s="144">
        <v>0</v>
      </c>
      <c r="AL145" s="144">
        <v>0</v>
      </c>
      <c r="AM145" s="144">
        <v>0</v>
      </c>
      <c r="AN145" s="144">
        <v>0</v>
      </c>
      <c r="AO145" s="144">
        <v>0</v>
      </c>
      <c r="AP145" s="144">
        <v>0</v>
      </c>
      <c r="AQ145" s="144">
        <v>0</v>
      </c>
      <c r="AR145" s="144">
        <v>0</v>
      </c>
      <c r="AS145" s="144"/>
      <c r="AT145" s="144"/>
      <c r="AU145" s="144"/>
      <c r="AV145" s="144"/>
      <c r="AW145" s="144"/>
      <c r="AX145" s="144"/>
      <c r="AY145" s="144"/>
      <c r="AZ145" s="144"/>
      <c r="BA145" s="144"/>
      <c r="BB145" s="144"/>
      <c r="BC145" s="144"/>
      <c r="BD145" s="144"/>
      <c r="BE145" s="144"/>
      <c r="BF145" s="144"/>
    </row>
    <row r="146" spans="1:58" hidden="1">
      <c r="A146" s="143" t="s">
        <v>912</v>
      </c>
      <c r="B146" s="143" t="s">
        <v>950</v>
      </c>
      <c r="C146" s="144">
        <v>110</v>
      </c>
      <c r="D146" s="144">
        <v>105</v>
      </c>
      <c r="E146" s="144">
        <v>89</v>
      </c>
      <c r="F146" s="144">
        <v>87</v>
      </c>
      <c r="G146" s="144">
        <v>75</v>
      </c>
      <c r="H146" s="144">
        <v>266</v>
      </c>
      <c r="I146" s="144">
        <v>230</v>
      </c>
      <c r="J146" s="144">
        <v>280</v>
      </c>
      <c r="K146" s="144">
        <v>326</v>
      </c>
      <c r="L146" s="144">
        <v>304</v>
      </c>
      <c r="M146" s="144">
        <v>191</v>
      </c>
      <c r="N146" s="144">
        <v>183</v>
      </c>
      <c r="O146" s="144">
        <v>185</v>
      </c>
      <c r="P146" s="144">
        <v>152</v>
      </c>
      <c r="Q146" s="145">
        <v>183.06</v>
      </c>
      <c r="R146" s="145">
        <v>183.14</v>
      </c>
      <c r="S146" s="145">
        <v>180.96</v>
      </c>
      <c r="T146" s="145">
        <v>145.69</v>
      </c>
      <c r="U146" s="145">
        <v>70.599999999999994</v>
      </c>
      <c r="V146" s="145">
        <v>98.7</v>
      </c>
      <c r="W146" s="145">
        <v>112.18</v>
      </c>
      <c r="X146" s="145">
        <v>98.07</v>
      </c>
      <c r="Y146" s="145">
        <v>110.38</v>
      </c>
      <c r="Z146" s="145">
        <v>106.7</v>
      </c>
      <c r="AA146" s="145">
        <v>78.81</v>
      </c>
      <c r="AB146" s="145">
        <v>77.739999999999995</v>
      </c>
      <c r="AC146" s="145">
        <v>79.78</v>
      </c>
      <c r="AD146" s="145">
        <v>90.83</v>
      </c>
      <c r="AE146" s="144">
        <v>20137</v>
      </c>
      <c r="AF146" s="144">
        <v>19230</v>
      </c>
      <c r="AG146" s="144">
        <v>16105</v>
      </c>
      <c r="AH146" s="144">
        <v>12675</v>
      </c>
      <c r="AI146" s="144">
        <v>5295</v>
      </c>
      <c r="AJ146" s="144">
        <v>26254</v>
      </c>
      <c r="AK146" s="144">
        <v>25801</v>
      </c>
      <c r="AL146" s="144">
        <v>27460</v>
      </c>
      <c r="AM146" s="144">
        <v>35983</v>
      </c>
      <c r="AN146" s="144">
        <v>32437</v>
      </c>
      <c r="AO146" s="144">
        <v>15053</v>
      </c>
      <c r="AP146" s="144">
        <v>14226</v>
      </c>
      <c r="AQ146" s="144">
        <v>14760</v>
      </c>
      <c r="AR146" s="144">
        <v>13806</v>
      </c>
      <c r="AS146" s="144"/>
      <c r="AT146" s="144"/>
      <c r="AU146" s="144"/>
      <c r="AV146" s="144"/>
      <c r="AW146" s="144"/>
      <c r="AX146" s="144"/>
      <c r="AY146" s="144"/>
      <c r="AZ146" s="144"/>
      <c r="BA146" s="144"/>
      <c r="BB146" s="144"/>
      <c r="BC146" s="144"/>
      <c r="BD146" s="144"/>
      <c r="BE146" s="144"/>
      <c r="BF146" s="144"/>
    </row>
    <row r="147" spans="1:58" hidden="1">
      <c r="A147" s="143" t="s">
        <v>912</v>
      </c>
      <c r="B147" s="143" t="s">
        <v>951</v>
      </c>
      <c r="C147" s="144">
        <v>31</v>
      </c>
      <c r="D147" s="144">
        <v>28</v>
      </c>
      <c r="E147" s="144">
        <v>27</v>
      </c>
      <c r="F147" s="144">
        <v>24</v>
      </c>
      <c r="G147" s="144">
        <v>23</v>
      </c>
      <c r="H147" s="144">
        <v>19</v>
      </c>
      <c r="I147" s="144">
        <v>18</v>
      </c>
      <c r="J147" s="144">
        <v>17</v>
      </c>
      <c r="K147" s="144">
        <v>15</v>
      </c>
      <c r="L147" s="144">
        <v>14</v>
      </c>
      <c r="M147" s="144">
        <v>14</v>
      </c>
      <c r="N147" s="144">
        <v>14</v>
      </c>
      <c r="O147" s="144">
        <v>13</v>
      </c>
      <c r="P147" s="144">
        <v>13</v>
      </c>
      <c r="Q147" s="145">
        <v>79.63</v>
      </c>
      <c r="R147" s="145">
        <v>105.35</v>
      </c>
      <c r="S147" s="145">
        <v>75.430000000000007</v>
      </c>
      <c r="T147" s="145">
        <v>89.26</v>
      </c>
      <c r="U147" s="145">
        <v>86.98</v>
      </c>
      <c r="V147" s="145">
        <v>49.13</v>
      </c>
      <c r="W147" s="145">
        <v>53.35</v>
      </c>
      <c r="X147" s="145">
        <v>52.06</v>
      </c>
      <c r="Y147" s="145">
        <v>52.33</v>
      </c>
      <c r="Z147" s="145">
        <v>49.46</v>
      </c>
      <c r="AA147" s="145">
        <v>52.71</v>
      </c>
      <c r="AB147" s="145">
        <v>52.71</v>
      </c>
      <c r="AC147" s="145">
        <v>56.31</v>
      </c>
      <c r="AD147" s="145">
        <v>57.69</v>
      </c>
      <c r="AE147" s="144">
        <v>2468.6718462823701</v>
      </c>
      <c r="AF147" s="144">
        <v>2949.87575757576</v>
      </c>
      <c r="AG147" s="144">
        <v>2036.5097402597401</v>
      </c>
      <c r="AH147" s="144">
        <v>2142.1608421711699</v>
      </c>
      <c r="AI147" s="144">
        <v>2000.6525821596299</v>
      </c>
      <c r="AJ147" s="144">
        <v>933.5</v>
      </c>
      <c r="AK147" s="144">
        <v>960.27499999999998</v>
      </c>
      <c r="AL147" s="144">
        <v>885.06666666666695</v>
      </c>
      <c r="AM147" s="144">
        <v>785</v>
      </c>
      <c r="AN147" s="144">
        <v>692.5</v>
      </c>
      <c r="AO147" s="144">
        <v>738</v>
      </c>
      <c r="AP147" s="144">
        <v>738</v>
      </c>
      <c r="AQ147" s="144">
        <v>732</v>
      </c>
      <c r="AR147" s="144">
        <v>750</v>
      </c>
      <c r="AS147" s="144"/>
      <c r="AT147" s="144"/>
      <c r="AU147" s="144"/>
      <c r="AV147" s="144"/>
      <c r="AW147" s="144"/>
      <c r="AX147" s="144"/>
      <c r="AY147" s="144"/>
      <c r="AZ147" s="144"/>
      <c r="BA147" s="144"/>
      <c r="BB147" s="144"/>
      <c r="BC147" s="144"/>
      <c r="BD147" s="144"/>
      <c r="BE147" s="144"/>
      <c r="BF147" s="144"/>
    </row>
    <row r="148" spans="1:58" hidden="1">
      <c r="A148" s="143" t="s">
        <v>912</v>
      </c>
      <c r="B148" s="143" t="s">
        <v>952</v>
      </c>
      <c r="C148" s="144">
        <v>175</v>
      </c>
      <c r="D148" s="144">
        <v>189</v>
      </c>
      <c r="E148" s="144">
        <v>203</v>
      </c>
      <c r="F148" s="144">
        <v>217</v>
      </c>
      <c r="G148" s="144">
        <v>223</v>
      </c>
      <c r="H148" s="144">
        <v>248</v>
      </c>
      <c r="I148" s="144">
        <v>252</v>
      </c>
      <c r="J148" s="144">
        <v>265</v>
      </c>
      <c r="K148" s="144">
        <v>275</v>
      </c>
      <c r="L148" s="144">
        <v>283</v>
      </c>
      <c r="M148" s="144">
        <v>289</v>
      </c>
      <c r="N148" s="144">
        <v>289</v>
      </c>
      <c r="O148" s="144">
        <v>281</v>
      </c>
      <c r="P148" s="144">
        <v>268</v>
      </c>
      <c r="Q148" s="145">
        <v>98.9</v>
      </c>
      <c r="R148" s="145">
        <v>114.95</v>
      </c>
      <c r="S148" s="145">
        <v>86.03</v>
      </c>
      <c r="T148" s="145">
        <v>100.83</v>
      </c>
      <c r="U148" s="145">
        <v>115.64</v>
      </c>
      <c r="V148" s="145">
        <v>110.88</v>
      </c>
      <c r="W148" s="145">
        <v>120.72</v>
      </c>
      <c r="X148" s="145">
        <v>120.38</v>
      </c>
      <c r="Y148" s="145">
        <v>93.3</v>
      </c>
      <c r="Z148" s="145">
        <v>116.19</v>
      </c>
      <c r="AA148" s="145">
        <v>98.59</v>
      </c>
      <c r="AB148" s="145">
        <v>112.45</v>
      </c>
      <c r="AC148" s="145">
        <v>118.21</v>
      </c>
      <c r="AD148" s="145">
        <v>118.29</v>
      </c>
      <c r="AE148" s="144">
        <v>17307.494628978799</v>
      </c>
      <c r="AF148" s="144">
        <v>21725.5740309885</v>
      </c>
      <c r="AG148" s="144">
        <v>17463.4429203326</v>
      </c>
      <c r="AH148" s="144">
        <v>21879.4213920519</v>
      </c>
      <c r="AI148" s="144">
        <v>25788.7323862919</v>
      </c>
      <c r="AJ148" s="144">
        <v>27497.528080370899</v>
      </c>
      <c r="AK148" s="144">
        <v>30421.2949459095</v>
      </c>
      <c r="AL148" s="144">
        <v>31899.9963377364</v>
      </c>
      <c r="AM148" s="144">
        <v>25658.543945887701</v>
      </c>
      <c r="AN148" s="144">
        <v>32882.743150173097</v>
      </c>
      <c r="AO148" s="144">
        <v>28493.739644970399</v>
      </c>
      <c r="AP148" s="144">
        <v>32498.3637747336</v>
      </c>
      <c r="AQ148" s="144">
        <v>33217.769402985097</v>
      </c>
      <c r="AR148" s="144">
        <v>31702</v>
      </c>
      <c r="AS148" s="144"/>
      <c r="AT148" s="144"/>
      <c r="AU148" s="144"/>
      <c r="AV148" s="144"/>
      <c r="AW148" s="144"/>
      <c r="AX148" s="144"/>
      <c r="AY148" s="144"/>
      <c r="AZ148" s="144"/>
      <c r="BA148" s="144"/>
      <c r="BB148" s="144"/>
      <c r="BC148" s="144"/>
      <c r="BD148" s="144"/>
      <c r="BE148" s="144"/>
      <c r="BF148" s="144"/>
    </row>
    <row r="149" spans="1:58" hidden="1">
      <c r="A149" s="143" t="s">
        <v>912</v>
      </c>
      <c r="B149" s="143" t="s">
        <v>953</v>
      </c>
      <c r="C149" s="144">
        <v>206</v>
      </c>
      <c r="D149" s="144">
        <v>217</v>
      </c>
      <c r="E149" s="144">
        <v>230</v>
      </c>
      <c r="F149" s="144">
        <v>241</v>
      </c>
      <c r="G149" s="144">
        <v>246</v>
      </c>
      <c r="H149" s="144">
        <v>267</v>
      </c>
      <c r="I149" s="144">
        <v>270</v>
      </c>
      <c r="J149" s="144">
        <v>282</v>
      </c>
      <c r="K149" s="144">
        <v>290</v>
      </c>
      <c r="L149" s="144">
        <v>297</v>
      </c>
      <c r="M149" s="144">
        <v>303</v>
      </c>
      <c r="N149" s="144">
        <v>303</v>
      </c>
      <c r="O149" s="144">
        <v>294</v>
      </c>
      <c r="P149" s="144">
        <v>281</v>
      </c>
      <c r="Q149" s="145">
        <v>96</v>
      </c>
      <c r="R149" s="145">
        <v>113.71</v>
      </c>
      <c r="S149" s="145">
        <v>84.78</v>
      </c>
      <c r="T149" s="145">
        <v>99.67</v>
      </c>
      <c r="U149" s="145">
        <v>112.96</v>
      </c>
      <c r="V149" s="145">
        <v>106.48</v>
      </c>
      <c r="W149" s="145">
        <v>116.23</v>
      </c>
      <c r="X149" s="145">
        <v>116.26</v>
      </c>
      <c r="Y149" s="145">
        <v>91.18</v>
      </c>
      <c r="Z149" s="145">
        <v>113.05</v>
      </c>
      <c r="AA149" s="145">
        <v>96.47</v>
      </c>
      <c r="AB149" s="145">
        <v>109.69</v>
      </c>
      <c r="AC149" s="145">
        <v>115.48</v>
      </c>
      <c r="AD149" s="145">
        <v>115.49</v>
      </c>
      <c r="AE149" s="144">
        <v>19776.1664752611</v>
      </c>
      <c r="AF149" s="144">
        <v>24675.4497885643</v>
      </c>
      <c r="AG149" s="144">
        <v>19499.952660592298</v>
      </c>
      <c r="AH149" s="144">
        <v>24021.582234222999</v>
      </c>
      <c r="AI149" s="144">
        <v>27789.384968451599</v>
      </c>
      <c r="AJ149" s="144">
        <v>28431.028080370899</v>
      </c>
      <c r="AK149" s="144">
        <v>31381.569945909501</v>
      </c>
      <c r="AL149" s="144">
        <v>32785.063004403099</v>
      </c>
      <c r="AM149" s="144">
        <v>26443.543945887701</v>
      </c>
      <c r="AN149" s="144">
        <v>33575.243150173097</v>
      </c>
      <c r="AO149" s="144">
        <v>29231.739644970399</v>
      </c>
      <c r="AP149" s="144">
        <v>33236.363774733603</v>
      </c>
      <c r="AQ149" s="144">
        <v>33949.769402985097</v>
      </c>
      <c r="AR149" s="144">
        <v>32452</v>
      </c>
      <c r="AS149" s="144"/>
      <c r="AT149" s="144"/>
      <c r="AU149" s="144"/>
      <c r="AV149" s="144"/>
      <c r="AW149" s="144"/>
      <c r="AX149" s="144"/>
      <c r="AY149" s="144"/>
      <c r="AZ149" s="144"/>
      <c r="BA149" s="144"/>
      <c r="BB149" s="144"/>
      <c r="BC149" s="144"/>
      <c r="BD149" s="144"/>
      <c r="BE149" s="144"/>
      <c r="BF149" s="144"/>
    </row>
    <row r="150" spans="1:58" hidden="1">
      <c r="A150" s="143" t="s">
        <v>912</v>
      </c>
      <c r="B150" s="143" t="s">
        <v>954</v>
      </c>
      <c r="C150" s="144">
        <v>11</v>
      </c>
      <c r="D150" s="144">
        <v>12</v>
      </c>
      <c r="E150" s="144">
        <v>15</v>
      </c>
      <c r="F150" s="144">
        <v>17</v>
      </c>
      <c r="G150" s="144">
        <v>20</v>
      </c>
      <c r="H150" s="144">
        <v>23</v>
      </c>
      <c r="I150" s="144">
        <v>21</v>
      </c>
      <c r="J150" s="144">
        <v>24</v>
      </c>
      <c r="K150" s="144">
        <v>27</v>
      </c>
      <c r="L150" s="144">
        <v>30</v>
      </c>
      <c r="M150" s="144">
        <v>31</v>
      </c>
      <c r="N150" s="144">
        <v>31</v>
      </c>
      <c r="O150" s="144">
        <v>31</v>
      </c>
      <c r="P150" s="144">
        <v>30</v>
      </c>
      <c r="Q150" s="145">
        <v>453.36</v>
      </c>
      <c r="R150" s="145">
        <v>387.08</v>
      </c>
      <c r="S150" s="145">
        <v>423.87</v>
      </c>
      <c r="T150" s="145">
        <v>413.94</v>
      </c>
      <c r="U150" s="145">
        <v>417.15</v>
      </c>
      <c r="V150" s="145">
        <v>620.42999999999995</v>
      </c>
      <c r="W150" s="145">
        <v>622.24</v>
      </c>
      <c r="X150" s="145">
        <v>772.21</v>
      </c>
      <c r="Y150" s="145">
        <v>629</v>
      </c>
      <c r="Z150" s="145">
        <v>438.67</v>
      </c>
      <c r="AA150" s="145">
        <v>683.94</v>
      </c>
      <c r="AB150" s="145">
        <v>699.35</v>
      </c>
      <c r="AC150" s="145">
        <v>588.48</v>
      </c>
      <c r="AD150" s="145">
        <v>474.47</v>
      </c>
      <c r="AE150" s="144">
        <v>4987</v>
      </c>
      <c r="AF150" s="144">
        <v>4645</v>
      </c>
      <c r="AG150" s="144">
        <v>6358</v>
      </c>
      <c r="AH150" s="144">
        <v>7037</v>
      </c>
      <c r="AI150" s="144">
        <v>8343</v>
      </c>
      <c r="AJ150" s="144">
        <v>14270</v>
      </c>
      <c r="AK150" s="144">
        <v>13067</v>
      </c>
      <c r="AL150" s="144">
        <v>18533</v>
      </c>
      <c r="AM150" s="144">
        <v>16983</v>
      </c>
      <c r="AN150" s="144">
        <v>13160</v>
      </c>
      <c r="AO150" s="144">
        <v>21202</v>
      </c>
      <c r="AP150" s="144">
        <v>21680</v>
      </c>
      <c r="AQ150" s="144">
        <v>18243</v>
      </c>
      <c r="AR150" s="144">
        <v>14234</v>
      </c>
      <c r="AS150" s="144"/>
      <c r="AT150" s="144"/>
      <c r="AU150" s="144"/>
      <c r="AV150" s="144"/>
      <c r="AW150" s="144"/>
      <c r="AX150" s="144"/>
      <c r="AY150" s="144"/>
      <c r="AZ150" s="144"/>
      <c r="BA150" s="144"/>
      <c r="BB150" s="144"/>
      <c r="BC150" s="144"/>
      <c r="BD150" s="144"/>
      <c r="BE150" s="144"/>
      <c r="BF150" s="144"/>
    </row>
    <row r="151" spans="1:58" hidden="1">
      <c r="A151" s="143" t="s">
        <v>912</v>
      </c>
      <c r="B151" s="143" t="s">
        <v>955</v>
      </c>
      <c r="C151" s="144">
        <v>0</v>
      </c>
      <c r="D151" s="144">
        <v>0</v>
      </c>
      <c r="E151" s="144">
        <v>0</v>
      </c>
      <c r="F151" s="144">
        <v>0</v>
      </c>
      <c r="G151" s="144">
        <v>0</v>
      </c>
      <c r="H151" s="144">
        <v>0</v>
      </c>
      <c r="I151" s="144">
        <v>0</v>
      </c>
      <c r="J151" s="144">
        <v>0</v>
      </c>
      <c r="K151" s="144">
        <v>0</v>
      </c>
      <c r="L151" s="144">
        <v>0</v>
      </c>
      <c r="M151" s="144">
        <v>0</v>
      </c>
      <c r="N151" s="144">
        <v>0</v>
      </c>
      <c r="O151" s="144">
        <v>0</v>
      </c>
      <c r="P151" s="144">
        <v>0</v>
      </c>
      <c r="Q151" s="145"/>
      <c r="R151" s="145"/>
      <c r="S151" s="145"/>
      <c r="T151" s="145"/>
      <c r="U151" s="145"/>
      <c r="V151" s="145"/>
      <c r="W151" s="145"/>
      <c r="X151" s="145"/>
      <c r="Y151" s="145"/>
      <c r="Z151" s="145"/>
      <c r="AA151" s="145"/>
      <c r="AB151" s="145"/>
      <c r="AC151" s="145"/>
      <c r="AD151" s="145"/>
      <c r="AE151" s="144">
        <v>0</v>
      </c>
      <c r="AF151" s="144">
        <v>0</v>
      </c>
      <c r="AG151" s="144">
        <v>0</v>
      </c>
      <c r="AH151" s="144">
        <v>0</v>
      </c>
      <c r="AI151" s="144">
        <v>0</v>
      </c>
      <c r="AJ151" s="144">
        <v>0</v>
      </c>
      <c r="AK151" s="144">
        <v>0</v>
      </c>
      <c r="AL151" s="144">
        <v>0</v>
      </c>
      <c r="AM151" s="144">
        <v>0</v>
      </c>
      <c r="AN151" s="144">
        <v>0</v>
      </c>
      <c r="AO151" s="144">
        <v>0</v>
      </c>
      <c r="AP151" s="144">
        <v>0</v>
      </c>
      <c r="AQ151" s="144">
        <v>0</v>
      </c>
      <c r="AR151" s="144">
        <v>0</v>
      </c>
      <c r="AS151" s="144"/>
      <c r="AT151" s="144"/>
      <c r="AU151" s="144"/>
      <c r="AV151" s="144"/>
      <c r="AW151" s="144"/>
      <c r="AX151" s="144"/>
      <c r="AY151" s="144"/>
      <c r="AZ151" s="144"/>
      <c r="BA151" s="144"/>
      <c r="BB151" s="144"/>
      <c r="BC151" s="144"/>
      <c r="BD151" s="144"/>
      <c r="BE151" s="144"/>
      <c r="BF151" s="144"/>
    </row>
    <row r="152" spans="1:58" hidden="1">
      <c r="A152" s="143" t="s">
        <v>912</v>
      </c>
      <c r="B152" s="143" t="s">
        <v>956</v>
      </c>
      <c r="C152" s="144">
        <v>6</v>
      </c>
      <c r="D152" s="144">
        <v>6</v>
      </c>
      <c r="E152" s="144">
        <v>6</v>
      </c>
      <c r="F152" s="144">
        <v>6</v>
      </c>
      <c r="G152" s="144">
        <v>6</v>
      </c>
      <c r="H152" s="144">
        <v>6</v>
      </c>
      <c r="I152" s="144">
        <v>6</v>
      </c>
      <c r="J152" s="144">
        <v>6</v>
      </c>
      <c r="K152" s="144">
        <v>6</v>
      </c>
      <c r="L152" s="144">
        <v>6</v>
      </c>
      <c r="M152" s="144">
        <v>6</v>
      </c>
      <c r="N152" s="144">
        <v>6</v>
      </c>
      <c r="O152" s="144">
        <v>6</v>
      </c>
      <c r="P152" s="144">
        <v>6</v>
      </c>
      <c r="Q152" s="145">
        <v>1200</v>
      </c>
      <c r="R152" s="145">
        <v>1200</v>
      </c>
      <c r="S152" s="145">
        <v>1200</v>
      </c>
      <c r="T152" s="145">
        <v>1200</v>
      </c>
      <c r="U152" s="145">
        <v>1200</v>
      </c>
      <c r="V152" s="145">
        <v>1200</v>
      </c>
      <c r="W152" s="145">
        <v>800</v>
      </c>
      <c r="X152" s="145">
        <v>1200</v>
      </c>
      <c r="Y152" s="145">
        <v>1200</v>
      </c>
      <c r="Z152" s="145">
        <v>1200</v>
      </c>
      <c r="AA152" s="145">
        <v>1200</v>
      </c>
      <c r="AB152" s="145">
        <v>1200</v>
      </c>
      <c r="AC152" s="145">
        <v>1200</v>
      </c>
      <c r="AD152" s="145">
        <v>150</v>
      </c>
      <c r="AE152" s="144">
        <v>7200</v>
      </c>
      <c r="AF152" s="144">
        <v>7200</v>
      </c>
      <c r="AG152" s="144">
        <v>7200</v>
      </c>
      <c r="AH152" s="144">
        <v>7200</v>
      </c>
      <c r="AI152" s="144">
        <v>7200</v>
      </c>
      <c r="AJ152" s="144">
        <v>7200</v>
      </c>
      <c r="AK152" s="144">
        <v>4800</v>
      </c>
      <c r="AL152" s="144">
        <v>7200</v>
      </c>
      <c r="AM152" s="144">
        <v>7200</v>
      </c>
      <c r="AN152" s="144">
        <v>7200</v>
      </c>
      <c r="AO152" s="144">
        <v>7200</v>
      </c>
      <c r="AP152" s="144">
        <v>7200</v>
      </c>
      <c r="AQ152" s="144">
        <v>7200</v>
      </c>
      <c r="AR152" s="144">
        <v>900</v>
      </c>
      <c r="AS152" s="144"/>
      <c r="AT152" s="144"/>
      <c r="AU152" s="144"/>
      <c r="AV152" s="144"/>
      <c r="AW152" s="144"/>
      <c r="AX152" s="144"/>
      <c r="AY152" s="144"/>
      <c r="AZ152" s="144"/>
      <c r="BA152" s="144"/>
      <c r="BB152" s="144"/>
      <c r="BC152" s="144"/>
      <c r="BD152" s="144"/>
      <c r="BE152" s="144"/>
      <c r="BF152" s="144"/>
    </row>
    <row r="153" spans="1:58" hidden="1">
      <c r="A153" s="143" t="s">
        <v>912</v>
      </c>
      <c r="B153" s="143" t="s">
        <v>957</v>
      </c>
      <c r="C153" s="144">
        <v>58</v>
      </c>
      <c r="D153" s="144">
        <v>57</v>
      </c>
      <c r="E153" s="144">
        <v>61</v>
      </c>
      <c r="F153" s="144">
        <v>63</v>
      </c>
      <c r="G153" s="144">
        <v>62</v>
      </c>
      <c r="H153" s="144">
        <v>63</v>
      </c>
      <c r="I153" s="144">
        <v>70</v>
      </c>
      <c r="J153" s="144">
        <v>76</v>
      </c>
      <c r="K153" s="144">
        <v>80</v>
      </c>
      <c r="L153" s="144">
        <v>79</v>
      </c>
      <c r="M153" s="144">
        <v>79</v>
      </c>
      <c r="N153" s="144">
        <v>81</v>
      </c>
      <c r="O153" s="144">
        <v>81</v>
      </c>
      <c r="P153" s="144">
        <v>81</v>
      </c>
      <c r="Q153" s="145">
        <v>2735.98</v>
      </c>
      <c r="R153" s="145">
        <v>2820</v>
      </c>
      <c r="S153" s="145">
        <v>2510</v>
      </c>
      <c r="T153" s="145">
        <v>2544</v>
      </c>
      <c r="U153" s="145">
        <v>2347.58</v>
      </c>
      <c r="V153" s="145">
        <v>2760</v>
      </c>
      <c r="W153" s="145">
        <v>2710</v>
      </c>
      <c r="X153" s="145">
        <v>2760</v>
      </c>
      <c r="Y153" s="145">
        <v>2500</v>
      </c>
      <c r="Z153" s="145">
        <v>2470</v>
      </c>
      <c r="AA153" s="145">
        <v>2520</v>
      </c>
      <c r="AB153" s="145">
        <v>2520</v>
      </c>
      <c r="AC153" s="145">
        <v>2185</v>
      </c>
      <c r="AD153" s="145">
        <v>2255.09</v>
      </c>
      <c r="AE153" s="144">
        <v>158687</v>
      </c>
      <c r="AF153" s="144">
        <v>160740</v>
      </c>
      <c r="AG153" s="144">
        <v>153110</v>
      </c>
      <c r="AH153" s="144">
        <v>160272</v>
      </c>
      <c r="AI153" s="144">
        <v>145550</v>
      </c>
      <c r="AJ153" s="144">
        <v>173880</v>
      </c>
      <c r="AK153" s="144">
        <v>189700</v>
      </c>
      <c r="AL153" s="144">
        <v>209760</v>
      </c>
      <c r="AM153" s="144">
        <v>200000</v>
      </c>
      <c r="AN153" s="144">
        <v>195130</v>
      </c>
      <c r="AO153" s="144">
        <v>199080</v>
      </c>
      <c r="AP153" s="144">
        <v>204120</v>
      </c>
      <c r="AQ153" s="144">
        <v>176985</v>
      </c>
      <c r="AR153" s="144">
        <v>182662</v>
      </c>
      <c r="AS153" s="144"/>
      <c r="AT153" s="144"/>
      <c r="AU153" s="144"/>
      <c r="AV153" s="144"/>
      <c r="AW153" s="144"/>
      <c r="AX153" s="144"/>
      <c r="AY153" s="144"/>
      <c r="AZ153" s="144"/>
      <c r="BA153" s="144"/>
      <c r="BB153" s="144"/>
      <c r="BC153" s="144"/>
      <c r="BD153" s="144"/>
      <c r="BE153" s="144"/>
      <c r="BF153" s="144"/>
    </row>
    <row r="154" spans="1:58" hidden="1">
      <c r="A154" s="143" t="s">
        <v>912</v>
      </c>
      <c r="B154" s="143" t="s">
        <v>958</v>
      </c>
      <c r="C154" s="144">
        <v>64</v>
      </c>
      <c r="D154" s="144">
        <v>63</v>
      </c>
      <c r="E154" s="144">
        <v>67</v>
      </c>
      <c r="F154" s="144">
        <v>69</v>
      </c>
      <c r="G154" s="144">
        <v>68</v>
      </c>
      <c r="H154" s="144">
        <v>69</v>
      </c>
      <c r="I154" s="144">
        <v>76</v>
      </c>
      <c r="J154" s="144">
        <v>82</v>
      </c>
      <c r="K154" s="144">
        <v>86</v>
      </c>
      <c r="L154" s="144">
        <v>85</v>
      </c>
      <c r="M154" s="144">
        <v>85</v>
      </c>
      <c r="N154" s="144">
        <v>87</v>
      </c>
      <c r="O154" s="144">
        <v>87</v>
      </c>
      <c r="P154" s="144">
        <v>87</v>
      </c>
      <c r="Q154" s="145">
        <v>2591.98</v>
      </c>
      <c r="R154" s="145">
        <v>2665.71</v>
      </c>
      <c r="S154" s="145">
        <v>2392.69</v>
      </c>
      <c r="T154" s="145">
        <v>2427.13</v>
      </c>
      <c r="U154" s="145">
        <v>2246.3200000000002</v>
      </c>
      <c r="V154" s="145">
        <v>2624.35</v>
      </c>
      <c r="W154" s="145">
        <v>2559.21</v>
      </c>
      <c r="X154" s="145">
        <v>2645.85</v>
      </c>
      <c r="Y154" s="145">
        <v>2409.3000000000002</v>
      </c>
      <c r="Z154" s="145">
        <v>2380.35</v>
      </c>
      <c r="AA154" s="145">
        <v>2426.8200000000002</v>
      </c>
      <c r="AB154" s="145">
        <v>2428.9699999999998</v>
      </c>
      <c r="AC154" s="145">
        <v>2117.0700000000002</v>
      </c>
      <c r="AD154" s="145">
        <v>2109.91</v>
      </c>
      <c r="AE154" s="144">
        <v>165887</v>
      </c>
      <c r="AF154" s="144">
        <v>167940</v>
      </c>
      <c r="AG154" s="144">
        <v>160310</v>
      </c>
      <c r="AH154" s="144">
        <v>167472</v>
      </c>
      <c r="AI154" s="144">
        <v>152750</v>
      </c>
      <c r="AJ154" s="144">
        <v>181080</v>
      </c>
      <c r="AK154" s="144">
        <v>194500</v>
      </c>
      <c r="AL154" s="144">
        <v>216960</v>
      </c>
      <c r="AM154" s="144">
        <v>207200</v>
      </c>
      <c r="AN154" s="144">
        <v>202330</v>
      </c>
      <c r="AO154" s="144">
        <v>206280</v>
      </c>
      <c r="AP154" s="144">
        <v>211320</v>
      </c>
      <c r="AQ154" s="144">
        <v>184185</v>
      </c>
      <c r="AR154" s="144">
        <v>183562</v>
      </c>
      <c r="AS154" s="144"/>
      <c r="AT154" s="144"/>
      <c r="AU154" s="144"/>
      <c r="AV154" s="144"/>
      <c r="AW154" s="144"/>
      <c r="AX154" s="144"/>
      <c r="AY154" s="144"/>
      <c r="AZ154" s="144"/>
      <c r="BA154" s="144"/>
      <c r="BB154" s="144"/>
      <c r="BC154" s="144"/>
      <c r="BD154" s="144"/>
      <c r="BE154" s="144"/>
      <c r="BF154" s="144"/>
    </row>
    <row r="155" spans="1:58" hidden="1">
      <c r="A155" s="143" t="s">
        <v>912</v>
      </c>
      <c r="B155" s="143" t="s">
        <v>959</v>
      </c>
      <c r="C155" s="144">
        <v>0</v>
      </c>
      <c r="D155" s="144">
        <v>0</v>
      </c>
      <c r="E155" s="144">
        <v>0</v>
      </c>
      <c r="F155" s="144">
        <v>0</v>
      </c>
      <c r="G155" s="144">
        <v>0</v>
      </c>
      <c r="H155" s="144">
        <v>0</v>
      </c>
      <c r="I155" s="144">
        <v>0</v>
      </c>
      <c r="J155" s="144">
        <v>0</v>
      </c>
      <c r="K155" s="144">
        <v>0</v>
      </c>
      <c r="L155" s="144">
        <v>0</v>
      </c>
      <c r="M155" s="144">
        <v>0</v>
      </c>
      <c r="N155" s="144">
        <v>0</v>
      </c>
      <c r="O155" s="144">
        <v>0</v>
      </c>
      <c r="P155" s="144">
        <v>0</v>
      </c>
      <c r="Q155" s="145"/>
      <c r="R155" s="145"/>
      <c r="S155" s="145"/>
      <c r="T155" s="145"/>
      <c r="U155" s="145"/>
      <c r="V155" s="145"/>
      <c r="W155" s="145"/>
      <c r="X155" s="145"/>
      <c r="Y155" s="145"/>
      <c r="Z155" s="145"/>
      <c r="AA155" s="145"/>
      <c r="AB155" s="145"/>
      <c r="AC155" s="145"/>
      <c r="AD155" s="145"/>
      <c r="AE155" s="144">
        <v>0</v>
      </c>
      <c r="AF155" s="144">
        <v>0</v>
      </c>
      <c r="AG155" s="144">
        <v>0</v>
      </c>
      <c r="AH155" s="144">
        <v>0</v>
      </c>
      <c r="AI155" s="144">
        <v>0</v>
      </c>
      <c r="AJ155" s="144">
        <v>0</v>
      </c>
      <c r="AK155" s="144">
        <v>0</v>
      </c>
      <c r="AL155" s="144">
        <v>0</v>
      </c>
      <c r="AM155" s="144">
        <v>0</v>
      </c>
      <c r="AN155" s="144">
        <v>0</v>
      </c>
      <c r="AO155" s="144">
        <v>0</v>
      </c>
      <c r="AP155" s="144">
        <v>0</v>
      </c>
      <c r="AQ155" s="144">
        <v>0</v>
      </c>
      <c r="AR155" s="144">
        <v>0</v>
      </c>
      <c r="AS155" s="144"/>
      <c r="AT155" s="144"/>
      <c r="AU155" s="144"/>
      <c r="AV155" s="144"/>
      <c r="AW155" s="144"/>
      <c r="AX155" s="144"/>
      <c r="AY155" s="144"/>
      <c r="AZ155" s="144"/>
      <c r="BA155" s="144"/>
      <c r="BB155" s="144"/>
      <c r="BC155" s="144"/>
      <c r="BD155" s="144"/>
      <c r="BE155" s="144"/>
      <c r="BF155" s="144"/>
    </row>
    <row r="156" spans="1:58" hidden="1">
      <c r="A156" s="143" t="s">
        <v>912</v>
      </c>
      <c r="B156" s="143" t="s">
        <v>960</v>
      </c>
      <c r="C156" s="144">
        <v>210</v>
      </c>
      <c r="D156" s="144">
        <v>219</v>
      </c>
      <c r="E156" s="144">
        <v>227</v>
      </c>
      <c r="F156" s="144">
        <v>234</v>
      </c>
      <c r="G156" s="144">
        <v>240</v>
      </c>
      <c r="H156" s="144">
        <v>245</v>
      </c>
      <c r="I156" s="144">
        <v>262</v>
      </c>
      <c r="J156" s="144">
        <v>268</v>
      </c>
      <c r="K156" s="144">
        <v>308</v>
      </c>
      <c r="L156" s="144">
        <v>330</v>
      </c>
      <c r="M156" s="144">
        <v>380</v>
      </c>
      <c r="N156" s="144">
        <v>380</v>
      </c>
      <c r="O156" s="144">
        <v>337</v>
      </c>
      <c r="P156" s="144">
        <v>371</v>
      </c>
      <c r="Q156" s="145">
        <v>437.91</v>
      </c>
      <c r="R156" s="145">
        <v>446.12</v>
      </c>
      <c r="S156" s="145">
        <v>433.93</v>
      </c>
      <c r="T156" s="145">
        <v>405.59</v>
      </c>
      <c r="U156" s="145">
        <v>381.07</v>
      </c>
      <c r="V156" s="145">
        <v>371.83</v>
      </c>
      <c r="W156" s="145">
        <v>368.67</v>
      </c>
      <c r="X156" s="145">
        <v>431.98</v>
      </c>
      <c r="Y156" s="145">
        <v>298.11</v>
      </c>
      <c r="Z156" s="145">
        <v>393.64</v>
      </c>
      <c r="AA156" s="145">
        <v>375.33</v>
      </c>
      <c r="AB156" s="145">
        <v>388.17</v>
      </c>
      <c r="AC156" s="145">
        <v>418.92</v>
      </c>
      <c r="AD156" s="145">
        <v>258.54000000000002</v>
      </c>
      <c r="AE156" s="144">
        <v>91962</v>
      </c>
      <c r="AF156" s="144">
        <v>97701</v>
      </c>
      <c r="AG156" s="144">
        <v>98502</v>
      </c>
      <c r="AH156" s="144">
        <v>94909</v>
      </c>
      <c r="AI156" s="144">
        <v>91457</v>
      </c>
      <c r="AJ156" s="144">
        <v>91099</v>
      </c>
      <c r="AK156" s="144">
        <v>96592</v>
      </c>
      <c r="AL156" s="144">
        <v>115771</v>
      </c>
      <c r="AM156" s="144">
        <v>91819</v>
      </c>
      <c r="AN156" s="144">
        <v>129900</v>
      </c>
      <c r="AO156" s="144">
        <v>142625</v>
      </c>
      <c r="AP156" s="144">
        <v>147503</v>
      </c>
      <c r="AQ156" s="144">
        <v>141175</v>
      </c>
      <c r="AR156" s="144">
        <v>95919</v>
      </c>
      <c r="AS156" s="144"/>
      <c r="AT156" s="144"/>
      <c r="AU156" s="144"/>
      <c r="AV156" s="144"/>
      <c r="AW156" s="144"/>
      <c r="AX156" s="144"/>
      <c r="AY156" s="144"/>
      <c r="AZ156" s="144"/>
      <c r="BA156" s="144"/>
      <c r="BB156" s="144"/>
      <c r="BC156" s="144"/>
      <c r="BD156" s="144"/>
      <c r="BE156" s="144"/>
      <c r="BF156" s="144"/>
    </row>
    <row r="157" spans="1:58" hidden="1">
      <c r="A157" s="143" t="s">
        <v>912</v>
      </c>
      <c r="B157" s="143" t="s">
        <v>961</v>
      </c>
      <c r="C157" s="144">
        <v>0</v>
      </c>
      <c r="D157" s="144">
        <v>0</v>
      </c>
      <c r="E157" s="144">
        <v>0</v>
      </c>
      <c r="F157" s="144">
        <v>0</v>
      </c>
      <c r="G157" s="144">
        <v>0</v>
      </c>
      <c r="H157" s="144">
        <v>0</v>
      </c>
      <c r="I157" s="144">
        <v>0</v>
      </c>
      <c r="J157" s="144">
        <v>0</v>
      </c>
      <c r="K157" s="144">
        <v>0</v>
      </c>
      <c r="L157" s="144">
        <v>0</v>
      </c>
      <c r="M157" s="144">
        <v>0</v>
      </c>
      <c r="N157" s="144">
        <v>0</v>
      </c>
      <c r="O157" s="144">
        <v>0</v>
      </c>
      <c r="P157" s="144">
        <v>0</v>
      </c>
      <c r="Q157" s="145"/>
      <c r="R157" s="145"/>
      <c r="S157" s="145"/>
      <c r="T157" s="145"/>
      <c r="U157" s="145"/>
      <c r="V157" s="145"/>
      <c r="W157" s="145"/>
      <c r="X157" s="145"/>
      <c r="Y157" s="145"/>
      <c r="Z157" s="145"/>
      <c r="AA157" s="145"/>
      <c r="AB157" s="145"/>
      <c r="AC157" s="145"/>
      <c r="AD157" s="145"/>
      <c r="AE157" s="144">
        <v>0</v>
      </c>
      <c r="AF157" s="144">
        <v>0</v>
      </c>
      <c r="AG157" s="144">
        <v>0</v>
      </c>
      <c r="AH157" s="144">
        <v>0</v>
      </c>
      <c r="AI157" s="144">
        <v>0</v>
      </c>
      <c r="AJ157" s="144">
        <v>0</v>
      </c>
      <c r="AK157" s="144">
        <v>0</v>
      </c>
      <c r="AL157" s="144">
        <v>0</v>
      </c>
      <c r="AM157" s="144">
        <v>0</v>
      </c>
      <c r="AN157" s="144">
        <v>0</v>
      </c>
      <c r="AO157" s="144">
        <v>0</v>
      </c>
      <c r="AP157" s="144">
        <v>0</v>
      </c>
      <c r="AQ157" s="144">
        <v>0</v>
      </c>
      <c r="AR157" s="144">
        <v>0</v>
      </c>
      <c r="AS157" s="144"/>
      <c r="AT157" s="144"/>
      <c r="AU157" s="144"/>
      <c r="AV157" s="144"/>
      <c r="AW157" s="144"/>
      <c r="AX157" s="144"/>
      <c r="AY157" s="144"/>
      <c r="AZ157" s="144"/>
      <c r="BA157" s="144"/>
      <c r="BB157" s="144"/>
      <c r="BC157" s="144"/>
      <c r="BD157" s="144"/>
      <c r="BE157" s="144"/>
      <c r="BF157" s="144"/>
    </row>
    <row r="158" spans="1:58" hidden="1">
      <c r="A158" s="143" t="s">
        <v>912</v>
      </c>
      <c r="B158" s="143" t="s">
        <v>962</v>
      </c>
      <c r="C158" s="144">
        <v>690</v>
      </c>
      <c r="D158" s="144">
        <v>701</v>
      </c>
      <c r="E158" s="144">
        <v>731</v>
      </c>
      <c r="F158" s="144">
        <v>427</v>
      </c>
      <c r="G158" s="144">
        <v>419</v>
      </c>
      <c r="H158" s="144">
        <v>498</v>
      </c>
      <c r="I158" s="144">
        <v>511</v>
      </c>
      <c r="J158" s="144">
        <v>554</v>
      </c>
      <c r="K158" s="144">
        <v>558</v>
      </c>
      <c r="L158" s="144">
        <v>630</v>
      </c>
      <c r="M158" s="144">
        <v>722</v>
      </c>
      <c r="N158" s="144">
        <v>681</v>
      </c>
      <c r="O158" s="144">
        <v>684</v>
      </c>
      <c r="P158" s="144">
        <v>693</v>
      </c>
      <c r="Q158" s="145">
        <v>204.14</v>
      </c>
      <c r="R158" s="145">
        <v>198.14</v>
      </c>
      <c r="S158" s="145">
        <v>209.67</v>
      </c>
      <c r="T158" s="145">
        <v>159.96</v>
      </c>
      <c r="U158" s="145">
        <v>86.48</v>
      </c>
      <c r="V158" s="145">
        <v>190.04</v>
      </c>
      <c r="W158" s="145">
        <v>194.65</v>
      </c>
      <c r="X158" s="145">
        <v>201.27</v>
      </c>
      <c r="Y158" s="145">
        <v>221.39</v>
      </c>
      <c r="Z158" s="145">
        <v>155.01</v>
      </c>
      <c r="AA158" s="145">
        <v>150.63999999999999</v>
      </c>
      <c r="AB158" s="145">
        <v>145.56</v>
      </c>
      <c r="AC158" s="145">
        <v>195.89</v>
      </c>
      <c r="AD158" s="145">
        <v>202.61</v>
      </c>
      <c r="AE158" s="144">
        <v>140854</v>
      </c>
      <c r="AF158" s="144">
        <v>138899</v>
      </c>
      <c r="AG158" s="144">
        <v>153272</v>
      </c>
      <c r="AH158" s="144">
        <v>68304</v>
      </c>
      <c r="AI158" s="144">
        <v>36235</v>
      </c>
      <c r="AJ158" s="144">
        <v>94639</v>
      </c>
      <c r="AK158" s="144">
        <v>99467</v>
      </c>
      <c r="AL158" s="144">
        <v>111506</v>
      </c>
      <c r="AM158" s="144">
        <v>123536</v>
      </c>
      <c r="AN158" s="144">
        <v>97657</v>
      </c>
      <c r="AO158" s="144">
        <v>108765</v>
      </c>
      <c r="AP158" s="144">
        <v>99126</v>
      </c>
      <c r="AQ158" s="144">
        <v>133988</v>
      </c>
      <c r="AR158" s="144">
        <v>140412</v>
      </c>
      <c r="AS158" s="144"/>
      <c r="AT158" s="144"/>
      <c r="AU158" s="144"/>
      <c r="AV158" s="144"/>
      <c r="AW158" s="144"/>
      <c r="AX158" s="144"/>
      <c r="AY158" s="144"/>
      <c r="AZ158" s="144"/>
      <c r="BA158" s="144"/>
      <c r="BB158" s="144"/>
      <c r="BC158" s="144"/>
      <c r="BD158" s="144"/>
      <c r="BE158" s="144"/>
      <c r="BF158" s="144"/>
    </row>
    <row r="159" spans="1:58" hidden="1">
      <c r="A159" s="143" t="s">
        <v>912</v>
      </c>
      <c r="B159" s="143" t="s">
        <v>963</v>
      </c>
      <c r="C159" s="144">
        <v>4</v>
      </c>
      <c r="D159" s="144">
        <v>5</v>
      </c>
      <c r="E159" s="144">
        <v>5</v>
      </c>
      <c r="F159" s="144">
        <v>6</v>
      </c>
      <c r="G159" s="144">
        <v>6</v>
      </c>
      <c r="H159" s="144">
        <v>8</v>
      </c>
      <c r="I159" s="144">
        <v>8</v>
      </c>
      <c r="J159" s="144">
        <v>9</v>
      </c>
      <c r="K159" s="144">
        <v>9</v>
      </c>
      <c r="L159" s="144">
        <v>10</v>
      </c>
      <c r="M159" s="144">
        <v>10</v>
      </c>
      <c r="N159" s="144">
        <v>10</v>
      </c>
      <c r="O159" s="144">
        <v>10</v>
      </c>
      <c r="P159" s="144">
        <v>10</v>
      </c>
      <c r="Q159" s="145">
        <v>248.5</v>
      </c>
      <c r="R159" s="145">
        <v>258</v>
      </c>
      <c r="S159" s="145">
        <v>253.4</v>
      </c>
      <c r="T159" s="145">
        <v>193.33</v>
      </c>
      <c r="U159" s="145">
        <v>126.67</v>
      </c>
      <c r="V159" s="145">
        <v>205</v>
      </c>
      <c r="W159" s="145">
        <v>230.75</v>
      </c>
      <c r="X159" s="145">
        <v>238.44</v>
      </c>
      <c r="Y159" s="145">
        <v>260.33</v>
      </c>
      <c r="Z159" s="145">
        <v>191.7</v>
      </c>
      <c r="AA159" s="145">
        <v>183</v>
      </c>
      <c r="AB159" s="145">
        <v>181.3</v>
      </c>
      <c r="AC159" s="145">
        <v>231</v>
      </c>
      <c r="AD159" s="145">
        <v>214.7</v>
      </c>
      <c r="AE159" s="144">
        <v>994</v>
      </c>
      <c r="AF159" s="144">
        <v>1290</v>
      </c>
      <c r="AG159" s="144">
        <v>1267</v>
      </c>
      <c r="AH159" s="144">
        <v>1160</v>
      </c>
      <c r="AI159" s="144">
        <v>760</v>
      </c>
      <c r="AJ159" s="144">
        <v>1640</v>
      </c>
      <c r="AK159" s="144">
        <v>1846</v>
      </c>
      <c r="AL159" s="144">
        <v>2146</v>
      </c>
      <c r="AM159" s="144">
        <v>2343</v>
      </c>
      <c r="AN159" s="144">
        <v>1917</v>
      </c>
      <c r="AO159" s="144">
        <v>1830</v>
      </c>
      <c r="AP159" s="144">
        <v>1813</v>
      </c>
      <c r="AQ159" s="144">
        <v>2310</v>
      </c>
      <c r="AR159" s="144">
        <v>2147</v>
      </c>
      <c r="AS159" s="144"/>
      <c r="AT159" s="144"/>
      <c r="AU159" s="144"/>
      <c r="AV159" s="144"/>
      <c r="AW159" s="144"/>
      <c r="AX159" s="144"/>
      <c r="AY159" s="144"/>
      <c r="AZ159" s="144"/>
      <c r="BA159" s="144"/>
      <c r="BB159" s="144"/>
      <c r="BC159" s="144"/>
      <c r="BD159" s="144"/>
      <c r="BE159" s="144"/>
      <c r="BF159" s="144"/>
    </row>
    <row r="160" spans="1:58" hidden="1">
      <c r="A160" s="143" t="s">
        <v>912</v>
      </c>
      <c r="B160" s="143" t="s">
        <v>964</v>
      </c>
      <c r="C160" s="144">
        <v>694</v>
      </c>
      <c r="D160" s="144">
        <v>706</v>
      </c>
      <c r="E160" s="144">
        <v>736</v>
      </c>
      <c r="F160" s="144">
        <v>433</v>
      </c>
      <c r="G160" s="144">
        <v>425</v>
      </c>
      <c r="H160" s="144">
        <v>506</v>
      </c>
      <c r="I160" s="144">
        <v>519</v>
      </c>
      <c r="J160" s="144">
        <v>563</v>
      </c>
      <c r="K160" s="144">
        <v>567</v>
      </c>
      <c r="L160" s="144">
        <v>640</v>
      </c>
      <c r="M160" s="144">
        <v>732</v>
      </c>
      <c r="N160" s="144">
        <v>691</v>
      </c>
      <c r="O160" s="144">
        <v>694</v>
      </c>
      <c r="P160" s="144">
        <v>703</v>
      </c>
      <c r="Q160" s="145">
        <v>204.39</v>
      </c>
      <c r="R160" s="145">
        <v>198.57</v>
      </c>
      <c r="S160" s="145">
        <v>209.97</v>
      </c>
      <c r="T160" s="145">
        <v>160.41999999999999</v>
      </c>
      <c r="U160" s="145">
        <v>87.05</v>
      </c>
      <c r="V160" s="145">
        <v>190.27</v>
      </c>
      <c r="W160" s="145">
        <v>195.21</v>
      </c>
      <c r="X160" s="145">
        <v>201.87</v>
      </c>
      <c r="Y160" s="145">
        <v>222.01</v>
      </c>
      <c r="Z160" s="145">
        <v>155.58000000000001</v>
      </c>
      <c r="AA160" s="145">
        <v>151.09</v>
      </c>
      <c r="AB160" s="145">
        <v>146.08000000000001</v>
      </c>
      <c r="AC160" s="145">
        <v>196.39</v>
      </c>
      <c r="AD160" s="145">
        <v>202.79</v>
      </c>
      <c r="AE160" s="144">
        <v>141848</v>
      </c>
      <c r="AF160" s="144">
        <v>140189</v>
      </c>
      <c r="AG160" s="144">
        <v>154539</v>
      </c>
      <c r="AH160" s="144">
        <v>69464</v>
      </c>
      <c r="AI160" s="144">
        <v>36995</v>
      </c>
      <c r="AJ160" s="144">
        <v>96279</v>
      </c>
      <c r="AK160" s="144">
        <v>101313</v>
      </c>
      <c r="AL160" s="144">
        <v>113652</v>
      </c>
      <c r="AM160" s="144">
        <v>125879</v>
      </c>
      <c r="AN160" s="144">
        <v>99574</v>
      </c>
      <c r="AO160" s="144">
        <v>110595</v>
      </c>
      <c r="AP160" s="144">
        <v>100939</v>
      </c>
      <c r="AQ160" s="144">
        <v>136298</v>
      </c>
      <c r="AR160" s="144">
        <v>142559</v>
      </c>
      <c r="AS160" s="144"/>
      <c r="AT160" s="144"/>
      <c r="AU160" s="144"/>
      <c r="AV160" s="144"/>
      <c r="AW160" s="144"/>
      <c r="AX160" s="144"/>
      <c r="AY160" s="144"/>
      <c r="AZ160" s="144"/>
      <c r="BA160" s="144"/>
      <c r="BB160" s="144"/>
      <c r="BC160" s="144"/>
      <c r="BD160" s="144"/>
      <c r="BE160" s="144"/>
      <c r="BF160" s="144"/>
    </row>
    <row r="161" spans="1:58" hidden="1">
      <c r="A161" s="143" t="s">
        <v>912</v>
      </c>
      <c r="B161" s="143" t="s">
        <v>965</v>
      </c>
      <c r="C161" s="144">
        <v>0</v>
      </c>
      <c r="D161" s="144">
        <v>0</v>
      </c>
      <c r="E161" s="144">
        <v>0</v>
      </c>
      <c r="F161" s="144">
        <v>1</v>
      </c>
      <c r="G161" s="144">
        <v>1</v>
      </c>
      <c r="H161" s="144">
        <v>2</v>
      </c>
      <c r="I161" s="144">
        <v>2</v>
      </c>
      <c r="J161" s="144">
        <v>2</v>
      </c>
      <c r="K161" s="144">
        <v>3</v>
      </c>
      <c r="L161" s="144">
        <v>3</v>
      </c>
      <c r="M161" s="144">
        <v>7</v>
      </c>
      <c r="N161" s="144">
        <v>7</v>
      </c>
      <c r="O161" s="144">
        <v>7</v>
      </c>
      <c r="P161" s="144">
        <v>7</v>
      </c>
      <c r="Q161" s="145"/>
      <c r="R161" s="145"/>
      <c r="S161" s="145"/>
      <c r="T161" s="145">
        <v>174</v>
      </c>
      <c r="U161" s="145">
        <v>202</v>
      </c>
      <c r="V161" s="145">
        <v>189</v>
      </c>
      <c r="W161" s="145">
        <v>188</v>
      </c>
      <c r="X161" s="145">
        <v>187</v>
      </c>
      <c r="Y161" s="145">
        <v>190</v>
      </c>
      <c r="Z161" s="145">
        <v>186</v>
      </c>
      <c r="AA161" s="145">
        <v>174</v>
      </c>
      <c r="AB161" s="145">
        <v>174.29</v>
      </c>
      <c r="AC161" s="145">
        <v>171</v>
      </c>
      <c r="AD161" s="145">
        <v>164.71</v>
      </c>
      <c r="AE161" s="144">
        <v>0</v>
      </c>
      <c r="AF161" s="144">
        <v>0</v>
      </c>
      <c r="AG161" s="144">
        <v>0</v>
      </c>
      <c r="AH161" s="144">
        <v>174</v>
      </c>
      <c r="AI161" s="144">
        <v>202</v>
      </c>
      <c r="AJ161" s="144">
        <v>378</v>
      </c>
      <c r="AK161" s="144">
        <v>376</v>
      </c>
      <c r="AL161" s="144">
        <v>374</v>
      </c>
      <c r="AM161" s="144">
        <v>570</v>
      </c>
      <c r="AN161" s="144">
        <v>558</v>
      </c>
      <c r="AO161" s="144">
        <v>1218</v>
      </c>
      <c r="AP161" s="144">
        <v>1220</v>
      </c>
      <c r="AQ161" s="144">
        <v>1197</v>
      </c>
      <c r="AR161" s="144">
        <v>1153</v>
      </c>
      <c r="AS161" s="144"/>
      <c r="AT161" s="144"/>
      <c r="AU161" s="144"/>
      <c r="AV161" s="144"/>
      <c r="AW161" s="144"/>
      <c r="AX161" s="144"/>
      <c r="AY161" s="144"/>
      <c r="AZ161" s="144"/>
      <c r="BA161" s="144"/>
      <c r="BB161" s="144"/>
      <c r="BC161" s="144"/>
      <c r="BD161" s="144"/>
      <c r="BE161" s="144"/>
      <c r="BF161" s="144"/>
    </row>
    <row r="162" spans="1:58" hidden="1">
      <c r="A162" s="143" t="s">
        <v>912</v>
      </c>
      <c r="B162" s="143" t="s">
        <v>966</v>
      </c>
      <c r="C162" s="144">
        <v>14</v>
      </c>
      <c r="D162" s="144">
        <v>16</v>
      </c>
      <c r="E162" s="144">
        <v>16</v>
      </c>
      <c r="F162" s="144">
        <v>21</v>
      </c>
      <c r="G162" s="144">
        <v>22</v>
      </c>
      <c r="H162" s="144">
        <v>24</v>
      </c>
      <c r="I162" s="144">
        <v>20</v>
      </c>
      <c r="J162" s="144">
        <v>19</v>
      </c>
      <c r="K162" s="144">
        <v>25</v>
      </c>
      <c r="L162" s="144">
        <v>27</v>
      </c>
      <c r="M162" s="144">
        <v>28</v>
      </c>
      <c r="N162" s="144">
        <v>28</v>
      </c>
      <c r="O162" s="144">
        <v>28</v>
      </c>
      <c r="P162" s="144">
        <v>24</v>
      </c>
      <c r="Q162" s="145">
        <v>2084.0700000000002</v>
      </c>
      <c r="R162" s="145">
        <v>1732.38</v>
      </c>
      <c r="S162" s="145">
        <v>1811.38</v>
      </c>
      <c r="T162" s="145">
        <v>1723.62</v>
      </c>
      <c r="U162" s="145">
        <v>1591.27</v>
      </c>
      <c r="V162" s="145">
        <v>553.21</v>
      </c>
      <c r="W162" s="145">
        <v>1789.55</v>
      </c>
      <c r="X162" s="145">
        <v>1772.63</v>
      </c>
      <c r="Y162" s="145">
        <v>1805.12</v>
      </c>
      <c r="Z162" s="145">
        <v>2232.7800000000002</v>
      </c>
      <c r="AA162" s="145">
        <v>2093.46</v>
      </c>
      <c r="AB162" s="145">
        <v>2133.79</v>
      </c>
      <c r="AC162" s="145">
        <v>1913.46</v>
      </c>
      <c r="AD162" s="145">
        <v>1829.17</v>
      </c>
      <c r="AE162" s="144">
        <v>29177</v>
      </c>
      <c r="AF162" s="144">
        <v>27718</v>
      </c>
      <c r="AG162" s="144">
        <v>28982</v>
      </c>
      <c r="AH162" s="144">
        <v>36196</v>
      </c>
      <c r="AI162" s="144">
        <v>35008</v>
      </c>
      <c r="AJ162" s="144">
        <v>13277</v>
      </c>
      <c r="AK162" s="144">
        <v>35791</v>
      </c>
      <c r="AL162" s="144">
        <v>33680</v>
      </c>
      <c r="AM162" s="144">
        <v>45128</v>
      </c>
      <c r="AN162" s="144">
        <v>60285</v>
      </c>
      <c r="AO162" s="144">
        <v>58617</v>
      </c>
      <c r="AP162" s="144">
        <v>59746</v>
      </c>
      <c r="AQ162" s="144">
        <v>53577</v>
      </c>
      <c r="AR162" s="144">
        <v>43900</v>
      </c>
      <c r="AS162" s="144"/>
      <c r="AT162" s="144"/>
      <c r="AU162" s="144"/>
      <c r="AV162" s="144"/>
      <c r="AW162" s="144"/>
      <c r="AX162" s="144"/>
      <c r="AY162" s="144"/>
      <c r="AZ162" s="144"/>
      <c r="BA162" s="144"/>
      <c r="BB162" s="144"/>
      <c r="BC162" s="144"/>
      <c r="BD162" s="144"/>
      <c r="BE162" s="144"/>
      <c r="BF162" s="144"/>
    </row>
    <row r="163" spans="1:58" hidden="1">
      <c r="A163" s="143" t="s">
        <v>912</v>
      </c>
      <c r="B163" s="143" t="s">
        <v>967</v>
      </c>
      <c r="C163" s="144">
        <v>190</v>
      </c>
      <c r="D163" s="144">
        <v>256</v>
      </c>
      <c r="E163" s="144">
        <v>317</v>
      </c>
      <c r="F163" s="144">
        <v>396</v>
      </c>
      <c r="G163" s="144">
        <v>472</v>
      </c>
      <c r="H163" s="144">
        <v>557</v>
      </c>
      <c r="I163" s="144">
        <v>634</v>
      </c>
      <c r="J163" s="144">
        <v>773</v>
      </c>
      <c r="K163" s="144">
        <v>787</v>
      </c>
      <c r="L163" s="144">
        <v>842</v>
      </c>
      <c r="M163" s="144">
        <v>938</v>
      </c>
      <c r="N163" s="144">
        <v>1201</v>
      </c>
      <c r="O163" s="144">
        <v>1117</v>
      </c>
      <c r="P163" s="144">
        <v>1117</v>
      </c>
      <c r="Q163" s="145">
        <v>359.25</v>
      </c>
      <c r="R163" s="145">
        <v>422.95</v>
      </c>
      <c r="S163" s="145">
        <v>362.52</v>
      </c>
      <c r="T163" s="145">
        <v>163.53</v>
      </c>
      <c r="U163" s="145">
        <v>177.49</v>
      </c>
      <c r="V163" s="145">
        <v>197.89</v>
      </c>
      <c r="W163" s="145">
        <v>98.93</v>
      </c>
      <c r="X163" s="145">
        <v>124.27</v>
      </c>
      <c r="Y163" s="145">
        <v>99.48</v>
      </c>
      <c r="Z163" s="145">
        <v>162.91</v>
      </c>
      <c r="AA163" s="145">
        <v>161.22999999999999</v>
      </c>
      <c r="AB163" s="145">
        <v>153.58000000000001</v>
      </c>
      <c r="AC163" s="145">
        <v>157.87</v>
      </c>
      <c r="AD163" s="145">
        <v>222</v>
      </c>
      <c r="AE163" s="144">
        <v>68257</v>
      </c>
      <c r="AF163" s="144">
        <v>108276</v>
      </c>
      <c r="AG163" s="144">
        <v>114919</v>
      </c>
      <c r="AH163" s="144">
        <v>64757</v>
      </c>
      <c r="AI163" s="144">
        <v>83776</v>
      </c>
      <c r="AJ163" s="144">
        <v>110225</v>
      </c>
      <c r="AK163" s="144">
        <v>62719</v>
      </c>
      <c r="AL163" s="144">
        <v>96064</v>
      </c>
      <c r="AM163" s="144">
        <v>78292</v>
      </c>
      <c r="AN163" s="144">
        <v>137167</v>
      </c>
      <c r="AO163" s="144">
        <v>151232</v>
      </c>
      <c r="AP163" s="144">
        <v>184448</v>
      </c>
      <c r="AQ163" s="144">
        <v>176337</v>
      </c>
      <c r="AR163" s="144">
        <v>247974</v>
      </c>
      <c r="AS163" s="144"/>
      <c r="AT163" s="144"/>
      <c r="AU163" s="144"/>
      <c r="AV163" s="144"/>
      <c r="AW163" s="144"/>
      <c r="AX163" s="144"/>
      <c r="AY163" s="144"/>
      <c r="AZ163" s="144"/>
      <c r="BA163" s="144"/>
      <c r="BB163" s="144"/>
      <c r="BC163" s="144"/>
      <c r="BD163" s="144"/>
      <c r="BE163" s="144"/>
      <c r="BF163" s="144"/>
    </row>
    <row r="164" spans="1:58" hidden="1">
      <c r="A164" s="143" t="s">
        <v>912</v>
      </c>
      <c r="B164" s="143" t="s">
        <v>968</v>
      </c>
      <c r="C164" s="144">
        <v>32</v>
      </c>
      <c r="D164" s="144">
        <v>28</v>
      </c>
      <c r="E164" s="144">
        <v>29</v>
      </c>
      <c r="F164" s="144">
        <v>20</v>
      </c>
      <c r="G164" s="144">
        <v>17</v>
      </c>
      <c r="H164" s="144">
        <v>17</v>
      </c>
      <c r="I164" s="144">
        <v>13</v>
      </c>
      <c r="J164" s="144">
        <v>12</v>
      </c>
      <c r="K164" s="144">
        <v>8</v>
      </c>
      <c r="L164" s="144">
        <v>6</v>
      </c>
      <c r="M164" s="144">
        <v>5</v>
      </c>
      <c r="N164" s="144">
        <v>4</v>
      </c>
      <c r="O164" s="144">
        <v>4</v>
      </c>
      <c r="P164" s="144">
        <v>4</v>
      </c>
      <c r="Q164" s="145">
        <v>296.72000000000003</v>
      </c>
      <c r="R164" s="145">
        <v>280.79000000000002</v>
      </c>
      <c r="S164" s="145">
        <v>268</v>
      </c>
      <c r="T164" s="145">
        <v>287</v>
      </c>
      <c r="U164" s="145">
        <v>223.94</v>
      </c>
      <c r="V164" s="145">
        <v>224.82</v>
      </c>
      <c r="W164" s="145">
        <v>267.77</v>
      </c>
      <c r="X164" s="145">
        <v>254</v>
      </c>
      <c r="Y164" s="145">
        <v>240.12</v>
      </c>
      <c r="Z164" s="145">
        <v>236.67</v>
      </c>
      <c r="AA164" s="145">
        <v>326.2</v>
      </c>
      <c r="AB164" s="145">
        <v>312.25</v>
      </c>
      <c r="AC164" s="145">
        <v>288.5</v>
      </c>
      <c r="AD164" s="145">
        <v>305.25</v>
      </c>
      <c r="AE164" s="144">
        <v>9495</v>
      </c>
      <c r="AF164" s="144">
        <v>7862</v>
      </c>
      <c r="AG164" s="144">
        <v>7772</v>
      </c>
      <c r="AH164" s="144">
        <v>5740</v>
      </c>
      <c r="AI164" s="144">
        <v>3807</v>
      </c>
      <c r="AJ164" s="144">
        <v>3822</v>
      </c>
      <c r="AK164" s="144">
        <v>3481</v>
      </c>
      <c r="AL164" s="144">
        <v>3048</v>
      </c>
      <c r="AM164" s="144">
        <v>1921</v>
      </c>
      <c r="AN164" s="144">
        <v>1420</v>
      </c>
      <c r="AO164" s="144">
        <v>1631</v>
      </c>
      <c r="AP164" s="144">
        <v>1249</v>
      </c>
      <c r="AQ164" s="144">
        <v>1154</v>
      </c>
      <c r="AR164" s="144">
        <v>1221</v>
      </c>
      <c r="AS164" s="144"/>
      <c r="AT164" s="144"/>
      <c r="AU164" s="144"/>
      <c r="AV164" s="144"/>
      <c r="AW164" s="144"/>
      <c r="AX164" s="144"/>
      <c r="AY164" s="144"/>
      <c r="AZ164" s="144"/>
      <c r="BA164" s="144"/>
      <c r="BB164" s="144"/>
      <c r="BC164" s="144"/>
      <c r="BD164" s="144"/>
      <c r="BE164" s="144"/>
      <c r="BF164" s="144"/>
    </row>
    <row r="165" spans="1:58" hidden="1">
      <c r="A165" s="143" t="s">
        <v>912</v>
      </c>
      <c r="B165" s="143" t="s">
        <v>969</v>
      </c>
      <c r="C165" s="144">
        <v>0</v>
      </c>
      <c r="D165" s="144">
        <v>0</v>
      </c>
      <c r="E165" s="144">
        <v>2</v>
      </c>
      <c r="F165" s="144">
        <v>2</v>
      </c>
      <c r="G165" s="144">
        <v>3</v>
      </c>
      <c r="H165" s="144">
        <v>3</v>
      </c>
      <c r="I165" s="144">
        <v>5</v>
      </c>
      <c r="J165" s="144">
        <v>6</v>
      </c>
      <c r="K165" s="144">
        <v>7</v>
      </c>
      <c r="L165" s="144">
        <v>10</v>
      </c>
      <c r="M165" s="144">
        <v>24</v>
      </c>
      <c r="N165" s="144">
        <v>24</v>
      </c>
      <c r="O165" s="144">
        <v>22</v>
      </c>
      <c r="P165" s="144">
        <v>22</v>
      </c>
      <c r="Q165" s="145"/>
      <c r="R165" s="145"/>
      <c r="S165" s="145">
        <v>158</v>
      </c>
      <c r="T165" s="145">
        <v>173.5</v>
      </c>
      <c r="U165" s="145">
        <v>127.33</v>
      </c>
      <c r="V165" s="145">
        <v>128.33000000000001</v>
      </c>
      <c r="W165" s="145">
        <v>168.6</v>
      </c>
      <c r="X165" s="145">
        <v>193.83</v>
      </c>
      <c r="Y165" s="145">
        <v>187.29</v>
      </c>
      <c r="Z165" s="145">
        <v>205.8</v>
      </c>
      <c r="AA165" s="145">
        <v>323.20999999999998</v>
      </c>
      <c r="AB165" s="145">
        <v>322</v>
      </c>
      <c r="AC165" s="145">
        <v>361.27</v>
      </c>
      <c r="AD165" s="145">
        <v>391.09</v>
      </c>
      <c r="AE165" s="144">
        <v>0</v>
      </c>
      <c r="AF165" s="144">
        <v>0</v>
      </c>
      <c r="AG165" s="144">
        <v>316</v>
      </c>
      <c r="AH165" s="144">
        <v>347</v>
      </c>
      <c r="AI165" s="144">
        <v>382</v>
      </c>
      <c r="AJ165" s="144">
        <v>385</v>
      </c>
      <c r="AK165" s="144">
        <v>843</v>
      </c>
      <c r="AL165" s="144">
        <v>1163</v>
      </c>
      <c r="AM165" s="144">
        <v>1311</v>
      </c>
      <c r="AN165" s="144">
        <v>2058</v>
      </c>
      <c r="AO165" s="144">
        <v>7757</v>
      </c>
      <c r="AP165" s="144">
        <v>7728</v>
      </c>
      <c r="AQ165" s="144">
        <v>7948</v>
      </c>
      <c r="AR165" s="144">
        <v>8604</v>
      </c>
      <c r="AS165" s="144"/>
      <c r="AT165" s="144"/>
      <c r="AU165" s="144"/>
      <c r="AV165" s="144"/>
      <c r="AW165" s="144"/>
      <c r="AX165" s="144"/>
      <c r="AY165" s="144"/>
      <c r="AZ165" s="144"/>
      <c r="BA165" s="144"/>
      <c r="BB165" s="144"/>
      <c r="BC165" s="144"/>
      <c r="BD165" s="144"/>
      <c r="BE165" s="144"/>
      <c r="BF165" s="144"/>
    </row>
    <row r="166" spans="1:58" hidden="1">
      <c r="A166" s="143" t="s">
        <v>912</v>
      </c>
      <c r="B166" s="143" t="s">
        <v>970</v>
      </c>
      <c r="C166" s="144">
        <v>38</v>
      </c>
      <c r="D166" s="144">
        <v>40</v>
      </c>
      <c r="E166" s="144">
        <v>40</v>
      </c>
      <c r="F166" s="144">
        <v>41</v>
      </c>
      <c r="G166" s="144">
        <v>40</v>
      </c>
      <c r="H166" s="144">
        <v>43</v>
      </c>
      <c r="I166" s="144">
        <v>45</v>
      </c>
      <c r="J166" s="144">
        <v>45</v>
      </c>
      <c r="K166" s="144">
        <v>46</v>
      </c>
      <c r="L166" s="144">
        <v>47</v>
      </c>
      <c r="M166" s="144">
        <v>49</v>
      </c>
      <c r="N166" s="144">
        <v>49</v>
      </c>
      <c r="O166" s="144">
        <v>49</v>
      </c>
      <c r="P166" s="144">
        <v>49</v>
      </c>
      <c r="Q166" s="145">
        <v>486.84</v>
      </c>
      <c r="R166" s="145">
        <v>472.48</v>
      </c>
      <c r="S166" s="145">
        <v>452.68</v>
      </c>
      <c r="T166" s="145">
        <v>448.27</v>
      </c>
      <c r="U166" s="145">
        <v>491.75</v>
      </c>
      <c r="V166" s="145">
        <v>514.02</v>
      </c>
      <c r="W166" s="145">
        <v>519.73</v>
      </c>
      <c r="X166" s="145">
        <v>502.04</v>
      </c>
      <c r="Y166" s="145">
        <v>436.7</v>
      </c>
      <c r="Z166" s="145">
        <v>420.15</v>
      </c>
      <c r="AA166" s="145">
        <v>351.9</v>
      </c>
      <c r="AB166" s="145">
        <v>378.45</v>
      </c>
      <c r="AC166" s="145">
        <v>360.82</v>
      </c>
      <c r="AD166" s="145">
        <v>319.14</v>
      </c>
      <c r="AE166" s="144">
        <v>18500</v>
      </c>
      <c r="AF166" s="144">
        <v>18899</v>
      </c>
      <c r="AG166" s="144">
        <v>18107</v>
      </c>
      <c r="AH166" s="144">
        <v>18379</v>
      </c>
      <c r="AI166" s="144">
        <v>19670</v>
      </c>
      <c r="AJ166" s="144">
        <v>22103</v>
      </c>
      <c r="AK166" s="144">
        <v>23388</v>
      </c>
      <c r="AL166" s="144">
        <v>22592</v>
      </c>
      <c r="AM166" s="144">
        <v>20088</v>
      </c>
      <c r="AN166" s="144">
        <v>19747</v>
      </c>
      <c r="AO166" s="144">
        <v>17243</v>
      </c>
      <c r="AP166" s="144">
        <v>18544</v>
      </c>
      <c r="AQ166" s="144">
        <v>17680</v>
      </c>
      <c r="AR166" s="144">
        <v>15638</v>
      </c>
      <c r="AS166" s="144"/>
      <c r="AT166" s="144"/>
      <c r="AU166" s="144"/>
      <c r="AV166" s="144"/>
      <c r="AW166" s="144"/>
      <c r="AX166" s="144"/>
      <c r="AY166" s="144"/>
      <c r="AZ166" s="144"/>
      <c r="BA166" s="144"/>
      <c r="BB166" s="144"/>
      <c r="BC166" s="144"/>
      <c r="BD166" s="144"/>
      <c r="BE166" s="144"/>
      <c r="BF166" s="144"/>
    </row>
    <row r="167" spans="1:58" hidden="1">
      <c r="A167" s="143" t="s">
        <v>912</v>
      </c>
      <c r="B167" s="143" t="s">
        <v>971</v>
      </c>
      <c r="C167" s="144">
        <v>70</v>
      </c>
      <c r="D167" s="144">
        <v>68</v>
      </c>
      <c r="E167" s="144">
        <v>71</v>
      </c>
      <c r="F167" s="144">
        <v>63</v>
      </c>
      <c r="G167" s="144">
        <v>60</v>
      </c>
      <c r="H167" s="144">
        <v>63</v>
      </c>
      <c r="I167" s="144">
        <v>63</v>
      </c>
      <c r="J167" s="144">
        <v>63</v>
      </c>
      <c r="K167" s="144">
        <v>61</v>
      </c>
      <c r="L167" s="144">
        <v>63</v>
      </c>
      <c r="M167" s="144">
        <v>78</v>
      </c>
      <c r="N167" s="144">
        <v>77</v>
      </c>
      <c r="O167" s="144">
        <v>75</v>
      </c>
      <c r="P167" s="144">
        <v>75</v>
      </c>
      <c r="Q167" s="145">
        <v>399.93</v>
      </c>
      <c r="R167" s="145">
        <v>393.54</v>
      </c>
      <c r="S167" s="145">
        <v>368.94</v>
      </c>
      <c r="T167" s="145">
        <v>388.35</v>
      </c>
      <c r="U167" s="145">
        <v>397.65</v>
      </c>
      <c r="V167" s="145">
        <v>417.62</v>
      </c>
      <c r="W167" s="145">
        <v>439.87</v>
      </c>
      <c r="X167" s="145">
        <v>425.44</v>
      </c>
      <c r="Y167" s="145">
        <v>382.3</v>
      </c>
      <c r="Z167" s="145">
        <v>368.65</v>
      </c>
      <c r="AA167" s="145">
        <v>341.42</v>
      </c>
      <c r="AB167" s="145">
        <v>357.42</v>
      </c>
      <c r="AC167" s="145">
        <v>357.09</v>
      </c>
      <c r="AD167" s="145">
        <v>339.51</v>
      </c>
      <c r="AE167" s="144">
        <v>27995</v>
      </c>
      <c r="AF167" s="144">
        <v>26761</v>
      </c>
      <c r="AG167" s="144">
        <v>26195</v>
      </c>
      <c r="AH167" s="144">
        <v>24466</v>
      </c>
      <c r="AI167" s="144">
        <v>23859</v>
      </c>
      <c r="AJ167" s="144">
        <v>26310</v>
      </c>
      <c r="AK167" s="144">
        <v>27712</v>
      </c>
      <c r="AL167" s="144">
        <v>26803</v>
      </c>
      <c r="AM167" s="144">
        <v>23320</v>
      </c>
      <c r="AN167" s="144">
        <v>23225</v>
      </c>
      <c r="AO167" s="144">
        <v>26631</v>
      </c>
      <c r="AP167" s="144">
        <v>27521</v>
      </c>
      <c r="AQ167" s="144">
        <v>26782</v>
      </c>
      <c r="AR167" s="144">
        <v>25463</v>
      </c>
      <c r="AS167" s="144"/>
      <c r="AT167" s="144"/>
      <c r="AU167" s="144"/>
      <c r="AV167" s="144"/>
      <c r="AW167" s="144"/>
      <c r="AX167" s="144"/>
      <c r="AY167" s="144"/>
      <c r="AZ167" s="144"/>
      <c r="BA167" s="144"/>
      <c r="BB167" s="144"/>
      <c r="BC167" s="144"/>
      <c r="BD167" s="144"/>
      <c r="BE167" s="144"/>
      <c r="BF167" s="144"/>
    </row>
    <row r="168" spans="1:58" hidden="1">
      <c r="A168" s="143" t="s">
        <v>912</v>
      </c>
      <c r="B168" s="143" t="s">
        <v>972</v>
      </c>
      <c r="C168" s="144">
        <v>5</v>
      </c>
      <c r="D168" s="144">
        <v>12</v>
      </c>
      <c r="E168" s="144">
        <v>16</v>
      </c>
      <c r="F168" s="144">
        <v>22</v>
      </c>
      <c r="G168" s="144">
        <v>27</v>
      </c>
      <c r="H168" s="144">
        <v>32</v>
      </c>
      <c r="I168" s="144">
        <v>37</v>
      </c>
      <c r="J168" s="144">
        <v>42</v>
      </c>
      <c r="K168" s="144">
        <v>49</v>
      </c>
      <c r="L168" s="144">
        <v>55</v>
      </c>
      <c r="M168" s="144">
        <v>60</v>
      </c>
      <c r="N168" s="144">
        <v>60</v>
      </c>
      <c r="O168" s="144">
        <v>63</v>
      </c>
      <c r="P168" s="144">
        <v>60</v>
      </c>
      <c r="Q168" s="145">
        <v>74</v>
      </c>
      <c r="R168" s="145">
        <v>68.83</v>
      </c>
      <c r="S168" s="145">
        <v>76</v>
      </c>
      <c r="T168" s="145">
        <v>78.41</v>
      </c>
      <c r="U168" s="145">
        <v>79.48</v>
      </c>
      <c r="V168" s="145">
        <v>80.47</v>
      </c>
      <c r="W168" s="145">
        <v>84.43</v>
      </c>
      <c r="X168" s="145">
        <v>84.4</v>
      </c>
      <c r="Y168" s="145">
        <v>81.430000000000007</v>
      </c>
      <c r="Z168" s="145">
        <v>83.8</v>
      </c>
      <c r="AA168" s="145">
        <v>82.3</v>
      </c>
      <c r="AB168" s="145">
        <v>78.95</v>
      </c>
      <c r="AC168" s="145">
        <v>52.41</v>
      </c>
      <c r="AD168" s="145">
        <v>80.930000000000007</v>
      </c>
      <c r="AE168" s="144">
        <v>370</v>
      </c>
      <c r="AF168" s="144">
        <v>826</v>
      </c>
      <c r="AG168" s="144">
        <v>1216</v>
      </c>
      <c r="AH168" s="144">
        <v>1725</v>
      </c>
      <c r="AI168" s="144">
        <v>2146</v>
      </c>
      <c r="AJ168" s="144">
        <v>2575</v>
      </c>
      <c r="AK168" s="144">
        <v>3124</v>
      </c>
      <c r="AL168" s="144">
        <v>3545</v>
      </c>
      <c r="AM168" s="144">
        <v>3990</v>
      </c>
      <c r="AN168" s="144">
        <v>4609</v>
      </c>
      <c r="AO168" s="144">
        <v>4938</v>
      </c>
      <c r="AP168" s="144">
        <v>4737</v>
      </c>
      <c r="AQ168" s="144">
        <v>3302</v>
      </c>
      <c r="AR168" s="144">
        <v>4856</v>
      </c>
      <c r="AS168" s="144"/>
      <c r="AT168" s="144"/>
      <c r="AU168" s="144"/>
      <c r="AV168" s="144"/>
      <c r="AW168" s="144"/>
      <c r="AX168" s="144"/>
      <c r="AY168" s="144"/>
      <c r="AZ168" s="144"/>
      <c r="BA168" s="144"/>
      <c r="BB168" s="144"/>
      <c r="BC168" s="144"/>
      <c r="BD168" s="144"/>
      <c r="BE168" s="144"/>
      <c r="BF168" s="144"/>
    </row>
    <row r="169" spans="1:58" hidden="1">
      <c r="A169" s="143" t="s">
        <v>912</v>
      </c>
      <c r="B169" s="143" t="s">
        <v>973</v>
      </c>
      <c r="C169" s="144">
        <v>1434</v>
      </c>
      <c r="D169" s="144">
        <v>1350</v>
      </c>
      <c r="E169" s="144">
        <v>1331</v>
      </c>
      <c r="F169" s="144">
        <v>1311</v>
      </c>
      <c r="G169" s="144">
        <v>1240</v>
      </c>
      <c r="H169" s="144">
        <v>1197</v>
      </c>
      <c r="I169" s="144">
        <v>1307</v>
      </c>
      <c r="J169" s="144">
        <v>1344</v>
      </c>
      <c r="K169" s="144">
        <v>1331</v>
      </c>
      <c r="L169" s="144">
        <v>1299</v>
      </c>
      <c r="M169" s="144">
        <v>1279</v>
      </c>
      <c r="N169" s="144">
        <v>1254</v>
      </c>
      <c r="O169" s="144">
        <v>1201</v>
      </c>
      <c r="P169" s="144">
        <v>1291</v>
      </c>
      <c r="Q169" s="145">
        <v>588.47</v>
      </c>
      <c r="R169" s="145">
        <v>482.44</v>
      </c>
      <c r="S169" s="145">
        <v>555.33000000000004</v>
      </c>
      <c r="T169" s="145">
        <v>521.53</v>
      </c>
      <c r="U169" s="145">
        <v>487.26</v>
      </c>
      <c r="V169" s="145">
        <v>506.21</v>
      </c>
      <c r="W169" s="145">
        <v>436.03</v>
      </c>
      <c r="X169" s="145">
        <v>578.04</v>
      </c>
      <c r="Y169" s="145">
        <v>444.42</v>
      </c>
      <c r="Z169" s="145">
        <v>553.72</v>
      </c>
      <c r="AA169" s="145">
        <v>437.29</v>
      </c>
      <c r="AB169" s="145">
        <v>452.2</v>
      </c>
      <c r="AC169" s="145">
        <v>361.6</v>
      </c>
      <c r="AD169" s="145">
        <v>476.36</v>
      </c>
      <c r="AE169" s="144">
        <v>843872</v>
      </c>
      <c r="AF169" s="144">
        <v>651300</v>
      </c>
      <c r="AG169" s="144">
        <v>739138</v>
      </c>
      <c r="AH169" s="144">
        <v>683724</v>
      </c>
      <c r="AI169" s="144">
        <v>604206</v>
      </c>
      <c r="AJ169" s="144">
        <v>605939</v>
      </c>
      <c r="AK169" s="144">
        <v>569896</v>
      </c>
      <c r="AL169" s="144">
        <v>776888</v>
      </c>
      <c r="AM169" s="144">
        <v>591522</v>
      </c>
      <c r="AN169" s="144">
        <v>719279</v>
      </c>
      <c r="AO169" s="144">
        <v>559290</v>
      </c>
      <c r="AP169" s="144">
        <v>567058</v>
      </c>
      <c r="AQ169" s="144">
        <v>434283</v>
      </c>
      <c r="AR169" s="144">
        <v>614986</v>
      </c>
      <c r="AS169" s="144"/>
      <c r="AT169" s="144"/>
      <c r="AU169" s="144"/>
      <c r="AV169" s="144"/>
      <c r="AW169" s="144"/>
      <c r="AX169" s="144"/>
      <c r="AY169" s="144"/>
      <c r="AZ169" s="144"/>
      <c r="BA169" s="144"/>
      <c r="BB169" s="144"/>
      <c r="BC169" s="144"/>
      <c r="BD169" s="144"/>
      <c r="BE169" s="144"/>
      <c r="BF169" s="144"/>
    </row>
    <row r="170" spans="1:58" hidden="1">
      <c r="A170" s="143" t="s">
        <v>912</v>
      </c>
      <c r="B170" s="143" t="s">
        <v>974</v>
      </c>
      <c r="C170" s="144">
        <v>0</v>
      </c>
      <c r="D170" s="144">
        <v>0</v>
      </c>
      <c r="E170" s="144">
        <v>0</v>
      </c>
      <c r="F170" s="144">
        <v>0</v>
      </c>
      <c r="G170" s="144">
        <v>0</v>
      </c>
      <c r="H170" s="144">
        <v>0</v>
      </c>
      <c r="I170" s="144">
        <v>0</v>
      </c>
      <c r="J170" s="144">
        <v>340</v>
      </c>
      <c r="K170" s="144">
        <v>439</v>
      </c>
      <c r="L170" s="144">
        <v>540</v>
      </c>
      <c r="M170" s="144">
        <v>643</v>
      </c>
      <c r="N170" s="144">
        <v>664</v>
      </c>
      <c r="O170" s="144">
        <v>585</v>
      </c>
      <c r="P170" s="144">
        <v>656</v>
      </c>
      <c r="Q170" s="145"/>
      <c r="R170" s="145"/>
      <c r="S170" s="145"/>
      <c r="T170" s="145"/>
      <c r="U170" s="145"/>
      <c r="V170" s="145"/>
      <c r="W170" s="145"/>
      <c r="X170" s="145">
        <v>368.04</v>
      </c>
      <c r="Y170" s="145">
        <v>367.55</v>
      </c>
      <c r="Z170" s="145">
        <v>363.87</v>
      </c>
      <c r="AA170" s="145">
        <v>376.85</v>
      </c>
      <c r="AB170" s="145">
        <v>385.17</v>
      </c>
      <c r="AC170" s="145">
        <v>408.3</v>
      </c>
      <c r="AD170" s="145">
        <v>332.93</v>
      </c>
      <c r="AE170" s="144">
        <v>0</v>
      </c>
      <c r="AF170" s="144">
        <v>0</v>
      </c>
      <c r="AG170" s="144">
        <v>0</v>
      </c>
      <c r="AH170" s="144">
        <v>0</v>
      </c>
      <c r="AI170" s="144">
        <v>0</v>
      </c>
      <c r="AJ170" s="144">
        <v>0</v>
      </c>
      <c r="AK170" s="144">
        <v>0</v>
      </c>
      <c r="AL170" s="144">
        <v>125132</v>
      </c>
      <c r="AM170" s="144">
        <v>161355</v>
      </c>
      <c r="AN170" s="144">
        <v>196489</v>
      </c>
      <c r="AO170" s="144">
        <v>242316</v>
      </c>
      <c r="AP170" s="144">
        <v>255754</v>
      </c>
      <c r="AQ170" s="144">
        <v>238857</v>
      </c>
      <c r="AR170" s="144">
        <v>218402</v>
      </c>
      <c r="AS170" s="144"/>
      <c r="AT170" s="144"/>
      <c r="AU170" s="144"/>
      <c r="AV170" s="144"/>
      <c r="AW170" s="144"/>
      <c r="AX170" s="144"/>
      <c r="AY170" s="144"/>
      <c r="AZ170" s="144"/>
      <c r="BA170" s="144"/>
      <c r="BB170" s="144"/>
      <c r="BC170" s="144"/>
      <c r="BD170" s="144"/>
      <c r="BE170" s="144"/>
      <c r="BF170" s="144"/>
    </row>
    <row r="171" spans="1:58" hidden="1">
      <c r="A171" s="143" t="s">
        <v>912</v>
      </c>
      <c r="B171" s="143" t="s">
        <v>975</v>
      </c>
      <c r="C171" s="144">
        <v>0</v>
      </c>
      <c r="D171" s="144">
        <v>0</v>
      </c>
      <c r="E171" s="144">
        <v>0</v>
      </c>
      <c r="F171" s="144">
        <v>0</v>
      </c>
      <c r="G171" s="144">
        <v>0</v>
      </c>
      <c r="H171" s="144">
        <v>0</v>
      </c>
      <c r="I171" s="144">
        <v>0</v>
      </c>
      <c r="J171" s="144">
        <v>44</v>
      </c>
      <c r="K171" s="144">
        <v>28</v>
      </c>
      <c r="L171" s="144">
        <v>18</v>
      </c>
      <c r="M171" s="144">
        <v>5</v>
      </c>
      <c r="N171" s="144">
        <v>5</v>
      </c>
      <c r="O171" s="144">
        <v>4</v>
      </c>
      <c r="P171" s="144">
        <v>4</v>
      </c>
      <c r="Q171" s="145"/>
      <c r="R171" s="145"/>
      <c r="S171" s="145"/>
      <c r="T171" s="145"/>
      <c r="U171" s="145"/>
      <c r="V171" s="145"/>
      <c r="W171" s="145"/>
      <c r="X171" s="145">
        <v>543.61</v>
      </c>
      <c r="Y171" s="145">
        <v>455.43</v>
      </c>
      <c r="Z171" s="145">
        <v>439.44</v>
      </c>
      <c r="AA171" s="145">
        <v>324.2</v>
      </c>
      <c r="AB171" s="145">
        <v>346.8</v>
      </c>
      <c r="AC171" s="145">
        <v>365.25</v>
      </c>
      <c r="AD171" s="145">
        <v>335</v>
      </c>
      <c r="AE171" s="144">
        <v>0</v>
      </c>
      <c r="AF171" s="144">
        <v>0</v>
      </c>
      <c r="AG171" s="144">
        <v>0</v>
      </c>
      <c r="AH171" s="144">
        <v>0</v>
      </c>
      <c r="AI171" s="144">
        <v>0</v>
      </c>
      <c r="AJ171" s="144">
        <v>0</v>
      </c>
      <c r="AK171" s="144">
        <v>0</v>
      </c>
      <c r="AL171" s="144">
        <v>23919</v>
      </c>
      <c r="AM171" s="144">
        <v>12752</v>
      </c>
      <c r="AN171" s="144">
        <v>7910</v>
      </c>
      <c r="AO171" s="144">
        <v>1621</v>
      </c>
      <c r="AP171" s="144">
        <v>1734</v>
      </c>
      <c r="AQ171" s="144">
        <v>1461</v>
      </c>
      <c r="AR171" s="144">
        <v>1340</v>
      </c>
      <c r="AS171" s="144"/>
      <c r="AT171" s="144"/>
      <c r="AU171" s="144"/>
      <c r="AV171" s="144"/>
      <c r="AW171" s="144"/>
      <c r="AX171" s="144"/>
      <c r="AY171" s="144"/>
      <c r="AZ171" s="144"/>
      <c r="BA171" s="144"/>
      <c r="BB171" s="144"/>
      <c r="BC171" s="144"/>
      <c r="BD171" s="144"/>
      <c r="BE171" s="144"/>
      <c r="BF171" s="144"/>
    </row>
    <row r="172" spans="1:58" hidden="1">
      <c r="A172" s="143" t="s">
        <v>912</v>
      </c>
      <c r="B172" s="143" t="s">
        <v>976</v>
      </c>
      <c r="C172" s="144">
        <v>332</v>
      </c>
      <c r="D172" s="144">
        <v>324</v>
      </c>
      <c r="E172" s="144">
        <v>304</v>
      </c>
      <c r="F172" s="144">
        <v>318</v>
      </c>
      <c r="G172" s="144">
        <v>333</v>
      </c>
      <c r="H172" s="144">
        <v>349</v>
      </c>
      <c r="I172" s="144">
        <v>375</v>
      </c>
      <c r="J172" s="144">
        <v>384</v>
      </c>
      <c r="K172" s="144">
        <v>467</v>
      </c>
      <c r="L172" s="144">
        <v>558</v>
      </c>
      <c r="M172" s="144">
        <v>648</v>
      </c>
      <c r="N172" s="144">
        <v>669</v>
      </c>
      <c r="O172" s="144">
        <v>589</v>
      </c>
      <c r="P172" s="144">
        <v>660</v>
      </c>
      <c r="Q172" s="145">
        <v>390.92</v>
      </c>
      <c r="R172" s="145">
        <v>410.03</v>
      </c>
      <c r="S172" s="145">
        <v>396.88</v>
      </c>
      <c r="T172" s="145">
        <v>411.42</v>
      </c>
      <c r="U172" s="145">
        <v>398.2</v>
      </c>
      <c r="V172" s="145">
        <v>404.45</v>
      </c>
      <c r="W172" s="145">
        <v>380.63</v>
      </c>
      <c r="X172" s="145">
        <v>388.15</v>
      </c>
      <c r="Y172" s="145">
        <v>372.82</v>
      </c>
      <c r="Z172" s="145">
        <v>366.31</v>
      </c>
      <c r="AA172" s="145">
        <v>376.45</v>
      </c>
      <c r="AB172" s="145">
        <v>384.88</v>
      </c>
      <c r="AC172" s="145">
        <v>408.01</v>
      </c>
      <c r="AD172" s="145">
        <v>332.94</v>
      </c>
      <c r="AE172" s="144">
        <v>129786</v>
      </c>
      <c r="AF172" s="144">
        <v>132850</v>
      </c>
      <c r="AG172" s="144">
        <v>120650</v>
      </c>
      <c r="AH172" s="144">
        <v>130830</v>
      </c>
      <c r="AI172" s="144">
        <v>132600</v>
      </c>
      <c r="AJ172" s="144">
        <v>141152</v>
      </c>
      <c r="AK172" s="144">
        <v>142738</v>
      </c>
      <c r="AL172" s="144">
        <v>149051</v>
      </c>
      <c r="AM172" s="144">
        <v>174107</v>
      </c>
      <c r="AN172" s="144">
        <v>204399</v>
      </c>
      <c r="AO172" s="144">
        <v>243937</v>
      </c>
      <c r="AP172" s="144">
        <v>257488</v>
      </c>
      <c r="AQ172" s="144">
        <v>240318</v>
      </c>
      <c r="AR172" s="144">
        <v>219742</v>
      </c>
      <c r="AS172" s="144"/>
      <c r="AT172" s="144"/>
      <c r="AU172" s="144"/>
      <c r="AV172" s="144"/>
      <c r="AW172" s="144"/>
      <c r="AX172" s="144"/>
      <c r="AY172" s="144"/>
      <c r="AZ172" s="144"/>
      <c r="BA172" s="144"/>
      <c r="BB172" s="144"/>
      <c r="BC172" s="144"/>
      <c r="BD172" s="144"/>
      <c r="BE172" s="144"/>
      <c r="BF172" s="144"/>
    </row>
    <row r="173" spans="1:58" hidden="1">
      <c r="A173" s="143" t="s">
        <v>912</v>
      </c>
      <c r="B173" s="143" t="s">
        <v>977</v>
      </c>
      <c r="C173" s="144">
        <v>24</v>
      </c>
      <c r="D173" s="144">
        <v>31</v>
      </c>
      <c r="E173" s="144">
        <v>31</v>
      </c>
      <c r="F173" s="144">
        <v>38</v>
      </c>
      <c r="G173" s="144">
        <v>41</v>
      </c>
      <c r="H173" s="144">
        <v>42</v>
      </c>
      <c r="I173" s="144">
        <v>40</v>
      </c>
      <c r="J173" s="144">
        <v>42</v>
      </c>
      <c r="K173" s="144">
        <v>42</v>
      </c>
      <c r="L173" s="144">
        <v>43</v>
      </c>
      <c r="M173" s="144">
        <v>45</v>
      </c>
      <c r="N173" s="144">
        <v>45</v>
      </c>
      <c r="O173" s="144">
        <v>45</v>
      </c>
      <c r="P173" s="144">
        <v>45</v>
      </c>
      <c r="Q173" s="145">
        <v>175.42</v>
      </c>
      <c r="R173" s="145">
        <v>211.97</v>
      </c>
      <c r="S173" s="145">
        <v>192.16</v>
      </c>
      <c r="T173" s="145">
        <v>148.66</v>
      </c>
      <c r="U173" s="145">
        <v>146.46</v>
      </c>
      <c r="V173" s="145">
        <v>151.57</v>
      </c>
      <c r="W173" s="145">
        <v>143.65</v>
      </c>
      <c r="X173" s="145">
        <v>172.05</v>
      </c>
      <c r="Y173" s="145">
        <v>166.36</v>
      </c>
      <c r="Z173" s="145">
        <v>178.33</v>
      </c>
      <c r="AA173" s="145">
        <v>205.53</v>
      </c>
      <c r="AB173" s="145">
        <v>196.27</v>
      </c>
      <c r="AC173" s="145">
        <v>207.8</v>
      </c>
      <c r="AD173" s="145">
        <v>199.8</v>
      </c>
      <c r="AE173" s="144">
        <v>4210</v>
      </c>
      <c r="AF173" s="144">
        <v>6571</v>
      </c>
      <c r="AG173" s="144">
        <v>5957</v>
      </c>
      <c r="AH173" s="144">
        <v>5649</v>
      </c>
      <c r="AI173" s="144">
        <v>6005</v>
      </c>
      <c r="AJ173" s="144">
        <v>6366</v>
      </c>
      <c r="AK173" s="144">
        <v>5746</v>
      </c>
      <c r="AL173" s="144">
        <v>7226</v>
      </c>
      <c r="AM173" s="144">
        <v>6987</v>
      </c>
      <c r="AN173" s="144">
        <v>7668</v>
      </c>
      <c r="AO173" s="144">
        <v>9249</v>
      </c>
      <c r="AP173" s="144">
        <v>8832</v>
      </c>
      <c r="AQ173" s="144">
        <v>9351</v>
      </c>
      <c r="AR173" s="144">
        <v>8991</v>
      </c>
      <c r="AS173" s="144"/>
      <c r="AT173" s="144"/>
      <c r="AU173" s="144"/>
      <c r="AV173" s="144"/>
      <c r="AW173" s="144"/>
      <c r="AX173" s="144"/>
      <c r="AY173" s="144"/>
      <c r="AZ173" s="144"/>
      <c r="BA173" s="144"/>
      <c r="BB173" s="144"/>
      <c r="BC173" s="144"/>
      <c r="BD173" s="144"/>
      <c r="BE173" s="144"/>
      <c r="BF173" s="144"/>
    </row>
    <row r="174" spans="1:58" hidden="1">
      <c r="A174" s="143" t="s">
        <v>912</v>
      </c>
      <c r="B174" s="143" t="s">
        <v>978</v>
      </c>
      <c r="C174" s="144">
        <v>78</v>
      </c>
      <c r="D174" s="144">
        <v>108</v>
      </c>
      <c r="E174" s="144">
        <v>134</v>
      </c>
      <c r="F174" s="144">
        <v>167</v>
      </c>
      <c r="G174" s="144">
        <v>194</v>
      </c>
      <c r="H174" s="144">
        <v>220</v>
      </c>
      <c r="I174" s="144">
        <v>251</v>
      </c>
      <c r="J174" s="144">
        <v>282</v>
      </c>
      <c r="K174" s="144">
        <v>309</v>
      </c>
      <c r="L174" s="144">
        <v>345</v>
      </c>
      <c r="M174" s="144">
        <v>364</v>
      </c>
      <c r="N174" s="144">
        <v>389</v>
      </c>
      <c r="O174" s="144">
        <v>407</v>
      </c>
      <c r="P174" s="144">
        <v>447</v>
      </c>
      <c r="Q174" s="145">
        <v>200.29</v>
      </c>
      <c r="R174" s="145">
        <v>204.39</v>
      </c>
      <c r="S174" s="145">
        <v>200.32</v>
      </c>
      <c r="T174" s="145">
        <v>192.62</v>
      </c>
      <c r="U174" s="145">
        <v>188.8</v>
      </c>
      <c r="V174" s="145">
        <v>198.04</v>
      </c>
      <c r="W174" s="145">
        <v>191.94</v>
      </c>
      <c r="X174" s="145">
        <v>191.54</v>
      </c>
      <c r="Y174" s="145">
        <v>179.55</v>
      </c>
      <c r="Z174" s="145">
        <v>189.82</v>
      </c>
      <c r="AA174" s="145">
        <v>153.88999999999999</v>
      </c>
      <c r="AB174" s="145">
        <v>165.38</v>
      </c>
      <c r="AC174" s="145">
        <v>118.36</v>
      </c>
      <c r="AD174" s="145">
        <v>212.46</v>
      </c>
      <c r="AE174" s="144">
        <v>15623</v>
      </c>
      <c r="AF174" s="144">
        <v>22074</v>
      </c>
      <c r="AG174" s="144">
        <v>26843</v>
      </c>
      <c r="AH174" s="144">
        <v>32168</v>
      </c>
      <c r="AI174" s="144">
        <v>36627</v>
      </c>
      <c r="AJ174" s="144">
        <v>43568</v>
      </c>
      <c r="AK174" s="144">
        <v>48177</v>
      </c>
      <c r="AL174" s="144">
        <v>54013</v>
      </c>
      <c r="AM174" s="144">
        <v>55481</v>
      </c>
      <c r="AN174" s="144">
        <v>65489</v>
      </c>
      <c r="AO174" s="144">
        <v>56016</v>
      </c>
      <c r="AP174" s="144">
        <v>64334</v>
      </c>
      <c r="AQ174" s="144">
        <v>48174</v>
      </c>
      <c r="AR174" s="144">
        <v>94968</v>
      </c>
      <c r="AS174" s="144"/>
      <c r="AT174" s="144"/>
      <c r="AU174" s="144"/>
      <c r="AV174" s="144"/>
      <c r="AW174" s="144"/>
      <c r="AX174" s="144"/>
      <c r="AY174" s="144"/>
      <c r="AZ174" s="144"/>
      <c r="BA174" s="144"/>
      <c r="BB174" s="144"/>
      <c r="BC174" s="144"/>
      <c r="BD174" s="144"/>
      <c r="BE174" s="144"/>
      <c r="BF174" s="144"/>
    </row>
    <row r="175" spans="1:58" hidden="1">
      <c r="A175" s="143" t="s">
        <v>912</v>
      </c>
      <c r="B175" s="143" t="s">
        <v>979</v>
      </c>
      <c r="C175" s="144">
        <v>44</v>
      </c>
      <c r="D175" s="144">
        <v>45</v>
      </c>
      <c r="E175" s="144">
        <v>46</v>
      </c>
      <c r="F175" s="144">
        <v>49</v>
      </c>
      <c r="G175" s="144">
        <v>50</v>
      </c>
      <c r="H175" s="144">
        <v>51</v>
      </c>
      <c r="I175" s="144">
        <v>53</v>
      </c>
      <c r="J175" s="144">
        <v>53</v>
      </c>
      <c r="K175" s="144">
        <v>54</v>
      </c>
      <c r="L175" s="144">
        <v>56</v>
      </c>
      <c r="M175" s="144">
        <v>57</v>
      </c>
      <c r="N175" s="144">
        <v>58</v>
      </c>
      <c r="O175" s="144">
        <v>59</v>
      </c>
      <c r="P175" s="144">
        <v>56</v>
      </c>
      <c r="Q175" s="145">
        <v>183</v>
      </c>
      <c r="R175" s="145">
        <v>181.33</v>
      </c>
      <c r="S175" s="145">
        <v>188.07</v>
      </c>
      <c r="T175" s="145">
        <v>175.51</v>
      </c>
      <c r="U175" s="145">
        <v>194.72</v>
      </c>
      <c r="V175" s="145">
        <v>186.61</v>
      </c>
      <c r="W175" s="145">
        <v>217.75</v>
      </c>
      <c r="X175" s="145">
        <v>204.7</v>
      </c>
      <c r="Y175" s="145">
        <v>188.67</v>
      </c>
      <c r="Z175" s="145">
        <v>189.8</v>
      </c>
      <c r="AA175" s="145">
        <v>211.63</v>
      </c>
      <c r="AB175" s="145">
        <v>221.48</v>
      </c>
      <c r="AC175" s="145">
        <v>225.81</v>
      </c>
      <c r="AD175" s="145">
        <v>221.68</v>
      </c>
      <c r="AE175" s="144">
        <v>8052</v>
      </c>
      <c r="AF175" s="144">
        <v>8160</v>
      </c>
      <c r="AG175" s="144">
        <v>8651</v>
      </c>
      <c r="AH175" s="144">
        <v>8600</v>
      </c>
      <c r="AI175" s="144">
        <v>9736</v>
      </c>
      <c r="AJ175" s="144">
        <v>9517</v>
      </c>
      <c r="AK175" s="144">
        <v>11541</v>
      </c>
      <c r="AL175" s="144">
        <v>10849</v>
      </c>
      <c r="AM175" s="144">
        <v>10188</v>
      </c>
      <c r="AN175" s="144">
        <v>10629</v>
      </c>
      <c r="AO175" s="144">
        <v>12063</v>
      </c>
      <c r="AP175" s="144">
        <v>12846</v>
      </c>
      <c r="AQ175" s="144">
        <v>13323</v>
      </c>
      <c r="AR175" s="144">
        <v>12414</v>
      </c>
      <c r="AS175" s="144"/>
      <c r="AT175" s="144"/>
      <c r="AU175" s="144"/>
      <c r="AV175" s="144"/>
      <c r="AW175" s="144"/>
      <c r="AX175" s="144"/>
      <c r="AY175" s="144"/>
      <c r="AZ175" s="144"/>
      <c r="BA175" s="144"/>
      <c r="BB175" s="144"/>
      <c r="BC175" s="144"/>
      <c r="BD175" s="144"/>
      <c r="BE175" s="144"/>
      <c r="BF175" s="144"/>
    </row>
    <row r="176" spans="1:58" hidden="1">
      <c r="A176" s="143" t="s">
        <v>912</v>
      </c>
      <c r="B176" s="143" t="s">
        <v>980</v>
      </c>
      <c r="C176" s="144">
        <v>213</v>
      </c>
      <c r="D176" s="144">
        <v>247</v>
      </c>
      <c r="E176" s="144">
        <v>279</v>
      </c>
      <c r="F176" s="144">
        <v>292</v>
      </c>
      <c r="G176" s="144">
        <v>326</v>
      </c>
      <c r="H176" s="144">
        <v>327</v>
      </c>
      <c r="I176" s="144">
        <v>339</v>
      </c>
      <c r="J176" s="144">
        <v>372</v>
      </c>
      <c r="K176" s="144">
        <v>387</v>
      </c>
      <c r="L176" s="144">
        <v>425</v>
      </c>
      <c r="M176" s="144">
        <v>458</v>
      </c>
      <c r="N176" s="144">
        <v>483</v>
      </c>
      <c r="O176" s="144">
        <v>467</v>
      </c>
      <c r="P176" s="144">
        <v>512</v>
      </c>
      <c r="Q176" s="145">
        <v>139.27000000000001</v>
      </c>
      <c r="R176" s="145">
        <v>270.81</v>
      </c>
      <c r="S176" s="145">
        <v>179.63</v>
      </c>
      <c r="T176" s="145">
        <v>125.27</v>
      </c>
      <c r="U176" s="145">
        <v>100.19</v>
      </c>
      <c r="V176" s="145">
        <v>101.98</v>
      </c>
      <c r="W176" s="145">
        <v>96.98</v>
      </c>
      <c r="X176" s="145">
        <v>99.13</v>
      </c>
      <c r="Y176" s="145">
        <v>106.66</v>
      </c>
      <c r="Z176" s="145">
        <v>134.21</v>
      </c>
      <c r="AA176" s="145">
        <v>110.95</v>
      </c>
      <c r="AB176" s="145">
        <v>99.63</v>
      </c>
      <c r="AC176" s="145">
        <v>109.98</v>
      </c>
      <c r="AD176" s="145">
        <v>116.79</v>
      </c>
      <c r="AE176" s="144">
        <v>29664</v>
      </c>
      <c r="AF176" s="144">
        <v>66890</v>
      </c>
      <c r="AG176" s="144">
        <v>50118</v>
      </c>
      <c r="AH176" s="144">
        <v>36579</v>
      </c>
      <c r="AI176" s="144">
        <v>32661</v>
      </c>
      <c r="AJ176" s="144">
        <v>33347</v>
      </c>
      <c r="AK176" s="144">
        <v>32877</v>
      </c>
      <c r="AL176" s="144">
        <v>36877</v>
      </c>
      <c r="AM176" s="144">
        <v>41279</v>
      </c>
      <c r="AN176" s="144">
        <v>57038</v>
      </c>
      <c r="AO176" s="144">
        <v>50817</v>
      </c>
      <c r="AP176" s="144">
        <v>48120</v>
      </c>
      <c r="AQ176" s="144">
        <v>51359</v>
      </c>
      <c r="AR176" s="144">
        <v>59795</v>
      </c>
      <c r="AS176" s="144"/>
      <c r="AT176" s="144"/>
      <c r="AU176" s="144"/>
      <c r="AV176" s="144"/>
      <c r="AW176" s="144"/>
      <c r="AX176" s="144"/>
      <c r="AY176" s="144"/>
      <c r="AZ176" s="144"/>
      <c r="BA176" s="144"/>
      <c r="BB176" s="144"/>
      <c r="BC176" s="144"/>
      <c r="BD176" s="144"/>
      <c r="BE176" s="144"/>
      <c r="BF176" s="144"/>
    </row>
    <row r="177" spans="1:58" hidden="1">
      <c r="A177" s="143" t="s">
        <v>912</v>
      </c>
      <c r="B177" s="143" t="s">
        <v>981</v>
      </c>
      <c r="C177" s="144">
        <v>1735</v>
      </c>
      <c r="D177" s="144">
        <v>1731</v>
      </c>
      <c r="E177" s="144">
        <v>1679</v>
      </c>
      <c r="F177" s="144">
        <v>1544</v>
      </c>
      <c r="G177" s="144">
        <v>1389</v>
      </c>
      <c r="H177" s="144">
        <v>1853</v>
      </c>
      <c r="I177" s="144">
        <v>1880</v>
      </c>
      <c r="J177" s="144">
        <v>1816</v>
      </c>
      <c r="K177" s="144">
        <v>2540</v>
      </c>
      <c r="L177" s="144">
        <v>3327</v>
      </c>
      <c r="M177" s="144">
        <v>3416</v>
      </c>
      <c r="N177" s="144">
        <v>4133</v>
      </c>
      <c r="O177" s="144">
        <v>4212</v>
      </c>
      <c r="P177" s="144">
        <v>4471</v>
      </c>
      <c r="Q177" s="145">
        <v>620.66999999999996</v>
      </c>
      <c r="R177" s="145">
        <v>677.69</v>
      </c>
      <c r="S177" s="145">
        <v>553.21</v>
      </c>
      <c r="T177" s="145">
        <v>480.72</v>
      </c>
      <c r="U177" s="145">
        <v>429.05</v>
      </c>
      <c r="V177" s="145">
        <v>528.1</v>
      </c>
      <c r="W177" s="145">
        <v>525.91</v>
      </c>
      <c r="X177" s="145">
        <v>579.76</v>
      </c>
      <c r="Y177" s="145">
        <v>506.55</v>
      </c>
      <c r="Z177" s="145">
        <v>699.43</v>
      </c>
      <c r="AA177" s="145">
        <v>579.70000000000005</v>
      </c>
      <c r="AB177" s="145">
        <v>497.16</v>
      </c>
      <c r="AC177" s="145">
        <v>515.54</v>
      </c>
      <c r="AD177" s="145">
        <v>554.82000000000005</v>
      </c>
      <c r="AE177" s="144">
        <v>1076867</v>
      </c>
      <c r="AF177" s="144">
        <v>1173087</v>
      </c>
      <c r="AG177" s="144">
        <v>928847</v>
      </c>
      <c r="AH177" s="144">
        <v>742230</v>
      </c>
      <c r="AI177" s="144">
        <v>595957</v>
      </c>
      <c r="AJ177" s="144">
        <v>978563</v>
      </c>
      <c r="AK177" s="144">
        <v>988719</v>
      </c>
      <c r="AL177" s="144">
        <v>1052839</v>
      </c>
      <c r="AM177" s="144">
        <v>1286630</v>
      </c>
      <c r="AN177" s="144">
        <v>2326996</v>
      </c>
      <c r="AO177" s="144">
        <v>1980240</v>
      </c>
      <c r="AP177" s="144">
        <v>2054773</v>
      </c>
      <c r="AQ177" s="144">
        <v>2171469</v>
      </c>
      <c r="AR177" s="144">
        <v>2480605</v>
      </c>
      <c r="AS177" s="144"/>
      <c r="AT177" s="144"/>
      <c r="AU177" s="144"/>
      <c r="AV177" s="144"/>
      <c r="AW177" s="144"/>
      <c r="AX177" s="144"/>
      <c r="AY177" s="144"/>
      <c r="AZ177" s="144"/>
      <c r="BA177" s="144"/>
      <c r="BB177" s="144"/>
      <c r="BC177" s="144"/>
      <c r="BD177" s="144"/>
      <c r="BE177" s="144"/>
      <c r="BF177" s="144"/>
    </row>
    <row r="178" spans="1:58" hidden="1">
      <c r="A178" s="143" t="s">
        <v>912</v>
      </c>
      <c r="B178" s="143" t="s">
        <v>982</v>
      </c>
      <c r="C178" s="144">
        <v>356</v>
      </c>
      <c r="D178" s="144">
        <v>445</v>
      </c>
      <c r="E178" s="144">
        <v>450</v>
      </c>
      <c r="F178" s="144">
        <v>445</v>
      </c>
      <c r="G178" s="144">
        <v>498</v>
      </c>
      <c r="H178" s="144">
        <v>485</v>
      </c>
      <c r="I178" s="144">
        <v>488</v>
      </c>
      <c r="J178" s="144">
        <v>493</v>
      </c>
      <c r="K178" s="144">
        <v>476</v>
      </c>
      <c r="L178" s="144">
        <v>520</v>
      </c>
      <c r="M178" s="144">
        <v>491</v>
      </c>
      <c r="N178" s="144">
        <v>491</v>
      </c>
      <c r="O178" s="144">
        <v>491</v>
      </c>
      <c r="P178" s="144">
        <v>443</v>
      </c>
      <c r="Q178" s="145">
        <v>150.11000000000001</v>
      </c>
      <c r="R178" s="145">
        <v>159.85</v>
      </c>
      <c r="S178" s="145">
        <v>123.88</v>
      </c>
      <c r="T178" s="145">
        <v>151.72999999999999</v>
      </c>
      <c r="U178" s="145">
        <v>139.15</v>
      </c>
      <c r="V178" s="145">
        <v>123.18</v>
      </c>
      <c r="W178" s="145">
        <v>121.49</v>
      </c>
      <c r="X178" s="145">
        <v>130.51</v>
      </c>
      <c r="Y178" s="145">
        <v>133.26</v>
      </c>
      <c r="Z178" s="145">
        <v>135.88999999999999</v>
      </c>
      <c r="AA178" s="145">
        <v>141.44</v>
      </c>
      <c r="AB178" s="145">
        <v>134.01</v>
      </c>
      <c r="AC178" s="145">
        <v>134.91</v>
      </c>
      <c r="AD178" s="145">
        <v>136.55000000000001</v>
      </c>
      <c r="AE178" s="144">
        <v>53438</v>
      </c>
      <c r="AF178" s="144">
        <v>71132</v>
      </c>
      <c r="AG178" s="144">
        <v>55746</v>
      </c>
      <c r="AH178" s="144">
        <v>67519</v>
      </c>
      <c r="AI178" s="144">
        <v>69298</v>
      </c>
      <c r="AJ178" s="144">
        <v>59742</v>
      </c>
      <c r="AK178" s="144">
        <v>59289</v>
      </c>
      <c r="AL178" s="144">
        <v>64340</v>
      </c>
      <c r="AM178" s="144">
        <v>63434</v>
      </c>
      <c r="AN178" s="144">
        <v>70664</v>
      </c>
      <c r="AO178" s="144">
        <v>69448</v>
      </c>
      <c r="AP178" s="144">
        <v>65798</v>
      </c>
      <c r="AQ178" s="144">
        <v>66240</v>
      </c>
      <c r="AR178" s="144">
        <v>60490</v>
      </c>
      <c r="AS178" s="144"/>
      <c r="AT178" s="144"/>
      <c r="AU178" s="144"/>
      <c r="AV178" s="144"/>
      <c r="AW178" s="144"/>
      <c r="AX178" s="144"/>
      <c r="AY178" s="144"/>
      <c r="AZ178" s="144"/>
      <c r="BA178" s="144"/>
      <c r="BB178" s="144"/>
      <c r="BC178" s="144"/>
      <c r="BD178" s="144"/>
      <c r="BE178" s="144"/>
      <c r="BF178" s="144"/>
    </row>
    <row r="179" spans="1:58" hidden="1">
      <c r="A179" s="143" t="s">
        <v>912</v>
      </c>
      <c r="B179" s="143" t="s">
        <v>983</v>
      </c>
      <c r="C179" s="144">
        <v>123</v>
      </c>
      <c r="D179" s="144">
        <v>115</v>
      </c>
      <c r="E179" s="144">
        <v>113</v>
      </c>
      <c r="F179" s="144">
        <v>112</v>
      </c>
      <c r="G179" s="144">
        <v>119</v>
      </c>
      <c r="H179" s="144">
        <v>102</v>
      </c>
      <c r="I179" s="144">
        <v>88</v>
      </c>
      <c r="J179" s="144">
        <v>112</v>
      </c>
      <c r="K179" s="144">
        <v>109</v>
      </c>
      <c r="L179" s="144">
        <v>111</v>
      </c>
      <c r="M179" s="144">
        <v>80</v>
      </c>
      <c r="N179" s="144">
        <v>93</v>
      </c>
      <c r="O179" s="144">
        <v>80</v>
      </c>
      <c r="P179" s="144">
        <v>98</v>
      </c>
      <c r="Q179" s="145">
        <v>324.8</v>
      </c>
      <c r="R179" s="145">
        <v>319.75</v>
      </c>
      <c r="S179" s="145">
        <v>303.64999999999998</v>
      </c>
      <c r="T179" s="145">
        <v>301.3</v>
      </c>
      <c r="U179" s="145">
        <v>296.7</v>
      </c>
      <c r="V179" s="145">
        <v>311.93</v>
      </c>
      <c r="W179" s="145">
        <v>264.7</v>
      </c>
      <c r="X179" s="145">
        <v>340.01</v>
      </c>
      <c r="Y179" s="145">
        <v>283.70999999999998</v>
      </c>
      <c r="Z179" s="145">
        <v>274.5</v>
      </c>
      <c r="AA179" s="145">
        <v>289</v>
      </c>
      <c r="AB179" s="145">
        <v>260.08</v>
      </c>
      <c r="AC179" s="145">
        <v>235.04</v>
      </c>
      <c r="AD179" s="145">
        <v>290</v>
      </c>
      <c r="AE179" s="144">
        <v>39951</v>
      </c>
      <c r="AF179" s="144">
        <v>36771</v>
      </c>
      <c r="AG179" s="144">
        <v>34312</v>
      </c>
      <c r="AH179" s="144">
        <v>33746</v>
      </c>
      <c r="AI179" s="144">
        <v>35307</v>
      </c>
      <c r="AJ179" s="144">
        <v>31817</v>
      </c>
      <c r="AK179" s="144">
        <v>23294</v>
      </c>
      <c r="AL179" s="144">
        <v>38081</v>
      </c>
      <c r="AM179" s="144">
        <v>30924</v>
      </c>
      <c r="AN179" s="144">
        <v>30469</v>
      </c>
      <c r="AO179" s="144">
        <v>23120</v>
      </c>
      <c r="AP179" s="144">
        <v>24187</v>
      </c>
      <c r="AQ179" s="144">
        <v>18803</v>
      </c>
      <c r="AR179" s="144">
        <v>28420</v>
      </c>
      <c r="AS179" s="144"/>
      <c r="AT179" s="144"/>
      <c r="AU179" s="144"/>
      <c r="AV179" s="144"/>
      <c r="AW179" s="144"/>
      <c r="AX179" s="144"/>
      <c r="AY179" s="144"/>
      <c r="AZ179" s="144"/>
      <c r="BA179" s="144"/>
      <c r="BB179" s="144"/>
      <c r="BC179" s="144"/>
      <c r="BD179" s="144"/>
      <c r="BE179" s="144"/>
      <c r="BF179" s="144"/>
    </row>
    <row r="180" spans="1:58" hidden="1">
      <c r="A180" s="143" t="s">
        <v>912</v>
      </c>
      <c r="B180" s="143" t="s">
        <v>984</v>
      </c>
      <c r="C180" s="144">
        <v>1039</v>
      </c>
      <c r="D180" s="144">
        <v>1092</v>
      </c>
      <c r="E180" s="144">
        <v>982</v>
      </c>
      <c r="F180" s="144">
        <v>1113</v>
      </c>
      <c r="G180" s="144">
        <v>1116</v>
      </c>
      <c r="H180" s="144">
        <v>1112</v>
      </c>
      <c r="I180" s="144">
        <v>813</v>
      </c>
      <c r="J180" s="144">
        <v>805</v>
      </c>
      <c r="K180" s="144">
        <v>853</v>
      </c>
      <c r="L180" s="144">
        <v>924</v>
      </c>
      <c r="M180" s="144">
        <v>980</v>
      </c>
      <c r="N180" s="144">
        <v>1093</v>
      </c>
      <c r="O180" s="144">
        <v>962</v>
      </c>
      <c r="P180" s="144">
        <v>868</v>
      </c>
      <c r="Q180" s="145">
        <v>69.39</v>
      </c>
      <c r="R180" s="145">
        <v>79.62</v>
      </c>
      <c r="S180" s="145">
        <v>78.709999999999994</v>
      </c>
      <c r="T180" s="145">
        <v>50.65</v>
      </c>
      <c r="U180" s="145">
        <v>62.19</v>
      </c>
      <c r="V180" s="145">
        <v>65.84</v>
      </c>
      <c r="W180" s="145">
        <v>57.17</v>
      </c>
      <c r="X180" s="145">
        <v>66.540000000000006</v>
      </c>
      <c r="Y180" s="145">
        <v>57.82</v>
      </c>
      <c r="Z180" s="145">
        <v>67.2</v>
      </c>
      <c r="AA180" s="145">
        <v>51.11</v>
      </c>
      <c r="AB180" s="145">
        <v>66.03</v>
      </c>
      <c r="AC180" s="145">
        <v>70.28</v>
      </c>
      <c r="AD180" s="145">
        <v>70.319999999999993</v>
      </c>
      <c r="AE180" s="144">
        <v>72100</v>
      </c>
      <c r="AF180" s="144">
        <v>86948</v>
      </c>
      <c r="AG180" s="144">
        <v>77295</v>
      </c>
      <c r="AH180" s="144">
        <v>56369</v>
      </c>
      <c r="AI180" s="144">
        <v>69401</v>
      </c>
      <c r="AJ180" s="144">
        <v>73218</v>
      </c>
      <c r="AK180" s="144">
        <v>46481</v>
      </c>
      <c r="AL180" s="144">
        <v>53564</v>
      </c>
      <c r="AM180" s="144">
        <v>49321</v>
      </c>
      <c r="AN180" s="144">
        <v>62097</v>
      </c>
      <c r="AO180" s="144">
        <v>50086</v>
      </c>
      <c r="AP180" s="144">
        <v>72173</v>
      </c>
      <c r="AQ180" s="144">
        <v>67612</v>
      </c>
      <c r="AR180" s="144">
        <v>61039</v>
      </c>
      <c r="AS180" s="144"/>
      <c r="AT180" s="144"/>
      <c r="AU180" s="144"/>
      <c r="AV180" s="144"/>
      <c r="AW180" s="144"/>
      <c r="AX180" s="144"/>
      <c r="AY180" s="144"/>
      <c r="AZ180" s="144"/>
      <c r="BA180" s="144"/>
      <c r="BB180" s="144"/>
      <c r="BC180" s="144"/>
      <c r="BD180" s="144"/>
      <c r="BE180" s="144"/>
      <c r="BF180" s="144"/>
    </row>
    <row r="181" spans="1:58" hidden="1">
      <c r="A181" s="143" t="s">
        <v>912</v>
      </c>
      <c r="B181" s="143" t="s">
        <v>985</v>
      </c>
      <c r="C181" s="144">
        <v>382</v>
      </c>
      <c r="D181" s="144">
        <v>420</v>
      </c>
      <c r="E181" s="144">
        <v>381</v>
      </c>
      <c r="F181" s="144">
        <v>496</v>
      </c>
      <c r="G181" s="144">
        <v>549</v>
      </c>
      <c r="H181" s="144">
        <v>570</v>
      </c>
      <c r="I181" s="144">
        <v>584</v>
      </c>
      <c r="J181" s="144">
        <v>666</v>
      </c>
      <c r="K181" s="144">
        <v>619</v>
      </c>
      <c r="L181" s="144">
        <v>735</v>
      </c>
      <c r="M181" s="144">
        <v>731</v>
      </c>
      <c r="N181" s="144">
        <v>1014</v>
      </c>
      <c r="O181" s="144">
        <v>845</v>
      </c>
      <c r="P181" s="144">
        <v>827</v>
      </c>
      <c r="Q181" s="145">
        <v>61.41</v>
      </c>
      <c r="R181" s="145">
        <v>54.91</v>
      </c>
      <c r="S181" s="145">
        <v>54.64</v>
      </c>
      <c r="T181" s="145">
        <v>63.74</v>
      </c>
      <c r="U181" s="145">
        <v>68.5</v>
      </c>
      <c r="V181" s="145">
        <v>64.69</v>
      </c>
      <c r="W181" s="145">
        <v>60.11</v>
      </c>
      <c r="X181" s="145">
        <v>67.83</v>
      </c>
      <c r="Y181" s="145">
        <v>65.430000000000007</v>
      </c>
      <c r="Z181" s="145">
        <v>61.53</v>
      </c>
      <c r="AA181" s="145">
        <v>55.08</v>
      </c>
      <c r="AB181" s="145">
        <v>54.27</v>
      </c>
      <c r="AC181" s="145">
        <v>35.46</v>
      </c>
      <c r="AD181" s="145">
        <v>58.1</v>
      </c>
      <c r="AE181" s="144">
        <v>23460</v>
      </c>
      <c r="AF181" s="144">
        <v>23062</v>
      </c>
      <c r="AG181" s="144">
        <v>20818</v>
      </c>
      <c r="AH181" s="144">
        <v>31615</v>
      </c>
      <c r="AI181" s="144">
        <v>37604</v>
      </c>
      <c r="AJ181" s="144">
        <v>36871</v>
      </c>
      <c r="AK181" s="144">
        <v>35106</v>
      </c>
      <c r="AL181" s="144">
        <v>45173</v>
      </c>
      <c r="AM181" s="144">
        <v>40501</v>
      </c>
      <c r="AN181" s="144">
        <v>45221</v>
      </c>
      <c r="AO181" s="144">
        <v>40266</v>
      </c>
      <c r="AP181" s="144">
        <v>55032</v>
      </c>
      <c r="AQ181" s="144">
        <v>29963</v>
      </c>
      <c r="AR181" s="144">
        <v>48046</v>
      </c>
      <c r="AS181" s="144"/>
      <c r="AT181" s="144"/>
      <c r="AU181" s="144"/>
      <c r="AV181" s="144"/>
      <c r="AW181" s="144"/>
      <c r="AX181" s="144"/>
      <c r="AY181" s="144"/>
      <c r="AZ181" s="144"/>
      <c r="BA181" s="144"/>
      <c r="BB181" s="144"/>
      <c r="BC181" s="144"/>
      <c r="BD181" s="144"/>
      <c r="BE181" s="144"/>
      <c r="BF181" s="144"/>
    </row>
    <row r="182" spans="1:58" hidden="1">
      <c r="A182" s="143" t="s">
        <v>912</v>
      </c>
      <c r="B182" s="143" t="s">
        <v>986</v>
      </c>
      <c r="C182" s="144">
        <v>1000</v>
      </c>
      <c r="D182" s="144">
        <v>1058</v>
      </c>
      <c r="E182" s="144">
        <v>1019</v>
      </c>
      <c r="F182" s="144">
        <v>1302</v>
      </c>
      <c r="G182" s="144">
        <v>1207</v>
      </c>
      <c r="H182" s="144">
        <v>1024</v>
      </c>
      <c r="I182" s="144">
        <v>964</v>
      </c>
      <c r="J182" s="144">
        <v>1036</v>
      </c>
      <c r="K182" s="144">
        <v>813</v>
      </c>
      <c r="L182" s="144">
        <v>570</v>
      </c>
      <c r="M182" s="144">
        <v>932</v>
      </c>
      <c r="N182" s="144">
        <v>1088</v>
      </c>
      <c r="O182" s="144">
        <v>997</v>
      </c>
      <c r="P182" s="144">
        <v>822</v>
      </c>
      <c r="Q182" s="145">
        <v>109.92</v>
      </c>
      <c r="R182" s="145">
        <v>105</v>
      </c>
      <c r="S182" s="145">
        <v>105.69</v>
      </c>
      <c r="T182" s="145">
        <v>109.52</v>
      </c>
      <c r="U182" s="145">
        <v>107.79</v>
      </c>
      <c r="V182" s="145">
        <v>107.73</v>
      </c>
      <c r="W182" s="145">
        <v>134.79</v>
      </c>
      <c r="X182" s="145">
        <v>142.9</v>
      </c>
      <c r="Y182" s="145">
        <v>145.13</v>
      </c>
      <c r="Z182" s="145">
        <v>130.18</v>
      </c>
      <c r="AA182" s="145">
        <v>121.23</v>
      </c>
      <c r="AB182" s="145">
        <v>115.56</v>
      </c>
      <c r="AC182" s="145">
        <v>124.87</v>
      </c>
      <c r="AD182" s="145">
        <v>125.99</v>
      </c>
      <c r="AE182" s="144">
        <v>109923</v>
      </c>
      <c r="AF182" s="144">
        <v>111092</v>
      </c>
      <c r="AG182" s="144">
        <v>107700</v>
      </c>
      <c r="AH182" s="144">
        <v>142595</v>
      </c>
      <c r="AI182" s="144">
        <v>130099</v>
      </c>
      <c r="AJ182" s="144">
        <v>110320</v>
      </c>
      <c r="AK182" s="144">
        <v>129938</v>
      </c>
      <c r="AL182" s="144">
        <v>148042</v>
      </c>
      <c r="AM182" s="144">
        <v>117989</v>
      </c>
      <c r="AN182" s="144">
        <v>74200</v>
      </c>
      <c r="AO182" s="144">
        <v>112989</v>
      </c>
      <c r="AP182" s="144">
        <v>125729</v>
      </c>
      <c r="AQ182" s="144">
        <v>124496</v>
      </c>
      <c r="AR182" s="144">
        <v>103565</v>
      </c>
      <c r="AS182" s="144"/>
      <c r="AT182" s="144"/>
      <c r="AU182" s="144"/>
      <c r="AV182" s="144"/>
      <c r="AW182" s="144"/>
      <c r="AX182" s="144"/>
      <c r="AY182" s="144"/>
      <c r="AZ182" s="144"/>
      <c r="BA182" s="144"/>
      <c r="BB182" s="144"/>
      <c r="BC182" s="144"/>
      <c r="BD182" s="144"/>
      <c r="BE182" s="144"/>
      <c r="BF182" s="144"/>
    </row>
    <row r="183" spans="1:58" hidden="1">
      <c r="A183" s="143" t="s">
        <v>912</v>
      </c>
      <c r="B183" s="143" t="s">
        <v>987</v>
      </c>
      <c r="C183" s="144">
        <v>1213</v>
      </c>
      <c r="D183" s="144">
        <v>1136</v>
      </c>
      <c r="E183" s="144">
        <v>1020</v>
      </c>
      <c r="F183" s="144">
        <v>486</v>
      </c>
      <c r="G183" s="144">
        <v>210</v>
      </c>
      <c r="H183" s="144">
        <v>107</v>
      </c>
      <c r="I183" s="144">
        <v>113</v>
      </c>
      <c r="J183" s="144">
        <v>111</v>
      </c>
      <c r="K183" s="144">
        <v>84</v>
      </c>
      <c r="L183" s="144">
        <v>64</v>
      </c>
      <c r="M183" s="144">
        <v>81</v>
      </c>
      <c r="N183" s="144">
        <v>85</v>
      </c>
      <c r="O183" s="144">
        <v>96</v>
      </c>
      <c r="P183" s="144">
        <v>102</v>
      </c>
      <c r="Q183" s="145">
        <v>151.47</v>
      </c>
      <c r="R183" s="145">
        <v>164.59</v>
      </c>
      <c r="S183" s="145">
        <v>149.30000000000001</v>
      </c>
      <c r="T183" s="145">
        <v>167.31</v>
      </c>
      <c r="U183" s="145">
        <v>173.7</v>
      </c>
      <c r="V183" s="145">
        <v>156.38999999999999</v>
      </c>
      <c r="W183" s="145">
        <v>136.58000000000001</v>
      </c>
      <c r="X183" s="145">
        <v>186.85</v>
      </c>
      <c r="Y183" s="145">
        <v>174.81</v>
      </c>
      <c r="Z183" s="145">
        <v>135.31</v>
      </c>
      <c r="AA183" s="145">
        <v>146.6</v>
      </c>
      <c r="AB183" s="145">
        <v>94.02</v>
      </c>
      <c r="AC183" s="145">
        <v>192.81</v>
      </c>
      <c r="AD183" s="145">
        <v>202.03</v>
      </c>
      <c r="AE183" s="144">
        <v>183732</v>
      </c>
      <c r="AF183" s="144">
        <v>186974</v>
      </c>
      <c r="AG183" s="144">
        <v>152289</v>
      </c>
      <c r="AH183" s="144">
        <v>81315</v>
      </c>
      <c r="AI183" s="144">
        <v>36476</v>
      </c>
      <c r="AJ183" s="144">
        <v>16734</v>
      </c>
      <c r="AK183" s="144">
        <v>15434</v>
      </c>
      <c r="AL183" s="144">
        <v>20740</v>
      </c>
      <c r="AM183" s="144">
        <v>14684</v>
      </c>
      <c r="AN183" s="144">
        <v>8660</v>
      </c>
      <c r="AO183" s="144">
        <v>11875</v>
      </c>
      <c r="AP183" s="144">
        <v>7992</v>
      </c>
      <c r="AQ183" s="144">
        <v>18510</v>
      </c>
      <c r="AR183" s="144">
        <v>20607</v>
      </c>
      <c r="AS183" s="144"/>
      <c r="AT183" s="144"/>
      <c r="AU183" s="144"/>
      <c r="AV183" s="144"/>
      <c r="AW183" s="144"/>
      <c r="AX183" s="144"/>
      <c r="AY183" s="144"/>
      <c r="AZ183" s="144"/>
      <c r="BA183" s="144"/>
      <c r="BB183" s="144"/>
      <c r="BC183" s="144"/>
      <c r="BD183" s="144"/>
      <c r="BE183" s="144"/>
      <c r="BF183" s="144"/>
    </row>
    <row r="184" spans="1:58" hidden="1">
      <c r="A184" s="143" t="s">
        <v>912</v>
      </c>
      <c r="B184" s="143" t="s">
        <v>988</v>
      </c>
      <c r="C184" s="144">
        <v>0</v>
      </c>
      <c r="D184" s="144">
        <v>0</v>
      </c>
      <c r="E184" s="144">
        <v>0</v>
      </c>
      <c r="F184" s="144">
        <v>0</v>
      </c>
      <c r="G184" s="144">
        <v>0</v>
      </c>
      <c r="H184" s="144">
        <v>0</v>
      </c>
      <c r="I184" s="144">
        <v>0</v>
      </c>
      <c r="J184" s="144">
        <v>0</v>
      </c>
      <c r="K184" s="144">
        <v>0</v>
      </c>
      <c r="L184" s="144">
        <v>0</v>
      </c>
      <c r="M184" s="144">
        <v>0</v>
      </c>
      <c r="N184" s="144">
        <v>0</v>
      </c>
      <c r="O184" s="144">
        <v>0</v>
      </c>
      <c r="P184" s="144">
        <v>0</v>
      </c>
      <c r="Q184" s="145"/>
      <c r="R184" s="145"/>
      <c r="S184" s="145"/>
      <c r="T184" s="145"/>
      <c r="U184" s="145"/>
      <c r="V184" s="145"/>
      <c r="W184" s="145"/>
      <c r="X184" s="145"/>
      <c r="Y184" s="145"/>
      <c r="Z184" s="145"/>
      <c r="AA184" s="145"/>
      <c r="AB184" s="145"/>
      <c r="AC184" s="145"/>
      <c r="AD184" s="145"/>
      <c r="AE184" s="144">
        <v>349543.65</v>
      </c>
      <c r="AF184" s="144">
        <v>387169.65</v>
      </c>
      <c r="AG184" s="144">
        <v>397794.15</v>
      </c>
      <c r="AH184" s="144">
        <v>384439.89</v>
      </c>
      <c r="AI184" s="144">
        <v>401019.12</v>
      </c>
      <c r="AJ184" s="144">
        <v>432315.49</v>
      </c>
      <c r="AK184" s="144">
        <v>428191.84</v>
      </c>
      <c r="AL184" s="144">
        <v>419491.84000000003</v>
      </c>
      <c r="AM184" s="144">
        <v>423441.84</v>
      </c>
      <c r="AN184" s="144">
        <v>348831.01</v>
      </c>
      <c r="AO184" s="144">
        <v>266428.83</v>
      </c>
      <c r="AP184" s="144">
        <v>210130</v>
      </c>
      <c r="AQ184" s="144">
        <v>219520</v>
      </c>
      <c r="AR184" s="144">
        <v>219520</v>
      </c>
      <c r="AS184" s="144"/>
      <c r="AT184" s="144"/>
      <c r="AU184" s="144"/>
      <c r="AV184" s="144"/>
      <c r="AW184" s="144"/>
      <c r="AX184" s="144"/>
      <c r="AY184" s="144"/>
      <c r="AZ184" s="144"/>
      <c r="BA184" s="144"/>
      <c r="BB184" s="144"/>
      <c r="BC184" s="144"/>
      <c r="BD184" s="144"/>
      <c r="BE184" s="144"/>
      <c r="BF184" s="144"/>
    </row>
    <row r="185" spans="1:58" hidden="1">
      <c r="A185" s="143" t="s">
        <v>912</v>
      </c>
      <c r="B185" s="143" t="s">
        <v>989</v>
      </c>
      <c r="C185" s="144">
        <v>0</v>
      </c>
      <c r="D185" s="144">
        <v>0</v>
      </c>
      <c r="E185" s="144">
        <v>0</v>
      </c>
      <c r="F185" s="144">
        <v>0</v>
      </c>
      <c r="G185" s="144">
        <v>0</v>
      </c>
      <c r="H185" s="144">
        <v>0</v>
      </c>
      <c r="I185" s="144">
        <v>0</v>
      </c>
      <c r="J185" s="144">
        <v>0</v>
      </c>
      <c r="K185" s="144">
        <v>0</v>
      </c>
      <c r="L185" s="144">
        <v>0</v>
      </c>
      <c r="M185" s="144">
        <v>0</v>
      </c>
      <c r="N185" s="144">
        <v>0</v>
      </c>
      <c r="O185" s="144">
        <v>0</v>
      </c>
      <c r="P185" s="144">
        <v>0</v>
      </c>
      <c r="Q185" s="145"/>
      <c r="R185" s="145"/>
      <c r="S185" s="145"/>
      <c r="T185" s="145"/>
      <c r="U185" s="145"/>
      <c r="V185" s="145"/>
      <c r="W185" s="145"/>
      <c r="X185" s="145"/>
      <c r="Y185" s="145"/>
      <c r="Z185" s="145"/>
      <c r="AA185" s="145"/>
      <c r="AB185" s="145"/>
      <c r="AC185" s="145"/>
      <c r="AD185" s="145"/>
      <c r="AE185" s="144">
        <v>1</v>
      </c>
      <c r="AF185" s="144">
        <v>4</v>
      </c>
      <c r="AG185" s="144">
        <v>8</v>
      </c>
      <c r="AH185" s="144">
        <v>13</v>
      </c>
      <c r="AI185" s="144">
        <v>18</v>
      </c>
      <c r="AJ185" s="144">
        <v>24</v>
      </c>
      <c r="AK185" s="144">
        <v>26</v>
      </c>
      <c r="AL185" s="144">
        <v>30</v>
      </c>
      <c r="AM185" s="144">
        <v>37</v>
      </c>
      <c r="AN185" s="144">
        <v>40</v>
      </c>
      <c r="AO185" s="144">
        <v>43</v>
      </c>
      <c r="AP185" s="144">
        <v>38</v>
      </c>
      <c r="AQ185" s="144">
        <v>34</v>
      </c>
      <c r="AR185" s="144">
        <v>34</v>
      </c>
      <c r="AS185" s="144"/>
      <c r="AT185" s="144"/>
      <c r="AU185" s="144"/>
      <c r="AV185" s="144"/>
      <c r="AW185" s="144"/>
      <c r="AX185" s="144"/>
      <c r="AY185" s="144"/>
      <c r="AZ185" s="144"/>
      <c r="BA185" s="144"/>
      <c r="BB185" s="144"/>
      <c r="BC185" s="144"/>
      <c r="BD185" s="144"/>
      <c r="BE185" s="144"/>
      <c r="BF185" s="144"/>
    </row>
    <row r="186" spans="1:58" hidden="1">
      <c r="A186" s="143" t="s">
        <v>912</v>
      </c>
      <c r="B186" s="143" t="s">
        <v>990</v>
      </c>
      <c r="C186" s="144">
        <v>0</v>
      </c>
      <c r="D186" s="144">
        <v>0</v>
      </c>
      <c r="E186" s="144">
        <v>0</v>
      </c>
      <c r="F186" s="144">
        <v>0</v>
      </c>
      <c r="G186" s="144">
        <v>0</v>
      </c>
      <c r="H186" s="144">
        <v>0</v>
      </c>
      <c r="I186" s="144">
        <v>0</v>
      </c>
      <c r="J186" s="144">
        <v>0</v>
      </c>
      <c r="K186" s="144">
        <v>0</v>
      </c>
      <c r="L186" s="144">
        <v>0</v>
      </c>
      <c r="M186" s="144">
        <v>2339</v>
      </c>
      <c r="N186" s="144">
        <v>2345</v>
      </c>
      <c r="O186" s="144">
        <v>2345</v>
      </c>
      <c r="P186" s="144">
        <v>2345</v>
      </c>
      <c r="Q186" s="145"/>
      <c r="R186" s="145"/>
      <c r="S186" s="145"/>
      <c r="T186" s="145"/>
      <c r="U186" s="145"/>
      <c r="V186" s="145"/>
      <c r="W186" s="145"/>
      <c r="X186" s="145"/>
      <c r="Y186" s="145"/>
      <c r="Z186" s="145"/>
      <c r="AA186" s="145">
        <v>0</v>
      </c>
      <c r="AB186" s="145">
        <v>0</v>
      </c>
      <c r="AC186" s="145">
        <v>0</v>
      </c>
      <c r="AD186" s="145">
        <v>0</v>
      </c>
      <c r="AE186" s="144">
        <v>0</v>
      </c>
      <c r="AF186" s="144">
        <v>0</v>
      </c>
      <c r="AG186" s="144">
        <v>0</v>
      </c>
      <c r="AH186" s="144">
        <v>0</v>
      </c>
      <c r="AI186" s="144">
        <v>0</v>
      </c>
      <c r="AJ186" s="144">
        <v>0</v>
      </c>
      <c r="AK186" s="144">
        <v>0</v>
      </c>
      <c r="AL186" s="144">
        <v>0</v>
      </c>
      <c r="AM186" s="144">
        <v>0</v>
      </c>
      <c r="AN186" s="144">
        <v>0</v>
      </c>
      <c r="AO186" s="144">
        <v>0</v>
      </c>
      <c r="AP186" s="144">
        <v>0</v>
      </c>
      <c r="AQ186" s="144">
        <v>0</v>
      </c>
      <c r="AR186" s="144">
        <v>0</v>
      </c>
      <c r="AS186" s="144"/>
      <c r="AT186" s="144"/>
      <c r="AU186" s="144"/>
      <c r="AV186" s="144"/>
      <c r="AW186" s="144"/>
      <c r="AX186" s="144"/>
      <c r="AY186" s="144"/>
      <c r="AZ186" s="144"/>
      <c r="BA186" s="144"/>
      <c r="BB186" s="144"/>
      <c r="BC186" s="144"/>
      <c r="BD186" s="144"/>
      <c r="BE186" s="144"/>
      <c r="BF186" s="144"/>
    </row>
    <row r="187" spans="1:58" hidden="1">
      <c r="A187" s="143" t="s">
        <v>913</v>
      </c>
      <c r="B187" s="143" t="s">
        <v>931</v>
      </c>
      <c r="C187" s="144">
        <v>0</v>
      </c>
      <c r="D187" s="144">
        <v>0</v>
      </c>
      <c r="E187" s="144">
        <v>0</v>
      </c>
      <c r="F187" s="144">
        <v>0</v>
      </c>
      <c r="G187" s="144">
        <v>0</v>
      </c>
      <c r="H187" s="144">
        <v>0</v>
      </c>
      <c r="I187" s="144">
        <v>0</v>
      </c>
      <c r="J187" s="144">
        <v>0</v>
      </c>
      <c r="K187" s="144">
        <v>0</v>
      </c>
      <c r="L187" s="144">
        <v>0</v>
      </c>
      <c r="M187" s="144">
        <v>1</v>
      </c>
      <c r="N187" s="144">
        <v>1</v>
      </c>
      <c r="O187" s="144">
        <v>1</v>
      </c>
      <c r="P187" s="144">
        <v>1</v>
      </c>
      <c r="Q187" s="145"/>
      <c r="R187" s="145"/>
      <c r="S187" s="145"/>
      <c r="T187" s="145"/>
      <c r="U187" s="145"/>
      <c r="V187" s="145"/>
      <c r="W187" s="145"/>
      <c r="X187" s="145"/>
      <c r="Y187" s="145"/>
      <c r="Z187" s="145"/>
      <c r="AA187" s="145">
        <v>56</v>
      </c>
      <c r="AB187" s="145">
        <v>61</v>
      </c>
      <c r="AC187" s="145">
        <v>44</v>
      </c>
      <c r="AD187" s="145">
        <v>49</v>
      </c>
      <c r="AE187" s="144">
        <v>0</v>
      </c>
      <c r="AF187" s="144">
        <v>0</v>
      </c>
      <c r="AG187" s="144">
        <v>0</v>
      </c>
      <c r="AH187" s="144">
        <v>0</v>
      </c>
      <c r="AI187" s="144">
        <v>0</v>
      </c>
      <c r="AJ187" s="144">
        <v>0</v>
      </c>
      <c r="AK187" s="144">
        <v>0</v>
      </c>
      <c r="AL187" s="144">
        <v>0</v>
      </c>
      <c r="AM187" s="144">
        <v>0</v>
      </c>
      <c r="AN187" s="144">
        <v>0</v>
      </c>
      <c r="AO187" s="144">
        <v>56</v>
      </c>
      <c r="AP187" s="144">
        <v>61</v>
      </c>
      <c r="AQ187" s="144">
        <v>44</v>
      </c>
      <c r="AR187" s="144">
        <v>49</v>
      </c>
      <c r="AS187" s="144"/>
      <c r="AT187" s="144"/>
      <c r="AU187" s="144"/>
      <c r="AV187" s="144"/>
      <c r="AW187" s="144"/>
      <c r="AX187" s="144"/>
      <c r="AY187" s="144"/>
      <c r="AZ187" s="144"/>
      <c r="BA187" s="144"/>
      <c r="BB187" s="144"/>
      <c r="BC187" s="144"/>
      <c r="BD187" s="144"/>
      <c r="BE187" s="144"/>
      <c r="BF187" s="144"/>
    </row>
    <row r="188" spans="1:58" hidden="1">
      <c r="A188" s="143" t="s">
        <v>913</v>
      </c>
      <c r="B188" s="143" t="s">
        <v>932</v>
      </c>
      <c r="C188" s="144">
        <v>55</v>
      </c>
      <c r="D188" s="144">
        <v>60</v>
      </c>
      <c r="E188" s="144">
        <v>63</v>
      </c>
      <c r="F188" s="144">
        <v>68</v>
      </c>
      <c r="G188" s="144">
        <v>74</v>
      </c>
      <c r="H188" s="144">
        <v>78</v>
      </c>
      <c r="I188" s="144">
        <v>82</v>
      </c>
      <c r="J188" s="144">
        <v>88</v>
      </c>
      <c r="K188" s="144">
        <v>95</v>
      </c>
      <c r="L188" s="144">
        <v>103</v>
      </c>
      <c r="M188" s="144">
        <v>111</v>
      </c>
      <c r="N188" s="144">
        <v>115</v>
      </c>
      <c r="O188" s="144">
        <v>117</v>
      </c>
      <c r="P188" s="144">
        <v>118</v>
      </c>
      <c r="Q188" s="145">
        <v>34.4</v>
      </c>
      <c r="R188" s="145">
        <v>41.82</v>
      </c>
      <c r="S188" s="145">
        <v>39.409999999999997</v>
      </c>
      <c r="T188" s="145">
        <v>36.630000000000003</v>
      </c>
      <c r="U188" s="145">
        <v>40.57</v>
      </c>
      <c r="V188" s="145">
        <v>41.27</v>
      </c>
      <c r="W188" s="145">
        <v>38.5</v>
      </c>
      <c r="X188" s="145">
        <v>44.53</v>
      </c>
      <c r="Y188" s="145">
        <v>41.48</v>
      </c>
      <c r="Z188" s="145">
        <v>37.56</v>
      </c>
      <c r="AA188" s="145">
        <v>37.49</v>
      </c>
      <c r="AB188" s="145">
        <v>34.9</v>
      </c>
      <c r="AC188" s="145">
        <v>34.229999999999997</v>
      </c>
      <c r="AD188" s="145">
        <v>35.96</v>
      </c>
      <c r="AE188" s="144">
        <v>1892</v>
      </c>
      <c r="AF188" s="144">
        <v>2509</v>
      </c>
      <c r="AG188" s="144">
        <v>2483</v>
      </c>
      <c r="AH188" s="144">
        <v>2491</v>
      </c>
      <c r="AI188" s="144">
        <v>3002</v>
      </c>
      <c r="AJ188" s="144">
        <v>3219</v>
      </c>
      <c r="AK188" s="144">
        <v>3157</v>
      </c>
      <c r="AL188" s="144">
        <v>3919</v>
      </c>
      <c r="AM188" s="144">
        <v>3941</v>
      </c>
      <c r="AN188" s="144">
        <v>3869</v>
      </c>
      <c r="AO188" s="144">
        <v>4161</v>
      </c>
      <c r="AP188" s="144">
        <v>4014</v>
      </c>
      <c r="AQ188" s="144">
        <v>4005</v>
      </c>
      <c r="AR188" s="144">
        <v>4243</v>
      </c>
      <c r="AS188" s="144"/>
      <c r="AT188" s="144"/>
      <c r="AU188" s="144"/>
      <c r="AV188" s="144"/>
      <c r="AW188" s="144"/>
      <c r="AX188" s="144"/>
      <c r="AY188" s="144"/>
      <c r="AZ188" s="144"/>
      <c r="BA188" s="144"/>
      <c r="BB188" s="144"/>
      <c r="BC188" s="144"/>
      <c r="BD188" s="144"/>
      <c r="BE188" s="144"/>
      <c r="BF188" s="144"/>
    </row>
    <row r="189" spans="1:58" hidden="1">
      <c r="A189" s="143" t="s">
        <v>913</v>
      </c>
      <c r="B189" s="143" t="s">
        <v>933</v>
      </c>
      <c r="C189" s="144">
        <v>3</v>
      </c>
      <c r="D189" s="144">
        <v>3</v>
      </c>
      <c r="E189" s="144">
        <v>3</v>
      </c>
      <c r="F189" s="144">
        <v>3</v>
      </c>
      <c r="G189" s="144">
        <v>3</v>
      </c>
      <c r="H189" s="144">
        <v>3</v>
      </c>
      <c r="I189" s="144">
        <v>2</v>
      </c>
      <c r="J189" s="144">
        <v>2</v>
      </c>
      <c r="K189" s="144">
        <v>2</v>
      </c>
      <c r="L189" s="144">
        <v>2</v>
      </c>
      <c r="M189" s="144">
        <v>8</v>
      </c>
      <c r="N189" s="144">
        <v>10</v>
      </c>
      <c r="O189" s="144">
        <v>10</v>
      </c>
      <c r="P189" s="144">
        <v>10</v>
      </c>
      <c r="Q189" s="145">
        <v>282</v>
      </c>
      <c r="R189" s="145">
        <v>271</v>
      </c>
      <c r="S189" s="145">
        <v>247.67</v>
      </c>
      <c r="T189" s="145">
        <v>250.67</v>
      </c>
      <c r="U189" s="145">
        <v>256.67</v>
      </c>
      <c r="V189" s="145">
        <v>248</v>
      </c>
      <c r="W189" s="145">
        <v>230</v>
      </c>
      <c r="X189" s="145">
        <v>236</v>
      </c>
      <c r="Y189" s="145">
        <v>284</v>
      </c>
      <c r="Z189" s="145">
        <v>262</v>
      </c>
      <c r="AA189" s="145">
        <v>309.12</v>
      </c>
      <c r="AB189" s="145">
        <v>317.60000000000002</v>
      </c>
      <c r="AC189" s="145">
        <v>293.5</v>
      </c>
      <c r="AD189" s="145">
        <v>301.5</v>
      </c>
      <c r="AE189" s="144">
        <v>846</v>
      </c>
      <c r="AF189" s="144">
        <v>813</v>
      </c>
      <c r="AG189" s="144">
        <v>743</v>
      </c>
      <c r="AH189" s="144">
        <v>752</v>
      </c>
      <c r="AI189" s="144">
        <v>770</v>
      </c>
      <c r="AJ189" s="144">
        <v>744</v>
      </c>
      <c r="AK189" s="144">
        <v>460</v>
      </c>
      <c r="AL189" s="144">
        <v>472</v>
      </c>
      <c r="AM189" s="144">
        <v>568</v>
      </c>
      <c r="AN189" s="144">
        <v>524</v>
      </c>
      <c r="AO189" s="144">
        <v>2473</v>
      </c>
      <c r="AP189" s="144">
        <v>3176</v>
      </c>
      <c r="AQ189" s="144">
        <v>2935</v>
      </c>
      <c r="AR189" s="144">
        <v>3015</v>
      </c>
      <c r="AS189" s="144"/>
      <c r="AT189" s="144"/>
      <c r="AU189" s="144"/>
      <c r="AV189" s="144"/>
      <c r="AW189" s="144"/>
      <c r="AX189" s="144"/>
      <c r="AY189" s="144"/>
      <c r="AZ189" s="144"/>
      <c r="BA189" s="144"/>
      <c r="BB189" s="144"/>
      <c r="BC189" s="144"/>
      <c r="BD189" s="144"/>
      <c r="BE189" s="144"/>
      <c r="BF189" s="144"/>
    </row>
    <row r="190" spans="1:58" hidden="1">
      <c r="A190" s="143" t="s">
        <v>913</v>
      </c>
      <c r="B190" s="143" t="s">
        <v>934</v>
      </c>
      <c r="C190" s="144">
        <v>24</v>
      </c>
      <c r="D190" s="144">
        <v>23</v>
      </c>
      <c r="E190" s="144">
        <v>23</v>
      </c>
      <c r="F190" s="144">
        <v>20</v>
      </c>
      <c r="G190" s="144">
        <v>20</v>
      </c>
      <c r="H190" s="144">
        <v>19</v>
      </c>
      <c r="I190" s="144">
        <v>19</v>
      </c>
      <c r="J190" s="144">
        <v>19</v>
      </c>
      <c r="K190" s="144">
        <v>18</v>
      </c>
      <c r="L190" s="144">
        <v>17</v>
      </c>
      <c r="M190" s="144">
        <v>22</v>
      </c>
      <c r="N190" s="144">
        <v>22</v>
      </c>
      <c r="O190" s="144">
        <v>22</v>
      </c>
      <c r="P190" s="144">
        <v>22</v>
      </c>
      <c r="Q190" s="145">
        <v>263.12</v>
      </c>
      <c r="R190" s="145">
        <v>280.39</v>
      </c>
      <c r="S190" s="145">
        <v>258.26</v>
      </c>
      <c r="T190" s="145">
        <v>281.75</v>
      </c>
      <c r="U190" s="145">
        <v>255.1</v>
      </c>
      <c r="V190" s="145">
        <v>252.79</v>
      </c>
      <c r="W190" s="145">
        <v>251.32</v>
      </c>
      <c r="X190" s="145">
        <v>234.47</v>
      </c>
      <c r="Y190" s="145">
        <v>227.94</v>
      </c>
      <c r="Z190" s="145">
        <v>211.59</v>
      </c>
      <c r="AA190" s="145">
        <v>195.45</v>
      </c>
      <c r="AB190" s="145">
        <v>207.05</v>
      </c>
      <c r="AC190" s="145">
        <v>196.27</v>
      </c>
      <c r="AD190" s="145">
        <v>167.18</v>
      </c>
      <c r="AE190" s="144">
        <v>6315</v>
      </c>
      <c r="AF190" s="144">
        <v>6449</v>
      </c>
      <c r="AG190" s="144">
        <v>5940</v>
      </c>
      <c r="AH190" s="144">
        <v>5635</v>
      </c>
      <c r="AI190" s="144">
        <v>5102</v>
      </c>
      <c r="AJ190" s="144">
        <v>4803</v>
      </c>
      <c r="AK190" s="144">
        <v>4775</v>
      </c>
      <c r="AL190" s="144">
        <v>4455</v>
      </c>
      <c r="AM190" s="144">
        <v>4103</v>
      </c>
      <c r="AN190" s="144">
        <v>3597</v>
      </c>
      <c r="AO190" s="144">
        <v>4300</v>
      </c>
      <c r="AP190" s="144">
        <v>4555</v>
      </c>
      <c r="AQ190" s="144">
        <v>4318</v>
      </c>
      <c r="AR190" s="144">
        <v>3678</v>
      </c>
      <c r="AS190" s="144"/>
      <c r="AT190" s="144"/>
      <c r="AU190" s="144"/>
      <c r="AV190" s="144"/>
      <c r="AW190" s="144"/>
      <c r="AX190" s="144"/>
      <c r="AY190" s="144"/>
      <c r="AZ190" s="144"/>
      <c r="BA190" s="144"/>
      <c r="BB190" s="144"/>
      <c r="BC190" s="144"/>
      <c r="BD190" s="144"/>
      <c r="BE190" s="144"/>
      <c r="BF190" s="144"/>
    </row>
    <row r="191" spans="1:58" hidden="1">
      <c r="A191" s="143" t="s">
        <v>913</v>
      </c>
      <c r="B191" s="143" t="s">
        <v>935</v>
      </c>
      <c r="C191" s="144">
        <v>2</v>
      </c>
      <c r="D191" s="144">
        <v>2</v>
      </c>
      <c r="E191" s="144">
        <v>4</v>
      </c>
      <c r="F191" s="144">
        <v>4</v>
      </c>
      <c r="G191" s="144">
        <v>4</v>
      </c>
      <c r="H191" s="144">
        <v>6</v>
      </c>
      <c r="I191" s="144">
        <v>6</v>
      </c>
      <c r="J191" s="144">
        <v>6</v>
      </c>
      <c r="K191" s="144">
        <v>6</v>
      </c>
      <c r="L191" s="144">
        <v>8</v>
      </c>
      <c r="M191" s="144">
        <v>13</v>
      </c>
      <c r="N191" s="144">
        <v>11</v>
      </c>
      <c r="O191" s="144">
        <v>11</v>
      </c>
      <c r="P191" s="144">
        <v>11</v>
      </c>
      <c r="Q191" s="145">
        <v>79</v>
      </c>
      <c r="R191" s="145">
        <v>79</v>
      </c>
      <c r="S191" s="145">
        <v>79.5</v>
      </c>
      <c r="T191" s="145">
        <v>88</v>
      </c>
      <c r="U191" s="145">
        <v>74.5</v>
      </c>
      <c r="V191" s="145">
        <v>72.5</v>
      </c>
      <c r="W191" s="145">
        <v>91</v>
      </c>
      <c r="X191" s="145">
        <v>92</v>
      </c>
      <c r="Y191" s="145">
        <v>89</v>
      </c>
      <c r="Z191" s="145">
        <v>90.5</v>
      </c>
      <c r="AA191" s="145">
        <v>86.92</v>
      </c>
      <c r="AB191" s="145">
        <v>99.36</v>
      </c>
      <c r="AC191" s="145">
        <v>93.36</v>
      </c>
      <c r="AD191" s="145">
        <v>84.27</v>
      </c>
      <c r="AE191" s="144">
        <v>158</v>
      </c>
      <c r="AF191" s="144">
        <v>158</v>
      </c>
      <c r="AG191" s="144">
        <v>318</v>
      </c>
      <c r="AH191" s="144">
        <v>352</v>
      </c>
      <c r="AI191" s="144">
        <v>298</v>
      </c>
      <c r="AJ191" s="144">
        <v>435</v>
      </c>
      <c r="AK191" s="144">
        <v>546</v>
      </c>
      <c r="AL191" s="144">
        <v>552</v>
      </c>
      <c r="AM191" s="144">
        <v>534</v>
      </c>
      <c r="AN191" s="144">
        <v>724</v>
      </c>
      <c r="AO191" s="144">
        <v>1130</v>
      </c>
      <c r="AP191" s="144">
        <v>1093</v>
      </c>
      <c r="AQ191" s="144">
        <v>1027</v>
      </c>
      <c r="AR191" s="144">
        <v>927</v>
      </c>
      <c r="AS191" s="144"/>
      <c r="AT191" s="144"/>
      <c r="AU191" s="144"/>
      <c r="AV191" s="144"/>
      <c r="AW191" s="144"/>
      <c r="AX191" s="144"/>
      <c r="AY191" s="144"/>
      <c r="AZ191" s="144"/>
      <c r="BA191" s="144"/>
      <c r="BB191" s="144"/>
      <c r="BC191" s="144"/>
      <c r="BD191" s="144"/>
      <c r="BE191" s="144"/>
      <c r="BF191" s="144"/>
    </row>
    <row r="192" spans="1:58" hidden="1">
      <c r="A192" s="143" t="s">
        <v>913</v>
      </c>
      <c r="B192" s="143" t="s">
        <v>936</v>
      </c>
      <c r="C192" s="144">
        <v>6</v>
      </c>
      <c r="D192" s="144">
        <v>6</v>
      </c>
      <c r="E192" s="144">
        <v>6</v>
      </c>
      <c r="F192" s="144">
        <v>6</v>
      </c>
      <c r="G192" s="144">
        <v>6</v>
      </c>
      <c r="H192" s="144">
        <v>6</v>
      </c>
      <c r="I192" s="144">
        <v>6</v>
      </c>
      <c r="J192" s="144">
        <v>6</v>
      </c>
      <c r="K192" s="144">
        <v>6</v>
      </c>
      <c r="L192" s="144">
        <v>6</v>
      </c>
      <c r="M192" s="144">
        <v>9</v>
      </c>
      <c r="N192" s="144">
        <v>9</v>
      </c>
      <c r="O192" s="144">
        <v>9</v>
      </c>
      <c r="P192" s="144">
        <v>10</v>
      </c>
      <c r="Q192" s="145">
        <v>101.83</v>
      </c>
      <c r="R192" s="145">
        <v>101.83</v>
      </c>
      <c r="S192" s="145">
        <v>101.83</v>
      </c>
      <c r="T192" s="145">
        <v>101.67</v>
      </c>
      <c r="U192" s="145">
        <v>101.67</v>
      </c>
      <c r="V192" s="145">
        <v>98.33</v>
      </c>
      <c r="W192" s="145">
        <v>98.33</v>
      </c>
      <c r="X192" s="145">
        <v>108.17</v>
      </c>
      <c r="Y192" s="145">
        <v>108.83</v>
      </c>
      <c r="Z192" s="145">
        <v>107.33</v>
      </c>
      <c r="AA192" s="145">
        <v>142.22</v>
      </c>
      <c r="AB192" s="145">
        <v>118.78</v>
      </c>
      <c r="AC192" s="145">
        <v>118.78</v>
      </c>
      <c r="AD192" s="145">
        <v>126.4</v>
      </c>
      <c r="AE192" s="144">
        <v>611</v>
      </c>
      <c r="AF192" s="144">
        <v>611</v>
      </c>
      <c r="AG192" s="144">
        <v>611</v>
      </c>
      <c r="AH192" s="144">
        <v>610</v>
      </c>
      <c r="AI192" s="144">
        <v>610</v>
      </c>
      <c r="AJ192" s="144">
        <v>590</v>
      </c>
      <c r="AK192" s="144">
        <v>590</v>
      </c>
      <c r="AL192" s="144">
        <v>649</v>
      </c>
      <c r="AM192" s="144">
        <v>653</v>
      </c>
      <c r="AN192" s="144">
        <v>644</v>
      </c>
      <c r="AO192" s="144">
        <v>1280</v>
      </c>
      <c r="AP192" s="144">
        <v>1069</v>
      </c>
      <c r="AQ192" s="144">
        <v>1069</v>
      </c>
      <c r="AR192" s="144">
        <v>1264</v>
      </c>
      <c r="AS192" s="144"/>
      <c r="AT192" s="144"/>
      <c r="AU192" s="144"/>
      <c r="AV192" s="144"/>
      <c r="AW192" s="144"/>
      <c r="AX192" s="144"/>
      <c r="AY192" s="144"/>
      <c r="AZ192" s="144"/>
      <c r="BA192" s="144"/>
      <c r="BB192" s="144"/>
      <c r="BC192" s="144"/>
      <c r="BD192" s="144"/>
      <c r="BE192" s="144"/>
      <c r="BF192" s="144"/>
    </row>
    <row r="193" spans="1:58" hidden="1">
      <c r="A193" s="143" t="s">
        <v>913</v>
      </c>
      <c r="B193" s="143" t="s">
        <v>937</v>
      </c>
      <c r="C193" s="144">
        <v>1</v>
      </c>
      <c r="D193" s="144">
        <v>2</v>
      </c>
      <c r="E193" s="144">
        <v>2</v>
      </c>
      <c r="F193" s="144">
        <v>3</v>
      </c>
      <c r="G193" s="144">
        <v>3</v>
      </c>
      <c r="H193" s="144">
        <v>4</v>
      </c>
      <c r="I193" s="144">
        <v>5</v>
      </c>
      <c r="J193" s="144">
        <v>5</v>
      </c>
      <c r="K193" s="144">
        <v>6</v>
      </c>
      <c r="L193" s="144">
        <v>6</v>
      </c>
      <c r="M193" s="144">
        <v>8</v>
      </c>
      <c r="N193" s="144">
        <v>8</v>
      </c>
      <c r="O193" s="144">
        <v>7</v>
      </c>
      <c r="P193" s="144">
        <v>8</v>
      </c>
      <c r="Q193" s="145">
        <v>724</v>
      </c>
      <c r="R193" s="145">
        <v>869</v>
      </c>
      <c r="S193" s="145">
        <v>827</v>
      </c>
      <c r="T193" s="145">
        <v>666</v>
      </c>
      <c r="U193" s="145">
        <v>772</v>
      </c>
      <c r="V193" s="145">
        <v>619</v>
      </c>
      <c r="W193" s="145">
        <v>651</v>
      </c>
      <c r="X193" s="145">
        <v>586.4</v>
      </c>
      <c r="Y193" s="145">
        <v>544</v>
      </c>
      <c r="Z193" s="145">
        <v>659</v>
      </c>
      <c r="AA193" s="145">
        <v>751</v>
      </c>
      <c r="AB193" s="145">
        <v>814.5</v>
      </c>
      <c r="AC193" s="145">
        <v>702.29</v>
      </c>
      <c r="AD193" s="145">
        <v>668</v>
      </c>
      <c r="AE193" s="144">
        <v>724</v>
      </c>
      <c r="AF193" s="144">
        <v>1738</v>
      </c>
      <c r="AG193" s="144">
        <v>1654</v>
      </c>
      <c r="AH193" s="144">
        <v>1998</v>
      </c>
      <c r="AI193" s="144">
        <v>2316</v>
      </c>
      <c r="AJ193" s="144">
        <v>2476</v>
      </c>
      <c r="AK193" s="144">
        <v>3255</v>
      </c>
      <c r="AL193" s="144">
        <v>2932</v>
      </c>
      <c r="AM193" s="144">
        <v>3264</v>
      </c>
      <c r="AN193" s="144">
        <v>3954</v>
      </c>
      <c r="AO193" s="144">
        <v>6008</v>
      </c>
      <c r="AP193" s="144">
        <v>6516</v>
      </c>
      <c r="AQ193" s="144">
        <v>4916</v>
      </c>
      <c r="AR193" s="144">
        <v>5344</v>
      </c>
      <c r="AS193" s="144"/>
      <c r="AT193" s="144"/>
      <c r="AU193" s="144"/>
      <c r="AV193" s="144"/>
      <c r="AW193" s="144"/>
      <c r="AX193" s="144"/>
      <c r="AY193" s="144"/>
      <c r="AZ193" s="144"/>
      <c r="BA193" s="144"/>
      <c r="BB193" s="144"/>
      <c r="BC193" s="144"/>
      <c r="BD193" s="144"/>
      <c r="BE193" s="144"/>
      <c r="BF193" s="144"/>
    </row>
    <row r="194" spans="1:58" hidden="1">
      <c r="A194" s="143" t="s">
        <v>913</v>
      </c>
      <c r="B194" s="143" t="s">
        <v>938</v>
      </c>
      <c r="C194" s="144">
        <v>88</v>
      </c>
      <c r="D194" s="144">
        <v>88</v>
      </c>
      <c r="E194" s="144">
        <v>87</v>
      </c>
      <c r="F194" s="144">
        <v>89</v>
      </c>
      <c r="G194" s="144">
        <v>83</v>
      </c>
      <c r="H194" s="144">
        <v>85</v>
      </c>
      <c r="I194" s="144">
        <v>83</v>
      </c>
      <c r="J194" s="144">
        <v>84</v>
      </c>
      <c r="K194" s="144">
        <v>83</v>
      </c>
      <c r="L194" s="144">
        <v>84</v>
      </c>
      <c r="M194" s="144">
        <v>82</v>
      </c>
      <c r="N194" s="144">
        <v>73</v>
      </c>
      <c r="O194" s="144">
        <v>73</v>
      </c>
      <c r="P194" s="144">
        <v>75</v>
      </c>
      <c r="Q194" s="145">
        <v>204.18</v>
      </c>
      <c r="R194" s="145">
        <v>151.61000000000001</v>
      </c>
      <c r="S194" s="145">
        <v>131.75</v>
      </c>
      <c r="T194" s="145">
        <v>127.07</v>
      </c>
      <c r="U194" s="145">
        <v>138.24</v>
      </c>
      <c r="V194" s="145">
        <v>135.19999999999999</v>
      </c>
      <c r="W194" s="145">
        <v>139.25</v>
      </c>
      <c r="X194" s="145">
        <v>139.06</v>
      </c>
      <c r="Y194" s="145">
        <v>135.6</v>
      </c>
      <c r="Z194" s="145">
        <v>126.49</v>
      </c>
      <c r="AA194" s="145">
        <v>162.93</v>
      </c>
      <c r="AB194" s="145">
        <v>152.81</v>
      </c>
      <c r="AC194" s="145">
        <v>132.11000000000001</v>
      </c>
      <c r="AD194" s="145">
        <v>140.32</v>
      </c>
      <c r="AE194" s="144">
        <v>17968</v>
      </c>
      <c r="AF194" s="144">
        <v>13342</v>
      </c>
      <c r="AG194" s="144">
        <v>11462</v>
      </c>
      <c r="AH194" s="144">
        <v>11309</v>
      </c>
      <c r="AI194" s="144">
        <v>11474</v>
      </c>
      <c r="AJ194" s="144">
        <v>11492</v>
      </c>
      <c r="AK194" s="144">
        <v>11558</v>
      </c>
      <c r="AL194" s="144">
        <v>11681</v>
      </c>
      <c r="AM194" s="144">
        <v>11255</v>
      </c>
      <c r="AN194" s="144">
        <v>10625</v>
      </c>
      <c r="AO194" s="144">
        <v>13360</v>
      </c>
      <c r="AP194" s="144">
        <v>11155</v>
      </c>
      <c r="AQ194" s="144">
        <v>9644</v>
      </c>
      <c r="AR194" s="144">
        <v>10524</v>
      </c>
      <c r="AS194" s="144"/>
      <c r="AT194" s="144"/>
      <c r="AU194" s="144"/>
      <c r="AV194" s="144"/>
      <c r="AW194" s="144"/>
      <c r="AX194" s="144"/>
      <c r="AY194" s="144"/>
      <c r="AZ194" s="144"/>
      <c r="BA194" s="144"/>
      <c r="BB194" s="144"/>
      <c r="BC194" s="144"/>
      <c r="BD194" s="144"/>
      <c r="BE194" s="144"/>
      <c r="BF194" s="144"/>
    </row>
    <row r="195" spans="1:58" hidden="1">
      <c r="A195" s="143" t="s">
        <v>913</v>
      </c>
      <c r="B195" s="143" t="s">
        <v>939</v>
      </c>
      <c r="C195" s="144">
        <v>2</v>
      </c>
      <c r="D195" s="144">
        <v>2</v>
      </c>
      <c r="E195" s="144">
        <v>2</v>
      </c>
      <c r="F195" s="144">
        <v>1</v>
      </c>
      <c r="G195" s="144">
        <v>1</v>
      </c>
      <c r="H195" s="144">
        <v>1</v>
      </c>
      <c r="I195" s="144">
        <v>1</v>
      </c>
      <c r="J195" s="144">
        <v>1</v>
      </c>
      <c r="K195" s="144">
        <v>0</v>
      </c>
      <c r="L195" s="144">
        <v>0</v>
      </c>
      <c r="M195" s="144">
        <v>0</v>
      </c>
      <c r="N195" s="144">
        <v>0</v>
      </c>
      <c r="O195" s="144">
        <v>0</v>
      </c>
      <c r="P195" s="144">
        <v>0</v>
      </c>
      <c r="Q195" s="145">
        <v>214</v>
      </c>
      <c r="R195" s="145">
        <v>183</v>
      </c>
      <c r="S195" s="145">
        <v>184.5</v>
      </c>
      <c r="T195" s="145">
        <v>175</v>
      </c>
      <c r="U195" s="145">
        <v>156</v>
      </c>
      <c r="V195" s="145">
        <v>156</v>
      </c>
      <c r="W195" s="145">
        <v>142</v>
      </c>
      <c r="X195" s="145">
        <v>183</v>
      </c>
      <c r="Y195" s="145"/>
      <c r="Z195" s="145"/>
      <c r="AA195" s="145"/>
      <c r="AB195" s="145"/>
      <c r="AC195" s="145"/>
      <c r="AD195" s="145"/>
      <c r="AE195" s="144">
        <v>428</v>
      </c>
      <c r="AF195" s="144">
        <v>366</v>
      </c>
      <c r="AG195" s="144">
        <v>369</v>
      </c>
      <c r="AH195" s="144">
        <v>175</v>
      </c>
      <c r="AI195" s="144">
        <v>156</v>
      </c>
      <c r="AJ195" s="144">
        <v>156</v>
      </c>
      <c r="AK195" s="144">
        <v>142</v>
      </c>
      <c r="AL195" s="144">
        <v>183</v>
      </c>
      <c r="AM195" s="144">
        <v>0</v>
      </c>
      <c r="AN195" s="144">
        <v>0</v>
      </c>
      <c r="AO195" s="144">
        <v>0</v>
      </c>
      <c r="AP195" s="144">
        <v>0</v>
      </c>
      <c r="AQ195" s="144">
        <v>0</v>
      </c>
      <c r="AR195" s="144">
        <v>0</v>
      </c>
      <c r="AS195" s="144"/>
      <c r="AT195" s="144"/>
      <c r="AU195" s="144"/>
      <c r="AV195" s="144"/>
      <c r="AW195" s="144"/>
      <c r="AX195" s="144"/>
      <c r="AY195" s="144"/>
      <c r="AZ195" s="144"/>
      <c r="BA195" s="144"/>
      <c r="BB195" s="144"/>
      <c r="BC195" s="144"/>
      <c r="BD195" s="144"/>
      <c r="BE195" s="144"/>
      <c r="BF195" s="144"/>
    </row>
    <row r="196" spans="1:58" hidden="1">
      <c r="A196" s="143" t="s">
        <v>913</v>
      </c>
      <c r="B196" s="143" t="s">
        <v>940</v>
      </c>
      <c r="C196" s="144">
        <v>0</v>
      </c>
      <c r="D196" s="144">
        <v>0</v>
      </c>
      <c r="E196" s="144">
        <v>0</v>
      </c>
      <c r="F196" s="144">
        <v>0</v>
      </c>
      <c r="G196" s="144">
        <v>0</v>
      </c>
      <c r="H196" s="144">
        <v>0</v>
      </c>
      <c r="I196" s="144">
        <v>0</v>
      </c>
      <c r="J196" s="144">
        <v>0</v>
      </c>
      <c r="K196" s="144">
        <v>0</v>
      </c>
      <c r="L196" s="144">
        <v>0</v>
      </c>
      <c r="M196" s="144">
        <v>0</v>
      </c>
      <c r="N196" s="144">
        <v>0</v>
      </c>
      <c r="O196" s="144">
        <v>0</v>
      </c>
      <c r="P196" s="144">
        <v>0</v>
      </c>
      <c r="Q196" s="145"/>
      <c r="R196" s="145"/>
      <c r="S196" s="145"/>
      <c r="T196" s="145"/>
      <c r="U196" s="145"/>
      <c r="V196" s="145"/>
      <c r="W196" s="145"/>
      <c r="X196" s="145"/>
      <c r="Y196" s="145"/>
      <c r="Z196" s="145"/>
      <c r="AA196" s="145"/>
      <c r="AB196" s="145"/>
      <c r="AC196" s="145"/>
      <c r="AD196" s="145"/>
      <c r="AE196" s="144">
        <v>1744</v>
      </c>
      <c r="AF196" s="144">
        <v>1562</v>
      </c>
      <c r="AG196" s="144">
        <v>1575</v>
      </c>
      <c r="AH196" s="144">
        <v>1498</v>
      </c>
      <c r="AI196" s="144">
        <v>1358</v>
      </c>
      <c r="AJ196" s="144">
        <v>1377</v>
      </c>
      <c r="AK196" s="144">
        <v>1365</v>
      </c>
      <c r="AL196" s="144">
        <v>1307</v>
      </c>
      <c r="AM196" s="144">
        <v>1292</v>
      </c>
      <c r="AN196" s="144">
        <v>1184</v>
      </c>
      <c r="AO196" s="144">
        <v>1300</v>
      </c>
      <c r="AP196" s="144">
        <v>1195</v>
      </c>
      <c r="AQ196" s="144">
        <v>924</v>
      </c>
      <c r="AR196" s="144">
        <v>816</v>
      </c>
      <c r="AS196" s="144"/>
      <c r="AT196" s="144"/>
      <c r="AU196" s="144"/>
      <c r="AV196" s="144"/>
      <c r="AW196" s="144"/>
      <c r="AX196" s="144"/>
      <c r="AY196" s="144"/>
      <c r="AZ196" s="144"/>
      <c r="BA196" s="144"/>
      <c r="BB196" s="144"/>
      <c r="BC196" s="144"/>
      <c r="BD196" s="144"/>
      <c r="BE196" s="144"/>
      <c r="BF196" s="144"/>
    </row>
    <row r="197" spans="1:58" hidden="1">
      <c r="A197" s="143" t="s">
        <v>913</v>
      </c>
      <c r="B197" s="143" t="s">
        <v>941</v>
      </c>
      <c r="C197" s="144">
        <v>10</v>
      </c>
      <c r="D197" s="144">
        <v>12</v>
      </c>
      <c r="E197" s="144">
        <v>12</v>
      </c>
      <c r="F197" s="144">
        <v>14</v>
      </c>
      <c r="G197" s="144">
        <v>13</v>
      </c>
      <c r="H197" s="144">
        <v>13</v>
      </c>
      <c r="I197" s="144">
        <v>13</v>
      </c>
      <c r="J197" s="144">
        <v>13</v>
      </c>
      <c r="K197" s="144">
        <v>13</v>
      </c>
      <c r="L197" s="144">
        <v>13</v>
      </c>
      <c r="M197" s="144">
        <v>17</v>
      </c>
      <c r="N197" s="144">
        <v>23</v>
      </c>
      <c r="O197" s="144">
        <v>23</v>
      </c>
      <c r="P197" s="144">
        <v>17</v>
      </c>
      <c r="Q197" s="145">
        <v>186</v>
      </c>
      <c r="R197" s="145">
        <v>185</v>
      </c>
      <c r="S197" s="145">
        <v>193.25</v>
      </c>
      <c r="T197" s="145">
        <v>185.5</v>
      </c>
      <c r="U197" s="145">
        <v>198.15</v>
      </c>
      <c r="V197" s="145">
        <v>197.69</v>
      </c>
      <c r="W197" s="145">
        <v>213.31</v>
      </c>
      <c r="X197" s="145">
        <v>223.31</v>
      </c>
      <c r="Y197" s="145">
        <v>213.77</v>
      </c>
      <c r="Z197" s="145">
        <v>227.77</v>
      </c>
      <c r="AA197" s="145">
        <v>191</v>
      </c>
      <c r="AB197" s="145">
        <v>198.74</v>
      </c>
      <c r="AC197" s="145">
        <v>181.91</v>
      </c>
      <c r="AD197" s="145">
        <v>183.41</v>
      </c>
      <c r="AE197" s="144">
        <v>1860</v>
      </c>
      <c r="AF197" s="144">
        <v>2220</v>
      </c>
      <c r="AG197" s="144">
        <v>2319</v>
      </c>
      <c r="AH197" s="144">
        <v>2597</v>
      </c>
      <c r="AI197" s="144">
        <v>2576</v>
      </c>
      <c r="AJ197" s="144">
        <v>2570</v>
      </c>
      <c r="AK197" s="144">
        <v>2773</v>
      </c>
      <c r="AL197" s="144">
        <v>2903</v>
      </c>
      <c r="AM197" s="144">
        <v>2779</v>
      </c>
      <c r="AN197" s="144">
        <v>2961</v>
      </c>
      <c r="AO197" s="144">
        <v>3247</v>
      </c>
      <c r="AP197" s="144">
        <v>4571</v>
      </c>
      <c r="AQ197" s="144">
        <v>4184</v>
      </c>
      <c r="AR197" s="144">
        <v>3118</v>
      </c>
      <c r="AS197" s="144"/>
      <c r="AT197" s="144"/>
      <c r="AU197" s="144"/>
      <c r="AV197" s="144"/>
      <c r="AW197" s="144"/>
      <c r="AX197" s="144"/>
      <c r="AY197" s="144"/>
      <c r="AZ197" s="144"/>
      <c r="BA197" s="144"/>
      <c r="BB197" s="144"/>
      <c r="BC197" s="144"/>
      <c r="BD197" s="144"/>
      <c r="BE197" s="144"/>
      <c r="BF197" s="144"/>
    </row>
    <row r="198" spans="1:58" hidden="1">
      <c r="A198" s="143" t="s">
        <v>913</v>
      </c>
      <c r="B198" s="143" t="s">
        <v>942</v>
      </c>
      <c r="C198" s="144">
        <v>158</v>
      </c>
      <c r="D198" s="144">
        <v>160</v>
      </c>
      <c r="E198" s="144">
        <v>123</v>
      </c>
      <c r="F198" s="144">
        <v>139</v>
      </c>
      <c r="G198" s="144">
        <v>142</v>
      </c>
      <c r="H198" s="144">
        <v>120</v>
      </c>
      <c r="I198" s="144">
        <v>129</v>
      </c>
      <c r="J198" s="144">
        <v>106</v>
      </c>
      <c r="K198" s="144">
        <v>101</v>
      </c>
      <c r="L198" s="144">
        <v>94</v>
      </c>
      <c r="M198" s="144">
        <v>91</v>
      </c>
      <c r="N198" s="144">
        <v>73</v>
      </c>
      <c r="O198" s="144">
        <v>21</v>
      </c>
      <c r="P198" s="144">
        <v>21</v>
      </c>
      <c r="Q198" s="145">
        <v>314.86</v>
      </c>
      <c r="R198" s="145">
        <v>302.19</v>
      </c>
      <c r="S198" s="145">
        <v>312.32</v>
      </c>
      <c r="T198" s="145">
        <v>306</v>
      </c>
      <c r="U198" s="145">
        <v>402.42</v>
      </c>
      <c r="V198" s="145">
        <v>403.65</v>
      </c>
      <c r="W198" s="145">
        <v>366.14</v>
      </c>
      <c r="X198" s="145">
        <v>228.89</v>
      </c>
      <c r="Y198" s="145">
        <v>341.28</v>
      </c>
      <c r="Z198" s="145">
        <v>260.69</v>
      </c>
      <c r="AA198" s="145">
        <v>323.37</v>
      </c>
      <c r="AB198" s="145">
        <v>209.3</v>
      </c>
      <c r="AC198" s="145">
        <v>245.33</v>
      </c>
      <c r="AD198" s="145">
        <v>267.57</v>
      </c>
      <c r="AE198" s="144">
        <v>49748</v>
      </c>
      <c r="AF198" s="144">
        <v>48351</v>
      </c>
      <c r="AG198" s="144">
        <v>38415</v>
      </c>
      <c r="AH198" s="144">
        <v>42534</v>
      </c>
      <c r="AI198" s="144">
        <v>57144</v>
      </c>
      <c r="AJ198" s="144">
        <v>48438</v>
      </c>
      <c r="AK198" s="144">
        <v>47232</v>
      </c>
      <c r="AL198" s="144">
        <v>24262</v>
      </c>
      <c r="AM198" s="144">
        <v>34469</v>
      </c>
      <c r="AN198" s="144">
        <v>24505</v>
      </c>
      <c r="AO198" s="144">
        <v>29427</v>
      </c>
      <c r="AP198" s="144">
        <v>15279</v>
      </c>
      <c r="AQ198" s="144">
        <v>5152</v>
      </c>
      <c r="AR198" s="144">
        <v>5619</v>
      </c>
      <c r="AS198" s="144"/>
      <c r="AT198" s="144"/>
      <c r="AU198" s="144"/>
      <c r="AV198" s="144"/>
      <c r="AW198" s="144"/>
      <c r="AX198" s="144"/>
      <c r="AY198" s="144"/>
      <c r="AZ198" s="144"/>
      <c r="BA198" s="144"/>
      <c r="BB198" s="144"/>
      <c r="BC198" s="144"/>
      <c r="BD198" s="144"/>
      <c r="BE198" s="144"/>
      <c r="BF198" s="144"/>
    </row>
    <row r="199" spans="1:58" hidden="1">
      <c r="A199" s="143" t="s">
        <v>913</v>
      </c>
      <c r="B199" s="143" t="s">
        <v>943</v>
      </c>
      <c r="C199" s="144">
        <v>181</v>
      </c>
      <c r="D199" s="144">
        <v>170</v>
      </c>
      <c r="E199" s="144">
        <v>159</v>
      </c>
      <c r="F199" s="144">
        <v>147</v>
      </c>
      <c r="G199" s="144">
        <v>126</v>
      </c>
      <c r="H199" s="144">
        <v>116</v>
      </c>
      <c r="I199" s="144">
        <v>105</v>
      </c>
      <c r="J199" s="144">
        <v>89</v>
      </c>
      <c r="K199" s="144">
        <v>77</v>
      </c>
      <c r="L199" s="144">
        <v>66</v>
      </c>
      <c r="M199" s="144">
        <v>50</v>
      </c>
      <c r="N199" s="144">
        <v>47</v>
      </c>
      <c r="O199" s="144">
        <v>47</v>
      </c>
      <c r="P199" s="144">
        <v>47</v>
      </c>
      <c r="Q199" s="145">
        <v>153.1</v>
      </c>
      <c r="R199" s="145">
        <v>156.30000000000001</v>
      </c>
      <c r="S199" s="145">
        <v>140</v>
      </c>
      <c r="T199" s="145">
        <v>150</v>
      </c>
      <c r="U199" s="145">
        <v>184</v>
      </c>
      <c r="V199" s="145">
        <v>203.09</v>
      </c>
      <c r="W199" s="145">
        <v>211.21</v>
      </c>
      <c r="X199" s="145">
        <v>185.29</v>
      </c>
      <c r="Y199" s="145">
        <v>199.3</v>
      </c>
      <c r="Z199" s="145">
        <v>172.73</v>
      </c>
      <c r="AA199" s="145">
        <v>172.84</v>
      </c>
      <c r="AB199" s="145">
        <v>173.13</v>
      </c>
      <c r="AC199" s="145">
        <v>166.11</v>
      </c>
      <c r="AD199" s="145">
        <v>152.74</v>
      </c>
      <c r="AE199" s="144">
        <v>27711</v>
      </c>
      <c r="AF199" s="144">
        <v>26571</v>
      </c>
      <c r="AG199" s="144">
        <v>22260</v>
      </c>
      <c r="AH199" s="144">
        <v>22050</v>
      </c>
      <c r="AI199" s="144">
        <v>23184</v>
      </c>
      <c r="AJ199" s="144">
        <v>23558</v>
      </c>
      <c r="AK199" s="144">
        <v>22177</v>
      </c>
      <c r="AL199" s="144">
        <v>16491</v>
      </c>
      <c r="AM199" s="144">
        <v>15346</v>
      </c>
      <c r="AN199" s="144">
        <v>11400</v>
      </c>
      <c r="AO199" s="144">
        <v>8642</v>
      </c>
      <c r="AP199" s="144">
        <v>8137</v>
      </c>
      <c r="AQ199" s="144">
        <v>7807</v>
      </c>
      <c r="AR199" s="144">
        <v>7179</v>
      </c>
      <c r="AS199" s="144"/>
      <c r="AT199" s="144"/>
      <c r="AU199" s="144"/>
      <c r="AV199" s="144"/>
      <c r="AW199" s="144"/>
      <c r="AX199" s="144"/>
      <c r="AY199" s="144"/>
      <c r="AZ199" s="144"/>
      <c r="BA199" s="144"/>
      <c r="BB199" s="144"/>
      <c r="BC199" s="144"/>
      <c r="BD199" s="144"/>
      <c r="BE199" s="144"/>
      <c r="BF199" s="144"/>
    </row>
    <row r="200" spans="1:58" hidden="1">
      <c r="A200" s="143" t="s">
        <v>913</v>
      </c>
      <c r="B200" s="143" t="s">
        <v>944</v>
      </c>
      <c r="C200" s="144">
        <v>65</v>
      </c>
      <c r="D200" s="144">
        <v>59</v>
      </c>
      <c r="E200" s="144">
        <v>53</v>
      </c>
      <c r="F200" s="144">
        <v>50</v>
      </c>
      <c r="G200" s="144">
        <v>46</v>
      </c>
      <c r="H200" s="144">
        <v>48</v>
      </c>
      <c r="I200" s="144">
        <v>43</v>
      </c>
      <c r="J200" s="144">
        <v>39</v>
      </c>
      <c r="K200" s="144">
        <v>35</v>
      </c>
      <c r="L200" s="144">
        <v>32</v>
      </c>
      <c r="M200" s="144">
        <v>27</v>
      </c>
      <c r="N200" s="144">
        <v>25</v>
      </c>
      <c r="O200" s="144">
        <v>27</v>
      </c>
      <c r="P200" s="144">
        <v>27</v>
      </c>
      <c r="Q200" s="145">
        <v>296.22000000000003</v>
      </c>
      <c r="R200" s="145">
        <v>298.07</v>
      </c>
      <c r="S200" s="145">
        <v>317.45</v>
      </c>
      <c r="T200" s="145">
        <v>277.26</v>
      </c>
      <c r="U200" s="145">
        <v>304.64999999999998</v>
      </c>
      <c r="V200" s="145">
        <v>309.27</v>
      </c>
      <c r="W200" s="145">
        <v>278.02</v>
      </c>
      <c r="X200" s="145">
        <v>251.56</v>
      </c>
      <c r="Y200" s="145">
        <v>249.17</v>
      </c>
      <c r="Z200" s="145">
        <v>231.19</v>
      </c>
      <c r="AA200" s="145">
        <v>172.44</v>
      </c>
      <c r="AB200" s="145">
        <v>172.8</v>
      </c>
      <c r="AC200" s="145">
        <v>179.96</v>
      </c>
      <c r="AD200" s="145">
        <v>175.85</v>
      </c>
      <c r="AE200" s="144">
        <v>19254</v>
      </c>
      <c r="AF200" s="144">
        <v>17586</v>
      </c>
      <c r="AG200" s="144">
        <v>16825</v>
      </c>
      <c r="AH200" s="144">
        <v>13863</v>
      </c>
      <c r="AI200" s="144">
        <v>14014</v>
      </c>
      <c r="AJ200" s="144">
        <v>14845</v>
      </c>
      <c r="AK200" s="144">
        <v>11955</v>
      </c>
      <c r="AL200" s="144">
        <v>9811</v>
      </c>
      <c r="AM200" s="144">
        <v>8721</v>
      </c>
      <c r="AN200" s="144">
        <v>7398</v>
      </c>
      <c r="AO200" s="144">
        <v>4656</v>
      </c>
      <c r="AP200" s="144">
        <v>4320</v>
      </c>
      <c r="AQ200" s="144">
        <v>4859</v>
      </c>
      <c r="AR200" s="144">
        <v>4748</v>
      </c>
      <c r="AS200" s="144"/>
      <c r="AT200" s="144"/>
      <c r="AU200" s="144"/>
      <c r="AV200" s="144"/>
      <c r="AW200" s="144"/>
      <c r="AX200" s="144"/>
      <c r="AY200" s="144"/>
      <c r="AZ200" s="144"/>
      <c r="BA200" s="144"/>
      <c r="BB200" s="144"/>
      <c r="BC200" s="144"/>
      <c r="BD200" s="144"/>
      <c r="BE200" s="144"/>
      <c r="BF200" s="144"/>
    </row>
    <row r="201" spans="1:58" hidden="1">
      <c r="A201" s="143" t="s">
        <v>913</v>
      </c>
      <c r="B201" s="143" t="s">
        <v>945</v>
      </c>
      <c r="C201" s="144">
        <v>2</v>
      </c>
      <c r="D201" s="144">
        <v>2</v>
      </c>
      <c r="E201" s="144">
        <v>2</v>
      </c>
      <c r="F201" s="144">
        <v>2</v>
      </c>
      <c r="G201" s="144">
        <v>2</v>
      </c>
      <c r="H201" s="144">
        <v>2</v>
      </c>
      <c r="I201" s="144">
        <v>1</v>
      </c>
      <c r="J201" s="144">
        <v>1</v>
      </c>
      <c r="K201" s="144">
        <v>1</v>
      </c>
      <c r="L201" s="144">
        <v>1</v>
      </c>
      <c r="M201" s="144">
        <v>0</v>
      </c>
      <c r="N201" s="144">
        <v>0</v>
      </c>
      <c r="O201" s="144">
        <v>0</v>
      </c>
      <c r="P201" s="144">
        <v>0</v>
      </c>
      <c r="Q201" s="145">
        <v>121</v>
      </c>
      <c r="R201" s="145">
        <v>118</v>
      </c>
      <c r="S201" s="145">
        <v>118</v>
      </c>
      <c r="T201" s="145">
        <v>140.5</v>
      </c>
      <c r="U201" s="145">
        <v>138</v>
      </c>
      <c r="V201" s="145">
        <v>128.5</v>
      </c>
      <c r="W201" s="145">
        <v>118</v>
      </c>
      <c r="X201" s="145">
        <v>117</v>
      </c>
      <c r="Y201" s="145">
        <v>117</v>
      </c>
      <c r="Z201" s="145">
        <v>105</v>
      </c>
      <c r="AA201" s="145"/>
      <c r="AB201" s="145"/>
      <c r="AC201" s="145"/>
      <c r="AD201" s="145"/>
      <c r="AE201" s="144">
        <v>242</v>
      </c>
      <c r="AF201" s="144">
        <v>236</v>
      </c>
      <c r="AG201" s="144">
        <v>236</v>
      </c>
      <c r="AH201" s="144">
        <v>281</v>
      </c>
      <c r="AI201" s="144">
        <v>276</v>
      </c>
      <c r="AJ201" s="144">
        <v>257</v>
      </c>
      <c r="AK201" s="144">
        <v>118</v>
      </c>
      <c r="AL201" s="144">
        <v>117</v>
      </c>
      <c r="AM201" s="144">
        <v>117</v>
      </c>
      <c r="AN201" s="144">
        <v>105</v>
      </c>
      <c r="AO201" s="144">
        <v>0</v>
      </c>
      <c r="AP201" s="144">
        <v>0</v>
      </c>
      <c r="AQ201" s="144">
        <v>0</v>
      </c>
      <c r="AR201" s="144">
        <v>0</v>
      </c>
      <c r="AS201" s="144"/>
      <c r="AT201" s="144"/>
      <c r="AU201" s="144"/>
      <c r="AV201" s="144"/>
      <c r="AW201" s="144"/>
      <c r="AX201" s="144"/>
      <c r="AY201" s="144"/>
      <c r="AZ201" s="144"/>
      <c r="BA201" s="144"/>
      <c r="BB201" s="144"/>
      <c r="BC201" s="144"/>
      <c r="BD201" s="144"/>
      <c r="BE201" s="144"/>
      <c r="BF201" s="144"/>
    </row>
    <row r="202" spans="1:58" hidden="1">
      <c r="A202" s="143" t="s">
        <v>913</v>
      </c>
      <c r="B202" s="143" t="s">
        <v>946</v>
      </c>
      <c r="C202" s="144">
        <v>15</v>
      </c>
      <c r="D202" s="144">
        <v>15</v>
      </c>
      <c r="E202" s="144">
        <v>13</v>
      </c>
      <c r="F202" s="144">
        <v>13</v>
      </c>
      <c r="G202" s="144">
        <v>13</v>
      </c>
      <c r="H202" s="144">
        <v>13</v>
      </c>
      <c r="I202" s="144">
        <v>13</v>
      </c>
      <c r="J202" s="144">
        <v>11</v>
      </c>
      <c r="K202" s="144">
        <v>11</v>
      </c>
      <c r="L202" s="144">
        <v>11</v>
      </c>
      <c r="M202" s="144">
        <v>21</v>
      </c>
      <c r="N202" s="144">
        <v>21</v>
      </c>
      <c r="O202" s="144">
        <v>21</v>
      </c>
      <c r="P202" s="144">
        <v>21</v>
      </c>
      <c r="Q202" s="145">
        <v>85.2</v>
      </c>
      <c r="R202" s="145">
        <v>95.4</v>
      </c>
      <c r="S202" s="145">
        <v>92.69</v>
      </c>
      <c r="T202" s="145">
        <v>96.62</v>
      </c>
      <c r="U202" s="145">
        <v>97.62</v>
      </c>
      <c r="V202" s="145">
        <v>98.23</v>
      </c>
      <c r="W202" s="145">
        <v>98.77</v>
      </c>
      <c r="X202" s="145">
        <v>99.09</v>
      </c>
      <c r="Y202" s="145">
        <v>97.09</v>
      </c>
      <c r="Z202" s="145">
        <v>94.55</v>
      </c>
      <c r="AA202" s="145">
        <v>83.29</v>
      </c>
      <c r="AB202" s="145">
        <v>77</v>
      </c>
      <c r="AC202" s="145">
        <v>93.29</v>
      </c>
      <c r="AD202" s="145">
        <v>83.95</v>
      </c>
      <c r="AE202" s="144">
        <v>1278</v>
      </c>
      <c r="AF202" s="144">
        <v>1431</v>
      </c>
      <c r="AG202" s="144">
        <v>1205</v>
      </c>
      <c r="AH202" s="144">
        <v>1256</v>
      </c>
      <c r="AI202" s="144">
        <v>1269</v>
      </c>
      <c r="AJ202" s="144">
        <v>1277</v>
      </c>
      <c r="AK202" s="144">
        <v>1284</v>
      </c>
      <c r="AL202" s="144">
        <v>1090</v>
      </c>
      <c r="AM202" s="144">
        <v>1068</v>
      </c>
      <c r="AN202" s="144">
        <v>1040</v>
      </c>
      <c r="AO202" s="144">
        <v>1749</v>
      </c>
      <c r="AP202" s="144">
        <v>1617</v>
      </c>
      <c r="AQ202" s="144">
        <v>1959</v>
      </c>
      <c r="AR202" s="144">
        <v>1763</v>
      </c>
      <c r="AS202" s="144"/>
      <c r="AT202" s="144"/>
      <c r="AU202" s="144"/>
      <c r="AV202" s="144"/>
      <c r="AW202" s="144"/>
      <c r="AX202" s="144"/>
      <c r="AY202" s="144"/>
      <c r="AZ202" s="144"/>
      <c r="BA202" s="144"/>
      <c r="BB202" s="144"/>
      <c r="BC202" s="144"/>
      <c r="BD202" s="144"/>
      <c r="BE202" s="144"/>
      <c r="BF202" s="144"/>
    </row>
    <row r="203" spans="1:58" hidden="1">
      <c r="A203" s="143" t="s">
        <v>913</v>
      </c>
      <c r="B203" s="143" t="s">
        <v>947</v>
      </c>
      <c r="C203" s="144">
        <v>29</v>
      </c>
      <c r="D203" s="144">
        <v>32</v>
      </c>
      <c r="E203" s="144">
        <v>35</v>
      </c>
      <c r="F203" s="144">
        <v>37</v>
      </c>
      <c r="G203" s="144">
        <v>39</v>
      </c>
      <c r="H203" s="144">
        <v>44</v>
      </c>
      <c r="I203" s="144">
        <v>46</v>
      </c>
      <c r="J203" s="144">
        <v>48</v>
      </c>
      <c r="K203" s="144">
        <v>50</v>
      </c>
      <c r="L203" s="144">
        <v>53</v>
      </c>
      <c r="M203" s="144">
        <v>57</v>
      </c>
      <c r="N203" s="144">
        <v>57</v>
      </c>
      <c r="O203" s="144">
        <v>74</v>
      </c>
      <c r="P203" s="144">
        <v>74</v>
      </c>
      <c r="Q203" s="145">
        <v>89.45</v>
      </c>
      <c r="R203" s="145">
        <v>90.5</v>
      </c>
      <c r="S203" s="145">
        <v>94.11</v>
      </c>
      <c r="T203" s="145">
        <v>93.81</v>
      </c>
      <c r="U203" s="145">
        <v>85.77</v>
      </c>
      <c r="V203" s="145">
        <v>83.27</v>
      </c>
      <c r="W203" s="145">
        <v>85.74</v>
      </c>
      <c r="X203" s="145">
        <v>84.42</v>
      </c>
      <c r="Y203" s="145">
        <v>82.74</v>
      </c>
      <c r="Z203" s="145">
        <v>82.19</v>
      </c>
      <c r="AA203" s="145">
        <v>78.05</v>
      </c>
      <c r="AB203" s="145">
        <v>78.489999999999995</v>
      </c>
      <c r="AC203" s="145">
        <v>72.459999999999994</v>
      </c>
      <c r="AD203" s="145">
        <v>72.3</v>
      </c>
      <c r="AE203" s="144">
        <v>2594</v>
      </c>
      <c r="AF203" s="144">
        <v>2896</v>
      </c>
      <c r="AG203" s="144">
        <v>3294</v>
      </c>
      <c r="AH203" s="144">
        <v>3471</v>
      </c>
      <c r="AI203" s="144">
        <v>3345</v>
      </c>
      <c r="AJ203" s="144">
        <v>3664</v>
      </c>
      <c r="AK203" s="144">
        <v>3944</v>
      </c>
      <c r="AL203" s="144">
        <v>4052</v>
      </c>
      <c r="AM203" s="144">
        <v>4137</v>
      </c>
      <c r="AN203" s="144">
        <v>4356</v>
      </c>
      <c r="AO203" s="144">
        <v>4449</v>
      </c>
      <c r="AP203" s="144">
        <v>4474</v>
      </c>
      <c r="AQ203" s="144">
        <v>5362</v>
      </c>
      <c r="AR203" s="144">
        <v>5350</v>
      </c>
      <c r="AS203" s="144"/>
      <c r="AT203" s="144"/>
      <c r="AU203" s="144"/>
      <c r="AV203" s="144"/>
      <c r="AW203" s="144"/>
      <c r="AX203" s="144"/>
      <c r="AY203" s="144"/>
      <c r="AZ203" s="144"/>
      <c r="BA203" s="144"/>
      <c r="BB203" s="144"/>
      <c r="BC203" s="144"/>
      <c r="BD203" s="144"/>
      <c r="BE203" s="144"/>
      <c r="BF203" s="144"/>
    </row>
    <row r="204" spans="1:58" hidden="1">
      <c r="A204" s="143" t="s">
        <v>913</v>
      </c>
      <c r="B204" s="143" t="s">
        <v>948</v>
      </c>
      <c r="C204" s="144">
        <v>4</v>
      </c>
      <c r="D204" s="144">
        <v>4</v>
      </c>
      <c r="E204" s="144">
        <v>5</v>
      </c>
      <c r="F204" s="144">
        <v>6</v>
      </c>
      <c r="G204" s="144">
        <v>6</v>
      </c>
      <c r="H204" s="144">
        <v>7</v>
      </c>
      <c r="I204" s="144">
        <v>7</v>
      </c>
      <c r="J204" s="144">
        <v>7</v>
      </c>
      <c r="K204" s="144">
        <v>8</v>
      </c>
      <c r="L204" s="144">
        <v>9</v>
      </c>
      <c r="M204" s="144">
        <v>15</v>
      </c>
      <c r="N204" s="144">
        <v>15</v>
      </c>
      <c r="O204" s="144">
        <v>15</v>
      </c>
      <c r="P204" s="144">
        <v>15</v>
      </c>
      <c r="Q204" s="145">
        <v>260</v>
      </c>
      <c r="R204" s="145">
        <v>279</v>
      </c>
      <c r="S204" s="145">
        <v>273</v>
      </c>
      <c r="T204" s="145">
        <v>285.17</v>
      </c>
      <c r="U204" s="145">
        <v>296.5</v>
      </c>
      <c r="V204" s="145">
        <v>294.57</v>
      </c>
      <c r="W204" s="145">
        <v>306.57</v>
      </c>
      <c r="X204" s="145">
        <v>305.43</v>
      </c>
      <c r="Y204" s="145">
        <v>306.38</v>
      </c>
      <c r="Z204" s="145">
        <v>243.22</v>
      </c>
      <c r="AA204" s="145">
        <v>258.33</v>
      </c>
      <c r="AB204" s="145">
        <v>243.93</v>
      </c>
      <c r="AC204" s="145">
        <v>233.87</v>
      </c>
      <c r="AD204" s="145">
        <v>247.67</v>
      </c>
      <c r="AE204" s="144">
        <v>1040</v>
      </c>
      <c r="AF204" s="144">
        <v>1116</v>
      </c>
      <c r="AG204" s="144">
        <v>1365</v>
      </c>
      <c r="AH204" s="144">
        <v>1711</v>
      </c>
      <c r="AI204" s="144">
        <v>1779</v>
      </c>
      <c r="AJ204" s="144">
        <v>2062</v>
      </c>
      <c r="AK204" s="144">
        <v>2146</v>
      </c>
      <c r="AL204" s="144">
        <v>2138</v>
      </c>
      <c r="AM204" s="144">
        <v>2451</v>
      </c>
      <c r="AN204" s="144">
        <v>2189</v>
      </c>
      <c r="AO204" s="144">
        <v>3875</v>
      </c>
      <c r="AP204" s="144">
        <v>3659</v>
      </c>
      <c r="AQ204" s="144">
        <v>3508</v>
      </c>
      <c r="AR204" s="144">
        <v>3715</v>
      </c>
      <c r="AS204" s="144"/>
      <c r="AT204" s="144"/>
      <c r="AU204" s="144"/>
      <c r="AV204" s="144"/>
      <c r="AW204" s="144"/>
      <c r="AX204" s="144"/>
      <c r="AY204" s="144"/>
      <c r="AZ204" s="144"/>
      <c r="BA204" s="144"/>
      <c r="BB204" s="144"/>
      <c r="BC204" s="144"/>
      <c r="BD204" s="144"/>
      <c r="BE204" s="144"/>
      <c r="BF204" s="144"/>
    </row>
    <row r="205" spans="1:58" hidden="1">
      <c r="A205" s="143" t="s">
        <v>913</v>
      </c>
      <c r="B205" s="143" t="s">
        <v>949</v>
      </c>
      <c r="C205" s="144">
        <v>0</v>
      </c>
      <c r="D205" s="144">
        <v>0</v>
      </c>
      <c r="E205" s="144">
        <v>0</v>
      </c>
      <c r="F205" s="144">
        <v>0</v>
      </c>
      <c r="G205" s="144">
        <v>0</v>
      </c>
      <c r="H205" s="144">
        <v>0</v>
      </c>
      <c r="I205" s="144">
        <v>0</v>
      </c>
      <c r="J205" s="144">
        <v>0</v>
      </c>
      <c r="K205" s="144">
        <v>0</v>
      </c>
      <c r="L205" s="144">
        <v>0</v>
      </c>
      <c r="M205" s="144">
        <v>0</v>
      </c>
      <c r="N205" s="144">
        <v>0</v>
      </c>
      <c r="O205" s="144">
        <v>0</v>
      </c>
      <c r="P205" s="144">
        <v>0</v>
      </c>
      <c r="Q205" s="145"/>
      <c r="R205" s="145"/>
      <c r="S205" s="145"/>
      <c r="T205" s="145"/>
      <c r="U205" s="145"/>
      <c r="V205" s="145"/>
      <c r="W205" s="145"/>
      <c r="X205" s="145"/>
      <c r="Y205" s="145"/>
      <c r="Z205" s="145"/>
      <c r="AA205" s="145"/>
      <c r="AB205" s="145"/>
      <c r="AC205" s="145"/>
      <c r="AD205" s="145"/>
      <c r="AE205" s="144">
        <v>0</v>
      </c>
      <c r="AF205" s="144">
        <v>0</v>
      </c>
      <c r="AG205" s="144">
        <v>0</v>
      </c>
      <c r="AH205" s="144">
        <v>0</v>
      </c>
      <c r="AI205" s="144">
        <v>0</v>
      </c>
      <c r="AJ205" s="144">
        <v>0</v>
      </c>
      <c r="AK205" s="144">
        <v>0</v>
      </c>
      <c r="AL205" s="144">
        <v>0</v>
      </c>
      <c r="AM205" s="144">
        <v>0</v>
      </c>
      <c r="AN205" s="144">
        <v>0</v>
      </c>
      <c r="AO205" s="144">
        <v>0</v>
      </c>
      <c r="AP205" s="144">
        <v>0</v>
      </c>
      <c r="AQ205" s="144">
        <v>0</v>
      </c>
      <c r="AR205" s="144">
        <v>0</v>
      </c>
      <c r="AS205" s="144"/>
      <c r="AT205" s="144"/>
      <c r="AU205" s="144"/>
      <c r="AV205" s="144"/>
      <c r="AW205" s="144"/>
      <c r="AX205" s="144"/>
      <c r="AY205" s="144"/>
      <c r="AZ205" s="144"/>
      <c r="BA205" s="144"/>
      <c r="BB205" s="144"/>
      <c r="BC205" s="144"/>
      <c r="BD205" s="144"/>
      <c r="BE205" s="144"/>
      <c r="BF205" s="144"/>
    </row>
    <row r="206" spans="1:58" hidden="1">
      <c r="A206" s="143" t="s">
        <v>913</v>
      </c>
      <c r="B206" s="143" t="s">
        <v>950</v>
      </c>
      <c r="C206" s="144">
        <v>1</v>
      </c>
      <c r="D206" s="144">
        <v>2</v>
      </c>
      <c r="E206" s="144">
        <v>3</v>
      </c>
      <c r="F206" s="144">
        <v>4</v>
      </c>
      <c r="G206" s="144">
        <v>5</v>
      </c>
      <c r="H206" s="144">
        <v>6</v>
      </c>
      <c r="I206" s="144">
        <v>7</v>
      </c>
      <c r="J206" s="144">
        <v>8</v>
      </c>
      <c r="K206" s="144">
        <v>9</v>
      </c>
      <c r="L206" s="144">
        <v>10</v>
      </c>
      <c r="M206" s="144">
        <v>10</v>
      </c>
      <c r="N206" s="144">
        <v>10</v>
      </c>
      <c r="O206" s="144">
        <v>10</v>
      </c>
      <c r="P206" s="144">
        <v>11</v>
      </c>
      <c r="Q206" s="145">
        <v>180</v>
      </c>
      <c r="R206" s="145">
        <v>195.5</v>
      </c>
      <c r="S206" s="145">
        <v>189.33</v>
      </c>
      <c r="T206" s="145">
        <v>186.25</v>
      </c>
      <c r="U206" s="145">
        <v>177.2</v>
      </c>
      <c r="V206" s="145">
        <v>167.83</v>
      </c>
      <c r="W206" s="145">
        <v>185.43</v>
      </c>
      <c r="X206" s="145">
        <v>177.12</v>
      </c>
      <c r="Y206" s="145">
        <v>179.56</v>
      </c>
      <c r="Z206" s="145">
        <v>181.6</v>
      </c>
      <c r="AA206" s="145">
        <v>153</v>
      </c>
      <c r="AB206" s="145">
        <v>160.80000000000001</v>
      </c>
      <c r="AC206" s="145">
        <v>156.30000000000001</v>
      </c>
      <c r="AD206" s="145">
        <v>147.36000000000001</v>
      </c>
      <c r="AE206" s="144">
        <v>180</v>
      </c>
      <c r="AF206" s="144">
        <v>391</v>
      </c>
      <c r="AG206" s="144">
        <v>568</v>
      </c>
      <c r="AH206" s="144">
        <v>745</v>
      </c>
      <c r="AI206" s="144">
        <v>886</v>
      </c>
      <c r="AJ206" s="144">
        <v>1007</v>
      </c>
      <c r="AK206" s="144">
        <v>1298</v>
      </c>
      <c r="AL206" s="144">
        <v>1417</v>
      </c>
      <c r="AM206" s="144">
        <v>1616</v>
      </c>
      <c r="AN206" s="144">
        <v>1816</v>
      </c>
      <c r="AO206" s="144">
        <v>1530</v>
      </c>
      <c r="AP206" s="144">
        <v>1608</v>
      </c>
      <c r="AQ206" s="144">
        <v>1563</v>
      </c>
      <c r="AR206" s="144">
        <v>1621</v>
      </c>
      <c r="AS206" s="144"/>
      <c r="AT206" s="144"/>
      <c r="AU206" s="144"/>
      <c r="AV206" s="144"/>
      <c r="AW206" s="144"/>
      <c r="AX206" s="144"/>
      <c r="AY206" s="144"/>
      <c r="AZ206" s="144"/>
      <c r="BA206" s="144"/>
      <c r="BB206" s="144"/>
      <c r="BC206" s="144"/>
      <c r="BD206" s="144"/>
      <c r="BE206" s="144"/>
      <c r="BF206" s="144"/>
    </row>
    <row r="207" spans="1:58" hidden="1">
      <c r="A207" s="143" t="s">
        <v>913</v>
      </c>
      <c r="B207" s="143" t="s">
        <v>951</v>
      </c>
      <c r="C207" s="144">
        <v>27</v>
      </c>
      <c r="D207" s="144">
        <v>26</v>
      </c>
      <c r="E207" s="144">
        <v>27</v>
      </c>
      <c r="F207" s="144">
        <v>28</v>
      </c>
      <c r="G207" s="144">
        <v>28</v>
      </c>
      <c r="H207" s="144">
        <v>29</v>
      </c>
      <c r="I207" s="144">
        <v>28</v>
      </c>
      <c r="J207" s="144">
        <v>28</v>
      </c>
      <c r="K207" s="144">
        <v>29</v>
      </c>
      <c r="L207" s="144">
        <v>30</v>
      </c>
      <c r="M207" s="144">
        <v>35</v>
      </c>
      <c r="N207" s="144">
        <v>31</v>
      </c>
      <c r="O207" s="144">
        <v>31</v>
      </c>
      <c r="P207" s="144">
        <v>29</v>
      </c>
      <c r="Q207" s="145">
        <v>167.33</v>
      </c>
      <c r="R207" s="145">
        <v>175.92</v>
      </c>
      <c r="S207" s="145">
        <v>170.52</v>
      </c>
      <c r="T207" s="145">
        <v>169.64</v>
      </c>
      <c r="U207" s="145">
        <v>172.18</v>
      </c>
      <c r="V207" s="145">
        <v>175.62</v>
      </c>
      <c r="W207" s="145">
        <v>208.79</v>
      </c>
      <c r="X207" s="145">
        <v>211.61</v>
      </c>
      <c r="Y207" s="145">
        <v>224.62</v>
      </c>
      <c r="Z207" s="145">
        <v>241.53</v>
      </c>
      <c r="AA207" s="145">
        <v>225.2</v>
      </c>
      <c r="AB207" s="145">
        <v>219.39</v>
      </c>
      <c r="AC207" s="145">
        <v>228.84</v>
      </c>
      <c r="AD207" s="145">
        <v>225.07</v>
      </c>
      <c r="AE207" s="144">
        <v>4518</v>
      </c>
      <c r="AF207" s="144">
        <v>4574</v>
      </c>
      <c r="AG207" s="144">
        <v>4604</v>
      </c>
      <c r="AH207" s="144">
        <v>4750</v>
      </c>
      <c r="AI207" s="144">
        <v>4821</v>
      </c>
      <c r="AJ207" s="144">
        <v>5093</v>
      </c>
      <c r="AK207" s="144">
        <v>5846</v>
      </c>
      <c r="AL207" s="144">
        <v>5925</v>
      </c>
      <c r="AM207" s="144">
        <v>6514</v>
      </c>
      <c r="AN207" s="144">
        <v>7246</v>
      </c>
      <c r="AO207" s="144">
        <v>7882</v>
      </c>
      <c r="AP207" s="144">
        <v>6801</v>
      </c>
      <c r="AQ207" s="144">
        <v>7094</v>
      </c>
      <c r="AR207" s="144">
        <v>6527</v>
      </c>
      <c r="AS207" s="144"/>
      <c r="AT207" s="144"/>
      <c r="AU207" s="144"/>
      <c r="AV207" s="144"/>
      <c r="AW207" s="144"/>
      <c r="AX207" s="144"/>
      <c r="AY207" s="144"/>
      <c r="AZ207" s="144"/>
      <c r="BA207" s="144"/>
      <c r="BB207" s="144"/>
      <c r="BC207" s="144"/>
      <c r="BD207" s="144"/>
      <c r="BE207" s="144"/>
      <c r="BF207" s="144"/>
    </row>
    <row r="208" spans="1:58" hidden="1">
      <c r="A208" s="143" t="s">
        <v>913</v>
      </c>
      <c r="B208" s="143" t="s">
        <v>952</v>
      </c>
      <c r="C208" s="144">
        <v>0</v>
      </c>
      <c r="D208" s="144">
        <v>0</v>
      </c>
      <c r="E208" s="144">
        <v>0</v>
      </c>
      <c r="F208" s="144">
        <v>0</v>
      </c>
      <c r="G208" s="144">
        <v>0</v>
      </c>
      <c r="H208" s="144">
        <v>0</v>
      </c>
      <c r="I208" s="144">
        <v>0</v>
      </c>
      <c r="J208" s="144">
        <v>0</v>
      </c>
      <c r="K208" s="144">
        <v>0</v>
      </c>
      <c r="L208" s="144">
        <v>0</v>
      </c>
      <c r="M208" s="144">
        <v>0</v>
      </c>
      <c r="N208" s="144">
        <v>0</v>
      </c>
      <c r="O208" s="144">
        <v>0</v>
      </c>
      <c r="P208" s="144">
        <v>0</v>
      </c>
      <c r="Q208" s="145"/>
      <c r="R208" s="145"/>
      <c r="S208" s="145"/>
      <c r="T208" s="145"/>
      <c r="U208" s="145"/>
      <c r="V208" s="145"/>
      <c r="W208" s="145"/>
      <c r="X208" s="145"/>
      <c r="Y208" s="145"/>
      <c r="Z208" s="145"/>
      <c r="AA208" s="145"/>
      <c r="AB208" s="145"/>
      <c r="AC208" s="145"/>
      <c r="AD208" s="145"/>
      <c r="AE208" s="144">
        <v>0</v>
      </c>
      <c r="AF208" s="144">
        <v>0</v>
      </c>
      <c r="AG208" s="144">
        <v>0</v>
      </c>
      <c r="AH208" s="144">
        <v>0</v>
      </c>
      <c r="AI208" s="144">
        <v>0</v>
      </c>
      <c r="AJ208" s="144">
        <v>0</v>
      </c>
      <c r="AK208" s="144">
        <v>0</v>
      </c>
      <c r="AL208" s="144">
        <v>0</v>
      </c>
      <c r="AM208" s="144">
        <v>0</v>
      </c>
      <c r="AN208" s="144">
        <v>0</v>
      </c>
      <c r="AO208" s="144">
        <v>0</v>
      </c>
      <c r="AP208" s="144">
        <v>0</v>
      </c>
      <c r="AQ208" s="144">
        <v>0</v>
      </c>
      <c r="AR208" s="144">
        <v>0</v>
      </c>
      <c r="AS208" s="144"/>
      <c r="AT208" s="144"/>
      <c r="AU208" s="144"/>
      <c r="AV208" s="144"/>
      <c r="AW208" s="144"/>
      <c r="AX208" s="144"/>
      <c r="AY208" s="144"/>
      <c r="AZ208" s="144"/>
      <c r="BA208" s="144"/>
      <c r="BB208" s="144"/>
      <c r="BC208" s="144"/>
      <c r="BD208" s="144"/>
      <c r="BE208" s="144"/>
      <c r="BF208" s="144"/>
    </row>
    <row r="209" spans="1:58" hidden="1">
      <c r="A209" s="143" t="s">
        <v>913</v>
      </c>
      <c r="B209" s="143" t="s">
        <v>953</v>
      </c>
      <c r="C209" s="144">
        <v>27</v>
      </c>
      <c r="D209" s="144">
        <v>26</v>
      </c>
      <c r="E209" s="144">
        <v>27</v>
      </c>
      <c r="F209" s="144">
        <v>28</v>
      </c>
      <c r="G209" s="144">
        <v>28</v>
      </c>
      <c r="H209" s="144">
        <v>29</v>
      </c>
      <c r="I209" s="144">
        <v>28</v>
      </c>
      <c r="J209" s="144">
        <v>28</v>
      </c>
      <c r="K209" s="144">
        <v>29</v>
      </c>
      <c r="L209" s="144">
        <v>30</v>
      </c>
      <c r="M209" s="144">
        <v>35</v>
      </c>
      <c r="N209" s="144">
        <v>31</v>
      </c>
      <c r="O209" s="144">
        <v>31</v>
      </c>
      <c r="P209" s="144">
        <v>29</v>
      </c>
      <c r="Q209" s="145">
        <v>167.33</v>
      </c>
      <c r="R209" s="145">
        <v>175.92</v>
      </c>
      <c r="S209" s="145">
        <v>170.52</v>
      </c>
      <c r="T209" s="145">
        <v>169.64</v>
      </c>
      <c r="U209" s="145">
        <v>172.18</v>
      </c>
      <c r="V209" s="145">
        <v>175.62</v>
      </c>
      <c r="W209" s="145">
        <v>208.79</v>
      </c>
      <c r="X209" s="145">
        <v>211.61</v>
      </c>
      <c r="Y209" s="145">
        <v>224.62</v>
      </c>
      <c r="Z209" s="145">
        <v>241.53</v>
      </c>
      <c r="AA209" s="145">
        <v>225.2</v>
      </c>
      <c r="AB209" s="145">
        <v>219.39</v>
      </c>
      <c r="AC209" s="145">
        <v>228.84</v>
      </c>
      <c r="AD209" s="145">
        <v>225.07</v>
      </c>
      <c r="AE209" s="144">
        <v>4518</v>
      </c>
      <c r="AF209" s="144">
        <v>4574</v>
      </c>
      <c r="AG209" s="144">
        <v>4604</v>
      </c>
      <c r="AH209" s="144">
        <v>4750</v>
      </c>
      <c r="AI209" s="144">
        <v>4821</v>
      </c>
      <c r="AJ209" s="144">
        <v>5093</v>
      </c>
      <c r="AK209" s="144">
        <v>5846</v>
      </c>
      <c r="AL209" s="144">
        <v>5925</v>
      </c>
      <c r="AM209" s="144">
        <v>6514</v>
      </c>
      <c r="AN209" s="144">
        <v>7246</v>
      </c>
      <c r="AO209" s="144">
        <v>7882</v>
      </c>
      <c r="AP209" s="144">
        <v>6801</v>
      </c>
      <c r="AQ209" s="144">
        <v>7094</v>
      </c>
      <c r="AR209" s="144">
        <v>6527</v>
      </c>
      <c r="AS209" s="144"/>
      <c r="AT209" s="144"/>
      <c r="AU209" s="144"/>
      <c r="AV209" s="144"/>
      <c r="AW209" s="144"/>
      <c r="AX209" s="144"/>
      <c r="AY209" s="144"/>
      <c r="AZ209" s="144"/>
      <c r="BA209" s="144"/>
      <c r="BB209" s="144"/>
      <c r="BC209" s="144"/>
      <c r="BD209" s="144"/>
      <c r="BE209" s="144"/>
      <c r="BF209" s="144"/>
    </row>
    <row r="210" spans="1:58" hidden="1">
      <c r="A210" s="143" t="s">
        <v>913</v>
      </c>
      <c r="B210" s="143" t="s">
        <v>954</v>
      </c>
      <c r="C210" s="144">
        <v>4</v>
      </c>
      <c r="D210" s="144">
        <v>4</v>
      </c>
      <c r="E210" s="144">
        <v>6</v>
      </c>
      <c r="F210" s="144">
        <v>7</v>
      </c>
      <c r="G210" s="144">
        <v>9</v>
      </c>
      <c r="H210" s="144">
        <v>9</v>
      </c>
      <c r="I210" s="144">
        <v>9</v>
      </c>
      <c r="J210" s="144">
        <v>11</v>
      </c>
      <c r="K210" s="144">
        <v>12</v>
      </c>
      <c r="L210" s="144">
        <v>14</v>
      </c>
      <c r="M210" s="144">
        <v>22</v>
      </c>
      <c r="N210" s="144">
        <v>22</v>
      </c>
      <c r="O210" s="144">
        <v>22</v>
      </c>
      <c r="P210" s="144">
        <v>22</v>
      </c>
      <c r="Q210" s="145">
        <v>356</v>
      </c>
      <c r="R210" s="145">
        <v>302</v>
      </c>
      <c r="S210" s="145">
        <v>347</v>
      </c>
      <c r="T210" s="145">
        <v>459.14</v>
      </c>
      <c r="U210" s="145">
        <v>526</v>
      </c>
      <c r="V210" s="145">
        <v>552.22</v>
      </c>
      <c r="W210" s="145">
        <v>562.22</v>
      </c>
      <c r="X210" s="145">
        <v>531.27</v>
      </c>
      <c r="Y210" s="145">
        <v>570.16999999999996</v>
      </c>
      <c r="Z210" s="145">
        <v>607</v>
      </c>
      <c r="AA210" s="145">
        <v>345</v>
      </c>
      <c r="AB210" s="145">
        <v>268</v>
      </c>
      <c r="AC210" s="145">
        <v>251</v>
      </c>
      <c r="AD210" s="145">
        <v>244.59</v>
      </c>
      <c r="AE210" s="144">
        <v>1424</v>
      </c>
      <c r="AF210" s="144">
        <v>1208</v>
      </c>
      <c r="AG210" s="144">
        <v>2082</v>
      </c>
      <c r="AH210" s="144">
        <v>3214</v>
      </c>
      <c r="AI210" s="144">
        <v>4734</v>
      </c>
      <c r="AJ210" s="144">
        <v>4970</v>
      </c>
      <c r="AK210" s="144">
        <v>5060</v>
      </c>
      <c r="AL210" s="144">
        <v>5844</v>
      </c>
      <c r="AM210" s="144">
        <v>6842</v>
      </c>
      <c r="AN210" s="144">
        <v>8498</v>
      </c>
      <c r="AO210" s="144">
        <v>7590</v>
      </c>
      <c r="AP210" s="144">
        <v>5896</v>
      </c>
      <c r="AQ210" s="144">
        <v>5522</v>
      </c>
      <c r="AR210" s="144">
        <v>5381</v>
      </c>
      <c r="AS210" s="144"/>
      <c r="AT210" s="144"/>
      <c r="AU210" s="144"/>
      <c r="AV210" s="144"/>
      <c r="AW210" s="144"/>
      <c r="AX210" s="144"/>
      <c r="AY210" s="144"/>
      <c r="AZ210" s="144"/>
      <c r="BA210" s="144"/>
      <c r="BB210" s="144"/>
      <c r="BC210" s="144"/>
      <c r="BD210" s="144"/>
      <c r="BE210" s="144"/>
      <c r="BF210" s="144"/>
    </row>
    <row r="211" spans="1:58" hidden="1">
      <c r="A211" s="143" t="s">
        <v>913</v>
      </c>
      <c r="B211" s="143" t="s">
        <v>955</v>
      </c>
      <c r="C211" s="144">
        <v>0</v>
      </c>
      <c r="D211" s="144">
        <v>0</v>
      </c>
      <c r="E211" s="144">
        <v>0</v>
      </c>
      <c r="F211" s="144">
        <v>0</v>
      </c>
      <c r="G211" s="144">
        <v>0</v>
      </c>
      <c r="H211" s="144">
        <v>0</v>
      </c>
      <c r="I211" s="144">
        <v>0</v>
      </c>
      <c r="J211" s="144">
        <v>0</v>
      </c>
      <c r="K211" s="144">
        <v>0</v>
      </c>
      <c r="L211" s="144">
        <v>0</v>
      </c>
      <c r="M211" s="144">
        <v>0</v>
      </c>
      <c r="N211" s="144">
        <v>0</v>
      </c>
      <c r="O211" s="144">
        <v>0</v>
      </c>
      <c r="P211" s="144">
        <v>0</v>
      </c>
      <c r="Q211" s="145"/>
      <c r="R211" s="145"/>
      <c r="S211" s="145"/>
      <c r="T211" s="145"/>
      <c r="U211" s="145"/>
      <c r="V211" s="145"/>
      <c r="W211" s="145"/>
      <c r="X211" s="145"/>
      <c r="Y211" s="145"/>
      <c r="Z211" s="145"/>
      <c r="AA211" s="145"/>
      <c r="AB211" s="145"/>
      <c r="AC211" s="145"/>
      <c r="AD211" s="145"/>
      <c r="AE211" s="144">
        <v>0</v>
      </c>
      <c r="AF211" s="144">
        <v>0</v>
      </c>
      <c r="AG211" s="144">
        <v>0</v>
      </c>
      <c r="AH211" s="144">
        <v>0</v>
      </c>
      <c r="AI211" s="144">
        <v>0</v>
      </c>
      <c r="AJ211" s="144">
        <v>0</v>
      </c>
      <c r="AK211" s="144">
        <v>0</v>
      </c>
      <c r="AL211" s="144">
        <v>0</v>
      </c>
      <c r="AM211" s="144">
        <v>0</v>
      </c>
      <c r="AN211" s="144">
        <v>0</v>
      </c>
      <c r="AO211" s="144">
        <v>0</v>
      </c>
      <c r="AP211" s="144">
        <v>0</v>
      </c>
      <c r="AQ211" s="144">
        <v>0</v>
      </c>
      <c r="AR211" s="144">
        <v>0</v>
      </c>
      <c r="AS211" s="144"/>
      <c r="AT211" s="144"/>
      <c r="AU211" s="144"/>
      <c r="AV211" s="144"/>
      <c r="AW211" s="144"/>
      <c r="AX211" s="144"/>
      <c r="AY211" s="144"/>
      <c r="AZ211" s="144"/>
      <c r="BA211" s="144"/>
      <c r="BB211" s="144"/>
      <c r="BC211" s="144"/>
      <c r="BD211" s="144"/>
      <c r="BE211" s="144"/>
      <c r="BF211" s="144"/>
    </row>
    <row r="212" spans="1:58" hidden="1">
      <c r="A212" s="143" t="s">
        <v>913</v>
      </c>
      <c r="B212" s="143" t="s">
        <v>956</v>
      </c>
      <c r="C212" s="144">
        <v>4</v>
      </c>
      <c r="D212" s="144">
        <v>3</v>
      </c>
      <c r="E212" s="144">
        <v>3</v>
      </c>
      <c r="F212" s="144">
        <v>3</v>
      </c>
      <c r="G212" s="144">
        <v>3</v>
      </c>
      <c r="H212" s="144">
        <v>3</v>
      </c>
      <c r="I212" s="144">
        <v>3</v>
      </c>
      <c r="J212" s="144">
        <v>3</v>
      </c>
      <c r="K212" s="144">
        <v>3</v>
      </c>
      <c r="L212" s="144">
        <v>3</v>
      </c>
      <c r="M212" s="144">
        <v>11</v>
      </c>
      <c r="N212" s="144">
        <v>11</v>
      </c>
      <c r="O212" s="144">
        <v>11</v>
      </c>
      <c r="P212" s="144">
        <v>11</v>
      </c>
      <c r="Q212" s="145">
        <v>552</v>
      </c>
      <c r="R212" s="145">
        <v>505</v>
      </c>
      <c r="S212" s="145">
        <v>546</v>
      </c>
      <c r="T212" s="145">
        <v>542</v>
      </c>
      <c r="U212" s="145">
        <v>417</v>
      </c>
      <c r="V212" s="145">
        <v>383</v>
      </c>
      <c r="W212" s="145">
        <v>365</v>
      </c>
      <c r="X212" s="145">
        <v>365</v>
      </c>
      <c r="Y212" s="145">
        <v>470</v>
      </c>
      <c r="Z212" s="145">
        <v>370</v>
      </c>
      <c r="AA212" s="145">
        <v>505</v>
      </c>
      <c r="AB212" s="145">
        <v>399.55</v>
      </c>
      <c r="AC212" s="145">
        <v>393.73</v>
      </c>
      <c r="AD212" s="145">
        <v>397.82</v>
      </c>
      <c r="AE212" s="144">
        <v>2208</v>
      </c>
      <c r="AF212" s="144">
        <v>1515</v>
      </c>
      <c r="AG212" s="144">
        <v>1638</v>
      </c>
      <c r="AH212" s="144">
        <v>1626</v>
      </c>
      <c r="AI212" s="144">
        <v>1251</v>
      </c>
      <c r="AJ212" s="144">
        <v>1149</v>
      </c>
      <c r="AK212" s="144">
        <v>1095</v>
      </c>
      <c r="AL212" s="144">
        <v>1095</v>
      </c>
      <c r="AM212" s="144">
        <v>1410</v>
      </c>
      <c r="AN212" s="144">
        <v>1110</v>
      </c>
      <c r="AO212" s="144">
        <v>5555</v>
      </c>
      <c r="AP212" s="144">
        <v>4395</v>
      </c>
      <c r="AQ212" s="144">
        <v>4331</v>
      </c>
      <c r="AR212" s="144">
        <v>4376</v>
      </c>
      <c r="AS212" s="144"/>
      <c r="AT212" s="144"/>
      <c r="AU212" s="144"/>
      <c r="AV212" s="144"/>
      <c r="AW212" s="144"/>
      <c r="AX212" s="144"/>
      <c r="AY212" s="144"/>
      <c r="AZ212" s="144"/>
      <c r="BA212" s="144"/>
      <c r="BB212" s="144"/>
      <c r="BC212" s="144"/>
      <c r="BD212" s="144"/>
      <c r="BE212" s="144"/>
      <c r="BF212" s="144"/>
    </row>
    <row r="213" spans="1:58" hidden="1">
      <c r="A213" s="143" t="s">
        <v>913</v>
      </c>
      <c r="B213" s="143" t="s">
        <v>957</v>
      </c>
      <c r="C213" s="144">
        <v>29</v>
      </c>
      <c r="D213" s="144">
        <v>28</v>
      </c>
      <c r="E213" s="144">
        <v>28</v>
      </c>
      <c r="F213" s="144">
        <v>26</v>
      </c>
      <c r="G213" s="144">
        <v>26</v>
      </c>
      <c r="H213" s="144">
        <v>26</v>
      </c>
      <c r="I213" s="144">
        <v>26</v>
      </c>
      <c r="J213" s="144">
        <v>26</v>
      </c>
      <c r="K213" s="144">
        <v>26</v>
      </c>
      <c r="L213" s="144">
        <v>22</v>
      </c>
      <c r="M213" s="144">
        <v>17</v>
      </c>
      <c r="N213" s="144">
        <v>22</v>
      </c>
      <c r="O213" s="144">
        <v>22</v>
      </c>
      <c r="P213" s="144">
        <v>22</v>
      </c>
      <c r="Q213" s="145">
        <v>2473.52</v>
      </c>
      <c r="R213" s="145">
        <v>2309</v>
      </c>
      <c r="S213" s="145">
        <v>2355</v>
      </c>
      <c r="T213" s="145">
        <v>2167</v>
      </c>
      <c r="U213" s="145">
        <v>1935</v>
      </c>
      <c r="V213" s="145">
        <v>1745</v>
      </c>
      <c r="W213" s="145">
        <v>1650</v>
      </c>
      <c r="X213" s="145">
        <v>1638.15</v>
      </c>
      <c r="Y213" s="145">
        <v>2172</v>
      </c>
      <c r="Z213" s="145">
        <v>1693</v>
      </c>
      <c r="AA213" s="145">
        <v>2176</v>
      </c>
      <c r="AB213" s="145">
        <v>1883</v>
      </c>
      <c r="AC213" s="145">
        <v>2083</v>
      </c>
      <c r="AD213" s="145">
        <v>2063</v>
      </c>
      <c r="AE213" s="144">
        <v>71732</v>
      </c>
      <c r="AF213" s="144">
        <v>64652</v>
      </c>
      <c r="AG213" s="144">
        <v>65940</v>
      </c>
      <c r="AH213" s="144">
        <v>56342</v>
      </c>
      <c r="AI213" s="144">
        <v>50310</v>
      </c>
      <c r="AJ213" s="144">
        <v>45370</v>
      </c>
      <c r="AK213" s="144">
        <v>42900</v>
      </c>
      <c r="AL213" s="144">
        <v>42592</v>
      </c>
      <c r="AM213" s="144">
        <v>56472</v>
      </c>
      <c r="AN213" s="144">
        <v>37246</v>
      </c>
      <c r="AO213" s="144">
        <v>36992</v>
      </c>
      <c r="AP213" s="144">
        <v>41426</v>
      </c>
      <c r="AQ213" s="144">
        <v>45826</v>
      </c>
      <c r="AR213" s="144">
        <v>45386</v>
      </c>
      <c r="AS213" s="144"/>
      <c r="AT213" s="144"/>
      <c r="AU213" s="144"/>
      <c r="AV213" s="144"/>
      <c r="AW213" s="144"/>
      <c r="AX213" s="144"/>
      <c r="AY213" s="144"/>
      <c r="AZ213" s="144"/>
      <c r="BA213" s="144"/>
      <c r="BB213" s="144"/>
      <c r="BC213" s="144"/>
      <c r="BD213" s="144"/>
      <c r="BE213" s="144"/>
      <c r="BF213" s="144"/>
    </row>
    <row r="214" spans="1:58" hidden="1">
      <c r="A214" s="143" t="s">
        <v>913</v>
      </c>
      <c r="B214" s="143" t="s">
        <v>958</v>
      </c>
      <c r="C214" s="144">
        <v>33</v>
      </c>
      <c r="D214" s="144">
        <v>31</v>
      </c>
      <c r="E214" s="144">
        <v>31</v>
      </c>
      <c r="F214" s="144">
        <v>29</v>
      </c>
      <c r="G214" s="144">
        <v>29</v>
      </c>
      <c r="H214" s="144">
        <v>29</v>
      </c>
      <c r="I214" s="144">
        <v>29</v>
      </c>
      <c r="J214" s="144">
        <v>29</v>
      </c>
      <c r="K214" s="144">
        <v>29</v>
      </c>
      <c r="L214" s="144">
        <v>25</v>
      </c>
      <c r="M214" s="144">
        <v>28</v>
      </c>
      <c r="N214" s="144">
        <v>33</v>
      </c>
      <c r="O214" s="144">
        <v>33</v>
      </c>
      <c r="P214" s="144">
        <v>33</v>
      </c>
      <c r="Q214" s="145">
        <v>2240.61</v>
      </c>
      <c r="R214" s="145">
        <v>2134.42</v>
      </c>
      <c r="S214" s="145">
        <v>2179.94</v>
      </c>
      <c r="T214" s="145">
        <v>1998.9</v>
      </c>
      <c r="U214" s="145">
        <v>1777.97</v>
      </c>
      <c r="V214" s="145">
        <v>1604.1</v>
      </c>
      <c r="W214" s="145">
        <v>1517.07</v>
      </c>
      <c r="X214" s="145">
        <v>1506.45</v>
      </c>
      <c r="Y214" s="145">
        <v>1995.93</v>
      </c>
      <c r="Z214" s="145">
        <v>1534.24</v>
      </c>
      <c r="AA214" s="145">
        <v>1519.54</v>
      </c>
      <c r="AB214" s="145">
        <v>1388.52</v>
      </c>
      <c r="AC214" s="145">
        <v>1519.91</v>
      </c>
      <c r="AD214" s="145">
        <v>1507.94</v>
      </c>
      <c r="AE214" s="144">
        <v>73940</v>
      </c>
      <c r="AF214" s="144">
        <v>66167</v>
      </c>
      <c r="AG214" s="144">
        <v>67578</v>
      </c>
      <c r="AH214" s="144">
        <v>57968</v>
      </c>
      <c r="AI214" s="144">
        <v>51561</v>
      </c>
      <c r="AJ214" s="144">
        <v>46519</v>
      </c>
      <c r="AK214" s="144">
        <v>43995</v>
      </c>
      <c r="AL214" s="144">
        <v>43687</v>
      </c>
      <c r="AM214" s="144">
        <v>57882</v>
      </c>
      <c r="AN214" s="144">
        <v>38356</v>
      </c>
      <c r="AO214" s="144">
        <v>42547</v>
      </c>
      <c r="AP214" s="144">
        <v>45821</v>
      </c>
      <c r="AQ214" s="144">
        <v>50157</v>
      </c>
      <c r="AR214" s="144">
        <v>49762</v>
      </c>
      <c r="AS214" s="144"/>
      <c r="AT214" s="144"/>
      <c r="AU214" s="144"/>
      <c r="AV214" s="144"/>
      <c r="AW214" s="144"/>
      <c r="AX214" s="144"/>
      <c r="AY214" s="144"/>
      <c r="AZ214" s="144"/>
      <c r="BA214" s="144"/>
      <c r="BB214" s="144"/>
      <c r="BC214" s="144"/>
      <c r="BD214" s="144"/>
      <c r="BE214" s="144"/>
      <c r="BF214" s="144"/>
    </row>
    <row r="215" spans="1:58" hidden="1">
      <c r="A215" s="143" t="s">
        <v>913</v>
      </c>
      <c r="B215" s="143" t="s">
        <v>959</v>
      </c>
      <c r="C215" s="144">
        <v>0</v>
      </c>
      <c r="D215" s="144">
        <v>0</v>
      </c>
      <c r="E215" s="144">
        <v>0</v>
      </c>
      <c r="F215" s="144">
        <v>0</v>
      </c>
      <c r="G215" s="144">
        <v>0</v>
      </c>
      <c r="H215" s="144">
        <v>0</v>
      </c>
      <c r="I215" s="144">
        <v>0</v>
      </c>
      <c r="J215" s="144">
        <v>0</v>
      </c>
      <c r="K215" s="144">
        <v>0</v>
      </c>
      <c r="L215" s="144">
        <v>0</v>
      </c>
      <c r="M215" s="144">
        <v>0</v>
      </c>
      <c r="N215" s="144">
        <v>0</v>
      </c>
      <c r="O215" s="144">
        <v>0</v>
      </c>
      <c r="P215" s="144">
        <v>0</v>
      </c>
      <c r="Q215" s="145"/>
      <c r="R215" s="145"/>
      <c r="S215" s="145"/>
      <c r="T215" s="145"/>
      <c r="U215" s="145"/>
      <c r="V215" s="145"/>
      <c r="W215" s="145"/>
      <c r="X215" s="145"/>
      <c r="Y215" s="145"/>
      <c r="Z215" s="145"/>
      <c r="AA215" s="145"/>
      <c r="AB215" s="145"/>
      <c r="AC215" s="145"/>
      <c r="AD215" s="145"/>
      <c r="AE215" s="144">
        <v>0</v>
      </c>
      <c r="AF215" s="144">
        <v>0</v>
      </c>
      <c r="AG215" s="144">
        <v>0</v>
      </c>
      <c r="AH215" s="144">
        <v>0</v>
      </c>
      <c r="AI215" s="144">
        <v>0</v>
      </c>
      <c r="AJ215" s="144">
        <v>0</v>
      </c>
      <c r="AK215" s="144">
        <v>0</v>
      </c>
      <c r="AL215" s="144">
        <v>0</v>
      </c>
      <c r="AM215" s="144">
        <v>0</v>
      </c>
      <c r="AN215" s="144">
        <v>0</v>
      </c>
      <c r="AO215" s="144">
        <v>0</v>
      </c>
      <c r="AP215" s="144">
        <v>0</v>
      </c>
      <c r="AQ215" s="144">
        <v>0</v>
      </c>
      <c r="AR215" s="144">
        <v>0</v>
      </c>
      <c r="AS215" s="144"/>
      <c r="AT215" s="144"/>
      <c r="AU215" s="144"/>
      <c r="AV215" s="144"/>
      <c r="AW215" s="144"/>
      <c r="AX215" s="144"/>
      <c r="AY215" s="144"/>
      <c r="AZ215" s="144"/>
      <c r="BA215" s="144"/>
      <c r="BB215" s="144"/>
      <c r="BC215" s="144"/>
      <c r="BD215" s="144"/>
      <c r="BE215" s="144"/>
      <c r="BF215" s="144"/>
    </row>
    <row r="216" spans="1:58" hidden="1">
      <c r="A216" s="143" t="s">
        <v>913</v>
      </c>
      <c r="B216" s="143" t="s">
        <v>960</v>
      </c>
      <c r="C216" s="144">
        <v>19</v>
      </c>
      <c r="D216" s="144">
        <v>23</v>
      </c>
      <c r="E216" s="144">
        <v>27</v>
      </c>
      <c r="F216" s="144">
        <v>31</v>
      </c>
      <c r="G216" s="144">
        <v>33</v>
      </c>
      <c r="H216" s="144">
        <v>38</v>
      </c>
      <c r="I216" s="144">
        <v>40</v>
      </c>
      <c r="J216" s="144">
        <v>44</v>
      </c>
      <c r="K216" s="144">
        <v>46</v>
      </c>
      <c r="L216" s="144">
        <v>52</v>
      </c>
      <c r="M216" s="144">
        <v>57</v>
      </c>
      <c r="N216" s="144">
        <v>55</v>
      </c>
      <c r="O216" s="144">
        <v>54</v>
      </c>
      <c r="P216" s="144">
        <v>54</v>
      </c>
      <c r="Q216" s="145">
        <v>267.16000000000003</v>
      </c>
      <c r="R216" s="145">
        <v>276.7</v>
      </c>
      <c r="S216" s="145">
        <v>284.19</v>
      </c>
      <c r="T216" s="145">
        <v>255.61</v>
      </c>
      <c r="U216" s="145">
        <v>281.24</v>
      </c>
      <c r="V216" s="145">
        <v>264.05</v>
      </c>
      <c r="W216" s="145">
        <v>285.92</v>
      </c>
      <c r="X216" s="145">
        <v>261.55</v>
      </c>
      <c r="Y216" s="145">
        <v>239.7</v>
      </c>
      <c r="Z216" s="145">
        <v>261.52</v>
      </c>
      <c r="AA216" s="145">
        <v>286.45999999999998</v>
      </c>
      <c r="AB216" s="145">
        <v>288.25</v>
      </c>
      <c r="AC216" s="145">
        <v>238.56</v>
      </c>
      <c r="AD216" s="145">
        <v>238.61</v>
      </c>
      <c r="AE216" s="144">
        <v>5076</v>
      </c>
      <c r="AF216" s="144">
        <v>6364</v>
      </c>
      <c r="AG216" s="144">
        <v>7673</v>
      </c>
      <c r="AH216" s="144">
        <v>7924</v>
      </c>
      <c r="AI216" s="144">
        <v>9281</v>
      </c>
      <c r="AJ216" s="144">
        <v>10034</v>
      </c>
      <c r="AK216" s="144">
        <v>11437</v>
      </c>
      <c r="AL216" s="144">
        <v>11508</v>
      </c>
      <c r="AM216" s="144">
        <v>11026</v>
      </c>
      <c r="AN216" s="144">
        <v>13599</v>
      </c>
      <c r="AO216" s="144">
        <v>16328</v>
      </c>
      <c r="AP216" s="144">
        <v>15854</v>
      </c>
      <c r="AQ216" s="144">
        <v>12882</v>
      </c>
      <c r="AR216" s="144">
        <v>12885</v>
      </c>
      <c r="AS216" s="144"/>
      <c r="AT216" s="144"/>
      <c r="AU216" s="144"/>
      <c r="AV216" s="144"/>
      <c r="AW216" s="144"/>
      <c r="AX216" s="144"/>
      <c r="AY216" s="144"/>
      <c r="AZ216" s="144"/>
      <c r="BA216" s="144"/>
      <c r="BB216" s="144"/>
      <c r="BC216" s="144"/>
      <c r="BD216" s="144"/>
      <c r="BE216" s="144"/>
      <c r="BF216" s="144"/>
    </row>
    <row r="217" spans="1:58" hidden="1">
      <c r="A217" s="143" t="s">
        <v>913</v>
      </c>
      <c r="B217" s="143" t="s">
        <v>961</v>
      </c>
      <c r="C217" s="144">
        <v>0</v>
      </c>
      <c r="D217" s="144">
        <v>0</v>
      </c>
      <c r="E217" s="144">
        <v>0</v>
      </c>
      <c r="F217" s="144">
        <v>0</v>
      </c>
      <c r="G217" s="144">
        <v>0</v>
      </c>
      <c r="H217" s="144">
        <v>0</v>
      </c>
      <c r="I217" s="144">
        <v>0</v>
      </c>
      <c r="J217" s="144">
        <v>0</v>
      </c>
      <c r="K217" s="144">
        <v>0</v>
      </c>
      <c r="L217" s="144">
        <v>0</v>
      </c>
      <c r="M217" s="144">
        <v>0</v>
      </c>
      <c r="N217" s="144">
        <v>0</v>
      </c>
      <c r="O217" s="144">
        <v>0</v>
      </c>
      <c r="P217" s="144">
        <v>0</v>
      </c>
      <c r="Q217" s="145"/>
      <c r="R217" s="145"/>
      <c r="S217" s="145"/>
      <c r="T217" s="145"/>
      <c r="U217" s="145"/>
      <c r="V217" s="145"/>
      <c r="W217" s="145"/>
      <c r="X217" s="145"/>
      <c r="Y217" s="145"/>
      <c r="Z217" s="145"/>
      <c r="AA217" s="145"/>
      <c r="AB217" s="145"/>
      <c r="AC217" s="145"/>
      <c r="AD217" s="145"/>
      <c r="AE217" s="144">
        <v>0</v>
      </c>
      <c r="AF217" s="144">
        <v>0</v>
      </c>
      <c r="AG217" s="144">
        <v>0</v>
      </c>
      <c r="AH217" s="144">
        <v>0</v>
      </c>
      <c r="AI217" s="144">
        <v>0</v>
      </c>
      <c r="AJ217" s="144">
        <v>0</v>
      </c>
      <c r="AK217" s="144">
        <v>0</v>
      </c>
      <c r="AL217" s="144">
        <v>0</v>
      </c>
      <c r="AM217" s="144">
        <v>0</v>
      </c>
      <c r="AN217" s="144">
        <v>0</v>
      </c>
      <c r="AO217" s="144">
        <v>0</v>
      </c>
      <c r="AP217" s="144">
        <v>0</v>
      </c>
      <c r="AQ217" s="144">
        <v>0</v>
      </c>
      <c r="AR217" s="144">
        <v>0</v>
      </c>
      <c r="AS217" s="144"/>
      <c r="AT217" s="144"/>
      <c r="AU217" s="144"/>
      <c r="AV217" s="144"/>
      <c r="AW217" s="144"/>
      <c r="AX217" s="144"/>
      <c r="AY217" s="144"/>
      <c r="AZ217" s="144"/>
      <c r="BA217" s="144"/>
      <c r="BB217" s="144"/>
      <c r="BC217" s="144"/>
      <c r="BD217" s="144"/>
      <c r="BE217" s="144"/>
      <c r="BF217" s="144"/>
    </row>
    <row r="218" spans="1:58" hidden="1">
      <c r="A218" s="143" t="s">
        <v>913</v>
      </c>
      <c r="B218" s="143" t="s">
        <v>962</v>
      </c>
      <c r="C218" s="144">
        <v>2</v>
      </c>
      <c r="D218" s="144">
        <v>2</v>
      </c>
      <c r="E218" s="144">
        <v>3</v>
      </c>
      <c r="F218" s="144">
        <v>3</v>
      </c>
      <c r="G218" s="144">
        <v>3</v>
      </c>
      <c r="H218" s="144">
        <v>4</v>
      </c>
      <c r="I218" s="144">
        <v>4</v>
      </c>
      <c r="J218" s="144">
        <v>4</v>
      </c>
      <c r="K218" s="144">
        <v>4</v>
      </c>
      <c r="L218" s="144">
        <v>5</v>
      </c>
      <c r="M218" s="144">
        <v>10</v>
      </c>
      <c r="N218" s="144">
        <v>10</v>
      </c>
      <c r="O218" s="144">
        <v>10</v>
      </c>
      <c r="P218" s="144">
        <v>10</v>
      </c>
      <c r="Q218" s="145">
        <v>120</v>
      </c>
      <c r="R218" s="145">
        <v>103.5</v>
      </c>
      <c r="S218" s="145">
        <v>126</v>
      </c>
      <c r="T218" s="145">
        <v>110</v>
      </c>
      <c r="U218" s="145">
        <v>105</v>
      </c>
      <c r="V218" s="145">
        <v>125</v>
      </c>
      <c r="W218" s="145">
        <v>117.5</v>
      </c>
      <c r="X218" s="145">
        <v>132.5</v>
      </c>
      <c r="Y218" s="145">
        <v>117.5</v>
      </c>
      <c r="Z218" s="145">
        <v>115.4</v>
      </c>
      <c r="AA218" s="145">
        <v>127.6</v>
      </c>
      <c r="AB218" s="145">
        <v>117.8</v>
      </c>
      <c r="AC218" s="145">
        <v>136.9</v>
      </c>
      <c r="AD218" s="145">
        <v>143.6</v>
      </c>
      <c r="AE218" s="144">
        <v>240</v>
      </c>
      <c r="AF218" s="144">
        <v>207</v>
      </c>
      <c r="AG218" s="144">
        <v>378</v>
      </c>
      <c r="AH218" s="144">
        <v>330</v>
      </c>
      <c r="AI218" s="144">
        <v>315</v>
      </c>
      <c r="AJ218" s="144">
        <v>500</v>
      </c>
      <c r="AK218" s="144">
        <v>470</v>
      </c>
      <c r="AL218" s="144">
        <v>530</v>
      </c>
      <c r="AM218" s="144">
        <v>470</v>
      </c>
      <c r="AN218" s="144">
        <v>577</v>
      </c>
      <c r="AO218" s="144">
        <v>1276</v>
      </c>
      <c r="AP218" s="144">
        <v>1178</v>
      </c>
      <c r="AQ218" s="144">
        <v>1369</v>
      </c>
      <c r="AR218" s="144">
        <v>1436</v>
      </c>
      <c r="AS218" s="144"/>
      <c r="AT218" s="144"/>
      <c r="AU218" s="144"/>
      <c r="AV218" s="144"/>
      <c r="AW218" s="144"/>
      <c r="AX218" s="144"/>
      <c r="AY218" s="144"/>
      <c r="AZ218" s="144"/>
      <c r="BA218" s="144"/>
      <c r="BB218" s="144"/>
      <c r="BC218" s="144"/>
      <c r="BD218" s="144"/>
      <c r="BE218" s="144"/>
      <c r="BF218" s="144"/>
    </row>
    <row r="219" spans="1:58" hidden="1">
      <c r="A219" s="143" t="s">
        <v>913</v>
      </c>
      <c r="B219" s="143" t="s">
        <v>963</v>
      </c>
      <c r="C219" s="144">
        <v>1</v>
      </c>
      <c r="D219" s="144">
        <v>1</v>
      </c>
      <c r="E219" s="144">
        <v>1</v>
      </c>
      <c r="F219" s="144">
        <v>1</v>
      </c>
      <c r="G219" s="144">
        <v>1</v>
      </c>
      <c r="H219" s="144">
        <v>1</v>
      </c>
      <c r="I219" s="144">
        <v>1</v>
      </c>
      <c r="J219" s="144">
        <v>1</v>
      </c>
      <c r="K219" s="144">
        <v>1</v>
      </c>
      <c r="L219" s="144">
        <v>1</v>
      </c>
      <c r="M219" s="144">
        <v>2</v>
      </c>
      <c r="N219" s="144">
        <v>2</v>
      </c>
      <c r="O219" s="144">
        <v>2</v>
      </c>
      <c r="P219" s="144">
        <v>2</v>
      </c>
      <c r="Q219" s="145">
        <v>180</v>
      </c>
      <c r="R219" s="145">
        <v>191</v>
      </c>
      <c r="S219" s="145">
        <v>188</v>
      </c>
      <c r="T219" s="145">
        <v>177</v>
      </c>
      <c r="U219" s="145">
        <v>167</v>
      </c>
      <c r="V219" s="145">
        <v>167</v>
      </c>
      <c r="W219" s="145">
        <v>171</v>
      </c>
      <c r="X219" s="145">
        <v>167</v>
      </c>
      <c r="Y219" s="145">
        <v>148</v>
      </c>
      <c r="Z219" s="145">
        <v>155</v>
      </c>
      <c r="AA219" s="145">
        <v>159</v>
      </c>
      <c r="AB219" s="145">
        <v>168</v>
      </c>
      <c r="AC219" s="145">
        <v>161</v>
      </c>
      <c r="AD219" s="145">
        <v>150</v>
      </c>
      <c r="AE219" s="144">
        <v>180</v>
      </c>
      <c r="AF219" s="144">
        <v>191</v>
      </c>
      <c r="AG219" s="144">
        <v>188</v>
      </c>
      <c r="AH219" s="144">
        <v>177</v>
      </c>
      <c r="AI219" s="144">
        <v>167</v>
      </c>
      <c r="AJ219" s="144">
        <v>167</v>
      </c>
      <c r="AK219" s="144">
        <v>171</v>
      </c>
      <c r="AL219" s="144">
        <v>167</v>
      </c>
      <c r="AM219" s="144">
        <v>148</v>
      </c>
      <c r="AN219" s="144">
        <v>155</v>
      </c>
      <c r="AO219" s="144">
        <v>318</v>
      </c>
      <c r="AP219" s="144">
        <v>336</v>
      </c>
      <c r="AQ219" s="144">
        <v>322</v>
      </c>
      <c r="AR219" s="144">
        <v>300</v>
      </c>
      <c r="AS219" s="144"/>
      <c r="AT219" s="144"/>
      <c r="AU219" s="144"/>
      <c r="AV219" s="144"/>
      <c r="AW219" s="144"/>
      <c r="AX219" s="144"/>
      <c r="AY219" s="144"/>
      <c r="AZ219" s="144"/>
      <c r="BA219" s="144"/>
      <c r="BB219" s="144"/>
      <c r="BC219" s="144"/>
      <c r="BD219" s="144"/>
      <c r="BE219" s="144"/>
      <c r="BF219" s="144"/>
    </row>
    <row r="220" spans="1:58" hidden="1">
      <c r="A220" s="143" t="s">
        <v>913</v>
      </c>
      <c r="B220" s="143" t="s">
        <v>964</v>
      </c>
      <c r="C220" s="144">
        <v>3</v>
      </c>
      <c r="D220" s="144">
        <v>3</v>
      </c>
      <c r="E220" s="144">
        <v>4</v>
      </c>
      <c r="F220" s="144">
        <v>4</v>
      </c>
      <c r="G220" s="144">
        <v>4</v>
      </c>
      <c r="H220" s="144">
        <v>5</v>
      </c>
      <c r="I220" s="144">
        <v>5</v>
      </c>
      <c r="J220" s="144">
        <v>5</v>
      </c>
      <c r="K220" s="144">
        <v>5</v>
      </c>
      <c r="L220" s="144">
        <v>6</v>
      </c>
      <c r="M220" s="144">
        <v>12</v>
      </c>
      <c r="N220" s="144">
        <v>12</v>
      </c>
      <c r="O220" s="144">
        <v>12</v>
      </c>
      <c r="P220" s="144">
        <v>12</v>
      </c>
      <c r="Q220" s="145">
        <v>140</v>
      </c>
      <c r="R220" s="145">
        <v>132.66999999999999</v>
      </c>
      <c r="S220" s="145">
        <v>141.5</v>
      </c>
      <c r="T220" s="145">
        <v>126.75</v>
      </c>
      <c r="U220" s="145">
        <v>120.5</v>
      </c>
      <c r="V220" s="145">
        <v>133.4</v>
      </c>
      <c r="W220" s="145">
        <v>128.19999999999999</v>
      </c>
      <c r="X220" s="145">
        <v>139.4</v>
      </c>
      <c r="Y220" s="145">
        <v>123.6</v>
      </c>
      <c r="Z220" s="145">
        <v>122</v>
      </c>
      <c r="AA220" s="145">
        <v>132.83000000000001</v>
      </c>
      <c r="AB220" s="145">
        <v>126.17</v>
      </c>
      <c r="AC220" s="145">
        <v>140.91999999999999</v>
      </c>
      <c r="AD220" s="145">
        <v>144.66999999999999</v>
      </c>
      <c r="AE220" s="144">
        <v>420</v>
      </c>
      <c r="AF220" s="144">
        <v>398</v>
      </c>
      <c r="AG220" s="144">
        <v>566</v>
      </c>
      <c r="AH220" s="144">
        <v>507</v>
      </c>
      <c r="AI220" s="144">
        <v>482</v>
      </c>
      <c r="AJ220" s="144">
        <v>667</v>
      </c>
      <c r="AK220" s="144">
        <v>641</v>
      </c>
      <c r="AL220" s="144">
        <v>697</v>
      </c>
      <c r="AM220" s="144">
        <v>618</v>
      </c>
      <c r="AN220" s="144">
        <v>732</v>
      </c>
      <c r="AO220" s="144">
        <v>1594</v>
      </c>
      <c r="AP220" s="144">
        <v>1514</v>
      </c>
      <c r="AQ220" s="144">
        <v>1691</v>
      </c>
      <c r="AR220" s="144">
        <v>1736</v>
      </c>
      <c r="AS220" s="144"/>
      <c r="AT220" s="144"/>
      <c r="AU220" s="144"/>
      <c r="AV220" s="144"/>
      <c r="AW220" s="144"/>
      <c r="AX220" s="144"/>
      <c r="AY220" s="144"/>
      <c r="AZ220" s="144"/>
      <c r="BA220" s="144"/>
      <c r="BB220" s="144"/>
      <c r="BC220" s="144"/>
      <c r="BD220" s="144"/>
      <c r="BE220" s="144"/>
      <c r="BF220" s="144"/>
    </row>
    <row r="221" spans="1:58" hidden="1">
      <c r="A221" s="143" t="s">
        <v>913</v>
      </c>
      <c r="B221" s="143" t="s">
        <v>965</v>
      </c>
      <c r="C221" s="144">
        <v>0</v>
      </c>
      <c r="D221" s="144">
        <v>0</v>
      </c>
      <c r="E221" s="144">
        <v>0</v>
      </c>
      <c r="F221" s="144">
        <v>0</v>
      </c>
      <c r="G221" s="144">
        <v>0</v>
      </c>
      <c r="H221" s="144">
        <v>0</v>
      </c>
      <c r="I221" s="144">
        <v>0</v>
      </c>
      <c r="J221" s="144">
        <v>0</v>
      </c>
      <c r="K221" s="144">
        <v>0</v>
      </c>
      <c r="L221" s="144">
        <v>0</v>
      </c>
      <c r="M221" s="144">
        <v>6</v>
      </c>
      <c r="N221" s="144">
        <v>6</v>
      </c>
      <c r="O221" s="144">
        <v>6</v>
      </c>
      <c r="P221" s="144">
        <v>6</v>
      </c>
      <c r="Q221" s="145"/>
      <c r="R221" s="145"/>
      <c r="S221" s="145"/>
      <c r="T221" s="145"/>
      <c r="U221" s="145"/>
      <c r="V221" s="145"/>
      <c r="W221" s="145"/>
      <c r="X221" s="145"/>
      <c r="Y221" s="145"/>
      <c r="Z221" s="145"/>
      <c r="AA221" s="145">
        <v>174</v>
      </c>
      <c r="AB221" s="145">
        <v>174.17</v>
      </c>
      <c r="AC221" s="145">
        <v>171</v>
      </c>
      <c r="AD221" s="145">
        <v>164.83</v>
      </c>
      <c r="AE221" s="144">
        <v>0</v>
      </c>
      <c r="AF221" s="144">
        <v>0</v>
      </c>
      <c r="AG221" s="144">
        <v>0</v>
      </c>
      <c r="AH221" s="144">
        <v>0</v>
      </c>
      <c r="AI221" s="144">
        <v>0</v>
      </c>
      <c r="AJ221" s="144">
        <v>0</v>
      </c>
      <c r="AK221" s="144">
        <v>0</v>
      </c>
      <c r="AL221" s="144">
        <v>0</v>
      </c>
      <c r="AM221" s="144">
        <v>0</v>
      </c>
      <c r="AN221" s="144">
        <v>0</v>
      </c>
      <c r="AO221" s="144">
        <v>1044</v>
      </c>
      <c r="AP221" s="144">
        <v>1045</v>
      </c>
      <c r="AQ221" s="144">
        <v>1026</v>
      </c>
      <c r="AR221" s="144">
        <v>989</v>
      </c>
      <c r="AS221" s="144"/>
      <c r="AT221" s="144"/>
      <c r="AU221" s="144"/>
      <c r="AV221" s="144"/>
      <c r="AW221" s="144"/>
      <c r="AX221" s="144"/>
      <c r="AY221" s="144"/>
      <c r="AZ221" s="144"/>
      <c r="BA221" s="144"/>
      <c r="BB221" s="144"/>
      <c r="BC221" s="144"/>
      <c r="BD221" s="144"/>
      <c r="BE221" s="144"/>
      <c r="BF221" s="144"/>
    </row>
    <row r="222" spans="1:58" hidden="1">
      <c r="A222" s="143" t="s">
        <v>913</v>
      </c>
      <c r="B222" s="143" t="s">
        <v>966</v>
      </c>
      <c r="C222" s="144">
        <v>4</v>
      </c>
      <c r="D222" s="144">
        <v>4</v>
      </c>
      <c r="E222" s="144">
        <v>4</v>
      </c>
      <c r="F222" s="144">
        <v>5</v>
      </c>
      <c r="G222" s="144">
        <v>5</v>
      </c>
      <c r="H222" s="144">
        <v>5</v>
      </c>
      <c r="I222" s="144">
        <v>8</v>
      </c>
      <c r="J222" s="144">
        <v>8</v>
      </c>
      <c r="K222" s="144">
        <v>9</v>
      </c>
      <c r="L222" s="144">
        <v>9</v>
      </c>
      <c r="M222" s="144">
        <v>16</v>
      </c>
      <c r="N222" s="144">
        <v>16</v>
      </c>
      <c r="O222" s="144">
        <v>16</v>
      </c>
      <c r="P222" s="144">
        <v>16</v>
      </c>
      <c r="Q222" s="145">
        <v>293</v>
      </c>
      <c r="R222" s="145">
        <v>282</v>
      </c>
      <c r="S222" s="145">
        <v>279.25</v>
      </c>
      <c r="T222" s="145">
        <v>349.6</v>
      </c>
      <c r="U222" s="145">
        <v>392.8</v>
      </c>
      <c r="V222" s="145">
        <v>374</v>
      </c>
      <c r="W222" s="145">
        <v>417</v>
      </c>
      <c r="X222" s="145">
        <v>277.12</v>
      </c>
      <c r="Y222" s="145">
        <v>297.11</v>
      </c>
      <c r="Z222" s="145">
        <v>303.22000000000003</v>
      </c>
      <c r="AA222" s="145">
        <v>288.88</v>
      </c>
      <c r="AB222" s="145">
        <v>235.88</v>
      </c>
      <c r="AC222" s="145">
        <v>197.06</v>
      </c>
      <c r="AD222" s="145">
        <v>186.69</v>
      </c>
      <c r="AE222" s="144">
        <v>1172</v>
      </c>
      <c r="AF222" s="144">
        <v>1128</v>
      </c>
      <c r="AG222" s="144">
        <v>1117</v>
      </c>
      <c r="AH222" s="144">
        <v>1748</v>
      </c>
      <c r="AI222" s="144">
        <v>1964</v>
      </c>
      <c r="AJ222" s="144">
        <v>1870</v>
      </c>
      <c r="AK222" s="144">
        <v>3336</v>
      </c>
      <c r="AL222" s="144">
        <v>2217</v>
      </c>
      <c r="AM222" s="144">
        <v>2674</v>
      </c>
      <c r="AN222" s="144">
        <v>2729</v>
      </c>
      <c r="AO222" s="144">
        <v>4622</v>
      </c>
      <c r="AP222" s="144">
        <v>3774</v>
      </c>
      <c r="AQ222" s="144">
        <v>3153</v>
      </c>
      <c r="AR222" s="144">
        <v>2987</v>
      </c>
      <c r="AS222" s="144"/>
      <c r="AT222" s="144"/>
      <c r="AU222" s="144"/>
      <c r="AV222" s="144"/>
      <c r="AW222" s="144"/>
      <c r="AX222" s="144"/>
      <c r="AY222" s="144"/>
      <c r="AZ222" s="144"/>
      <c r="BA222" s="144"/>
      <c r="BB222" s="144"/>
      <c r="BC222" s="144"/>
      <c r="BD222" s="144"/>
      <c r="BE222" s="144"/>
      <c r="BF222" s="144"/>
    </row>
    <row r="223" spans="1:58" hidden="1">
      <c r="A223" s="143" t="s">
        <v>913</v>
      </c>
      <c r="B223" s="143" t="s">
        <v>967</v>
      </c>
      <c r="C223" s="144">
        <v>31</v>
      </c>
      <c r="D223" s="144">
        <v>40</v>
      </c>
      <c r="E223" s="144">
        <v>44</v>
      </c>
      <c r="F223" s="144">
        <v>50</v>
      </c>
      <c r="G223" s="144">
        <v>57</v>
      </c>
      <c r="H223" s="144">
        <v>66</v>
      </c>
      <c r="I223" s="144">
        <v>73</v>
      </c>
      <c r="J223" s="144">
        <v>81</v>
      </c>
      <c r="K223" s="144">
        <v>87</v>
      </c>
      <c r="L223" s="144">
        <v>98</v>
      </c>
      <c r="M223" s="144">
        <v>108</v>
      </c>
      <c r="N223" s="144">
        <v>113</v>
      </c>
      <c r="O223" s="144">
        <v>114</v>
      </c>
      <c r="P223" s="144">
        <v>118</v>
      </c>
      <c r="Q223" s="145">
        <v>226.48</v>
      </c>
      <c r="R223" s="145">
        <v>286.8</v>
      </c>
      <c r="S223" s="145">
        <v>252.95</v>
      </c>
      <c r="T223" s="145">
        <v>230.36</v>
      </c>
      <c r="U223" s="145">
        <v>235.95</v>
      </c>
      <c r="V223" s="145">
        <v>226.82</v>
      </c>
      <c r="W223" s="145">
        <v>214.81</v>
      </c>
      <c r="X223" s="145">
        <v>216.1</v>
      </c>
      <c r="Y223" s="145">
        <v>215.2</v>
      </c>
      <c r="Z223" s="145">
        <v>248.58</v>
      </c>
      <c r="AA223" s="145">
        <v>231.5</v>
      </c>
      <c r="AB223" s="145">
        <v>220.63</v>
      </c>
      <c r="AC223" s="145">
        <v>213.14</v>
      </c>
      <c r="AD223" s="145">
        <v>241.07</v>
      </c>
      <c r="AE223" s="144">
        <v>7021</v>
      </c>
      <c r="AF223" s="144">
        <v>11472</v>
      </c>
      <c r="AG223" s="144">
        <v>11130</v>
      </c>
      <c r="AH223" s="144">
        <v>11518</v>
      </c>
      <c r="AI223" s="144">
        <v>13449</v>
      </c>
      <c r="AJ223" s="144">
        <v>14970</v>
      </c>
      <c r="AK223" s="144">
        <v>15681</v>
      </c>
      <c r="AL223" s="144">
        <v>17504</v>
      </c>
      <c r="AM223" s="144">
        <v>18722</v>
      </c>
      <c r="AN223" s="144">
        <v>24361</v>
      </c>
      <c r="AO223" s="144">
        <v>25002</v>
      </c>
      <c r="AP223" s="144">
        <v>24931</v>
      </c>
      <c r="AQ223" s="144">
        <v>24298</v>
      </c>
      <c r="AR223" s="144">
        <v>28446</v>
      </c>
      <c r="AS223" s="144"/>
      <c r="AT223" s="144"/>
      <c r="AU223" s="144"/>
      <c r="AV223" s="144"/>
      <c r="AW223" s="144"/>
      <c r="AX223" s="144"/>
      <c r="AY223" s="144"/>
      <c r="AZ223" s="144"/>
      <c r="BA223" s="144"/>
      <c r="BB223" s="144"/>
      <c r="BC223" s="144"/>
      <c r="BD223" s="144"/>
      <c r="BE223" s="144"/>
      <c r="BF223" s="144"/>
    </row>
    <row r="224" spans="1:58" hidden="1">
      <c r="A224" s="143" t="s">
        <v>913</v>
      </c>
      <c r="B224" s="143" t="s">
        <v>968</v>
      </c>
      <c r="C224" s="144">
        <v>0</v>
      </c>
      <c r="D224" s="144">
        <v>0</v>
      </c>
      <c r="E224" s="144">
        <v>6</v>
      </c>
      <c r="F224" s="144">
        <v>5</v>
      </c>
      <c r="G224" s="144">
        <v>7</v>
      </c>
      <c r="H224" s="144">
        <v>8</v>
      </c>
      <c r="I224" s="144">
        <v>9</v>
      </c>
      <c r="J224" s="144">
        <v>10</v>
      </c>
      <c r="K224" s="144">
        <v>11</v>
      </c>
      <c r="L224" s="144">
        <v>12</v>
      </c>
      <c r="M224" s="144">
        <v>21</v>
      </c>
      <c r="N224" s="144">
        <v>19</v>
      </c>
      <c r="O224" s="144">
        <v>19</v>
      </c>
      <c r="P224" s="144">
        <v>19</v>
      </c>
      <c r="Q224" s="145"/>
      <c r="R224" s="145"/>
      <c r="S224" s="145">
        <v>639.16999999999996</v>
      </c>
      <c r="T224" s="145">
        <v>638.20000000000005</v>
      </c>
      <c r="U224" s="145">
        <v>503.71</v>
      </c>
      <c r="V224" s="145">
        <v>541.38</v>
      </c>
      <c r="W224" s="145">
        <v>455.33</v>
      </c>
      <c r="X224" s="145">
        <v>432.8</v>
      </c>
      <c r="Y224" s="145">
        <v>410.73</v>
      </c>
      <c r="Z224" s="145">
        <v>438.33</v>
      </c>
      <c r="AA224" s="145">
        <v>565.62</v>
      </c>
      <c r="AB224" s="145">
        <v>478.74</v>
      </c>
      <c r="AC224" s="145">
        <v>442.53</v>
      </c>
      <c r="AD224" s="145">
        <v>468.05</v>
      </c>
      <c r="AE224" s="144">
        <v>0</v>
      </c>
      <c r="AF224" s="144">
        <v>0</v>
      </c>
      <c r="AG224" s="144">
        <v>3835</v>
      </c>
      <c r="AH224" s="144">
        <v>3191</v>
      </c>
      <c r="AI224" s="144">
        <v>3526</v>
      </c>
      <c r="AJ224" s="144">
        <v>4331</v>
      </c>
      <c r="AK224" s="144">
        <v>4098</v>
      </c>
      <c r="AL224" s="144">
        <v>4328</v>
      </c>
      <c r="AM224" s="144">
        <v>4518</v>
      </c>
      <c r="AN224" s="144">
        <v>5260</v>
      </c>
      <c r="AO224" s="144">
        <v>11878</v>
      </c>
      <c r="AP224" s="144">
        <v>9096</v>
      </c>
      <c r="AQ224" s="144">
        <v>8408</v>
      </c>
      <c r="AR224" s="144">
        <v>8893</v>
      </c>
      <c r="AS224" s="144"/>
      <c r="AT224" s="144"/>
      <c r="AU224" s="144"/>
      <c r="AV224" s="144"/>
      <c r="AW224" s="144"/>
      <c r="AX224" s="144"/>
      <c r="AY224" s="144"/>
      <c r="AZ224" s="144"/>
      <c r="BA224" s="144"/>
      <c r="BB224" s="144"/>
      <c r="BC224" s="144"/>
      <c r="BD224" s="144"/>
      <c r="BE224" s="144"/>
      <c r="BF224" s="144"/>
    </row>
    <row r="225" spans="1:58" hidden="1">
      <c r="A225" s="143" t="s">
        <v>913</v>
      </c>
      <c r="B225" s="143" t="s">
        <v>969</v>
      </c>
      <c r="C225" s="144">
        <v>7</v>
      </c>
      <c r="D225" s="144">
        <v>3</v>
      </c>
      <c r="E225" s="144">
        <v>0</v>
      </c>
      <c r="F225" s="144">
        <v>0</v>
      </c>
      <c r="G225" s="144">
        <v>0</v>
      </c>
      <c r="H225" s="144">
        <v>0</v>
      </c>
      <c r="I225" s="144">
        <v>0</v>
      </c>
      <c r="J225" s="144">
        <v>0</v>
      </c>
      <c r="K225" s="144">
        <v>0</v>
      </c>
      <c r="L225" s="144">
        <v>0</v>
      </c>
      <c r="M225" s="144">
        <v>0</v>
      </c>
      <c r="N225" s="144">
        <v>0</v>
      </c>
      <c r="O225" s="144">
        <v>0</v>
      </c>
      <c r="P225" s="144">
        <v>0</v>
      </c>
      <c r="Q225" s="145">
        <v>613.86</v>
      </c>
      <c r="R225" s="145">
        <v>624.33000000000004</v>
      </c>
      <c r="S225" s="145"/>
      <c r="T225" s="145"/>
      <c r="U225" s="145"/>
      <c r="V225" s="145"/>
      <c r="W225" s="145"/>
      <c r="X225" s="145"/>
      <c r="Y225" s="145"/>
      <c r="Z225" s="145"/>
      <c r="AA225" s="145"/>
      <c r="AB225" s="145"/>
      <c r="AC225" s="145"/>
      <c r="AD225" s="145"/>
      <c r="AE225" s="144">
        <v>4297</v>
      </c>
      <c r="AF225" s="144">
        <v>1873</v>
      </c>
      <c r="AG225" s="144">
        <v>0</v>
      </c>
      <c r="AH225" s="144">
        <v>0</v>
      </c>
      <c r="AI225" s="144">
        <v>0</v>
      </c>
      <c r="AJ225" s="144">
        <v>0</v>
      </c>
      <c r="AK225" s="144">
        <v>0</v>
      </c>
      <c r="AL225" s="144">
        <v>0</v>
      </c>
      <c r="AM225" s="144">
        <v>0</v>
      </c>
      <c r="AN225" s="144">
        <v>0</v>
      </c>
      <c r="AO225" s="144">
        <v>0</v>
      </c>
      <c r="AP225" s="144">
        <v>0</v>
      </c>
      <c r="AQ225" s="144">
        <v>0</v>
      </c>
      <c r="AR225" s="144">
        <v>0</v>
      </c>
      <c r="AS225" s="144"/>
      <c r="AT225" s="144"/>
      <c r="AU225" s="144"/>
      <c r="AV225" s="144"/>
      <c r="AW225" s="144"/>
      <c r="AX225" s="144"/>
      <c r="AY225" s="144"/>
      <c r="AZ225" s="144"/>
      <c r="BA225" s="144"/>
      <c r="BB225" s="144"/>
      <c r="BC225" s="144"/>
      <c r="BD225" s="144"/>
      <c r="BE225" s="144"/>
      <c r="BF225" s="144"/>
    </row>
    <row r="226" spans="1:58" hidden="1">
      <c r="A226" s="143" t="s">
        <v>913</v>
      </c>
      <c r="B226" s="143" t="s">
        <v>970</v>
      </c>
      <c r="C226" s="144">
        <v>18</v>
      </c>
      <c r="D226" s="144">
        <v>18</v>
      </c>
      <c r="E226" s="144">
        <v>20</v>
      </c>
      <c r="F226" s="144">
        <v>20</v>
      </c>
      <c r="G226" s="144">
        <v>21</v>
      </c>
      <c r="H226" s="144">
        <v>22</v>
      </c>
      <c r="I226" s="144">
        <v>23</v>
      </c>
      <c r="J226" s="144">
        <v>24</v>
      </c>
      <c r="K226" s="144">
        <v>24</v>
      </c>
      <c r="L226" s="144">
        <v>26</v>
      </c>
      <c r="M226" s="144">
        <v>29</v>
      </c>
      <c r="N226" s="144">
        <v>29</v>
      </c>
      <c r="O226" s="144">
        <v>29</v>
      </c>
      <c r="P226" s="144">
        <v>29</v>
      </c>
      <c r="Q226" s="145">
        <v>2603.5</v>
      </c>
      <c r="R226" s="145">
        <v>2593.67</v>
      </c>
      <c r="S226" s="145">
        <v>2560.1</v>
      </c>
      <c r="T226" s="145">
        <v>2531.4499999999998</v>
      </c>
      <c r="U226" s="145">
        <v>2705.71</v>
      </c>
      <c r="V226" s="145">
        <v>2758.55</v>
      </c>
      <c r="W226" s="145">
        <v>2761.3</v>
      </c>
      <c r="X226" s="145">
        <v>2655.54</v>
      </c>
      <c r="Y226" s="145">
        <v>2304.54</v>
      </c>
      <c r="Z226" s="145">
        <v>2316.92</v>
      </c>
      <c r="AA226" s="145">
        <v>2100.31</v>
      </c>
      <c r="AB226" s="145">
        <v>2258.83</v>
      </c>
      <c r="AC226" s="145">
        <v>2153.66</v>
      </c>
      <c r="AD226" s="145">
        <v>1904.69</v>
      </c>
      <c r="AE226" s="144">
        <v>46863</v>
      </c>
      <c r="AF226" s="144">
        <v>46686</v>
      </c>
      <c r="AG226" s="144">
        <v>51202</v>
      </c>
      <c r="AH226" s="144">
        <v>50629</v>
      </c>
      <c r="AI226" s="144">
        <v>56820</v>
      </c>
      <c r="AJ226" s="144">
        <v>60688</v>
      </c>
      <c r="AK226" s="144">
        <v>63510</v>
      </c>
      <c r="AL226" s="144">
        <v>63733</v>
      </c>
      <c r="AM226" s="144">
        <v>55309</v>
      </c>
      <c r="AN226" s="144">
        <v>60240</v>
      </c>
      <c r="AO226" s="144">
        <v>60909</v>
      </c>
      <c r="AP226" s="144">
        <v>65506</v>
      </c>
      <c r="AQ226" s="144">
        <v>62456</v>
      </c>
      <c r="AR226" s="144">
        <v>55236</v>
      </c>
      <c r="AS226" s="144"/>
      <c r="AT226" s="144"/>
      <c r="AU226" s="144"/>
      <c r="AV226" s="144"/>
      <c r="AW226" s="144"/>
      <c r="AX226" s="144"/>
      <c r="AY226" s="144"/>
      <c r="AZ226" s="144"/>
      <c r="BA226" s="144"/>
      <c r="BB226" s="144"/>
      <c r="BC226" s="144"/>
      <c r="BD226" s="144"/>
      <c r="BE226" s="144"/>
      <c r="BF226" s="144"/>
    </row>
    <row r="227" spans="1:58" hidden="1">
      <c r="A227" s="143" t="s">
        <v>913</v>
      </c>
      <c r="B227" s="143" t="s">
        <v>971</v>
      </c>
      <c r="C227" s="144">
        <v>25</v>
      </c>
      <c r="D227" s="144">
        <v>21</v>
      </c>
      <c r="E227" s="144">
        <v>26</v>
      </c>
      <c r="F227" s="144">
        <v>25</v>
      </c>
      <c r="G227" s="144">
        <v>28</v>
      </c>
      <c r="H227" s="144">
        <v>30</v>
      </c>
      <c r="I227" s="144">
        <v>32</v>
      </c>
      <c r="J227" s="144">
        <v>34</v>
      </c>
      <c r="K227" s="144">
        <v>35</v>
      </c>
      <c r="L227" s="144">
        <v>38</v>
      </c>
      <c r="M227" s="144">
        <v>50</v>
      </c>
      <c r="N227" s="144">
        <v>48</v>
      </c>
      <c r="O227" s="144">
        <v>48</v>
      </c>
      <c r="P227" s="144">
        <v>48</v>
      </c>
      <c r="Q227" s="145">
        <v>2046.4</v>
      </c>
      <c r="R227" s="145">
        <v>2312.33</v>
      </c>
      <c r="S227" s="145">
        <v>2116.81</v>
      </c>
      <c r="T227" s="145">
        <v>2152.8000000000002</v>
      </c>
      <c r="U227" s="145">
        <v>2155.21</v>
      </c>
      <c r="V227" s="145">
        <v>2167.3000000000002</v>
      </c>
      <c r="W227" s="145">
        <v>2112.75</v>
      </c>
      <c r="X227" s="145">
        <v>2001.79</v>
      </c>
      <c r="Y227" s="145">
        <v>1709.34</v>
      </c>
      <c r="Z227" s="145">
        <v>1723.68</v>
      </c>
      <c r="AA227" s="145">
        <v>1455.74</v>
      </c>
      <c r="AB227" s="145">
        <v>1554.21</v>
      </c>
      <c r="AC227" s="145">
        <v>1476.33</v>
      </c>
      <c r="AD227" s="145">
        <v>1336.02</v>
      </c>
      <c r="AE227" s="144">
        <v>51160</v>
      </c>
      <c r="AF227" s="144">
        <v>48559</v>
      </c>
      <c r="AG227" s="144">
        <v>55037</v>
      </c>
      <c r="AH227" s="144">
        <v>53820</v>
      </c>
      <c r="AI227" s="144">
        <v>60346</v>
      </c>
      <c r="AJ227" s="144">
        <v>65019</v>
      </c>
      <c r="AK227" s="144">
        <v>67608</v>
      </c>
      <c r="AL227" s="144">
        <v>68061</v>
      </c>
      <c r="AM227" s="144">
        <v>59827</v>
      </c>
      <c r="AN227" s="144">
        <v>65500</v>
      </c>
      <c r="AO227" s="144">
        <v>72787</v>
      </c>
      <c r="AP227" s="144">
        <v>74602</v>
      </c>
      <c r="AQ227" s="144">
        <v>70864</v>
      </c>
      <c r="AR227" s="144">
        <v>64129</v>
      </c>
      <c r="AS227" s="144"/>
      <c r="AT227" s="144"/>
      <c r="AU227" s="144"/>
      <c r="AV227" s="144"/>
      <c r="AW227" s="144"/>
      <c r="AX227" s="144"/>
      <c r="AY227" s="144"/>
      <c r="AZ227" s="144"/>
      <c r="BA227" s="144"/>
      <c r="BB227" s="144"/>
      <c r="BC227" s="144"/>
      <c r="BD227" s="144"/>
      <c r="BE227" s="144"/>
      <c r="BF227" s="144"/>
    </row>
    <row r="228" spans="1:58" hidden="1">
      <c r="A228" s="143" t="s">
        <v>913</v>
      </c>
      <c r="B228" s="143" t="s">
        <v>972</v>
      </c>
      <c r="C228" s="144">
        <v>2</v>
      </c>
      <c r="D228" s="144">
        <v>6</v>
      </c>
      <c r="E228" s="144">
        <v>8</v>
      </c>
      <c r="F228" s="144">
        <v>9</v>
      </c>
      <c r="G228" s="144">
        <v>10</v>
      </c>
      <c r="H228" s="144">
        <v>11</v>
      </c>
      <c r="I228" s="144">
        <v>13</v>
      </c>
      <c r="J228" s="144">
        <v>14</v>
      </c>
      <c r="K228" s="144">
        <v>17</v>
      </c>
      <c r="L228" s="144">
        <v>20</v>
      </c>
      <c r="M228" s="144">
        <v>26</v>
      </c>
      <c r="N228" s="144">
        <v>26</v>
      </c>
      <c r="O228" s="144">
        <v>27</v>
      </c>
      <c r="P228" s="144">
        <v>26</v>
      </c>
      <c r="Q228" s="145">
        <v>25</v>
      </c>
      <c r="R228" s="145">
        <v>30.67</v>
      </c>
      <c r="S228" s="145">
        <v>38.619999999999997</v>
      </c>
      <c r="T228" s="145">
        <v>50</v>
      </c>
      <c r="U228" s="145">
        <v>57.9</v>
      </c>
      <c r="V228" s="145">
        <v>64.55</v>
      </c>
      <c r="W228" s="145">
        <v>65.849999999999994</v>
      </c>
      <c r="X228" s="145">
        <v>70.36</v>
      </c>
      <c r="Y228" s="145">
        <v>65.760000000000005</v>
      </c>
      <c r="Z228" s="145">
        <v>63.6</v>
      </c>
      <c r="AA228" s="145">
        <v>67.31</v>
      </c>
      <c r="AB228" s="145">
        <v>64.5</v>
      </c>
      <c r="AC228" s="145">
        <v>43.33</v>
      </c>
      <c r="AD228" s="145">
        <v>66.19</v>
      </c>
      <c r="AE228" s="144">
        <v>50</v>
      </c>
      <c r="AF228" s="144">
        <v>184</v>
      </c>
      <c r="AG228" s="144">
        <v>309</v>
      </c>
      <c r="AH228" s="144">
        <v>450</v>
      </c>
      <c r="AI228" s="144">
        <v>579</v>
      </c>
      <c r="AJ228" s="144">
        <v>710</v>
      </c>
      <c r="AK228" s="144">
        <v>856</v>
      </c>
      <c r="AL228" s="144">
        <v>985</v>
      </c>
      <c r="AM228" s="144">
        <v>1118</v>
      </c>
      <c r="AN228" s="144">
        <v>1272</v>
      </c>
      <c r="AO228" s="144">
        <v>1750</v>
      </c>
      <c r="AP228" s="144">
        <v>1677</v>
      </c>
      <c r="AQ228" s="144">
        <v>1170</v>
      </c>
      <c r="AR228" s="144">
        <v>1721</v>
      </c>
      <c r="AS228" s="144"/>
      <c r="AT228" s="144"/>
      <c r="AU228" s="144"/>
      <c r="AV228" s="144"/>
      <c r="AW228" s="144"/>
      <c r="AX228" s="144"/>
      <c r="AY228" s="144"/>
      <c r="AZ228" s="144"/>
      <c r="BA228" s="144"/>
      <c r="BB228" s="144"/>
      <c r="BC228" s="144"/>
      <c r="BD228" s="144"/>
      <c r="BE228" s="144"/>
      <c r="BF228" s="144"/>
    </row>
    <row r="229" spans="1:58" hidden="1">
      <c r="A229" s="143" t="s">
        <v>913</v>
      </c>
      <c r="B229" s="143" t="s">
        <v>973</v>
      </c>
      <c r="C229" s="144">
        <v>9</v>
      </c>
      <c r="D229" s="144">
        <v>9</v>
      </c>
      <c r="E229" s="144">
        <v>11</v>
      </c>
      <c r="F229" s="144">
        <v>13</v>
      </c>
      <c r="G229" s="144">
        <v>13</v>
      </c>
      <c r="H229" s="144">
        <v>15</v>
      </c>
      <c r="I229" s="144">
        <v>15</v>
      </c>
      <c r="J229" s="144">
        <v>16</v>
      </c>
      <c r="K229" s="144">
        <v>17</v>
      </c>
      <c r="L229" s="144">
        <v>19</v>
      </c>
      <c r="M229" s="144">
        <v>22</v>
      </c>
      <c r="N229" s="144">
        <v>22</v>
      </c>
      <c r="O229" s="144">
        <v>22</v>
      </c>
      <c r="P229" s="144">
        <v>22</v>
      </c>
      <c r="Q229" s="145">
        <v>337.11</v>
      </c>
      <c r="R229" s="145">
        <v>281.33</v>
      </c>
      <c r="S229" s="145">
        <v>303.18</v>
      </c>
      <c r="T229" s="145">
        <v>318.69</v>
      </c>
      <c r="U229" s="145">
        <v>313.85000000000002</v>
      </c>
      <c r="V229" s="145">
        <v>308.73</v>
      </c>
      <c r="W229" s="145">
        <v>282.27</v>
      </c>
      <c r="X229" s="145">
        <v>337.75</v>
      </c>
      <c r="Y229" s="145">
        <v>303.88</v>
      </c>
      <c r="Z229" s="145">
        <v>352.63</v>
      </c>
      <c r="AA229" s="145">
        <v>321.45</v>
      </c>
      <c r="AB229" s="145">
        <v>325.91000000000003</v>
      </c>
      <c r="AC229" s="145">
        <v>271.36</v>
      </c>
      <c r="AD229" s="145">
        <v>348.91</v>
      </c>
      <c r="AE229" s="144">
        <v>3034</v>
      </c>
      <c r="AF229" s="144">
        <v>2532</v>
      </c>
      <c r="AG229" s="144">
        <v>3335</v>
      </c>
      <c r="AH229" s="144">
        <v>4143</v>
      </c>
      <c r="AI229" s="144">
        <v>4080</v>
      </c>
      <c r="AJ229" s="144">
        <v>4631</v>
      </c>
      <c r="AK229" s="144">
        <v>4234</v>
      </c>
      <c r="AL229" s="144">
        <v>5404</v>
      </c>
      <c r="AM229" s="144">
        <v>5166</v>
      </c>
      <c r="AN229" s="144">
        <v>6700</v>
      </c>
      <c r="AO229" s="144">
        <v>7072</v>
      </c>
      <c r="AP229" s="144">
        <v>7170</v>
      </c>
      <c r="AQ229" s="144">
        <v>5970</v>
      </c>
      <c r="AR229" s="144">
        <v>7676</v>
      </c>
      <c r="AS229" s="144"/>
      <c r="AT229" s="144"/>
      <c r="AU229" s="144"/>
      <c r="AV229" s="144"/>
      <c r="AW229" s="144"/>
      <c r="AX229" s="144"/>
      <c r="AY229" s="144"/>
      <c r="AZ229" s="144"/>
      <c r="BA229" s="144"/>
      <c r="BB229" s="144"/>
      <c r="BC229" s="144"/>
      <c r="BD229" s="144"/>
      <c r="BE229" s="144"/>
      <c r="BF229" s="144"/>
    </row>
    <row r="230" spans="1:58" hidden="1">
      <c r="A230" s="143" t="s">
        <v>913</v>
      </c>
      <c r="B230" s="143" t="s">
        <v>974</v>
      </c>
      <c r="C230" s="144">
        <v>0</v>
      </c>
      <c r="D230" s="144">
        <v>0</v>
      </c>
      <c r="E230" s="144">
        <v>0</v>
      </c>
      <c r="F230" s="144">
        <v>0</v>
      </c>
      <c r="G230" s="144">
        <v>0</v>
      </c>
      <c r="H230" s="144">
        <v>0</v>
      </c>
      <c r="I230" s="144">
        <v>0</v>
      </c>
      <c r="J230" s="144">
        <v>140</v>
      </c>
      <c r="K230" s="144">
        <v>134</v>
      </c>
      <c r="L230" s="144">
        <v>133</v>
      </c>
      <c r="M230" s="144">
        <v>144</v>
      </c>
      <c r="N230" s="144">
        <v>147</v>
      </c>
      <c r="O230" s="144">
        <v>130</v>
      </c>
      <c r="P230" s="144">
        <v>133</v>
      </c>
      <c r="Q230" s="145"/>
      <c r="R230" s="145"/>
      <c r="S230" s="145"/>
      <c r="T230" s="145"/>
      <c r="U230" s="145"/>
      <c r="V230" s="145"/>
      <c r="W230" s="145"/>
      <c r="X230" s="145">
        <v>373.39</v>
      </c>
      <c r="Y230" s="145">
        <v>370.54</v>
      </c>
      <c r="Z230" s="145">
        <v>376.57</v>
      </c>
      <c r="AA230" s="145">
        <v>339.67</v>
      </c>
      <c r="AB230" s="145">
        <v>351.19</v>
      </c>
      <c r="AC230" s="145">
        <v>370.88</v>
      </c>
      <c r="AD230" s="145">
        <v>374.44</v>
      </c>
      <c r="AE230" s="144">
        <v>0</v>
      </c>
      <c r="AF230" s="144">
        <v>0</v>
      </c>
      <c r="AG230" s="144">
        <v>0</v>
      </c>
      <c r="AH230" s="144">
        <v>0</v>
      </c>
      <c r="AI230" s="144">
        <v>0</v>
      </c>
      <c r="AJ230" s="144">
        <v>0</v>
      </c>
      <c r="AK230" s="144">
        <v>0</v>
      </c>
      <c r="AL230" s="144">
        <v>52275</v>
      </c>
      <c r="AM230" s="144">
        <v>49652</v>
      </c>
      <c r="AN230" s="144">
        <v>50084</v>
      </c>
      <c r="AO230" s="144">
        <v>48912</v>
      </c>
      <c r="AP230" s="144">
        <v>51625</v>
      </c>
      <c r="AQ230" s="144">
        <v>48214</v>
      </c>
      <c r="AR230" s="144">
        <v>49801</v>
      </c>
      <c r="AS230" s="144"/>
      <c r="AT230" s="144"/>
      <c r="AU230" s="144"/>
      <c r="AV230" s="144"/>
      <c r="AW230" s="144"/>
      <c r="AX230" s="144"/>
      <c r="AY230" s="144"/>
      <c r="AZ230" s="144"/>
      <c r="BA230" s="144"/>
      <c r="BB230" s="144"/>
      <c r="BC230" s="144"/>
      <c r="BD230" s="144"/>
      <c r="BE230" s="144"/>
      <c r="BF230" s="144"/>
    </row>
    <row r="231" spans="1:58" hidden="1">
      <c r="A231" s="143" t="s">
        <v>913</v>
      </c>
      <c r="B231" s="143" t="s">
        <v>975</v>
      </c>
      <c r="C231" s="144">
        <v>0</v>
      </c>
      <c r="D231" s="144">
        <v>0</v>
      </c>
      <c r="E231" s="144">
        <v>0</v>
      </c>
      <c r="F231" s="144">
        <v>0</v>
      </c>
      <c r="G231" s="144">
        <v>0</v>
      </c>
      <c r="H231" s="144">
        <v>0</v>
      </c>
      <c r="I231" s="144">
        <v>0</v>
      </c>
      <c r="J231" s="144">
        <v>0</v>
      </c>
      <c r="K231" s="144">
        <v>0</v>
      </c>
      <c r="L231" s="144">
        <v>0</v>
      </c>
      <c r="M231" s="144">
        <v>0</v>
      </c>
      <c r="N231" s="144">
        <v>0</v>
      </c>
      <c r="O231" s="144">
        <v>0</v>
      </c>
      <c r="P231" s="144">
        <v>0</v>
      </c>
      <c r="Q231" s="145"/>
      <c r="R231" s="145"/>
      <c r="S231" s="145"/>
      <c r="T231" s="145"/>
      <c r="U231" s="145"/>
      <c r="V231" s="145"/>
      <c r="W231" s="145"/>
      <c r="X231" s="145"/>
      <c r="Y231" s="145"/>
      <c r="Z231" s="145"/>
      <c r="AA231" s="145"/>
      <c r="AB231" s="145"/>
      <c r="AC231" s="145"/>
      <c r="AD231" s="145"/>
      <c r="AE231" s="144">
        <v>0</v>
      </c>
      <c r="AF231" s="144">
        <v>0</v>
      </c>
      <c r="AG231" s="144">
        <v>0</v>
      </c>
      <c r="AH231" s="144">
        <v>0</v>
      </c>
      <c r="AI231" s="144">
        <v>0</v>
      </c>
      <c r="AJ231" s="144">
        <v>0</v>
      </c>
      <c r="AK231" s="144">
        <v>0</v>
      </c>
      <c r="AL231" s="144">
        <v>0</v>
      </c>
      <c r="AM231" s="144">
        <v>0</v>
      </c>
      <c r="AN231" s="144">
        <v>0</v>
      </c>
      <c r="AO231" s="144">
        <v>0</v>
      </c>
      <c r="AP231" s="144">
        <v>0</v>
      </c>
      <c r="AQ231" s="144">
        <v>0</v>
      </c>
      <c r="AR231" s="144">
        <v>0</v>
      </c>
      <c r="AS231" s="144"/>
      <c r="AT231" s="144"/>
      <c r="AU231" s="144"/>
      <c r="AV231" s="144"/>
      <c r="AW231" s="144"/>
      <c r="AX231" s="144"/>
      <c r="AY231" s="144"/>
      <c r="AZ231" s="144"/>
      <c r="BA231" s="144"/>
      <c r="BB231" s="144"/>
      <c r="BC231" s="144"/>
      <c r="BD231" s="144"/>
      <c r="BE231" s="144"/>
      <c r="BF231" s="144"/>
    </row>
    <row r="232" spans="1:58" hidden="1">
      <c r="A232" s="143" t="s">
        <v>913</v>
      </c>
      <c r="B232" s="143" t="s">
        <v>976</v>
      </c>
      <c r="C232" s="144">
        <v>215</v>
      </c>
      <c r="D232" s="144">
        <v>209</v>
      </c>
      <c r="E232" s="144">
        <v>195</v>
      </c>
      <c r="F232" s="144">
        <v>184</v>
      </c>
      <c r="G232" s="144">
        <v>176</v>
      </c>
      <c r="H232" s="144">
        <v>163</v>
      </c>
      <c r="I232" s="144">
        <v>156</v>
      </c>
      <c r="J232" s="144">
        <v>140</v>
      </c>
      <c r="K232" s="144">
        <v>134</v>
      </c>
      <c r="L232" s="144">
        <v>133</v>
      </c>
      <c r="M232" s="144">
        <v>144</v>
      </c>
      <c r="N232" s="144">
        <v>147</v>
      </c>
      <c r="O232" s="144">
        <v>130</v>
      </c>
      <c r="P232" s="144">
        <v>133</v>
      </c>
      <c r="Q232" s="145">
        <v>491.26</v>
      </c>
      <c r="R232" s="145">
        <v>488.78</v>
      </c>
      <c r="S232" s="145">
        <v>472.26</v>
      </c>
      <c r="T232" s="145">
        <v>417.98</v>
      </c>
      <c r="U232" s="145">
        <v>421.55</v>
      </c>
      <c r="V232" s="145">
        <v>437.01</v>
      </c>
      <c r="W232" s="145">
        <v>387.02</v>
      </c>
      <c r="X232" s="145">
        <v>373.39</v>
      </c>
      <c r="Y232" s="145">
        <v>370.54</v>
      </c>
      <c r="Z232" s="145">
        <v>376.57</v>
      </c>
      <c r="AA232" s="145">
        <v>339.67</v>
      </c>
      <c r="AB232" s="145">
        <v>351.19</v>
      </c>
      <c r="AC232" s="145">
        <v>370.88</v>
      </c>
      <c r="AD232" s="145">
        <v>374.44</v>
      </c>
      <c r="AE232" s="144">
        <v>105620</v>
      </c>
      <c r="AF232" s="144">
        <v>102156</v>
      </c>
      <c r="AG232" s="144">
        <v>92091</v>
      </c>
      <c r="AH232" s="144">
        <v>76909</v>
      </c>
      <c r="AI232" s="144">
        <v>74192</v>
      </c>
      <c r="AJ232" s="144">
        <v>71232</v>
      </c>
      <c r="AK232" s="144">
        <v>60375</v>
      </c>
      <c r="AL232" s="144">
        <v>52275</v>
      </c>
      <c r="AM232" s="144">
        <v>49652</v>
      </c>
      <c r="AN232" s="144">
        <v>50084</v>
      </c>
      <c r="AO232" s="144">
        <v>48912</v>
      </c>
      <c r="AP232" s="144">
        <v>51625</v>
      </c>
      <c r="AQ232" s="144">
        <v>48214</v>
      </c>
      <c r="AR232" s="144">
        <v>49801</v>
      </c>
      <c r="AS232" s="144"/>
      <c r="AT232" s="144"/>
      <c r="AU232" s="144"/>
      <c r="AV232" s="144"/>
      <c r="AW232" s="144"/>
      <c r="AX232" s="144"/>
      <c r="AY232" s="144"/>
      <c r="AZ232" s="144"/>
      <c r="BA232" s="144"/>
      <c r="BB232" s="144"/>
      <c r="BC232" s="144"/>
      <c r="BD232" s="144"/>
      <c r="BE232" s="144"/>
      <c r="BF232" s="144"/>
    </row>
    <row r="233" spans="1:58" hidden="1">
      <c r="A233" s="143" t="s">
        <v>913</v>
      </c>
      <c r="B233" s="143" t="s">
        <v>977</v>
      </c>
      <c r="C233" s="144">
        <v>21</v>
      </c>
      <c r="D233" s="144">
        <v>24</v>
      </c>
      <c r="E233" s="144">
        <v>24</v>
      </c>
      <c r="F233" s="144">
        <v>26</v>
      </c>
      <c r="G233" s="144">
        <v>30</v>
      </c>
      <c r="H233" s="144">
        <v>30</v>
      </c>
      <c r="I233" s="144">
        <v>31</v>
      </c>
      <c r="J233" s="144">
        <v>31</v>
      </c>
      <c r="K233" s="144">
        <v>31</v>
      </c>
      <c r="L233" s="144">
        <v>31</v>
      </c>
      <c r="M233" s="144">
        <v>39</v>
      </c>
      <c r="N233" s="144">
        <v>39</v>
      </c>
      <c r="O233" s="144">
        <v>39</v>
      </c>
      <c r="P233" s="144">
        <v>38</v>
      </c>
      <c r="Q233" s="145">
        <v>223.71</v>
      </c>
      <c r="R233" s="145">
        <v>281.58</v>
      </c>
      <c r="S233" s="145">
        <v>249.42</v>
      </c>
      <c r="T233" s="145">
        <v>238.88</v>
      </c>
      <c r="U233" s="145">
        <v>267.97000000000003</v>
      </c>
      <c r="V233" s="145">
        <v>281.63</v>
      </c>
      <c r="W233" s="145">
        <v>277.16000000000003</v>
      </c>
      <c r="X233" s="145">
        <v>318.89999999999998</v>
      </c>
      <c r="Y233" s="145">
        <v>303.87</v>
      </c>
      <c r="Z233" s="145">
        <v>311</v>
      </c>
      <c r="AA233" s="145">
        <v>310.69</v>
      </c>
      <c r="AB233" s="145">
        <v>296.67</v>
      </c>
      <c r="AC233" s="145">
        <v>314.13</v>
      </c>
      <c r="AD233" s="145">
        <v>310.02999999999997</v>
      </c>
      <c r="AE233" s="144">
        <v>4698</v>
      </c>
      <c r="AF233" s="144">
        <v>6758</v>
      </c>
      <c r="AG233" s="144">
        <v>5986</v>
      </c>
      <c r="AH233" s="144">
        <v>6211</v>
      </c>
      <c r="AI233" s="144">
        <v>8039</v>
      </c>
      <c r="AJ233" s="144">
        <v>8449</v>
      </c>
      <c r="AK233" s="144">
        <v>8592</v>
      </c>
      <c r="AL233" s="144">
        <v>9886</v>
      </c>
      <c r="AM233" s="144">
        <v>9420</v>
      </c>
      <c r="AN233" s="144">
        <v>9641</v>
      </c>
      <c r="AO233" s="144">
        <v>12117</v>
      </c>
      <c r="AP233" s="144">
        <v>11570</v>
      </c>
      <c r="AQ233" s="144">
        <v>12251</v>
      </c>
      <c r="AR233" s="144">
        <v>11781</v>
      </c>
      <c r="AS233" s="144"/>
      <c r="AT233" s="144"/>
      <c r="AU233" s="144"/>
      <c r="AV233" s="144"/>
      <c r="AW233" s="144"/>
      <c r="AX233" s="144"/>
      <c r="AY233" s="144"/>
      <c r="AZ233" s="144"/>
      <c r="BA233" s="144"/>
      <c r="BB233" s="144"/>
      <c r="BC233" s="144"/>
      <c r="BD233" s="144"/>
      <c r="BE233" s="144"/>
      <c r="BF233" s="144"/>
    </row>
    <row r="234" spans="1:58" hidden="1">
      <c r="A234" s="143" t="s">
        <v>913</v>
      </c>
      <c r="B234" s="143" t="s">
        <v>978</v>
      </c>
      <c r="C234" s="144">
        <v>8</v>
      </c>
      <c r="D234" s="144">
        <v>11</v>
      </c>
      <c r="E234" s="144">
        <v>12</v>
      </c>
      <c r="F234" s="144">
        <v>16</v>
      </c>
      <c r="G234" s="144">
        <v>18</v>
      </c>
      <c r="H234" s="144">
        <v>21</v>
      </c>
      <c r="I234" s="144">
        <v>23</v>
      </c>
      <c r="J234" s="144">
        <v>26</v>
      </c>
      <c r="K234" s="144">
        <v>29</v>
      </c>
      <c r="L234" s="144">
        <v>32</v>
      </c>
      <c r="M234" s="144">
        <v>39</v>
      </c>
      <c r="N234" s="144">
        <v>41</v>
      </c>
      <c r="O234" s="144">
        <v>42</v>
      </c>
      <c r="P234" s="144">
        <v>42</v>
      </c>
      <c r="Q234" s="145">
        <v>177.12</v>
      </c>
      <c r="R234" s="145">
        <v>199.55</v>
      </c>
      <c r="S234" s="145">
        <v>206.92</v>
      </c>
      <c r="T234" s="145">
        <v>201.31</v>
      </c>
      <c r="U234" s="145">
        <v>181.06</v>
      </c>
      <c r="V234" s="145">
        <v>171.48</v>
      </c>
      <c r="W234" s="145">
        <v>171.52</v>
      </c>
      <c r="X234" s="145">
        <v>168.19</v>
      </c>
      <c r="Y234" s="145">
        <v>150.24</v>
      </c>
      <c r="Z234" s="145">
        <v>168.84</v>
      </c>
      <c r="AA234" s="145">
        <v>150.85</v>
      </c>
      <c r="AB234" s="145">
        <v>164.78</v>
      </c>
      <c r="AC234" s="145">
        <v>120.5</v>
      </c>
      <c r="AD234" s="145">
        <v>135.93</v>
      </c>
      <c r="AE234" s="144">
        <v>1417</v>
      </c>
      <c r="AF234" s="144">
        <v>2195</v>
      </c>
      <c r="AG234" s="144">
        <v>2483</v>
      </c>
      <c r="AH234" s="144">
        <v>3221</v>
      </c>
      <c r="AI234" s="144">
        <v>3259</v>
      </c>
      <c r="AJ234" s="144">
        <v>3601</v>
      </c>
      <c r="AK234" s="144">
        <v>3945</v>
      </c>
      <c r="AL234" s="144">
        <v>4373</v>
      </c>
      <c r="AM234" s="144">
        <v>4357</v>
      </c>
      <c r="AN234" s="144">
        <v>5403</v>
      </c>
      <c r="AO234" s="144">
        <v>5883</v>
      </c>
      <c r="AP234" s="144">
        <v>6756</v>
      </c>
      <c r="AQ234" s="144">
        <v>5061</v>
      </c>
      <c r="AR234" s="144">
        <v>5709</v>
      </c>
      <c r="AS234" s="144"/>
      <c r="AT234" s="144"/>
      <c r="AU234" s="144"/>
      <c r="AV234" s="144"/>
      <c r="AW234" s="144"/>
      <c r="AX234" s="144"/>
      <c r="AY234" s="144"/>
      <c r="AZ234" s="144"/>
      <c r="BA234" s="144"/>
      <c r="BB234" s="144"/>
      <c r="BC234" s="144"/>
      <c r="BD234" s="144"/>
      <c r="BE234" s="144"/>
      <c r="BF234" s="144"/>
    </row>
    <row r="235" spans="1:58" hidden="1">
      <c r="A235" s="143" t="s">
        <v>913</v>
      </c>
      <c r="B235" s="143" t="s">
        <v>979</v>
      </c>
      <c r="C235" s="144">
        <v>14</v>
      </c>
      <c r="D235" s="144">
        <v>14</v>
      </c>
      <c r="E235" s="144">
        <v>16</v>
      </c>
      <c r="F235" s="144">
        <v>16</v>
      </c>
      <c r="G235" s="144">
        <v>16</v>
      </c>
      <c r="H235" s="144">
        <v>17</v>
      </c>
      <c r="I235" s="144">
        <v>17</v>
      </c>
      <c r="J235" s="144">
        <v>17</v>
      </c>
      <c r="K235" s="144">
        <v>17</v>
      </c>
      <c r="L235" s="144">
        <v>19</v>
      </c>
      <c r="M235" s="144">
        <v>23</v>
      </c>
      <c r="N235" s="144">
        <v>23</v>
      </c>
      <c r="O235" s="144">
        <v>23</v>
      </c>
      <c r="P235" s="144">
        <v>23</v>
      </c>
      <c r="Q235" s="145">
        <v>238.93</v>
      </c>
      <c r="R235" s="145">
        <v>231.71</v>
      </c>
      <c r="S235" s="145">
        <v>228.5</v>
      </c>
      <c r="T235" s="145">
        <v>218.69</v>
      </c>
      <c r="U235" s="145">
        <v>244.06</v>
      </c>
      <c r="V235" s="145">
        <v>223.71</v>
      </c>
      <c r="W235" s="145">
        <v>267.29000000000002</v>
      </c>
      <c r="X235" s="145">
        <v>247.94</v>
      </c>
      <c r="Y235" s="145">
        <v>225.59</v>
      </c>
      <c r="Z235" s="145">
        <v>223.84</v>
      </c>
      <c r="AA235" s="145">
        <v>213.57</v>
      </c>
      <c r="AB235" s="145">
        <v>227.43</v>
      </c>
      <c r="AC235" s="145">
        <v>235.87</v>
      </c>
      <c r="AD235" s="145">
        <v>219.78</v>
      </c>
      <c r="AE235" s="144">
        <v>3345</v>
      </c>
      <c r="AF235" s="144">
        <v>3244</v>
      </c>
      <c r="AG235" s="144">
        <v>3656</v>
      </c>
      <c r="AH235" s="144">
        <v>3499</v>
      </c>
      <c r="AI235" s="144">
        <v>3905</v>
      </c>
      <c r="AJ235" s="144">
        <v>3803</v>
      </c>
      <c r="AK235" s="144">
        <v>4544</v>
      </c>
      <c r="AL235" s="144">
        <v>4215</v>
      </c>
      <c r="AM235" s="144">
        <v>3835</v>
      </c>
      <c r="AN235" s="144">
        <v>4253</v>
      </c>
      <c r="AO235" s="144">
        <v>4912</v>
      </c>
      <c r="AP235" s="144">
        <v>5231</v>
      </c>
      <c r="AQ235" s="144">
        <v>5425</v>
      </c>
      <c r="AR235" s="144">
        <v>5055</v>
      </c>
      <c r="AS235" s="144"/>
      <c r="AT235" s="144"/>
      <c r="AU235" s="144"/>
      <c r="AV235" s="144"/>
      <c r="AW235" s="144"/>
      <c r="AX235" s="144"/>
      <c r="AY235" s="144"/>
      <c r="AZ235" s="144"/>
      <c r="BA235" s="144"/>
      <c r="BB235" s="144"/>
      <c r="BC235" s="144"/>
      <c r="BD235" s="144"/>
      <c r="BE235" s="144"/>
      <c r="BF235" s="144"/>
    </row>
    <row r="236" spans="1:58" hidden="1">
      <c r="A236" s="143" t="s">
        <v>913</v>
      </c>
      <c r="B236" s="143" t="s">
        <v>980</v>
      </c>
      <c r="C236" s="144">
        <v>43</v>
      </c>
      <c r="D236" s="144">
        <v>41</v>
      </c>
      <c r="E236" s="144">
        <v>39</v>
      </c>
      <c r="F236" s="144">
        <v>37</v>
      </c>
      <c r="G236" s="144">
        <v>37</v>
      </c>
      <c r="H236" s="144">
        <v>37</v>
      </c>
      <c r="I236" s="144">
        <v>36</v>
      </c>
      <c r="J236" s="144">
        <v>27</v>
      </c>
      <c r="K236" s="144">
        <v>23</v>
      </c>
      <c r="L236" s="144">
        <v>22</v>
      </c>
      <c r="M236" s="144">
        <v>25</v>
      </c>
      <c r="N236" s="144">
        <v>29</v>
      </c>
      <c r="O236" s="144">
        <v>20</v>
      </c>
      <c r="P236" s="144">
        <v>21</v>
      </c>
      <c r="Q236" s="145">
        <v>272.26</v>
      </c>
      <c r="R236" s="145">
        <v>347.88</v>
      </c>
      <c r="S236" s="145">
        <v>286.05</v>
      </c>
      <c r="T236" s="145">
        <v>273.24</v>
      </c>
      <c r="U236" s="145">
        <v>238.32</v>
      </c>
      <c r="V236" s="145">
        <v>277.92</v>
      </c>
      <c r="W236" s="145">
        <v>263.81</v>
      </c>
      <c r="X236" s="145">
        <v>236.3</v>
      </c>
      <c r="Y236" s="145">
        <v>245.61</v>
      </c>
      <c r="Z236" s="145">
        <v>233.36</v>
      </c>
      <c r="AA236" s="145">
        <v>264.68</v>
      </c>
      <c r="AB236" s="145">
        <v>370.97</v>
      </c>
      <c r="AC236" s="145">
        <v>288.8</v>
      </c>
      <c r="AD236" s="145">
        <v>238.14</v>
      </c>
      <c r="AE236" s="144">
        <v>11707</v>
      </c>
      <c r="AF236" s="144">
        <v>14263</v>
      </c>
      <c r="AG236" s="144">
        <v>11156</v>
      </c>
      <c r="AH236" s="144">
        <v>10110</v>
      </c>
      <c r="AI236" s="144">
        <v>8818</v>
      </c>
      <c r="AJ236" s="144">
        <v>10283</v>
      </c>
      <c r="AK236" s="144">
        <v>9497</v>
      </c>
      <c r="AL236" s="144">
        <v>6380</v>
      </c>
      <c r="AM236" s="144">
        <v>5649</v>
      </c>
      <c r="AN236" s="144">
        <v>5134</v>
      </c>
      <c r="AO236" s="144">
        <v>6617</v>
      </c>
      <c r="AP236" s="144">
        <v>10758</v>
      </c>
      <c r="AQ236" s="144">
        <v>5776</v>
      </c>
      <c r="AR236" s="144">
        <v>5001</v>
      </c>
      <c r="AS236" s="144"/>
      <c r="AT236" s="144"/>
      <c r="AU236" s="144"/>
      <c r="AV236" s="144"/>
      <c r="AW236" s="144"/>
      <c r="AX236" s="144"/>
      <c r="AY236" s="144"/>
      <c r="AZ236" s="144"/>
      <c r="BA236" s="144"/>
      <c r="BB236" s="144"/>
      <c r="BC236" s="144"/>
      <c r="BD236" s="144"/>
      <c r="BE236" s="144"/>
      <c r="BF236" s="144"/>
    </row>
    <row r="237" spans="1:58" hidden="1">
      <c r="A237" s="143" t="s">
        <v>913</v>
      </c>
      <c r="B237" s="143" t="s">
        <v>981</v>
      </c>
      <c r="C237" s="144">
        <v>782</v>
      </c>
      <c r="D237" s="144">
        <v>753</v>
      </c>
      <c r="E237" s="144">
        <v>768</v>
      </c>
      <c r="F237" s="144">
        <v>727</v>
      </c>
      <c r="G237" s="144">
        <v>819</v>
      </c>
      <c r="H237" s="144">
        <v>824</v>
      </c>
      <c r="I237" s="144">
        <v>808</v>
      </c>
      <c r="J237" s="144">
        <v>774</v>
      </c>
      <c r="K237" s="144">
        <v>754</v>
      </c>
      <c r="L237" s="144">
        <v>891</v>
      </c>
      <c r="M237" s="144">
        <v>872</v>
      </c>
      <c r="N237" s="144">
        <v>785</v>
      </c>
      <c r="O237" s="144">
        <v>824</v>
      </c>
      <c r="P237" s="144">
        <v>756</v>
      </c>
      <c r="Q237" s="145">
        <v>370.82</v>
      </c>
      <c r="R237" s="145">
        <v>517.02</v>
      </c>
      <c r="S237" s="145">
        <v>466.61</v>
      </c>
      <c r="T237" s="145">
        <v>330.28</v>
      </c>
      <c r="U237" s="145">
        <v>282.38</v>
      </c>
      <c r="V237" s="145">
        <v>387.39</v>
      </c>
      <c r="W237" s="145">
        <v>437.29</v>
      </c>
      <c r="X237" s="145">
        <v>534.35</v>
      </c>
      <c r="Y237" s="145">
        <v>484.8</v>
      </c>
      <c r="Z237" s="145">
        <v>547.36</v>
      </c>
      <c r="AA237" s="145">
        <v>482</v>
      </c>
      <c r="AB237" s="145">
        <v>633.80999999999995</v>
      </c>
      <c r="AC237" s="145">
        <v>510.84</v>
      </c>
      <c r="AD237" s="145">
        <v>389.26</v>
      </c>
      <c r="AE237" s="144">
        <v>289981</v>
      </c>
      <c r="AF237" s="144">
        <v>389315</v>
      </c>
      <c r="AG237" s="144">
        <v>358360</v>
      </c>
      <c r="AH237" s="144">
        <v>240111</v>
      </c>
      <c r="AI237" s="144">
        <v>231272</v>
      </c>
      <c r="AJ237" s="144">
        <v>319208</v>
      </c>
      <c r="AK237" s="144">
        <v>353333</v>
      </c>
      <c r="AL237" s="144">
        <v>413586</v>
      </c>
      <c r="AM237" s="144">
        <v>365536</v>
      </c>
      <c r="AN237" s="144">
        <v>487702</v>
      </c>
      <c r="AO237" s="144">
        <v>420304</v>
      </c>
      <c r="AP237" s="144">
        <v>497542</v>
      </c>
      <c r="AQ237" s="144">
        <v>420936</v>
      </c>
      <c r="AR237" s="144">
        <v>294280</v>
      </c>
      <c r="AS237" s="144"/>
      <c r="AT237" s="144"/>
      <c r="AU237" s="144"/>
      <c r="AV237" s="144"/>
      <c r="AW237" s="144"/>
      <c r="AX237" s="144"/>
      <c r="AY237" s="144"/>
      <c r="AZ237" s="144"/>
      <c r="BA237" s="144"/>
      <c r="BB237" s="144"/>
      <c r="BC237" s="144"/>
      <c r="BD237" s="144"/>
      <c r="BE237" s="144"/>
      <c r="BF237" s="144"/>
    </row>
    <row r="238" spans="1:58" hidden="1">
      <c r="A238" s="143" t="s">
        <v>913</v>
      </c>
      <c r="B238" s="143" t="s">
        <v>982</v>
      </c>
      <c r="C238" s="144">
        <v>84</v>
      </c>
      <c r="D238" s="144">
        <v>80</v>
      </c>
      <c r="E238" s="144">
        <v>78</v>
      </c>
      <c r="F238" s="144">
        <v>77</v>
      </c>
      <c r="G238" s="144">
        <v>75</v>
      </c>
      <c r="H238" s="144">
        <v>75</v>
      </c>
      <c r="I238" s="144">
        <v>73</v>
      </c>
      <c r="J238" s="144">
        <v>71</v>
      </c>
      <c r="K238" s="144">
        <v>68</v>
      </c>
      <c r="L238" s="144">
        <v>63</v>
      </c>
      <c r="M238" s="144">
        <v>54</v>
      </c>
      <c r="N238" s="144">
        <v>39</v>
      </c>
      <c r="O238" s="144">
        <v>30</v>
      </c>
      <c r="P238" s="144">
        <v>30</v>
      </c>
      <c r="Q238" s="145">
        <v>177.07</v>
      </c>
      <c r="R238" s="145">
        <v>175.21</v>
      </c>
      <c r="S238" s="145">
        <v>182.1</v>
      </c>
      <c r="T238" s="145">
        <v>129</v>
      </c>
      <c r="U238" s="145">
        <v>178.63</v>
      </c>
      <c r="V238" s="145">
        <v>148.88</v>
      </c>
      <c r="W238" s="145">
        <v>178.47</v>
      </c>
      <c r="X238" s="145">
        <v>183.23</v>
      </c>
      <c r="Y238" s="145">
        <v>171.88</v>
      </c>
      <c r="Z238" s="145">
        <v>149.81</v>
      </c>
      <c r="AA238" s="145">
        <v>149.63</v>
      </c>
      <c r="AB238" s="145">
        <v>142.36000000000001</v>
      </c>
      <c r="AC238" s="145">
        <v>160.19999999999999</v>
      </c>
      <c r="AD238" s="145">
        <v>150.69999999999999</v>
      </c>
      <c r="AE238" s="144">
        <v>14874</v>
      </c>
      <c r="AF238" s="144">
        <v>14017</v>
      </c>
      <c r="AG238" s="144">
        <v>14204</v>
      </c>
      <c r="AH238" s="144">
        <v>9933</v>
      </c>
      <c r="AI238" s="144">
        <v>13397</v>
      </c>
      <c r="AJ238" s="144">
        <v>11166</v>
      </c>
      <c r="AK238" s="144">
        <v>13028</v>
      </c>
      <c r="AL238" s="144">
        <v>13009</v>
      </c>
      <c r="AM238" s="144">
        <v>11688</v>
      </c>
      <c r="AN238" s="144">
        <v>9438</v>
      </c>
      <c r="AO238" s="144">
        <v>8080</v>
      </c>
      <c r="AP238" s="144">
        <v>5552</v>
      </c>
      <c r="AQ238" s="144">
        <v>4806</v>
      </c>
      <c r="AR238" s="144">
        <v>4521</v>
      </c>
      <c r="AS238" s="144"/>
      <c r="AT238" s="144"/>
      <c r="AU238" s="144"/>
      <c r="AV238" s="144"/>
      <c r="AW238" s="144"/>
      <c r="AX238" s="144"/>
      <c r="AY238" s="144"/>
      <c r="AZ238" s="144"/>
      <c r="BA238" s="144"/>
      <c r="BB238" s="144"/>
      <c r="BC238" s="144"/>
      <c r="BD238" s="144"/>
      <c r="BE238" s="144"/>
      <c r="BF238" s="144"/>
    </row>
    <row r="239" spans="1:58" hidden="1">
      <c r="A239" s="143" t="s">
        <v>913</v>
      </c>
      <c r="B239" s="143" t="s">
        <v>983</v>
      </c>
      <c r="C239" s="144">
        <v>14</v>
      </c>
      <c r="D239" s="144">
        <v>13</v>
      </c>
      <c r="E239" s="144">
        <v>12</v>
      </c>
      <c r="F239" s="144">
        <v>12</v>
      </c>
      <c r="G239" s="144">
        <v>10</v>
      </c>
      <c r="H239" s="144">
        <v>7</v>
      </c>
      <c r="I239" s="144">
        <v>5</v>
      </c>
      <c r="J239" s="144">
        <v>4</v>
      </c>
      <c r="K239" s="144">
        <v>3</v>
      </c>
      <c r="L239" s="144">
        <v>1</v>
      </c>
      <c r="M239" s="144">
        <v>1</v>
      </c>
      <c r="N239" s="144">
        <v>2</v>
      </c>
      <c r="O239" s="144">
        <v>2</v>
      </c>
      <c r="P239" s="144">
        <v>2</v>
      </c>
      <c r="Q239" s="145">
        <v>316.14</v>
      </c>
      <c r="R239" s="145">
        <v>313.31</v>
      </c>
      <c r="S239" s="145">
        <v>300.5</v>
      </c>
      <c r="T239" s="145">
        <v>311.17</v>
      </c>
      <c r="U239" s="145">
        <v>327.39999999999998</v>
      </c>
      <c r="V239" s="145">
        <v>324.86</v>
      </c>
      <c r="W239" s="145">
        <v>333.2</v>
      </c>
      <c r="X239" s="145">
        <v>425.25</v>
      </c>
      <c r="Y239" s="145">
        <v>354.33</v>
      </c>
      <c r="Z239" s="145">
        <v>434</v>
      </c>
      <c r="AA239" s="145">
        <v>405</v>
      </c>
      <c r="AB239" s="145">
        <v>309.5</v>
      </c>
      <c r="AC239" s="145">
        <v>274.5</v>
      </c>
      <c r="AD239" s="145">
        <v>234</v>
      </c>
      <c r="AE239" s="144">
        <v>4426</v>
      </c>
      <c r="AF239" s="144">
        <v>4073</v>
      </c>
      <c r="AG239" s="144">
        <v>3606</v>
      </c>
      <c r="AH239" s="144">
        <v>3734</v>
      </c>
      <c r="AI239" s="144">
        <v>3274</v>
      </c>
      <c r="AJ239" s="144">
        <v>2274</v>
      </c>
      <c r="AK239" s="144">
        <v>1666</v>
      </c>
      <c r="AL239" s="144">
        <v>1701</v>
      </c>
      <c r="AM239" s="144">
        <v>1063</v>
      </c>
      <c r="AN239" s="144">
        <v>434</v>
      </c>
      <c r="AO239" s="144">
        <v>405</v>
      </c>
      <c r="AP239" s="144">
        <v>619</v>
      </c>
      <c r="AQ239" s="144">
        <v>549</v>
      </c>
      <c r="AR239" s="144">
        <v>468</v>
      </c>
      <c r="AS239" s="144"/>
      <c r="AT239" s="144"/>
      <c r="AU239" s="144"/>
      <c r="AV239" s="144"/>
      <c r="AW239" s="144"/>
      <c r="AX239" s="144"/>
      <c r="AY239" s="144"/>
      <c r="AZ239" s="144"/>
      <c r="BA239" s="144"/>
      <c r="BB239" s="144"/>
      <c r="BC239" s="144"/>
      <c r="BD239" s="144"/>
      <c r="BE239" s="144"/>
      <c r="BF239" s="144"/>
    </row>
    <row r="240" spans="1:58" hidden="1">
      <c r="A240" s="143" t="s">
        <v>913</v>
      </c>
      <c r="B240" s="143" t="s">
        <v>984</v>
      </c>
      <c r="C240" s="144">
        <v>615</v>
      </c>
      <c r="D240" s="144">
        <v>718</v>
      </c>
      <c r="E240" s="144">
        <v>536</v>
      </c>
      <c r="F240" s="144">
        <v>16</v>
      </c>
      <c r="G240" s="144">
        <v>18</v>
      </c>
      <c r="H240" s="144">
        <v>21</v>
      </c>
      <c r="I240" s="144">
        <v>23</v>
      </c>
      <c r="J240" s="144">
        <v>27</v>
      </c>
      <c r="K240" s="144">
        <v>30</v>
      </c>
      <c r="L240" s="144">
        <v>34</v>
      </c>
      <c r="M240" s="144">
        <v>40</v>
      </c>
      <c r="N240" s="144">
        <v>45</v>
      </c>
      <c r="O240" s="144">
        <v>43</v>
      </c>
      <c r="P240" s="144">
        <v>40</v>
      </c>
      <c r="Q240" s="145">
        <v>70.53</v>
      </c>
      <c r="R240" s="145">
        <v>72.78</v>
      </c>
      <c r="S240" s="145">
        <v>71.36</v>
      </c>
      <c r="T240" s="145">
        <v>51</v>
      </c>
      <c r="U240" s="145">
        <v>62</v>
      </c>
      <c r="V240" s="145">
        <v>66</v>
      </c>
      <c r="W240" s="145">
        <v>55</v>
      </c>
      <c r="X240" s="145">
        <v>66</v>
      </c>
      <c r="Y240" s="145">
        <v>58</v>
      </c>
      <c r="Z240" s="145">
        <v>65</v>
      </c>
      <c r="AA240" s="145">
        <v>58</v>
      </c>
      <c r="AB240" s="145">
        <v>65.930000000000007</v>
      </c>
      <c r="AC240" s="145">
        <v>64.739999999999995</v>
      </c>
      <c r="AD240" s="145">
        <v>62.77</v>
      </c>
      <c r="AE240" s="144">
        <v>43379</v>
      </c>
      <c r="AF240" s="144">
        <v>52258</v>
      </c>
      <c r="AG240" s="144">
        <v>38251</v>
      </c>
      <c r="AH240" s="144">
        <v>816</v>
      </c>
      <c r="AI240" s="144">
        <v>1116</v>
      </c>
      <c r="AJ240" s="144">
        <v>1386</v>
      </c>
      <c r="AK240" s="144">
        <v>1265</v>
      </c>
      <c r="AL240" s="144">
        <v>1782</v>
      </c>
      <c r="AM240" s="144">
        <v>1740</v>
      </c>
      <c r="AN240" s="144">
        <v>2210</v>
      </c>
      <c r="AO240" s="144">
        <v>2320</v>
      </c>
      <c r="AP240" s="144">
        <v>2967</v>
      </c>
      <c r="AQ240" s="144">
        <v>2784</v>
      </c>
      <c r="AR240" s="144">
        <v>2511</v>
      </c>
      <c r="AS240" s="144"/>
      <c r="AT240" s="144"/>
      <c r="AU240" s="144"/>
      <c r="AV240" s="144"/>
      <c r="AW240" s="144"/>
      <c r="AX240" s="144"/>
      <c r="AY240" s="144"/>
      <c r="AZ240" s="144"/>
      <c r="BA240" s="144"/>
      <c r="BB240" s="144"/>
      <c r="BC240" s="144"/>
      <c r="BD240" s="144"/>
      <c r="BE240" s="144"/>
      <c r="BF240" s="144"/>
    </row>
    <row r="241" spans="1:58" hidden="1">
      <c r="A241" s="143" t="s">
        <v>913</v>
      </c>
      <c r="B241" s="143" t="s">
        <v>985</v>
      </c>
      <c r="C241" s="144">
        <v>114</v>
      </c>
      <c r="D241" s="144">
        <v>116</v>
      </c>
      <c r="E241" s="144">
        <v>96</v>
      </c>
      <c r="F241" s="144">
        <v>15</v>
      </c>
      <c r="G241" s="144">
        <v>17</v>
      </c>
      <c r="H241" s="144">
        <v>20</v>
      </c>
      <c r="I241" s="144">
        <v>22</v>
      </c>
      <c r="J241" s="144">
        <v>24</v>
      </c>
      <c r="K241" s="144">
        <v>25</v>
      </c>
      <c r="L241" s="144">
        <v>28</v>
      </c>
      <c r="M241" s="144">
        <v>32</v>
      </c>
      <c r="N241" s="144">
        <v>43</v>
      </c>
      <c r="O241" s="144">
        <v>39</v>
      </c>
      <c r="P241" s="144">
        <v>35</v>
      </c>
      <c r="Q241" s="145">
        <v>61.41</v>
      </c>
      <c r="R241" s="145">
        <v>62.52</v>
      </c>
      <c r="S241" s="145">
        <v>55.94</v>
      </c>
      <c r="T241" s="145">
        <v>62</v>
      </c>
      <c r="U241" s="145">
        <v>63</v>
      </c>
      <c r="V241" s="145">
        <v>61</v>
      </c>
      <c r="W241" s="145">
        <v>56</v>
      </c>
      <c r="X241" s="145">
        <v>66</v>
      </c>
      <c r="Y241" s="145">
        <v>62</v>
      </c>
      <c r="Z241" s="145">
        <v>60</v>
      </c>
      <c r="AA241" s="145">
        <v>47</v>
      </c>
      <c r="AB241" s="145">
        <v>52.84</v>
      </c>
      <c r="AC241" s="145">
        <v>45.62</v>
      </c>
      <c r="AD241" s="145">
        <v>53.86</v>
      </c>
      <c r="AE241" s="144">
        <v>7001</v>
      </c>
      <c r="AF241" s="144">
        <v>7252</v>
      </c>
      <c r="AG241" s="144">
        <v>5370</v>
      </c>
      <c r="AH241" s="144">
        <v>930</v>
      </c>
      <c r="AI241" s="144">
        <v>1071</v>
      </c>
      <c r="AJ241" s="144">
        <v>1220</v>
      </c>
      <c r="AK241" s="144">
        <v>1232</v>
      </c>
      <c r="AL241" s="144">
        <v>1584</v>
      </c>
      <c r="AM241" s="144">
        <v>1550</v>
      </c>
      <c r="AN241" s="144">
        <v>1680</v>
      </c>
      <c r="AO241" s="144">
        <v>1504</v>
      </c>
      <c r="AP241" s="144">
        <v>2272</v>
      </c>
      <c r="AQ241" s="144">
        <v>1779</v>
      </c>
      <c r="AR241" s="144">
        <v>1885</v>
      </c>
      <c r="AS241" s="144"/>
      <c r="AT241" s="144"/>
      <c r="AU241" s="144"/>
      <c r="AV241" s="144"/>
      <c r="AW241" s="144"/>
      <c r="AX241" s="144"/>
      <c r="AY241" s="144"/>
      <c r="AZ241" s="144"/>
      <c r="BA241" s="144"/>
      <c r="BB241" s="144"/>
      <c r="BC241" s="144"/>
      <c r="BD241" s="144"/>
      <c r="BE241" s="144"/>
      <c r="BF241" s="144"/>
    </row>
    <row r="242" spans="1:58" hidden="1">
      <c r="A242" s="143" t="s">
        <v>913</v>
      </c>
      <c r="B242" s="143" t="s">
        <v>986</v>
      </c>
      <c r="C242" s="144">
        <v>662</v>
      </c>
      <c r="D242" s="144">
        <v>604</v>
      </c>
      <c r="E242" s="144">
        <v>647</v>
      </c>
      <c r="F242" s="144">
        <v>27</v>
      </c>
      <c r="G242" s="144">
        <v>45</v>
      </c>
      <c r="H242" s="144">
        <v>54</v>
      </c>
      <c r="I242" s="144">
        <v>79</v>
      </c>
      <c r="J242" s="144">
        <v>85</v>
      </c>
      <c r="K242" s="144">
        <v>68</v>
      </c>
      <c r="L242" s="144">
        <v>68</v>
      </c>
      <c r="M242" s="144">
        <v>74</v>
      </c>
      <c r="N242" s="144">
        <v>82</v>
      </c>
      <c r="O242" s="144">
        <v>78</v>
      </c>
      <c r="P242" s="144">
        <v>63</v>
      </c>
      <c r="Q242" s="145">
        <v>122.47</v>
      </c>
      <c r="R242" s="145">
        <v>107.69</v>
      </c>
      <c r="S242" s="145">
        <v>136.30000000000001</v>
      </c>
      <c r="T242" s="145">
        <v>95.26</v>
      </c>
      <c r="U242" s="145">
        <v>78.180000000000007</v>
      </c>
      <c r="V242" s="145">
        <v>74.349999999999994</v>
      </c>
      <c r="W242" s="145">
        <v>68.41</v>
      </c>
      <c r="X242" s="145">
        <v>76.36</v>
      </c>
      <c r="Y242" s="145">
        <v>80.31</v>
      </c>
      <c r="Z242" s="145">
        <v>76.31</v>
      </c>
      <c r="AA242" s="145">
        <v>78.34</v>
      </c>
      <c r="AB242" s="145">
        <v>89.2</v>
      </c>
      <c r="AC242" s="145">
        <v>83.45</v>
      </c>
      <c r="AD242" s="145">
        <v>85.97</v>
      </c>
      <c r="AE242" s="144">
        <v>81072</v>
      </c>
      <c r="AF242" s="144">
        <v>65044</v>
      </c>
      <c r="AG242" s="144">
        <v>88183</v>
      </c>
      <c r="AH242" s="144">
        <v>2572</v>
      </c>
      <c r="AI242" s="144">
        <v>3518</v>
      </c>
      <c r="AJ242" s="144">
        <v>4015</v>
      </c>
      <c r="AK242" s="144">
        <v>5404</v>
      </c>
      <c r="AL242" s="144">
        <v>6491</v>
      </c>
      <c r="AM242" s="144">
        <v>5461</v>
      </c>
      <c r="AN242" s="144">
        <v>5189</v>
      </c>
      <c r="AO242" s="144">
        <v>5797</v>
      </c>
      <c r="AP242" s="144">
        <v>7314</v>
      </c>
      <c r="AQ242" s="144">
        <v>6509</v>
      </c>
      <c r="AR242" s="144">
        <v>5416</v>
      </c>
      <c r="AS242" s="144"/>
      <c r="AT242" s="144"/>
      <c r="AU242" s="144"/>
      <c r="AV242" s="144"/>
      <c r="AW242" s="144"/>
      <c r="AX242" s="144"/>
      <c r="AY242" s="144"/>
      <c r="AZ242" s="144"/>
      <c r="BA242" s="144"/>
      <c r="BB242" s="144"/>
      <c r="BC242" s="144"/>
      <c r="BD242" s="144"/>
      <c r="BE242" s="144"/>
      <c r="BF242" s="144"/>
    </row>
    <row r="243" spans="1:58" hidden="1">
      <c r="A243" s="143" t="s">
        <v>913</v>
      </c>
      <c r="B243" s="143" t="s">
        <v>987</v>
      </c>
      <c r="C243" s="144">
        <v>0</v>
      </c>
      <c r="D243" s="144">
        <v>1</v>
      </c>
      <c r="E243" s="144">
        <v>2</v>
      </c>
      <c r="F243" s="144">
        <v>3</v>
      </c>
      <c r="G243" s="144">
        <v>4</v>
      </c>
      <c r="H243" s="144">
        <v>5</v>
      </c>
      <c r="I243" s="144">
        <v>5</v>
      </c>
      <c r="J243" s="144">
        <v>6</v>
      </c>
      <c r="K243" s="144">
        <v>7</v>
      </c>
      <c r="L243" s="144">
        <v>8</v>
      </c>
      <c r="M243" s="144">
        <v>13</v>
      </c>
      <c r="N243" s="144">
        <v>13</v>
      </c>
      <c r="O243" s="144">
        <v>13</v>
      </c>
      <c r="P243" s="144">
        <v>14</v>
      </c>
      <c r="Q243" s="145"/>
      <c r="R243" s="145">
        <v>195</v>
      </c>
      <c r="S243" s="145">
        <v>185</v>
      </c>
      <c r="T243" s="145">
        <v>178</v>
      </c>
      <c r="U243" s="145">
        <v>196</v>
      </c>
      <c r="V243" s="145">
        <v>211</v>
      </c>
      <c r="W243" s="145">
        <v>193</v>
      </c>
      <c r="X243" s="145">
        <v>207</v>
      </c>
      <c r="Y243" s="145">
        <v>205</v>
      </c>
      <c r="Z243" s="145">
        <v>206</v>
      </c>
      <c r="AA243" s="145">
        <v>179</v>
      </c>
      <c r="AB243" s="145">
        <v>193.77</v>
      </c>
      <c r="AC243" s="145">
        <v>173.08</v>
      </c>
      <c r="AD243" s="145">
        <v>179.07</v>
      </c>
      <c r="AE243" s="144">
        <v>0</v>
      </c>
      <c r="AF243" s="144">
        <v>195</v>
      </c>
      <c r="AG243" s="144">
        <v>370</v>
      </c>
      <c r="AH243" s="144">
        <v>534</v>
      </c>
      <c r="AI243" s="144">
        <v>784</v>
      </c>
      <c r="AJ243" s="144">
        <v>1055</v>
      </c>
      <c r="AK243" s="144">
        <v>965</v>
      </c>
      <c r="AL243" s="144">
        <v>1242</v>
      </c>
      <c r="AM243" s="144">
        <v>1435</v>
      </c>
      <c r="AN243" s="144">
        <v>1648</v>
      </c>
      <c r="AO243" s="144">
        <v>2327</v>
      </c>
      <c r="AP243" s="144">
        <v>2519</v>
      </c>
      <c r="AQ243" s="144">
        <v>2250</v>
      </c>
      <c r="AR243" s="144">
        <v>2507</v>
      </c>
      <c r="AS243" s="144"/>
      <c r="AT243" s="144"/>
      <c r="AU243" s="144"/>
      <c r="AV243" s="144"/>
      <c r="AW243" s="144"/>
      <c r="AX243" s="144"/>
      <c r="AY243" s="144"/>
      <c r="AZ243" s="144"/>
      <c r="BA243" s="144"/>
      <c r="BB243" s="144"/>
      <c r="BC243" s="144"/>
      <c r="BD243" s="144"/>
      <c r="BE243" s="144"/>
      <c r="BF243" s="144"/>
    </row>
    <row r="244" spans="1:58" hidden="1">
      <c r="A244" s="143" t="s">
        <v>913</v>
      </c>
      <c r="B244" s="143" t="s">
        <v>988</v>
      </c>
      <c r="C244" s="144">
        <v>0</v>
      </c>
      <c r="D244" s="144">
        <v>0</v>
      </c>
      <c r="E244" s="144">
        <v>0</v>
      </c>
      <c r="F244" s="144">
        <v>0</v>
      </c>
      <c r="G244" s="144">
        <v>0</v>
      </c>
      <c r="H244" s="144">
        <v>0</v>
      </c>
      <c r="I244" s="144">
        <v>0</v>
      </c>
      <c r="J244" s="144">
        <v>0</v>
      </c>
      <c r="K244" s="144">
        <v>0</v>
      </c>
      <c r="L244" s="144">
        <v>0</v>
      </c>
      <c r="M244" s="144">
        <v>0</v>
      </c>
      <c r="N244" s="144">
        <v>0</v>
      </c>
      <c r="O244" s="144">
        <v>0</v>
      </c>
      <c r="P244" s="144">
        <v>0</v>
      </c>
      <c r="Q244" s="145"/>
      <c r="R244" s="145"/>
      <c r="S244" s="145"/>
      <c r="T244" s="145"/>
      <c r="U244" s="145"/>
      <c r="V244" s="145"/>
      <c r="W244" s="145"/>
      <c r="X244" s="145"/>
      <c r="Y244" s="145"/>
      <c r="Z244" s="145"/>
      <c r="AA244" s="145"/>
      <c r="AB244" s="145"/>
      <c r="AC244" s="145"/>
      <c r="AD244" s="145"/>
      <c r="AE244" s="144">
        <v>2949</v>
      </c>
      <c r="AF244" s="144">
        <v>2742</v>
      </c>
      <c r="AG244" s="144">
        <v>2643</v>
      </c>
      <c r="AH244" s="144">
        <v>2228</v>
      </c>
      <c r="AI244" s="144">
        <v>2211</v>
      </c>
      <c r="AJ244" s="144">
        <v>1908</v>
      </c>
      <c r="AK244" s="144">
        <v>1763</v>
      </c>
      <c r="AL244" s="144">
        <v>1401</v>
      </c>
      <c r="AM244" s="144">
        <v>1117</v>
      </c>
      <c r="AN244" s="144">
        <v>1113</v>
      </c>
      <c r="AO244" s="144">
        <v>820</v>
      </c>
      <c r="AP244" s="144">
        <v>765</v>
      </c>
      <c r="AQ244" s="144">
        <v>775</v>
      </c>
      <c r="AR244" s="144">
        <v>589</v>
      </c>
      <c r="AS244" s="144"/>
      <c r="AT244" s="144"/>
      <c r="AU244" s="144"/>
      <c r="AV244" s="144"/>
      <c r="AW244" s="144"/>
      <c r="AX244" s="144"/>
      <c r="AY244" s="144"/>
      <c r="AZ244" s="144"/>
      <c r="BA244" s="144"/>
      <c r="BB244" s="144"/>
      <c r="BC244" s="144"/>
      <c r="BD244" s="144"/>
      <c r="BE244" s="144"/>
      <c r="BF244" s="144"/>
    </row>
    <row r="245" spans="1:58" hidden="1">
      <c r="A245" s="143" t="s">
        <v>913</v>
      </c>
      <c r="B245" s="143" t="s">
        <v>989</v>
      </c>
      <c r="C245" s="144">
        <v>0</v>
      </c>
      <c r="D245" s="144">
        <v>0</v>
      </c>
      <c r="E245" s="144">
        <v>0</v>
      </c>
      <c r="F245" s="144">
        <v>0</v>
      </c>
      <c r="G245" s="144">
        <v>0</v>
      </c>
      <c r="H245" s="144">
        <v>0</v>
      </c>
      <c r="I245" s="144">
        <v>0</v>
      </c>
      <c r="J245" s="144">
        <v>0</v>
      </c>
      <c r="K245" s="144">
        <v>0</v>
      </c>
      <c r="L245" s="144">
        <v>0</v>
      </c>
      <c r="M245" s="144">
        <v>0</v>
      </c>
      <c r="N245" s="144">
        <v>0</v>
      </c>
      <c r="O245" s="144">
        <v>0</v>
      </c>
      <c r="P245" s="144">
        <v>0</v>
      </c>
      <c r="Q245" s="145"/>
      <c r="R245" s="145"/>
      <c r="S245" s="145"/>
      <c r="T245" s="145"/>
      <c r="U245" s="145"/>
      <c r="V245" s="145"/>
      <c r="W245" s="145"/>
      <c r="X245" s="145"/>
      <c r="Y245" s="145"/>
      <c r="Z245" s="145"/>
      <c r="AA245" s="145"/>
      <c r="AB245" s="145"/>
      <c r="AC245" s="145"/>
      <c r="AD245" s="145"/>
      <c r="AE245" s="144">
        <v>0</v>
      </c>
      <c r="AF245" s="144">
        <v>0</v>
      </c>
      <c r="AG245" s="144">
        <v>0</v>
      </c>
      <c r="AH245" s="144">
        <v>0</v>
      </c>
      <c r="AI245" s="144">
        <v>0</v>
      </c>
      <c r="AJ245" s="144">
        <v>0</v>
      </c>
      <c r="AK245" s="144">
        <v>0</v>
      </c>
      <c r="AL245" s="144">
        <v>0</v>
      </c>
      <c r="AM245" s="144">
        <v>0</v>
      </c>
      <c r="AN245" s="144">
        <v>0</v>
      </c>
      <c r="AO245" s="144">
        <v>8</v>
      </c>
      <c r="AP245" s="144">
        <v>7</v>
      </c>
      <c r="AQ245" s="144">
        <v>7</v>
      </c>
      <c r="AR245" s="144">
        <v>9</v>
      </c>
      <c r="AS245" s="144"/>
      <c r="AT245" s="144"/>
      <c r="AU245" s="144"/>
      <c r="AV245" s="144"/>
      <c r="AW245" s="144"/>
      <c r="AX245" s="144"/>
      <c r="AY245" s="144"/>
      <c r="AZ245" s="144"/>
      <c r="BA245" s="144"/>
      <c r="BB245" s="144"/>
      <c r="BC245" s="144"/>
      <c r="BD245" s="144"/>
      <c r="BE245" s="144"/>
      <c r="BF245" s="144"/>
    </row>
    <row r="246" spans="1:58" hidden="1">
      <c r="A246" s="143" t="s">
        <v>913</v>
      </c>
      <c r="B246" s="143" t="s">
        <v>990</v>
      </c>
      <c r="C246" s="144">
        <v>0</v>
      </c>
      <c r="D246" s="144">
        <v>0</v>
      </c>
      <c r="E246" s="144">
        <v>0</v>
      </c>
      <c r="F246" s="144">
        <v>0</v>
      </c>
      <c r="G246" s="144">
        <v>0</v>
      </c>
      <c r="H246" s="144">
        <v>0</v>
      </c>
      <c r="I246" s="144">
        <v>0</v>
      </c>
      <c r="J246" s="144">
        <v>0</v>
      </c>
      <c r="K246" s="144">
        <v>0</v>
      </c>
      <c r="L246" s="144">
        <v>0</v>
      </c>
      <c r="M246" s="144">
        <v>221</v>
      </c>
      <c r="N246" s="144">
        <v>221</v>
      </c>
      <c r="O246" s="144">
        <v>221</v>
      </c>
      <c r="P246" s="144">
        <v>221</v>
      </c>
      <c r="Q246" s="145"/>
      <c r="R246" s="145"/>
      <c r="S246" s="145"/>
      <c r="T246" s="145"/>
      <c r="U246" s="145"/>
      <c r="V246" s="145"/>
      <c r="W246" s="145"/>
      <c r="X246" s="145"/>
      <c r="Y246" s="145"/>
      <c r="Z246" s="145"/>
      <c r="AA246" s="145">
        <v>0</v>
      </c>
      <c r="AB246" s="145">
        <v>0</v>
      </c>
      <c r="AC246" s="145">
        <v>0</v>
      </c>
      <c r="AD246" s="145">
        <v>0</v>
      </c>
      <c r="AE246" s="144">
        <v>0</v>
      </c>
      <c r="AF246" s="144">
        <v>0</v>
      </c>
      <c r="AG246" s="144">
        <v>0</v>
      </c>
      <c r="AH246" s="144">
        <v>0</v>
      </c>
      <c r="AI246" s="144">
        <v>0</v>
      </c>
      <c r="AJ246" s="144">
        <v>0</v>
      </c>
      <c r="AK246" s="144">
        <v>0</v>
      </c>
      <c r="AL246" s="144">
        <v>0</v>
      </c>
      <c r="AM246" s="144">
        <v>0</v>
      </c>
      <c r="AN246" s="144">
        <v>0</v>
      </c>
      <c r="AO246" s="144">
        <v>0</v>
      </c>
      <c r="AP246" s="144">
        <v>0</v>
      </c>
      <c r="AQ246" s="144">
        <v>0</v>
      </c>
      <c r="AR246" s="144">
        <v>0</v>
      </c>
      <c r="AS246" s="144"/>
      <c r="AT246" s="144"/>
      <c r="AU246" s="144"/>
      <c r="AV246" s="144"/>
      <c r="AW246" s="144"/>
      <c r="AX246" s="144"/>
      <c r="AY246" s="144"/>
      <c r="AZ246" s="144"/>
      <c r="BA246" s="144"/>
      <c r="BB246" s="144"/>
      <c r="BC246" s="144"/>
      <c r="BD246" s="144"/>
      <c r="BE246" s="144"/>
      <c r="BF246" s="144"/>
    </row>
    <row r="247" spans="1:58" hidden="1">
      <c r="A247" s="143" t="s">
        <v>914</v>
      </c>
      <c r="B247" s="143" t="s">
        <v>931</v>
      </c>
      <c r="C247" s="144">
        <v>7</v>
      </c>
      <c r="D247" s="144">
        <v>7</v>
      </c>
      <c r="E247" s="144">
        <v>9</v>
      </c>
      <c r="F247" s="144">
        <v>9</v>
      </c>
      <c r="G247" s="144">
        <v>9</v>
      </c>
      <c r="H247" s="144">
        <v>11</v>
      </c>
      <c r="I247" s="144">
        <v>11</v>
      </c>
      <c r="J247" s="144">
        <v>10</v>
      </c>
      <c r="K247" s="144">
        <v>11</v>
      </c>
      <c r="L247" s="144">
        <v>13</v>
      </c>
      <c r="M247" s="144">
        <v>17</v>
      </c>
      <c r="N247" s="144">
        <v>17</v>
      </c>
      <c r="O247" s="144">
        <v>17</v>
      </c>
      <c r="P247" s="144">
        <v>17</v>
      </c>
      <c r="Q247" s="145">
        <v>53.43</v>
      </c>
      <c r="R247" s="145">
        <v>58</v>
      </c>
      <c r="S247" s="145">
        <v>48</v>
      </c>
      <c r="T247" s="145">
        <v>42</v>
      </c>
      <c r="U247" s="145">
        <v>44.11</v>
      </c>
      <c r="V247" s="145">
        <v>50.82</v>
      </c>
      <c r="W247" s="145">
        <v>45.36</v>
      </c>
      <c r="X247" s="145">
        <v>61</v>
      </c>
      <c r="Y247" s="145">
        <v>39.64</v>
      </c>
      <c r="Z247" s="145">
        <v>48.46</v>
      </c>
      <c r="AA247" s="145">
        <v>40.590000000000003</v>
      </c>
      <c r="AB247" s="145">
        <v>44.41</v>
      </c>
      <c r="AC247" s="145">
        <v>31.82</v>
      </c>
      <c r="AD247" s="145">
        <v>35.35</v>
      </c>
      <c r="AE247" s="144">
        <v>374</v>
      </c>
      <c r="AF247" s="144">
        <v>406</v>
      </c>
      <c r="AG247" s="144">
        <v>432</v>
      </c>
      <c r="AH247" s="144">
        <v>378</v>
      </c>
      <c r="AI247" s="144">
        <v>397</v>
      </c>
      <c r="AJ247" s="144">
        <v>559</v>
      </c>
      <c r="AK247" s="144">
        <v>499</v>
      </c>
      <c r="AL247" s="144">
        <v>610</v>
      </c>
      <c r="AM247" s="144">
        <v>436</v>
      </c>
      <c r="AN247" s="144">
        <v>630</v>
      </c>
      <c r="AO247" s="144">
        <v>690</v>
      </c>
      <c r="AP247" s="144">
        <v>755</v>
      </c>
      <c r="AQ247" s="144">
        <v>541</v>
      </c>
      <c r="AR247" s="144">
        <v>601</v>
      </c>
      <c r="AS247" s="144"/>
      <c r="AT247" s="144"/>
      <c r="AU247" s="144"/>
      <c r="AV247" s="144"/>
      <c r="AW247" s="144"/>
      <c r="AX247" s="144"/>
      <c r="AY247" s="144"/>
      <c r="AZ247" s="144"/>
      <c r="BA247" s="144"/>
      <c r="BB247" s="144"/>
      <c r="BC247" s="144"/>
      <c r="BD247" s="144"/>
      <c r="BE247" s="144"/>
      <c r="BF247" s="144"/>
    </row>
    <row r="248" spans="1:58" hidden="1">
      <c r="A248" s="143" t="s">
        <v>914</v>
      </c>
      <c r="B248" s="143" t="s">
        <v>932</v>
      </c>
      <c r="C248" s="144">
        <v>13</v>
      </c>
      <c r="D248" s="144">
        <v>16</v>
      </c>
      <c r="E248" s="144">
        <v>18</v>
      </c>
      <c r="F248" s="144">
        <v>21</v>
      </c>
      <c r="G248" s="144">
        <v>23</v>
      </c>
      <c r="H248" s="144">
        <v>27</v>
      </c>
      <c r="I248" s="144">
        <v>28</v>
      </c>
      <c r="J248" s="144">
        <v>31</v>
      </c>
      <c r="K248" s="144">
        <v>33</v>
      </c>
      <c r="L248" s="144">
        <v>36</v>
      </c>
      <c r="M248" s="144">
        <v>38</v>
      </c>
      <c r="N248" s="144">
        <v>39</v>
      </c>
      <c r="O248" s="144">
        <v>39</v>
      </c>
      <c r="P248" s="144">
        <v>39</v>
      </c>
      <c r="Q248" s="145">
        <v>30.54</v>
      </c>
      <c r="R248" s="145">
        <v>31.94</v>
      </c>
      <c r="S248" s="145">
        <v>26.83</v>
      </c>
      <c r="T248" s="145">
        <v>24.76</v>
      </c>
      <c r="U248" s="145">
        <v>26.35</v>
      </c>
      <c r="V248" s="145">
        <v>26.19</v>
      </c>
      <c r="W248" s="145">
        <v>23.93</v>
      </c>
      <c r="X248" s="145">
        <v>27.55</v>
      </c>
      <c r="Y248" s="145">
        <v>26.15</v>
      </c>
      <c r="Z248" s="145">
        <v>24.69</v>
      </c>
      <c r="AA248" s="145">
        <v>24.5</v>
      </c>
      <c r="AB248" s="145">
        <v>23.03</v>
      </c>
      <c r="AC248" s="145">
        <v>22.95</v>
      </c>
      <c r="AD248" s="145">
        <v>24.33</v>
      </c>
      <c r="AE248" s="144">
        <v>397</v>
      </c>
      <c r="AF248" s="144">
        <v>511</v>
      </c>
      <c r="AG248" s="144">
        <v>483</v>
      </c>
      <c r="AH248" s="144">
        <v>520</v>
      </c>
      <c r="AI248" s="144">
        <v>606</v>
      </c>
      <c r="AJ248" s="144">
        <v>707</v>
      </c>
      <c r="AK248" s="144">
        <v>670</v>
      </c>
      <c r="AL248" s="144">
        <v>854</v>
      </c>
      <c r="AM248" s="144">
        <v>863</v>
      </c>
      <c r="AN248" s="144">
        <v>889</v>
      </c>
      <c r="AO248" s="144">
        <v>931</v>
      </c>
      <c r="AP248" s="144">
        <v>898</v>
      </c>
      <c r="AQ248" s="144">
        <v>895</v>
      </c>
      <c r="AR248" s="144">
        <v>949</v>
      </c>
      <c r="AS248" s="144"/>
      <c r="AT248" s="144"/>
      <c r="AU248" s="144"/>
      <c r="AV248" s="144"/>
      <c r="AW248" s="144"/>
      <c r="AX248" s="144"/>
      <c r="AY248" s="144"/>
      <c r="AZ248" s="144"/>
      <c r="BA248" s="144"/>
      <c r="BB248" s="144"/>
      <c r="BC248" s="144"/>
      <c r="BD248" s="144"/>
      <c r="BE248" s="144"/>
      <c r="BF248" s="144"/>
    </row>
    <row r="249" spans="1:58" hidden="1">
      <c r="A249" s="143" t="s">
        <v>914</v>
      </c>
      <c r="B249" s="143" t="s">
        <v>933</v>
      </c>
      <c r="C249" s="144">
        <v>55</v>
      </c>
      <c r="D249" s="144">
        <v>56</v>
      </c>
      <c r="E249" s="144">
        <v>57</v>
      </c>
      <c r="F249" s="144">
        <v>55</v>
      </c>
      <c r="G249" s="144">
        <v>60</v>
      </c>
      <c r="H249" s="144">
        <v>61</v>
      </c>
      <c r="I249" s="144">
        <v>62</v>
      </c>
      <c r="J249" s="144">
        <v>65</v>
      </c>
      <c r="K249" s="144">
        <v>64</v>
      </c>
      <c r="L249" s="144">
        <v>67</v>
      </c>
      <c r="M249" s="144">
        <v>72</v>
      </c>
      <c r="N249" s="144">
        <v>84</v>
      </c>
      <c r="O249" s="144">
        <v>60</v>
      </c>
      <c r="P249" s="144">
        <v>70</v>
      </c>
      <c r="Q249" s="145">
        <v>362.16</v>
      </c>
      <c r="R249" s="145">
        <v>347.45</v>
      </c>
      <c r="S249" s="145">
        <v>263.79000000000002</v>
      </c>
      <c r="T249" s="145">
        <v>410.55</v>
      </c>
      <c r="U249" s="145">
        <v>414.28</v>
      </c>
      <c r="V249" s="145">
        <v>359.69</v>
      </c>
      <c r="W249" s="145">
        <v>337.66</v>
      </c>
      <c r="X249" s="145">
        <v>349.66</v>
      </c>
      <c r="Y249" s="145">
        <v>368.09</v>
      </c>
      <c r="Z249" s="145">
        <v>316.07</v>
      </c>
      <c r="AA249" s="145">
        <v>381.62</v>
      </c>
      <c r="AB249" s="145">
        <v>268.55</v>
      </c>
      <c r="AC249" s="145">
        <v>356.22</v>
      </c>
      <c r="AD249" s="145">
        <v>293.74</v>
      </c>
      <c r="AE249" s="144">
        <v>19919</v>
      </c>
      <c r="AF249" s="144">
        <v>19457</v>
      </c>
      <c r="AG249" s="144">
        <v>15036</v>
      </c>
      <c r="AH249" s="144">
        <v>22580</v>
      </c>
      <c r="AI249" s="144">
        <v>24857</v>
      </c>
      <c r="AJ249" s="144">
        <v>21941</v>
      </c>
      <c r="AK249" s="144">
        <v>20935</v>
      </c>
      <c r="AL249" s="144">
        <v>22728</v>
      </c>
      <c r="AM249" s="144">
        <v>23558</v>
      </c>
      <c r="AN249" s="144">
        <v>21177</v>
      </c>
      <c r="AO249" s="144">
        <v>27477</v>
      </c>
      <c r="AP249" s="144">
        <v>22558</v>
      </c>
      <c r="AQ249" s="144">
        <v>21373</v>
      </c>
      <c r="AR249" s="144">
        <v>20562</v>
      </c>
      <c r="AS249" s="144"/>
      <c r="AT249" s="144"/>
      <c r="AU249" s="144"/>
      <c r="AV249" s="144"/>
      <c r="AW249" s="144"/>
      <c r="AX249" s="144"/>
      <c r="AY249" s="144"/>
      <c r="AZ249" s="144"/>
      <c r="BA249" s="144"/>
      <c r="BB249" s="144"/>
      <c r="BC249" s="144"/>
      <c r="BD249" s="144"/>
      <c r="BE249" s="144"/>
      <c r="BF249" s="144"/>
    </row>
    <row r="250" spans="1:58" hidden="1">
      <c r="A250" s="143" t="s">
        <v>914</v>
      </c>
      <c r="B250" s="143" t="s">
        <v>934</v>
      </c>
      <c r="C250" s="144">
        <v>830</v>
      </c>
      <c r="D250" s="144">
        <v>847</v>
      </c>
      <c r="E250" s="144">
        <v>778</v>
      </c>
      <c r="F250" s="144">
        <v>708</v>
      </c>
      <c r="G250" s="144">
        <v>733</v>
      </c>
      <c r="H250" s="144">
        <v>749</v>
      </c>
      <c r="I250" s="144">
        <v>691</v>
      </c>
      <c r="J250" s="144">
        <v>682</v>
      </c>
      <c r="K250" s="144">
        <v>589</v>
      </c>
      <c r="L250" s="144">
        <v>581</v>
      </c>
      <c r="M250" s="144">
        <v>582</v>
      </c>
      <c r="N250" s="144">
        <v>561</v>
      </c>
      <c r="O250" s="144">
        <v>554</v>
      </c>
      <c r="P250" s="144">
        <v>515</v>
      </c>
      <c r="Q250" s="145">
        <v>201.71</v>
      </c>
      <c r="R250" s="145">
        <v>206.93</v>
      </c>
      <c r="S250" s="145">
        <v>174.12</v>
      </c>
      <c r="T250" s="145">
        <v>186.49</v>
      </c>
      <c r="U250" s="145">
        <v>188</v>
      </c>
      <c r="V250" s="145">
        <v>184.12</v>
      </c>
      <c r="W250" s="145">
        <v>198.19</v>
      </c>
      <c r="X250" s="145">
        <v>178.68</v>
      </c>
      <c r="Y250" s="145">
        <v>206.79</v>
      </c>
      <c r="Z250" s="145">
        <v>182.6</v>
      </c>
      <c r="AA250" s="145">
        <v>182.83</v>
      </c>
      <c r="AB250" s="145">
        <v>188.42</v>
      </c>
      <c r="AC250" s="145">
        <v>175.71</v>
      </c>
      <c r="AD250" s="145">
        <v>150.25</v>
      </c>
      <c r="AE250" s="144">
        <v>167417</v>
      </c>
      <c r="AF250" s="144">
        <v>175269</v>
      </c>
      <c r="AG250" s="144">
        <v>135468</v>
      </c>
      <c r="AH250" s="144">
        <v>132038</v>
      </c>
      <c r="AI250" s="144">
        <v>137806</v>
      </c>
      <c r="AJ250" s="144">
        <v>137905</v>
      </c>
      <c r="AK250" s="144">
        <v>136950</v>
      </c>
      <c r="AL250" s="144">
        <v>121861</v>
      </c>
      <c r="AM250" s="144">
        <v>121801</v>
      </c>
      <c r="AN250" s="144">
        <v>106092</v>
      </c>
      <c r="AO250" s="144">
        <v>106409</v>
      </c>
      <c r="AP250" s="144">
        <v>105703</v>
      </c>
      <c r="AQ250" s="144">
        <v>97343</v>
      </c>
      <c r="AR250" s="144">
        <v>77380</v>
      </c>
      <c r="AS250" s="144"/>
      <c r="AT250" s="144"/>
      <c r="AU250" s="144"/>
      <c r="AV250" s="144"/>
      <c r="AW250" s="144"/>
      <c r="AX250" s="144"/>
      <c r="AY250" s="144"/>
      <c r="AZ250" s="144"/>
      <c r="BA250" s="144"/>
      <c r="BB250" s="144"/>
      <c r="BC250" s="144"/>
      <c r="BD250" s="144"/>
      <c r="BE250" s="144"/>
      <c r="BF250" s="144"/>
    </row>
    <row r="251" spans="1:58" hidden="1">
      <c r="A251" s="143" t="s">
        <v>914</v>
      </c>
      <c r="B251" s="143" t="s">
        <v>935</v>
      </c>
      <c r="C251" s="144">
        <v>127</v>
      </c>
      <c r="D251" s="144">
        <v>117</v>
      </c>
      <c r="E251" s="144">
        <v>73</v>
      </c>
      <c r="F251" s="144">
        <v>78</v>
      </c>
      <c r="G251" s="144">
        <v>75</v>
      </c>
      <c r="H251" s="144">
        <v>83</v>
      </c>
      <c r="I251" s="144">
        <v>96</v>
      </c>
      <c r="J251" s="144">
        <v>86</v>
      </c>
      <c r="K251" s="144">
        <v>98</v>
      </c>
      <c r="L251" s="144">
        <v>110</v>
      </c>
      <c r="M251" s="144">
        <v>113</v>
      </c>
      <c r="N251" s="144">
        <v>91</v>
      </c>
      <c r="O251" s="144">
        <v>110</v>
      </c>
      <c r="P251" s="144">
        <v>78</v>
      </c>
      <c r="Q251" s="145">
        <v>81.61</v>
      </c>
      <c r="R251" s="145">
        <v>81.569999999999993</v>
      </c>
      <c r="S251" s="145">
        <v>105.92</v>
      </c>
      <c r="T251" s="145">
        <v>94.77</v>
      </c>
      <c r="U251" s="145">
        <v>93.95</v>
      </c>
      <c r="V251" s="145">
        <v>90.71</v>
      </c>
      <c r="W251" s="145">
        <v>85.01</v>
      </c>
      <c r="X251" s="145">
        <v>83.34</v>
      </c>
      <c r="Y251" s="145">
        <v>86.91</v>
      </c>
      <c r="Z251" s="145">
        <v>85.91</v>
      </c>
      <c r="AA251" s="145">
        <v>78.88</v>
      </c>
      <c r="AB251" s="145">
        <v>83.29</v>
      </c>
      <c r="AC251" s="145">
        <v>76.790000000000006</v>
      </c>
      <c r="AD251" s="145">
        <v>76.989999999999995</v>
      </c>
      <c r="AE251" s="144">
        <v>10364</v>
      </c>
      <c r="AF251" s="144">
        <v>9544</v>
      </c>
      <c r="AG251" s="144">
        <v>7732</v>
      </c>
      <c r="AH251" s="144">
        <v>7392</v>
      </c>
      <c r="AI251" s="144">
        <v>7046</v>
      </c>
      <c r="AJ251" s="144">
        <v>7529</v>
      </c>
      <c r="AK251" s="144">
        <v>8161</v>
      </c>
      <c r="AL251" s="144">
        <v>7167</v>
      </c>
      <c r="AM251" s="144">
        <v>8517</v>
      </c>
      <c r="AN251" s="144">
        <v>9450</v>
      </c>
      <c r="AO251" s="144">
        <v>8913</v>
      </c>
      <c r="AP251" s="144">
        <v>7579</v>
      </c>
      <c r="AQ251" s="144">
        <v>8447</v>
      </c>
      <c r="AR251" s="144">
        <v>6005</v>
      </c>
      <c r="AS251" s="144"/>
      <c r="AT251" s="144"/>
      <c r="AU251" s="144"/>
      <c r="AV251" s="144"/>
      <c r="AW251" s="144"/>
      <c r="AX251" s="144"/>
      <c r="AY251" s="144"/>
      <c r="AZ251" s="144"/>
      <c r="BA251" s="144"/>
      <c r="BB251" s="144"/>
      <c r="BC251" s="144"/>
      <c r="BD251" s="144"/>
      <c r="BE251" s="144"/>
      <c r="BF251" s="144"/>
    </row>
    <row r="252" spans="1:58" hidden="1">
      <c r="A252" s="143" t="s">
        <v>914</v>
      </c>
      <c r="B252" s="143" t="s">
        <v>936</v>
      </c>
      <c r="C252" s="144">
        <v>27</v>
      </c>
      <c r="D252" s="144">
        <v>28</v>
      </c>
      <c r="E252" s="144">
        <v>28</v>
      </c>
      <c r="F252" s="144">
        <v>29</v>
      </c>
      <c r="G252" s="144">
        <v>29</v>
      </c>
      <c r="H252" s="144">
        <v>30</v>
      </c>
      <c r="I252" s="144">
        <v>30</v>
      </c>
      <c r="J252" s="144">
        <v>33</v>
      </c>
      <c r="K252" s="144">
        <v>33</v>
      </c>
      <c r="L252" s="144">
        <v>32</v>
      </c>
      <c r="M252" s="144">
        <v>30</v>
      </c>
      <c r="N252" s="144">
        <v>26</v>
      </c>
      <c r="O252" s="144">
        <v>26</v>
      </c>
      <c r="P252" s="144">
        <v>30</v>
      </c>
      <c r="Q252" s="145">
        <v>97.56</v>
      </c>
      <c r="R252" s="145">
        <v>99.29</v>
      </c>
      <c r="S252" s="145">
        <v>99.29</v>
      </c>
      <c r="T252" s="145">
        <v>100.69</v>
      </c>
      <c r="U252" s="145">
        <v>100.69</v>
      </c>
      <c r="V252" s="145">
        <v>98.8</v>
      </c>
      <c r="W252" s="145">
        <v>98.8</v>
      </c>
      <c r="X252" s="145">
        <v>103.45</v>
      </c>
      <c r="Y252" s="145">
        <v>104.09</v>
      </c>
      <c r="Z252" s="145">
        <v>106.31</v>
      </c>
      <c r="AA252" s="145">
        <v>103</v>
      </c>
      <c r="AB252" s="145">
        <v>99.35</v>
      </c>
      <c r="AC252" s="145">
        <v>99.35</v>
      </c>
      <c r="AD252" s="145">
        <v>101.8</v>
      </c>
      <c r="AE252" s="144">
        <v>2634</v>
      </c>
      <c r="AF252" s="144">
        <v>2780</v>
      </c>
      <c r="AG252" s="144">
        <v>2780</v>
      </c>
      <c r="AH252" s="144">
        <v>2920</v>
      </c>
      <c r="AI252" s="144">
        <v>2920</v>
      </c>
      <c r="AJ252" s="144">
        <v>2964</v>
      </c>
      <c r="AK252" s="144">
        <v>2964</v>
      </c>
      <c r="AL252" s="144">
        <v>3414</v>
      </c>
      <c r="AM252" s="144">
        <v>3435</v>
      </c>
      <c r="AN252" s="144">
        <v>3402</v>
      </c>
      <c r="AO252" s="144">
        <v>3090</v>
      </c>
      <c r="AP252" s="144">
        <v>2583</v>
      </c>
      <c r="AQ252" s="144">
        <v>2583</v>
      </c>
      <c r="AR252" s="144">
        <v>3054</v>
      </c>
      <c r="AS252" s="144"/>
      <c r="AT252" s="144"/>
      <c r="AU252" s="144"/>
      <c r="AV252" s="144"/>
      <c r="AW252" s="144"/>
      <c r="AX252" s="144"/>
      <c r="AY252" s="144"/>
      <c r="AZ252" s="144"/>
      <c r="BA252" s="144"/>
      <c r="BB252" s="144"/>
      <c r="BC252" s="144"/>
      <c r="BD252" s="144"/>
      <c r="BE252" s="144"/>
      <c r="BF252" s="144"/>
    </row>
    <row r="253" spans="1:58" hidden="1">
      <c r="A253" s="143" t="s">
        <v>914</v>
      </c>
      <c r="B253" s="143" t="s">
        <v>937</v>
      </c>
      <c r="C253" s="144">
        <v>6</v>
      </c>
      <c r="D253" s="144">
        <v>7</v>
      </c>
      <c r="E253" s="144">
        <v>7</v>
      </c>
      <c r="F253" s="144">
        <v>8</v>
      </c>
      <c r="G253" s="144">
        <v>8</v>
      </c>
      <c r="H253" s="144">
        <v>9</v>
      </c>
      <c r="I253" s="144">
        <v>9</v>
      </c>
      <c r="J253" s="144">
        <v>10</v>
      </c>
      <c r="K253" s="144">
        <v>11</v>
      </c>
      <c r="L253" s="144">
        <v>11</v>
      </c>
      <c r="M253" s="144">
        <v>13</v>
      </c>
      <c r="N253" s="144">
        <v>13</v>
      </c>
      <c r="O253" s="144">
        <v>12</v>
      </c>
      <c r="P253" s="144">
        <v>14</v>
      </c>
      <c r="Q253" s="145">
        <v>724</v>
      </c>
      <c r="R253" s="145">
        <v>869.43</v>
      </c>
      <c r="S253" s="145">
        <v>827</v>
      </c>
      <c r="T253" s="145">
        <v>666.12</v>
      </c>
      <c r="U253" s="145">
        <v>926.38</v>
      </c>
      <c r="V253" s="145">
        <v>742.56</v>
      </c>
      <c r="W253" s="145">
        <v>781.56</v>
      </c>
      <c r="X253" s="145">
        <v>907.6</v>
      </c>
      <c r="Y253" s="145">
        <v>653.17999999999995</v>
      </c>
      <c r="Z253" s="145">
        <v>791.18</v>
      </c>
      <c r="AA253" s="145">
        <v>821.08</v>
      </c>
      <c r="AB253" s="145">
        <v>890.38</v>
      </c>
      <c r="AC253" s="145">
        <v>727.75</v>
      </c>
      <c r="AD253" s="145">
        <v>678</v>
      </c>
      <c r="AE253" s="144">
        <v>4344</v>
      </c>
      <c r="AF253" s="144">
        <v>6086</v>
      </c>
      <c r="AG253" s="144">
        <v>5789</v>
      </c>
      <c r="AH253" s="144">
        <v>5329</v>
      </c>
      <c r="AI253" s="144">
        <v>7411</v>
      </c>
      <c r="AJ253" s="144">
        <v>6683</v>
      </c>
      <c r="AK253" s="144">
        <v>7034</v>
      </c>
      <c r="AL253" s="144">
        <v>9076</v>
      </c>
      <c r="AM253" s="144">
        <v>7185</v>
      </c>
      <c r="AN253" s="144">
        <v>8703</v>
      </c>
      <c r="AO253" s="144">
        <v>10674</v>
      </c>
      <c r="AP253" s="144">
        <v>11575</v>
      </c>
      <c r="AQ253" s="144">
        <v>8733</v>
      </c>
      <c r="AR253" s="144">
        <v>9492</v>
      </c>
      <c r="AS253" s="144"/>
      <c r="AT253" s="144"/>
      <c r="AU253" s="144"/>
      <c r="AV253" s="144"/>
      <c r="AW253" s="144"/>
      <c r="AX253" s="144"/>
      <c r="AY253" s="144"/>
      <c r="AZ253" s="144"/>
      <c r="BA253" s="144"/>
      <c r="BB253" s="144"/>
      <c r="BC253" s="144"/>
      <c r="BD253" s="144"/>
      <c r="BE253" s="144"/>
      <c r="BF253" s="144"/>
    </row>
    <row r="254" spans="1:58" hidden="1">
      <c r="A254" s="143" t="s">
        <v>914</v>
      </c>
      <c r="B254" s="143" t="s">
        <v>938</v>
      </c>
      <c r="C254" s="144">
        <v>845</v>
      </c>
      <c r="D254" s="144">
        <v>816</v>
      </c>
      <c r="E254" s="144">
        <v>770</v>
      </c>
      <c r="F254" s="144">
        <v>932</v>
      </c>
      <c r="G254" s="144">
        <v>875</v>
      </c>
      <c r="H254" s="144">
        <v>876</v>
      </c>
      <c r="I254" s="144">
        <v>856</v>
      </c>
      <c r="J254" s="144">
        <v>980</v>
      </c>
      <c r="K254" s="144">
        <v>1008</v>
      </c>
      <c r="L254" s="144">
        <v>1082</v>
      </c>
      <c r="M254" s="144">
        <v>1157</v>
      </c>
      <c r="N254" s="144">
        <v>1027</v>
      </c>
      <c r="O254" s="144">
        <v>1026</v>
      </c>
      <c r="P254" s="144">
        <v>1037</v>
      </c>
      <c r="Q254" s="145">
        <v>252.75</v>
      </c>
      <c r="R254" s="145">
        <v>247.49</v>
      </c>
      <c r="S254" s="145">
        <v>225.34</v>
      </c>
      <c r="T254" s="145">
        <v>224.77</v>
      </c>
      <c r="U254" s="145">
        <v>226.2</v>
      </c>
      <c r="V254" s="145">
        <v>210.36</v>
      </c>
      <c r="W254" s="145">
        <v>238.84</v>
      </c>
      <c r="X254" s="145">
        <v>238.07</v>
      </c>
      <c r="Y254" s="145">
        <v>252.29</v>
      </c>
      <c r="Z254" s="145">
        <v>224.78</v>
      </c>
      <c r="AA254" s="145">
        <v>225.03</v>
      </c>
      <c r="AB254" s="145">
        <v>234.23</v>
      </c>
      <c r="AC254" s="145">
        <v>215.19</v>
      </c>
      <c r="AD254" s="145">
        <v>206.96</v>
      </c>
      <c r="AE254" s="144">
        <v>213577</v>
      </c>
      <c r="AF254" s="144">
        <v>201955</v>
      </c>
      <c r="AG254" s="144">
        <v>173513</v>
      </c>
      <c r="AH254" s="144">
        <v>209489</v>
      </c>
      <c r="AI254" s="144">
        <v>197924</v>
      </c>
      <c r="AJ254" s="144">
        <v>184276</v>
      </c>
      <c r="AK254" s="144">
        <v>204447</v>
      </c>
      <c r="AL254" s="144">
        <v>233307</v>
      </c>
      <c r="AM254" s="144">
        <v>254312</v>
      </c>
      <c r="AN254" s="144">
        <v>243213</v>
      </c>
      <c r="AO254" s="144">
        <v>260354</v>
      </c>
      <c r="AP254" s="144">
        <v>240555</v>
      </c>
      <c r="AQ254" s="144">
        <v>220788</v>
      </c>
      <c r="AR254" s="144">
        <v>214622</v>
      </c>
      <c r="AS254" s="144"/>
      <c r="AT254" s="144"/>
      <c r="AU254" s="144"/>
      <c r="AV254" s="144"/>
      <c r="AW254" s="144"/>
      <c r="AX254" s="144"/>
      <c r="AY254" s="144"/>
      <c r="AZ254" s="144"/>
      <c r="BA254" s="144"/>
      <c r="BB254" s="144"/>
      <c r="BC254" s="144"/>
      <c r="BD254" s="144"/>
      <c r="BE254" s="144"/>
      <c r="BF254" s="144"/>
    </row>
    <row r="255" spans="1:58" hidden="1">
      <c r="A255" s="143" t="s">
        <v>914</v>
      </c>
      <c r="B255" s="143" t="s">
        <v>939</v>
      </c>
      <c r="C255" s="144">
        <v>244</v>
      </c>
      <c r="D255" s="144">
        <v>242</v>
      </c>
      <c r="E255" s="144">
        <v>238</v>
      </c>
      <c r="F255" s="144">
        <v>204</v>
      </c>
      <c r="G255" s="144">
        <v>147</v>
      </c>
      <c r="H255" s="144">
        <v>141</v>
      </c>
      <c r="I255" s="144">
        <v>131</v>
      </c>
      <c r="J255" s="144">
        <v>128</v>
      </c>
      <c r="K255" s="144">
        <v>115</v>
      </c>
      <c r="L255" s="144">
        <v>112</v>
      </c>
      <c r="M255" s="144">
        <v>118</v>
      </c>
      <c r="N255" s="144">
        <v>123</v>
      </c>
      <c r="O255" s="144">
        <v>107</v>
      </c>
      <c r="P255" s="144">
        <v>115</v>
      </c>
      <c r="Q255" s="145">
        <v>231.12</v>
      </c>
      <c r="R255" s="145">
        <v>142.66999999999999</v>
      </c>
      <c r="S255" s="145">
        <v>141.24</v>
      </c>
      <c r="T255" s="145">
        <v>141.35</v>
      </c>
      <c r="U255" s="145">
        <v>138.59</v>
      </c>
      <c r="V255" s="145">
        <v>139.61000000000001</v>
      </c>
      <c r="W255" s="145">
        <v>130.4</v>
      </c>
      <c r="X255" s="145">
        <v>169.36</v>
      </c>
      <c r="Y255" s="145">
        <v>163.38999999999999</v>
      </c>
      <c r="Z255" s="145">
        <v>145.94999999999999</v>
      </c>
      <c r="AA255" s="145">
        <v>144.07</v>
      </c>
      <c r="AB255" s="145">
        <v>145.04</v>
      </c>
      <c r="AC255" s="145">
        <v>134.69</v>
      </c>
      <c r="AD255" s="145">
        <v>115.12</v>
      </c>
      <c r="AE255" s="144">
        <v>56393</v>
      </c>
      <c r="AF255" s="144">
        <v>34525</v>
      </c>
      <c r="AG255" s="144">
        <v>33616</v>
      </c>
      <c r="AH255" s="144">
        <v>28836</v>
      </c>
      <c r="AI255" s="144">
        <v>20373</v>
      </c>
      <c r="AJ255" s="144">
        <v>19685</v>
      </c>
      <c r="AK255" s="144">
        <v>17082</v>
      </c>
      <c r="AL255" s="144">
        <v>21678</v>
      </c>
      <c r="AM255" s="144">
        <v>18790</v>
      </c>
      <c r="AN255" s="144">
        <v>16346</v>
      </c>
      <c r="AO255" s="144">
        <v>17000</v>
      </c>
      <c r="AP255" s="144">
        <v>17840</v>
      </c>
      <c r="AQ255" s="144">
        <v>14412</v>
      </c>
      <c r="AR255" s="144">
        <v>13239</v>
      </c>
      <c r="AS255" s="144"/>
      <c r="AT255" s="144"/>
      <c r="AU255" s="144"/>
      <c r="AV255" s="144"/>
      <c r="AW255" s="144"/>
      <c r="AX255" s="144"/>
      <c r="AY255" s="144"/>
      <c r="AZ255" s="144"/>
      <c r="BA255" s="144"/>
      <c r="BB255" s="144"/>
      <c r="BC255" s="144"/>
      <c r="BD255" s="144"/>
      <c r="BE255" s="144"/>
      <c r="BF255" s="144"/>
    </row>
    <row r="256" spans="1:58" hidden="1">
      <c r="A256" s="143" t="s">
        <v>914</v>
      </c>
      <c r="B256" s="143" t="s">
        <v>940</v>
      </c>
      <c r="C256" s="144">
        <v>0</v>
      </c>
      <c r="D256" s="144">
        <v>0</v>
      </c>
      <c r="E256" s="144">
        <v>0</v>
      </c>
      <c r="F256" s="144">
        <v>0</v>
      </c>
      <c r="G256" s="144">
        <v>0</v>
      </c>
      <c r="H256" s="144">
        <v>0</v>
      </c>
      <c r="I256" s="144">
        <v>0</v>
      </c>
      <c r="J256" s="144">
        <v>0</v>
      </c>
      <c r="K256" s="144">
        <v>0</v>
      </c>
      <c r="L256" s="144">
        <v>0</v>
      </c>
      <c r="M256" s="144">
        <v>0</v>
      </c>
      <c r="N256" s="144">
        <v>0</v>
      </c>
      <c r="O256" s="144">
        <v>0</v>
      </c>
      <c r="P256" s="144">
        <v>0</v>
      </c>
      <c r="Q256" s="145"/>
      <c r="R256" s="145"/>
      <c r="S256" s="145"/>
      <c r="T256" s="145"/>
      <c r="U256" s="145"/>
      <c r="V256" s="145"/>
      <c r="W256" s="145"/>
      <c r="X256" s="145"/>
      <c r="Y256" s="145"/>
      <c r="Z256" s="145"/>
      <c r="AA256" s="145"/>
      <c r="AB256" s="145"/>
      <c r="AC256" s="145"/>
      <c r="AD256" s="145"/>
      <c r="AE256" s="144">
        <v>29079</v>
      </c>
      <c r="AF256" s="144">
        <v>27095</v>
      </c>
      <c r="AG256" s="144">
        <v>27592</v>
      </c>
      <c r="AH256" s="144">
        <v>26802</v>
      </c>
      <c r="AI256" s="144">
        <v>25307</v>
      </c>
      <c r="AJ256" s="144">
        <v>25957</v>
      </c>
      <c r="AK256" s="144">
        <v>25957</v>
      </c>
      <c r="AL256" s="144">
        <v>25397</v>
      </c>
      <c r="AM256" s="144">
        <v>25341</v>
      </c>
      <c r="AN256" s="144">
        <v>24152</v>
      </c>
      <c r="AO256" s="144">
        <v>27400</v>
      </c>
      <c r="AP256" s="144">
        <v>25204</v>
      </c>
      <c r="AQ256" s="144">
        <v>19485</v>
      </c>
      <c r="AR256" s="144">
        <v>17195</v>
      </c>
      <c r="AS256" s="144"/>
      <c r="AT256" s="144"/>
      <c r="AU256" s="144"/>
      <c r="AV256" s="144"/>
      <c r="AW256" s="144"/>
      <c r="AX256" s="144"/>
      <c r="AY256" s="144"/>
      <c r="AZ256" s="144"/>
      <c r="BA256" s="144"/>
      <c r="BB256" s="144"/>
      <c r="BC256" s="144"/>
      <c r="BD256" s="144"/>
      <c r="BE256" s="144"/>
      <c r="BF256" s="144"/>
    </row>
    <row r="257" spans="1:58" hidden="1">
      <c r="A257" s="143" t="s">
        <v>914</v>
      </c>
      <c r="B257" s="143" t="s">
        <v>941</v>
      </c>
      <c r="C257" s="144">
        <v>30</v>
      </c>
      <c r="D257" s="144">
        <v>44</v>
      </c>
      <c r="E257" s="144">
        <v>39</v>
      </c>
      <c r="F257" s="144">
        <v>50</v>
      </c>
      <c r="G257" s="144">
        <v>49</v>
      </c>
      <c r="H257" s="144">
        <v>48</v>
      </c>
      <c r="I257" s="144">
        <v>50</v>
      </c>
      <c r="J257" s="144">
        <v>53</v>
      </c>
      <c r="K257" s="144">
        <v>56</v>
      </c>
      <c r="L257" s="144">
        <v>58</v>
      </c>
      <c r="M257" s="144">
        <v>59</v>
      </c>
      <c r="N257" s="144">
        <v>76</v>
      </c>
      <c r="O257" s="144">
        <v>73</v>
      </c>
      <c r="P257" s="144">
        <v>59</v>
      </c>
      <c r="Q257" s="145">
        <v>135.1</v>
      </c>
      <c r="R257" s="145">
        <v>166.09</v>
      </c>
      <c r="S257" s="145">
        <v>166.79</v>
      </c>
      <c r="T257" s="145">
        <v>162</v>
      </c>
      <c r="U257" s="145">
        <v>167</v>
      </c>
      <c r="V257" s="145">
        <v>161.54</v>
      </c>
      <c r="W257" s="145">
        <v>175.66</v>
      </c>
      <c r="X257" s="145">
        <v>177.83</v>
      </c>
      <c r="Y257" s="145">
        <v>172</v>
      </c>
      <c r="Z257" s="145">
        <v>180.33</v>
      </c>
      <c r="AA257" s="145">
        <v>148.02000000000001</v>
      </c>
      <c r="AB257" s="145">
        <v>161.75</v>
      </c>
      <c r="AC257" s="145">
        <v>154.11000000000001</v>
      </c>
      <c r="AD257" s="145">
        <v>142.1</v>
      </c>
      <c r="AE257" s="144">
        <v>4053</v>
      </c>
      <c r="AF257" s="144">
        <v>7308</v>
      </c>
      <c r="AG257" s="144">
        <v>6505</v>
      </c>
      <c r="AH257" s="144">
        <v>8100</v>
      </c>
      <c r="AI257" s="144">
        <v>8183</v>
      </c>
      <c r="AJ257" s="144">
        <v>7754</v>
      </c>
      <c r="AK257" s="144">
        <v>8783</v>
      </c>
      <c r="AL257" s="144">
        <v>9425</v>
      </c>
      <c r="AM257" s="144">
        <v>9632</v>
      </c>
      <c r="AN257" s="144">
        <v>10459</v>
      </c>
      <c r="AO257" s="144">
        <v>8733</v>
      </c>
      <c r="AP257" s="144">
        <v>12293</v>
      </c>
      <c r="AQ257" s="144">
        <v>11250</v>
      </c>
      <c r="AR257" s="144">
        <v>8384</v>
      </c>
      <c r="AS257" s="144"/>
      <c r="AT257" s="144"/>
      <c r="AU257" s="144"/>
      <c r="AV257" s="144"/>
      <c r="AW257" s="144"/>
      <c r="AX257" s="144"/>
      <c r="AY257" s="144"/>
      <c r="AZ257" s="144"/>
      <c r="BA257" s="144"/>
      <c r="BB257" s="144"/>
      <c r="BC257" s="144"/>
      <c r="BD257" s="144"/>
      <c r="BE257" s="144"/>
      <c r="BF257" s="144"/>
    </row>
    <row r="258" spans="1:58" hidden="1">
      <c r="A258" s="143" t="s">
        <v>914</v>
      </c>
      <c r="B258" s="143" t="s">
        <v>942</v>
      </c>
      <c r="C258" s="144">
        <v>1335</v>
      </c>
      <c r="D258" s="144">
        <v>1356</v>
      </c>
      <c r="E258" s="144">
        <v>1365</v>
      </c>
      <c r="F258" s="144">
        <v>1394</v>
      </c>
      <c r="G258" s="144">
        <v>1318</v>
      </c>
      <c r="H258" s="144">
        <v>1196</v>
      </c>
      <c r="I258" s="144">
        <v>1201</v>
      </c>
      <c r="J258" s="144">
        <v>1212</v>
      </c>
      <c r="K258" s="144">
        <v>1218</v>
      </c>
      <c r="L258" s="144">
        <v>1237</v>
      </c>
      <c r="M258" s="144">
        <v>1250</v>
      </c>
      <c r="N258" s="144">
        <v>1333</v>
      </c>
      <c r="O258" s="144">
        <v>1262</v>
      </c>
      <c r="P258" s="144">
        <v>1221</v>
      </c>
      <c r="Q258" s="145">
        <v>329.8</v>
      </c>
      <c r="R258" s="145">
        <v>354.8</v>
      </c>
      <c r="S258" s="145">
        <v>297.18</v>
      </c>
      <c r="T258" s="145">
        <v>334.67</v>
      </c>
      <c r="U258" s="145">
        <v>335.68</v>
      </c>
      <c r="V258" s="145">
        <v>377.92</v>
      </c>
      <c r="W258" s="145">
        <v>353.03</v>
      </c>
      <c r="X258" s="145">
        <v>376.46</v>
      </c>
      <c r="Y258" s="145">
        <v>364.46</v>
      </c>
      <c r="Z258" s="145">
        <v>332.93</v>
      </c>
      <c r="AA258" s="145">
        <v>353.07</v>
      </c>
      <c r="AB258" s="145">
        <v>349.58</v>
      </c>
      <c r="AC258" s="145">
        <v>314.72000000000003</v>
      </c>
      <c r="AD258" s="145">
        <v>358.34</v>
      </c>
      <c r="AE258" s="144">
        <v>440279</v>
      </c>
      <c r="AF258" s="144">
        <v>481104</v>
      </c>
      <c r="AG258" s="144">
        <v>405649</v>
      </c>
      <c r="AH258" s="144">
        <v>466533</v>
      </c>
      <c r="AI258" s="144">
        <v>442423</v>
      </c>
      <c r="AJ258" s="144">
        <v>451998</v>
      </c>
      <c r="AK258" s="144">
        <v>423986</v>
      </c>
      <c r="AL258" s="144">
        <v>456264</v>
      </c>
      <c r="AM258" s="144">
        <v>443910</v>
      </c>
      <c r="AN258" s="144">
        <v>411835</v>
      </c>
      <c r="AO258" s="144">
        <v>441337</v>
      </c>
      <c r="AP258" s="144">
        <v>465991</v>
      </c>
      <c r="AQ258" s="144">
        <v>397176</v>
      </c>
      <c r="AR258" s="144">
        <v>437535</v>
      </c>
      <c r="AS258" s="144"/>
      <c r="AT258" s="144"/>
      <c r="AU258" s="144"/>
      <c r="AV258" s="144"/>
      <c r="AW258" s="144"/>
      <c r="AX258" s="144"/>
      <c r="AY258" s="144"/>
      <c r="AZ258" s="144"/>
      <c r="BA258" s="144"/>
      <c r="BB258" s="144"/>
      <c r="BC258" s="144"/>
      <c r="BD258" s="144"/>
      <c r="BE258" s="144"/>
      <c r="BF258" s="144"/>
    </row>
    <row r="259" spans="1:58" hidden="1">
      <c r="A259" s="143" t="s">
        <v>914</v>
      </c>
      <c r="B259" s="143" t="s">
        <v>943</v>
      </c>
      <c r="C259" s="144">
        <v>627</v>
      </c>
      <c r="D259" s="144">
        <v>648</v>
      </c>
      <c r="E259" s="144">
        <v>516</v>
      </c>
      <c r="F259" s="144">
        <v>507</v>
      </c>
      <c r="G259" s="144">
        <v>475</v>
      </c>
      <c r="H259" s="144">
        <v>482</v>
      </c>
      <c r="I259" s="144">
        <v>524</v>
      </c>
      <c r="J259" s="144">
        <v>546</v>
      </c>
      <c r="K259" s="144">
        <v>551</v>
      </c>
      <c r="L259" s="144">
        <v>467</v>
      </c>
      <c r="M259" s="144">
        <v>493</v>
      </c>
      <c r="N259" s="144">
        <v>472</v>
      </c>
      <c r="O259" s="144">
        <v>451</v>
      </c>
      <c r="P259" s="144">
        <v>405</v>
      </c>
      <c r="Q259" s="145">
        <v>201.23</v>
      </c>
      <c r="R259" s="145">
        <v>181.04</v>
      </c>
      <c r="S259" s="145">
        <v>238.15</v>
      </c>
      <c r="T259" s="145">
        <v>236.96</v>
      </c>
      <c r="U259" s="145">
        <v>289.85000000000002</v>
      </c>
      <c r="V259" s="145">
        <v>253.25</v>
      </c>
      <c r="W259" s="145">
        <v>243.82</v>
      </c>
      <c r="X259" s="145">
        <v>264.64</v>
      </c>
      <c r="Y259" s="145">
        <v>263.08</v>
      </c>
      <c r="Z259" s="145">
        <v>285.41000000000003</v>
      </c>
      <c r="AA259" s="145">
        <v>217.81</v>
      </c>
      <c r="AB259" s="145">
        <v>248.44</v>
      </c>
      <c r="AC259" s="145">
        <v>264.77999999999997</v>
      </c>
      <c r="AD259" s="145">
        <v>294.14999999999998</v>
      </c>
      <c r="AE259" s="144">
        <v>126172</v>
      </c>
      <c r="AF259" s="144">
        <v>117313</v>
      </c>
      <c r="AG259" s="144">
        <v>122884</v>
      </c>
      <c r="AH259" s="144">
        <v>120137</v>
      </c>
      <c r="AI259" s="144">
        <v>137678</v>
      </c>
      <c r="AJ259" s="144">
        <v>122068</v>
      </c>
      <c r="AK259" s="144">
        <v>127761</v>
      </c>
      <c r="AL259" s="144">
        <v>144495</v>
      </c>
      <c r="AM259" s="144">
        <v>144958</v>
      </c>
      <c r="AN259" s="144">
        <v>133286</v>
      </c>
      <c r="AO259" s="144">
        <v>107382</v>
      </c>
      <c r="AP259" s="144">
        <v>117266</v>
      </c>
      <c r="AQ259" s="144">
        <v>119416</v>
      </c>
      <c r="AR259" s="144">
        <v>119131</v>
      </c>
      <c r="AS259" s="144"/>
      <c r="AT259" s="144"/>
      <c r="AU259" s="144"/>
      <c r="AV259" s="144"/>
      <c r="AW259" s="144"/>
      <c r="AX259" s="144"/>
      <c r="AY259" s="144"/>
      <c r="AZ259" s="144"/>
      <c r="BA259" s="144"/>
      <c r="BB259" s="144"/>
      <c r="BC259" s="144"/>
      <c r="BD259" s="144"/>
      <c r="BE259" s="144"/>
      <c r="BF259" s="144"/>
    </row>
    <row r="260" spans="1:58" hidden="1">
      <c r="A260" s="143" t="s">
        <v>914</v>
      </c>
      <c r="B260" s="143" t="s">
        <v>944</v>
      </c>
      <c r="C260" s="144">
        <v>96</v>
      </c>
      <c r="D260" s="144">
        <v>94</v>
      </c>
      <c r="E260" s="144">
        <v>103</v>
      </c>
      <c r="F260" s="144">
        <v>101</v>
      </c>
      <c r="G260" s="144">
        <v>126</v>
      </c>
      <c r="H260" s="144">
        <v>126</v>
      </c>
      <c r="I260" s="144">
        <v>126</v>
      </c>
      <c r="J260" s="144">
        <v>124</v>
      </c>
      <c r="K260" s="144">
        <v>121</v>
      </c>
      <c r="L260" s="144">
        <v>128</v>
      </c>
      <c r="M260" s="144">
        <v>126</v>
      </c>
      <c r="N260" s="144">
        <v>88</v>
      </c>
      <c r="O260" s="144">
        <v>94</v>
      </c>
      <c r="P260" s="144">
        <v>91</v>
      </c>
      <c r="Q260" s="145">
        <v>270.70999999999998</v>
      </c>
      <c r="R260" s="145">
        <v>286.86</v>
      </c>
      <c r="S260" s="145">
        <v>295.45999999999998</v>
      </c>
      <c r="T260" s="145">
        <v>275.25</v>
      </c>
      <c r="U260" s="145">
        <v>274.64</v>
      </c>
      <c r="V260" s="145">
        <v>321.39</v>
      </c>
      <c r="W260" s="145">
        <v>298.25</v>
      </c>
      <c r="X260" s="145">
        <v>304.39999999999998</v>
      </c>
      <c r="Y260" s="145">
        <v>315.27</v>
      </c>
      <c r="Z260" s="145">
        <v>283.62</v>
      </c>
      <c r="AA260" s="145">
        <v>229.06</v>
      </c>
      <c r="AB260" s="145">
        <v>321.08999999999997</v>
      </c>
      <c r="AC260" s="145">
        <v>330.95</v>
      </c>
      <c r="AD260" s="145">
        <v>369.22</v>
      </c>
      <c r="AE260" s="144">
        <v>25988</v>
      </c>
      <c r="AF260" s="144">
        <v>26965</v>
      </c>
      <c r="AG260" s="144">
        <v>30432</v>
      </c>
      <c r="AH260" s="144">
        <v>27800</v>
      </c>
      <c r="AI260" s="144">
        <v>34605</v>
      </c>
      <c r="AJ260" s="144">
        <v>40495</v>
      </c>
      <c r="AK260" s="144">
        <v>37579</v>
      </c>
      <c r="AL260" s="144">
        <v>37745</v>
      </c>
      <c r="AM260" s="144">
        <v>38148</v>
      </c>
      <c r="AN260" s="144">
        <v>36304</v>
      </c>
      <c r="AO260" s="144">
        <v>28862</v>
      </c>
      <c r="AP260" s="144">
        <v>28256</v>
      </c>
      <c r="AQ260" s="144">
        <v>31109</v>
      </c>
      <c r="AR260" s="144">
        <v>33599</v>
      </c>
      <c r="AS260" s="144"/>
      <c r="AT260" s="144"/>
      <c r="AU260" s="144"/>
      <c r="AV260" s="144"/>
      <c r="AW260" s="144"/>
      <c r="AX260" s="144"/>
      <c r="AY260" s="144"/>
      <c r="AZ260" s="144"/>
      <c r="BA260" s="144"/>
      <c r="BB260" s="144"/>
      <c r="BC260" s="144"/>
      <c r="BD260" s="144"/>
      <c r="BE260" s="144"/>
      <c r="BF260" s="144"/>
    </row>
    <row r="261" spans="1:58" hidden="1">
      <c r="A261" s="143" t="s">
        <v>914</v>
      </c>
      <c r="B261" s="143" t="s">
        <v>945</v>
      </c>
      <c r="C261" s="144">
        <v>8</v>
      </c>
      <c r="D261" s="144">
        <v>6</v>
      </c>
      <c r="E261" s="144">
        <v>7</v>
      </c>
      <c r="F261" s="144">
        <v>7</v>
      </c>
      <c r="G261" s="144">
        <v>7</v>
      </c>
      <c r="H261" s="144">
        <v>7</v>
      </c>
      <c r="I261" s="144">
        <v>7</v>
      </c>
      <c r="J261" s="144">
        <v>7</v>
      </c>
      <c r="K261" s="144">
        <v>7</v>
      </c>
      <c r="L261" s="144">
        <v>8</v>
      </c>
      <c r="M261" s="144">
        <v>10</v>
      </c>
      <c r="N261" s="144">
        <v>10</v>
      </c>
      <c r="O261" s="144">
        <v>10</v>
      </c>
      <c r="P261" s="144">
        <v>10</v>
      </c>
      <c r="Q261" s="145">
        <v>314.38</v>
      </c>
      <c r="R261" s="145">
        <v>317.5</v>
      </c>
      <c r="S261" s="145">
        <v>313.70999999999998</v>
      </c>
      <c r="T261" s="145">
        <v>326</v>
      </c>
      <c r="U261" s="145">
        <v>324.70999999999998</v>
      </c>
      <c r="V261" s="145">
        <v>320</v>
      </c>
      <c r="W261" s="145">
        <v>322.86</v>
      </c>
      <c r="X261" s="145">
        <v>322.14</v>
      </c>
      <c r="Y261" s="145">
        <v>322.14</v>
      </c>
      <c r="Z261" s="145">
        <v>313.38</v>
      </c>
      <c r="AA261" s="145">
        <v>308.89999999999998</v>
      </c>
      <c r="AB261" s="145">
        <v>299.5</v>
      </c>
      <c r="AC261" s="145">
        <v>298.2</v>
      </c>
      <c r="AD261" s="145">
        <v>305.3</v>
      </c>
      <c r="AE261" s="144">
        <v>2515</v>
      </c>
      <c r="AF261" s="144">
        <v>1905</v>
      </c>
      <c r="AG261" s="144">
        <v>2196</v>
      </c>
      <c r="AH261" s="144">
        <v>2282</v>
      </c>
      <c r="AI261" s="144">
        <v>2273</v>
      </c>
      <c r="AJ261" s="144">
        <v>2240</v>
      </c>
      <c r="AK261" s="144">
        <v>2260</v>
      </c>
      <c r="AL261" s="144">
        <v>2255</v>
      </c>
      <c r="AM261" s="144">
        <v>2255</v>
      </c>
      <c r="AN261" s="144">
        <v>2507</v>
      </c>
      <c r="AO261" s="144">
        <v>3089</v>
      </c>
      <c r="AP261" s="144">
        <v>2995</v>
      </c>
      <c r="AQ261" s="144">
        <v>2982</v>
      </c>
      <c r="AR261" s="144">
        <v>3053</v>
      </c>
      <c r="AS261" s="144"/>
      <c r="AT261" s="144"/>
      <c r="AU261" s="144"/>
      <c r="AV261" s="144"/>
      <c r="AW261" s="144"/>
      <c r="AX261" s="144"/>
      <c r="AY261" s="144"/>
      <c r="AZ261" s="144"/>
      <c r="BA261" s="144"/>
      <c r="BB261" s="144"/>
      <c r="BC261" s="144"/>
      <c r="BD261" s="144"/>
      <c r="BE261" s="144"/>
      <c r="BF261" s="144"/>
    </row>
    <row r="262" spans="1:58" hidden="1">
      <c r="A262" s="143" t="s">
        <v>914</v>
      </c>
      <c r="B262" s="143" t="s">
        <v>946</v>
      </c>
      <c r="C262" s="144">
        <v>101</v>
      </c>
      <c r="D262" s="144">
        <v>101</v>
      </c>
      <c r="E262" s="144">
        <v>96</v>
      </c>
      <c r="F262" s="144">
        <v>98</v>
      </c>
      <c r="G262" s="144">
        <v>95</v>
      </c>
      <c r="H262" s="144">
        <v>97</v>
      </c>
      <c r="I262" s="144">
        <v>100</v>
      </c>
      <c r="J262" s="144">
        <v>89</v>
      </c>
      <c r="K262" s="144">
        <v>88</v>
      </c>
      <c r="L262" s="144">
        <v>88</v>
      </c>
      <c r="M262" s="144">
        <v>89</v>
      </c>
      <c r="N262" s="144">
        <v>86</v>
      </c>
      <c r="O262" s="144">
        <v>86</v>
      </c>
      <c r="P262" s="144">
        <v>86</v>
      </c>
      <c r="Q262" s="145">
        <v>79.27</v>
      </c>
      <c r="R262" s="145">
        <v>85.12</v>
      </c>
      <c r="S262" s="145">
        <v>80.849999999999994</v>
      </c>
      <c r="T262" s="145">
        <v>86.36</v>
      </c>
      <c r="U262" s="145">
        <v>88.92</v>
      </c>
      <c r="V262" s="145">
        <v>86.78</v>
      </c>
      <c r="W262" s="145">
        <v>84.05</v>
      </c>
      <c r="X262" s="145">
        <v>87.73</v>
      </c>
      <c r="Y262" s="145">
        <v>85.93</v>
      </c>
      <c r="Z262" s="145">
        <v>83.68</v>
      </c>
      <c r="AA262" s="145">
        <v>86.21</v>
      </c>
      <c r="AB262" s="145">
        <v>82.51</v>
      </c>
      <c r="AC262" s="145">
        <v>99.99</v>
      </c>
      <c r="AD262" s="145">
        <v>90.02</v>
      </c>
      <c r="AE262" s="144">
        <v>8006</v>
      </c>
      <c r="AF262" s="144">
        <v>8597</v>
      </c>
      <c r="AG262" s="144">
        <v>7762</v>
      </c>
      <c r="AH262" s="144">
        <v>8463</v>
      </c>
      <c r="AI262" s="144">
        <v>8447</v>
      </c>
      <c r="AJ262" s="144">
        <v>8418</v>
      </c>
      <c r="AK262" s="144">
        <v>8405</v>
      </c>
      <c r="AL262" s="144">
        <v>7808</v>
      </c>
      <c r="AM262" s="144">
        <v>7562</v>
      </c>
      <c r="AN262" s="144">
        <v>7364</v>
      </c>
      <c r="AO262" s="144">
        <v>7673</v>
      </c>
      <c r="AP262" s="144">
        <v>7096</v>
      </c>
      <c r="AQ262" s="144">
        <v>8599</v>
      </c>
      <c r="AR262" s="144">
        <v>7742</v>
      </c>
      <c r="AS262" s="144"/>
      <c r="AT262" s="144"/>
      <c r="AU262" s="144"/>
      <c r="AV262" s="144"/>
      <c r="AW262" s="144"/>
      <c r="AX262" s="144"/>
      <c r="AY262" s="144"/>
      <c r="AZ262" s="144"/>
      <c r="BA262" s="144"/>
      <c r="BB262" s="144"/>
      <c r="BC262" s="144"/>
      <c r="BD262" s="144"/>
      <c r="BE262" s="144"/>
      <c r="BF262" s="144"/>
    </row>
    <row r="263" spans="1:58" hidden="1">
      <c r="A263" s="143" t="s">
        <v>914</v>
      </c>
      <c r="B263" s="143" t="s">
        <v>947</v>
      </c>
      <c r="C263" s="144">
        <v>325</v>
      </c>
      <c r="D263" s="144">
        <v>355</v>
      </c>
      <c r="E263" s="144">
        <v>336</v>
      </c>
      <c r="F263" s="144">
        <v>337</v>
      </c>
      <c r="G263" s="144">
        <v>340</v>
      </c>
      <c r="H263" s="144">
        <v>383</v>
      </c>
      <c r="I263" s="144">
        <v>445</v>
      </c>
      <c r="J263" s="144">
        <v>438</v>
      </c>
      <c r="K263" s="144">
        <v>437</v>
      </c>
      <c r="L263" s="144">
        <v>432</v>
      </c>
      <c r="M263" s="144">
        <v>429</v>
      </c>
      <c r="N263" s="144">
        <v>370</v>
      </c>
      <c r="O263" s="144">
        <v>416</v>
      </c>
      <c r="P263" s="144">
        <v>389</v>
      </c>
      <c r="Q263" s="145">
        <v>186.04</v>
      </c>
      <c r="R263" s="145">
        <v>164.81</v>
      </c>
      <c r="S263" s="145">
        <v>171.24</v>
      </c>
      <c r="T263" s="145">
        <v>180.13</v>
      </c>
      <c r="U263" s="145">
        <v>180.52</v>
      </c>
      <c r="V263" s="145">
        <v>126.86</v>
      </c>
      <c r="W263" s="145">
        <v>125.17</v>
      </c>
      <c r="X263" s="145">
        <v>144.44999999999999</v>
      </c>
      <c r="Y263" s="145">
        <v>133.58000000000001</v>
      </c>
      <c r="Z263" s="145">
        <v>136.33000000000001</v>
      </c>
      <c r="AA263" s="145">
        <v>133.86000000000001</v>
      </c>
      <c r="AB263" s="145">
        <v>158.96</v>
      </c>
      <c r="AC263" s="145">
        <v>158.5</v>
      </c>
      <c r="AD263" s="145">
        <v>161.76</v>
      </c>
      <c r="AE263" s="144">
        <v>60464</v>
      </c>
      <c r="AF263" s="144">
        <v>58506</v>
      </c>
      <c r="AG263" s="144">
        <v>57536</v>
      </c>
      <c r="AH263" s="144">
        <v>60704</v>
      </c>
      <c r="AI263" s="144">
        <v>61378</v>
      </c>
      <c r="AJ263" s="144">
        <v>48589</v>
      </c>
      <c r="AK263" s="144">
        <v>55700</v>
      </c>
      <c r="AL263" s="144">
        <v>63270</v>
      </c>
      <c r="AM263" s="144">
        <v>58375</v>
      </c>
      <c r="AN263" s="144">
        <v>58896</v>
      </c>
      <c r="AO263" s="144">
        <v>57427</v>
      </c>
      <c r="AP263" s="144">
        <v>58814</v>
      </c>
      <c r="AQ263" s="144">
        <v>65936</v>
      </c>
      <c r="AR263" s="144">
        <v>62925</v>
      </c>
      <c r="AS263" s="144"/>
      <c r="AT263" s="144"/>
      <c r="AU263" s="144"/>
      <c r="AV263" s="144"/>
      <c r="AW263" s="144"/>
      <c r="AX263" s="144"/>
      <c r="AY263" s="144"/>
      <c r="AZ263" s="144"/>
      <c r="BA263" s="144"/>
      <c r="BB263" s="144"/>
      <c r="BC263" s="144"/>
      <c r="BD263" s="144"/>
      <c r="BE263" s="144"/>
      <c r="BF263" s="144"/>
    </row>
    <row r="264" spans="1:58" hidden="1">
      <c r="A264" s="143" t="s">
        <v>914</v>
      </c>
      <c r="B264" s="143" t="s">
        <v>948</v>
      </c>
      <c r="C264" s="144">
        <v>7</v>
      </c>
      <c r="D264" s="144">
        <v>11</v>
      </c>
      <c r="E264" s="144">
        <v>13</v>
      </c>
      <c r="F264" s="144">
        <v>16</v>
      </c>
      <c r="G264" s="144">
        <v>19</v>
      </c>
      <c r="H264" s="144">
        <v>23</v>
      </c>
      <c r="I264" s="144">
        <v>24</v>
      </c>
      <c r="J264" s="144">
        <v>28</v>
      </c>
      <c r="K264" s="144">
        <v>30</v>
      </c>
      <c r="L264" s="144">
        <v>33</v>
      </c>
      <c r="M264" s="144">
        <v>37</v>
      </c>
      <c r="N264" s="144">
        <v>37</v>
      </c>
      <c r="O264" s="144">
        <v>37</v>
      </c>
      <c r="P264" s="144">
        <v>37</v>
      </c>
      <c r="Q264" s="145">
        <v>236</v>
      </c>
      <c r="R264" s="145">
        <v>222</v>
      </c>
      <c r="S264" s="145">
        <v>218.69</v>
      </c>
      <c r="T264" s="145">
        <v>232.19</v>
      </c>
      <c r="U264" s="145">
        <v>255.74</v>
      </c>
      <c r="V264" s="145">
        <v>256.52</v>
      </c>
      <c r="W264" s="145">
        <v>268.83</v>
      </c>
      <c r="X264" s="145">
        <v>269.04000000000002</v>
      </c>
      <c r="Y264" s="145">
        <v>276.10000000000002</v>
      </c>
      <c r="Z264" s="145">
        <v>213.55</v>
      </c>
      <c r="AA264" s="145">
        <v>219.03</v>
      </c>
      <c r="AB264" s="145">
        <v>206.86</v>
      </c>
      <c r="AC264" s="145">
        <v>198.32</v>
      </c>
      <c r="AD264" s="145">
        <v>210.14</v>
      </c>
      <c r="AE264" s="144">
        <v>1652</v>
      </c>
      <c r="AF264" s="144">
        <v>2442</v>
      </c>
      <c r="AG264" s="144">
        <v>2843</v>
      </c>
      <c r="AH264" s="144">
        <v>3715</v>
      </c>
      <c r="AI264" s="144">
        <v>4859</v>
      </c>
      <c r="AJ264" s="144">
        <v>5900</v>
      </c>
      <c r="AK264" s="144">
        <v>6452</v>
      </c>
      <c r="AL264" s="144">
        <v>7533</v>
      </c>
      <c r="AM264" s="144">
        <v>8283</v>
      </c>
      <c r="AN264" s="144">
        <v>7047</v>
      </c>
      <c r="AO264" s="144">
        <v>8104</v>
      </c>
      <c r="AP264" s="144">
        <v>7654</v>
      </c>
      <c r="AQ264" s="144">
        <v>7338</v>
      </c>
      <c r="AR264" s="144">
        <v>7775</v>
      </c>
      <c r="AS264" s="144"/>
      <c r="AT264" s="144"/>
      <c r="AU264" s="144"/>
      <c r="AV264" s="144"/>
      <c r="AW264" s="144"/>
      <c r="AX264" s="144"/>
      <c r="AY264" s="144"/>
      <c r="AZ264" s="144"/>
      <c r="BA264" s="144"/>
      <c r="BB264" s="144"/>
      <c r="BC264" s="144"/>
      <c r="BD264" s="144"/>
      <c r="BE264" s="144"/>
      <c r="BF264" s="144"/>
    </row>
    <row r="265" spans="1:58" hidden="1">
      <c r="A265" s="143" t="s">
        <v>914</v>
      </c>
      <c r="B265" s="143" t="s">
        <v>949</v>
      </c>
      <c r="C265" s="144">
        <v>0</v>
      </c>
      <c r="D265" s="144">
        <v>0</v>
      </c>
      <c r="E265" s="144">
        <v>0</v>
      </c>
      <c r="F265" s="144">
        <v>0</v>
      </c>
      <c r="G265" s="144">
        <v>0</v>
      </c>
      <c r="H265" s="144">
        <v>0</v>
      </c>
      <c r="I265" s="144">
        <v>0</v>
      </c>
      <c r="J265" s="144">
        <v>0</v>
      </c>
      <c r="K265" s="144">
        <v>0</v>
      </c>
      <c r="L265" s="144">
        <v>0</v>
      </c>
      <c r="M265" s="144">
        <v>0</v>
      </c>
      <c r="N265" s="144">
        <v>0</v>
      </c>
      <c r="O265" s="144">
        <v>0</v>
      </c>
      <c r="P265" s="144">
        <v>0</v>
      </c>
      <c r="Q265" s="145"/>
      <c r="R265" s="145"/>
      <c r="S265" s="145"/>
      <c r="T265" s="145"/>
      <c r="U265" s="145"/>
      <c r="V265" s="145"/>
      <c r="W265" s="145"/>
      <c r="X265" s="145"/>
      <c r="Y265" s="145"/>
      <c r="Z265" s="145"/>
      <c r="AA265" s="145"/>
      <c r="AB265" s="145"/>
      <c r="AC265" s="145"/>
      <c r="AD265" s="145"/>
      <c r="AE265" s="144">
        <v>0</v>
      </c>
      <c r="AF265" s="144">
        <v>0</v>
      </c>
      <c r="AG265" s="144">
        <v>0</v>
      </c>
      <c r="AH265" s="144">
        <v>0</v>
      </c>
      <c r="AI265" s="144">
        <v>0</v>
      </c>
      <c r="AJ265" s="144">
        <v>0</v>
      </c>
      <c r="AK265" s="144">
        <v>0</v>
      </c>
      <c r="AL265" s="144">
        <v>0</v>
      </c>
      <c r="AM265" s="144">
        <v>0</v>
      </c>
      <c r="AN265" s="144">
        <v>0</v>
      </c>
      <c r="AO265" s="144">
        <v>0</v>
      </c>
      <c r="AP265" s="144">
        <v>0</v>
      </c>
      <c r="AQ265" s="144">
        <v>0</v>
      </c>
      <c r="AR265" s="144">
        <v>0</v>
      </c>
      <c r="AS265" s="144"/>
      <c r="AT265" s="144"/>
      <c r="AU265" s="144"/>
      <c r="AV265" s="144"/>
      <c r="AW265" s="144"/>
      <c r="AX265" s="144"/>
      <c r="AY265" s="144"/>
      <c r="AZ265" s="144"/>
      <c r="BA265" s="144"/>
      <c r="BB265" s="144"/>
      <c r="BC265" s="144"/>
      <c r="BD265" s="144"/>
      <c r="BE265" s="144"/>
      <c r="BF265" s="144"/>
    </row>
    <row r="266" spans="1:58" hidden="1">
      <c r="A266" s="143" t="s">
        <v>914</v>
      </c>
      <c r="B266" s="143" t="s">
        <v>950</v>
      </c>
      <c r="C266" s="144">
        <v>55</v>
      </c>
      <c r="D266" s="144">
        <v>67</v>
      </c>
      <c r="E266" s="144">
        <v>57</v>
      </c>
      <c r="F266" s="144">
        <v>54</v>
      </c>
      <c r="G266" s="144">
        <v>59</v>
      </c>
      <c r="H266" s="144">
        <v>63</v>
      </c>
      <c r="I266" s="144">
        <v>63</v>
      </c>
      <c r="J266" s="144">
        <v>65</v>
      </c>
      <c r="K266" s="144">
        <v>54</v>
      </c>
      <c r="L266" s="144">
        <v>50</v>
      </c>
      <c r="M266" s="144">
        <v>56</v>
      </c>
      <c r="N266" s="144">
        <v>56</v>
      </c>
      <c r="O266" s="144">
        <v>63</v>
      </c>
      <c r="P266" s="144">
        <v>67</v>
      </c>
      <c r="Q266" s="145">
        <v>137.49</v>
      </c>
      <c r="R266" s="145">
        <v>111.34</v>
      </c>
      <c r="S266" s="145">
        <v>69.11</v>
      </c>
      <c r="T266" s="145">
        <v>89.72</v>
      </c>
      <c r="U266" s="145">
        <v>89.49</v>
      </c>
      <c r="V266" s="145">
        <v>100.14</v>
      </c>
      <c r="W266" s="145">
        <v>100.76</v>
      </c>
      <c r="X266" s="145">
        <v>108.51</v>
      </c>
      <c r="Y266" s="145">
        <v>143.96</v>
      </c>
      <c r="Z266" s="145">
        <v>129.22</v>
      </c>
      <c r="AA266" s="145">
        <v>102.95</v>
      </c>
      <c r="AB266" s="145">
        <v>105.14</v>
      </c>
      <c r="AC266" s="145">
        <v>66.489999999999995</v>
      </c>
      <c r="AD266" s="145">
        <v>64.849999999999994</v>
      </c>
      <c r="AE266" s="144">
        <v>7562</v>
      </c>
      <c r="AF266" s="144">
        <v>7460</v>
      </c>
      <c r="AG266" s="144">
        <v>3939</v>
      </c>
      <c r="AH266" s="144">
        <v>4845</v>
      </c>
      <c r="AI266" s="144">
        <v>5280</v>
      </c>
      <c r="AJ266" s="144">
        <v>6309</v>
      </c>
      <c r="AK266" s="144">
        <v>6348</v>
      </c>
      <c r="AL266" s="144">
        <v>7053</v>
      </c>
      <c r="AM266" s="144">
        <v>7774</v>
      </c>
      <c r="AN266" s="144">
        <v>6461</v>
      </c>
      <c r="AO266" s="144">
        <v>5765</v>
      </c>
      <c r="AP266" s="144">
        <v>5888</v>
      </c>
      <c r="AQ266" s="144">
        <v>4189</v>
      </c>
      <c r="AR266" s="144">
        <v>4345</v>
      </c>
      <c r="AS266" s="144"/>
      <c r="AT266" s="144"/>
      <c r="AU266" s="144"/>
      <c r="AV266" s="144"/>
      <c r="AW266" s="144"/>
      <c r="AX266" s="144"/>
      <c r="AY266" s="144"/>
      <c r="AZ266" s="144"/>
      <c r="BA266" s="144"/>
      <c r="BB266" s="144"/>
      <c r="BC266" s="144"/>
      <c r="BD266" s="144"/>
      <c r="BE266" s="144"/>
      <c r="BF266" s="144"/>
    </row>
    <row r="267" spans="1:58" hidden="1">
      <c r="A267" s="143" t="s">
        <v>914</v>
      </c>
      <c r="B267" s="143" t="s">
        <v>951</v>
      </c>
      <c r="C267" s="144">
        <v>66</v>
      </c>
      <c r="D267" s="144">
        <v>61</v>
      </c>
      <c r="E267" s="144">
        <v>59</v>
      </c>
      <c r="F267" s="144">
        <v>58</v>
      </c>
      <c r="G267" s="144">
        <v>58</v>
      </c>
      <c r="H267" s="144">
        <v>61</v>
      </c>
      <c r="I267" s="144">
        <v>61</v>
      </c>
      <c r="J267" s="144">
        <v>57</v>
      </c>
      <c r="K267" s="144">
        <v>57</v>
      </c>
      <c r="L267" s="144">
        <v>58</v>
      </c>
      <c r="M267" s="144">
        <v>59</v>
      </c>
      <c r="N267" s="144">
        <v>50</v>
      </c>
      <c r="O267" s="144">
        <v>50</v>
      </c>
      <c r="P267" s="144">
        <v>47</v>
      </c>
      <c r="Q267" s="145">
        <v>72.89</v>
      </c>
      <c r="R267" s="145">
        <v>81.48</v>
      </c>
      <c r="S267" s="145">
        <v>80.78</v>
      </c>
      <c r="T267" s="145">
        <v>84.67</v>
      </c>
      <c r="U267" s="145">
        <v>88.52</v>
      </c>
      <c r="V267" s="145">
        <v>78.489999999999995</v>
      </c>
      <c r="W267" s="145">
        <v>94.44</v>
      </c>
      <c r="X267" s="145">
        <v>92.23</v>
      </c>
      <c r="Y267" s="145">
        <v>99.91</v>
      </c>
      <c r="Z267" s="145">
        <v>109.02</v>
      </c>
      <c r="AA267" s="145">
        <v>101.25</v>
      </c>
      <c r="AB267" s="145">
        <v>103.1</v>
      </c>
      <c r="AC267" s="145">
        <v>107.52</v>
      </c>
      <c r="AD267" s="145">
        <v>105.23</v>
      </c>
      <c r="AE267" s="144">
        <v>4811</v>
      </c>
      <c r="AF267" s="144">
        <v>4970</v>
      </c>
      <c r="AG267" s="144">
        <v>4766</v>
      </c>
      <c r="AH267" s="144">
        <v>4911</v>
      </c>
      <c r="AI267" s="144">
        <v>5134</v>
      </c>
      <c r="AJ267" s="144">
        <v>4788</v>
      </c>
      <c r="AK267" s="144">
        <v>5761</v>
      </c>
      <c r="AL267" s="144">
        <v>5257</v>
      </c>
      <c r="AM267" s="144">
        <v>5695</v>
      </c>
      <c r="AN267" s="144">
        <v>6323</v>
      </c>
      <c r="AO267" s="144">
        <v>5974</v>
      </c>
      <c r="AP267" s="144">
        <v>5155</v>
      </c>
      <c r="AQ267" s="144">
        <v>5376</v>
      </c>
      <c r="AR267" s="144">
        <v>4946</v>
      </c>
      <c r="AS267" s="144"/>
      <c r="AT267" s="144"/>
      <c r="AU267" s="144"/>
      <c r="AV267" s="144"/>
      <c r="AW267" s="144"/>
      <c r="AX267" s="144"/>
      <c r="AY267" s="144"/>
      <c r="AZ267" s="144"/>
      <c r="BA267" s="144"/>
      <c r="BB267" s="144"/>
      <c r="BC267" s="144"/>
      <c r="BD267" s="144"/>
      <c r="BE267" s="144"/>
      <c r="BF267" s="144"/>
    </row>
    <row r="268" spans="1:58" hidden="1">
      <c r="A268" s="143" t="s">
        <v>914</v>
      </c>
      <c r="B268" s="143" t="s">
        <v>952</v>
      </c>
      <c r="C268" s="144">
        <v>21</v>
      </c>
      <c r="D268" s="144">
        <v>20</v>
      </c>
      <c r="E268" s="144">
        <v>21</v>
      </c>
      <c r="F268" s="144">
        <v>20</v>
      </c>
      <c r="G268" s="144">
        <v>20</v>
      </c>
      <c r="H268" s="144">
        <v>21</v>
      </c>
      <c r="I268" s="144">
        <v>19</v>
      </c>
      <c r="J268" s="144">
        <v>19</v>
      </c>
      <c r="K268" s="144">
        <v>17</v>
      </c>
      <c r="L268" s="144">
        <v>17</v>
      </c>
      <c r="M268" s="144">
        <v>19</v>
      </c>
      <c r="N268" s="144">
        <v>19</v>
      </c>
      <c r="O268" s="144">
        <v>19</v>
      </c>
      <c r="P268" s="144">
        <v>19</v>
      </c>
      <c r="Q268" s="145">
        <v>170.9</v>
      </c>
      <c r="R268" s="145">
        <v>182.55</v>
      </c>
      <c r="S268" s="145">
        <v>193.38</v>
      </c>
      <c r="T268" s="145">
        <v>199.6</v>
      </c>
      <c r="U268" s="145">
        <v>211.45</v>
      </c>
      <c r="V268" s="145">
        <v>209.1</v>
      </c>
      <c r="W268" s="145">
        <v>209.42</v>
      </c>
      <c r="X268" s="145">
        <v>202.84</v>
      </c>
      <c r="Y268" s="145">
        <v>175.71</v>
      </c>
      <c r="Z268" s="145">
        <v>208</v>
      </c>
      <c r="AA268" s="145">
        <v>189.21</v>
      </c>
      <c r="AB268" s="145">
        <v>189.79</v>
      </c>
      <c r="AC268" s="145">
        <v>196.58</v>
      </c>
      <c r="AD268" s="145">
        <v>210.47</v>
      </c>
      <c r="AE268" s="144">
        <v>3589</v>
      </c>
      <c r="AF268" s="144">
        <v>3651</v>
      </c>
      <c r="AG268" s="144">
        <v>4061</v>
      </c>
      <c r="AH268" s="144">
        <v>3992</v>
      </c>
      <c r="AI268" s="144">
        <v>4229</v>
      </c>
      <c r="AJ268" s="144">
        <v>4391</v>
      </c>
      <c r="AK268" s="144">
        <v>3979</v>
      </c>
      <c r="AL268" s="144">
        <v>3854</v>
      </c>
      <c r="AM268" s="144">
        <v>2987</v>
      </c>
      <c r="AN268" s="144">
        <v>3536</v>
      </c>
      <c r="AO268" s="144">
        <v>3595</v>
      </c>
      <c r="AP268" s="144">
        <v>3606</v>
      </c>
      <c r="AQ268" s="144">
        <v>3735</v>
      </c>
      <c r="AR268" s="144">
        <v>3999</v>
      </c>
      <c r="AS268" s="144"/>
      <c r="AT268" s="144"/>
      <c r="AU268" s="144"/>
      <c r="AV268" s="144"/>
      <c r="AW268" s="144"/>
      <c r="AX268" s="144"/>
      <c r="AY268" s="144"/>
      <c r="AZ268" s="144"/>
      <c r="BA268" s="144"/>
      <c r="BB268" s="144"/>
      <c r="BC268" s="144"/>
      <c r="BD268" s="144"/>
      <c r="BE268" s="144"/>
      <c r="BF268" s="144"/>
    </row>
    <row r="269" spans="1:58" hidden="1">
      <c r="A269" s="143" t="s">
        <v>914</v>
      </c>
      <c r="B269" s="143" t="s">
        <v>953</v>
      </c>
      <c r="C269" s="144">
        <v>87</v>
      </c>
      <c r="D269" s="144">
        <v>81</v>
      </c>
      <c r="E269" s="144">
        <v>80</v>
      </c>
      <c r="F269" s="144">
        <v>78</v>
      </c>
      <c r="G269" s="144">
        <v>78</v>
      </c>
      <c r="H269" s="144">
        <v>82</v>
      </c>
      <c r="I269" s="144">
        <v>80</v>
      </c>
      <c r="J269" s="144">
        <v>76</v>
      </c>
      <c r="K269" s="144">
        <v>74</v>
      </c>
      <c r="L269" s="144">
        <v>75</v>
      </c>
      <c r="M269" s="144">
        <v>78</v>
      </c>
      <c r="N269" s="144">
        <v>69</v>
      </c>
      <c r="O269" s="144">
        <v>69</v>
      </c>
      <c r="P269" s="144">
        <v>66</v>
      </c>
      <c r="Q269" s="145">
        <v>96.55</v>
      </c>
      <c r="R269" s="145">
        <v>106.43</v>
      </c>
      <c r="S269" s="145">
        <v>110.34</v>
      </c>
      <c r="T269" s="145">
        <v>114.14</v>
      </c>
      <c r="U269" s="145">
        <v>120.04</v>
      </c>
      <c r="V269" s="145">
        <v>111.94</v>
      </c>
      <c r="W269" s="145">
        <v>121.75</v>
      </c>
      <c r="X269" s="145">
        <v>119.88</v>
      </c>
      <c r="Y269" s="145">
        <v>117.32</v>
      </c>
      <c r="Z269" s="145">
        <v>131.44999999999999</v>
      </c>
      <c r="AA269" s="145">
        <v>122.68</v>
      </c>
      <c r="AB269" s="145">
        <v>126.97</v>
      </c>
      <c r="AC269" s="145">
        <v>132.04</v>
      </c>
      <c r="AD269" s="145">
        <v>135.53</v>
      </c>
      <c r="AE269" s="144">
        <v>8400</v>
      </c>
      <c r="AF269" s="144">
        <v>8621</v>
      </c>
      <c r="AG269" s="144">
        <v>8827</v>
      </c>
      <c r="AH269" s="144">
        <v>8903</v>
      </c>
      <c r="AI269" s="144">
        <v>9363</v>
      </c>
      <c r="AJ269" s="144">
        <v>9179</v>
      </c>
      <c r="AK269" s="144">
        <v>9740</v>
      </c>
      <c r="AL269" s="144">
        <v>9111</v>
      </c>
      <c r="AM269" s="144">
        <v>8682</v>
      </c>
      <c r="AN269" s="144">
        <v>9859</v>
      </c>
      <c r="AO269" s="144">
        <v>9569</v>
      </c>
      <c r="AP269" s="144">
        <v>8761</v>
      </c>
      <c r="AQ269" s="144">
        <v>9111</v>
      </c>
      <c r="AR269" s="144">
        <v>8945</v>
      </c>
      <c r="AS269" s="144"/>
      <c r="AT269" s="144"/>
      <c r="AU269" s="144"/>
      <c r="AV269" s="144"/>
      <c r="AW269" s="144"/>
      <c r="AX269" s="144"/>
      <c r="AY269" s="144"/>
      <c r="AZ269" s="144"/>
      <c r="BA269" s="144"/>
      <c r="BB269" s="144"/>
      <c r="BC269" s="144"/>
      <c r="BD269" s="144"/>
      <c r="BE269" s="144"/>
      <c r="BF269" s="144"/>
    </row>
    <row r="270" spans="1:58" hidden="1">
      <c r="A270" s="143" t="s">
        <v>914</v>
      </c>
      <c r="B270" s="143" t="s">
        <v>954</v>
      </c>
      <c r="C270" s="144">
        <v>6</v>
      </c>
      <c r="D270" s="144">
        <v>10</v>
      </c>
      <c r="E270" s="144">
        <v>13</v>
      </c>
      <c r="F270" s="144">
        <v>18</v>
      </c>
      <c r="G270" s="144">
        <v>21</v>
      </c>
      <c r="H270" s="144">
        <v>26</v>
      </c>
      <c r="I270" s="144">
        <v>28</v>
      </c>
      <c r="J270" s="144">
        <v>32</v>
      </c>
      <c r="K270" s="144">
        <v>36</v>
      </c>
      <c r="L270" s="144">
        <v>40</v>
      </c>
      <c r="M270" s="144">
        <v>45</v>
      </c>
      <c r="N270" s="144">
        <v>45</v>
      </c>
      <c r="O270" s="144">
        <v>43</v>
      </c>
      <c r="P270" s="144">
        <v>43</v>
      </c>
      <c r="Q270" s="145">
        <v>326.33</v>
      </c>
      <c r="R270" s="145">
        <v>176.8</v>
      </c>
      <c r="S270" s="145">
        <v>198.15</v>
      </c>
      <c r="T270" s="145">
        <v>264</v>
      </c>
      <c r="U270" s="145">
        <v>310.29000000000002</v>
      </c>
      <c r="V270" s="145">
        <v>325.31</v>
      </c>
      <c r="W270" s="145">
        <v>328.32</v>
      </c>
      <c r="X270" s="145">
        <v>311.56</v>
      </c>
      <c r="Y270" s="145">
        <v>337.69</v>
      </c>
      <c r="Z270" s="145">
        <v>352.72</v>
      </c>
      <c r="AA270" s="145">
        <v>302.93</v>
      </c>
      <c r="AB270" s="145">
        <v>235.29</v>
      </c>
      <c r="AC270" s="145">
        <v>230.63</v>
      </c>
      <c r="AD270" s="145">
        <v>224.84</v>
      </c>
      <c r="AE270" s="144">
        <v>1958</v>
      </c>
      <c r="AF270" s="144">
        <v>1768</v>
      </c>
      <c r="AG270" s="144">
        <v>2576</v>
      </c>
      <c r="AH270" s="144">
        <v>4752</v>
      </c>
      <c r="AI270" s="144">
        <v>6516</v>
      </c>
      <c r="AJ270" s="144">
        <v>8458</v>
      </c>
      <c r="AK270" s="144">
        <v>9193</v>
      </c>
      <c r="AL270" s="144">
        <v>9970</v>
      </c>
      <c r="AM270" s="144">
        <v>12157</v>
      </c>
      <c r="AN270" s="144">
        <v>14109</v>
      </c>
      <c r="AO270" s="144">
        <v>13632</v>
      </c>
      <c r="AP270" s="144">
        <v>10588</v>
      </c>
      <c r="AQ270" s="144">
        <v>9917</v>
      </c>
      <c r="AR270" s="144">
        <v>9668</v>
      </c>
      <c r="AS270" s="144"/>
      <c r="AT270" s="144"/>
      <c r="AU270" s="144"/>
      <c r="AV270" s="144"/>
      <c r="AW270" s="144"/>
      <c r="AX270" s="144"/>
      <c r="AY270" s="144"/>
      <c r="AZ270" s="144"/>
      <c r="BA270" s="144"/>
      <c r="BB270" s="144"/>
      <c r="BC270" s="144"/>
      <c r="BD270" s="144"/>
      <c r="BE270" s="144"/>
      <c r="BF270" s="144"/>
    </row>
    <row r="271" spans="1:58" hidden="1">
      <c r="A271" s="143" t="s">
        <v>914</v>
      </c>
      <c r="B271" s="143" t="s">
        <v>955</v>
      </c>
      <c r="C271" s="144">
        <v>0</v>
      </c>
      <c r="D271" s="144">
        <v>0</v>
      </c>
      <c r="E271" s="144">
        <v>0</v>
      </c>
      <c r="F271" s="144">
        <v>0</v>
      </c>
      <c r="G271" s="144">
        <v>0</v>
      </c>
      <c r="H271" s="144">
        <v>0</v>
      </c>
      <c r="I271" s="144">
        <v>0</v>
      </c>
      <c r="J271" s="144">
        <v>0</v>
      </c>
      <c r="K271" s="144">
        <v>0</v>
      </c>
      <c r="L271" s="144">
        <v>0</v>
      </c>
      <c r="M271" s="144">
        <v>0</v>
      </c>
      <c r="N271" s="144">
        <v>0</v>
      </c>
      <c r="O271" s="144">
        <v>0</v>
      </c>
      <c r="P271" s="144">
        <v>0</v>
      </c>
      <c r="Q271" s="145"/>
      <c r="R271" s="145"/>
      <c r="S271" s="145"/>
      <c r="T271" s="145"/>
      <c r="U271" s="145"/>
      <c r="V271" s="145"/>
      <c r="W271" s="145"/>
      <c r="X271" s="145"/>
      <c r="Y271" s="145"/>
      <c r="Z271" s="145"/>
      <c r="AA271" s="145"/>
      <c r="AB271" s="145"/>
      <c r="AC271" s="145"/>
      <c r="AD271" s="145"/>
      <c r="AE271" s="144">
        <v>0</v>
      </c>
      <c r="AF271" s="144">
        <v>0</v>
      </c>
      <c r="AG271" s="144">
        <v>0</v>
      </c>
      <c r="AH271" s="144">
        <v>0</v>
      </c>
      <c r="AI271" s="144">
        <v>0</v>
      </c>
      <c r="AJ271" s="144">
        <v>0</v>
      </c>
      <c r="AK271" s="144">
        <v>0</v>
      </c>
      <c r="AL271" s="144">
        <v>0</v>
      </c>
      <c r="AM271" s="144">
        <v>0</v>
      </c>
      <c r="AN271" s="144">
        <v>0</v>
      </c>
      <c r="AO271" s="144">
        <v>0</v>
      </c>
      <c r="AP271" s="144">
        <v>0</v>
      </c>
      <c r="AQ271" s="144">
        <v>0</v>
      </c>
      <c r="AR271" s="144">
        <v>0</v>
      </c>
      <c r="AS271" s="144"/>
      <c r="AT271" s="144"/>
      <c r="AU271" s="144"/>
      <c r="AV271" s="144"/>
      <c r="AW271" s="144"/>
      <c r="AX271" s="144"/>
      <c r="AY271" s="144"/>
      <c r="AZ271" s="144"/>
      <c r="BA271" s="144"/>
      <c r="BB271" s="144"/>
      <c r="BC271" s="144"/>
      <c r="BD271" s="144"/>
      <c r="BE271" s="144"/>
      <c r="BF271" s="144"/>
    </row>
    <row r="272" spans="1:58" hidden="1">
      <c r="A272" s="143" t="s">
        <v>914</v>
      </c>
      <c r="B272" s="143" t="s">
        <v>956</v>
      </c>
      <c r="C272" s="144">
        <v>2</v>
      </c>
      <c r="D272" s="144">
        <v>2</v>
      </c>
      <c r="E272" s="144">
        <v>4</v>
      </c>
      <c r="F272" s="144">
        <v>4</v>
      </c>
      <c r="G272" s="144">
        <v>5</v>
      </c>
      <c r="H272" s="144">
        <v>6</v>
      </c>
      <c r="I272" s="144">
        <v>6</v>
      </c>
      <c r="J272" s="144">
        <v>7</v>
      </c>
      <c r="K272" s="144">
        <v>7</v>
      </c>
      <c r="L272" s="144">
        <v>9</v>
      </c>
      <c r="M272" s="144">
        <v>15</v>
      </c>
      <c r="N272" s="144">
        <v>12</v>
      </c>
      <c r="O272" s="144">
        <v>12</v>
      </c>
      <c r="P272" s="144">
        <v>12</v>
      </c>
      <c r="Q272" s="145">
        <v>372</v>
      </c>
      <c r="R272" s="145">
        <v>335.5</v>
      </c>
      <c r="S272" s="145">
        <v>316</v>
      </c>
      <c r="T272" s="145">
        <v>305</v>
      </c>
      <c r="U272" s="145">
        <v>267</v>
      </c>
      <c r="V272" s="145">
        <v>311.5</v>
      </c>
      <c r="W272" s="145">
        <v>357.5</v>
      </c>
      <c r="X272" s="145">
        <v>343.14</v>
      </c>
      <c r="Y272" s="145">
        <v>354.71</v>
      </c>
      <c r="Z272" s="145">
        <v>363.67</v>
      </c>
      <c r="AA272" s="145">
        <v>474.93</v>
      </c>
      <c r="AB272" s="145">
        <v>423.83</v>
      </c>
      <c r="AC272" s="145">
        <v>322.42</v>
      </c>
      <c r="AD272" s="145">
        <v>332.92</v>
      </c>
      <c r="AE272" s="144">
        <v>744</v>
      </c>
      <c r="AF272" s="144">
        <v>671</v>
      </c>
      <c r="AG272" s="144">
        <v>1264</v>
      </c>
      <c r="AH272" s="144">
        <v>1220</v>
      </c>
      <c r="AI272" s="144">
        <v>1335</v>
      </c>
      <c r="AJ272" s="144">
        <v>1869</v>
      </c>
      <c r="AK272" s="144">
        <v>2145</v>
      </c>
      <c r="AL272" s="144">
        <v>2402</v>
      </c>
      <c r="AM272" s="144">
        <v>2483</v>
      </c>
      <c r="AN272" s="144">
        <v>3273</v>
      </c>
      <c r="AO272" s="144">
        <v>7124</v>
      </c>
      <c r="AP272" s="144">
        <v>5086</v>
      </c>
      <c r="AQ272" s="144">
        <v>3869</v>
      </c>
      <c r="AR272" s="144">
        <v>3995</v>
      </c>
      <c r="AS272" s="144"/>
      <c r="AT272" s="144"/>
      <c r="AU272" s="144"/>
      <c r="AV272" s="144"/>
      <c r="AW272" s="144"/>
      <c r="AX272" s="144"/>
      <c r="AY272" s="144"/>
      <c r="AZ272" s="144"/>
      <c r="BA272" s="144"/>
      <c r="BB272" s="144"/>
      <c r="BC272" s="144"/>
      <c r="BD272" s="144"/>
      <c r="BE272" s="144"/>
      <c r="BF272" s="144"/>
    </row>
    <row r="273" spans="1:58" hidden="1">
      <c r="A273" s="143" t="s">
        <v>914</v>
      </c>
      <c r="B273" s="143" t="s">
        <v>957</v>
      </c>
      <c r="C273" s="144">
        <v>6</v>
      </c>
      <c r="D273" s="144">
        <v>6</v>
      </c>
      <c r="E273" s="144">
        <v>7</v>
      </c>
      <c r="F273" s="144">
        <v>7</v>
      </c>
      <c r="G273" s="144">
        <v>7</v>
      </c>
      <c r="H273" s="144">
        <v>8</v>
      </c>
      <c r="I273" s="144">
        <v>8</v>
      </c>
      <c r="J273" s="144">
        <v>8</v>
      </c>
      <c r="K273" s="144">
        <v>8</v>
      </c>
      <c r="L273" s="144">
        <v>9</v>
      </c>
      <c r="M273" s="144">
        <v>12</v>
      </c>
      <c r="N273" s="144">
        <v>12</v>
      </c>
      <c r="O273" s="144">
        <v>12</v>
      </c>
      <c r="P273" s="144">
        <v>12</v>
      </c>
      <c r="Q273" s="145">
        <v>1101</v>
      </c>
      <c r="R273" s="145">
        <v>1057</v>
      </c>
      <c r="S273" s="145">
        <v>1115.29</v>
      </c>
      <c r="T273" s="145">
        <v>1080.57</v>
      </c>
      <c r="U273" s="145">
        <v>1097.57</v>
      </c>
      <c r="V273" s="145">
        <v>1151.3800000000001</v>
      </c>
      <c r="W273" s="145">
        <v>1154.3800000000001</v>
      </c>
      <c r="X273" s="145">
        <v>1219.1199999999999</v>
      </c>
      <c r="Y273" s="145">
        <v>1135.3800000000001</v>
      </c>
      <c r="Z273" s="145">
        <v>1169.33</v>
      </c>
      <c r="AA273" s="145">
        <v>1320.08</v>
      </c>
      <c r="AB273" s="145">
        <v>1321.25</v>
      </c>
      <c r="AC273" s="145">
        <v>1162.5</v>
      </c>
      <c r="AD273" s="145">
        <v>1253.67</v>
      </c>
      <c r="AE273" s="144">
        <v>6606</v>
      </c>
      <c r="AF273" s="144">
        <v>6342</v>
      </c>
      <c r="AG273" s="144">
        <v>7807</v>
      </c>
      <c r="AH273" s="144">
        <v>7564</v>
      </c>
      <c r="AI273" s="144">
        <v>7683</v>
      </c>
      <c r="AJ273" s="144">
        <v>9211</v>
      </c>
      <c r="AK273" s="144">
        <v>9235</v>
      </c>
      <c r="AL273" s="144">
        <v>9753</v>
      </c>
      <c r="AM273" s="144">
        <v>9083</v>
      </c>
      <c r="AN273" s="144">
        <v>10524</v>
      </c>
      <c r="AO273" s="144">
        <v>15841</v>
      </c>
      <c r="AP273" s="144">
        <v>15855</v>
      </c>
      <c r="AQ273" s="144">
        <v>13950</v>
      </c>
      <c r="AR273" s="144">
        <v>15044</v>
      </c>
      <c r="AS273" s="144"/>
      <c r="AT273" s="144"/>
      <c r="AU273" s="144"/>
      <c r="AV273" s="144"/>
      <c r="AW273" s="144"/>
      <c r="AX273" s="144"/>
      <c r="AY273" s="144"/>
      <c r="AZ273" s="144"/>
      <c r="BA273" s="144"/>
      <c r="BB273" s="144"/>
      <c r="BC273" s="144"/>
      <c r="BD273" s="144"/>
      <c r="BE273" s="144"/>
      <c r="BF273" s="144"/>
    </row>
    <row r="274" spans="1:58" hidden="1">
      <c r="A274" s="143" t="s">
        <v>914</v>
      </c>
      <c r="B274" s="143" t="s">
        <v>958</v>
      </c>
      <c r="C274" s="144">
        <v>8</v>
      </c>
      <c r="D274" s="144">
        <v>8</v>
      </c>
      <c r="E274" s="144">
        <v>11</v>
      </c>
      <c r="F274" s="144">
        <v>11</v>
      </c>
      <c r="G274" s="144">
        <v>12</v>
      </c>
      <c r="H274" s="144">
        <v>14</v>
      </c>
      <c r="I274" s="144">
        <v>14</v>
      </c>
      <c r="J274" s="144">
        <v>15</v>
      </c>
      <c r="K274" s="144">
        <v>15</v>
      </c>
      <c r="L274" s="144">
        <v>18</v>
      </c>
      <c r="M274" s="144">
        <v>27</v>
      </c>
      <c r="N274" s="144">
        <v>24</v>
      </c>
      <c r="O274" s="144">
        <v>24</v>
      </c>
      <c r="P274" s="144">
        <v>24</v>
      </c>
      <c r="Q274" s="145">
        <v>918.75</v>
      </c>
      <c r="R274" s="145">
        <v>876.62</v>
      </c>
      <c r="S274" s="145">
        <v>824.64</v>
      </c>
      <c r="T274" s="145">
        <v>798.55</v>
      </c>
      <c r="U274" s="145">
        <v>751.5</v>
      </c>
      <c r="V274" s="145">
        <v>791.43</v>
      </c>
      <c r="W274" s="145">
        <v>812.86</v>
      </c>
      <c r="X274" s="145">
        <v>810.33</v>
      </c>
      <c r="Y274" s="145">
        <v>771.07</v>
      </c>
      <c r="Z274" s="145">
        <v>766.5</v>
      </c>
      <c r="AA274" s="145">
        <v>850.56</v>
      </c>
      <c r="AB274" s="145">
        <v>872.54</v>
      </c>
      <c r="AC274" s="145">
        <v>742.46</v>
      </c>
      <c r="AD274" s="145">
        <v>793.29</v>
      </c>
      <c r="AE274" s="144">
        <v>7350</v>
      </c>
      <c r="AF274" s="144">
        <v>7013</v>
      </c>
      <c r="AG274" s="144">
        <v>9071</v>
      </c>
      <c r="AH274" s="144">
        <v>8784</v>
      </c>
      <c r="AI274" s="144">
        <v>9018</v>
      </c>
      <c r="AJ274" s="144">
        <v>11080</v>
      </c>
      <c r="AK274" s="144">
        <v>11380</v>
      </c>
      <c r="AL274" s="144">
        <v>12155</v>
      </c>
      <c r="AM274" s="144">
        <v>11566</v>
      </c>
      <c r="AN274" s="144">
        <v>13797</v>
      </c>
      <c r="AO274" s="144">
        <v>22965</v>
      </c>
      <c r="AP274" s="144">
        <v>20941</v>
      </c>
      <c r="AQ274" s="144">
        <v>17819</v>
      </c>
      <c r="AR274" s="144">
        <v>19039</v>
      </c>
      <c r="AS274" s="144"/>
      <c r="AT274" s="144"/>
      <c r="AU274" s="144"/>
      <c r="AV274" s="144"/>
      <c r="AW274" s="144"/>
      <c r="AX274" s="144"/>
      <c r="AY274" s="144"/>
      <c r="AZ274" s="144"/>
      <c r="BA274" s="144"/>
      <c r="BB274" s="144"/>
      <c r="BC274" s="144"/>
      <c r="BD274" s="144"/>
      <c r="BE274" s="144"/>
      <c r="BF274" s="144"/>
    </row>
    <row r="275" spans="1:58" hidden="1">
      <c r="A275" s="143" t="s">
        <v>914</v>
      </c>
      <c r="B275" s="143" t="s">
        <v>959</v>
      </c>
      <c r="C275" s="144">
        <v>0</v>
      </c>
      <c r="D275" s="144">
        <v>0</v>
      </c>
      <c r="E275" s="144">
        <v>0</v>
      </c>
      <c r="F275" s="144">
        <v>0</v>
      </c>
      <c r="G275" s="144">
        <v>0</v>
      </c>
      <c r="H275" s="144">
        <v>0</v>
      </c>
      <c r="I275" s="144">
        <v>0</v>
      </c>
      <c r="J275" s="144">
        <v>0</v>
      </c>
      <c r="K275" s="144">
        <v>0</v>
      </c>
      <c r="L275" s="144">
        <v>0</v>
      </c>
      <c r="M275" s="144">
        <v>0</v>
      </c>
      <c r="N275" s="144">
        <v>0</v>
      </c>
      <c r="O275" s="144">
        <v>0</v>
      </c>
      <c r="P275" s="144">
        <v>0</v>
      </c>
      <c r="Q275" s="145"/>
      <c r="R275" s="145"/>
      <c r="S275" s="145"/>
      <c r="T275" s="145"/>
      <c r="U275" s="145"/>
      <c r="V275" s="145"/>
      <c r="W275" s="145"/>
      <c r="X275" s="145"/>
      <c r="Y275" s="145"/>
      <c r="Z275" s="145"/>
      <c r="AA275" s="145"/>
      <c r="AB275" s="145"/>
      <c r="AC275" s="145"/>
      <c r="AD275" s="145"/>
      <c r="AE275" s="144">
        <v>0</v>
      </c>
      <c r="AF275" s="144">
        <v>0</v>
      </c>
      <c r="AG275" s="144">
        <v>0</v>
      </c>
      <c r="AH275" s="144">
        <v>0</v>
      </c>
      <c r="AI275" s="144">
        <v>0</v>
      </c>
      <c r="AJ275" s="144">
        <v>0</v>
      </c>
      <c r="AK275" s="144">
        <v>0</v>
      </c>
      <c r="AL275" s="144">
        <v>0</v>
      </c>
      <c r="AM275" s="144">
        <v>0</v>
      </c>
      <c r="AN275" s="144">
        <v>0</v>
      </c>
      <c r="AO275" s="144">
        <v>0</v>
      </c>
      <c r="AP275" s="144">
        <v>0</v>
      </c>
      <c r="AQ275" s="144">
        <v>0</v>
      </c>
      <c r="AR275" s="144">
        <v>0</v>
      </c>
      <c r="AS275" s="144"/>
      <c r="AT275" s="144"/>
      <c r="AU275" s="144"/>
      <c r="AV275" s="144"/>
      <c r="AW275" s="144"/>
      <c r="AX275" s="144"/>
      <c r="AY275" s="144"/>
      <c r="AZ275" s="144"/>
      <c r="BA275" s="144"/>
      <c r="BB275" s="144"/>
      <c r="BC275" s="144"/>
      <c r="BD275" s="144"/>
      <c r="BE275" s="144"/>
      <c r="BF275" s="144"/>
    </row>
    <row r="276" spans="1:58" hidden="1">
      <c r="A276" s="143" t="s">
        <v>914</v>
      </c>
      <c r="B276" s="143" t="s">
        <v>960</v>
      </c>
      <c r="C276" s="144">
        <v>74</v>
      </c>
      <c r="D276" s="144">
        <v>77</v>
      </c>
      <c r="E276" s="144">
        <v>84</v>
      </c>
      <c r="F276" s="144">
        <v>97</v>
      </c>
      <c r="G276" s="144">
        <v>100</v>
      </c>
      <c r="H276" s="144">
        <v>102</v>
      </c>
      <c r="I276" s="144">
        <v>109</v>
      </c>
      <c r="J276" s="144">
        <v>116</v>
      </c>
      <c r="K276" s="144">
        <v>120</v>
      </c>
      <c r="L276" s="144">
        <v>132</v>
      </c>
      <c r="M276" s="144">
        <v>136</v>
      </c>
      <c r="N276" s="144">
        <v>128</v>
      </c>
      <c r="O276" s="144">
        <v>126</v>
      </c>
      <c r="P276" s="144">
        <v>128</v>
      </c>
      <c r="Q276" s="145">
        <v>371.65</v>
      </c>
      <c r="R276" s="145">
        <v>384.25</v>
      </c>
      <c r="S276" s="145">
        <v>377.82</v>
      </c>
      <c r="T276" s="145">
        <v>400.28</v>
      </c>
      <c r="U276" s="145">
        <v>408.89</v>
      </c>
      <c r="V276" s="145">
        <v>395.62</v>
      </c>
      <c r="W276" s="145">
        <v>432.67</v>
      </c>
      <c r="X276" s="145">
        <v>438.92</v>
      </c>
      <c r="Y276" s="145">
        <v>416.74</v>
      </c>
      <c r="Z276" s="145">
        <v>404.92</v>
      </c>
      <c r="AA276" s="145">
        <v>424.04</v>
      </c>
      <c r="AB276" s="145">
        <v>434.06</v>
      </c>
      <c r="AC276" s="145">
        <v>381.4</v>
      </c>
      <c r="AD276" s="145">
        <v>375.54</v>
      </c>
      <c r="AE276" s="144">
        <v>27502</v>
      </c>
      <c r="AF276" s="144">
        <v>29587</v>
      </c>
      <c r="AG276" s="144">
        <v>31737</v>
      </c>
      <c r="AH276" s="144">
        <v>38827</v>
      </c>
      <c r="AI276" s="144">
        <v>40889</v>
      </c>
      <c r="AJ276" s="144">
        <v>40353</v>
      </c>
      <c r="AK276" s="144">
        <v>47161</v>
      </c>
      <c r="AL276" s="144">
        <v>50915</v>
      </c>
      <c r="AM276" s="144">
        <v>50009</v>
      </c>
      <c r="AN276" s="144">
        <v>53450</v>
      </c>
      <c r="AO276" s="144">
        <v>57670</v>
      </c>
      <c r="AP276" s="144">
        <v>55560</v>
      </c>
      <c r="AQ276" s="144">
        <v>48056</v>
      </c>
      <c r="AR276" s="144">
        <v>48069</v>
      </c>
      <c r="AS276" s="144"/>
      <c r="AT276" s="144"/>
      <c r="AU276" s="144"/>
      <c r="AV276" s="144"/>
      <c r="AW276" s="144"/>
      <c r="AX276" s="144"/>
      <c r="AY276" s="144"/>
      <c r="AZ276" s="144"/>
      <c r="BA276" s="144"/>
      <c r="BB276" s="144"/>
      <c r="BC276" s="144"/>
      <c r="BD276" s="144"/>
      <c r="BE276" s="144"/>
      <c r="BF276" s="144"/>
    </row>
    <row r="277" spans="1:58" hidden="1">
      <c r="A277" s="143" t="s">
        <v>914</v>
      </c>
      <c r="B277" s="143" t="s">
        <v>961</v>
      </c>
      <c r="C277" s="144">
        <v>0</v>
      </c>
      <c r="D277" s="144">
        <v>0</v>
      </c>
      <c r="E277" s="144">
        <v>0</v>
      </c>
      <c r="F277" s="144">
        <v>0</v>
      </c>
      <c r="G277" s="144">
        <v>0</v>
      </c>
      <c r="H277" s="144">
        <v>0</v>
      </c>
      <c r="I277" s="144">
        <v>0</v>
      </c>
      <c r="J277" s="144">
        <v>0</v>
      </c>
      <c r="K277" s="144">
        <v>0</v>
      </c>
      <c r="L277" s="144">
        <v>0</v>
      </c>
      <c r="M277" s="144">
        <v>0</v>
      </c>
      <c r="N277" s="144">
        <v>0</v>
      </c>
      <c r="O277" s="144">
        <v>0</v>
      </c>
      <c r="P277" s="144">
        <v>0</v>
      </c>
      <c r="Q277" s="145"/>
      <c r="R277" s="145"/>
      <c r="S277" s="145"/>
      <c r="T277" s="145"/>
      <c r="U277" s="145"/>
      <c r="V277" s="145"/>
      <c r="W277" s="145"/>
      <c r="X277" s="145"/>
      <c r="Y277" s="145"/>
      <c r="Z277" s="145"/>
      <c r="AA277" s="145"/>
      <c r="AB277" s="145"/>
      <c r="AC277" s="145"/>
      <c r="AD277" s="145"/>
      <c r="AE277" s="144">
        <v>0</v>
      </c>
      <c r="AF277" s="144">
        <v>0</v>
      </c>
      <c r="AG277" s="144">
        <v>0</v>
      </c>
      <c r="AH277" s="144">
        <v>0</v>
      </c>
      <c r="AI277" s="144">
        <v>0</v>
      </c>
      <c r="AJ277" s="144">
        <v>0</v>
      </c>
      <c r="AK277" s="144">
        <v>0</v>
      </c>
      <c r="AL277" s="144">
        <v>0</v>
      </c>
      <c r="AM277" s="144">
        <v>0</v>
      </c>
      <c r="AN277" s="144">
        <v>0</v>
      </c>
      <c r="AO277" s="144">
        <v>0</v>
      </c>
      <c r="AP277" s="144">
        <v>0</v>
      </c>
      <c r="AQ277" s="144">
        <v>0</v>
      </c>
      <c r="AR277" s="144">
        <v>0</v>
      </c>
      <c r="AS277" s="144"/>
      <c r="AT277" s="144"/>
      <c r="AU277" s="144"/>
      <c r="AV277" s="144"/>
      <c r="AW277" s="144"/>
      <c r="AX277" s="144"/>
      <c r="AY277" s="144"/>
      <c r="AZ277" s="144"/>
      <c r="BA277" s="144"/>
      <c r="BB277" s="144"/>
      <c r="BC277" s="144"/>
      <c r="BD277" s="144"/>
      <c r="BE277" s="144"/>
      <c r="BF277" s="144"/>
    </row>
    <row r="278" spans="1:58" hidden="1">
      <c r="A278" s="143" t="s">
        <v>914</v>
      </c>
      <c r="B278" s="143" t="s">
        <v>962</v>
      </c>
      <c r="C278" s="144">
        <v>1</v>
      </c>
      <c r="D278" s="144">
        <v>1</v>
      </c>
      <c r="E278" s="144">
        <v>1</v>
      </c>
      <c r="F278" s="144">
        <v>1</v>
      </c>
      <c r="G278" s="144">
        <v>1</v>
      </c>
      <c r="H278" s="144">
        <v>1</v>
      </c>
      <c r="I278" s="144">
        <v>1</v>
      </c>
      <c r="J278" s="144">
        <v>1</v>
      </c>
      <c r="K278" s="144">
        <v>1</v>
      </c>
      <c r="L278" s="144">
        <v>1</v>
      </c>
      <c r="M278" s="144">
        <v>4</v>
      </c>
      <c r="N278" s="144">
        <v>4</v>
      </c>
      <c r="O278" s="144">
        <v>4</v>
      </c>
      <c r="P278" s="144">
        <v>4</v>
      </c>
      <c r="Q278" s="145">
        <v>140</v>
      </c>
      <c r="R278" s="145">
        <v>133</v>
      </c>
      <c r="S278" s="145">
        <v>142</v>
      </c>
      <c r="T278" s="145">
        <v>127</v>
      </c>
      <c r="U278" s="145">
        <v>121</v>
      </c>
      <c r="V278" s="145">
        <v>134</v>
      </c>
      <c r="W278" s="145">
        <v>126</v>
      </c>
      <c r="X278" s="145">
        <v>142</v>
      </c>
      <c r="Y278" s="145">
        <v>126</v>
      </c>
      <c r="Z278" s="145">
        <v>122</v>
      </c>
      <c r="AA278" s="145">
        <v>204</v>
      </c>
      <c r="AB278" s="145">
        <v>188</v>
      </c>
      <c r="AC278" s="145">
        <v>219</v>
      </c>
      <c r="AD278" s="145">
        <v>230</v>
      </c>
      <c r="AE278" s="144">
        <v>140</v>
      </c>
      <c r="AF278" s="144">
        <v>133</v>
      </c>
      <c r="AG278" s="144">
        <v>142</v>
      </c>
      <c r="AH278" s="144">
        <v>127</v>
      </c>
      <c r="AI278" s="144">
        <v>121</v>
      </c>
      <c r="AJ278" s="144">
        <v>134</v>
      </c>
      <c r="AK278" s="144">
        <v>126</v>
      </c>
      <c r="AL278" s="144">
        <v>142</v>
      </c>
      <c r="AM278" s="144">
        <v>126</v>
      </c>
      <c r="AN278" s="144">
        <v>122</v>
      </c>
      <c r="AO278" s="144">
        <v>816</v>
      </c>
      <c r="AP278" s="144">
        <v>752</v>
      </c>
      <c r="AQ278" s="144">
        <v>876</v>
      </c>
      <c r="AR278" s="144">
        <v>920</v>
      </c>
      <c r="AS278" s="144"/>
      <c r="AT278" s="144"/>
      <c r="AU278" s="144"/>
      <c r="AV278" s="144"/>
      <c r="AW278" s="144"/>
      <c r="AX278" s="144"/>
      <c r="AY278" s="144"/>
      <c r="AZ278" s="144"/>
      <c r="BA278" s="144"/>
      <c r="BB278" s="144"/>
      <c r="BC278" s="144"/>
      <c r="BD278" s="144"/>
      <c r="BE278" s="144"/>
      <c r="BF278" s="144"/>
    </row>
    <row r="279" spans="1:58" hidden="1">
      <c r="A279" s="143" t="s">
        <v>914</v>
      </c>
      <c r="B279" s="143" t="s">
        <v>963</v>
      </c>
      <c r="C279" s="144">
        <v>1</v>
      </c>
      <c r="D279" s="144">
        <v>1</v>
      </c>
      <c r="E279" s="144">
        <v>1</v>
      </c>
      <c r="F279" s="144">
        <v>1</v>
      </c>
      <c r="G279" s="144">
        <v>1</v>
      </c>
      <c r="H279" s="144">
        <v>1</v>
      </c>
      <c r="I279" s="144">
        <v>1</v>
      </c>
      <c r="J279" s="144">
        <v>1</v>
      </c>
      <c r="K279" s="144">
        <v>1</v>
      </c>
      <c r="L279" s="144">
        <v>1</v>
      </c>
      <c r="M279" s="144">
        <v>4</v>
      </c>
      <c r="N279" s="144">
        <v>4</v>
      </c>
      <c r="O279" s="144">
        <v>4</v>
      </c>
      <c r="P279" s="144">
        <v>4</v>
      </c>
      <c r="Q279" s="145">
        <v>233</v>
      </c>
      <c r="R279" s="145">
        <v>221</v>
      </c>
      <c r="S279" s="145">
        <v>235</v>
      </c>
      <c r="T279" s="145">
        <v>221</v>
      </c>
      <c r="U279" s="145">
        <v>210</v>
      </c>
      <c r="V279" s="145">
        <v>232</v>
      </c>
      <c r="W279" s="145">
        <v>237</v>
      </c>
      <c r="X279" s="145">
        <v>232</v>
      </c>
      <c r="Y279" s="145">
        <v>206</v>
      </c>
      <c r="Z279" s="145">
        <v>216</v>
      </c>
      <c r="AA279" s="145">
        <v>265</v>
      </c>
      <c r="AB279" s="145">
        <v>280</v>
      </c>
      <c r="AC279" s="145">
        <v>268</v>
      </c>
      <c r="AD279" s="145">
        <v>249</v>
      </c>
      <c r="AE279" s="144">
        <v>233</v>
      </c>
      <c r="AF279" s="144">
        <v>221</v>
      </c>
      <c r="AG279" s="144">
        <v>235</v>
      </c>
      <c r="AH279" s="144">
        <v>221</v>
      </c>
      <c r="AI279" s="144">
        <v>210</v>
      </c>
      <c r="AJ279" s="144">
        <v>232</v>
      </c>
      <c r="AK279" s="144">
        <v>237</v>
      </c>
      <c r="AL279" s="144">
        <v>232</v>
      </c>
      <c r="AM279" s="144">
        <v>206</v>
      </c>
      <c r="AN279" s="144">
        <v>216</v>
      </c>
      <c r="AO279" s="144">
        <v>1060</v>
      </c>
      <c r="AP279" s="144">
        <v>1120</v>
      </c>
      <c r="AQ279" s="144">
        <v>1072</v>
      </c>
      <c r="AR279" s="144">
        <v>996</v>
      </c>
      <c r="AS279" s="144"/>
      <c r="AT279" s="144"/>
      <c r="AU279" s="144"/>
      <c r="AV279" s="144"/>
      <c r="AW279" s="144"/>
      <c r="AX279" s="144"/>
      <c r="AY279" s="144"/>
      <c r="AZ279" s="144"/>
      <c r="BA279" s="144"/>
      <c r="BB279" s="144"/>
      <c r="BC279" s="144"/>
      <c r="BD279" s="144"/>
      <c r="BE279" s="144"/>
      <c r="BF279" s="144"/>
    </row>
    <row r="280" spans="1:58" hidden="1">
      <c r="A280" s="143" t="s">
        <v>914</v>
      </c>
      <c r="B280" s="143" t="s">
        <v>964</v>
      </c>
      <c r="C280" s="144">
        <v>2</v>
      </c>
      <c r="D280" s="144">
        <v>2</v>
      </c>
      <c r="E280" s="144">
        <v>2</v>
      </c>
      <c r="F280" s="144">
        <v>2</v>
      </c>
      <c r="G280" s="144">
        <v>2</v>
      </c>
      <c r="H280" s="144">
        <v>2</v>
      </c>
      <c r="I280" s="144">
        <v>2</v>
      </c>
      <c r="J280" s="144">
        <v>2</v>
      </c>
      <c r="K280" s="144">
        <v>2</v>
      </c>
      <c r="L280" s="144">
        <v>2</v>
      </c>
      <c r="M280" s="144">
        <v>8</v>
      </c>
      <c r="N280" s="144">
        <v>8</v>
      </c>
      <c r="O280" s="144">
        <v>8</v>
      </c>
      <c r="P280" s="144">
        <v>8</v>
      </c>
      <c r="Q280" s="145">
        <v>186.5</v>
      </c>
      <c r="R280" s="145">
        <v>177</v>
      </c>
      <c r="S280" s="145">
        <v>188.5</v>
      </c>
      <c r="T280" s="145">
        <v>174</v>
      </c>
      <c r="U280" s="145">
        <v>165.5</v>
      </c>
      <c r="V280" s="145">
        <v>183</v>
      </c>
      <c r="W280" s="145">
        <v>181.5</v>
      </c>
      <c r="X280" s="145">
        <v>187</v>
      </c>
      <c r="Y280" s="145">
        <v>166</v>
      </c>
      <c r="Z280" s="145">
        <v>169</v>
      </c>
      <c r="AA280" s="145">
        <v>234.5</v>
      </c>
      <c r="AB280" s="145">
        <v>234</v>
      </c>
      <c r="AC280" s="145">
        <v>243.5</v>
      </c>
      <c r="AD280" s="145">
        <v>239.5</v>
      </c>
      <c r="AE280" s="144">
        <v>373</v>
      </c>
      <c r="AF280" s="144">
        <v>354</v>
      </c>
      <c r="AG280" s="144">
        <v>377</v>
      </c>
      <c r="AH280" s="144">
        <v>348</v>
      </c>
      <c r="AI280" s="144">
        <v>331</v>
      </c>
      <c r="AJ280" s="144">
        <v>366</v>
      </c>
      <c r="AK280" s="144">
        <v>363</v>
      </c>
      <c r="AL280" s="144">
        <v>374</v>
      </c>
      <c r="AM280" s="144">
        <v>332</v>
      </c>
      <c r="AN280" s="144">
        <v>338</v>
      </c>
      <c r="AO280" s="144">
        <v>1876</v>
      </c>
      <c r="AP280" s="144">
        <v>1872</v>
      </c>
      <c r="AQ280" s="144">
        <v>1948</v>
      </c>
      <c r="AR280" s="144">
        <v>1916</v>
      </c>
      <c r="AS280" s="144"/>
      <c r="AT280" s="144"/>
      <c r="AU280" s="144"/>
      <c r="AV280" s="144"/>
      <c r="AW280" s="144"/>
      <c r="AX280" s="144"/>
      <c r="AY280" s="144"/>
      <c r="AZ280" s="144"/>
      <c r="BA280" s="144"/>
      <c r="BB280" s="144"/>
      <c r="BC280" s="144"/>
      <c r="BD280" s="144"/>
      <c r="BE280" s="144"/>
      <c r="BF280" s="144"/>
    </row>
    <row r="281" spans="1:58" hidden="1">
      <c r="A281" s="143" t="s">
        <v>914</v>
      </c>
      <c r="B281" s="143" t="s">
        <v>965</v>
      </c>
      <c r="C281" s="144">
        <v>0</v>
      </c>
      <c r="D281" s="144">
        <v>0</v>
      </c>
      <c r="E281" s="144">
        <v>0</v>
      </c>
      <c r="F281" s="144">
        <v>0</v>
      </c>
      <c r="G281" s="144">
        <v>0</v>
      </c>
      <c r="H281" s="144">
        <v>0</v>
      </c>
      <c r="I281" s="144">
        <v>0</v>
      </c>
      <c r="J281" s="144">
        <v>0</v>
      </c>
      <c r="K281" s="144">
        <v>0</v>
      </c>
      <c r="L281" s="144">
        <v>0</v>
      </c>
      <c r="M281" s="144">
        <v>2</v>
      </c>
      <c r="N281" s="144">
        <v>2</v>
      </c>
      <c r="O281" s="144">
        <v>2</v>
      </c>
      <c r="P281" s="144">
        <v>2</v>
      </c>
      <c r="Q281" s="145"/>
      <c r="R281" s="145"/>
      <c r="S281" s="145"/>
      <c r="T281" s="145"/>
      <c r="U281" s="145"/>
      <c r="V281" s="145"/>
      <c r="W281" s="145"/>
      <c r="X281" s="145"/>
      <c r="Y281" s="145"/>
      <c r="Z281" s="145"/>
      <c r="AA281" s="145">
        <v>450</v>
      </c>
      <c r="AB281" s="145">
        <v>451</v>
      </c>
      <c r="AC281" s="145">
        <v>442</v>
      </c>
      <c r="AD281" s="145">
        <v>425</v>
      </c>
      <c r="AE281" s="144">
        <v>0</v>
      </c>
      <c r="AF281" s="144">
        <v>0</v>
      </c>
      <c r="AG281" s="144">
        <v>0</v>
      </c>
      <c r="AH281" s="144">
        <v>0</v>
      </c>
      <c r="AI281" s="144">
        <v>0</v>
      </c>
      <c r="AJ281" s="144">
        <v>0</v>
      </c>
      <c r="AK281" s="144">
        <v>0</v>
      </c>
      <c r="AL281" s="144">
        <v>0</v>
      </c>
      <c r="AM281" s="144">
        <v>0</v>
      </c>
      <c r="AN281" s="144">
        <v>0</v>
      </c>
      <c r="AO281" s="144">
        <v>900</v>
      </c>
      <c r="AP281" s="144">
        <v>902</v>
      </c>
      <c r="AQ281" s="144">
        <v>884</v>
      </c>
      <c r="AR281" s="144">
        <v>850</v>
      </c>
      <c r="AS281" s="144"/>
      <c r="AT281" s="144"/>
      <c r="AU281" s="144"/>
      <c r="AV281" s="144"/>
      <c r="AW281" s="144"/>
      <c r="AX281" s="144"/>
      <c r="AY281" s="144"/>
      <c r="AZ281" s="144"/>
      <c r="BA281" s="144"/>
      <c r="BB281" s="144"/>
      <c r="BC281" s="144"/>
      <c r="BD281" s="144"/>
      <c r="BE281" s="144"/>
      <c r="BF281" s="144"/>
    </row>
    <row r="282" spans="1:58" hidden="1">
      <c r="A282" s="143" t="s">
        <v>914</v>
      </c>
      <c r="B282" s="143" t="s">
        <v>966</v>
      </c>
      <c r="C282" s="144">
        <v>0</v>
      </c>
      <c r="D282" s="144">
        <v>0</v>
      </c>
      <c r="E282" s="144">
        <v>0</v>
      </c>
      <c r="F282" s="144">
        <v>0</v>
      </c>
      <c r="G282" s="144">
        <v>0</v>
      </c>
      <c r="H282" s="144">
        <v>3</v>
      </c>
      <c r="I282" s="144">
        <v>6</v>
      </c>
      <c r="J282" s="144">
        <v>11</v>
      </c>
      <c r="K282" s="144">
        <v>16</v>
      </c>
      <c r="L282" s="144">
        <v>19</v>
      </c>
      <c r="M282" s="144">
        <v>24</v>
      </c>
      <c r="N282" s="144">
        <v>24</v>
      </c>
      <c r="O282" s="144">
        <v>24</v>
      </c>
      <c r="P282" s="144">
        <v>24</v>
      </c>
      <c r="Q282" s="145"/>
      <c r="R282" s="145"/>
      <c r="S282" s="145"/>
      <c r="T282" s="145"/>
      <c r="U282" s="145"/>
      <c r="V282" s="145">
        <v>396.33</v>
      </c>
      <c r="W282" s="145">
        <v>566.83000000000004</v>
      </c>
      <c r="X282" s="145">
        <v>345</v>
      </c>
      <c r="Y282" s="145">
        <v>375</v>
      </c>
      <c r="Z282" s="145">
        <v>392</v>
      </c>
      <c r="AA282" s="145">
        <v>336</v>
      </c>
      <c r="AB282" s="145">
        <v>274.29000000000002</v>
      </c>
      <c r="AC282" s="145">
        <v>229</v>
      </c>
      <c r="AD282" s="145">
        <v>217</v>
      </c>
      <c r="AE282" s="144">
        <v>0</v>
      </c>
      <c r="AF282" s="144">
        <v>0</v>
      </c>
      <c r="AG282" s="144">
        <v>0</v>
      </c>
      <c r="AH282" s="144">
        <v>0</v>
      </c>
      <c r="AI282" s="144">
        <v>0</v>
      </c>
      <c r="AJ282" s="144">
        <v>1189</v>
      </c>
      <c r="AK282" s="144">
        <v>3401</v>
      </c>
      <c r="AL282" s="144">
        <v>3795</v>
      </c>
      <c r="AM282" s="144">
        <v>6000</v>
      </c>
      <c r="AN282" s="144">
        <v>7448</v>
      </c>
      <c r="AO282" s="144">
        <v>8064</v>
      </c>
      <c r="AP282" s="144">
        <v>6583</v>
      </c>
      <c r="AQ282" s="144">
        <v>5496</v>
      </c>
      <c r="AR282" s="144">
        <v>5208</v>
      </c>
      <c r="AS282" s="144"/>
      <c r="AT282" s="144"/>
      <c r="AU282" s="144"/>
      <c r="AV282" s="144"/>
      <c r="AW282" s="144"/>
      <c r="AX282" s="144"/>
      <c r="AY282" s="144"/>
      <c r="AZ282" s="144"/>
      <c r="BA282" s="144"/>
      <c r="BB282" s="144"/>
      <c r="BC282" s="144"/>
      <c r="BD282" s="144"/>
      <c r="BE282" s="144"/>
      <c r="BF282" s="144"/>
    </row>
    <row r="283" spans="1:58" hidden="1">
      <c r="A283" s="143" t="s">
        <v>914</v>
      </c>
      <c r="B283" s="143" t="s">
        <v>967</v>
      </c>
      <c r="C283" s="144">
        <v>29</v>
      </c>
      <c r="D283" s="144">
        <v>36</v>
      </c>
      <c r="E283" s="144">
        <v>41</v>
      </c>
      <c r="F283" s="144">
        <v>48</v>
      </c>
      <c r="G283" s="144">
        <v>55</v>
      </c>
      <c r="H283" s="144">
        <v>63</v>
      </c>
      <c r="I283" s="144">
        <v>69</v>
      </c>
      <c r="J283" s="144">
        <v>83</v>
      </c>
      <c r="K283" s="144">
        <v>89</v>
      </c>
      <c r="L283" s="144">
        <v>115</v>
      </c>
      <c r="M283" s="144">
        <v>121</v>
      </c>
      <c r="N283" s="144">
        <v>127</v>
      </c>
      <c r="O283" s="144">
        <v>127</v>
      </c>
      <c r="P283" s="144">
        <v>131</v>
      </c>
      <c r="Q283" s="145">
        <v>437.03</v>
      </c>
      <c r="R283" s="145">
        <v>474.31</v>
      </c>
      <c r="S283" s="145">
        <v>409.34</v>
      </c>
      <c r="T283" s="145">
        <v>357.98</v>
      </c>
      <c r="U283" s="145">
        <v>350.15</v>
      </c>
      <c r="V283" s="145">
        <v>332.43</v>
      </c>
      <c r="W283" s="145">
        <v>321.06</v>
      </c>
      <c r="X283" s="145">
        <v>321.87</v>
      </c>
      <c r="Y283" s="145">
        <v>316.04000000000002</v>
      </c>
      <c r="Z283" s="145">
        <v>361.95</v>
      </c>
      <c r="AA283" s="145">
        <v>266.83999999999997</v>
      </c>
      <c r="AB283" s="145">
        <v>253.5</v>
      </c>
      <c r="AC283" s="145">
        <v>247.06</v>
      </c>
      <c r="AD283" s="145">
        <v>280.41000000000003</v>
      </c>
      <c r="AE283" s="144">
        <v>12674</v>
      </c>
      <c r="AF283" s="144">
        <v>17075</v>
      </c>
      <c r="AG283" s="144">
        <v>16783</v>
      </c>
      <c r="AH283" s="144">
        <v>17183</v>
      </c>
      <c r="AI283" s="144">
        <v>19258</v>
      </c>
      <c r="AJ283" s="144">
        <v>20943</v>
      </c>
      <c r="AK283" s="144">
        <v>22153</v>
      </c>
      <c r="AL283" s="144">
        <v>26715</v>
      </c>
      <c r="AM283" s="144">
        <v>28128</v>
      </c>
      <c r="AN283" s="144">
        <v>41624</v>
      </c>
      <c r="AO283" s="144">
        <v>32288</v>
      </c>
      <c r="AP283" s="144">
        <v>32195</v>
      </c>
      <c r="AQ283" s="144">
        <v>31377</v>
      </c>
      <c r="AR283" s="144">
        <v>36734</v>
      </c>
      <c r="AS283" s="144"/>
      <c r="AT283" s="144"/>
      <c r="AU283" s="144"/>
      <c r="AV283" s="144"/>
      <c r="AW283" s="144"/>
      <c r="AX283" s="144"/>
      <c r="AY283" s="144"/>
      <c r="AZ283" s="144"/>
      <c r="BA283" s="144"/>
      <c r="BB283" s="144"/>
      <c r="BC283" s="144"/>
      <c r="BD283" s="144"/>
      <c r="BE283" s="144"/>
      <c r="BF283" s="144"/>
    </row>
    <row r="284" spans="1:58" hidden="1">
      <c r="A284" s="143" t="s">
        <v>914</v>
      </c>
      <c r="B284" s="143" t="s">
        <v>968</v>
      </c>
      <c r="C284" s="144">
        <v>0</v>
      </c>
      <c r="D284" s="144">
        <v>0</v>
      </c>
      <c r="E284" s="144">
        <v>8</v>
      </c>
      <c r="F284" s="144">
        <v>7</v>
      </c>
      <c r="G284" s="144">
        <v>7</v>
      </c>
      <c r="H284" s="144">
        <v>7</v>
      </c>
      <c r="I284" s="144">
        <v>4</v>
      </c>
      <c r="J284" s="144">
        <v>6</v>
      </c>
      <c r="K284" s="144">
        <v>8</v>
      </c>
      <c r="L284" s="144">
        <v>10</v>
      </c>
      <c r="M284" s="144">
        <v>17</v>
      </c>
      <c r="N284" s="144">
        <v>13</v>
      </c>
      <c r="O284" s="144">
        <v>13</v>
      </c>
      <c r="P284" s="144">
        <v>13</v>
      </c>
      <c r="Q284" s="145"/>
      <c r="R284" s="145"/>
      <c r="S284" s="145">
        <v>430.75</v>
      </c>
      <c r="T284" s="145">
        <v>479</v>
      </c>
      <c r="U284" s="145">
        <v>353.29</v>
      </c>
      <c r="V284" s="145">
        <v>354.71</v>
      </c>
      <c r="W284" s="145">
        <v>435.25</v>
      </c>
      <c r="X284" s="145">
        <v>412</v>
      </c>
      <c r="Y284" s="145">
        <v>367.62</v>
      </c>
      <c r="Z284" s="145">
        <v>359.7</v>
      </c>
      <c r="AA284" s="145">
        <v>382.82</v>
      </c>
      <c r="AB284" s="145">
        <v>383.23</v>
      </c>
      <c r="AC284" s="145">
        <v>354.31</v>
      </c>
      <c r="AD284" s="145">
        <v>374.69</v>
      </c>
      <c r="AE284" s="144">
        <v>0</v>
      </c>
      <c r="AF284" s="144">
        <v>0</v>
      </c>
      <c r="AG284" s="144">
        <v>3446</v>
      </c>
      <c r="AH284" s="144">
        <v>3353</v>
      </c>
      <c r="AI284" s="144">
        <v>2473</v>
      </c>
      <c r="AJ284" s="144">
        <v>2483</v>
      </c>
      <c r="AK284" s="144">
        <v>1741</v>
      </c>
      <c r="AL284" s="144">
        <v>2472</v>
      </c>
      <c r="AM284" s="144">
        <v>2941</v>
      </c>
      <c r="AN284" s="144">
        <v>3597</v>
      </c>
      <c r="AO284" s="144">
        <v>6508</v>
      </c>
      <c r="AP284" s="144">
        <v>4982</v>
      </c>
      <c r="AQ284" s="144">
        <v>4606</v>
      </c>
      <c r="AR284" s="144">
        <v>4871</v>
      </c>
      <c r="AS284" s="144"/>
      <c r="AT284" s="144"/>
      <c r="AU284" s="144"/>
      <c r="AV284" s="144"/>
      <c r="AW284" s="144"/>
      <c r="AX284" s="144"/>
      <c r="AY284" s="144"/>
      <c r="AZ284" s="144"/>
      <c r="BA284" s="144"/>
      <c r="BB284" s="144"/>
      <c r="BC284" s="144"/>
      <c r="BD284" s="144"/>
      <c r="BE284" s="144"/>
      <c r="BF284" s="144"/>
    </row>
    <row r="285" spans="1:58" hidden="1">
      <c r="A285" s="143" t="s">
        <v>914</v>
      </c>
      <c r="B285" s="143" t="s">
        <v>969</v>
      </c>
      <c r="C285" s="144">
        <v>4</v>
      </c>
      <c r="D285" s="144">
        <v>4</v>
      </c>
      <c r="E285" s="144">
        <v>0</v>
      </c>
      <c r="F285" s="144">
        <v>0</v>
      </c>
      <c r="G285" s="144">
        <v>0</v>
      </c>
      <c r="H285" s="144">
        <v>0</v>
      </c>
      <c r="I285" s="144">
        <v>0</v>
      </c>
      <c r="J285" s="144">
        <v>0</v>
      </c>
      <c r="K285" s="144">
        <v>0</v>
      </c>
      <c r="L285" s="144">
        <v>0</v>
      </c>
      <c r="M285" s="144">
        <v>6</v>
      </c>
      <c r="N285" s="144">
        <v>6</v>
      </c>
      <c r="O285" s="144">
        <v>6</v>
      </c>
      <c r="P285" s="144">
        <v>6</v>
      </c>
      <c r="Q285" s="145">
        <v>736.25</v>
      </c>
      <c r="R285" s="145">
        <v>589.5</v>
      </c>
      <c r="S285" s="145"/>
      <c r="T285" s="145"/>
      <c r="U285" s="145"/>
      <c r="V285" s="145"/>
      <c r="W285" s="145"/>
      <c r="X285" s="145"/>
      <c r="Y285" s="145"/>
      <c r="Z285" s="145"/>
      <c r="AA285" s="145">
        <v>302.5</v>
      </c>
      <c r="AB285" s="145">
        <v>301.33</v>
      </c>
      <c r="AC285" s="145">
        <v>310</v>
      </c>
      <c r="AD285" s="145">
        <v>335.67</v>
      </c>
      <c r="AE285" s="144">
        <v>2945</v>
      </c>
      <c r="AF285" s="144">
        <v>2358</v>
      </c>
      <c r="AG285" s="144">
        <v>0</v>
      </c>
      <c r="AH285" s="144">
        <v>0</v>
      </c>
      <c r="AI285" s="144">
        <v>0</v>
      </c>
      <c r="AJ285" s="144">
        <v>0</v>
      </c>
      <c r="AK285" s="144">
        <v>0</v>
      </c>
      <c r="AL285" s="144">
        <v>0</v>
      </c>
      <c r="AM285" s="144">
        <v>0</v>
      </c>
      <c r="AN285" s="144">
        <v>0</v>
      </c>
      <c r="AO285" s="144">
        <v>1815</v>
      </c>
      <c r="AP285" s="144">
        <v>1808</v>
      </c>
      <c r="AQ285" s="144">
        <v>1860</v>
      </c>
      <c r="AR285" s="144">
        <v>2014</v>
      </c>
      <c r="AS285" s="144"/>
      <c r="AT285" s="144"/>
      <c r="AU285" s="144"/>
      <c r="AV285" s="144"/>
      <c r="AW285" s="144"/>
      <c r="AX285" s="144"/>
      <c r="AY285" s="144"/>
      <c r="AZ285" s="144"/>
      <c r="BA285" s="144"/>
      <c r="BB285" s="144"/>
      <c r="BC285" s="144"/>
      <c r="BD285" s="144"/>
      <c r="BE285" s="144"/>
      <c r="BF285" s="144"/>
    </row>
    <row r="286" spans="1:58" hidden="1">
      <c r="A286" s="143" t="s">
        <v>914</v>
      </c>
      <c r="B286" s="143" t="s">
        <v>970</v>
      </c>
      <c r="C286" s="144">
        <v>48</v>
      </c>
      <c r="D286" s="144">
        <v>48</v>
      </c>
      <c r="E286" s="144">
        <v>49</v>
      </c>
      <c r="F286" s="144">
        <v>50</v>
      </c>
      <c r="G286" s="144">
        <v>47</v>
      </c>
      <c r="H286" s="144">
        <v>45</v>
      </c>
      <c r="I286" s="144">
        <v>39</v>
      </c>
      <c r="J286" s="144">
        <v>38</v>
      </c>
      <c r="K286" s="144">
        <v>39</v>
      </c>
      <c r="L286" s="144">
        <v>38</v>
      </c>
      <c r="M286" s="144">
        <v>37</v>
      </c>
      <c r="N286" s="144">
        <v>37</v>
      </c>
      <c r="O286" s="144">
        <v>37</v>
      </c>
      <c r="P286" s="144">
        <v>37</v>
      </c>
      <c r="Q286" s="145">
        <v>830.96</v>
      </c>
      <c r="R286" s="145">
        <v>816.48</v>
      </c>
      <c r="S286" s="145">
        <v>815.86</v>
      </c>
      <c r="T286" s="145">
        <v>805.28</v>
      </c>
      <c r="U286" s="145">
        <v>896.91</v>
      </c>
      <c r="V286" s="145">
        <v>962.33</v>
      </c>
      <c r="W286" s="145">
        <v>1016.41</v>
      </c>
      <c r="X286" s="145">
        <v>992.47</v>
      </c>
      <c r="Y286" s="145">
        <v>857.03</v>
      </c>
      <c r="Z286" s="145">
        <v>889.66</v>
      </c>
      <c r="AA286" s="145">
        <v>766.38</v>
      </c>
      <c r="AB286" s="145">
        <v>824.22</v>
      </c>
      <c r="AC286" s="145">
        <v>785.84</v>
      </c>
      <c r="AD286" s="145">
        <v>695</v>
      </c>
      <c r="AE286" s="144">
        <v>39886</v>
      </c>
      <c r="AF286" s="144">
        <v>39191</v>
      </c>
      <c r="AG286" s="144">
        <v>39977</v>
      </c>
      <c r="AH286" s="144">
        <v>40264</v>
      </c>
      <c r="AI286" s="144">
        <v>42155</v>
      </c>
      <c r="AJ286" s="144">
        <v>43305</v>
      </c>
      <c r="AK286" s="144">
        <v>39640</v>
      </c>
      <c r="AL286" s="144">
        <v>37714</v>
      </c>
      <c r="AM286" s="144">
        <v>33424</v>
      </c>
      <c r="AN286" s="144">
        <v>33807</v>
      </c>
      <c r="AO286" s="144">
        <v>28356</v>
      </c>
      <c r="AP286" s="144">
        <v>30496</v>
      </c>
      <c r="AQ286" s="144">
        <v>29076</v>
      </c>
      <c r="AR286" s="144">
        <v>25715</v>
      </c>
      <c r="AS286" s="144"/>
      <c r="AT286" s="144"/>
      <c r="AU286" s="144"/>
      <c r="AV286" s="144"/>
      <c r="AW286" s="144"/>
      <c r="AX286" s="144"/>
      <c r="AY286" s="144"/>
      <c r="AZ286" s="144"/>
      <c r="BA286" s="144"/>
      <c r="BB286" s="144"/>
      <c r="BC286" s="144"/>
      <c r="BD286" s="144"/>
      <c r="BE286" s="144"/>
      <c r="BF286" s="144"/>
    </row>
    <row r="287" spans="1:58" hidden="1">
      <c r="A287" s="143" t="s">
        <v>914</v>
      </c>
      <c r="B287" s="143" t="s">
        <v>971</v>
      </c>
      <c r="C287" s="144">
        <v>52</v>
      </c>
      <c r="D287" s="144">
        <v>52</v>
      </c>
      <c r="E287" s="144">
        <v>57</v>
      </c>
      <c r="F287" s="144">
        <v>57</v>
      </c>
      <c r="G287" s="144">
        <v>54</v>
      </c>
      <c r="H287" s="144">
        <v>52</v>
      </c>
      <c r="I287" s="144">
        <v>43</v>
      </c>
      <c r="J287" s="144">
        <v>44</v>
      </c>
      <c r="K287" s="144">
        <v>47</v>
      </c>
      <c r="L287" s="144">
        <v>48</v>
      </c>
      <c r="M287" s="144">
        <v>60</v>
      </c>
      <c r="N287" s="144">
        <v>56</v>
      </c>
      <c r="O287" s="144">
        <v>56</v>
      </c>
      <c r="P287" s="144">
        <v>56</v>
      </c>
      <c r="Q287" s="145">
        <v>823.67</v>
      </c>
      <c r="R287" s="145">
        <v>799.02</v>
      </c>
      <c r="S287" s="145">
        <v>761.81</v>
      </c>
      <c r="T287" s="145">
        <v>765.21</v>
      </c>
      <c r="U287" s="145">
        <v>826.44</v>
      </c>
      <c r="V287" s="145">
        <v>880.54</v>
      </c>
      <c r="W287" s="145">
        <v>962.35</v>
      </c>
      <c r="X287" s="145">
        <v>913.32</v>
      </c>
      <c r="Y287" s="145">
        <v>773.72</v>
      </c>
      <c r="Z287" s="145">
        <v>779.25</v>
      </c>
      <c r="AA287" s="145">
        <v>611.32000000000005</v>
      </c>
      <c r="AB287" s="145">
        <v>665.82</v>
      </c>
      <c r="AC287" s="145">
        <v>634.67999999999995</v>
      </c>
      <c r="AD287" s="145">
        <v>582.14</v>
      </c>
      <c r="AE287" s="144">
        <v>42831</v>
      </c>
      <c r="AF287" s="144">
        <v>41549</v>
      </c>
      <c r="AG287" s="144">
        <v>43423</v>
      </c>
      <c r="AH287" s="144">
        <v>43617</v>
      </c>
      <c r="AI287" s="144">
        <v>44628</v>
      </c>
      <c r="AJ287" s="144">
        <v>45788</v>
      </c>
      <c r="AK287" s="144">
        <v>41381</v>
      </c>
      <c r="AL287" s="144">
        <v>40186</v>
      </c>
      <c r="AM287" s="144">
        <v>36365</v>
      </c>
      <c r="AN287" s="144">
        <v>37404</v>
      </c>
      <c r="AO287" s="144">
        <v>36679</v>
      </c>
      <c r="AP287" s="144">
        <v>37286</v>
      </c>
      <c r="AQ287" s="144">
        <v>35542</v>
      </c>
      <c r="AR287" s="144">
        <v>32600</v>
      </c>
      <c r="AS287" s="144"/>
      <c r="AT287" s="144"/>
      <c r="AU287" s="144"/>
      <c r="AV287" s="144"/>
      <c r="AW287" s="144"/>
      <c r="AX287" s="144"/>
      <c r="AY287" s="144"/>
      <c r="AZ287" s="144"/>
      <c r="BA287" s="144"/>
      <c r="BB287" s="144"/>
      <c r="BC287" s="144"/>
      <c r="BD287" s="144"/>
      <c r="BE287" s="144"/>
      <c r="BF287" s="144"/>
    </row>
    <row r="288" spans="1:58" hidden="1">
      <c r="A288" s="143" t="s">
        <v>914</v>
      </c>
      <c r="B288" s="143" t="s">
        <v>972</v>
      </c>
      <c r="C288" s="144">
        <v>3</v>
      </c>
      <c r="D288" s="144">
        <v>4</v>
      </c>
      <c r="E288" s="144">
        <v>4</v>
      </c>
      <c r="F288" s="144">
        <v>5</v>
      </c>
      <c r="G288" s="144">
        <v>5</v>
      </c>
      <c r="H288" s="144">
        <v>6</v>
      </c>
      <c r="I288" s="144">
        <v>9</v>
      </c>
      <c r="J288" s="144">
        <v>9</v>
      </c>
      <c r="K288" s="144">
        <v>11</v>
      </c>
      <c r="L288" s="144">
        <v>12</v>
      </c>
      <c r="M288" s="144">
        <v>18</v>
      </c>
      <c r="N288" s="144">
        <v>18</v>
      </c>
      <c r="O288" s="144">
        <v>18</v>
      </c>
      <c r="P288" s="144">
        <v>18</v>
      </c>
      <c r="Q288" s="145">
        <v>68.33</v>
      </c>
      <c r="R288" s="145">
        <v>64.5</v>
      </c>
      <c r="S288" s="145">
        <v>64.5</v>
      </c>
      <c r="T288" s="145">
        <v>70.8</v>
      </c>
      <c r="U288" s="145">
        <v>74.400000000000006</v>
      </c>
      <c r="V288" s="145">
        <v>65.5</v>
      </c>
      <c r="W288" s="145">
        <v>70.89</v>
      </c>
      <c r="X288" s="145">
        <v>71.56</v>
      </c>
      <c r="Y288" s="145">
        <v>68.73</v>
      </c>
      <c r="Z288" s="145">
        <v>89.58</v>
      </c>
      <c r="AA288" s="145">
        <v>67.33</v>
      </c>
      <c r="AB288" s="145">
        <v>64.56</v>
      </c>
      <c r="AC288" s="145">
        <v>45</v>
      </c>
      <c r="AD288" s="145">
        <v>66.17</v>
      </c>
      <c r="AE288" s="144">
        <v>205</v>
      </c>
      <c r="AF288" s="144">
        <v>258</v>
      </c>
      <c r="AG288" s="144">
        <v>258</v>
      </c>
      <c r="AH288" s="144">
        <v>354</v>
      </c>
      <c r="AI288" s="144">
        <v>372</v>
      </c>
      <c r="AJ288" s="144">
        <v>393</v>
      </c>
      <c r="AK288" s="144">
        <v>638</v>
      </c>
      <c r="AL288" s="144">
        <v>644</v>
      </c>
      <c r="AM288" s="144">
        <v>756</v>
      </c>
      <c r="AN288" s="144">
        <v>1075</v>
      </c>
      <c r="AO288" s="144">
        <v>1212</v>
      </c>
      <c r="AP288" s="144">
        <v>1162</v>
      </c>
      <c r="AQ288" s="144">
        <v>810</v>
      </c>
      <c r="AR288" s="144">
        <v>1191</v>
      </c>
      <c r="AS288" s="144"/>
      <c r="AT288" s="144"/>
      <c r="AU288" s="144"/>
      <c r="AV288" s="144"/>
      <c r="AW288" s="144"/>
      <c r="AX288" s="144"/>
      <c r="AY288" s="144"/>
      <c r="AZ288" s="144"/>
      <c r="BA288" s="144"/>
      <c r="BB288" s="144"/>
      <c r="BC288" s="144"/>
      <c r="BD288" s="144"/>
      <c r="BE288" s="144"/>
      <c r="BF288" s="144"/>
    </row>
    <row r="289" spans="1:58" hidden="1">
      <c r="A289" s="143" t="s">
        <v>914</v>
      </c>
      <c r="B289" s="143" t="s">
        <v>973</v>
      </c>
      <c r="C289" s="144">
        <v>223</v>
      </c>
      <c r="D289" s="144">
        <v>236</v>
      </c>
      <c r="E289" s="144">
        <v>239</v>
      </c>
      <c r="F289" s="144">
        <v>359</v>
      </c>
      <c r="G289" s="144">
        <v>438</v>
      </c>
      <c r="H289" s="144">
        <v>447</v>
      </c>
      <c r="I289" s="144">
        <v>527</v>
      </c>
      <c r="J289" s="144">
        <v>554</v>
      </c>
      <c r="K289" s="144">
        <v>558</v>
      </c>
      <c r="L289" s="144">
        <v>601</v>
      </c>
      <c r="M289" s="144">
        <v>645</v>
      </c>
      <c r="N289" s="144">
        <v>689</v>
      </c>
      <c r="O289" s="144">
        <v>506</v>
      </c>
      <c r="P289" s="144">
        <v>420</v>
      </c>
      <c r="Q289" s="145">
        <v>459.77</v>
      </c>
      <c r="R289" s="145">
        <v>438.07</v>
      </c>
      <c r="S289" s="145">
        <v>439.4</v>
      </c>
      <c r="T289" s="145">
        <v>473.71</v>
      </c>
      <c r="U289" s="145">
        <v>565.71</v>
      </c>
      <c r="V289" s="145">
        <v>553.05999999999995</v>
      </c>
      <c r="W289" s="145">
        <v>502.68</v>
      </c>
      <c r="X289" s="145">
        <v>523.97</v>
      </c>
      <c r="Y289" s="145">
        <v>499.42</v>
      </c>
      <c r="Z289" s="145">
        <v>568.61</v>
      </c>
      <c r="AA289" s="145">
        <v>424.08</v>
      </c>
      <c r="AB289" s="145">
        <v>431.42</v>
      </c>
      <c r="AC289" s="145">
        <v>402.34</v>
      </c>
      <c r="AD289" s="145">
        <v>413.09</v>
      </c>
      <c r="AE289" s="144">
        <v>102529</v>
      </c>
      <c r="AF289" s="144">
        <v>103385</v>
      </c>
      <c r="AG289" s="144">
        <v>105016</v>
      </c>
      <c r="AH289" s="144">
        <v>170062</v>
      </c>
      <c r="AI289" s="144">
        <v>247780</v>
      </c>
      <c r="AJ289" s="144">
        <v>247218</v>
      </c>
      <c r="AK289" s="144">
        <v>264910</v>
      </c>
      <c r="AL289" s="144">
        <v>290278</v>
      </c>
      <c r="AM289" s="144">
        <v>278676</v>
      </c>
      <c r="AN289" s="144">
        <v>341733</v>
      </c>
      <c r="AO289" s="144">
        <v>273530</v>
      </c>
      <c r="AP289" s="144">
        <v>297249</v>
      </c>
      <c r="AQ289" s="144">
        <v>203582</v>
      </c>
      <c r="AR289" s="144">
        <v>173498</v>
      </c>
      <c r="AS289" s="144"/>
      <c r="AT289" s="144"/>
      <c r="AU289" s="144"/>
      <c r="AV289" s="144"/>
      <c r="AW289" s="144"/>
      <c r="AX289" s="144"/>
      <c r="AY289" s="144"/>
      <c r="AZ289" s="144"/>
      <c r="BA289" s="144"/>
      <c r="BB289" s="144"/>
      <c r="BC289" s="144"/>
      <c r="BD289" s="144"/>
      <c r="BE289" s="144"/>
      <c r="BF289" s="144"/>
    </row>
    <row r="290" spans="1:58" hidden="1">
      <c r="A290" s="143" t="s">
        <v>914</v>
      </c>
      <c r="B290" s="143" t="s">
        <v>974</v>
      </c>
      <c r="C290" s="144">
        <v>0</v>
      </c>
      <c r="D290" s="144">
        <v>0</v>
      </c>
      <c r="E290" s="144">
        <v>0</v>
      </c>
      <c r="F290" s="144">
        <v>0</v>
      </c>
      <c r="G290" s="144">
        <v>0</v>
      </c>
      <c r="H290" s="144">
        <v>0</v>
      </c>
      <c r="I290" s="144">
        <v>0</v>
      </c>
      <c r="J290" s="144">
        <v>1826</v>
      </c>
      <c r="K290" s="144">
        <v>1611</v>
      </c>
      <c r="L290" s="144">
        <v>1573</v>
      </c>
      <c r="M290" s="144">
        <v>1684</v>
      </c>
      <c r="N290" s="144">
        <v>1867</v>
      </c>
      <c r="O290" s="144">
        <v>1639</v>
      </c>
      <c r="P290" s="144">
        <v>1680</v>
      </c>
      <c r="Q290" s="145"/>
      <c r="R290" s="145"/>
      <c r="S290" s="145"/>
      <c r="T290" s="145"/>
      <c r="U290" s="145"/>
      <c r="V290" s="145"/>
      <c r="W290" s="145"/>
      <c r="X290" s="145">
        <v>455.77</v>
      </c>
      <c r="Y290" s="145">
        <v>498.77</v>
      </c>
      <c r="Z290" s="145">
        <v>409.22</v>
      </c>
      <c r="AA290" s="145">
        <v>404.78</v>
      </c>
      <c r="AB290" s="145">
        <v>433.89</v>
      </c>
      <c r="AC290" s="145">
        <v>393.3</v>
      </c>
      <c r="AD290" s="145">
        <v>426.33</v>
      </c>
      <c r="AE290" s="144">
        <v>0</v>
      </c>
      <c r="AF290" s="144">
        <v>0</v>
      </c>
      <c r="AG290" s="144">
        <v>0</v>
      </c>
      <c r="AH290" s="144">
        <v>0</v>
      </c>
      <c r="AI290" s="144">
        <v>0</v>
      </c>
      <c r="AJ290" s="144">
        <v>0</v>
      </c>
      <c r="AK290" s="144">
        <v>0</v>
      </c>
      <c r="AL290" s="144">
        <v>832242</v>
      </c>
      <c r="AM290" s="144">
        <v>803520</v>
      </c>
      <c r="AN290" s="144">
        <v>643708</v>
      </c>
      <c r="AO290" s="144">
        <v>681650</v>
      </c>
      <c r="AP290" s="144">
        <v>810071</v>
      </c>
      <c r="AQ290" s="144">
        <v>644617</v>
      </c>
      <c r="AR290" s="144">
        <v>716227</v>
      </c>
      <c r="AS290" s="144"/>
      <c r="AT290" s="144"/>
      <c r="AU290" s="144"/>
      <c r="AV290" s="144"/>
      <c r="AW290" s="144"/>
      <c r="AX290" s="144"/>
      <c r="AY290" s="144"/>
      <c r="AZ290" s="144"/>
      <c r="BA290" s="144"/>
      <c r="BB290" s="144"/>
      <c r="BC290" s="144"/>
      <c r="BD290" s="144"/>
      <c r="BE290" s="144"/>
      <c r="BF290" s="144"/>
    </row>
    <row r="291" spans="1:58" hidden="1">
      <c r="A291" s="143" t="s">
        <v>914</v>
      </c>
      <c r="B291" s="143" t="s">
        <v>975</v>
      </c>
      <c r="C291" s="144">
        <v>0</v>
      </c>
      <c r="D291" s="144">
        <v>0</v>
      </c>
      <c r="E291" s="144">
        <v>0</v>
      </c>
      <c r="F291" s="144">
        <v>0</v>
      </c>
      <c r="G291" s="144">
        <v>0</v>
      </c>
      <c r="H291" s="144">
        <v>0</v>
      </c>
      <c r="I291" s="144">
        <v>0</v>
      </c>
      <c r="J291" s="144">
        <v>94</v>
      </c>
      <c r="K291" s="144">
        <v>73</v>
      </c>
      <c r="L291" s="144">
        <v>68</v>
      </c>
      <c r="M291" s="144">
        <v>61</v>
      </c>
      <c r="N291" s="144">
        <v>59</v>
      </c>
      <c r="O291" s="144">
        <v>39</v>
      </c>
      <c r="P291" s="144">
        <v>40</v>
      </c>
      <c r="Q291" s="145"/>
      <c r="R291" s="145"/>
      <c r="S291" s="145"/>
      <c r="T291" s="145"/>
      <c r="U291" s="145"/>
      <c r="V291" s="145"/>
      <c r="W291" s="145"/>
      <c r="X291" s="145">
        <v>484.44</v>
      </c>
      <c r="Y291" s="145">
        <v>603.03</v>
      </c>
      <c r="Z291" s="145">
        <v>524.53</v>
      </c>
      <c r="AA291" s="145">
        <v>512.16</v>
      </c>
      <c r="AB291" s="145">
        <v>566.44000000000005</v>
      </c>
      <c r="AC291" s="145">
        <v>538.79</v>
      </c>
      <c r="AD291" s="145">
        <v>572</v>
      </c>
      <c r="AE291" s="144">
        <v>0</v>
      </c>
      <c r="AF291" s="144">
        <v>0</v>
      </c>
      <c r="AG291" s="144">
        <v>0</v>
      </c>
      <c r="AH291" s="144">
        <v>0</v>
      </c>
      <c r="AI291" s="144">
        <v>0</v>
      </c>
      <c r="AJ291" s="144">
        <v>0</v>
      </c>
      <c r="AK291" s="144">
        <v>0</v>
      </c>
      <c r="AL291" s="144">
        <v>45537</v>
      </c>
      <c r="AM291" s="144">
        <v>44021</v>
      </c>
      <c r="AN291" s="144">
        <v>35668</v>
      </c>
      <c r="AO291" s="144">
        <v>31242</v>
      </c>
      <c r="AP291" s="144">
        <v>33420</v>
      </c>
      <c r="AQ291" s="144">
        <v>21013</v>
      </c>
      <c r="AR291" s="144">
        <v>22880</v>
      </c>
      <c r="AS291" s="144"/>
      <c r="AT291" s="144"/>
      <c r="AU291" s="144"/>
      <c r="AV291" s="144"/>
      <c r="AW291" s="144"/>
      <c r="AX291" s="144"/>
      <c r="AY291" s="144"/>
      <c r="AZ291" s="144"/>
      <c r="BA291" s="144"/>
      <c r="BB291" s="144"/>
      <c r="BC291" s="144"/>
      <c r="BD291" s="144"/>
      <c r="BE291" s="144"/>
      <c r="BF291" s="144"/>
    </row>
    <row r="292" spans="1:58" hidden="1">
      <c r="A292" s="143" t="s">
        <v>914</v>
      </c>
      <c r="B292" s="143" t="s">
        <v>976</v>
      </c>
      <c r="C292" s="144">
        <v>1865</v>
      </c>
      <c r="D292" s="144">
        <v>1890</v>
      </c>
      <c r="E292" s="144">
        <v>1852</v>
      </c>
      <c r="F292" s="144">
        <v>1783</v>
      </c>
      <c r="G292" s="144">
        <v>1944</v>
      </c>
      <c r="H292" s="144">
        <v>1883</v>
      </c>
      <c r="I292" s="144">
        <v>1890</v>
      </c>
      <c r="J292" s="144">
        <v>1920</v>
      </c>
      <c r="K292" s="144">
        <v>1684</v>
      </c>
      <c r="L292" s="144">
        <v>1641</v>
      </c>
      <c r="M292" s="144">
        <v>1745</v>
      </c>
      <c r="N292" s="144">
        <v>1926</v>
      </c>
      <c r="O292" s="144">
        <v>1678</v>
      </c>
      <c r="P292" s="144">
        <v>1720</v>
      </c>
      <c r="Q292" s="145">
        <v>457.89</v>
      </c>
      <c r="R292" s="145">
        <v>490.85</v>
      </c>
      <c r="S292" s="145">
        <v>414.04</v>
      </c>
      <c r="T292" s="145">
        <v>475.5</v>
      </c>
      <c r="U292" s="145">
        <v>470.13</v>
      </c>
      <c r="V292" s="145">
        <v>462.83</v>
      </c>
      <c r="W292" s="145">
        <v>447.27</v>
      </c>
      <c r="X292" s="145">
        <v>457.18</v>
      </c>
      <c r="Y292" s="145">
        <v>503.29</v>
      </c>
      <c r="Z292" s="145">
        <v>414</v>
      </c>
      <c r="AA292" s="145">
        <v>408.53</v>
      </c>
      <c r="AB292" s="145">
        <v>437.95</v>
      </c>
      <c r="AC292" s="145">
        <v>396.68</v>
      </c>
      <c r="AD292" s="145">
        <v>429.71</v>
      </c>
      <c r="AE292" s="144">
        <v>853967</v>
      </c>
      <c r="AF292" s="144">
        <v>927701</v>
      </c>
      <c r="AG292" s="144">
        <v>766803</v>
      </c>
      <c r="AH292" s="144">
        <v>847811</v>
      </c>
      <c r="AI292" s="144">
        <v>913925</v>
      </c>
      <c r="AJ292" s="144">
        <v>871512</v>
      </c>
      <c r="AK292" s="144">
        <v>845345</v>
      </c>
      <c r="AL292" s="144">
        <v>877779</v>
      </c>
      <c r="AM292" s="144">
        <v>847541</v>
      </c>
      <c r="AN292" s="144">
        <v>679376</v>
      </c>
      <c r="AO292" s="144">
        <v>712892</v>
      </c>
      <c r="AP292" s="144">
        <v>843491</v>
      </c>
      <c r="AQ292" s="144">
        <v>665630</v>
      </c>
      <c r="AR292" s="144">
        <v>739107</v>
      </c>
      <c r="AS292" s="144"/>
      <c r="AT292" s="144"/>
      <c r="AU292" s="144"/>
      <c r="AV292" s="144"/>
      <c r="AW292" s="144"/>
      <c r="AX292" s="144"/>
      <c r="AY292" s="144"/>
      <c r="AZ292" s="144"/>
      <c r="BA292" s="144"/>
      <c r="BB292" s="144"/>
      <c r="BC292" s="144"/>
      <c r="BD292" s="144"/>
      <c r="BE292" s="144"/>
      <c r="BF292" s="144"/>
    </row>
    <row r="293" spans="1:58" hidden="1">
      <c r="A293" s="143" t="s">
        <v>914</v>
      </c>
      <c r="B293" s="143" t="s">
        <v>977</v>
      </c>
      <c r="C293" s="144">
        <v>230</v>
      </c>
      <c r="D293" s="144">
        <v>230</v>
      </c>
      <c r="E293" s="144">
        <v>250</v>
      </c>
      <c r="F293" s="144">
        <v>255</v>
      </c>
      <c r="G293" s="144">
        <v>246</v>
      </c>
      <c r="H293" s="144">
        <v>254</v>
      </c>
      <c r="I293" s="144">
        <v>269</v>
      </c>
      <c r="J293" s="144">
        <v>271</v>
      </c>
      <c r="K293" s="144">
        <v>259</v>
      </c>
      <c r="L293" s="144">
        <v>251</v>
      </c>
      <c r="M293" s="144">
        <v>246</v>
      </c>
      <c r="N293" s="144">
        <v>321</v>
      </c>
      <c r="O293" s="144">
        <v>296</v>
      </c>
      <c r="P293" s="144">
        <v>288</v>
      </c>
      <c r="Q293" s="145">
        <v>320.77</v>
      </c>
      <c r="R293" s="145">
        <v>327.10000000000002</v>
      </c>
      <c r="S293" s="145">
        <v>373.66</v>
      </c>
      <c r="T293" s="145">
        <v>328.15</v>
      </c>
      <c r="U293" s="145">
        <v>326.02</v>
      </c>
      <c r="V293" s="145">
        <v>360.94</v>
      </c>
      <c r="W293" s="145">
        <v>198.57</v>
      </c>
      <c r="X293" s="145">
        <v>362.15</v>
      </c>
      <c r="Y293" s="145">
        <v>325.52</v>
      </c>
      <c r="Z293" s="145">
        <v>290.2</v>
      </c>
      <c r="AA293" s="145">
        <v>329.1</v>
      </c>
      <c r="AB293" s="145">
        <v>288.52999999999997</v>
      </c>
      <c r="AC293" s="145">
        <v>339</v>
      </c>
      <c r="AD293" s="145">
        <v>276.76</v>
      </c>
      <c r="AE293" s="144">
        <v>73776</v>
      </c>
      <c r="AF293" s="144">
        <v>75233</v>
      </c>
      <c r="AG293" s="144">
        <v>93415</v>
      </c>
      <c r="AH293" s="144">
        <v>83679</v>
      </c>
      <c r="AI293" s="144">
        <v>80202</v>
      </c>
      <c r="AJ293" s="144">
        <v>91678</v>
      </c>
      <c r="AK293" s="144">
        <v>53416</v>
      </c>
      <c r="AL293" s="144">
        <v>98144</v>
      </c>
      <c r="AM293" s="144">
        <v>84310</v>
      </c>
      <c r="AN293" s="144">
        <v>72839</v>
      </c>
      <c r="AO293" s="144">
        <v>80958</v>
      </c>
      <c r="AP293" s="144">
        <v>92618</v>
      </c>
      <c r="AQ293" s="144">
        <v>100343</v>
      </c>
      <c r="AR293" s="144">
        <v>79706</v>
      </c>
      <c r="AS293" s="144"/>
      <c r="AT293" s="144"/>
      <c r="AU293" s="144"/>
      <c r="AV293" s="144"/>
      <c r="AW293" s="144"/>
      <c r="AX293" s="144"/>
      <c r="AY293" s="144"/>
      <c r="AZ293" s="144"/>
      <c r="BA293" s="144"/>
      <c r="BB293" s="144"/>
      <c r="BC293" s="144"/>
      <c r="BD293" s="144"/>
      <c r="BE293" s="144"/>
      <c r="BF293" s="144"/>
    </row>
    <row r="294" spans="1:58" hidden="1">
      <c r="A294" s="143" t="s">
        <v>914</v>
      </c>
      <c r="B294" s="143" t="s">
        <v>978</v>
      </c>
      <c r="C294" s="144">
        <v>24</v>
      </c>
      <c r="D294" s="144">
        <v>26</v>
      </c>
      <c r="E294" s="144">
        <v>29</v>
      </c>
      <c r="F294" s="144">
        <v>31</v>
      </c>
      <c r="G294" s="144">
        <v>33</v>
      </c>
      <c r="H294" s="144">
        <v>36</v>
      </c>
      <c r="I294" s="144">
        <v>38</v>
      </c>
      <c r="J294" s="144">
        <v>39</v>
      </c>
      <c r="K294" s="144">
        <v>41</v>
      </c>
      <c r="L294" s="144">
        <v>43</v>
      </c>
      <c r="M294" s="144">
        <v>50</v>
      </c>
      <c r="N294" s="144">
        <v>53</v>
      </c>
      <c r="O294" s="144">
        <v>56</v>
      </c>
      <c r="P294" s="144">
        <v>56</v>
      </c>
      <c r="Q294" s="145">
        <v>110.58</v>
      </c>
      <c r="R294" s="145">
        <v>120.58</v>
      </c>
      <c r="S294" s="145">
        <v>115.97</v>
      </c>
      <c r="T294" s="145">
        <v>120.97</v>
      </c>
      <c r="U294" s="145">
        <v>118.94</v>
      </c>
      <c r="V294" s="145">
        <v>126.17</v>
      </c>
      <c r="W294" s="145">
        <v>131</v>
      </c>
      <c r="X294" s="145">
        <v>131.97</v>
      </c>
      <c r="Y294" s="145">
        <v>119.68</v>
      </c>
      <c r="Z294" s="145">
        <v>135.97999999999999</v>
      </c>
      <c r="AA294" s="145">
        <v>102.08</v>
      </c>
      <c r="AB294" s="145">
        <v>110.6</v>
      </c>
      <c r="AC294" s="145">
        <v>78.39</v>
      </c>
      <c r="AD294" s="145">
        <v>88.39</v>
      </c>
      <c r="AE294" s="144">
        <v>2654</v>
      </c>
      <c r="AF294" s="144">
        <v>3135</v>
      </c>
      <c r="AG294" s="144">
        <v>3363</v>
      </c>
      <c r="AH294" s="144">
        <v>3750</v>
      </c>
      <c r="AI294" s="144">
        <v>3925</v>
      </c>
      <c r="AJ294" s="144">
        <v>4542</v>
      </c>
      <c r="AK294" s="144">
        <v>4978</v>
      </c>
      <c r="AL294" s="144">
        <v>5147</v>
      </c>
      <c r="AM294" s="144">
        <v>4907</v>
      </c>
      <c r="AN294" s="144">
        <v>5847</v>
      </c>
      <c r="AO294" s="144">
        <v>5104</v>
      </c>
      <c r="AP294" s="144">
        <v>5862</v>
      </c>
      <c r="AQ294" s="144">
        <v>4390</v>
      </c>
      <c r="AR294" s="144">
        <v>4950</v>
      </c>
      <c r="AS294" s="144"/>
      <c r="AT294" s="144"/>
      <c r="AU294" s="144"/>
      <c r="AV294" s="144"/>
      <c r="AW294" s="144"/>
      <c r="AX294" s="144"/>
      <c r="AY294" s="144"/>
      <c r="AZ294" s="144"/>
      <c r="BA294" s="144"/>
      <c r="BB294" s="144"/>
      <c r="BC294" s="144"/>
      <c r="BD294" s="144"/>
      <c r="BE294" s="144"/>
      <c r="BF294" s="144"/>
    </row>
    <row r="295" spans="1:58" hidden="1">
      <c r="A295" s="143" t="s">
        <v>914</v>
      </c>
      <c r="B295" s="143" t="s">
        <v>979</v>
      </c>
      <c r="C295" s="144">
        <v>472</v>
      </c>
      <c r="D295" s="144">
        <v>482</v>
      </c>
      <c r="E295" s="144">
        <v>503</v>
      </c>
      <c r="F295" s="144">
        <v>615</v>
      </c>
      <c r="G295" s="144">
        <v>653</v>
      </c>
      <c r="H295" s="144">
        <v>653</v>
      </c>
      <c r="I295" s="144">
        <v>666</v>
      </c>
      <c r="J295" s="144">
        <v>690</v>
      </c>
      <c r="K295" s="144">
        <v>705</v>
      </c>
      <c r="L295" s="144">
        <v>730</v>
      </c>
      <c r="M295" s="144">
        <v>746</v>
      </c>
      <c r="N295" s="144">
        <v>717</v>
      </c>
      <c r="O295" s="144">
        <v>631</v>
      </c>
      <c r="P295" s="144">
        <v>625</v>
      </c>
      <c r="Q295" s="145">
        <v>149.1</v>
      </c>
      <c r="R295" s="145">
        <v>175.02</v>
      </c>
      <c r="S295" s="145">
        <v>194.26</v>
      </c>
      <c r="T295" s="145">
        <v>153.97</v>
      </c>
      <c r="U295" s="145">
        <v>154.6</v>
      </c>
      <c r="V295" s="145">
        <v>149.22999999999999</v>
      </c>
      <c r="W295" s="145">
        <v>172.07</v>
      </c>
      <c r="X295" s="145">
        <v>156.19999999999999</v>
      </c>
      <c r="Y295" s="145">
        <v>141.4</v>
      </c>
      <c r="Z295" s="145">
        <v>141.4</v>
      </c>
      <c r="AA295" s="145">
        <v>166.01</v>
      </c>
      <c r="AB295" s="145">
        <v>167.02</v>
      </c>
      <c r="AC295" s="145">
        <v>177.46</v>
      </c>
      <c r="AD295" s="145">
        <v>177.32</v>
      </c>
      <c r="AE295" s="144">
        <v>70374</v>
      </c>
      <c r="AF295" s="144">
        <v>84361</v>
      </c>
      <c r="AG295" s="144">
        <v>97715</v>
      </c>
      <c r="AH295" s="144">
        <v>94690</v>
      </c>
      <c r="AI295" s="144">
        <v>100951</v>
      </c>
      <c r="AJ295" s="144">
        <v>97444</v>
      </c>
      <c r="AK295" s="144">
        <v>114601</v>
      </c>
      <c r="AL295" s="144">
        <v>107780</v>
      </c>
      <c r="AM295" s="144">
        <v>99688</v>
      </c>
      <c r="AN295" s="144">
        <v>103224</v>
      </c>
      <c r="AO295" s="144">
        <v>123841</v>
      </c>
      <c r="AP295" s="144">
        <v>119753</v>
      </c>
      <c r="AQ295" s="144">
        <v>111976</v>
      </c>
      <c r="AR295" s="144">
        <v>110826</v>
      </c>
      <c r="AS295" s="144"/>
      <c r="AT295" s="144"/>
      <c r="AU295" s="144"/>
      <c r="AV295" s="144"/>
      <c r="AW295" s="144"/>
      <c r="AX295" s="144"/>
      <c r="AY295" s="144"/>
      <c r="AZ295" s="144"/>
      <c r="BA295" s="144"/>
      <c r="BB295" s="144"/>
      <c r="BC295" s="144"/>
      <c r="BD295" s="144"/>
      <c r="BE295" s="144"/>
      <c r="BF295" s="144"/>
    </row>
    <row r="296" spans="1:58" hidden="1">
      <c r="A296" s="143" t="s">
        <v>914</v>
      </c>
      <c r="B296" s="143" t="s">
        <v>980</v>
      </c>
      <c r="C296" s="144">
        <v>33</v>
      </c>
      <c r="D296" s="144">
        <v>41</v>
      </c>
      <c r="E296" s="144">
        <v>49</v>
      </c>
      <c r="F296" s="144">
        <v>57</v>
      </c>
      <c r="G296" s="144">
        <v>57</v>
      </c>
      <c r="H296" s="144">
        <v>58</v>
      </c>
      <c r="I296" s="144">
        <v>57</v>
      </c>
      <c r="J296" s="144">
        <v>55</v>
      </c>
      <c r="K296" s="144">
        <v>54</v>
      </c>
      <c r="L296" s="144">
        <v>60</v>
      </c>
      <c r="M296" s="144">
        <v>58</v>
      </c>
      <c r="N296" s="144">
        <v>71</v>
      </c>
      <c r="O296" s="144">
        <v>50</v>
      </c>
      <c r="P296" s="144">
        <v>54</v>
      </c>
      <c r="Q296" s="145">
        <v>180.27</v>
      </c>
      <c r="R296" s="145">
        <v>222.83</v>
      </c>
      <c r="S296" s="145">
        <v>181.31</v>
      </c>
      <c r="T296" s="145">
        <v>172.58</v>
      </c>
      <c r="U296" s="145">
        <v>154.56</v>
      </c>
      <c r="V296" s="145">
        <v>180.02</v>
      </c>
      <c r="W296" s="145">
        <v>175.77</v>
      </c>
      <c r="X296" s="145">
        <v>167.02</v>
      </c>
      <c r="Y296" s="145">
        <v>176.85</v>
      </c>
      <c r="Z296" s="145">
        <v>172.37</v>
      </c>
      <c r="AA296" s="145">
        <v>206.93</v>
      </c>
      <c r="AB296" s="145">
        <v>274.86</v>
      </c>
      <c r="AC296" s="145">
        <v>209.58</v>
      </c>
      <c r="AD296" s="145">
        <v>168.06</v>
      </c>
      <c r="AE296" s="144">
        <v>5949</v>
      </c>
      <c r="AF296" s="144">
        <v>9136</v>
      </c>
      <c r="AG296" s="144">
        <v>8884</v>
      </c>
      <c r="AH296" s="144">
        <v>9837</v>
      </c>
      <c r="AI296" s="144">
        <v>8810</v>
      </c>
      <c r="AJ296" s="144">
        <v>10441</v>
      </c>
      <c r="AK296" s="144">
        <v>10019</v>
      </c>
      <c r="AL296" s="144">
        <v>9186</v>
      </c>
      <c r="AM296" s="144">
        <v>9550</v>
      </c>
      <c r="AN296" s="144">
        <v>10342</v>
      </c>
      <c r="AO296" s="144">
        <v>12002</v>
      </c>
      <c r="AP296" s="144">
        <v>19515</v>
      </c>
      <c r="AQ296" s="144">
        <v>10479</v>
      </c>
      <c r="AR296" s="144">
        <v>9075</v>
      </c>
      <c r="AS296" s="144"/>
      <c r="AT296" s="144"/>
      <c r="AU296" s="144"/>
      <c r="AV296" s="144"/>
      <c r="AW296" s="144"/>
      <c r="AX296" s="144"/>
      <c r="AY296" s="144"/>
      <c r="AZ296" s="144"/>
      <c r="BA296" s="144"/>
      <c r="BB296" s="144"/>
      <c r="BC296" s="144"/>
      <c r="BD296" s="144"/>
      <c r="BE296" s="144"/>
      <c r="BF296" s="144"/>
    </row>
    <row r="297" spans="1:58" hidden="1">
      <c r="A297" s="143" t="s">
        <v>914</v>
      </c>
      <c r="B297" s="143" t="s">
        <v>981</v>
      </c>
      <c r="C297" s="144">
        <v>189</v>
      </c>
      <c r="D297" s="144">
        <v>198</v>
      </c>
      <c r="E297" s="144">
        <v>199</v>
      </c>
      <c r="F297" s="144">
        <v>224</v>
      </c>
      <c r="G297" s="144">
        <v>235</v>
      </c>
      <c r="H297" s="144">
        <v>272</v>
      </c>
      <c r="I297" s="144">
        <v>295</v>
      </c>
      <c r="J297" s="144">
        <v>281</v>
      </c>
      <c r="K297" s="144">
        <v>294</v>
      </c>
      <c r="L297" s="144">
        <v>334</v>
      </c>
      <c r="M297" s="144">
        <v>346</v>
      </c>
      <c r="N297" s="144">
        <v>413</v>
      </c>
      <c r="O297" s="144">
        <v>387</v>
      </c>
      <c r="P297" s="144">
        <v>388</v>
      </c>
      <c r="Q297" s="145">
        <v>468.16</v>
      </c>
      <c r="R297" s="145">
        <v>412.02</v>
      </c>
      <c r="S297" s="145">
        <v>349.76</v>
      </c>
      <c r="T297" s="145">
        <v>304.45999999999998</v>
      </c>
      <c r="U297" s="145">
        <v>292.63</v>
      </c>
      <c r="V297" s="145">
        <v>308.95</v>
      </c>
      <c r="W297" s="145">
        <v>302.66000000000003</v>
      </c>
      <c r="X297" s="145">
        <v>312.52</v>
      </c>
      <c r="Y297" s="145">
        <v>325.13</v>
      </c>
      <c r="Z297" s="145">
        <v>382.04</v>
      </c>
      <c r="AA297" s="145">
        <v>356.89</v>
      </c>
      <c r="AB297" s="145">
        <v>351.23</v>
      </c>
      <c r="AC297" s="145">
        <v>347.04</v>
      </c>
      <c r="AD297" s="145">
        <v>353.13</v>
      </c>
      <c r="AE297" s="144">
        <v>88483</v>
      </c>
      <c r="AF297" s="144">
        <v>81580</v>
      </c>
      <c r="AG297" s="144">
        <v>69603</v>
      </c>
      <c r="AH297" s="144">
        <v>68198</v>
      </c>
      <c r="AI297" s="144">
        <v>68767</v>
      </c>
      <c r="AJ297" s="144">
        <v>84034</v>
      </c>
      <c r="AK297" s="144">
        <v>89285</v>
      </c>
      <c r="AL297" s="144">
        <v>87819</v>
      </c>
      <c r="AM297" s="144">
        <v>95589</v>
      </c>
      <c r="AN297" s="144">
        <v>127603</v>
      </c>
      <c r="AO297" s="144">
        <v>123483</v>
      </c>
      <c r="AP297" s="144">
        <v>145058</v>
      </c>
      <c r="AQ297" s="144">
        <v>134305</v>
      </c>
      <c r="AR297" s="144">
        <v>137013</v>
      </c>
      <c r="AS297" s="144"/>
      <c r="AT297" s="144"/>
      <c r="AU297" s="144"/>
      <c r="AV297" s="144"/>
      <c r="AW297" s="144"/>
      <c r="AX297" s="144"/>
      <c r="AY297" s="144"/>
      <c r="AZ297" s="144"/>
      <c r="BA297" s="144"/>
      <c r="BB297" s="144"/>
      <c r="BC297" s="144"/>
      <c r="BD297" s="144"/>
      <c r="BE297" s="144"/>
      <c r="BF297" s="144"/>
    </row>
    <row r="298" spans="1:58" hidden="1">
      <c r="A298" s="143" t="s">
        <v>914</v>
      </c>
      <c r="B298" s="143" t="s">
        <v>982</v>
      </c>
      <c r="C298" s="144">
        <v>75</v>
      </c>
      <c r="D298" s="144">
        <v>78</v>
      </c>
      <c r="E298" s="144">
        <v>81</v>
      </c>
      <c r="F298" s="144">
        <v>87</v>
      </c>
      <c r="G298" s="144">
        <v>90</v>
      </c>
      <c r="H298" s="144">
        <v>94</v>
      </c>
      <c r="I298" s="144">
        <v>97</v>
      </c>
      <c r="J298" s="144">
        <v>101</v>
      </c>
      <c r="K298" s="144">
        <v>103</v>
      </c>
      <c r="L298" s="144">
        <v>101</v>
      </c>
      <c r="M298" s="144">
        <v>109</v>
      </c>
      <c r="N298" s="144">
        <v>99</v>
      </c>
      <c r="O298" s="144">
        <v>91</v>
      </c>
      <c r="P298" s="144">
        <v>91</v>
      </c>
      <c r="Q298" s="145">
        <v>163.81</v>
      </c>
      <c r="R298" s="145">
        <v>163.1</v>
      </c>
      <c r="S298" s="145">
        <v>170.57</v>
      </c>
      <c r="T298" s="145">
        <v>182.4</v>
      </c>
      <c r="U298" s="145">
        <v>181.26</v>
      </c>
      <c r="V298" s="145">
        <v>161.49</v>
      </c>
      <c r="W298" s="145">
        <v>158.85</v>
      </c>
      <c r="X298" s="145">
        <v>164.45</v>
      </c>
      <c r="Y298" s="145">
        <v>158.57</v>
      </c>
      <c r="Z298" s="145">
        <v>161.19</v>
      </c>
      <c r="AA298" s="145">
        <v>161.22999999999999</v>
      </c>
      <c r="AB298" s="145">
        <v>134.51</v>
      </c>
      <c r="AC298" s="145">
        <v>151.38</v>
      </c>
      <c r="AD298" s="145">
        <v>142.44</v>
      </c>
      <c r="AE298" s="144">
        <v>12286</v>
      </c>
      <c r="AF298" s="144">
        <v>12722</v>
      </c>
      <c r="AG298" s="144">
        <v>13816</v>
      </c>
      <c r="AH298" s="144">
        <v>15869</v>
      </c>
      <c r="AI298" s="144">
        <v>16313</v>
      </c>
      <c r="AJ298" s="144">
        <v>15180</v>
      </c>
      <c r="AK298" s="144">
        <v>15408</v>
      </c>
      <c r="AL298" s="144">
        <v>16609</v>
      </c>
      <c r="AM298" s="144">
        <v>16333</v>
      </c>
      <c r="AN298" s="144">
        <v>16280</v>
      </c>
      <c r="AO298" s="144">
        <v>17574</v>
      </c>
      <c r="AP298" s="144">
        <v>13316</v>
      </c>
      <c r="AQ298" s="144">
        <v>13776</v>
      </c>
      <c r="AR298" s="144">
        <v>12962</v>
      </c>
      <c r="AS298" s="144"/>
      <c r="AT298" s="144"/>
      <c r="AU298" s="144"/>
      <c r="AV298" s="144"/>
      <c r="AW298" s="144"/>
      <c r="AX298" s="144"/>
      <c r="AY298" s="144"/>
      <c r="AZ298" s="144"/>
      <c r="BA298" s="144"/>
      <c r="BB298" s="144"/>
      <c r="BC298" s="144"/>
      <c r="BD298" s="144"/>
      <c r="BE298" s="144"/>
      <c r="BF298" s="144"/>
    </row>
    <row r="299" spans="1:58" hidden="1">
      <c r="A299" s="143" t="s">
        <v>914</v>
      </c>
      <c r="B299" s="143" t="s">
        <v>983</v>
      </c>
      <c r="C299" s="144">
        <v>128</v>
      </c>
      <c r="D299" s="144">
        <v>128</v>
      </c>
      <c r="E299" s="144">
        <v>117</v>
      </c>
      <c r="F299" s="144">
        <v>116</v>
      </c>
      <c r="G299" s="144">
        <v>128</v>
      </c>
      <c r="H299" s="144">
        <v>121</v>
      </c>
      <c r="I299" s="144">
        <v>120</v>
      </c>
      <c r="J299" s="144">
        <v>142</v>
      </c>
      <c r="K299" s="144">
        <v>149</v>
      </c>
      <c r="L299" s="144">
        <v>148</v>
      </c>
      <c r="M299" s="144">
        <v>140</v>
      </c>
      <c r="N299" s="144">
        <v>187</v>
      </c>
      <c r="O299" s="144">
        <v>185</v>
      </c>
      <c r="P299" s="144">
        <v>149</v>
      </c>
      <c r="Q299" s="145">
        <v>417</v>
      </c>
      <c r="R299" s="145">
        <v>417</v>
      </c>
      <c r="S299" s="145">
        <v>339</v>
      </c>
      <c r="T299" s="145">
        <v>330</v>
      </c>
      <c r="U299" s="145">
        <v>216.49</v>
      </c>
      <c r="V299" s="145">
        <v>350</v>
      </c>
      <c r="W299" s="145">
        <v>277</v>
      </c>
      <c r="X299" s="145">
        <v>344</v>
      </c>
      <c r="Y299" s="145">
        <v>281</v>
      </c>
      <c r="Z299" s="145">
        <v>295</v>
      </c>
      <c r="AA299" s="145">
        <v>290</v>
      </c>
      <c r="AB299" s="145">
        <v>294</v>
      </c>
      <c r="AC299" s="145">
        <v>250</v>
      </c>
      <c r="AD299" s="145">
        <v>310</v>
      </c>
      <c r="AE299" s="144">
        <v>53376</v>
      </c>
      <c r="AF299" s="144">
        <v>53376</v>
      </c>
      <c r="AG299" s="144">
        <v>39663</v>
      </c>
      <c r="AH299" s="144">
        <v>38280</v>
      </c>
      <c r="AI299" s="144">
        <v>27711</v>
      </c>
      <c r="AJ299" s="144">
        <v>42350</v>
      </c>
      <c r="AK299" s="144">
        <v>33240</v>
      </c>
      <c r="AL299" s="144">
        <v>48848</v>
      </c>
      <c r="AM299" s="144">
        <v>41869</v>
      </c>
      <c r="AN299" s="144">
        <v>43660</v>
      </c>
      <c r="AO299" s="144">
        <v>40600</v>
      </c>
      <c r="AP299" s="144">
        <v>54978</v>
      </c>
      <c r="AQ299" s="144">
        <v>46250</v>
      </c>
      <c r="AR299" s="144">
        <v>46190</v>
      </c>
      <c r="AS299" s="144"/>
      <c r="AT299" s="144"/>
      <c r="AU299" s="144"/>
      <c r="AV299" s="144"/>
      <c r="AW299" s="144"/>
      <c r="AX299" s="144"/>
      <c r="AY299" s="144"/>
      <c r="AZ299" s="144"/>
      <c r="BA299" s="144"/>
      <c r="BB299" s="144"/>
      <c r="BC299" s="144"/>
      <c r="BD299" s="144"/>
      <c r="BE299" s="144"/>
      <c r="BF299" s="144"/>
    </row>
    <row r="300" spans="1:58" hidden="1">
      <c r="A300" s="143" t="s">
        <v>914</v>
      </c>
      <c r="B300" s="143" t="s">
        <v>984</v>
      </c>
      <c r="C300" s="144">
        <v>26</v>
      </c>
      <c r="D300" s="144">
        <v>38</v>
      </c>
      <c r="E300" s="144">
        <v>49</v>
      </c>
      <c r="F300" s="144">
        <v>56</v>
      </c>
      <c r="G300" s="144">
        <v>65</v>
      </c>
      <c r="H300" s="144">
        <v>80</v>
      </c>
      <c r="I300" s="144">
        <v>91</v>
      </c>
      <c r="J300" s="144">
        <v>103</v>
      </c>
      <c r="K300" s="144">
        <v>114</v>
      </c>
      <c r="L300" s="144">
        <v>128</v>
      </c>
      <c r="M300" s="144">
        <v>141</v>
      </c>
      <c r="N300" s="144">
        <v>161</v>
      </c>
      <c r="O300" s="144">
        <v>151</v>
      </c>
      <c r="P300" s="144">
        <v>135</v>
      </c>
      <c r="Q300" s="145">
        <v>53.62</v>
      </c>
      <c r="R300" s="145">
        <v>61.45</v>
      </c>
      <c r="S300" s="145">
        <v>60.47</v>
      </c>
      <c r="T300" s="145">
        <v>61.64</v>
      </c>
      <c r="U300" s="145">
        <v>54.02</v>
      </c>
      <c r="V300" s="145">
        <v>50.41</v>
      </c>
      <c r="W300" s="145">
        <v>48.48</v>
      </c>
      <c r="X300" s="145">
        <v>49.86</v>
      </c>
      <c r="Y300" s="145">
        <v>48.96</v>
      </c>
      <c r="Z300" s="145">
        <v>56.54</v>
      </c>
      <c r="AA300" s="145">
        <v>46.98</v>
      </c>
      <c r="AB300" s="145">
        <v>52.64</v>
      </c>
      <c r="AC300" s="145">
        <v>52.68</v>
      </c>
      <c r="AD300" s="145">
        <v>53.2</v>
      </c>
      <c r="AE300" s="144">
        <v>1394</v>
      </c>
      <c r="AF300" s="144">
        <v>2335</v>
      </c>
      <c r="AG300" s="144">
        <v>2963</v>
      </c>
      <c r="AH300" s="144">
        <v>3452</v>
      </c>
      <c r="AI300" s="144">
        <v>3511</v>
      </c>
      <c r="AJ300" s="144">
        <v>4033</v>
      </c>
      <c r="AK300" s="144">
        <v>4412</v>
      </c>
      <c r="AL300" s="144">
        <v>5136</v>
      </c>
      <c r="AM300" s="144">
        <v>5581</v>
      </c>
      <c r="AN300" s="144">
        <v>7237</v>
      </c>
      <c r="AO300" s="144">
        <v>6624</v>
      </c>
      <c r="AP300" s="144">
        <v>8475</v>
      </c>
      <c r="AQ300" s="144">
        <v>7955</v>
      </c>
      <c r="AR300" s="144">
        <v>7182</v>
      </c>
      <c r="AS300" s="144"/>
      <c r="AT300" s="144"/>
      <c r="AU300" s="144"/>
      <c r="AV300" s="144"/>
      <c r="AW300" s="144"/>
      <c r="AX300" s="144"/>
      <c r="AY300" s="144"/>
      <c r="AZ300" s="144"/>
      <c r="BA300" s="144"/>
      <c r="BB300" s="144"/>
      <c r="BC300" s="144"/>
      <c r="BD300" s="144"/>
      <c r="BE300" s="144"/>
      <c r="BF300" s="144"/>
    </row>
    <row r="301" spans="1:58" hidden="1">
      <c r="A301" s="143" t="s">
        <v>914</v>
      </c>
      <c r="B301" s="143" t="s">
        <v>985</v>
      </c>
      <c r="C301" s="144">
        <v>36</v>
      </c>
      <c r="D301" s="144">
        <v>29</v>
      </c>
      <c r="E301" s="144">
        <v>35</v>
      </c>
      <c r="F301" s="144">
        <v>38</v>
      </c>
      <c r="G301" s="144">
        <v>38</v>
      </c>
      <c r="H301" s="144">
        <v>34</v>
      </c>
      <c r="I301" s="144">
        <v>32</v>
      </c>
      <c r="J301" s="144">
        <v>37</v>
      </c>
      <c r="K301" s="144">
        <v>36</v>
      </c>
      <c r="L301" s="144">
        <v>38</v>
      </c>
      <c r="M301" s="144">
        <v>39</v>
      </c>
      <c r="N301" s="144">
        <v>55</v>
      </c>
      <c r="O301" s="144">
        <v>49</v>
      </c>
      <c r="P301" s="144">
        <v>43</v>
      </c>
      <c r="Q301" s="145">
        <v>59.92</v>
      </c>
      <c r="R301" s="145">
        <v>58.28</v>
      </c>
      <c r="S301" s="145">
        <v>53</v>
      </c>
      <c r="T301" s="145">
        <v>55.97</v>
      </c>
      <c r="U301" s="145">
        <v>57.89</v>
      </c>
      <c r="V301" s="145">
        <v>58.53</v>
      </c>
      <c r="W301" s="145">
        <v>51.22</v>
      </c>
      <c r="X301" s="145">
        <v>61.78</v>
      </c>
      <c r="Y301" s="145">
        <v>57.81</v>
      </c>
      <c r="Z301" s="145">
        <v>56.16</v>
      </c>
      <c r="AA301" s="145">
        <v>43.18</v>
      </c>
      <c r="AB301" s="145">
        <v>46.22</v>
      </c>
      <c r="AC301" s="145">
        <v>40.57</v>
      </c>
      <c r="AD301" s="145">
        <v>49</v>
      </c>
      <c r="AE301" s="144">
        <v>2157</v>
      </c>
      <c r="AF301" s="144">
        <v>1690</v>
      </c>
      <c r="AG301" s="144">
        <v>1855</v>
      </c>
      <c r="AH301" s="144">
        <v>2127</v>
      </c>
      <c r="AI301" s="144">
        <v>2200</v>
      </c>
      <c r="AJ301" s="144">
        <v>1990</v>
      </c>
      <c r="AK301" s="144">
        <v>1639</v>
      </c>
      <c r="AL301" s="144">
        <v>2286</v>
      </c>
      <c r="AM301" s="144">
        <v>2081</v>
      </c>
      <c r="AN301" s="144">
        <v>2134</v>
      </c>
      <c r="AO301" s="144">
        <v>1684</v>
      </c>
      <c r="AP301" s="144">
        <v>2542</v>
      </c>
      <c r="AQ301" s="144">
        <v>1988</v>
      </c>
      <c r="AR301" s="144">
        <v>2107</v>
      </c>
      <c r="AS301" s="144"/>
      <c r="AT301" s="144"/>
      <c r="AU301" s="144"/>
      <c r="AV301" s="144"/>
      <c r="AW301" s="144"/>
      <c r="AX301" s="144"/>
      <c r="AY301" s="144"/>
      <c r="AZ301" s="144"/>
      <c r="BA301" s="144"/>
      <c r="BB301" s="144"/>
      <c r="BC301" s="144"/>
      <c r="BD301" s="144"/>
      <c r="BE301" s="144"/>
      <c r="BF301" s="144"/>
    </row>
    <row r="302" spans="1:58" hidden="1">
      <c r="A302" s="143" t="s">
        <v>914</v>
      </c>
      <c r="B302" s="143" t="s">
        <v>986</v>
      </c>
      <c r="C302" s="144">
        <v>94</v>
      </c>
      <c r="D302" s="144">
        <v>102</v>
      </c>
      <c r="E302" s="144">
        <v>102</v>
      </c>
      <c r="F302" s="144">
        <v>96</v>
      </c>
      <c r="G302" s="144">
        <v>100</v>
      </c>
      <c r="H302" s="144">
        <v>93</v>
      </c>
      <c r="I302" s="144">
        <v>98</v>
      </c>
      <c r="J302" s="144">
        <v>111</v>
      </c>
      <c r="K302" s="144">
        <v>110</v>
      </c>
      <c r="L302" s="144">
        <v>101</v>
      </c>
      <c r="M302" s="144">
        <v>94</v>
      </c>
      <c r="N302" s="144">
        <v>106</v>
      </c>
      <c r="O302" s="144">
        <v>99</v>
      </c>
      <c r="P302" s="144">
        <v>81</v>
      </c>
      <c r="Q302" s="145">
        <v>91.31</v>
      </c>
      <c r="R302" s="145">
        <v>86.77</v>
      </c>
      <c r="S302" s="145">
        <v>86.55</v>
      </c>
      <c r="T302" s="145">
        <v>84.79</v>
      </c>
      <c r="U302" s="145">
        <v>82.09</v>
      </c>
      <c r="V302" s="145">
        <v>78.69</v>
      </c>
      <c r="W302" s="145">
        <v>77.28</v>
      </c>
      <c r="X302" s="145">
        <v>82.62</v>
      </c>
      <c r="Y302" s="145">
        <v>81.86</v>
      </c>
      <c r="Z302" s="145">
        <v>75.37</v>
      </c>
      <c r="AA302" s="145">
        <v>69.38</v>
      </c>
      <c r="AB302" s="145">
        <v>77.64</v>
      </c>
      <c r="AC302" s="145">
        <v>73.989999999999995</v>
      </c>
      <c r="AD302" s="145">
        <v>75.22</v>
      </c>
      <c r="AE302" s="144">
        <v>8583</v>
      </c>
      <c r="AF302" s="144">
        <v>8851</v>
      </c>
      <c r="AG302" s="144">
        <v>8828</v>
      </c>
      <c r="AH302" s="144">
        <v>8140</v>
      </c>
      <c r="AI302" s="144">
        <v>8209</v>
      </c>
      <c r="AJ302" s="144">
        <v>7318</v>
      </c>
      <c r="AK302" s="144">
        <v>7573</v>
      </c>
      <c r="AL302" s="144">
        <v>9171</v>
      </c>
      <c r="AM302" s="144">
        <v>9005</v>
      </c>
      <c r="AN302" s="144">
        <v>7612</v>
      </c>
      <c r="AO302" s="144">
        <v>6522</v>
      </c>
      <c r="AP302" s="144">
        <v>8230</v>
      </c>
      <c r="AQ302" s="144">
        <v>7325</v>
      </c>
      <c r="AR302" s="144">
        <v>6093</v>
      </c>
      <c r="AS302" s="144"/>
      <c r="AT302" s="144"/>
      <c r="AU302" s="144"/>
      <c r="AV302" s="144"/>
      <c r="AW302" s="144"/>
      <c r="AX302" s="144"/>
      <c r="AY302" s="144"/>
      <c r="AZ302" s="144"/>
      <c r="BA302" s="144"/>
      <c r="BB302" s="144"/>
      <c r="BC302" s="144"/>
      <c r="BD302" s="144"/>
      <c r="BE302" s="144"/>
      <c r="BF302" s="144"/>
    </row>
    <row r="303" spans="1:58" hidden="1">
      <c r="A303" s="143" t="s">
        <v>914</v>
      </c>
      <c r="B303" s="143" t="s">
        <v>987</v>
      </c>
      <c r="C303" s="144">
        <v>0</v>
      </c>
      <c r="D303" s="144">
        <v>0</v>
      </c>
      <c r="E303" s="144">
        <v>0</v>
      </c>
      <c r="F303" s="144">
        <v>0</v>
      </c>
      <c r="G303" s="144">
        <v>0</v>
      </c>
      <c r="H303" s="144">
        <v>0</v>
      </c>
      <c r="I303" s="144">
        <v>0</v>
      </c>
      <c r="J303" s="144">
        <v>0</v>
      </c>
      <c r="K303" s="144">
        <v>0</v>
      </c>
      <c r="L303" s="144">
        <v>0</v>
      </c>
      <c r="M303" s="144">
        <v>10</v>
      </c>
      <c r="N303" s="144">
        <v>10</v>
      </c>
      <c r="O303" s="144">
        <v>10</v>
      </c>
      <c r="P303" s="144">
        <v>10</v>
      </c>
      <c r="Q303" s="145"/>
      <c r="R303" s="145"/>
      <c r="S303" s="145"/>
      <c r="T303" s="145"/>
      <c r="U303" s="145"/>
      <c r="V303" s="145"/>
      <c r="W303" s="145"/>
      <c r="X303" s="145"/>
      <c r="Y303" s="145"/>
      <c r="Z303" s="145"/>
      <c r="AA303" s="145">
        <v>80</v>
      </c>
      <c r="AB303" s="145">
        <v>86.7</v>
      </c>
      <c r="AC303" s="145">
        <v>77.5</v>
      </c>
      <c r="AD303" s="145">
        <v>86.3</v>
      </c>
      <c r="AE303" s="144">
        <v>0</v>
      </c>
      <c r="AF303" s="144">
        <v>0</v>
      </c>
      <c r="AG303" s="144">
        <v>0</v>
      </c>
      <c r="AH303" s="144">
        <v>0</v>
      </c>
      <c r="AI303" s="144">
        <v>0</v>
      </c>
      <c r="AJ303" s="144">
        <v>0</v>
      </c>
      <c r="AK303" s="144">
        <v>0</v>
      </c>
      <c r="AL303" s="144">
        <v>0</v>
      </c>
      <c r="AM303" s="144">
        <v>0</v>
      </c>
      <c r="AN303" s="144">
        <v>0</v>
      </c>
      <c r="AO303" s="144">
        <v>800</v>
      </c>
      <c r="AP303" s="144">
        <v>867</v>
      </c>
      <c r="AQ303" s="144">
        <v>775</v>
      </c>
      <c r="AR303" s="144">
        <v>863</v>
      </c>
      <c r="AS303" s="144"/>
      <c r="AT303" s="144"/>
      <c r="AU303" s="144"/>
      <c r="AV303" s="144"/>
      <c r="AW303" s="144"/>
      <c r="AX303" s="144"/>
      <c r="AY303" s="144"/>
      <c r="AZ303" s="144"/>
      <c r="BA303" s="144"/>
      <c r="BB303" s="144"/>
      <c r="BC303" s="144"/>
      <c r="BD303" s="144"/>
      <c r="BE303" s="144"/>
      <c r="BF303" s="144"/>
    </row>
    <row r="304" spans="1:58" hidden="1">
      <c r="A304" s="143" t="s">
        <v>914</v>
      </c>
      <c r="B304" s="143" t="s">
        <v>988</v>
      </c>
      <c r="C304" s="144">
        <v>0</v>
      </c>
      <c r="D304" s="144">
        <v>0</v>
      </c>
      <c r="E304" s="144">
        <v>0</v>
      </c>
      <c r="F304" s="144">
        <v>0</v>
      </c>
      <c r="G304" s="144">
        <v>0</v>
      </c>
      <c r="H304" s="144">
        <v>0</v>
      </c>
      <c r="I304" s="144">
        <v>0</v>
      </c>
      <c r="J304" s="144">
        <v>0</v>
      </c>
      <c r="K304" s="144">
        <v>0</v>
      </c>
      <c r="L304" s="144">
        <v>0</v>
      </c>
      <c r="M304" s="144">
        <v>0</v>
      </c>
      <c r="N304" s="144">
        <v>0</v>
      </c>
      <c r="O304" s="144">
        <v>0</v>
      </c>
      <c r="P304" s="144">
        <v>0</v>
      </c>
      <c r="Q304" s="145"/>
      <c r="R304" s="145"/>
      <c r="S304" s="145"/>
      <c r="T304" s="145"/>
      <c r="U304" s="145"/>
      <c r="V304" s="145"/>
      <c r="W304" s="145"/>
      <c r="X304" s="145"/>
      <c r="Y304" s="145"/>
      <c r="Z304" s="145"/>
      <c r="AA304" s="145"/>
      <c r="AB304" s="145"/>
      <c r="AC304" s="145"/>
      <c r="AD304" s="145"/>
      <c r="AE304" s="144">
        <v>53141</v>
      </c>
      <c r="AF304" s="144">
        <v>52421</v>
      </c>
      <c r="AG304" s="144">
        <v>52891</v>
      </c>
      <c r="AH304" s="144">
        <v>50515</v>
      </c>
      <c r="AI304" s="144">
        <v>53324</v>
      </c>
      <c r="AJ304" s="144">
        <v>51852</v>
      </c>
      <c r="AK304" s="144">
        <v>51615</v>
      </c>
      <c r="AL304" s="144">
        <v>48929</v>
      </c>
      <c r="AM304" s="144">
        <v>47526</v>
      </c>
      <c r="AN304" s="144">
        <v>53479</v>
      </c>
      <c r="AO304" s="144">
        <v>52080</v>
      </c>
      <c r="AP304" s="144">
        <v>48604</v>
      </c>
      <c r="AQ304" s="144">
        <v>49276</v>
      </c>
      <c r="AR304" s="144">
        <v>37487</v>
      </c>
      <c r="AS304" s="144"/>
      <c r="AT304" s="144"/>
      <c r="AU304" s="144"/>
      <c r="AV304" s="144"/>
      <c r="AW304" s="144"/>
      <c r="AX304" s="144"/>
      <c r="AY304" s="144"/>
      <c r="AZ304" s="144"/>
      <c r="BA304" s="144"/>
      <c r="BB304" s="144"/>
      <c r="BC304" s="144"/>
      <c r="BD304" s="144"/>
      <c r="BE304" s="144"/>
      <c r="BF304" s="144"/>
    </row>
    <row r="305" spans="1:58" hidden="1">
      <c r="A305" s="143" t="s">
        <v>914</v>
      </c>
      <c r="B305" s="143" t="s">
        <v>989</v>
      </c>
      <c r="C305" s="144">
        <v>0</v>
      </c>
      <c r="D305" s="144">
        <v>0</v>
      </c>
      <c r="E305" s="144">
        <v>0</v>
      </c>
      <c r="F305" s="144">
        <v>0</v>
      </c>
      <c r="G305" s="144">
        <v>0</v>
      </c>
      <c r="H305" s="144">
        <v>0</v>
      </c>
      <c r="I305" s="144">
        <v>0</v>
      </c>
      <c r="J305" s="144">
        <v>0</v>
      </c>
      <c r="K305" s="144">
        <v>0</v>
      </c>
      <c r="L305" s="144">
        <v>0</v>
      </c>
      <c r="M305" s="144">
        <v>0</v>
      </c>
      <c r="N305" s="144">
        <v>0</v>
      </c>
      <c r="O305" s="144">
        <v>0</v>
      </c>
      <c r="P305" s="144">
        <v>0</v>
      </c>
      <c r="Q305" s="145"/>
      <c r="R305" s="145"/>
      <c r="S305" s="145"/>
      <c r="T305" s="145"/>
      <c r="U305" s="145"/>
      <c r="V305" s="145"/>
      <c r="W305" s="145"/>
      <c r="X305" s="145"/>
      <c r="Y305" s="145"/>
      <c r="Z305" s="145"/>
      <c r="AA305" s="145"/>
      <c r="AB305" s="145"/>
      <c r="AC305" s="145"/>
      <c r="AD305" s="145"/>
      <c r="AE305" s="144">
        <v>0</v>
      </c>
      <c r="AF305" s="144">
        <v>0</v>
      </c>
      <c r="AG305" s="144">
        <v>0</v>
      </c>
      <c r="AH305" s="144">
        <v>0</v>
      </c>
      <c r="AI305" s="144">
        <v>0</v>
      </c>
      <c r="AJ305" s="144">
        <v>0</v>
      </c>
      <c r="AK305" s="144">
        <v>0</v>
      </c>
      <c r="AL305" s="144">
        <v>0</v>
      </c>
      <c r="AM305" s="144">
        <v>0</v>
      </c>
      <c r="AN305" s="144">
        <v>0</v>
      </c>
      <c r="AO305" s="144">
        <v>0</v>
      </c>
      <c r="AP305" s="144">
        <v>0</v>
      </c>
      <c r="AQ305" s="144">
        <v>0</v>
      </c>
      <c r="AR305" s="144">
        <v>0</v>
      </c>
      <c r="AS305" s="144"/>
      <c r="AT305" s="144"/>
      <c r="AU305" s="144"/>
      <c r="AV305" s="144"/>
      <c r="AW305" s="144"/>
      <c r="AX305" s="144"/>
      <c r="AY305" s="144"/>
      <c r="AZ305" s="144"/>
      <c r="BA305" s="144"/>
      <c r="BB305" s="144"/>
      <c r="BC305" s="144"/>
      <c r="BD305" s="144"/>
      <c r="BE305" s="144"/>
      <c r="BF305" s="144"/>
    </row>
    <row r="306" spans="1:58" hidden="1">
      <c r="A306" s="143" t="s">
        <v>914</v>
      </c>
      <c r="B306" s="143" t="s">
        <v>990</v>
      </c>
      <c r="C306" s="144">
        <v>0</v>
      </c>
      <c r="D306" s="144">
        <v>0</v>
      </c>
      <c r="E306" s="144">
        <v>0</v>
      </c>
      <c r="F306" s="144">
        <v>0</v>
      </c>
      <c r="G306" s="144">
        <v>0</v>
      </c>
      <c r="H306" s="144">
        <v>0</v>
      </c>
      <c r="I306" s="144">
        <v>0</v>
      </c>
      <c r="J306" s="144">
        <v>0</v>
      </c>
      <c r="K306" s="144">
        <v>0</v>
      </c>
      <c r="L306" s="144">
        <v>0</v>
      </c>
      <c r="M306" s="144">
        <v>950</v>
      </c>
      <c r="N306" s="144">
        <v>950</v>
      </c>
      <c r="O306" s="144">
        <v>950</v>
      </c>
      <c r="P306" s="144">
        <v>950</v>
      </c>
      <c r="Q306" s="145"/>
      <c r="R306" s="145"/>
      <c r="S306" s="145"/>
      <c r="T306" s="145"/>
      <c r="U306" s="145"/>
      <c r="V306" s="145"/>
      <c r="W306" s="145"/>
      <c r="X306" s="145"/>
      <c r="Y306" s="145"/>
      <c r="Z306" s="145"/>
      <c r="AA306" s="145">
        <v>0</v>
      </c>
      <c r="AB306" s="145">
        <v>0</v>
      </c>
      <c r="AC306" s="145">
        <v>0</v>
      </c>
      <c r="AD306" s="145">
        <v>0</v>
      </c>
      <c r="AE306" s="144">
        <v>0</v>
      </c>
      <c r="AF306" s="144">
        <v>0</v>
      </c>
      <c r="AG306" s="144">
        <v>0</v>
      </c>
      <c r="AH306" s="144">
        <v>0</v>
      </c>
      <c r="AI306" s="144">
        <v>0</v>
      </c>
      <c r="AJ306" s="144">
        <v>0</v>
      </c>
      <c r="AK306" s="144">
        <v>0</v>
      </c>
      <c r="AL306" s="144">
        <v>0</v>
      </c>
      <c r="AM306" s="144">
        <v>0</v>
      </c>
      <c r="AN306" s="144">
        <v>0</v>
      </c>
      <c r="AO306" s="144">
        <v>0</v>
      </c>
      <c r="AP306" s="144">
        <v>0</v>
      </c>
      <c r="AQ306" s="144">
        <v>0</v>
      </c>
      <c r="AR306" s="144">
        <v>0</v>
      </c>
      <c r="AS306" s="144"/>
      <c r="AT306" s="144"/>
      <c r="AU306" s="144"/>
      <c r="AV306" s="144"/>
      <c r="AW306" s="144"/>
      <c r="AX306" s="144"/>
      <c r="AY306" s="144"/>
      <c r="AZ306" s="144"/>
      <c r="BA306" s="144"/>
      <c r="BB306" s="144"/>
      <c r="BC306" s="144"/>
      <c r="BD306" s="144"/>
      <c r="BE306" s="144"/>
      <c r="BF306" s="144"/>
    </row>
    <row r="307" spans="1:58" hidden="1">
      <c r="A307" s="143" t="s">
        <v>915</v>
      </c>
      <c r="B307" s="143" t="s">
        <v>931</v>
      </c>
      <c r="C307" s="144">
        <v>9</v>
      </c>
      <c r="D307" s="144">
        <v>9</v>
      </c>
      <c r="E307" s="144">
        <v>9</v>
      </c>
      <c r="F307" s="144">
        <v>9</v>
      </c>
      <c r="G307" s="144">
        <v>9</v>
      </c>
      <c r="H307" s="144">
        <v>9</v>
      </c>
      <c r="I307" s="144">
        <v>9</v>
      </c>
      <c r="J307" s="144">
        <v>8</v>
      </c>
      <c r="K307" s="144">
        <v>8</v>
      </c>
      <c r="L307" s="144">
        <v>8</v>
      </c>
      <c r="M307" s="144">
        <v>14</v>
      </c>
      <c r="N307" s="144">
        <v>14</v>
      </c>
      <c r="O307" s="144">
        <v>14</v>
      </c>
      <c r="P307" s="144">
        <v>14</v>
      </c>
      <c r="Q307" s="145">
        <v>75.56</v>
      </c>
      <c r="R307" s="145">
        <v>79.56</v>
      </c>
      <c r="S307" s="145">
        <v>65.22</v>
      </c>
      <c r="T307" s="145">
        <v>57.11</v>
      </c>
      <c r="U307" s="145">
        <v>58.22</v>
      </c>
      <c r="V307" s="145">
        <v>66.89</v>
      </c>
      <c r="W307" s="145">
        <v>59.44</v>
      </c>
      <c r="X307" s="145">
        <v>81.62</v>
      </c>
      <c r="Y307" s="145">
        <v>53.12</v>
      </c>
      <c r="Z307" s="145">
        <v>65.62</v>
      </c>
      <c r="AA307" s="145">
        <v>52.5</v>
      </c>
      <c r="AB307" s="145">
        <v>57.36</v>
      </c>
      <c r="AC307" s="145">
        <v>41</v>
      </c>
      <c r="AD307" s="145">
        <v>45.57</v>
      </c>
      <c r="AE307" s="144">
        <v>680</v>
      </c>
      <c r="AF307" s="144">
        <v>716</v>
      </c>
      <c r="AG307" s="144">
        <v>587</v>
      </c>
      <c r="AH307" s="144">
        <v>514</v>
      </c>
      <c r="AI307" s="144">
        <v>524</v>
      </c>
      <c r="AJ307" s="144">
        <v>602</v>
      </c>
      <c r="AK307" s="144">
        <v>535</v>
      </c>
      <c r="AL307" s="144">
        <v>653</v>
      </c>
      <c r="AM307" s="144">
        <v>425</v>
      </c>
      <c r="AN307" s="144">
        <v>525</v>
      </c>
      <c r="AO307" s="144">
        <v>735</v>
      </c>
      <c r="AP307" s="144">
        <v>803</v>
      </c>
      <c r="AQ307" s="144">
        <v>574</v>
      </c>
      <c r="AR307" s="144">
        <v>638</v>
      </c>
      <c r="AS307" s="144"/>
      <c r="AT307" s="144"/>
      <c r="AU307" s="144"/>
      <c r="AV307" s="144"/>
      <c r="AW307" s="144"/>
      <c r="AX307" s="144"/>
      <c r="AY307" s="144"/>
      <c r="AZ307" s="144"/>
      <c r="BA307" s="144"/>
      <c r="BB307" s="144"/>
      <c r="BC307" s="144"/>
      <c r="BD307" s="144"/>
      <c r="BE307" s="144"/>
      <c r="BF307" s="144"/>
    </row>
    <row r="308" spans="1:58" hidden="1">
      <c r="A308" s="143" t="s">
        <v>915</v>
      </c>
      <c r="B308" s="143" t="s">
        <v>932</v>
      </c>
      <c r="C308" s="144">
        <v>161</v>
      </c>
      <c r="D308" s="144">
        <v>159</v>
      </c>
      <c r="E308" s="144">
        <v>153</v>
      </c>
      <c r="F308" s="144">
        <v>153</v>
      </c>
      <c r="G308" s="144">
        <v>153</v>
      </c>
      <c r="H308" s="144">
        <v>150</v>
      </c>
      <c r="I308" s="144">
        <v>154</v>
      </c>
      <c r="J308" s="144">
        <v>154</v>
      </c>
      <c r="K308" s="144">
        <v>160</v>
      </c>
      <c r="L308" s="144">
        <v>170</v>
      </c>
      <c r="M308" s="144">
        <v>192</v>
      </c>
      <c r="N308" s="144">
        <v>200</v>
      </c>
      <c r="O308" s="144">
        <v>203</v>
      </c>
      <c r="P308" s="144">
        <v>205</v>
      </c>
      <c r="Q308" s="145">
        <v>33.369999999999997</v>
      </c>
      <c r="R308" s="145">
        <v>40.44</v>
      </c>
      <c r="S308" s="145">
        <v>38.159999999999997</v>
      </c>
      <c r="T308" s="145">
        <v>35.67</v>
      </c>
      <c r="U308" s="145">
        <v>39.47</v>
      </c>
      <c r="V308" s="145">
        <v>39.57</v>
      </c>
      <c r="W308" s="145">
        <v>36.1</v>
      </c>
      <c r="X308" s="145">
        <v>41.83</v>
      </c>
      <c r="Y308" s="145">
        <v>39.44</v>
      </c>
      <c r="Z308" s="145">
        <v>35.380000000000003</v>
      </c>
      <c r="AA308" s="145">
        <v>37.17</v>
      </c>
      <c r="AB308" s="145">
        <v>34.42</v>
      </c>
      <c r="AC308" s="145">
        <v>33.83</v>
      </c>
      <c r="AD308" s="145">
        <v>35.5</v>
      </c>
      <c r="AE308" s="144">
        <v>5372</v>
      </c>
      <c r="AF308" s="144">
        <v>6430</v>
      </c>
      <c r="AG308" s="144">
        <v>5839</v>
      </c>
      <c r="AH308" s="144">
        <v>5457</v>
      </c>
      <c r="AI308" s="144">
        <v>6039</v>
      </c>
      <c r="AJ308" s="144">
        <v>5936</v>
      </c>
      <c r="AK308" s="144">
        <v>5560</v>
      </c>
      <c r="AL308" s="144">
        <v>6442</v>
      </c>
      <c r="AM308" s="144">
        <v>6311</v>
      </c>
      <c r="AN308" s="144">
        <v>6015</v>
      </c>
      <c r="AO308" s="144">
        <v>7137</v>
      </c>
      <c r="AP308" s="144">
        <v>6883</v>
      </c>
      <c r="AQ308" s="144">
        <v>6868</v>
      </c>
      <c r="AR308" s="144">
        <v>7278</v>
      </c>
      <c r="AS308" s="144"/>
      <c r="AT308" s="144"/>
      <c r="AU308" s="144"/>
      <c r="AV308" s="144"/>
      <c r="AW308" s="144"/>
      <c r="AX308" s="144"/>
      <c r="AY308" s="144"/>
      <c r="AZ308" s="144"/>
      <c r="BA308" s="144"/>
      <c r="BB308" s="144"/>
      <c r="BC308" s="144"/>
      <c r="BD308" s="144"/>
      <c r="BE308" s="144"/>
      <c r="BF308" s="144"/>
    </row>
    <row r="309" spans="1:58" hidden="1">
      <c r="A309" s="143" t="s">
        <v>915</v>
      </c>
      <c r="B309" s="143" t="s">
        <v>933</v>
      </c>
      <c r="C309" s="144">
        <v>20</v>
      </c>
      <c r="D309" s="144">
        <v>22</v>
      </c>
      <c r="E309" s="144">
        <v>25</v>
      </c>
      <c r="F309" s="144">
        <v>29</v>
      </c>
      <c r="G309" s="144">
        <v>31</v>
      </c>
      <c r="H309" s="144">
        <v>36</v>
      </c>
      <c r="I309" s="144">
        <v>38</v>
      </c>
      <c r="J309" s="144">
        <v>43</v>
      </c>
      <c r="K309" s="144">
        <v>56</v>
      </c>
      <c r="L309" s="144">
        <v>60</v>
      </c>
      <c r="M309" s="144">
        <v>71</v>
      </c>
      <c r="N309" s="144">
        <v>92</v>
      </c>
      <c r="O309" s="144">
        <v>87</v>
      </c>
      <c r="P309" s="144">
        <v>74</v>
      </c>
      <c r="Q309" s="145">
        <v>279.85000000000002</v>
      </c>
      <c r="R309" s="145">
        <v>257.27</v>
      </c>
      <c r="S309" s="145">
        <v>240.64</v>
      </c>
      <c r="T309" s="145">
        <v>246.38</v>
      </c>
      <c r="U309" s="145">
        <v>244.61</v>
      </c>
      <c r="V309" s="145">
        <v>244.17</v>
      </c>
      <c r="W309" s="145">
        <v>223</v>
      </c>
      <c r="X309" s="145">
        <v>217.44</v>
      </c>
      <c r="Y309" s="145">
        <v>219.5</v>
      </c>
      <c r="Z309" s="145">
        <v>212.23</v>
      </c>
      <c r="AA309" s="145">
        <v>223.27</v>
      </c>
      <c r="AB309" s="145">
        <v>221.32</v>
      </c>
      <c r="AC309" s="145">
        <v>216.28</v>
      </c>
      <c r="AD309" s="145">
        <v>352.65</v>
      </c>
      <c r="AE309" s="144">
        <v>5597</v>
      </c>
      <c r="AF309" s="144">
        <v>5660</v>
      </c>
      <c r="AG309" s="144">
        <v>6016</v>
      </c>
      <c r="AH309" s="144">
        <v>7145</v>
      </c>
      <c r="AI309" s="144">
        <v>7583</v>
      </c>
      <c r="AJ309" s="144">
        <v>8790</v>
      </c>
      <c r="AK309" s="144">
        <v>8474</v>
      </c>
      <c r="AL309" s="144">
        <v>9350</v>
      </c>
      <c r="AM309" s="144">
        <v>12292</v>
      </c>
      <c r="AN309" s="144">
        <v>12734</v>
      </c>
      <c r="AO309" s="144">
        <v>15852</v>
      </c>
      <c r="AP309" s="144">
        <v>20361</v>
      </c>
      <c r="AQ309" s="144">
        <v>18816</v>
      </c>
      <c r="AR309" s="144">
        <v>26096</v>
      </c>
      <c r="AS309" s="144"/>
      <c r="AT309" s="144"/>
      <c r="AU309" s="144"/>
      <c r="AV309" s="144"/>
      <c r="AW309" s="144"/>
      <c r="AX309" s="144"/>
      <c r="AY309" s="144"/>
      <c r="AZ309" s="144"/>
      <c r="BA309" s="144"/>
      <c r="BB309" s="144"/>
      <c r="BC309" s="144"/>
      <c r="BD309" s="144"/>
      <c r="BE309" s="144"/>
      <c r="BF309" s="144"/>
    </row>
    <row r="310" spans="1:58" hidden="1">
      <c r="A310" s="143" t="s">
        <v>915</v>
      </c>
      <c r="B310" s="143" t="s">
        <v>934</v>
      </c>
      <c r="C310" s="144">
        <v>1329</v>
      </c>
      <c r="D310" s="144">
        <v>1327</v>
      </c>
      <c r="E310" s="144">
        <v>1326</v>
      </c>
      <c r="F310" s="144">
        <v>1318</v>
      </c>
      <c r="G310" s="144">
        <v>1318</v>
      </c>
      <c r="H310" s="144">
        <v>1296</v>
      </c>
      <c r="I310" s="144">
        <v>1296</v>
      </c>
      <c r="J310" s="144">
        <v>1296</v>
      </c>
      <c r="K310" s="144">
        <v>1296</v>
      </c>
      <c r="L310" s="144">
        <v>1013</v>
      </c>
      <c r="M310" s="144">
        <v>956</v>
      </c>
      <c r="N310" s="144">
        <v>1014</v>
      </c>
      <c r="O310" s="144">
        <v>933</v>
      </c>
      <c r="P310" s="144">
        <v>814</v>
      </c>
      <c r="Q310" s="145">
        <v>289.61</v>
      </c>
      <c r="R310" s="145">
        <v>238.3</v>
      </c>
      <c r="S310" s="145">
        <v>179.23</v>
      </c>
      <c r="T310" s="145">
        <v>158.96</v>
      </c>
      <c r="U310" s="145">
        <v>199.17</v>
      </c>
      <c r="V310" s="145">
        <v>154.74</v>
      </c>
      <c r="W310" s="145">
        <v>149.79</v>
      </c>
      <c r="X310" s="145">
        <v>144.75</v>
      </c>
      <c r="Y310" s="145">
        <v>130.88999999999999</v>
      </c>
      <c r="Z310" s="145">
        <v>198.81</v>
      </c>
      <c r="AA310" s="145">
        <v>162.37</v>
      </c>
      <c r="AB310" s="145">
        <v>184.21</v>
      </c>
      <c r="AC310" s="145">
        <v>184.79</v>
      </c>
      <c r="AD310" s="145">
        <v>195.99</v>
      </c>
      <c r="AE310" s="144">
        <v>384895</v>
      </c>
      <c r="AF310" s="144">
        <v>316218</v>
      </c>
      <c r="AG310" s="144">
        <v>237664</v>
      </c>
      <c r="AH310" s="144">
        <v>209511</v>
      </c>
      <c r="AI310" s="144">
        <v>262500</v>
      </c>
      <c r="AJ310" s="144">
        <v>200545</v>
      </c>
      <c r="AK310" s="144">
        <v>194133</v>
      </c>
      <c r="AL310" s="144">
        <v>187590</v>
      </c>
      <c r="AM310" s="144">
        <v>169637</v>
      </c>
      <c r="AN310" s="144">
        <v>201395</v>
      </c>
      <c r="AO310" s="144">
        <v>155223</v>
      </c>
      <c r="AP310" s="144">
        <v>186785</v>
      </c>
      <c r="AQ310" s="144">
        <v>172408</v>
      </c>
      <c r="AR310" s="144">
        <v>159535</v>
      </c>
      <c r="AS310" s="144"/>
      <c r="AT310" s="144"/>
      <c r="AU310" s="144"/>
      <c r="AV310" s="144"/>
      <c r="AW310" s="144"/>
      <c r="AX310" s="144"/>
      <c r="AY310" s="144"/>
      <c r="AZ310" s="144"/>
      <c r="BA310" s="144"/>
      <c r="BB310" s="144"/>
      <c r="BC310" s="144"/>
      <c r="BD310" s="144"/>
      <c r="BE310" s="144"/>
      <c r="BF310" s="144"/>
    </row>
    <row r="311" spans="1:58" hidden="1">
      <c r="A311" s="143" t="s">
        <v>915</v>
      </c>
      <c r="B311" s="143" t="s">
        <v>935</v>
      </c>
      <c r="C311" s="144">
        <v>22</v>
      </c>
      <c r="D311" s="144">
        <v>24</v>
      </c>
      <c r="E311" s="144">
        <v>25</v>
      </c>
      <c r="F311" s="144">
        <v>41</v>
      </c>
      <c r="G311" s="144">
        <v>60</v>
      </c>
      <c r="H311" s="144">
        <v>64</v>
      </c>
      <c r="I311" s="144">
        <v>61</v>
      </c>
      <c r="J311" s="144">
        <v>69</v>
      </c>
      <c r="K311" s="144">
        <v>72</v>
      </c>
      <c r="L311" s="144">
        <v>75</v>
      </c>
      <c r="M311" s="144">
        <v>87</v>
      </c>
      <c r="N311" s="144">
        <v>69</v>
      </c>
      <c r="O311" s="144">
        <v>74</v>
      </c>
      <c r="P311" s="144">
        <v>82</v>
      </c>
      <c r="Q311" s="145">
        <v>117.91</v>
      </c>
      <c r="R311" s="145">
        <v>108.58</v>
      </c>
      <c r="S311" s="145">
        <v>106.52</v>
      </c>
      <c r="T311" s="145">
        <v>113.88</v>
      </c>
      <c r="U311" s="145">
        <v>111.28</v>
      </c>
      <c r="V311" s="145">
        <v>100.81</v>
      </c>
      <c r="W311" s="145">
        <v>128.85</v>
      </c>
      <c r="X311" s="145">
        <v>118.19</v>
      </c>
      <c r="Y311" s="145">
        <v>112.71</v>
      </c>
      <c r="Z311" s="145">
        <v>112.48</v>
      </c>
      <c r="AA311" s="145">
        <v>110.14</v>
      </c>
      <c r="AB311" s="145">
        <v>134.41</v>
      </c>
      <c r="AC311" s="145">
        <v>117.65</v>
      </c>
      <c r="AD311" s="145">
        <v>292.63</v>
      </c>
      <c r="AE311" s="144">
        <v>2594</v>
      </c>
      <c r="AF311" s="144">
        <v>2606</v>
      </c>
      <c r="AG311" s="144">
        <v>2663</v>
      </c>
      <c r="AH311" s="144">
        <v>4669</v>
      </c>
      <c r="AI311" s="144">
        <v>6677</v>
      </c>
      <c r="AJ311" s="144">
        <v>6452</v>
      </c>
      <c r="AK311" s="144">
        <v>7860</v>
      </c>
      <c r="AL311" s="144">
        <v>8155</v>
      </c>
      <c r="AM311" s="144">
        <v>8115</v>
      </c>
      <c r="AN311" s="144">
        <v>8436</v>
      </c>
      <c r="AO311" s="144">
        <v>9582</v>
      </c>
      <c r="AP311" s="144">
        <v>9274</v>
      </c>
      <c r="AQ311" s="144">
        <v>8706</v>
      </c>
      <c r="AR311" s="144">
        <v>23996</v>
      </c>
      <c r="AS311" s="144"/>
      <c r="AT311" s="144"/>
      <c r="AU311" s="144"/>
      <c r="AV311" s="144"/>
      <c r="AW311" s="144"/>
      <c r="AX311" s="144"/>
      <c r="AY311" s="144"/>
      <c r="AZ311" s="144"/>
      <c r="BA311" s="144"/>
      <c r="BB311" s="144"/>
      <c r="BC311" s="144"/>
      <c r="BD311" s="144"/>
      <c r="BE311" s="144"/>
      <c r="BF311" s="144"/>
    </row>
    <row r="312" spans="1:58" hidden="1">
      <c r="A312" s="143" t="s">
        <v>915</v>
      </c>
      <c r="B312" s="143" t="s">
        <v>936</v>
      </c>
      <c r="C312" s="144">
        <v>518</v>
      </c>
      <c r="D312" s="144">
        <v>519</v>
      </c>
      <c r="E312" s="144">
        <v>520</v>
      </c>
      <c r="F312" s="144">
        <v>520</v>
      </c>
      <c r="G312" s="144">
        <v>520</v>
      </c>
      <c r="H312" s="144">
        <v>510</v>
      </c>
      <c r="I312" s="144">
        <v>511</v>
      </c>
      <c r="J312" s="144">
        <v>562</v>
      </c>
      <c r="K312" s="144">
        <v>567</v>
      </c>
      <c r="L312" s="144">
        <v>533</v>
      </c>
      <c r="M312" s="144">
        <v>624</v>
      </c>
      <c r="N312" s="144">
        <v>522</v>
      </c>
      <c r="O312" s="144">
        <v>522</v>
      </c>
      <c r="P312" s="144">
        <v>624</v>
      </c>
      <c r="Q312" s="145">
        <v>213.87</v>
      </c>
      <c r="R312" s="145">
        <v>213.61</v>
      </c>
      <c r="S312" s="145">
        <v>213.54</v>
      </c>
      <c r="T312" s="145">
        <v>213.47</v>
      </c>
      <c r="U312" s="145">
        <v>213.47</v>
      </c>
      <c r="V312" s="145">
        <v>211.24</v>
      </c>
      <c r="W312" s="145">
        <v>211.17</v>
      </c>
      <c r="X312" s="145">
        <v>211.51</v>
      </c>
      <c r="Y312" s="145">
        <v>211.53</v>
      </c>
      <c r="Z312" s="145">
        <v>217.06</v>
      </c>
      <c r="AA312" s="145">
        <v>209.19</v>
      </c>
      <c r="AB312" s="145">
        <v>209.07</v>
      </c>
      <c r="AC312" s="145">
        <v>209.07</v>
      </c>
      <c r="AD312" s="145">
        <v>209.15</v>
      </c>
      <c r="AE312" s="144">
        <v>110784</v>
      </c>
      <c r="AF312" s="144">
        <v>110865</v>
      </c>
      <c r="AG312" s="144">
        <v>111043</v>
      </c>
      <c r="AH312" s="144">
        <v>111004</v>
      </c>
      <c r="AI312" s="144">
        <v>111004</v>
      </c>
      <c r="AJ312" s="144">
        <v>107734</v>
      </c>
      <c r="AK312" s="144">
        <v>107906</v>
      </c>
      <c r="AL312" s="144">
        <v>118869</v>
      </c>
      <c r="AM312" s="144">
        <v>119937</v>
      </c>
      <c r="AN312" s="144">
        <v>115694</v>
      </c>
      <c r="AO312" s="144">
        <v>130536</v>
      </c>
      <c r="AP312" s="144">
        <v>109136</v>
      </c>
      <c r="AQ312" s="144">
        <v>109136</v>
      </c>
      <c r="AR312" s="144">
        <v>130508</v>
      </c>
      <c r="AS312" s="144"/>
      <c r="AT312" s="144"/>
      <c r="AU312" s="144"/>
      <c r="AV312" s="144"/>
      <c r="AW312" s="144"/>
      <c r="AX312" s="144"/>
      <c r="AY312" s="144"/>
      <c r="AZ312" s="144"/>
      <c r="BA312" s="144"/>
      <c r="BB312" s="144"/>
      <c r="BC312" s="144"/>
      <c r="BD312" s="144"/>
      <c r="BE312" s="144"/>
      <c r="BF312" s="144"/>
    </row>
    <row r="313" spans="1:58" hidden="1">
      <c r="A313" s="143" t="s">
        <v>915</v>
      </c>
      <c r="B313" s="143" t="s">
        <v>937</v>
      </c>
      <c r="C313" s="144">
        <v>46</v>
      </c>
      <c r="D313" s="144">
        <v>52</v>
      </c>
      <c r="E313" s="144">
        <v>48</v>
      </c>
      <c r="F313" s="144">
        <v>51</v>
      </c>
      <c r="G313" s="144">
        <v>58</v>
      </c>
      <c r="H313" s="144">
        <v>61</v>
      </c>
      <c r="I313" s="144">
        <v>63</v>
      </c>
      <c r="J313" s="144">
        <v>65</v>
      </c>
      <c r="K313" s="144">
        <v>67</v>
      </c>
      <c r="L313" s="144">
        <v>69</v>
      </c>
      <c r="M313" s="144">
        <v>81</v>
      </c>
      <c r="N313" s="144">
        <v>73</v>
      </c>
      <c r="O313" s="144">
        <v>71</v>
      </c>
      <c r="P313" s="144">
        <v>82</v>
      </c>
      <c r="Q313" s="145">
        <v>720</v>
      </c>
      <c r="R313" s="145">
        <v>769.92</v>
      </c>
      <c r="S313" s="145">
        <v>670.83</v>
      </c>
      <c r="T313" s="145">
        <v>685.88</v>
      </c>
      <c r="U313" s="145">
        <v>793.79</v>
      </c>
      <c r="V313" s="145">
        <v>728.36</v>
      </c>
      <c r="W313" s="145">
        <v>741.11</v>
      </c>
      <c r="X313" s="145">
        <v>745.38</v>
      </c>
      <c r="Y313" s="145">
        <v>428.51</v>
      </c>
      <c r="Z313" s="145">
        <v>550.29</v>
      </c>
      <c r="AA313" s="145">
        <v>692.96</v>
      </c>
      <c r="AB313" s="145">
        <v>680.29</v>
      </c>
      <c r="AC313" s="145">
        <v>689.21</v>
      </c>
      <c r="AD313" s="145">
        <v>552.78</v>
      </c>
      <c r="AE313" s="144">
        <v>33120</v>
      </c>
      <c r="AF313" s="144">
        <v>40036</v>
      </c>
      <c r="AG313" s="144">
        <v>32200</v>
      </c>
      <c r="AH313" s="144">
        <v>34980</v>
      </c>
      <c r="AI313" s="144">
        <v>46040</v>
      </c>
      <c r="AJ313" s="144">
        <v>44430</v>
      </c>
      <c r="AK313" s="144">
        <v>46690</v>
      </c>
      <c r="AL313" s="144">
        <v>48450</v>
      </c>
      <c r="AM313" s="144">
        <v>28710</v>
      </c>
      <c r="AN313" s="144">
        <v>37970</v>
      </c>
      <c r="AO313" s="144">
        <v>56130</v>
      </c>
      <c r="AP313" s="144">
        <v>49661</v>
      </c>
      <c r="AQ313" s="144">
        <v>48934</v>
      </c>
      <c r="AR313" s="144">
        <v>45328</v>
      </c>
      <c r="AS313" s="144"/>
      <c r="AT313" s="144"/>
      <c r="AU313" s="144"/>
      <c r="AV313" s="144"/>
      <c r="AW313" s="144"/>
      <c r="AX313" s="144"/>
      <c r="AY313" s="144"/>
      <c r="AZ313" s="144"/>
      <c r="BA313" s="144"/>
      <c r="BB313" s="144"/>
      <c r="BC313" s="144"/>
      <c r="BD313" s="144"/>
      <c r="BE313" s="144"/>
      <c r="BF313" s="144"/>
    </row>
    <row r="314" spans="1:58" hidden="1">
      <c r="A314" s="143" t="s">
        <v>915</v>
      </c>
      <c r="B314" s="143" t="s">
        <v>938</v>
      </c>
      <c r="C314" s="144">
        <v>495</v>
      </c>
      <c r="D314" s="144">
        <v>521</v>
      </c>
      <c r="E314" s="144">
        <v>574</v>
      </c>
      <c r="F314" s="144">
        <v>561</v>
      </c>
      <c r="G314" s="144">
        <v>615</v>
      </c>
      <c r="H314" s="144">
        <v>637</v>
      </c>
      <c r="I314" s="144">
        <v>662</v>
      </c>
      <c r="J314" s="144">
        <v>743</v>
      </c>
      <c r="K314" s="144">
        <v>772</v>
      </c>
      <c r="L314" s="144">
        <v>763</v>
      </c>
      <c r="M314" s="144">
        <v>756</v>
      </c>
      <c r="N314" s="144">
        <v>375</v>
      </c>
      <c r="O314" s="144">
        <v>457</v>
      </c>
      <c r="P314" s="144">
        <v>740</v>
      </c>
      <c r="Q314" s="145">
        <v>361.19</v>
      </c>
      <c r="R314" s="145">
        <v>366.01</v>
      </c>
      <c r="S314" s="145">
        <v>359.78</v>
      </c>
      <c r="T314" s="145">
        <v>336.76</v>
      </c>
      <c r="U314" s="145">
        <v>333.83</v>
      </c>
      <c r="V314" s="145">
        <v>329.72</v>
      </c>
      <c r="W314" s="145">
        <v>334.93</v>
      </c>
      <c r="X314" s="145">
        <v>333.87</v>
      </c>
      <c r="Y314" s="145">
        <v>313.37</v>
      </c>
      <c r="Z314" s="145">
        <v>312.63</v>
      </c>
      <c r="AA314" s="145">
        <v>291.93</v>
      </c>
      <c r="AB314" s="145">
        <v>212.22</v>
      </c>
      <c r="AC314" s="145">
        <v>204.49</v>
      </c>
      <c r="AD314" s="145">
        <v>211.04</v>
      </c>
      <c r="AE314" s="144">
        <v>178791</v>
      </c>
      <c r="AF314" s="144">
        <v>190689</v>
      </c>
      <c r="AG314" s="144">
        <v>206512</v>
      </c>
      <c r="AH314" s="144">
        <v>188922</v>
      </c>
      <c r="AI314" s="144">
        <v>205305</v>
      </c>
      <c r="AJ314" s="144">
        <v>210033</v>
      </c>
      <c r="AK314" s="144">
        <v>221724</v>
      </c>
      <c r="AL314" s="144">
        <v>248064</v>
      </c>
      <c r="AM314" s="144">
        <v>241924</v>
      </c>
      <c r="AN314" s="144">
        <v>238534</v>
      </c>
      <c r="AO314" s="144">
        <v>220696</v>
      </c>
      <c r="AP314" s="144">
        <v>79581</v>
      </c>
      <c r="AQ314" s="144">
        <v>93451</v>
      </c>
      <c r="AR314" s="144">
        <v>156167</v>
      </c>
      <c r="AS314" s="144"/>
      <c r="AT314" s="144"/>
      <c r="AU314" s="144"/>
      <c r="AV314" s="144"/>
      <c r="AW314" s="144"/>
      <c r="AX314" s="144"/>
      <c r="AY314" s="144"/>
      <c r="AZ314" s="144"/>
      <c r="BA314" s="144"/>
      <c r="BB314" s="144"/>
      <c r="BC314" s="144"/>
      <c r="BD314" s="144"/>
      <c r="BE314" s="144"/>
      <c r="BF314" s="144"/>
    </row>
    <row r="315" spans="1:58" hidden="1">
      <c r="A315" s="143" t="s">
        <v>915</v>
      </c>
      <c r="B315" s="143" t="s">
        <v>939</v>
      </c>
      <c r="C315" s="144">
        <v>9735</v>
      </c>
      <c r="D315" s="144">
        <v>9793</v>
      </c>
      <c r="E315" s="144">
        <v>9833</v>
      </c>
      <c r="F315" s="144">
        <v>9300</v>
      </c>
      <c r="G315" s="144">
        <v>8300</v>
      </c>
      <c r="H315" s="144">
        <v>8179</v>
      </c>
      <c r="I315" s="144">
        <v>8029</v>
      </c>
      <c r="J315" s="144">
        <v>8020</v>
      </c>
      <c r="K315" s="144">
        <v>7800</v>
      </c>
      <c r="L315" s="144">
        <v>7800</v>
      </c>
      <c r="M315" s="144">
        <v>7578</v>
      </c>
      <c r="N315" s="144">
        <v>7900</v>
      </c>
      <c r="O315" s="144">
        <v>6840</v>
      </c>
      <c r="P315" s="144">
        <v>7419</v>
      </c>
      <c r="Q315" s="145">
        <v>341.26</v>
      </c>
      <c r="R315" s="145">
        <v>288.05</v>
      </c>
      <c r="S315" s="145">
        <v>287.01</v>
      </c>
      <c r="T315" s="145">
        <v>288</v>
      </c>
      <c r="U315" s="145">
        <v>288.51</v>
      </c>
      <c r="V315" s="145">
        <v>290.04000000000002</v>
      </c>
      <c r="W315" s="145">
        <v>269.99</v>
      </c>
      <c r="X315" s="145">
        <v>350</v>
      </c>
      <c r="Y315" s="145">
        <v>340</v>
      </c>
      <c r="Z315" s="145">
        <v>300</v>
      </c>
      <c r="AA315" s="145">
        <v>302.63</v>
      </c>
      <c r="AB315" s="145">
        <v>305.22000000000003</v>
      </c>
      <c r="AC315" s="145">
        <v>283.5</v>
      </c>
      <c r="AD315" s="145">
        <v>240.09</v>
      </c>
      <c r="AE315" s="144">
        <v>3322118</v>
      </c>
      <c r="AF315" s="144">
        <v>2820840</v>
      </c>
      <c r="AG315" s="144">
        <v>2822177</v>
      </c>
      <c r="AH315" s="144">
        <v>2678440</v>
      </c>
      <c r="AI315" s="144">
        <v>2394674</v>
      </c>
      <c r="AJ315" s="144">
        <v>2372219</v>
      </c>
      <c r="AK315" s="144">
        <v>2167781</v>
      </c>
      <c r="AL315" s="144">
        <v>2807000</v>
      </c>
      <c r="AM315" s="144">
        <v>2652000</v>
      </c>
      <c r="AN315" s="144">
        <v>2340000</v>
      </c>
      <c r="AO315" s="144">
        <v>2293360</v>
      </c>
      <c r="AP315" s="144">
        <v>2411200</v>
      </c>
      <c r="AQ315" s="144">
        <v>1939140</v>
      </c>
      <c r="AR315" s="144">
        <v>1781246</v>
      </c>
      <c r="AS315" s="144"/>
      <c r="AT315" s="144"/>
      <c r="AU315" s="144"/>
      <c r="AV315" s="144"/>
      <c r="AW315" s="144"/>
      <c r="AX315" s="144"/>
      <c r="AY315" s="144"/>
      <c r="AZ315" s="144"/>
      <c r="BA315" s="144"/>
      <c r="BB315" s="144"/>
      <c r="BC315" s="144"/>
      <c r="BD315" s="144"/>
      <c r="BE315" s="144"/>
      <c r="BF315" s="144"/>
    </row>
    <row r="316" spans="1:58" hidden="1">
      <c r="A316" s="143" t="s">
        <v>915</v>
      </c>
      <c r="B316" s="143" t="s">
        <v>940</v>
      </c>
      <c r="C316" s="144">
        <v>0</v>
      </c>
      <c r="D316" s="144">
        <v>0</v>
      </c>
      <c r="E316" s="144">
        <v>0</v>
      </c>
      <c r="F316" s="144">
        <v>0</v>
      </c>
      <c r="G316" s="144">
        <v>0</v>
      </c>
      <c r="H316" s="144">
        <v>0</v>
      </c>
      <c r="I316" s="144">
        <v>0</v>
      </c>
      <c r="J316" s="144">
        <v>0</v>
      </c>
      <c r="K316" s="144">
        <v>0</v>
      </c>
      <c r="L316" s="144">
        <v>0</v>
      </c>
      <c r="M316" s="144">
        <v>0</v>
      </c>
      <c r="N316" s="144">
        <v>0</v>
      </c>
      <c r="O316" s="144">
        <v>0</v>
      </c>
      <c r="P316" s="144">
        <v>0</v>
      </c>
      <c r="Q316" s="145"/>
      <c r="R316" s="145"/>
      <c r="S316" s="145"/>
      <c r="T316" s="145"/>
      <c r="U316" s="145"/>
      <c r="V316" s="145"/>
      <c r="W316" s="145"/>
      <c r="X316" s="145"/>
      <c r="Y316" s="145"/>
      <c r="Z316" s="145"/>
      <c r="AA316" s="145"/>
      <c r="AB316" s="145"/>
      <c r="AC316" s="145"/>
      <c r="AD316" s="145"/>
      <c r="AE316" s="144">
        <v>1914340</v>
      </c>
      <c r="AF316" s="144">
        <v>1719000</v>
      </c>
      <c r="AG316" s="144">
        <v>1740625</v>
      </c>
      <c r="AH316" s="144">
        <v>1668330</v>
      </c>
      <c r="AI316" s="144">
        <v>1529700</v>
      </c>
      <c r="AJ316" s="144">
        <v>1564108</v>
      </c>
      <c r="AK316" s="144">
        <v>1441330</v>
      </c>
      <c r="AL316" s="144">
        <v>1399000</v>
      </c>
      <c r="AM316" s="144">
        <v>1398300</v>
      </c>
      <c r="AN316" s="144">
        <v>1289000</v>
      </c>
      <c r="AO316" s="144">
        <v>1476230</v>
      </c>
      <c r="AP316" s="144">
        <v>1361170</v>
      </c>
      <c r="AQ316" s="144">
        <v>1041858</v>
      </c>
      <c r="AR316" s="144">
        <v>913920</v>
      </c>
      <c r="AS316" s="144"/>
      <c r="AT316" s="144"/>
      <c r="AU316" s="144"/>
      <c r="AV316" s="144"/>
      <c r="AW316" s="144"/>
      <c r="AX316" s="144"/>
      <c r="AY316" s="144"/>
      <c r="AZ316" s="144"/>
      <c r="BA316" s="144"/>
      <c r="BB316" s="144"/>
      <c r="BC316" s="144"/>
      <c r="BD316" s="144"/>
      <c r="BE316" s="144"/>
      <c r="BF316" s="144"/>
    </row>
    <row r="317" spans="1:58" hidden="1">
      <c r="A317" s="143" t="s">
        <v>915</v>
      </c>
      <c r="B317" s="143" t="s">
        <v>941</v>
      </c>
      <c r="C317" s="144">
        <v>1253</v>
      </c>
      <c r="D317" s="144">
        <v>1277</v>
      </c>
      <c r="E317" s="144">
        <v>1164</v>
      </c>
      <c r="F317" s="144">
        <v>1724</v>
      </c>
      <c r="G317" s="144">
        <v>1380</v>
      </c>
      <c r="H317" s="144">
        <v>1040</v>
      </c>
      <c r="I317" s="144">
        <v>1162</v>
      </c>
      <c r="J317" s="144">
        <v>1250</v>
      </c>
      <c r="K317" s="144">
        <v>1309</v>
      </c>
      <c r="L317" s="144">
        <v>1284</v>
      </c>
      <c r="M317" s="144">
        <v>928</v>
      </c>
      <c r="N317" s="144">
        <v>1542</v>
      </c>
      <c r="O317" s="144">
        <v>1764</v>
      </c>
      <c r="P317" s="144">
        <v>984</v>
      </c>
      <c r="Q317" s="145">
        <v>192.06</v>
      </c>
      <c r="R317" s="145">
        <v>196.36</v>
      </c>
      <c r="S317" s="145">
        <v>195.45</v>
      </c>
      <c r="T317" s="145">
        <v>195.94</v>
      </c>
      <c r="U317" s="145">
        <v>197.22</v>
      </c>
      <c r="V317" s="145">
        <v>195.67</v>
      </c>
      <c r="W317" s="145">
        <v>232.28</v>
      </c>
      <c r="X317" s="145">
        <v>206.81</v>
      </c>
      <c r="Y317" s="145">
        <v>230.45</v>
      </c>
      <c r="Z317" s="145">
        <v>235.84</v>
      </c>
      <c r="AA317" s="145">
        <v>201.69</v>
      </c>
      <c r="AB317" s="145">
        <v>228.71</v>
      </c>
      <c r="AC317" s="145">
        <v>228.79</v>
      </c>
      <c r="AD317" s="145">
        <v>215.64</v>
      </c>
      <c r="AE317" s="144">
        <v>240646</v>
      </c>
      <c r="AF317" s="144">
        <v>250755</v>
      </c>
      <c r="AG317" s="144">
        <v>227498</v>
      </c>
      <c r="AH317" s="144">
        <v>337803</v>
      </c>
      <c r="AI317" s="144">
        <v>272170</v>
      </c>
      <c r="AJ317" s="144">
        <v>203500</v>
      </c>
      <c r="AK317" s="144">
        <v>269915</v>
      </c>
      <c r="AL317" s="144">
        <v>258512</v>
      </c>
      <c r="AM317" s="144">
        <v>301665</v>
      </c>
      <c r="AN317" s="144">
        <v>302820</v>
      </c>
      <c r="AO317" s="144">
        <v>187165</v>
      </c>
      <c r="AP317" s="144">
        <v>352678</v>
      </c>
      <c r="AQ317" s="144">
        <v>403577</v>
      </c>
      <c r="AR317" s="144">
        <v>212192</v>
      </c>
      <c r="AS317" s="144"/>
      <c r="AT317" s="144"/>
      <c r="AU317" s="144"/>
      <c r="AV317" s="144"/>
      <c r="AW317" s="144"/>
      <c r="AX317" s="144"/>
      <c r="AY317" s="144"/>
      <c r="AZ317" s="144"/>
      <c r="BA317" s="144"/>
      <c r="BB317" s="144"/>
      <c r="BC317" s="144"/>
      <c r="BD317" s="144"/>
      <c r="BE317" s="144"/>
      <c r="BF317" s="144"/>
    </row>
    <row r="318" spans="1:58" hidden="1">
      <c r="A318" s="143" t="s">
        <v>915</v>
      </c>
      <c r="B318" s="143" t="s">
        <v>942</v>
      </c>
      <c r="C318" s="144">
        <v>687</v>
      </c>
      <c r="D318" s="144">
        <v>656</v>
      </c>
      <c r="E318" s="144">
        <v>671</v>
      </c>
      <c r="F318" s="144">
        <v>670</v>
      </c>
      <c r="G318" s="144">
        <v>791</v>
      </c>
      <c r="H318" s="144">
        <v>803</v>
      </c>
      <c r="I318" s="144">
        <v>794</v>
      </c>
      <c r="J318" s="144">
        <v>757</v>
      </c>
      <c r="K318" s="144">
        <v>767</v>
      </c>
      <c r="L318" s="144">
        <v>758</v>
      </c>
      <c r="M318" s="144">
        <v>609</v>
      </c>
      <c r="N318" s="144">
        <v>770</v>
      </c>
      <c r="O318" s="144">
        <v>605</v>
      </c>
      <c r="P318" s="144">
        <v>603</v>
      </c>
      <c r="Q318" s="145">
        <v>372.51</v>
      </c>
      <c r="R318" s="145">
        <v>352.06</v>
      </c>
      <c r="S318" s="145">
        <v>318.06</v>
      </c>
      <c r="T318" s="145">
        <v>318.10000000000002</v>
      </c>
      <c r="U318" s="145">
        <v>319.72000000000003</v>
      </c>
      <c r="V318" s="145">
        <v>286.29000000000002</v>
      </c>
      <c r="W318" s="145">
        <v>271.39999999999998</v>
      </c>
      <c r="X318" s="145">
        <v>298.58999999999997</v>
      </c>
      <c r="Y318" s="145">
        <v>296.13</v>
      </c>
      <c r="Z318" s="145">
        <v>274.98</v>
      </c>
      <c r="AA318" s="145">
        <v>294.16000000000003</v>
      </c>
      <c r="AB318" s="145">
        <v>439.73</v>
      </c>
      <c r="AC318" s="145">
        <v>296.41000000000003</v>
      </c>
      <c r="AD318" s="145">
        <v>329.19</v>
      </c>
      <c r="AE318" s="144">
        <v>255914</v>
      </c>
      <c r="AF318" s="144">
        <v>230952</v>
      </c>
      <c r="AG318" s="144">
        <v>213421</v>
      </c>
      <c r="AH318" s="144">
        <v>213127</v>
      </c>
      <c r="AI318" s="144">
        <v>252897</v>
      </c>
      <c r="AJ318" s="144">
        <v>229890</v>
      </c>
      <c r="AK318" s="144">
        <v>215491</v>
      </c>
      <c r="AL318" s="144">
        <v>226032</v>
      </c>
      <c r="AM318" s="144">
        <v>227128</v>
      </c>
      <c r="AN318" s="144">
        <v>208433</v>
      </c>
      <c r="AO318" s="144">
        <v>179145.8</v>
      </c>
      <c r="AP318" s="144">
        <v>338591.9</v>
      </c>
      <c r="AQ318" s="144">
        <v>179330</v>
      </c>
      <c r="AR318" s="144">
        <v>198500</v>
      </c>
      <c r="AS318" s="144"/>
      <c r="AT318" s="144"/>
      <c r="AU318" s="144"/>
      <c r="AV318" s="144"/>
      <c r="AW318" s="144"/>
      <c r="AX318" s="144"/>
      <c r="AY318" s="144"/>
      <c r="AZ318" s="144"/>
      <c r="BA318" s="144"/>
      <c r="BB318" s="144"/>
      <c r="BC318" s="144"/>
      <c r="BD318" s="144"/>
      <c r="BE318" s="144"/>
      <c r="BF318" s="144"/>
    </row>
    <row r="319" spans="1:58" hidden="1">
      <c r="A319" s="143" t="s">
        <v>915</v>
      </c>
      <c r="B319" s="143" t="s">
        <v>943</v>
      </c>
      <c r="C319" s="144">
        <v>359</v>
      </c>
      <c r="D319" s="144">
        <v>335</v>
      </c>
      <c r="E319" s="144">
        <v>332</v>
      </c>
      <c r="F319" s="144">
        <v>326</v>
      </c>
      <c r="G319" s="144">
        <v>381</v>
      </c>
      <c r="H319" s="144">
        <v>326</v>
      </c>
      <c r="I319" s="144">
        <v>390</v>
      </c>
      <c r="J319" s="144">
        <v>368</v>
      </c>
      <c r="K319" s="144">
        <v>376</v>
      </c>
      <c r="L319" s="144">
        <v>374</v>
      </c>
      <c r="M319" s="144">
        <v>426</v>
      </c>
      <c r="N319" s="144">
        <v>328</v>
      </c>
      <c r="O319" s="144">
        <v>328</v>
      </c>
      <c r="P319" s="144">
        <v>325</v>
      </c>
      <c r="Q319" s="145">
        <v>224.76</v>
      </c>
      <c r="R319" s="145">
        <v>232.92</v>
      </c>
      <c r="S319" s="145">
        <v>228.73</v>
      </c>
      <c r="T319" s="145">
        <v>242.99</v>
      </c>
      <c r="U319" s="145">
        <v>215.1</v>
      </c>
      <c r="V319" s="145">
        <v>204.23</v>
      </c>
      <c r="W319" s="145">
        <v>208.8</v>
      </c>
      <c r="X319" s="145">
        <v>220.74</v>
      </c>
      <c r="Y319" s="145">
        <v>222.39</v>
      </c>
      <c r="Z319" s="145">
        <v>215.91</v>
      </c>
      <c r="AA319" s="145">
        <v>203.44</v>
      </c>
      <c r="AB319" s="145">
        <v>194.64</v>
      </c>
      <c r="AC319" s="145">
        <v>192</v>
      </c>
      <c r="AD319" s="145">
        <v>178.23</v>
      </c>
      <c r="AE319" s="144">
        <v>80688</v>
      </c>
      <c r="AF319" s="144">
        <v>78029</v>
      </c>
      <c r="AG319" s="144">
        <v>75938</v>
      </c>
      <c r="AH319" s="144">
        <v>79216</v>
      </c>
      <c r="AI319" s="144">
        <v>81955</v>
      </c>
      <c r="AJ319" s="144">
        <v>66580</v>
      </c>
      <c r="AK319" s="144">
        <v>81433</v>
      </c>
      <c r="AL319" s="144">
        <v>81233</v>
      </c>
      <c r="AM319" s="144">
        <v>83619</v>
      </c>
      <c r="AN319" s="144">
        <v>80750</v>
      </c>
      <c r="AO319" s="144">
        <v>86666</v>
      </c>
      <c r="AP319" s="144">
        <v>63841</v>
      </c>
      <c r="AQ319" s="144">
        <v>62975</v>
      </c>
      <c r="AR319" s="144">
        <v>57925</v>
      </c>
      <c r="AS319" s="144"/>
      <c r="AT319" s="144"/>
      <c r="AU319" s="144"/>
      <c r="AV319" s="144"/>
      <c r="AW319" s="144"/>
      <c r="AX319" s="144"/>
      <c r="AY319" s="144"/>
      <c r="AZ319" s="144"/>
      <c r="BA319" s="144"/>
      <c r="BB319" s="144"/>
      <c r="BC319" s="144"/>
      <c r="BD319" s="144"/>
      <c r="BE319" s="144"/>
      <c r="BF319" s="144"/>
    </row>
    <row r="320" spans="1:58" hidden="1">
      <c r="A320" s="143" t="s">
        <v>915</v>
      </c>
      <c r="B320" s="143" t="s">
        <v>944</v>
      </c>
      <c r="C320" s="144">
        <v>209</v>
      </c>
      <c r="D320" s="144">
        <v>194</v>
      </c>
      <c r="E320" s="144">
        <v>156</v>
      </c>
      <c r="F320" s="144">
        <v>132</v>
      </c>
      <c r="G320" s="144">
        <v>148</v>
      </c>
      <c r="H320" s="144">
        <v>124</v>
      </c>
      <c r="I320" s="144">
        <v>110</v>
      </c>
      <c r="J320" s="144">
        <v>103</v>
      </c>
      <c r="K320" s="144">
        <v>91</v>
      </c>
      <c r="L320" s="144">
        <v>76</v>
      </c>
      <c r="M320" s="144">
        <v>63</v>
      </c>
      <c r="N320" s="144">
        <v>58</v>
      </c>
      <c r="O320" s="144">
        <v>62</v>
      </c>
      <c r="P320" s="144">
        <v>62</v>
      </c>
      <c r="Q320" s="145">
        <v>290.19</v>
      </c>
      <c r="R320" s="145">
        <v>298.57</v>
      </c>
      <c r="S320" s="145">
        <v>340.9</v>
      </c>
      <c r="T320" s="145">
        <v>259.02</v>
      </c>
      <c r="U320" s="145">
        <v>292.68</v>
      </c>
      <c r="V320" s="145">
        <v>300.16000000000003</v>
      </c>
      <c r="W320" s="145">
        <v>256.94</v>
      </c>
      <c r="X320" s="145">
        <v>244.36</v>
      </c>
      <c r="Y320" s="145">
        <v>252.18</v>
      </c>
      <c r="Z320" s="145">
        <v>261.83</v>
      </c>
      <c r="AA320" s="145">
        <v>228.27</v>
      </c>
      <c r="AB320" s="145">
        <v>235.12</v>
      </c>
      <c r="AC320" s="145">
        <v>220.95</v>
      </c>
      <c r="AD320" s="145">
        <v>256.83999999999997</v>
      </c>
      <c r="AE320" s="144">
        <v>60650</v>
      </c>
      <c r="AF320" s="144">
        <v>57923</v>
      </c>
      <c r="AG320" s="144">
        <v>53180</v>
      </c>
      <c r="AH320" s="144">
        <v>34190</v>
      </c>
      <c r="AI320" s="144">
        <v>43316</v>
      </c>
      <c r="AJ320" s="144">
        <v>37220</v>
      </c>
      <c r="AK320" s="144">
        <v>28263</v>
      </c>
      <c r="AL320" s="144">
        <v>25169</v>
      </c>
      <c r="AM320" s="144">
        <v>22948</v>
      </c>
      <c r="AN320" s="144">
        <v>19899</v>
      </c>
      <c r="AO320" s="144">
        <v>14381</v>
      </c>
      <c r="AP320" s="144">
        <v>13637</v>
      </c>
      <c r="AQ320" s="144">
        <v>13699</v>
      </c>
      <c r="AR320" s="144">
        <v>15924</v>
      </c>
      <c r="AS320" s="144"/>
      <c r="AT320" s="144"/>
      <c r="AU320" s="144"/>
      <c r="AV320" s="144"/>
      <c r="AW320" s="144"/>
      <c r="AX320" s="144"/>
      <c r="AY320" s="144"/>
      <c r="AZ320" s="144"/>
      <c r="BA320" s="144"/>
      <c r="BB320" s="144"/>
      <c r="BC320" s="144"/>
      <c r="BD320" s="144"/>
      <c r="BE320" s="144"/>
      <c r="BF320" s="144"/>
    </row>
    <row r="321" spans="1:58" hidden="1">
      <c r="A321" s="143" t="s">
        <v>915</v>
      </c>
      <c r="B321" s="143" t="s">
        <v>945</v>
      </c>
      <c r="C321" s="144">
        <v>24</v>
      </c>
      <c r="D321" s="144">
        <v>24</v>
      </c>
      <c r="E321" s="144">
        <v>25</v>
      </c>
      <c r="F321" s="144">
        <v>25</v>
      </c>
      <c r="G321" s="144">
        <v>26</v>
      </c>
      <c r="H321" s="144">
        <v>21</v>
      </c>
      <c r="I321" s="144">
        <v>21</v>
      </c>
      <c r="J321" s="144">
        <v>22</v>
      </c>
      <c r="K321" s="144">
        <v>22</v>
      </c>
      <c r="L321" s="144">
        <v>23</v>
      </c>
      <c r="M321" s="144">
        <v>27</v>
      </c>
      <c r="N321" s="144">
        <v>21</v>
      </c>
      <c r="O321" s="144">
        <v>21</v>
      </c>
      <c r="P321" s="144">
        <v>33</v>
      </c>
      <c r="Q321" s="145">
        <v>377.25</v>
      </c>
      <c r="R321" s="145">
        <v>376.67</v>
      </c>
      <c r="S321" s="145">
        <v>377.56</v>
      </c>
      <c r="T321" s="145">
        <v>379.8</v>
      </c>
      <c r="U321" s="145">
        <v>382.31</v>
      </c>
      <c r="V321" s="145">
        <v>394.05</v>
      </c>
      <c r="W321" s="145">
        <v>350</v>
      </c>
      <c r="X321" s="145">
        <v>350</v>
      </c>
      <c r="Y321" s="145">
        <v>350</v>
      </c>
      <c r="Z321" s="145">
        <v>350</v>
      </c>
      <c r="AA321" s="145">
        <v>350</v>
      </c>
      <c r="AB321" s="145">
        <v>329.29</v>
      </c>
      <c r="AC321" s="145">
        <v>329.29</v>
      </c>
      <c r="AD321" s="145">
        <v>338.91</v>
      </c>
      <c r="AE321" s="144">
        <v>9054</v>
      </c>
      <c r="AF321" s="144">
        <v>9040</v>
      </c>
      <c r="AG321" s="144">
        <v>9439</v>
      </c>
      <c r="AH321" s="144">
        <v>9495</v>
      </c>
      <c r="AI321" s="144">
        <v>9940</v>
      </c>
      <c r="AJ321" s="144">
        <v>8275</v>
      </c>
      <c r="AK321" s="144">
        <v>7350</v>
      </c>
      <c r="AL321" s="144">
        <v>7700</v>
      </c>
      <c r="AM321" s="144">
        <v>7700</v>
      </c>
      <c r="AN321" s="144">
        <v>8050</v>
      </c>
      <c r="AO321" s="144">
        <v>9450</v>
      </c>
      <c r="AP321" s="144">
        <v>6915</v>
      </c>
      <c r="AQ321" s="144">
        <v>6915</v>
      </c>
      <c r="AR321" s="144">
        <v>11184</v>
      </c>
      <c r="AS321" s="144"/>
      <c r="AT321" s="144"/>
      <c r="AU321" s="144"/>
      <c r="AV321" s="144"/>
      <c r="AW321" s="144"/>
      <c r="AX321" s="144"/>
      <c r="AY321" s="144"/>
      <c r="AZ321" s="144"/>
      <c r="BA321" s="144"/>
      <c r="BB321" s="144"/>
      <c r="BC321" s="144"/>
      <c r="BD321" s="144"/>
      <c r="BE321" s="144"/>
      <c r="BF321" s="144"/>
    </row>
    <row r="322" spans="1:58" hidden="1">
      <c r="A322" s="143" t="s">
        <v>915</v>
      </c>
      <c r="B322" s="143" t="s">
        <v>946</v>
      </c>
      <c r="C322" s="144">
        <v>107</v>
      </c>
      <c r="D322" s="144">
        <v>107</v>
      </c>
      <c r="E322" s="144">
        <v>103</v>
      </c>
      <c r="F322" s="144">
        <v>111</v>
      </c>
      <c r="G322" s="144">
        <v>130</v>
      </c>
      <c r="H322" s="144">
        <v>134</v>
      </c>
      <c r="I322" s="144">
        <v>140</v>
      </c>
      <c r="J322" s="144">
        <v>130</v>
      </c>
      <c r="K322" s="144">
        <v>131</v>
      </c>
      <c r="L322" s="144">
        <v>131</v>
      </c>
      <c r="M322" s="144">
        <v>123</v>
      </c>
      <c r="N322" s="144">
        <v>119</v>
      </c>
      <c r="O322" s="144">
        <v>119</v>
      </c>
      <c r="P322" s="144">
        <v>119</v>
      </c>
      <c r="Q322" s="145">
        <v>119.26</v>
      </c>
      <c r="R322" s="145">
        <v>133.11000000000001</v>
      </c>
      <c r="S322" s="145">
        <v>125.57</v>
      </c>
      <c r="T322" s="145">
        <v>132.72</v>
      </c>
      <c r="U322" s="145">
        <v>117.98</v>
      </c>
      <c r="V322" s="145">
        <v>115.04</v>
      </c>
      <c r="W322" s="145">
        <v>110.65</v>
      </c>
      <c r="X322" s="145">
        <v>112.25</v>
      </c>
      <c r="Y322" s="145">
        <v>109.32</v>
      </c>
      <c r="Z322" s="145">
        <v>105.79</v>
      </c>
      <c r="AA322" s="145">
        <v>109.1</v>
      </c>
      <c r="AB322" s="145">
        <v>104.29</v>
      </c>
      <c r="AC322" s="145">
        <v>126.38</v>
      </c>
      <c r="AD322" s="145">
        <v>113.77</v>
      </c>
      <c r="AE322" s="144">
        <v>12761</v>
      </c>
      <c r="AF322" s="144">
        <v>14243</v>
      </c>
      <c r="AG322" s="144">
        <v>12934</v>
      </c>
      <c r="AH322" s="144">
        <v>14732</v>
      </c>
      <c r="AI322" s="144">
        <v>15337</v>
      </c>
      <c r="AJ322" s="144">
        <v>15416</v>
      </c>
      <c r="AK322" s="144">
        <v>15491</v>
      </c>
      <c r="AL322" s="144">
        <v>14593</v>
      </c>
      <c r="AM322" s="144">
        <v>14321</v>
      </c>
      <c r="AN322" s="144">
        <v>13858</v>
      </c>
      <c r="AO322" s="144">
        <v>13419</v>
      </c>
      <c r="AP322" s="144">
        <v>12411</v>
      </c>
      <c r="AQ322" s="144">
        <v>15039</v>
      </c>
      <c r="AR322" s="144">
        <v>13539</v>
      </c>
      <c r="AS322" s="144"/>
      <c r="AT322" s="144"/>
      <c r="AU322" s="144"/>
      <c r="AV322" s="144"/>
      <c r="AW322" s="144"/>
      <c r="AX322" s="144"/>
      <c r="AY322" s="144"/>
      <c r="AZ322" s="144"/>
      <c r="BA322" s="144"/>
      <c r="BB322" s="144"/>
      <c r="BC322" s="144"/>
      <c r="BD322" s="144"/>
      <c r="BE322" s="144"/>
      <c r="BF322" s="144"/>
    </row>
    <row r="323" spans="1:58" hidden="1">
      <c r="A323" s="143" t="s">
        <v>915</v>
      </c>
      <c r="B323" s="143" t="s">
        <v>947</v>
      </c>
      <c r="C323" s="144">
        <v>331</v>
      </c>
      <c r="D323" s="144">
        <v>325</v>
      </c>
      <c r="E323" s="144">
        <v>295</v>
      </c>
      <c r="F323" s="144">
        <v>313</v>
      </c>
      <c r="G323" s="144">
        <v>267</v>
      </c>
      <c r="H323" s="144">
        <v>321</v>
      </c>
      <c r="I323" s="144">
        <v>271</v>
      </c>
      <c r="J323" s="144">
        <v>250</v>
      </c>
      <c r="K323" s="144">
        <v>229</v>
      </c>
      <c r="L323" s="144">
        <v>206</v>
      </c>
      <c r="M323" s="144">
        <v>183</v>
      </c>
      <c r="N323" s="144">
        <v>369</v>
      </c>
      <c r="O323" s="144">
        <v>404</v>
      </c>
      <c r="P323" s="144">
        <v>410</v>
      </c>
      <c r="Q323" s="145">
        <v>128.32</v>
      </c>
      <c r="R323" s="145">
        <v>118.01</v>
      </c>
      <c r="S323" s="145">
        <v>123.09</v>
      </c>
      <c r="T323" s="145">
        <v>88.76</v>
      </c>
      <c r="U323" s="145">
        <v>89.25</v>
      </c>
      <c r="V323" s="145">
        <v>85.36</v>
      </c>
      <c r="W323" s="145">
        <v>82.53</v>
      </c>
      <c r="X323" s="145">
        <v>85.83</v>
      </c>
      <c r="Y323" s="145">
        <v>85.16</v>
      </c>
      <c r="Z323" s="145">
        <v>86.84</v>
      </c>
      <c r="AA323" s="145">
        <v>88.38</v>
      </c>
      <c r="AB323" s="145">
        <v>74.08</v>
      </c>
      <c r="AC323" s="145">
        <v>73.510000000000005</v>
      </c>
      <c r="AD323" s="145">
        <v>72.25</v>
      </c>
      <c r="AE323" s="144">
        <v>42473</v>
      </c>
      <c r="AF323" s="144">
        <v>38354</v>
      </c>
      <c r="AG323" s="144">
        <v>36312</v>
      </c>
      <c r="AH323" s="144">
        <v>27781</v>
      </c>
      <c r="AI323" s="144">
        <v>23829</v>
      </c>
      <c r="AJ323" s="144">
        <v>27399</v>
      </c>
      <c r="AK323" s="144">
        <v>22365</v>
      </c>
      <c r="AL323" s="144">
        <v>21458</v>
      </c>
      <c r="AM323" s="144">
        <v>19502</v>
      </c>
      <c r="AN323" s="144">
        <v>17889</v>
      </c>
      <c r="AO323" s="144">
        <v>16174</v>
      </c>
      <c r="AP323" s="144">
        <v>27337</v>
      </c>
      <c r="AQ323" s="144">
        <v>29699</v>
      </c>
      <c r="AR323" s="144">
        <v>29621</v>
      </c>
      <c r="AS323" s="144"/>
      <c r="AT323" s="144"/>
      <c r="AU323" s="144"/>
      <c r="AV323" s="144"/>
      <c r="AW323" s="144"/>
      <c r="AX323" s="144"/>
      <c r="AY323" s="144"/>
      <c r="AZ323" s="144"/>
      <c r="BA323" s="144"/>
      <c r="BB323" s="144"/>
      <c r="BC323" s="144"/>
      <c r="BD323" s="144"/>
      <c r="BE323" s="144"/>
      <c r="BF323" s="144"/>
    </row>
    <row r="324" spans="1:58" hidden="1">
      <c r="A324" s="143" t="s">
        <v>915</v>
      </c>
      <c r="B324" s="143" t="s">
        <v>948</v>
      </c>
      <c r="C324" s="144">
        <v>6</v>
      </c>
      <c r="D324" s="144">
        <v>21</v>
      </c>
      <c r="E324" s="144">
        <v>35</v>
      </c>
      <c r="F324" s="144">
        <v>50</v>
      </c>
      <c r="G324" s="144">
        <v>65</v>
      </c>
      <c r="H324" s="144">
        <v>80</v>
      </c>
      <c r="I324" s="144">
        <v>94</v>
      </c>
      <c r="J324" s="144">
        <v>109</v>
      </c>
      <c r="K324" s="144">
        <v>124</v>
      </c>
      <c r="L324" s="144">
        <v>138</v>
      </c>
      <c r="M324" s="144">
        <v>156</v>
      </c>
      <c r="N324" s="144">
        <v>156</v>
      </c>
      <c r="O324" s="144">
        <v>156</v>
      </c>
      <c r="P324" s="144">
        <v>156</v>
      </c>
      <c r="Q324" s="145">
        <v>251.33</v>
      </c>
      <c r="R324" s="145">
        <v>136.05000000000001</v>
      </c>
      <c r="S324" s="145">
        <v>129.06</v>
      </c>
      <c r="T324" s="145">
        <v>131.18</v>
      </c>
      <c r="U324" s="145">
        <v>131.57</v>
      </c>
      <c r="V324" s="145">
        <v>130.93</v>
      </c>
      <c r="W324" s="145">
        <v>134.13999999999999</v>
      </c>
      <c r="X324" s="145">
        <v>132.71</v>
      </c>
      <c r="Y324" s="145">
        <v>132.91</v>
      </c>
      <c r="Z324" s="145">
        <v>118.42</v>
      </c>
      <c r="AA324" s="145">
        <v>120.01</v>
      </c>
      <c r="AB324" s="145">
        <v>113.35</v>
      </c>
      <c r="AC324" s="145">
        <v>108.67</v>
      </c>
      <c r="AD324" s="145">
        <v>109</v>
      </c>
      <c r="AE324" s="144">
        <v>1508</v>
      </c>
      <c r="AF324" s="144">
        <v>2857</v>
      </c>
      <c r="AG324" s="144">
        <v>4517</v>
      </c>
      <c r="AH324" s="144">
        <v>6559</v>
      </c>
      <c r="AI324" s="144">
        <v>8552</v>
      </c>
      <c r="AJ324" s="144">
        <v>10474</v>
      </c>
      <c r="AK324" s="144">
        <v>12609</v>
      </c>
      <c r="AL324" s="144">
        <v>14465</v>
      </c>
      <c r="AM324" s="144">
        <v>16481</v>
      </c>
      <c r="AN324" s="144">
        <v>16342</v>
      </c>
      <c r="AO324" s="144">
        <v>18722</v>
      </c>
      <c r="AP324" s="144">
        <v>17683</v>
      </c>
      <c r="AQ324" s="144">
        <v>16952</v>
      </c>
      <c r="AR324" s="144">
        <v>17004</v>
      </c>
      <c r="AS324" s="144"/>
      <c r="AT324" s="144"/>
      <c r="AU324" s="144"/>
      <c r="AV324" s="144"/>
      <c r="AW324" s="144"/>
      <c r="AX324" s="144"/>
      <c r="AY324" s="144"/>
      <c r="AZ324" s="144"/>
      <c r="BA324" s="144"/>
      <c r="BB324" s="144"/>
      <c r="BC324" s="144"/>
      <c r="BD324" s="144"/>
      <c r="BE324" s="144"/>
      <c r="BF324" s="144"/>
    </row>
    <row r="325" spans="1:58" hidden="1">
      <c r="A325" s="143" t="s">
        <v>915</v>
      </c>
      <c r="B325" s="143" t="s">
        <v>949</v>
      </c>
      <c r="C325" s="144">
        <v>0</v>
      </c>
      <c r="D325" s="144">
        <v>0</v>
      </c>
      <c r="E325" s="144">
        <v>0</v>
      </c>
      <c r="F325" s="144">
        <v>0</v>
      </c>
      <c r="G325" s="144">
        <v>0</v>
      </c>
      <c r="H325" s="144">
        <v>0</v>
      </c>
      <c r="I325" s="144">
        <v>0</v>
      </c>
      <c r="J325" s="144">
        <v>0</v>
      </c>
      <c r="K325" s="144">
        <v>0</v>
      </c>
      <c r="L325" s="144">
        <v>0</v>
      </c>
      <c r="M325" s="144">
        <v>0</v>
      </c>
      <c r="N325" s="144">
        <v>0</v>
      </c>
      <c r="O325" s="144">
        <v>0</v>
      </c>
      <c r="P325" s="144">
        <v>0</v>
      </c>
      <c r="Q325" s="145"/>
      <c r="R325" s="145"/>
      <c r="S325" s="145"/>
      <c r="T325" s="145"/>
      <c r="U325" s="145"/>
      <c r="V325" s="145"/>
      <c r="W325" s="145"/>
      <c r="X325" s="145"/>
      <c r="Y325" s="145"/>
      <c r="Z325" s="145"/>
      <c r="AA325" s="145"/>
      <c r="AB325" s="145"/>
      <c r="AC325" s="145"/>
      <c r="AD325" s="145"/>
      <c r="AE325" s="144">
        <v>0</v>
      </c>
      <c r="AF325" s="144">
        <v>0</v>
      </c>
      <c r="AG325" s="144">
        <v>0</v>
      </c>
      <c r="AH325" s="144">
        <v>0</v>
      </c>
      <c r="AI325" s="144">
        <v>0</v>
      </c>
      <c r="AJ325" s="144">
        <v>0</v>
      </c>
      <c r="AK325" s="144">
        <v>0</v>
      </c>
      <c r="AL325" s="144">
        <v>0</v>
      </c>
      <c r="AM325" s="144">
        <v>0</v>
      </c>
      <c r="AN325" s="144">
        <v>0</v>
      </c>
      <c r="AO325" s="144">
        <v>0</v>
      </c>
      <c r="AP325" s="144">
        <v>0</v>
      </c>
      <c r="AQ325" s="144">
        <v>0</v>
      </c>
      <c r="AR325" s="144">
        <v>0</v>
      </c>
      <c r="AS325" s="144"/>
      <c r="AT325" s="144"/>
      <c r="AU325" s="144"/>
      <c r="AV325" s="144"/>
      <c r="AW325" s="144"/>
      <c r="AX325" s="144"/>
      <c r="AY325" s="144"/>
      <c r="AZ325" s="144"/>
      <c r="BA325" s="144"/>
      <c r="BB325" s="144"/>
      <c r="BC325" s="144"/>
      <c r="BD325" s="144"/>
      <c r="BE325" s="144"/>
      <c r="BF325" s="144"/>
    </row>
    <row r="326" spans="1:58" hidden="1">
      <c r="A326" s="143" t="s">
        <v>915</v>
      </c>
      <c r="B326" s="143" t="s">
        <v>950</v>
      </c>
      <c r="C326" s="144">
        <v>16</v>
      </c>
      <c r="D326" s="144">
        <v>16</v>
      </c>
      <c r="E326" s="144">
        <v>15</v>
      </c>
      <c r="F326" s="144">
        <v>15</v>
      </c>
      <c r="G326" s="144">
        <v>31</v>
      </c>
      <c r="H326" s="144">
        <v>50</v>
      </c>
      <c r="I326" s="144">
        <v>50</v>
      </c>
      <c r="J326" s="144">
        <v>61</v>
      </c>
      <c r="K326" s="144">
        <v>57</v>
      </c>
      <c r="L326" s="144">
        <v>55</v>
      </c>
      <c r="M326" s="144">
        <v>44</v>
      </c>
      <c r="N326" s="144">
        <v>44</v>
      </c>
      <c r="O326" s="144">
        <v>44</v>
      </c>
      <c r="P326" s="144">
        <v>47</v>
      </c>
      <c r="Q326" s="145">
        <v>180.62</v>
      </c>
      <c r="R326" s="145">
        <v>187.12</v>
      </c>
      <c r="S326" s="145">
        <v>182.4</v>
      </c>
      <c r="T326" s="145">
        <v>177.53</v>
      </c>
      <c r="U326" s="145">
        <v>170.42</v>
      </c>
      <c r="V326" s="145">
        <v>149.44</v>
      </c>
      <c r="W326" s="145">
        <v>164.16</v>
      </c>
      <c r="X326" s="145">
        <v>154.44</v>
      </c>
      <c r="Y326" s="145">
        <v>158.51</v>
      </c>
      <c r="Z326" s="145">
        <v>163.02000000000001</v>
      </c>
      <c r="AA326" s="145">
        <v>149.41</v>
      </c>
      <c r="AB326" s="145">
        <v>157.02000000000001</v>
      </c>
      <c r="AC326" s="145">
        <v>152.63999999999999</v>
      </c>
      <c r="AD326" s="145">
        <v>148.19</v>
      </c>
      <c r="AE326" s="144">
        <v>2890</v>
      </c>
      <c r="AF326" s="144">
        <v>2994</v>
      </c>
      <c r="AG326" s="144">
        <v>2736</v>
      </c>
      <c r="AH326" s="144">
        <v>2663</v>
      </c>
      <c r="AI326" s="144">
        <v>5283</v>
      </c>
      <c r="AJ326" s="144">
        <v>7472</v>
      </c>
      <c r="AK326" s="144">
        <v>8208</v>
      </c>
      <c r="AL326" s="144">
        <v>9421</v>
      </c>
      <c r="AM326" s="144">
        <v>9035</v>
      </c>
      <c r="AN326" s="144">
        <v>8966</v>
      </c>
      <c r="AO326" s="144">
        <v>6574</v>
      </c>
      <c r="AP326" s="144">
        <v>6909</v>
      </c>
      <c r="AQ326" s="144">
        <v>6716</v>
      </c>
      <c r="AR326" s="144">
        <v>6965</v>
      </c>
      <c r="AS326" s="144"/>
      <c r="AT326" s="144"/>
      <c r="AU326" s="144"/>
      <c r="AV326" s="144"/>
      <c r="AW326" s="144"/>
      <c r="AX326" s="144"/>
      <c r="AY326" s="144"/>
      <c r="AZ326" s="144"/>
      <c r="BA326" s="144"/>
      <c r="BB326" s="144"/>
      <c r="BC326" s="144"/>
      <c r="BD326" s="144"/>
      <c r="BE326" s="144"/>
      <c r="BF326" s="144"/>
    </row>
    <row r="327" spans="1:58" hidden="1">
      <c r="A327" s="143" t="s">
        <v>915</v>
      </c>
      <c r="B327" s="143" t="s">
        <v>951</v>
      </c>
      <c r="C327" s="144">
        <v>157</v>
      </c>
      <c r="D327" s="144">
        <v>155</v>
      </c>
      <c r="E327" s="144">
        <v>159</v>
      </c>
      <c r="F327" s="144">
        <v>131</v>
      </c>
      <c r="G327" s="144">
        <v>137</v>
      </c>
      <c r="H327" s="144">
        <v>133</v>
      </c>
      <c r="I327" s="144">
        <v>131</v>
      </c>
      <c r="J327" s="144">
        <v>127</v>
      </c>
      <c r="K327" s="144">
        <v>132</v>
      </c>
      <c r="L327" s="144">
        <v>132</v>
      </c>
      <c r="M327" s="144">
        <v>155</v>
      </c>
      <c r="N327" s="144">
        <v>136</v>
      </c>
      <c r="O327" s="144">
        <v>136</v>
      </c>
      <c r="P327" s="144">
        <v>136</v>
      </c>
      <c r="Q327" s="145">
        <v>85.53</v>
      </c>
      <c r="R327" s="145">
        <v>85.53</v>
      </c>
      <c r="S327" s="145">
        <v>85.53</v>
      </c>
      <c r="T327" s="145">
        <v>85.53</v>
      </c>
      <c r="U327" s="145">
        <v>85.53</v>
      </c>
      <c r="V327" s="145">
        <v>85.53</v>
      </c>
      <c r="W327" s="145">
        <v>85.53</v>
      </c>
      <c r="X327" s="145">
        <v>85.53</v>
      </c>
      <c r="Y327" s="145">
        <v>85.53</v>
      </c>
      <c r="Z327" s="145">
        <v>85.53</v>
      </c>
      <c r="AA327" s="145">
        <v>85.53</v>
      </c>
      <c r="AB327" s="145">
        <v>85.53</v>
      </c>
      <c r="AC327" s="145">
        <v>85.53</v>
      </c>
      <c r="AD327" s="145">
        <v>85</v>
      </c>
      <c r="AE327" s="144">
        <v>13427.93</v>
      </c>
      <c r="AF327" s="144">
        <v>13256.87</v>
      </c>
      <c r="AG327" s="144">
        <v>13598.99</v>
      </c>
      <c r="AH327" s="144">
        <v>11204.24</v>
      </c>
      <c r="AI327" s="144">
        <v>11717.37</v>
      </c>
      <c r="AJ327" s="144">
        <v>11375.25</v>
      </c>
      <c r="AK327" s="144">
        <v>11204.21</v>
      </c>
      <c r="AL327" s="144">
        <v>10862.11</v>
      </c>
      <c r="AM327" s="144">
        <v>11289.71</v>
      </c>
      <c r="AN327" s="144">
        <v>11289.71</v>
      </c>
      <c r="AO327" s="144">
        <v>13256.84</v>
      </c>
      <c r="AP327" s="144">
        <v>11631.81</v>
      </c>
      <c r="AQ327" s="144">
        <v>11631.81</v>
      </c>
      <c r="AR327" s="144">
        <v>11560</v>
      </c>
      <c r="AS327" s="144"/>
      <c r="AT327" s="144"/>
      <c r="AU327" s="144"/>
      <c r="AV327" s="144"/>
      <c r="AW327" s="144"/>
      <c r="AX327" s="144"/>
      <c r="AY327" s="144"/>
      <c r="AZ327" s="144"/>
      <c r="BA327" s="144"/>
      <c r="BB327" s="144"/>
      <c r="BC327" s="144"/>
      <c r="BD327" s="144"/>
      <c r="BE327" s="144"/>
      <c r="BF327" s="144"/>
    </row>
    <row r="328" spans="1:58" hidden="1">
      <c r="A328" s="143" t="s">
        <v>915</v>
      </c>
      <c r="B328" s="143" t="s">
        <v>952</v>
      </c>
      <c r="C328" s="144">
        <v>70</v>
      </c>
      <c r="D328" s="144">
        <v>72</v>
      </c>
      <c r="E328" s="144">
        <v>71</v>
      </c>
      <c r="F328" s="144">
        <v>57</v>
      </c>
      <c r="G328" s="144">
        <v>63</v>
      </c>
      <c r="H328" s="144">
        <v>86</v>
      </c>
      <c r="I328" s="144">
        <v>86</v>
      </c>
      <c r="J328" s="144">
        <v>85</v>
      </c>
      <c r="K328" s="144">
        <v>92</v>
      </c>
      <c r="L328" s="144">
        <v>92</v>
      </c>
      <c r="M328" s="144">
        <v>108</v>
      </c>
      <c r="N328" s="144">
        <v>99</v>
      </c>
      <c r="O328" s="144">
        <v>99</v>
      </c>
      <c r="P328" s="144">
        <v>99</v>
      </c>
      <c r="Q328" s="145">
        <v>125</v>
      </c>
      <c r="R328" s="145">
        <v>123.26</v>
      </c>
      <c r="S328" s="145">
        <v>126.76</v>
      </c>
      <c r="T328" s="145">
        <v>125</v>
      </c>
      <c r="U328" s="145">
        <v>123.02</v>
      </c>
      <c r="V328" s="145">
        <v>125</v>
      </c>
      <c r="W328" s="145">
        <v>125</v>
      </c>
      <c r="X328" s="145">
        <v>126.47</v>
      </c>
      <c r="Y328" s="145">
        <v>125</v>
      </c>
      <c r="Z328" s="145">
        <v>125</v>
      </c>
      <c r="AA328" s="145">
        <v>125</v>
      </c>
      <c r="AB328" s="145">
        <v>125</v>
      </c>
      <c r="AC328" s="145">
        <v>125</v>
      </c>
      <c r="AD328" s="145">
        <v>125</v>
      </c>
      <c r="AE328" s="144">
        <v>8750</v>
      </c>
      <c r="AF328" s="144">
        <v>8875</v>
      </c>
      <c r="AG328" s="144">
        <v>9000</v>
      </c>
      <c r="AH328" s="144">
        <v>7125</v>
      </c>
      <c r="AI328" s="144">
        <v>7750</v>
      </c>
      <c r="AJ328" s="144">
        <v>10750</v>
      </c>
      <c r="AK328" s="144">
        <v>10750</v>
      </c>
      <c r="AL328" s="144">
        <v>10750</v>
      </c>
      <c r="AM328" s="144">
        <v>11500</v>
      </c>
      <c r="AN328" s="144">
        <v>11500</v>
      </c>
      <c r="AO328" s="144">
        <v>13500</v>
      </c>
      <c r="AP328" s="144">
        <v>12375</v>
      </c>
      <c r="AQ328" s="144">
        <v>12375</v>
      </c>
      <c r="AR328" s="144">
        <v>12375</v>
      </c>
      <c r="AS328" s="144"/>
      <c r="AT328" s="144"/>
      <c r="AU328" s="144"/>
      <c r="AV328" s="144"/>
      <c r="AW328" s="144"/>
      <c r="AX328" s="144"/>
      <c r="AY328" s="144"/>
      <c r="AZ328" s="144"/>
      <c r="BA328" s="144"/>
      <c r="BB328" s="144"/>
      <c r="BC328" s="144"/>
      <c r="BD328" s="144"/>
      <c r="BE328" s="144"/>
      <c r="BF328" s="144"/>
    </row>
    <row r="329" spans="1:58" hidden="1">
      <c r="A329" s="143" t="s">
        <v>915</v>
      </c>
      <c r="B329" s="143" t="s">
        <v>953</v>
      </c>
      <c r="C329" s="144">
        <v>227</v>
      </c>
      <c r="D329" s="144">
        <v>227</v>
      </c>
      <c r="E329" s="144">
        <v>230</v>
      </c>
      <c r="F329" s="144">
        <v>188</v>
      </c>
      <c r="G329" s="144">
        <v>200</v>
      </c>
      <c r="H329" s="144">
        <v>219</v>
      </c>
      <c r="I329" s="144">
        <v>217</v>
      </c>
      <c r="J329" s="144">
        <v>212</v>
      </c>
      <c r="K329" s="144">
        <v>224</v>
      </c>
      <c r="L329" s="144">
        <v>224</v>
      </c>
      <c r="M329" s="144">
        <v>263</v>
      </c>
      <c r="N329" s="144">
        <v>235</v>
      </c>
      <c r="O329" s="144">
        <v>235</v>
      </c>
      <c r="P329" s="144">
        <v>235</v>
      </c>
      <c r="Q329" s="145">
        <v>97.7</v>
      </c>
      <c r="R329" s="145">
        <v>97.5</v>
      </c>
      <c r="S329" s="145">
        <v>98.26</v>
      </c>
      <c r="T329" s="145">
        <v>97.5</v>
      </c>
      <c r="U329" s="145">
        <v>97.34</v>
      </c>
      <c r="V329" s="145">
        <v>101.03</v>
      </c>
      <c r="W329" s="145">
        <v>101.17</v>
      </c>
      <c r="X329" s="145">
        <v>101.94</v>
      </c>
      <c r="Y329" s="145">
        <v>101.74</v>
      </c>
      <c r="Z329" s="145">
        <v>101.74</v>
      </c>
      <c r="AA329" s="145">
        <v>101.74</v>
      </c>
      <c r="AB329" s="145">
        <v>102.16</v>
      </c>
      <c r="AC329" s="145">
        <v>102.16</v>
      </c>
      <c r="AD329" s="145">
        <v>101.85</v>
      </c>
      <c r="AE329" s="144">
        <v>22177.93</v>
      </c>
      <c r="AF329" s="144">
        <v>22131.87</v>
      </c>
      <c r="AG329" s="144">
        <v>22598.99</v>
      </c>
      <c r="AH329" s="144">
        <v>18329.240000000002</v>
      </c>
      <c r="AI329" s="144">
        <v>19467.37</v>
      </c>
      <c r="AJ329" s="144">
        <v>22125.25</v>
      </c>
      <c r="AK329" s="144">
        <v>21954.21</v>
      </c>
      <c r="AL329" s="144">
        <v>21612.11</v>
      </c>
      <c r="AM329" s="144">
        <v>22789.71</v>
      </c>
      <c r="AN329" s="144">
        <v>22789.71</v>
      </c>
      <c r="AO329" s="144">
        <v>26756.84</v>
      </c>
      <c r="AP329" s="144">
        <v>24006.81</v>
      </c>
      <c r="AQ329" s="144">
        <v>24006.81</v>
      </c>
      <c r="AR329" s="144">
        <v>23935</v>
      </c>
      <c r="AS329" s="144"/>
      <c r="AT329" s="144"/>
      <c r="AU329" s="144"/>
      <c r="AV329" s="144"/>
      <c r="AW329" s="144"/>
      <c r="AX329" s="144"/>
      <c r="AY329" s="144"/>
      <c r="AZ329" s="144"/>
      <c r="BA329" s="144"/>
      <c r="BB329" s="144"/>
      <c r="BC329" s="144"/>
      <c r="BD329" s="144"/>
      <c r="BE329" s="144"/>
      <c r="BF329" s="144"/>
    </row>
    <row r="330" spans="1:58" hidden="1">
      <c r="A330" s="143" t="s">
        <v>915</v>
      </c>
      <c r="B330" s="143" t="s">
        <v>954</v>
      </c>
      <c r="C330" s="144">
        <v>7</v>
      </c>
      <c r="D330" s="144">
        <v>9</v>
      </c>
      <c r="E330" s="144">
        <v>10</v>
      </c>
      <c r="F330" s="144">
        <v>11</v>
      </c>
      <c r="G330" s="144">
        <v>12</v>
      </c>
      <c r="H330" s="144">
        <v>15</v>
      </c>
      <c r="I330" s="144">
        <v>17</v>
      </c>
      <c r="J330" s="144">
        <v>19</v>
      </c>
      <c r="K330" s="144">
        <v>21</v>
      </c>
      <c r="L330" s="144">
        <v>24</v>
      </c>
      <c r="M330" s="144">
        <v>35</v>
      </c>
      <c r="N330" s="144">
        <v>35</v>
      </c>
      <c r="O330" s="144">
        <v>34</v>
      </c>
      <c r="P330" s="144">
        <v>34</v>
      </c>
      <c r="Q330" s="145">
        <v>365</v>
      </c>
      <c r="R330" s="145">
        <v>86.44</v>
      </c>
      <c r="S330" s="145">
        <v>97.7</v>
      </c>
      <c r="T330" s="145">
        <v>123.64</v>
      </c>
      <c r="U330" s="145">
        <v>139.66999999999999</v>
      </c>
      <c r="V330" s="145">
        <v>140.13</v>
      </c>
      <c r="W330" s="145">
        <v>140.47</v>
      </c>
      <c r="X330" s="145">
        <v>133.21</v>
      </c>
      <c r="Y330" s="145">
        <v>122.81</v>
      </c>
      <c r="Z330" s="145">
        <v>115.67</v>
      </c>
      <c r="AA330" s="145">
        <v>105.31</v>
      </c>
      <c r="AB330" s="145">
        <v>81.77</v>
      </c>
      <c r="AC330" s="145">
        <v>78.849999999999994</v>
      </c>
      <c r="AD330" s="145">
        <v>76.88</v>
      </c>
      <c r="AE330" s="144">
        <v>2555</v>
      </c>
      <c r="AF330" s="144">
        <v>778</v>
      </c>
      <c r="AG330" s="144">
        <v>977</v>
      </c>
      <c r="AH330" s="144">
        <v>1360</v>
      </c>
      <c r="AI330" s="144">
        <v>1676</v>
      </c>
      <c r="AJ330" s="144">
        <v>2102</v>
      </c>
      <c r="AK330" s="144">
        <v>2388</v>
      </c>
      <c r="AL330" s="144">
        <v>2531</v>
      </c>
      <c r="AM330" s="144">
        <v>2579</v>
      </c>
      <c r="AN330" s="144">
        <v>2776</v>
      </c>
      <c r="AO330" s="144">
        <v>3686</v>
      </c>
      <c r="AP330" s="144">
        <v>2862</v>
      </c>
      <c r="AQ330" s="144">
        <v>2681</v>
      </c>
      <c r="AR330" s="144">
        <v>2614</v>
      </c>
      <c r="AS330" s="144"/>
      <c r="AT330" s="144"/>
      <c r="AU330" s="144"/>
      <c r="AV330" s="144"/>
      <c r="AW330" s="144"/>
      <c r="AX330" s="144"/>
      <c r="AY330" s="144"/>
      <c r="AZ330" s="144"/>
      <c r="BA330" s="144"/>
      <c r="BB330" s="144"/>
      <c r="BC330" s="144"/>
      <c r="BD330" s="144"/>
      <c r="BE330" s="144"/>
      <c r="BF330" s="144"/>
    </row>
    <row r="331" spans="1:58" hidden="1">
      <c r="A331" s="143" t="s">
        <v>915</v>
      </c>
      <c r="B331" s="143" t="s">
        <v>955</v>
      </c>
      <c r="C331" s="144">
        <v>0</v>
      </c>
      <c r="D331" s="144">
        <v>0</v>
      </c>
      <c r="E331" s="144">
        <v>0</v>
      </c>
      <c r="F331" s="144">
        <v>0</v>
      </c>
      <c r="G331" s="144">
        <v>0</v>
      </c>
      <c r="H331" s="144">
        <v>0</v>
      </c>
      <c r="I331" s="144">
        <v>0</v>
      </c>
      <c r="J331" s="144">
        <v>0</v>
      </c>
      <c r="K331" s="144">
        <v>0</v>
      </c>
      <c r="L331" s="144">
        <v>0</v>
      </c>
      <c r="M331" s="144">
        <v>0</v>
      </c>
      <c r="N331" s="144">
        <v>0</v>
      </c>
      <c r="O331" s="144">
        <v>0</v>
      </c>
      <c r="P331" s="144">
        <v>0</v>
      </c>
      <c r="Q331" s="145"/>
      <c r="R331" s="145"/>
      <c r="S331" s="145"/>
      <c r="T331" s="145"/>
      <c r="U331" s="145"/>
      <c r="V331" s="145"/>
      <c r="W331" s="145"/>
      <c r="X331" s="145"/>
      <c r="Y331" s="145"/>
      <c r="Z331" s="145"/>
      <c r="AA331" s="145"/>
      <c r="AB331" s="145"/>
      <c r="AC331" s="145"/>
      <c r="AD331" s="145"/>
      <c r="AE331" s="144">
        <v>0</v>
      </c>
      <c r="AF331" s="144">
        <v>0</v>
      </c>
      <c r="AG331" s="144">
        <v>0</v>
      </c>
      <c r="AH331" s="144">
        <v>0</v>
      </c>
      <c r="AI331" s="144">
        <v>0</v>
      </c>
      <c r="AJ331" s="144">
        <v>0</v>
      </c>
      <c r="AK331" s="144">
        <v>0</v>
      </c>
      <c r="AL331" s="144">
        <v>0</v>
      </c>
      <c r="AM331" s="144">
        <v>0</v>
      </c>
      <c r="AN331" s="144">
        <v>0</v>
      </c>
      <c r="AO331" s="144">
        <v>0</v>
      </c>
      <c r="AP331" s="144">
        <v>0</v>
      </c>
      <c r="AQ331" s="144">
        <v>0</v>
      </c>
      <c r="AR331" s="144">
        <v>0</v>
      </c>
      <c r="AS331" s="144"/>
      <c r="AT331" s="144"/>
      <c r="AU331" s="144"/>
      <c r="AV331" s="144"/>
      <c r="AW331" s="144"/>
      <c r="AX331" s="144"/>
      <c r="AY331" s="144"/>
      <c r="AZ331" s="144"/>
      <c r="BA331" s="144"/>
      <c r="BB331" s="144"/>
      <c r="BC331" s="144"/>
      <c r="BD331" s="144"/>
      <c r="BE331" s="144"/>
      <c r="BF331" s="144"/>
    </row>
    <row r="332" spans="1:58" hidden="1">
      <c r="A332" s="143" t="s">
        <v>915</v>
      </c>
      <c r="B332" s="143" t="s">
        <v>956</v>
      </c>
      <c r="C332" s="144">
        <v>5</v>
      </c>
      <c r="D332" s="144">
        <v>5</v>
      </c>
      <c r="E332" s="144">
        <v>6</v>
      </c>
      <c r="F332" s="144">
        <v>6</v>
      </c>
      <c r="G332" s="144">
        <v>6</v>
      </c>
      <c r="H332" s="144">
        <v>7</v>
      </c>
      <c r="I332" s="144">
        <v>7</v>
      </c>
      <c r="J332" s="144">
        <v>7</v>
      </c>
      <c r="K332" s="144">
        <v>7</v>
      </c>
      <c r="L332" s="144">
        <v>12</v>
      </c>
      <c r="M332" s="144">
        <v>19</v>
      </c>
      <c r="N332" s="144">
        <v>16</v>
      </c>
      <c r="O332" s="144">
        <v>17</v>
      </c>
      <c r="P332" s="144">
        <v>17</v>
      </c>
      <c r="Q332" s="145">
        <v>2047.6</v>
      </c>
      <c r="R332" s="145">
        <v>1834.6</v>
      </c>
      <c r="S332" s="145">
        <v>1860.5</v>
      </c>
      <c r="T332" s="145">
        <v>1801.33</v>
      </c>
      <c r="U332" s="145">
        <v>1812.67</v>
      </c>
      <c r="V332" s="145">
        <v>1946</v>
      </c>
      <c r="W332" s="145">
        <v>2235</v>
      </c>
      <c r="X332" s="145">
        <v>2325.5700000000002</v>
      </c>
      <c r="Y332" s="145">
        <v>2401.71</v>
      </c>
      <c r="Z332" s="145">
        <v>2064.33</v>
      </c>
      <c r="AA332" s="145">
        <v>1414.21</v>
      </c>
      <c r="AB332" s="145">
        <v>1199</v>
      </c>
      <c r="AC332" s="145">
        <v>858.59</v>
      </c>
      <c r="AD332" s="145">
        <v>886.41</v>
      </c>
      <c r="AE332" s="144">
        <v>10238</v>
      </c>
      <c r="AF332" s="144">
        <v>9173</v>
      </c>
      <c r="AG332" s="144">
        <v>11163</v>
      </c>
      <c r="AH332" s="144">
        <v>10808</v>
      </c>
      <c r="AI332" s="144">
        <v>10876</v>
      </c>
      <c r="AJ332" s="144">
        <v>13622</v>
      </c>
      <c r="AK332" s="144">
        <v>15645</v>
      </c>
      <c r="AL332" s="144">
        <v>16279</v>
      </c>
      <c r="AM332" s="144">
        <v>16812</v>
      </c>
      <c r="AN332" s="144">
        <v>24772</v>
      </c>
      <c r="AO332" s="144">
        <v>26870</v>
      </c>
      <c r="AP332" s="144">
        <v>19184</v>
      </c>
      <c r="AQ332" s="144">
        <v>14596</v>
      </c>
      <c r="AR332" s="144">
        <v>15069</v>
      </c>
      <c r="AS332" s="144"/>
      <c r="AT332" s="144"/>
      <c r="AU332" s="144"/>
      <c r="AV332" s="144"/>
      <c r="AW332" s="144"/>
      <c r="AX332" s="144"/>
      <c r="AY332" s="144"/>
      <c r="AZ332" s="144"/>
      <c r="BA332" s="144"/>
      <c r="BB332" s="144"/>
      <c r="BC332" s="144"/>
      <c r="BD332" s="144"/>
      <c r="BE332" s="144"/>
      <c r="BF332" s="144"/>
    </row>
    <row r="333" spans="1:58" hidden="1">
      <c r="A333" s="143" t="s">
        <v>915</v>
      </c>
      <c r="B333" s="143" t="s">
        <v>957</v>
      </c>
      <c r="C333" s="144">
        <v>5</v>
      </c>
      <c r="D333" s="144">
        <v>5</v>
      </c>
      <c r="E333" s="144">
        <v>6</v>
      </c>
      <c r="F333" s="144">
        <v>6</v>
      </c>
      <c r="G333" s="144">
        <v>7</v>
      </c>
      <c r="H333" s="144">
        <v>7</v>
      </c>
      <c r="I333" s="144">
        <v>7</v>
      </c>
      <c r="J333" s="144">
        <v>8</v>
      </c>
      <c r="K333" s="144">
        <v>8</v>
      </c>
      <c r="L333" s="144">
        <v>9</v>
      </c>
      <c r="M333" s="144">
        <v>15</v>
      </c>
      <c r="N333" s="144">
        <v>15</v>
      </c>
      <c r="O333" s="144">
        <v>15</v>
      </c>
      <c r="P333" s="144">
        <v>15</v>
      </c>
      <c r="Q333" s="145">
        <v>1915.2</v>
      </c>
      <c r="R333" s="145">
        <v>1657.4</v>
      </c>
      <c r="S333" s="145">
        <v>1773.33</v>
      </c>
      <c r="T333" s="145">
        <v>1717.67</v>
      </c>
      <c r="U333" s="145">
        <v>1728</v>
      </c>
      <c r="V333" s="145">
        <v>1802.71</v>
      </c>
      <c r="W333" s="145">
        <v>1807.86</v>
      </c>
      <c r="X333" s="145">
        <v>1905.5</v>
      </c>
      <c r="Y333" s="145">
        <v>1774.75</v>
      </c>
      <c r="Z333" s="145">
        <v>1817.67</v>
      </c>
      <c r="AA333" s="145">
        <v>1924.53</v>
      </c>
      <c r="AB333" s="145">
        <v>1926.33</v>
      </c>
      <c r="AC333" s="145">
        <v>1694.8</v>
      </c>
      <c r="AD333" s="145">
        <v>1827.6</v>
      </c>
      <c r="AE333" s="144">
        <v>9576</v>
      </c>
      <c r="AF333" s="144">
        <v>8287</v>
      </c>
      <c r="AG333" s="144">
        <v>10640</v>
      </c>
      <c r="AH333" s="144">
        <v>10306</v>
      </c>
      <c r="AI333" s="144">
        <v>12096</v>
      </c>
      <c r="AJ333" s="144">
        <v>12619</v>
      </c>
      <c r="AK333" s="144">
        <v>12655</v>
      </c>
      <c r="AL333" s="144">
        <v>15244</v>
      </c>
      <c r="AM333" s="144">
        <v>14198</v>
      </c>
      <c r="AN333" s="144">
        <v>16359</v>
      </c>
      <c r="AO333" s="144">
        <v>28868</v>
      </c>
      <c r="AP333" s="144">
        <v>28895</v>
      </c>
      <c r="AQ333" s="144">
        <v>25422</v>
      </c>
      <c r="AR333" s="144">
        <v>27414</v>
      </c>
      <c r="AS333" s="144"/>
      <c r="AT333" s="144"/>
      <c r="AU333" s="144"/>
      <c r="AV333" s="144"/>
      <c r="AW333" s="144"/>
      <c r="AX333" s="144"/>
      <c r="AY333" s="144"/>
      <c r="AZ333" s="144"/>
      <c r="BA333" s="144"/>
      <c r="BB333" s="144"/>
      <c r="BC333" s="144"/>
      <c r="BD333" s="144"/>
      <c r="BE333" s="144"/>
      <c r="BF333" s="144"/>
    </row>
    <row r="334" spans="1:58" hidden="1">
      <c r="A334" s="143" t="s">
        <v>915</v>
      </c>
      <c r="B334" s="143" t="s">
        <v>958</v>
      </c>
      <c r="C334" s="144">
        <v>10</v>
      </c>
      <c r="D334" s="144">
        <v>10</v>
      </c>
      <c r="E334" s="144">
        <v>12</v>
      </c>
      <c r="F334" s="144">
        <v>12</v>
      </c>
      <c r="G334" s="144">
        <v>13</v>
      </c>
      <c r="H334" s="144">
        <v>14</v>
      </c>
      <c r="I334" s="144">
        <v>14</v>
      </c>
      <c r="J334" s="144">
        <v>15</v>
      </c>
      <c r="K334" s="144">
        <v>15</v>
      </c>
      <c r="L334" s="144">
        <v>21</v>
      </c>
      <c r="M334" s="144">
        <v>34</v>
      </c>
      <c r="N334" s="144">
        <v>31</v>
      </c>
      <c r="O334" s="144">
        <v>32</v>
      </c>
      <c r="P334" s="144">
        <v>32</v>
      </c>
      <c r="Q334" s="145">
        <v>1981.4</v>
      </c>
      <c r="R334" s="145">
        <v>1746</v>
      </c>
      <c r="S334" s="145">
        <v>1816.92</v>
      </c>
      <c r="T334" s="145">
        <v>1759.5</v>
      </c>
      <c r="U334" s="145">
        <v>1767.08</v>
      </c>
      <c r="V334" s="145">
        <v>1874.36</v>
      </c>
      <c r="W334" s="145">
        <v>2021.43</v>
      </c>
      <c r="X334" s="145">
        <v>2101.5300000000002</v>
      </c>
      <c r="Y334" s="145">
        <v>2067.33</v>
      </c>
      <c r="Z334" s="145">
        <v>1958.62</v>
      </c>
      <c r="AA334" s="145">
        <v>1639.35</v>
      </c>
      <c r="AB334" s="145">
        <v>1550.94</v>
      </c>
      <c r="AC334" s="145">
        <v>1250.56</v>
      </c>
      <c r="AD334" s="145">
        <v>1327.59</v>
      </c>
      <c r="AE334" s="144">
        <v>19814</v>
      </c>
      <c r="AF334" s="144">
        <v>17460</v>
      </c>
      <c r="AG334" s="144">
        <v>21803</v>
      </c>
      <c r="AH334" s="144">
        <v>21114</v>
      </c>
      <c r="AI334" s="144">
        <v>22972</v>
      </c>
      <c r="AJ334" s="144">
        <v>26241</v>
      </c>
      <c r="AK334" s="144">
        <v>28300</v>
      </c>
      <c r="AL334" s="144">
        <v>31523</v>
      </c>
      <c r="AM334" s="144">
        <v>31010</v>
      </c>
      <c r="AN334" s="144">
        <v>41131</v>
      </c>
      <c r="AO334" s="144">
        <v>55738</v>
      </c>
      <c r="AP334" s="144">
        <v>48079</v>
      </c>
      <c r="AQ334" s="144">
        <v>40018</v>
      </c>
      <c r="AR334" s="144">
        <v>42483</v>
      </c>
      <c r="AS334" s="144"/>
      <c r="AT334" s="144"/>
      <c r="AU334" s="144"/>
      <c r="AV334" s="144"/>
      <c r="AW334" s="144"/>
      <c r="AX334" s="144"/>
      <c r="AY334" s="144"/>
      <c r="AZ334" s="144"/>
      <c r="BA334" s="144"/>
      <c r="BB334" s="144"/>
      <c r="BC334" s="144"/>
      <c r="BD334" s="144"/>
      <c r="BE334" s="144"/>
      <c r="BF334" s="144"/>
    </row>
    <row r="335" spans="1:58" hidden="1">
      <c r="A335" s="143" t="s">
        <v>915</v>
      </c>
      <c r="B335" s="143" t="s">
        <v>959</v>
      </c>
      <c r="C335" s="144">
        <v>0</v>
      </c>
      <c r="D335" s="144">
        <v>0</v>
      </c>
      <c r="E335" s="144">
        <v>0</v>
      </c>
      <c r="F335" s="144">
        <v>0</v>
      </c>
      <c r="G335" s="144">
        <v>0</v>
      </c>
      <c r="H335" s="144">
        <v>0</v>
      </c>
      <c r="I335" s="144">
        <v>0</v>
      </c>
      <c r="J335" s="144">
        <v>0</v>
      </c>
      <c r="K335" s="144">
        <v>0</v>
      </c>
      <c r="L335" s="144">
        <v>0</v>
      </c>
      <c r="M335" s="144">
        <v>0</v>
      </c>
      <c r="N335" s="144">
        <v>0</v>
      </c>
      <c r="O335" s="144">
        <v>0</v>
      </c>
      <c r="P335" s="144">
        <v>0</v>
      </c>
      <c r="Q335" s="145"/>
      <c r="R335" s="145"/>
      <c r="S335" s="145"/>
      <c r="T335" s="145"/>
      <c r="U335" s="145"/>
      <c r="V335" s="145"/>
      <c r="W335" s="145"/>
      <c r="X335" s="145"/>
      <c r="Y335" s="145"/>
      <c r="Z335" s="145"/>
      <c r="AA335" s="145"/>
      <c r="AB335" s="145"/>
      <c r="AC335" s="145"/>
      <c r="AD335" s="145"/>
      <c r="AE335" s="144">
        <v>0</v>
      </c>
      <c r="AF335" s="144">
        <v>0</v>
      </c>
      <c r="AG335" s="144">
        <v>0</v>
      </c>
      <c r="AH335" s="144">
        <v>0</v>
      </c>
      <c r="AI335" s="144">
        <v>0</v>
      </c>
      <c r="AJ335" s="144">
        <v>0</v>
      </c>
      <c r="AK335" s="144">
        <v>0</v>
      </c>
      <c r="AL335" s="144">
        <v>0</v>
      </c>
      <c r="AM335" s="144">
        <v>0</v>
      </c>
      <c r="AN335" s="144">
        <v>0</v>
      </c>
      <c r="AO335" s="144">
        <v>0</v>
      </c>
      <c r="AP335" s="144">
        <v>0</v>
      </c>
      <c r="AQ335" s="144">
        <v>0</v>
      </c>
      <c r="AR335" s="144">
        <v>0</v>
      </c>
      <c r="AS335" s="144"/>
      <c r="AT335" s="144"/>
      <c r="AU335" s="144"/>
      <c r="AV335" s="144"/>
      <c r="AW335" s="144"/>
      <c r="AX335" s="144"/>
      <c r="AY335" s="144"/>
      <c r="AZ335" s="144"/>
      <c r="BA335" s="144"/>
      <c r="BB335" s="144"/>
      <c r="BC335" s="144"/>
      <c r="BD335" s="144"/>
      <c r="BE335" s="144"/>
      <c r="BF335" s="144"/>
    </row>
    <row r="336" spans="1:58" hidden="1">
      <c r="A336" s="143" t="s">
        <v>915</v>
      </c>
      <c r="B336" s="143" t="s">
        <v>960</v>
      </c>
      <c r="C336" s="144">
        <v>124</v>
      </c>
      <c r="D336" s="144">
        <v>112</v>
      </c>
      <c r="E336" s="144">
        <v>83</v>
      </c>
      <c r="F336" s="144">
        <v>88</v>
      </c>
      <c r="G336" s="144">
        <v>112</v>
      </c>
      <c r="H336" s="144">
        <v>116</v>
      </c>
      <c r="I336" s="144">
        <v>129</v>
      </c>
      <c r="J336" s="144">
        <v>132</v>
      </c>
      <c r="K336" s="144">
        <v>144</v>
      </c>
      <c r="L336" s="144">
        <v>154</v>
      </c>
      <c r="M336" s="144">
        <v>258</v>
      </c>
      <c r="N336" s="144">
        <v>210</v>
      </c>
      <c r="O336" s="144">
        <v>203</v>
      </c>
      <c r="P336" s="144">
        <v>270</v>
      </c>
      <c r="Q336" s="145">
        <v>847.39</v>
      </c>
      <c r="R336" s="145">
        <v>702.94</v>
      </c>
      <c r="S336" s="145">
        <v>685.87</v>
      </c>
      <c r="T336" s="145">
        <v>643.80999999999995</v>
      </c>
      <c r="U336" s="145">
        <v>697.23</v>
      </c>
      <c r="V336" s="145">
        <v>635.17999999999995</v>
      </c>
      <c r="W336" s="145">
        <v>636.20000000000005</v>
      </c>
      <c r="X336" s="145">
        <v>702.55</v>
      </c>
      <c r="Y336" s="145">
        <v>655.17999999999995</v>
      </c>
      <c r="Z336" s="145">
        <v>675.29</v>
      </c>
      <c r="AA336" s="145">
        <v>776.62</v>
      </c>
      <c r="AB336" s="145">
        <v>835.5</v>
      </c>
      <c r="AC336" s="145">
        <v>812.98</v>
      </c>
      <c r="AD336" s="145">
        <v>849.09</v>
      </c>
      <c r="AE336" s="144">
        <v>105076</v>
      </c>
      <c r="AF336" s="144">
        <v>78729</v>
      </c>
      <c r="AG336" s="144">
        <v>56927</v>
      </c>
      <c r="AH336" s="144">
        <v>56655</v>
      </c>
      <c r="AI336" s="144">
        <v>78090</v>
      </c>
      <c r="AJ336" s="144">
        <v>73681</v>
      </c>
      <c r="AK336" s="144">
        <v>82070</v>
      </c>
      <c r="AL336" s="144">
        <v>92736</v>
      </c>
      <c r="AM336" s="144">
        <v>94346</v>
      </c>
      <c r="AN336" s="144">
        <v>103995</v>
      </c>
      <c r="AO336" s="144">
        <v>200367</v>
      </c>
      <c r="AP336" s="144">
        <v>175456</v>
      </c>
      <c r="AQ336" s="144">
        <v>165034</v>
      </c>
      <c r="AR336" s="144">
        <v>229254</v>
      </c>
      <c r="AS336" s="144"/>
      <c r="AT336" s="144"/>
      <c r="AU336" s="144"/>
      <c r="AV336" s="144"/>
      <c r="AW336" s="144"/>
      <c r="AX336" s="144"/>
      <c r="AY336" s="144"/>
      <c r="AZ336" s="144"/>
      <c r="BA336" s="144"/>
      <c r="BB336" s="144"/>
      <c r="BC336" s="144"/>
      <c r="BD336" s="144"/>
      <c r="BE336" s="144"/>
      <c r="BF336" s="144"/>
    </row>
    <row r="337" spans="1:58" hidden="1">
      <c r="A337" s="143" t="s">
        <v>915</v>
      </c>
      <c r="B337" s="143" t="s">
        <v>961</v>
      </c>
      <c r="C337" s="144">
        <v>0</v>
      </c>
      <c r="D337" s="144">
        <v>0</v>
      </c>
      <c r="E337" s="144">
        <v>0</v>
      </c>
      <c r="F337" s="144">
        <v>0</v>
      </c>
      <c r="G337" s="144">
        <v>0</v>
      </c>
      <c r="H337" s="144">
        <v>0</v>
      </c>
      <c r="I337" s="144">
        <v>0</v>
      </c>
      <c r="J337" s="144">
        <v>0</v>
      </c>
      <c r="K337" s="144">
        <v>0</v>
      </c>
      <c r="L337" s="144">
        <v>0</v>
      </c>
      <c r="M337" s="144">
        <v>0</v>
      </c>
      <c r="N337" s="144">
        <v>0</v>
      </c>
      <c r="O337" s="144">
        <v>0</v>
      </c>
      <c r="P337" s="144">
        <v>0</v>
      </c>
      <c r="Q337" s="145"/>
      <c r="R337" s="145"/>
      <c r="S337" s="145"/>
      <c r="T337" s="145"/>
      <c r="U337" s="145"/>
      <c r="V337" s="145"/>
      <c r="W337" s="145"/>
      <c r="X337" s="145"/>
      <c r="Y337" s="145"/>
      <c r="Z337" s="145"/>
      <c r="AA337" s="145"/>
      <c r="AB337" s="145"/>
      <c r="AC337" s="145"/>
      <c r="AD337" s="145"/>
      <c r="AE337" s="144">
        <v>0</v>
      </c>
      <c r="AF337" s="144">
        <v>0</v>
      </c>
      <c r="AG337" s="144">
        <v>0</v>
      </c>
      <c r="AH337" s="144">
        <v>0</v>
      </c>
      <c r="AI337" s="144">
        <v>0</v>
      </c>
      <c r="AJ337" s="144">
        <v>0</v>
      </c>
      <c r="AK337" s="144">
        <v>0</v>
      </c>
      <c r="AL337" s="144">
        <v>0</v>
      </c>
      <c r="AM337" s="144">
        <v>0</v>
      </c>
      <c r="AN337" s="144">
        <v>0</v>
      </c>
      <c r="AO337" s="144">
        <v>0</v>
      </c>
      <c r="AP337" s="144">
        <v>0</v>
      </c>
      <c r="AQ337" s="144">
        <v>0</v>
      </c>
      <c r="AR337" s="144">
        <v>0</v>
      </c>
      <c r="AS337" s="144"/>
      <c r="AT337" s="144"/>
      <c r="AU337" s="144"/>
      <c r="AV337" s="144"/>
      <c r="AW337" s="144"/>
      <c r="AX337" s="144"/>
      <c r="AY337" s="144"/>
      <c r="AZ337" s="144"/>
      <c r="BA337" s="144"/>
      <c r="BB337" s="144"/>
      <c r="BC337" s="144"/>
      <c r="BD337" s="144"/>
      <c r="BE337" s="144"/>
      <c r="BF337" s="144"/>
    </row>
    <row r="338" spans="1:58" hidden="1">
      <c r="A338" s="143" t="s">
        <v>915</v>
      </c>
      <c r="B338" s="143" t="s">
        <v>962</v>
      </c>
      <c r="C338" s="144">
        <v>0</v>
      </c>
      <c r="D338" s="144">
        <v>0</v>
      </c>
      <c r="E338" s="144">
        <v>0</v>
      </c>
      <c r="F338" s="144">
        <v>0</v>
      </c>
      <c r="G338" s="144">
        <v>0</v>
      </c>
      <c r="H338" s="144">
        <v>0</v>
      </c>
      <c r="I338" s="144">
        <v>1</v>
      </c>
      <c r="J338" s="144">
        <v>3</v>
      </c>
      <c r="K338" s="144">
        <v>4</v>
      </c>
      <c r="L338" s="144">
        <v>6</v>
      </c>
      <c r="M338" s="144">
        <v>12</v>
      </c>
      <c r="N338" s="144">
        <v>12</v>
      </c>
      <c r="O338" s="144">
        <v>12</v>
      </c>
      <c r="P338" s="144">
        <v>12</v>
      </c>
      <c r="Q338" s="145"/>
      <c r="R338" s="145"/>
      <c r="S338" s="145"/>
      <c r="T338" s="145"/>
      <c r="U338" s="145"/>
      <c r="V338" s="145"/>
      <c r="W338" s="145">
        <v>204</v>
      </c>
      <c r="X338" s="145">
        <v>204</v>
      </c>
      <c r="Y338" s="145">
        <v>204</v>
      </c>
      <c r="Z338" s="145">
        <v>204</v>
      </c>
      <c r="AA338" s="145">
        <v>204</v>
      </c>
      <c r="AB338" s="145">
        <v>188.25</v>
      </c>
      <c r="AC338" s="145">
        <v>218.92</v>
      </c>
      <c r="AD338" s="145">
        <v>229.5</v>
      </c>
      <c r="AE338" s="144">
        <v>0</v>
      </c>
      <c r="AF338" s="144">
        <v>0</v>
      </c>
      <c r="AG338" s="144">
        <v>0</v>
      </c>
      <c r="AH338" s="144">
        <v>0</v>
      </c>
      <c r="AI338" s="144">
        <v>0</v>
      </c>
      <c r="AJ338" s="144">
        <v>0</v>
      </c>
      <c r="AK338" s="144">
        <v>204</v>
      </c>
      <c r="AL338" s="144">
        <v>612</v>
      </c>
      <c r="AM338" s="144">
        <v>816</v>
      </c>
      <c r="AN338" s="144">
        <v>1224</v>
      </c>
      <c r="AO338" s="144">
        <v>2448</v>
      </c>
      <c r="AP338" s="144">
        <v>2259</v>
      </c>
      <c r="AQ338" s="144">
        <v>2627</v>
      </c>
      <c r="AR338" s="144">
        <v>2754</v>
      </c>
      <c r="AS338" s="144"/>
      <c r="AT338" s="144"/>
      <c r="AU338" s="144"/>
      <c r="AV338" s="144"/>
      <c r="AW338" s="144"/>
      <c r="AX338" s="144"/>
      <c r="AY338" s="144"/>
      <c r="AZ338" s="144"/>
      <c r="BA338" s="144"/>
      <c r="BB338" s="144"/>
      <c r="BC338" s="144"/>
      <c r="BD338" s="144"/>
      <c r="BE338" s="144"/>
      <c r="BF338" s="144"/>
    </row>
    <row r="339" spans="1:58" hidden="1">
      <c r="A339" s="143" t="s">
        <v>915</v>
      </c>
      <c r="B339" s="143" t="s">
        <v>963</v>
      </c>
      <c r="C339" s="144">
        <v>0</v>
      </c>
      <c r="D339" s="144">
        <v>0</v>
      </c>
      <c r="E339" s="144">
        <v>0</v>
      </c>
      <c r="F339" s="144">
        <v>0</v>
      </c>
      <c r="G339" s="144">
        <v>0</v>
      </c>
      <c r="H339" s="144">
        <v>0</v>
      </c>
      <c r="I339" s="144">
        <v>1</v>
      </c>
      <c r="J339" s="144">
        <v>1</v>
      </c>
      <c r="K339" s="144">
        <v>2</v>
      </c>
      <c r="L339" s="144">
        <v>2</v>
      </c>
      <c r="M339" s="144">
        <v>8</v>
      </c>
      <c r="N339" s="144">
        <v>8</v>
      </c>
      <c r="O339" s="144">
        <v>8</v>
      </c>
      <c r="P339" s="144">
        <v>8</v>
      </c>
      <c r="Q339" s="145"/>
      <c r="R339" s="145"/>
      <c r="S339" s="145"/>
      <c r="T339" s="145"/>
      <c r="U339" s="145"/>
      <c r="V339" s="145"/>
      <c r="W339" s="145">
        <v>265</v>
      </c>
      <c r="X339" s="145">
        <v>265</v>
      </c>
      <c r="Y339" s="145">
        <v>265</v>
      </c>
      <c r="Z339" s="145">
        <v>265</v>
      </c>
      <c r="AA339" s="145">
        <v>265</v>
      </c>
      <c r="AB339" s="145">
        <v>279.88</v>
      </c>
      <c r="AC339" s="145">
        <v>268</v>
      </c>
      <c r="AD339" s="145">
        <v>249.25</v>
      </c>
      <c r="AE339" s="144">
        <v>0</v>
      </c>
      <c r="AF339" s="144">
        <v>0</v>
      </c>
      <c r="AG339" s="144">
        <v>0</v>
      </c>
      <c r="AH339" s="144">
        <v>0</v>
      </c>
      <c r="AI339" s="144">
        <v>0</v>
      </c>
      <c r="AJ339" s="144">
        <v>0</v>
      </c>
      <c r="AK339" s="144">
        <v>265</v>
      </c>
      <c r="AL339" s="144">
        <v>265</v>
      </c>
      <c r="AM339" s="144">
        <v>530</v>
      </c>
      <c r="AN339" s="144">
        <v>530</v>
      </c>
      <c r="AO339" s="144">
        <v>2120</v>
      </c>
      <c r="AP339" s="144">
        <v>2239</v>
      </c>
      <c r="AQ339" s="144">
        <v>2144</v>
      </c>
      <c r="AR339" s="144">
        <v>1994</v>
      </c>
      <c r="AS339" s="144"/>
      <c r="AT339" s="144"/>
      <c r="AU339" s="144"/>
      <c r="AV339" s="144"/>
      <c r="AW339" s="144"/>
      <c r="AX339" s="144"/>
      <c r="AY339" s="144"/>
      <c r="AZ339" s="144"/>
      <c r="BA339" s="144"/>
      <c r="BB339" s="144"/>
      <c r="BC339" s="144"/>
      <c r="BD339" s="144"/>
      <c r="BE339" s="144"/>
      <c r="BF339" s="144"/>
    </row>
    <row r="340" spans="1:58" hidden="1">
      <c r="A340" s="143" t="s">
        <v>915</v>
      </c>
      <c r="B340" s="143" t="s">
        <v>964</v>
      </c>
      <c r="C340" s="144">
        <v>0</v>
      </c>
      <c r="D340" s="144">
        <v>0</v>
      </c>
      <c r="E340" s="144">
        <v>0</v>
      </c>
      <c r="F340" s="144">
        <v>0</v>
      </c>
      <c r="G340" s="144">
        <v>0</v>
      </c>
      <c r="H340" s="144">
        <v>0</v>
      </c>
      <c r="I340" s="144">
        <v>2</v>
      </c>
      <c r="J340" s="144">
        <v>4</v>
      </c>
      <c r="K340" s="144">
        <v>6</v>
      </c>
      <c r="L340" s="144">
        <v>8</v>
      </c>
      <c r="M340" s="144">
        <v>20</v>
      </c>
      <c r="N340" s="144">
        <v>20</v>
      </c>
      <c r="O340" s="144">
        <v>20</v>
      </c>
      <c r="P340" s="144">
        <v>20</v>
      </c>
      <c r="Q340" s="145"/>
      <c r="R340" s="145"/>
      <c r="S340" s="145"/>
      <c r="T340" s="145"/>
      <c r="U340" s="145"/>
      <c r="V340" s="145"/>
      <c r="W340" s="145">
        <v>234.5</v>
      </c>
      <c r="X340" s="145">
        <v>219.25</v>
      </c>
      <c r="Y340" s="145">
        <v>224.33</v>
      </c>
      <c r="Z340" s="145">
        <v>219.25</v>
      </c>
      <c r="AA340" s="145">
        <v>228.4</v>
      </c>
      <c r="AB340" s="145">
        <v>224.9</v>
      </c>
      <c r="AC340" s="145">
        <v>238.55</v>
      </c>
      <c r="AD340" s="145">
        <v>237.4</v>
      </c>
      <c r="AE340" s="144">
        <v>0</v>
      </c>
      <c r="AF340" s="144">
        <v>0</v>
      </c>
      <c r="AG340" s="144">
        <v>0</v>
      </c>
      <c r="AH340" s="144">
        <v>0</v>
      </c>
      <c r="AI340" s="144">
        <v>0</v>
      </c>
      <c r="AJ340" s="144">
        <v>0</v>
      </c>
      <c r="AK340" s="144">
        <v>469</v>
      </c>
      <c r="AL340" s="144">
        <v>877</v>
      </c>
      <c r="AM340" s="144">
        <v>1346</v>
      </c>
      <c r="AN340" s="144">
        <v>1754</v>
      </c>
      <c r="AO340" s="144">
        <v>4568</v>
      </c>
      <c r="AP340" s="144">
        <v>4498</v>
      </c>
      <c r="AQ340" s="144">
        <v>4771</v>
      </c>
      <c r="AR340" s="144">
        <v>4748</v>
      </c>
      <c r="AS340" s="144"/>
      <c r="AT340" s="144"/>
      <c r="AU340" s="144"/>
      <c r="AV340" s="144"/>
      <c r="AW340" s="144"/>
      <c r="AX340" s="144"/>
      <c r="AY340" s="144"/>
      <c r="AZ340" s="144"/>
      <c r="BA340" s="144"/>
      <c r="BB340" s="144"/>
      <c r="BC340" s="144"/>
      <c r="BD340" s="144"/>
      <c r="BE340" s="144"/>
      <c r="BF340" s="144"/>
    </row>
    <row r="341" spans="1:58" hidden="1">
      <c r="A341" s="143" t="s">
        <v>915</v>
      </c>
      <c r="B341" s="143" t="s">
        <v>965</v>
      </c>
      <c r="C341" s="144">
        <v>0</v>
      </c>
      <c r="D341" s="144">
        <v>0</v>
      </c>
      <c r="E341" s="144">
        <v>0</v>
      </c>
      <c r="F341" s="144">
        <v>0</v>
      </c>
      <c r="G341" s="144">
        <v>0</v>
      </c>
      <c r="H341" s="144">
        <v>0</v>
      </c>
      <c r="I341" s="144">
        <v>0</v>
      </c>
      <c r="J341" s="144">
        <v>0</v>
      </c>
      <c r="K341" s="144">
        <v>0</v>
      </c>
      <c r="L341" s="144">
        <v>0</v>
      </c>
      <c r="M341" s="144">
        <v>3</v>
      </c>
      <c r="N341" s="144">
        <v>3</v>
      </c>
      <c r="O341" s="144">
        <v>3</v>
      </c>
      <c r="P341" s="144">
        <v>3</v>
      </c>
      <c r="Q341" s="145"/>
      <c r="R341" s="145"/>
      <c r="S341" s="145"/>
      <c r="T341" s="145"/>
      <c r="U341" s="145"/>
      <c r="V341" s="145"/>
      <c r="W341" s="145"/>
      <c r="X341" s="145"/>
      <c r="Y341" s="145"/>
      <c r="Z341" s="145"/>
      <c r="AA341" s="145">
        <v>450</v>
      </c>
      <c r="AB341" s="145">
        <v>451</v>
      </c>
      <c r="AC341" s="145">
        <v>442</v>
      </c>
      <c r="AD341" s="145">
        <v>425.33</v>
      </c>
      <c r="AE341" s="144">
        <v>0</v>
      </c>
      <c r="AF341" s="144">
        <v>0</v>
      </c>
      <c r="AG341" s="144">
        <v>0</v>
      </c>
      <c r="AH341" s="144">
        <v>0</v>
      </c>
      <c r="AI341" s="144">
        <v>0</v>
      </c>
      <c r="AJ341" s="144">
        <v>0</v>
      </c>
      <c r="AK341" s="144">
        <v>0</v>
      </c>
      <c r="AL341" s="144">
        <v>0</v>
      </c>
      <c r="AM341" s="144">
        <v>0</v>
      </c>
      <c r="AN341" s="144">
        <v>0</v>
      </c>
      <c r="AO341" s="144">
        <v>1350</v>
      </c>
      <c r="AP341" s="144">
        <v>1353</v>
      </c>
      <c r="AQ341" s="144">
        <v>1326</v>
      </c>
      <c r="AR341" s="144">
        <v>1276</v>
      </c>
      <c r="AS341" s="144"/>
      <c r="AT341" s="144"/>
      <c r="AU341" s="144"/>
      <c r="AV341" s="144"/>
      <c r="AW341" s="144"/>
      <c r="AX341" s="144"/>
      <c r="AY341" s="144"/>
      <c r="AZ341" s="144"/>
      <c r="BA341" s="144"/>
      <c r="BB341" s="144"/>
      <c r="BC341" s="144"/>
      <c r="BD341" s="144"/>
      <c r="BE341" s="144"/>
      <c r="BF341" s="144"/>
    </row>
    <row r="342" spans="1:58" hidden="1">
      <c r="A342" s="143" t="s">
        <v>915</v>
      </c>
      <c r="B342" s="143" t="s">
        <v>966</v>
      </c>
      <c r="C342" s="144">
        <v>5</v>
      </c>
      <c r="D342" s="144">
        <v>6</v>
      </c>
      <c r="E342" s="144">
        <v>7</v>
      </c>
      <c r="F342" s="144">
        <v>8</v>
      </c>
      <c r="G342" s="144">
        <v>8</v>
      </c>
      <c r="H342" s="144">
        <v>10</v>
      </c>
      <c r="I342" s="144">
        <v>14</v>
      </c>
      <c r="J342" s="144">
        <v>14</v>
      </c>
      <c r="K342" s="144">
        <v>15</v>
      </c>
      <c r="L342" s="144">
        <v>16</v>
      </c>
      <c r="M342" s="144">
        <v>27</v>
      </c>
      <c r="N342" s="144">
        <v>28</v>
      </c>
      <c r="O342" s="144">
        <v>28</v>
      </c>
      <c r="P342" s="144">
        <v>28</v>
      </c>
      <c r="Q342" s="145">
        <v>339</v>
      </c>
      <c r="R342" s="145">
        <v>98.83</v>
      </c>
      <c r="S342" s="145">
        <v>97.71</v>
      </c>
      <c r="T342" s="145">
        <v>117.12</v>
      </c>
      <c r="U342" s="145">
        <v>128.25</v>
      </c>
      <c r="V342" s="145">
        <v>122.4</v>
      </c>
      <c r="W342" s="145">
        <v>156.5</v>
      </c>
      <c r="X342" s="145">
        <v>107.57</v>
      </c>
      <c r="Y342" s="145">
        <v>113.73</v>
      </c>
      <c r="Z342" s="145">
        <v>116</v>
      </c>
      <c r="AA342" s="145">
        <v>107.15</v>
      </c>
      <c r="AB342" s="145">
        <v>84.36</v>
      </c>
      <c r="AC342" s="145">
        <v>70.39</v>
      </c>
      <c r="AD342" s="145">
        <v>66.680000000000007</v>
      </c>
      <c r="AE342" s="144">
        <v>1695</v>
      </c>
      <c r="AF342" s="144">
        <v>593</v>
      </c>
      <c r="AG342" s="144">
        <v>684</v>
      </c>
      <c r="AH342" s="144">
        <v>937</v>
      </c>
      <c r="AI342" s="144">
        <v>1026</v>
      </c>
      <c r="AJ342" s="144">
        <v>1224</v>
      </c>
      <c r="AK342" s="144">
        <v>2191</v>
      </c>
      <c r="AL342" s="144">
        <v>1506</v>
      </c>
      <c r="AM342" s="144">
        <v>1706</v>
      </c>
      <c r="AN342" s="144">
        <v>1856</v>
      </c>
      <c r="AO342" s="144">
        <v>2893</v>
      </c>
      <c r="AP342" s="144">
        <v>2362</v>
      </c>
      <c r="AQ342" s="144">
        <v>1971</v>
      </c>
      <c r="AR342" s="144">
        <v>1867</v>
      </c>
      <c r="AS342" s="144"/>
      <c r="AT342" s="144"/>
      <c r="AU342" s="144"/>
      <c r="AV342" s="144"/>
      <c r="AW342" s="144"/>
      <c r="AX342" s="144"/>
      <c r="AY342" s="144"/>
      <c r="AZ342" s="144"/>
      <c r="BA342" s="144"/>
      <c r="BB342" s="144"/>
      <c r="BC342" s="144"/>
      <c r="BD342" s="144"/>
      <c r="BE342" s="144"/>
      <c r="BF342" s="144"/>
    </row>
    <row r="343" spans="1:58" hidden="1">
      <c r="A343" s="143" t="s">
        <v>915</v>
      </c>
      <c r="B343" s="143" t="s">
        <v>967</v>
      </c>
      <c r="C343" s="144">
        <v>119</v>
      </c>
      <c r="D343" s="144">
        <v>139</v>
      </c>
      <c r="E343" s="144">
        <v>156</v>
      </c>
      <c r="F343" s="144">
        <v>128</v>
      </c>
      <c r="G343" s="144">
        <v>160</v>
      </c>
      <c r="H343" s="144">
        <v>187</v>
      </c>
      <c r="I343" s="144">
        <v>204</v>
      </c>
      <c r="J343" s="144">
        <v>271</v>
      </c>
      <c r="K343" s="144">
        <v>282</v>
      </c>
      <c r="L343" s="144">
        <v>332</v>
      </c>
      <c r="M343" s="144">
        <v>402</v>
      </c>
      <c r="N343" s="144">
        <v>249</v>
      </c>
      <c r="O343" s="144">
        <v>271</v>
      </c>
      <c r="P343" s="144">
        <v>454</v>
      </c>
      <c r="Q343" s="145">
        <v>482.74</v>
      </c>
      <c r="R343" s="145">
        <v>570.65</v>
      </c>
      <c r="S343" s="145">
        <v>493.42</v>
      </c>
      <c r="T343" s="145">
        <v>405.34</v>
      </c>
      <c r="U343" s="145">
        <v>327.71</v>
      </c>
      <c r="V343" s="145">
        <v>337.95</v>
      </c>
      <c r="W343" s="145">
        <v>324.44</v>
      </c>
      <c r="X343" s="145">
        <v>318.08999999999997</v>
      </c>
      <c r="Y343" s="145">
        <v>344.56</v>
      </c>
      <c r="Z343" s="145">
        <v>360.31</v>
      </c>
      <c r="AA343" s="145">
        <v>295.66000000000003</v>
      </c>
      <c r="AB343" s="145">
        <v>287.66000000000003</v>
      </c>
      <c r="AC343" s="145">
        <v>285.08999999999997</v>
      </c>
      <c r="AD343" s="145">
        <v>353.24</v>
      </c>
      <c r="AE343" s="144">
        <v>57446</v>
      </c>
      <c r="AF343" s="144">
        <v>79321</v>
      </c>
      <c r="AG343" s="144">
        <v>76974</v>
      </c>
      <c r="AH343" s="144">
        <v>51883</v>
      </c>
      <c r="AI343" s="144">
        <v>52433</v>
      </c>
      <c r="AJ343" s="144">
        <v>63197</v>
      </c>
      <c r="AK343" s="144">
        <v>66185</v>
      </c>
      <c r="AL343" s="144">
        <v>86203</v>
      </c>
      <c r="AM343" s="144">
        <v>97165</v>
      </c>
      <c r="AN343" s="144">
        <v>119624</v>
      </c>
      <c r="AO343" s="144">
        <v>118856</v>
      </c>
      <c r="AP343" s="144">
        <v>71627</v>
      </c>
      <c r="AQ343" s="144">
        <v>77260</v>
      </c>
      <c r="AR343" s="144">
        <v>160371</v>
      </c>
      <c r="AS343" s="144"/>
      <c r="AT343" s="144"/>
      <c r="AU343" s="144"/>
      <c r="AV343" s="144"/>
      <c r="AW343" s="144"/>
      <c r="AX343" s="144"/>
      <c r="AY343" s="144"/>
      <c r="AZ343" s="144"/>
      <c r="BA343" s="144"/>
      <c r="BB343" s="144"/>
      <c r="BC343" s="144"/>
      <c r="BD343" s="144"/>
      <c r="BE343" s="144"/>
      <c r="BF343" s="144"/>
    </row>
    <row r="344" spans="1:58" hidden="1">
      <c r="A344" s="143" t="s">
        <v>915</v>
      </c>
      <c r="B344" s="143" t="s">
        <v>968</v>
      </c>
      <c r="C344" s="144">
        <v>5</v>
      </c>
      <c r="D344" s="144">
        <v>4</v>
      </c>
      <c r="E344" s="144">
        <v>5</v>
      </c>
      <c r="F344" s="144">
        <v>4</v>
      </c>
      <c r="G344" s="144">
        <v>4</v>
      </c>
      <c r="H344" s="144">
        <v>4</v>
      </c>
      <c r="I344" s="144">
        <v>3</v>
      </c>
      <c r="J344" s="144">
        <v>3</v>
      </c>
      <c r="K344" s="144">
        <v>3</v>
      </c>
      <c r="L344" s="144">
        <v>3</v>
      </c>
      <c r="M344" s="144">
        <v>6</v>
      </c>
      <c r="N344" s="144">
        <v>5</v>
      </c>
      <c r="O344" s="144">
        <v>5</v>
      </c>
      <c r="P344" s="144">
        <v>5</v>
      </c>
      <c r="Q344" s="145">
        <v>727</v>
      </c>
      <c r="R344" s="145">
        <v>779.75</v>
      </c>
      <c r="S344" s="145">
        <v>631</v>
      </c>
      <c r="T344" s="145">
        <v>656.25</v>
      </c>
      <c r="U344" s="145">
        <v>483.5</v>
      </c>
      <c r="V344" s="145">
        <v>485.5</v>
      </c>
      <c r="W344" s="145">
        <v>530.33000000000004</v>
      </c>
      <c r="X344" s="145">
        <v>515.33000000000004</v>
      </c>
      <c r="Y344" s="145">
        <v>494.67</v>
      </c>
      <c r="Z344" s="145">
        <v>508.33</v>
      </c>
      <c r="AA344" s="145">
        <v>1076.33</v>
      </c>
      <c r="AB344" s="145">
        <v>988.8</v>
      </c>
      <c r="AC344" s="145">
        <v>914</v>
      </c>
      <c r="AD344" s="145">
        <v>966.8</v>
      </c>
      <c r="AE344" s="144">
        <v>3635</v>
      </c>
      <c r="AF344" s="144">
        <v>3119</v>
      </c>
      <c r="AG344" s="144">
        <v>3155</v>
      </c>
      <c r="AH344" s="144">
        <v>2625</v>
      </c>
      <c r="AI344" s="144">
        <v>1934</v>
      </c>
      <c r="AJ344" s="144">
        <v>1942</v>
      </c>
      <c r="AK344" s="144">
        <v>1591</v>
      </c>
      <c r="AL344" s="144">
        <v>1546</v>
      </c>
      <c r="AM344" s="144">
        <v>1484</v>
      </c>
      <c r="AN344" s="144">
        <v>1525</v>
      </c>
      <c r="AO344" s="144">
        <v>6458</v>
      </c>
      <c r="AP344" s="144">
        <v>4944</v>
      </c>
      <c r="AQ344" s="144">
        <v>4570</v>
      </c>
      <c r="AR344" s="144">
        <v>4834</v>
      </c>
      <c r="AS344" s="144"/>
      <c r="AT344" s="144"/>
      <c r="AU344" s="144"/>
      <c r="AV344" s="144"/>
      <c r="AW344" s="144"/>
      <c r="AX344" s="144"/>
      <c r="AY344" s="144"/>
      <c r="AZ344" s="144"/>
      <c r="BA344" s="144"/>
      <c r="BB344" s="144"/>
      <c r="BC344" s="144"/>
      <c r="BD344" s="144"/>
      <c r="BE344" s="144"/>
      <c r="BF344" s="144"/>
    </row>
    <row r="345" spans="1:58" hidden="1">
      <c r="A345" s="143" t="s">
        <v>915</v>
      </c>
      <c r="B345" s="143" t="s">
        <v>969</v>
      </c>
      <c r="C345" s="144">
        <v>12</v>
      </c>
      <c r="D345" s="144">
        <v>11</v>
      </c>
      <c r="E345" s="144">
        <v>6</v>
      </c>
      <c r="F345" s="144">
        <v>10</v>
      </c>
      <c r="G345" s="144">
        <v>13</v>
      </c>
      <c r="H345" s="144">
        <v>16</v>
      </c>
      <c r="I345" s="144">
        <v>20</v>
      </c>
      <c r="J345" s="144">
        <v>22</v>
      </c>
      <c r="K345" s="144">
        <v>26</v>
      </c>
      <c r="L345" s="144">
        <v>29</v>
      </c>
      <c r="M345" s="144">
        <v>61</v>
      </c>
      <c r="N345" s="144">
        <v>63</v>
      </c>
      <c r="O345" s="144">
        <v>56</v>
      </c>
      <c r="P345" s="144">
        <v>58</v>
      </c>
      <c r="Q345" s="145">
        <v>919.58</v>
      </c>
      <c r="R345" s="145">
        <v>950</v>
      </c>
      <c r="S345" s="145">
        <v>739.33</v>
      </c>
      <c r="T345" s="145">
        <v>698.1</v>
      </c>
      <c r="U345" s="145">
        <v>723.08</v>
      </c>
      <c r="V345" s="145">
        <v>675.5</v>
      </c>
      <c r="W345" s="145">
        <v>797.05</v>
      </c>
      <c r="X345" s="145">
        <v>747</v>
      </c>
      <c r="Y345" s="145">
        <v>689.19</v>
      </c>
      <c r="Z345" s="145">
        <v>705.38</v>
      </c>
      <c r="AA345" s="145">
        <v>660.3</v>
      </c>
      <c r="AB345" s="145">
        <v>636.9</v>
      </c>
      <c r="AC345" s="145">
        <v>736.93</v>
      </c>
      <c r="AD345" s="145">
        <v>770.24</v>
      </c>
      <c r="AE345" s="144">
        <v>11035</v>
      </c>
      <c r="AF345" s="144">
        <v>10450</v>
      </c>
      <c r="AG345" s="144">
        <v>4436</v>
      </c>
      <c r="AH345" s="144">
        <v>6981</v>
      </c>
      <c r="AI345" s="144">
        <v>9400</v>
      </c>
      <c r="AJ345" s="144">
        <v>10808</v>
      </c>
      <c r="AK345" s="144">
        <v>15941</v>
      </c>
      <c r="AL345" s="144">
        <v>16434</v>
      </c>
      <c r="AM345" s="144">
        <v>17919</v>
      </c>
      <c r="AN345" s="144">
        <v>20456</v>
      </c>
      <c r="AO345" s="144">
        <v>40278</v>
      </c>
      <c r="AP345" s="144">
        <v>40125</v>
      </c>
      <c r="AQ345" s="144">
        <v>41268</v>
      </c>
      <c r="AR345" s="144">
        <v>44674</v>
      </c>
      <c r="AS345" s="144"/>
      <c r="AT345" s="144"/>
      <c r="AU345" s="144"/>
      <c r="AV345" s="144"/>
      <c r="AW345" s="144"/>
      <c r="AX345" s="144"/>
      <c r="AY345" s="144"/>
      <c r="AZ345" s="144"/>
      <c r="BA345" s="144"/>
      <c r="BB345" s="144"/>
      <c r="BC345" s="144"/>
      <c r="BD345" s="144"/>
      <c r="BE345" s="144"/>
      <c r="BF345" s="144"/>
    </row>
    <row r="346" spans="1:58" hidden="1">
      <c r="A346" s="143" t="s">
        <v>915</v>
      </c>
      <c r="B346" s="143" t="s">
        <v>970</v>
      </c>
      <c r="C346" s="144">
        <v>32</v>
      </c>
      <c r="D346" s="144">
        <v>33</v>
      </c>
      <c r="E346" s="144">
        <v>40</v>
      </c>
      <c r="F346" s="144">
        <v>40</v>
      </c>
      <c r="G346" s="144">
        <v>46</v>
      </c>
      <c r="H346" s="144">
        <v>45</v>
      </c>
      <c r="I346" s="144">
        <v>48</v>
      </c>
      <c r="J346" s="144">
        <v>48</v>
      </c>
      <c r="K346" s="144">
        <v>48</v>
      </c>
      <c r="L346" s="144">
        <v>50</v>
      </c>
      <c r="M346" s="144">
        <v>61</v>
      </c>
      <c r="N346" s="144">
        <v>61</v>
      </c>
      <c r="O346" s="144">
        <v>61</v>
      </c>
      <c r="P346" s="144">
        <v>61</v>
      </c>
      <c r="Q346" s="145">
        <v>1116.3800000000001</v>
      </c>
      <c r="R346" s="145">
        <v>1069.06</v>
      </c>
      <c r="S346" s="145">
        <v>1100.6500000000001</v>
      </c>
      <c r="T346" s="145">
        <v>1090.53</v>
      </c>
      <c r="U346" s="145">
        <v>1201.8900000000001</v>
      </c>
      <c r="V346" s="145">
        <v>1252.27</v>
      </c>
      <c r="W346" s="145">
        <v>1244.75</v>
      </c>
      <c r="X346" s="145">
        <v>1201.79</v>
      </c>
      <c r="Y346" s="145">
        <v>1044.8800000000001</v>
      </c>
      <c r="Z346" s="145">
        <v>1009.14</v>
      </c>
      <c r="AA346" s="145">
        <v>911.34</v>
      </c>
      <c r="AB346" s="145">
        <v>980.11</v>
      </c>
      <c r="AC346" s="145">
        <v>934.48</v>
      </c>
      <c r="AD346" s="145">
        <v>826.48</v>
      </c>
      <c r="AE346" s="144">
        <v>35724</v>
      </c>
      <c r="AF346" s="144">
        <v>35279</v>
      </c>
      <c r="AG346" s="144">
        <v>44026</v>
      </c>
      <c r="AH346" s="144">
        <v>43621</v>
      </c>
      <c r="AI346" s="144">
        <v>55287</v>
      </c>
      <c r="AJ346" s="144">
        <v>56352</v>
      </c>
      <c r="AK346" s="144">
        <v>59748</v>
      </c>
      <c r="AL346" s="144">
        <v>57686</v>
      </c>
      <c r="AM346" s="144">
        <v>50154</v>
      </c>
      <c r="AN346" s="144">
        <v>50457</v>
      </c>
      <c r="AO346" s="144">
        <v>55592</v>
      </c>
      <c r="AP346" s="144">
        <v>59787</v>
      </c>
      <c r="AQ346" s="144">
        <v>57003</v>
      </c>
      <c r="AR346" s="144">
        <v>50415</v>
      </c>
      <c r="AS346" s="144"/>
      <c r="AT346" s="144"/>
      <c r="AU346" s="144"/>
      <c r="AV346" s="144"/>
      <c r="AW346" s="144"/>
      <c r="AX346" s="144"/>
      <c r="AY346" s="144"/>
      <c r="AZ346" s="144"/>
      <c r="BA346" s="144"/>
      <c r="BB346" s="144"/>
      <c r="BC346" s="144"/>
      <c r="BD346" s="144"/>
      <c r="BE346" s="144"/>
      <c r="BF346" s="144"/>
    </row>
    <row r="347" spans="1:58" hidden="1">
      <c r="A347" s="143" t="s">
        <v>915</v>
      </c>
      <c r="B347" s="143" t="s">
        <v>971</v>
      </c>
      <c r="C347" s="144">
        <v>49</v>
      </c>
      <c r="D347" s="144">
        <v>48</v>
      </c>
      <c r="E347" s="144">
        <v>51</v>
      </c>
      <c r="F347" s="144">
        <v>54</v>
      </c>
      <c r="G347" s="144">
        <v>63</v>
      </c>
      <c r="H347" s="144">
        <v>65</v>
      </c>
      <c r="I347" s="144">
        <v>71</v>
      </c>
      <c r="J347" s="144">
        <v>73</v>
      </c>
      <c r="K347" s="144">
        <v>77</v>
      </c>
      <c r="L347" s="144">
        <v>82</v>
      </c>
      <c r="M347" s="144">
        <v>128</v>
      </c>
      <c r="N347" s="144">
        <v>129</v>
      </c>
      <c r="O347" s="144">
        <v>122</v>
      </c>
      <c r="P347" s="144">
        <v>124</v>
      </c>
      <c r="Q347" s="145">
        <v>1028.45</v>
      </c>
      <c r="R347" s="145">
        <v>1017.67</v>
      </c>
      <c r="S347" s="145">
        <v>1012.1</v>
      </c>
      <c r="T347" s="145">
        <v>985.69</v>
      </c>
      <c r="U347" s="145">
        <v>1057.48</v>
      </c>
      <c r="V347" s="145">
        <v>1063.1099999999999</v>
      </c>
      <c r="W347" s="145">
        <v>1088.45</v>
      </c>
      <c r="X347" s="145">
        <v>1036.52</v>
      </c>
      <c r="Y347" s="145">
        <v>903.34</v>
      </c>
      <c r="Z347" s="145">
        <v>883.39</v>
      </c>
      <c r="AA347" s="145">
        <v>799.44</v>
      </c>
      <c r="AB347" s="145">
        <v>812.84</v>
      </c>
      <c r="AC347" s="145">
        <v>842.96</v>
      </c>
      <c r="AD347" s="145">
        <v>805.83</v>
      </c>
      <c r="AE347" s="144">
        <v>50394</v>
      </c>
      <c r="AF347" s="144">
        <v>48848</v>
      </c>
      <c r="AG347" s="144">
        <v>51617</v>
      </c>
      <c r="AH347" s="144">
        <v>53227</v>
      </c>
      <c r="AI347" s="144">
        <v>66621</v>
      </c>
      <c r="AJ347" s="144">
        <v>69102</v>
      </c>
      <c r="AK347" s="144">
        <v>77280</v>
      </c>
      <c r="AL347" s="144">
        <v>75666</v>
      </c>
      <c r="AM347" s="144">
        <v>69557</v>
      </c>
      <c r="AN347" s="144">
        <v>72438</v>
      </c>
      <c r="AO347" s="144">
        <v>102328</v>
      </c>
      <c r="AP347" s="144">
        <v>104856</v>
      </c>
      <c r="AQ347" s="144">
        <v>102841</v>
      </c>
      <c r="AR347" s="144">
        <v>99923</v>
      </c>
      <c r="AS347" s="144"/>
      <c r="AT347" s="144"/>
      <c r="AU347" s="144"/>
      <c r="AV347" s="144"/>
      <c r="AW347" s="144"/>
      <c r="AX347" s="144"/>
      <c r="AY347" s="144"/>
      <c r="AZ347" s="144"/>
      <c r="BA347" s="144"/>
      <c r="BB347" s="144"/>
      <c r="BC347" s="144"/>
      <c r="BD347" s="144"/>
      <c r="BE347" s="144"/>
      <c r="BF347" s="144"/>
    </row>
    <row r="348" spans="1:58" hidden="1">
      <c r="A348" s="143" t="s">
        <v>915</v>
      </c>
      <c r="B348" s="143" t="s">
        <v>972</v>
      </c>
      <c r="C348" s="144">
        <v>153</v>
      </c>
      <c r="D348" s="144">
        <v>158</v>
      </c>
      <c r="E348" s="144">
        <v>160</v>
      </c>
      <c r="F348" s="144">
        <v>160</v>
      </c>
      <c r="G348" s="144">
        <v>135</v>
      </c>
      <c r="H348" s="144">
        <v>133</v>
      </c>
      <c r="I348" s="144">
        <v>151</v>
      </c>
      <c r="J348" s="144">
        <v>157</v>
      </c>
      <c r="K348" s="144">
        <v>180</v>
      </c>
      <c r="L348" s="144">
        <v>252</v>
      </c>
      <c r="M348" s="144">
        <v>265</v>
      </c>
      <c r="N348" s="144">
        <v>265</v>
      </c>
      <c r="O348" s="144">
        <v>279</v>
      </c>
      <c r="P348" s="144">
        <v>265</v>
      </c>
      <c r="Q348" s="145">
        <v>106.6</v>
      </c>
      <c r="R348" s="145">
        <v>104.89</v>
      </c>
      <c r="S348" s="145">
        <v>98.14</v>
      </c>
      <c r="T348" s="145">
        <v>60.03</v>
      </c>
      <c r="U348" s="145">
        <v>64.709999999999994</v>
      </c>
      <c r="V348" s="145">
        <v>55.95</v>
      </c>
      <c r="W348" s="145">
        <v>64.83</v>
      </c>
      <c r="X348" s="145">
        <v>64.88</v>
      </c>
      <c r="Y348" s="145">
        <v>64.930000000000007</v>
      </c>
      <c r="Z348" s="145">
        <v>64.97</v>
      </c>
      <c r="AA348" s="145">
        <v>65</v>
      </c>
      <c r="AB348" s="145">
        <v>62.35</v>
      </c>
      <c r="AC348" s="145">
        <v>41.29</v>
      </c>
      <c r="AD348" s="145">
        <v>66.64</v>
      </c>
      <c r="AE348" s="144">
        <v>16310</v>
      </c>
      <c r="AF348" s="144">
        <v>16573</v>
      </c>
      <c r="AG348" s="144">
        <v>15703</v>
      </c>
      <c r="AH348" s="144">
        <v>9605</v>
      </c>
      <c r="AI348" s="144">
        <v>8736</v>
      </c>
      <c r="AJ348" s="144">
        <v>7442</v>
      </c>
      <c r="AK348" s="144">
        <v>9789</v>
      </c>
      <c r="AL348" s="144">
        <v>10186</v>
      </c>
      <c r="AM348" s="144">
        <v>11687</v>
      </c>
      <c r="AN348" s="144">
        <v>16373</v>
      </c>
      <c r="AO348" s="144">
        <v>17225</v>
      </c>
      <c r="AP348" s="144">
        <v>16522</v>
      </c>
      <c r="AQ348" s="144">
        <v>11520</v>
      </c>
      <c r="AR348" s="144">
        <v>17659</v>
      </c>
      <c r="AS348" s="144"/>
      <c r="AT348" s="144"/>
      <c r="AU348" s="144"/>
      <c r="AV348" s="144"/>
      <c r="AW348" s="144"/>
      <c r="AX348" s="144"/>
      <c r="AY348" s="144"/>
      <c r="AZ348" s="144"/>
      <c r="BA348" s="144"/>
      <c r="BB348" s="144"/>
      <c r="BC348" s="144"/>
      <c r="BD348" s="144"/>
      <c r="BE348" s="144"/>
      <c r="BF348" s="144"/>
    </row>
    <row r="349" spans="1:58" hidden="1">
      <c r="A349" s="143" t="s">
        <v>915</v>
      </c>
      <c r="B349" s="143" t="s">
        <v>973</v>
      </c>
      <c r="C349" s="144">
        <v>346</v>
      </c>
      <c r="D349" s="144">
        <v>360</v>
      </c>
      <c r="E349" s="144">
        <v>375</v>
      </c>
      <c r="F349" s="144">
        <v>398</v>
      </c>
      <c r="G349" s="144">
        <v>413</v>
      </c>
      <c r="H349" s="144">
        <v>430</v>
      </c>
      <c r="I349" s="144">
        <v>457</v>
      </c>
      <c r="J349" s="144">
        <v>479</v>
      </c>
      <c r="K349" s="144">
        <v>495</v>
      </c>
      <c r="L349" s="144">
        <v>511</v>
      </c>
      <c r="M349" s="144">
        <v>617</v>
      </c>
      <c r="N349" s="144">
        <v>468</v>
      </c>
      <c r="O349" s="144">
        <v>492</v>
      </c>
      <c r="P349" s="144">
        <v>634</v>
      </c>
      <c r="Q349" s="145">
        <v>473.06</v>
      </c>
      <c r="R349" s="145">
        <v>450.46</v>
      </c>
      <c r="S349" s="145">
        <v>466.5</v>
      </c>
      <c r="T349" s="145">
        <v>579.47</v>
      </c>
      <c r="U349" s="145">
        <v>618.38</v>
      </c>
      <c r="V349" s="145">
        <v>596.74</v>
      </c>
      <c r="W349" s="145">
        <v>444.37</v>
      </c>
      <c r="X349" s="145">
        <v>553.34</v>
      </c>
      <c r="Y349" s="145">
        <v>533.57000000000005</v>
      </c>
      <c r="Z349" s="145">
        <v>562.34</v>
      </c>
      <c r="AA349" s="145">
        <v>494.51</v>
      </c>
      <c r="AB349" s="145">
        <v>596.24</v>
      </c>
      <c r="AC349" s="145">
        <v>619.94000000000005</v>
      </c>
      <c r="AD349" s="145">
        <v>791.58</v>
      </c>
      <c r="AE349" s="144">
        <v>163680</v>
      </c>
      <c r="AF349" s="144">
        <v>162164</v>
      </c>
      <c r="AG349" s="144">
        <v>174939</v>
      </c>
      <c r="AH349" s="144">
        <v>230630</v>
      </c>
      <c r="AI349" s="144">
        <v>255389</v>
      </c>
      <c r="AJ349" s="144">
        <v>256599</v>
      </c>
      <c r="AK349" s="144">
        <v>203075</v>
      </c>
      <c r="AL349" s="144">
        <v>265051</v>
      </c>
      <c r="AM349" s="144">
        <v>264117</v>
      </c>
      <c r="AN349" s="144">
        <v>287357</v>
      </c>
      <c r="AO349" s="144">
        <v>305111</v>
      </c>
      <c r="AP349" s="144">
        <v>279041</v>
      </c>
      <c r="AQ349" s="144">
        <v>305012</v>
      </c>
      <c r="AR349" s="144">
        <v>501862</v>
      </c>
      <c r="AS349" s="144"/>
      <c r="AT349" s="144"/>
      <c r="AU349" s="144"/>
      <c r="AV349" s="144"/>
      <c r="AW349" s="144"/>
      <c r="AX349" s="144"/>
      <c r="AY349" s="144"/>
      <c r="AZ349" s="144"/>
      <c r="BA349" s="144"/>
      <c r="BB349" s="144"/>
      <c r="BC349" s="144"/>
      <c r="BD349" s="144"/>
      <c r="BE349" s="144"/>
      <c r="BF349" s="144"/>
    </row>
    <row r="350" spans="1:58" hidden="1">
      <c r="A350" s="143" t="s">
        <v>915</v>
      </c>
      <c r="B350" s="143" t="s">
        <v>974</v>
      </c>
      <c r="C350" s="144">
        <v>0</v>
      </c>
      <c r="D350" s="144">
        <v>0</v>
      </c>
      <c r="E350" s="144">
        <v>0</v>
      </c>
      <c r="F350" s="144">
        <v>0</v>
      </c>
      <c r="G350" s="144">
        <v>0</v>
      </c>
      <c r="H350" s="144">
        <v>0</v>
      </c>
      <c r="I350" s="144">
        <v>0</v>
      </c>
      <c r="J350" s="144">
        <v>250</v>
      </c>
      <c r="K350" s="144">
        <v>255</v>
      </c>
      <c r="L350" s="144">
        <v>405</v>
      </c>
      <c r="M350" s="144">
        <v>458</v>
      </c>
      <c r="N350" s="144">
        <v>432</v>
      </c>
      <c r="O350" s="144">
        <v>386</v>
      </c>
      <c r="P350" s="144">
        <v>460</v>
      </c>
      <c r="Q350" s="145"/>
      <c r="R350" s="145"/>
      <c r="S350" s="145"/>
      <c r="T350" s="145"/>
      <c r="U350" s="145"/>
      <c r="V350" s="145"/>
      <c r="W350" s="145"/>
      <c r="X350" s="145">
        <v>358.6</v>
      </c>
      <c r="Y350" s="145">
        <v>356.86</v>
      </c>
      <c r="Z350" s="145">
        <v>337.04</v>
      </c>
      <c r="AA350" s="145">
        <v>338.69</v>
      </c>
      <c r="AB350" s="145">
        <v>414.88</v>
      </c>
      <c r="AC350" s="145">
        <v>423.85</v>
      </c>
      <c r="AD350" s="145">
        <v>436.29</v>
      </c>
      <c r="AE350" s="144">
        <v>0</v>
      </c>
      <c r="AF350" s="144">
        <v>0</v>
      </c>
      <c r="AG350" s="144">
        <v>0</v>
      </c>
      <c r="AH350" s="144">
        <v>0</v>
      </c>
      <c r="AI350" s="144">
        <v>0</v>
      </c>
      <c r="AJ350" s="144">
        <v>0</v>
      </c>
      <c r="AK350" s="144">
        <v>0</v>
      </c>
      <c r="AL350" s="144">
        <v>89650</v>
      </c>
      <c r="AM350" s="144">
        <v>91000</v>
      </c>
      <c r="AN350" s="144">
        <v>136500</v>
      </c>
      <c r="AO350" s="144">
        <v>155120</v>
      </c>
      <c r="AP350" s="144">
        <v>179227</v>
      </c>
      <c r="AQ350" s="144">
        <v>163608</v>
      </c>
      <c r="AR350" s="144">
        <v>200694</v>
      </c>
      <c r="AS350" s="144"/>
      <c r="AT350" s="144"/>
      <c r="AU350" s="144"/>
      <c r="AV350" s="144"/>
      <c r="AW350" s="144"/>
      <c r="AX350" s="144"/>
      <c r="AY350" s="144"/>
      <c r="AZ350" s="144"/>
      <c r="BA350" s="144"/>
      <c r="BB350" s="144"/>
      <c r="BC350" s="144"/>
      <c r="BD350" s="144"/>
      <c r="BE350" s="144"/>
      <c r="BF350" s="144"/>
    </row>
    <row r="351" spans="1:58" hidden="1">
      <c r="A351" s="143" t="s">
        <v>915</v>
      </c>
      <c r="B351" s="143" t="s">
        <v>975</v>
      </c>
      <c r="C351" s="144">
        <v>0</v>
      </c>
      <c r="D351" s="144">
        <v>0</v>
      </c>
      <c r="E351" s="144">
        <v>0</v>
      </c>
      <c r="F351" s="144">
        <v>0</v>
      </c>
      <c r="G351" s="144">
        <v>0</v>
      </c>
      <c r="H351" s="144">
        <v>0</v>
      </c>
      <c r="I351" s="144">
        <v>0</v>
      </c>
      <c r="J351" s="144">
        <v>2392</v>
      </c>
      <c r="K351" s="144">
        <v>2361</v>
      </c>
      <c r="L351" s="144">
        <v>2451</v>
      </c>
      <c r="M351" s="144">
        <v>2531</v>
      </c>
      <c r="N351" s="144">
        <v>2404</v>
      </c>
      <c r="O351" s="144">
        <v>2198</v>
      </c>
      <c r="P351" s="144">
        <v>2444</v>
      </c>
      <c r="Q351" s="145"/>
      <c r="R351" s="145"/>
      <c r="S351" s="145"/>
      <c r="T351" s="145"/>
      <c r="U351" s="145"/>
      <c r="V351" s="145"/>
      <c r="W351" s="145"/>
      <c r="X351" s="145">
        <v>557.71</v>
      </c>
      <c r="Y351" s="145">
        <v>492.23</v>
      </c>
      <c r="Z351" s="145">
        <v>477.77</v>
      </c>
      <c r="AA351" s="145">
        <v>481.15</v>
      </c>
      <c r="AB351" s="145">
        <v>551.67999999999995</v>
      </c>
      <c r="AC351" s="145">
        <v>556.12</v>
      </c>
      <c r="AD351" s="145">
        <v>588.85</v>
      </c>
      <c r="AE351" s="144">
        <v>0</v>
      </c>
      <c r="AF351" s="144">
        <v>0</v>
      </c>
      <c r="AG351" s="144">
        <v>0</v>
      </c>
      <c r="AH351" s="144">
        <v>0</v>
      </c>
      <c r="AI351" s="144">
        <v>0</v>
      </c>
      <c r="AJ351" s="144">
        <v>0</v>
      </c>
      <c r="AK351" s="144">
        <v>0</v>
      </c>
      <c r="AL351" s="144">
        <v>1334051</v>
      </c>
      <c r="AM351" s="144">
        <v>1162152</v>
      </c>
      <c r="AN351" s="144">
        <v>1171023</v>
      </c>
      <c r="AO351" s="144">
        <v>1217794</v>
      </c>
      <c r="AP351" s="144">
        <v>1326246</v>
      </c>
      <c r="AQ351" s="144">
        <v>1222344</v>
      </c>
      <c r="AR351" s="144">
        <v>1439161</v>
      </c>
      <c r="AS351" s="144"/>
      <c r="AT351" s="144"/>
      <c r="AU351" s="144"/>
      <c r="AV351" s="144"/>
      <c r="AW351" s="144"/>
      <c r="AX351" s="144"/>
      <c r="AY351" s="144"/>
      <c r="AZ351" s="144"/>
      <c r="BA351" s="144"/>
      <c r="BB351" s="144"/>
      <c r="BC351" s="144"/>
      <c r="BD351" s="144"/>
      <c r="BE351" s="144"/>
      <c r="BF351" s="144"/>
    </row>
    <row r="352" spans="1:58" hidden="1">
      <c r="A352" s="143" t="s">
        <v>915</v>
      </c>
      <c r="B352" s="143" t="s">
        <v>976</v>
      </c>
      <c r="C352" s="144">
        <v>2108</v>
      </c>
      <c r="D352" s="144">
        <v>2112</v>
      </c>
      <c r="E352" s="144">
        <v>2134</v>
      </c>
      <c r="F352" s="144">
        <v>2027</v>
      </c>
      <c r="G352" s="144">
        <v>2016</v>
      </c>
      <c r="H352" s="144">
        <v>2215</v>
      </c>
      <c r="I352" s="144">
        <v>2490</v>
      </c>
      <c r="J352" s="144">
        <v>2642</v>
      </c>
      <c r="K352" s="144">
        <v>2616</v>
      </c>
      <c r="L352" s="144">
        <v>2856</v>
      </c>
      <c r="M352" s="144">
        <v>2989</v>
      </c>
      <c r="N352" s="144">
        <v>2836</v>
      </c>
      <c r="O352" s="144">
        <v>2584</v>
      </c>
      <c r="P352" s="144">
        <v>2904</v>
      </c>
      <c r="Q352" s="145">
        <v>499.06</v>
      </c>
      <c r="R352" s="145">
        <v>558.91999999999996</v>
      </c>
      <c r="S352" s="145">
        <v>581.58000000000004</v>
      </c>
      <c r="T352" s="145">
        <v>628.76</v>
      </c>
      <c r="U352" s="145">
        <v>579.34</v>
      </c>
      <c r="V352" s="145">
        <v>546.86</v>
      </c>
      <c r="W352" s="145">
        <v>498.03</v>
      </c>
      <c r="X352" s="145">
        <v>538.87</v>
      </c>
      <c r="Y352" s="145">
        <v>479.03</v>
      </c>
      <c r="Z352" s="145">
        <v>457.82</v>
      </c>
      <c r="AA352" s="145">
        <v>459.32</v>
      </c>
      <c r="AB352" s="145">
        <v>530.84</v>
      </c>
      <c r="AC352" s="145">
        <v>536.36</v>
      </c>
      <c r="AD352" s="145">
        <v>564.69000000000005</v>
      </c>
      <c r="AE352" s="144">
        <v>1052029</v>
      </c>
      <c r="AF352" s="144">
        <v>1180440</v>
      </c>
      <c r="AG352" s="144">
        <v>1241098</v>
      </c>
      <c r="AH352" s="144">
        <v>1274504</v>
      </c>
      <c r="AI352" s="144">
        <v>1167944</v>
      </c>
      <c r="AJ352" s="144">
        <v>1211300</v>
      </c>
      <c r="AK352" s="144">
        <v>1240090</v>
      </c>
      <c r="AL352" s="144">
        <v>1423701</v>
      </c>
      <c r="AM352" s="144">
        <v>1253152</v>
      </c>
      <c r="AN352" s="144">
        <v>1307523</v>
      </c>
      <c r="AO352" s="144">
        <v>1372914</v>
      </c>
      <c r="AP352" s="144">
        <v>1505473</v>
      </c>
      <c r="AQ352" s="144">
        <v>1385952</v>
      </c>
      <c r="AR352" s="144">
        <v>1639855</v>
      </c>
      <c r="AS352" s="144"/>
      <c r="AT352" s="144"/>
      <c r="AU352" s="144"/>
      <c r="AV352" s="144"/>
      <c r="AW352" s="144"/>
      <c r="AX352" s="144"/>
      <c r="AY352" s="144"/>
      <c r="AZ352" s="144"/>
      <c r="BA352" s="144"/>
      <c r="BB352" s="144"/>
      <c r="BC352" s="144"/>
      <c r="BD352" s="144"/>
      <c r="BE352" s="144"/>
      <c r="BF352" s="144"/>
    </row>
    <row r="353" spans="1:58" hidden="1">
      <c r="A353" s="143" t="s">
        <v>915</v>
      </c>
      <c r="B353" s="143" t="s">
        <v>977</v>
      </c>
      <c r="C353" s="144">
        <v>120</v>
      </c>
      <c r="D353" s="144">
        <v>128</v>
      </c>
      <c r="E353" s="144">
        <v>133</v>
      </c>
      <c r="F353" s="144">
        <v>139</v>
      </c>
      <c r="G353" s="144">
        <v>194</v>
      </c>
      <c r="H353" s="144">
        <v>147</v>
      </c>
      <c r="I353" s="144">
        <v>138</v>
      </c>
      <c r="J353" s="144">
        <v>188</v>
      </c>
      <c r="K353" s="144">
        <v>194</v>
      </c>
      <c r="L353" s="144">
        <v>211</v>
      </c>
      <c r="M353" s="144">
        <v>260</v>
      </c>
      <c r="N353" s="144">
        <v>211</v>
      </c>
      <c r="O353" s="144">
        <v>215</v>
      </c>
      <c r="P353" s="144">
        <v>215</v>
      </c>
      <c r="Q353" s="145">
        <v>611.53</v>
      </c>
      <c r="R353" s="145">
        <v>590.20000000000005</v>
      </c>
      <c r="S353" s="145">
        <v>581.48</v>
      </c>
      <c r="T353" s="145">
        <v>413.92</v>
      </c>
      <c r="U353" s="145">
        <v>438.7</v>
      </c>
      <c r="V353" s="145">
        <v>426.22</v>
      </c>
      <c r="W353" s="145">
        <v>454.33</v>
      </c>
      <c r="X353" s="145">
        <v>481.79</v>
      </c>
      <c r="Y353" s="145">
        <v>454.95</v>
      </c>
      <c r="Z353" s="145">
        <v>455.4</v>
      </c>
      <c r="AA353" s="145">
        <v>424.2</v>
      </c>
      <c r="AB353" s="145">
        <v>448.25</v>
      </c>
      <c r="AC353" s="145">
        <v>455.39</v>
      </c>
      <c r="AD353" s="145">
        <v>354.04</v>
      </c>
      <c r="AE353" s="144">
        <v>73384</v>
      </c>
      <c r="AF353" s="144">
        <v>75545</v>
      </c>
      <c r="AG353" s="144">
        <v>77337</v>
      </c>
      <c r="AH353" s="144">
        <v>57535</v>
      </c>
      <c r="AI353" s="144">
        <v>85107</v>
      </c>
      <c r="AJ353" s="144">
        <v>62655</v>
      </c>
      <c r="AK353" s="144">
        <v>62698</v>
      </c>
      <c r="AL353" s="144">
        <v>90577</v>
      </c>
      <c r="AM353" s="144">
        <v>88261</v>
      </c>
      <c r="AN353" s="144">
        <v>96090</v>
      </c>
      <c r="AO353" s="144">
        <v>110292</v>
      </c>
      <c r="AP353" s="144">
        <v>94580</v>
      </c>
      <c r="AQ353" s="144">
        <v>97909</v>
      </c>
      <c r="AR353" s="144">
        <v>76119</v>
      </c>
      <c r="AS353" s="144"/>
      <c r="AT353" s="144"/>
      <c r="AU353" s="144"/>
      <c r="AV353" s="144"/>
      <c r="AW353" s="144"/>
      <c r="AX353" s="144"/>
      <c r="AY353" s="144"/>
      <c r="AZ353" s="144"/>
      <c r="BA353" s="144"/>
      <c r="BB353" s="144"/>
      <c r="BC353" s="144"/>
      <c r="BD353" s="144"/>
      <c r="BE353" s="144"/>
      <c r="BF353" s="144"/>
    </row>
    <row r="354" spans="1:58" hidden="1">
      <c r="A354" s="143" t="s">
        <v>915</v>
      </c>
      <c r="B354" s="143" t="s">
        <v>978</v>
      </c>
      <c r="C354" s="144">
        <v>40</v>
      </c>
      <c r="D354" s="144">
        <v>53</v>
      </c>
      <c r="E354" s="144">
        <v>70</v>
      </c>
      <c r="F354" s="144">
        <v>84</v>
      </c>
      <c r="G354" s="144">
        <v>96</v>
      </c>
      <c r="H354" s="144">
        <v>113</v>
      </c>
      <c r="I354" s="144">
        <v>134</v>
      </c>
      <c r="J354" s="144">
        <v>146</v>
      </c>
      <c r="K354" s="144">
        <v>162</v>
      </c>
      <c r="L354" s="144">
        <v>183</v>
      </c>
      <c r="M354" s="144">
        <v>220</v>
      </c>
      <c r="N354" s="144">
        <v>236</v>
      </c>
      <c r="O354" s="144">
        <v>247</v>
      </c>
      <c r="P354" s="144">
        <v>232</v>
      </c>
      <c r="Q354" s="145">
        <v>152.82</v>
      </c>
      <c r="R354" s="145">
        <v>150.63999999999999</v>
      </c>
      <c r="S354" s="145">
        <v>135.94</v>
      </c>
      <c r="T354" s="145">
        <v>131.94999999999999</v>
      </c>
      <c r="U354" s="145">
        <v>124.74</v>
      </c>
      <c r="V354" s="145">
        <v>122.27</v>
      </c>
      <c r="W354" s="145">
        <v>119.79</v>
      </c>
      <c r="X354" s="145">
        <v>119.19</v>
      </c>
      <c r="Y354" s="145">
        <v>107.26</v>
      </c>
      <c r="Z354" s="145">
        <v>118.69</v>
      </c>
      <c r="AA354" s="145">
        <v>89.34</v>
      </c>
      <c r="AB354" s="145">
        <v>95.65</v>
      </c>
      <c r="AC354" s="145">
        <v>68.44</v>
      </c>
      <c r="AD354" s="145">
        <v>136.72</v>
      </c>
      <c r="AE354" s="144">
        <v>6113</v>
      </c>
      <c r="AF354" s="144">
        <v>7984</v>
      </c>
      <c r="AG354" s="144">
        <v>9516</v>
      </c>
      <c r="AH354" s="144">
        <v>11084</v>
      </c>
      <c r="AI354" s="144">
        <v>11975</v>
      </c>
      <c r="AJ354" s="144">
        <v>13816</v>
      </c>
      <c r="AK354" s="144">
        <v>16052</v>
      </c>
      <c r="AL354" s="144">
        <v>17402</v>
      </c>
      <c r="AM354" s="144">
        <v>17376</v>
      </c>
      <c r="AN354" s="144">
        <v>21721</v>
      </c>
      <c r="AO354" s="144">
        <v>19654.5</v>
      </c>
      <c r="AP354" s="144">
        <v>22573.1</v>
      </c>
      <c r="AQ354" s="144">
        <v>16903.900000000001</v>
      </c>
      <c r="AR354" s="144">
        <v>31720</v>
      </c>
      <c r="AS354" s="144"/>
      <c r="AT354" s="144"/>
      <c r="AU354" s="144"/>
      <c r="AV354" s="144"/>
      <c r="AW354" s="144"/>
      <c r="AX354" s="144"/>
      <c r="AY354" s="144"/>
      <c r="AZ354" s="144"/>
      <c r="BA354" s="144"/>
      <c r="BB354" s="144"/>
      <c r="BC354" s="144"/>
      <c r="BD354" s="144"/>
      <c r="BE354" s="144"/>
      <c r="BF354" s="144"/>
    </row>
    <row r="355" spans="1:58" hidden="1">
      <c r="A355" s="143" t="s">
        <v>915</v>
      </c>
      <c r="B355" s="143" t="s">
        <v>979</v>
      </c>
      <c r="C355" s="144">
        <v>257</v>
      </c>
      <c r="D355" s="144">
        <v>258</v>
      </c>
      <c r="E355" s="144">
        <v>256</v>
      </c>
      <c r="F355" s="144">
        <v>282</v>
      </c>
      <c r="G355" s="144">
        <v>306</v>
      </c>
      <c r="H355" s="144">
        <v>142</v>
      </c>
      <c r="I355" s="144">
        <v>302</v>
      </c>
      <c r="J355" s="144">
        <v>301</v>
      </c>
      <c r="K355" s="144">
        <v>251</v>
      </c>
      <c r="L355" s="144">
        <v>250</v>
      </c>
      <c r="M355" s="144">
        <v>222</v>
      </c>
      <c r="N355" s="144">
        <v>245</v>
      </c>
      <c r="O355" s="144">
        <v>416</v>
      </c>
      <c r="P355" s="144">
        <v>200</v>
      </c>
      <c r="Q355" s="145">
        <v>360.71</v>
      </c>
      <c r="R355" s="145">
        <v>358.83</v>
      </c>
      <c r="S355" s="145">
        <v>361.46</v>
      </c>
      <c r="T355" s="145">
        <v>331.13</v>
      </c>
      <c r="U355" s="145">
        <v>410.43</v>
      </c>
      <c r="V355" s="145">
        <v>334.59</v>
      </c>
      <c r="W355" s="145">
        <v>374.78</v>
      </c>
      <c r="X355" s="145">
        <v>387.88</v>
      </c>
      <c r="Y355" s="145">
        <v>327.08</v>
      </c>
      <c r="Z355" s="145">
        <v>369.99</v>
      </c>
      <c r="AA355" s="145">
        <v>420.22</v>
      </c>
      <c r="AB355" s="145">
        <v>397.76</v>
      </c>
      <c r="AC355" s="145">
        <v>422.83</v>
      </c>
      <c r="AD355" s="145">
        <v>473.02</v>
      </c>
      <c r="AE355" s="144">
        <v>92702</v>
      </c>
      <c r="AF355" s="144">
        <v>92577</v>
      </c>
      <c r="AG355" s="144">
        <v>92535</v>
      </c>
      <c r="AH355" s="144">
        <v>93380</v>
      </c>
      <c r="AI355" s="144">
        <v>125593</v>
      </c>
      <c r="AJ355" s="144">
        <v>47512</v>
      </c>
      <c r="AK355" s="144">
        <v>113183</v>
      </c>
      <c r="AL355" s="144">
        <v>116752</v>
      </c>
      <c r="AM355" s="144">
        <v>82096</v>
      </c>
      <c r="AN355" s="144">
        <v>92497</v>
      </c>
      <c r="AO355" s="144">
        <v>93288</v>
      </c>
      <c r="AP355" s="144">
        <v>97450</v>
      </c>
      <c r="AQ355" s="144">
        <v>175899</v>
      </c>
      <c r="AR355" s="144">
        <v>94603</v>
      </c>
      <c r="AS355" s="144"/>
      <c r="AT355" s="144"/>
      <c r="AU355" s="144"/>
      <c r="AV355" s="144"/>
      <c r="AW355" s="144"/>
      <c r="AX355" s="144"/>
      <c r="AY355" s="144"/>
      <c r="AZ355" s="144"/>
      <c r="BA355" s="144"/>
      <c r="BB355" s="144"/>
      <c r="BC355" s="144"/>
      <c r="BD355" s="144"/>
      <c r="BE355" s="144"/>
      <c r="BF355" s="144"/>
    </row>
    <row r="356" spans="1:58" hidden="1">
      <c r="A356" s="143" t="s">
        <v>915</v>
      </c>
      <c r="B356" s="143" t="s">
        <v>980</v>
      </c>
      <c r="C356" s="144">
        <v>639</v>
      </c>
      <c r="D356" s="144">
        <v>870</v>
      </c>
      <c r="E356" s="144">
        <v>1019</v>
      </c>
      <c r="F356" s="144">
        <v>1203</v>
      </c>
      <c r="G356" s="144">
        <v>1186</v>
      </c>
      <c r="H356" s="144">
        <v>1319</v>
      </c>
      <c r="I356" s="144">
        <v>1368</v>
      </c>
      <c r="J356" s="144">
        <v>1203</v>
      </c>
      <c r="K356" s="144">
        <v>1132</v>
      </c>
      <c r="L356" s="144">
        <v>1279</v>
      </c>
      <c r="M356" s="144">
        <v>1221</v>
      </c>
      <c r="N356" s="144">
        <v>1668</v>
      </c>
      <c r="O356" s="144">
        <v>886</v>
      </c>
      <c r="P356" s="144">
        <v>985</v>
      </c>
      <c r="Q356" s="145">
        <v>329.84</v>
      </c>
      <c r="R356" s="145">
        <v>387.3</v>
      </c>
      <c r="S356" s="145">
        <v>304.33999999999997</v>
      </c>
      <c r="T356" s="145">
        <v>280.04000000000002</v>
      </c>
      <c r="U356" s="145">
        <v>255.18</v>
      </c>
      <c r="V356" s="145">
        <v>300.01</v>
      </c>
      <c r="W356" s="145">
        <v>273.23</v>
      </c>
      <c r="X356" s="145">
        <v>261.93</v>
      </c>
      <c r="Y356" s="145">
        <v>277.25</v>
      </c>
      <c r="Z356" s="145">
        <v>256.14999999999998</v>
      </c>
      <c r="AA356" s="145">
        <v>326.69</v>
      </c>
      <c r="AB356" s="145">
        <v>440.51</v>
      </c>
      <c r="AC356" s="145">
        <v>363.82</v>
      </c>
      <c r="AD356" s="145">
        <v>252.69</v>
      </c>
      <c r="AE356" s="144">
        <v>210769</v>
      </c>
      <c r="AF356" s="144">
        <v>336953</v>
      </c>
      <c r="AG356" s="144">
        <v>310126</v>
      </c>
      <c r="AH356" s="144">
        <v>336885</v>
      </c>
      <c r="AI356" s="144">
        <v>302639</v>
      </c>
      <c r="AJ356" s="144">
        <v>395716</v>
      </c>
      <c r="AK356" s="144">
        <v>373782</v>
      </c>
      <c r="AL356" s="144">
        <v>315096</v>
      </c>
      <c r="AM356" s="144">
        <v>313845</v>
      </c>
      <c r="AN356" s="144">
        <v>327617</v>
      </c>
      <c r="AO356" s="144">
        <v>398883</v>
      </c>
      <c r="AP356" s="144">
        <v>734769</v>
      </c>
      <c r="AQ356" s="144">
        <v>322346</v>
      </c>
      <c r="AR356" s="144">
        <v>248896</v>
      </c>
      <c r="AS356" s="144"/>
      <c r="AT356" s="144"/>
      <c r="AU356" s="144"/>
      <c r="AV356" s="144"/>
      <c r="AW356" s="144"/>
      <c r="AX356" s="144"/>
      <c r="AY356" s="144"/>
      <c r="AZ356" s="144"/>
      <c r="BA356" s="144"/>
      <c r="BB356" s="144"/>
      <c r="BC356" s="144"/>
      <c r="BD356" s="144"/>
      <c r="BE356" s="144"/>
      <c r="BF356" s="144"/>
    </row>
    <row r="357" spans="1:58" hidden="1">
      <c r="A357" s="143" t="s">
        <v>915</v>
      </c>
      <c r="B357" s="143" t="s">
        <v>981</v>
      </c>
      <c r="C357" s="144">
        <v>1596</v>
      </c>
      <c r="D357" s="144">
        <v>1619</v>
      </c>
      <c r="E357" s="144">
        <v>1723</v>
      </c>
      <c r="F357" s="144">
        <v>2295</v>
      </c>
      <c r="G357" s="144">
        <v>2324</v>
      </c>
      <c r="H357" s="144">
        <v>2850</v>
      </c>
      <c r="I357" s="144">
        <v>3132</v>
      </c>
      <c r="J357" s="144">
        <v>3037</v>
      </c>
      <c r="K357" s="144">
        <v>2758</v>
      </c>
      <c r="L357" s="144">
        <v>2936</v>
      </c>
      <c r="M357" s="144">
        <v>3368</v>
      </c>
      <c r="N357" s="144">
        <v>4518</v>
      </c>
      <c r="O357" s="144">
        <v>3679</v>
      </c>
      <c r="P357" s="144">
        <v>3719</v>
      </c>
      <c r="Q357" s="145">
        <v>323.8</v>
      </c>
      <c r="R357" s="145">
        <v>380.99</v>
      </c>
      <c r="S357" s="145">
        <v>382.73</v>
      </c>
      <c r="T357" s="145">
        <v>358.18</v>
      </c>
      <c r="U357" s="145">
        <v>358.03</v>
      </c>
      <c r="V357" s="145">
        <v>348.98</v>
      </c>
      <c r="W357" s="145">
        <v>330.96</v>
      </c>
      <c r="X357" s="145">
        <v>327.33</v>
      </c>
      <c r="Y357" s="145">
        <v>351.1</v>
      </c>
      <c r="Z357" s="145">
        <v>351.86</v>
      </c>
      <c r="AA357" s="145">
        <v>382.17</v>
      </c>
      <c r="AB357" s="145">
        <v>467.01</v>
      </c>
      <c r="AC357" s="145">
        <v>461.01</v>
      </c>
      <c r="AD357" s="145">
        <v>444.77</v>
      </c>
      <c r="AE357" s="144">
        <v>516780</v>
      </c>
      <c r="AF357" s="144">
        <v>616817</v>
      </c>
      <c r="AG357" s="144">
        <v>659441</v>
      </c>
      <c r="AH357" s="144">
        <v>822013</v>
      </c>
      <c r="AI357" s="144">
        <v>832069</v>
      </c>
      <c r="AJ357" s="144">
        <v>994600</v>
      </c>
      <c r="AK357" s="144">
        <v>1036560</v>
      </c>
      <c r="AL357" s="144">
        <v>994091</v>
      </c>
      <c r="AM357" s="144">
        <v>968340</v>
      </c>
      <c r="AN357" s="144">
        <v>1033060</v>
      </c>
      <c r="AO357" s="144">
        <v>1287150</v>
      </c>
      <c r="AP357" s="144">
        <v>2109950</v>
      </c>
      <c r="AQ357" s="144">
        <v>1696070</v>
      </c>
      <c r="AR357" s="144">
        <v>1654082</v>
      </c>
      <c r="AS357" s="144"/>
      <c r="AT357" s="144"/>
      <c r="AU357" s="144"/>
      <c r="AV357" s="144"/>
      <c r="AW357" s="144"/>
      <c r="AX357" s="144"/>
      <c r="AY357" s="144"/>
      <c r="AZ357" s="144"/>
      <c r="BA357" s="144"/>
      <c r="BB357" s="144"/>
      <c r="BC357" s="144"/>
      <c r="BD357" s="144"/>
      <c r="BE357" s="144"/>
      <c r="BF357" s="144"/>
    </row>
    <row r="358" spans="1:58" hidden="1">
      <c r="A358" s="143" t="s">
        <v>915</v>
      </c>
      <c r="B358" s="143" t="s">
        <v>982</v>
      </c>
      <c r="C358" s="144">
        <v>58</v>
      </c>
      <c r="D358" s="144">
        <v>61</v>
      </c>
      <c r="E358" s="144">
        <v>66</v>
      </c>
      <c r="F358" s="144">
        <v>72</v>
      </c>
      <c r="G358" s="144">
        <v>80</v>
      </c>
      <c r="H358" s="144">
        <v>84</v>
      </c>
      <c r="I358" s="144">
        <v>88</v>
      </c>
      <c r="J358" s="144">
        <v>94</v>
      </c>
      <c r="K358" s="144">
        <v>96</v>
      </c>
      <c r="L358" s="144">
        <v>100</v>
      </c>
      <c r="M358" s="144">
        <v>111</v>
      </c>
      <c r="N358" s="144">
        <v>101</v>
      </c>
      <c r="O358" s="144">
        <v>93</v>
      </c>
      <c r="P358" s="144">
        <v>93</v>
      </c>
      <c r="Q358" s="145">
        <v>171.59</v>
      </c>
      <c r="R358" s="145">
        <v>169.97</v>
      </c>
      <c r="S358" s="145">
        <v>175.09</v>
      </c>
      <c r="T358" s="145">
        <v>188.56</v>
      </c>
      <c r="U358" s="145">
        <v>189.07</v>
      </c>
      <c r="V358" s="145">
        <v>168.25</v>
      </c>
      <c r="W358" s="145">
        <v>164.83</v>
      </c>
      <c r="X358" s="145">
        <v>169.88</v>
      </c>
      <c r="Y358" s="145">
        <v>164.23</v>
      </c>
      <c r="Z358" s="145">
        <v>158.28</v>
      </c>
      <c r="AA358" s="145">
        <v>161.69</v>
      </c>
      <c r="AB358" s="145">
        <v>134.63</v>
      </c>
      <c r="AC358" s="145">
        <v>151.26</v>
      </c>
      <c r="AD358" s="145">
        <v>142.32</v>
      </c>
      <c r="AE358" s="144">
        <v>9952</v>
      </c>
      <c r="AF358" s="144">
        <v>10368</v>
      </c>
      <c r="AG358" s="144">
        <v>11556</v>
      </c>
      <c r="AH358" s="144">
        <v>13576</v>
      </c>
      <c r="AI358" s="144">
        <v>15126</v>
      </c>
      <c r="AJ358" s="144">
        <v>14133</v>
      </c>
      <c r="AK358" s="144">
        <v>14505</v>
      </c>
      <c r="AL358" s="144">
        <v>15969</v>
      </c>
      <c r="AM358" s="144">
        <v>15766</v>
      </c>
      <c r="AN358" s="144">
        <v>15828</v>
      </c>
      <c r="AO358" s="144">
        <v>17948</v>
      </c>
      <c r="AP358" s="144">
        <v>13598</v>
      </c>
      <c r="AQ358" s="144">
        <v>14067</v>
      </c>
      <c r="AR358" s="144">
        <v>13236</v>
      </c>
      <c r="AS358" s="144"/>
      <c r="AT358" s="144"/>
      <c r="AU358" s="144"/>
      <c r="AV358" s="144"/>
      <c r="AW358" s="144"/>
      <c r="AX358" s="144"/>
      <c r="AY358" s="144"/>
      <c r="AZ358" s="144"/>
      <c r="BA358" s="144"/>
      <c r="BB358" s="144"/>
      <c r="BC358" s="144"/>
      <c r="BD358" s="144"/>
      <c r="BE358" s="144"/>
      <c r="BF358" s="144"/>
    </row>
    <row r="359" spans="1:58" hidden="1">
      <c r="A359" s="143" t="s">
        <v>915</v>
      </c>
      <c r="B359" s="143" t="s">
        <v>983</v>
      </c>
      <c r="C359" s="144">
        <v>560</v>
      </c>
      <c r="D359" s="144">
        <v>515</v>
      </c>
      <c r="E359" s="144">
        <v>547</v>
      </c>
      <c r="F359" s="144">
        <v>599</v>
      </c>
      <c r="G359" s="144">
        <v>519</v>
      </c>
      <c r="H359" s="144">
        <v>272</v>
      </c>
      <c r="I359" s="144">
        <v>215</v>
      </c>
      <c r="J359" s="144">
        <v>319</v>
      </c>
      <c r="K359" s="144">
        <v>349</v>
      </c>
      <c r="L359" s="144">
        <v>378</v>
      </c>
      <c r="M359" s="144">
        <v>252</v>
      </c>
      <c r="N359" s="144">
        <v>428</v>
      </c>
      <c r="O359" s="144">
        <v>395</v>
      </c>
      <c r="P359" s="144">
        <v>230</v>
      </c>
      <c r="Q359" s="145">
        <v>288.67</v>
      </c>
      <c r="R359" s="145">
        <v>280.66000000000003</v>
      </c>
      <c r="S359" s="145">
        <v>285.56</v>
      </c>
      <c r="T359" s="145">
        <v>278.64999999999998</v>
      </c>
      <c r="U359" s="145">
        <v>310.8</v>
      </c>
      <c r="V359" s="145">
        <v>293.79000000000002</v>
      </c>
      <c r="W359" s="145">
        <v>275.18</v>
      </c>
      <c r="X359" s="145">
        <v>345.93</v>
      </c>
      <c r="Y359" s="145">
        <v>275.01</v>
      </c>
      <c r="Z359" s="145">
        <v>294.83</v>
      </c>
      <c r="AA359" s="145">
        <v>309.07</v>
      </c>
      <c r="AB359" s="145">
        <v>320.83</v>
      </c>
      <c r="AC359" s="145">
        <v>321.79000000000002</v>
      </c>
      <c r="AD359" s="145">
        <v>331.67</v>
      </c>
      <c r="AE359" s="144">
        <v>161657</v>
      </c>
      <c r="AF359" s="144">
        <v>144541</v>
      </c>
      <c r="AG359" s="144">
        <v>156203</v>
      </c>
      <c r="AH359" s="144">
        <v>166910</v>
      </c>
      <c r="AI359" s="144">
        <v>161307</v>
      </c>
      <c r="AJ359" s="144">
        <v>79910</v>
      </c>
      <c r="AK359" s="144">
        <v>59163</v>
      </c>
      <c r="AL359" s="144">
        <v>110352</v>
      </c>
      <c r="AM359" s="144">
        <v>95980</v>
      </c>
      <c r="AN359" s="144">
        <v>111445</v>
      </c>
      <c r="AO359" s="144">
        <v>77885</v>
      </c>
      <c r="AP359" s="144">
        <v>137314</v>
      </c>
      <c r="AQ359" s="144">
        <v>127106</v>
      </c>
      <c r="AR359" s="144">
        <v>76285</v>
      </c>
      <c r="AS359" s="144"/>
      <c r="AT359" s="144"/>
      <c r="AU359" s="144"/>
      <c r="AV359" s="144"/>
      <c r="AW359" s="144"/>
      <c r="AX359" s="144"/>
      <c r="AY359" s="144"/>
      <c r="AZ359" s="144"/>
      <c r="BA359" s="144"/>
      <c r="BB359" s="144"/>
      <c r="BC359" s="144"/>
      <c r="BD359" s="144"/>
      <c r="BE359" s="144"/>
      <c r="BF359" s="144"/>
    </row>
    <row r="360" spans="1:58" hidden="1">
      <c r="A360" s="143" t="s">
        <v>915</v>
      </c>
      <c r="B360" s="143" t="s">
        <v>984</v>
      </c>
      <c r="C360" s="144">
        <v>18877</v>
      </c>
      <c r="D360" s="144">
        <v>20967</v>
      </c>
      <c r="E360" s="144">
        <v>20410</v>
      </c>
      <c r="F360" s="144">
        <v>16753</v>
      </c>
      <c r="G360" s="144">
        <v>19331</v>
      </c>
      <c r="H360" s="144">
        <v>22800</v>
      </c>
      <c r="I360" s="144">
        <v>25250</v>
      </c>
      <c r="J360" s="144">
        <v>26899</v>
      </c>
      <c r="K360" s="144">
        <v>28294</v>
      </c>
      <c r="L360" s="144">
        <v>29329</v>
      </c>
      <c r="M360" s="144">
        <v>27727</v>
      </c>
      <c r="N360" s="144">
        <v>31877</v>
      </c>
      <c r="O360" s="144">
        <v>30459</v>
      </c>
      <c r="P360" s="144">
        <v>26292</v>
      </c>
      <c r="Q360" s="145">
        <v>69</v>
      </c>
      <c r="R360" s="145">
        <v>79.19</v>
      </c>
      <c r="S360" s="145">
        <v>80.44</v>
      </c>
      <c r="T360" s="145">
        <v>90.42</v>
      </c>
      <c r="U360" s="145">
        <v>79.459999999999994</v>
      </c>
      <c r="V360" s="145">
        <v>69.709999999999994</v>
      </c>
      <c r="W360" s="145">
        <v>64.959999999999994</v>
      </c>
      <c r="X360" s="145">
        <v>62.08</v>
      </c>
      <c r="Y360" s="145">
        <v>60.26</v>
      </c>
      <c r="Z360" s="145">
        <v>66.03</v>
      </c>
      <c r="AA360" s="145">
        <v>56.92</v>
      </c>
      <c r="AB360" s="145">
        <v>68.010000000000005</v>
      </c>
      <c r="AC360" s="145">
        <v>68</v>
      </c>
      <c r="AD360" s="145">
        <v>68.75</v>
      </c>
      <c r="AE360" s="144">
        <v>1302513</v>
      </c>
      <c r="AF360" s="144">
        <v>1660374</v>
      </c>
      <c r="AG360" s="144">
        <v>1641800</v>
      </c>
      <c r="AH360" s="144">
        <v>1514735</v>
      </c>
      <c r="AI360" s="144">
        <v>1536035</v>
      </c>
      <c r="AJ360" s="144">
        <v>1589400</v>
      </c>
      <c r="AK360" s="144">
        <v>1640350</v>
      </c>
      <c r="AL360" s="144">
        <v>1669795</v>
      </c>
      <c r="AM360" s="144">
        <v>1704901</v>
      </c>
      <c r="AN360" s="144">
        <v>1936706</v>
      </c>
      <c r="AO360" s="144">
        <v>1578294</v>
      </c>
      <c r="AP360" s="144">
        <v>2168014</v>
      </c>
      <c r="AQ360" s="144">
        <v>2071075</v>
      </c>
      <c r="AR360" s="144">
        <v>1807638</v>
      </c>
      <c r="AS360" s="144"/>
      <c r="AT360" s="144"/>
      <c r="AU360" s="144"/>
      <c r="AV360" s="144"/>
      <c r="AW360" s="144"/>
      <c r="AX360" s="144"/>
      <c r="AY360" s="144"/>
      <c r="AZ360" s="144"/>
      <c r="BA360" s="144"/>
      <c r="BB360" s="144"/>
      <c r="BC360" s="144"/>
      <c r="BD360" s="144"/>
      <c r="BE360" s="144"/>
      <c r="BF360" s="144"/>
    </row>
    <row r="361" spans="1:58" hidden="1">
      <c r="A361" s="143" t="s">
        <v>915</v>
      </c>
      <c r="B361" s="143" t="s">
        <v>985</v>
      </c>
      <c r="C361" s="144">
        <v>1903</v>
      </c>
      <c r="D361" s="144">
        <v>1419</v>
      </c>
      <c r="E361" s="144">
        <v>1645</v>
      </c>
      <c r="F361" s="144">
        <v>1896</v>
      </c>
      <c r="G361" s="144">
        <v>1641</v>
      </c>
      <c r="H361" s="144">
        <v>1585</v>
      </c>
      <c r="I361" s="144">
        <v>1437</v>
      </c>
      <c r="J361" s="144">
        <v>1898</v>
      </c>
      <c r="K361" s="144">
        <v>1988</v>
      </c>
      <c r="L361" s="144">
        <v>1689</v>
      </c>
      <c r="M361" s="144">
        <v>1760</v>
      </c>
      <c r="N361" s="144">
        <v>3535</v>
      </c>
      <c r="O361" s="144">
        <v>3356</v>
      </c>
      <c r="P361" s="144">
        <v>1784</v>
      </c>
      <c r="Q361" s="145">
        <v>70.12</v>
      </c>
      <c r="R361" s="145">
        <v>67.930000000000007</v>
      </c>
      <c r="S361" s="145">
        <v>64.25</v>
      </c>
      <c r="T361" s="145">
        <v>72.8</v>
      </c>
      <c r="U361" s="145">
        <v>73.23</v>
      </c>
      <c r="V361" s="145">
        <v>60.89</v>
      </c>
      <c r="W361" s="145">
        <v>60.48</v>
      </c>
      <c r="X361" s="145">
        <v>66.48</v>
      </c>
      <c r="Y361" s="145">
        <v>65.45</v>
      </c>
      <c r="Z361" s="145">
        <v>62.02</v>
      </c>
      <c r="AA361" s="145">
        <v>43.25</v>
      </c>
      <c r="AB361" s="145">
        <v>50.33</v>
      </c>
      <c r="AC361" s="145">
        <v>53.53</v>
      </c>
      <c r="AD361" s="145">
        <v>52.98</v>
      </c>
      <c r="AE361" s="144">
        <v>133444</v>
      </c>
      <c r="AF361" s="144">
        <v>96398</v>
      </c>
      <c r="AG361" s="144">
        <v>105695</v>
      </c>
      <c r="AH361" s="144">
        <v>138038</v>
      </c>
      <c r="AI361" s="144">
        <v>120163</v>
      </c>
      <c r="AJ361" s="144">
        <v>96505</v>
      </c>
      <c r="AK361" s="144">
        <v>86910</v>
      </c>
      <c r="AL361" s="144">
        <v>126177</v>
      </c>
      <c r="AM361" s="144">
        <v>130110</v>
      </c>
      <c r="AN361" s="144">
        <v>104758</v>
      </c>
      <c r="AO361" s="144">
        <v>76116</v>
      </c>
      <c r="AP361" s="144">
        <v>177913</v>
      </c>
      <c r="AQ361" s="144">
        <v>179636</v>
      </c>
      <c r="AR361" s="144">
        <v>94514</v>
      </c>
      <c r="AS361" s="144"/>
      <c r="AT361" s="144"/>
      <c r="AU361" s="144"/>
      <c r="AV361" s="144"/>
      <c r="AW361" s="144"/>
      <c r="AX361" s="144"/>
      <c r="AY361" s="144"/>
      <c r="AZ361" s="144"/>
      <c r="BA361" s="144"/>
      <c r="BB361" s="144"/>
      <c r="BC361" s="144"/>
      <c r="BD361" s="144"/>
      <c r="BE361" s="144"/>
      <c r="BF361" s="144"/>
    </row>
    <row r="362" spans="1:58" hidden="1">
      <c r="A362" s="143" t="s">
        <v>915</v>
      </c>
      <c r="B362" s="143" t="s">
        <v>986</v>
      </c>
      <c r="C362" s="144">
        <v>7400</v>
      </c>
      <c r="D362" s="144">
        <v>8041</v>
      </c>
      <c r="E362" s="144">
        <v>8805</v>
      </c>
      <c r="F362" s="144">
        <v>6904</v>
      </c>
      <c r="G362" s="144">
        <v>7725</v>
      </c>
      <c r="H362" s="144">
        <v>6960</v>
      </c>
      <c r="I362" s="144">
        <v>7750</v>
      </c>
      <c r="J362" s="144">
        <v>9069</v>
      </c>
      <c r="K362" s="144">
        <v>8746</v>
      </c>
      <c r="L362" s="144">
        <v>8570</v>
      </c>
      <c r="M362" s="144">
        <v>9018</v>
      </c>
      <c r="N362" s="144">
        <v>12544</v>
      </c>
      <c r="O362" s="144">
        <v>12466</v>
      </c>
      <c r="P362" s="144">
        <v>8806</v>
      </c>
      <c r="Q362" s="145">
        <v>144.54</v>
      </c>
      <c r="R362" s="145">
        <v>135.30000000000001</v>
      </c>
      <c r="S362" s="145">
        <v>136.26</v>
      </c>
      <c r="T362" s="145">
        <v>141.34</v>
      </c>
      <c r="U362" s="145">
        <v>133.66</v>
      </c>
      <c r="V362" s="145">
        <v>130.25</v>
      </c>
      <c r="W362" s="145">
        <v>139.28</v>
      </c>
      <c r="X362" s="145">
        <v>135.38999999999999</v>
      </c>
      <c r="Y362" s="145">
        <v>138.80000000000001</v>
      </c>
      <c r="Z362" s="145">
        <v>141.46</v>
      </c>
      <c r="AA362" s="145">
        <v>129.01</v>
      </c>
      <c r="AB362" s="145">
        <v>143.75</v>
      </c>
      <c r="AC362" s="145">
        <v>143.96</v>
      </c>
      <c r="AD362" s="145">
        <v>138.87</v>
      </c>
      <c r="AE362" s="144">
        <v>1069632</v>
      </c>
      <c r="AF362" s="144">
        <v>1087927</v>
      </c>
      <c r="AG362" s="144">
        <v>1199805</v>
      </c>
      <c r="AH362" s="144">
        <v>975835</v>
      </c>
      <c r="AI362" s="144">
        <v>1032525</v>
      </c>
      <c r="AJ362" s="144">
        <v>906520</v>
      </c>
      <c r="AK362" s="144">
        <v>1079400</v>
      </c>
      <c r="AL362" s="144">
        <v>1227895</v>
      </c>
      <c r="AM362" s="144">
        <v>1213935</v>
      </c>
      <c r="AN362" s="144">
        <v>1212310</v>
      </c>
      <c r="AO362" s="144">
        <v>1163429</v>
      </c>
      <c r="AP362" s="144">
        <v>1803198</v>
      </c>
      <c r="AQ362" s="144">
        <v>1794623</v>
      </c>
      <c r="AR362" s="144">
        <v>1222928</v>
      </c>
      <c r="AS362" s="144"/>
      <c r="AT362" s="144"/>
      <c r="AU362" s="144"/>
      <c r="AV362" s="144"/>
      <c r="AW362" s="144"/>
      <c r="AX362" s="144"/>
      <c r="AY362" s="144"/>
      <c r="AZ362" s="144"/>
      <c r="BA362" s="144"/>
      <c r="BB362" s="144"/>
      <c r="BC362" s="144"/>
      <c r="BD362" s="144"/>
      <c r="BE362" s="144"/>
      <c r="BF362" s="144"/>
    </row>
    <row r="363" spans="1:58" hidden="1">
      <c r="A363" s="143" t="s">
        <v>915</v>
      </c>
      <c r="B363" s="143" t="s">
        <v>987</v>
      </c>
      <c r="C363" s="144">
        <v>0</v>
      </c>
      <c r="D363" s="144">
        <v>1</v>
      </c>
      <c r="E363" s="144">
        <v>3</v>
      </c>
      <c r="F363" s="144">
        <v>4</v>
      </c>
      <c r="G363" s="144">
        <v>5</v>
      </c>
      <c r="H363" s="144">
        <v>93</v>
      </c>
      <c r="I363" s="144">
        <v>35</v>
      </c>
      <c r="J363" s="144">
        <v>30</v>
      </c>
      <c r="K363" s="144">
        <v>36</v>
      </c>
      <c r="L363" s="144">
        <v>28</v>
      </c>
      <c r="M363" s="144">
        <v>54</v>
      </c>
      <c r="N363" s="144">
        <v>50</v>
      </c>
      <c r="O363" s="144">
        <v>50</v>
      </c>
      <c r="P363" s="144">
        <v>54</v>
      </c>
      <c r="Q363" s="145"/>
      <c r="R363" s="145">
        <v>196</v>
      </c>
      <c r="S363" s="145">
        <v>186</v>
      </c>
      <c r="T363" s="145">
        <v>178.5</v>
      </c>
      <c r="U363" s="145">
        <v>196.8</v>
      </c>
      <c r="V363" s="145">
        <v>184.17</v>
      </c>
      <c r="W363" s="145">
        <v>184.66</v>
      </c>
      <c r="X363" s="145">
        <v>189.4</v>
      </c>
      <c r="Y363" s="145">
        <v>188.58</v>
      </c>
      <c r="Z363" s="145">
        <v>192.32</v>
      </c>
      <c r="AA363" s="145">
        <v>182</v>
      </c>
      <c r="AB363" s="145">
        <v>212.68</v>
      </c>
      <c r="AC363" s="145">
        <v>190.08</v>
      </c>
      <c r="AD363" s="145">
        <v>195.93</v>
      </c>
      <c r="AE363" s="144">
        <v>0</v>
      </c>
      <c r="AF363" s="144">
        <v>196</v>
      </c>
      <c r="AG363" s="144">
        <v>558</v>
      </c>
      <c r="AH363" s="144">
        <v>714</v>
      </c>
      <c r="AI363" s="144">
        <v>984</v>
      </c>
      <c r="AJ363" s="144">
        <v>17128</v>
      </c>
      <c r="AK363" s="144">
        <v>6463</v>
      </c>
      <c r="AL363" s="144">
        <v>5682</v>
      </c>
      <c r="AM363" s="144">
        <v>6789</v>
      </c>
      <c r="AN363" s="144">
        <v>5385</v>
      </c>
      <c r="AO363" s="144">
        <v>9828</v>
      </c>
      <c r="AP363" s="144">
        <v>10634</v>
      </c>
      <c r="AQ363" s="144">
        <v>9504</v>
      </c>
      <c r="AR363" s="144">
        <v>10580</v>
      </c>
      <c r="AS363" s="144"/>
      <c r="AT363" s="144"/>
      <c r="AU363" s="144"/>
      <c r="AV363" s="144"/>
      <c r="AW363" s="144"/>
      <c r="AX363" s="144"/>
      <c r="AY363" s="144"/>
      <c r="AZ363" s="144"/>
      <c r="BA363" s="144"/>
      <c r="BB363" s="144"/>
      <c r="BC363" s="144"/>
      <c r="BD363" s="144"/>
      <c r="BE363" s="144"/>
      <c r="BF363" s="144"/>
    </row>
    <row r="364" spans="1:58" hidden="1">
      <c r="A364" s="143" t="s">
        <v>915</v>
      </c>
      <c r="B364" s="143" t="s">
        <v>988</v>
      </c>
      <c r="C364" s="144">
        <v>0</v>
      </c>
      <c r="D364" s="144">
        <v>0</v>
      </c>
      <c r="E364" s="144">
        <v>0</v>
      </c>
      <c r="F364" s="144">
        <v>0</v>
      </c>
      <c r="G364" s="144">
        <v>0</v>
      </c>
      <c r="H364" s="144">
        <v>0</v>
      </c>
      <c r="I364" s="144">
        <v>0</v>
      </c>
      <c r="J364" s="144">
        <v>0</v>
      </c>
      <c r="K364" s="144">
        <v>0</v>
      </c>
      <c r="L364" s="144">
        <v>0</v>
      </c>
      <c r="M364" s="144">
        <v>0</v>
      </c>
      <c r="N364" s="144">
        <v>0</v>
      </c>
      <c r="O364" s="144">
        <v>0</v>
      </c>
      <c r="P364" s="144">
        <v>0</v>
      </c>
      <c r="Q364" s="145"/>
      <c r="R364" s="145"/>
      <c r="S364" s="145"/>
      <c r="T364" s="145"/>
      <c r="U364" s="145"/>
      <c r="V364" s="145"/>
      <c r="W364" s="145"/>
      <c r="X364" s="145"/>
      <c r="Y364" s="145"/>
      <c r="Z364" s="145"/>
      <c r="AA364" s="145"/>
      <c r="AB364" s="145"/>
      <c r="AC364" s="145"/>
      <c r="AD364" s="145"/>
      <c r="AE364" s="144">
        <v>143480</v>
      </c>
      <c r="AF364" s="144">
        <v>143470</v>
      </c>
      <c r="AG364" s="144">
        <v>129396</v>
      </c>
      <c r="AH364" s="144">
        <v>114044</v>
      </c>
      <c r="AI364" s="144">
        <v>121505</v>
      </c>
      <c r="AJ364" s="144">
        <v>130025</v>
      </c>
      <c r="AK364" s="144">
        <v>137384</v>
      </c>
      <c r="AL364" s="144">
        <v>140045</v>
      </c>
      <c r="AM364" s="144">
        <v>151100</v>
      </c>
      <c r="AN364" s="144">
        <v>154100</v>
      </c>
      <c r="AO364" s="144">
        <v>155725</v>
      </c>
      <c r="AP364" s="144">
        <v>155365</v>
      </c>
      <c r="AQ364" s="144">
        <v>155365</v>
      </c>
      <c r="AR364" s="144">
        <v>155725</v>
      </c>
      <c r="AS364" s="144"/>
      <c r="AT364" s="144"/>
      <c r="AU364" s="144"/>
      <c r="AV364" s="144"/>
      <c r="AW364" s="144"/>
      <c r="AX364" s="144"/>
      <c r="AY364" s="144"/>
      <c r="AZ364" s="144"/>
      <c r="BA364" s="144"/>
      <c r="BB364" s="144"/>
      <c r="BC364" s="144"/>
      <c r="BD364" s="144"/>
      <c r="BE364" s="144"/>
      <c r="BF364" s="144"/>
    </row>
    <row r="365" spans="1:58" hidden="1">
      <c r="A365" s="143" t="s">
        <v>915</v>
      </c>
      <c r="B365" s="143" t="s">
        <v>989</v>
      </c>
      <c r="C365" s="144">
        <v>0</v>
      </c>
      <c r="D365" s="144">
        <v>0</v>
      </c>
      <c r="E365" s="144">
        <v>0</v>
      </c>
      <c r="F365" s="144">
        <v>0</v>
      </c>
      <c r="G365" s="144">
        <v>0</v>
      </c>
      <c r="H365" s="144">
        <v>0</v>
      </c>
      <c r="I365" s="144">
        <v>0</v>
      </c>
      <c r="J365" s="144">
        <v>0</v>
      </c>
      <c r="K365" s="144">
        <v>0</v>
      </c>
      <c r="L365" s="144">
        <v>0</v>
      </c>
      <c r="M365" s="144">
        <v>0</v>
      </c>
      <c r="N365" s="144">
        <v>0</v>
      </c>
      <c r="O365" s="144">
        <v>0</v>
      </c>
      <c r="P365" s="144">
        <v>0</v>
      </c>
      <c r="Q365" s="145"/>
      <c r="R365" s="145"/>
      <c r="S365" s="145"/>
      <c r="T365" s="145"/>
      <c r="U365" s="145"/>
      <c r="V365" s="145"/>
      <c r="W365" s="145"/>
      <c r="X365" s="145"/>
      <c r="Y365" s="145"/>
      <c r="Z365" s="145"/>
      <c r="AA365" s="145"/>
      <c r="AB365" s="145"/>
      <c r="AC365" s="145"/>
      <c r="AD365" s="145"/>
      <c r="AE365" s="144">
        <v>0</v>
      </c>
      <c r="AF365" s="144">
        <v>0</v>
      </c>
      <c r="AG365" s="144">
        <v>0</v>
      </c>
      <c r="AH365" s="144">
        <v>0</v>
      </c>
      <c r="AI365" s="144">
        <v>0</v>
      </c>
      <c r="AJ365" s="144">
        <v>0</v>
      </c>
      <c r="AK365" s="144">
        <v>0</v>
      </c>
      <c r="AL365" s="144">
        <v>0</v>
      </c>
      <c r="AM365" s="144">
        <v>0</v>
      </c>
      <c r="AN365" s="144">
        <v>0</v>
      </c>
      <c r="AO365" s="144">
        <v>0</v>
      </c>
      <c r="AP365" s="144">
        <v>0</v>
      </c>
      <c r="AQ365" s="144">
        <v>0</v>
      </c>
      <c r="AR365" s="144">
        <v>0</v>
      </c>
      <c r="AS365" s="144"/>
      <c r="AT365" s="144"/>
      <c r="AU365" s="144"/>
      <c r="AV365" s="144"/>
      <c r="AW365" s="144"/>
      <c r="AX365" s="144"/>
      <c r="AY365" s="144"/>
      <c r="AZ365" s="144"/>
      <c r="BA365" s="144"/>
      <c r="BB365" s="144"/>
      <c r="BC365" s="144"/>
      <c r="BD365" s="144"/>
      <c r="BE365" s="144"/>
      <c r="BF365" s="144"/>
    </row>
    <row r="366" spans="1:58" hidden="1">
      <c r="A366" s="143" t="s">
        <v>915</v>
      </c>
      <c r="B366" s="143" t="s">
        <v>990</v>
      </c>
      <c r="C366" s="144">
        <v>0</v>
      </c>
      <c r="D366" s="144">
        <v>0</v>
      </c>
      <c r="E366" s="144">
        <v>0</v>
      </c>
      <c r="F366" s="144">
        <v>0</v>
      </c>
      <c r="G366" s="144">
        <v>0</v>
      </c>
      <c r="H366" s="144">
        <v>0</v>
      </c>
      <c r="I366" s="144">
        <v>0</v>
      </c>
      <c r="J366" s="144">
        <v>0</v>
      </c>
      <c r="K366" s="144">
        <v>0</v>
      </c>
      <c r="L366" s="144">
        <v>0</v>
      </c>
      <c r="M366" s="144">
        <v>4131</v>
      </c>
      <c r="N366" s="144">
        <v>4131</v>
      </c>
      <c r="O366" s="144">
        <v>4131</v>
      </c>
      <c r="P366" s="144">
        <v>4131</v>
      </c>
      <c r="Q366" s="145"/>
      <c r="R366" s="145"/>
      <c r="S366" s="145"/>
      <c r="T366" s="145"/>
      <c r="U366" s="145"/>
      <c r="V366" s="145"/>
      <c r="W366" s="145"/>
      <c r="X366" s="145"/>
      <c r="Y366" s="145"/>
      <c r="Z366" s="145"/>
      <c r="AA366" s="145">
        <v>0</v>
      </c>
      <c r="AB366" s="145">
        <v>0</v>
      </c>
      <c r="AC366" s="145">
        <v>0</v>
      </c>
      <c r="AD366" s="145">
        <v>0</v>
      </c>
      <c r="AE366" s="144">
        <v>0</v>
      </c>
      <c r="AF366" s="144">
        <v>0</v>
      </c>
      <c r="AG366" s="144">
        <v>0</v>
      </c>
      <c r="AH366" s="144">
        <v>0</v>
      </c>
      <c r="AI366" s="144">
        <v>0</v>
      </c>
      <c r="AJ366" s="144">
        <v>0</v>
      </c>
      <c r="AK366" s="144">
        <v>0</v>
      </c>
      <c r="AL366" s="144">
        <v>0</v>
      </c>
      <c r="AM366" s="144">
        <v>0</v>
      </c>
      <c r="AN366" s="144">
        <v>0</v>
      </c>
      <c r="AO366" s="144">
        <v>0</v>
      </c>
      <c r="AP366" s="144">
        <v>0</v>
      </c>
      <c r="AQ366" s="144">
        <v>0</v>
      </c>
      <c r="AR366" s="144">
        <v>0</v>
      </c>
      <c r="AS366" s="144"/>
      <c r="AT366" s="144"/>
      <c r="AU366" s="144"/>
      <c r="AV366" s="144"/>
      <c r="AW366" s="144"/>
      <c r="AX366" s="144"/>
      <c r="AY366" s="144"/>
      <c r="AZ366" s="144"/>
      <c r="BA366" s="144"/>
      <c r="BB366" s="144"/>
      <c r="BC366" s="144"/>
      <c r="BD366" s="144"/>
      <c r="BE366" s="144"/>
      <c r="BF366" s="144"/>
    </row>
    <row r="367" spans="1:58" hidden="1">
      <c r="A367" s="143" t="s">
        <v>916</v>
      </c>
      <c r="B367" s="143" t="s">
        <v>931</v>
      </c>
      <c r="C367" s="144">
        <v>0</v>
      </c>
      <c r="D367" s="144">
        <v>0</v>
      </c>
      <c r="E367" s="144">
        <v>0</v>
      </c>
      <c r="F367" s="144">
        <v>2</v>
      </c>
      <c r="G367" s="144">
        <v>2</v>
      </c>
      <c r="H367" s="144">
        <v>2</v>
      </c>
      <c r="I367" s="144">
        <v>2</v>
      </c>
      <c r="J367" s="144">
        <v>2</v>
      </c>
      <c r="K367" s="144">
        <v>4</v>
      </c>
      <c r="L367" s="144">
        <v>4</v>
      </c>
      <c r="M367" s="144">
        <v>7</v>
      </c>
      <c r="N367" s="144">
        <v>7</v>
      </c>
      <c r="O367" s="144">
        <v>7</v>
      </c>
      <c r="P367" s="144">
        <v>7</v>
      </c>
      <c r="Q367" s="145"/>
      <c r="R367" s="145"/>
      <c r="S367" s="145"/>
      <c r="T367" s="145">
        <v>50</v>
      </c>
      <c r="U367" s="145">
        <v>50</v>
      </c>
      <c r="V367" s="145">
        <v>57</v>
      </c>
      <c r="W367" s="145">
        <v>52</v>
      </c>
      <c r="X367" s="145">
        <v>76</v>
      </c>
      <c r="Y367" s="145">
        <v>53.5</v>
      </c>
      <c r="Z367" s="145">
        <v>69.5</v>
      </c>
      <c r="AA367" s="145">
        <v>56</v>
      </c>
      <c r="AB367" s="145">
        <v>61.29</v>
      </c>
      <c r="AC367" s="145">
        <v>44</v>
      </c>
      <c r="AD367" s="145">
        <v>49</v>
      </c>
      <c r="AE367" s="144">
        <v>0</v>
      </c>
      <c r="AF367" s="144">
        <v>0</v>
      </c>
      <c r="AG367" s="144">
        <v>0</v>
      </c>
      <c r="AH367" s="144">
        <v>100</v>
      </c>
      <c r="AI367" s="144">
        <v>100</v>
      </c>
      <c r="AJ367" s="144">
        <v>114</v>
      </c>
      <c r="AK367" s="144">
        <v>104</v>
      </c>
      <c r="AL367" s="144">
        <v>152</v>
      </c>
      <c r="AM367" s="144">
        <v>214</v>
      </c>
      <c r="AN367" s="144">
        <v>278</v>
      </c>
      <c r="AO367" s="144">
        <v>392</v>
      </c>
      <c r="AP367" s="144">
        <v>429</v>
      </c>
      <c r="AQ367" s="144">
        <v>308</v>
      </c>
      <c r="AR367" s="144">
        <v>343</v>
      </c>
      <c r="AS367" s="144"/>
      <c r="AT367" s="144"/>
      <c r="AU367" s="144"/>
      <c r="AV367" s="144"/>
      <c r="AW367" s="144"/>
      <c r="AX367" s="144"/>
      <c r="AY367" s="144"/>
      <c r="AZ367" s="144"/>
      <c r="BA367" s="144"/>
      <c r="BB367" s="144"/>
      <c r="BC367" s="144"/>
      <c r="BD367" s="144"/>
      <c r="BE367" s="144"/>
      <c r="BF367" s="144"/>
    </row>
    <row r="368" spans="1:58" hidden="1">
      <c r="A368" s="143" t="s">
        <v>916</v>
      </c>
      <c r="B368" s="143" t="s">
        <v>932</v>
      </c>
      <c r="C368" s="144">
        <v>690</v>
      </c>
      <c r="D368" s="144">
        <v>694</v>
      </c>
      <c r="E368" s="144">
        <v>637</v>
      </c>
      <c r="F368" s="144">
        <v>644</v>
      </c>
      <c r="G368" s="144">
        <v>647</v>
      </c>
      <c r="H368" s="144">
        <v>649</v>
      </c>
      <c r="I368" s="144">
        <v>695</v>
      </c>
      <c r="J368" s="144">
        <v>670</v>
      </c>
      <c r="K368" s="144">
        <v>675</v>
      </c>
      <c r="L368" s="144">
        <v>729</v>
      </c>
      <c r="M368" s="144">
        <v>669</v>
      </c>
      <c r="N368" s="144">
        <v>805</v>
      </c>
      <c r="O368" s="144">
        <v>789</v>
      </c>
      <c r="P368" s="144">
        <v>805</v>
      </c>
      <c r="Q368" s="145">
        <v>40.200000000000003</v>
      </c>
      <c r="R368" s="145">
        <v>46.24</v>
      </c>
      <c r="S368" s="145">
        <v>40.369999999999997</v>
      </c>
      <c r="T368" s="145">
        <v>30.71</v>
      </c>
      <c r="U368" s="145">
        <v>37.64</v>
      </c>
      <c r="V368" s="145">
        <v>36.25</v>
      </c>
      <c r="W368" s="145">
        <v>29.71</v>
      </c>
      <c r="X368" s="145">
        <v>43.56</v>
      </c>
      <c r="Y368" s="145">
        <v>45.31</v>
      </c>
      <c r="Z368" s="145">
        <v>40.43</v>
      </c>
      <c r="AA368" s="145">
        <v>43.49</v>
      </c>
      <c r="AB368" s="145">
        <v>32.67</v>
      </c>
      <c r="AC368" s="145">
        <v>39.15</v>
      </c>
      <c r="AD368" s="145">
        <v>36.79</v>
      </c>
      <c r="AE368" s="144">
        <v>27741</v>
      </c>
      <c r="AF368" s="144">
        <v>32089</v>
      </c>
      <c r="AG368" s="144">
        <v>25715</v>
      </c>
      <c r="AH368" s="144">
        <v>19777</v>
      </c>
      <c r="AI368" s="144">
        <v>24353</v>
      </c>
      <c r="AJ368" s="144">
        <v>23525</v>
      </c>
      <c r="AK368" s="144">
        <v>20645</v>
      </c>
      <c r="AL368" s="144">
        <v>29182</v>
      </c>
      <c r="AM368" s="144">
        <v>30582</v>
      </c>
      <c r="AN368" s="144">
        <v>29474</v>
      </c>
      <c r="AO368" s="144">
        <v>29093</v>
      </c>
      <c r="AP368" s="144">
        <v>26302</v>
      </c>
      <c r="AQ368" s="144">
        <v>30887</v>
      </c>
      <c r="AR368" s="144">
        <v>29619</v>
      </c>
      <c r="AS368" s="144"/>
      <c r="AT368" s="144"/>
      <c r="AU368" s="144"/>
      <c r="AV368" s="144"/>
      <c r="AW368" s="144"/>
      <c r="AX368" s="144"/>
      <c r="AY368" s="144"/>
      <c r="AZ368" s="144"/>
      <c r="BA368" s="144"/>
      <c r="BB368" s="144"/>
      <c r="BC368" s="144"/>
      <c r="BD368" s="144"/>
      <c r="BE368" s="144"/>
      <c r="BF368" s="144"/>
    </row>
    <row r="369" spans="1:58" hidden="1">
      <c r="A369" s="143" t="s">
        <v>916</v>
      </c>
      <c r="B369" s="143" t="s">
        <v>933</v>
      </c>
      <c r="C369" s="144">
        <v>29</v>
      </c>
      <c r="D369" s="144">
        <v>30</v>
      </c>
      <c r="E369" s="144">
        <v>29</v>
      </c>
      <c r="F369" s="144">
        <v>28</v>
      </c>
      <c r="G369" s="144">
        <v>29</v>
      </c>
      <c r="H369" s="144">
        <v>29</v>
      </c>
      <c r="I369" s="144">
        <v>30</v>
      </c>
      <c r="J369" s="144">
        <v>30</v>
      </c>
      <c r="K369" s="144">
        <v>29</v>
      </c>
      <c r="L369" s="144">
        <v>28</v>
      </c>
      <c r="M369" s="144">
        <v>30</v>
      </c>
      <c r="N369" s="144">
        <v>40</v>
      </c>
      <c r="O369" s="144">
        <v>38</v>
      </c>
      <c r="P369" s="144">
        <v>38</v>
      </c>
      <c r="Q369" s="145">
        <v>317.38</v>
      </c>
      <c r="R369" s="145">
        <v>307.60000000000002</v>
      </c>
      <c r="S369" s="145">
        <v>294.66000000000003</v>
      </c>
      <c r="T369" s="145">
        <v>308.18</v>
      </c>
      <c r="U369" s="145">
        <v>316.17</v>
      </c>
      <c r="V369" s="145">
        <v>314.69</v>
      </c>
      <c r="W369" s="145">
        <v>292.83</v>
      </c>
      <c r="X369" s="145">
        <v>295.77</v>
      </c>
      <c r="Y369" s="145">
        <v>324.10000000000002</v>
      </c>
      <c r="Z369" s="145">
        <v>309.04000000000002</v>
      </c>
      <c r="AA369" s="145">
        <v>327</v>
      </c>
      <c r="AB369" s="145">
        <v>315</v>
      </c>
      <c r="AC369" s="145">
        <v>306.39</v>
      </c>
      <c r="AD369" s="145">
        <v>314.83999999999997</v>
      </c>
      <c r="AE369" s="144">
        <v>9204</v>
      </c>
      <c r="AF369" s="144">
        <v>9228</v>
      </c>
      <c r="AG369" s="144">
        <v>8545</v>
      </c>
      <c r="AH369" s="144">
        <v>8629</v>
      </c>
      <c r="AI369" s="144">
        <v>9169</v>
      </c>
      <c r="AJ369" s="144">
        <v>9126</v>
      </c>
      <c r="AK369" s="144">
        <v>8785</v>
      </c>
      <c r="AL369" s="144">
        <v>8873</v>
      </c>
      <c r="AM369" s="144">
        <v>9399</v>
      </c>
      <c r="AN369" s="144">
        <v>8653</v>
      </c>
      <c r="AO369" s="144">
        <v>9810</v>
      </c>
      <c r="AP369" s="144">
        <v>12600</v>
      </c>
      <c r="AQ369" s="144">
        <v>11643</v>
      </c>
      <c r="AR369" s="144">
        <v>11964</v>
      </c>
      <c r="AS369" s="144"/>
      <c r="AT369" s="144"/>
      <c r="AU369" s="144"/>
      <c r="AV369" s="144"/>
      <c r="AW369" s="144"/>
      <c r="AX369" s="144"/>
      <c r="AY369" s="144"/>
      <c r="AZ369" s="144"/>
      <c r="BA369" s="144"/>
      <c r="BB369" s="144"/>
      <c r="BC369" s="144"/>
      <c r="BD369" s="144"/>
      <c r="BE369" s="144"/>
      <c r="BF369" s="144"/>
    </row>
    <row r="370" spans="1:58" hidden="1">
      <c r="A370" s="143" t="s">
        <v>916</v>
      </c>
      <c r="B370" s="143" t="s">
        <v>934</v>
      </c>
      <c r="C370" s="144">
        <v>47</v>
      </c>
      <c r="D370" s="144">
        <v>46</v>
      </c>
      <c r="E370" s="144">
        <v>47</v>
      </c>
      <c r="F370" s="144">
        <v>46</v>
      </c>
      <c r="G370" s="144">
        <v>46</v>
      </c>
      <c r="H370" s="144">
        <v>49</v>
      </c>
      <c r="I370" s="144">
        <v>49</v>
      </c>
      <c r="J370" s="144">
        <v>49</v>
      </c>
      <c r="K370" s="144">
        <v>52</v>
      </c>
      <c r="L370" s="144">
        <v>51</v>
      </c>
      <c r="M370" s="144">
        <v>54</v>
      </c>
      <c r="N370" s="144">
        <v>52</v>
      </c>
      <c r="O370" s="144">
        <v>52</v>
      </c>
      <c r="P370" s="144">
        <v>51</v>
      </c>
      <c r="Q370" s="145">
        <v>296</v>
      </c>
      <c r="R370" s="145">
        <v>316.17</v>
      </c>
      <c r="S370" s="145">
        <v>291.79000000000002</v>
      </c>
      <c r="T370" s="145">
        <v>177.28</v>
      </c>
      <c r="U370" s="145">
        <v>189.59</v>
      </c>
      <c r="V370" s="145">
        <v>183.35</v>
      </c>
      <c r="W370" s="145">
        <v>186.61</v>
      </c>
      <c r="X370" s="145">
        <v>174.18</v>
      </c>
      <c r="Y370" s="145">
        <v>169.52</v>
      </c>
      <c r="Z370" s="145">
        <v>157.57</v>
      </c>
      <c r="AA370" s="145">
        <v>152</v>
      </c>
      <c r="AB370" s="145">
        <v>167.17</v>
      </c>
      <c r="AC370" s="145">
        <v>158.47999999999999</v>
      </c>
      <c r="AD370" s="145">
        <v>137.57</v>
      </c>
      <c r="AE370" s="144">
        <v>13912</v>
      </c>
      <c r="AF370" s="144">
        <v>14544</v>
      </c>
      <c r="AG370" s="144">
        <v>13714</v>
      </c>
      <c r="AH370" s="144">
        <v>8155</v>
      </c>
      <c r="AI370" s="144">
        <v>8721</v>
      </c>
      <c r="AJ370" s="144">
        <v>8984</v>
      </c>
      <c r="AK370" s="144">
        <v>9144</v>
      </c>
      <c r="AL370" s="144">
        <v>8535</v>
      </c>
      <c r="AM370" s="144">
        <v>8815</v>
      </c>
      <c r="AN370" s="144">
        <v>8036</v>
      </c>
      <c r="AO370" s="144">
        <v>8208</v>
      </c>
      <c r="AP370" s="144">
        <v>8693</v>
      </c>
      <c r="AQ370" s="144">
        <v>8241</v>
      </c>
      <c r="AR370" s="144">
        <v>7016</v>
      </c>
      <c r="AS370" s="144"/>
      <c r="AT370" s="144"/>
      <c r="AU370" s="144"/>
      <c r="AV370" s="144"/>
      <c r="AW370" s="144"/>
      <c r="AX370" s="144"/>
      <c r="AY370" s="144"/>
      <c r="AZ370" s="144"/>
      <c r="BA370" s="144"/>
      <c r="BB370" s="144"/>
      <c r="BC370" s="144"/>
      <c r="BD370" s="144"/>
      <c r="BE370" s="144"/>
      <c r="BF370" s="144"/>
    </row>
    <row r="371" spans="1:58" hidden="1">
      <c r="A371" s="143" t="s">
        <v>916</v>
      </c>
      <c r="B371" s="143" t="s">
        <v>935</v>
      </c>
      <c r="C371" s="144">
        <v>12</v>
      </c>
      <c r="D371" s="144">
        <v>17</v>
      </c>
      <c r="E371" s="144">
        <v>20</v>
      </c>
      <c r="F371" s="144">
        <v>27</v>
      </c>
      <c r="G371" s="144">
        <v>31</v>
      </c>
      <c r="H371" s="144">
        <v>37</v>
      </c>
      <c r="I371" s="144">
        <v>41</v>
      </c>
      <c r="J371" s="144">
        <v>46</v>
      </c>
      <c r="K371" s="144">
        <v>52</v>
      </c>
      <c r="L371" s="144">
        <v>57</v>
      </c>
      <c r="M371" s="144">
        <v>64</v>
      </c>
      <c r="N371" s="144">
        <v>51</v>
      </c>
      <c r="O371" s="144">
        <v>53</v>
      </c>
      <c r="P371" s="144">
        <v>51</v>
      </c>
      <c r="Q371" s="145">
        <v>83.25</v>
      </c>
      <c r="R371" s="145">
        <v>83.47</v>
      </c>
      <c r="S371" s="145">
        <v>103.3</v>
      </c>
      <c r="T371" s="145">
        <v>96.93</v>
      </c>
      <c r="U371" s="145">
        <v>82.65</v>
      </c>
      <c r="V371" s="145">
        <v>80.73</v>
      </c>
      <c r="W371" s="145">
        <v>114.2</v>
      </c>
      <c r="X371" s="145">
        <v>102.43</v>
      </c>
      <c r="Y371" s="145">
        <v>98.35</v>
      </c>
      <c r="Z371" s="145">
        <v>95.21</v>
      </c>
      <c r="AA371" s="145">
        <v>92</v>
      </c>
      <c r="AB371" s="145">
        <v>111.73</v>
      </c>
      <c r="AC371" s="145">
        <v>100.98</v>
      </c>
      <c r="AD371" s="145">
        <v>94.82</v>
      </c>
      <c r="AE371" s="144">
        <v>999</v>
      </c>
      <c r="AF371" s="144">
        <v>1419</v>
      </c>
      <c r="AG371" s="144">
        <v>2066</v>
      </c>
      <c r="AH371" s="144">
        <v>2617</v>
      </c>
      <c r="AI371" s="144">
        <v>2562</v>
      </c>
      <c r="AJ371" s="144">
        <v>2987</v>
      </c>
      <c r="AK371" s="144">
        <v>4682</v>
      </c>
      <c r="AL371" s="144">
        <v>4712</v>
      </c>
      <c r="AM371" s="144">
        <v>5114</v>
      </c>
      <c r="AN371" s="144">
        <v>5427</v>
      </c>
      <c r="AO371" s="144">
        <v>5888</v>
      </c>
      <c r="AP371" s="144">
        <v>5698</v>
      </c>
      <c r="AQ371" s="144">
        <v>5352</v>
      </c>
      <c r="AR371" s="144">
        <v>4836</v>
      </c>
      <c r="AS371" s="144"/>
      <c r="AT371" s="144"/>
      <c r="AU371" s="144"/>
      <c r="AV371" s="144"/>
      <c r="AW371" s="144"/>
      <c r="AX371" s="144"/>
      <c r="AY371" s="144"/>
      <c r="AZ371" s="144"/>
      <c r="BA371" s="144"/>
      <c r="BB371" s="144"/>
      <c r="BC371" s="144"/>
      <c r="BD371" s="144"/>
      <c r="BE371" s="144"/>
      <c r="BF371" s="144"/>
    </row>
    <row r="372" spans="1:58" hidden="1">
      <c r="A372" s="143" t="s">
        <v>916</v>
      </c>
      <c r="B372" s="143" t="s">
        <v>936</v>
      </c>
      <c r="C372" s="144">
        <v>16</v>
      </c>
      <c r="D372" s="144">
        <v>16</v>
      </c>
      <c r="E372" s="144">
        <v>17</v>
      </c>
      <c r="F372" s="144">
        <v>17</v>
      </c>
      <c r="G372" s="144">
        <v>17</v>
      </c>
      <c r="H372" s="144">
        <v>18</v>
      </c>
      <c r="I372" s="144">
        <v>18</v>
      </c>
      <c r="J372" s="144">
        <v>18</v>
      </c>
      <c r="K372" s="144">
        <v>18</v>
      </c>
      <c r="L372" s="144">
        <v>19</v>
      </c>
      <c r="M372" s="144">
        <v>23</v>
      </c>
      <c r="N372" s="144">
        <v>21</v>
      </c>
      <c r="O372" s="144">
        <v>21</v>
      </c>
      <c r="P372" s="144">
        <v>23</v>
      </c>
      <c r="Q372" s="145">
        <v>134.25</v>
      </c>
      <c r="R372" s="145">
        <v>88.5</v>
      </c>
      <c r="S372" s="145">
        <v>85.29</v>
      </c>
      <c r="T372" s="145">
        <v>83.12</v>
      </c>
      <c r="U372" s="145">
        <v>83.12</v>
      </c>
      <c r="V372" s="145">
        <v>77.83</v>
      </c>
      <c r="W372" s="145">
        <v>77.83</v>
      </c>
      <c r="X372" s="145">
        <v>85.72</v>
      </c>
      <c r="Y372" s="145">
        <v>84.17</v>
      </c>
      <c r="Z372" s="145">
        <v>78.680000000000007</v>
      </c>
      <c r="AA372" s="145">
        <v>180</v>
      </c>
      <c r="AB372" s="145">
        <v>164.71</v>
      </c>
      <c r="AC372" s="145">
        <v>164.71</v>
      </c>
      <c r="AD372" s="145">
        <v>177.78</v>
      </c>
      <c r="AE372" s="144">
        <v>2148</v>
      </c>
      <c r="AF372" s="144">
        <v>1416</v>
      </c>
      <c r="AG372" s="144">
        <v>1450</v>
      </c>
      <c r="AH372" s="144">
        <v>1413</v>
      </c>
      <c r="AI372" s="144">
        <v>1413</v>
      </c>
      <c r="AJ372" s="144">
        <v>1401</v>
      </c>
      <c r="AK372" s="144">
        <v>1401</v>
      </c>
      <c r="AL372" s="144">
        <v>1543</v>
      </c>
      <c r="AM372" s="144">
        <v>1515</v>
      </c>
      <c r="AN372" s="144">
        <v>1495</v>
      </c>
      <c r="AO372" s="144">
        <v>4140</v>
      </c>
      <c r="AP372" s="144">
        <v>3459</v>
      </c>
      <c r="AQ372" s="144">
        <v>3459</v>
      </c>
      <c r="AR372" s="144">
        <v>4089</v>
      </c>
      <c r="AS372" s="144"/>
      <c r="AT372" s="144"/>
      <c r="AU372" s="144"/>
      <c r="AV372" s="144"/>
      <c r="AW372" s="144"/>
      <c r="AX372" s="144"/>
      <c r="AY372" s="144"/>
      <c r="AZ372" s="144"/>
      <c r="BA372" s="144"/>
      <c r="BB372" s="144"/>
      <c r="BC372" s="144"/>
      <c r="BD372" s="144"/>
      <c r="BE372" s="144"/>
      <c r="BF372" s="144"/>
    </row>
    <row r="373" spans="1:58" hidden="1">
      <c r="A373" s="143" t="s">
        <v>916</v>
      </c>
      <c r="B373" s="143" t="s">
        <v>937</v>
      </c>
      <c r="C373" s="144">
        <v>781</v>
      </c>
      <c r="D373" s="144">
        <v>832</v>
      </c>
      <c r="E373" s="144">
        <v>802</v>
      </c>
      <c r="F373" s="144">
        <v>784</v>
      </c>
      <c r="G373" s="144">
        <v>659</v>
      </c>
      <c r="H373" s="144">
        <v>676</v>
      </c>
      <c r="I373" s="144">
        <v>684</v>
      </c>
      <c r="J373" s="144">
        <v>687</v>
      </c>
      <c r="K373" s="144">
        <v>630</v>
      </c>
      <c r="L373" s="144">
        <v>656</v>
      </c>
      <c r="M373" s="144">
        <v>645</v>
      </c>
      <c r="N373" s="144">
        <v>638</v>
      </c>
      <c r="O373" s="144">
        <v>573</v>
      </c>
      <c r="P373" s="144">
        <v>671</v>
      </c>
      <c r="Q373" s="145">
        <v>734.29</v>
      </c>
      <c r="R373" s="145">
        <v>820.75</v>
      </c>
      <c r="S373" s="145">
        <v>818.18</v>
      </c>
      <c r="T373" s="145">
        <v>637.09</v>
      </c>
      <c r="U373" s="145">
        <v>837.92</v>
      </c>
      <c r="V373" s="145">
        <v>651.95000000000005</v>
      </c>
      <c r="W373" s="145">
        <v>688.87</v>
      </c>
      <c r="X373" s="145">
        <v>793.05</v>
      </c>
      <c r="Y373" s="145">
        <v>628.59</v>
      </c>
      <c r="Z373" s="145">
        <v>716.73</v>
      </c>
      <c r="AA373" s="145">
        <v>742.55</v>
      </c>
      <c r="AB373" s="145">
        <v>841.06</v>
      </c>
      <c r="AC373" s="145">
        <v>696.71</v>
      </c>
      <c r="AD373" s="145">
        <v>660.27</v>
      </c>
      <c r="AE373" s="144">
        <v>573477</v>
      </c>
      <c r="AF373" s="144">
        <v>682863</v>
      </c>
      <c r="AG373" s="144">
        <v>656180</v>
      </c>
      <c r="AH373" s="144">
        <v>499477</v>
      </c>
      <c r="AI373" s="144">
        <v>552187</v>
      </c>
      <c r="AJ373" s="144">
        <v>440716</v>
      </c>
      <c r="AK373" s="144">
        <v>471184</v>
      </c>
      <c r="AL373" s="144">
        <v>544828</v>
      </c>
      <c r="AM373" s="144">
        <v>396013</v>
      </c>
      <c r="AN373" s="144">
        <v>470176</v>
      </c>
      <c r="AO373" s="144">
        <v>478942</v>
      </c>
      <c r="AP373" s="144">
        <v>536598</v>
      </c>
      <c r="AQ373" s="144">
        <v>399217</v>
      </c>
      <c r="AR373" s="144">
        <v>443040</v>
      </c>
      <c r="AS373" s="144"/>
      <c r="AT373" s="144"/>
      <c r="AU373" s="144"/>
      <c r="AV373" s="144"/>
      <c r="AW373" s="144"/>
      <c r="AX373" s="144"/>
      <c r="AY373" s="144"/>
      <c r="AZ373" s="144"/>
      <c r="BA373" s="144"/>
      <c r="BB373" s="144"/>
      <c r="BC373" s="144"/>
      <c r="BD373" s="144"/>
      <c r="BE373" s="144"/>
      <c r="BF373" s="144"/>
    </row>
    <row r="374" spans="1:58" hidden="1">
      <c r="A374" s="143" t="s">
        <v>916</v>
      </c>
      <c r="B374" s="143" t="s">
        <v>938</v>
      </c>
      <c r="C374" s="144">
        <v>169</v>
      </c>
      <c r="D374" s="144">
        <v>180</v>
      </c>
      <c r="E374" s="144">
        <v>189</v>
      </c>
      <c r="F374" s="144">
        <v>200</v>
      </c>
      <c r="G374" s="144">
        <v>209</v>
      </c>
      <c r="H374" s="144">
        <v>222</v>
      </c>
      <c r="I374" s="144">
        <v>231</v>
      </c>
      <c r="J374" s="144">
        <v>244</v>
      </c>
      <c r="K374" s="144">
        <v>254</v>
      </c>
      <c r="L374" s="144">
        <v>268</v>
      </c>
      <c r="M374" s="144">
        <v>278</v>
      </c>
      <c r="N374" s="144">
        <v>269</v>
      </c>
      <c r="O374" s="144">
        <v>234</v>
      </c>
      <c r="P374" s="144">
        <v>237</v>
      </c>
      <c r="Q374" s="145">
        <v>480.46</v>
      </c>
      <c r="R374" s="145">
        <v>485.99</v>
      </c>
      <c r="S374" s="145">
        <v>583.13</v>
      </c>
      <c r="T374" s="145">
        <v>501.82</v>
      </c>
      <c r="U374" s="145">
        <v>600.77</v>
      </c>
      <c r="V374" s="145">
        <v>524.32000000000005</v>
      </c>
      <c r="W374" s="145">
        <v>597.53</v>
      </c>
      <c r="X374" s="145">
        <v>560.48</v>
      </c>
      <c r="Y374" s="145">
        <v>476.03</v>
      </c>
      <c r="Z374" s="145">
        <v>528.02</v>
      </c>
      <c r="AA374" s="145">
        <v>559.82000000000005</v>
      </c>
      <c r="AB374" s="145">
        <v>584.9</v>
      </c>
      <c r="AC374" s="145">
        <v>482</v>
      </c>
      <c r="AD374" s="145">
        <v>479.58</v>
      </c>
      <c r="AE374" s="144">
        <v>81197</v>
      </c>
      <c r="AF374" s="144">
        <v>87478</v>
      </c>
      <c r="AG374" s="144">
        <v>110211</v>
      </c>
      <c r="AH374" s="144">
        <v>100364</v>
      </c>
      <c r="AI374" s="144">
        <v>125560</v>
      </c>
      <c r="AJ374" s="144">
        <v>116399</v>
      </c>
      <c r="AK374" s="144">
        <v>138030</v>
      </c>
      <c r="AL374" s="144">
        <v>136758</v>
      </c>
      <c r="AM374" s="144">
        <v>120912</v>
      </c>
      <c r="AN374" s="144">
        <v>141509</v>
      </c>
      <c r="AO374" s="144">
        <v>155630</v>
      </c>
      <c r="AP374" s="144">
        <v>157339</v>
      </c>
      <c r="AQ374" s="144">
        <v>112787</v>
      </c>
      <c r="AR374" s="144">
        <v>113660</v>
      </c>
      <c r="AS374" s="144"/>
      <c r="AT374" s="144"/>
      <c r="AU374" s="144"/>
      <c r="AV374" s="144"/>
      <c r="AW374" s="144"/>
      <c r="AX374" s="144"/>
      <c r="AY374" s="144"/>
      <c r="AZ374" s="144"/>
      <c r="BA374" s="144"/>
      <c r="BB374" s="144"/>
      <c r="BC374" s="144"/>
      <c r="BD374" s="144"/>
      <c r="BE374" s="144"/>
      <c r="BF374" s="144"/>
    </row>
    <row r="375" spans="1:58" hidden="1">
      <c r="A375" s="143" t="s">
        <v>916</v>
      </c>
      <c r="B375" s="143" t="s">
        <v>939</v>
      </c>
      <c r="C375" s="144">
        <v>335</v>
      </c>
      <c r="D375" s="144">
        <v>339</v>
      </c>
      <c r="E375" s="144">
        <v>349</v>
      </c>
      <c r="F375" s="144">
        <v>331</v>
      </c>
      <c r="G375" s="144">
        <v>300</v>
      </c>
      <c r="H375" s="144">
        <v>301</v>
      </c>
      <c r="I375" s="144">
        <v>299</v>
      </c>
      <c r="J375" s="144">
        <v>302</v>
      </c>
      <c r="K375" s="144">
        <v>296</v>
      </c>
      <c r="L375" s="144">
        <v>299</v>
      </c>
      <c r="M375" s="144">
        <v>303</v>
      </c>
      <c r="N375" s="144">
        <v>315</v>
      </c>
      <c r="O375" s="144">
        <v>275</v>
      </c>
      <c r="P375" s="144">
        <v>296</v>
      </c>
      <c r="Q375" s="145">
        <v>399.76</v>
      </c>
      <c r="R375" s="145">
        <v>340.39</v>
      </c>
      <c r="S375" s="145">
        <v>336.29</v>
      </c>
      <c r="T375" s="145">
        <v>339.36</v>
      </c>
      <c r="U375" s="145">
        <v>339.26</v>
      </c>
      <c r="V375" s="145">
        <v>340.53</v>
      </c>
      <c r="W375" s="145">
        <v>317.39999999999998</v>
      </c>
      <c r="X375" s="145">
        <v>407.94</v>
      </c>
      <c r="Y375" s="145">
        <v>397.46</v>
      </c>
      <c r="Z375" s="145">
        <v>350.82</v>
      </c>
      <c r="AA375" s="145">
        <v>294</v>
      </c>
      <c r="AB375" s="145">
        <v>296.77999999999997</v>
      </c>
      <c r="AC375" s="145">
        <v>274.64</v>
      </c>
      <c r="AD375" s="145">
        <v>234.39</v>
      </c>
      <c r="AE375" s="144">
        <v>133919</v>
      </c>
      <c r="AF375" s="144">
        <v>115393</v>
      </c>
      <c r="AG375" s="144">
        <v>117366</v>
      </c>
      <c r="AH375" s="144">
        <v>112327</v>
      </c>
      <c r="AI375" s="144">
        <v>101778</v>
      </c>
      <c r="AJ375" s="144">
        <v>102501</v>
      </c>
      <c r="AK375" s="144">
        <v>94902</v>
      </c>
      <c r="AL375" s="144">
        <v>123199</v>
      </c>
      <c r="AM375" s="144">
        <v>117648</v>
      </c>
      <c r="AN375" s="144">
        <v>104895</v>
      </c>
      <c r="AO375" s="144">
        <v>89082</v>
      </c>
      <c r="AP375" s="144">
        <v>93487</v>
      </c>
      <c r="AQ375" s="144">
        <v>75526</v>
      </c>
      <c r="AR375" s="144">
        <v>69379</v>
      </c>
      <c r="AS375" s="144"/>
      <c r="AT375" s="144"/>
      <c r="AU375" s="144"/>
      <c r="AV375" s="144"/>
      <c r="AW375" s="144"/>
      <c r="AX375" s="144"/>
      <c r="AY375" s="144"/>
      <c r="AZ375" s="144"/>
      <c r="BA375" s="144"/>
      <c r="BB375" s="144"/>
      <c r="BC375" s="144"/>
      <c r="BD375" s="144"/>
      <c r="BE375" s="144"/>
      <c r="BF375" s="144"/>
    </row>
    <row r="376" spans="1:58" hidden="1">
      <c r="A376" s="143" t="s">
        <v>916</v>
      </c>
      <c r="B376" s="143" t="s">
        <v>940</v>
      </c>
      <c r="C376" s="144">
        <v>0</v>
      </c>
      <c r="D376" s="144">
        <v>0</v>
      </c>
      <c r="E376" s="144">
        <v>0</v>
      </c>
      <c r="F376" s="144">
        <v>0</v>
      </c>
      <c r="G376" s="144">
        <v>0</v>
      </c>
      <c r="H376" s="144">
        <v>0</v>
      </c>
      <c r="I376" s="144">
        <v>0</v>
      </c>
      <c r="J376" s="144">
        <v>0</v>
      </c>
      <c r="K376" s="144">
        <v>0</v>
      </c>
      <c r="L376" s="144">
        <v>0</v>
      </c>
      <c r="M376" s="144">
        <v>0</v>
      </c>
      <c r="N376" s="144">
        <v>0</v>
      </c>
      <c r="O376" s="144">
        <v>0</v>
      </c>
      <c r="P376" s="144">
        <v>0</v>
      </c>
      <c r="Q376" s="145"/>
      <c r="R376" s="145"/>
      <c r="S376" s="145"/>
      <c r="T376" s="145"/>
      <c r="U376" s="145"/>
      <c r="V376" s="145"/>
      <c r="W376" s="145"/>
      <c r="X376" s="145"/>
      <c r="Y376" s="145"/>
      <c r="Z376" s="145"/>
      <c r="AA376" s="145"/>
      <c r="AB376" s="145"/>
      <c r="AC376" s="145"/>
      <c r="AD376" s="145"/>
      <c r="AE376" s="144">
        <v>302050</v>
      </c>
      <c r="AF376" s="144">
        <v>274415</v>
      </c>
      <c r="AG376" s="144">
        <v>246780</v>
      </c>
      <c r="AH376" s="144">
        <v>219145</v>
      </c>
      <c r="AI376" s="144">
        <v>191510</v>
      </c>
      <c r="AJ376" s="144">
        <v>163875</v>
      </c>
      <c r="AK376" s="144">
        <v>136240</v>
      </c>
      <c r="AL376" s="144">
        <v>108605</v>
      </c>
      <c r="AM376" s="144">
        <v>80970</v>
      </c>
      <c r="AN376" s="144">
        <v>53335</v>
      </c>
      <c r="AO376" s="144">
        <v>25700</v>
      </c>
      <c r="AP376" s="144">
        <v>23643</v>
      </c>
      <c r="AQ376" s="144">
        <v>18280</v>
      </c>
      <c r="AR376" s="144">
        <v>16132</v>
      </c>
      <c r="AS376" s="144"/>
      <c r="AT376" s="144"/>
      <c r="AU376" s="144"/>
      <c r="AV376" s="144"/>
      <c r="AW376" s="144"/>
      <c r="AX376" s="144"/>
      <c r="AY376" s="144"/>
      <c r="AZ376" s="144"/>
      <c r="BA376" s="144"/>
      <c r="BB376" s="144"/>
      <c r="BC376" s="144"/>
      <c r="BD376" s="144"/>
      <c r="BE376" s="144"/>
      <c r="BF376" s="144"/>
    </row>
    <row r="377" spans="1:58" hidden="1">
      <c r="A377" s="143" t="s">
        <v>916</v>
      </c>
      <c r="B377" s="143" t="s">
        <v>941</v>
      </c>
      <c r="C377" s="144">
        <v>114</v>
      </c>
      <c r="D377" s="144">
        <v>148</v>
      </c>
      <c r="E377" s="144">
        <v>123</v>
      </c>
      <c r="F377" s="144">
        <v>144</v>
      </c>
      <c r="G377" s="144">
        <v>131</v>
      </c>
      <c r="H377" s="144">
        <v>111</v>
      </c>
      <c r="I377" s="144">
        <v>104</v>
      </c>
      <c r="J377" s="144">
        <v>107</v>
      </c>
      <c r="K377" s="144">
        <v>101</v>
      </c>
      <c r="L377" s="144">
        <v>103</v>
      </c>
      <c r="M377" s="144">
        <v>85</v>
      </c>
      <c r="N377" s="144">
        <v>111</v>
      </c>
      <c r="O377" s="144">
        <v>108</v>
      </c>
      <c r="P377" s="144">
        <v>86</v>
      </c>
      <c r="Q377" s="145">
        <v>138.11000000000001</v>
      </c>
      <c r="R377" s="145">
        <v>141.12</v>
      </c>
      <c r="S377" s="145">
        <v>145.61000000000001</v>
      </c>
      <c r="T377" s="145">
        <v>146.94999999999999</v>
      </c>
      <c r="U377" s="145">
        <v>152.77000000000001</v>
      </c>
      <c r="V377" s="145">
        <v>150.56</v>
      </c>
      <c r="W377" s="145">
        <v>161.68</v>
      </c>
      <c r="X377" s="145">
        <v>160.35</v>
      </c>
      <c r="Y377" s="145">
        <v>155.05000000000001</v>
      </c>
      <c r="Z377" s="145">
        <v>158.57</v>
      </c>
      <c r="AA377" s="145">
        <v>180</v>
      </c>
      <c r="AB377" s="145">
        <v>194.04</v>
      </c>
      <c r="AC377" s="145">
        <v>182.51</v>
      </c>
      <c r="AD377" s="145">
        <v>170.81</v>
      </c>
      <c r="AE377" s="144">
        <v>15744</v>
      </c>
      <c r="AF377" s="144">
        <v>20886</v>
      </c>
      <c r="AG377" s="144">
        <v>17910</v>
      </c>
      <c r="AH377" s="144">
        <v>21161</v>
      </c>
      <c r="AI377" s="144">
        <v>20013</v>
      </c>
      <c r="AJ377" s="144">
        <v>16712</v>
      </c>
      <c r="AK377" s="144">
        <v>16815</v>
      </c>
      <c r="AL377" s="144">
        <v>17157</v>
      </c>
      <c r="AM377" s="144">
        <v>15660</v>
      </c>
      <c r="AN377" s="144">
        <v>16333</v>
      </c>
      <c r="AO377" s="144">
        <v>15300</v>
      </c>
      <c r="AP377" s="144">
        <v>21538</v>
      </c>
      <c r="AQ377" s="144">
        <v>19711</v>
      </c>
      <c r="AR377" s="144">
        <v>14690</v>
      </c>
      <c r="AS377" s="144"/>
      <c r="AT377" s="144"/>
      <c r="AU377" s="144"/>
      <c r="AV377" s="144"/>
      <c r="AW377" s="144"/>
      <c r="AX377" s="144"/>
      <c r="AY377" s="144"/>
      <c r="AZ377" s="144"/>
      <c r="BA377" s="144"/>
      <c r="BB377" s="144"/>
      <c r="BC377" s="144"/>
      <c r="BD377" s="144"/>
      <c r="BE377" s="144"/>
      <c r="BF377" s="144"/>
    </row>
    <row r="378" spans="1:58" hidden="1">
      <c r="A378" s="143" t="s">
        <v>916</v>
      </c>
      <c r="B378" s="143" t="s">
        <v>942</v>
      </c>
      <c r="C378" s="144">
        <v>117</v>
      </c>
      <c r="D378" s="144">
        <v>122</v>
      </c>
      <c r="E378" s="144">
        <v>123</v>
      </c>
      <c r="F378" s="144">
        <v>130</v>
      </c>
      <c r="G378" s="144">
        <v>134</v>
      </c>
      <c r="H378" s="144">
        <v>139</v>
      </c>
      <c r="I378" s="144">
        <v>143</v>
      </c>
      <c r="J378" s="144">
        <v>149</v>
      </c>
      <c r="K378" s="144">
        <v>155</v>
      </c>
      <c r="L378" s="144">
        <v>165</v>
      </c>
      <c r="M378" s="144">
        <v>170</v>
      </c>
      <c r="N378" s="144">
        <v>179</v>
      </c>
      <c r="O378" s="144">
        <v>164</v>
      </c>
      <c r="P378" s="144">
        <v>164</v>
      </c>
      <c r="Q378" s="145">
        <v>280.73</v>
      </c>
      <c r="R378" s="145">
        <v>287.95</v>
      </c>
      <c r="S378" s="145">
        <v>275.33999999999997</v>
      </c>
      <c r="T378" s="145">
        <v>270.27999999999997</v>
      </c>
      <c r="U378" s="145">
        <v>279.86</v>
      </c>
      <c r="V378" s="145">
        <v>280.72000000000003</v>
      </c>
      <c r="W378" s="145">
        <v>268.35000000000002</v>
      </c>
      <c r="X378" s="145">
        <v>278.05</v>
      </c>
      <c r="Y378" s="145">
        <v>267.25</v>
      </c>
      <c r="Z378" s="145">
        <v>256.23</v>
      </c>
      <c r="AA378" s="145">
        <v>298</v>
      </c>
      <c r="AB378" s="145">
        <v>315.27999999999997</v>
      </c>
      <c r="AC378" s="145">
        <v>286.04000000000002</v>
      </c>
      <c r="AD378" s="145">
        <v>311.95999999999998</v>
      </c>
      <c r="AE378" s="144">
        <v>32845</v>
      </c>
      <c r="AF378" s="144">
        <v>35130</v>
      </c>
      <c r="AG378" s="144">
        <v>33867</v>
      </c>
      <c r="AH378" s="144">
        <v>35136</v>
      </c>
      <c r="AI378" s="144">
        <v>37501</v>
      </c>
      <c r="AJ378" s="144">
        <v>39020</v>
      </c>
      <c r="AK378" s="144">
        <v>38374</v>
      </c>
      <c r="AL378" s="144">
        <v>41429</v>
      </c>
      <c r="AM378" s="144">
        <v>41423</v>
      </c>
      <c r="AN378" s="144">
        <v>42278</v>
      </c>
      <c r="AO378" s="144">
        <v>50660</v>
      </c>
      <c r="AP378" s="144">
        <v>56435</v>
      </c>
      <c r="AQ378" s="144">
        <v>46911</v>
      </c>
      <c r="AR378" s="144">
        <v>51161</v>
      </c>
      <c r="AS378" s="144"/>
      <c r="AT378" s="144"/>
      <c r="AU378" s="144"/>
      <c r="AV378" s="144"/>
      <c r="AW378" s="144"/>
      <c r="AX378" s="144"/>
      <c r="AY378" s="144"/>
      <c r="AZ378" s="144"/>
      <c r="BA378" s="144"/>
      <c r="BB378" s="144"/>
      <c r="BC378" s="144"/>
      <c r="BD378" s="144"/>
      <c r="BE378" s="144"/>
      <c r="BF378" s="144"/>
    </row>
    <row r="379" spans="1:58" hidden="1">
      <c r="A379" s="143" t="s">
        <v>916</v>
      </c>
      <c r="B379" s="143" t="s">
        <v>943</v>
      </c>
      <c r="C379" s="144">
        <v>249</v>
      </c>
      <c r="D379" s="144">
        <v>251</v>
      </c>
      <c r="E379" s="144">
        <v>236</v>
      </c>
      <c r="F379" s="144">
        <v>235</v>
      </c>
      <c r="G379" s="144">
        <v>223</v>
      </c>
      <c r="H379" s="144">
        <v>226</v>
      </c>
      <c r="I379" s="144">
        <v>228</v>
      </c>
      <c r="J379" s="144">
        <v>223</v>
      </c>
      <c r="K379" s="144">
        <v>221</v>
      </c>
      <c r="L379" s="144">
        <v>221</v>
      </c>
      <c r="M379" s="144">
        <v>219</v>
      </c>
      <c r="N379" s="144">
        <v>205</v>
      </c>
      <c r="O379" s="144">
        <v>205</v>
      </c>
      <c r="P379" s="144">
        <v>204</v>
      </c>
      <c r="Q379" s="145">
        <v>199.5</v>
      </c>
      <c r="R379" s="145">
        <v>203.05</v>
      </c>
      <c r="S379" s="145">
        <v>231.99</v>
      </c>
      <c r="T379" s="145">
        <v>225.08</v>
      </c>
      <c r="U379" s="145">
        <v>228.36</v>
      </c>
      <c r="V379" s="145">
        <v>223.18</v>
      </c>
      <c r="W379" s="145">
        <v>223.06</v>
      </c>
      <c r="X379" s="145">
        <v>223.92</v>
      </c>
      <c r="Y379" s="145">
        <v>232.6</v>
      </c>
      <c r="Z379" s="145">
        <v>229.46</v>
      </c>
      <c r="AA379" s="145">
        <v>248</v>
      </c>
      <c r="AB379" s="145">
        <v>249.47</v>
      </c>
      <c r="AC379" s="145">
        <v>239.35</v>
      </c>
      <c r="AD379" s="145">
        <v>221.24</v>
      </c>
      <c r="AE379" s="144">
        <v>49676</v>
      </c>
      <c r="AF379" s="144">
        <v>50965</v>
      </c>
      <c r="AG379" s="144">
        <v>54750</v>
      </c>
      <c r="AH379" s="144">
        <v>52893</v>
      </c>
      <c r="AI379" s="144">
        <v>50924</v>
      </c>
      <c r="AJ379" s="144">
        <v>50439</v>
      </c>
      <c r="AK379" s="144">
        <v>50857</v>
      </c>
      <c r="AL379" s="144">
        <v>49934</v>
      </c>
      <c r="AM379" s="144">
        <v>51404</v>
      </c>
      <c r="AN379" s="144">
        <v>50711</v>
      </c>
      <c r="AO379" s="144">
        <v>54312</v>
      </c>
      <c r="AP379" s="144">
        <v>51141</v>
      </c>
      <c r="AQ379" s="144">
        <v>49066</v>
      </c>
      <c r="AR379" s="144">
        <v>45132</v>
      </c>
      <c r="AS379" s="144"/>
      <c r="AT379" s="144"/>
      <c r="AU379" s="144"/>
      <c r="AV379" s="144"/>
      <c r="AW379" s="144"/>
      <c r="AX379" s="144"/>
      <c r="AY379" s="144"/>
      <c r="AZ379" s="144"/>
      <c r="BA379" s="144"/>
      <c r="BB379" s="144"/>
      <c r="BC379" s="144"/>
      <c r="BD379" s="144"/>
      <c r="BE379" s="144"/>
      <c r="BF379" s="144"/>
    </row>
    <row r="380" spans="1:58" hidden="1">
      <c r="A380" s="143" t="s">
        <v>916</v>
      </c>
      <c r="B380" s="143" t="s">
        <v>944</v>
      </c>
      <c r="C380" s="144">
        <v>25</v>
      </c>
      <c r="D380" s="144">
        <v>24</v>
      </c>
      <c r="E380" s="144">
        <v>21</v>
      </c>
      <c r="F380" s="144">
        <v>22</v>
      </c>
      <c r="G380" s="144">
        <v>23</v>
      </c>
      <c r="H380" s="144">
        <v>24</v>
      </c>
      <c r="I380" s="144">
        <v>24</v>
      </c>
      <c r="J380" s="144">
        <v>25</v>
      </c>
      <c r="K380" s="144">
        <v>26</v>
      </c>
      <c r="L380" s="144">
        <v>26</v>
      </c>
      <c r="M380" s="144">
        <v>28</v>
      </c>
      <c r="N380" s="144">
        <v>26</v>
      </c>
      <c r="O380" s="144">
        <v>27</v>
      </c>
      <c r="P380" s="144">
        <v>27</v>
      </c>
      <c r="Q380" s="145">
        <v>234.4</v>
      </c>
      <c r="R380" s="145">
        <v>244.29</v>
      </c>
      <c r="S380" s="145">
        <v>276.81</v>
      </c>
      <c r="T380" s="145">
        <v>247</v>
      </c>
      <c r="U380" s="145">
        <v>262.57</v>
      </c>
      <c r="V380" s="145">
        <v>290.62</v>
      </c>
      <c r="W380" s="145">
        <v>257.5</v>
      </c>
      <c r="X380" s="145">
        <v>235.48</v>
      </c>
      <c r="Y380" s="145">
        <v>228.69</v>
      </c>
      <c r="Z380" s="145">
        <v>220.04</v>
      </c>
      <c r="AA380" s="145">
        <v>278.61</v>
      </c>
      <c r="AB380" s="145">
        <v>278.38</v>
      </c>
      <c r="AC380" s="145">
        <v>301.56</v>
      </c>
      <c r="AD380" s="145">
        <v>294.63</v>
      </c>
      <c r="AE380" s="144">
        <v>5860</v>
      </c>
      <c r="AF380" s="144">
        <v>5863</v>
      </c>
      <c r="AG380" s="144">
        <v>5813</v>
      </c>
      <c r="AH380" s="144">
        <v>5434</v>
      </c>
      <c r="AI380" s="144">
        <v>6039</v>
      </c>
      <c r="AJ380" s="144">
        <v>6975</v>
      </c>
      <c r="AK380" s="144">
        <v>6180</v>
      </c>
      <c r="AL380" s="144">
        <v>5887</v>
      </c>
      <c r="AM380" s="144">
        <v>5946</v>
      </c>
      <c r="AN380" s="144">
        <v>5721</v>
      </c>
      <c r="AO380" s="144">
        <v>7801</v>
      </c>
      <c r="AP380" s="144">
        <v>7238</v>
      </c>
      <c r="AQ380" s="144">
        <v>8142</v>
      </c>
      <c r="AR380" s="144">
        <v>7955</v>
      </c>
      <c r="AS380" s="144"/>
      <c r="AT380" s="144"/>
      <c r="AU380" s="144"/>
      <c r="AV380" s="144"/>
      <c r="AW380" s="144"/>
      <c r="AX380" s="144"/>
      <c r="AY380" s="144"/>
      <c r="AZ380" s="144"/>
      <c r="BA380" s="144"/>
      <c r="BB380" s="144"/>
      <c r="BC380" s="144"/>
      <c r="BD380" s="144"/>
      <c r="BE380" s="144"/>
      <c r="BF380" s="144"/>
    </row>
    <row r="381" spans="1:58" hidden="1">
      <c r="A381" s="143" t="s">
        <v>916</v>
      </c>
      <c r="B381" s="143" t="s">
        <v>945</v>
      </c>
      <c r="C381" s="144">
        <v>0</v>
      </c>
      <c r="D381" s="144">
        <v>0</v>
      </c>
      <c r="E381" s="144">
        <v>0</v>
      </c>
      <c r="F381" s="144">
        <v>2</v>
      </c>
      <c r="G381" s="144">
        <v>2</v>
      </c>
      <c r="H381" s="144">
        <v>2</v>
      </c>
      <c r="I381" s="144">
        <v>2</v>
      </c>
      <c r="J381" s="144">
        <v>2</v>
      </c>
      <c r="K381" s="144">
        <v>4</v>
      </c>
      <c r="L381" s="144">
        <v>4</v>
      </c>
      <c r="M381" s="144">
        <v>5</v>
      </c>
      <c r="N381" s="144">
        <v>5</v>
      </c>
      <c r="O381" s="144">
        <v>5</v>
      </c>
      <c r="P381" s="144">
        <v>5</v>
      </c>
      <c r="Q381" s="145"/>
      <c r="R381" s="145"/>
      <c r="S381" s="145"/>
      <c r="T381" s="145">
        <v>271</v>
      </c>
      <c r="U381" s="145">
        <v>270.5</v>
      </c>
      <c r="V381" s="145">
        <v>270.5</v>
      </c>
      <c r="W381" s="145">
        <v>271.5</v>
      </c>
      <c r="X381" s="145">
        <v>269</v>
      </c>
      <c r="Y381" s="145">
        <v>268.75</v>
      </c>
      <c r="Z381" s="145">
        <v>258.25</v>
      </c>
      <c r="AA381" s="145">
        <v>177</v>
      </c>
      <c r="AB381" s="145">
        <v>160</v>
      </c>
      <c r="AC381" s="145">
        <v>157.6</v>
      </c>
      <c r="AD381" s="145">
        <v>170.2</v>
      </c>
      <c r="AE381" s="144">
        <v>0</v>
      </c>
      <c r="AF381" s="144">
        <v>0</v>
      </c>
      <c r="AG381" s="144">
        <v>0</v>
      </c>
      <c r="AH381" s="144">
        <v>542</v>
      </c>
      <c r="AI381" s="144">
        <v>541</v>
      </c>
      <c r="AJ381" s="144">
        <v>541</v>
      </c>
      <c r="AK381" s="144">
        <v>543</v>
      </c>
      <c r="AL381" s="144">
        <v>538</v>
      </c>
      <c r="AM381" s="144">
        <v>1075</v>
      </c>
      <c r="AN381" s="144">
        <v>1033</v>
      </c>
      <c r="AO381" s="144">
        <v>885</v>
      </c>
      <c r="AP381" s="144">
        <v>800</v>
      </c>
      <c r="AQ381" s="144">
        <v>788</v>
      </c>
      <c r="AR381" s="144">
        <v>851</v>
      </c>
      <c r="AS381" s="144"/>
      <c r="AT381" s="144"/>
      <c r="AU381" s="144"/>
      <c r="AV381" s="144"/>
      <c r="AW381" s="144"/>
      <c r="AX381" s="144"/>
      <c r="AY381" s="144"/>
      <c r="AZ381" s="144"/>
      <c r="BA381" s="144"/>
      <c r="BB381" s="144"/>
      <c r="BC381" s="144"/>
      <c r="BD381" s="144"/>
      <c r="BE381" s="144"/>
      <c r="BF381" s="144"/>
    </row>
    <row r="382" spans="1:58" hidden="1">
      <c r="A382" s="143" t="s">
        <v>916</v>
      </c>
      <c r="B382" s="143" t="s">
        <v>946</v>
      </c>
      <c r="C382" s="144">
        <v>57</v>
      </c>
      <c r="D382" s="144">
        <v>57</v>
      </c>
      <c r="E382" s="144">
        <v>54</v>
      </c>
      <c r="F382" s="144">
        <v>57</v>
      </c>
      <c r="G382" s="144">
        <v>55</v>
      </c>
      <c r="H382" s="144">
        <v>56</v>
      </c>
      <c r="I382" s="144">
        <v>57</v>
      </c>
      <c r="J382" s="144">
        <v>53</v>
      </c>
      <c r="K382" s="144">
        <v>54</v>
      </c>
      <c r="L382" s="144">
        <v>53</v>
      </c>
      <c r="M382" s="144">
        <v>53</v>
      </c>
      <c r="N382" s="144">
        <v>52</v>
      </c>
      <c r="O382" s="144">
        <v>52</v>
      </c>
      <c r="P382" s="144">
        <v>52</v>
      </c>
      <c r="Q382" s="145">
        <v>52.16</v>
      </c>
      <c r="R382" s="145">
        <v>58.33</v>
      </c>
      <c r="S382" s="145">
        <v>55.22</v>
      </c>
      <c r="T382" s="145">
        <v>59.74</v>
      </c>
      <c r="U382" s="145">
        <v>61.22</v>
      </c>
      <c r="V382" s="145">
        <v>60.62</v>
      </c>
      <c r="W382" s="145">
        <v>58.91</v>
      </c>
      <c r="X382" s="145">
        <v>59.08</v>
      </c>
      <c r="Y382" s="145">
        <v>58.33</v>
      </c>
      <c r="Z382" s="145">
        <v>56.77</v>
      </c>
      <c r="AA382" s="145">
        <v>53</v>
      </c>
      <c r="AB382" s="145">
        <v>49.96</v>
      </c>
      <c r="AC382" s="145">
        <v>60.56</v>
      </c>
      <c r="AD382" s="145">
        <v>54.5</v>
      </c>
      <c r="AE382" s="144">
        <v>2973</v>
      </c>
      <c r="AF382" s="144">
        <v>3325</v>
      </c>
      <c r="AG382" s="144">
        <v>2982</v>
      </c>
      <c r="AH382" s="144">
        <v>3405</v>
      </c>
      <c r="AI382" s="144">
        <v>3367</v>
      </c>
      <c r="AJ382" s="144">
        <v>3395</v>
      </c>
      <c r="AK382" s="144">
        <v>3358</v>
      </c>
      <c r="AL382" s="144">
        <v>3131</v>
      </c>
      <c r="AM382" s="144">
        <v>3150</v>
      </c>
      <c r="AN382" s="144">
        <v>3009</v>
      </c>
      <c r="AO382" s="144">
        <v>2809</v>
      </c>
      <c r="AP382" s="144">
        <v>2598</v>
      </c>
      <c r="AQ382" s="144">
        <v>3149</v>
      </c>
      <c r="AR382" s="144">
        <v>2834</v>
      </c>
      <c r="AS382" s="144"/>
      <c r="AT382" s="144"/>
      <c r="AU382" s="144"/>
      <c r="AV382" s="144"/>
      <c r="AW382" s="144"/>
      <c r="AX382" s="144"/>
      <c r="AY382" s="144"/>
      <c r="AZ382" s="144"/>
      <c r="BA382" s="144"/>
      <c r="BB382" s="144"/>
      <c r="BC382" s="144"/>
      <c r="BD382" s="144"/>
      <c r="BE382" s="144"/>
      <c r="BF382" s="144"/>
    </row>
    <row r="383" spans="1:58" hidden="1">
      <c r="A383" s="143" t="s">
        <v>916</v>
      </c>
      <c r="B383" s="143" t="s">
        <v>947</v>
      </c>
      <c r="C383" s="144">
        <v>134</v>
      </c>
      <c r="D383" s="144">
        <v>144</v>
      </c>
      <c r="E383" s="144">
        <v>139</v>
      </c>
      <c r="F383" s="144">
        <v>137</v>
      </c>
      <c r="G383" s="144">
        <v>131</v>
      </c>
      <c r="H383" s="144">
        <v>137</v>
      </c>
      <c r="I383" s="144">
        <v>137</v>
      </c>
      <c r="J383" s="144">
        <v>133</v>
      </c>
      <c r="K383" s="144">
        <v>129</v>
      </c>
      <c r="L383" s="144">
        <v>129</v>
      </c>
      <c r="M383" s="144">
        <v>123</v>
      </c>
      <c r="N383" s="144">
        <v>123</v>
      </c>
      <c r="O383" s="144">
        <v>159</v>
      </c>
      <c r="P383" s="144">
        <v>162</v>
      </c>
      <c r="Q383" s="145">
        <v>117.23</v>
      </c>
      <c r="R383" s="145">
        <v>56.69</v>
      </c>
      <c r="S383" s="145">
        <v>60.62</v>
      </c>
      <c r="T383" s="145">
        <v>56.99</v>
      </c>
      <c r="U383" s="145">
        <v>51.05</v>
      </c>
      <c r="V383" s="145">
        <v>48.33</v>
      </c>
      <c r="W383" s="145">
        <v>49.23</v>
      </c>
      <c r="X383" s="145">
        <v>49.78</v>
      </c>
      <c r="Y383" s="145">
        <v>46.98</v>
      </c>
      <c r="Z383" s="145">
        <v>46.64</v>
      </c>
      <c r="AA383" s="145">
        <v>118</v>
      </c>
      <c r="AB383" s="145">
        <v>118.64</v>
      </c>
      <c r="AC383" s="145">
        <v>109.99</v>
      </c>
      <c r="AD383" s="145">
        <v>107.69</v>
      </c>
      <c r="AE383" s="144">
        <v>15709</v>
      </c>
      <c r="AF383" s="144">
        <v>8164</v>
      </c>
      <c r="AG383" s="144">
        <v>8426</v>
      </c>
      <c r="AH383" s="144">
        <v>7808</v>
      </c>
      <c r="AI383" s="144">
        <v>6688</v>
      </c>
      <c r="AJ383" s="144">
        <v>6621</v>
      </c>
      <c r="AK383" s="144">
        <v>6744</v>
      </c>
      <c r="AL383" s="144">
        <v>6621</v>
      </c>
      <c r="AM383" s="144">
        <v>6061</v>
      </c>
      <c r="AN383" s="144">
        <v>6017</v>
      </c>
      <c r="AO383" s="144">
        <v>14514</v>
      </c>
      <c r="AP383" s="144">
        <v>14593</v>
      </c>
      <c r="AQ383" s="144">
        <v>17489</v>
      </c>
      <c r="AR383" s="144">
        <v>17445</v>
      </c>
      <c r="AS383" s="144"/>
      <c r="AT383" s="144"/>
      <c r="AU383" s="144"/>
      <c r="AV383" s="144"/>
      <c r="AW383" s="144"/>
      <c r="AX383" s="144"/>
      <c r="AY383" s="144"/>
      <c r="AZ383" s="144"/>
      <c r="BA383" s="144"/>
      <c r="BB383" s="144"/>
      <c r="BC383" s="144"/>
      <c r="BD383" s="144"/>
      <c r="BE383" s="144"/>
      <c r="BF383" s="144"/>
    </row>
    <row r="384" spans="1:58" hidden="1">
      <c r="A384" s="143" t="s">
        <v>916</v>
      </c>
      <c r="B384" s="143" t="s">
        <v>948</v>
      </c>
      <c r="C384" s="144">
        <v>15</v>
      </c>
      <c r="D384" s="144">
        <v>18</v>
      </c>
      <c r="E384" s="144">
        <v>23</v>
      </c>
      <c r="F384" s="144">
        <v>26</v>
      </c>
      <c r="G384" s="144">
        <v>30</v>
      </c>
      <c r="H384" s="144">
        <v>35</v>
      </c>
      <c r="I384" s="144">
        <v>36</v>
      </c>
      <c r="J384" s="144">
        <v>40</v>
      </c>
      <c r="K384" s="144">
        <v>43</v>
      </c>
      <c r="L384" s="144">
        <v>48</v>
      </c>
      <c r="M384" s="144">
        <v>56</v>
      </c>
      <c r="N384" s="144">
        <v>56</v>
      </c>
      <c r="O384" s="144">
        <v>56</v>
      </c>
      <c r="P384" s="144">
        <v>56</v>
      </c>
      <c r="Q384" s="145">
        <v>279.33</v>
      </c>
      <c r="R384" s="145">
        <v>300.67</v>
      </c>
      <c r="S384" s="145">
        <v>292.17</v>
      </c>
      <c r="T384" s="145">
        <v>305.77</v>
      </c>
      <c r="U384" s="145">
        <v>318.33</v>
      </c>
      <c r="V384" s="145">
        <v>314.60000000000002</v>
      </c>
      <c r="W384" s="145">
        <v>327.02999999999997</v>
      </c>
      <c r="X384" s="145">
        <v>326.45</v>
      </c>
      <c r="Y384" s="145">
        <v>328.23</v>
      </c>
      <c r="Z384" s="145">
        <v>259.10000000000002</v>
      </c>
      <c r="AA384" s="145">
        <v>305</v>
      </c>
      <c r="AB384" s="145">
        <v>288.04000000000002</v>
      </c>
      <c r="AC384" s="145">
        <v>276.08999999999997</v>
      </c>
      <c r="AD384" s="145">
        <v>282.83999999999997</v>
      </c>
      <c r="AE384" s="144">
        <v>4190</v>
      </c>
      <c r="AF384" s="144">
        <v>5412</v>
      </c>
      <c r="AG384" s="144">
        <v>6720</v>
      </c>
      <c r="AH384" s="144">
        <v>7950</v>
      </c>
      <c r="AI384" s="144">
        <v>9550</v>
      </c>
      <c r="AJ384" s="144">
        <v>11011</v>
      </c>
      <c r="AK384" s="144">
        <v>11773</v>
      </c>
      <c r="AL384" s="144">
        <v>13058</v>
      </c>
      <c r="AM384" s="144">
        <v>14114</v>
      </c>
      <c r="AN384" s="144">
        <v>12437</v>
      </c>
      <c r="AO384" s="144">
        <v>17080</v>
      </c>
      <c r="AP384" s="144">
        <v>16130</v>
      </c>
      <c r="AQ384" s="144">
        <v>15461</v>
      </c>
      <c r="AR384" s="144">
        <v>15839</v>
      </c>
      <c r="AS384" s="144"/>
      <c r="AT384" s="144"/>
      <c r="AU384" s="144"/>
      <c r="AV384" s="144"/>
      <c r="AW384" s="144"/>
      <c r="AX384" s="144"/>
      <c r="AY384" s="144"/>
      <c r="AZ384" s="144"/>
      <c r="BA384" s="144"/>
      <c r="BB384" s="144"/>
      <c r="BC384" s="144"/>
      <c r="BD384" s="144"/>
      <c r="BE384" s="144"/>
      <c r="BF384" s="144"/>
    </row>
    <row r="385" spans="1:58" hidden="1">
      <c r="A385" s="143" t="s">
        <v>916</v>
      </c>
      <c r="B385" s="143" t="s">
        <v>949</v>
      </c>
      <c r="C385" s="144">
        <v>0</v>
      </c>
      <c r="D385" s="144">
        <v>0</v>
      </c>
      <c r="E385" s="144">
        <v>0</v>
      </c>
      <c r="F385" s="144">
        <v>0</v>
      </c>
      <c r="G385" s="144">
        <v>0</v>
      </c>
      <c r="H385" s="144">
        <v>0</v>
      </c>
      <c r="I385" s="144">
        <v>0</v>
      </c>
      <c r="J385" s="144">
        <v>0</v>
      </c>
      <c r="K385" s="144">
        <v>0</v>
      </c>
      <c r="L385" s="144">
        <v>0</v>
      </c>
      <c r="M385" s="144">
        <v>0</v>
      </c>
      <c r="N385" s="144">
        <v>0</v>
      </c>
      <c r="O385" s="144">
        <v>0</v>
      </c>
      <c r="P385" s="144">
        <v>0</v>
      </c>
      <c r="Q385" s="145"/>
      <c r="R385" s="145"/>
      <c r="S385" s="145"/>
      <c r="T385" s="145"/>
      <c r="U385" s="145"/>
      <c r="V385" s="145"/>
      <c r="W385" s="145"/>
      <c r="X385" s="145"/>
      <c r="Y385" s="145"/>
      <c r="Z385" s="145"/>
      <c r="AA385" s="145"/>
      <c r="AB385" s="145"/>
      <c r="AC385" s="145"/>
      <c r="AD385" s="145"/>
      <c r="AE385" s="144">
        <v>0</v>
      </c>
      <c r="AF385" s="144">
        <v>0</v>
      </c>
      <c r="AG385" s="144">
        <v>0</v>
      </c>
      <c r="AH385" s="144">
        <v>0</v>
      </c>
      <c r="AI385" s="144">
        <v>0</v>
      </c>
      <c r="AJ385" s="144">
        <v>0</v>
      </c>
      <c r="AK385" s="144">
        <v>0</v>
      </c>
      <c r="AL385" s="144">
        <v>0</v>
      </c>
      <c r="AM385" s="144">
        <v>0</v>
      </c>
      <c r="AN385" s="144">
        <v>0</v>
      </c>
      <c r="AO385" s="144">
        <v>0</v>
      </c>
      <c r="AP385" s="144">
        <v>0</v>
      </c>
      <c r="AQ385" s="144">
        <v>0</v>
      </c>
      <c r="AR385" s="144">
        <v>0</v>
      </c>
      <c r="AS385" s="144"/>
      <c r="AT385" s="144"/>
      <c r="AU385" s="144"/>
      <c r="AV385" s="144"/>
      <c r="AW385" s="144"/>
      <c r="AX385" s="144"/>
      <c r="AY385" s="144"/>
      <c r="AZ385" s="144"/>
      <c r="BA385" s="144"/>
      <c r="BB385" s="144"/>
      <c r="BC385" s="144"/>
      <c r="BD385" s="144"/>
      <c r="BE385" s="144"/>
      <c r="BF385" s="144"/>
    </row>
    <row r="386" spans="1:58" hidden="1">
      <c r="A386" s="143" t="s">
        <v>916</v>
      </c>
      <c r="B386" s="143" t="s">
        <v>950</v>
      </c>
      <c r="C386" s="144">
        <v>9</v>
      </c>
      <c r="D386" s="144">
        <v>9</v>
      </c>
      <c r="E386" s="144">
        <v>7</v>
      </c>
      <c r="F386" s="144">
        <v>7</v>
      </c>
      <c r="G386" s="144">
        <v>6</v>
      </c>
      <c r="H386" s="144">
        <v>9</v>
      </c>
      <c r="I386" s="144">
        <v>8</v>
      </c>
      <c r="J386" s="144">
        <v>8</v>
      </c>
      <c r="K386" s="144">
        <v>9</v>
      </c>
      <c r="L386" s="144">
        <v>7</v>
      </c>
      <c r="M386" s="144">
        <v>6</v>
      </c>
      <c r="N386" s="144">
        <v>6</v>
      </c>
      <c r="O386" s="144">
        <v>6</v>
      </c>
      <c r="P386" s="144">
        <v>6</v>
      </c>
      <c r="Q386" s="145">
        <v>144.56</v>
      </c>
      <c r="R386" s="145">
        <v>149.66999999999999</v>
      </c>
      <c r="S386" s="145">
        <v>134.71</v>
      </c>
      <c r="T386" s="145">
        <v>128.57</v>
      </c>
      <c r="U386" s="145">
        <v>123.83</v>
      </c>
      <c r="V386" s="145">
        <v>113.33</v>
      </c>
      <c r="W386" s="145">
        <v>125.12</v>
      </c>
      <c r="X386" s="145">
        <v>121.5</v>
      </c>
      <c r="Y386" s="145">
        <v>121.44</v>
      </c>
      <c r="Z386" s="145">
        <v>122</v>
      </c>
      <c r="AA386" s="145">
        <v>153</v>
      </c>
      <c r="AB386" s="145">
        <v>160.83000000000001</v>
      </c>
      <c r="AC386" s="145">
        <v>156.16999999999999</v>
      </c>
      <c r="AD386" s="145">
        <v>162</v>
      </c>
      <c r="AE386" s="144">
        <v>1301</v>
      </c>
      <c r="AF386" s="144">
        <v>1347</v>
      </c>
      <c r="AG386" s="144">
        <v>943</v>
      </c>
      <c r="AH386" s="144">
        <v>900</v>
      </c>
      <c r="AI386" s="144">
        <v>743</v>
      </c>
      <c r="AJ386" s="144">
        <v>1020</v>
      </c>
      <c r="AK386" s="144">
        <v>1001</v>
      </c>
      <c r="AL386" s="144">
        <v>972</v>
      </c>
      <c r="AM386" s="144">
        <v>1093</v>
      </c>
      <c r="AN386" s="144">
        <v>854</v>
      </c>
      <c r="AO386" s="144">
        <v>918</v>
      </c>
      <c r="AP386" s="144">
        <v>965</v>
      </c>
      <c r="AQ386" s="144">
        <v>937</v>
      </c>
      <c r="AR386" s="144">
        <v>972</v>
      </c>
      <c r="AS386" s="144"/>
      <c r="AT386" s="144"/>
      <c r="AU386" s="144"/>
      <c r="AV386" s="144"/>
      <c r="AW386" s="144"/>
      <c r="AX386" s="144"/>
      <c r="AY386" s="144"/>
      <c r="AZ386" s="144"/>
      <c r="BA386" s="144"/>
      <c r="BB386" s="144"/>
      <c r="BC386" s="144"/>
      <c r="BD386" s="144"/>
      <c r="BE386" s="144"/>
      <c r="BF386" s="144"/>
    </row>
    <row r="387" spans="1:58" hidden="1">
      <c r="A387" s="143" t="s">
        <v>916</v>
      </c>
      <c r="B387" s="143" t="s">
        <v>951</v>
      </c>
      <c r="C387" s="144">
        <v>271</v>
      </c>
      <c r="D387" s="144">
        <v>269</v>
      </c>
      <c r="E387" s="144">
        <v>267</v>
      </c>
      <c r="F387" s="144">
        <v>277</v>
      </c>
      <c r="G387" s="144">
        <v>241</v>
      </c>
      <c r="H387" s="144">
        <v>245</v>
      </c>
      <c r="I387" s="144">
        <v>248</v>
      </c>
      <c r="J387" s="144">
        <v>243</v>
      </c>
      <c r="K387" s="144">
        <v>250</v>
      </c>
      <c r="L387" s="144">
        <v>250</v>
      </c>
      <c r="M387" s="144">
        <v>250</v>
      </c>
      <c r="N387" s="144">
        <v>243</v>
      </c>
      <c r="O387" s="144">
        <v>243</v>
      </c>
      <c r="P387" s="144">
        <v>225</v>
      </c>
      <c r="Q387" s="145">
        <v>106.58</v>
      </c>
      <c r="R387" s="145">
        <v>104.36</v>
      </c>
      <c r="S387" s="145">
        <v>84.76</v>
      </c>
      <c r="T387" s="145">
        <v>78.37</v>
      </c>
      <c r="U387" s="145">
        <v>100.53</v>
      </c>
      <c r="V387" s="145">
        <v>85.59</v>
      </c>
      <c r="W387" s="145">
        <v>72.28</v>
      </c>
      <c r="X387" s="145">
        <v>75.77</v>
      </c>
      <c r="Y387" s="145">
        <v>81.23</v>
      </c>
      <c r="Z387" s="145">
        <v>88.83</v>
      </c>
      <c r="AA387" s="145">
        <v>85.52</v>
      </c>
      <c r="AB387" s="145">
        <v>74.209999999999994</v>
      </c>
      <c r="AC387" s="145">
        <v>99.4</v>
      </c>
      <c r="AD387" s="145">
        <v>98.77</v>
      </c>
      <c r="AE387" s="144">
        <v>28882</v>
      </c>
      <c r="AF387" s="144">
        <v>28074</v>
      </c>
      <c r="AG387" s="144">
        <v>22631</v>
      </c>
      <c r="AH387" s="144">
        <v>21709</v>
      </c>
      <c r="AI387" s="144">
        <v>24228</v>
      </c>
      <c r="AJ387" s="144">
        <v>20970</v>
      </c>
      <c r="AK387" s="144">
        <v>17925</v>
      </c>
      <c r="AL387" s="144">
        <v>18412</v>
      </c>
      <c r="AM387" s="144">
        <v>20308</v>
      </c>
      <c r="AN387" s="144">
        <v>22208</v>
      </c>
      <c r="AO387" s="144">
        <v>21379</v>
      </c>
      <c r="AP387" s="144">
        <v>18033</v>
      </c>
      <c r="AQ387" s="144">
        <v>24155</v>
      </c>
      <c r="AR387" s="144">
        <v>22224</v>
      </c>
      <c r="AS387" s="144"/>
      <c r="AT387" s="144"/>
      <c r="AU387" s="144"/>
      <c r="AV387" s="144"/>
      <c r="AW387" s="144"/>
      <c r="AX387" s="144"/>
      <c r="AY387" s="144"/>
      <c r="AZ387" s="144"/>
      <c r="BA387" s="144"/>
      <c r="BB387" s="144"/>
      <c r="BC387" s="144"/>
      <c r="BD387" s="144"/>
      <c r="BE387" s="144"/>
      <c r="BF387" s="144"/>
    </row>
    <row r="388" spans="1:58" hidden="1">
      <c r="A388" s="143" t="s">
        <v>916</v>
      </c>
      <c r="B388" s="143" t="s">
        <v>952</v>
      </c>
      <c r="C388" s="144">
        <v>8</v>
      </c>
      <c r="D388" s="144">
        <v>10</v>
      </c>
      <c r="E388" s="144">
        <v>14</v>
      </c>
      <c r="F388" s="144">
        <v>16</v>
      </c>
      <c r="G388" s="144">
        <v>17</v>
      </c>
      <c r="H388" s="144">
        <v>19</v>
      </c>
      <c r="I388" s="144">
        <v>20</v>
      </c>
      <c r="J388" s="144">
        <v>27</v>
      </c>
      <c r="K388" s="144">
        <v>28</v>
      </c>
      <c r="L388" s="144">
        <v>31</v>
      </c>
      <c r="M388" s="144">
        <v>30</v>
      </c>
      <c r="N388" s="144">
        <v>30</v>
      </c>
      <c r="O388" s="144">
        <v>30</v>
      </c>
      <c r="P388" s="144">
        <v>30</v>
      </c>
      <c r="Q388" s="145">
        <v>114.75</v>
      </c>
      <c r="R388" s="145">
        <v>138.1</v>
      </c>
      <c r="S388" s="145">
        <v>162.36000000000001</v>
      </c>
      <c r="T388" s="145">
        <v>164.38</v>
      </c>
      <c r="U388" s="145">
        <v>178.53</v>
      </c>
      <c r="V388" s="145">
        <v>173.21</v>
      </c>
      <c r="W388" s="145">
        <v>173.3</v>
      </c>
      <c r="X388" s="145">
        <v>177.52</v>
      </c>
      <c r="Y388" s="145">
        <v>174.71</v>
      </c>
      <c r="Z388" s="145">
        <v>188.35</v>
      </c>
      <c r="AA388" s="145">
        <v>206.97</v>
      </c>
      <c r="AB388" s="145">
        <v>190.43</v>
      </c>
      <c r="AC388" s="145">
        <v>224.93</v>
      </c>
      <c r="AD388" s="145">
        <v>240.73</v>
      </c>
      <c r="AE388" s="144">
        <v>918</v>
      </c>
      <c r="AF388" s="144">
        <v>1381</v>
      </c>
      <c r="AG388" s="144">
        <v>2273</v>
      </c>
      <c r="AH388" s="144">
        <v>2630</v>
      </c>
      <c r="AI388" s="144">
        <v>3035</v>
      </c>
      <c r="AJ388" s="144">
        <v>3291</v>
      </c>
      <c r="AK388" s="144">
        <v>3466</v>
      </c>
      <c r="AL388" s="144">
        <v>4793</v>
      </c>
      <c r="AM388" s="144">
        <v>4892</v>
      </c>
      <c r="AN388" s="144">
        <v>5839</v>
      </c>
      <c r="AO388" s="144">
        <v>6209</v>
      </c>
      <c r="AP388" s="144">
        <v>5713</v>
      </c>
      <c r="AQ388" s="144">
        <v>6748</v>
      </c>
      <c r="AR388" s="144">
        <v>7222</v>
      </c>
      <c r="AS388" s="144"/>
      <c r="AT388" s="144"/>
      <c r="AU388" s="144"/>
      <c r="AV388" s="144"/>
      <c r="AW388" s="144"/>
      <c r="AX388" s="144"/>
      <c r="AY388" s="144"/>
      <c r="AZ388" s="144"/>
      <c r="BA388" s="144"/>
      <c r="BB388" s="144"/>
      <c r="BC388" s="144"/>
      <c r="BD388" s="144"/>
      <c r="BE388" s="144"/>
      <c r="BF388" s="144"/>
    </row>
    <row r="389" spans="1:58" hidden="1">
      <c r="A389" s="143" t="s">
        <v>916</v>
      </c>
      <c r="B389" s="143" t="s">
        <v>953</v>
      </c>
      <c r="C389" s="144">
        <v>279</v>
      </c>
      <c r="D389" s="144">
        <v>279</v>
      </c>
      <c r="E389" s="144">
        <v>281</v>
      </c>
      <c r="F389" s="144">
        <v>293</v>
      </c>
      <c r="G389" s="144">
        <v>258</v>
      </c>
      <c r="H389" s="144">
        <v>264</v>
      </c>
      <c r="I389" s="144">
        <v>268</v>
      </c>
      <c r="J389" s="144">
        <v>270</v>
      </c>
      <c r="K389" s="144">
        <v>278</v>
      </c>
      <c r="L389" s="144">
        <v>281</v>
      </c>
      <c r="M389" s="144">
        <v>280</v>
      </c>
      <c r="N389" s="144">
        <v>273</v>
      </c>
      <c r="O389" s="144">
        <v>273</v>
      </c>
      <c r="P389" s="144">
        <v>255</v>
      </c>
      <c r="Q389" s="145">
        <v>106.81</v>
      </c>
      <c r="R389" s="145">
        <v>105.57</v>
      </c>
      <c r="S389" s="145">
        <v>88.63</v>
      </c>
      <c r="T389" s="145">
        <v>83.07</v>
      </c>
      <c r="U389" s="145">
        <v>105.67</v>
      </c>
      <c r="V389" s="145">
        <v>91.9</v>
      </c>
      <c r="W389" s="145">
        <v>79.819999999999993</v>
      </c>
      <c r="X389" s="145">
        <v>85.94</v>
      </c>
      <c r="Y389" s="145">
        <v>90.65</v>
      </c>
      <c r="Z389" s="145">
        <v>99.81</v>
      </c>
      <c r="AA389" s="145">
        <v>98.53</v>
      </c>
      <c r="AB389" s="145">
        <v>86.98</v>
      </c>
      <c r="AC389" s="145">
        <v>113.2</v>
      </c>
      <c r="AD389" s="145">
        <v>115.47</v>
      </c>
      <c r="AE389" s="144">
        <v>29800</v>
      </c>
      <c r="AF389" s="144">
        <v>29455</v>
      </c>
      <c r="AG389" s="144">
        <v>24904</v>
      </c>
      <c r="AH389" s="144">
        <v>24339</v>
      </c>
      <c r="AI389" s="144">
        <v>27263</v>
      </c>
      <c r="AJ389" s="144">
        <v>24261</v>
      </c>
      <c r="AK389" s="144">
        <v>21391</v>
      </c>
      <c r="AL389" s="144">
        <v>23205</v>
      </c>
      <c r="AM389" s="144">
        <v>25200</v>
      </c>
      <c r="AN389" s="144">
        <v>28047</v>
      </c>
      <c r="AO389" s="144">
        <v>27588</v>
      </c>
      <c r="AP389" s="144">
        <v>23746</v>
      </c>
      <c r="AQ389" s="144">
        <v>30903</v>
      </c>
      <c r="AR389" s="144">
        <v>29446</v>
      </c>
      <c r="AS389" s="144"/>
      <c r="AT389" s="144"/>
      <c r="AU389" s="144"/>
      <c r="AV389" s="144"/>
      <c r="AW389" s="144"/>
      <c r="AX389" s="144"/>
      <c r="AY389" s="144"/>
      <c r="AZ389" s="144"/>
      <c r="BA389" s="144"/>
      <c r="BB389" s="144"/>
      <c r="BC389" s="144"/>
      <c r="BD389" s="144"/>
      <c r="BE389" s="144"/>
      <c r="BF389" s="144"/>
    </row>
    <row r="390" spans="1:58" hidden="1">
      <c r="A390" s="143" t="s">
        <v>916</v>
      </c>
      <c r="B390" s="143" t="s">
        <v>954</v>
      </c>
      <c r="C390" s="144">
        <v>11</v>
      </c>
      <c r="D390" s="144">
        <v>15</v>
      </c>
      <c r="E390" s="144">
        <v>21</v>
      </c>
      <c r="F390" s="144">
        <v>25</v>
      </c>
      <c r="G390" s="144">
        <v>30</v>
      </c>
      <c r="H390" s="144">
        <v>36</v>
      </c>
      <c r="I390" s="144">
        <v>39</v>
      </c>
      <c r="J390" s="144">
        <v>45</v>
      </c>
      <c r="K390" s="144">
        <v>48</v>
      </c>
      <c r="L390" s="144">
        <v>55</v>
      </c>
      <c r="M390" s="144">
        <v>61</v>
      </c>
      <c r="N390" s="144">
        <v>61</v>
      </c>
      <c r="O390" s="144">
        <v>59</v>
      </c>
      <c r="P390" s="144">
        <v>59</v>
      </c>
      <c r="Q390" s="145">
        <v>360.09</v>
      </c>
      <c r="R390" s="145">
        <v>307.47000000000003</v>
      </c>
      <c r="S390" s="145">
        <v>348.48</v>
      </c>
      <c r="T390" s="145">
        <v>460.08</v>
      </c>
      <c r="U390" s="145">
        <v>524.70000000000005</v>
      </c>
      <c r="V390" s="145">
        <v>549.11</v>
      </c>
      <c r="W390" s="145">
        <v>558.77</v>
      </c>
      <c r="X390" s="145">
        <v>525.84</v>
      </c>
      <c r="Y390" s="145">
        <v>558.21</v>
      </c>
      <c r="Z390" s="145">
        <v>585.92999999999995</v>
      </c>
      <c r="AA390" s="145">
        <v>345</v>
      </c>
      <c r="AB390" s="145">
        <v>267.98</v>
      </c>
      <c r="AC390" s="145">
        <v>259.51</v>
      </c>
      <c r="AD390" s="145">
        <v>252.98</v>
      </c>
      <c r="AE390" s="144">
        <v>3961</v>
      </c>
      <c r="AF390" s="144">
        <v>4612</v>
      </c>
      <c r="AG390" s="144">
        <v>7318</v>
      </c>
      <c r="AH390" s="144">
        <v>11502</v>
      </c>
      <c r="AI390" s="144">
        <v>15741</v>
      </c>
      <c r="AJ390" s="144">
        <v>19768</v>
      </c>
      <c r="AK390" s="144">
        <v>21792</v>
      </c>
      <c r="AL390" s="144">
        <v>23663</v>
      </c>
      <c r="AM390" s="144">
        <v>26794</v>
      </c>
      <c r="AN390" s="144">
        <v>32226</v>
      </c>
      <c r="AO390" s="144">
        <v>21045</v>
      </c>
      <c r="AP390" s="144">
        <v>16347</v>
      </c>
      <c r="AQ390" s="144">
        <v>15311</v>
      </c>
      <c r="AR390" s="144">
        <v>14926</v>
      </c>
      <c r="AS390" s="144"/>
      <c r="AT390" s="144"/>
      <c r="AU390" s="144"/>
      <c r="AV390" s="144"/>
      <c r="AW390" s="144"/>
      <c r="AX390" s="144"/>
      <c r="AY390" s="144"/>
      <c r="AZ390" s="144"/>
      <c r="BA390" s="144"/>
      <c r="BB390" s="144"/>
      <c r="BC390" s="144"/>
      <c r="BD390" s="144"/>
      <c r="BE390" s="144"/>
      <c r="BF390" s="144"/>
    </row>
    <row r="391" spans="1:58" hidden="1">
      <c r="A391" s="143" t="s">
        <v>916</v>
      </c>
      <c r="B391" s="143" t="s">
        <v>955</v>
      </c>
      <c r="C391" s="144">
        <v>0</v>
      </c>
      <c r="D391" s="144">
        <v>0</v>
      </c>
      <c r="E391" s="144">
        <v>0</v>
      </c>
      <c r="F391" s="144">
        <v>0</v>
      </c>
      <c r="G391" s="144">
        <v>0</v>
      </c>
      <c r="H391" s="144">
        <v>0</v>
      </c>
      <c r="I391" s="144">
        <v>0</v>
      </c>
      <c r="J391" s="144">
        <v>0</v>
      </c>
      <c r="K391" s="144">
        <v>0</v>
      </c>
      <c r="L391" s="144">
        <v>0</v>
      </c>
      <c r="M391" s="144">
        <v>0</v>
      </c>
      <c r="N391" s="144">
        <v>0</v>
      </c>
      <c r="O391" s="144">
        <v>0</v>
      </c>
      <c r="P391" s="144">
        <v>0</v>
      </c>
      <c r="Q391" s="145"/>
      <c r="R391" s="145"/>
      <c r="S391" s="145"/>
      <c r="T391" s="145"/>
      <c r="U391" s="145"/>
      <c r="V391" s="145"/>
      <c r="W391" s="145"/>
      <c r="X391" s="145"/>
      <c r="Y391" s="145"/>
      <c r="Z391" s="145"/>
      <c r="AA391" s="145"/>
      <c r="AB391" s="145"/>
      <c r="AC391" s="145"/>
      <c r="AD391" s="145"/>
      <c r="AE391" s="144">
        <v>0</v>
      </c>
      <c r="AF391" s="144">
        <v>0</v>
      </c>
      <c r="AG391" s="144">
        <v>0</v>
      </c>
      <c r="AH391" s="144">
        <v>0</v>
      </c>
      <c r="AI391" s="144">
        <v>0</v>
      </c>
      <c r="AJ391" s="144">
        <v>0</v>
      </c>
      <c r="AK391" s="144">
        <v>0</v>
      </c>
      <c r="AL391" s="144">
        <v>0</v>
      </c>
      <c r="AM391" s="144">
        <v>0</v>
      </c>
      <c r="AN391" s="144">
        <v>0</v>
      </c>
      <c r="AO391" s="144">
        <v>0</v>
      </c>
      <c r="AP391" s="144">
        <v>0</v>
      </c>
      <c r="AQ391" s="144">
        <v>0</v>
      </c>
      <c r="AR391" s="144">
        <v>0</v>
      </c>
      <c r="AS391" s="144"/>
      <c r="AT391" s="144"/>
      <c r="AU391" s="144"/>
      <c r="AV391" s="144"/>
      <c r="AW391" s="144"/>
      <c r="AX391" s="144"/>
      <c r="AY391" s="144"/>
      <c r="AZ391" s="144"/>
      <c r="BA391" s="144"/>
      <c r="BB391" s="144"/>
      <c r="BC391" s="144"/>
      <c r="BD391" s="144"/>
      <c r="BE391" s="144"/>
      <c r="BF391" s="144"/>
    </row>
    <row r="392" spans="1:58" hidden="1">
      <c r="A392" s="143" t="s">
        <v>916</v>
      </c>
      <c r="B392" s="143" t="s">
        <v>956</v>
      </c>
      <c r="C392" s="144">
        <v>5</v>
      </c>
      <c r="D392" s="144">
        <v>5</v>
      </c>
      <c r="E392" s="144">
        <v>5</v>
      </c>
      <c r="F392" s="144">
        <v>9</v>
      </c>
      <c r="G392" s="144">
        <v>9</v>
      </c>
      <c r="H392" s="144">
        <v>9</v>
      </c>
      <c r="I392" s="144">
        <v>9</v>
      </c>
      <c r="J392" s="144">
        <v>9</v>
      </c>
      <c r="K392" s="144">
        <v>14</v>
      </c>
      <c r="L392" s="144">
        <v>14</v>
      </c>
      <c r="M392" s="144">
        <v>20</v>
      </c>
      <c r="N392" s="144">
        <v>17</v>
      </c>
      <c r="O392" s="144">
        <v>18</v>
      </c>
      <c r="P392" s="144">
        <v>18</v>
      </c>
      <c r="Q392" s="145">
        <v>164.4</v>
      </c>
      <c r="R392" s="145">
        <v>172</v>
      </c>
      <c r="S392" s="145">
        <v>132.80000000000001</v>
      </c>
      <c r="T392" s="145">
        <v>352.56</v>
      </c>
      <c r="U392" s="145">
        <v>307.67</v>
      </c>
      <c r="V392" s="145">
        <v>307.22000000000003</v>
      </c>
      <c r="W392" s="145">
        <v>308.33</v>
      </c>
      <c r="X392" s="145">
        <v>297.11</v>
      </c>
      <c r="Y392" s="145">
        <v>336.93</v>
      </c>
      <c r="Z392" s="145">
        <v>336.86</v>
      </c>
      <c r="AA392" s="145">
        <v>154.35</v>
      </c>
      <c r="AB392" s="145">
        <v>134.29</v>
      </c>
      <c r="AC392" s="145">
        <v>105.17</v>
      </c>
      <c r="AD392" s="145">
        <v>107.39</v>
      </c>
      <c r="AE392" s="144">
        <v>822</v>
      </c>
      <c r="AF392" s="144">
        <v>860</v>
      </c>
      <c r="AG392" s="144">
        <v>664</v>
      </c>
      <c r="AH392" s="144">
        <v>3173</v>
      </c>
      <c r="AI392" s="144">
        <v>2769</v>
      </c>
      <c r="AJ392" s="144">
        <v>2765</v>
      </c>
      <c r="AK392" s="144">
        <v>2775</v>
      </c>
      <c r="AL392" s="144">
        <v>2674</v>
      </c>
      <c r="AM392" s="144">
        <v>4717</v>
      </c>
      <c r="AN392" s="144">
        <v>4716</v>
      </c>
      <c r="AO392" s="144">
        <v>3087</v>
      </c>
      <c r="AP392" s="144">
        <v>2283</v>
      </c>
      <c r="AQ392" s="144">
        <v>1893</v>
      </c>
      <c r="AR392" s="144">
        <v>1933</v>
      </c>
      <c r="AS392" s="144"/>
      <c r="AT392" s="144"/>
      <c r="AU392" s="144"/>
      <c r="AV392" s="144"/>
      <c r="AW392" s="144"/>
      <c r="AX392" s="144"/>
      <c r="AY392" s="144"/>
      <c r="AZ392" s="144"/>
      <c r="BA392" s="144"/>
      <c r="BB392" s="144"/>
      <c r="BC392" s="144"/>
      <c r="BD392" s="144"/>
      <c r="BE392" s="144"/>
      <c r="BF392" s="144"/>
    </row>
    <row r="393" spans="1:58" hidden="1">
      <c r="A393" s="143" t="s">
        <v>916</v>
      </c>
      <c r="B393" s="143" t="s">
        <v>957</v>
      </c>
      <c r="C393" s="144">
        <v>61</v>
      </c>
      <c r="D393" s="144">
        <v>62</v>
      </c>
      <c r="E393" s="144">
        <v>62</v>
      </c>
      <c r="F393" s="144">
        <v>63</v>
      </c>
      <c r="G393" s="144">
        <v>63</v>
      </c>
      <c r="H393" s="144">
        <v>65</v>
      </c>
      <c r="I393" s="144">
        <v>64</v>
      </c>
      <c r="J393" s="144">
        <v>64</v>
      </c>
      <c r="K393" s="144">
        <v>65</v>
      </c>
      <c r="L393" s="144">
        <v>65</v>
      </c>
      <c r="M393" s="144">
        <v>65</v>
      </c>
      <c r="N393" s="144">
        <v>65</v>
      </c>
      <c r="O393" s="144">
        <v>65</v>
      </c>
      <c r="P393" s="144">
        <v>65</v>
      </c>
      <c r="Q393" s="145">
        <v>2674.41</v>
      </c>
      <c r="R393" s="145">
        <v>2566.1799999999998</v>
      </c>
      <c r="S393" s="145">
        <v>2645.97</v>
      </c>
      <c r="T393" s="145">
        <v>2553.0300000000002</v>
      </c>
      <c r="U393" s="145">
        <v>2522.92</v>
      </c>
      <c r="V393" s="145">
        <v>2544.48</v>
      </c>
      <c r="W393" s="145">
        <v>2572.38</v>
      </c>
      <c r="X393" s="145">
        <v>2602.75</v>
      </c>
      <c r="Y393" s="145">
        <v>2538.15</v>
      </c>
      <c r="Z393" s="145">
        <v>2310.89</v>
      </c>
      <c r="AA393" s="145">
        <v>2201.58</v>
      </c>
      <c r="AB393" s="145">
        <v>2222.52</v>
      </c>
      <c r="AC393" s="145">
        <v>2005.08</v>
      </c>
      <c r="AD393" s="145">
        <v>2069.5500000000002</v>
      </c>
      <c r="AE393" s="144">
        <v>163139</v>
      </c>
      <c r="AF393" s="144">
        <v>159103</v>
      </c>
      <c r="AG393" s="144">
        <v>164050</v>
      </c>
      <c r="AH393" s="144">
        <v>160841</v>
      </c>
      <c r="AI393" s="144">
        <v>158944</v>
      </c>
      <c r="AJ393" s="144">
        <v>165391</v>
      </c>
      <c r="AK393" s="144">
        <v>164632</v>
      </c>
      <c r="AL393" s="144">
        <v>166576</v>
      </c>
      <c r="AM393" s="144">
        <v>164980</v>
      </c>
      <c r="AN393" s="144">
        <v>150208</v>
      </c>
      <c r="AO393" s="144">
        <v>143103</v>
      </c>
      <c r="AP393" s="144">
        <v>144464</v>
      </c>
      <c r="AQ393" s="144">
        <v>130330</v>
      </c>
      <c r="AR393" s="144">
        <v>134521</v>
      </c>
      <c r="AS393" s="144"/>
      <c r="AT393" s="144"/>
      <c r="AU393" s="144"/>
      <c r="AV393" s="144"/>
      <c r="AW393" s="144"/>
      <c r="AX393" s="144"/>
      <c r="AY393" s="144"/>
      <c r="AZ393" s="144"/>
      <c r="BA393" s="144"/>
      <c r="BB393" s="144"/>
      <c r="BC393" s="144"/>
      <c r="BD393" s="144"/>
      <c r="BE393" s="144"/>
      <c r="BF393" s="144"/>
    </row>
    <row r="394" spans="1:58" hidden="1">
      <c r="A394" s="143" t="s">
        <v>916</v>
      </c>
      <c r="B394" s="143" t="s">
        <v>958</v>
      </c>
      <c r="C394" s="144">
        <v>66</v>
      </c>
      <c r="D394" s="144">
        <v>67</v>
      </c>
      <c r="E394" s="144">
        <v>67</v>
      </c>
      <c r="F394" s="144">
        <v>72</v>
      </c>
      <c r="G394" s="144">
        <v>72</v>
      </c>
      <c r="H394" s="144">
        <v>74</v>
      </c>
      <c r="I394" s="144">
        <v>73</v>
      </c>
      <c r="J394" s="144">
        <v>73</v>
      </c>
      <c r="K394" s="144">
        <v>79</v>
      </c>
      <c r="L394" s="144">
        <v>79</v>
      </c>
      <c r="M394" s="144">
        <v>85</v>
      </c>
      <c r="N394" s="144">
        <v>82</v>
      </c>
      <c r="O394" s="144">
        <v>83</v>
      </c>
      <c r="P394" s="144">
        <v>83</v>
      </c>
      <c r="Q394" s="145">
        <v>2484.2600000000002</v>
      </c>
      <c r="R394" s="145">
        <v>2387.5100000000002</v>
      </c>
      <c r="S394" s="145">
        <v>2458.42</v>
      </c>
      <c r="T394" s="145">
        <v>2277.9699999999998</v>
      </c>
      <c r="U394" s="145">
        <v>2246.0100000000002</v>
      </c>
      <c r="V394" s="145">
        <v>2272.38</v>
      </c>
      <c r="W394" s="145">
        <v>2293.25</v>
      </c>
      <c r="X394" s="145">
        <v>2318.4899999999998</v>
      </c>
      <c r="Y394" s="145">
        <v>2148.06</v>
      </c>
      <c r="Z394" s="145">
        <v>1961.06</v>
      </c>
      <c r="AA394" s="145">
        <v>1719.88</v>
      </c>
      <c r="AB394" s="145">
        <v>1789.6</v>
      </c>
      <c r="AC394" s="145">
        <v>1593.05</v>
      </c>
      <c r="AD394" s="145">
        <v>1644.02</v>
      </c>
      <c r="AE394" s="144">
        <v>163961</v>
      </c>
      <c r="AF394" s="144">
        <v>159963</v>
      </c>
      <c r="AG394" s="144">
        <v>164714</v>
      </c>
      <c r="AH394" s="144">
        <v>164014</v>
      </c>
      <c r="AI394" s="144">
        <v>161713</v>
      </c>
      <c r="AJ394" s="144">
        <v>168156</v>
      </c>
      <c r="AK394" s="144">
        <v>167407</v>
      </c>
      <c r="AL394" s="144">
        <v>169250</v>
      </c>
      <c r="AM394" s="144">
        <v>169697</v>
      </c>
      <c r="AN394" s="144">
        <v>154924</v>
      </c>
      <c r="AO394" s="144">
        <v>146190</v>
      </c>
      <c r="AP394" s="144">
        <v>146747</v>
      </c>
      <c r="AQ394" s="144">
        <v>132223</v>
      </c>
      <c r="AR394" s="144">
        <v>136454</v>
      </c>
      <c r="AS394" s="144"/>
      <c r="AT394" s="144"/>
      <c r="AU394" s="144"/>
      <c r="AV394" s="144"/>
      <c r="AW394" s="144"/>
      <c r="AX394" s="144"/>
      <c r="AY394" s="144"/>
      <c r="AZ394" s="144"/>
      <c r="BA394" s="144"/>
      <c r="BB394" s="144"/>
      <c r="BC394" s="144"/>
      <c r="BD394" s="144"/>
      <c r="BE394" s="144"/>
      <c r="BF394" s="144"/>
    </row>
    <row r="395" spans="1:58" hidden="1">
      <c r="A395" s="143" t="s">
        <v>916</v>
      </c>
      <c r="B395" s="143" t="s">
        <v>959</v>
      </c>
      <c r="C395" s="144">
        <v>0</v>
      </c>
      <c r="D395" s="144">
        <v>0</v>
      </c>
      <c r="E395" s="144">
        <v>0</v>
      </c>
      <c r="F395" s="144">
        <v>0</v>
      </c>
      <c r="G395" s="144">
        <v>0</v>
      </c>
      <c r="H395" s="144">
        <v>0</v>
      </c>
      <c r="I395" s="144">
        <v>0</v>
      </c>
      <c r="J395" s="144">
        <v>0</v>
      </c>
      <c r="K395" s="144">
        <v>0</v>
      </c>
      <c r="L395" s="144">
        <v>0</v>
      </c>
      <c r="M395" s="144">
        <v>0</v>
      </c>
      <c r="N395" s="144">
        <v>0</v>
      </c>
      <c r="O395" s="144">
        <v>0</v>
      </c>
      <c r="P395" s="144">
        <v>0</v>
      </c>
      <c r="Q395" s="145"/>
      <c r="R395" s="145"/>
      <c r="S395" s="145"/>
      <c r="T395" s="145"/>
      <c r="U395" s="145"/>
      <c r="V395" s="145"/>
      <c r="W395" s="145"/>
      <c r="X395" s="145"/>
      <c r="Y395" s="145"/>
      <c r="Z395" s="145"/>
      <c r="AA395" s="145"/>
      <c r="AB395" s="145"/>
      <c r="AC395" s="145"/>
      <c r="AD395" s="145"/>
      <c r="AE395" s="144">
        <v>0</v>
      </c>
      <c r="AF395" s="144">
        <v>0</v>
      </c>
      <c r="AG395" s="144">
        <v>0</v>
      </c>
      <c r="AH395" s="144">
        <v>0</v>
      </c>
      <c r="AI395" s="144">
        <v>0</v>
      </c>
      <c r="AJ395" s="144">
        <v>0</v>
      </c>
      <c r="AK395" s="144">
        <v>0</v>
      </c>
      <c r="AL395" s="144">
        <v>0</v>
      </c>
      <c r="AM395" s="144">
        <v>0</v>
      </c>
      <c r="AN395" s="144">
        <v>0</v>
      </c>
      <c r="AO395" s="144">
        <v>0</v>
      </c>
      <c r="AP395" s="144">
        <v>0</v>
      </c>
      <c r="AQ395" s="144">
        <v>0</v>
      </c>
      <c r="AR395" s="144">
        <v>0</v>
      </c>
      <c r="AS395" s="144"/>
      <c r="AT395" s="144"/>
      <c r="AU395" s="144"/>
      <c r="AV395" s="144"/>
      <c r="AW395" s="144"/>
      <c r="AX395" s="144"/>
      <c r="AY395" s="144"/>
      <c r="AZ395" s="144"/>
      <c r="BA395" s="144"/>
      <c r="BB395" s="144"/>
      <c r="BC395" s="144"/>
      <c r="BD395" s="144"/>
      <c r="BE395" s="144"/>
      <c r="BF395" s="144"/>
    </row>
    <row r="396" spans="1:58" hidden="1">
      <c r="A396" s="143" t="s">
        <v>916</v>
      </c>
      <c r="B396" s="143" t="s">
        <v>960</v>
      </c>
      <c r="C396" s="144">
        <v>39</v>
      </c>
      <c r="D396" s="144">
        <v>47</v>
      </c>
      <c r="E396" s="144">
        <v>57</v>
      </c>
      <c r="F396" s="144">
        <v>63</v>
      </c>
      <c r="G396" s="144">
        <v>70</v>
      </c>
      <c r="H396" s="144">
        <v>80</v>
      </c>
      <c r="I396" s="144">
        <v>86</v>
      </c>
      <c r="J396" s="144">
        <v>94</v>
      </c>
      <c r="K396" s="144">
        <v>100</v>
      </c>
      <c r="L396" s="144">
        <v>112</v>
      </c>
      <c r="M396" s="144">
        <v>121</v>
      </c>
      <c r="N396" s="144">
        <v>117</v>
      </c>
      <c r="O396" s="144">
        <v>114</v>
      </c>
      <c r="P396" s="144">
        <v>115</v>
      </c>
      <c r="Q396" s="145">
        <v>322.27999999999997</v>
      </c>
      <c r="R396" s="145">
        <v>324.68</v>
      </c>
      <c r="S396" s="145">
        <v>319.27999999999997</v>
      </c>
      <c r="T396" s="145">
        <v>292.89999999999998</v>
      </c>
      <c r="U396" s="145">
        <v>310.49</v>
      </c>
      <c r="V396" s="145">
        <v>317.18</v>
      </c>
      <c r="W396" s="145">
        <v>341.55</v>
      </c>
      <c r="X396" s="145">
        <v>307.77</v>
      </c>
      <c r="Y396" s="145">
        <v>281.79000000000002</v>
      </c>
      <c r="Z396" s="145">
        <v>297.77</v>
      </c>
      <c r="AA396" s="145">
        <v>388.44</v>
      </c>
      <c r="AB396" s="145">
        <v>390.05</v>
      </c>
      <c r="AC396" s="145">
        <v>325.29000000000002</v>
      </c>
      <c r="AD396" s="145">
        <v>322.56</v>
      </c>
      <c r="AE396" s="144">
        <v>12569</v>
      </c>
      <c r="AF396" s="144">
        <v>15260</v>
      </c>
      <c r="AG396" s="144">
        <v>18199</v>
      </c>
      <c r="AH396" s="144">
        <v>18453</v>
      </c>
      <c r="AI396" s="144">
        <v>21734</v>
      </c>
      <c r="AJ396" s="144">
        <v>25374</v>
      </c>
      <c r="AK396" s="144">
        <v>29373</v>
      </c>
      <c r="AL396" s="144">
        <v>28930</v>
      </c>
      <c r="AM396" s="144">
        <v>28179</v>
      </c>
      <c r="AN396" s="144">
        <v>33350</v>
      </c>
      <c r="AO396" s="144">
        <v>47001</v>
      </c>
      <c r="AP396" s="144">
        <v>45636</v>
      </c>
      <c r="AQ396" s="144">
        <v>37083</v>
      </c>
      <c r="AR396" s="144">
        <v>37094</v>
      </c>
      <c r="AS396" s="144"/>
      <c r="AT396" s="144"/>
      <c r="AU396" s="144"/>
      <c r="AV396" s="144"/>
      <c r="AW396" s="144"/>
      <c r="AX396" s="144"/>
      <c r="AY396" s="144"/>
      <c r="AZ396" s="144"/>
      <c r="BA396" s="144"/>
      <c r="BB396" s="144"/>
      <c r="BC396" s="144"/>
      <c r="BD396" s="144"/>
      <c r="BE396" s="144"/>
      <c r="BF396" s="144"/>
    </row>
    <row r="397" spans="1:58" hidden="1">
      <c r="A397" s="143" t="s">
        <v>916</v>
      </c>
      <c r="B397" s="143" t="s">
        <v>961</v>
      </c>
      <c r="C397" s="144">
        <v>0</v>
      </c>
      <c r="D397" s="144">
        <v>0</v>
      </c>
      <c r="E397" s="144">
        <v>0</v>
      </c>
      <c r="F397" s="144">
        <v>0</v>
      </c>
      <c r="G397" s="144">
        <v>0</v>
      </c>
      <c r="H397" s="144">
        <v>0</v>
      </c>
      <c r="I397" s="144">
        <v>0</v>
      </c>
      <c r="J397" s="144">
        <v>0</v>
      </c>
      <c r="K397" s="144">
        <v>0</v>
      </c>
      <c r="L397" s="144">
        <v>0</v>
      </c>
      <c r="M397" s="144">
        <v>0</v>
      </c>
      <c r="N397" s="144">
        <v>0</v>
      </c>
      <c r="O397" s="144">
        <v>0</v>
      </c>
      <c r="P397" s="144">
        <v>0</v>
      </c>
      <c r="Q397" s="145"/>
      <c r="R397" s="145"/>
      <c r="S397" s="145"/>
      <c r="T397" s="145"/>
      <c r="U397" s="145"/>
      <c r="V397" s="145"/>
      <c r="W397" s="145"/>
      <c r="X397" s="145"/>
      <c r="Y397" s="145"/>
      <c r="Z397" s="145"/>
      <c r="AA397" s="145"/>
      <c r="AB397" s="145"/>
      <c r="AC397" s="145"/>
      <c r="AD397" s="145"/>
      <c r="AE397" s="144">
        <v>0</v>
      </c>
      <c r="AF397" s="144">
        <v>0</v>
      </c>
      <c r="AG397" s="144">
        <v>0</v>
      </c>
      <c r="AH397" s="144">
        <v>0</v>
      </c>
      <c r="AI397" s="144">
        <v>0</v>
      </c>
      <c r="AJ397" s="144">
        <v>0</v>
      </c>
      <c r="AK397" s="144">
        <v>0</v>
      </c>
      <c r="AL397" s="144">
        <v>0</v>
      </c>
      <c r="AM397" s="144">
        <v>0</v>
      </c>
      <c r="AN397" s="144">
        <v>0</v>
      </c>
      <c r="AO397" s="144">
        <v>0</v>
      </c>
      <c r="AP397" s="144">
        <v>0</v>
      </c>
      <c r="AQ397" s="144">
        <v>0</v>
      </c>
      <c r="AR397" s="144">
        <v>0</v>
      </c>
      <c r="AS397" s="144"/>
      <c r="AT397" s="144"/>
      <c r="AU397" s="144"/>
      <c r="AV397" s="144"/>
      <c r="AW397" s="144"/>
      <c r="AX397" s="144"/>
      <c r="AY397" s="144"/>
      <c r="AZ397" s="144"/>
      <c r="BA397" s="144"/>
      <c r="BB397" s="144"/>
      <c r="BC397" s="144"/>
      <c r="BD397" s="144"/>
      <c r="BE397" s="144"/>
      <c r="BF397" s="144"/>
    </row>
    <row r="398" spans="1:58" hidden="1">
      <c r="A398" s="143" t="s">
        <v>916</v>
      </c>
      <c r="B398" s="143" t="s">
        <v>962</v>
      </c>
      <c r="C398" s="144">
        <v>3</v>
      </c>
      <c r="D398" s="144">
        <v>4</v>
      </c>
      <c r="E398" s="144">
        <v>4</v>
      </c>
      <c r="F398" s="144">
        <v>6</v>
      </c>
      <c r="G398" s="144">
        <v>7</v>
      </c>
      <c r="H398" s="144">
        <v>8</v>
      </c>
      <c r="I398" s="144">
        <v>8</v>
      </c>
      <c r="J398" s="144">
        <v>9</v>
      </c>
      <c r="K398" s="144">
        <v>11</v>
      </c>
      <c r="L398" s="144">
        <v>11</v>
      </c>
      <c r="M398" s="144">
        <v>18</v>
      </c>
      <c r="N398" s="144">
        <v>18</v>
      </c>
      <c r="O398" s="144">
        <v>18</v>
      </c>
      <c r="P398" s="144">
        <v>18</v>
      </c>
      <c r="Q398" s="145">
        <v>94.67</v>
      </c>
      <c r="R398" s="145">
        <v>54.5</v>
      </c>
      <c r="S398" s="145">
        <v>66.75</v>
      </c>
      <c r="T398" s="145">
        <v>69.67</v>
      </c>
      <c r="U398" s="145">
        <v>60.57</v>
      </c>
      <c r="V398" s="145">
        <v>72.62</v>
      </c>
      <c r="W398" s="145">
        <v>68.25</v>
      </c>
      <c r="X398" s="145">
        <v>73.11</v>
      </c>
      <c r="Y398" s="145">
        <v>74.64</v>
      </c>
      <c r="Z398" s="145">
        <v>72.91</v>
      </c>
      <c r="AA398" s="145">
        <v>200.11</v>
      </c>
      <c r="AB398" s="145">
        <v>184.83</v>
      </c>
      <c r="AC398" s="145">
        <v>214.89</v>
      </c>
      <c r="AD398" s="145">
        <v>225.11</v>
      </c>
      <c r="AE398" s="144">
        <v>284</v>
      </c>
      <c r="AF398" s="144">
        <v>218</v>
      </c>
      <c r="AG398" s="144">
        <v>267</v>
      </c>
      <c r="AH398" s="144">
        <v>418</v>
      </c>
      <c r="AI398" s="144">
        <v>424</v>
      </c>
      <c r="AJ398" s="144">
        <v>581</v>
      </c>
      <c r="AK398" s="144">
        <v>546</v>
      </c>
      <c r="AL398" s="144">
        <v>658</v>
      </c>
      <c r="AM398" s="144">
        <v>821</v>
      </c>
      <c r="AN398" s="144">
        <v>802</v>
      </c>
      <c r="AO398" s="144">
        <v>3602</v>
      </c>
      <c r="AP398" s="144">
        <v>3327</v>
      </c>
      <c r="AQ398" s="144">
        <v>3868</v>
      </c>
      <c r="AR398" s="144">
        <v>4052</v>
      </c>
      <c r="AS398" s="144"/>
      <c r="AT398" s="144"/>
      <c r="AU398" s="144"/>
      <c r="AV398" s="144"/>
      <c r="AW398" s="144"/>
      <c r="AX398" s="144"/>
      <c r="AY398" s="144"/>
      <c r="AZ398" s="144"/>
      <c r="BA398" s="144"/>
      <c r="BB398" s="144"/>
      <c r="BC398" s="144"/>
      <c r="BD398" s="144"/>
      <c r="BE398" s="144"/>
      <c r="BF398" s="144"/>
    </row>
    <row r="399" spans="1:58" hidden="1">
      <c r="A399" s="143" t="s">
        <v>916</v>
      </c>
      <c r="B399" s="143" t="s">
        <v>963</v>
      </c>
      <c r="C399" s="144">
        <v>2</v>
      </c>
      <c r="D399" s="144">
        <v>2</v>
      </c>
      <c r="E399" s="144">
        <v>2</v>
      </c>
      <c r="F399" s="144">
        <v>2</v>
      </c>
      <c r="G399" s="144">
        <v>2</v>
      </c>
      <c r="H399" s="144">
        <v>2</v>
      </c>
      <c r="I399" s="144">
        <v>2</v>
      </c>
      <c r="J399" s="144">
        <v>2</v>
      </c>
      <c r="K399" s="144">
        <v>2</v>
      </c>
      <c r="L399" s="144">
        <v>2</v>
      </c>
      <c r="M399" s="144">
        <v>5</v>
      </c>
      <c r="N399" s="144">
        <v>5</v>
      </c>
      <c r="O399" s="144">
        <v>5</v>
      </c>
      <c r="P399" s="144">
        <v>5</v>
      </c>
      <c r="Q399" s="145">
        <v>248</v>
      </c>
      <c r="R399" s="145">
        <v>104</v>
      </c>
      <c r="S399" s="145">
        <v>102</v>
      </c>
      <c r="T399" s="145">
        <v>96</v>
      </c>
      <c r="U399" s="145">
        <v>91</v>
      </c>
      <c r="V399" s="145">
        <v>91</v>
      </c>
      <c r="W399" s="145">
        <v>93</v>
      </c>
      <c r="X399" s="145">
        <v>91</v>
      </c>
      <c r="Y399" s="145">
        <v>81</v>
      </c>
      <c r="Z399" s="145">
        <v>84.5</v>
      </c>
      <c r="AA399" s="145">
        <v>265</v>
      </c>
      <c r="AB399" s="145">
        <v>280</v>
      </c>
      <c r="AC399" s="145">
        <v>268</v>
      </c>
      <c r="AD399" s="145">
        <v>249</v>
      </c>
      <c r="AE399" s="144">
        <v>496</v>
      </c>
      <c r="AF399" s="144">
        <v>208</v>
      </c>
      <c r="AG399" s="144">
        <v>204</v>
      </c>
      <c r="AH399" s="144">
        <v>192</v>
      </c>
      <c r="AI399" s="144">
        <v>182</v>
      </c>
      <c r="AJ399" s="144">
        <v>182</v>
      </c>
      <c r="AK399" s="144">
        <v>186</v>
      </c>
      <c r="AL399" s="144">
        <v>182</v>
      </c>
      <c r="AM399" s="144">
        <v>162</v>
      </c>
      <c r="AN399" s="144">
        <v>169</v>
      </c>
      <c r="AO399" s="144">
        <v>1325</v>
      </c>
      <c r="AP399" s="144">
        <v>1400</v>
      </c>
      <c r="AQ399" s="144">
        <v>1340</v>
      </c>
      <c r="AR399" s="144">
        <v>1245</v>
      </c>
      <c r="AS399" s="144"/>
      <c r="AT399" s="144"/>
      <c r="AU399" s="144"/>
      <c r="AV399" s="144"/>
      <c r="AW399" s="144"/>
      <c r="AX399" s="144"/>
      <c r="AY399" s="144"/>
      <c r="AZ399" s="144"/>
      <c r="BA399" s="144"/>
      <c r="BB399" s="144"/>
      <c r="BC399" s="144"/>
      <c r="BD399" s="144"/>
      <c r="BE399" s="144"/>
      <c r="BF399" s="144"/>
    </row>
    <row r="400" spans="1:58" hidden="1">
      <c r="A400" s="143" t="s">
        <v>916</v>
      </c>
      <c r="B400" s="143" t="s">
        <v>964</v>
      </c>
      <c r="C400" s="144">
        <v>5</v>
      </c>
      <c r="D400" s="144">
        <v>6</v>
      </c>
      <c r="E400" s="144">
        <v>6</v>
      </c>
      <c r="F400" s="144">
        <v>8</v>
      </c>
      <c r="G400" s="144">
        <v>9</v>
      </c>
      <c r="H400" s="144">
        <v>10</v>
      </c>
      <c r="I400" s="144">
        <v>10</v>
      </c>
      <c r="J400" s="144">
        <v>11</v>
      </c>
      <c r="K400" s="144">
        <v>13</v>
      </c>
      <c r="L400" s="144">
        <v>13</v>
      </c>
      <c r="M400" s="144">
        <v>23</v>
      </c>
      <c r="N400" s="144">
        <v>23</v>
      </c>
      <c r="O400" s="144">
        <v>23</v>
      </c>
      <c r="P400" s="144">
        <v>23</v>
      </c>
      <c r="Q400" s="145">
        <v>156</v>
      </c>
      <c r="R400" s="145">
        <v>71</v>
      </c>
      <c r="S400" s="145">
        <v>78.5</v>
      </c>
      <c r="T400" s="145">
        <v>76.25</v>
      </c>
      <c r="U400" s="145">
        <v>67.33</v>
      </c>
      <c r="V400" s="145">
        <v>76.3</v>
      </c>
      <c r="W400" s="145">
        <v>73.2</v>
      </c>
      <c r="X400" s="145">
        <v>76.36</v>
      </c>
      <c r="Y400" s="145">
        <v>75.62</v>
      </c>
      <c r="Z400" s="145">
        <v>74.69</v>
      </c>
      <c r="AA400" s="145">
        <v>214.22</v>
      </c>
      <c r="AB400" s="145">
        <v>205.52</v>
      </c>
      <c r="AC400" s="145">
        <v>226.43</v>
      </c>
      <c r="AD400" s="145">
        <v>230.3</v>
      </c>
      <c r="AE400" s="144">
        <v>780</v>
      </c>
      <c r="AF400" s="144">
        <v>426</v>
      </c>
      <c r="AG400" s="144">
        <v>471</v>
      </c>
      <c r="AH400" s="144">
        <v>610</v>
      </c>
      <c r="AI400" s="144">
        <v>606</v>
      </c>
      <c r="AJ400" s="144">
        <v>763</v>
      </c>
      <c r="AK400" s="144">
        <v>732</v>
      </c>
      <c r="AL400" s="144">
        <v>840</v>
      </c>
      <c r="AM400" s="144">
        <v>983</v>
      </c>
      <c r="AN400" s="144">
        <v>971</v>
      </c>
      <c r="AO400" s="144">
        <v>4927</v>
      </c>
      <c r="AP400" s="144">
        <v>4727</v>
      </c>
      <c r="AQ400" s="144">
        <v>5208</v>
      </c>
      <c r="AR400" s="144">
        <v>5297</v>
      </c>
      <c r="AS400" s="144"/>
      <c r="AT400" s="144"/>
      <c r="AU400" s="144"/>
      <c r="AV400" s="144"/>
      <c r="AW400" s="144"/>
      <c r="AX400" s="144"/>
      <c r="AY400" s="144"/>
      <c r="AZ400" s="144"/>
      <c r="BA400" s="144"/>
      <c r="BB400" s="144"/>
      <c r="BC400" s="144"/>
      <c r="BD400" s="144"/>
      <c r="BE400" s="144"/>
      <c r="BF400" s="144"/>
    </row>
    <row r="401" spans="1:58" hidden="1">
      <c r="A401" s="143" t="s">
        <v>916</v>
      </c>
      <c r="B401" s="143" t="s">
        <v>965</v>
      </c>
      <c r="C401" s="144">
        <v>4</v>
      </c>
      <c r="D401" s="144">
        <v>4</v>
      </c>
      <c r="E401" s="144">
        <v>4</v>
      </c>
      <c r="F401" s="144">
        <v>5</v>
      </c>
      <c r="G401" s="144">
        <v>5</v>
      </c>
      <c r="H401" s="144">
        <v>5</v>
      </c>
      <c r="I401" s="144">
        <v>5</v>
      </c>
      <c r="J401" s="144">
        <v>5</v>
      </c>
      <c r="K401" s="144">
        <v>6</v>
      </c>
      <c r="L401" s="144">
        <v>6</v>
      </c>
      <c r="M401" s="144">
        <v>7</v>
      </c>
      <c r="N401" s="144">
        <v>7</v>
      </c>
      <c r="O401" s="144">
        <v>7</v>
      </c>
      <c r="P401" s="144">
        <v>7</v>
      </c>
      <c r="Q401" s="145">
        <v>421</v>
      </c>
      <c r="R401" s="145">
        <v>432</v>
      </c>
      <c r="S401" s="145">
        <v>410.25</v>
      </c>
      <c r="T401" s="145">
        <v>349.8</v>
      </c>
      <c r="U401" s="145">
        <v>364.8</v>
      </c>
      <c r="V401" s="145">
        <v>384</v>
      </c>
      <c r="W401" s="145">
        <v>443</v>
      </c>
      <c r="X401" s="145">
        <v>456</v>
      </c>
      <c r="Y401" s="145">
        <v>480.33</v>
      </c>
      <c r="Z401" s="145">
        <v>433.33</v>
      </c>
      <c r="AA401" s="145">
        <v>174.29</v>
      </c>
      <c r="AB401" s="145">
        <v>174.57</v>
      </c>
      <c r="AC401" s="145">
        <v>171.29</v>
      </c>
      <c r="AD401" s="145">
        <v>165</v>
      </c>
      <c r="AE401" s="144">
        <v>1684</v>
      </c>
      <c r="AF401" s="144">
        <v>1728</v>
      </c>
      <c r="AG401" s="144">
        <v>1641</v>
      </c>
      <c r="AH401" s="144">
        <v>1749</v>
      </c>
      <c r="AI401" s="144">
        <v>1824</v>
      </c>
      <c r="AJ401" s="144">
        <v>1920</v>
      </c>
      <c r="AK401" s="144">
        <v>2215</v>
      </c>
      <c r="AL401" s="144">
        <v>2280</v>
      </c>
      <c r="AM401" s="144">
        <v>2882</v>
      </c>
      <c r="AN401" s="144">
        <v>2600</v>
      </c>
      <c r="AO401" s="144">
        <v>1220</v>
      </c>
      <c r="AP401" s="144">
        <v>1222</v>
      </c>
      <c r="AQ401" s="144">
        <v>1199</v>
      </c>
      <c r="AR401" s="144">
        <v>1155</v>
      </c>
      <c r="AS401" s="144"/>
      <c r="AT401" s="144"/>
      <c r="AU401" s="144"/>
      <c r="AV401" s="144"/>
      <c r="AW401" s="144"/>
      <c r="AX401" s="144"/>
      <c r="AY401" s="144"/>
      <c r="AZ401" s="144"/>
      <c r="BA401" s="144"/>
      <c r="BB401" s="144"/>
      <c r="BC401" s="144"/>
      <c r="BD401" s="144"/>
      <c r="BE401" s="144"/>
      <c r="BF401" s="144"/>
    </row>
    <row r="402" spans="1:58" hidden="1">
      <c r="A402" s="143" t="s">
        <v>916</v>
      </c>
      <c r="B402" s="143" t="s">
        <v>966</v>
      </c>
      <c r="C402" s="144">
        <v>10</v>
      </c>
      <c r="D402" s="144">
        <v>10</v>
      </c>
      <c r="E402" s="144">
        <v>11</v>
      </c>
      <c r="F402" s="144">
        <v>15</v>
      </c>
      <c r="G402" s="144">
        <v>15</v>
      </c>
      <c r="H402" s="144">
        <v>17</v>
      </c>
      <c r="I402" s="144">
        <v>22</v>
      </c>
      <c r="J402" s="144">
        <v>22</v>
      </c>
      <c r="K402" s="144">
        <v>26</v>
      </c>
      <c r="L402" s="144">
        <v>27</v>
      </c>
      <c r="M402" s="144">
        <v>31</v>
      </c>
      <c r="N402" s="144">
        <v>31</v>
      </c>
      <c r="O402" s="144">
        <v>31</v>
      </c>
      <c r="P402" s="144">
        <v>31</v>
      </c>
      <c r="Q402" s="145">
        <v>339.5</v>
      </c>
      <c r="R402" s="145">
        <v>483.1</v>
      </c>
      <c r="S402" s="145">
        <v>436.09</v>
      </c>
      <c r="T402" s="145">
        <v>517.4</v>
      </c>
      <c r="U402" s="145">
        <v>578.53</v>
      </c>
      <c r="V402" s="145">
        <v>524.41</v>
      </c>
      <c r="W402" s="145">
        <v>731.45</v>
      </c>
      <c r="X402" s="145">
        <v>450.86</v>
      </c>
      <c r="Y402" s="145">
        <v>471.92</v>
      </c>
      <c r="Z402" s="145">
        <v>467.67</v>
      </c>
      <c r="AA402" s="145">
        <v>295.61</v>
      </c>
      <c r="AB402" s="145">
        <v>241.32</v>
      </c>
      <c r="AC402" s="145">
        <v>201.48</v>
      </c>
      <c r="AD402" s="145">
        <v>190.87</v>
      </c>
      <c r="AE402" s="144">
        <v>3395</v>
      </c>
      <c r="AF402" s="144">
        <v>4831</v>
      </c>
      <c r="AG402" s="144">
        <v>4797</v>
      </c>
      <c r="AH402" s="144">
        <v>7761</v>
      </c>
      <c r="AI402" s="144">
        <v>8678</v>
      </c>
      <c r="AJ402" s="144">
        <v>8915</v>
      </c>
      <c r="AK402" s="144">
        <v>16092</v>
      </c>
      <c r="AL402" s="144">
        <v>9919</v>
      </c>
      <c r="AM402" s="144">
        <v>12270</v>
      </c>
      <c r="AN402" s="144">
        <v>12627</v>
      </c>
      <c r="AO402" s="144">
        <v>9164</v>
      </c>
      <c r="AP402" s="144">
        <v>7481</v>
      </c>
      <c r="AQ402" s="144">
        <v>6246</v>
      </c>
      <c r="AR402" s="144">
        <v>5917</v>
      </c>
      <c r="AS402" s="144"/>
      <c r="AT402" s="144"/>
      <c r="AU402" s="144"/>
      <c r="AV402" s="144"/>
      <c r="AW402" s="144"/>
      <c r="AX402" s="144"/>
      <c r="AY402" s="144"/>
      <c r="AZ402" s="144"/>
      <c r="BA402" s="144"/>
      <c r="BB402" s="144"/>
      <c r="BC402" s="144"/>
      <c r="BD402" s="144"/>
      <c r="BE402" s="144"/>
      <c r="BF402" s="144"/>
    </row>
    <row r="403" spans="1:58" hidden="1">
      <c r="A403" s="143" t="s">
        <v>916</v>
      </c>
      <c r="B403" s="143" t="s">
        <v>967</v>
      </c>
      <c r="C403" s="144">
        <v>70</v>
      </c>
      <c r="D403" s="144">
        <v>80</v>
      </c>
      <c r="E403" s="144">
        <v>90</v>
      </c>
      <c r="F403" s="144">
        <v>100</v>
      </c>
      <c r="G403" s="144">
        <v>113</v>
      </c>
      <c r="H403" s="144">
        <v>124</v>
      </c>
      <c r="I403" s="144">
        <v>133</v>
      </c>
      <c r="J403" s="144">
        <v>146</v>
      </c>
      <c r="K403" s="144">
        <v>156</v>
      </c>
      <c r="L403" s="144">
        <v>182</v>
      </c>
      <c r="M403" s="144">
        <v>193</v>
      </c>
      <c r="N403" s="144">
        <v>203</v>
      </c>
      <c r="O403" s="144">
        <v>204</v>
      </c>
      <c r="P403" s="144">
        <v>212</v>
      </c>
      <c r="Q403" s="145">
        <v>407.36</v>
      </c>
      <c r="R403" s="145">
        <v>494.14</v>
      </c>
      <c r="S403" s="145">
        <v>435.96</v>
      </c>
      <c r="T403" s="145">
        <v>386.47</v>
      </c>
      <c r="U403" s="145">
        <v>389.85</v>
      </c>
      <c r="V403" s="145">
        <v>369.9</v>
      </c>
      <c r="W403" s="145">
        <v>357.05</v>
      </c>
      <c r="X403" s="145">
        <v>353.05</v>
      </c>
      <c r="Y403" s="145">
        <v>354.13</v>
      </c>
      <c r="Z403" s="145">
        <v>411.71</v>
      </c>
      <c r="AA403" s="145">
        <v>259</v>
      </c>
      <c r="AB403" s="145">
        <v>245.55</v>
      </c>
      <c r="AC403" s="145">
        <v>238.13</v>
      </c>
      <c r="AD403" s="145">
        <v>268.26</v>
      </c>
      <c r="AE403" s="144">
        <v>28515</v>
      </c>
      <c r="AF403" s="144">
        <v>39531</v>
      </c>
      <c r="AG403" s="144">
        <v>39236</v>
      </c>
      <c r="AH403" s="144">
        <v>38647</v>
      </c>
      <c r="AI403" s="144">
        <v>44053</v>
      </c>
      <c r="AJ403" s="144">
        <v>45867</v>
      </c>
      <c r="AK403" s="144">
        <v>47487</v>
      </c>
      <c r="AL403" s="144">
        <v>51545</v>
      </c>
      <c r="AM403" s="144">
        <v>55244</v>
      </c>
      <c r="AN403" s="144">
        <v>74931</v>
      </c>
      <c r="AO403" s="144">
        <v>49987</v>
      </c>
      <c r="AP403" s="144">
        <v>49847</v>
      </c>
      <c r="AQ403" s="144">
        <v>48578</v>
      </c>
      <c r="AR403" s="144">
        <v>56871</v>
      </c>
      <c r="AS403" s="144"/>
      <c r="AT403" s="144"/>
      <c r="AU403" s="144"/>
      <c r="AV403" s="144"/>
      <c r="AW403" s="144"/>
      <c r="AX403" s="144"/>
      <c r="AY403" s="144"/>
      <c r="AZ403" s="144"/>
      <c r="BA403" s="144"/>
      <c r="BB403" s="144"/>
      <c r="BC403" s="144"/>
      <c r="BD403" s="144"/>
      <c r="BE403" s="144"/>
      <c r="BF403" s="144"/>
    </row>
    <row r="404" spans="1:58" hidden="1">
      <c r="A404" s="143" t="s">
        <v>916</v>
      </c>
      <c r="B404" s="143" t="s">
        <v>968</v>
      </c>
      <c r="C404" s="144">
        <v>14</v>
      </c>
      <c r="D404" s="144">
        <v>14</v>
      </c>
      <c r="E404" s="144">
        <v>15</v>
      </c>
      <c r="F404" s="144">
        <v>18</v>
      </c>
      <c r="G404" s="144">
        <v>19</v>
      </c>
      <c r="H404" s="144">
        <v>19</v>
      </c>
      <c r="I404" s="144">
        <v>20</v>
      </c>
      <c r="J404" s="144">
        <v>21</v>
      </c>
      <c r="K404" s="144">
        <v>24</v>
      </c>
      <c r="L404" s="144">
        <v>26</v>
      </c>
      <c r="M404" s="144">
        <v>28</v>
      </c>
      <c r="N404" s="144">
        <v>24</v>
      </c>
      <c r="O404" s="144">
        <v>24</v>
      </c>
      <c r="P404" s="144">
        <v>24</v>
      </c>
      <c r="Q404" s="145">
        <v>750.29</v>
      </c>
      <c r="R404" s="145">
        <v>750.29</v>
      </c>
      <c r="S404" s="145">
        <v>802.73</v>
      </c>
      <c r="T404" s="145">
        <v>737.94</v>
      </c>
      <c r="U404" s="145">
        <v>568.47</v>
      </c>
      <c r="V404" s="145">
        <v>569.95000000000005</v>
      </c>
      <c r="W404" s="145">
        <v>566.5</v>
      </c>
      <c r="X404" s="145">
        <v>636.95000000000005</v>
      </c>
      <c r="Y404" s="145">
        <v>577.58000000000004</v>
      </c>
      <c r="Z404" s="145">
        <v>570.88</v>
      </c>
      <c r="AA404" s="145">
        <v>362</v>
      </c>
      <c r="AB404" s="145">
        <v>323.33</v>
      </c>
      <c r="AC404" s="145">
        <v>298.88</v>
      </c>
      <c r="AD404" s="145">
        <v>316.08</v>
      </c>
      <c r="AE404" s="144">
        <v>10504</v>
      </c>
      <c r="AF404" s="144">
        <v>10504</v>
      </c>
      <c r="AG404" s="144">
        <v>12041</v>
      </c>
      <c r="AH404" s="144">
        <v>13283</v>
      </c>
      <c r="AI404" s="144">
        <v>10801</v>
      </c>
      <c r="AJ404" s="144">
        <v>10829</v>
      </c>
      <c r="AK404" s="144">
        <v>11330</v>
      </c>
      <c r="AL404" s="144">
        <v>13376</v>
      </c>
      <c r="AM404" s="144">
        <v>13862</v>
      </c>
      <c r="AN404" s="144">
        <v>14843</v>
      </c>
      <c r="AO404" s="144">
        <v>10136</v>
      </c>
      <c r="AP404" s="144">
        <v>7760</v>
      </c>
      <c r="AQ404" s="144">
        <v>7173</v>
      </c>
      <c r="AR404" s="144">
        <v>7586</v>
      </c>
      <c r="AS404" s="144"/>
      <c r="AT404" s="144"/>
      <c r="AU404" s="144"/>
      <c r="AV404" s="144"/>
      <c r="AW404" s="144"/>
      <c r="AX404" s="144"/>
      <c r="AY404" s="144"/>
      <c r="AZ404" s="144"/>
      <c r="BA404" s="144"/>
      <c r="BB404" s="144"/>
      <c r="BC404" s="144"/>
      <c r="BD404" s="144"/>
      <c r="BE404" s="144"/>
      <c r="BF404" s="144"/>
    </row>
    <row r="405" spans="1:58" hidden="1">
      <c r="A405" s="143" t="s">
        <v>916</v>
      </c>
      <c r="B405" s="143" t="s">
        <v>969</v>
      </c>
      <c r="C405" s="144">
        <v>0</v>
      </c>
      <c r="D405" s="144">
        <v>0</v>
      </c>
      <c r="E405" s="144">
        <v>0</v>
      </c>
      <c r="F405" s="144">
        <v>0</v>
      </c>
      <c r="G405" s="144">
        <v>1</v>
      </c>
      <c r="H405" s="144">
        <v>2</v>
      </c>
      <c r="I405" s="144">
        <v>2</v>
      </c>
      <c r="J405" s="144">
        <v>2</v>
      </c>
      <c r="K405" s="144">
        <v>4</v>
      </c>
      <c r="L405" s="144">
        <v>4</v>
      </c>
      <c r="M405" s="144">
        <v>4</v>
      </c>
      <c r="N405" s="144">
        <v>4</v>
      </c>
      <c r="O405" s="144">
        <v>4</v>
      </c>
      <c r="P405" s="144">
        <v>4</v>
      </c>
      <c r="Q405" s="145"/>
      <c r="R405" s="145"/>
      <c r="S405" s="145"/>
      <c r="T405" s="145"/>
      <c r="U405" s="145">
        <v>368</v>
      </c>
      <c r="V405" s="145">
        <v>552</v>
      </c>
      <c r="W405" s="145">
        <v>552</v>
      </c>
      <c r="X405" s="145">
        <v>552</v>
      </c>
      <c r="Y405" s="145">
        <v>552</v>
      </c>
      <c r="Z405" s="145">
        <v>552</v>
      </c>
      <c r="AA405" s="145">
        <v>552</v>
      </c>
      <c r="AB405" s="145">
        <v>549.75</v>
      </c>
      <c r="AC405" s="145">
        <v>565.5</v>
      </c>
      <c r="AD405" s="145">
        <v>612</v>
      </c>
      <c r="AE405" s="144">
        <v>0</v>
      </c>
      <c r="AF405" s="144">
        <v>0</v>
      </c>
      <c r="AG405" s="144">
        <v>0</v>
      </c>
      <c r="AH405" s="144">
        <v>0</v>
      </c>
      <c r="AI405" s="144">
        <v>368</v>
      </c>
      <c r="AJ405" s="144">
        <v>1104</v>
      </c>
      <c r="AK405" s="144">
        <v>1104</v>
      </c>
      <c r="AL405" s="144">
        <v>1104</v>
      </c>
      <c r="AM405" s="144">
        <v>2208</v>
      </c>
      <c r="AN405" s="144">
        <v>2208</v>
      </c>
      <c r="AO405" s="144">
        <v>2208</v>
      </c>
      <c r="AP405" s="144">
        <v>2199</v>
      </c>
      <c r="AQ405" s="144">
        <v>2262</v>
      </c>
      <c r="AR405" s="144">
        <v>2448</v>
      </c>
      <c r="AS405" s="144"/>
      <c r="AT405" s="144"/>
      <c r="AU405" s="144"/>
      <c r="AV405" s="144"/>
      <c r="AW405" s="144"/>
      <c r="AX405" s="144"/>
      <c r="AY405" s="144"/>
      <c r="AZ405" s="144"/>
      <c r="BA405" s="144"/>
      <c r="BB405" s="144"/>
      <c r="BC405" s="144"/>
      <c r="BD405" s="144"/>
      <c r="BE405" s="144"/>
      <c r="BF405" s="144"/>
    </row>
    <row r="406" spans="1:58" hidden="1">
      <c r="A406" s="143" t="s">
        <v>916</v>
      </c>
      <c r="B406" s="143" t="s">
        <v>970</v>
      </c>
      <c r="C406" s="144">
        <v>43</v>
      </c>
      <c r="D406" s="144">
        <v>43</v>
      </c>
      <c r="E406" s="144">
        <v>44</v>
      </c>
      <c r="F406" s="144">
        <v>46</v>
      </c>
      <c r="G406" s="144">
        <v>47</v>
      </c>
      <c r="H406" s="144">
        <v>48</v>
      </c>
      <c r="I406" s="144">
        <v>49</v>
      </c>
      <c r="J406" s="144">
        <v>50</v>
      </c>
      <c r="K406" s="144">
        <v>52</v>
      </c>
      <c r="L406" s="144">
        <v>54</v>
      </c>
      <c r="M406" s="144">
        <v>57</v>
      </c>
      <c r="N406" s="144">
        <v>57</v>
      </c>
      <c r="O406" s="144">
        <v>57</v>
      </c>
      <c r="P406" s="144">
        <v>57</v>
      </c>
      <c r="Q406" s="145">
        <v>1140.02</v>
      </c>
      <c r="R406" s="145">
        <v>1127.58</v>
      </c>
      <c r="S406" s="145">
        <v>1104.3</v>
      </c>
      <c r="T406" s="145">
        <v>1107.78</v>
      </c>
      <c r="U406" s="145">
        <v>1187.74</v>
      </c>
      <c r="V406" s="145">
        <v>1204.96</v>
      </c>
      <c r="W406" s="145">
        <v>1222.78</v>
      </c>
      <c r="X406" s="145">
        <v>1185.24</v>
      </c>
      <c r="Y406" s="145">
        <v>1043.33</v>
      </c>
      <c r="Z406" s="145">
        <v>1023.33</v>
      </c>
      <c r="AA406" s="145">
        <v>2193.3200000000002</v>
      </c>
      <c r="AB406" s="145">
        <v>2358.84</v>
      </c>
      <c r="AC406" s="145">
        <v>2249.04</v>
      </c>
      <c r="AD406" s="145">
        <v>1989.04</v>
      </c>
      <c r="AE406" s="144">
        <v>49021</v>
      </c>
      <c r="AF406" s="144">
        <v>48486</v>
      </c>
      <c r="AG406" s="144">
        <v>48589</v>
      </c>
      <c r="AH406" s="144">
        <v>50958</v>
      </c>
      <c r="AI406" s="144">
        <v>55824</v>
      </c>
      <c r="AJ406" s="144">
        <v>57838</v>
      </c>
      <c r="AK406" s="144">
        <v>59916</v>
      </c>
      <c r="AL406" s="144">
        <v>59262</v>
      </c>
      <c r="AM406" s="144">
        <v>54253</v>
      </c>
      <c r="AN406" s="144">
        <v>55260</v>
      </c>
      <c r="AO406" s="144">
        <v>125019</v>
      </c>
      <c r="AP406" s="144">
        <v>134454</v>
      </c>
      <c r="AQ406" s="144">
        <v>128195</v>
      </c>
      <c r="AR406" s="144">
        <v>113375</v>
      </c>
      <c r="AS406" s="144"/>
      <c r="AT406" s="144"/>
      <c r="AU406" s="144"/>
      <c r="AV406" s="144"/>
      <c r="AW406" s="144"/>
      <c r="AX406" s="144"/>
      <c r="AY406" s="144"/>
      <c r="AZ406" s="144"/>
      <c r="BA406" s="144"/>
      <c r="BB406" s="144"/>
      <c r="BC406" s="144"/>
      <c r="BD406" s="144"/>
      <c r="BE406" s="144"/>
      <c r="BF406" s="144"/>
    </row>
    <row r="407" spans="1:58" hidden="1">
      <c r="A407" s="143" t="s">
        <v>916</v>
      </c>
      <c r="B407" s="143" t="s">
        <v>971</v>
      </c>
      <c r="C407" s="144">
        <v>57</v>
      </c>
      <c r="D407" s="144">
        <v>57</v>
      </c>
      <c r="E407" s="144">
        <v>59</v>
      </c>
      <c r="F407" s="144">
        <v>64</v>
      </c>
      <c r="G407" s="144">
        <v>67</v>
      </c>
      <c r="H407" s="144">
        <v>69</v>
      </c>
      <c r="I407" s="144">
        <v>71</v>
      </c>
      <c r="J407" s="144">
        <v>73</v>
      </c>
      <c r="K407" s="144">
        <v>80</v>
      </c>
      <c r="L407" s="144">
        <v>84</v>
      </c>
      <c r="M407" s="144">
        <v>89</v>
      </c>
      <c r="N407" s="144">
        <v>85</v>
      </c>
      <c r="O407" s="144">
        <v>85</v>
      </c>
      <c r="P407" s="144">
        <v>85</v>
      </c>
      <c r="Q407" s="145">
        <v>1044.3</v>
      </c>
      <c r="R407" s="145">
        <v>1034.9100000000001</v>
      </c>
      <c r="S407" s="145">
        <v>1027.6300000000001</v>
      </c>
      <c r="T407" s="145">
        <v>1003.77</v>
      </c>
      <c r="U407" s="145">
        <v>999.9</v>
      </c>
      <c r="V407" s="145">
        <v>1011.17</v>
      </c>
      <c r="W407" s="145">
        <v>1019.01</v>
      </c>
      <c r="X407" s="145">
        <v>1010.16</v>
      </c>
      <c r="Y407" s="145">
        <v>879.04</v>
      </c>
      <c r="Z407" s="145">
        <v>860.85</v>
      </c>
      <c r="AA407" s="145">
        <v>1543.4</v>
      </c>
      <c r="AB407" s="145">
        <v>1698.98</v>
      </c>
      <c r="AC407" s="145">
        <v>1619.18</v>
      </c>
      <c r="AD407" s="145">
        <v>1451.87</v>
      </c>
      <c r="AE407" s="144">
        <v>59525</v>
      </c>
      <c r="AF407" s="144">
        <v>58990</v>
      </c>
      <c r="AG407" s="144">
        <v>60630</v>
      </c>
      <c r="AH407" s="144">
        <v>64241</v>
      </c>
      <c r="AI407" s="144">
        <v>66993</v>
      </c>
      <c r="AJ407" s="144">
        <v>69771</v>
      </c>
      <c r="AK407" s="144">
        <v>72350</v>
      </c>
      <c r="AL407" s="144">
        <v>73742</v>
      </c>
      <c r="AM407" s="144">
        <v>70323</v>
      </c>
      <c r="AN407" s="144">
        <v>72311</v>
      </c>
      <c r="AO407" s="144">
        <v>137363</v>
      </c>
      <c r="AP407" s="144">
        <v>144413</v>
      </c>
      <c r="AQ407" s="144">
        <v>137630</v>
      </c>
      <c r="AR407" s="144">
        <v>123409</v>
      </c>
      <c r="AS407" s="144"/>
      <c r="AT407" s="144"/>
      <c r="AU407" s="144"/>
      <c r="AV407" s="144"/>
      <c r="AW407" s="144"/>
      <c r="AX407" s="144"/>
      <c r="AY407" s="144"/>
      <c r="AZ407" s="144"/>
      <c r="BA407" s="144"/>
      <c r="BB407" s="144"/>
      <c r="BC407" s="144"/>
      <c r="BD407" s="144"/>
      <c r="BE407" s="144"/>
      <c r="BF407" s="144"/>
    </row>
    <row r="408" spans="1:58" hidden="1">
      <c r="A408" s="143" t="s">
        <v>916</v>
      </c>
      <c r="B408" s="143" t="s">
        <v>972</v>
      </c>
      <c r="C408" s="144">
        <v>41</v>
      </c>
      <c r="D408" s="144">
        <v>43</v>
      </c>
      <c r="E408" s="144">
        <v>46</v>
      </c>
      <c r="F408" s="144">
        <v>49</v>
      </c>
      <c r="G408" s="144">
        <v>48</v>
      </c>
      <c r="H408" s="144">
        <v>53</v>
      </c>
      <c r="I408" s="144">
        <v>57</v>
      </c>
      <c r="J408" s="144">
        <v>58</v>
      </c>
      <c r="K408" s="144">
        <v>59</v>
      </c>
      <c r="L408" s="144">
        <v>74</v>
      </c>
      <c r="M408" s="144">
        <v>75</v>
      </c>
      <c r="N408" s="144">
        <v>75</v>
      </c>
      <c r="O408" s="144">
        <v>78</v>
      </c>
      <c r="P408" s="144">
        <v>75</v>
      </c>
      <c r="Q408" s="145">
        <v>98.59</v>
      </c>
      <c r="R408" s="145">
        <v>98.19</v>
      </c>
      <c r="S408" s="145">
        <v>81.63</v>
      </c>
      <c r="T408" s="145">
        <v>91.51</v>
      </c>
      <c r="U408" s="145">
        <v>85.85</v>
      </c>
      <c r="V408" s="145">
        <v>82.26</v>
      </c>
      <c r="W408" s="145">
        <v>97.32</v>
      </c>
      <c r="X408" s="145">
        <v>90.52</v>
      </c>
      <c r="Y408" s="145">
        <v>88.53</v>
      </c>
      <c r="Z408" s="145">
        <v>98.19</v>
      </c>
      <c r="AA408" s="145">
        <v>69.61</v>
      </c>
      <c r="AB408" s="145">
        <v>66.77</v>
      </c>
      <c r="AC408" s="145">
        <v>44.76</v>
      </c>
      <c r="AD408" s="145">
        <v>68.44</v>
      </c>
      <c r="AE408" s="144">
        <v>4042</v>
      </c>
      <c r="AF408" s="144">
        <v>4222</v>
      </c>
      <c r="AG408" s="144">
        <v>3755</v>
      </c>
      <c r="AH408" s="144">
        <v>4484</v>
      </c>
      <c r="AI408" s="144">
        <v>4121</v>
      </c>
      <c r="AJ408" s="144">
        <v>4360</v>
      </c>
      <c r="AK408" s="144">
        <v>5547</v>
      </c>
      <c r="AL408" s="144">
        <v>5250</v>
      </c>
      <c r="AM408" s="144">
        <v>5223</v>
      </c>
      <c r="AN408" s="144">
        <v>7266</v>
      </c>
      <c r="AO408" s="144">
        <v>5221</v>
      </c>
      <c r="AP408" s="144">
        <v>5008</v>
      </c>
      <c r="AQ408" s="144">
        <v>3491</v>
      </c>
      <c r="AR408" s="144">
        <v>5133</v>
      </c>
      <c r="AS408" s="144"/>
      <c r="AT408" s="144"/>
      <c r="AU408" s="144"/>
      <c r="AV408" s="144"/>
      <c r="AW408" s="144"/>
      <c r="AX408" s="144"/>
      <c r="AY408" s="144"/>
      <c r="AZ408" s="144"/>
      <c r="BA408" s="144"/>
      <c r="BB408" s="144"/>
      <c r="BC408" s="144"/>
      <c r="BD408" s="144"/>
      <c r="BE408" s="144"/>
      <c r="BF408" s="144"/>
    </row>
    <row r="409" spans="1:58" hidden="1">
      <c r="A409" s="143" t="s">
        <v>916</v>
      </c>
      <c r="B409" s="143" t="s">
        <v>973</v>
      </c>
      <c r="C409" s="144">
        <v>121</v>
      </c>
      <c r="D409" s="144">
        <v>126</v>
      </c>
      <c r="E409" s="144">
        <v>136</v>
      </c>
      <c r="F409" s="144">
        <v>147</v>
      </c>
      <c r="G409" s="144">
        <v>154</v>
      </c>
      <c r="H409" s="144">
        <v>163</v>
      </c>
      <c r="I409" s="144">
        <v>179</v>
      </c>
      <c r="J409" s="144">
        <v>189</v>
      </c>
      <c r="K409" s="144">
        <v>198</v>
      </c>
      <c r="L409" s="144">
        <v>208</v>
      </c>
      <c r="M409" s="144">
        <v>221</v>
      </c>
      <c r="N409" s="144">
        <v>216</v>
      </c>
      <c r="O409" s="144">
        <v>203</v>
      </c>
      <c r="P409" s="144">
        <v>211</v>
      </c>
      <c r="Q409" s="145">
        <v>377.13</v>
      </c>
      <c r="R409" s="145">
        <v>316.69</v>
      </c>
      <c r="S409" s="145">
        <v>346.08</v>
      </c>
      <c r="T409" s="145">
        <v>346.76</v>
      </c>
      <c r="U409" s="145">
        <v>339.16</v>
      </c>
      <c r="V409" s="145">
        <v>338.57</v>
      </c>
      <c r="W409" s="145">
        <v>290.64</v>
      </c>
      <c r="X409" s="145">
        <v>358.97</v>
      </c>
      <c r="Y409" s="145">
        <v>300.97000000000003</v>
      </c>
      <c r="Z409" s="145">
        <v>352.82</v>
      </c>
      <c r="AA409" s="145">
        <v>396.61</v>
      </c>
      <c r="AB409" s="145">
        <v>411.44</v>
      </c>
      <c r="AC409" s="145">
        <v>364.5</v>
      </c>
      <c r="AD409" s="145">
        <v>450.83</v>
      </c>
      <c r="AE409" s="144">
        <v>45633</v>
      </c>
      <c r="AF409" s="144">
        <v>39903</v>
      </c>
      <c r="AG409" s="144">
        <v>47067</v>
      </c>
      <c r="AH409" s="144">
        <v>50973</v>
      </c>
      <c r="AI409" s="144">
        <v>52231</v>
      </c>
      <c r="AJ409" s="144">
        <v>55187</v>
      </c>
      <c r="AK409" s="144">
        <v>52024</v>
      </c>
      <c r="AL409" s="144">
        <v>67846</v>
      </c>
      <c r="AM409" s="144">
        <v>59593</v>
      </c>
      <c r="AN409" s="144">
        <v>73387</v>
      </c>
      <c r="AO409" s="144">
        <v>87651</v>
      </c>
      <c r="AP409" s="144">
        <v>88872</v>
      </c>
      <c r="AQ409" s="144">
        <v>73993</v>
      </c>
      <c r="AR409" s="144">
        <v>95126</v>
      </c>
      <c r="AS409" s="144"/>
      <c r="AT409" s="144"/>
      <c r="AU409" s="144"/>
      <c r="AV409" s="144"/>
      <c r="AW409" s="144"/>
      <c r="AX409" s="144"/>
      <c r="AY409" s="144"/>
      <c r="AZ409" s="144"/>
      <c r="BA409" s="144"/>
      <c r="BB409" s="144"/>
      <c r="BC409" s="144"/>
      <c r="BD409" s="144"/>
      <c r="BE409" s="144"/>
      <c r="BF409" s="144"/>
    </row>
    <row r="410" spans="1:58" hidden="1">
      <c r="A410" s="143" t="s">
        <v>916</v>
      </c>
      <c r="B410" s="143" t="s">
        <v>974</v>
      </c>
      <c r="C410" s="144">
        <v>0</v>
      </c>
      <c r="D410" s="144">
        <v>0</v>
      </c>
      <c r="E410" s="144">
        <v>0</v>
      </c>
      <c r="F410" s="144">
        <v>0</v>
      </c>
      <c r="G410" s="144">
        <v>0</v>
      </c>
      <c r="H410" s="144">
        <v>0</v>
      </c>
      <c r="I410" s="144">
        <v>0</v>
      </c>
      <c r="J410" s="144">
        <v>226</v>
      </c>
      <c r="K410" s="144">
        <v>246</v>
      </c>
      <c r="L410" s="144">
        <v>269</v>
      </c>
      <c r="M410" s="144">
        <v>291</v>
      </c>
      <c r="N410" s="144">
        <v>302</v>
      </c>
      <c r="O410" s="144">
        <v>267</v>
      </c>
      <c r="P410" s="144">
        <v>278</v>
      </c>
      <c r="Q410" s="145"/>
      <c r="R410" s="145"/>
      <c r="S410" s="145"/>
      <c r="T410" s="145"/>
      <c r="U410" s="145"/>
      <c r="V410" s="145"/>
      <c r="W410" s="145"/>
      <c r="X410" s="145">
        <v>278.17</v>
      </c>
      <c r="Y410" s="145">
        <v>279.07</v>
      </c>
      <c r="Z410" s="145">
        <v>277.45999999999998</v>
      </c>
      <c r="AA410" s="145">
        <v>373.24</v>
      </c>
      <c r="AB410" s="145">
        <v>379.59</v>
      </c>
      <c r="AC410" s="145">
        <v>400.99</v>
      </c>
      <c r="AD410" s="145">
        <v>397.81</v>
      </c>
      <c r="AE410" s="144">
        <v>0</v>
      </c>
      <c r="AF410" s="144">
        <v>0</v>
      </c>
      <c r="AG410" s="144">
        <v>0</v>
      </c>
      <c r="AH410" s="144">
        <v>0</v>
      </c>
      <c r="AI410" s="144">
        <v>0</v>
      </c>
      <c r="AJ410" s="144">
        <v>0</v>
      </c>
      <c r="AK410" s="144">
        <v>0</v>
      </c>
      <c r="AL410" s="144">
        <v>62866</v>
      </c>
      <c r="AM410" s="144">
        <v>68651</v>
      </c>
      <c r="AN410" s="144">
        <v>74638</v>
      </c>
      <c r="AO410" s="144">
        <v>108612</v>
      </c>
      <c r="AP410" s="144">
        <v>114635</v>
      </c>
      <c r="AQ410" s="144">
        <v>107063</v>
      </c>
      <c r="AR410" s="144">
        <v>110590</v>
      </c>
      <c r="AS410" s="144"/>
      <c r="AT410" s="144"/>
      <c r="AU410" s="144"/>
      <c r="AV410" s="144"/>
      <c r="AW410" s="144"/>
      <c r="AX410" s="144"/>
      <c r="AY410" s="144"/>
      <c r="AZ410" s="144"/>
      <c r="BA410" s="144"/>
      <c r="BB410" s="144"/>
      <c r="BC410" s="144"/>
      <c r="BD410" s="144"/>
      <c r="BE410" s="144"/>
      <c r="BF410" s="144"/>
    </row>
    <row r="411" spans="1:58" hidden="1">
      <c r="A411" s="143" t="s">
        <v>916</v>
      </c>
      <c r="B411" s="143" t="s">
        <v>975</v>
      </c>
      <c r="C411" s="144">
        <v>0</v>
      </c>
      <c r="D411" s="144">
        <v>0</v>
      </c>
      <c r="E411" s="144">
        <v>0</v>
      </c>
      <c r="F411" s="144">
        <v>0</v>
      </c>
      <c r="G411" s="144">
        <v>0</v>
      </c>
      <c r="H411" s="144">
        <v>0</v>
      </c>
      <c r="I411" s="144">
        <v>0</v>
      </c>
      <c r="J411" s="144">
        <v>871</v>
      </c>
      <c r="K411" s="144">
        <v>858</v>
      </c>
      <c r="L411" s="144">
        <v>998</v>
      </c>
      <c r="M411" s="144">
        <v>1097</v>
      </c>
      <c r="N411" s="144">
        <v>1096</v>
      </c>
      <c r="O411" s="144">
        <v>961</v>
      </c>
      <c r="P411" s="144">
        <v>899</v>
      </c>
      <c r="Q411" s="145"/>
      <c r="R411" s="145"/>
      <c r="S411" s="145"/>
      <c r="T411" s="145"/>
      <c r="U411" s="145"/>
      <c r="V411" s="145"/>
      <c r="W411" s="145"/>
      <c r="X411" s="145">
        <v>633.85</v>
      </c>
      <c r="Y411" s="145">
        <v>500</v>
      </c>
      <c r="Z411" s="145">
        <v>570</v>
      </c>
      <c r="AA411" s="145">
        <v>470</v>
      </c>
      <c r="AB411" s="145">
        <v>600</v>
      </c>
      <c r="AC411" s="145">
        <v>600</v>
      </c>
      <c r="AD411" s="145">
        <v>600</v>
      </c>
      <c r="AE411" s="144">
        <v>0</v>
      </c>
      <c r="AF411" s="144">
        <v>0</v>
      </c>
      <c r="AG411" s="144">
        <v>0</v>
      </c>
      <c r="AH411" s="144">
        <v>0</v>
      </c>
      <c r="AI411" s="144">
        <v>0</v>
      </c>
      <c r="AJ411" s="144">
        <v>0</v>
      </c>
      <c r="AK411" s="144">
        <v>0</v>
      </c>
      <c r="AL411" s="144">
        <v>552080</v>
      </c>
      <c r="AM411" s="144">
        <v>429000</v>
      </c>
      <c r="AN411" s="144">
        <v>568860</v>
      </c>
      <c r="AO411" s="144">
        <v>515590</v>
      </c>
      <c r="AP411" s="144">
        <v>657600</v>
      </c>
      <c r="AQ411" s="144">
        <v>576600</v>
      </c>
      <c r="AR411" s="144">
        <v>539400</v>
      </c>
      <c r="AS411" s="144"/>
      <c r="AT411" s="144"/>
      <c r="AU411" s="144"/>
      <c r="AV411" s="144"/>
      <c r="AW411" s="144"/>
      <c r="AX411" s="144"/>
      <c r="AY411" s="144"/>
      <c r="AZ411" s="144"/>
      <c r="BA411" s="144"/>
      <c r="BB411" s="144"/>
      <c r="BC411" s="144"/>
      <c r="BD411" s="144"/>
      <c r="BE411" s="144"/>
      <c r="BF411" s="144"/>
    </row>
    <row r="412" spans="1:58" hidden="1">
      <c r="A412" s="143" t="s">
        <v>916</v>
      </c>
      <c r="B412" s="143" t="s">
        <v>976</v>
      </c>
      <c r="C412" s="144">
        <v>1117</v>
      </c>
      <c r="D412" s="144">
        <v>1040</v>
      </c>
      <c r="E412" s="144">
        <v>925</v>
      </c>
      <c r="F412" s="144">
        <v>903</v>
      </c>
      <c r="G412" s="144">
        <v>917</v>
      </c>
      <c r="H412" s="144">
        <v>1005</v>
      </c>
      <c r="I412" s="144">
        <v>1134</v>
      </c>
      <c r="J412" s="144">
        <v>1097</v>
      </c>
      <c r="K412" s="144">
        <v>1104</v>
      </c>
      <c r="L412" s="144">
        <v>1267</v>
      </c>
      <c r="M412" s="144">
        <v>1388</v>
      </c>
      <c r="N412" s="144">
        <v>1398</v>
      </c>
      <c r="O412" s="144">
        <v>1228</v>
      </c>
      <c r="P412" s="144">
        <v>1177</v>
      </c>
      <c r="Q412" s="145">
        <v>555.97</v>
      </c>
      <c r="R412" s="145">
        <v>584.71</v>
      </c>
      <c r="S412" s="145">
        <v>564.5</v>
      </c>
      <c r="T412" s="145">
        <v>605.44000000000005</v>
      </c>
      <c r="U412" s="145">
        <v>555.12</v>
      </c>
      <c r="V412" s="145">
        <v>538.33000000000004</v>
      </c>
      <c r="W412" s="145">
        <v>514.57000000000005</v>
      </c>
      <c r="X412" s="145">
        <v>560.57000000000005</v>
      </c>
      <c r="Y412" s="145">
        <v>450.77</v>
      </c>
      <c r="Z412" s="145">
        <v>507.89</v>
      </c>
      <c r="AA412" s="145">
        <v>449.71</v>
      </c>
      <c r="AB412" s="145">
        <v>552.39</v>
      </c>
      <c r="AC412" s="145">
        <v>556.73</v>
      </c>
      <c r="AD412" s="145">
        <v>552.24</v>
      </c>
      <c r="AE412" s="144">
        <v>621018</v>
      </c>
      <c r="AF412" s="144">
        <v>608102</v>
      </c>
      <c r="AG412" s="144">
        <v>522162</v>
      </c>
      <c r="AH412" s="144">
        <v>546714</v>
      </c>
      <c r="AI412" s="144">
        <v>509047</v>
      </c>
      <c r="AJ412" s="144">
        <v>541023</v>
      </c>
      <c r="AK412" s="144">
        <v>583525</v>
      </c>
      <c r="AL412" s="144">
        <v>614946</v>
      </c>
      <c r="AM412" s="144">
        <v>497651</v>
      </c>
      <c r="AN412" s="144">
        <v>643498</v>
      </c>
      <c r="AO412" s="144">
        <v>624202</v>
      </c>
      <c r="AP412" s="144">
        <v>772235</v>
      </c>
      <c r="AQ412" s="144">
        <v>683663</v>
      </c>
      <c r="AR412" s="144">
        <v>649990</v>
      </c>
      <c r="AS412" s="144"/>
      <c r="AT412" s="144"/>
      <c r="AU412" s="144"/>
      <c r="AV412" s="144"/>
      <c r="AW412" s="144"/>
      <c r="AX412" s="144"/>
      <c r="AY412" s="144"/>
      <c r="AZ412" s="144"/>
      <c r="BA412" s="144"/>
      <c r="BB412" s="144"/>
      <c r="BC412" s="144"/>
      <c r="BD412" s="144"/>
      <c r="BE412" s="144"/>
      <c r="BF412" s="144"/>
    </row>
    <row r="413" spans="1:58" hidden="1">
      <c r="A413" s="143" t="s">
        <v>916</v>
      </c>
      <c r="B413" s="143" t="s">
        <v>977</v>
      </c>
      <c r="C413" s="144">
        <v>277</v>
      </c>
      <c r="D413" s="144">
        <v>329</v>
      </c>
      <c r="E413" s="144">
        <v>345</v>
      </c>
      <c r="F413" s="144">
        <v>284</v>
      </c>
      <c r="G413" s="144">
        <v>259</v>
      </c>
      <c r="H413" s="144">
        <v>265</v>
      </c>
      <c r="I413" s="144">
        <v>265</v>
      </c>
      <c r="J413" s="144">
        <v>271</v>
      </c>
      <c r="K413" s="144">
        <v>265</v>
      </c>
      <c r="L413" s="144">
        <v>243</v>
      </c>
      <c r="M413" s="144">
        <v>289</v>
      </c>
      <c r="N413" s="144">
        <v>267</v>
      </c>
      <c r="O413" s="144">
        <v>284</v>
      </c>
      <c r="P413" s="144">
        <v>288</v>
      </c>
      <c r="Q413" s="145">
        <v>543.88</v>
      </c>
      <c r="R413" s="145">
        <v>569.6</v>
      </c>
      <c r="S413" s="145">
        <v>579.73</v>
      </c>
      <c r="T413" s="145">
        <v>423.58</v>
      </c>
      <c r="U413" s="145">
        <v>435.05</v>
      </c>
      <c r="V413" s="145">
        <v>420.74</v>
      </c>
      <c r="W413" s="145">
        <v>431.86</v>
      </c>
      <c r="X413" s="145">
        <v>427.88</v>
      </c>
      <c r="Y413" s="145">
        <v>417.82</v>
      </c>
      <c r="Z413" s="145">
        <v>428.52</v>
      </c>
      <c r="AA413" s="145">
        <v>462</v>
      </c>
      <c r="AB413" s="145">
        <v>464.38</v>
      </c>
      <c r="AC413" s="145">
        <v>469.99</v>
      </c>
      <c r="AD413" s="145">
        <v>469.4</v>
      </c>
      <c r="AE413" s="144">
        <v>150656</v>
      </c>
      <c r="AF413" s="144">
        <v>187400</v>
      </c>
      <c r="AG413" s="144">
        <v>200008</v>
      </c>
      <c r="AH413" s="144">
        <v>120297</v>
      </c>
      <c r="AI413" s="144">
        <v>112679</v>
      </c>
      <c r="AJ413" s="144">
        <v>111495</v>
      </c>
      <c r="AK413" s="144">
        <v>114442</v>
      </c>
      <c r="AL413" s="144">
        <v>115956</v>
      </c>
      <c r="AM413" s="144">
        <v>110721</v>
      </c>
      <c r="AN413" s="144">
        <v>104131</v>
      </c>
      <c r="AO413" s="144">
        <v>133517</v>
      </c>
      <c r="AP413" s="144">
        <v>123990</v>
      </c>
      <c r="AQ413" s="144">
        <v>133476</v>
      </c>
      <c r="AR413" s="144">
        <v>135186</v>
      </c>
      <c r="AS413" s="144"/>
      <c r="AT413" s="144"/>
      <c r="AU413" s="144"/>
      <c r="AV413" s="144"/>
      <c r="AW413" s="144"/>
      <c r="AX413" s="144"/>
      <c r="AY413" s="144"/>
      <c r="AZ413" s="144"/>
      <c r="BA413" s="144"/>
      <c r="BB413" s="144"/>
      <c r="BC413" s="144"/>
      <c r="BD413" s="144"/>
      <c r="BE413" s="144"/>
      <c r="BF413" s="144"/>
    </row>
    <row r="414" spans="1:58" hidden="1">
      <c r="A414" s="143" t="s">
        <v>916</v>
      </c>
      <c r="B414" s="143" t="s">
        <v>978</v>
      </c>
      <c r="C414" s="144">
        <v>67</v>
      </c>
      <c r="D414" s="144">
        <v>74</v>
      </c>
      <c r="E414" s="144">
        <v>77</v>
      </c>
      <c r="F414" s="144">
        <v>87</v>
      </c>
      <c r="G414" s="144">
        <v>90</v>
      </c>
      <c r="H414" s="144">
        <v>95</v>
      </c>
      <c r="I414" s="144">
        <v>101</v>
      </c>
      <c r="J414" s="144">
        <v>108</v>
      </c>
      <c r="K414" s="144">
        <v>114</v>
      </c>
      <c r="L414" s="144">
        <v>123</v>
      </c>
      <c r="M414" s="144">
        <v>126</v>
      </c>
      <c r="N414" s="144">
        <v>134</v>
      </c>
      <c r="O414" s="144">
        <v>140</v>
      </c>
      <c r="P414" s="144">
        <v>142</v>
      </c>
      <c r="Q414" s="145">
        <v>160.03</v>
      </c>
      <c r="R414" s="145">
        <v>160.85</v>
      </c>
      <c r="S414" s="145">
        <v>155.61000000000001</v>
      </c>
      <c r="T414" s="145">
        <v>148.32</v>
      </c>
      <c r="U414" s="145">
        <v>145.81</v>
      </c>
      <c r="V414" s="145">
        <v>152.21</v>
      </c>
      <c r="W414" s="145">
        <v>152.88999999999999</v>
      </c>
      <c r="X414" s="145">
        <v>152.26</v>
      </c>
      <c r="Y414" s="145">
        <v>140.38999999999999</v>
      </c>
      <c r="Z414" s="145">
        <v>154.09</v>
      </c>
      <c r="AA414" s="145">
        <v>168.35</v>
      </c>
      <c r="AB414" s="145">
        <v>181.81</v>
      </c>
      <c r="AC414" s="145">
        <v>130.31</v>
      </c>
      <c r="AD414" s="145">
        <v>144.91</v>
      </c>
      <c r="AE414" s="144">
        <v>10722</v>
      </c>
      <c r="AF414" s="144">
        <v>11903</v>
      </c>
      <c r="AG414" s="144">
        <v>11982</v>
      </c>
      <c r="AH414" s="144">
        <v>12904</v>
      </c>
      <c r="AI414" s="144">
        <v>13123</v>
      </c>
      <c r="AJ414" s="144">
        <v>14460</v>
      </c>
      <c r="AK414" s="144">
        <v>15442</v>
      </c>
      <c r="AL414" s="144">
        <v>16444</v>
      </c>
      <c r="AM414" s="144">
        <v>16005</v>
      </c>
      <c r="AN414" s="144">
        <v>18953</v>
      </c>
      <c r="AO414" s="144">
        <v>21212</v>
      </c>
      <c r="AP414" s="144">
        <v>24362</v>
      </c>
      <c r="AQ414" s="144">
        <v>18243</v>
      </c>
      <c r="AR414" s="144">
        <v>20577</v>
      </c>
      <c r="AS414" s="144"/>
      <c r="AT414" s="144"/>
      <c r="AU414" s="144"/>
      <c r="AV414" s="144"/>
      <c r="AW414" s="144"/>
      <c r="AX414" s="144"/>
      <c r="AY414" s="144"/>
      <c r="AZ414" s="144"/>
      <c r="BA414" s="144"/>
      <c r="BB414" s="144"/>
      <c r="BC414" s="144"/>
      <c r="BD414" s="144"/>
      <c r="BE414" s="144"/>
      <c r="BF414" s="144"/>
    </row>
    <row r="415" spans="1:58" hidden="1">
      <c r="A415" s="143" t="s">
        <v>916</v>
      </c>
      <c r="B415" s="143" t="s">
        <v>979</v>
      </c>
      <c r="C415" s="144">
        <v>97</v>
      </c>
      <c r="D415" s="144">
        <v>97</v>
      </c>
      <c r="E415" s="144">
        <v>95</v>
      </c>
      <c r="F415" s="144">
        <v>101</v>
      </c>
      <c r="G415" s="144">
        <v>105</v>
      </c>
      <c r="H415" s="144">
        <v>98</v>
      </c>
      <c r="I415" s="144">
        <v>103</v>
      </c>
      <c r="J415" s="144">
        <v>102</v>
      </c>
      <c r="K415" s="144">
        <v>102</v>
      </c>
      <c r="L415" s="144">
        <v>100</v>
      </c>
      <c r="M415" s="144">
        <v>104</v>
      </c>
      <c r="N415" s="144">
        <v>107</v>
      </c>
      <c r="O415" s="144">
        <v>110</v>
      </c>
      <c r="P415" s="144">
        <v>110</v>
      </c>
      <c r="Q415" s="145">
        <v>173.44</v>
      </c>
      <c r="R415" s="145">
        <v>168.26</v>
      </c>
      <c r="S415" s="145">
        <v>172.19</v>
      </c>
      <c r="T415" s="145">
        <v>158.57</v>
      </c>
      <c r="U415" s="145">
        <v>202.88</v>
      </c>
      <c r="V415" s="145">
        <v>190.28</v>
      </c>
      <c r="W415" s="145">
        <v>216.15</v>
      </c>
      <c r="X415" s="145">
        <v>204.1</v>
      </c>
      <c r="Y415" s="145">
        <v>188.37</v>
      </c>
      <c r="Z415" s="145">
        <v>194.85</v>
      </c>
      <c r="AA415" s="145">
        <v>250.33</v>
      </c>
      <c r="AB415" s="145">
        <v>259.10000000000002</v>
      </c>
      <c r="AC415" s="145">
        <v>261.39999999999998</v>
      </c>
      <c r="AD415" s="145">
        <v>256.77</v>
      </c>
      <c r="AE415" s="144">
        <v>16824</v>
      </c>
      <c r="AF415" s="144">
        <v>16321</v>
      </c>
      <c r="AG415" s="144">
        <v>16358</v>
      </c>
      <c r="AH415" s="144">
        <v>16016</v>
      </c>
      <c r="AI415" s="144">
        <v>21302</v>
      </c>
      <c r="AJ415" s="144">
        <v>18647</v>
      </c>
      <c r="AK415" s="144">
        <v>22263</v>
      </c>
      <c r="AL415" s="144">
        <v>20818</v>
      </c>
      <c r="AM415" s="144">
        <v>19214</v>
      </c>
      <c r="AN415" s="144">
        <v>19485</v>
      </c>
      <c r="AO415" s="144">
        <v>26034</v>
      </c>
      <c r="AP415" s="144">
        <v>27724</v>
      </c>
      <c r="AQ415" s="144">
        <v>28754</v>
      </c>
      <c r="AR415" s="144">
        <v>28245</v>
      </c>
      <c r="AS415" s="144"/>
      <c r="AT415" s="144"/>
      <c r="AU415" s="144"/>
      <c r="AV415" s="144"/>
      <c r="AW415" s="144"/>
      <c r="AX415" s="144"/>
      <c r="AY415" s="144"/>
      <c r="AZ415" s="144"/>
      <c r="BA415" s="144"/>
      <c r="BB415" s="144"/>
      <c r="BC415" s="144"/>
      <c r="BD415" s="144"/>
      <c r="BE415" s="144"/>
      <c r="BF415" s="144"/>
    </row>
    <row r="416" spans="1:58" hidden="1">
      <c r="A416" s="143" t="s">
        <v>916</v>
      </c>
      <c r="B416" s="143" t="s">
        <v>980</v>
      </c>
      <c r="C416" s="144">
        <v>74</v>
      </c>
      <c r="D416" s="144">
        <v>80</v>
      </c>
      <c r="E416" s="144">
        <v>85</v>
      </c>
      <c r="F416" s="144">
        <v>89</v>
      </c>
      <c r="G416" s="144">
        <v>88</v>
      </c>
      <c r="H416" s="144">
        <v>82</v>
      </c>
      <c r="I416" s="144">
        <v>76</v>
      </c>
      <c r="J416" s="144">
        <v>67</v>
      </c>
      <c r="K416" s="144">
        <v>65</v>
      </c>
      <c r="L416" s="144">
        <v>64</v>
      </c>
      <c r="M416" s="144">
        <v>59</v>
      </c>
      <c r="N416" s="144">
        <v>67</v>
      </c>
      <c r="O416" s="144">
        <v>55</v>
      </c>
      <c r="P416" s="144">
        <v>58</v>
      </c>
      <c r="Q416" s="145">
        <v>191.58</v>
      </c>
      <c r="R416" s="145">
        <v>249.44</v>
      </c>
      <c r="S416" s="145">
        <v>212.27</v>
      </c>
      <c r="T416" s="145">
        <v>258.83</v>
      </c>
      <c r="U416" s="145">
        <v>265.77999999999997</v>
      </c>
      <c r="V416" s="145">
        <v>269.37</v>
      </c>
      <c r="W416" s="145">
        <v>268.36</v>
      </c>
      <c r="X416" s="145">
        <v>261.42</v>
      </c>
      <c r="Y416" s="145">
        <v>355.52</v>
      </c>
      <c r="Z416" s="145">
        <v>254.67</v>
      </c>
      <c r="AA416" s="145">
        <v>304.36</v>
      </c>
      <c r="AB416" s="145">
        <v>513.64</v>
      </c>
      <c r="AC416" s="145">
        <v>497.64</v>
      </c>
      <c r="AD416" s="145">
        <v>408.66</v>
      </c>
      <c r="AE416" s="144">
        <v>14177</v>
      </c>
      <c r="AF416" s="144">
        <v>19955</v>
      </c>
      <c r="AG416" s="144">
        <v>18043</v>
      </c>
      <c r="AH416" s="144">
        <v>23036</v>
      </c>
      <c r="AI416" s="144">
        <v>23389</v>
      </c>
      <c r="AJ416" s="144">
        <v>22088</v>
      </c>
      <c r="AK416" s="144">
        <v>20395</v>
      </c>
      <c r="AL416" s="144">
        <v>17515</v>
      </c>
      <c r="AM416" s="144">
        <v>23109</v>
      </c>
      <c r="AN416" s="144">
        <v>16299</v>
      </c>
      <c r="AO416" s="144">
        <v>17957</v>
      </c>
      <c r="AP416" s="144">
        <v>34414</v>
      </c>
      <c r="AQ416" s="144">
        <v>27370</v>
      </c>
      <c r="AR416" s="144">
        <v>23702</v>
      </c>
      <c r="AS416" s="144"/>
      <c r="AT416" s="144"/>
      <c r="AU416" s="144"/>
      <c r="AV416" s="144"/>
      <c r="AW416" s="144"/>
      <c r="AX416" s="144"/>
      <c r="AY416" s="144"/>
      <c r="AZ416" s="144"/>
      <c r="BA416" s="144"/>
      <c r="BB416" s="144"/>
      <c r="BC416" s="144"/>
      <c r="BD416" s="144"/>
      <c r="BE416" s="144"/>
      <c r="BF416" s="144"/>
    </row>
    <row r="417" spans="1:58" hidden="1">
      <c r="A417" s="143" t="s">
        <v>916</v>
      </c>
      <c r="B417" s="143" t="s">
        <v>981</v>
      </c>
      <c r="C417" s="144">
        <v>1211</v>
      </c>
      <c r="D417" s="144">
        <v>1205</v>
      </c>
      <c r="E417" s="144">
        <v>1459</v>
      </c>
      <c r="F417" s="144">
        <v>1638</v>
      </c>
      <c r="G417" s="144">
        <v>1696</v>
      </c>
      <c r="H417" s="144">
        <v>1768</v>
      </c>
      <c r="I417" s="144">
        <v>1778</v>
      </c>
      <c r="J417" s="144">
        <v>1812</v>
      </c>
      <c r="K417" s="144">
        <v>1736</v>
      </c>
      <c r="L417" s="144">
        <v>1797</v>
      </c>
      <c r="M417" s="144">
        <v>1914</v>
      </c>
      <c r="N417" s="144">
        <v>2143</v>
      </c>
      <c r="O417" s="144">
        <v>2049</v>
      </c>
      <c r="P417" s="144">
        <v>2037</v>
      </c>
      <c r="Q417" s="145">
        <v>372.07</v>
      </c>
      <c r="R417" s="145">
        <v>592.44000000000005</v>
      </c>
      <c r="S417" s="145">
        <v>439.93</v>
      </c>
      <c r="T417" s="145">
        <v>441.1</v>
      </c>
      <c r="U417" s="145">
        <v>461.09</v>
      </c>
      <c r="V417" s="145">
        <v>433.45</v>
      </c>
      <c r="W417" s="145">
        <v>432.44</v>
      </c>
      <c r="X417" s="145">
        <v>434.19</v>
      </c>
      <c r="Y417" s="145">
        <v>433.77</v>
      </c>
      <c r="Z417" s="145">
        <v>438</v>
      </c>
      <c r="AA417" s="145">
        <v>524.64</v>
      </c>
      <c r="AB417" s="145">
        <v>429.84</v>
      </c>
      <c r="AC417" s="145">
        <v>432.75</v>
      </c>
      <c r="AD417" s="145">
        <v>433.88</v>
      </c>
      <c r="AE417" s="144">
        <v>450578</v>
      </c>
      <c r="AF417" s="144">
        <v>713893</v>
      </c>
      <c r="AG417" s="144">
        <v>641857</v>
      </c>
      <c r="AH417" s="144">
        <v>722529</v>
      </c>
      <c r="AI417" s="144">
        <v>782012</v>
      </c>
      <c r="AJ417" s="144">
        <v>766333</v>
      </c>
      <c r="AK417" s="144">
        <v>768872</v>
      </c>
      <c r="AL417" s="144">
        <v>786759</v>
      </c>
      <c r="AM417" s="144">
        <v>753021</v>
      </c>
      <c r="AN417" s="144">
        <v>787080</v>
      </c>
      <c r="AO417" s="144">
        <v>1004159</v>
      </c>
      <c r="AP417" s="144">
        <v>921151</v>
      </c>
      <c r="AQ417" s="144">
        <v>886700</v>
      </c>
      <c r="AR417" s="144">
        <v>883818</v>
      </c>
      <c r="AS417" s="144"/>
      <c r="AT417" s="144"/>
      <c r="AU417" s="144"/>
      <c r="AV417" s="144"/>
      <c r="AW417" s="144"/>
      <c r="AX417" s="144"/>
      <c r="AY417" s="144"/>
      <c r="AZ417" s="144"/>
      <c r="BA417" s="144"/>
      <c r="BB417" s="144"/>
      <c r="BC417" s="144"/>
      <c r="BD417" s="144"/>
      <c r="BE417" s="144"/>
      <c r="BF417" s="144"/>
    </row>
    <row r="418" spans="1:58" hidden="1">
      <c r="A418" s="143" t="s">
        <v>916</v>
      </c>
      <c r="B418" s="143" t="s">
        <v>982</v>
      </c>
      <c r="C418" s="144">
        <v>56</v>
      </c>
      <c r="D418" s="144">
        <v>57</v>
      </c>
      <c r="E418" s="144">
        <v>57</v>
      </c>
      <c r="F418" s="144">
        <v>61</v>
      </c>
      <c r="G418" s="144">
        <v>63</v>
      </c>
      <c r="H418" s="144">
        <v>65</v>
      </c>
      <c r="I418" s="144">
        <v>65</v>
      </c>
      <c r="J418" s="144">
        <v>65</v>
      </c>
      <c r="K418" s="144">
        <v>67</v>
      </c>
      <c r="L418" s="144">
        <v>65</v>
      </c>
      <c r="M418" s="144">
        <v>70</v>
      </c>
      <c r="N418" s="144">
        <v>65</v>
      </c>
      <c r="O418" s="144">
        <v>61</v>
      </c>
      <c r="P418" s="144">
        <v>61</v>
      </c>
      <c r="Q418" s="145">
        <v>139.57</v>
      </c>
      <c r="R418" s="145">
        <v>133.58000000000001</v>
      </c>
      <c r="S418" s="145">
        <v>138.68</v>
      </c>
      <c r="T418" s="145">
        <v>150.63999999999999</v>
      </c>
      <c r="U418" s="145">
        <v>150.38</v>
      </c>
      <c r="V418" s="145">
        <v>133.46</v>
      </c>
      <c r="W418" s="145">
        <v>132.47999999999999</v>
      </c>
      <c r="X418" s="145">
        <v>136.29</v>
      </c>
      <c r="Y418" s="145">
        <v>130.12</v>
      </c>
      <c r="Z418" s="145">
        <v>128.19999999999999</v>
      </c>
      <c r="AA418" s="145">
        <v>149.31</v>
      </c>
      <c r="AB418" s="145">
        <v>121.83</v>
      </c>
      <c r="AC418" s="145">
        <v>134.33000000000001</v>
      </c>
      <c r="AD418" s="145">
        <v>126.38</v>
      </c>
      <c r="AE418" s="144">
        <v>7816</v>
      </c>
      <c r="AF418" s="144">
        <v>7614</v>
      </c>
      <c r="AG418" s="144">
        <v>7905</v>
      </c>
      <c r="AH418" s="144">
        <v>9189</v>
      </c>
      <c r="AI418" s="144">
        <v>9474</v>
      </c>
      <c r="AJ418" s="144">
        <v>8675</v>
      </c>
      <c r="AK418" s="144">
        <v>8611</v>
      </c>
      <c r="AL418" s="144">
        <v>8859</v>
      </c>
      <c r="AM418" s="144">
        <v>8718</v>
      </c>
      <c r="AN418" s="144">
        <v>8333</v>
      </c>
      <c r="AO418" s="144">
        <v>10452</v>
      </c>
      <c r="AP418" s="144">
        <v>7919</v>
      </c>
      <c r="AQ418" s="144">
        <v>8194</v>
      </c>
      <c r="AR418" s="144">
        <v>7709</v>
      </c>
      <c r="AS418" s="144"/>
      <c r="AT418" s="144"/>
      <c r="AU418" s="144"/>
      <c r="AV418" s="144"/>
      <c r="AW418" s="144"/>
      <c r="AX418" s="144"/>
      <c r="AY418" s="144"/>
      <c r="AZ418" s="144"/>
      <c r="BA418" s="144"/>
      <c r="BB418" s="144"/>
      <c r="BC418" s="144"/>
      <c r="BD418" s="144"/>
      <c r="BE418" s="144"/>
      <c r="BF418" s="144"/>
    </row>
    <row r="419" spans="1:58" hidden="1">
      <c r="A419" s="143" t="s">
        <v>916</v>
      </c>
      <c r="B419" s="143" t="s">
        <v>983</v>
      </c>
      <c r="C419" s="144">
        <v>0</v>
      </c>
      <c r="D419" s="144">
        <v>0</v>
      </c>
      <c r="E419" s="144">
        <v>0</v>
      </c>
      <c r="F419" s="144">
        <v>0</v>
      </c>
      <c r="G419" s="144">
        <v>0</v>
      </c>
      <c r="H419" s="144">
        <v>0</v>
      </c>
      <c r="I419" s="144">
        <v>0</v>
      </c>
      <c r="J419" s="144">
        <v>0</v>
      </c>
      <c r="K419" s="144">
        <v>0</v>
      </c>
      <c r="L419" s="144">
        <v>0</v>
      </c>
      <c r="M419" s="144">
        <v>0</v>
      </c>
      <c r="N419" s="144">
        <v>0</v>
      </c>
      <c r="O419" s="144">
        <v>0</v>
      </c>
      <c r="P419" s="144">
        <v>0</v>
      </c>
      <c r="Q419" s="145"/>
      <c r="R419" s="145"/>
      <c r="S419" s="145"/>
      <c r="T419" s="145"/>
      <c r="U419" s="145"/>
      <c r="V419" s="145"/>
      <c r="W419" s="145"/>
      <c r="X419" s="145"/>
      <c r="Y419" s="145"/>
      <c r="Z419" s="145"/>
      <c r="AA419" s="145"/>
      <c r="AB419" s="145"/>
      <c r="AC419" s="145"/>
      <c r="AD419" s="145"/>
      <c r="AE419" s="144">
        <v>0</v>
      </c>
      <c r="AF419" s="144">
        <v>0</v>
      </c>
      <c r="AG419" s="144">
        <v>0</v>
      </c>
      <c r="AH419" s="144">
        <v>0</v>
      </c>
      <c r="AI419" s="144">
        <v>0</v>
      </c>
      <c r="AJ419" s="144">
        <v>0</v>
      </c>
      <c r="AK419" s="144">
        <v>0</v>
      </c>
      <c r="AL419" s="144">
        <v>0</v>
      </c>
      <c r="AM419" s="144">
        <v>0</v>
      </c>
      <c r="AN419" s="144">
        <v>0</v>
      </c>
      <c r="AO419" s="144">
        <v>0</v>
      </c>
      <c r="AP419" s="144">
        <v>0</v>
      </c>
      <c r="AQ419" s="144">
        <v>0</v>
      </c>
      <c r="AR419" s="144">
        <v>0</v>
      </c>
      <c r="AS419" s="144"/>
      <c r="AT419" s="144"/>
      <c r="AU419" s="144"/>
      <c r="AV419" s="144"/>
      <c r="AW419" s="144"/>
      <c r="AX419" s="144"/>
      <c r="AY419" s="144"/>
      <c r="AZ419" s="144"/>
      <c r="BA419" s="144"/>
      <c r="BB419" s="144"/>
      <c r="BC419" s="144"/>
      <c r="BD419" s="144"/>
      <c r="BE419" s="144"/>
      <c r="BF419" s="144"/>
    </row>
    <row r="420" spans="1:58" hidden="1">
      <c r="A420" s="143" t="s">
        <v>916</v>
      </c>
      <c r="B420" s="143" t="s">
        <v>984</v>
      </c>
      <c r="C420" s="144">
        <v>89</v>
      </c>
      <c r="D420" s="144">
        <v>120</v>
      </c>
      <c r="E420" s="144">
        <v>141</v>
      </c>
      <c r="F420" s="144">
        <v>153</v>
      </c>
      <c r="G420" s="144">
        <v>172</v>
      </c>
      <c r="H420" s="144">
        <v>204</v>
      </c>
      <c r="I420" s="144">
        <v>229</v>
      </c>
      <c r="J420" s="144">
        <v>262</v>
      </c>
      <c r="K420" s="144">
        <v>290</v>
      </c>
      <c r="L420" s="144">
        <v>322</v>
      </c>
      <c r="M420" s="144">
        <v>353</v>
      </c>
      <c r="N420" s="144">
        <v>402</v>
      </c>
      <c r="O420" s="144">
        <v>376</v>
      </c>
      <c r="P420" s="144">
        <v>341</v>
      </c>
      <c r="Q420" s="145">
        <v>57.58</v>
      </c>
      <c r="R420" s="145">
        <v>69.22</v>
      </c>
      <c r="S420" s="145">
        <v>69.89</v>
      </c>
      <c r="T420" s="145">
        <v>77.5</v>
      </c>
      <c r="U420" s="145">
        <v>72.31</v>
      </c>
      <c r="V420" s="145">
        <v>66.3</v>
      </c>
      <c r="W420" s="145">
        <v>61.68</v>
      </c>
      <c r="X420" s="145">
        <v>61.57</v>
      </c>
      <c r="Y420" s="145">
        <v>58.05</v>
      </c>
      <c r="Z420" s="145">
        <v>63.22</v>
      </c>
      <c r="AA420" s="145">
        <v>58</v>
      </c>
      <c r="AB420" s="145">
        <v>65.16</v>
      </c>
      <c r="AC420" s="145">
        <v>65.39</v>
      </c>
      <c r="AD420" s="145">
        <v>65.09</v>
      </c>
      <c r="AE420" s="144">
        <v>5125</v>
      </c>
      <c r="AF420" s="144">
        <v>8307</v>
      </c>
      <c r="AG420" s="144">
        <v>9854</v>
      </c>
      <c r="AH420" s="144">
        <v>11857</v>
      </c>
      <c r="AI420" s="144">
        <v>12437</v>
      </c>
      <c r="AJ420" s="144">
        <v>13526</v>
      </c>
      <c r="AK420" s="144">
        <v>14125</v>
      </c>
      <c r="AL420" s="144">
        <v>16131</v>
      </c>
      <c r="AM420" s="144">
        <v>16834</v>
      </c>
      <c r="AN420" s="144">
        <v>20358</v>
      </c>
      <c r="AO420" s="144">
        <v>20474</v>
      </c>
      <c r="AP420" s="144">
        <v>26196</v>
      </c>
      <c r="AQ420" s="144">
        <v>24586</v>
      </c>
      <c r="AR420" s="144">
        <v>22196</v>
      </c>
      <c r="AS420" s="144"/>
      <c r="AT420" s="144"/>
      <c r="AU420" s="144"/>
      <c r="AV420" s="144"/>
      <c r="AW420" s="144"/>
      <c r="AX420" s="144"/>
      <c r="AY420" s="144"/>
      <c r="AZ420" s="144"/>
      <c r="BA420" s="144"/>
      <c r="BB420" s="144"/>
      <c r="BC420" s="144"/>
      <c r="BD420" s="144"/>
      <c r="BE420" s="144"/>
      <c r="BF420" s="144"/>
    </row>
    <row r="421" spans="1:58" hidden="1">
      <c r="A421" s="143" t="s">
        <v>916</v>
      </c>
      <c r="B421" s="143" t="s">
        <v>985</v>
      </c>
      <c r="C421" s="144">
        <v>128</v>
      </c>
      <c r="D421" s="144">
        <v>85</v>
      </c>
      <c r="E421" s="144">
        <v>94</v>
      </c>
      <c r="F421" s="144">
        <v>92</v>
      </c>
      <c r="G421" s="144">
        <v>82</v>
      </c>
      <c r="H421" s="144">
        <v>56</v>
      </c>
      <c r="I421" s="144">
        <v>33</v>
      </c>
      <c r="J421" s="144">
        <v>35</v>
      </c>
      <c r="K421" s="144">
        <v>20</v>
      </c>
      <c r="L421" s="144">
        <v>12</v>
      </c>
      <c r="M421" s="144">
        <v>22</v>
      </c>
      <c r="N421" s="144">
        <v>29</v>
      </c>
      <c r="O421" s="144">
        <v>27</v>
      </c>
      <c r="P421" s="144">
        <v>25</v>
      </c>
      <c r="Q421" s="145">
        <v>69.38</v>
      </c>
      <c r="R421" s="145">
        <v>70.06</v>
      </c>
      <c r="S421" s="145">
        <v>64.45</v>
      </c>
      <c r="T421" s="145">
        <v>67.239999999999995</v>
      </c>
      <c r="U421" s="145">
        <v>68.849999999999994</v>
      </c>
      <c r="V421" s="145">
        <v>66.23</v>
      </c>
      <c r="W421" s="145">
        <v>58.12</v>
      </c>
      <c r="X421" s="145">
        <v>70.17</v>
      </c>
      <c r="Y421" s="145">
        <v>63</v>
      </c>
      <c r="Z421" s="145">
        <v>56.75</v>
      </c>
      <c r="AA421" s="145">
        <v>47</v>
      </c>
      <c r="AB421" s="145">
        <v>53.86</v>
      </c>
      <c r="AC421" s="145">
        <v>45.37</v>
      </c>
      <c r="AD421" s="145">
        <v>51.88</v>
      </c>
      <c r="AE421" s="144">
        <v>8880</v>
      </c>
      <c r="AF421" s="144">
        <v>5955</v>
      </c>
      <c r="AG421" s="144">
        <v>6058</v>
      </c>
      <c r="AH421" s="144">
        <v>6186</v>
      </c>
      <c r="AI421" s="144">
        <v>5646</v>
      </c>
      <c r="AJ421" s="144">
        <v>3709</v>
      </c>
      <c r="AK421" s="144">
        <v>1918</v>
      </c>
      <c r="AL421" s="144">
        <v>2456</v>
      </c>
      <c r="AM421" s="144">
        <v>1260</v>
      </c>
      <c r="AN421" s="144">
        <v>681</v>
      </c>
      <c r="AO421" s="144">
        <v>1034</v>
      </c>
      <c r="AP421" s="144">
        <v>1562</v>
      </c>
      <c r="AQ421" s="144">
        <v>1225</v>
      </c>
      <c r="AR421" s="144">
        <v>1297</v>
      </c>
      <c r="AS421" s="144"/>
      <c r="AT421" s="144"/>
      <c r="AU421" s="144"/>
      <c r="AV421" s="144"/>
      <c r="AW421" s="144"/>
      <c r="AX421" s="144"/>
      <c r="AY421" s="144"/>
      <c r="AZ421" s="144"/>
      <c r="BA421" s="144"/>
      <c r="BB421" s="144"/>
      <c r="BC421" s="144"/>
      <c r="BD421" s="144"/>
      <c r="BE421" s="144"/>
      <c r="BF421" s="144"/>
    </row>
    <row r="422" spans="1:58" hidden="1">
      <c r="A422" s="143" t="s">
        <v>916</v>
      </c>
      <c r="B422" s="143" t="s">
        <v>986</v>
      </c>
      <c r="C422" s="144">
        <v>55</v>
      </c>
      <c r="D422" s="144">
        <v>62</v>
      </c>
      <c r="E422" s="144">
        <v>64</v>
      </c>
      <c r="F422" s="144">
        <v>62</v>
      </c>
      <c r="G422" s="144">
        <v>64</v>
      </c>
      <c r="H422" s="144">
        <v>63</v>
      </c>
      <c r="I422" s="144">
        <v>65</v>
      </c>
      <c r="J422" s="144">
        <v>74</v>
      </c>
      <c r="K422" s="144">
        <v>74</v>
      </c>
      <c r="L422" s="144">
        <v>75</v>
      </c>
      <c r="M422" s="144">
        <v>91</v>
      </c>
      <c r="N422" s="144">
        <v>104</v>
      </c>
      <c r="O422" s="144">
        <v>99</v>
      </c>
      <c r="P422" s="144">
        <v>82</v>
      </c>
      <c r="Q422" s="145">
        <v>92.78</v>
      </c>
      <c r="R422" s="145">
        <v>86.73</v>
      </c>
      <c r="S422" s="145">
        <v>88.81</v>
      </c>
      <c r="T422" s="145">
        <v>88.94</v>
      </c>
      <c r="U422" s="145">
        <v>88.06</v>
      </c>
      <c r="V422" s="145">
        <v>88.7</v>
      </c>
      <c r="W422" s="145">
        <v>89.88</v>
      </c>
      <c r="X422" s="145">
        <v>105.54</v>
      </c>
      <c r="Y422" s="145">
        <v>105.16</v>
      </c>
      <c r="Z422" s="145">
        <v>97.87</v>
      </c>
      <c r="AA422" s="145">
        <v>115</v>
      </c>
      <c r="AB422" s="145">
        <v>126.98</v>
      </c>
      <c r="AC422" s="145">
        <v>118.7</v>
      </c>
      <c r="AD422" s="145">
        <v>119.2</v>
      </c>
      <c r="AE422" s="144">
        <v>5103</v>
      </c>
      <c r="AF422" s="144">
        <v>5377</v>
      </c>
      <c r="AG422" s="144">
        <v>5684</v>
      </c>
      <c r="AH422" s="144">
        <v>5514</v>
      </c>
      <c r="AI422" s="144">
        <v>5636</v>
      </c>
      <c r="AJ422" s="144">
        <v>5588</v>
      </c>
      <c r="AK422" s="144">
        <v>5842</v>
      </c>
      <c r="AL422" s="144">
        <v>7810</v>
      </c>
      <c r="AM422" s="144">
        <v>7782</v>
      </c>
      <c r="AN422" s="144">
        <v>7340</v>
      </c>
      <c r="AO422" s="144">
        <v>10465</v>
      </c>
      <c r="AP422" s="144">
        <v>13206</v>
      </c>
      <c r="AQ422" s="144">
        <v>11751</v>
      </c>
      <c r="AR422" s="144">
        <v>9774</v>
      </c>
      <c r="AS422" s="144"/>
      <c r="AT422" s="144"/>
      <c r="AU422" s="144"/>
      <c r="AV422" s="144"/>
      <c r="AW422" s="144"/>
      <c r="AX422" s="144"/>
      <c r="AY422" s="144"/>
      <c r="AZ422" s="144"/>
      <c r="BA422" s="144"/>
      <c r="BB422" s="144"/>
      <c r="BC422" s="144"/>
      <c r="BD422" s="144"/>
      <c r="BE422" s="144"/>
      <c r="BF422" s="144"/>
    </row>
    <row r="423" spans="1:58" hidden="1">
      <c r="A423" s="143" t="s">
        <v>916</v>
      </c>
      <c r="B423" s="143" t="s">
        <v>987</v>
      </c>
      <c r="C423" s="144">
        <v>10</v>
      </c>
      <c r="D423" s="144">
        <v>23</v>
      </c>
      <c r="E423" s="144">
        <v>30</v>
      </c>
      <c r="F423" s="144">
        <v>40</v>
      </c>
      <c r="G423" s="144">
        <v>47</v>
      </c>
      <c r="H423" s="144">
        <v>56</v>
      </c>
      <c r="I423" s="144">
        <v>65</v>
      </c>
      <c r="J423" s="144">
        <v>74</v>
      </c>
      <c r="K423" s="144">
        <v>84</v>
      </c>
      <c r="L423" s="144">
        <v>93</v>
      </c>
      <c r="M423" s="144">
        <v>104</v>
      </c>
      <c r="N423" s="144">
        <v>99</v>
      </c>
      <c r="O423" s="144">
        <v>96</v>
      </c>
      <c r="P423" s="144">
        <v>101</v>
      </c>
      <c r="Q423" s="145">
        <v>85</v>
      </c>
      <c r="R423" s="145">
        <v>128.61000000000001</v>
      </c>
      <c r="S423" s="145">
        <v>140.1</v>
      </c>
      <c r="T423" s="145">
        <v>142.62</v>
      </c>
      <c r="U423" s="145">
        <v>164.66</v>
      </c>
      <c r="V423" s="145">
        <v>185.3</v>
      </c>
      <c r="W423" s="145">
        <v>169.65</v>
      </c>
      <c r="X423" s="145">
        <v>182.8</v>
      </c>
      <c r="Y423" s="145">
        <v>182.14</v>
      </c>
      <c r="Z423" s="145">
        <v>184.01</v>
      </c>
      <c r="AA423" s="145">
        <v>179</v>
      </c>
      <c r="AB423" s="145">
        <v>203.47</v>
      </c>
      <c r="AC423" s="145">
        <v>187.53</v>
      </c>
      <c r="AD423" s="145">
        <v>198.45</v>
      </c>
      <c r="AE423" s="144">
        <v>850</v>
      </c>
      <c r="AF423" s="144">
        <v>2958</v>
      </c>
      <c r="AG423" s="144">
        <v>4203</v>
      </c>
      <c r="AH423" s="144">
        <v>5705</v>
      </c>
      <c r="AI423" s="144">
        <v>7739</v>
      </c>
      <c r="AJ423" s="144">
        <v>10377</v>
      </c>
      <c r="AK423" s="144">
        <v>11027</v>
      </c>
      <c r="AL423" s="144">
        <v>13527</v>
      </c>
      <c r="AM423" s="144">
        <v>15300</v>
      </c>
      <c r="AN423" s="144">
        <v>17113</v>
      </c>
      <c r="AO423" s="144">
        <v>18616</v>
      </c>
      <c r="AP423" s="144">
        <v>20144</v>
      </c>
      <c r="AQ423" s="144">
        <v>18003</v>
      </c>
      <c r="AR423" s="144">
        <v>20043</v>
      </c>
      <c r="AS423" s="144"/>
      <c r="AT423" s="144"/>
      <c r="AU423" s="144"/>
      <c r="AV423" s="144"/>
      <c r="AW423" s="144"/>
      <c r="AX423" s="144"/>
      <c r="AY423" s="144"/>
      <c r="AZ423" s="144"/>
      <c r="BA423" s="144"/>
      <c r="BB423" s="144"/>
      <c r="BC423" s="144"/>
      <c r="BD423" s="144"/>
      <c r="BE423" s="144"/>
      <c r="BF423" s="144"/>
    </row>
    <row r="424" spans="1:58" hidden="1">
      <c r="A424" s="143" t="s">
        <v>916</v>
      </c>
      <c r="B424" s="143" t="s">
        <v>988</v>
      </c>
      <c r="C424" s="144">
        <v>0</v>
      </c>
      <c r="D424" s="144">
        <v>0</v>
      </c>
      <c r="E424" s="144">
        <v>0</v>
      </c>
      <c r="F424" s="144">
        <v>0</v>
      </c>
      <c r="G424" s="144">
        <v>0</v>
      </c>
      <c r="H424" s="144">
        <v>0</v>
      </c>
      <c r="I424" s="144">
        <v>0</v>
      </c>
      <c r="J424" s="144">
        <v>0</v>
      </c>
      <c r="K424" s="144">
        <v>0</v>
      </c>
      <c r="L424" s="144">
        <v>0</v>
      </c>
      <c r="M424" s="144">
        <v>0</v>
      </c>
      <c r="N424" s="144">
        <v>0</v>
      </c>
      <c r="O424" s="144">
        <v>0</v>
      </c>
      <c r="P424" s="144">
        <v>0</v>
      </c>
      <c r="Q424" s="145"/>
      <c r="R424" s="145"/>
      <c r="S424" s="145"/>
      <c r="T424" s="145"/>
      <c r="U424" s="145"/>
      <c r="V424" s="145"/>
      <c r="W424" s="145"/>
      <c r="X424" s="145"/>
      <c r="Y424" s="145"/>
      <c r="Z424" s="145"/>
      <c r="AA424" s="145"/>
      <c r="AB424" s="145"/>
      <c r="AC424" s="145"/>
      <c r="AD424" s="145"/>
      <c r="AE424" s="144">
        <v>1250</v>
      </c>
      <c r="AF424" s="144">
        <v>26241</v>
      </c>
      <c r="AG424" s="144">
        <v>51232</v>
      </c>
      <c r="AH424" s="144">
        <v>76223</v>
      </c>
      <c r="AI424" s="144">
        <v>101214</v>
      </c>
      <c r="AJ424" s="144">
        <v>126205</v>
      </c>
      <c r="AK424" s="144">
        <v>151196</v>
      </c>
      <c r="AL424" s="144">
        <v>176187</v>
      </c>
      <c r="AM424" s="144">
        <v>201178</v>
      </c>
      <c r="AN424" s="144">
        <v>226169</v>
      </c>
      <c r="AO424" s="144">
        <v>251160</v>
      </c>
      <c r="AP424" s="144">
        <v>234399</v>
      </c>
      <c r="AQ424" s="144">
        <v>237640</v>
      </c>
      <c r="AR424" s="144">
        <v>1886</v>
      </c>
      <c r="AS424" s="144"/>
      <c r="AT424" s="144"/>
      <c r="AU424" s="144"/>
      <c r="AV424" s="144"/>
      <c r="AW424" s="144"/>
      <c r="AX424" s="144"/>
      <c r="AY424" s="144"/>
      <c r="AZ424" s="144"/>
      <c r="BA424" s="144"/>
      <c r="BB424" s="144"/>
      <c r="BC424" s="144"/>
      <c r="BD424" s="144"/>
      <c r="BE424" s="144"/>
      <c r="BF424" s="144"/>
    </row>
    <row r="425" spans="1:58" hidden="1">
      <c r="A425" s="143" t="s">
        <v>916</v>
      </c>
      <c r="B425" s="143" t="s">
        <v>989</v>
      </c>
      <c r="C425" s="144">
        <v>0</v>
      </c>
      <c r="D425" s="144">
        <v>0</v>
      </c>
      <c r="E425" s="144">
        <v>0</v>
      </c>
      <c r="F425" s="144">
        <v>0</v>
      </c>
      <c r="G425" s="144">
        <v>0</v>
      </c>
      <c r="H425" s="144">
        <v>0</v>
      </c>
      <c r="I425" s="144">
        <v>0</v>
      </c>
      <c r="J425" s="144">
        <v>0</v>
      </c>
      <c r="K425" s="144">
        <v>0</v>
      </c>
      <c r="L425" s="144">
        <v>0</v>
      </c>
      <c r="M425" s="144">
        <v>0</v>
      </c>
      <c r="N425" s="144">
        <v>0</v>
      </c>
      <c r="O425" s="144">
        <v>0</v>
      </c>
      <c r="P425" s="144">
        <v>0</v>
      </c>
      <c r="Q425" s="145"/>
      <c r="R425" s="145"/>
      <c r="S425" s="145"/>
      <c r="T425" s="145"/>
      <c r="U425" s="145"/>
      <c r="V425" s="145"/>
      <c r="W425" s="145"/>
      <c r="X425" s="145"/>
      <c r="Y425" s="145"/>
      <c r="Z425" s="145"/>
      <c r="AA425" s="145"/>
      <c r="AB425" s="145"/>
      <c r="AC425" s="145"/>
      <c r="AD425" s="145"/>
      <c r="AE425" s="144">
        <v>0</v>
      </c>
      <c r="AF425" s="144">
        <v>0</v>
      </c>
      <c r="AG425" s="144">
        <v>2</v>
      </c>
      <c r="AH425" s="144">
        <v>3</v>
      </c>
      <c r="AI425" s="144">
        <v>3</v>
      </c>
      <c r="AJ425" s="144">
        <v>4</v>
      </c>
      <c r="AK425" s="144">
        <v>5</v>
      </c>
      <c r="AL425" s="144">
        <v>6</v>
      </c>
      <c r="AM425" s="144">
        <v>6</v>
      </c>
      <c r="AN425" s="144">
        <v>7</v>
      </c>
      <c r="AO425" s="144">
        <v>11</v>
      </c>
      <c r="AP425" s="144">
        <v>10</v>
      </c>
      <c r="AQ425" s="144">
        <v>10</v>
      </c>
      <c r="AR425" s="144">
        <v>12</v>
      </c>
      <c r="AS425" s="144"/>
      <c r="AT425" s="144"/>
      <c r="AU425" s="144"/>
      <c r="AV425" s="144"/>
      <c r="AW425" s="144"/>
      <c r="AX425" s="144"/>
      <c r="AY425" s="144"/>
      <c r="AZ425" s="144"/>
      <c r="BA425" s="144"/>
      <c r="BB425" s="144"/>
      <c r="BC425" s="144"/>
      <c r="BD425" s="144"/>
      <c r="BE425" s="144"/>
      <c r="BF425" s="144"/>
    </row>
    <row r="426" spans="1:58" hidden="1">
      <c r="A426" s="143" t="s">
        <v>916</v>
      </c>
      <c r="B426" s="143" t="s">
        <v>990</v>
      </c>
      <c r="C426" s="144">
        <v>0</v>
      </c>
      <c r="D426" s="144">
        <v>0</v>
      </c>
      <c r="E426" s="144">
        <v>0</v>
      </c>
      <c r="F426" s="144">
        <v>0</v>
      </c>
      <c r="G426" s="144">
        <v>0</v>
      </c>
      <c r="H426" s="144">
        <v>0</v>
      </c>
      <c r="I426" s="144">
        <v>0</v>
      </c>
      <c r="J426" s="144">
        <v>0</v>
      </c>
      <c r="K426" s="144">
        <v>0</v>
      </c>
      <c r="L426" s="144">
        <v>0</v>
      </c>
      <c r="M426" s="144">
        <v>423</v>
      </c>
      <c r="N426" s="144">
        <v>423</v>
      </c>
      <c r="O426" s="144">
        <v>423</v>
      </c>
      <c r="P426" s="144">
        <v>423</v>
      </c>
      <c r="Q426" s="145"/>
      <c r="R426" s="145"/>
      <c r="S426" s="145"/>
      <c r="T426" s="145"/>
      <c r="U426" s="145"/>
      <c r="V426" s="145"/>
      <c r="W426" s="145"/>
      <c r="X426" s="145"/>
      <c r="Y426" s="145"/>
      <c r="Z426" s="145"/>
      <c r="AA426" s="145">
        <v>0</v>
      </c>
      <c r="AB426" s="145">
        <v>0</v>
      </c>
      <c r="AC426" s="145">
        <v>0</v>
      </c>
      <c r="AD426" s="145">
        <v>0</v>
      </c>
      <c r="AE426" s="144">
        <v>0</v>
      </c>
      <c r="AF426" s="144">
        <v>0</v>
      </c>
      <c r="AG426" s="144">
        <v>0</v>
      </c>
      <c r="AH426" s="144">
        <v>0</v>
      </c>
      <c r="AI426" s="144">
        <v>0</v>
      </c>
      <c r="AJ426" s="144">
        <v>0</v>
      </c>
      <c r="AK426" s="144">
        <v>0</v>
      </c>
      <c r="AL426" s="144">
        <v>0</v>
      </c>
      <c r="AM426" s="144">
        <v>0</v>
      </c>
      <c r="AN426" s="144">
        <v>0</v>
      </c>
      <c r="AO426" s="144">
        <v>0</v>
      </c>
      <c r="AP426" s="144">
        <v>0</v>
      </c>
      <c r="AQ426" s="144">
        <v>0</v>
      </c>
      <c r="AR426" s="144">
        <v>0</v>
      </c>
      <c r="AS426" s="144"/>
      <c r="AT426" s="144"/>
      <c r="AU426" s="144"/>
      <c r="AV426" s="144"/>
      <c r="AW426" s="144"/>
      <c r="AX426" s="144"/>
      <c r="AY426" s="144"/>
      <c r="AZ426" s="144"/>
      <c r="BA426" s="144"/>
      <c r="BB426" s="144"/>
      <c r="BC426" s="144"/>
      <c r="BD426" s="144"/>
      <c r="BE426" s="144"/>
      <c r="BF426" s="144"/>
    </row>
    <row r="427" spans="1:58" hidden="1">
      <c r="A427" s="143" t="s">
        <v>917</v>
      </c>
      <c r="B427" s="143" t="s">
        <v>931</v>
      </c>
      <c r="C427" s="144">
        <v>21</v>
      </c>
      <c r="D427" s="144">
        <v>25</v>
      </c>
      <c r="E427" s="144">
        <v>25</v>
      </c>
      <c r="F427" s="144">
        <v>24</v>
      </c>
      <c r="G427" s="144">
        <v>30</v>
      </c>
      <c r="H427" s="144">
        <v>30</v>
      </c>
      <c r="I427" s="144">
        <v>30</v>
      </c>
      <c r="J427" s="144">
        <v>31</v>
      </c>
      <c r="K427" s="144">
        <v>35</v>
      </c>
      <c r="L427" s="144">
        <v>35</v>
      </c>
      <c r="M427" s="144">
        <v>40</v>
      </c>
      <c r="N427" s="144">
        <v>39</v>
      </c>
      <c r="O427" s="144">
        <v>37</v>
      </c>
      <c r="P427" s="144">
        <v>35</v>
      </c>
      <c r="Q427" s="145">
        <v>63.1</v>
      </c>
      <c r="R427" s="145">
        <v>57.6</v>
      </c>
      <c r="S427" s="145">
        <v>51.16</v>
      </c>
      <c r="T427" s="145">
        <v>49.21</v>
      </c>
      <c r="U427" s="145">
        <v>59.9</v>
      </c>
      <c r="V427" s="145">
        <v>59.9</v>
      </c>
      <c r="W427" s="145">
        <v>55.9</v>
      </c>
      <c r="X427" s="145">
        <v>58</v>
      </c>
      <c r="Y427" s="145">
        <v>54.49</v>
      </c>
      <c r="Z427" s="145">
        <v>65.430000000000007</v>
      </c>
      <c r="AA427" s="145">
        <v>39.08</v>
      </c>
      <c r="AB427" s="145">
        <v>43.85</v>
      </c>
      <c r="AC427" s="145">
        <v>33.03</v>
      </c>
      <c r="AD427" s="145">
        <v>38.799999999999997</v>
      </c>
      <c r="AE427" s="144">
        <v>1325</v>
      </c>
      <c r="AF427" s="144">
        <v>1440</v>
      </c>
      <c r="AG427" s="144">
        <v>1279</v>
      </c>
      <c r="AH427" s="144">
        <v>1181</v>
      </c>
      <c r="AI427" s="144">
        <v>1797</v>
      </c>
      <c r="AJ427" s="144">
        <v>1797</v>
      </c>
      <c r="AK427" s="144">
        <v>1677</v>
      </c>
      <c r="AL427" s="144">
        <v>1798</v>
      </c>
      <c r="AM427" s="144">
        <v>1907</v>
      </c>
      <c r="AN427" s="144">
        <v>2290</v>
      </c>
      <c r="AO427" s="144">
        <v>1563</v>
      </c>
      <c r="AP427" s="144">
        <v>1710</v>
      </c>
      <c r="AQ427" s="144">
        <v>1222</v>
      </c>
      <c r="AR427" s="144">
        <v>1358</v>
      </c>
      <c r="AS427" s="144"/>
      <c r="AT427" s="144"/>
      <c r="AU427" s="144"/>
      <c r="AV427" s="144"/>
      <c r="AW427" s="144"/>
      <c r="AX427" s="144"/>
      <c r="AY427" s="144"/>
      <c r="AZ427" s="144"/>
      <c r="BA427" s="144"/>
      <c r="BB427" s="144"/>
      <c r="BC427" s="144"/>
      <c r="BD427" s="144"/>
      <c r="BE427" s="144"/>
      <c r="BF427" s="144"/>
    </row>
    <row r="428" spans="1:58" hidden="1">
      <c r="A428" s="143" t="s">
        <v>917</v>
      </c>
      <c r="B428" s="143" t="s">
        <v>932</v>
      </c>
      <c r="C428" s="144">
        <v>364</v>
      </c>
      <c r="D428" s="144">
        <v>376</v>
      </c>
      <c r="E428" s="144">
        <v>297</v>
      </c>
      <c r="F428" s="144">
        <v>349</v>
      </c>
      <c r="G428" s="144">
        <v>352</v>
      </c>
      <c r="H428" s="144">
        <v>371</v>
      </c>
      <c r="I428" s="144">
        <v>446</v>
      </c>
      <c r="J428" s="144">
        <v>421</v>
      </c>
      <c r="K428" s="144">
        <v>424</v>
      </c>
      <c r="L428" s="144">
        <v>499</v>
      </c>
      <c r="M428" s="144">
        <v>505</v>
      </c>
      <c r="N428" s="144">
        <v>508</v>
      </c>
      <c r="O428" s="144">
        <v>508</v>
      </c>
      <c r="P428" s="144">
        <v>615</v>
      </c>
      <c r="Q428" s="145">
        <v>37</v>
      </c>
      <c r="R428" s="145">
        <v>34.18</v>
      </c>
      <c r="S428" s="145">
        <v>38.03</v>
      </c>
      <c r="T428" s="145">
        <v>48.05</v>
      </c>
      <c r="U428" s="145">
        <v>43.44</v>
      </c>
      <c r="V428" s="145">
        <v>42.75</v>
      </c>
      <c r="W428" s="145">
        <v>48.56</v>
      </c>
      <c r="X428" s="145">
        <v>32.020000000000003</v>
      </c>
      <c r="Y428" s="145">
        <v>35.21</v>
      </c>
      <c r="Z428" s="145">
        <v>49.77</v>
      </c>
      <c r="AA428" s="145">
        <v>58</v>
      </c>
      <c r="AB428" s="145">
        <v>57</v>
      </c>
      <c r="AC428" s="145">
        <v>58</v>
      </c>
      <c r="AD428" s="145">
        <v>59</v>
      </c>
      <c r="AE428" s="144">
        <v>13468</v>
      </c>
      <c r="AF428" s="144">
        <v>12852</v>
      </c>
      <c r="AG428" s="144">
        <v>11295</v>
      </c>
      <c r="AH428" s="144">
        <v>16771</v>
      </c>
      <c r="AI428" s="144">
        <v>15291</v>
      </c>
      <c r="AJ428" s="144">
        <v>15860</v>
      </c>
      <c r="AK428" s="144">
        <v>21656</v>
      </c>
      <c r="AL428" s="144">
        <v>13481</v>
      </c>
      <c r="AM428" s="144">
        <v>14927</v>
      </c>
      <c r="AN428" s="144">
        <v>24833</v>
      </c>
      <c r="AO428" s="144">
        <v>29290</v>
      </c>
      <c r="AP428" s="144">
        <v>28956</v>
      </c>
      <c r="AQ428" s="144">
        <v>29464</v>
      </c>
      <c r="AR428" s="144">
        <v>36285</v>
      </c>
      <c r="AS428" s="144"/>
      <c r="AT428" s="144"/>
      <c r="AU428" s="144"/>
      <c r="AV428" s="144"/>
      <c r="AW428" s="144"/>
      <c r="AX428" s="144"/>
      <c r="AY428" s="144"/>
      <c r="AZ428" s="144"/>
      <c r="BA428" s="144"/>
      <c r="BB428" s="144"/>
      <c r="BC428" s="144"/>
      <c r="BD428" s="144"/>
      <c r="BE428" s="144"/>
      <c r="BF428" s="144"/>
    </row>
    <row r="429" spans="1:58" hidden="1">
      <c r="A429" s="143" t="s">
        <v>917</v>
      </c>
      <c r="B429" s="143" t="s">
        <v>933</v>
      </c>
      <c r="C429" s="144">
        <v>33</v>
      </c>
      <c r="D429" s="144">
        <v>33</v>
      </c>
      <c r="E429" s="144">
        <v>31</v>
      </c>
      <c r="F429" s="144">
        <v>29</v>
      </c>
      <c r="G429" s="144">
        <v>29</v>
      </c>
      <c r="H429" s="144">
        <v>27</v>
      </c>
      <c r="I429" s="144">
        <v>27</v>
      </c>
      <c r="J429" s="144">
        <v>27</v>
      </c>
      <c r="K429" s="144">
        <v>27</v>
      </c>
      <c r="L429" s="144">
        <v>25</v>
      </c>
      <c r="M429" s="144">
        <v>26</v>
      </c>
      <c r="N429" s="144">
        <v>33</v>
      </c>
      <c r="O429" s="144">
        <v>31</v>
      </c>
      <c r="P429" s="144">
        <v>31</v>
      </c>
      <c r="Q429" s="145">
        <v>353.7</v>
      </c>
      <c r="R429" s="145">
        <v>344.7</v>
      </c>
      <c r="S429" s="145">
        <v>322.68</v>
      </c>
      <c r="T429" s="145">
        <v>330.55</v>
      </c>
      <c r="U429" s="145">
        <v>337.83</v>
      </c>
      <c r="V429" s="145">
        <v>327.89</v>
      </c>
      <c r="W429" s="145">
        <v>314.11</v>
      </c>
      <c r="X429" s="145">
        <v>315</v>
      </c>
      <c r="Y429" s="145">
        <v>309.77999999999997</v>
      </c>
      <c r="Z429" s="145">
        <v>298.08</v>
      </c>
      <c r="AA429" s="145">
        <v>293.73</v>
      </c>
      <c r="AB429" s="145">
        <v>297.20999999999998</v>
      </c>
      <c r="AC429" s="145">
        <v>292.39</v>
      </c>
      <c r="AD429" s="145">
        <v>311.29000000000002</v>
      </c>
      <c r="AE429" s="144">
        <v>11672</v>
      </c>
      <c r="AF429" s="144">
        <v>11375</v>
      </c>
      <c r="AG429" s="144">
        <v>10003</v>
      </c>
      <c r="AH429" s="144">
        <v>9586</v>
      </c>
      <c r="AI429" s="144">
        <v>9797</v>
      </c>
      <c r="AJ429" s="144">
        <v>8853</v>
      </c>
      <c r="AK429" s="144">
        <v>8481</v>
      </c>
      <c r="AL429" s="144">
        <v>8505</v>
      </c>
      <c r="AM429" s="144">
        <v>8364</v>
      </c>
      <c r="AN429" s="144">
        <v>7452</v>
      </c>
      <c r="AO429" s="144">
        <v>7637</v>
      </c>
      <c r="AP429" s="144">
        <v>9808</v>
      </c>
      <c r="AQ429" s="144">
        <v>9064</v>
      </c>
      <c r="AR429" s="144">
        <v>9650</v>
      </c>
      <c r="AS429" s="144"/>
      <c r="AT429" s="144"/>
      <c r="AU429" s="144"/>
      <c r="AV429" s="144"/>
      <c r="AW429" s="144"/>
      <c r="AX429" s="144"/>
      <c r="AY429" s="144"/>
      <c r="AZ429" s="144"/>
      <c r="BA429" s="144"/>
      <c r="BB429" s="144"/>
      <c r="BC429" s="144"/>
      <c r="BD429" s="144"/>
      <c r="BE429" s="144"/>
      <c r="BF429" s="144"/>
    </row>
    <row r="430" spans="1:58" hidden="1">
      <c r="A430" s="143" t="s">
        <v>917</v>
      </c>
      <c r="B430" s="143" t="s">
        <v>934</v>
      </c>
      <c r="C430" s="144">
        <v>75</v>
      </c>
      <c r="D430" s="144">
        <v>78</v>
      </c>
      <c r="E430" s="144">
        <v>80</v>
      </c>
      <c r="F430" s="144">
        <v>83</v>
      </c>
      <c r="G430" s="144">
        <v>86</v>
      </c>
      <c r="H430" s="144">
        <v>90</v>
      </c>
      <c r="I430" s="144">
        <v>91</v>
      </c>
      <c r="J430" s="144">
        <v>94</v>
      </c>
      <c r="K430" s="144">
        <v>97</v>
      </c>
      <c r="L430" s="144">
        <v>100</v>
      </c>
      <c r="M430" s="144">
        <v>102</v>
      </c>
      <c r="N430" s="144">
        <v>97</v>
      </c>
      <c r="O430" s="144">
        <v>96</v>
      </c>
      <c r="P430" s="144">
        <v>93</v>
      </c>
      <c r="Q430" s="145">
        <v>186.4</v>
      </c>
      <c r="R430" s="145">
        <v>199.28</v>
      </c>
      <c r="S430" s="145">
        <v>183.66</v>
      </c>
      <c r="T430" s="145">
        <v>206.4</v>
      </c>
      <c r="U430" s="145">
        <v>184.1</v>
      </c>
      <c r="V430" s="145">
        <v>191.64</v>
      </c>
      <c r="W430" s="145">
        <v>193.88</v>
      </c>
      <c r="X430" s="145">
        <v>180.65</v>
      </c>
      <c r="Y430" s="145">
        <v>177.71</v>
      </c>
      <c r="Z430" s="145">
        <v>176.46</v>
      </c>
      <c r="AA430" s="145">
        <v>174.62</v>
      </c>
      <c r="AB430" s="145">
        <v>194.45</v>
      </c>
      <c r="AC430" s="145">
        <v>186.25</v>
      </c>
      <c r="AD430" s="145">
        <v>163.69</v>
      </c>
      <c r="AE430" s="144">
        <v>13980</v>
      </c>
      <c r="AF430" s="144">
        <v>15544</v>
      </c>
      <c r="AG430" s="144">
        <v>14693</v>
      </c>
      <c r="AH430" s="144">
        <v>17131</v>
      </c>
      <c r="AI430" s="144">
        <v>15833</v>
      </c>
      <c r="AJ430" s="144">
        <v>17248</v>
      </c>
      <c r="AK430" s="144">
        <v>17643</v>
      </c>
      <c r="AL430" s="144">
        <v>16981</v>
      </c>
      <c r="AM430" s="144">
        <v>17238</v>
      </c>
      <c r="AN430" s="144">
        <v>17646</v>
      </c>
      <c r="AO430" s="144">
        <v>17811</v>
      </c>
      <c r="AP430" s="144">
        <v>18862</v>
      </c>
      <c r="AQ430" s="144">
        <v>17880</v>
      </c>
      <c r="AR430" s="144">
        <v>15223</v>
      </c>
      <c r="AS430" s="144"/>
      <c r="AT430" s="144"/>
      <c r="AU430" s="144"/>
      <c r="AV430" s="144"/>
      <c r="AW430" s="144"/>
      <c r="AX430" s="144"/>
      <c r="AY430" s="144"/>
      <c r="AZ430" s="144"/>
      <c r="BA430" s="144"/>
      <c r="BB430" s="144"/>
      <c r="BC430" s="144"/>
      <c r="BD430" s="144"/>
      <c r="BE430" s="144"/>
      <c r="BF430" s="144"/>
    </row>
    <row r="431" spans="1:58" hidden="1">
      <c r="A431" s="143" t="s">
        <v>917</v>
      </c>
      <c r="B431" s="143" t="s">
        <v>935</v>
      </c>
      <c r="C431" s="144">
        <v>14</v>
      </c>
      <c r="D431" s="144">
        <v>17</v>
      </c>
      <c r="E431" s="144">
        <v>18</v>
      </c>
      <c r="F431" s="144">
        <v>23</v>
      </c>
      <c r="G431" s="144">
        <v>24</v>
      </c>
      <c r="H431" s="144">
        <v>28</v>
      </c>
      <c r="I431" s="144">
        <v>28</v>
      </c>
      <c r="J431" s="144">
        <v>33</v>
      </c>
      <c r="K431" s="144">
        <v>35</v>
      </c>
      <c r="L431" s="144">
        <v>39</v>
      </c>
      <c r="M431" s="144">
        <v>46</v>
      </c>
      <c r="N431" s="144">
        <v>36</v>
      </c>
      <c r="O431" s="144">
        <v>37</v>
      </c>
      <c r="P431" s="144">
        <v>36</v>
      </c>
      <c r="Q431" s="145">
        <v>81.209999999999994</v>
      </c>
      <c r="R431" s="145">
        <v>81.290000000000006</v>
      </c>
      <c r="S431" s="145">
        <v>94.22</v>
      </c>
      <c r="T431" s="145">
        <v>98</v>
      </c>
      <c r="U431" s="145">
        <v>88.42</v>
      </c>
      <c r="V431" s="145">
        <v>85</v>
      </c>
      <c r="W431" s="145">
        <v>110.54</v>
      </c>
      <c r="X431" s="145">
        <v>101.64</v>
      </c>
      <c r="Y431" s="145">
        <v>95.91</v>
      </c>
      <c r="Z431" s="145">
        <v>90.72</v>
      </c>
      <c r="AA431" s="145">
        <v>63.26</v>
      </c>
      <c r="AB431" s="145">
        <v>78.25</v>
      </c>
      <c r="AC431" s="145">
        <v>71.489999999999995</v>
      </c>
      <c r="AD431" s="145">
        <v>66.39</v>
      </c>
      <c r="AE431" s="144">
        <v>1137</v>
      </c>
      <c r="AF431" s="144">
        <v>1382</v>
      </c>
      <c r="AG431" s="144">
        <v>1696</v>
      </c>
      <c r="AH431" s="144">
        <v>2254</v>
      </c>
      <c r="AI431" s="144">
        <v>2122</v>
      </c>
      <c r="AJ431" s="144">
        <v>2380</v>
      </c>
      <c r="AK431" s="144">
        <v>3095</v>
      </c>
      <c r="AL431" s="144">
        <v>3354</v>
      </c>
      <c r="AM431" s="144">
        <v>3357</v>
      </c>
      <c r="AN431" s="144">
        <v>3538</v>
      </c>
      <c r="AO431" s="144">
        <v>2910</v>
      </c>
      <c r="AP431" s="144">
        <v>2817</v>
      </c>
      <c r="AQ431" s="144">
        <v>2645</v>
      </c>
      <c r="AR431" s="144">
        <v>2390</v>
      </c>
      <c r="AS431" s="144"/>
      <c r="AT431" s="144"/>
      <c r="AU431" s="144"/>
      <c r="AV431" s="144"/>
      <c r="AW431" s="144"/>
      <c r="AX431" s="144"/>
      <c r="AY431" s="144"/>
      <c r="AZ431" s="144"/>
      <c r="BA431" s="144"/>
      <c r="BB431" s="144"/>
      <c r="BC431" s="144"/>
      <c r="BD431" s="144"/>
      <c r="BE431" s="144"/>
      <c r="BF431" s="144"/>
    </row>
    <row r="432" spans="1:58" hidden="1">
      <c r="A432" s="143" t="s">
        <v>917</v>
      </c>
      <c r="B432" s="143" t="s">
        <v>936</v>
      </c>
      <c r="C432" s="144">
        <v>23</v>
      </c>
      <c r="D432" s="144">
        <v>23</v>
      </c>
      <c r="E432" s="144">
        <v>24</v>
      </c>
      <c r="F432" s="144">
        <v>25</v>
      </c>
      <c r="G432" s="144">
        <v>26</v>
      </c>
      <c r="H432" s="144">
        <v>27</v>
      </c>
      <c r="I432" s="144">
        <v>28</v>
      </c>
      <c r="J432" s="144">
        <v>30</v>
      </c>
      <c r="K432" s="144">
        <v>30</v>
      </c>
      <c r="L432" s="144">
        <v>31</v>
      </c>
      <c r="M432" s="144">
        <v>33</v>
      </c>
      <c r="N432" s="144">
        <v>28</v>
      </c>
      <c r="O432" s="144">
        <v>28</v>
      </c>
      <c r="P432" s="144">
        <v>28</v>
      </c>
      <c r="Q432" s="145">
        <v>184.65</v>
      </c>
      <c r="R432" s="145">
        <v>183.96</v>
      </c>
      <c r="S432" s="145">
        <v>183.79</v>
      </c>
      <c r="T432" s="145">
        <v>183.68</v>
      </c>
      <c r="U432" s="145">
        <v>183.54</v>
      </c>
      <c r="V432" s="145">
        <v>183.04</v>
      </c>
      <c r="W432" s="145">
        <v>182.96</v>
      </c>
      <c r="X432" s="145">
        <v>187.1</v>
      </c>
      <c r="Y432" s="145">
        <v>187.67</v>
      </c>
      <c r="Z432" s="145">
        <v>186.94</v>
      </c>
      <c r="AA432" s="145">
        <v>116.03</v>
      </c>
      <c r="AB432" s="145">
        <v>114.32</v>
      </c>
      <c r="AC432" s="145">
        <v>114.32</v>
      </c>
      <c r="AD432" s="145">
        <v>110.54</v>
      </c>
      <c r="AE432" s="144">
        <v>4247</v>
      </c>
      <c r="AF432" s="144">
        <v>4231</v>
      </c>
      <c r="AG432" s="144">
        <v>4411</v>
      </c>
      <c r="AH432" s="144">
        <v>4592</v>
      </c>
      <c r="AI432" s="144">
        <v>4772</v>
      </c>
      <c r="AJ432" s="144">
        <v>4942</v>
      </c>
      <c r="AK432" s="144">
        <v>5123</v>
      </c>
      <c r="AL432" s="144">
        <v>5613</v>
      </c>
      <c r="AM432" s="144">
        <v>5630</v>
      </c>
      <c r="AN432" s="144">
        <v>5795</v>
      </c>
      <c r="AO432" s="144">
        <v>3829</v>
      </c>
      <c r="AP432" s="144">
        <v>3201</v>
      </c>
      <c r="AQ432" s="144">
        <v>3201</v>
      </c>
      <c r="AR432" s="144">
        <v>3095</v>
      </c>
      <c r="AS432" s="144"/>
      <c r="AT432" s="144"/>
      <c r="AU432" s="144"/>
      <c r="AV432" s="144"/>
      <c r="AW432" s="144"/>
      <c r="AX432" s="144"/>
      <c r="AY432" s="144"/>
      <c r="AZ432" s="144"/>
      <c r="BA432" s="144"/>
      <c r="BB432" s="144"/>
      <c r="BC432" s="144"/>
      <c r="BD432" s="144"/>
      <c r="BE432" s="144"/>
      <c r="BF432" s="144"/>
    </row>
    <row r="433" spans="1:58" hidden="1">
      <c r="A433" s="143" t="s">
        <v>917</v>
      </c>
      <c r="B433" s="143" t="s">
        <v>937</v>
      </c>
      <c r="C433" s="144">
        <v>53</v>
      </c>
      <c r="D433" s="144">
        <v>65</v>
      </c>
      <c r="E433" s="144">
        <v>55</v>
      </c>
      <c r="F433" s="144">
        <v>74</v>
      </c>
      <c r="G433" s="144">
        <v>89</v>
      </c>
      <c r="H433" s="144">
        <v>62</v>
      </c>
      <c r="I433" s="144">
        <v>55</v>
      </c>
      <c r="J433" s="144">
        <v>66</v>
      </c>
      <c r="K433" s="144">
        <v>59</v>
      </c>
      <c r="L433" s="144">
        <v>61</v>
      </c>
      <c r="M433" s="144">
        <v>76</v>
      </c>
      <c r="N433" s="144">
        <v>76</v>
      </c>
      <c r="O433" s="144">
        <v>50</v>
      </c>
      <c r="P433" s="144">
        <v>53</v>
      </c>
      <c r="Q433" s="145">
        <v>780</v>
      </c>
      <c r="R433" s="145">
        <v>817.88</v>
      </c>
      <c r="S433" s="145">
        <v>804.98</v>
      </c>
      <c r="T433" s="145">
        <v>740</v>
      </c>
      <c r="U433" s="145">
        <v>740</v>
      </c>
      <c r="V433" s="145">
        <v>737.71</v>
      </c>
      <c r="W433" s="145">
        <v>660</v>
      </c>
      <c r="X433" s="145">
        <v>750</v>
      </c>
      <c r="Y433" s="145">
        <v>603.44000000000005</v>
      </c>
      <c r="Z433" s="145">
        <v>816.67</v>
      </c>
      <c r="AA433" s="145">
        <v>807.89</v>
      </c>
      <c r="AB433" s="145">
        <v>797.18</v>
      </c>
      <c r="AC433" s="145">
        <v>798.22</v>
      </c>
      <c r="AD433" s="145">
        <v>795</v>
      </c>
      <c r="AE433" s="144">
        <v>41340</v>
      </c>
      <c r="AF433" s="144">
        <v>53162</v>
      </c>
      <c r="AG433" s="144">
        <v>44274</v>
      </c>
      <c r="AH433" s="144">
        <v>54760</v>
      </c>
      <c r="AI433" s="144">
        <v>65860</v>
      </c>
      <c r="AJ433" s="144">
        <v>45738</v>
      </c>
      <c r="AK433" s="144">
        <v>36300</v>
      </c>
      <c r="AL433" s="144">
        <v>49500</v>
      </c>
      <c r="AM433" s="144">
        <v>35603</v>
      </c>
      <c r="AN433" s="144">
        <v>49817</v>
      </c>
      <c r="AO433" s="144">
        <v>61400</v>
      </c>
      <c r="AP433" s="144">
        <v>60586</v>
      </c>
      <c r="AQ433" s="144">
        <v>39911</v>
      </c>
      <c r="AR433" s="144">
        <v>42135</v>
      </c>
      <c r="AS433" s="144"/>
      <c r="AT433" s="144"/>
      <c r="AU433" s="144"/>
      <c r="AV433" s="144"/>
      <c r="AW433" s="144"/>
      <c r="AX433" s="144"/>
      <c r="AY433" s="144"/>
      <c r="AZ433" s="144"/>
      <c r="BA433" s="144"/>
      <c r="BB433" s="144"/>
      <c r="BC433" s="144"/>
      <c r="BD433" s="144"/>
      <c r="BE433" s="144"/>
      <c r="BF433" s="144"/>
    </row>
    <row r="434" spans="1:58" hidden="1">
      <c r="A434" s="143" t="s">
        <v>917</v>
      </c>
      <c r="B434" s="143" t="s">
        <v>938</v>
      </c>
      <c r="C434" s="144">
        <v>258</v>
      </c>
      <c r="D434" s="144">
        <v>262</v>
      </c>
      <c r="E434" s="144">
        <v>273</v>
      </c>
      <c r="F434" s="144">
        <v>281</v>
      </c>
      <c r="G434" s="144">
        <v>285</v>
      </c>
      <c r="H434" s="144">
        <v>291</v>
      </c>
      <c r="I434" s="144">
        <v>296</v>
      </c>
      <c r="J434" s="144">
        <v>311</v>
      </c>
      <c r="K434" s="144">
        <v>321</v>
      </c>
      <c r="L434" s="144">
        <v>328</v>
      </c>
      <c r="M434" s="144">
        <v>336</v>
      </c>
      <c r="N434" s="144">
        <v>296</v>
      </c>
      <c r="O434" s="144">
        <v>292</v>
      </c>
      <c r="P434" s="144">
        <v>278</v>
      </c>
      <c r="Q434" s="145">
        <v>232.95</v>
      </c>
      <c r="R434" s="145">
        <v>236.92</v>
      </c>
      <c r="S434" s="145">
        <v>238.9</v>
      </c>
      <c r="T434" s="145">
        <v>220.9</v>
      </c>
      <c r="U434" s="145">
        <v>206.54</v>
      </c>
      <c r="V434" s="145">
        <v>205.78</v>
      </c>
      <c r="W434" s="145">
        <v>211.08</v>
      </c>
      <c r="X434" s="145">
        <v>203.27</v>
      </c>
      <c r="Y434" s="145">
        <v>196.17</v>
      </c>
      <c r="Z434" s="145">
        <v>174.09</v>
      </c>
      <c r="AA434" s="145">
        <v>176.69</v>
      </c>
      <c r="AB434" s="145">
        <v>167.46</v>
      </c>
      <c r="AC434" s="145">
        <v>146.78</v>
      </c>
      <c r="AD434" s="145">
        <v>137.68</v>
      </c>
      <c r="AE434" s="144">
        <v>60102</v>
      </c>
      <c r="AF434" s="144">
        <v>62072</v>
      </c>
      <c r="AG434" s="144">
        <v>65220</v>
      </c>
      <c r="AH434" s="144">
        <v>62073</v>
      </c>
      <c r="AI434" s="144">
        <v>58863</v>
      </c>
      <c r="AJ434" s="144">
        <v>59882</v>
      </c>
      <c r="AK434" s="144">
        <v>62481</v>
      </c>
      <c r="AL434" s="144">
        <v>63217</v>
      </c>
      <c r="AM434" s="144">
        <v>62972</v>
      </c>
      <c r="AN434" s="144">
        <v>57103</v>
      </c>
      <c r="AO434" s="144">
        <v>59367</v>
      </c>
      <c r="AP434" s="144">
        <v>49568</v>
      </c>
      <c r="AQ434" s="144">
        <v>42861</v>
      </c>
      <c r="AR434" s="144">
        <v>38274</v>
      </c>
      <c r="AS434" s="144"/>
      <c r="AT434" s="144"/>
      <c r="AU434" s="144"/>
      <c r="AV434" s="144"/>
      <c r="AW434" s="144"/>
      <c r="AX434" s="144"/>
      <c r="AY434" s="144"/>
      <c r="AZ434" s="144"/>
      <c r="BA434" s="144"/>
      <c r="BB434" s="144"/>
      <c r="BC434" s="144"/>
      <c r="BD434" s="144"/>
      <c r="BE434" s="144"/>
      <c r="BF434" s="144"/>
    </row>
    <row r="435" spans="1:58" hidden="1">
      <c r="A435" s="143" t="s">
        <v>917</v>
      </c>
      <c r="B435" s="143" t="s">
        <v>939</v>
      </c>
      <c r="C435" s="144">
        <v>5</v>
      </c>
      <c r="D435" s="144">
        <v>5</v>
      </c>
      <c r="E435" s="144">
        <v>5</v>
      </c>
      <c r="F435" s="144">
        <v>5</v>
      </c>
      <c r="G435" s="144">
        <v>4</v>
      </c>
      <c r="H435" s="144">
        <v>4</v>
      </c>
      <c r="I435" s="144">
        <v>0</v>
      </c>
      <c r="J435" s="144">
        <v>0</v>
      </c>
      <c r="K435" s="144">
        <v>0</v>
      </c>
      <c r="L435" s="144">
        <v>0</v>
      </c>
      <c r="M435" s="144">
        <v>0</v>
      </c>
      <c r="N435" s="144">
        <v>0</v>
      </c>
      <c r="O435" s="144">
        <v>0</v>
      </c>
      <c r="P435" s="144">
        <v>0</v>
      </c>
      <c r="Q435" s="145">
        <v>275</v>
      </c>
      <c r="R435" s="145">
        <v>282.8</v>
      </c>
      <c r="S435" s="145">
        <v>279</v>
      </c>
      <c r="T435" s="145">
        <v>282.39999999999998</v>
      </c>
      <c r="U435" s="145">
        <v>277</v>
      </c>
      <c r="V435" s="145">
        <v>277.25</v>
      </c>
      <c r="W435" s="145"/>
      <c r="X435" s="145"/>
      <c r="Y435" s="145"/>
      <c r="Z435" s="145"/>
      <c r="AA435" s="145"/>
      <c r="AB435" s="145"/>
      <c r="AC435" s="145"/>
      <c r="AD435" s="145"/>
      <c r="AE435" s="144">
        <v>1375</v>
      </c>
      <c r="AF435" s="144">
        <v>1414</v>
      </c>
      <c r="AG435" s="144">
        <v>1395</v>
      </c>
      <c r="AH435" s="144">
        <v>1412</v>
      </c>
      <c r="AI435" s="144">
        <v>1108</v>
      </c>
      <c r="AJ435" s="144">
        <v>1109</v>
      </c>
      <c r="AK435" s="144">
        <v>0</v>
      </c>
      <c r="AL435" s="144">
        <v>0</v>
      </c>
      <c r="AM435" s="144">
        <v>0</v>
      </c>
      <c r="AN435" s="144">
        <v>0</v>
      </c>
      <c r="AO435" s="144">
        <v>0</v>
      </c>
      <c r="AP435" s="144">
        <v>0</v>
      </c>
      <c r="AQ435" s="144">
        <v>0</v>
      </c>
      <c r="AR435" s="144">
        <v>0</v>
      </c>
      <c r="AS435" s="144"/>
      <c r="AT435" s="144"/>
      <c r="AU435" s="144"/>
      <c r="AV435" s="144"/>
      <c r="AW435" s="144"/>
      <c r="AX435" s="144"/>
      <c r="AY435" s="144"/>
      <c r="AZ435" s="144"/>
      <c r="BA435" s="144"/>
      <c r="BB435" s="144"/>
      <c r="BC435" s="144"/>
      <c r="BD435" s="144"/>
      <c r="BE435" s="144"/>
      <c r="BF435" s="144"/>
    </row>
    <row r="436" spans="1:58" hidden="1">
      <c r="A436" s="143" t="s">
        <v>917</v>
      </c>
      <c r="B436" s="143" t="s">
        <v>940</v>
      </c>
      <c r="C436" s="144">
        <v>0</v>
      </c>
      <c r="D436" s="144">
        <v>0</v>
      </c>
      <c r="E436" s="144">
        <v>0</v>
      </c>
      <c r="F436" s="144">
        <v>0</v>
      </c>
      <c r="G436" s="144">
        <v>0</v>
      </c>
      <c r="H436" s="144">
        <v>0</v>
      </c>
      <c r="I436" s="144">
        <v>0</v>
      </c>
      <c r="J436" s="144">
        <v>0</v>
      </c>
      <c r="K436" s="144">
        <v>0</v>
      </c>
      <c r="L436" s="144">
        <v>0</v>
      </c>
      <c r="M436" s="144">
        <v>0</v>
      </c>
      <c r="N436" s="144">
        <v>0</v>
      </c>
      <c r="O436" s="144">
        <v>0</v>
      </c>
      <c r="P436" s="144">
        <v>0</v>
      </c>
      <c r="Q436" s="145"/>
      <c r="R436" s="145"/>
      <c r="S436" s="145"/>
      <c r="T436" s="145"/>
      <c r="U436" s="145"/>
      <c r="V436" s="145"/>
      <c r="W436" s="145"/>
      <c r="X436" s="145"/>
      <c r="Y436" s="145"/>
      <c r="Z436" s="145"/>
      <c r="AA436" s="145"/>
      <c r="AB436" s="145"/>
      <c r="AC436" s="145"/>
      <c r="AD436" s="145"/>
      <c r="AE436" s="144">
        <v>0</v>
      </c>
      <c r="AF436" s="144">
        <v>0</v>
      </c>
      <c r="AG436" s="144">
        <v>0</v>
      </c>
      <c r="AH436" s="144">
        <v>0</v>
      </c>
      <c r="AI436" s="144">
        <v>0</v>
      </c>
      <c r="AJ436" s="144">
        <v>0</v>
      </c>
      <c r="AK436" s="144">
        <v>0</v>
      </c>
      <c r="AL436" s="144">
        <v>0</v>
      </c>
      <c r="AM436" s="144">
        <v>0</v>
      </c>
      <c r="AN436" s="144">
        <v>0</v>
      </c>
      <c r="AO436" s="144">
        <v>48970</v>
      </c>
      <c r="AP436" s="144">
        <v>45046</v>
      </c>
      <c r="AQ436" s="144">
        <v>34824</v>
      </c>
      <c r="AR436" s="144">
        <v>30731</v>
      </c>
      <c r="AS436" s="144"/>
      <c r="AT436" s="144"/>
      <c r="AU436" s="144"/>
      <c r="AV436" s="144"/>
      <c r="AW436" s="144"/>
      <c r="AX436" s="144"/>
      <c r="AY436" s="144"/>
      <c r="AZ436" s="144"/>
      <c r="BA436" s="144"/>
      <c r="BB436" s="144"/>
      <c r="BC436" s="144"/>
      <c r="BD436" s="144"/>
      <c r="BE436" s="144"/>
      <c r="BF436" s="144"/>
    </row>
    <row r="437" spans="1:58" hidden="1">
      <c r="A437" s="143" t="s">
        <v>917</v>
      </c>
      <c r="B437" s="143" t="s">
        <v>941</v>
      </c>
      <c r="C437" s="144">
        <v>137</v>
      </c>
      <c r="D437" s="144">
        <v>161</v>
      </c>
      <c r="E437" s="144">
        <v>167</v>
      </c>
      <c r="F437" s="144">
        <v>213</v>
      </c>
      <c r="G437" s="144">
        <v>234</v>
      </c>
      <c r="H437" s="144">
        <v>251</v>
      </c>
      <c r="I437" s="144">
        <v>273</v>
      </c>
      <c r="J437" s="144">
        <v>303</v>
      </c>
      <c r="K437" s="144">
        <v>322</v>
      </c>
      <c r="L437" s="144">
        <v>352</v>
      </c>
      <c r="M437" s="144">
        <v>363</v>
      </c>
      <c r="N437" s="144">
        <v>465</v>
      </c>
      <c r="O437" s="144">
        <v>451</v>
      </c>
      <c r="P437" s="144">
        <v>505</v>
      </c>
      <c r="Q437" s="145">
        <v>186</v>
      </c>
      <c r="R437" s="145">
        <v>195.82</v>
      </c>
      <c r="S437" s="145">
        <v>203.17</v>
      </c>
      <c r="T437" s="145">
        <v>200.8</v>
      </c>
      <c r="U437" s="145">
        <v>199.68</v>
      </c>
      <c r="V437" s="145">
        <v>200.86</v>
      </c>
      <c r="W437" s="145">
        <v>213.97</v>
      </c>
      <c r="X437" s="145">
        <v>211.2</v>
      </c>
      <c r="Y437" s="145">
        <v>202.09</v>
      </c>
      <c r="Z437" s="145">
        <v>205.92</v>
      </c>
      <c r="AA437" s="145">
        <v>159.38</v>
      </c>
      <c r="AB437" s="145">
        <v>175.14</v>
      </c>
      <c r="AC437" s="145">
        <v>165.25</v>
      </c>
      <c r="AD437" s="145">
        <v>211.75</v>
      </c>
      <c r="AE437" s="144">
        <v>25482</v>
      </c>
      <c r="AF437" s="144">
        <v>31527</v>
      </c>
      <c r="AG437" s="144">
        <v>33929</v>
      </c>
      <c r="AH437" s="144">
        <v>42771</v>
      </c>
      <c r="AI437" s="144">
        <v>46724</v>
      </c>
      <c r="AJ437" s="144">
        <v>50417</v>
      </c>
      <c r="AK437" s="144">
        <v>58413</v>
      </c>
      <c r="AL437" s="144">
        <v>63993</v>
      </c>
      <c r="AM437" s="144">
        <v>65073</v>
      </c>
      <c r="AN437" s="144">
        <v>72485</v>
      </c>
      <c r="AO437" s="144">
        <v>57855</v>
      </c>
      <c r="AP437" s="144">
        <v>81440</v>
      </c>
      <c r="AQ437" s="144">
        <v>74529</v>
      </c>
      <c r="AR437" s="144">
        <v>106933</v>
      </c>
      <c r="AS437" s="144"/>
      <c r="AT437" s="144"/>
      <c r="AU437" s="144"/>
      <c r="AV437" s="144"/>
      <c r="AW437" s="144"/>
      <c r="AX437" s="144"/>
      <c r="AY437" s="144"/>
      <c r="AZ437" s="144"/>
      <c r="BA437" s="144"/>
      <c r="BB437" s="144"/>
      <c r="BC437" s="144"/>
      <c r="BD437" s="144"/>
      <c r="BE437" s="144"/>
      <c r="BF437" s="144"/>
    </row>
    <row r="438" spans="1:58" hidden="1">
      <c r="A438" s="143" t="s">
        <v>917</v>
      </c>
      <c r="B438" s="143" t="s">
        <v>942</v>
      </c>
      <c r="C438" s="144">
        <v>885</v>
      </c>
      <c r="D438" s="144">
        <v>813</v>
      </c>
      <c r="E438" s="144">
        <v>772</v>
      </c>
      <c r="F438" s="144">
        <v>757</v>
      </c>
      <c r="G438" s="144">
        <v>771</v>
      </c>
      <c r="H438" s="144">
        <v>737</v>
      </c>
      <c r="I438" s="144">
        <v>703</v>
      </c>
      <c r="J438" s="144">
        <v>747</v>
      </c>
      <c r="K438" s="144">
        <v>710</v>
      </c>
      <c r="L438" s="144">
        <v>692</v>
      </c>
      <c r="M438" s="144">
        <v>702</v>
      </c>
      <c r="N438" s="144">
        <v>545</v>
      </c>
      <c r="O438" s="144">
        <v>497</v>
      </c>
      <c r="P438" s="144">
        <v>525</v>
      </c>
      <c r="Q438" s="145">
        <v>343.14</v>
      </c>
      <c r="R438" s="145">
        <v>360.24</v>
      </c>
      <c r="S438" s="145">
        <v>371.73</v>
      </c>
      <c r="T438" s="145">
        <v>375.26</v>
      </c>
      <c r="U438" s="145">
        <v>374.45</v>
      </c>
      <c r="V438" s="145">
        <v>330.49</v>
      </c>
      <c r="W438" s="145">
        <v>350.13</v>
      </c>
      <c r="X438" s="145">
        <v>363.5</v>
      </c>
      <c r="Y438" s="145">
        <v>286.60000000000002</v>
      </c>
      <c r="Z438" s="145">
        <v>368.95</v>
      </c>
      <c r="AA438" s="145">
        <v>315.18</v>
      </c>
      <c r="AB438" s="145">
        <v>365.79</v>
      </c>
      <c r="AC438" s="145">
        <v>341.05</v>
      </c>
      <c r="AD438" s="145">
        <v>323.41000000000003</v>
      </c>
      <c r="AE438" s="144">
        <v>303678</v>
      </c>
      <c r="AF438" s="144">
        <v>292879</v>
      </c>
      <c r="AG438" s="144">
        <v>286973</v>
      </c>
      <c r="AH438" s="144">
        <v>284071</v>
      </c>
      <c r="AI438" s="144">
        <v>288699</v>
      </c>
      <c r="AJ438" s="144">
        <v>243569</v>
      </c>
      <c r="AK438" s="144">
        <v>246142</v>
      </c>
      <c r="AL438" s="144">
        <v>271536</v>
      </c>
      <c r="AM438" s="144">
        <v>203488</v>
      </c>
      <c r="AN438" s="144">
        <v>255314</v>
      </c>
      <c r="AO438" s="144">
        <v>221258</v>
      </c>
      <c r="AP438" s="144">
        <v>199353</v>
      </c>
      <c r="AQ438" s="144">
        <v>169501</v>
      </c>
      <c r="AR438" s="144">
        <v>169788</v>
      </c>
      <c r="AS438" s="144"/>
      <c r="AT438" s="144"/>
      <c r="AU438" s="144"/>
      <c r="AV438" s="144"/>
      <c r="AW438" s="144"/>
      <c r="AX438" s="144"/>
      <c r="AY438" s="144"/>
      <c r="AZ438" s="144"/>
      <c r="BA438" s="144"/>
      <c r="BB438" s="144"/>
      <c r="BC438" s="144"/>
      <c r="BD438" s="144"/>
      <c r="BE438" s="144"/>
      <c r="BF438" s="144"/>
    </row>
    <row r="439" spans="1:58" hidden="1">
      <c r="A439" s="143" t="s">
        <v>917</v>
      </c>
      <c r="B439" s="143" t="s">
        <v>943</v>
      </c>
      <c r="C439" s="144">
        <v>905</v>
      </c>
      <c r="D439" s="144">
        <v>1020</v>
      </c>
      <c r="E439" s="144">
        <v>907</v>
      </c>
      <c r="F439" s="144">
        <v>934</v>
      </c>
      <c r="G439" s="144">
        <v>899</v>
      </c>
      <c r="H439" s="144">
        <v>918</v>
      </c>
      <c r="I439" s="144">
        <v>943</v>
      </c>
      <c r="J439" s="144">
        <v>1104</v>
      </c>
      <c r="K439" s="144">
        <v>1091</v>
      </c>
      <c r="L439" s="144">
        <v>1123</v>
      </c>
      <c r="M439" s="144">
        <v>1057</v>
      </c>
      <c r="N439" s="144">
        <v>566</v>
      </c>
      <c r="O439" s="144">
        <v>603</v>
      </c>
      <c r="P439" s="144">
        <v>790</v>
      </c>
      <c r="Q439" s="145">
        <v>146.35</v>
      </c>
      <c r="R439" s="145">
        <v>161.71</v>
      </c>
      <c r="S439" s="145">
        <v>191</v>
      </c>
      <c r="T439" s="145">
        <v>191.23</v>
      </c>
      <c r="U439" s="145">
        <v>208.37</v>
      </c>
      <c r="V439" s="145">
        <v>208.7</v>
      </c>
      <c r="W439" s="145">
        <v>222.28</v>
      </c>
      <c r="X439" s="145">
        <v>190.73</v>
      </c>
      <c r="Y439" s="145">
        <v>219.4</v>
      </c>
      <c r="Z439" s="145">
        <v>199.83</v>
      </c>
      <c r="AA439" s="145">
        <v>211.44</v>
      </c>
      <c r="AB439" s="145">
        <v>184.68</v>
      </c>
      <c r="AC439" s="145">
        <v>158.46</v>
      </c>
      <c r="AD439" s="145">
        <v>94.94</v>
      </c>
      <c r="AE439" s="144">
        <v>132448</v>
      </c>
      <c r="AF439" s="144">
        <v>164948</v>
      </c>
      <c r="AG439" s="144">
        <v>173236</v>
      </c>
      <c r="AH439" s="144">
        <v>178605</v>
      </c>
      <c r="AI439" s="144">
        <v>187324</v>
      </c>
      <c r="AJ439" s="144">
        <v>191587</v>
      </c>
      <c r="AK439" s="144">
        <v>209608</v>
      </c>
      <c r="AL439" s="144">
        <v>210570</v>
      </c>
      <c r="AM439" s="144">
        <v>239368</v>
      </c>
      <c r="AN439" s="144">
        <v>224413</v>
      </c>
      <c r="AO439" s="144">
        <v>223497</v>
      </c>
      <c r="AP439" s="144">
        <v>104530</v>
      </c>
      <c r="AQ439" s="144">
        <v>95550</v>
      </c>
      <c r="AR439" s="144">
        <v>75000</v>
      </c>
      <c r="AS439" s="144"/>
      <c r="AT439" s="144"/>
      <c r="AU439" s="144"/>
      <c r="AV439" s="144"/>
      <c r="AW439" s="144"/>
      <c r="AX439" s="144"/>
      <c r="AY439" s="144"/>
      <c r="AZ439" s="144"/>
      <c r="BA439" s="144"/>
      <c r="BB439" s="144"/>
      <c r="BC439" s="144"/>
      <c r="BD439" s="144"/>
      <c r="BE439" s="144"/>
      <c r="BF439" s="144"/>
    </row>
    <row r="440" spans="1:58" hidden="1">
      <c r="A440" s="143" t="s">
        <v>917</v>
      </c>
      <c r="B440" s="143" t="s">
        <v>944</v>
      </c>
      <c r="C440" s="144">
        <v>185</v>
      </c>
      <c r="D440" s="144">
        <v>164</v>
      </c>
      <c r="E440" s="144">
        <v>156</v>
      </c>
      <c r="F440" s="144">
        <v>185</v>
      </c>
      <c r="G440" s="144">
        <v>168</v>
      </c>
      <c r="H440" s="144">
        <v>183</v>
      </c>
      <c r="I440" s="144">
        <v>179</v>
      </c>
      <c r="J440" s="144">
        <v>146</v>
      </c>
      <c r="K440" s="144">
        <v>112</v>
      </c>
      <c r="L440" s="144">
        <v>80</v>
      </c>
      <c r="M440" s="144">
        <v>86</v>
      </c>
      <c r="N440" s="144">
        <v>64</v>
      </c>
      <c r="O440" s="144">
        <v>64</v>
      </c>
      <c r="P440" s="144">
        <v>64</v>
      </c>
      <c r="Q440" s="145">
        <v>375.76</v>
      </c>
      <c r="R440" s="145">
        <v>454.34</v>
      </c>
      <c r="S440" s="145">
        <v>469.85</v>
      </c>
      <c r="T440" s="145">
        <v>327.5</v>
      </c>
      <c r="U440" s="145">
        <v>492.41</v>
      </c>
      <c r="V440" s="145">
        <v>435.7</v>
      </c>
      <c r="W440" s="145">
        <v>273.66000000000003</v>
      </c>
      <c r="X440" s="145">
        <v>228.56</v>
      </c>
      <c r="Y440" s="145">
        <v>170.02</v>
      </c>
      <c r="Z440" s="145">
        <v>180.57</v>
      </c>
      <c r="AA440" s="145">
        <v>154.16</v>
      </c>
      <c r="AB440" s="145">
        <v>142.75</v>
      </c>
      <c r="AC440" s="145">
        <v>144.06</v>
      </c>
      <c r="AD440" s="145">
        <v>195</v>
      </c>
      <c r="AE440" s="144">
        <v>69516</v>
      </c>
      <c r="AF440" s="144">
        <v>74512</v>
      </c>
      <c r="AG440" s="144">
        <v>73297</v>
      </c>
      <c r="AH440" s="144">
        <v>60587</v>
      </c>
      <c r="AI440" s="144">
        <v>82725</v>
      </c>
      <c r="AJ440" s="144">
        <v>79734</v>
      </c>
      <c r="AK440" s="144">
        <v>48986</v>
      </c>
      <c r="AL440" s="144">
        <v>33370</v>
      </c>
      <c r="AM440" s="144">
        <v>19042</v>
      </c>
      <c r="AN440" s="144">
        <v>14446</v>
      </c>
      <c r="AO440" s="144">
        <v>13258</v>
      </c>
      <c r="AP440" s="144">
        <v>9136</v>
      </c>
      <c r="AQ440" s="144">
        <v>9220</v>
      </c>
      <c r="AR440" s="144">
        <v>12480</v>
      </c>
      <c r="AS440" s="144"/>
      <c r="AT440" s="144"/>
      <c r="AU440" s="144"/>
      <c r="AV440" s="144"/>
      <c r="AW440" s="144"/>
      <c r="AX440" s="144"/>
      <c r="AY440" s="144"/>
      <c r="AZ440" s="144"/>
      <c r="BA440" s="144"/>
      <c r="BB440" s="144"/>
      <c r="BC440" s="144"/>
      <c r="BD440" s="144"/>
      <c r="BE440" s="144"/>
      <c r="BF440" s="144"/>
    </row>
    <row r="441" spans="1:58" hidden="1">
      <c r="A441" s="143" t="s">
        <v>917</v>
      </c>
      <c r="B441" s="143" t="s">
        <v>945</v>
      </c>
      <c r="C441" s="144">
        <v>4</v>
      </c>
      <c r="D441" s="144">
        <v>4</v>
      </c>
      <c r="E441" s="144">
        <v>5</v>
      </c>
      <c r="F441" s="144">
        <v>5</v>
      </c>
      <c r="G441" s="144">
        <v>5</v>
      </c>
      <c r="H441" s="144">
        <v>6</v>
      </c>
      <c r="I441" s="144">
        <v>5</v>
      </c>
      <c r="J441" s="144">
        <v>5</v>
      </c>
      <c r="K441" s="144">
        <v>5</v>
      </c>
      <c r="L441" s="144">
        <v>6</v>
      </c>
      <c r="M441" s="144">
        <v>9</v>
      </c>
      <c r="N441" s="144">
        <v>9</v>
      </c>
      <c r="O441" s="144">
        <v>9</v>
      </c>
      <c r="P441" s="144">
        <v>9</v>
      </c>
      <c r="Q441" s="145">
        <v>207.75</v>
      </c>
      <c r="R441" s="145">
        <v>203</v>
      </c>
      <c r="S441" s="145">
        <v>203</v>
      </c>
      <c r="T441" s="145">
        <v>241.6</v>
      </c>
      <c r="U441" s="145">
        <v>237</v>
      </c>
      <c r="V441" s="145">
        <v>240.17</v>
      </c>
      <c r="W441" s="145">
        <v>251.4</v>
      </c>
      <c r="X441" s="145">
        <v>249</v>
      </c>
      <c r="Y441" s="145">
        <v>249</v>
      </c>
      <c r="Z441" s="145">
        <v>223</v>
      </c>
      <c r="AA441" s="145">
        <v>213</v>
      </c>
      <c r="AB441" s="145">
        <v>192.56</v>
      </c>
      <c r="AC441" s="145">
        <v>189.89</v>
      </c>
      <c r="AD441" s="145">
        <v>186.78</v>
      </c>
      <c r="AE441" s="144">
        <v>831</v>
      </c>
      <c r="AF441" s="144">
        <v>812</v>
      </c>
      <c r="AG441" s="144">
        <v>1015</v>
      </c>
      <c r="AH441" s="144">
        <v>1208</v>
      </c>
      <c r="AI441" s="144">
        <v>1185</v>
      </c>
      <c r="AJ441" s="144">
        <v>1441</v>
      </c>
      <c r="AK441" s="144">
        <v>1257</v>
      </c>
      <c r="AL441" s="144">
        <v>1245</v>
      </c>
      <c r="AM441" s="144">
        <v>1245</v>
      </c>
      <c r="AN441" s="144">
        <v>1338</v>
      </c>
      <c r="AO441" s="144">
        <v>1917</v>
      </c>
      <c r="AP441" s="144">
        <v>1733</v>
      </c>
      <c r="AQ441" s="144">
        <v>1709</v>
      </c>
      <c r="AR441" s="144">
        <v>1681</v>
      </c>
      <c r="AS441" s="144"/>
      <c r="AT441" s="144"/>
      <c r="AU441" s="144"/>
      <c r="AV441" s="144"/>
      <c r="AW441" s="144"/>
      <c r="AX441" s="144"/>
      <c r="AY441" s="144"/>
      <c r="AZ441" s="144"/>
      <c r="BA441" s="144"/>
      <c r="BB441" s="144"/>
      <c r="BC441" s="144"/>
      <c r="BD441" s="144"/>
      <c r="BE441" s="144"/>
      <c r="BF441" s="144"/>
    </row>
    <row r="442" spans="1:58" hidden="1">
      <c r="A442" s="143" t="s">
        <v>917</v>
      </c>
      <c r="B442" s="143" t="s">
        <v>946</v>
      </c>
      <c r="C442" s="144">
        <v>7177</v>
      </c>
      <c r="D442" s="144">
        <v>7163</v>
      </c>
      <c r="E442" s="144">
        <v>6860</v>
      </c>
      <c r="F442" s="144">
        <v>7181</v>
      </c>
      <c r="G442" s="144">
        <v>7107</v>
      </c>
      <c r="H442" s="144">
        <v>7339</v>
      </c>
      <c r="I442" s="144">
        <v>7723</v>
      </c>
      <c r="J442" s="144">
        <v>7102</v>
      </c>
      <c r="K442" s="144">
        <v>7131</v>
      </c>
      <c r="L442" s="144">
        <v>7189</v>
      </c>
      <c r="M442" s="144">
        <v>7220</v>
      </c>
      <c r="N442" s="144">
        <v>6858</v>
      </c>
      <c r="O442" s="144">
        <v>6935</v>
      </c>
      <c r="P442" s="144">
        <v>6922</v>
      </c>
      <c r="Q442" s="145">
        <v>43.07</v>
      </c>
      <c r="R442" s="145">
        <v>48.07</v>
      </c>
      <c r="S442" s="145">
        <v>45.68</v>
      </c>
      <c r="T442" s="145">
        <v>49.3</v>
      </c>
      <c r="U442" s="145">
        <v>50.87</v>
      </c>
      <c r="V442" s="145">
        <v>49.83</v>
      </c>
      <c r="W442" s="145">
        <v>47.78</v>
      </c>
      <c r="X442" s="145">
        <v>49.78</v>
      </c>
      <c r="Y442" s="145">
        <v>48.75</v>
      </c>
      <c r="Z442" s="145">
        <v>47.03</v>
      </c>
      <c r="AA442" s="145">
        <v>49.21</v>
      </c>
      <c r="AB442" s="145">
        <v>47.24</v>
      </c>
      <c r="AC442" s="145">
        <v>58</v>
      </c>
      <c r="AD442" s="145">
        <v>52.3</v>
      </c>
      <c r="AE442" s="144">
        <v>309097</v>
      </c>
      <c r="AF442" s="144">
        <v>344349</v>
      </c>
      <c r="AG442" s="144">
        <v>313357</v>
      </c>
      <c r="AH442" s="144">
        <v>354016</v>
      </c>
      <c r="AI442" s="144">
        <v>361555</v>
      </c>
      <c r="AJ442" s="144">
        <v>365675</v>
      </c>
      <c r="AK442" s="144">
        <v>368977</v>
      </c>
      <c r="AL442" s="144">
        <v>353542</v>
      </c>
      <c r="AM442" s="144">
        <v>347625</v>
      </c>
      <c r="AN442" s="144">
        <v>338083</v>
      </c>
      <c r="AO442" s="144">
        <v>355297</v>
      </c>
      <c r="AP442" s="144">
        <v>323984</v>
      </c>
      <c r="AQ442" s="144">
        <v>402230</v>
      </c>
      <c r="AR442" s="144">
        <v>362007</v>
      </c>
      <c r="AS442" s="144"/>
      <c r="AT442" s="144"/>
      <c r="AU442" s="144"/>
      <c r="AV442" s="144"/>
      <c r="AW442" s="144"/>
      <c r="AX442" s="144"/>
      <c r="AY442" s="144"/>
      <c r="AZ442" s="144"/>
      <c r="BA442" s="144"/>
      <c r="BB442" s="144"/>
      <c r="BC442" s="144"/>
      <c r="BD442" s="144"/>
      <c r="BE442" s="144"/>
      <c r="BF442" s="144"/>
    </row>
    <row r="443" spans="1:58" hidden="1">
      <c r="A443" s="143" t="s">
        <v>917</v>
      </c>
      <c r="B443" s="143" t="s">
        <v>947</v>
      </c>
      <c r="C443" s="144">
        <v>190</v>
      </c>
      <c r="D443" s="144">
        <v>257</v>
      </c>
      <c r="E443" s="144">
        <v>270</v>
      </c>
      <c r="F443" s="144">
        <v>280</v>
      </c>
      <c r="G443" s="144">
        <v>327</v>
      </c>
      <c r="H443" s="144">
        <v>385</v>
      </c>
      <c r="I443" s="144">
        <v>492</v>
      </c>
      <c r="J443" s="144">
        <v>559</v>
      </c>
      <c r="K443" s="144">
        <v>687</v>
      </c>
      <c r="L443" s="144">
        <v>786</v>
      </c>
      <c r="M443" s="144">
        <v>852</v>
      </c>
      <c r="N443" s="144">
        <v>810</v>
      </c>
      <c r="O443" s="144">
        <v>1728</v>
      </c>
      <c r="P443" s="144">
        <v>1823</v>
      </c>
      <c r="Q443" s="145">
        <v>64</v>
      </c>
      <c r="R443" s="145">
        <v>79.87</v>
      </c>
      <c r="S443" s="145">
        <v>79.77</v>
      </c>
      <c r="T443" s="145">
        <v>72.430000000000007</v>
      </c>
      <c r="U443" s="145">
        <v>75.5</v>
      </c>
      <c r="V443" s="145">
        <v>77.72</v>
      </c>
      <c r="W443" s="145">
        <v>74.81</v>
      </c>
      <c r="X443" s="145">
        <v>88</v>
      </c>
      <c r="Y443" s="145">
        <v>75.06</v>
      </c>
      <c r="Z443" s="145">
        <v>76.19</v>
      </c>
      <c r="AA443" s="145">
        <v>74.66</v>
      </c>
      <c r="AB443" s="145">
        <v>77.400000000000006</v>
      </c>
      <c r="AC443" s="145">
        <v>87</v>
      </c>
      <c r="AD443" s="145">
        <v>81.75</v>
      </c>
      <c r="AE443" s="144">
        <v>12160</v>
      </c>
      <c r="AF443" s="144">
        <v>20526</v>
      </c>
      <c r="AG443" s="144">
        <v>21538</v>
      </c>
      <c r="AH443" s="144">
        <v>20281</v>
      </c>
      <c r="AI443" s="144">
        <v>24688</v>
      </c>
      <c r="AJ443" s="144">
        <v>29921</v>
      </c>
      <c r="AK443" s="144">
        <v>36806</v>
      </c>
      <c r="AL443" s="144">
        <v>49192</v>
      </c>
      <c r="AM443" s="144">
        <v>51567</v>
      </c>
      <c r="AN443" s="144">
        <v>59889</v>
      </c>
      <c r="AO443" s="144">
        <v>63610</v>
      </c>
      <c r="AP443" s="144">
        <v>62694</v>
      </c>
      <c r="AQ443" s="144">
        <v>150336</v>
      </c>
      <c r="AR443" s="144">
        <v>149027</v>
      </c>
      <c r="AS443" s="144"/>
      <c r="AT443" s="144"/>
      <c r="AU443" s="144"/>
      <c r="AV443" s="144"/>
      <c r="AW443" s="144"/>
      <c r="AX443" s="144"/>
      <c r="AY443" s="144"/>
      <c r="AZ443" s="144"/>
      <c r="BA443" s="144"/>
      <c r="BB443" s="144"/>
      <c r="BC443" s="144"/>
      <c r="BD443" s="144"/>
      <c r="BE443" s="144"/>
      <c r="BF443" s="144"/>
    </row>
    <row r="444" spans="1:58" hidden="1">
      <c r="A444" s="143" t="s">
        <v>917</v>
      </c>
      <c r="B444" s="143" t="s">
        <v>948</v>
      </c>
      <c r="C444" s="144">
        <v>21</v>
      </c>
      <c r="D444" s="144">
        <v>24</v>
      </c>
      <c r="E444" s="144">
        <v>27</v>
      </c>
      <c r="F444" s="144">
        <v>30</v>
      </c>
      <c r="G444" s="144">
        <v>33</v>
      </c>
      <c r="H444" s="144">
        <v>37</v>
      </c>
      <c r="I444" s="144">
        <v>40</v>
      </c>
      <c r="J444" s="144">
        <v>42</v>
      </c>
      <c r="K444" s="144">
        <v>45</v>
      </c>
      <c r="L444" s="144">
        <v>48</v>
      </c>
      <c r="M444" s="144">
        <v>55</v>
      </c>
      <c r="N444" s="144">
        <v>55</v>
      </c>
      <c r="O444" s="144">
        <v>55</v>
      </c>
      <c r="P444" s="144">
        <v>55</v>
      </c>
      <c r="Q444" s="145">
        <v>259.76</v>
      </c>
      <c r="R444" s="145">
        <v>278.62</v>
      </c>
      <c r="S444" s="145">
        <v>272.58999999999997</v>
      </c>
      <c r="T444" s="145">
        <v>284.8</v>
      </c>
      <c r="U444" s="145">
        <v>296.36</v>
      </c>
      <c r="V444" s="145">
        <v>294.62</v>
      </c>
      <c r="W444" s="145">
        <v>306.75</v>
      </c>
      <c r="X444" s="145">
        <v>332.02</v>
      </c>
      <c r="Y444" s="145">
        <v>334.38</v>
      </c>
      <c r="Z444" s="145">
        <v>265.12</v>
      </c>
      <c r="AA444" s="145">
        <v>289.91000000000003</v>
      </c>
      <c r="AB444" s="145">
        <v>273.77999999999997</v>
      </c>
      <c r="AC444" s="145">
        <v>262.47000000000003</v>
      </c>
      <c r="AD444" s="145">
        <v>274.73</v>
      </c>
      <c r="AE444" s="144">
        <v>5455</v>
      </c>
      <c r="AF444" s="144">
        <v>6687</v>
      </c>
      <c r="AG444" s="144">
        <v>7360</v>
      </c>
      <c r="AH444" s="144">
        <v>8544</v>
      </c>
      <c r="AI444" s="144">
        <v>9780</v>
      </c>
      <c r="AJ444" s="144">
        <v>10901</v>
      </c>
      <c r="AK444" s="144">
        <v>12270</v>
      </c>
      <c r="AL444" s="144">
        <v>13945</v>
      </c>
      <c r="AM444" s="144">
        <v>15047</v>
      </c>
      <c r="AN444" s="144">
        <v>12726</v>
      </c>
      <c r="AO444" s="144">
        <v>15945</v>
      </c>
      <c r="AP444" s="144">
        <v>15058</v>
      </c>
      <c r="AQ444" s="144">
        <v>14436</v>
      </c>
      <c r="AR444" s="144">
        <v>15110</v>
      </c>
      <c r="AS444" s="144"/>
      <c r="AT444" s="144"/>
      <c r="AU444" s="144"/>
      <c r="AV444" s="144"/>
      <c r="AW444" s="144"/>
      <c r="AX444" s="144"/>
      <c r="AY444" s="144"/>
      <c r="AZ444" s="144"/>
      <c r="BA444" s="144"/>
      <c r="BB444" s="144"/>
      <c r="BC444" s="144"/>
      <c r="BD444" s="144"/>
      <c r="BE444" s="144"/>
      <c r="BF444" s="144"/>
    </row>
    <row r="445" spans="1:58" hidden="1">
      <c r="A445" s="143" t="s">
        <v>917</v>
      </c>
      <c r="B445" s="143" t="s">
        <v>949</v>
      </c>
      <c r="C445" s="144">
        <v>0</v>
      </c>
      <c r="D445" s="144">
        <v>0</v>
      </c>
      <c r="E445" s="144">
        <v>0</v>
      </c>
      <c r="F445" s="144">
        <v>0</v>
      </c>
      <c r="G445" s="144">
        <v>0</v>
      </c>
      <c r="H445" s="144">
        <v>0</v>
      </c>
      <c r="I445" s="144">
        <v>0</v>
      </c>
      <c r="J445" s="144">
        <v>0</v>
      </c>
      <c r="K445" s="144">
        <v>0</v>
      </c>
      <c r="L445" s="144">
        <v>0</v>
      </c>
      <c r="M445" s="144">
        <v>0</v>
      </c>
      <c r="N445" s="144">
        <v>0</v>
      </c>
      <c r="O445" s="144">
        <v>0</v>
      </c>
      <c r="P445" s="144">
        <v>0</v>
      </c>
      <c r="Q445" s="145"/>
      <c r="R445" s="145"/>
      <c r="S445" s="145"/>
      <c r="T445" s="145"/>
      <c r="U445" s="145"/>
      <c r="V445" s="145"/>
      <c r="W445" s="145"/>
      <c r="X445" s="145"/>
      <c r="Y445" s="145"/>
      <c r="Z445" s="145"/>
      <c r="AA445" s="145"/>
      <c r="AB445" s="145"/>
      <c r="AC445" s="145"/>
      <c r="AD445" s="145"/>
      <c r="AE445" s="144">
        <v>0</v>
      </c>
      <c r="AF445" s="144">
        <v>0</v>
      </c>
      <c r="AG445" s="144">
        <v>0</v>
      </c>
      <c r="AH445" s="144">
        <v>0</v>
      </c>
      <c r="AI445" s="144">
        <v>0</v>
      </c>
      <c r="AJ445" s="144">
        <v>0</v>
      </c>
      <c r="AK445" s="144">
        <v>0</v>
      </c>
      <c r="AL445" s="144">
        <v>0</v>
      </c>
      <c r="AM445" s="144">
        <v>0</v>
      </c>
      <c r="AN445" s="144">
        <v>0</v>
      </c>
      <c r="AO445" s="144">
        <v>0</v>
      </c>
      <c r="AP445" s="144">
        <v>0</v>
      </c>
      <c r="AQ445" s="144">
        <v>0</v>
      </c>
      <c r="AR445" s="144">
        <v>0</v>
      </c>
      <c r="AS445" s="144"/>
      <c r="AT445" s="144"/>
      <c r="AU445" s="144"/>
      <c r="AV445" s="144"/>
      <c r="AW445" s="144"/>
      <c r="AX445" s="144"/>
      <c r="AY445" s="144"/>
      <c r="AZ445" s="144"/>
      <c r="BA445" s="144"/>
      <c r="BB445" s="144"/>
      <c r="BC445" s="144"/>
      <c r="BD445" s="144"/>
      <c r="BE445" s="144"/>
      <c r="BF445" s="144"/>
    </row>
    <row r="446" spans="1:58" hidden="1">
      <c r="A446" s="143" t="s">
        <v>917</v>
      </c>
      <c r="B446" s="143" t="s">
        <v>950</v>
      </c>
      <c r="C446" s="144">
        <v>28</v>
      </c>
      <c r="D446" s="144">
        <v>28</v>
      </c>
      <c r="E446" s="144">
        <v>30</v>
      </c>
      <c r="F446" s="144">
        <v>30</v>
      </c>
      <c r="G446" s="144">
        <v>30</v>
      </c>
      <c r="H446" s="144">
        <v>30</v>
      </c>
      <c r="I446" s="144">
        <v>34</v>
      </c>
      <c r="J446" s="144">
        <v>40</v>
      </c>
      <c r="K446" s="144">
        <v>46</v>
      </c>
      <c r="L446" s="144">
        <v>52</v>
      </c>
      <c r="M446" s="144">
        <v>53</v>
      </c>
      <c r="N446" s="144">
        <v>53</v>
      </c>
      <c r="O446" s="144">
        <v>53</v>
      </c>
      <c r="P446" s="144">
        <v>60</v>
      </c>
      <c r="Q446" s="145">
        <v>210.18</v>
      </c>
      <c r="R446" s="145">
        <v>230.86</v>
      </c>
      <c r="S446" s="145">
        <v>222.77</v>
      </c>
      <c r="T446" s="145">
        <v>228.5</v>
      </c>
      <c r="U446" s="145">
        <v>217.73</v>
      </c>
      <c r="V446" s="145">
        <v>208.63</v>
      </c>
      <c r="W446" s="145">
        <v>219.03</v>
      </c>
      <c r="X446" s="145">
        <v>207.93</v>
      </c>
      <c r="Y446" s="145">
        <v>209.37</v>
      </c>
      <c r="Z446" s="145">
        <v>208.02</v>
      </c>
      <c r="AA446" s="145">
        <v>185.55</v>
      </c>
      <c r="AB446" s="145">
        <v>194.98</v>
      </c>
      <c r="AC446" s="145">
        <v>189.53</v>
      </c>
      <c r="AD446" s="145">
        <v>155.87</v>
      </c>
      <c r="AE446" s="144">
        <v>5885</v>
      </c>
      <c r="AF446" s="144">
        <v>6464</v>
      </c>
      <c r="AG446" s="144">
        <v>6683</v>
      </c>
      <c r="AH446" s="144">
        <v>6855</v>
      </c>
      <c r="AI446" s="144">
        <v>6532</v>
      </c>
      <c r="AJ446" s="144">
        <v>6259</v>
      </c>
      <c r="AK446" s="144">
        <v>7447</v>
      </c>
      <c r="AL446" s="144">
        <v>8317</v>
      </c>
      <c r="AM446" s="144">
        <v>9631</v>
      </c>
      <c r="AN446" s="144">
        <v>10817</v>
      </c>
      <c r="AO446" s="144">
        <v>9834</v>
      </c>
      <c r="AP446" s="144">
        <v>10334</v>
      </c>
      <c r="AQ446" s="144">
        <v>10045</v>
      </c>
      <c r="AR446" s="144">
        <v>9352</v>
      </c>
      <c r="AS446" s="144"/>
      <c r="AT446" s="144"/>
      <c r="AU446" s="144"/>
      <c r="AV446" s="144"/>
      <c r="AW446" s="144"/>
      <c r="AX446" s="144"/>
      <c r="AY446" s="144"/>
      <c r="AZ446" s="144"/>
      <c r="BA446" s="144"/>
      <c r="BB446" s="144"/>
      <c r="BC446" s="144"/>
      <c r="BD446" s="144"/>
      <c r="BE446" s="144"/>
      <c r="BF446" s="144"/>
    </row>
    <row r="447" spans="1:58" hidden="1">
      <c r="A447" s="143" t="s">
        <v>917</v>
      </c>
      <c r="B447" s="143" t="s">
        <v>951</v>
      </c>
      <c r="C447" s="144">
        <v>108</v>
      </c>
      <c r="D447" s="144">
        <v>114</v>
      </c>
      <c r="E447" s="144">
        <v>77</v>
      </c>
      <c r="F447" s="144">
        <v>73</v>
      </c>
      <c r="G447" s="144">
        <v>115</v>
      </c>
      <c r="H447" s="144">
        <v>115</v>
      </c>
      <c r="I447" s="144">
        <v>109</v>
      </c>
      <c r="J447" s="144">
        <v>96</v>
      </c>
      <c r="K447" s="144">
        <v>93</v>
      </c>
      <c r="L447" s="144">
        <v>97</v>
      </c>
      <c r="M447" s="144">
        <v>121</v>
      </c>
      <c r="N447" s="144">
        <v>104</v>
      </c>
      <c r="O447" s="144">
        <v>104</v>
      </c>
      <c r="P447" s="144">
        <v>112</v>
      </c>
      <c r="Q447" s="145">
        <v>175.53</v>
      </c>
      <c r="R447" s="145">
        <v>169.74</v>
      </c>
      <c r="S447" s="145">
        <v>194.83</v>
      </c>
      <c r="T447" s="145">
        <v>148.93</v>
      </c>
      <c r="U447" s="145">
        <v>90.2</v>
      </c>
      <c r="V447" s="145">
        <v>105.72</v>
      </c>
      <c r="W447" s="145">
        <v>115.48</v>
      </c>
      <c r="X447" s="145">
        <v>190.88</v>
      </c>
      <c r="Y447" s="145">
        <v>152.15</v>
      </c>
      <c r="Z447" s="145">
        <v>166.36</v>
      </c>
      <c r="AA447" s="145">
        <v>154.36000000000001</v>
      </c>
      <c r="AB447" s="145">
        <v>154.96</v>
      </c>
      <c r="AC447" s="145">
        <v>161.62</v>
      </c>
      <c r="AD447" s="145">
        <v>150</v>
      </c>
      <c r="AE447" s="144">
        <v>18957</v>
      </c>
      <c r="AF447" s="144">
        <v>19350</v>
      </c>
      <c r="AG447" s="144">
        <v>15002</v>
      </c>
      <c r="AH447" s="144">
        <v>10872</v>
      </c>
      <c r="AI447" s="144">
        <v>10373</v>
      </c>
      <c r="AJ447" s="144">
        <v>12158</v>
      </c>
      <c r="AK447" s="144">
        <v>12587</v>
      </c>
      <c r="AL447" s="144">
        <v>18324</v>
      </c>
      <c r="AM447" s="144">
        <v>14150</v>
      </c>
      <c r="AN447" s="144">
        <v>16137</v>
      </c>
      <c r="AO447" s="144">
        <v>18677</v>
      </c>
      <c r="AP447" s="144">
        <v>16116</v>
      </c>
      <c r="AQ447" s="144">
        <v>16809</v>
      </c>
      <c r="AR447" s="144">
        <v>16800</v>
      </c>
      <c r="AS447" s="144"/>
      <c r="AT447" s="144"/>
      <c r="AU447" s="144"/>
      <c r="AV447" s="144"/>
      <c r="AW447" s="144"/>
      <c r="AX447" s="144"/>
      <c r="AY447" s="144"/>
      <c r="AZ447" s="144"/>
      <c r="BA447" s="144"/>
      <c r="BB447" s="144"/>
      <c r="BC447" s="144"/>
      <c r="BD447" s="144"/>
      <c r="BE447" s="144"/>
      <c r="BF447" s="144"/>
    </row>
    <row r="448" spans="1:58" hidden="1">
      <c r="A448" s="143" t="s">
        <v>917</v>
      </c>
      <c r="B448" s="143" t="s">
        <v>952</v>
      </c>
      <c r="C448" s="144">
        <v>60</v>
      </c>
      <c r="D448" s="144">
        <v>60</v>
      </c>
      <c r="E448" s="144">
        <v>75</v>
      </c>
      <c r="F448" s="144">
        <v>79</v>
      </c>
      <c r="G448" s="144">
        <v>79</v>
      </c>
      <c r="H448" s="144">
        <v>74</v>
      </c>
      <c r="I448" s="144">
        <v>62</v>
      </c>
      <c r="J448" s="144">
        <v>56</v>
      </c>
      <c r="K448" s="144">
        <v>57</v>
      </c>
      <c r="L448" s="144">
        <v>60</v>
      </c>
      <c r="M448" s="144">
        <v>64</v>
      </c>
      <c r="N448" s="144">
        <v>67</v>
      </c>
      <c r="O448" s="144">
        <v>70</v>
      </c>
      <c r="P448" s="144">
        <v>70</v>
      </c>
      <c r="Q448" s="145">
        <v>183.67</v>
      </c>
      <c r="R448" s="145">
        <v>182.5</v>
      </c>
      <c r="S448" s="145">
        <v>241.17</v>
      </c>
      <c r="T448" s="145">
        <v>242.29</v>
      </c>
      <c r="U448" s="145">
        <v>201.77</v>
      </c>
      <c r="V448" s="145">
        <v>209.04</v>
      </c>
      <c r="W448" s="145">
        <v>223.85</v>
      </c>
      <c r="X448" s="145">
        <v>334.71</v>
      </c>
      <c r="Y448" s="145">
        <v>249.47</v>
      </c>
      <c r="Z448" s="145">
        <v>288.7</v>
      </c>
      <c r="AA448" s="145">
        <v>263.41000000000003</v>
      </c>
      <c r="AB448" s="145">
        <v>252.42</v>
      </c>
      <c r="AC448" s="145">
        <v>250.26</v>
      </c>
      <c r="AD448" s="145">
        <v>267.56</v>
      </c>
      <c r="AE448" s="144">
        <v>11020</v>
      </c>
      <c r="AF448" s="144">
        <v>10950</v>
      </c>
      <c r="AG448" s="144">
        <v>18088</v>
      </c>
      <c r="AH448" s="144">
        <v>19141</v>
      </c>
      <c r="AI448" s="144">
        <v>15940</v>
      </c>
      <c r="AJ448" s="144">
        <v>15469</v>
      </c>
      <c r="AK448" s="144">
        <v>13879</v>
      </c>
      <c r="AL448" s="144">
        <v>18744</v>
      </c>
      <c r="AM448" s="144">
        <v>14220</v>
      </c>
      <c r="AN448" s="144">
        <v>17322</v>
      </c>
      <c r="AO448" s="144">
        <v>16858</v>
      </c>
      <c r="AP448" s="144">
        <v>16912</v>
      </c>
      <c r="AQ448" s="144">
        <v>17518</v>
      </c>
      <c r="AR448" s="144">
        <v>18729</v>
      </c>
      <c r="AS448" s="144"/>
      <c r="AT448" s="144"/>
      <c r="AU448" s="144"/>
      <c r="AV448" s="144"/>
      <c r="AW448" s="144"/>
      <c r="AX448" s="144"/>
      <c r="AY448" s="144"/>
      <c r="AZ448" s="144"/>
      <c r="BA448" s="144"/>
      <c r="BB448" s="144"/>
      <c r="BC448" s="144"/>
      <c r="BD448" s="144"/>
      <c r="BE448" s="144"/>
      <c r="BF448" s="144"/>
    </row>
    <row r="449" spans="1:58" hidden="1">
      <c r="A449" s="143" t="s">
        <v>917</v>
      </c>
      <c r="B449" s="143" t="s">
        <v>953</v>
      </c>
      <c r="C449" s="144">
        <v>168</v>
      </c>
      <c r="D449" s="144">
        <v>174</v>
      </c>
      <c r="E449" s="144">
        <v>152</v>
      </c>
      <c r="F449" s="144">
        <v>152</v>
      </c>
      <c r="G449" s="144">
        <v>194</v>
      </c>
      <c r="H449" s="144">
        <v>189</v>
      </c>
      <c r="I449" s="144">
        <v>171</v>
      </c>
      <c r="J449" s="144">
        <v>152</v>
      </c>
      <c r="K449" s="144">
        <v>150</v>
      </c>
      <c r="L449" s="144">
        <v>157</v>
      </c>
      <c r="M449" s="144">
        <v>185</v>
      </c>
      <c r="N449" s="144">
        <v>171</v>
      </c>
      <c r="O449" s="144">
        <v>174</v>
      </c>
      <c r="P449" s="144">
        <v>182</v>
      </c>
      <c r="Q449" s="145">
        <v>178.43</v>
      </c>
      <c r="R449" s="145">
        <v>174.14</v>
      </c>
      <c r="S449" s="145">
        <v>217.7</v>
      </c>
      <c r="T449" s="145">
        <v>197.45</v>
      </c>
      <c r="U449" s="145">
        <v>135.63</v>
      </c>
      <c r="V449" s="145">
        <v>146.16999999999999</v>
      </c>
      <c r="W449" s="145">
        <v>154.77000000000001</v>
      </c>
      <c r="X449" s="145">
        <v>243.87</v>
      </c>
      <c r="Y449" s="145">
        <v>189.13</v>
      </c>
      <c r="Z449" s="145">
        <v>213.11</v>
      </c>
      <c r="AA449" s="145">
        <v>192.08</v>
      </c>
      <c r="AB449" s="145">
        <v>193.15</v>
      </c>
      <c r="AC449" s="145">
        <v>197.28</v>
      </c>
      <c r="AD449" s="145">
        <v>195.21</v>
      </c>
      <c r="AE449" s="144">
        <v>29977</v>
      </c>
      <c r="AF449" s="144">
        <v>30300</v>
      </c>
      <c r="AG449" s="144">
        <v>33090</v>
      </c>
      <c r="AH449" s="144">
        <v>30013</v>
      </c>
      <c r="AI449" s="144">
        <v>26313</v>
      </c>
      <c r="AJ449" s="144">
        <v>27627</v>
      </c>
      <c r="AK449" s="144">
        <v>26466</v>
      </c>
      <c r="AL449" s="144">
        <v>37068</v>
      </c>
      <c r="AM449" s="144">
        <v>28370</v>
      </c>
      <c r="AN449" s="144">
        <v>33459</v>
      </c>
      <c r="AO449" s="144">
        <v>35535</v>
      </c>
      <c r="AP449" s="144">
        <v>33028</v>
      </c>
      <c r="AQ449" s="144">
        <v>34327</v>
      </c>
      <c r="AR449" s="144">
        <v>35529</v>
      </c>
      <c r="AS449" s="144"/>
      <c r="AT449" s="144"/>
      <c r="AU449" s="144"/>
      <c r="AV449" s="144"/>
      <c r="AW449" s="144"/>
      <c r="AX449" s="144"/>
      <c r="AY449" s="144"/>
      <c r="AZ449" s="144"/>
      <c r="BA449" s="144"/>
      <c r="BB449" s="144"/>
      <c r="BC449" s="144"/>
      <c r="BD449" s="144"/>
      <c r="BE449" s="144"/>
      <c r="BF449" s="144"/>
    </row>
    <row r="450" spans="1:58" hidden="1">
      <c r="A450" s="143" t="s">
        <v>917</v>
      </c>
      <c r="B450" s="143" t="s">
        <v>954</v>
      </c>
      <c r="C450" s="144">
        <v>18</v>
      </c>
      <c r="D450" s="144">
        <v>18</v>
      </c>
      <c r="E450" s="144">
        <v>19</v>
      </c>
      <c r="F450" s="144">
        <v>21</v>
      </c>
      <c r="G450" s="144">
        <v>25</v>
      </c>
      <c r="H450" s="144">
        <v>27</v>
      </c>
      <c r="I450" s="144">
        <v>28</v>
      </c>
      <c r="J450" s="144">
        <v>30</v>
      </c>
      <c r="K450" s="144">
        <v>36</v>
      </c>
      <c r="L450" s="144">
        <v>41</v>
      </c>
      <c r="M450" s="144">
        <v>45</v>
      </c>
      <c r="N450" s="144">
        <v>45</v>
      </c>
      <c r="O450" s="144">
        <v>42</v>
      </c>
      <c r="P450" s="144">
        <v>39</v>
      </c>
      <c r="Q450" s="145">
        <v>371</v>
      </c>
      <c r="R450" s="145">
        <v>314.72000000000003</v>
      </c>
      <c r="S450" s="145">
        <v>426.42</v>
      </c>
      <c r="T450" s="145">
        <v>560.71</v>
      </c>
      <c r="U450" s="145">
        <v>519.55999999999995</v>
      </c>
      <c r="V450" s="145">
        <v>432.85</v>
      </c>
      <c r="W450" s="145">
        <v>440.54</v>
      </c>
      <c r="X450" s="145">
        <v>403.23</v>
      </c>
      <c r="Y450" s="145">
        <v>402.53</v>
      </c>
      <c r="Z450" s="145">
        <v>382.37</v>
      </c>
      <c r="AA450" s="145">
        <v>387.8</v>
      </c>
      <c r="AB450" s="145">
        <v>301.22000000000003</v>
      </c>
      <c r="AC450" s="145">
        <v>302.31</v>
      </c>
      <c r="AD450" s="145">
        <v>318.08</v>
      </c>
      <c r="AE450" s="144">
        <v>6678</v>
      </c>
      <c r="AF450" s="144">
        <v>5665</v>
      </c>
      <c r="AG450" s="144">
        <v>8102</v>
      </c>
      <c r="AH450" s="144">
        <v>11775</v>
      </c>
      <c r="AI450" s="144">
        <v>12989</v>
      </c>
      <c r="AJ450" s="144">
        <v>11687</v>
      </c>
      <c r="AK450" s="144">
        <v>12335</v>
      </c>
      <c r="AL450" s="144">
        <v>12097</v>
      </c>
      <c r="AM450" s="144">
        <v>14491</v>
      </c>
      <c r="AN450" s="144">
        <v>15677</v>
      </c>
      <c r="AO450" s="144">
        <v>17451</v>
      </c>
      <c r="AP450" s="144">
        <v>13555</v>
      </c>
      <c r="AQ450" s="144">
        <v>12697</v>
      </c>
      <c r="AR450" s="144">
        <v>12405</v>
      </c>
      <c r="AS450" s="144"/>
      <c r="AT450" s="144"/>
      <c r="AU450" s="144"/>
      <c r="AV450" s="144"/>
      <c r="AW450" s="144"/>
      <c r="AX450" s="144"/>
      <c r="AY450" s="144"/>
      <c r="AZ450" s="144"/>
      <c r="BA450" s="144"/>
      <c r="BB450" s="144"/>
      <c r="BC450" s="144"/>
      <c r="BD450" s="144"/>
      <c r="BE450" s="144"/>
      <c r="BF450" s="144"/>
    </row>
    <row r="451" spans="1:58" hidden="1">
      <c r="A451" s="143" t="s">
        <v>917</v>
      </c>
      <c r="B451" s="143" t="s">
        <v>955</v>
      </c>
      <c r="C451" s="144">
        <v>0</v>
      </c>
      <c r="D451" s="144">
        <v>0</v>
      </c>
      <c r="E451" s="144">
        <v>0</v>
      </c>
      <c r="F451" s="144">
        <v>0</v>
      </c>
      <c r="G451" s="144">
        <v>0</v>
      </c>
      <c r="H451" s="144">
        <v>0</v>
      </c>
      <c r="I451" s="144">
        <v>0</v>
      </c>
      <c r="J451" s="144">
        <v>0</v>
      </c>
      <c r="K451" s="144">
        <v>0</v>
      </c>
      <c r="L451" s="144">
        <v>0</v>
      </c>
      <c r="M451" s="144">
        <v>0</v>
      </c>
      <c r="N451" s="144">
        <v>0</v>
      </c>
      <c r="O451" s="144">
        <v>0</v>
      </c>
      <c r="P451" s="144">
        <v>0</v>
      </c>
      <c r="Q451" s="145"/>
      <c r="R451" s="145"/>
      <c r="S451" s="145"/>
      <c r="T451" s="145"/>
      <c r="U451" s="145"/>
      <c r="V451" s="145"/>
      <c r="W451" s="145"/>
      <c r="X451" s="145"/>
      <c r="Y451" s="145"/>
      <c r="Z451" s="145"/>
      <c r="AA451" s="145"/>
      <c r="AB451" s="145"/>
      <c r="AC451" s="145"/>
      <c r="AD451" s="145"/>
      <c r="AE451" s="144">
        <v>0</v>
      </c>
      <c r="AF451" s="144">
        <v>0</v>
      </c>
      <c r="AG451" s="144">
        <v>0</v>
      </c>
      <c r="AH451" s="144">
        <v>0</v>
      </c>
      <c r="AI451" s="144">
        <v>0</v>
      </c>
      <c r="AJ451" s="144">
        <v>0</v>
      </c>
      <c r="AK451" s="144">
        <v>0</v>
      </c>
      <c r="AL451" s="144">
        <v>0</v>
      </c>
      <c r="AM451" s="144">
        <v>0</v>
      </c>
      <c r="AN451" s="144">
        <v>0</v>
      </c>
      <c r="AO451" s="144">
        <v>0</v>
      </c>
      <c r="AP451" s="144">
        <v>0</v>
      </c>
      <c r="AQ451" s="144">
        <v>0</v>
      </c>
      <c r="AR451" s="144">
        <v>0</v>
      </c>
      <c r="AS451" s="144"/>
      <c r="AT451" s="144"/>
      <c r="AU451" s="144"/>
      <c r="AV451" s="144"/>
      <c r="AW451" s="144"/>
      <c r="AX451" s="144"/>
      <c r="AY451" s="144"/>
      <c r="AZ451" s="144"/>
      <c r="BA451" s="144"/>
      <c r="BB451" s="144"/>
      <c r="BC451" s="144"/>
      <c r="BD451" s="144"/>
      <c r="BE451" s="144"/>
      <c r="BF451" s="144"/>
    </row>
    <row r="452" spans="1:58" hidden="1">
      <c r="A452" s="143" t="s">
        <v>917</v>
      </c>
      <c r="B452" s="143" t="s">
        <v>956</v>
      </c>
      <c r="C452" s="144">
        <v>3</v>
      </c>
      <c r="D452" s="144">
        <v>3</v>
      </c>
      <c r="E452" s="144">
        <v>3</v>
      </c>
      <c r="F452" s="144">
        <v>3</v>
      </c>
      <c r="G452" s="144">
        <v>2</v>
      </c>
      <c r="H452" s="144">
        <v>2</v>
      </c>
      <c r="I452" s="144">
        <v>2</v>
      </c>
      <c r="J452" s="144">
        <v>2</v>
      </c>
      <c r="K452" s="144">
        <v>3</v>
      </c>
      <c r="L452" s="144">
        <v>3</v>
      </c>
      <c r="M452" s="144">
        <v>18</v>
      </c>
      <c r="N452" s="144">
        <v>3</v>
      </c>
      <c r="O452" s="144">
        <v>0</v>
      </c>
      <c r="P452" s="144">
        <v>0</v>
      </c>
      <c r="Q452" s="145">
        <v>1395</v>
      </c>
      <c r="R452" s="145">
        <v>1297.67</v>
      </c>
      <c r="S452" s="145">
        <v>985.33</v>
      </c>
      <c r="T452" s="145">
        <v>1011.33</v>
      </c>
      <c r="U452" s="145">
        <v>942</v>
      </c>
      <c r="V452" s="145">
        <v>947.5</v>
      </c>
      <c r="W452" s="145">
        <v>938.5</v>
      </c>
      <c r="X452" s="145">
        <v>941.5</v>
      </c>
      <c r="Y452" s="145">
        <v>959.33</v>
      </c>
      <c r="Z452" s="145">
        <v>953.67</v>
      </c>
      <c r="AA452" s="145">
        <v>1080</v>
      </c>
      <c r="AB452" s="145">
        <v>1062</v>
      </c>
      <c r="AC452" s="145"/>
      <c r="AD452" s="145"/>
      <c r="AE452" s="144">
        <v>4185</v>
      </c>
      <c r="AF452" s="144">
        <v>3893</v>
      </c>
      <c r="AG452" s="144">
        <v>2956</v>
      </c>
      <c r="AH452" s="144">
        <v>3034</v>
      </c>
      <c r="AI452" s="144">
        <v>1884</v>
      </c>
      <c r="AJ452" s="144">
        <v>1895</v>
      </c>
      <c r="AK452" s="144">
        <v>1877</v>
      </c>
      <c r="AL452" s="144">
        <v>1883</v>
      </c>
      <c r="AM452" s="144">
        <v>2878</v>
      </c>
      <c r="AN452" s="144">
        <v>2861</v>
      </c>
      <c r="AO452" s="144">
        <v>19440</v>
      </c>
      <c r="AP452" s="144">
        <v>3186</v>
      </c>
      <c r="AQ452" s="144">
        <v>0</v>
      </c>
      <c r="AR452" s="144">
        <v>0</v>
      </c>
      <c r="AS452" s="144"/>
      <c r="AT452" s="144"/>
      <c r="AU452" s="144"/>
      <c r="AV452" s="144"/>
      <c r="AW452" s="144"/>
      <c r="AX452" s="144"/>
      <c r="AY452" s="144"/>
      <c r="AZ452" s="144"/>
      <c r="BA452" s="144"/>
      <c r="BB452" s="144"/>
      <c r="BC452" s="144"/>
      <c r="BD452" s="144"/>
      <c r="BE452" s="144"/>
      <c r="BF452" s="144"/>
    </row>
    <row r="453" spans="1:58" hidden="1">
      <c r="A453" s="143" t="s">
        <v>917</v>
      </c>
      <c r="B453" s="143" t="s">
        <v>957</v>
      </c>
      <c r="C453" s="144">
        <v>103</v>
      </c>
      <c r="D453" s="144">
        <v>98</v>
      </c>
      <c r="E453" s="144">
        <v>101</v>
      </c>
      <c r="F453" s="144">
        <v>104</v>
      </c>
      <c r="G453" s="144">
        <v>99</v>
      </c>
      <c r="H453" s="144">
        <v>109</v>
      </c>
      <c r="I453" s="144">
        <v>109</v>
      </c>
      <c r="J453" s="144">
        <v>110</v>
      </c>
      <c r="K453" s="144">
        <v>116</v>
      </c>
      <c r="L453" s="144">
        <v>133</v>
      </c>
      <c r="M453" s="144">
        <v>131</v>
      </c>
      <c r="N453" s="144">
        <v>101</v>
      </c>
      <c r="O453" s="144">
        <v>106</v>
      </c>
      <c r="P453" s="144">
        <v>115</v>
      </c>
      <c r="Q453" s="145">
        <v>2378.9</v>
      </c>
      <c r="R453" s="145">
        <v>2213.96</v>
      </c>
      <c r="S453" s="145">
        <v>2364.67</v>
      </c>
      <c r="T453" s="145">
        <v>2297.2199999999998</v>
      </c>
      <c r="U453" s="145">
        <v>2422.38</v>
      </c>
      <c r="V453" s="145">
        <v>2486.08</v>
      </c>
      <c r="W453" s="145">
        <v>2356.36</v>
      </c>
      <c r="X453" s="145">
        <v>2469.9499999999998</v>
      </c>
      <c r="Y453" s="145">
        <v>2540.37</v>
      </c>
      <c r="Z453" s="145">
        <v>2753.24</v>
      </c>
      <c r="AA453" s="145">
        <v>2940.58</v>
      </c>
      <c r="AB453" s="145">
        <v>3375.74</v>
      </c>
      <c r="AC453" s="145">
        <v>2380.19</v>
      </c>
      <c r="AD453" s="145">
        <v>2852.61</v>
      </c>
      <c r="AE453" s="144">
        <v>245027</v>
      </c>
      <c r="AF453" s="144">
        <v>216968</v>
      </c>
      <c r="AG453" s="144">
        <v>238832</v>
      </c>
      <c r="AH453" s="144">
        <v>238911</v>
      </c>
      <c r="AI453" s="144">
        <v>239816</v>
      </c>
      <c r="AJ453" s="144">
        <v>270983</v>
      </c>
      <c r="AK453" s="144">
        <v>256843</v>
      </c>
      <c r="AL453" s="144">
        <v>271694</v>
      </c>
      <c r="AM453" s="144">
        <v>294683</v>
      </c>
      <c r="AN453" s="144">
        <v>366181</v>
      </c>
      <c r="AO453" s="144">
        <v>385216</v>
      </c>
      <c r="AP453" s="144">
        <v>340950</v>
      </c>
      <c r="AQ453" s="144">
        <v>252300</v>
      </c>
      <c r="AR453" s="144">
        <v>328050</v>
      </c>
      <c r="AS453" s="144"/>
      <c r="AT453" s="144"/>
      <c r="AU453" s="144"/>
      <c r="AV453" s="144"/>
      <c r="AW453" s="144"/>
      <c r="AX453" s="144"/>
      <c r="AY453" s="144"/>
      <c r="AZ453" s="144"/>
      <c r="BA453" s="144"/>
      <c r="BB453" s="144"/>
      <c r="BC453" s="144"/>
      <c r="BD453" s="144"/>
      <c r="BE453" s="144"/>
      <c r="BF453" s="144"/>
    </row>
    <row r="454" spans="1:58" hidden="1">
      <c r="A454" s="143" t="s">
        <v>917</v>
      </c>
      <c r="B454" s="143" t="s">
        <v>958</v>
      </c>
      <c r="C454" s="144">
        <v>106</v>
      </c>
      <c r="D454" s="144">
        <v>101</v>
      </c>
      <c r="E454" s="144">
        <v>104</v>
      </c>
      <c r="F454" s="144">
        <v>107</v>
      </c>
      <c r="G454" s="144">
        <v>101</v>
      </c>
      <c r="H454" s="144">
        <v>111</v>
      </c>
      <c r="I454" s="144">
        <v>111</v>
      </c>
      <c r="J454" s="144">
        <v>112</v>
      </c>
      <c r="K454" s="144">
        <v>119</v>
      </c>
      <c r="L454" s="144">
        <v>136</v>
      </c>
      <c r="M454" s="144">
        <v>149</v>
      </c>
      <c r="N454" s="144">
        <v>104</v>
      </c>
      <c r="O454" s="144">
        <v>106</v>
      </c>
      <c r="P454" s="144">
        <v>115</v>
      </c>
      <c r="Q454" s="145">
        <v>2351.06</v>
      </c>
      <c r="R454" s="145">
        <v>2186.7399999999998</v>
      </c>
      <c r="S454" s="145">
        <v>2324.88</v>
      </c>
      <c r="T454" s="145">
        <v>2261.17</v>
      </c>
      <c r="U454" s="145">
        <v>2393.0700000000002</v>
      </c>
      <c r="V454" s="145">
        <v>2458.36</v>
      </c>
      <c r="W454" s="145">
        <v>2330.81</v>
      </c>
      <c r="X454" s="145">
        <v>2442.65</v>
      </c>
      <c r="Y454" s="145">
        <v>2500.5100000000002</v>
      </c>
      <c r="Z454" s="145">
        <v>2713.54</v>
      </c>
      <c r="AA454" s="145">
        <v>2715.81</v>
      </c>
      <c r="AB454" s="145">
        <v>3309</v>
      </c>
      <c r="AC454" s="145">
        <v>2380.19</v>
      </c>
      <c r="AD454" s="145">
        <v>2852.61</v>
      </c>
      <c r="AE454" s="144">
        <v>249212</v>
      </c>
      <c r="AF454" s="144">
        <v>220861</v>
      </c>
      <c r="AG454" s="144">
        <v>241788</v>
      </c>
      <c r="AH454" s="144">
        <v>241945</v>
      </c>
      <c r="AI454" s="144">
        <v>241700</v>
      </c>
      <c r="AJ454" s="144">
        <v>272878</v>
      </c>
      <c r="AK454" s="144">
        <v>258720</v>
      </c>
      <c r="AL454" s="144">
        <v>273577</v>
      </c>
      <c r="AM454" s="144">
        <v>297561</v>
      </c>
      <c r="AN454" s="144">
        <v>369042</v>
      </c>
      <c r="AO454" s="144">
        <v>404656</v>
      </c>
      <c r="AP454" s="144">
        <v>344136</v>
      </c>
      <c r="AQ454" s="144">
        <v>252300</v>
      </c>
      <c r="AR454" s="144">
        <v>328050</v>
      </c>
      <c r="AS454" s="144"/>
      <c r="AT454" s="144"/>
      <c r="AU454" s="144"/>
      <c r="AV454" s="144"/>
      <c r="AW454" s="144"/>
      <c r="AX454" s="144"/>
      <c r="AY454" s="144"/>
      <c r="AZ454" s="144"/>
      <c r="BA454" s="144"/>
      <c r="BB454" s="144"/>
      <c r="BC454" s="144"/>
      <c r="BD454" s="144"/>
      <c r="BE454" s="144"/>
      <c r="BF454" s="144"/>
    </row>
    <row r="455" spans="1:58" hidden="1">
      <c r="A455" s="143" t="s">
        <v>917</v>
      </c>
      <c r="B455" s="143" t="s">
        <v>959</v>
      </c>
      <c r="C455" s="144">
        <v>0</v>
      </c>
      <c r="D455" s="144">
        <v>0</v>
      </c>
      <c r="E455" s="144">
        <v>0</v>
      </c>
      <c r="F455" s="144">
        <v>0</v>
      </c>
      <c r="G455" s="144">
        <v>0</v>
      </c>
      <c r="H455" s="144">
        <v>0</v>
      </c>
      <c r="I455" s="144">
        <v>0</v>
      </c>
      <c r="J455" s="144">
        <v>0</v>
      </c>
      <c r="K455" s="144">
        <v>0</v>
      </c>
      <c r="L455" s="144">
        <v>0</v>
      </c>
      <c r="M455" s="144">
        <v>0</v>
      </c>
      <c r="N455" s="144">
        <v>0</v>
      </c>
      <c r="O455" s="144">
        <v>0</v>
      </c>
      <c r="P455" s="144">
        <v>0</v>
      </c>
      <c r="Q455" s="145"/>
      <c r="R455" s="145"/>
      <c r="S455" s="145"/>
      <c r="T455" s="145"/>
      <c r="U455" s="145"/>
      <c r="V455" s="145"/>
      <c r="W455" s="145"/>
      <c r="X455" s="145"/>
      <c r="Y455" s="145"/>
      <c r="Z455" s="145"/>
      <c r="AA455" s="145"/>
      <c r="AB455" s="145"/>
      <c r="AC455" s="145"/>
      <c r="AD455" s="145"/>
      <c r="AE455" s="144">
        <v>0</v>
      </c>
      <c r="AF455" s="144">
        <v>0</v>
      </c>
      <c r="AG455" s="144">
        <v>0</v>
      </c>
      <c r="AH455" s="144">
        <v>0</v>
      </c>
      <c r="AI455" s="144">
        <v>0</v>
      </c>
      <c r="AJ455" s="144">
        <v>0</v>
      </c>
      <c r="AK455" s="144">
        <v>0</v>
      </c>
      <c r="AL455" s="144">
        <v>0</v>
      </c>
      <c r="AM455" s="144">
        <v>0</v>
      </c>
      <c r="AN455" s="144">
        <v>0</v>
      </c>
      <c r="AO455" s="144">
        <v>0</v>
      </c>
      <c r="AP455" s="144">
        <v>0</v>
      </c>
      <c r="AQ455" s="144">
        <v>0</v>
      </c>
      <c r="AR455" s="144">
        <v>0</v>
      </c>
      <c r="AS455" s="144"/>
      <c r="AT455" s="144"/>
      <c r="AU455" s="144"/>
      <c r="AV455" s="144"/>
      <c r="AW455" s="144"/>
      <c r="AX455" s="144"/>
      <c r="AY455" s="144"/>
      <c r="AZ455" s="144"/>
      <c r="BA455" s="144"/>
      <c r="BB455" s="144"/>
      <c r="BC455" s="144"/>
      <c r="BD455" s="144"/>
      <c r="BE455" s="144"/>
      <c r="BF455" s="144"/>
    </row>
    <row r="456" spans="1:58" hidden="1">
      <c r="A456" s="143" t="s">
        <v>917</v>
      </c>
      <c r="B456" s="143" t="s">
        <v>960</v>
      </c>
      <c r="C456" s="144">
        <v>110</v>
      </c>
      <c r="D456" s="144">
        <v>160</v>
      </c>
      <c r="E456" s="144">
        <v>167</v>
      </c>
      <c r="F456" s="144">
        <v>167</v>
      </c>
      <c r="G456" s="144">
        <v>175</v>
      </c>
      <c r="H456" s="144">
        <v>181</v>
      </c>
      <c r="I456" s="144">
        <v>185</v>
      </c>
      <c r="J456" s="144">
        <v>179</v>
      </c>
      <c r="K456" s="144">
        <v>183</v>
      </c>
      <c r="L456" s="144">
        <v>188</v>
      </c>
      <c r="M456" s="144">
        <v>194</v>
      </c>
      <c r="N456" s="144">
        <v>180</v>
      </c>
      <c r="O456" s="144">
        <v>180</v>
      </c>
      <c r="P456" s="144">
        <v>197</v>
      </c>
      <c r="Q456" s="145">
        <v>361.35</v>
      </c>
      <c r="R456" s="145">
        <v>372.34</v>
      </c>
      <c r="S456" s="145">
        <v>364.14</v>
      </c>
      <c r="T456" s="145">
        <v>341.51</v>
      </c>
      <c r="U456" s="145">
        <v>417.94</v>
      </c>
      <c r="V456" s="145">
        <v>404.75</v>
      </c>
      <c r="W456" s="145">
        <v>426</v>
      </c>
      <c r="X456" s="145">
        <v>374.94</v>
      </c>
      <c r="Y456" s="145">
        <v>368.38</v>
      </c>
      <c r="Z456" s="145">
        <v>370.23</v>
      </c>
      <c r="AA456" s="145">
        <v>400</v>
      </c>
      <c r="AB456" s="145">
        <v>390</v>
      </c>
      <c r="AC456" s="145">
        <v>273</v>
      </c>
      <c r="AD456" s="145">
        <v>301.52</v>
      </c>
      <c r="AE456" s="144">
        <v>39749</v>
      </c>
      <c r="AF456" s="144">
        <v>59574</v>
      </c>
      <c r="AG456" s="144">
        <v>60812</v>
      </c>
      <c r="AH456" s="144">
        <v>57032</v>
      </c>
      <c r="AI456" s="144">
        <v>73139</v>
      </c>
      <c r="AJ456" s="144">
        <v>73260</v>
      </c>
      <c r="AK456" s="144">
        <v>78810</v>
      </c>
      <c r="AL456" s="144">
        <v>67115</v>
      </c>
      <c r="AM456" s="144">
        <v>67413</v>
      </c>
      <c r="AN456" s="144">
        <v>69603</v>
      </c>
      <c r="AO456" s="144">
        <v>77600</v>
      </c>
      <c r="AP456" s="144">
        <v>70200</v>
      </c>
      <c r="AQ456" s="144">
        <v>49140</v>
      </c>
      <c r="AR456" s="144">
        <v>59400</v>
      </c>
      <c r="AS456" s="144"/>
      <c r="AT456" s="144"/>
      <c r="AU456" s="144"/>
      <c r="AV456" s="144"/>
      <c r="AW456" s="144"/>
      <c r="AX456" s="144"/>
      <c r="AY456" s="144"/>
      <c r="AZ456" s="144"/>
      <c r="BA456" s="144"/>
      <c r="BB456" s="144"/>
      <c r="BC456" s="144"/>
      <c r="BD456" s="144"/>
      <c r="BE456" s="144"/>
      <c r="BF456" s="144"/>
    </row>
    <row r="457" spans="1:58" hidden="1">
      <c r="A457" s="143" t="s">
        <v>917</v>
      </c>
      <c r="B457" s="143" t="s">
        <v>961</v>
      </c>
      <c r="C457" s="144">
        <v>0</v>
      </c>
      <c r="D457" s="144">
        <v>0</v>
      </c>
      <c r="E457" s="144">
        <v>0</v>
      </c>
      <c r="F457" s="144">
        <v>0</v>
      </c>
      <c r="G457" s="144">
        <v>0</v>
      </c>
      <c r="H457" s="144">
        <v>0</v>
      </c>
      <c r="I457" s="144">
        <v>0</v>
      </c>
      <c r="J457" s="144">
        <v>0</v>
      </c>
      <c r="K457" s="144">
        <v>0</v>
      </c>
      <c r="L457" s="144">
        <v>0</v>
      </c>
      <c r="M457" s="144">
        <v>0</v>
      </c>
      <c r="N457" s="144">
        <v>0</v>
      </c>
      <c r="O457" s="144">
        <v>0</v>
      </c>
      <c r="P457" s="144">
        <v>0</v>
      </c>
      <c r="Q457" s="145"/>
      <c r="R457" s="145"/>
      <c r="S457" s="145"/>
      <c r="T457" s="145"/>
      <c r="U457" s="145"/>
      <c r="V457" s="145"/>
      <c r="W457" s="145"/>
      <c r="X457" s="145"/>
      <c r="Y457" s="145"/>
      <c r="Z457" s="145"/>
      <c r="AA457" s="145"/>
      <c r="AB457" s="145"/>
      <c r="AC457" s="145"/>
      <c r="AD457" s="145"/>
      <c r="AE457" s="144">
        <v>0</v>
      </c>
      <c r="AF457" s="144">
        <v>0</v>
      </c>
      <c r="AG457" s="144">
        <v>0</v>
      </c>
      <c r="AH457" s="144">
        <v>0</v>
      </c>
      <c r="AI457" s="144">
        <v>0</v>
      </c>
      <c r="AJ457" s="144">
        <v>0</v>
      </c>
      <c r="AK457" s="144">
        <v>0</v>
      </c>
      <c r="AL457" s="144">
        <v>0</v>
      </c>
      <c r="AM457" s="144">
        <v>0</v>
      </c>
      <c r="AN457" s="144">
        <v>0</v>
      </c>
      <c r="AO457" s="144">
        <v>0</v>
      </c>
      <c r="AP457" s="144">
        <v>0</v>
      </c>
      <c r="AQ457" s="144">
        <v>0</v>
      </c>
      <c r="AR457" s="144">
        <v>0</v>
      </c>
      <c r="AS457" s="144"/>
      <c r="AT457" s="144"/>
      <c r="AU457" s="144"/>
      <c r="AV457" s="144"/>
      <c r="AW457" s="144"/>
      <c r="AX457" s="144"/>
      <c r="AY457" s="144"/>
      <c r="AZ457" s="144"/>
      <c r="BA457" s="144"/>
      <c r="BB457" s="144"/>
      <c r="BC457" s="144"/>
      <c r="BD457" s="144"/>
      <c r="BE457" s="144"/>
      <c r="BF457" s="144"/>
    </row>
    <row r="458" spans="1:58" hidden="1">
      <c r="A458" s="143" t="s">
        <v>917</v>
      </c>
      <c r="B458" s="143" t="s">
        <v>962</v>
      </c>
      <c r="C458" s="144">
        <v>722</v>
      </c>
      <c r="D458" s="144">
        <v>766</v>
      </c>
      <c r="E458" s="144">
        <v>788</v>
      </c>
      <c r="F458" s="144">
        <v>747</v>
      </c>
      <c r="G458" s="144">
        <v>774</v>
      </c>
      <c r="H458" s="144">
        <v>788</v>
      </c>
      <c r="I458" s="144">
        <v>827</v>
      </c>
      <c r="J458" s="144">
        <v>855</v>
      </c>
      <c r="K458" s="144">
        <v>890</v>
      </c>
      <c r="L458" s="144">
        <v>946</v>
      </c>
      <c r="M458" s="144">
        <v>969</v>
      </c>
      <c r="N458" s="144">
        <v>743</v>
      </c>
      <c r="O458" s="144">
        <v>681</v>
      </c>
      <c r="P458" s="144">
        <v>711</v>
      </c>
      <c r="Q458" s="145">
        <v>232.75</v>
      </c>
      <c r="R458" s="145">
        <v>193.1</v>
      </c>
      <c r="S458" s="145">
        <v>183.26</v>
      </c>
      <c r="T458" s="145">
        <v>191.4</v>
      </c>
      <c r="U458" s="145">
        <v>205.72</v>
      </c>
      <c r="V458" s="145">
        <v>226.59</v>
      </c>
      <c r="W458" s="145">
        <v>217.96</v>
      </c>
      <c r="X458" s="145">
        <v>254.29</v>
      </c>
      <c r="Y458" s="145">
        <v>245.12</v>
      </c>
      <c r="Z458" s="145">
        <v>223.31</v>
      </c>
      <c r="AA458" s="145">
        <v>200.86</v>
      </c>
      <c r="AB458" s="145">
        <v>171.76</v>
      </c>
      <c r="AC458" s="145">
        <v>277.8</v>
      </c>
      <c r="AD458" s="145">
        <v>296.88</v>
      </c>
      <c r="AE458" s="144">
        <v>168046</v>
      </c>
      <c r="AF458" s="144">
        <v>147916</v>
      </c>
      <c r="AG458" s="144">
        <v>144410</v>
      </c>
      <c r="AH458" s="144">
        <v>142979</v>
      </c>
      <c r="AI458" s="144">
        <v>159230</v>
      </c>
      <c r="AJ458" s="144">
        <v>178551</v>
      </c>
      <c r="AK458" s="144">
        <v>180256</v>
      </c>
      <c r="AL458" s="144">
        <v>217421</v>
      </c>
      <c r="AM458" s="144">
        <v>218156</v>
      </c>
      <c r="AN458" s="144">
        <v>211255</v>
      </c>
      <c r="AO458" s="144">
        <v>194631</v>
      </c>
      <c r="AP458" s="144">
        <v>127618</v>
      </c>
      <c r="AQ458" s="144">
        <v>189179</v>
      </c>
      <c r="AR458" s="144">
        <v>211084</v>
      </c>
      <c r="AS458" s="144"/>
      <c r="AT458" s="144"/>
      <c r="AU458" s="144"/>
      <c r="AV458" s="144"/>
      <c r="AW458" s="144"/>
      <c r="AX458" s="144"/>
      <c r="AY458" s="144"/>
      <c r="AZ458" s="144"/>
      <c r="BA458" s="144"/>
      <c r="BB458" s="144"/>
      <c r="BC458" s="144"/>
      <c r="BD458" s="144"/>
      <c r="BE458" s="144"/>
      <c r="BF458" s="144"/>
    </row>
    <row r="459" spans="1:58" hidden="1">
      <c r="A459" s="143" t="s">
        <v>917</v>
      </c>
      <c r="B459" s="143" t="s">
        <v>963</v>
      </c>
      <c r="C459" s="144">
        <v>22</v>
      </c>
      <c r="D459" s="144">
        <v>22</v>
      </c>
      <c r="E459" s="144">
        <v>22</v>
      </c>
      <c r="F459" s="144">
        <v>22</v>
      </c>
      <c r="G459" s="144">
        <v>21</v>
      </c>
      <c r="H459" s="144">
        <v>21</v>
      </c>
      <c r="I459" s="144">
        <v>22</v>
      </c>
      <c r="J459" s="144">
        <v>22</v>
      </c>
      <c r="K459" s="144">
        <v>22</v>
      </c>
      <c r="L459" s="144">
        <v>25</v>
      </c>
      <c r="M459" s="144">
        <v>19</v>
      </c>
      <c r="N459" s="144">
        <v>23</v>
      </c>
      <c r="O459" s="144">
        <v>19</v>
      </c>
      <c r="P459" s="144">
        <v>19</v>
      </c>
      <c r="Q459" s="145">
        <v>65</v>
      </c>
      <c r="R459" s="145">
        <v>89.91</v>
      </c>
      <c r="S459" s="145">
        <v>104.5</v>
      </c>
      <c r="T459" s="145">
        <v>58.68</v>
      </c>
      <c r="U459" s="145">
        <v>70.900000000000006</v>
      </c>
      <c r="V459" s="145">
        <v>51.38</v>
      </c>
      <c r="W459" s="145">
        <v>57.09</v>
      </c>
      <c r="X459" s="145">
        <v>38.409999999999997</v>
      </c>
      <c r="Y459" s="145">
        <v>56.73</v>
      </c>
      <c r="Z459" s="145">
        <v>66.400000000000006</v>
      </c>
      <c r="AA459" s="145">
        <v>51.32</v>
      </c>
      <c r="AB459" s="145">
        <v>55.87</v>
      </c>
      <c r="AC459" s="145">
        <v>144.68</v>
      </c>
      <c r="AD459" s="145">
        <v>58.95</v>
      </c>
      <c r="AE459" s="144">
        <v>1430</v>
      </c>
      <c r="AF459" s="144">
        <v>1978</v>
      </c>
      <c r="AG459" s="144">
        <v>2299</v>
      </c>
      <c r="AH459" s="144">
        <v>1291</v>
      </c>
      <c r="AI459" s="144">
        <v>1489</v>
      </c>
      <c r="AJ459" s="144">
        <v>1079</v>
      </c>
      <c r="AK459" s="144">
        <v>1256</v>
      </c>
      <c r="AL459" s="144">
        <v>845</v>
      </c>
      <c r="AM459" s="144">
        <v>1248</v>
      </c>
      <c r="AN459" s="144">
        <v>1660</v>
      </c>
      <c r="AO459" s="144">
        <v>975</v>
      </c>
      <c r="AP459" s="144">
        <v>1285</v>
      </c>
      <c r="AQ459" s="144">
        <v>2749</v>
      </c>
      <c r="AR459" s="144">
        <v>1120</v>
      </c>
      <c r="AS459" s="144"/>
      <c r="AT459" s="144"/>
      <c r="AU459" s="144"/>
      <c r="AV459" s="144"/>
      <c r="AW459" s="144"/>
      <c r="AX459" s="144"/>
      <c r="AY459" s="144"/>
      <c r="AZ459" s="144"/>
      <c r="BA459" s="144"/>
      <c r="BB459" s="144"/>
      <c r="BC459" s="144"/>
      <c r="BD459" s="144"/>
      <c r="BE459" s="144"/>
      <c r="BF459" s="144"/>
    </row>
    <row r="460" spans="1:58" hidden="1">
      <c r="A460" s="143" t="s">
        <v>917</v>
      </c>
      <c r="B460" s="143" t="s">
        <v>964</v>
      </c>
      <c r="C460" s="144">
        <v>744</v>
      </c>
      <c r="D460" s="144">
        <v>788</v>
      </c>
      <c r="E460" s="144">
        <v>810</v>
      </c>
      <c r="F460" s="144">
        <v>769</v>
      </c>
      <c r="G460" s="144">
        <v>795</v>
      </c>
      <c r="H460" s="144">
        <v>809</v>
      </c>
      <c r="I460" s="144">
        <v>849</v>
      </c>
      <c r="J460" s="144">
        <v>877</v>
      </c>
      <c r="K460" s="144">
        <v>912</v>
      </c>
      <c r="L460" s="144">
        <v>971</v>
      </c>
      <c r="M460" s="144">
        <v>988</v>
      </c>
      <c r="N460" s="144">
        <v>766</v>
      </c>
      <c r="O460" s="144">
        <v>700</v>
      </c>
      <c r="P460" s="144">
        <v>730</v>
      </c>
      <c r="Q460" s="145">
        <v>227.79</v>
      </c>
      <c r="R460" s="145">
        <v>190.22</v>
      </c>
      <c r="S460" s="145">
        <v>181.12</v>
      </c>
      <c r="T460" s="145">
        <v>187.61</v>
      </c>
      <c r="U460" s="145">
        <v>202.16</v>
      </c>
      <c r="V460" s="145">
        <v>222.04</v>
      </c>
      <c r="W460" s="145">
        <v>213.8</v>
      </c>
      <c r="X460" s="145">
        <v>248.88</v>
      </c>
      <c r="Y460" s="145">
        <v>240.57</v>
      </c>
      <c r="Z460" s="145">
        <v>219.27</v>
      </c>
      <c r="AA460" s="145">
        <v>197.98</v>
      </c>
      <c r="AB460" s="145">
        <v>168.28</v>
      </c>
      <c r="AC460" s="145">
        <v>274.18</v>
      </c>
      <c r="AD460" s="145">
        <v>290.69</v>
      </c>
      <c r="AE460" s="144">
        <v>169476</v>
      </c>
      <c r="AF460" s="144">
        <v>149894</v>
      </c>
      <c r="AG460" s="144">
        <v>146709</v>
      </c>
      <c r="AH460" s="144">
        <v>144270</v>
      </c>
      <c r="AI460" s="144">
        <v>160719</v>
      </c>
      <c r="AJ460" s="144">
        <v>179630</v>
      </c>
      <c r="AK460" s="144">
        <v>181512</v>
      </c>
      <c r="AL460" s="144">
        <v>218266</v>
      </c>
      <c r="AM460" s="144">
        <v>219404</v>
      </c>
      <c r="AN460" s="144">
        <v>212915</v>
      </c>
      <c r="AO460" s="144">
        <v>195606</v>
      </c>
      <c r="AP460" s="144">
        <v>128903</v>
      </c>
      <c r="AQ460" s="144">
        <v>191928</v>
      </c>
      <c r="AR460" s="144">
        <v>212204</v>
      </c>
      <c r="AS460" s="144"/>
      <c r="AT460" s="144"/>
      <c r="AU460" s="144"/>
      <c r="AV460" s="144"/>
      <c r="AW460" s="144"/>
      <c r="AX460" s="144"/>
      <c r="AY460" s="144"/>
      <c r="AZ460" s="144"/>
      <c r="BA460" s="144"/>
      <c r="BB460" s="144"/>
      <c r="BC460" s="144"/>
      <c r="BD460" s="144"/>
      <c r="BE460" s="144"/>
      <c r="BF460" s="144"/>
    </row>
    <row r="461" spans="1:58" hidden="1">
      <c r="A461" s="143" t="s">
        <v>917</v>
      </c>
      <c r="B461" s="143" t="s">
        <v>965</v>
      </c>
      <c r="C461" s="144">
        <v>0</v>
      </c>
      <c r="D461" s="144">
        <v>0</v>
      </c>
      <c r="E461" s="144">
        <v>0</v>
      </c>
      <c r="F461" s="144">
        <v>0</v>
      </c>
      <c r="G461" s="144">
        <v>0</v>
      </c>
      <c r="H461" s="144">
        <v>0</v>
      </c>
      <c r="I461" s="144">
        <v>2</v>
      </c>
      <c r="J461" s="144">
        <v>4</v>
      </c>
      <c r="K461" s="144">
        <v>7</v>
      </c>
      <c r="L461" s="144">
        <v>9</v>
      </c>
      <c r="M461" s="144">
        <v>28</v>
      </c>
      <c r="N461" s="144">
        <v>30</v>
      </c>
      <c r="O461" s="144">
        <v>30</v>
      </c>
      <c r="P461" s="144">
        <v>33</v>
      </c>
      <c r="Q461" s="145"/>
      <c r="R461" s="145"/>
      <c r="S461" s="145"/>
      <c r="T461" s="145"/>
      <c r="U461" s="145"/>
      <c r="V461" s="145"/>
      <c r="W461" s="145">
        <v>453.5</v>
      </c>
      <c r="X461" s="145">
        <v>461.25</v>
      </c>
      <c r="Y461" s="145">
        <v>463.57</v>
      </c>
      <c r="Z461" s="145">
        <v>466.11</v>
      </c>
      <c r="AA461" s="145">
        <v>450</v>
      </c>
      <c r="AB461" s="145">
        <v>420.77</v>
      </c>
      <c r="AC461" s="145">
        <v>412.43</v>
      </c>
      <c r="AD461" s="145">
        <v>419.27</v>
      </c>
      <c r="AE461" s="144">
        <v>0</v>
      </c>
      <c r="AF461" s="144">
        <v>0</v>
      </c>
      <c r="AG461" s="144">
        <v>0</v>
      </c>
      <c r="AH461" s="144">
        <v>0</v>
      </c>
      <c r="AI461" s="144">
        <v>0</v>
      </c>
      <c r="AJ461" s="144">
        <v>0</v>
      </c>
      <c r="AK461" s="144">
        <v>907</v>
      </c>
      <c r="AL461" s="144">
        <v>1845</v>
      </c>
      <c r="AM461" s="144">
        <v>3245</v>
      </c>
      <c r="AN461" s="144">
        <v>4195</v>
      </c>
      <c r="AO461" s="144">
        <v>12600</v>
      </c>
      <c r="AP461" s="144">
        <v>12623</v>
      </c>
      <c r="AQ461" s="144">
        <v>12373</v>
      </c>
      <c r="AR461" s="144">
        <v>13836</v>
      </c>
      <c r="AS461" s="144"/>
      <c r="AT461" s="144"/>
      <c r="AU461" s="144"/>
      <c r="AV461" s="144"/>
      <c r="AW461" s="144"/>
      <c r="AX461" s="144"/>
      <c r="AY461" s="144"/>
      <c r="AZ461" s="144"/>
      <c r="BA461" s="144"/>
      <c r="BB461" s="144"/>
      <c r="BC461" s="144"/>
      <c r="BD461" s="144"/>
      <c r="BE461" s="144"/>
      <c r="BF461" s="144"/>
    </row>
    <row r="462" spans="1:58" hidden="1">
      <c r="A462" s="143" t="s">
        <v>917</v>
      </c>
      <c r="B462" s="143" t="s">
        <v>966</v>
      </c>
      <c r="C462" s="144">
        <v>18</v>
      </c>
      <c r="D462" s="144">
        <v>18</v>
      </c>
      <c r="E462" s="144">
        <v>20</v>
      </c>
      <c r="F462" s="144">
        <v>20</v>
      </c>
      <c r="G462" s="144">
        <v>21</v>
      </c>
      <c r="H462" s="144">
        <v>22</v>
      </c>
      <c r="I462" s="144">
        <v>33</v>
      </c>
      <c r="J462" s="144">
        <v>34</v>
      </c>
      <c r="K462" s="144">
        <v>34</v>
      </c>
      <c r="L462" s="144">
        <v>36</v>
      </c>
      <c r="M462" s="144">
        <v>38</v>
      </c>
      <c r="N462" s="144">
        <v>41</v>
      </c>
      <c r="O462" s="144">
        <v>41</v>
      </c>
      <c r="P462" s="144">
        <v>41</v>
      </c>
      <c r="Q462" s="145">
        <v>380.67</v>
      </c>
      <c r="R462" s="145">
        <v>366.33</v>
      </c>
      <c r="S462" s="145">
        <v>362.75</v>
      </c>
      <c r="T462" s="145">
        <v>454.5</v>
      </c>
      <c r="U462" s="145">
        <v>318.43</v>
      </c>
      <c r="V462" s="145">
        <v>315.27</v>
      </c>
      <c r="W462" s="145">
        <v>415.18</v>
      </c>
      <c r="X462" s="145">
        <v>326.82</v>
      </c>
      <c r="Y462" s="145">
        <v>355.56</v>
      </c>
      <c r="Z462" s="145">
        <v>369.36</v>
      </c>
      <c r="AA462" s="145">
        <v>381.87</v>
      </c>
      <c r="AB462" s="145">
        <v>288.89999999999998</v>
      </c>
      <c r="AC462" s="145">
        <v>241.24</v>
      </c>
      <c r="AD462" s="145">
        <v>215</v>
      </c>
      <c r="AE462" s="144">
        <v>6852</v>
      </c>
      <c r="AF462" s="144">
        <v>6594</v>
      </c>
      <c r="AG462" s="144">
        <v>7255</v>
      </c>
      <c r="AH462" s="144">
        <v>9090</v>
      </c>
      <c r="AI462" s="144">
        <v>6687</v>
      </c>
      <c r="AJ462" s="144">
        <v>6936</v>
      </c>
      <c r="AK462" s="144">
        <v>13701</v>
      </c>
      <c r="AL462" s="144">
        <v>11112</v>
      </c>
      <c r="AM462" s="144">
        <v>12089</v>
      </c>
      <c r="AN462" s="144">
        <v>13297</v>
      </c>
      <c r="AO462" s="144">
        <v>14511</v>
      </c>
      <c r="AP462" s="144">
        <v>11845</v>
      </c>
      <c r="AQ462" s="144">
        <v>9891</v>
      </c>
      <c r="AR462" s="144">
        <v>8815</v>
      </c>
      <c r="AS462" s="144"/>
      <c r="AT462" s="144"/>
      <c r="AU462" s="144"/>
      <c r="AV462" s="144"/>
      <c r="AW462" s="144"/>
      <c r="AX462" s="144"/>
      <c r="AY462" s="144"/>
      <c r="AZ462" s="144"/>
      <c r="BA462" s="144"/>
      <c r="BB462" s="144"/>
      <c r="BC462" s="144"/>
      <c r="BD462" s="144"/>
      <c r="BE462" s="144"/>
      <c r="BF462" s="144"/>
    </row>
    <row r="463" spans="1:58" hidden="1">
      <c r="A463" s="143" t="s">
        <v>917</v>
      </c>
      <c r="B463" s="143" t="s">
        <v>967</v>
      </c>
      <c r="C463" s="144">
        <v>161</v>
      </c>
      <c r="D463" s="144">
        <v>173</v>
      </c>
      <c r="E463" s="144">
        <v>179</v>
      </c>
      <c r="F463" s="144">
        <v>193</v>
      </c>
      <c r="G463" s="144">
        <v>222</v>
      </c>
      <c r="H463" s="144">
        <v>229</v>
      </c>
      <c r="I463" s="144">
        <v>250</v>
      </c>
      <c r="J463" s="144">
        <v>289</v>
      </c>
      <c r="K463" s="144">
        <v>301</v>
      </c>
      <c r="L463" s="144">
        <v>395</v>
      </c>
      <c r="M463" s="144">
        <v>428</v>
      </c>
      <c r="N463" s="144">
        <v>450</v>
      </c>
      <c r="O463" s="144">
        <v>456</v>
      </c>
      <c r="P463" s="144">
        <v>472</v>
      </c>
      <c r="Q463" s="145">
        <v>291.25</v>
      </c>
      <c r="R463" s="145">
        <v>340.97</v>
      </c>
      <c r="S463" s="145">
        <v>308.27999999999997</v>
      </c>
      <c r="T463" s="145">
        <v>276.06</v>
      </c>
      <c r="U463" s="145">
        <v>276.94</v>
      </c>
      <c r="V463" s="145">
        <v>276.10000000000002</v>
      </c>
      <c r="W463" s="145">
        <v>258.36</v>
      </c>
      <c r="X463" s="145">
        <v>252.97</v>
      </c>
      <c r="Y463" s="145">
        <v>254.47</v>
      </c>
      <c r="Z463" s="145">
        <v>299.86</v>
      </c>
      <c r="AA463" s="145">
        <v>123.95</v>
      </c>
      <c r="AB463" s="145">
        <v>117.55</v>
      </c>
      <c r="AC463" s="145">
        <v>113.05</v>
      </c>
      <c r="AD463" s="145">
        <v>127.87</v>
      </c>
      <c r="AE463" s="144">
        <v>46892</v>
      </c>
      <c r="AF463" s="144">
        <v>58987</v>
      </c>
      <c r="AG463" s="144">
        <v>55183</v>
      </c>
      <c r="AH463" s="144">
        <v>53279</v>
      </c>
      <c r="AI463" s="144">
        <v>61480</v>
      </c>
      <c r="AJ463" s="144">
        <v>63228</v>
      </c>
      <c r="AK463" s="144">
        <v>64589</v>
      </c>
      <c r="AL463" s="144">
        <v>73109</v>
      </c>
      <c r="AM463" s="144">
        <v>76595</v>
      </c>
      <c r="AN463" s="144">
        <v>118444</v>
      </c>
      <c r="AO463" s="144">
        <v>53049</v>
      </c>
      <c r="AP463" s="144">
        <v>52898</v>
      </c>
      <c r="AQ463" s="144">
        <v>51553</v>
      </c>
      <c r="AR463" s="144">
        <v>60354</v>
      </c>
      <c r="AS463" s="144"/>
      <c r="AT463" s="144"/>
      <c r="AU463" s="144"/>
      <c r="AV463" s="144"/>
      <c r="AW463" s="144"/>
      <c r="AX463" s="144"/>
      <c r="AY463" s="144"/>
      <c r="AZ463" s="144"/>
      <c r="BA463" s="144"/>
      <c r="BB463" s="144"/>
      <c r="BC463" s="144"/>
      <c r="BD463" s="144"/>
      <c r="BE463" s="144"/>
      <c r="BF463" s="144"/>
    </row>
    <row r="464" spans="1:58" hidden="1">
      <c r="A464" s="143" t="s">
        <v>917</v>
      </c>
      <c r="B464" s="143" t="s">
        <v>968</v>
      </c>
      <c r="C464" s="144">
        <v>25</v>
      </c>
      <c r="D464" s="144">
        <v>28</v>
      </c>
      <c r="E464" s="144">
        <v>37</v>
      </c>
      <c r="F464" s="144">
        <v>45</v>
      </c>
      <c r="G464" s="144">
        <v>48</v>
      </c>
      <c r="H464" s="144">
        <v>53</v>
      </c>
      <c r="I464" s="144">
        <v>63</v>
      </c>
      <c r="J464" s="144">
        <v>74</v>
      </c>
      <c r="K464" s="144">
        <v>82</v>
      </c>
      <c r="L464" s="144">
        <v>90</v>
      </c>
      <c r="M464" s="144">
        <v>97</v>
      </c>
      <c r="N464" s="144">
        <v>22</v>
      </c>
      <c r="O464" s="144">
        <v>59</v>
      </c>
      <c r="P464" s="144">
        <v>45</v>
      </c>
      <c r="Q464" s="145">
        <v>639.04</v>
      </c>
      <c r="R464" s="145">
        <v>614.42999999999995</v>
      </c>
      <c r="S464" s="145">
        <v>526.16</v>
      </c>
      <c r="T464" s="145">
        <v>497.13</v>
      </c>
      <c r="U464" s="145">
        <v>561.15</v>
      </c>
      <c r="V464" s="145">
        <v>555.21</v>
      </c>
      <c r="W464" s="145">
        <v>499</v>
      </c>
      <c r="X464" s="145">
        <v>515.19000000000005</v>
      </c>
      <c r="Y464" s="145">
        <v>488.24</v>
      </c>
      <c r="Z464" s="145">
        <v>515.24</v>
      </c>
      <c r="AA464" s="145">
        <v>515.26</v>
      </c>
      <c r="AB464" s="145">
        <v>515.45000000000005</v>
      </c>
      <c r="AC464" s="145">
        <v>519.66</v>
      </c>
      <c r="AD464" s="145">
        <v>465.56</v>
      </c>
      <c r="AE464" s="144">
        <v>15976</v>
      </c>
      <c r="AF464" s="144">
        <v>17204</v>
      </c>
      <c r="AG464" s="144">
        <v>19468</v>
      </c>
      <c r="AH464" s="144">
        <v>22371</v>
      </c>
      <c r="AI464" s="144">
        <v>26935</v>
      </c>
      <c r="AJ464" s="144">
        <v>29426</v>
      </c>
      <c r="AK464" s="144">
        <v>31437</v>
      </c>
      <c r="AL464" s="144">
        <v>38124</v>
      </c>
      <c r="AM464" s="144">
        <v>40036</v>
      </c>
      <c r="AN464" s="144">
        <v>46372</v>
      </c>
      <c r="AO464" s="144">
        <v>49980</v>
      </c>
      <c r="AP464" s="144">
        <v>11340</v>
      </c>
      <c r="AQ464" s="144">
        <v>30660</v>
      </c>
      <c r="AR464" s="144">
        <v>20950</v>
      </c>
      <c r="AS464" s="144"/>
      <c r="AT464" s="144"/>
      <c r="AU464" s="144"/>
      <c r="AV464" s="144"/>
      <c r="AW464" s="144"/>
      <c r="AX464" s="144"/>
      <c r="AY464" s="144"/>
      <c r="AZ464" s="144"/>
      <c r="BA464" s="144"/>
      <c r="BB464" s="144"/>
      <c r="BC464" s="144"/>
      <c r="BD464" s="144"/>
      <c r="BE464" s="144"/>
      <c r="BF464" s="144"/>
    </row>
    <row r="465" spans="1:58" hidden="1">
      <c r="A465" s="143" t="s">
        <v>917</v>
      </c>
      <c r="B465" s="143" t="s">
        <v>969</v>
      </c>
      <c r="C465" s="144">
        <v>0</v>
      </c>
      <c r="D465" s="144">
        <v>0</v>
      </c>
      <c r="E465" s="144">
        <v>0</v>
      </c>
      <c r="F465" s="144">
        <v>0</v>
      </c>
      <c r="G465" s="144">
        <v>0</v>
      </c>
      <c r="H465" s="144">
        <v>0</v>
      </c>
      <c r="I465" s="144">
        <v>0</v>
      </c>
      <c r="J465" s="144">
        <v>0</v>
      </c>
      <c r="K465" s="144">
        <v>0</v>
      </c>
      <c r="L465" s="144">
        <v>0</v>
      </c>
      <c r="M465" s="144">
        <v>0</v>
      </c>
      <c r="N465" s="144">
        <v>0</v>
      </c>
      <c r="O465" s="144">
        <v>0</v>
      </c>
      <c r="P465" s="144">
        <v>0</v>
      </c>
      <c r="Q465" s="145"/>
      <c r="R465" s="145"/>
      <c r="S465" s="145"/>
      <c r="T465" s="145"/>
      <c r="U465" s="145"/>
      <c r="V465" s="145"/>
      <c r="W465" s="145"/>
      <c r="X465" s="145"/>
      <c r="Y465" s="145"/>
      <c r="Z465" s="145"/>
      <c r="AA465" s="145"/>
      <c r="AB465" s="145"/>
      <c r="AC465" s="145"/>
      <c r="AD465" s="145"/>
      <c r="AE465" s="144">
        <v>0</v>
      </c>
      <c r="AF465" s="144">
        <v>0</v>
      </c>
      <c r="AG465" s="144">
        <v>0</v>
      </c>
      <c r="AH465" s="144">
        <v>0</v>
      </c>
      <c r="AI465" s="144">
        <v>0</v>
      </c>
      <c r="AJ465" s="144">
        <v>0</v>
      </c>
      <c r="AK465" s="144">
        <v>0</v>
      </c>
      <c r="AL465" s="144">
        <v>0</v>
      </c>
      <c r="AM465" s="144">
        <v>0</v>
      </c>
      <c r="AN465" s="144">
        <v>0</v>
      </c>
      <c r="AO465" s="144">
        <v>0</v>
      </c>
      <c r="AP465" s="144">
        <v>0</v>
      </c>
      <c r="AQ465" s="144">
        <v>0</v>
      </c>
      <c r="AR465" s="144">
        <v>0</v>
      </c>
      <c r="AS465" s="144"/>
      <c r="AT465" s="144"/>
      <c r="AU465" s="144"/>
      <c r="AV465" s="144"/>
      <c r="AW465" s="144"/>
      <c r="AX465" s="144"/>
      <c r="AY465" s="144"/>
      <c r="AZ465" s="144"/>
      <c r="BA465" s="144"/>
      <c r="BB465" s="144"/>
      <c r="BC465" s="144"/>
      <c r="BD465" s="144"/>
      <c r="BE465" s="144"/>
      <c r="BF465" s="144"/>
    </row>
    <row r="466" spans="1:58" hidden="1">
      <c r="A466" s="143" t="s">
        <v>917</v>
      </c>
      <c r="B466" s="143" t="s">
        <v>970</v>
      </c>
      <c r="C466" s="144">
        <v>170</v>
      </c>
      <c r="D466" s="144">
        <v>182</v>
      </c>
      <c r="E466" s="144">
        <v>182</v>
      </c>
      <c r="F466" s="144">
        <v>184</v>
      </c>
      <c r="G466" s="144">
        <v>180</v>
      </c>
      <c r="H466" s="144">
        <v>188</v>
      </c>
      <c r="I466" s="144">
        <v>191</v>
      </c>
      <c r="J466" s="144">
        <v>186</v>
      </c>
      <c r="K466" s="144">
        <v>195</v>
      </c>
      <c r="L466" s="144">
        <v>203</v>
      </c>
      <c r="M466" s="144">
        <v>205</v>
      </c>
      <c r="N466" s="144">
        <v>197</v>
      </c>
      <c r="O466" s="144">
        <v>194</v>
      </c>
      <c r="P466" s="144">
        <v>167</v>
      </c>
      <c r="Q466" s="145">
        <v>4342.96</v>
      </c>
      <c r="R466" s="145">
        <v>4453.38</v>
      </c>
      <c r="S466" s="145">
        <v>4459.32</v>
      </c>
      <c r="T466" s="145">
        <v>4218.96</v>
      </c>
      <c r="U466" s="145">
        <v>4834.79</v>
      </c>
      <c r="V466" s="145">
        <v>4554.88</v>
      </c>
      <c r="W466" s="145">
        <v>4380.08</v>
      </c>
      <c r="X466" s="145">
        <v>4443.42</v>
      </c>
      <c r="Y466" s="145">
        <v>4046.93</v>
      </c>
      <c r="Z466" s="145">
        <v>3949.77</v>
      </c>
      <c r="AA466" s="145">
        <v>3634.81</v>
      </c>
      <c r="AB466" s="145">
        <v>4076.8</v>
      </c>
      <c r="AC466" s="145">
        <v>3969.62</v>
      </c>
      <c r="AD466" s="145">
        <v>2986.22</v>
      </c>
      <c r="AE466" s="144">
        <v>738303</v>
      </c>
      <c r="AF466" s="144">
        <v>810516</v>
      </c>
      <c r="AG466" s="144">
        <v>811597</v>
      </c>
      <c r="AH466" s="144">
        <v>776289</v>
      </c>
      <c r="AI466" s="144">
        <v>870262</v>
      </c>
      <c r="AJ466" s="144">
        <v>856317</v>
      </c>
      <c r="AK466" s="144">
        <v>836595</v>
      </c>
      <c r="AL466" s="144">
        <v>826477</v>
      </c>
      <c r="AM466" s="144">
        <v>789151</v>
      </c>
      <c r="AN466" s="144">
        <v>801803</v>
      </c>
      <c r="AO466" s="144">
        <v>745137</v>
      </c>
      <c r="AP466" s="144">
        <v>803130</v>
      </c>
      <c r="AQ466" s="144">
        <v>770107</v>
      </c>
      <c r="AR466" s="144">
        <v>498698</v>
      </c>
      <c r="AS466" s="144"/>
      <c r="AT466" s="144"/>
      <c r="AU466" s="144"/>
      <c r="AV466" s="144"/>
      <c r="AW466" s="144"/>
      <c r="AX466" s="144"/>
      <c r="AY466" s="144"/>
      <c r="AZ466" s="144"/>
      <c r="BA466" s="144"/>
      <c r="BB466" s="144"/>
      <c r="BC466" s="144"/>
      <c r="BD466" s="144"/>
      <c r="BE466" s="144"/>
      <c r="BF466" s="144"/>
    </row>
    <row r="467" spans="1:58" hidden="1">
      <c r="A467" s="143" t="s">
        <v>917</v>
      </c>
      <c r="B467" s="143" t="s">
        <v>971</v>
      </c>
      <c r="C467" s="144">
        <v>195</v>
      </c>
      <c r="D467" s="144">
        <v>210</v>
      </c>
      <c r="E467" s="144">
        <v>219</v>
      </c>
      <c r="F467" s="144">
        <v>229</v>
      </c>
      <c r="G467" s="144">
        <v>228</v>
      </c>
      <c r="H467" s="144">
        <v>241</v>
      </c>
      <c r="I467" s="144">
        <v>254</v>
      </c>
      <c r="J467" s="144">
        <v>260</v>
      </c>
      <c r="K467" s="144">
        <v>277</v>
      </c>
      <c r="L467" s="144">
        <v>293</v>
      </c>
      <c r="M467" s="144">
        <v>302</v>
      </c>
      <c r="N467" s="144">
        <v>219</v>
      </c>
      <c r="O467" s="144">
        <v>253</v>
      </c>
      <c r="P467" s="144">
        <v>212</v>
      </c>
      <c r="Q467" s="145">
        <v>3868.1</v>
      </c>
      <c r="R467" s="145">
        <v>3941.52</v>
      </c>
      <c r="S467" s="145">
        <v>3794.82</v>
      </c>
      <c r="T467" s="145">
        <v>3487.6</v>
      </c>
      <c r="U467" s="145">
        <v>3935.07</v>
      </c>
      <c r="V467" s="145">
        <v>3675.28</v>
      </c>
      <c r="W467" s="145">
        <v>3417.45</v>
      </c>
      <c r="X467" s="145">
        <v>3325.39</v>
      </c>
      <c r="Y467" s="145">
        <v>2993.45</v>
      </c>
      <c r="Z467" s="145">
        <v>2894.8</v>
      </c>
      <c r="AA467" s="145">
        <v>2632.84</v>
      </c>
      <c r="AB467" s="145">
        <v>3719.04</v>
      </c>
      <c r="AC467" s="145">
        <v>3165.09</v>
      </c>
      <c r="AD467" s="145">
        <v>2451.17</v>
      </c>
      <c r="AE467" s="144">
        <v>754279</v>
      </c>
      <c r="AF467" s="144">
        <v>827720</v>
      </c>
      <c r="AG467" s="144">
        <v>831065</v>
      </c>
      <c r="AH467" s="144">
        <v>798660</v>
      </c>
      <c r="AI467" s="144">
        <v>897197</v>
      </c>
      <c r="AJ467" s="144">
        <v>885743</v>
      </c>
      <c r="AK467" s="144">
        <v>868032</v>
      </c>
      <c r="AL467" s="144">
        <v>864601</v>
      </c>
      <c r="AM467" s="144">
        <v>829187</v>
      </c>
      <c r="AN467" s="144">
        <v>848175</v>
      </c>
      <c r="AO467" s="144">
        <v>795117</v>
      </c>
      <c r="AP467" s="144">
        <v>814470</v>
      </c>
      <c r="AQ467" s="144">
        <v>800767</v>
      </c>
      <c r="AR467" s="144">
        <v>519648</v>
      </c>
      <c r="AS467" s="144"/>
      <c r="AT467" s="144"/>
      <c r="AU467" s="144"/>
      <c r="AV467" s="144"/>
      <c r="AW467" s="144"/>
      <c r="AX467" s="144"/>
      <c r="AY467" s="144"/>
      <c r="AZ467" s="144"/>
      <c r="BA467" s="144"/>
      <c r="BB467" s="144"/>
      <c r="BC467" s="144"/>
      <c r="BD467" s="144"/>
      <c r="BE467" s="144"/>
      <c r="BF467" s="144"/>
    </row>
    <row r="468" spans="1:58" hidden="1">
      <c r="A468" s="143" t="s">
        <v>917</v>
      </c>
      <c r="B468" s="143" t="s">
        <v>972</v>
      </c>
      <c r="C468" s="144">
        <v>0</v>
      </c>
      <c r="D468" s="144">
        <v>5</v>
      </c>
      <c r="E468" s="144">
        <v>7</v>
      </c>
      <c r="F468" s="144">
        <v>9</v>
      </c>
      <c r="G468" s="144">
        <v>12</v>
      </c>
      <c r="H468" s="144">
        <v>14</v>
      </c>
      <c r="I468" s="144">
        <v>16</v>
      </c>
      <c r="J468" s="144">
        <v>19</v>
      </c>
      <c r="K468" s="144">
        <v>22</v>
      </c>
      <c r="L468" s="144">
        <v>25</v>
      </c>
      <c r="M468" s="144">
        <v>27</v>
      </c>
      <c r="N468" s="144">
        <v>27</v>
      </c>
      <c r="O468" s="144">
        <v>28</v>
      </c>
      <c r="P468" s="144">
        <v>27</v>
      </c>
      <c r="Q468" s="145"/>
      <c r="R468" s="145">
        <v>36.200000000000003</v>
      </c>
      <c r="S468" s="145">
        <v>51.71</v>
      </c>
      <c r="T468" s="145">
        <v>60.22</v>
      </c>
      <c r="U468" s="145">
        <v>60.33</v>
      </c>
      <c r="V468" s="145">
        <v>64.64</v>
      </c>
      <c r="W468" s="145">
        <v>67.81</v>
      </c>
      <c r="X468" s="145">
        <v>66.680000000000007</v>
      </c>
      <c r="Y468" s="145">
        <v>65.77</v>
      </c>
      <c r="Z468" s="145">
        <v>65.12</v>
      </c>
      <c r="AA468" s="145">
        <v>67</v>
      </c>
      <c r="AB468" s="145">
        <v>64.3</v>
      </c>
      <c r="AC468" s="145">
        <v>43.25</v>
      </c>
      <c r="AD468" s="145">
        <v>65.930000000000007</v>
      </c>
      <c r="AE468" s="144">
        <v>0</v>
      </c>
      <c r="AF468" s="144">
        <v>181</v>
      </c>
      <c r="AG468" s="144">
        <v>362</v>
      </c>
      <c r="AH468" s="144">
        <v>542</v>
      </c>
      <c r="AI468" s="144">
        <v>724</v>
      </c>
      <c r="AJ468" s="144">
        <v>905</v>
      </c>
      <c r="AK468" s="144">
        <v>1085</v>
      </c>
      <c r="AL468" s="144">
        <v>1267</v>
      </c>
      <c r="AM468" s="144">
        <v>1447</v>
      </c>
      <c r="AN468" s="144">
        <v>1628</v>
      </c>
      <c r="AO468" s="144">
        <v>1809</v>
      </c>
      <c r="AP468" s="144">
        <v>1736</v>
      </c>
      <c r="AQ468" s="144">
        <v>1211</v>
      </c>
      <c r="AR468" s="144">
        <v>1780</v>
      </c>
      <c r="AS468" s="144"/>
      <c r="AT468" s="144"/>
      <c r="AU468" s="144"/>
      <c r="AV468" s="144"/>
      <c r="AW468" s="144"/>
      <c r="AX468" s="144"/>
      <c r="AY468" s="144"/>
      <c r="AZ468" s="144"/>
      <c r="BA468" s="144"/>
      <c r="BB468" s="144"/>
      <c r="BC468" s="144"/>
      <c r="BD468" s="144"/>
      <c r="BE468" s="144"/>
      <c r="BF468" s="144"/>
    </row>
    <row r="469" spans="1:58" hidden="1">
      <c r="A469" s="143" t="s">
        <v>917</v>
      </c>
      <c r="B469" s="143" t="s">
        <v>973</v>
      </c>
      <c r="C469" s="144">
        <v>73</v>
      </c>
      <c r="D469" s="144">
        <v>97</v>
      </c>
      <c r="E469" s="144">
        <v>119</v>
      </c>
      <c r="F469" s="144">
        <v>141</v>
      </c>
      <c r="G469" s="144">
        <v>160</v>
      </c>
      <c r="H469" s="144">
        <v>177</v>
      </c>
      <c r="I469" s="144">
        <v>202</v>
      </c>
      <c r="J469" s="144">
        <v>224</v>
      </c>
      <c r="K469" s="144">
        <v>244</v>
      </c>
      <c r="L469" s="144">
        <v>266</v>
      </c>
      <c r="M469" s="144">
        <v>289</v>
      </c>
      <c r="N469" s="144">
        <v>281</v>
      </c>
      <c r="O469" s="144">
        <v>262</v>
      </c>
      <c r="P469" s="144">
        <v>354</v>
      </c>
      <c r="Q469" s="145">
        <v>244.86</v>
      </c>
      <c r="R469" s="145">
        <v>248.73</v>
      </c>
      <c r="S469" s="145">
        <v>277.66000000000003</v>
      </c>
      <c r="T469" s="145">
        <v>288.01</v>
      </c>
      <c r="U469" s="145">
        <v>283.79000000000002</v>
      </c>
      <c r="V469" s="145">
        <v>301.33999999999997</v>
      </c>
      <c r="W469" s="145">
        <v>263.97000000000003</v>
      </c>
      <c r="X469" s="145">
        <v>313.58999999999997</v>
      </c>
      <c r="Y469" s="145">
        <v>280.85000000000002</v>
      </c>
      <c r="Z469" s="145">
        <v>331.35</v>
      </c>
      <c r="AA469" s="145">
        <v>229.62</v>
      </c>
      <c r="AB469" s="145">
        <v>239.44</v>
      </c>
      <c r="AC469" s="145">
        <v>213.82</v>
      </c>
      <c r="AD469" s="145">
        <v>288.47000000000003</v>
      </c>
      <c r="AE469" s="144">
        <v>17875</v>
      </c>
      <c r="AF469" s="144">
        <v>24127</v>
      </c>
      <c r="AG469" s="144">
        <v>33042</v>
      </c>
      <c r="AH469" s="144">
        <v>40609</v>
      </c>
      <c r="AI469" s="144">
        <v>45406</v>
      </c>
      <c r="AJ469" s="144">
        <v>53338</v>
      </c>
      <c r="AK469" s="144">
        <v>53322</v>
      </c>
      <c r="AL469" s="144">
        <v>70245</v>
      </c>
      <c r="AM469" s="144">
        <v>68528</v>
      </c>
      <c r="AN469" s="144">
        <v>88138</v>
      </c>
      <c r="AO469" s="144">
        <v>66360</v>
      </c>
      <c r="AP469" s="144">
        <v>67284</v>
      </c>
      <c r="AQ469" s="144">
        <v>56020</v>
      </c>
      <c r="AR469" s="144">
        <v>102120</v>
      </c>
      <c r="AS469" s="144"/>
      <c r="AT469" s="144"/>
      <c r="AU469" s="144"/>
      <c r="AV469" s="144"/>
      <c r="AW469" s="144"/>
      <c r="AX469" s="144"/>
      <c r="AY469" s="144"/>
      <c r="AZ469" s="144"/>
      <c r="BA469" s="144"/>
      <c r="BB469" s="144"/>
      <c r="BC469" s="144"/>
      <c r="BD469" s="144"/>
      <c r="BE469" s="144"/>
      <c r="BF469" s="144"/>
    </row>
    <row r="470" spans="1:58" hidden="1">
      <c r="A470" s="143" t="s">
        <v>917</v>
      </c>
      <c r="B470" s="143" t="s">
        <v>974</v>
      </c>
      <c r="C470" s="144">
        <v>0</v>
      </c>
      <c r="D470" s="144">
        <v>0</v>
      </c>
      <c r="E470" s="144">
        <v>0</v>
      </c>
      <c r="F470" s="144">
        <v>0</v>
      </c>
      <c r="G470" s="144">
        <v>0</v>
      </c>
      <c r="H470" s="144">
        <v>0</v>
      </c>
      <c r="I470" s="144">
        <v>0</v>
      </c>
      <c r="J470" s="144">
        <v>319</v>
      </c>
      <c r="K470" s="144">
        <v>318</v>
      </c>
      <c r="L470" s="144">
        <v>333</v>
      </c>
      <c r="M470" s="144">
        <v>348</v>
      </c>
      <c r="N470" s="144">
        <v>359</v>
      </c>
      <c r="O470" s="144">
        <v>316</v>
      </c>
      <c r="P470" s="144">
        <v>327</v>
      </c>
      <c r="Q470" s="145"/>
      <c r="R470" s="145"/>
      <c r="S470" s="145"/>
      <c r="T470" s="145"/>
      <c r="U470" s="145"/>
      <c r="V470" s="145"/>
      <c r="W470" s="145"/>
      <c r="X470" s="145">
        <v>382.17</v>
      </c>
      <c r="Y470" s="145">
        <v>377.91</v>
      </c>
      <c r="Z470" s="145">
        <v>372.86</v>
      </c>
      <c r="AA470" s="145">
        <v>265.95999999999998</v>
      </c>
      <c r="AB470" s="145">
        <v>272.11</v>
      </c>
      <c r="AC470" s="145">
        <v>288.72000000000003</v>
      </c>
      <c r="AD470" s="145">
        <v>288.19</v>
      </c>
      <c r="AE470" s="144">
        <v>0</v>
      </c>
      <c r="AF470" s="144">
        <v>0</v>
      </c>
      <c r="AG470" s="144">
        <v>0</v>
      </c>
      <c r="AH470" s="144">
        <v>0</v>
      </c>
      <c r="AI470" s="144">
        <v>0</v>
      </c>
      <c r="AJ470" s="144">
        <v>0</v>
      </c>
      <c r="AK470" s="144">
        <v>0</v>
      </c>
      <c r="AL470" s="144">
        <v>121913</v>
      </c>
      <c r="AM470" s="144">
        <v>120174</v>
      </c>
      <c r="AN470" s="144">
        <v>124162</v>
      </c>
      <c r="AO470" s="144">
        <v>92555</v>
      </c>
      <c r="AP470" s="144">
        <v>97688</v>
      </c>
      <c r="AQ470" s="144">
        <v>91234</v>
      </c>
      <c r="AR470" s="144">
        <v>94239</v>
      </c>
      <c r="AS470" s="144"/>
      <c r="AT470" s="144"/>
      <c r="AU470" s="144"/>
      <c r="AV470" s="144"/>
      <c r="AW470" s="144"/>
      <c r="AX470" s="144"/>
      <c r="AY470" s="144"/>
      <c r="AZ470" s="144"/>
      <c r="BA470" s="144"/>
      <c r="BB470" s="144"/>
      <c r="BC470" s="144"/>
      <c r="BD470" s="144"/>
      <c r="BE470" s="144"/>
      <c r="BF470" s="144"/>
    </row>
    <row r="471" spans="1:58" hidden="1">
      <c r="A471" s="143" t="s">
        <v>917</v>
      </c>
      <c r="B471" s="143" t="s">
        <v>975</v>
      </c>
      <c r="C471" s="144">
        <v>0</v>
      </c>
      <c r="D471" s="144">
        <v>0</v>
      </c>
      <c r="E471" s="144">
        <v>0</v>
      </c>
      <c r="F471" s="144">
        <v>0</v>
      </c>
      <c r="G471" s="144">
        <v>0</v>
      </c>
      <c r="H471" s="144">
        <v>0</v>
      </c>
      <c r="I471" s="144">
        <v>0</v>
      </c>
      <c r="J471" s="144">
        <v>142</v>
      </c>
      <c r="K471" s="144">
        <v>135</v>
      </c>
      <c r="L471" s="144">
        <v>150</v>
      </c>
      <c r="M471" s="144">
        <v>147</v>
      </c>
      <c r="N471" s="144">
        <v>142</v>
      </c>
      <c r="O471" s="144">
        <v>127</v>
      </c>
      <c r="P471" s="144">
        <v>131</v>
      </c>
      <c r="Q471" s="145"/>
      <c r="R471" s="145"/>
      <c r="S471" s="145"/>
      <c r="T471" s="145"/>
      <c r="U471" s="145"/>
      <c r="V471" s="145"/>
      <c r="W471" s="145"/>
      <c r="X471" s="145">
        <v>516.5</v>
      </c>
      <c r="Y471" s="145">
        <v>518.6</v>
      </c>
      <c r="Z471" s="145">
        <v>505.7</v>
      </c>
      <c r="AA471" s="145">
        <v>470.57</v>
      </c>
      <c r="AB471" s="145">
        <v>521.04</v>
      </c>
      <c r="AC471" s="145">
        <v>490.76</v>
      </c>
      <c r="AD471" s="145">
        <v>518.04999999999995</v>
      </c>
      <c r="AE471" s="144">
        <v>0</v>
      </c>
      <c r="AF471" s="144">
        <v>0</v>
      </c>
      <c r="AG471" s="144">
        <v>0</v>
      </c>
      <c r="AH471" s="144">
        <v>0</v>
      </c>
      <c r="AI471" s="144">
        <v>0</v>
      </c>
      <c r="AJ471" s="144">
        <v>0</v>
      </c>
      <c r="AK471" s="144">
        <v>0</v>
      </c>
      <c r="AL471" s="144">
        <v>73343</v>
      </c>
      <c r="AM471" s="144">
        <v>70011</v>
      </c>
      <c r="AN471" s="144">
        <v>75855</v>
      </c>
      <c r="AO471" s="144">
        <v>69174</v>
      </c>
      <c r="AP471" s="144">
        <v>73988</v>
      </c>
      <c r="AQ471" s="144">
        <v>62326</v>
      </c>
      <c r="AR471" s="144">
        <v>67864</v>
      </c>
      <c r="AS471" s="144"/>
      <c r="AT471" s="144"/>
      <c r="AU471" s="144"/>
      <c r="AV471" s="144"/>
      <c r="AW471" s="144"/>
      <c r="AX471" s="144"/>
      <c r="AY471" s="144"/>
      <c r="AZ471" s="144"/>
      <c r="BA471" s="144"/>
      <c r="BB471" s="144"/>
      <c r="BC471" s="144"/>
      <c r="BD471" s="144"/>
      <c r="BE471" s="144"/>
      <c r="BF471" s="144"/>
    </row>
    <row r="472" spans="1:58" hidden="1">
      <c r="A472" s="143" t="s">
        <v>917</v>
      </c>
      <c r="B472" s="143" t="s">
        <v>976</v>
      </c>
      <c r="C472" s="144">
        <v>388</v>
      </c>
      <c r="D472" s="144">
        <v>380</v>
      </c>
      <c r="E472" s="144">
        <v>428</v>
      </c>
      <c r="F472" s="144">
        <v>411</v>
      </c>
      <c r="G472" s="144">
        <v>471</v>
      </c>
      <c r="H472" s="144">
        <v>478</v>
      </c>
      <c r="I472" s="144">
        <v>486</v>
      </c>
      <c r="J472" s="144">
        <v>461</v>
      </c>
      <c r="K472" s="144">
        <v>453</v>
      </c>
      <c r="L472" s="144">
        <v>483</v>
      </c>
      <c r="M472" s="144">
        <v>495</v>
      </c>
      <c r="N472" s="144">
        <v>501</v>
      </c>
      <c r="O472" s="144">
        <v>443</v>
      </c>
      <c r="P472" s="144">
        <v>458</v>
      </c>
      <c r="Q472" s="145">
        <v>316.76</v>
      </c>
      <c r="R472" s="145">
        <v>345.4</v>
      </c>
      <c r="S472" s="145">
        <v>380.95</v>
      </c>
      <c r="T472" s="145">
        <v>415.58</v>
      </c>
      <c r="U472" s="145">
        <v>394.11</v>
      </c>
      <c r="V472" s="145">
        <v>409.45</v>
      </c>
      <c r="W472" s="145">
        <v>393.47</v>
      </c>
      <c r="X472" s="145">
        <v>423.55</v>
      </c>
      <c r="Y472" s="145">
        <v>419.83</v>
      </c>
      <c r="Z472" s="145">
        <v>414.11</v>
      </c>
      <c r="AA472" s="145">
        <v>326.73</v>
      </c>
      <c r="AB472" s="145">
        <v>342.67</v>
      </c>
      <c r="AC472" s="145">
        <v>346.64</v>
      </c>
      <c r="AD472" s="145">
        <v>353.94</v>
      </c>
      <c r="AE472" s="144">
        <v>122904</v>
      </c>
      <c r="AF472" s="144">
        <v>131253</v>
      </c>
      <c r="AG472" s="144">
        <v>163045</v>
      </c>
      <c r="AH472" s="144">
        <v>170805</v>
      </c>
      <c r="AI472" s="144">
        <v>185628</v>
      </c>
      <c r="AJ472" s="144">
        <v>195716</v>
      </c>
      <c r="AK472" s="144">
        <v>191228</v>
      </c>
      <c r="AL472" s="144">
        <v>195256</v>
      </c>
      <c r="AM472" s="144">
        <v>190185</v>
      </c>
      <c r="AN472" s="144">
        <v>200017</v>
      </c>
      <c r="AO472" s="144">
        <v>161729</v>
      </c>
      <c r="AP472" s="144">
        <v>171676</v>
      </c>
      <c r="AQ472" s="144">
        <v>153560</v>
      </c>
      <c r="AR472" s="144">
        <v>162103</v>
      </c>
      <c r="AS472" s="144"/>
      <c r="AT472" s="144"/>
      <c r="AU472" s="144"/>
      <c r="AV472" s="144"/>
      <c r="AW472" s="144"/>
      <c r="AX472" s="144"/>
      <c r="AY472" s="144"/>
      <c r="AZ472" s="144"/>
      <c r="BA472" s="144"/>
      <c r="BB472" s="144"/>
      <c r="BC472" s="144"/>
      <c r="BD472" s="144"/>
      <c r="BE472" s="144"/>
      <c r="BF472" s="144"/>
    </row>
    <row r="473" spans="1:58" hidden="1">
      <c r="A473" s="143" t="s">
        <v>917</v>
      </c>
      <c r="B473" s="143" t="s">
        <v>977</v>
      </c>
      <c r="C473" s="144">
        <v>97</v>
      </c>
      <c r="D473" s="144">
        <v>381</v>
      </c>
      <c r="E473" s="144">
        <v>307</v>
      </c>
      <c r="F473" s="144">
        <v>388</v>
      </c>
      <c r="G473" s="144">
        <v>122</v>
      </c>
      <c r="H473" s="144">
        <v>127</v>
      </c>
      <c r="I473" s="144">
        <v>120</v>
      </c>
      <c r="J473" s="144">
        <v>125</v>
      </c>
      <c r="K473" s="144">
        <v>126</v>
      </c>
      <c r="L473" s="144">
        <v>123</v>
      </c>
      <c r="M473" s="144">
        <v>123</v>
      </c>
      <c r="N473" s="144">
        <v>123</v>
      </c>
      <c r="O473" s="144">
        <v>123</v>
      </c>
      <c r="P473" s="144">
        <v>107</v>
      </c>
      <c r="Q473" s="145">
        <v>339.52</v>
      </c>
      <c r="R473" s="145">
        <v>358.09</v>
      </c>
      <c r="S473" s="145">
        <v>366.75</v>
      </c>
      <c r="T473" s="145">
        <v>269.18</v>
      </c>
      <c r="U473" s="145">
        <v>278.81</v>
      </c>
      <c r="V473" s="145">
        <v>306.83999999999997</v>
      </c>
      <c r="W473" s="145">
        <v>297.76</v>
      </c>
      <c r="X473" s="145">
        <v>335.17</v>
      </c>
      <c r="Y473" s="145">
        <v>326.14</v>
      </c>
      <c r="Z473" s="145">
        <v>318.99</v>
      </c>
      <c r="AA473" s="145">
        <v>285.69</v>
      </c>
      <c r="AB473" s="145">
        <v>272.79000000000002</v>
      </c>
      <c r="AC473" s="145">
        <v>288.82</v>
      </c>
      <c r="AD473" s="145">
        <v>303.27999999999997</v>
      </c>
      <c r="AE473" s="144">
        <v>32933</v>
      </c>
      <c r="AF473" s="144">
        <v>136434</v>
      </c>
      <c r="AG473" s="144">
        <v>112592</v>
      </c>
      <c r="AH473" s="144">
        <v>104440</v>
      </c>
      <c r="AI473" s="144">
        <v>34015</v>
      </c>
      <c r="AJ473" s="144">
        <v>38969</v>
      </c>
      <c r="AK473" s="144">
        <v>35731</v>
      </c>
      <c r="AL473" s="144">
        <v>41896</v>
      </c>
      <c r="AM473" s="144">
        <v>41094</v>
      </c>
      <c r="AN473" s="144">
        <v>39236</v>
      </c>
      <c r="AO473" s="144">
        <v>35140</v>
      </c>
      <c r="AP473" s="144">
        <v>33553</v>
      </c>
      <c r="AQ473" s="144">
        <v>35525</v>
      </c>
      <c r="AR473" s="144">
        <v>32451</v>
      </c>
      <c r="AS473" s="144"/>
      <c r="AT473" s="144"/>
      <c r="AU473" s="144"/>
      <c r="AV473" s="144"/>
      <c r="AW473" s="144"/>
      <c r="AX473" s="144"/>
      <c r="AY473" s="144"/>
      <c r="AZ473" s="144"/>
      <c r="BA473" s="144"/>
      <c r="BB473" s="144"/>
      <c r="BC473" s="144"/>
      <c r="BD473" s="144"/>
      <c r="BE473" s="144"/>
      <c r="BF473" s="144"/>
    </row>
    <row r="474" spans="1:58" hidden="1">
      <c r="A474" s="143" t="s">
        <v>917</v>
      </c>
      <c r="B474" s="143" t="s">
        <v>978</v>
      </c>
      <c r="C474" s="144">
        <v>191</v>
      </c>
      <c r="D474" s="144">
        <v>218</v>
      </c>
      <c r="E474" s="144">
        <v>190</v>
      </c>
      <c r="F474" s="144">
        <v>213</v>
      </c>
      <c r="G474" s="144">
        <v>208</v>
      </c>
      <c r="H474" s="144">
        <v>188</v>
      </c>
      <c r="I474" s="144">
        <v>208</v>
      </c>
      <c r="J474" s="144">
        <v>220</v>
      </c>
      <c r="K474" s="144">
        <v>233</v>
      </c>
      <c r="L474" s="144">
        <v>288</v>
      </c>
      <c r="M474" s="144">
        <v>272</v>
      </c>
      <c r="N474" s="144">
        <v>267</v>
      </c>
      <c r="O474" s="144">
        <v>260</v>
      </c>
      <c r="P474" s="144">
        <v>178</v>
      </c>
      <c r="Q474" s="145">
        <v>180</v>
      </c>
      <c r="R474" s="145">
        <v>197.45</v>
      </c>
      <c r="S474" s="145">
        <v>202.68</v>
      </c>
      <c r="T474" s="145">
        <v>201.97</v>
      </c>
      <c r="U474" s="145">
        <v>293.07</v>
      </c>
      <c r="V474" s="145">
        <v>258.83999999999997</v>
      </c>
      <c r="W474" s="145">
        <v>250</v>
      </c>
      <c r="X474" s="145">
        <v>218.45</v>
      </c>
      <c r="Y474" s="145">
        <v>235.84</v>
      </c>
      <c r="Z474" s="145">
        <v>200.9</v>
      </c>
      <c r="AA474" s="145">
        <v>200</v>
      </c>
      <c r="AB474" s="145">
        <v>189.89</v>
      </c>
      <c r="AC474" s="145">
        <v>170</v>
      </c>
      <c r="AD474" s="145">
        <v>149.71</v>
      </c>
      <c r="AE474" s="144">
        <v>34380</v>
      </c>
      <c r="AF474" s="144">
        <v>43045</v>
      </c>
      <c r="AG474" s="144">
        <v>38510</v>
      </c>
      <c r="AH474" s="144">
        <v>43020</v>
      </c>
      <c r="AI474" s="144">
        <v>60959</v>
      </c>
      <c r="AJ474" s="144">
        <v>48662</v>
      </c>
      <c r="AK474" s="144">
        <v>52000</v>
      </c>
      <c r="AL474" s="144">
        <v>48060</v>
      </c>
      <c r="AM474" s="144">
        <v>54951</v>
      </c>
      <c r="AN474" s="144">
        <v>57860</v>
      </c>
      <c r="AO474" s="144">
        <v>54400</v>
      </c>
      <c r="AP474" s="144">
        <v>50700</v>
      </c>
      <c r="AQ474" s="144">
        <v>44200</v>
      </c>
      <c r="AR474" s="144">
        <v>26648</v>
      </c>
      <c r="AS474" s="144"/>
      <c r="AT474" s="144"/>
      <c r="AU474" s="144"/>
      <c r="AV474" s="144"/>
      <c r="AW474" s="144"/>
      <c r="AX474" s="144"/>
      <c r="AY474" s="144"/>
      <c r="AZ474" s="144"/>
      <c r="BA474" s="144"/>
      <c r="BB474" s="144"/>
      <c r="BC474" s="144"/>
      <c r="BD474" s="144"/>
      <c r="BE474" s="144"/>
      <c r="BF474" s="144"/>
    </row>
    <row r="475" spans="1:58" hidden="1">
      <c r="A475" s="143" t="s">
        <v>917</v>
      </c>
      <c r="B475" s="143" t="s">
        <v>979</v>
      </c>
      <c r="C475" s="144">
        <v>194</v>
      </c>
      <c r="D475" s="144">
        <v>211</v>
      </c>
      <c r="E475" s="144">
        <v>192</v>
      </c>
      <c r="F475" s="144">
        <v>206</v>
      </c>
      <c r="G475" s="144">
        <v>225</v>
      </c>
      <c r="H475" s="144">
        <v>237</v>
      </c>
      <c r="I475" s="144">
        <v>211</v>
      </c>
      <c r="J475" s="144">
        <v>195</v>
      </c>
      <c r="K475" s="144">
        <v>187</v>
      </c>
      <c r="L475" s="144">
        <v>199</v>
      </c>
      <c r="M475" s="144">
        <v>182</v>
      </c>
      <c r="N475" s="144">
        <v>204</v>
      </c>
      <c r="O475" s="144">
        <v>212</v>
      </c>
      <c r="P475" s="144">
        <v>234</v>
      </c>
      <c r="Q475" s="145">
        <v>330.59</v>
      </c>
      <c r="R475" s="145">
        <v>284.20999999999998</v>
      </c>
      <c r="S475" s="145">
        <v>290.20999999999998</v>
      </c>
      <c r="T475" s="145">
        <v>291.7</v>
      </c>
      <c r="U475" s="145">
        <v>295.67</v>
      </c>
      <c r="V475" s="145">
        <v>277.17</v>
      </c>
      <c r="W475" s="145">
        <v>313.86</v>
      </c>
      <c r="X475" s="145">
        <v>286.86</v>
      </c>
      <c r="Y475" s="145">
        <v>267.02</v>
      </c>
      <c r="Z475" s="145">
        <v>294.8</v>
      </c>
      <c r="AA475" s="145">
        <v>279.29000000000002</v>
      </c>
      <c r="AB475" s="145">
        <v>275</v>
      </c>
      <c r="AC475" s="145">
        <v>223</v>
      </c>
      <c r="AD475" s="145">
        <v>221.63</v>
      </c>
      <c r="AE475" s="144">
        <v>64135</v>
      </c>
      <c r="AF475" s="144">
        <v>59969</v>
      </c>
      <c r="AG475" s="144">
        <v>55720</v>
      </c>
      <c r="AH475" s="144">
        <v>60091</v>
      </c>
      <c r="AI475" s="144">
        <v>66526</v>
      </c>
      <c r="AJ475" s="144">
        <v>65689</v>
      </c>
      <c r="AK475" s="144">
        <v>66224</v>
      </c>
      <c r="AL475" s="144">
        <v>55938</v>
      </c>
      <c r="AM475" s="144">
        <v>49933</v>
      </c>
      <c r="AN475" s="144">
        <v>58665</v>
      </c>
      <c r="AO475" s="144">
        <v>50830</v>
      </c>
      <c r="AP475" s="144">
        <v>56100</v>
      </c>
      <c r="AQ475" s="144">
        <v>47276</v>
      </c>
      <c r="AR475" s="144">
        <v>51862</v>
      </c>
      <c r="AS475" s="144"/>
      <c r="AT475" s="144"/>
      <c r="AU475" s="144"/>
      <c r="AV475" s="144"/>
      <c r="AW475" s="144"/>
      <c r="AX475" s="144"/>
      <c r="AY475" s="144"/>
      <c r="AZ475" s="144"/>
      <c r="BA475" s="144"/>
      <c r="BB475" s="144"/>
      <c r="BC475" s="144"/>
      <c r="BD475" s="144"/>
      <c r="BE475" s="144"/>
      <c r="BF475" s="144"/>
    </row>
    <row r="476" spans="1:58" hidden="1">
      <c r="A476" s="143" t="s">
        <v>917</v>
      </c>
      <c r="B476" s="143" t="s">
        <v>980</v>
      </c>
      <c r="C476" s="144">
        <v>46</v>
      </c>
      <c r="D476" s="144">
        <v>61</v>
      </c>
      <c r="E476" s="144">
        <v>79</v>
      </c>
      <c r="F476" s="144">
        <v>95</v>
      </c>
      <c r="G476" s="144">
        <v>105</v>
      </c>
      <c r="H476" s="144">
        <v>123</v>
      </c>
      <c r="I476" s="144">
        <v>130</v>
      </c>
      <c r="J476" s="144">
        <v>133</v>
      </c>
      <c r="K476" s="144">
        <v>138</v>
      </c>
      <c r="L476" s="144">
        <v>153</v>
      </c>
      <c r="M476" s="144">
        <v>164</v>
      </c>
      <c r="N476" s="144">
        <v>199</v>
      </c>
      <c r="O476" s="144">
        <v>139</v>
      </c>
      <c r="P476" s="144">
        <v>128</v>
      </c>
      <c r="Q476" s="145">
        <v>196.43</v>
      </c>
      <c r="R476" s="145">
        <v>254.95</v>
      </c>
      <c r="S476" s="145">
        <v>258.29000000000002</v>
      </c>
      <c r="T476" s="145">
        <v>252.41</v>
      </c>
      <c r="U476" s="145">
        <v>217.76</v>
      </c>
      <c r="V476" s="145">
        <v>206.32</v>
      </c>
      <c r="W476" s="145">
        <v>203.54</v>
      </c>
      <c r="X476" s="145">
        <v>193.62</v>
      </c>
      <c r="Y476" s="145">
        <v>211.65</v>
      </c>
      <c r="Z476" s="145">
        <v>204.8</v>
      </c>
      <c r="AA476" s="145">
        <v>257.16000000000003</v>
      </c>
      <c r="AB476" s="145">
        <v>344.58</v>
      </c>
      <c r="AC476" s="145">
        <v>264.91000000000003</v>
      </c>
      <c r="AD476" s="145">
        <v>233.77</v>
      </c>
      <c r="AE476" s="144">
        <v>9036</v>
      </c>
      <c r="AF476" s="144">
        <v>15552</v>
      </c>
      <c r="AG476" s="144">
        <v>20405</v>
      </c>
      <c r="AH476" s="144">
        <v>23979</v>
      </c>
      <c r="AI476" s="144">
        <v>22865</v>
      </c>
      <c r="AJ476" s="144">
        <v>25377</v>
      </c>
      <c r="AK476" s="144">
        <v>26460</v>
      </c>
      <c r="AL476" s="144">
        <v>25751</v>
      </c>
      <c r="AM476" s="144">
        <v>29208</v>
      </c>
      <c r="AN476" s="144">
        <v>31334</v>
      </c>
      <c r="AO476" s="144">
        <v>42174</v>
      </c>
      <c r="AP476" s="144">
        <v>68572</v>
      </c>
      <c r="AQ476" s="144">
        <v>36823</v>
      </c>
      <c r="AR476" s="144">
        <v>29923</v>
      </c>
      <c r="AS476" s="144"/>
      <c r="AT476" s="144"/>
      <c r="AU476" s="144"/>
      <c r="AV476" s="144"/>
      <c r="AW476" s="144"/>
      <c r="AX476" s="144"/>
      <c r="AY476" s="144"/>
      <c r="AZ476" s="144"/>
      <c r="BA476" s="144"/>
      <c r="BB476" s="144"/>
      <c r="BC476" s="144"/>
      <c r="BD476" s="144"/>
      <c r="BE476" s="144"/>
      <c r="BF476" s="144"/>
    </row>
    <row r="477" spans="1:58" hidden="1">
      <c r="A477" s="143" t="s">
        <v>917</v>
      </c>
      <c r="B477" s="143" t="s">
        <v>981</v>
      </c>
      <c r="C477" s="144">
        <v>32</v>
      </c>
      <c r="D477" s="144">
        <v>57</v>
      </c>
      <c r="E477" s="144">
        <v>84</v>
      </c>
      <c r="F477" s="144">
        <v>111</v>
      </c>
      <c r="G477" s="144">
        <v>190</v>
      </c>
      <c r="H477" s="144">
        <v>218</v>
      </c>
      <c r="I477" s="144">
        <v>248</v>
      </c>
      <c r="J477" s="144">
        <v>269</v>
      </c>
      <c r="K477" s="144">
        <v>298</v>
      </c>
      <c r="L477" s="144">
        <v>338</v>
      </c>
      <c r="M477" s="144">
        <v>365</v>
      </c>
      <c r="N477" s="144">
        <v>436</v>
      </c>
      <c r="O477" s="144">
        <v>407</v>
      </c>
      <c r="P477" s="144">
        <v>409</v>
      </c>
      <c r="Q477" s="145">
        <v>425.62</v>
      </c>
      <c r="R477" s="145">
        <v>524</v>
      </c>
      <c r="S477" s="145">
        <v>446</v>
      </c>
      <c r="T477" s="145">
        <v>394</v>
      </c>
      <c r="U477" s="145">
        <v>379.1</v>
      </c>
      <c r="V477" s="145">
        <v>405</v>
      </c>
      <c r="W477" s="145">
        <v>400.4</v>
      </c>
      <c r="X477" s="145">
        <v>409.2</v>
      </c>
      <c r="Y477" s="145">
        <v>426</v>
      </c>
      <c r="Z477" s="145">
        <v>502.8</v>
      </c>
      <c r="AA477" s="145">
        <v>292.27999999999997</v>
      </c>
      <c r="AB477" s="145">
        <v>287.44</v>
      </c>
      <c r="AC477" s="145">
        <v>285.10000000000002</v>
      </c>
      <c r="AD477" s="145">
        <v>289.43</v>
      </c>
      <c r="AE477" s="144">
        <v>13620</v>
      </c>
      <c r="AF477" s="144">
        <v>29868</v>
      </c>
      <c r="AG477" s="144">
        <v>37464</v>
      </c>
      <c r="AH477" s="144">
        <v>43734</v>
      </c>
      <c r="AI477" s="144">
        <v>72029</v>
      </c>
      <c r="AJ477" s="144">
        <v>88290</v>
      </c>
      <c r="AK477" s="144">
        <v>99299</v>
      </c>
      <c r="AL477" s="144">
        <v>110075</v>
      </c>
      <c r="AM477" s="144">
        <v>126948</v>
      </c>
      <c r="AN477" s="144">
        <v>169946</v>
      </c>
      <c r="AO477" s="144">
        <v>106684</v>
      </c>
      <c r="AP477" s="144">
        <v>125325</v>
      </c>
      <c r="AQ477" s="144">
        <v>116035</v>
      </c>
      <c r="AR477" s="144">
        <v>118375</v>
      </c>
      <c r="AS477" s="144"/>
      <c r="AT477" s="144"/>
      <c r="AU477" s="144"/>
      <c r="AV477" s="144"/>
      <c r="AW477" s="144"/>
      <c r="AX477" s="144"/>
      <c r="AY477" s="144"/>
      <c r="AZ477" s="144"/>
      <c r="BA477" s="144"/>
      <c r="BB477" s="144"/>
      <c r="BC477" s="144"/>
      <c r="BD477" s="144"/>
      <c r="BE477" s="144"/>
      <c r="BF477" s="144"/>
    </row>
    <row r="478" spans="1:58" hidden="1">
      <c r="A478" s="143" t="s">
        <v>917</v>
      </c>
      <c r="B478" s="143" t="s">
        <v>982</v>
      </c>
      <c r="C478" s="144">
        <v>1022</v>
      </c>
      <c r="D478" s="144">
        <v>992</v>
      </c>
      <c r="E478" s="144">
        <v>991</v>
      </c>
      <c r="F478" s="144">
        <v>1202</v>
      </c>
      <c r="G478" s="144">
        <v>1261</v>
      </c>
      <c r="H478" s="144">
        <v>1342</v>
      </c>
      <c r="I478" s="144">
        <v>1448</v>
      </c>
      <c r="J478" s="144">
        <v>1518</v>
      </c>
      <c r="K478" s="144">
        <v>1567</v>
      </c>
      <c r="L478" s="144">
        <v>1635</v>
      </c>
      <c r="M478" s="144">
        <v>1767</v>
      </c>
      <c r="N478" s="144">
        <v>1489</v>
      </c>
      <c r="O478" s="144">
        <v>1277</v>
      </c>
      <c r="P478" s="144">
        <v>1386</v>
      </c>
      <c r="Q478" s="145">
        <v>131.15</v>
      </c>
      <c r="R478" s="145">
        <v>138.88999999999999</v>
      </c>
      <c r="S478" s="145">
        <v>138.87</v>
      </c>
      <c r="T478" s="145">
        <v>142.85</v>
      </c>
      <c r="U478" s="145">
        <v>164.67</v>
      </c>
      <c r="V478" s="145">
        <v>164.16</v>
      </c>
      <c r="W478" s="145">
        <v>154.36000000000001</v>
      </c>
      <c r="X478" s="145">
        <v>141.63999999999999</v>
      </c>
      <c r="Y478" s="145">
        <v>132.86000000000001</v>
      </c>
      <c r="Z478" s="145">
        <v>161.72</v>
      </c>
      <c r="AA478" s="145">
        <v>149.85</v>
      </c>
      <c r="AB478" s="145">
        <v>107.31</v>
      </c>
      <c r="AC478" s="145">
        <v>134.80000000000001</v>
      </c>
      <c r="AD478" s="145">
        <v>109.25</v>
      </c>
      <c r="AE478" s="144">
        <v>134037</v>
      </c>
      <c r="AF478" s="144">
        <v>137775</v>
      </c>
      <c r="AG478" s="144">
        <v>137623</v>
      </c>
      <c r="AH478" s="144">
        <v>171702</v>
      </c>
      <c r="AI478" s="144">
        <v>207650</v>
      </c>
      <c r="AJ478" s="144">
        <v>220308</v>
      </c>
      <c r="AK478" s="144">
        <v>223514</v>
      </c>
      <c r="AL478" s="144">
        <v>215009</v>
      </c>
      <c r="AM478" s="144">
        <v>208195</v>
      </c>
      <c r="AN478" s="144">
        <v>264420</v>
      </c>
      <c r="AO478" s="144">
        <v>264781</v>
      </c>
      <c r="AP478" s="144">
        <v>159780</v>
      </c>
      <c r="AQ478" s="144">
        <v>172136</v>
      </c>
      <c r="AR478" s="144">
        <v>151420</v>
      </c>
      <c r="AS478" s="144"/>
      <c r="AT478" s="144"/>
      <c r="AU478" s="144"/>
      <c r="AV478" s="144"/>
      <c r="AW478" s="144"/>
      <c r="AX478" s="144"/>
      <c r="AY478" s="144"/>
      <c r="AZ478" s="144"/>
      <c r="BA478" s="144"/>
      <c r="BB478" s="144"/>
      <c r="BC478" s="144"/>
      <c r="BD478" s="144"/>
      <c r="BE478" s="144"/>
      <c r="BF478" s="144"/>
    </row>
    <row r="479" spans="1:58" hidden="1">
      <c r="A479" s="143" t="s">
        <v>917</v>
      </c>
      <c r="B479" s="143" t="s">
        <v>983</v>
      </c>
      <c r="C479" s="144">
        <v>20</v>
      </c>
      <c r="D479" s="144">
        <v>18</v>
      </c>
      <c r="E479" s="144">
        <v>18</v>
      </c>
      <c r="F479" s="144">
        <v>18</v>
      </c>
      <c r="G479" s="144">
        <v>13</v>
      </c>
      <c r="H479" s="144">
        <v>13</v>
      </c>
      <c r="I479" s="144">
        <v>9</v>
      </c>
      <c r="J479" s="144">
        <v>9</v>
      </c>
      <c r="K479" s="144">
        <v>9</v>
      </c>
      <c r="L479" s="144">
        <v>8</v>
      </c>
      <c r="M479" s="144">
        <v>5</v>
      </c>
      <c r="N479" s="144">
        <v>8</v>
      </c>
      <c r="O479" s="144">
        <v>8</v>
      </c>
      <c r="P479" s="144">
        <v>7</v>
      </c>
      <c r="Q479" s="145">
        <v>309.10000000000002</v>
      </c>
      <c r="R479" s="145">
        <v>304.39</v>
      </c>
      <c r="S479" s="145">
        <v>290</v>
      </c>
      <c r="T479" s="145">
        <v>283.72000000000003</v>
      </c>
      <c r="U479" s="145">
        <v>292.38</v>
      </c>
      <c r="V479" s="145">
        <v>300.77</v>
      </c>
      <c r="W479" s="145">
        <v>266.22000000000003</v>
      </c>
      <c r="X479" s="145">
        <v>338</v>
      </c>
      <c r="Y479" s="145">
        <v>273.44</v>
      </c>
      <c r="Z479" s="145">
        <v>287</v>
      </c>
      <c r="AA479" s="145">
        <v>120</v>
      </c>
      <c r="AB479" s="145">
        <v>114.62</v>
      </c>
      <c r="AC479" s="145">
        <v>101.75</v>
      </c>
      <c r="AD479" s="145">
        <v>99</v>
      </c>
      <c r="AE479" s="144">
        <v>6182</v>
      </c>
      <c r="AF479" s="144">
        <v>5479</v>
      </c>
      <c r="AG479" s="144">
        <v>5220</v>
      </c>
      <c r="AH479" s="144">
        <v>5107</v>
      </c>
      <c r="AI479" s="144">
        <v>3801</v>
      </c>
      <c r="AJ479" s="144">
        <v>3910</v>
      </c>
      <c r="AK479" s="144">
        <v>2396</v>
      </c>
      <c r="AL479" s="144">
        <v>3042</v>
      </c>
      <c r="AM479" s="144">
        <v>2461</v>
      </c>
      <c r="AN479" s="144">
        <v>2296</v>
      </c>
      <c r="AO479" s="144">
        <v>600</v>
      </c>
      <c r="AP479" s="144">
        <v>917</v>
      </c>
      <c r="AQ479" s="144">
        <v>814</v>
      </c>
      <c r="AR479" s="144">
        <v>693</v>
      </c>
      <c r="AS479" s="144"/>
      <c r="AT479" s="144"/>
      <c r="AU479" s="144"/>
      <c r="AV479" s="144"/>
      <c r="AW479" s="144"/>
      <c r="AX479" s="144"/>
      <c r="AY479" s="144"/>
      <c r="AZ479" s="144"/>
      <c r="BA479" s="144"/>
      <c r="BB479" s="144"/>
      <c r="BC479" s="144"/>
      <c r="BD479" s="144"/>
      <c r="BE479" s="144"/>
      <c r="BF479" s="144"/>
    </row>
    <row r="480" spans="1:58" hidden="1">
      <c r="A480" s="143" t="s">
        <v>917</v>
      </c>
      <c r="B480" s="143" t="s">
        <v>984</v>
      </c>
      <c r="C480" s="144">
        <v>370</v>
      </c>
      <c r="D480" s="144">
        <v>403</v>
      </c>
      <c r="E480" s="144">
        <v>378</v>
      </c>
      <c r="F480" s="144">
        <v>333</v>
      </c>
      <c r="G480" s="144">
        <v>364</v>
      </c>
      <c r="H480" s="144">
        <v>343</v>
      </c>
      <c r="I480" s="144">
        <v>359</v>
      </c>
      <c r="J480" s="144">
        <v>390</v>
      </c>
      <c r="K480" s="144">
        <v>373</v>
      </c>
      <c r="L480" s="144">
        <v>456</v>
      </c>
      <c r="M480" s="144">
        <v>679</v>
      </c>
      <c r="N480" s="144">
        <v>741</v>
      </c>
      <c r="O480" s="144">
        <v>761</v>
      </c>
      <c r="P480" s="144">
        <v>707</v>
      </c>
      <c r="Q480" s="145">
        <v>62.52</v>
      </c>
      <c r="R480" s="145">
        <v>71.87</v>
      </c>
      <c r="S480" s="145">
        <v>71.17</v>
      </c>
      <c r="T480" s="145">
        <v>76.709999999999994</v>
      </c>
      <c r="U480" s="145">
        <v>71.849999999999994</v>
      </c>
      <c r="V480" s="145">
        <v>71.48</v>
      </c>
      <c r="W480" s="145">
        <v>65.89</v>
      </c>
      <c r="X480" s="145">
        <v>65.72</v>
      </c>
      <c r="Y480" s="145">
        <v>62.24</v>
      </c>
      <c r="Z480" s="145">
        <v>60</v>
      </c>
      <c r="AA480" s="145">
        <v>52</v>
      </c>
      <c r="AB480" s="145">
        <v>59.06</v>
      </c>
      <c r="AC480" s="145">
        <v>65.81</v>
      </c>
      <c r="AD480" s="145">
        <v>66.66</v>
      </c>
      <c r="AE480" s="144">
        <v>23131</v>
      </c>
      <c r="AF480" s="144">
        <v>28962</v>
      </c>
      <c r="AG480" s="144">
        <v>26902</v>
      </c>
      <c r="AH480" s="144">
        <v>25545</v>
      </c>
      <c r="AI480" s="144">
        <v>26154</v>
      </c>
      <c r="AJ480" s="144">
        <v>24519</v>
      </c>
      <c r="AK480" s="144">
        <v>23655</v>
      </c>
      <c r="AL480" s="144">
        <v>25632</v>
      </c>
      <c r="AM480" s="144">
        <v>23216</v>
      </c>
      <c r="AN480" s="144">
        <v>27360</v>
      </c>
      <c r="AO480" s="144">
        <v>35308</v>
      </c>
      <c r="AP480" s="144">
        <v>43765</v>
      </c>
      <c r="AQ480" s="144">
        <v>50082</v>
      </c>
      <c r="AR480" s="144">
        <v>47131</v>
      </c>
      <c r="AS480" s="144"/>
      <c r="AT480" s="144"/>
      <c r="AU480" s="144"/>
      <c r="AV480" s="144"/>
      <c r="AW480" s="144"/>
      <c r="AX480" s="144"/>
      <c r="AY480" s="144"/>
      <c r="AZ480" s="144"/>
      <c r="BA480" s="144"/>
      <c r="BB480" s="144"/>
      <c r="BC480" s="144"/>
      <c r="BD480" s="144"/>
      <c r="BE480" s="144"/>
      <c r="BF480" s="144"/>
    </row>
    <row r="481" spans="1:58" hidden="1">
      <c r="A481" s="143" t="s">
        <v>917</v>
      </c>
      <c r="B481" s="143" t="s">
        <v>985</v>
      </c>
      <c r="C481" s="144">
        <v>120</v>
      </c>
      <c r="D481" s="144">
        <v>136</v>
      </c>
      <c r="E481" s="144">
        <v>229</v>
      </c>
      <c r="F481" s="144">
        <v>285</v>
      </c>
      <c r="G481" s="144">
        <v>332</v>
      </c>
      <c r="H481" s="144">
        <v>372</v>
      </c>
      <c r="I481" s="144">
        <v>400</v>
      </c>
      <c r="J481" s="144">
        <v>464</v>
      </c>
      <c r="K481" s="144">
        <v>502</v>
      </c>
      <c r="L481" s="144">
        <v>552</v>
      </c>
      <c r="M481" s="144">
        <v>623</v>
      </c>
      <c r="N481" s="144">
        <v>881</v>
      </c>
      <c r="O481" s="144">
        <v>778</v>
      </c>
      <c r="P481" s="144">
        <v>1003</v>
      </c>
      <c r="Q481" s="145">
        <v>47.72</v>
      </c>
      <c r="R481" s="145">
        <v>50.4</v>
      </c>
      <c r="S481" s="145">
        <v>48.35</v>
      </c>
      <c r="T481" s="145">
        <v>50.67</v>
      </c>
      <c r="U481" s="145">
        <v>51.87</v>
      </c>
      <c r="V481" s="145">
        <v>54.17</v>
      </c>
      <c r="W481" s="145">
        <v>49.61</v>
      </c>
      <c r="X481" s="145">
        <v>58.98</v>
      </c>
      <c r="Y481" s="145">
        <v>56.15</v>
      </c>
      <c r="Z481" s="145">
        <v>54.28</v>
      </c>
      <c r="AA481" s="145">
        <v>42.37</v>
      </c>
      <c r="AB481" s="145">
        <v>45.24</v>
      </c>
      <c r="AC481" s="145">
        <v>40.1</v>
      </c>
      <c r="AD481" s="145">
        <v>63.81</v>
      </c>
      <c r="AE481" s="144">
        <v>5726</v>
      </c>
      <c r="AF481" s="144">
        <v>6855</v>
      </c>
      <c r="AG481" s="144">
        <v>11073</v>
      </c>
      <c r="AH481" s="144">
        <v>14442</v>
      </c>
      <c r="AI481" s="144">
        <v>17221</v>
      </c>
      <c r="AJ481" s="144">
        <v>20152</v>
      </c>
      <c r="AK481" s="144">
        <v>19844</v>
      </c>
      <c r="AL481" s="144">
        <v>27367</v>
      </c>
      <c r="AM481" s="144">
        <v>28187</v>
      </c>
      <c r="AN481" s="144">
        <v>29962</v>
      </c>
      <c r="AO481" s="144">
        <v>26396</v>
      </c>
      <c r="AP481" s="144">
        <v>39860</v>
      </c>
      <c r="AQ481" s="144">
        <v>31197</v>
      </c>
      <c r="AR481" s="144">
        <v>64004</v>
      </c>
      <c r="AS481" s="144"/>
      <c r="AT481" s="144"/>
      <c r="AU481" s="144"/>
      <c r="AV481" s="144"/>
      <c r="AW481" s="144"/>
      <c r="AX481" s="144"/>
      <c r="AY481" s="144"/>
      <c r="AZ481" s="144"/>
      <c r="BA481" s="144"/>
      <c r="BB481" s="144"/>
      <c r="BC481" s="144"/>
      <c r="BD481" s="144"/>
      <c r="BE481" s="144"/>
      <c r="BF481" s="144"/>
    </row>
    <row r="482" spans="1:58" hidden="1">
      <c r="A482" s="143" t="s">
        <v>917</v>
      </c>
      <c r="B482" s="143" t="s">
        <v>986</v>
      </c>
      <c r="C482" s="144">
        <v>1129</v>
      </c>
      <c r="D482" s="144">
        <v>1397</v>
      </c>
      <c r="E482" s="144">
        <v>1297</v>
      </c>
      <c r="F482" s="144">
        <v>1174</v>
      </c>
      <c r="G482" s="144">
        <v>1174</v>
      </c>
      <c r="H482" s="144">
        <v>1142</v>
      </c>
      <c r="I482" s="144">
        <v>1161</v>
      </c>
      <c r="J482" s="144">
        <v>1347</v>
      </c>
      <c r="K482" s="144">
        <v>1730</v>
      </c>
      <c r="L482" s="144">
        <v>1393</v>
      </c>
      <c r="M482" s="144">
        <v>1507</v>
      </c>
      <c r="N482" s="144">
        <v>1624</v>
      </c>
      <c r="O482" s="144">
        <v>1551</v>
      </c>
      <c r="P482" s="144">
        <v>1378</v>
      </c>
      <c r="Q482" s="145">
        <v>100</v>
      </c>
      <c r="R482" s="145">
        <v>97.6</v>
      </c>
      <c r="S482" s="145">
        <v>98.6</v>
      </c>
      <c r="T482" s="145">
        <v>96.9</v>
      </c>
      <c r="U482" s="145">
        <v>100.03</v>
      </c>
      <c r="V482" s="145">
        <v>95.05</v>
      </c>
      <c r="W482" s="145">
        <v>93.22</v>
      </c>
      <c r="X482" s="145">
        <v>99.45</v>
      </c>
      <c r="Y482" s="145">
        <v>96</v>
      </c>
      <c r="Z482" s="145">
        <v>89</v>
      </c>
      <c r="AA482" s="145">
        <v>115.3</v>
      </c>
      <c r="AB482" s="145">
        <v>121.59</v>
      </c>
      <c r="AC482" s="145">
        <v>102.22</v>
      </c>
      <c r="AD482" s="145">
        <v>129.43</v>
      </c>
      <c r="AE482" s="144">
        <v>112900</v>
      </c>
      <c r="AF482" s="144">
        <v>136347</v>
      </c>
      <c r="AG482" s="144">
        <v>127884</v>
      </c>
      <c r="AH482" s="144">
        <v>113761</v>
      </c>
      <c r="AI482" s="144">
        <v>117440</v>
      </c>
      <c r="AJ482" s="144">
        <v>108542</v>
      </c>
      <c r="AK482" s="144">
        <v>108229</v>
      </c>
      <c r="AL482" s="144">
        <v>133957</v>
      </c>
      <c r="AM482" s="144">
        <v>166080</v>
      </c>
      <c r="AN482" s="144">
        <v>123977</v>
      </c>
      <c r="AO482" s="144">
        <v>173759</v>
      </c>
      <c r="AP482" s="144">
        <v>197462</v>
      </c>
      <c r="AQ482" s="144">
        <v>158548</v>
      </c>
      <c r="AR482" s="144">
        <v>178361</v>
      </c>
      <c r="AS482" s="144"/>
      <c r="AT482" s="144"/>
      <c r="AU482" s="144"/>
      <c r="AV482" s="144"/>
      <c r="AW482" s="144"/>
      <c r="AX482" s="144"/>
      <c r="AY482" s="144"/>
      <c r="AZ482" s="144"/>
      <c r="BA482" s="144"/>
      <c r="BB482" s="144"/>
      <c r="BC482" s="144"/>
      <c r="BD482" s="144"/>
      <c r="BE482" s="144"/>
      <c r="BF482" s="144"/>
    </row>
    <row r="483" spans="1:58" hidden="1">
      <c r="A483" s="143" t="s">
        <v>917</v>
      </c>
      <c r="B483" s="143" t="s">
        <v>987</v>
      </c>
      <c r="C483" s="144">
        <v>6</v>
      </c>
      <c r="D483" s="144">
        <v>12</v>
      </c>
      <c r="E483" s="144">
        <v>14</v>
      </c>
      <c r="F483" s="144">
        <v>18</v>
      </c>
      <c r="G483" s="144">
        <v>21</v>
      </c>
      <c r="H483" s="144">
        <v>25</v>
      </c>
      <c r="I483" s="144">
        <v>27</v>
      </c>
      <c r="J483" s="144">
        <v>32</v>
      </c>
      <c r="K483" s="144">
        <v>34</v>
      </c>
      <c r="L483" s="144">
        <v>39</v>
      </c>
      <c r="M483" s="144">
        <v>42</v>
      </c>
      <c r="N483" s="144">
        <v>40</v>
      </c>
      <c r="O483" s="144">
        <v>39</v>
      </c>
      <c r="P483" s="144">
        <v>41</v>
      </c>
      <c r="Q483" s="145">
        <v>255</v>
      </c>
      <c r="R483" s="145">
        <v>256.17</v>
      </c>
      <c r="S483" s="145">
        <v>255.86</v>
      </c>
      <c r="T483" s="145">
        <v>242.78</v>
      </c>
      <c r="U483" s="145">
        <v>204.29</v>
      </c>
      <c r="V483" s="145">
        <v>204.08</v>
      </c>
      <c r="W483" s="145">
        <v>190.67</v>
      </c>
      <c r="X483" s="145">
        <v>226.5</v>
      </c>
      <c r="Y483" s="145">
        <v>245.24</v>
      </c>
      <c r="Z483" s="145">
        <v>240.9</v>
      </c>
      <c r="AA483" s="145">
        <v>217</v>
      </c>
      <c r="AB483" s="145">
        <v>246.55</v>
      </c>
      <c r="AC483" s="145">
        <v>226</v>
      </c>
      <c r="AD483" s="145">
        <v>239.34</v>
      </c>
      <c r="AE483" s="144">
        <v>1530</v>
      </c>
      <c r="AF483" s="144">
        <v>3074</v>
      </c>
      <c r="AG483" s="144">
        <v>3582</v>
      </c>
      <c r="AH483" s="144">
        <v>4370</v>
      </c>
      <c r="AI483" s="144">
        <v>4290</v>
      </c>
      <c r="AJ483" s="144">
        <v>5102</v>
      </c>
      <c r="AK483" s="144">
        <v>5148</v>
      </c>
      <c r="AL483" s="144">
        <v>7248</v>
      </c>
      <c r="AM483" s="144">
        <v>8338</v>
      </c>
      <c r="AN483" s="144">
        <v>9395</v>
      </c>
      <c r="AO483" s="144">
        <v>9114</v>
      </c>
      <c r="AP483" s="144">
        <v>9862</v>
      </c>
      <c r="AQ483" s="144">
        <v>8814</v>
      </c>
      <c r="AR483" s="144">
        <v>9813</v>
      </c>
      <c r="AS483" s="144"/>
      <c r="AT483" s="144"/>
      <c r="AU483" s="144"/>
      <c r="AV483" s="144"/>
      <c r="AW483" s="144"/>
      <c r="AX483" s="144"/>
      <c r="AY483" s="144"/>
      <c r="AZ483" s="144"/>
      <c r="BA483" s="144"/>
      <c r="BB483" s="144"/>
      <c r="BC483" s="144"/>
      <c r="BD483" s="144"/>
      <c r="BE483" s="144"/>
      <c r="BF483" s="144"/>
    </row>
    <row r="484" spans="1:58" hidden="1">
      <c r="A484" s="143" t="s">
        <v>917</v>
      </c>
      <c r="B484" s="143" t="s">
        <v>988</v>
      </c>
      <c r="C484" s="144">
        <v>0</v>
      </c>
      <c r="D484" s="144">
        <v>0</v>
      </c>
      <c r="E484" s="144">
        <v>0</v>
      </c>
      <c r="F484" s="144">
        <v>0</v>
      </c>
      <c r="G484" s="144">
        <v>0</v>
      </c>
      <c r="H484" s="144">
        <v>0</v>
      </c>
      <c r="I484" s="144">
        <v>0</v>
      </c>
      <c r="J484" s="144">
        <v>0</v>
      </c>
      <c r="K484" s="144">
        <v>0</v>
      </c>
      <c r="L484" s="144">
        <v>0</v>
      </c>
      <c r="M484" s="144">
        <v>0</v>
      </c>
      <c r="N484" s="144">
        <v>0</v>
      </c>
      <c r="O484" s="144">
        <v>0</v>
      </c>
      <c r="P484" s="144">
        <v>0</v>
      </c>
      <c r="Q484" s="145"/>
      <c r="R484" s="145"/>
      <c r="S484" s="145"/>
      <c r="T484" s="145"/>
      <c r="U484" s="145"/>
      <c r="V484" s="145"/>
      <c r="W484" s="145"/>
      <c r="X484" s="145"/>
      <c r="Y484" s="145"/>
      <c r="Z484" s="145"/>
      <c r="AA484" s="145"/>
      <c r="AB484" s="145"/>
      <c r="AC484" s="145"/>
      <c r="AD484" s="145"/>
      <c r="AE484" s="144">
        <v>629869</v>
      </c>
      <c r="AF484" s="144">
        <v>601765</v>
      </c>
      <c r="AG484" s="144">
        <v>616861</v>
      </c>
      <c r="AH484" s="144">
        <v>545395</v>
      </c>
      <c r="AI484" s="144">
        <v>565108</v>
      </c>
      <c r="AJ484" s="144">
        <v>516453</v>
      </c>
      <c r="AK484" s="144">
        <v>504605</v>
      </c>
      <c r="AL484" s="144">
        <v>466948</v>
      </c>
      <c r="AM484" s="144">
        <v>435765</v>
      </c>
      <c r="AN484" s="144">
        <v>409493</v>
      </c>
      <c r="AO484" s="144">
        <v>405180</v>
      </c>
      <c r="AP484" s="144">
        <v>384915</v>
      </c>
      <c r="AQ484" s="144">
        <v>292275</v>
      </c>
      <c r="AR484" s="144">
        <v>266744</v>
      </c>
      <c r="AS484" s="144"/>
      <c r="AT484" s="144"/>
      <c r="AU484" s="144"/>
      <c r="AV484" s="144"/>
      <c r="AW484" s="144"/>
      <c r="AX484" s="144"/>
      <c r="AY484" s="144"/>
      <c r="AZ484" s="144"/>
      <c r="BA484" s="144"/>
      <c r="BB484" s="144"/>
      <c r="BC484" s="144"/>
      <c r="BD484" s="144"/>
      <c r="BE484" s="144"/>
      <c r="BF484" s="144"/>
    </row>
    <row r="485" spans="1:58" hidden="1">
      <c r="A485" s="143" t="s">
        <v>917</v>
      </c>
      <c r="B485" s="143" t="s">
        <v>989</v>
      </c>
      <c r="C485" s="144">
        <v>0</v>
      </c>
      <c r="D485" s="144">
        <v>0</v>
      </c>
      <c r="E485" s="144">
        <v>0</v>
      </c>
      <c r="F485" s="144">
        <v>0</v>
      </c>
      <c r="G485" s="144">
        <v>0</v>
      </c>
      <c r="H485" s="144">
        <v>0</v>
      </c>
      <c r="I485" s="144">
        <v>0</v>
      </c>
      <c r="J485" s="144">
        <v>0</v>
      </c>
      <c r="K485" s="144">
        <v>0</v>
      </c>
      <c r="L485" s="144">
        <v>0</v>
      </c>
      <c r="M485" s="144">
        <v>0</v>
      </c>
      <c r="N485" s="144">
        <v>0</v>
      </c>
      <c r="O485" s="144">
        <v>0</v>
      </c>
      <c r="P485" s="144">
        <v>0</v>
      </c>
      <c r="Q485" s="145"/>
      <c r="R485" s="145"/>
      <c r="S485" s="145"/>
      <c r="T485" s="145"/>
      <c r="U485" s="145"/>
      <c r="V485" s="145"/>
      <c r="W485" s="145"/>
      <c r="X485" s="145"/>
      <c r="Y485" s="145"/>
      <c r="Z485" s="145"/>
      <c r="AA485" s="145"/>
      <c r="AB485" s="145"/>
      <c r="AC485" s="145"/>
      <c r="AD485" s="145"/>
      <c r="AE485" s="144">
        <v>0</v>
      </c>
      <c r="AF485" s="144">
        <v>0</v>
      </c>
      <c r="AG485" s="144">
        <v>0</v>
      </c>
      <c r="AH485" s="144">
        <v>0</v>
      </c>
      <c r="AI485" s="144">
        <v>0</v>
      </c>
      <c r="AJ485" s="144">
        <v>0</v>
      </c>
      <c r="AK485" s="144">
        <v>0</v>
      </c>
      <c r="AL485" s="144">
        <v>0</v>
      </c>
      <c r="AM485" s="144">
        <v>0</v>
      </c>
      <c r="AN485" s="144">
        <v>0</v>
      </c>
      <c r="AO485" s="144">
        <v>1</v>
      </c>
      <c r="AP485" s="144">
        <v>1</v>
      </c>
      <c r="AQ485" s="144">
        <v>1</v>
      </c>
      <c r="AR485" s="144">
        <v>1</v>
      </c>
      <c r="AS485" s="144"/>
      <c r="AT485" s="144"/>
      <c r="AU485" s="144"/>
      <c r="AV485" s="144"/>
      <c r="AW485" s="144"/>
      <c r="AX485" s="144"/>
      <c r="AY485" s="144"/>
      <c r="AZ485" s="144"/>
      <c r="BA485" s="144"/>
      <c r="BB485" s="144"/>
      <c r="BC485" s="144"/>
      <c r="BD485" s="144"/>
      <c r="BE485" s="144"/>
      <c r="BF485" s="144"/>
    </row>
    <row r="486" spans="1:58" hidden="1">
      <c r="A486" s="143" t="s">
        <v>917</v>
      </c>
      <c r="B486" s="143" t="s">
        <v>990</v>
      </c>
      <c r="C486" s="144">
        <v>0</v>
      </c>
      <c r="D486" s="144">
        <v>0</v>
      </c>
      <c r="E486" s="144">
        <v>0</v>
      </c>
      <c r="F486" s="144">
        <v>0</v>
      </c>
      <c r="G486" s="144">
        <v>0</v>
      </c>
      <c r="H486" s="144">
        <v>0</v>
      </c>
      <c r="I486" s="144">
        <v>0</v>
      </c>
      <c r="J486" s="144">
        <v>0</v>
      </c>
      <c r="K486" s="144">
        <v>0</v>
      </c>
      <c r="L486" s="144">
        <v>0</v>
      </c>
      <c r="M486" s="144">
        <v>1627</v>
      </c>
      <c r="N486" s="144">
        <v>1426</v>
      </c>
      <c r="O486" s="144">
        <v>1415</v>
      </c>
      <c r="P486" s="144">
        <v>1415</v>
      </c>
      <c r="Q486" s="145"/>
      <c r="R486" s="145"/>
      <c r="S486" s="145"/>
      <c r="T486" s="145"/>
      <c r="U486" s="145"/>
      <c r="V486" s="145"/>
      <c r="W486" s="145"/>
      <c r="X486" s="145"/>
      <c r="Y486" s="145"/>
      <c r="Z486" s="145"/>
      <c r="AA486" s="145">
        <v>0</v>
      </c>
      <c r="AB486" s="145">
        <v>0</v>
      </c>
      <c r="AC486" s="145">
        <v>0</v>
      </c>
      <c r="AD486" s="145">
        <v>0</v>
      </c>
      <c r="AE486" s="144">
        <v>0</v>
      </c>
      <c r="AF486" s="144">
        <v>0</v>
      </c>
      <c r="AG486" s="144">
        <v>0</v>
      </c>
      <c r="AH486" s="144">
        <v>0</v>
      </c>
      <c r="AI486" s="144">
        <v>0</v>
      </c>
      <c r="AJ486" s="144">
        <v>0</v>
      </c>
      <c r="AK486" s="144">
        <v>0</v>
      </c>
      <c r="AL486" s="144">
        <v>0</v>
      </c>
      <c r="AM486" s="144">
        <v>0</v>
      </c>
      <c r="AN486" s="144">
        <v>0</v>
      </c>
      <c r="AO486" s="144">
        <v>0</v>
      </c>
      <c r="AP486" s="144">
        <v>0</v>
      </c>
      <c r="AQ486" s="144">
        <v>0</v>
      </c>
      <c r="AR486" s="144">
        <v>0</v>
      </c>
      <c r="AS486" s="144"/>
      <c r="AT486" s="144"/>
      <c r="AU486" s="144"/>
      <c r="AV486" s="144"/>
      <c r="AW486" s="144"/>
      <c r="AX486" s="144"/>
      <c r="AY486" s="144"/>
      <c r="AZ486" s="144"/>
      <c r="BA486" s="144"/>
      <c r="BB486" s="144"/>
      <c r="BC486" s="144"/>
      <c r="BD486" s="144"/>
      <c r="BE486" s="144"/>
      <c r="BF486" s="144"/>
    </row>
    <row r="487" spans="1:58" hidden="1">
      <c r="A487" s="143" t="s">
        <v>918</v>
      </c>
      <c r="B487" s="143" t="s">
        <v>931</v>
      </c>
      <c r="C487" s="144">
        <v>7626</v>
      </c>
      <c r="D487" s="144">
        <v>6958</v>
      </c>
      <c r="E487" s="144">
        <v>6909</v>
      </c>
      <c r="F487" s="144">
        <v>6562</v>
      </c>
      <c r="G487" s="144">
        <v>6914</v>
      </c>
      <c r="H487" s="144">
        <v>6900</v>
      </c>
      <c r="I487" s="144">
        <v>6586</v>
      </c>
      <c r="J487" s="144">
        <v>5382</v>
      </c>
      <c r="K487" s="144">
        <v>4900</v>
      </c>
      <c r="L487" s="144">
        <v>4591</v>
      </c>
      <c r="M487" s="144">
        <v>3747</v>
      </c>
      <c r="N487" s="144">
        <v>3497</v>
      </c>
      <c r="O487" s="144">
        <v>3334</v>
      </c>
      <c r="P487" s="144">
        <v>3018</v>
      </c>
      <c r="Q487" s="145">
        <v>54.61</v>
      </c>
      <c r="R487" s="145">
        <v>60.67</v>
      </c>
      <c r="S487" s="145">
        <v>56.59</v>
      </c>
      <c r="T487" s="145">
        <v>46.2</v>
      </c>
      <c r="U487" s="145">
        <v>44.3</v>
      </c>
      <c r="V487" s="145">
        <v>52.18</v>
      </c>
      <c r="W487" s="145">
        <v>44.72</v>
      </c>
      <c r="X487" s="145">
        <v>69.72</v>
      </c>
      <c r="Y487" s="145">
        <v>44.34</v>
      </c>
      <c r="Z487" s="145">
        <v>63.64</v>
      </c>
      <c r="AA487" s="145">
        <v>48.33</v>
      </c>
      <c r="AB487" s="145">
        <v>54.65</v>
      </c>
      <c r="AC487" s="145">
        <v>39.26</v>
      </c>
      <c r="AD487" s="145">
        <v>54.94</v>
      </c>
      <c r="AE487" s="144">
        <v>416480</v>
      </c>
      <c r="AF487" s="144">
        <v>422151</v>
      </c>
      <c r="AG487" s="144">
        <v>390993</v>
      </c>
      <c r="AH487" s="144">
        <v>303185</v>
      </c>
      <c r="AI487" s="144">
        <v>306308</v>
      </c>
      <c r="AJ487" s="144">
        <v>360073</v>
      </c>
      <c r="AK487" s="144">
        <v>294536</v>
      </c>
      <c r="AL487" s="144">
        <v>375255</v>
      </c>
      <c r="AM487" s="144">
        <v>217281</v>
      </c>
      <c r="AN487" s="144">
        <v>292170</v>
      </c>
      <c r="AO487" s="144">
        <v>181111</v>
      </c>
      <c r="AP487" s="144">
        <v>191102</v>
      </c>
      <c r="AQ487" s="144">
        <v>130905</v>
      </c>
      <c r="AR487" s="144">
        <v>165803</v>
      </c>
      <c r="AS487" s="144"/>
      <c r="AT487" s="144"/>
      <c r="AU487" s="144"/>
      <c r="AV487" s="144"/>
      <c r="AW487" s="144"/>
      <c r="AX487" s="144"/>
      <c r="AY487" s="144"/>
      <c r="AZ487" s="144"/>
      <c r="BA487" s="144"/>
      <c r="BB487" s="144"/>
      <c r="BC487" s="144"/>
      <c r="BD487" s="144"/>
      <c r="BE487" s="144"/>
      <c r="BF487" s="144"/>
    </row>
    <row r="488" spans="1:58" hidden="1">
      <c r="A488" s="143" t="s">
        <v>918</v>
      </c>
      <c r="B488" s="143" t="s">
        <v>932</v>
      </c>
      <c r="C488" s="144">
        <v>5</v>
      </c>
      <c r="D488" s="144">
        <v>7</v>
      </c>
      <c r="E488" s="144">
        <v>10</v>
      </c>
      <c r="F488" s="144">
        <v>11</v>
      </c>
      <c r="G488" s="144">
        <v>14</v>
      </c>
      <c r="H488" s="144">
        <v>16</v>
      </c>
      <c r="I488" s="144">
        <v>18</v>
      </c>
      <c r="J488" s="144">
        <v>21</v>
      </c>
      <c r="K488" s="144">
        <v>22</v>
      </c>
      <c r="L488" s="144">
        <v>25</v>
      </c>
      <c r="M488" s="144">
        <v>27</v>
      </c>
      <c r="N488" s="144">
        <v>28</v>
      </c>
      <c r="O488" s="144">
        <v>28</v>
      </c>
      <c r="P488" s="144">
        <v>28</v>
      </c>
      <c r="Q488" s="145">
        <v>85.8</v>
      </c>
      <c r="R488" s="145">
        <v>82.14</v>
      </c>
      <c r="S488" s="145">
        <v>71.2</v>
      </c>
      <c r="T488" s="145">
        <v>62.09</v>
      </c>
      <c r="U488" s="145">
        <v>68.709999999999994</v>
      </c>
      <c r="V488" s="145">
        <v>67.44</v>
      </c>
      <c r="W488" s="145">
        <v>62.5</v>
      </c>
      <c r="X488" s="145">
        <v>72.33</v>
      </c>
      <c r="Y488" s="145">
        <v>68</v>
      </c>
      <c r="Z488" s="145">
        <v>63.84</v>
      </c>
      <c r="AA488" s="145">
        <v>74.959999999999994</v>
      </c>
      <c r="AB488" s="145">
        <v>69.75</v>
      </c>
      <c r="AC488" s="145">
        <v>69.64</v>
      </c>
      <c r="AD488" s="145">
        <v>73.790000000000006</v>
      </c>
      <c r="AE488" s="144">
        <v>429</v>
      </c>
      <c r="AF488" s="144">
        <v>575</v>
      </c>
      <c r="AG488" s="144">
        <v>712</v>
      </c>
      <c r="AH488" s="144">
        <v>683</v>
      </c>
      <c r="AI488" s="144">
        <v>962</v>
      </c>
      <c r="AJ488" s="144">
        <v>1079</v>
      </c>
      <c r="AK488" s="144">
        <v>1125</v>
      </c>
      <c r="AL488" s="144">
        <v>1519</v>
      </c>
      <c r="AM488" s="144">
        <v>1496</v>
      </c>
      <c r="AN488" s="144">
        <v>1596</v>
      </c>
      <c r="AO488" s="144">
        <v>2024</v>
      </c>
      <c r="AP488" s="144">
        <v>1953</v>
      </c>
      <c r="AQ488" s="144">
        <v>1950</v>
      </c>
      <c r="AR488" s="144">
        <v>2066</v>
      </c>
      <c r="AS488" s="144"/>
      <c r="AT488" s="144"/>
      <c r="AU488" s="144"/>
      <c r="AV488" s="144"/>
      <c r="AW488" s="144"/>
      <c r="AX488" s="144"/>
      <c r="AY488" s="144"/>
      <c r="AZ488" s="144"/>
      <c r="BA488" s="144"/>
      <c r="BB488" s="144"/>
      <c r="BC488" s="144"/>
      <c r="BD488" s="144"/>
      <c r="BE488" s="144"/>
      <c r="BF488" s="144"/>
    </row>
    <row r="489" spans="1:58" hidden="1">
      <c r="A489" s="143" t="s">
        <v>918</v>
      </c>
      <c r="B489" s="143" t="s">
        <v>933</v>
      </c>
      <c r="C489" s="144">
        <v>49</v>
      </c>
      <c r="D489" s="144">
        <v>51</v>
      </c>
      <c r="E489" s="144">
        <v>51</v>
      </c>
      <c r="F489" s="144">
        <v>53</v>
      </c>
      <c r="G489" s="144">
        <v>55</v>
      </c>
      <c r="H489" s="144">
        <v>57</v>
      </c>
      <c r="I489" s="144">
        <v>57</v>
      </c>
      <c r="J489" s="144">
        <v>59</v>
      </c>
      <c r="K489" s="144">
        <v>61</v>
      </c>
      <c r="L489" s="144">
        <v>61</v>
      </c>
      <c r="M489" s="144">
        <v>63</v>
      </c>
      <c r="N489" s="144">
        <v>63</v>
      </c>
      <c r="O489" s="144">
        <v>63</v>
      </c>
      <c r="P489" s="144">
        <v>60</v>
      </c>
      <c r="Q489" s="145">
        <v>408.78</v>
      </c>
      <c r="R489" s="145">
        <v>407.06</v>
      </c>
      <c r="S489" s="145">
        <v>408.41</v>
      </c>
      <c r="T489" s="145">
        <v>392.62</v>
      </c>
      <c r="U489" s="145">
        <v>391.62</v>
      </c>
      <c r="V489" s="145">
        <v>390.68</v>
      </c>
      <c r="W489" s="145">
        <v>391.89</v>
      </c>
      <c r="X489" s="145">
        <v>378.27</v>
      </c>
      <c r="Y489" s="145">
        <v>377.84</v>
      </c>
      <c r="Z489" s="145">
        <v>378.97</v>
      </c>
      <c r="AA489" s="145">
        <v>366.38</v>
      </c>
      <c r="AB489" s="145">
        <v>366.38</v>
      </c>
      <c r="AC489" s="145">
        <v>384.75</v>
      </c>
      <c r="AD489" s="145">
        <v>358.33</v>
      </c>
      <c r="AE489" s="144">
        <v>20030</v>
      </c>
      <c r="AF489" s="144">
        <v>20760</v>
      </c>
      <c r="AG489" s="144">
        <v>20829</v>
      </c>
      <c r="AH489" s="144">
        <v>20809</v>
      </c>
      <c r="AI489" s="144">
        <v>21539</v>
      </c>
      <c r="AJ489" s="144">
        <v>22269</v>
      </c>
      <c r="AK489" s="144">
        <v>22338</v>
      </c>
      <c r="AL489" s="144">
        <v>22318</v>
      </c>
      <c r="AM489" s="144">
        <v>23048</v>
      </c>
      <c r="AN489" s="144">
        <v>23117</v>
      </c>
      <c r="AO489" s="144">
        <v>23082</v>
      </c>
      <c r="AP489" s="144">
        <v>23082</v>
      </c>
      <c r="AQ489" s="144">
        <v>24239</v>
      </c>
      <c r="AR489" s="144">
        <v>21500</v>
      </c>
      <c r="AS489" s="144"/>
      <c r="AT489" s="144"/>
      <c r="AU489" s="144"/>
      <c r="AV489" s="144"/>
      <c r="AW489" s="144"/>
      <c r="AX489" s="144"/>
      <c r="AY489" s="144"/>
      <c r="AZ489" s="144"/>
      <c r="BA489" s="144"/>
      <c r="BB489" s="144"/>
      <c r="BC489" s="144"/>
      <c r="BD489" s="144"/>
      <c r="BE489" s="144"/>
      <c r="BF489" s="144"/>
    </row>
    <row r="490" spans="1:58" hidden="1">
      <c r="A490" s="143" t="s">
        <v>918</v>
      </c>
      <c r="B490" s="143" t="s">
        <v>934</v>
      </c>
      <c r="C490" s="144">
        <v>17221</v>
      </c>
      <c r="D490" s="144">
        <v>16352</v>
      </c>
      <c r="E490" s="144">
        <v>16305</v>
      </c>
      <c r="F490" s="144">
        <v>14518</v>
      </c>
      <c r="G490" s="144">
        <v>14599</v>
      </c>
      <c r="H490" s="144">
        <v>14056</v>
      </c>
      <c r="I490" s="144">
        <v>13619</v>
      </c>
      <c r="J490" s="144">
        <v>13533</v>
      </c>
      <c r="K490" s="144">
        <v>13488</v>
      </c>
      <c r="L490" s="144">
        <v>12338</v>
      </c>
      <c r="M490" s="144">
        <v>12260</v>
      </c>
      <c r="N490" s="144">
        <v>11579</v>
      </c>
      <c r="O490" s="144">
        <v>11503</v>
      </c>
      <c r="P490" s="144">
        <v>11263</v>
      </c>
      <c r="Q490" s="145">
        <v>164.03</v>
      </c>
      <c r="R490" s="145">
        <v>180.49</v>
      </c>
      <c r="S490" s="145">
        <v>170.23</v>
      </c>
      <c r="T490" s="145">
        <v>193.86</v>
      </c>
      <c r="U490" s="145">
        <v>168.33</v>
      </c>
      <c r="V490" s="145">
        <v>167.08</v>
      </c>
      <c r="W490" s="145">
        <v>170.51</v>
      </c>
      <c r="X490" s="145">
        <v>159.56</v>
      </c>
      <c r="Y490" s="145">
        <v>157.33000000000001</v>
      </c>
      <c r="Z490" s="145">
        <v>147.21</v>
      </c>
      <c r="AA490" s="145">
        <v>149.19999999999999</v>
      </c>
      <c r="AB490" s="145">
        <v>166.16</v>
      </c>
      <c r="AC490" s="145">
        <v>160.27000000000001</v>
      </c>
      <c r="AD490" s="145">
        <v>138.71</v>
      </c>
      <c r="AE490" s="144">
        <v>2824800</v>
      </c>
      <c r="AF490" s="144">
        <v>2951393</v>
      </c>
      <c r="AG490" s="144">
        <v>2775568</v>
      </c>
      <c r="AH490" s="144">
        <v>2814443</v>
      </c>
      <c r="AI490" s="144">
        <v>2457466</v>
      </c>
      <c r="AJ490" s="144">
        <v>2348416</v>
      </c>
      <c r="AK490" s="144">
        <v>2322173</v>
      </c>
      <c r="AL490" s="144">
        <v>2159358</v>
      </c>
      <c r="AM490" s="144">
        <v>2122076</v>
      </c>
      <c r="AN490" s="144">
        <v>1816266</v>
      </c>
      <c r="AO490" s="144">
        <v>1829207</v>
      </c>
      <c r="AP490" s="144">
        <v>1923947</v>
      </c>
      <c r="AQ490" s="144">
        <v>1843599</v>
      </c>
      <c r="AR490" s="144">
        <v>1562347</v>
      </c>
      <c r="AS490" s="144"/>
      <c r="AT490" s="144"/>
      <c r="AU490" s="144"/>
      <c r="AV490" s="144"/>
      <c r="AW490" s="144"/>
      <c r="AX490" s="144"/>
      <c r="AY490" s="144"/>
      <c r="AZ490" s="144"/>
      <c r="BA490" s="144"/>
      <c r="BB490" s="144"/>
      <c r="BC490" s="144"/>
      <c r="BD490" s="144"/>
      <c r="BE490" s="144"/>
      <c r="BF490" s="144"/>
    </row>
    <row r="491" spans="1:58" hidden="1">
      <c r="A491" s="143" t="s">
        <v>918</v>
      </c>
      <c r="B491" s="143" t="s">
        <v>935</v>
      </c>
      <c r="C491" s="144">
        <v>2170</v>
      </c>
      <c r="D491" s="144">
        <v>2182</v>
      </c>
      <c r="E491" s="144">
        <v>1844</v>
      </c>
      <c r="F491" s="144">
        <v>1974</v>
      </c>
      <c r="G491" s="144">
        <v>1894</v>
      </c>
      <c r="H491" s="144">
        <v>1943</v>
      </c>
      <c r="I491" s="144">
        <v>1765</v>
      </c>
      <c r="J491" s="144">
        <v>2010</v>
      </c>
      <c r="K491" s="144">
        <v>2103</v>
      </c>
      <c r="L491" s="144">
        <v>2142</v>
      </c>
      <c r="M491" s="144">
        <v>2292</v>
      </c>
      <c r="N491" s="144">
        <v>1815</v>
      </c>
      <c r="O491" s="144">
        <v>1897</v>
      </c>
      <c r="P491" s="144">
        <v>1796</v>
      </c>
      <c r="Q491" s="145">
        <v>79.31</v>
      </c>
      <c r="R491" s="145">
        <v>79.25</v>
      </c>
      <c r="S491" s="145">
        <v>96.37</v>
      </c>
      <c r="T491" s="145">
        <v>100.38</v>
      </c>
      <c r="U491" s="145">
        <v>91.38</v>
      </c>
      <c r="V491" s="145">
        <v>86.88</v>
      </c>
      <c r="W491" s="145">
        <v>118.72</v>
      </c>
      <c r="X491" s="145">
        <v>105.8</v>
      </c>
      <c r="Y491" s="145">
        <v>95.07</v>
      </c>
      <c r="Z491" s="145">
        <v>90.03</v>
      </c>
      <c r="AA491" s="145">
        <v>87.87</v>
      </c>
      <c r="AB491" s="145">
        <v>107.98</v>
      </c>
      <c r="AC491" s="145">
        <v>96.29</v>
      </c>
      <c r="AD491" s="145">
        <v>83.99</v>
      </c>
      <c r="AE491" s="144">
        <v>172110</v>
      </c>
      <c r="AF491" s="144">
        <v>172920</v>
      </c>
      <c r="AG491" s="144">
        <v>177700</v>
      </c>
      <c r="AH491" s="144">
        <v>198148</v>
      </c>
      <c r="AI491" s="144">
        <v>173074</v>
      </c>
      <c r="AJ491" s="144">
        <v>168805</v>
      </c>
      <c r="AK491" s="144">
        <v>209536</v>
      </c>
      <c r="AL491" s="144">
        <v>212649</v>
      </c>
      <c r="AM491" s="144">
        <v>199924</v>
      </c>
      <c r="AN491" s="144">
        <v>192836</v>
      </c>
      <c r="AO491" s="144">
        <v>201399</v>
      </c>
      <c r="AP491" s="144">
        <v>195988</v>
      </c>
      <c r="AQ491" s="144">
        <v>182660</v>
      </c>
      <c r="AR491" s="144">
        <v>150846</v>
      </c>
      <c r="AS491" s="144"/>
      <c r="AT491" s="144"/>
      <c r="AU491" s="144"/>
      <c r="AV491" s="144"/>
      <c r="AW491" s="144"/>
      <c r="AX491" s="144"/>
      <c r="AY491" s="144"/>
      <c r="AZ491" s="144"/>
      <c r="BA491" s="144"/>
      <c r="BB491" s="144"/>
      <c r="BC491" s="144"/>
      <c r="BD491" s="144"/>
      <c r="BE491" s="144"/>
      <c r="BF491" s="144"/>
    </row>
    <row r="492" spans="1:58" hidden="1">
      <c r="A492" s="143" t="s">
        <v>918</v>
      </c>
      <c r="B492" s="143" t="s">
        <v>936</v>
      </c>
      <c r="C492" s="144">
        <v>26</v>
      </c>
      <c r="D492" s="144">
        <v>27</v>
      </c>
      <c r="E492" s="144">
        <v>29</v>
      </c>
      <c r="F492" s="144">
        <v>30</v>
      </c>
      <c r="G492" s="144">
        <v>31</v>
      </c>
      <c r="H492" s="144">
        <v>33</v>
      </c>
      <c r="I492" s="144">
        <v>33</v>
      </c>
      <c r="J492" s="144">
        <v>38</v>
      </c>
      <c r="K492" s="144">
        <v>38</v>
      </c>
      <c r="L492" s="144">
        <v>39</v>
      </c>
      <c r="M492" s="144">
        <v>39</v>
      </c>
      <c r="N492" s="144">
        <v>33</v>
      </c>
      <c r="O492" s="144">
        <v>33</v>
      </c>
      <c r="P492" s="144">
        <v>38</v>
      </c>
      <c r="Q492" s="145">
        <v>108.65</v>
      </c>
      <c r="R492" s="145">
        <v>108.89</v>
      </c>
      <c r="S492" s="145">
        <v>107.83</v>
      </c>
      <c r="T492" s="145">
        <v>107.8</v>
      </c>
      <c r="U492" s="145">
        <v>107.35</v>
      </c>
      <c r="V492" s="145">
        <v>108.15</v>
      </c>
      <c r="W492" s="145">
        <v>108.12</v>
      </c>
      <c r="X492" s="145">
        <v>106.92</v>
      </c>
      <c r="Y492" s="145">
        <v>107.58</v>
      </c>
      <c r="Z492" s="145">
        <v>114.92</v>
      </c>
      <c r="AA492" s="145">
        <v>108.62</v>
      </c>
      <c r="AB492" s="145">
        <v>107.33</v>
      </c>
      <c r="AC492" s="145">
        <v>107.33</v>
      </c>
      <c r="AD492" s="145">
        <v>109.74</v>
      </c>
      <c r="AE492" s="144">
        <v>2825</v>
      </c>
      <c r="AF492" s="144">
        <v>2940</v>
      </c>
      <c r="AG492" s="144">
        <v>3127</v>
      </c>
      <c r="AH492" s="144">
        <v>3234</v>
      </c>
      <c r="AI492" s="144">
        <v>3328</v>
      </c>
      <c r="AJ492" s="144">
        <v>3569</v>
      </c>
      <c r="AK492" s="144">
        <v>3568</v>
      </c>
      <c r="AL492" s="144">
        <v>4063</v>
      </c>
      <c r="AM492" s="144">
        <v>4088</v>
      </c>
      <c r="AN492" s="144">
        <v>4482</v>
      </c>
      <c r="AO492" s="144">
        <v>4236</v>
      </c>
      <c r="AP492" s="144">
        <v>3542</v>
      </c>
      <c r="AQ492" s="144">
        <v>3542</v>
      </c>
      <c r="AR492" s="144">
        <v>4170</v>
      </c>
      <c r="AS492" s="144"/>
      <c r="AT492" s="144"/>
      <c r="AU492" s="144"/>
      <c r="AV492" s="144"/>
      <c r="AW492" s="144"/>
      <c r="AX492" s="144"/>
      <c r="AY492" s="144"/>
      <c r="AZ492" s="144"/>
      <c r="BA492" s="144"/>
      <c r="BB492" s="144"/>
      <c r="BC492" s="144"/>
      <c r="BD492" s="144"/>
      <c r="BE492" s="144"/>
      <c r="BF492" s="144"/>
    </row>
    <row r="493" spans="1:58" hidden="1">
      <c r="A493" s="143" t="s">
        <v>918</v>
      </c>
      <c r="B493" s="143" t="s">
        <v>937</v>
      </c>
      <c r="C493" s="144">
        <v>0</v>
      </c>
      <c r="D493" s="144">
        <v>0</v>
      </c>
      <c r="E493" s="144">
        <v>0</v>
      </c>
      <c r="F493" s="144">
        <v>0</v>
      </c>
      <c r="G493" s="144">
        <v>0</v>
      </c>
      <c r="H493" s="144">
        <v>0</v>
      </c>
      <c r="I493" s="144">
        <v>0</v>
      </c>
      <c r="J493" s="144">
        <v>0</v>
      </c>
      <c r="K493" s="144">
        <v>0</v>
      </c>
      <c r="L493" s="144">
        <v>0</v>
      </c>
      <c r="M493" s="144">
        <v>6</v>
      </c>
      <c r="N493" s="144">
        <v>6</v>
      </c>
      <c r="O493" s="144">
        <v>6</v>
      </c>
      <c r="P493" s="144">
        <v>6</v>
      </c>
      <c r="Q493" s="145"/>
      <c r="R493" s="145"/>
      <c r="S493" s="145"/>
      <c r="T493" s="145"/>
      <c r="U493" s="145"/>
      <c r="V493" s="145"/>
      <c r="W493" s="145"/>
      <c r="X493" s="145"/>
      <c r="Y493" s="145"/>
      <c r="Z493" s="145"/>
      <c r="AA493" s="145">
        <v>754</v>
      </c>
      <c r="AB493" s="145">
        <v>817.67</v>
      </c>
      <c r="AC493" s="145">
        <v>617</v>
      </c>
      <c r="AD493" s="145">
        <v>670.67</v>
      </c>
      <c r="AE493" s="144">
        <v>0</v>
      </c>
      <c r="AF493" s="144">
        <v>0</v>
      </c>
      <c r="AG493" s="144">
        <v>0</v>
      </c>
      <c r="AH493" s="144">
        <v>0</v>
      </c>
      <c r="AI493" s="144">
        <v>0</v>
      </c>
      <c r="AJ493" s="144">
        <v>0</v>
      </c>
      <c r="AK493" s="144">
        <v>0</v>
      </c>
      <c r="AL493" s="144">
        <v>0</v>
      </c>
      <c r="AM493" s="144">
        <v>0</v>
      </c>
      <c r="AN493" s="144">
        <v>0</v>
      </c>
      <c r="AO493" s="144">
        <v>4524</v>
      </c>
      <c r="AP493" s="144">
        <v>4906</v>
      </c>
      <c r="AQ493" s="144">
        <v>3702</v>
      </c>
      <c r="AR493" s="144">
        <v>4024</v>
      </c>
      <c r="AS493" s="144"/>
      <c r="AT493" s="144"/>
      <c r="AU493" s="144"/>
      <c r="AV493" s="144"/>
      <c r="AW493" s="144"/>
      <c r="AX493" s="144"/>
      <c r="AY493" s="144"/>
      <c r="AZ493" s="144"/>
      <c r="BA493" s="144"/>
      <c r="BB493" s="144"/>
      <c r="BC493" s="144"/>
      <c r="BD493" s="144"/>
      <c r="BE493" s="144"/>
      <c r="BF493" s="144"/>
    </row>
    <row r="494" spans="1:58" hidden="1">
      <c r="A494" s="143" t="s">
        <v>918</v>
      </c>
      <c r="B494" s="143" t="s">
        <v>938</v>
      </c>
      <c r="C494" s="144">
        <v>1590</v>
      </c>
      <c r="D494" s="144">
        <v>1601</v>
      </c>
      <c r="E494" s="144">
        <v>1611</v>
      </c>
      <c r="F494" s="144">
        <v>1606</v>
      </c>
      <c r="G494" s="144">
        <v>1549</v>
      </c>
      <c r="H494" s="144">
        <v>1541</v>
      </c>
      <c r="I494" s="144">
        <v>1551</v>
      </c>
      <c r="J494" s="144">
        <v>1593</v>
      </c>
      <c r="K494" s="144">
        <v>1607</v>
      </c>
      <c r="L494" s="144">
        <v>1620</v>
      </c>
      <c r="M494" s="144">
        <v>1524</v>
      </c>
      <c r="N494" s="144">
        <v>1542</v>
      </c>
      <c r="O494" s="144">
        <v>1460</v>
      </c>
      <c r="P494" s="144">
        <v>1435</v>
      </c>
      <c r="Q494" s="145">
        <v>117.31</v>
      </c>
      <c r="R494" s="145">
        <v>117.68</v>
      </c>
      <c r="S494" s="145">
        <v>118.04</v>
      </c>
      <c r="T494" s="145">
        <v>110.83</v>
      </c>
      <c r="U494" s="145">
        <v>114.58</v>
      </c>
      <c r="V494" s="145">
        <v>111.27</v>
      </c>
      <c r="W494" s="145">
        <v>111.59</v>
      </c>
      <c r="X494" s="145">
        <v>109.41</v>
      </c>
      <c r="Y494" s="145">
        <v>103.74</v>
      </c>
      <c r="Z494" s="145">
        <v>92.35</v>
      </c>
      <c r="AA494" s="145">
        <v>87.86</v>
      </c>
      <c r="AB494" s="145">
        <v>93.08</v>
      </c>
      <c r="AC494" s="145">
        <v>88.26</v>
      </c>
      <c r="AD494" s="145">
        <v>87.96</v>
      </c>
      <c r="AE494" s="144">
        <v>186530</v>
      </c>
      <c r="AF494" s="144">
        <v>188410</v>
      </c>
      <c r="AG494" s="144">
        <v>190159</v>
      </c>
      <c r="AH494" s="144">
        <v>178000</v>
      </c>
      <c r="AI494" s="144">
        <v>177487</v>
      </c>
      <c r="AJ494" s="144">
        <v>171460</v>
      </c>
      <c r="AK494" s="144">
        <v>173083</v>
      </c>
      <c r="AL494" s="144">
        <v>174293</v>
      </c>
      <c r="AM494" s="144">
        <v>166703</v>
      </c>
      <c r="AN494" s="144">
        <v>149609</v>
      </c>
      <c r="AO494" s="144">
        <v>133897</v>
      </c>
      <c r="AP494" s="144">
        <v>143537</v>
      </c>
      <c r="AQ494" s="144">
        <v>128862</v>
      </c>
      <c r="AR494" s="144">
        <v>126222</v>
      </c>
      <c r="AS494" s="144"/>
      <c r="AT494" s="144"/>
      <c r="AU494" s="144"/>
      <c r="AV494" s="144"/>
      <c r="AW494" s="144"/>
      <c r="AX494" s="144"/>
      <c r="AY494" s="144"/>
      <c r="AZ494" s="144"/>
      <c r="BA494" s="144"/>
      <c r="BB494" s="144"/>
      <c r="BC494" s="144"/>
      <c r="BD494" s="144"/>
      <c r="BE494" s="144"/>
      <c r="BF494" s="144"/>
    </row>
    <row r="495" spans="1:58" hidden="1">
      <c r="A495" s="143" t="s">
        <v>918</v>
      </c>
      <c r="B495" s="143" t="s">
        <v>939</v>
      </c>
      <c r="C495" s="144">
        <v>301</v>
      </c>
      <c r="D495" s="144">
        <v>275</v>
      </c>
      <c r="E495" s="144">
        <v>431</v>
      </c>
      <c r="F495" s="144">
        <v>360</v>
      </c>
      <c r="G495" s="144">
        <v>307</v>
      </c>
      <c r="H495" s="144">
        <v>335</v>
      </c>
      <c r="I495" s="144">
        <v>324</v>
      </c>
      <c r="J495" s="144">
        <v>313</v>
      </c>
      <c r="K495" s="144">
        <v>292</v>
      </c>
      <c r="L495" s="144">
        <v>285</v>
      </c>
      <c r="M495" s="144">
        <v>290</v>
      </c>
      <c r="N495" s="144">
        <v>290</v>
      </c>
      <c r="O495" s="144">
        <v>313</v>
      </c>
      <c r="P495" s="144">
        <v>284</v>
      </c>
      <c r="Q495" s="145">
        <v>140.88</v>
      </c>
      <c r="R495" s="145">
        <v>184.63</v>
      </c>
      <c r="S495" s="145">
        <v>165.45</v>
      </c>
      <c r="T495" s="145">
        <v>182.44</v>
      </c>
      <c r="U495" s="145">
        <v>182.55</v>
      </c>
      <c r="V495" s="145">
        <v>183.07</v>
      </c>
      <c r="W495" s="145">
        <v>183.06</v>
      </c>
      <c r="X495" s="145">
        <v>183.05</v>
      </c>
      <c r="Y495" s="145">
        <v>177.9</v>
      </c>
      <c r="Z495" s="145">
        <v>156.68</v>
      </c>
      <c r="AA495" s="145">
        <v>171.37</v>
      </c>
      <c r="AB495" s="145">
        <v>164.52</v>
      </c>
      <c r="AC495" s="145">
        <v>151.36000000000001</v>
      </c>
      <c r="AD495" s="145">
        <v>153.47999999999999</v>
      </c>
      <c r="AE495" s="144">
        <v>42404</v>
      </c>
      <c r="AF495" s="144">
        <v>50772</v>
      </c>
      <c r="AG495" s="144">
        <v>71308</v>
      </c>
      <c r="AH495" s="144">
        <v>65677</v>
      </c>
      <c r="AI495" s="144">
        <v>56042</v>
      </c>
      <c r="AJ495" s="144">
        <v>61328</v>
      </c>
      <c r="AK495" s="144">
        <v>59313</v>
      </c>
      <c r="AL495" s="144">
        <v>57296</v>
      </c>
      <c r="AM495" s="144">
        <v>51948</v>
      </c>
      <c r="AN495" s="144">
        <v>44654</v>
      </c>
      <c r="AO495" s="144">
        <v>49698</v>
      </c>
      <c r="AP495" s="144">
        <v>47710</v>
      </c>
      <c r="AQ495" s="144">
        <v>47377</v>
      </c>
      <c r="AR495" s="144">
        <v>43587</v>
      </c>
      <c r="AS495" s="144"/>
      <c r="AT495" s="144"/>
      <c r="AU495" s="144"/>
      <c r="AV495" s="144"/>
      <c r="AW495" s="144"/>
      <c r="AX495" s="144"/>
      <c r="AY495" s="144"/>
      <c r="AZ495" s="144"/>
      <c r="BA495" s="144"/>
      <c r="BB495" s="144"/>
      <c r="BC495" s="144"/>
      <c r="BD495" s="144"/>
      <c r="BE495" s="144"/>
      <c r="BF495" s="144"/>
    </row>
    <row r="496" spans="1:58" hidden="1">
      <c r="A496" s="143" t="s">
        <v>918</v>
      </c>
      <c r="B496" s="143" t="s">
        <v>940</v>
      </c>
      <c r="C496" s="144">
        <v>0</v>
      </c>
      <c r="D496" s="144">
        <v>0</v>
      </c>
      <c r="E496" s="144">
        <v>0</v>
      </c>
      <c r="F496" s="144">
        <v>0</v>
      </c>
      <c r="G496" s="144">
        <v>0</v>
      </c>
      <c r="H496" s="144">
        <v>0</v>
      </c>
      <c r="I496" s="144">
        <v>0</v>
      </c>
      <c r="J496" s="144">
        <v>0</v>
      </c>
      <c r="K496" s="144">
        <v>0</v>
      </c>
      <c r="L496" s="144">
        <v>0</v>
      </c>
      <c r="M496" s="144">
        <v>0</v>
      </c>
      <c r="N496" s="144">
        <v>0</v>
      </c>
      <c r="O496" s="144">
        <v>0</v>
      </c>
      <c r="P496" s="144">
        <v>0</v>
      </c>
      <c r="Q496" s="145"/>
      <c r="R496" s="145"/>
      <c r="S496" s="145"/>
      <c r="T496" s="145"/>
      <c r="U496" s="145"/>
      <c r="V496" s="145"/>
      <c r="W496" s="145"/>
      <c r="X496" s="145"/>
      <c r="Y496" s="145"/>
      <c r="Z496" s="145"/>
      <c r="AA496" s="145"/>
      <c r="AB496" s="145"/>
      <c r="AC496" s="145"/>
      <c r="AD496" s="145"/>
      <c r="AE496" s="144">
        <v>72000</v>
      </c>
      <c r="AF496" s="144">
        <v>75664</v>
      </c>
      <c r="AG496" s="144">
        <v>83696</v>
      </c>
      <c r="AH496" s="144">
        <v>81950</v>
      </c>
      <c r="AI496" s="144">
        <v>77052</v>
      </c>
      <c r="AJ496" s="144">
        <v>80106</v>
      </c>
      <c r="AK496" s="144">
        <v>71154</v>
      </c>
      <c r="AL496" s="144">
        <v>66751</v>
      </c>
      <c r="AM496" s="144">
        <v>65981</v>
      </c>
      <c r="AN496" s="144">
        <v>71291</v>
      </c>
      <c r="AO496" s="144">
        <v>68940</v>
      </c>
      <c r="AP496" s="144">
        <v>60185</v>
      </c>
      <c r="AQ496" s="144">
        <v>56966</v>
      </c>
      <c r="AR496" s="144">
        <v>55745</v>
      </c>
      <c r="AS496" s="144"/>
      <c r="AT496" s="144"/>
      <c r="AU496" s="144"/>
      <c r="AV496" s="144"/>
      <c r="AW496" s="144"/>
      <c r="AX496" s="144"/>
      <c r="AY496" s="144"/>
      <c r="AZ496" s="144"/>
      <c r="BA496" s="144"/>
      <c r="BB496" s="144"/>
      <c r="BC496" s="144"/>
      <c r="BD496" s="144"/>
      <c r="BE496" s="144"/>
      <c r="BF496" s="144"/>
    </row>
    <row r="497" spans="1:58" hidden="1">
      <c r="A497" s="143" t="s">
        <v>918</v>
      </c>
      <c r="B497" s="143" t="s">
        <v>941</v>
      </c>
      <c r="C497" s="144">
        <v>1769</v>
      </c>
      <c r="D497" s="144">
        <v>2916</v>
      </c>
      <c r="E497" s="144">
        <v>2448</v>
      </c>
      <c r="F497" s="144">
        <v>2715</v>
      </c>
      <c r="G497" s="144">
        <v>2806</v>
      </c>
      <c r="H497" s="144">
        <v>2658</v>
      </c>
      <c r="I497" s="144">
        <v>2468</v>
      </c>
      <c r="J497" s="144">
        <v>2543</v>
      </c>
      <c r="K497" s="144">
        <v>2272</v>
      </c>
      <c r="L497" s="144">
        <v>2323</v>
      </c>
      <c r="M497" s="144">
        <v>2092</v>
      </c>
      <c r="N497" s="144">
        <v>2384</v>
      </c>
      <c r="O497" s="144">
        <v>1843</v>
      </c>
      <c r="P497" s="144">
        <v>1685</v>
      </c>
      <c r="Q497" s="145">
        <v>212</v>
      </c>
      <c r="R497" s="145">
        <v>210.73</v>
      </c>
      <c r="S497" s="145">
        <v>221.06</v>
      </c>
      <c r="T497" s="145">
        <v>230.54</v>
      </c>
      <c r="U497" s="145">
        <v>229.4</v>
      </c>
      <c r="V497" s="145">
        <v>226.51</v>
      </c>
      <c r="W497" s="145">
        <v>239.25</v>
      </c>
      <c r="X497" s="145">
        <v>241.28</v>
      </c>
      <c r="Y497" s="145">
        <v>233</v>
      </c>
      <c r="Z497" s="145">
        <v>236.96</v>
      </c>
      <c r="AA497" s="145">
        <v>199.25</v>
      </c>
      <c r="AB497" s="145">
        <v>220.82</v>
      </c>
      <c r="AC497" s="145">
        <v>209.18</v>
      </c>
      <c r="AD497" s="145">
        <v>178.25</v>
      </c>
      <c r="AE497" s="144">
        <v>375028</v>
      </c>
      <c r="AF497" s="144">
        <v>614488</v>
      </c>
      <c r="AG497" s="144">
        <v>541158</v>
      </c>
      <c r="AH497" s="144">
        <v>625908</v>
      </c>
      <c r="AI497" s="144">
        <v>643701</v>
      </c>
      <c r="AJ497" s="144">
        <v>602054</v>
      </c>
      <c r="AK497" s="144">
        <v>590477</v>
      </c>
      <c r="AL497" s="144">
        <v>613571</v>
      </c>
      <c r="AM497" s="144">
        <v>529376</v>
      </c>
      <c r="AN497" s="144">
        <v>550451</v>
      </c>
      <c r="AO497" s="144">
        <v>416837</v>
      </c>
      <c r="AP497" s="144">
        <v>526425</v>
      </c>
      <c r="AQ497" s="144">
        <v>385520</v>
      </c>
      <c r="AR497" s="144">
        <v>300348</v>
      </c>
      <c r="AS497" s="144"/>
      <c r="AT497" s="144"/>
      <c r="AU497" s="144"/>
      <c r="AV497" s="144"/>
      <c r="AW497" s="144"/>
      <c r="AX497" s="144"/>
      <c r="AY497" s="144"/>
      <c r="AZ497" s="144"/>
      <c r="BA497" s="144"/>
      <c r="BB497" s="144"/>
      <c r="BC497" s="144"/>
      <c r="BD497" s="144"/>
      <c r="BE497" s="144"/>
      <c r="BF497" s="144"/>
    </row>
    <row r="498" spans="1:58" hidden="1">
      <c r="A498" s="143" t="s">
        <v>918</v>
      </c>
      <c r="B498" s="143" t="s">
        <v>942</v>
      </c>
      <c r="C498" s="144">
        <v>434</v>
      </c>
      <c r="D498" s="144">
        <v>395</v>
      </c>
      <c r="E498" s="144">
        <v>428</v>
      </c>
      <c r="F498" s="144">
        <v>476</v>
      </c>
      <c r="G498" s="144">
        <v>449</v>
      </c>
      <c r="H498" s="144">
        <v>451</v>
      </c>
      <c r="I498" s="144">
        <v>513</v>
      </c>
      <c r="J498" s="144">
        <v>531</v>
      </c>
      <c r="K498" s="144">
        <v>555</v>
      </c>
      <c r="L498" s="144">
        <v>569</v>
      </c>
      <c r="M498" s="144">
        <v>627</v>
      </c>
      <c r="N498" s="144">
        <v>736</v>
      </c>
      <c r="O498" s="144">
        <v>662</v>
      </c>
      <c r="P498" s="144">
        <v>685</v>
      </c>
      <c r="Q498" s="145">
        <v>254.46</v>
      </c>
      <c r="R498" s="145">
        <v>263.01</v>
      </c>
      <c r="S498" s="145">
        <v>236.09</v>
      </c>
      <c r="T498" s="145">
        <v>217.66</v>
      </c>
      <c r="U498" s="145">
        <v>207.99</v>
      </c>
      <c r="V498" s="145">
        <v>212.43</v>
      </c>
      <c r="W498" s="145">
        <v>235.08</v>
      </c>
      <c r="X498" s="145">
        <v>229.83</v>
      </c>
      <c r="Y498" s="145">
        <v>229.46</v>
      </c>
      <c r="Z498" s="145">
        <v>228.36</v>
      </c>
      <c r="AA498" s="145">
        <v>192.54</v>
      </c>
      <c r="AB498" s="145">
        <v>172.93</v>
      </c>
      <c r="AC498" s="145">
        <v>177.04</v>
      </c>
      <c r="AD498" s="145">
        <v>197.31</v>
      </c>
      <c r="AE498" s="144">
        <v>110434</v>
      </c>
      <c r="AF498" s="144">
        <v>103889</v>
      </c>
      <c r="AG498" s="144">
        <v>101045</v>
      </c>
      <c r="AH498" s="144">
        <v>103605</v>
      </c>
      <c r="AI498" s="144">
        <v>93388</v>
      </c>
      <c r="AJ498" s="144">
        <v>95807</v>
      </c>
      <c r="AK498" s="144">
        <v>120597</v>
      </c>
      <c r="AL498" s="144">
        <v>122038</v>
      </c>
      <c r="AM498" s="144">
        <v>127351</v>
      </c>
      <c r="AN498" s="144">
        <v>129938</v>
      </c>
      <c r="AO498" s="144">
        <v>120724</v>
      </c>
      <c r="AP498" s="144">
        <v>127276</v>
      </c>
      <c r="AQ498" s="144">
        <v>117200</v>
      </c>
      <c r="AR498" s="144">
        <v>135155</v>
      </c>
      <c r="AS498" s="144"/>
      <c r="AT498" s="144"/>
      <c r="AU498" s="144"/>
      <c r="AV498" s="144"/>
      <c r="AW498" s="144"/>
      <c r="AX498" s="144"/>
      <c r="AY498" s="144"/>
      <c r="AZ498" s="144"/>
      <c r="BA498" s="144"/>
      <c r="BB498" s="144"/>
      <c r="BC498" s="144"/>
      <c r="BD498" s="144"/>
      <c r="BE498" s="144"/>
      <c r="BF498" s="144"/>
    </row>
    <row r="499" spans="1:58" hidden="1">
      <c r="A499" s="143" t="s">
        <v>918</v>
      </c>
      <c r="B499" s="143" t="s">
        <v>943</v>
      </c>
      <c r="C499" s="144">
        <v>730</v>
      </c>
      <c r="D499" s="144">
        <v>722</v>
      </c>
      <c r="E499" s="144">
        <v>715</v>
      </c>
      <c r="F499" s="144">
        <v>706</v>
      </c>
      <c r="G499" s="144">
        <v>696</v>
      </c>
      <c r="H499" s="144">
        <v>702</v>
      </c>
      <c r="I499" s="144">
        <v>763</v>
      </c>
      <c r="J499" s="144">
        <v>688</v>
      </c>
      <c r="K499" s="144">
        <v>663</v>
      </c>
      <c r="L499" s="144">
        <v>674</v>
      </c>
      <c r="M499" s="144">
        <v>650</v>
      </c>
      <c r="N499" s="144">
        <v>674</v>
      </c>
      <c r="O499" s="144">
        <v>829</v>
      </c>
      <c r="P499" s="144">
        <v>805</v>
      </c>
      <c r="Q499" s="145">
        <v>220.46</v>
      </c>
      <c r="R499" s="145">
        <v>224.44</v>
      </c>
      <c r="S499" s="145">
        <v>209.72</v>
      </c>
      <c r="T499" s="145">
        <v>205.67</v>
      </c>
      <c r="U499" s="145">
        <v>215.88</v>
      </c>
      <c r="V499" s="145">
        <v>193.78</v>
      </c>
      <c r="W499" s="145">
        <v>175.11</v>
      </c>
      <c r="X499" s="145">
        <v>198.83</v>
      </c>
      <c r="Y499" s="145">
        <v>201.75</v>
      </c>
      <c r="Z499" s="145">
        <v>185.7</v>
      </c>
      <c r="AA499" s="145">
        <v>183.49</v>
      </c>
      <c r="AB499" s="145">
        <v>191.09</v>
      </c>
      <c r="AC499" s="145">
        <v>150.69999999999999</v>
      </c>
      <c r="AD499" s="145">
        <v>150.52000000000001</v>
      </c>
      <c r="AE499" s="144">
        <v>160933</v>
      </c>
      <c r="AF499" s="144">
        <v>162043</v>
      </c>
      <c r="AG499" s="144">
        <v>149948</v>
      </c>
      <c r="AH499" s="144">
        <v>145206</v>
      </c>
      <c r="AI499" s="144">
        <v>150251</v>
      </c>
      <c r="AJ499" s="144">
        <v>136037</v>
      </c>
      <c r="AK499" s="144">
        <v>133606</v>
      </c>
      <c r="AL499" s="144">
        <v>136797</v>
      </c>
      <c r="AM499" s="144">
        <v>133762</v>
      </c>
      <c r="AN499" s="144">
        <v>125165</v>
      </c>
      <c r="AO499" s="144">
        <v>119267</v>
      </c>
      <c r="AP499" s="144">
        <v>128794</v>
      </c>
      <c r="AQ499" s="144">
        <v>124930</v>
      </c>
      <c r="AR499" s="144">
        <v>121171</v>
      </c>
      <c r="AS499" s="144"/>
      <c r="AT499" s="144"/>
      <c r="AU499" s="144"/>
      <c r="AV499" s="144"/>
      <c r="AW499" s="144"/>
      <c r="AX499" s="144"/>
      <c r="AY499" s="144"/>
      <c r="AZ499" s="144"/>
      <c r="BA499" s="144"/>
      <c r="BB499" s="144"/>
      <c r="BC499" s="144"/>
      <c r="BD499" s="144"/>
      <c r="BE499" s="144"/>
      <c r="BF499" s="144"/>
    </row>
    <row r="500" spans="1:58" hidden="1">
      <c r="A500" s="143" t="s">
        <v>918</v>
      </c>
      <c r="B500" s="143" t="s">
        <v>944</v>
      </c>
      <c r="C500" s="144">
        <v>317</v>
      </c>
      <c r="D500" s="144">
        <v>298</v>
      </c>
      <c r="E500" s="144">
        <v>221</v>
      </c>
      <c r="F500" s="144">
        <v>218</v>
      </c>
      <c r="G500" s="144">
        <v>210</v>
      </c>
      <c r="H500" s="144">
        <v>218</v>
      </c>
      <c r="I500" s="144">
        <v>209</v>
      </c>
      <c r="J500" s="144">
        <v>209</v>
      </c>
      <c r="K500" s="144">
        <v>201</v>
      </c>
      <c r="L500" s="144">
        <v>185</v>
      </c>
      <c r="M500" s="144">
        <v>163</v>
      </c>
      <c r="N500" s="144">
        <v>183</v>
      </c>
      <c r="O500" s="144">
        <v>198</v>
      </c>
      <c r="P500" s="144">
        <v>218</v>
      </c>
      <c r="Q500" s="145">
        <v>232.88</v>
      </c>
      <c r="R500" s="145">
        <v>236.23</v>
      </c>
      <c r="S500" s="145">
        <v>280.55</v>
      </c>
      <c r="T500" s="145">
        <v>249.92</v>
      </c>
      <c r="U500" s="145">
        <v>252.98</v>
      </c>
      <c r="V500" s="145">
        <v>253.17</v>
      </c>
      <c r="W500" s="145">
        <v>238.92</v>
      </c>
      <c r="X500" s="145">
        <v>245.86</v>
      </c>
      <c r="Y500" s="145">
        <v>251.99</v>
      </c>
      <c r="Z500" s="145">
        <v>241.61</v>
      </c>
      <c r="AA500" s="145">
        <v>217.55</v>
      </c>
      <c r="AB500" s="145">
        <v>200.82</v>
      </c>
      <c r="AC500" s="145">
        <v>199.75</v>
      </c>
      <c r="AD500" s="145">
        <v>188.82</v>
      </c>
      <c r="AE500" s="144">
        <v>73822</v>
      </c>
      <c r="AF500" s="144">
        <v>70398</v>
      </c>
      <c r="AG500" s="144">
        <v>62001</v>
      </c>
      <c r="AH500" s="144">
        <v>54483</v>
      </c>
      <c r="AI500" s="144">
        <v>53125</v>
      </c>
      <c r="AJ500" s="144">
        <v>55192</v>
      </c>
      <c r="AK500" s="144">
        <v>49935</v>
      </c>
      <c r="AL500" s="144">
        <v>51385</v>
      </c>
      <c r="AM500" s="144">
        <v>50650</v>
      </c>
      <c r="AN500" s="144">
        <v>44697</v>
      </c>
      <c r="AO500" s="144">
        <v>35461</v>
      </c>
      <c r="AP500" s="144">
        <v>36750</v>
      </c>
      <c r="AQ500" s="144">
        <v>39550</v>
      </c>
      <c r="AR500" s="144">
        <v>41162</v>
      </c>
      <c r="AS500" s="144"/>
      <c r="AT500" s="144"/>
      <c r="AU500" s="144"/>
      <c r="AV500" s="144"/>
      <c r="AW500" s="144"/>
      <c r="AX500" s="144"/>
      <c r="AY500" s="144"/>
      <c r="AZ500" s="144"/>
      <c r="BA500" s="144"/>
      <c r="BB500" s="144"/>
      <c r="BC500" s="144"/>
      <c r="BD500" s="144"/>
      <c r="BE500" s="144"/>
      <c r="BF500" s="144"/>
    </row>
    <row r="501" spans="1:58" hidden="1">
      <c r="A501" s="143" t="s">
        <v>918</v>
      </c>
      <c r="B501" s="143" t="s">
        <v>945</v>
      </c>
      <c r="C501" s="144">
        <v>1</v>
      </c>
      <c r="D501" s="144">
        <v>2</v>
      </c>
      <c r="E501" s="144">
        <v>3</v>
      </c>
      <c r="F501" s="144">
        <v>5</v>
      </c>
      <c r="G501" s="144">
        <v>6</v>
      </c>
      <c r="H501" s="144">
        <v>8</v>
      </c>
      <c r="I501" s="144">
        <v>8</v>
      </c>
      <c r="J501" s="144">
        <v>9</v>
      </c>
      <c r="K501" s="144">
        <v>11</v>
      </c>
      <c r="L501" s="144">
        <v>12</v>
      </c>
      <c r="M501" s="144">
        <v>15</v>
      </c>
      <c r="N501" s="144">
        <v>15</v>
      </c>
      <c r="O501" s="144">
        <v>15</v>
      </c>
      <c r="P501" s="144">
        <v>16</v>
      </c>
      <c r="Q501" s="145">
        <v>207</v>
      </c>
      <c r="R501" s="145">
        <v>202</v>
      </c>
      <c r="S501" s="145">
        <v>202</v>
      </c>
      <c r="T501" s="145">
        <v>240</v>
      </c>
      <c r="U501" s="145">
        <v>236</v>
      </c>
      <c r="V501" s="145">
        <v>219</v>
      </c>
      <c r="W501" s="145">
        <v>229</v>
      </c>
      <c r="X501" s="145">
        <v>227</v>
      </c>
      <c r="Y501" s="145">
        <v>227</v>
      </c>
      <c r="Z501" s="145">
        <v>203</v>
      </c>
      <c r="AA501" s="145">
        <v>194</v>
      </c>
      <c r="AB501" s="145">
        <v>175.4</v>
      </c>
      <c r="AC501" s="145">
        <v>172.8</v>
      </c>
      <c r="AD501" s="145">
        <v>177.69</v>
      </c>
      <c r="AE501" s="144">
        <v>207</v>
      </c>
      <c r="AF501" s="144">
        <v>404</v>
      </c>
      <c r="AG501" s="144">
        <v>606</v>
      </c>
      <c r="AH501" s="144">
        <v>1200</v>
      </c>
      <c r="AI501" s="144">
        <v>1416</v>
      </c>
      <c r="AJ501" s="144">
        <v>1752</v>
      </c>
      <c r="AK501" s="144">
        <v>1832</v>
      </c>
      <c r="AL501" s="144">
        <v>2043</v>
      </c>
      <c r="AM501" s="144">
        <v>2497</v>
      </c>
      <c r="AN501" s="144">
        <v>2436</v>
      </c>
      <c r="AO501" s="144">
        <v>2910</v>
      </c>
      <c r="AP501" s="144">
        <v>2631</v>
      </c>
      <c r="AQ501" s="144">
        <v>2592</v>
      </c>
      <c r="AR501" s="144">
        <v>2843</v>
      </c>
      <c r="AS501" s="144"/>
      <c r="AT501" s="144"/>
      <c r="AU501" s="144"/>
      <c r="AV501" s="144"/>
      <c r="AW501" s="144"/>
      <c r="AX501" s="144"/>
      <c r="AY501" s="144"/>
      <c r="AZ501" s="144"/>
      <c r="BA501" s="144"/>
      <c r="BB501" s="144"/>
      <c r="BC501" s="144"/>
      <c r="BD501" s="144"/>
      <c r="BE501" s="144"/>
      <c r="BF501" s="144"/>
    </row>
    <row r="502" spans="1:58" hidden="1">
      <c r="A502" s="143" t="s">
        <v>918</v>
      </c>
      <c r="B502" s="143" t="s">
        <v>946</v>
      </c>
      <c r="C502" s="144">
        <v>37</v>
      </c>
      <c r="D502" s="144">
        <v>49</v>
      </c>
      <c r="E502" s="144">
        <v>61</v>
      </c>
      <c r="F502" s="144">
        <v>75</v>
      </c>
      <c r="G502" s="144">
        <v>87</v>
      </c>
      <c r="H502" s="144">
        <v>100</v>
      </c>
      <c r="I502" s="144">
        <v>113</v>
      </c>
      <c r="J502" s="144">
        <v>124</v>
      </c>
      <c r="K502" s="144">
        <v>135</v>
      </c>
      <c r="L502" s="144">
        <v>149</v>
      </c>
      <c r="M502" s="144">
        <v>160</v>
      </c>
      <c r="N502" s="144">
        <v>154</v>
      </c>
      <c r="O502" s="144">
        <v>154</v>
      </c>
      <c r="P502" s="144">
        <v>154</v>
      </c>
      <c r="Q502" s="145">
        <v>129.72999999999999</v>
      </c>
      <c r="R502" s="145">
        <v>143.65</v>
      </c>
      <c r="S502" s="145">
        <v>131.94999999999999</v>
      </c>
      <c r="T502" s="145">
        <v>141.29</v>
      </c>
      <c r="U502" s="145">
        <v>144.13999999999999</v>
      </c>
      <c r="V502" s="145">
        <v>142.71</v>
      </c>
      <c r="W502" s="145">
        <v>139.88999999999999</v>
      </c>
      <c r="X502" s="145">
        <v>151.02000000000001</v>
      </c>
      <c r="Y502" s="145">
        <v>148.22999999999999</v>
      </c>
      <c r="Z502" s="145">
        <v>144.61000000000001</v>
      </c>
      <c r="AA502" s="145">
        <v>151.82</v>
      </c>
      <c r="AB502" s="145">
        <v>145.9</v>
      </c>
      <c r="AC502" s="145">
        <v>176.79</v>
      </c>
      <c r="AD502" s="145">
        <v>160.16999999999999</v>
      </c>
      <c r="AE502" s="144">
        <v>4800</v>
      </c>
      <c r="AF502" s="144">
        <v>7039</v>
      </c>
      <c r="AG502" s="144">
        <v>8049</v>
      </c>
      <c r="AH502" s="144">
        <v>10597</v>
      </c>
      <c r="AI502" s="144">
        <v>12540</v>
      </c>
      <c r="AJ502" s="144">
        <v>14271</v>
      </c>
      <c r="AK502" s="144">
        <v>15808</v>
      </c>
      <c r="AL502" s="144">
        <v>18727</v>
      </c>
      <c r="AM502" s="144">
        <v>20011</v>
      </c>
      <c r="AN502" s="144">
        <v>21547</v>
      </c>
      <c r="AO502" s="144">
        <v>24291</v>
      </c>
      <c r="AP502" s="144">
        <v>22468</v>
      </c>
      <c r="AQ502" s="144">
        <v>27226</v>
      </c>
      <c r="AR502" s="144">
        <v>24666</v>
      </c>
      <c r="AS502" s="144"/>
      <c r="AT502" s="144"/>
      <c r="AU502" s="144"/>
      <c r="AV502" s="144"/>
      <c r="AW502" s="144"/>
      <c r="AX502" s="144"/>
      <c r="AY502" s="144"/>
      <c r="AZ502" s="144"/>
      <c r="BA502" s="144"/>
      <c r="BB502" s="144"/>
      <c r="BC502" s="144"/>
      <c r="BD502" s="144"/>
      <c r="BE502" s="144"/>
      <c r="BF502" s="144"/>
    </row>
    <row r="503" spans="1:58" hidden="1">
      <c r="A503" s="143" t="s">
        <v>918</v>
      </c>
      <c r="B503" s="143" t="s">
        <v>947</v>
      </c>
      <c r="C503" s="144">
        <v>391</v>
      </c>
      <c r="D503" s="144">
        <v>411</v>
      </c>
      <c r="E503" s="144">
        <v>387</v>
      </c>
      <c r="F503" s="144">
        <v>378</v>
      </c>
      <c r="G503" s="144">
        <v>368</v>
      </c>
      <c r="H503" s="144">
        <v>360</v>
      </c>
      <c r="I503" s="144">
        <v>349</v>
      </c>
      <c r="J503" s="144">
        <v>334</v>
      </c>
      <c r="K503" s="144">
        <v>324</v>
      </c>
      <c r="L503" s="144">
        <v>315</v>
      </c>
      <c r="M503" s="144">
        <v>305</v>
      </c>
      <c r="N503" s="144">
        <v>305</v>
      </c>
      <c r="O503" s="144">
        <v>305</v>
      </c>
      <c r="P503" s="144">
        <v>306</v>
      </c>
      <c r="Q503" s="145">
        <v>189</v>
      </c>
      <c r="R503" s="145">
        <v>185.42</v>
      </c>
      <c r="S503" s="145">
        <v>198.42</v>
      </c>
      <c r="T503" s="145">
        <v>198.42</v>
      </c>
      <c r="U503" s="145">
        <v>198.43</v>
      </c>
      <c r="V503" s="145">
        <v>198.43</v>
      </c>
      <c r="W503" s="145">
        <v>198.44</v>
      </c>
      <c r="X503" s="145">
        <v>200.18</v>
      </c>
      <c r="Y503" s="145">
        <v>192.77</v>
      </c>
      <c r="Z503" s="145">
        <v>192.77</v>
      </c>
      <c r="AA503" s="145">
        <v>192.77</v>
      </c>
      <c r="AB503" s="145">
        <v>192.77</v>
      </c>
      <c r="AC503" s="145">
        <v>192.77</v>
      </c>
      <c r="AD503" s="145">
        <v>191.05</v>
      </c>
      <c r="AE503" s="144">
        <v>73899</v>
      </c>
      <c r="AF503" s="144">
        <v>76208</v>
      </c>
      <c r="AG503" s="144">
        <v>76790</v>
      </c>
      <c r="AH503" s="144">
        <v>75004</v>
      </c>
      <c r="AI503" s="144">
        <v>73021</v>
      </c>
      <c r="AJ503" s="144">
        <v>71436</v>
      </c>
      <c r="AK503" s="144">
        <v>69254</v>
      </c>
      <c r="AL503" s="144">
        <v>66860</v>
      </c>
      <c r="AM503" s="144">
        <v>62459</v>
      </c>
      <c r="AN503" s="144">
        <v>60723</v>
      </c>
      <c r="AO503" s="144">
        <v>58795</v>
      </c>
      <c r="AP503" s="144">
        <v>58795</v>
      </c>
      <c r="AQ503" s="144">
        <v>58795</v>
      </c>
      <c r="AR503" s="144">
        <v>58460</v>
      </c>
      <c r="AS503" s="144"/>
      <c r="AT503" s="144"/>
      <c r="AU503" s="144"/>
      <c r="AV503" s="144"/>
      <c r="AW503" s="144"/>
      <c r="AX503" s="144"/>
      <c r="AY503" s="144"/>
      <c r="AZ503" s="144"/>
      <c r="BA503" s="144"/>
      <c r="BB503" s="144"/>
      <c r="BC503" s="144"/>
      <c r="BD503" s="144"/>
      <c r="BE503" s="144"/>
      <c r="BF503" s="144"/>
    </row>
    <row r="504" spans="1:58" hidden="1">
      <c r="A504" s="143" t="s">
        <v>918</v>
      </c>
      <c r="B504" s="143" t="s">
        <v>948</v>
      </c>
      <c r="C504" s="144">
        <v>14</v>
      </c>
      <c r="D504" s="144">
        <v>20</v>
      </c>
      <c r="E504" s="144">
        <v>23</v>
      </c>
      <c r="F504" s="144">
        <v>29</v>
      </c>
      <c r="G504" s="144">
        <v>34</v>
      </c>
      <c r="H504" s="144">
        <v>40</v>
      </c>
      <c r="I504" s="144">
        <v>43</v>
      </c>
      <c r="J504" s="144">
        <v>49</v>
      </c>
      <c r="K504" s="144">
        <v>54</v>
      </c>
      <c r="L504" s="144">
        <v>58</v>
      </c>
      <c r="M504" s="144">
        <v>63</v>
      </c>
      <c r="N504" s="144">
        <v>63</v>
      </c>
      <c r="O504" s="144">
        <v>63</v>
      </c>
      <c r="P504" s="144">
        <v>63</v>
      </c>
      <c r="Q504" s="145">
        <v>434</v>
      </c>
      <c r="R504" s="145">
        <v>405.4</v>
      </c>
      <c r="S504" s="145">
        <v>395.13</v>
      </c>
      <c r="T504" s="145">
        <v>409.69</v>
      </c>
      <c r="U504" s="145">
        <v>425.35</v>
      </c>
      <c r="V504" s="145">
        <v>420.08</v>
      </c>
      <c r="W504" s="145">
        <v>423.88</v>
      </c>
      <c r="X504" s="145">
        <v>420.45</v>
      </c>
      <c r="Y504" s="145">
        <v>421.65</v>
      </c>
      <c r="Z504" s="145">
        <v>353.41</v>
      </c>
      <c r="AA504" s="145">
        <v>366.16</v>
      </c>
      <c r="AB504" s="145">
        <v>345.83</v>
      </c>
      <c r="AC504" s="145">
        <v>331.54</v>
      </c>
      <c r="AD504" s="145">
        <v>349.44</v>
      </c>
      <c r="AE504" s="144">
        <v>6076</v>
      </c>
      <c r="AF504" s="144">
        <v>8108</v>
      </c>
      <c r="AG504" s="144">
        <v>9088</v>
      </c>
      <c r="AH504" s="144">
        <v>11881</v>
      </c>
      <c r="AI504" s="144">
        <v>14462</v>
      </c>
      <c r="AJ504" s="144">
        <v>16803</v>
      </c>
      <c r="AK504" s="144">
        <v>18227</v>
      </c>
      <c r="AL504" s="144">
        <v>20602</v>
      </c>
      <c r="AM504" s="144">
        <v>22769</v>
      </c>
      <c r="AN504" s="144">
        <v>20498</v>
      </c>
      <c r="AO504" s="144">
        <v>23068</v>
      </c>
      <c r="AP504" s="144">
        <v>21787</v>
      </c>
      <c r="AQ504" s="144">
        <v>20887</v>
      </c>
      <c r="AR504" s="144">
        <v>22015</v>
      </c>
      <c r="AS504" s="144"/>
      <c r="AT504" s="144"/>
      <c r="AU504" s="144"/>
      <c r="AV504" s="144"/>
      <c r="AW504" s="144"/>
      <c r="AX504" s="144"/>
      <c r="AY504" s="144"/>
      <c r="AZ504" s="144"/>
      <c r="BA504" s="144"/>
      <c r="BB504" s="144"/>
      <c r="BC504" s="144"/>
      <c r="BD504" s="144"/>
      <c r="BE504" s="144"/>
      <c r="BF504" s="144"/>
    </row>
    <row r="505" spans="1:58" hidden="1">
      <c r="A505" s="143" t="s">
        <v>918</v>
      </c>
      <c r="B505" s="143" t="s">
        <v>949</v>
      </c>
      <c r="C505" s="144">
        <v>0</v>
      </c>
      <c r="D505" s="144">
        <v>0</v>
      </c>
      <c r="E505" s="144">
        <v>0</v>
      </c>
      <c r="F505" s="144">
        <v>0</v>
      </c>
      <c r="G505" s="144">
        <v>0</v>
      </c>
      <c r="H505" s="144">
        <v>0</v>
      </c>
      <c r="I505" s="144">
        <v>0</v>
      </c>
      <c r="J505" s="144">
        <v>0</v>
      </c>
      <c r="K505" s="144">
        <v>0</v>
      </c>
      <c r="L505" s="144">
        <v>0</v>
      </c>
      <c r="M505" s="144">
        <v>0</v>
      </c>
      <c r="N505" s="144">
        <v>0</v>
      </c>
      <c r="O505" s="144">
        <v>0</v>
      </c>
      <c r="P505" s="144">
        <v>0</v>
      </c>
      <c r="Q505" s="145"/>
      <c r="R505" s="145"/>
      <c r="S505" s="145"/>
      <c r="T505" s="145"/>
      <c r="U505" s="145"/>
      <c r="V505" s="145"/>
      <c r="W505" s="145"/>
      <c r="X505" s="145"/>
      <c r="Y505" s="145"/>
      <c r="Z505" s="145"/>
      <c r="AA505" s="145"/>
      <c r="AB505" s="145"/>
      <c r="AC505" s="145"/>
      <c r="AD505" s="145"/>
      <c r="AE505" s="144">
        <v>0</v>
      </c>
      <c r="AF505" s="144">
        <v>0</v>
      </c>
      <c r="AG505" s="144">
        <v>0</v>
      </c>
      <c r="AH505" s="144">
        <v>0</v>
      </c>
      <c r="AI505" s="144">
        <v>0</v>
      </c>
      <c r="AJ505" s="144">
        <v>0</v>
      </c>
      <c r="AK505" s="144">
        <v>0</v>
      </c>
      <c r="AL505" s="144">
        <v>0</v>
      </c>
      <c r="AM505" s="144">
        <v>0</v>
      </c>
      <c r="AN505" s="144">
        <v>0</v>
      </c>
      <c r="AO505" s="144">
        <v>0</v>
      </c>
      <c r="AP505" s="144">
        <v>0</v>
      </c>
      <c r="AQ505" s="144">
        <v>0</v>
      </c>
      <c r="AR505" s="144">
        <v>0</v>
      </c>
      <c r="AS505" s="144"/>
      <c r="AT505" s="144"/>
      <c r="AU505" s="144"/>
      <c r="AV505" s="144"/>
      <c r="AW505" s="144"/>
      <c r="AX505" s="144"/>
      <c r="AY505" s="144"/>
      <c r="AZ505" s="144"/>
      <c r="BA505" s="144"/>
      <c r="BB505" s="144"/>
      <c r="BC505" s="144"/>
      <c r="BD505" s="144"/>
      <c r="BE505" s="144"/>
      <c r="BF505" s="144"/>
    </row>
    <row r="506" spans="1:58" hidden="1">
      <c r="A506" s="143" t="s">
        <v>918</v>
      </c>
      <c r="B506" s="143" t="s">
        <v>950</v>
      </c>
      <c r="C506" s="144">
        <v>166</v>
      </c>
      <c r="D506" s="144">
        <v>170</v>
      </c>
      <c r="E506" s="144">
        <v>157</v>
      </c>
      <c r="F506" s="144">
        <v>156</v>
      </c>
      <c r="G506" s="144">
        <v>154</v>
      </c>
      <c r="H506" s="144">
        <v>153</v>
      </c>
      <c r="I506" s="144">
        <v>169</v>
      </c>
      <c r="J506" s="144">
        <v>181</v>
      </c>
      <c r="K506" s="144">
        <v>194</v>
      </c>
      <c r="L506" s="144">
        <v>193</v>
      </c>
      <c r="M506" s="144">
        <v>191</v>
      </c>
      <c r="N506" s="144">
        <v>191</v>
      </c>
      <c r="O506" s="144">
        <v>192</v>
      </c>
      <c r="P506" s="144">
        <v>267</v>
      </c>
      <c r="Q506" s="145">
        <v>131.41</v>
      </c>
      <c r="R506" s="145">
        <v>136.36000000000001</v>
      </c>
      <c r="S506" s="145">
        <v>140.94</v>
      </c>
      <c r="T506" s="145">
        <v>145.09</v>
      </c>
      <c r="U506" s="145">
        <v>148.62</v>
      </c>
      <c r="V506" s="145">
        <v>151.66999999999999</v>
      </c>
      <c r="W506" s="145">
        <v>155.22</v>
      </c>
      <c r="X506" s="145">
        <v>158.47999999999999</v>
      </c>
      <c r="Y506" s="145">
        <v>161.61000000000001</v>
      </c>
      <c r="Z506" s="145">
        <v>164.23</v>
      </c>
      <c r="AA506" s="145">
        <v>166.47</v>
      </c>
      <c r="AB506" s="145">
        <v>173.13</v>
      </c>
      <c r="AC506" s="145">
        <v>162.24</v>
      </c>
      <c r="AD506" s="145">
        <v>155</v>
      </c>
      <c r="AE506" s="144">
        <v>21814</v>
      </c>
      <c r="AF506" s="144">
        <v>23181</v>
      </c>
      <c r="AG506" s="144">
        <v>22127</v>
      </c>
      <c r="AH506" s="144">
        <v>22634</v>
      </c>
      <c r="AI506" s="144">
        <v>22888</v>
      </c>
      <c r="AJ506" s="144">
        <v>23206</v>
      </c>
      <c r="AK506" s="144">
        <v>26232</v>
      </c>
      <c r="AL506" s="144">
        <v>28684</v>
      </c>
      <c r="AM506" s="144">
        <v>31353</v>
      </c>
      <c r="AN506" s="144">
        <v>31696</v>
      </c>
      <c r="AO506" s="144">
        <v>31796</v>
      </c>
      <c r="AP506" s="144">
        <v>33068</v>
      </c>
      <c r="AQ506" s="144">
        <v>31150</v>
      </c>
      <c r="AR506" s="144">
        <v>41385</v>
      </c>
      <c r="AS506" s="144"/>
      <c r="AT506" s="144"/>
      <c r="AU506" s="144"/>
      <c r="AV506" s="144"/>
      <c r="AW506" s="144"/>
      <c r="AX506" s="144"/>
      <c r="AY506" s="144"/>
      <c r="AZ506" s="144"/>
      <c r="BA506" s="144"/>
      <c r="BB506" s="144"/>
      <c r="BC506" s="144"/>
      <c r="BD506" s="144"/>
      <c r="BE506" s="144"/>
      <c r="BF506" s="144"/>
    </row>
    <row r="507" spans="1:58" hidden="1">
      <c r="A507" s="143" t="s">
        <v>918</v>
      </c>
      <c r="B507" s="143" t="s">
        <v>951</v>
      </c>
      <c r="C507" s="144">
        <v>70</v>
      </c>
      <c r="D507" s="144">
        <v>61</v>
      </c>
      <c r="E507" s="144">
        <v>54</v>
      </c>
      <c r="F507" s="144">
        <v>56</v>
      </c>
      <c r="G507" s="144">
        <v>57</v>
      </c>
      <c r="H507" s="144">
        <v>56</v>
      </c>
      <c r="I507" s="144">
        <v>58</v>
      </c>
      <c r="J507" s="144">
        <v>60</v>
      </c>
      <c r="K507" s="144">
        <v>62</v>
      </c>
      <c r="L507" s="144">
        <v>63</v>
      </c>
      <c r="M507" s="144">
        <v>64</v>
      </c>
      <c r="N507" s="144">
        <v>59</v>
      </c>
      <c r="O507" s="144">
        <v>61</v>
      </c>
      <c r="P507" s="144">
        <v>61</v>
      </c>
      <c r="Q507" s="145">
        <v>118.71</v>
      </c>
      <c r="R507" s="145">
        <v>113.61</v>
      </c>
      <c r="S507" s="145">
        <v>107.04</v>
      </c>
      <c r="T507" s="145">
        <v>108.21</v>
      </c>
      <c r="U507" s="145">
        <v>115.56</v>
      </c>
      <c r="V507" s="145">
        <v>107.02</v>
      </c>
      <c r="W507" s="145">
        <v>102.05</v>
      </c>
      <c r="X507" s="145">
        <v>94.75</v>
      </c>
      <c r="Y507" s="145">
        <v>102.24</v>
      </c>
      <c r="Z507" s="145">
        <v>104.08</v>
      </c>
      <c r="AA507" s="145">
        <v>97.16</v>
      </c>
      <c r="AB507" s="145">
        <v>99.27</v>
      </c>
      <c r="AC507" s="145">
        <v>104.67</v>
      </c>
      <c r="AD507" s="145">
        <v>97.21</v>
      </c>
      <c r="AE507" s="144">
        <v>8310</v>
      </c>
      <c r="AF507" s="144">
        <v>6930</v>
      </c>
      <c r="AG507" s="144">
        <v>5780</v>
      </c>
      <c r="AH507" s="144">
        <v>6060</v>
      </c>
      <c r="AI507" s="144">
        <v>6587</v>
      </c>
      <c r="AJ507" s="144">
        <v>5993</v>
      </c>
      <c r="AK507" s="144">
        <v>5919</v>
      </c>
      <c r="AL507" s="144">
        <v>5685</v>
      </c>
      <c r="AM507" s="144">
        <v>6339</v>
      </c>
      <c r="AN507" s="144">
        <v>6557</v>
      </c>
      <c r="AO507" s="144">
        <v>6218</v>
      </c>
      <c r="AP507" s="144">
        <v>5857</v>
      </c>
      <c r="AQ507" s="144">
        <v>6385</v>
      </c>
      <c r="AR507" s="144">
        <v>5930</v>
      </c>
      <c r="AS507" s="144"/>
      <c r="AT507" s="144"/>
      <c r="AU507" s="144"/>
      <c r="AV507" s="144"/>
      <c r="AW507" s="144"/>
      <c r="AX507" s="144"/>
      <c r="AY507" s="144"/>
      <c r="AZ507" s="144"/>
      <c r="BA507" s="144"/>
      <c r="BB507" s="144"/>
      <c r="BC507" s="144"/>
      <c r="BD507" s="144"/>
      <c r="BE507" s="144"/>
      <c r="BF507" s="144"/>
    </row>
    <row r="508" spans="1:58" hidden="1">
      <c r="A508" s="143" t="s">
        <v>918</v>
      </c>
      <c r="B508" s="143" t="s">
        <v>952</v>
      </c>
      <c r="C508" s="144">
        <v>53</v>
      </c>
      <c r="D508" s="144">
        <v>62</v>
      </c>
      <c r="E508" s="144">
        <v>73</v>
      </c>
      <c r="F508" s="144">
        <v>80</v>
      </c>
      <c r="G508" s="144">
        <v>84</v>
      </c>
      <c r="H508" s="144">
        <v>94</v>
      </c>
      <c r="I508" s="144">
        <v>90</v>
      </c>
      <c r="J508" s="144">
        <v>93</v>
      </c>
      <c r="K508" s="144">
        <v>96</v>
      </c>
      <c r="L508" s="144">
        <v>101</v>
      </c>
      <c r="M508" s="144">
        <v>101</v>
      </c>
      <c r="N508" s="144">
        <v>109</v>
      </c>
      <c r="O508" s="144">
        <v>110</v>
      </c>
      <c r="P508" s="144">
        <v>110</v>
      </c>
      <c r="Q508" s="145">
        <v>359.98</v>
      </c>
      <c r="R508" s="145">
        <v>381.05</v>
      </c>
      <c r="S508" s="145">
        <v>398.85</v>
      </c>
      <c r="T508" s="145">
        <v>404.28</v>
      </c>
      <c r="U508" s="145">
        <v>421.23</v>
      </c>
      <c r="V508" s="145">
        <v>449.53</v>
      </c>
      <c r="W508" s="145">
        <v>451.03</v>
      </c>
      <c r="X508" s="145">
        <v>425.32</v>
      </c>
      <c r="Y508" s="145">
        <v>369.86</v>
      </c>
      <c r="Z508" s="145">
        <v>367.96</v>
      </c>
      <c r="AA508" s="145">
        <v>380.95</v>
      </c>
      <c r="AB508" s="145">
        <v>382.15</v>
      </c>
      <c r="AC508" s="145">
        <v>407.18</v>
      </c>
      <c r="AD508" s="145">
        <v>378.2</v>
      </c>
      <c r="AE508" s="144">
        <v>19079</v>
      </c>
      <c r="AF508" s="144">
        <v>23625</v>
      </c>
      <c r="AG508" s="144">
        <v>29116</v>
      </c>
      <c r="AH508" s="144">
        <v>32342</v>
      </c>
      <c r="AI508" s="144">
        <v>35383</v>
      </c>
      <c r="AJ508" s="144">
        <v>42256</v>
      </c>
      <c r="AK508" s="144">
        <v>40593</v>
      </c>
      <c r="AL508" s="144">
        <v>39555</v>
      </c>
      <c r="AM508" s="144">
        <v>35507</v>
      </c>
      <c r="AN508" s="144">
        <v>37164</v>
      </c>
      <c r="AO508" s="144">
        <v>38476</v>
      </c>
      <c r="AP508" s="144">
        <v>41654</v>
      </c>
      <c r="AQ508" s="144">
        <v>44790</v>
      </c>
      <c r="AR508" s="144">
        <v>41602</v>
      </c>
      <c r="AS508" s="144"/>
      <c r="AT508" s="144"/>
      <c r="AU508" s="144"/>
      <c r="AV508" s="144"/>
      <c r="AW508" s="144"/>
      <c r="AX508" s="144"/>
      <c r="AY508" s="144"/>
      <c r="AZ508" s="144"/>
      <c r="BA508" s="144"/>
      <c r="BB508" s="144"/>
      <c r="BC508" s="144"/>
      <c r="BD508" s="144"/>
      <c r="BE508" s="144"/>
      <c r="BF508" s="144"/>
    </row>
    <row r="509" spans="1:58" hidden="1">
      <c r="A509" s="143" t="s">
        <v>918</v>
      </c>
      <c r="B509" s="143" t="s">
        <v>953</v>
      </c>
      <c r="C509" s="144">
        <v>123</v>
      </c>
      <c r="D509" s="144">
        <v>123</v>
      </c>
      <c r="E509" s="144">
        <v>127</v>
      </c>
      <c r="F509" s="144">
        <v>136</v>
      </c>
      <c r="G509" s="144">
        <v>141</v>
      </c>
      <c r="H509" s="144">
        <v>150</v>
      </c>
      <c r="I509" s="144">
        <v>148</v>
      </c>
      <c r="J509" s="144">
        <v>153</v>
      </c>
      <c r="K509" s="144">
        <v>158</v>
      </c>
      <c r="L509" s="144">
        <v>164</v>
      </c>
      <c r="M509" s="144">
        <v>165</v>
      </c>
      <c r="N509" s="144">
        <v>168</v>
      </c>
      <c r="O509" s="144">
        <v>171</v>
      </c>
      <c r="P509" s="144">
        <v>171</v>
      </c>
      <c r="Q509" s="145">
        <v>222.67</v>
      </c>
      <c r="R509" s="145">
        <v>248.41</v>
      </c>
      <c r="S509" s="145">
        <v>274.77</v>
      </c>
      <c r="T509" s="145">
        <v>282.37</v>
      </c>
      <c r="U509" s="145">
        <v>297.66000000000003</v>
      </c>
      <c r="V509" s="145">
        <v>321.66000000000003</v>
      </c>
      <c r="W509" s="145">
        <v>314.27</v>
      </c>
      <c r="X509" s="145">
        <v>295.69</v>
      </c>
      <c r="Y509" s="145">
        <v>264.85000000000002</v>
      </c>
      <c r="Z509" s="145">
        <v>266.58999999999997</v>
      </c>
      <c r="AA509" s="145">
        <v>270.87</v>
      </c>
      <c r="AB509" s="145">
        <v>282.8</v>
      </c>
      <c r="AC509" s="145">
        <v>299.27</v>
      </c>
      <c r="AD509" s="145">
        <v>277.95999999999998</v>
      </c>
      <c r="AE509" s="144">
        <v>27389</v>
      </c>
      <c r="AF509" s="144">
        <v>30555</v>
      </c>
      <c r="AG509" s="144">
        <v>34896</v>
      </c>
      <c r="AH509" s="144">
        <v>38402</v>
      </c>
      <c r="AI509" s="144">
        <v>41970</v>
      </c>
      <c r="AJ509" s="144">
        <v>48249</v>
      </c>
      <c r="AK509" s="144">
        <v>46512</v>
      </c>
      <c r="AL509" s="144">
        <v>45240</v>
      </c>
      <c r="AM509" s="144">
        <v>41846</v>
      </c>
      <c r="AN509" s="144">
        <v>43721</v>
      </c>
      <c r="AO509" s="144">
        <v>44694</v>
      </c>
      <c r="AP509" s="144">
        <v>47511</v>
      </c>
      <c r="AQ509" s="144">
        <v>51175</v>
      </c>
      <c r="AR509" s="144">
        <v>47532</v>
      </c>
      <c r="AS509" s="144"/>
      <c r="AT509" s="144"/>
      <c r="AU509" s="144"/>
      <c r="AV509" s="144"/>
      <c r="AW509" s="144"/>
      <c r="AX509" s="144"/>
      <c r="AY509" s="144"/>
      <c r="AZ509" s="144"/>
      <c r="BA509" s="144"/>
      <c r="BB509" s="144"/>
      <c r="BC509" s="144"/>
      <c r="BD509" s="144"/>
      <c r="BE509" s="144"/>
      <c r="BF509" s="144"/>
    </row>
    <row r="510" spans="1:58" hidden="1">
      <c r="A510" s="143" t="s">
        <v>918</v>
      </c>
      <c r="B510" s="143" t="s">
        <v>954</v>
      </c>
      <c r="C510" s="144">
        <v>11</v>
      </c>
      <c r="D510" s="144">
        <v>18</v>
      </c>
      <c r="E510" s="144">
        <v>23</v>
      </c>
      <c r="F510" s="144">
        <v>32</v>
      </c>
      <c r="G510" s="144">
        <v>37</v>
      </c>
      <c r="H510" s="144">
        <v>44</v>
      </c>
      <c r="I510" s="144">
        <v>49</v>
      </c>
      <c r="J510" s="144">
        <v>56</v>
      </c>
      <c r="K510" s="144">
        <v>64</v>
      </c>
      <c r="L510" s="144">
        <v>72</v>
      </c>
      <c r="M510" s="144">
        <v>77</v>
      </c>
      <c r="N510" s="144">
        <v>77</v>
      </c>
      <c r="O510" s="144">
        <v>73</v>
      </c>
      <c r="P510" s="144">
        <v>73</v>
      </c>
      <c r="Q510" s="145">
        <v>375.55</v>
      </c>
      <c r="R510" s="145">
        <v>316.44</v>
      </c>
      <c r="S510" s="145">
        <v>361.3</v>
      </c>
      <c r="T510" s="145">
        <v>476.47</v>
      </c>
      <c r="U510" s="145">
        <v>544.35</v>
      </c>
      <c r="V510" s="145">
        <v>571.66</v>
      </c>
      <c r="W510" s="145">
        <v>580.69000000000005</v>
      </c>
      <c r="X510" s="145">
        <v>549.09</v>
      </c>
      <c r="Y510" s="145">
        <v>559.41</v>
      </c>
      <c r="Z510" s="145">
        <v>575.12</v>
      </c>
      <c r="AA510" s="145">
        <v>496.52</v>
      </c>
      <c r="AB510" s="145">
        <v>385.66</v>
      </c>
      <c r="AC510" s="145">
        <v>381.05</v>
      </c>
      <c r="AD510" s="145">
        <v>366.58</v>
      </c>
      <c r="AE510" s="144">
        <v>4131</v>
      </c>
      <c r="AF510" s="144">
        <v>5696</v>
      </c>
      <c r="AG510" s="144">
        <v>8310</v>
      </c>
      <c r="AH510" s="144">
        <v>15247</v>
      </c>
      <c r="AI510" s="144">
        <v>20141</v>
      </c>
      <c r="AJ510" s="144">
        <v>25153</v>
      </c>
      <c r="AK510" s="144">
        <v>28454</v>
      </c>
      <c r="AL510" s="144">
        <v>30749</v>
      </c>
      <c r="AM510" s="144">
        <v>35802</v>
      </c>
      <c r="AN510" s="144">
        <v>41409</v>
      </c>
      <c r="AO510" s="144">
        <v>38232</v>
      </c>
      <c r="AP510" s="144">
        <v>29696</v>
      </c>
      <c r="AQ510" s="144">
        <v>27817</v>
      </c>
      <c r="AR510" s="144">
        <v>26760</v>
      </c>
      <c r="AS510" s="144"/>
      <c r="AT510" s="144"/>
      <c r="AU510" s="144"/>
      <c r="AV510" s="144"/>
      <c r="AW510" s="144"/>
      <c r="AX510" s="144"/>
      <c r="AY510" s="144"/>
      <c r="AZ510" s="144"/>
      <c r="BA510" s="144"/>
      <c r="BB510" s="144"/>
      <c r="BC510" s="144"/>
      <c r="BD510" s="144"/>
      <c r="BE510" s="144"/>
      <c r="BF510" s="144"/>
    </row>
    <row r="511" spans="1:58" hidden="1">
      <c r="A511" s="143" t="s">
        <v>918</v>
      </c>
      <c r="B511" s="143" t="s">
        <v>955</v>
      </c>
      <c r="C511" s="144">
        <v>0</v>
      </c>
      <c r="D511" s="144">
        <v>0</v>
      </c>
      <c r="E511" s="144">
        <v>0</v>
      </c>
      <c r="F511" s="144">
        <v>0</v>
      </c>
      <c r="G511" s="144">
        <v>0</v>
      </c>
      <c r="H511" s="144">
        <v>0</v>
      </c>
      <c r="I511" s="144">
        <v>0</v>
      </c>
      <c r="J511" s="144">
        <v>0</v>
      </c>
      <c r="K511" s="144">
        <v>0</v>
      </c>
      <c r="L511" s="144">
        <v>0</v>
      </c>
      <c r="M511" s="144">
        <v>0</v>
      </c>
      <c r="N511" s="144">
        <v>0</v>
      </c>
      <c r="O511" s="144">
        <v>0</v>
      </c>
      <c r="P511" s="144">
        <v>0</v>
      </c>
      <c r="Q511" s="145"/>
      <c r="R511" s="145"/>
      <c r="S511" s="145"/>
      <c r="T511" s="145"/>
      <c r="U511" s="145"/>
      <c r="V511" s="145"/>
      <c r="W511" s="145"/>
      <c r="X511" s="145"/>
      <c r="Y511" s="145"/>
      <c r="Z511" s="145"/>
      <c r="AA511" s="145"/>
      <c r="AB511" s="145"/>
      <c r="AC511" s="145"/>
      <c r="AD511" s="145"/>
      <c r="AE511" s="144">
        <v>0</v>
      </c>
      <c r="AF511" s="144">
        <v>0</v>
      </c>
      <c r="AG511" s="144">
        <v>0</v>
      </c>
      <c r="AH511" s="144">
        <v>0</v>
      </c>
      <c r="AI511" s="144">
        <v>0</v>
      </c>
      <c r="AJ511" s="144">
        <v>0</v>
      </c>
      <c r="AK511" s="144">
        <v>0</v>
      </c>
      <c r="AL511" s="144">
        <v>0</v>
      </c>
      <c r="AM511" s="144">
        <v>0</v>
      </c>
      <c r="AN511" s="144">
        <v>0</v>
      </c>
      <c r="AO511" s="144">
        <v>0</v>
      </c>
      <c r="AP511" s="144">
        <v>0</v>
      </c>
      <c r="AQ511" s="144">
        <v>0</v>
      </c>
      <c r="AR511" s="144">
        <v>0</v>
      </c>
      <c r="AS511" s="144"/>
      <c r="AT511" s="144"/>
      <c r="AU511" s="144"/>
      <c r="AV511" s="144"/>
      <c r="AW511" s="144"/>
      <c r="AX511" s="144"/>
      <c r="AY511" s="144"/>
      <c r="AZ511" s="144"/>
      <c r="BA511" s="144"/>
      <c r="BB511" s="144"/>
      <c r="BC511" s="144"/>
      <c r="BD511" s="144"/>
      <c r="BE511" s="144"/>
      <c r="BF511" s="144"/>
    </row>
    <row r="512" spans="1:58" hidden="1">
      <c r="A512" s="143" t="s">
        <v>918</v>
      </c>
      <c r="B512" s="143" t="s">
        <v>956</v>
      </c>
      <c r="C512" s="144">
        <v>0</v>
      </c>
      <c r="D512" s="144">
        <v>2</v>
      </c>
      <c r="E512" s="144">
        <v>3</v>
      </c>
      <c r="F512" s="144">
        <v>5</v>
      </c>
      <c r="G512" s="144">
        <v>6</v>
      </c>
      <c r="H512" s="144">
        <v>8</v>
      </c>
      <c r="I512" s="144">
        <v>9</v>
      </c>
      <c r="J512" s="144">
        <v>11</v>
      </c>
      <c r="K512" s="144">
        <v>12</v>
      </c>
      <c r="L512" s="144">
        <v>14</v>
      </c>
      <c r="M512" s="144">
        <v>17</v>
      </c>
      <c r="N512" s="144">
        <v>14</v>
      </c>
      <c r="O512" s="144">
        <v>15</v>
      </c>
      <c r="P512" s="144">
        <v>15</v>
      </c>
      <c r="Q512" s="145"/>
      <c r="R512" s="145">
        <v>1238</v>
      </c>
      <c r="S512" s="145">
        <v>1028</v>
      </c>
      <c r="T512" s="145">
        <v>1042</v>
      </c>
      <c r="U512" s="145">
        <v>1013</v>
      </c>
      <c r="V512" s="145">
        <v>1008</v>
      </c>
      <c r="W512" s="145">
        <v>1054.44</v>
      </c>
      <c r="X512" s="145">
        <v>1079.27</v>
      </c>
      <c r="Y512" s="145">
        <v>1046</v>
      </c>
      <c r="Z512" s="145">
        <v>1038</v>
      </c>
      <c r="AA512" s="145">
        <v>1080</v>
      </c>
      <c r="AB512" s="145">
        <v>936.21</v>
      </c>
      <c r="AC512" s="145">
        <v>664.8</v>
      </c>
      <c r="AD512" s="145">
        <v>641.53</v>
      </c>
      <c r="AE512" s="144">
        <v>0</v>
      </c>
      <c r="AF512" s="144">
        <v>2476</v>
      </c>
      <c r="AG512" s="144">
        <v>3084</v>
      </c>
      <c r="AH512" s="144">
        <v>5210</v>
      </c>
      <c r="AI512" s="144">
        <v>6078</v>
      </c>
      <c r="AJ512" s="144">
        <v>8064</v>
      </c>
      <c r="AK512" s="144">
        <v>9490</v>
      </c>
      <c r="AL512" s="144">
        <v>11872</v>
      </c>
      <c r="AM512" s="144">
        <v>12552</v>
      </c>
      <c r="AN512" s="144">
        <v>14532</v>
      </c>
      <c r="AO512" s="144">
        <v>18360</v>
      </c>
      <c r="AP512" s="144">
        <v>13107</v>
      </c>
      <c r="AQ512" s="144">
        <v>9972</v>
      </c>
      <c r="AR512" s="144">
        <v>9623</v>
      </c>
      <c r="AS512" s="144"/>
      <c r="AT512" s="144"/>
      <c r="AU512" s="144"/>
      <c r="AV512" s="144"/>
      <c r="AW512" s="144"/>
      <c r="AX512" s="144"/>
      <c r="AY512" s="144"/>
      <c r="AZ512" s="144"/>
      <c r="BA512" s="144"/>
      <c r="BB512" s="144"/>
      <c r="BC512" s="144"/>
      <c r="BD512" s="144"/>
      <c r="BE512" s="144"/>
      <c r="BF512" s="144"/>
    </row>
    <row r="513" spans="1:58" hidden="1">
      <c r="A513" s="143" t="s">
        <v>918</v>
      </c>
      <c r="B513" s="143" t="s">
        <v>957</v>
      </c>
      <c r="C513" s="144">
        <v>17</v>
      </c>
      <c r="D513" s="144">
        <v>19</v>
      </c>
      <c r="E513" s="144">
        <v>20</v>
      </c>
      <c r="F513" s="144">
        <v>23</v>
      </c>
      <c r="G513" s="144">
        <v>24</v>
      </c>
      <c r="H513" s="144">
        <v>26</v>
      </c>
      <c r="I513" s="144">
        <v>26</v>
      </c>
      <c r="J513" s="144">
        <v>29</v>
      </c>
      <c r="K513" s="144">
        <v>30</v>
      </c>
      <c r="L513" s="144">
        <v>33</v>
      </c>
      <c r="M513" s="144">
        <v>33</v>
      </c>
      <c r="N513" s="144">
        <v>33</v>
      </c>
      <c r="O513" s="144">
        <v>33</v>
      </c>
      <c r="P513" s="144">
        <v>33</v>
      </c>
      <c r="Q513" s="145">
        <v>2681.18</v>
      </c>
      <c r="R513" s="145">
        <v>2590</v>
      </c>
      <c r="S513" s="145">
        <v>2687.8</v>
      </c>
      <c r="T513" s="145">
        <v>2588.5700000000002</v>
      </c>
      <c r="U513" s="145">
        <v>2588.79</v>
      </c>
      <c r="V513" s="145">
        <v>2716.38</v>
      </c>
      <c r="W513" s="145">
        <v>2724.04</v>
      </c>
      <c r="X513" s="145">
        <v>2873.38</v>
      </c>
      <c r="Y513" s="145">
        <v>2654.33</v>
      </c>
      <c r="Z513" s="145">
        <v>2722.27</v>
      </c>
      <c r="AA513" s="145">
        <v>2763.97</v>
      </c>
      <c r="AB513" s="145">
        <v>2766.39</v>
      </c>
      <c r="AC513" s="145">
        <v>2433.91</v>
      </c>
      <c r="AD513" s="145">
        <v>2611.58</v>
      </c>
      <c r="AE513" s="144">
        <v>45580</v>
      </c>
      <c r="AF513" s="144">
        <v>49210</v>
      </c>
      <c r="AG513" s="144">
        <v>53756</v>
      </c>
      <c r="AH513" s="144">
        <v>59537</v>
      </c>
      <c r="AI513" s="144">
        <v>62131</v>
      </c>
      <c r="AJ513" s="144">
        <v>70626</v>
      </c>
      <c r="AK513" s="144">
        <v>70825</v>
      </c>
      <c r="AL513" s="144">
        <v>83328</v>
      </c>
      <c r="AM513" s="144">
        <v>79630</v>
      </c>
      <c r="AN513" s="144">
        <v>89835</v>
      </c>
      <c r="AO513" s="144">
        <v>91211</v>
      </c>
      <c r="AP513" s="144">
        <v>91291</v>
      </c>
      <c r="AQ513" s="144">
        <v>80319</v>
      </c>
      <c r="AR513" s="144">
        <v>86182</v>
      </c>
      <c r="AS513" s="144"/>
      <c r="AT513" s="144"/>
      <c r="AU513" s="144"/>
      <c r="AV513" s="144"/>
      <c r="AW513" s="144"/>
      <c r="AX513" s="144"/>
      <c r="AY513" s="144"/>
      <c r="AZ513" s="144"/>
      <c r="BA513" s="144"/>
      <c r="BB513" s="144"/>
      <c r="BC513" s="144"/>
      <c r="BD513" s="144"/>
      <c r="BE513" s="144"/>
      <c r="BF513" s="144"/>
    </row>
    <row r="514" spans="1:58" hidden="1">
      <c r="A514" s="143" t="s">
        <v>918</v>
      </c>
      <c r="B514" s="143" t="s">
        <v>958</v>
      </c>
      <c r="C514" s="144">
        <v>17</v>
      </c>
      <c r="D514" s="144">
        <v>21</v>
      </c>
      <c r="E514" s="144">
        <v>23</v>
      </c>
      <c r="F514" s="144">
        <v>28</v>
      </c>
      <c r="G514" s="144">
        <v>30</v>
      </c>
      <c r="H514" s="144">
        <v>34</v>
      </c>
      <c r="I514" s="144">
        <v>35</v>
      </c>
      <c r="J514" s="144">
        <v>40</v>
      </c>
      <c r="K514" s="144">
        <v>42</v>
      </c>
      <c r="L514" s="144">
        <v>47</v>
      </c>
      <c r="M514" s="144">
        <v>50</v>
      </c>
      <c r="N514" s="144">
        <v>47</v>
      </c>
      <c r="O514" s="144">
        <v>48</v>
      </c>
      <c r="P514" s="144">
        <v>48</v>
      </c>
      <c r="Q514" s="145">
        <v>2681.18</v>
      </c>
      <c r="R514" s="145">
        <v>2461.2399999999998</v>
      </c>
      <c r="S514" s="145">
        <v>2471.3000000000002</v>
      </c>
      <c r="T514" s="145">
        <v>2312.39</v>
      </c>
      <c r="U514" s="145">
        <v>2273.63</v>
      </c>
      <c r="V514" s="145">
        <v>2314.41</v>
      </c>
      <c r="W514" s="145">
        <v>2294.71</v>
      </c>
      <c r="X514" s="145">
        <v>2380</v>
      </c>
      <c r="Y514" s="145">
        <v>2194.81</v>
      </c>
      <c r="Z514" s="145">
        <v>2220.5700000000002</v>
      </c>
      <c r="AA514" s="145">
        <v>2191.42</v>
      </c>
      <c r="AB514" s="145">
        <v>2221.23</v>
      </c>
      <c r="AC514" s="145">
        <v>1881.06</v>
      </c>
      <c r="AD514" s="145">
        <v>1995.94</v>
      </c>
      <c r="AE514" s="144">
        <v>45580</v>
      </c>
      <c r="AF514" s="144">
        <v>51686</v>
      </c>
      <c r="AG514" s="144">
        <v>56840</v>
      </c>
      <c r="AH514" s="144">
        <v>64747</v>
      </c>
      <c r="AI514" s="144">
        <v>68209</v>
      </c>
      <c r="AJ514" s="144">
        <v>78690</v>
      </c>
      <c r="AK514" s="144">
        <v>80315</v>
      </c>
      <c r="AL514" s="144">
        <v>95200</v>
      </c>
      <c r="AM514" s="144">
        <v>92182</v>
      </c>
      <c r="AN514" s="144">
        <v>104367</v>
      </c>
      <c r="AO514" s="144">
        <v>109571</v>
      </c>
      <c r="AP514" s="144">
        <v>104398</v>
      </c>
      <c r="AQ514" s="144">
        <v>90291</v>
      </c>
      <c r="AR514" s="144">
        <v>95805</v>
      </c>
      <c r="AS514" s="144"/>
      <c r="AT514" s="144"/>
      <c r="AU514" s="144"/>
      <c r="AV514" s="144"/>
      <c r="AW514" s="144"/>
      <c r="AX514" s="144"/>
      <c r="AY514" s="144"/>
      <c r="AZ514" s="144"/>
      <c r="BA514" s="144"/>
      <c r="BB514" s="144"/>
      <c r="BC514" s="144"/>
      <c r="BD514" s="144"/>
      <c r="BE514" s="144"/>
      <c r="BF514" s="144"/>
    </row>
    <row r="515" spans="1:58" hidden="1">
      <c r="A515" s="143" t="s">
        <v>918</v>
      </c>
      <c r="B515" s="143" t="s">
        <v>959</v>
      </c>
      <c r="C515" s="144">
        <v>0</v>
      </c>
      <c r="D515" s="144">
        <v>0</v>
      </c>
      <c r="E515" s="144">
        <v>0</v>
      </c>
      <c r="F515" s="144">
        <v>0</v>
      </c>
      <c r="G515" s="144">
        <v>0</v>
      </c>
      <c r="H515" s="144">
        <v>0</v>
      </c>
      <c r="I515" s="144">
        <v>0</v>
      </c>
      <c r="J515" s="144">
        <v>0</v>
      </c>
      <c r="K515" s="144">
        <v>0</v>
      </c>
      <c r="L515" s="144">
        <v>0</v>
      </c>
      <c r="M515" s="144">
        <v>0</v>
      </c>
      <c r="N515" s="144">
        <v>0</v>
      </c>
      <c r="O515" s="144">
        <v>0</v>
      </c>
      <c r="P515" s="144">
        <v>0</v>
      </c>
      <c r="Q515" s="145"/>
      <c r="R515" s="145"/>
      <c r="S515" s="145"/>
      <c r="T515" s="145"/>
      <c r="U515" s="145"/>
      <c r="V515" s="145"/>
      <c r="W515" s="145"/>
      <c r="X515" s="145"/>
      <c r="Y515" s="145"/>
      <c r="Z515" s="145"/>
      <c r="AA515" s="145"/>
      <c r="AB515" s="145"/>
      <c r="AC515" s="145"/>
      <c r="AD515" s="145"/>
      <c r="AE515" s="144">
        <v>0</v>
      </c>
      <c r="AF515" s="144">
        <v>0</v>
      </c>
      <c r="AG515" s="144">
        <v>0</v>
      </c>
      <c r="AH515" s="144">
        <v>0</v>
      </c>
      <c r="AI515" s="144">
        <v>0</v>
      </c>
      <c r="AJ515" s="144">
        <v>0</v>
      </c>
      <c r="AK515" s="144">
        <v>0</v>
      </c>
      <c r="AL515" s="144">
        <v>0</v>
      </c>
      <c r="AM515" s="144">
        <v>0</v>
      </c>
      <c r="AN515" s="144">
        <v>0</v>
      </c>
      <c r="AO515" s="144">
        <v>0</v>
      </c>
      <c r="AP515" s="144">
        <v>0</v>
      </c>
      <c r="AQ515" s="144">
        <v>0</v>
      </c>
      <c r="AR515" s="144">
        <v>0</v>
      </c>
      <c r="AS515" s="144"/>
      <c r="AT515" s="144"/>
      <c r="AU515" s="144"/>
      <c r="AV515" s="144"/>
      <c r="AW515" s="144"/>
      <c r="AX515" s="144"/>
      <c r="AY515" s="144"/>
      <c r="AZ515" s="144"/>
      <c r="BA515" s="144"/>
      <c r="BB515" s="144"/>
      <c r="BC515" s="144"/>
      <c r="BD515" s="144"/>
      <c r="BE515" s="144"/>
      <c r="BF515" s="144"/>
    </row>
    <row r="516" spans="1:58" hidden="1">
      <c r="A516" s="143" t="s">
        <v>918</v>
      </c>
      <c r="B516" s="143" t="s">
        <v>960</v>
      </c>
      <c r="C516" s="144">
        <v>218</v>
      </c>
      <c r="D516" s="144">
        <v>218</v>
      </c>
      <c r="E516" s="144">
        <v>219</v>
      </c>
      <c r="F516" s="144">
        <v>208</v>
      </c>
      <c r="G516" s="144">
        <v>213</v>
      </c>
      <c r="H516" s="144">
        <v>199</v>
      </c>
      <c r="I516" s="144">
        <v>204</v>
      </c>
      <c r="J516" s="144">
        <v>242</v>
      </c>
      <c r="K516" s="144">
        <v>235</v>
      </c>
      <c r="L516" s="144">
        <v>247</v>
      </c>
      <c r="M516" s="144">
        <v>239</v>
      </c>
      <c r="N516" s="144">
        <v>228</v>
      </c>
      <c r="O516" s="144">
        <v>150</v>
      </c>
      <c r="P516" s="144">
        <v>144</v>
      </c>
      <c r="Q516" s="145">
        <v>393.06</v>
      </c>
      <c r="R516" s="145">
        <v>402.39</v>
      </c>
      <c r="S516" s="145">
        <v>395.55</v>
      </c>
      <c r="T516" s="145">
        <v>347.04</v>
      </c>
      <c r="U516" s="145">
        <v>425.31</v>
      </c>
      <c r="V516" s="145">
        <v>405.04</v>
      </c>
      <c r="W516" s="145">
        <v>463.08</v>
      </c>
      <c r="X516" s="145">
        <v>426.27</v>
      </c>
      <c r="Y516" s="145">
        <v>402</v>
      </c>
      <c r="Z516" s="145">
        <v>391.2</v>
      </c>
      <c r="AA516" s="145">
        <v>349.85</v>
      </c>
      <c r="AB516" s="145">
        <v>424.52</v>
      </c>
      <c r="AC516" s="145">
        <v>403.21</v>
      </c>
      <c r="AD516" s="145">
        <v>316.17</v>
      </c>
      <c r="AE516" s="144">
        <v>85686</v>
      </c>
      <c r="AF516" s="144">
        <v>87720</v>
      </c>
      <c r="AG516" s="144">
        <v>86625</v>
      </c>
      <c r="AH516" s="144">
        <v>72185</v>
      </c>
      <c r="AI516" s="144">
        <v>90590</v>
      </c>
      <c r="AJ516" s="144">
        <v>80602</v>
      </c>
      <c r="AK516" s="144">
        <v>94468</v>
      </c>
      <c r="AL516" s="144">
        <v>103157</v>
      </c>
      <c r="AM516" s="144">
        <v>94470</v>
      </c>
      <c r="AN516" s="144">
        <v>96626</v>
      </c>
      <c r="AO516" s="144">
        <v>83613</v>
      </c>
      <c r="AP516" s="144">
        <v>96790</v>
      </c>
      <c r="AQ516" s="144">
        <v>60482</v>
      </c>
      <c r="AR516" s="144">
        <v>45528</v>
      </c>
      <c r="AS516" s="144"/>
      <c r="AT516" s="144"/>
      <c r="AU516" s="144"/>
      <c r="AV516" s="144"/>
      <c r="AW516" s="144"/>
      <c r="AX516" s="144"/>
      <c r="AY516" s="144"/>
      <c r="AZ516" s="144"/>
      <c r="BA516" s="144"/>
      <c r="BB516" s="144"/>
      <c r="BC516" s="144"/>
      <c r="BD516" s="144"/>
      <c r="BE516" s="144"/>
      <c r="BF516" s="144"/>
    </row>
    <row r="517" spans="1:58" hidden="1">
      <c r="A517" s="143" t="s">
        <v>918</v>
      </c>
      <c r="B517" s="143" t="s">
        <v>961</v>
      </c>
      <c r="C517" s="144">
        <v>0</v>
      </c>
      <c r="D517" s="144">
        <v>0</v>
      </c>
      <c r="E517" s="144">
        <v>0</v>
      </c>
      <c r="F517" s="144">
        <v>0</v>
      </c>
      <c r="G517" s="144">
        <v>0</v>
      </c>
      <c r="H517" s="144">
        <v>0</v>
      </c>
      <c r="I517" s="144">
        <v>0</v>
      </c>
      <c r="J517" s="144">
        <v>0</v>
      </c>
      <c r="K517" s="144">
        <v>0</v>
      </c>
      <c r="L517" s="144">
        <v>0</v>
      </c>
      <c r="M517" s="144">
        <v>0</v>
      </c>
      <c r="N517" s="144">
        <v>0</v>
      </c>
      <c r="O517" s="144">
        <v>0</v>
      </c>
      <c r="P517" s="144">
        <v>0</v>
      </c>
      <c r="Q517" s="145"/>
      <c r="R517" s="145"/>
      <c r="S517" s="145"/>
      <c r="T517" s="145"/>
      <c r="U517" s="145"/>
      <c r="V517" s="145"/>
      <c r="W517" s="145"/>
      <c r="X517" s="145"/>
      <c r="Y517" s="145"/>
      <c r="Z517" s="145"/>
      <c r="AA517" s="145"/>
      <c r="AB517" s="145"/>
      <c r="AC517" s="145"/>
      <c r="AD517" s="145"/>
      <c r="AE517" s="144">
        <v>0</v>
      </c>
      <c r="AF517" s="144">
        <v>0</v>
      </c>
      <c r="AG517" s="144">
        <v>0</v>
      </c>
      <c r="AH517" s="144">
        <v>0</v>
      </c>
      <c r="AI517" s="144">
        <v>0</v>
      </c>
      <c r="AJ517" s="144">
        <v>0</v>
      </c>
      <c r="AK517" s="144">
        <v>0</v>
      </c>
      <c r="AL517" s="144">
        <v>0</v>
      </c>
      <c r="AM517" s="144">
        <v>0</v>
      </c>
      <c r="AN517" s="144">
        <v>0</v>
      </c>
      <c r="AO517" s="144">
        <v>0</v>
      </c>
      <c r="AP517" s="144">
        <v>0</v>
      </c>
      <c r="AQ517" s="144">
        <v>0</v>
      </c>
      <c r="AR517" s="144">
        <v>0</v>
      </c>
      <c r="AS517" s="144"/>
      <c r="AT517" s="144"/>
      <c r="AU517" s="144"/>
      <c r="AV517" s="144"/>
      <c r="AW517" s="144"/>
      <c r="AX517" s="144"/>
      <c r="AY517" s="144"/>
      <c r="AZ517" s="144"/>
      <c r="BA517" s="144"/>
      <c r="BB517" s="144"/>
      <c r="BC517" s="144"/>
      <c r="BD517" s="144"/>
      <c r="BE517" s="144"/>
      <c r="BF517" s="144"/>
    </row>
    <row r="518" spans="1:58" hidden="1">
      <c r="A518" s="143" t="s">
        <v>918</v>
      </c>
      <c r="B518" s="143" t="s">
        <v>962</v>
      </c>
      <c r="C518" s="144">
        <v>15</v>
      </c>
      <c r="D518" s="144">
        <v>14</v>
      </c>
      <c r="E518" s="144">
        <v>14</v>
      </c>
      <c r="F518" s="144">
        <v>15</v>
      </c>
      <c r="G518" s="144">
        <v>13</v>
      </c>
      <c r="H518" s="144">
        <v>13</v>
      </c>
      <c r="I518" s="144">
        <v>13</v>
      </c>
      <c r="J518" s="144">
        <v>13</v>
      </c>
      <c r="K518" s="144">
        <v>14</v>
      </c>
      <c r="L518" s="144">
        <v>14</v>
      </c>
      <c r="M518" s="144">
        <v>15</v>
      </c>
      <c r="N518" s="144">
        <v>15</v>
      </c>
      <c r="O518" s="144">
        <v>15</v>
      </c>
      <c r="P518" s="144">
        <v>15</v>
      </c>
      <c r="Q518" s="145">
        <v>264.8</v>
      </c>
      <c r="R518" s="145">
        <v>251.57</v>
      </c>
      <c r="S518" s="145">
        <v>282.86</v>
      </c>
      <c r="T518" s="145">
        <v>253.33</v>
      </c>
      <c r="U518" s="145">
        <v>242.54</v>
      </c>
      <c r="V518" s="145">
        <v>242.54</v>
      </c>
      <c r="W518" s="145">
        <v>227.85</v>
      </c>
      <c r="X518" s="145">
        <v>256.38</v>
      </c>
      <c r="Y518" s="145">
        <v>229</v>
      </c>
      <c r="Z518" s="145">
        <v>221.43</v>
      </c>
      <c r="AA518" s="145">
        <v>204.2</v>
      </c>
      <c r="AB518" s="145">
        <v>188.47</v>
      </c>
      <c r="AC518" s="145">
        <v>219.2</v>
      </c>
      <c r="AD518" s="145">
        <v>229.8</v>
      </c>
      <c r="AE518" s="144">
        <v>3972</v>
      </c>
      <c r="AF518" s="144">
        <v>3522</v>
      </c>
      <c r="AG518" s="144">
        <v>3960</v>
      </c>
      <c r="AH518" s="144">
        <v>3800</v>
      </c>
      <c r="AI518" s="144">
        <v>3153</v>
      </c>
      <c r="AJ518" s="144">
        <v>3153</v>
      </c>
      <c r="AK518" s="144">
        <v>2962</v>
      </c>
      <c r="AL518" s="144">
        <v>3333</v>
      </c>
      <c r="AM518" s="144">
        <v>3206</v>
      </c>
      <c r="AN518" s="144">
        <v>3100</v>
      </c>
      <c r="AO518" s="144">
        <v>3063</v>
      </c>
      <c r="AP518" s="144">
        <v>2827</v>
      </c>
      <c r="AQ518" s="144">
        <v>3288</v>
      </c>
      <c r="AR518" s="144">
        <v>3447</v>
      </c>
      <c r="AS518" s="144"/>
      <c r="AT518" s="144"/>
      <c r="AU518" s="144"/>
      <c r="AV518" s="144"/>
      <c r="AW518" s="144"/>
      <c r="AX518" s="144"/>
      <c r="AY518" s="144"/>
      <c r="AZ518" s="144"/>
      <c r="BA518" s="144"/>
      <c r="BB518" s="144"/>
      <c r="BC518" s="144"/>
      <c r="BD518" s="144"/>
      <c r="BE518" s="144"/>
      <c r="BF518" s="144"/>
    </row>
    <row r="519" spans="1:58" hidden="1">
      <c r="A519" s="143" t="s">
        <v>918</v>
      </c>
      <c r="B519" s="143" t="s">
        <v>963</v>
      </c>
      <c r="C519" s="144">
        <v>9</v>
      </c>
      <c r="D519" s="144">
        <v>10</v>
      </c>
      <c r="E519" s="144">
        <v>11</v>
      </c>
      <c r="F519" s="144">
        <v>12</v>
      </c>
      <c r="G519" s="144">
        <v>13</v>
      </c>
      <c r="H519" s="144">
        <v>15</v>
      </c>
      <c r="I519" s="144">
        <v>16</v>
      </c>
      <c r="J519" s="144">
        <v>17</v>
      </c>
      <c r="K519" s="144">
        <v>18</v>
      </c>
      <c r="L519" s="144">
        <v>19</v>
      </c>
      <c r="M519" s="144">
        <v>20</v>
      </c>
      <c r="N519" s="144">
        <v>20</v>
      </c>
      <c r="O519" s="144">
        <v>19</v>
      </c>
      <c r="P519" s="144">
        <v>19</v>
      </c>
      <c r="Q519" s="145">
        <v>275.11</v>
      </c>
      <c r="R519" s="145">
        <v>282.8</v>
      </c>
      <c r="S519" s="145">
        <v>273.45</v>
      </c>
      <c r="T519" s="145">
        <v>253.75</v>
      </c>
      <c r="U519" s="145">
        <v>252.31</v>
      </c>
      <c r="V519" s="145">
        <v>249.47</v>
      </c>
      <c r="W519" s="145">
        <v>253.19</v>
      </c>
      <c r="X519" s="145">
        <v>246.12</v>
      </c>
      <c r="Y519" s="145">
        <v>217.56</v>
      </c>
      <c r="Z519" s="145">
        <v>226.42</v>
      </c>
      <c r="AA519" s="145">
        <v>265</v>
      </c>
      <c r="AB519" s="145">
        <v>279.8</v>
      </c>
      <c r="AC519" s="145">
        <v>282.11</v>
      </c>
      <c r="AD519" s="145">
        <v>262.42</v>
      </c>
      <c r="AE519" s="144">
        <v>2476</v>
      </c>
      <c r="AF519" s="144">
        <v>2828</v>
      </c>
      <c r="AG519" s="144">
        <v>3008</v>
      </c>
      <c r="AH519" s="144">
        <v>3045</v>
      </c>
      <c r="AI519" s="144">
        <v>3280</v>
      </c>
      <c r="AJ519" s="144">
        <v>3742</v>
      </c>
      <c r="AK519" s="144">
        <v>4051</v>
      </c>
      <c r="AL519" s="144">
        <v>4184</v>
      </c>
      <c r="AM519" s="144">
        <v>3916</v>
      </c>
      <c r="AN519" s="144">
        <v>4302</v>
      </c>
      <c r="AO519" s="144">
        <v>5300</v>
      </c>
      <c r="AP519" s="144">
        <v>5596</v>
      </c>
      <c r="AQ519" s="144">
        <v>5360</v>
      </c>
      <c r="AR519" s="144">
        <v>4986</v>
      </c>
      <c r="AS519" s="144"/>
      <c r="AT519" s="144"/>
      <c r="AU519" s="144"/>
      <c r="AV519" s="144"/>
      <c r="AW519" s="144"/>
      <c r="AX519" s="144"/>
      <c r="AY519" s="144"/>
      <c r="AZ519" s="144"/>
      <c r="BA519" s="144"/>
      <c r="BB519" s="144"/>
      <c r="BC519" s="144"/>
      <c r="BD519" s="144"/>
      <c r="BE519" s="144"/>
      <c r="BF519" s="144"/>
    </row>
    <row r="520" spans="1:58" hidden="1">
      <c r="A520" s="143" t="s">
        <v>918</v>
      </c>
      <c r="B520" s="143" t="s">
        <v>964</v>
      </c>
      <c r="C520" s="144">
        <v>24</v>
      </c>
      <c r="D520" s="144">
        <v>24</v>
      </c>
      <c r="E520" s="144">
        <v>25</v>
      </c>
      <c r="F520" s="144">
        <v>27</v>
      </c>
      <c r="G520" s="144">
        <v>26</v>
      </c>
      <c r="H520" s="144">
        <v>28</v>
      </c>
      <c r="I520" s="144">
        <v>29</v>
      </c>
      <c r="J520" s="144">
        <v>30</v>
      </c>
      <c r="K520" s="144">
        <v>32</v>
      </c>
      <c r="L520" s="144">
        <v>33</v>
      </c>
      <c r="M520" s="144">
        <v>35</v>
      </c>
      <c r="N520" s="144">
        <v>35</v>
      </c>
      <c r="O520" s="144">
        <v>34</v>
      </c>
      <c r="P520" s="144">
        <v>34</v>
      </c>
      <c r="Q520" s="145">
        <v>268.67</v>
      </c>
      <c r="R520" s="145">
        <v>264.58</v>
      </c>
      <c r="S520" s="145">
        <v>278.72000000000003</v>
      </c>
      <c r="T520" s="145">
        <v>253.52</v>
      </c>
      <c r="U520" s="145">
        <v>247.42</v>
      </c>
      <c r="V520" s="145">
        <v>246.25</v>
      </c>
      <c r="W520" s="145">
        <v>241.83</v>
      </c>
      <c r="X520" s="145">
        <v>250.57</v>
      </c>
      <c r="Y520" s="145">
        <v>222.56</v>
      </c>
      <c r="Z520" s="145">
        <v>224.3</v>
      </c>
      <c r="AA520" s="145">
        <v>238.94</v>
      </c>
      <c r="AB520" s="145">
        <v>240.66</v>
      </c>
      <c r="AC520" s="145">
        <v>254.35</v>
      </c>
      <c r="AD520" s="145">
        <v>248.03</v>
      </c>
      <c r="AE520" s="144">
        <v>6448</v>
      </c>
      <c r="AF520" s="144">
        <v>6350</v>
      </c>
      <c r="AG520" s="144">
        <v>6968</v>
      </c>
      <c r="AH520" s="144">
        <v>6845</v>
      </c>
      <c r="AI520" s="144">
        <v>6433</v>
      </c>
      <c r="AJ520" s="144">
        <v>6895</v>
      </c>
      <c r="AK520" s="144">
        <v>7013</v>
      </c>
      <c r="AL520" s="144">
        <v>7517</v>
      </c>
      <c r="AM520" s="144">
        <v>7122</v>
      </c>
      <c r="AN520" s="144">
        <v>7402</v>
      </c>
      <c r="AO520" s="144">
        <v>8363</v>
      </c>
      <c r="AP520" s="144">
        <v>8423</v>
      </c>
      <c r="AQ520" s="144">
        <v>8648</v>
      </c>
      <c r="AR520" s="144">
        <v>8433</v>
      </c>
      <c r="AS520" s="144"/>
      <c r="AT520" s="144"/>
      <c r="AU520" s="144"/>
      <c r="AV520" s="144"/>
      <c r="AW520" s="144"/>
      <c r="AX520" s="144"/>
      <c r="AY520" s="144"/>
      <c r="AZ520" s="144"/>
      <c r="BA520" s="144"/>
      <c r="BB520" s="144"/>
      <c r="BC520" s="144"/>
      <c r="BD520" s="144"/>
      <c r="BE520" s="144"/>
      <c r="BF520" s="144"/>
    </row>
    <row r="521" spans="1:58" hidden="1">
      <c r="A521" s="143" t="s">
        <v>918</v>
      </c>
      <c r="B521" s="143" t="s">
        <v>965</v>
      </c>
      <c r="C521" s="144">
        <v>1</v>
      </c>
      <c r="D521" s="144">
        <v>1</v>
      </c>
      <c r="E521" s="144">
        <v>3</v>
      </c>
      <c r="F521" s="144">
        <v>3</v>
      </c>
      <c r="G521" s="144">
        <v>4</v>
      </c>
      <c r="H521" s="144">
        <v>5</v>
      </c>
      <c r="I521" s="144">
        <v>5</v>
      </c>
      <c r="J521" s="144">
        <v>6</v>
      </c>
      <c r="K521" s="144">
        <v>6</v>
      </c>
      <c r="L521" s="144">
        <v>8</v>
      </c>
      <c r="M521" s="144">
        <v>11</v>
      </c>
      <c r="N521" s="144">
        <v>11</v>
      </c>
      <c r="O521" s="144">
        <v>11</v>
      </c>
      <c r="P521" s="144">
        <v>11</v>
      </c>
      <c r="Q521" s="145">
        <v>553</v>
      </c>
      <c r="R521" s="145">
        <v>444</v>
      </c>
      <c r="S521" s="145">
        <v>460.67</v>
      </c>
      <c r="T521" s="145">
        <v>399</v>
      </c>
      <c r="U521" s="145">
        <v>428</v>
      </c>
      <c r="V521" s="145">
        <v>462.6</v>
      </c>
      <c r="W521" s="145">
        <v>453.4</v>
      </c>
      <c r="X521" s="145">
        <v>461.33</v>
      </c>
      <c r="Y521" s="145">
        <v>463.67</v>
      </c>
      <c r="Z521" s="145">
        <v>466</v>
      </c>
      <c r="AA521" s="145">
        <v>450.45</v>
      </c>
      <c r="AB521" s="145">
        <v>451.27</v>
      </c>
      <c r="AC521" s="145">
        <v>442.27</v>
      </c>
      <c r="AD521" s="145">
        <v>425.55</v>
      </c>
      <c r="AE521" s="144">
        <v>553</v>
      </c>
      <c r="AF521" s="144">
        <v>444</v>
      </c>
      <c r="AG521" s="144">
        <v>1382</v>
      </c>
      <c r="AH521" s="144">
        <v>1197</v>
      </c>
      <c r="AI521" s="144">
        <v>1712</v>
      </c>
      <c r="AJ521" s="144">
        <v>2313</v>
      </c>
      <c r="AK521" s="144">
        <v>2267</v>
      </c>
      <c r="AL521" s="144">
        <v>2768</v>
      </c>
      <c r="AM521" s="144">
        <v>2782</v>
      </c>
      <c r="AN521" s="144">
        <v>3728</v>
      </c>
      <c r="AO521" s="144">
        <v>4955</v>
      </c>
      <c r="AP521" s="144">
        <v>4964</v>
      </c>
      <c r="AQ521" s="144">
        <v>4865</v>
      </c>
      <c r="AR521" s="144">
        <v>4681</v>
      </c>
      <c r="AS521" s="144"/>
      <c r="AT521" s="144"/>
      <c r="AU521" s="144"/>
      <c r="AV521" s="144"/>
      <c r="AW521" s="144"/>
      <c r="AX521" s="144"/>
      <c r="AY521" s="144"/>
      <c r="AZ521" s="144"/>
      <c r="BA521" s="144"/>
      <c r="BB521" s="144"/>
      <c r="BC521" s="144"/>
      <c r="BD521" s="144"/>
      <c r="BE521" s="144"/>
      <c r="BF521" s="144"/>
    </row>
    <row r="522" spans="1:58" hidden="1">
      <c r="A522" s="143" t="s">
        <v>918</v>
      </c>
      <c r="B522" s="143" t="s">
        <v>966</v>
      </c>
      <c r="C522" s="144">
        <v>12</v>
      </c>
      <c r="D522" s="144">
        <v>14</v>
      </c>
      <c r="E522" s="144">
        <v>17</v>
      </c>
      <c r="F522" s="144">
        <v>20</v>
      </c>
      <c r="G522" s="144">
        <v>22</v>
      </c>
      <c r="H522" s="144">
        <v>25</v>
      </c>
      <c r="I522" s="144">
        <v>34</v>
      </c>
      <c r="J522" s="144">
        <v>37</v>
      </c>
      <c r="K522" s="144">
        <v>39</v>
      </c>
      <c r="L522" s="144">
        <v>43</v>
      </c>
      <c r="M522" s="144">
        <v>44</v>
      </c>
      <c r="N522" s="144">
        <v>47</v>
      </c>
      <c r="O522" s="144">
        <v>47</v>
      </c>
      <c r="P522" s="144">
        <v>46</v>
      </c>
      <c r="Q522" s="145">
        <v>733.33</v>
      </c>
      <c r="R522" s="145">
        <v>615.71</v>
      </c>
      <c r="S522" s="145">
        <v>596.35</v>
      </c>
      <c r="T522" s="145">
        <v>579.15</v>
      </c>
      <c r="U522" s="145">
        <v>587.91</v>
      </c>
      <c r="V522" s="145">
        <v>511.08</v>
      </c>
      <c r="W522" s="145">
        <v>561.41</v>
      </c>
      <c r="X522" s="145">
        <v>402.32</v>
      </c>
      <c r="Y522" s="145">
        <v>379.59</v>
      </c>
      <c r="Z522" s="145">
        <v>345.77</v>
      </c>
      <c r="AA522" s="145">
        <v>336</v>
      </c>
      <c r="AB522" s="145">
        <v>256.79000000000002</v>
      </c>
      <c r="AC522" s="145">
        <v>214.43</v>
      </c>
      <c r="AD522" s="145">
        <v>205.93</v>
      </c>
      <c r="AE522" s="144">
        <v>8800</v>
      </c>
      <c r="AF522" s="144">
        <v>8620</v>
      </c>
      <c r="AG522" s="144">
        <v>10138</v>
      </c>
      <c r="AH522" s="144">
        <v>11583</v>
      </c>
      <c r="AI522" s="144">
        <v>12934</v>
      </c>
      <c r="AJ522" s="144">
        <v>12777</v>
      </c>
      <c r="AK522" s="144">
        <v>19088</v>
      </c>
      <c r="AL522" s="144">
        <v>14886</v>
      </c>
      <c r="AM522" s="144">
        <v>14804</v>
      </c>
      <c r="AN522" s="144">
        <v>14868</v>
      </c>
      <c r="AO522" s="144">
        <v>14784</v>
      </c>
      <c r="AP522" s="144">
        <v>12069</v>
      </c>
      <c r="AQ522" s="144">
        <v>10078</v>
      </c>
      <c r="AR522" s="144">
        <v>9473</v>
      </c>
      <c r="AS522" s="144"/>
      <c r="AT522" s="144"/>
      <c r="AU522" s="144"/>
      <c r="AV522" s="144"/>
      <c r="AW522" s="144"/>
      <c r="AX522" s="144"/>
      <c r="AY522" s="144"/>
      <c r="AZ522" s="144"/>
      <c r="BA522" s="144"/>
      <c r="BB522" s="144"/>
      <c r="BC522" s="144"/>
      <c r="BD522" s="144"/>
      <c r="BE522" s="144"/>
      <c r="BF522" s="144"/>
    </row>
    <row r="523" spans="1:58" hidden="1">
      <c r="A523" s="143" t="s">
        <v>918</v>
      </c>
      <c r="B523" s="143" t="s">
        <v>967</v>
      </c>
      <c r="C523" s="144">
        <v>137</v>
      </c>
      <c r="D523" s="144">
        <v>240</v>
      </c>
      <c r="E523" s="144">
        <v>339</v>
      </c>
      <c r="F523" s="144">
        <v>437</v>
      </c>
      <c r="G523" s="144">
        <v>542</v>
      </c>
      <c r="H523" s="144">
        <v>644</v>
      </c>
      <c r="I523" s="144">
        <v>749</v>
      </c>
      <c r="J523" s="144">
        <v>857</v>
      </c>
      <c r="K523" s="144">
        <v>956</v>
      </c>
      <c r="L523" s="144">
        <v>1084</v>
      </c>
      <c r="M523" s="144">
        <v>1189</v>
      </c>
      <c r="N523" s="144">
        <v>1250</v>
      </c>
      <c r="O523" s="144">
        <v>1267</v>
      </c>
      <c r="P523" s="144">
        <v>1246</v>
      </c>
      <c r="Q523" s="145">
        <v>399.28</v>
      </c>
      <c r="R523" s="145">
        <v>455.51</v>
      </c>
      <c r="S523" s="145">
        <v>387.64</v>
      </c>
      <c r="T523" s="145">
        <v>344.04</v>
      </c>
      <c r="U523" s="145">
        <v>344.85</v>
      </c>
      <c r="V523" s="145">
        <v>325.27</v>
      </c>
      <c r="W523" s="145">
        <v>304.43</v>
      </c>
      <c r="X523" s="145">
        <v>297.93</v>
      </c>
      <c r="Y523" s="145">
        <v>298.35000000000002</v>
      </c>
      <c r="Z523" s="145">
        <v>351.67</v>
      </c>
      <c r="AA523" s="145">
        <v>334.54</v>
      </c>
      <c r="AB523" s="145">
        <v>317.31</v>
      </c>
      <c r="AC523" s="145">
        <v>305.08999999999997</v>
      </c>
      <c r="AD523" s="145">
        <v>345.32</v>
      </c>
      <c r="AE523" s="144">
        <v>54701</v>
      </c>
      <c r="AF523" s="144">
        <v>109323</v>
      </c>
      <c r="AG523" s="144">
        <v>131409</v>
      </c>
      <c r="AH523" s="144">
        <v>150345</v>
      </c>
      <c r="AI523" s="144">
        <v>186906</v>
      </c>
      <c r="AJ523" s="144">
        <v>209475</v>
      </c>
      <c r="AK523" s="144">
        <v>228017</v>
      </c>
      <c r="AL523" s="144">
        <v>255322</v>
      </c>
      <c r="AM523" s="144">
        <v>285221</v>
      </c>
      <c r="AN523" s="144">
        <v>381212</v>
      </c>
      <c r="AO523" s="144">
        <v>397768</v>
      </c>
      <c r="AP523" s="144">
        <v>396637</v>
      </c>
      <c r="AQ523" s="144">
        <v>386551</v>
      </c>
      <c r="AR523" s="144">
        <v>430267</v>
      </c>
      <c r="AS523" s="144"/>
      <c r="AT523" s="144"/>
      <c r="AU523" s="144"/>
      <c r="AV523" s="144"/>
      <c r="AW523" s="144"/>
      <c r="AX523" s="144"/>
      <c r="AY523" s="144"/>
      <c r="AZ523" s="144"/>
      <c r="BA523" s="144"/>
      <c r="BB523" s="144"/>
      <c r="BC523" s="144"/>
      <c r="BD523" s="144"/>
      <c r="BE523" s="144"/>
      <c r="BF523" s="144"/>
    </row>
    <row r="524" spans="1:58" hidden="1">
      <c r="A524" s="143" t="s">
        <v>918</v>
      </c>
      <c r="B524" s="143" t="s">
        <v>968</v>
      </c>
      <c r="C524" s="144">
        <v>9</v>
      </c>
      <c r="D524" s="144">
        <v>10</v>
      </c>
      <c r="E524" s="144">
        <v>9</v>
      </c>
      <c r="F524" s="144">
        <v>15</v>
      </c>
      <c r="G524" s="144">
        <v>15</v>
      </c>
      <c r="H524" s="144">
        <v>16</v>
      </c>
      <c r="I524" s="144">
        <v>18</v>
      </c>
      <c r="J524" s="144">
        <v>18</v>
      </c>
      <c r="K524" s="144">
        <v>18</v>
      </c>
      <c r="L524" s="144">
        <v>21</v>
      </c>
      <c r="M524" s="144">
        <v>22</v>
      </c>
      <c r="N524" s="144">
        <v>22</v>
      </c>
      <c r="O524" s="144">
        <v>22</v>
      </c>
      <c r="P524" s="144">
        <v>15</v>
      </c>
      <c r="Q524" s="145">
        <v>808.22</v>
      </c>
      <c r="R524" s="145">
        <v>691.9</v>
      </c>
      <c r="S524" s="145">
        <v>614.78</v>
      </c>
      <c r="T524" s="145">
        <v>562.66999999999996</v>
      </c>
      <c r="U524" s="145">
        <v>459.4</v>
      </c>
      <c r="V524" s="145">
        <v>459.25</v>
      </c>
      <c r="W524" s="145">
        <v>458.78</v>
      </c>
      <c r="X524" s="145">
        <v>442.5</v>
      </c>
      <c r="Y524" s="145">
        <v>442.5</v>
      </c>
      <c r="Z524" s="145">
        <v>485.33</v>
      </c>
      <c r="AA524" s="145">
        <v>641.95000000000005</v>
      </c>
      <c r="AB524" s="145">
        <v>596.36</v>
      </c>
      <c r="AC524" s="145">
        <v>554.04999999999995</v>
      </c>
      <c r="AD524" s="145">
        <v>555.47</v>
      </c>
      <c r="AE524" s="144">
        <v>7274</v>
      </c>
      <c r="AF524" s="144">
        <v>6919</v>
      </c>
      <c r="AG524" s="144">
        <v>5533</v>
      </c>
      <c r="AH524" s="144">
        <v>8440</v>
      </c>
      <c r="AI524" s="144">
        <v>6891</v>
      </c>
      <c r="AJ524" s="144">
        <v>7348</v>
      </c>
      <c r="AK524" s="144">
        <v>8258</v>
      </c>
      <c r="AL524" s="144">
        <v>7965</v>
      </c>
      <c r="AM524" s="144">
        <v>7965</v>
      </c>
      <c r="AN524" s="144">
        <v>10192</v>
      </c>
      <c r="AO524" s="144">
        <v>14123</v>
      </c>
      <c r="AP524" s="144">
        <v>13120</v>
      </c>
      <c r="AQ524" s="144">
        <v>12189</v>
      </c>
      <c r="AR524" s="144">
        <v>8332</v>
      </c>
      <c r="AS524" s="144"/>
      <c r="AT524" s="144"/>
      <c r="AU524" s="144"/>
      <c r="AV524" s="144"/>
      <c r="AW524" s="144"/>
      <c r="AX524" s="144"/>
      <c r="AY524" s="144"/>
      <c r="AZ524" s="144"/>
      <c r="BA524" s="144"/>
      <c r="BB524" s="144"/>
      <c r="BC524" s="144"/>
      <c r="BD524" s="144"/>
      <c r="BE524" s="144"/>
      <c r="BF524" s="144"/>
    </row>
    <row r="525" spans="1:58" hidden="1">
      <c r="A525" s="143" t="s">
        <v>918</v>
      </c>
      <c r="B525" s="143" t="s">
        <v>969</v>
      </c>
      <c r="C525" s="144">
        <v>5</v>
      </c>
      <c r="D525" s="144">
        <v>5</v>
      </c>
      <c r="E525" s="144">
        <v>5</v>
      </c>
      <c r="F525" s="144">
        <v>5</v>
      </c>
      <c r="G525" s="144">
        <v>5</v>
      </c>
      <c r="H525" s="144">
        <v>5</v>
      </c>
      <c r="I525" s="144">
        <v>5</v>
      </c>
      <c r="J525" s="144">
        <v>5</v>
      </c>
      <c r="K525" s="144">
        <v>5</v>
      </c>
      <c r="L525" s="144">
        <v>5</v>
      </c>
      <c r="M525" s="144">
        <v>5</v>
      </c>
      <c r="N525" s="144">
        <v>5</v>
      </c>
      <c r="O525" s="144">
        <v>4</v>
      </c>
      <c r="P525" s="144">
        <v>4</v>
      </c>
      <c r="Q525" s="145">
        <v>1840</v>
      </c>
      <c r="R525" s="145">
        <v>1625</v>
      </c>
      <c r="S525" s="145">
        <v>1410</v>
      </c>
      <c r="T525" s="145">
        <v>1200</v>
      </c>
      <c r="U525" s="145">
        <v>1128</v>
      </c>
      <c r="V525" s="145">
        <v>1056</v>
      </c>
      <c r="W525" s="145">
        <v>984</v>
      </c>
      <c r="X525" s="145">
        <v>912</v>
      </c>
      <c r="Y525" s="145">
        <v>840</v>
      </c>
      <c r="Z525" s="145">
        <v>768</v>
      </c>
      <c r="AA525" s="145">
        <v>695</v>
      </c>
      <c r="AB525" s="145">
        <v>677</v>
      </c>
      <c r="AC525" s="145">
        <v>870</v>
      </c>
      <c r="AD525" s="145">
        <v>870</v>
      </c>
      <c r="AE525" s="144">
        <v>9200</v>
      </c>
      <c r="AF525" s="144">
        <v>8125</v>
      </c>
      <c r="AG525" s="144">
        <v>7050</v>
      </c>
      <c r="AH525" s="144">
        <v>6000</v>
      </c>
      <c r="AI525" s="144">
        <v>5640</v>
      </c>
      <c r="AJ525" s="144">
        <v>5280</v>
      </c>
      <c r="AK525" s="144">
        <v>4920</v>
      </c>
      <c r="AL525" s="144">
        <v>4560</v>
      </c>
      <c r="AM525" s="144">
        <v>4200</v>
      </c>
      <c r="AN525" s="144">
        <v>3840</v>
      </c>
      <c r="AO525" s="144">
        <v>3475</v>
      </c>
      <c r="AP525" s="144">
        <v>3385</v>
      </c>
      <c r="AQ525" s="144">
        <v>3480</v>
      </c>
      <c r="AR525" s="144">
        <v>3480</v>
      </c>
      <c r="AS525" s="144"/>
      <c r="AT525" s="144"/>
      <c r="AU525" s="144"/>
      <c r="AV525" s="144"/>
      <c r="AW525" s="144"/>
      <c r="AX525" s="144"/>
      <c r="AY525" s="144"/>
      <c r="AZ525" s="144"/>
      <c r="BA525" s="144"/>
      <c r="BB525" s="144"/>
      <c r="BC525" s="144"/>
      <c r="BD525" s="144"/>
      <c r="BE525" s="144"/>
      <c r="BF525" s="144"/>
    </row>
    <row r="526" spans="1:58" hidden="1">
      <c r="A526" s="143" t="s">
        <v>918</v>
      </c>
      <c r="B526" s="143" t="s">
        <v>970</v>
      </c>
      <c r="C526" s="144">
        <v>516</v>
      </c>
      <c r="D526" s="144">
        <v>519</v>
      </c>
      <c r="E526" s="144">
        <v>522</v>
      </c>
      <c r="F526" s="144">
        <v>532</v>
      </c>
      <c r="G526" s="144">
        <v>555</v>
      </c>
      <c r="H526" s="144">
        <v>536</v>
      </c>
      <c r="I526" s="144">
        <v>537</v>
      </c>
      <c r="J526" s="144">
        <v>543</v>
      </c>
      <c r="K526" s="144">
        <v>544</v>
      </c>
      <c r="L526" s="144">
        <v>552</v>
      </c>
      <c r="M526" s="144">
        <v>540</v>
      </c>
      <c r="N526" s="144">
        <v>556</v>
      </c>
      <c r="O526" s="144">
        <v>547</v>
      </c>
      <c r="P526" s="144">
        <v>524</v>
      </c>
      <c r="Q526" s="145">
        <v>4200.04</v>
      </c>
      <c r="R526" s="145">
        <v>3692.4</v>
      </c>
      <c r="S526" s="145">
        <v>3692.01</v>
      </c>
      <c r="T526" s="145">
        <v>3698.46</v>
      </c>
      <c r="U526" s="145">
        <v>3888.11</v>
      </c>
      <c r="V526" s="145">
        <v>4196.91</v>
      </c>
      <c r="W526" s="145">
        <v>4607.76</v>
      </c>
      <c r="X526" s="145">
        <v>4112.18</v>
      </c>
      <c r="Y526" s="145">
        <v>3224.12</v>
      </c>
      <c r="Z526" s="145">
        <v>3375.04</v>
      </c>
      <c r="AA526" s="145">
        <v>3037</v>
      </c>
      <c r="AB526" s="145">
        <v>3182.43</v>
      </c>
      <c r="AC526" s="145">
        <v>3038.31</v>
      </c>
      <c r="AD526" s="145">
        <v>2845.6</v>
      </c>
      <c r="AE526" s="144">
        <v>2167221</v>
      </c>
      <c r="AF526" s="144">
        <v>1916356</v>
      </c>
      <c r="AG526" s="144">
        <v>1927230</v>
      </c>
      <c r="AH526" s="144">
        <v>1967582</v>
      </c>
      <c r="AI526" s="144">
        <v>2157901</v>
      </c>
      <c r="AJ526" s="144">
        <v>2249542</v>
      </c>
      <c r="AK526" s="144">
        <v>2474367</v>
      </c>
      <c r="AL526" s="144">
        <v>2232915</v>
      </c>
      <c r="AM526" s="144">
        <v>1753919</v>
      </c>
      <c r="AN526" s="144">
        <v>1863021</v>
      </c>
      <c r="AO526" s="144">
        <v>1639981</v>
      </c>
      <c r="AP526" s="144">
        <v>1769431</v>
      </c>
      <c r="AQ526" s="144">
        <v>1661958</v>
      </c>
      <c r="AR526" s="144">
        <v>1491095</v>
      </c>
      <c r="AS526" s="144"/>
      <c r="AT526" s="144"/>
      <c r="AU526" s="144"/>
      <c r="AV526" s="144"/>
      <c r="AW526" s="144"/>
      <c r="AX526" s="144"/>
      <c r="AY526" s="144"/>
      <c r="AZ526" s="144"/>
      <c r="BA526" s="144"/>
      <c r="BB526" s="144"/>
      <c r="BC526" s="144"/>
      <c r="BD526" s="144"/>
      <c r="BE526" s="144"/>
      <c r="BF526" s="144"/>
    </row>
    <row r="527" spans="1:58" hidden="1">
      <c r="A527" s="143" t="s">
        <v>918</v>
      </c>
      <c r="B527" s="143" t="s">
        <v>971</v>
      </c>
      <c r="C527" s="144">
        <v>530</v>
      </c>
      <c r="D527" s="144">
        <v>534</v>
      </c>
      <c r="E527" s="144">
        <v>536</v>
      </c>
      <c r="F527" s="144">
        <v>552</v>
      </c>
      <c r="G527" s="144">
        <v>575</v>
      </c>
      <c r="H527" s="144">
        <v>557</v>
      </c>
      <c r="I527" s="144">
        <v>560</v>
      </c>
      <c r="J527" s="144">
        <v>566</v>
      </c>
      <c r="K527" s="144">
        <v>567</v>
      </c>
      <c r="L527" s="144">
        <v>578</v>
      </c>
      <c r="M527" s="144">
        <v>567</v>
      </c>
      <c r="N527" s="144">
        <v>583</v>
      </c>
      <c r="O527" s="144">
        <v>573</v>
      </c>
      <c r="P527" s="144">
        <v>543</v>
      </c>
      <c r="Q527" s="145">
        <v>4120.18</v>
      </c>
      <c r="R527" s="145">
        <v>3616.85</v>
      </c>
      <c r="S527" s="145">
        <v>3619.05</v>
      </c>
      <c r="T527" s="145">
        <v>3590.62</v>
      </c>
      <c r="U527" s="145">
        <v>3774.66</v>
      </c>
      <c r="V527" s="145">
        <v>4061.35</v>
      </c>
      <c r="W527" s="145">
        <v>4442.04</v>
      </c>
      <c r="X527" s="145">
        <v>3967.21</v>
      </c>
      <c r="Y527" s="145">
        <v>3114.79</v>
      </c>
      <c r="Z527" s="145">
        <v>3247.5</v>
      </c>
      <c r="AA527" s="145">
        <v>2923.42</v>
      </c>
      <c r="AB527" s="145">
        <v>3063.36</v>
      </c>
      <c r="AC527" s="145">
        <v>2927.8</v>
      </c>
      <c r="AD527" s="145">
        <v>2767.78</v>
      </c>
      <c r="AE527" s="144">
        <v>2183695</v>
      </c>
      <c r="AF527" s="144">
        <v>1931400</v>
      </c>
      <c r="AG527" s="144">
        <v>1939813</v>
      </c>
      <c r="AH527" s="144">
        <v>1982022</v>
      </c>
      <c r="AI527" s="144">
        <v>2170432</v>
      </c>
      <c r="AJ527" s="144">
        <v>2262170</v>
      </c>
      <c r="AK527" s="144">
        <v>2487545</v>
      </c>
      <c r="AL527" s="144">
        <v>2245440</v>
      </c>
      <c r="AM527" s="144">
        <v>1766084</v>
      </c>
      <c r="AN527" s="144">
        <v>1877053</v>
      </c>
      <c r="AO527" s="144">
        <v>1657579</v>
      </c>
      <c r="AP527" s="144">
        <v>1785936</v>
      </c>
      <c r="AQ527" s="144">
        <v>1677627</v>
      </c>
      <c r="AR527" s="144">
        <v>1502907</v>
      </c>
      <c r="AS527" s="144"/>
      <c r="AT527" s="144"/>
      <c r="AU527" s="144"/>
      <c r="AV527" s="144"/>
      <c r="AW527" s="144"/>
      <c r="AX527" s="144"/>
      <c r="AY527" s="144"/>
      <c r="AZ527" s="144"/>
      <c r="BA527" s="144"/>
      <c r="BB527" s="144"/>
      <c r="BC527" s="144"/>
      <c r="BD527" s="144"/>
      <c r="BE527" s="144"/>
      <c r="BF527" s="144"/>
    </row>
    <row r="528" spans="1:58" hidden="1">
      <c r="A528" s="143" t="s">
        <v>918</v>
      </c>
      <c r="B528" s="143" t="s">
        <v>972</v>
      </c>
      <c r="C528" s="144">
        <v>49</v>
      </c>
      <c r="D528" s="144">
        <v>52</v>
      </c>
      <c r="E528" s="144">
        <v>56</v>
      </c>
      <c r="F528" s="144">
        <v>59</v>
      </c>
      <c r="G528" s="144">
        <v>60</v>
      </c>
      <c r="H528" s="144">
        <v>62</v>
      </c>
      <c r="I528" s="144">
        <v>69</v>
      </c>
      <c r="J528" s="144">
        <v>71</v>
      </c>
      <c r="K528" s="144">
        <v>75</v>
      </c>
      <c r="L528" s="144">
        <v>95</v>
      </c>
      <c r="M528" s="144">
        <v>97</v>
      </c>
      <c r="N528" s="144">
        <v>97</v>
      </c>
      <c r="O528" s="144">
        <v>102</v>
      </c>
      <c r="P528" s="144">
        <v>98</v>
      </c>
      <c r="Q528" s="145">
        <v>62.37</v>
      </c>
      <c r="R528" s="145">
        <v>61.98</v>
      </c>
      <c r="S528" s="145">
        <v>51.45</v>
      </c>
      <c r="T528" s="145">
        <v>61.53</v>
      </c>
      <c r="U528" s="145">
        <v>58.9</v>
      </c>
      <c r="V528" s="145">
        <v>55.89</v>
      </c>
      <c r="W528" s="145">
        <v>65.39</v>
      </c>
      <c r="X528" s="145">
        <v>62.07</v>
      </c>
      <c r="Y528" s="145">
        <v>61.25</v>
      </c>
      <c r="Z528" s="145">
        <v>65.680000000000007</v>
      </c>
      <c r="AA528" s="145">
        <v>60.01</v>
      </c>
      <c r="AB528" s="145">
        <v>57.56</v>
      </c>
      <c r="AC528" s="145">
        <v>38.17</v>
      </c>
      <c r="AD528" s="145">
        <v>58.42</v>
      </c>
      <c r="AE528" s="144">
        <v>3056</v>
      </c>
      <c r="AF528" s="144">
        <v>3223</v>
      </c>
      <c r="AG528" s="144">
        <v>2881</v>
      </c>
      <c r="AH528" s="144">
        <v>3630</v>
      </c>
      <c r="AI528" s="144">
        <v>3534</v>
      </c>
      <c r="AJ528" s="144">
        <v>3465</v>
      </c>
      <c r="AK528" s="144">
        <v>4512</v>
      </c>
      <c r="AL528" s="144">
        <v>4407</v>
      </c>
      <c r="AM528" s="144">
        <v>4594</v>
      </c>
      <c r="AN528" s="144">
        <v>6240</v>
      </c>
      <c r="AO528" s="144">
        <v>5821</v>
      </c>
      <c r="AP528" s="144">
        <v>5583</v>
      </c>
      <c r="AQ528" s="144">
        <v>3893</v>
      </c>
      <c r="AR528" s="144">
        <v>5725</v>
      </c>
      <c r="AS528" s="144"/>
      <c r="AT528" s="144"/>
      <c r="AU528" s="144"/>
      <c r="AV528" s="144"/>
      <c r="AW528" s="144"/>
      <c r="AX528" s="144"/>
      <c r="AY528" s="144"/>
      <c r="AZ528" s="144"/>
      <c r="BA528" s="144"/>
      <c r="BB528" s="144"/>
      <c r="BC528" s="144"/>
      <c r="BD528" s="144"/>
      <c r="BE528" s="144"/>
      <c r="BF528" s="144"/>
    </row>
    <row r="529" spans="1:58" hidden="1">
      <c r="A529" s="143" t="s">
        <v>918</v>
      </c>
      <c r="B529" s="143" t="s">
        <v>973</v>
      </c>
      <c r="C529" s="144">
        <v>137</v>
      </c>
      <c r="D529" s="144">
        <v>153</v>
      </c>
      <c r="E529" s="144">
        <v>171</v>
      </c>
      <c r="F529" s="144">
        <v>195</v>
      </c>
      <c r="G529" s="144">
        <v>207</v>
      </c>
      <c r="H529" s="144">
        <v>229</v>
      </c>
      <c r="I529" s="144">
        <v>255</v>
      </c>
      <c r="J529" s="144">
        <v>272</v>
      </c>
      <c r="K529" s="144">
        <v>291</v>
      </c>
      <c r="L529" s="144">
        <v>310</v>
      </c>
      <c r="M529" s="144">
        <v>330</v>
      </c>
      <c r="N529" s="144">
        <v>373</v>
      </c>
      <c r="O529" s="144">
        <v>410</v>
      </c>
      <c r="P529" s="144">
        <v>398</v>
      </c>
      <c r="Q529" s="145">
        <v>471.42</v>
      </c>
      <c r="R529" s="145">
        <v>403.84</v>
      </c>
      <c r="S529" s="145">
        <v>447.17</v>
      </c>
      <c r="T529" s="145">
        <v>485.25</v>
      </c>
      <c r="U529" s="145">
        <v>479.46</v>
      </c>
      <c r="V529" s="145">
        <v>496.7</v>
      </c>
      <c r="W529" s="145">
        <v>425.76</v>
      </c>
      <c r="X529" s="145">
        <v>430.12</v>
      </c>
      <c r="Y529" s="145">
        <v>363.28</v>
      </c>
      <c r="Z529" s="145">
        <v>400.85</v>
      </c>
      <c r="AA529" s="145">
        <v>401.07</v>
      </c>
      <c r="AB529" s="145">
        <v>386.82</v>
      </c>
      <c r="AC529" s="145">
        <v>350.49</v>
      </c>
      <c r="AD529" s="145">
        <v>387.39</v>
      </c>
      <c r="AE529" s="144">
        <v>64585</v>
      </c>
      <c r="AF529" s="144">
        <v>61788</v>
      </c>
      <c r="AG529" s="144">
        <v>76466</v>
      </c>
      <c r="AH529" s="144">
        <v>94623</v>
      </c>
      <c r="AI529" s="144">
        <v>99248</v>
      </c>
      <c r="AJ529" s="144">
        <v>113744</v>
      </c>
      <c r="AK529" s="144">
        <v>108570</v>
      </c>
      <c r="AL529" s="144">
        <v>116992</v>
      </c>
      <c r="AM529" s="144">
        <v>105715</v>
      </c>
      <c r="AN529" s="144">
        <v>124264</v>
      </c>
      <c r="AO529" s="144">
        <v>132353</v>
      </c>
      <c r="AP529" s="144">
        <v>144283</v>
      </c>
      <c r="AQ529" s="144">
        <v>143700</v>
      </c>
      <c r="AR529" s="144">
        <v>154180</v>
      </c>
      <c r="AS529" s="144"/>
      <c r="AT529" s="144"/>
      <c r="AU529" s="144"/>
      <c r="AV529" s="144"/>
      <c r="AW529" s="144"/>
      <c r="AX529" s="144"/>
      <c r="AY529" s="144"/>
      <c r="AZ529" s="144"/>
      <c r="BA529" s="144"/>
      <c r="BB529" s="144"/>
      <c r="BC529" s="144"/>
      <c r="BD529" s="144"/>
      <c r="BE529" s="144"/>
      <c r="BF529" s="144"/>
    </row>
    <row r="530" spans="1:58" hidden="1">
      <c r="A530" s="143" t="s">
        <v>918</v>
      </c>
      <c r="B530" s="143" t="s">
        <v>974</v>
      </c>
      <c r="C530" s="144">
        <v>0</v>
      </c>
      <c r="D530" s="144">
        <v>0</v>
      </c>
      <c r="E530" s="144">
        <v>0</v>
      </c>
      <c r="F530" s="144">
        <v>0</v>
      </c>
      <c r="G530" s="144">
        <v>0</v>
      </c>
      <c r="H530" s="144">
        <v>0</v>
      </c>
      <c r="I530" s="144">
        <v>0</v>
      </c>
      <c r="J530" s="144">
        <v>547</v>
      </c>
      <c r="K530" s="144">
        <v>674</v>
      </c>
      <c r="L530" s="144">
        <v>602</v>
      </c>
      <c r="M530" s="144">
        <v>707</v>
      </c>
      <c r="N530" s="144">
        <v>737</v>
      </c>
      <c r="O530" s="144">
        <v>675</v>
      </c>
      <c r="P530" s="144">
        <v>732</v>
      </c>
      <c r="Q530" s="145"/>
      <c r="R530" s="145"/>
      <c r="S530" s="145"/>
      <c r="T530" s="145"/>
      <c r="U530" s="145"/>
      <c r="V530" s="145"/>
      <c r="W530" s="145"/>
      <c r="X530" s="145">
        <v>442.43</v>
      </c>
      <c r="Y530" s="145">
        <v>415.42</v>
      </c>
      <c r="Z530" s="145">
        <v>346.85</v>
      </c>
      <c r="AA530" s="145">
        <v>317.37</v>
      </c>
      <c r="AB530" s="145">
        <v>321.8</v>
      </c>
      <c r="AC530" s="145">
        <v>249.11</v>
      </c>
      <c r="AD530" s="145">
        <v>270.75</v>
      </c>
      <c r="AE530" s="144">
        <v>0</v>
      </c>
      <c r="AF530" s="144">
        <v>0</v>
      </c>
      <c r="AG530" s="144">
        <v>0</v>
      </c>
      <c r="AH530" s="144">
        <v>0</v>
      </c>
      <c r="AI530" s="144">
        <v>0</v>
      </c>
      <c r="AJ530" s="144">
        <v>0</v>
      </c>
      <c r="AK530" s="144">
        <v>0</v>
      </c>
      <c r="AL530" s="144">
        <v>242009</v>
      </c>
      <c r="AM530" s="144">
        <v>279992</v>
      </c>
      <c r="AN530" s="144">
        <v>208805</v>
      </c>
      <c r="AO530" s="144">
        <v>224378</v>
      </c>
      <c r="AP530" s="144">
        <v>237167</v>
      </c>
      <c r="AQ530" s="144">
        <v>168152</v>
      </c>
      <c r="AR530" s="144">
        <v>198192</v>
      </c>
      <c r="AS530" s="144"/>
      <c r="AT530" s="144"/>
      <c r="AU530" s="144"/>
      <c r="AV530" s="144"/>
      <c r="AW530" s="144"/>
      <c r="AX530" s="144"/>
      <c r="AY530" s="144"/>
      <c r="AZ530" s="144"/>
      <c r="BA530" s="144"/>
      <c r="BB530" s="144"/>
      <c r="BC530" s="144"/>
      <c r="BD530" s="144"/>
      <c r="BE530" s="144"/>
      <c r="BF530" s="144"/>
    </row>
    <row r="531" spans="1:58" hidden="1">
      <c r="A531" s="143" t="s">
        <v>918</v>
      </c>
      <c r="B531" s="143" t="s">
        <v>975</v>
      </c>
      <c r="C531" s="144">
        <v>0</v>
      </c>
      <c r="D531" s="144">
        <v>0</v>
      </c>
      <c r="E531" s="144">
        <v>0</v>
      </c>
      <c r="F531" s="144">
        <v>0</v>
      </c>
      <c r="G531" s="144">
        <v>0</v>
      </c>
      <c r="H531" s="144">
        <v>0</v>
      </c>
      <c r="I531" s="144">
        <v>0</v>
      </c>
      <c r="J531" s="144">
        <v>1016</v>
      </c>
      <c r="K531" s="144">
        <v>919</v>
      </c>
      <c r="L531" s="144">
        <v>1021</v>
      </c>
      <c r="M531" s="144">
        <v>946</v>
      </c>
      <c r="N531" s="144">
        <v>894</v>
      </c>
      <c r="O531" s="144">
        <v>741</v>
      </c>
      <c r="P531" s="144">
        <v>704</v>
      </c>
      <c r="Q531" s="145"/>
      <c r="R531" s="145"/>
      <c r="S531" s="145"/>
      <c r="T531" s="145"/>
      <c r="U531" s="145"/>
      <c r="V531" s="145"/>
      <c r="W531" s="145"/>
      <c r="X531" s="145">
        <v>796.14</v>
      </c>
      <c r="Y531" s="145">
        <v>660</v>
      </c>
      <c r="Z531" s="145">
        <v>616.23</v>
      </c>
      <c r="AA531" s="145">
        <v>685.39</v>
      </c>
      <c r="AB531" s="145">
        <v>644</v>
      </c>
      <c r="AC531" s="145">
        <v>486.5</v>
      </c>
      <c r="AD531" s="145">
        <v>527.91</v>
      </c>
      <c r="AE531" s="144">
        <v>0</v>
      </c>
      <c r="AF531" s="144">
        <v>0</v>
      </c>
      <c r="AG531" s="144">
        <v>0</v>
      </c>
      <c r="AH531" s="144">
        <v>0</v>
      </c>
      <c r="AI531" s="144">
        <v>0</v>
      </c>
      <c r="AJ531" s="144">
        <v>0</v>
      </c>
      <c r="AK531" s="144">
        <v>0</v>
      </c>
      <c r="AL531" s="144">
        <v>808881</v>
      </c>
      <c r="AM531" s="144">
        <v>606540</v>
      </c>
      <c r="AN531" s="144">
        <v>629171</v>
      </c>
      <c r="AO531" s="144">
        <v>648383</v>
      </c>
      <c r="AP531" s="144">
        <v>575739</v>
      </c>
      <c r="AQ531" s="144">
        <v>360493</v>
      </c>
      <c r="AR531" s="144">
        <v>371646</v>
      </c>
      <c r="AS531" s="144"/>
      <c r="AT531" s="144"/>
      <c r="AU531" s="144"/>
      <c r="AV531" s="144"/>
      <c r="AW531" s="144"/>
      <c r="AX531" s="144"/>
      <c r="AY531" s="144"/>
      <c r="AZ531" s="144"/>
      <c r="BA531" s="144"/>
      <c r="BB531" s="144"/>
      <c r="BC531" s="144"/>
      <c r="BD531" s="144"/>
      <c r="BE531" s="144"/>
      <c r="BF531" s="144"/>
    </row>
    <row r="532" spans="1:58" hidden="1">
      <c r="A532" s="143" t="s">
        <v>918</v>
      </c>
      <c r="B532" s="143" t="s">
        <v>976</v>
      </c>
      <c r="C532" s="144">
        <v>1347</v>
      </c>
      <c r="D532" s="144">
        <v>1010</v>
      </c>
      <c r="E532" s="144">
        <v>1107</v>
      </c>
      <c r="F532" s="144">
        <v>1156</v>
      </c>
      <c r="G532" s="144">
        <v>1260</v>
      </c>
      <c r="H532" s="144">
        <v>1336</v>
      </c>
      <c r="I532" s="144">
        <v>1508</v>
      </c>
      <c r="J532" s="144">
        <v>1563</v>
      </c>
      <c r="K532" s="144">
        <v>1593</v>
      </c>
      <c r="L532" s="144">
        <v>1623</v>
      </c>
      <c r="M532" s="144">
        <v>1653</v>
      </c>
      <c r="N532" s="144">
        <v>1631</v>
      </c>
      <c r="O532" s="144">
        <v>1416</v>
      </c>
      <c r="P532" s="144">
        <v>1436</v>
      </c>
      <c r="Q532" s="145">
        <v>438.94</v>
      </c>
      <c r="R532" s="145">
        <v>494.04</v>
      </c>
      <c r="S532" s="145">
        <v>490.2</v>
      </c>
      <c r="T532" s="145">
        <v>521.54999999999995</v>
      </c>
      <c r="U532" s="145">
        <v>523.75</v>
      </c>
      <c r="V532" s="145">
        <v>556.73</v>
      </c>
      <c r="W532" s="145">
        <v>567.80999999999995</v>
      </c>
      <c r="X532" s="145">
        <v>672.35</v>
      </c>
      <c r="Y532" s="145">
        <v>556.52</v>
      </c>
      <c r="Z532" s="145">
        <v>516.30999999999995</v>
      </c>
      <c r="AA532" s="145">
        <v>527.99</v>
      </c>
      <c r="AB532" s="145">
        <v>498.41</v>
      </c>
      <c r="AC532" s="145">
        <v>373.34</v>
      </c>
      <c r="AD532" s="145">
        <v>396.82</v>
      </c>
      <c r="AE532" s="144">
        <v>591252</v>
      </c>
      <c r="AF532" s="144">
        <v>498984</v>
      </c>
      <c r="AG532" s="144">
        <v>542653</v>
      </c>
      <c r="AH532" s="144">
        <v>602914</v>
      </c>
      <c r="AI532" s="144">
        <v>659921</v>
      </c>
      <c r="AJ532" s="144">
        <v>743792</v>
      </c>
      <c r="AK532" s="144">
        <v>856263</v>
      </c>
      <c r="AL532" s="144">
        <v>1050890</v>
      </c>
      <c r="AM532" s="144">
        <v>886532</v>
      </c>
      <c r="AN532" s="144">
        <v>837976</v>
      </c>
      <c r="AO532" s="144">
        <v>872761</v>
      </c>
      <c r="AP532" s="144">
        <v>812906</v>
      </c>
      <c r="AQ532" s="144">
        <v>528645</v>
      </c>
      <c r="AR532" s="144">
        <v>569838</v>
      </c>
      <c r="AS532" s="144"/>
      <c r="AT532" s="144"/>
      <c r="AU532" s="144"/>
      <c r="AV532" s="144"/>
      <c r="AW532" s="144"/>
      <c r="AX532" s="144"/>
      <c r="AY532" s="144"/>
      <c r="AZ532" s="144"/>
      <c r="BA532" s="144"/>
      <c r="BB532" s="144"/>
      <c r="BC532" s="144"/>
      <c r="BD532" s="144"/>
      <c r="BE532" s="144"/>
      <c r="BF532" s="144"/>
    </row>
    <row r="533" spans="1:58" hidden="1">
      <c r="A533" s="143" t="s">
        <v>918</v>
      </c>
      <c r="B533" s="143" t="s">
        <v>977</v>
      </c>
      <c r="C533" s="144">
        <v>371</v>
      </c>
      <c r="D533" s="144">
        <v>366</v>
      </c>
      <c r="E533" s="144">
        <v>293</v>
      </c>
      <c r="F533" s="144">
        <v>431</v>
      </c>
      <c r="G533" s="144">
        <v>432</v>
      </c>
      <c r="H533" s="144">
        <v>403</v>
      </c>
      <c r="I533" s="144">
        <v>323</v>
      </c>
      <c r="J533" s="144">
        <v>337</v>
      </c>
      <c r="K533" s="144">
        <v>331</v>
      </c>
      <c r="L533" s="144">
        <v>293</v>
      </c>
      <c r="M533" s="144">
        <v>285</v>
      </c>
      <c r="N533" s="144">
        <v>272</v>
      </c>
      <c r="O533" s="144">
        <v>271</v>
      </c>
      <c r="P533" s="144">
        <v>255</v>
      </c>
      <c r="Q533" s="145">
        <v>405.11</v>
      </c>
      <c r="R533" s="145">
        <v>396.61</v>
      </c>
      <c r="S533" s="145">
        <v>405.01</v>
      </c>
      <c r="T533" s="145">
        <v>311.02</v>
      </c>
      <c r="U533" s="145">
        <v>311.36</v>
      </c>
      <c r="V533" s="145">
        <v>311.75</v>
      </c>
      <c r="W533" s="145">
        <v>325.85000000000002</v>
      </c>
      <c r="X533" s="145">
        <v>314.81</v>
      </c>
      <c r="Y533" s="145">
        <v>316.05</v>
      </c>
      <c r="Z533" s="145">
        <v>285.3</v>
      </c>
      <c r="AA533" s="145">
        <v>313.5</v>
      </c>
      <c r="AB533" s="145">
        <v>304.48</v>
      </c>
      <c r="AC533" s="145">
        <v>322.02999999999997</v>
      </c>
      <c r="AD533" s="145">
        <v>350.67</v>
      </c>
      <c r="AE533" s="144">
        <v>150295</v>
      </c>
      <c r="AF533" s="144">
        <v>145160</v>
      </c>
      <c r="AG533" s="144">
        <v>118669</v>
      </c>
      <c r="AH533" s="144">
        <v>134049</v>
      </c>
      <c r="AI533" s="144">
        <v>134509</v>
      </c>
      <c r="AJ533" s="144">
        <v>125634</v>
      </c>
      <c r="AK533" s="144">
        <v>105250</v>
      </c>
      <c r="AL533" s="144">
        <v>106091</v>
      </c>
      <c r="AM533" s="144">
        <v>104613</v>
      </c>
      <c r="AN533" s="144">
        <v>83594</v>
      </c>
      <c r="AO533" s="144">
        <v>89348</v>
      </c>
      <c r="AP533" s="144">
        <v>82819</v>
      </c>
      <c r="AQ533" s="144">
        <v>87271</v>
      </c>
      <c r="AR533" s="144">
        <v>89422</v>
      </c>
      <c r="AS533" s="144"/>
      <c r="AT533" s="144"/>
      <c r="AU533" s="144"/>
      <c r="AV533" s="144"/>
      <c r="AW533" s="144"/>
      <c r="AX533" s="144"/>
      <c r="AY533" s="144"/>
      <c r="AZ533" s="144"/>
      <c r="BA533" s="144"/>
      <c r="BB533" s="144"/>
      <c r="BC533" s="144"/>
      <c r="BD533" s="144"/>
      <c r="BE533" s="144"/>
      <c r="BF533" s="144"/>
    </row>
    <row r="534" spans="1:58" hidden="1">
      <c r="A534" s="143" t="s">
        <v>918</v>
      </c>
      <c r="B534" s="143" t="s">
        <v>978</v>
      </c>
      <c r="C534" s="144">
        <v>1939</v>
      </c>
      <c r="D534" s="144">
        <v>1948</v>
      </c>
      <c r="E534" s="144">
        <v>1922</v>
      </c>
      <c r="F534" s="144">
        <v>2029</v>
      </c>
      <c r="G534" s="144">
        <v>1984</v>
      </c>
      <c r="H534" s="144">
        <v>1948</v>
      </c>
      <c r="I534" s="144">
        <v>2075</v>
      </c>
      <c r="J534" s="144">
        <v>2094</v>
      </c>
      <c r="K534" s="144">
        <v>2059</v>
      </c>
      <c r="L534" s="144">
        <v>2111</v>
      </c>
      <c r="M534" s="144">
        <v>2041</v>
      </c>
      <c r="N534" s="144">
        <v>2215</v>
      </c>
      <c r="O534" s="144">
        <v>2342</v>
      </c>
      <c r="P534" s="144">
        <v>2440</v>
      </c>
      <c r="Q534" s="145">
        <v>249.87</v>
      </c>
      <c r="R534" s="145">
        <v>249.82</v>
      </c>
      <c r="S534" s="145">
        <v>240.09</v>
      </c>
      <c r="T534" s="145">
        <v>228.8</v>
      </c>
      <c r="U534" s="145">
        <v>216.43</v>
      </c>
      <c r="V534" s="145">
        <v>228.73</v>
      </c>
      <c r="W534" s="145">
        <v>220.04</v>
      </c>
      <c r="X534" s="145">
        <v>218.68</v>
      </c>
      <c r="Y534" s="145">
        <v>201.44</v>
      </c>
      <c r="Z534" s="145">
        <v>223.24</v>
      </c>
      <c r="AA534" s="145">
        <v>174.07</v>
      </c>
      <c r="AB534" s="145">
        <v>189.53</v>
      </c>
      <c r="AC534" s="145">
        <v>131.57</v>
      </c>
      <c r="AD534" s="145">
        <v>131.79</v>
      </c>
      <c r="AE534" s="144">
        <v>484502</v>
      </c>
      <c r="AF534" s="144">
        <v>486649</v>
      </c>
      <c r="AG534" s="144">
        <v>461449</v>
      </c>
      <c r="AH534" s="144">
        <v>464227</v>
      </c>
      <c r="AI534" s="144">
        <v>429396</v>
      </c>
      <c r="AJ534" s="144">
        <v>445573</v>
      </c>
      <c r="AK534" s="144">
        <v>456589</v>
      </c>
      <c r="AL534" s="144">
        <v>457918</v>
      </c>
      <c r="AM534" s="144">
        <v>414767</v>
      </c>
      <c r="AN534" s="144">
        <v>471257</v>
      </c>
      <c r="AO534" s="144">
        <v>355286</v>
      </c>
      <c r="AP534" s="144">
        <v>419816</v>
      </c>
      <c r="AQ534" s="144">
        <v>308135</v>
      </c>
      <c r="AR534" s="144">
        <v>321568</v>
      </c>
      <c r="AS534" s="144"/>
      <c r="AT534" s="144"/>
      <c r="AU534" s="144"/>
      <c r="AV534" s="144"/>
      <c r="AW534" s="144"/>
      <c r="AX534" s="144"/>
      <c r="AY534" s="144"/>
      <c r="AZ534" s="144"/>
      <c r="BA534" s="144"/>
      <c r="BB534" s="144"/>
      <c r="BC534" s="144"/>
      <c r="BD534" s="144"/>
      <c r="BE534" s="144"/>
      <c r="BF534" s="144"/>
    </row>
    <row r="535" spans="1:58" hidden="1">
      <c r="A535" s="143" t="s">
        <v>918</v>
      </c>
      <c r="B535" s="143" t="s">
        <v>979</v>
      </c>
      <c r="C535" s="144">
        <v>339</v>
      </c>
      <c r="D535" s="144">
        <v>343</v>
      </c>
      <c r="E535" s="144">
        <v>346</v>
      </c>
      <c r="F535" s="144">
        <v>347</v>
      </c>
      <c r="G535" s="144">
        <v>354</v>
      </c>
      <c r="H535" s="144">
        <v>347</v>
      </c>
      <c r="I535" s="144">
        <v>360</v>
      </c>
      <c r="J535" s="144">
        <v>353</v>
      </c>
      <c r="K535" s="144">
        <v>357</v>
      </c>
      <c r="L535" s="144">
        <v>335</v>
      </c>
      <c r="M535" s="144">
        <v>370</v>
      </c>
      <c r="N535" s="144">
        <v>431</v>
      </c>
      <c r="O535" s="144">
        <v>396</v>
      </c>
      <c r="P535" s="144">
        <v>466</v>
      </c>
      <c r="Q535" s="145">
        <v>306.79000000000002</v>
      </c>
      <c r="R535" s="145">
        <v>308.44</v>
      </c>
      <c r="S535" s="145">
        <v>310.38</v>
      </c>
      <c r="T535" s="145">
        <v>295.07</v>
      </c>
      <c r="U535" s="145">
        <v>308.08</v>
      </c>
      <c r="V535" s="145">
        <v>302.44</v>
      </c>
      <c r="W535" s="145">
        <v>332.42</v>
      </c>
      <c r="X535" s="145">
        <v>296.22000000000003</v>
      </c>
      <c r="Y535" s="145">
        <v>296.20999999999998</v>
      </c>
      <c r="Z535" s="145">
        <v>277</v>
      </c>
      <c r="AA535" s="145">
        <v>298.82</v>
      </c>
      <c r="AB535" s="145">
        <v>314.89999999999998</v>
      </c>
      <c r="AC535" s="145">
        <v>243.06</v>
      </c>
      <c r="AD535" s="145">
        <v>293.3</v>
      </c>
      <c r="AE535" s="144">
        <v>104002</v>
      </c>
      <c r="AF535" s="144">
        <v>105795</v>
      </c>
      <c r="AG535" s="144">
        <v>107391</v>
      </c>
      <c r="AH535" s="144">
        <v>102389</v>
      </c>
      <c r="AI535" s="144">
        <v>109059</v>
      </c>
      <c r="AJ535" s="144">
        <v>104945</v>
      </c>
      <c r="AK535" s="144">
        <v>119671</v>
      </c>
      <c r="AL535" s="144">
        <v>104567</v>
      </c>
      <c r="AM535" s="144">
        <v>105746</v>
      </c>
      <c r="AN535" s="144">
        <v>92795</v>
      </c>
      <c r="AO535" s="144">
        <v>110564</v>
      </c>
      <c r="AP535" s="144">
        <v>135721</v>
      </c>
      <c r="AQ535" s="144">
        <v>96252</v>
      </c>
      <c r="AR535" s="144">
        <v>136679</v>
      </c>
      <c r="AS535" s="144"/>
      <c r="AT535" s="144"/>
      <c r="AU535" s="144"/>
      <c r="AV535" s="144"/>
      <c r="AW535" s="144"/>
      <c r="AX535" s="144"/>
      <c r="AY535" s="144"/>
      <c r="AZ535" s="144"/>
      <c r="BA535" s="144"/>
      <c r="BB535" s="144"/>
      <c r="BC535" s="144"/>
      <c r="BD535" s="144"/>
      <c r="BE535" s="144"/>
      <c r="BF535" s="144"/>
    </row>
    <row r="536" spans="1:58" hidden="1">
      <c r="A536" s="143" t="s">
        <v>918</v>
      </c>
      <c r="B536" s="143" t="s">
        <v>980</v>
      </c>
      <c r="C536" s="144">
        <v>25</v>
      </c>
      <c r="D536" s="144">
        <v>31</v>
      </c>
      <c r="E536" s="144">
        <v>38</v>
      </c>
      <c r="F536" s="144">
        <v>44</v>
      </c>
      <c r="G536" s="144">
        <v>45</v>
      </c>
      <c r="H536" s="144">
        <v>48</v>
      </c>
      <c r="I536" s="144">
        <v>49</v>
      </c>
      <c r="J536" s="144">
        <v>48</v>
      </c>
      <c r="K536" s="144">
        <v>49</v>
      </c>
      <c r="L536" s="144">
        <v>55</v>
      </c>
      <c r="M536" s="144">
        <v>56</v>
      </c>
      <c r="N536" s="144">
        <v>67</v>
      </c>
      <c r="O536" s="144">
        <v>46</v>
      </c>
      <c r="P536" s="144">
        <v>50</v>
      </c>
      <c r="Q536" s="145">
        <v>220</v>
      </c>
      <c r="R536" s="145">
        <v>284.81</v>
      </c>
      <c r="S536" s="145">
        <v>242</v>
      </c>
      <c r="T536" s="145">
        <v>235.32</v>
      </c>
      <c r="U536" s="145">
        <v>208.04</v>
      </c>
      <c r="V536" s="145">
        <v>242.29</v>
      </c>
      <c r="W536" s="145">
        <v>238.67</v>
      </c>
      <c r="X536" s="145">
        <v>235.9</v>
      </c>
      <c r="Y536" s="145">
        <v>246.92</v>
      </c>
      <c r="Z536" s="145">
        <v>235.18</v>
      </c>
      <c r="AA536" s="145">
        <v>284.11</v>
      </c>
      <c r="AB536" s="145">
        <v>386.1</v>
      </c>
      <c r="AC536" s="145">
        <v>302</v>
      </c>
      <c r="AD536" s="145">
        <v>240.58</v>
      </c>
      <c r="AE536" s="144">
        <v>5500</v>
      </c>
      <c r="AF536" s="144">
        <v>8829</v>
      </c>
      <c r="AG536" s="144">
        <v>9196</v>
      </c>
      <c r="AH536" s="144">
        <v>10354</v>
      </c>
      <c r="AI536" s="144">
        <v>9362</v>
      </c>
      <c r="AJ536" s="144">
        <v>11630</v>
      </c>
      <c r="AK536" s="144">
        <v>11695</v>
      </c>
      <c r="AL536" s="144">
        <v>11323</v>
      </c>
      <c r="AM536" s="144">
        <v>12099</v>
      </c>
      <c r="AN536" s="144">
        <v>12935</v>
      </c>
      <c r="AO536" s="144">
        <v>15910</v>
      </c>
      <c r="AP536" s="144">
        <v>25869</v>
      </c>
      <c r="AQ536" s="144">
        <v>13892</v>
      </c>
      <c r="AR536" s="144">
        <v>12029</v>
      </c>
      <c r="AS536" s="144"/>
      <c r="AT536" s="144"/>
      <c r="AU536" s="144"/>
      <c r="AV536" s="144"/>
      <c r="AW536" s="144"/>
      <c r="AX536" s="144"/>
      <c r="AY536" s="144"/>
      <c r="AZ536" s="144"/>
      <c r="BA536" s="144"/>
      <c r="BB536" s="144"/>
      <c r="BC536" s="144"/>
      <c r="BD536" s="144"/>
      <c r="BE536" s="144"/>
      <c r="BF536" s="144"/>
    </row>
    <row r="537" spans="1:58" hidden="1">
      <c r="A537" s="143" t="s">
        <v>918</v>
      </c>
      <c r="B537" s="143" t="s">
        <v>981</v>
      </c>
      <c r="C537" s="144">
        <v>94</v>
      </c>
      <c r="D537" s="144">
        <v>151</v>
      </c>
      <c r="E537" s="144">
        <v>212</v>
      </c>
      <c r="F537" s="144">
        <v>278</v>
      </c>
      <c r="G537" s="144">
        <v>338</v>
      </c>
      <c r="H537" s="144">
        <v>411</v>
      </c>
      <c r="I537" s="144">
        <v>474</v>
      </c>
      <c r="J537" s="144">
        <v>519</v>
      </c>
      <c r="K537" s="144">
        <v>581</v>
      </c>
      <c r="L537" s="144">
        <v>655</v>
      </c>
      <c r="M537" s="144">
        <v>713</v>
      </c>
      <c r="N537" s="144">
        <v>851</v>
      </c>
      <c r="O537" s="144">
        <v>795</v>
      </c>
      <c r="P537" s="144">
        <v>633</v>
      </c>
      <c r="Q537" s="145">
        <v>279.98</v>
      </c>
      <c r="R537" s="145">
        <v>329.23</v>
      </c>
      <c r="S537" s="145">
        <v>273.44</v>
      </c>
      <c r="T537" s="145">
        <v>238.22</v>
      </c>
      <c r="U537" s="145">
        <v>228.59</v>
      </c>
      <c r="V537" s="145">
        <v>242.82</v>
      </c>
      <c r="W537" s="145">
        <v>238.12</v>
      </c>
      <c r="X537" s="145">
        <v>249.01</v>
      </c>
      <c r="Y537" s="145">
        <v>257.14</v>
      </c>
      <c r="Z537" s="145">
        <v>301.48</v>
      </c>
      <c r="AA537" s="145">
        <v>283.04000000000002</v>
      </c>
      <c r="AB537" s="145">
        <v>278.58</v>
      </c>
      <c r="AC537" s="145">
        <v>276.08999999999997</v>
      </c>
      <c r="AD537" s="145">
        <v>263.93</v>
      </c>
      <c r="AE537" s="144">
        <v>26318</v>
      </c>
      <c r="AF537" s="144">
        <v>49713</v>
      </c>
      <c r="AG537" s="144">
        <v>57969</v>
      </c>
      <c r="AH537" s="144">
        <v>66225</v>
      </c>
      <c r="AI537" s="144">
        <v>77265</v>
      </c>
      <c r="AJ537" s="144">
        <v>99798</v>
      </c>
      <c r="AK537" s="144">
        <v>112871</v>
      </c>
      <c r="AL537" s="144">
        <v>129234</v>
      </c>
      <c r="AM537" s="144">
        <v>149400</v>
      </c>
      <c r="AN537" s="144">
        <v>197467</v>
      </c>
      <c r="AO537" s="144">
        <v>201810</v>
      </c>
      <c r="AP537" s="144">
        <v>237070</v>
      </c>
      <c r="AQ537" s="144">
        <v>219495</v>
      </c>
      <c r="AR537" s="144">
        <v>167067</v>
      </c>
      <c r="AS537" s="144"/>
      <c r="AT537" s="144"/>
      <c r="AU537" s="144"/>
      <c r="AV537" s="144"/>
      <c r="AW537" s="144"/>
      <c r="AX537" s="144"/>
      <c r="AY537" s="144"/>
      <c r="AZ537" s="144"/>
      <c r="BA537" s="144"/>
      <c r="BB537" s="144"/>
      <c r="BC537" s="144"/>
      <c r="BD537" s="144"/>
      <c r="BE537" s="144"/>
      <c r="BF537" s="144"/>
    </row>
    <row r="538" spans="1:58" hidden="1">
      <c r="A538" s="143" t="s">
        <v>918</v>
      </c>
      <c r="B538" s="143" t="s">
        <v>982</v>
      </c>
      <c r="C538" s="144">
        <v>68</v>
      </c>
      <c r="D538" s="144">
        <v>91</v>
      </c>
      <c r="E538" s="144">
        <v>115</v>
      </c>
      <c r="F538" s="144">
        <v>142</v>
      </c>
      <c r="G538" s="144">
        <v>168</v>
      </c>
      <c r="H538" s="144">
        <v>192</v>
      </c>
      <c r="I538" s="144">
        <v>216</v>
      </c>
      <c r="J538" s="144">
        <v>240</v>
      </c>
      <c r="K538" s="144">
        <v>264</v>
      </c>
      <c r="L538" s="144">
        <v>285</v>
      </c>
      <c r="M538" s="144">
        <v>309</v>
      </c>
      <c r="N538" s="144">
        <v>280</v>
      </c>
      <c r="O538" s="144">
        <v>258</v>
      </c>
      <c r="P538" s="144">
        <v>232</v>
      </c>
      <c r="Q538" s="145">
        <v>177.07</v>
      </c>
      <c r="R538" s="145">
        <v>170.11</v>
      </c>
      <c r="S538" s="145">
        <v>173.87</v>
      </c>
      <c r="T538" s="145">
        <v>185.18</v>
      </c>
      <c r="U538" s="145">
        <v>184.27</v>
      </c>
      <c r="V538" s="145">
        <v>162.75</v>
      </c>
      <c r="W538" s="145">
        <v>159.68</v>
      </c>
      <c r="X538" s="145">
        <v>164.31</v>
      </c>
      <c r="Y538" s="145">
        <v>156.19</v>
      </c>
      <c r="Z538" s="145">
        <v>155.29</v>
      </c>
      <c r="AA538" s="145">
        <v>157.46</v>
      </c>
      <c r="AB538" s="145">
        <v>131.66</v>
      </c>
      <c r="AC538" s="145">
        <v>147.82</v>
      </c>
      <c r="AD538" s="145">
        <v>137.21</v>
      </c>
      <c r="AE538" s="144">
        <v>12041</v>
      </c>
      <c r="AF538" s="144">
        <v>15480</v>
      </c>
      <c r="AG538" s="144">
        <v>19995</v>
      </c>
      <c r="AH538" s="144">
        <v>26295</v>
      </c>
      <c r="AI538" s="144">
        <v>30957</v>
      </c>
      <c r="AJ538" s="144">
        <v>31248</v>
      </c>
      <c r="AK538" s="144">
        <v>34491</v>
      </c>
      <c r="AL538" s="144">
        <v>39435</v>
      </c>
      <c r="AM538" s="144">
        <v>41234</v>
      </c>
      <c r="AN538" s="144">
        <v>44259</v>
      </c>
      <c r="AO538" s="144">
        <v>48656</v>
      </c>
      <c r="AP538" s="144">
        <v>36865</v>
      </c>
      <c r="AQ538" s="144">
        <v>38138</v>
      </c>
      <c r="AR538" s="144">
        <v>31833</v>
      </c>
      <c r="AS538" s="144"/>
      <c r="AT538" s="144"/>
      <c r="AU538" s="144"/>
      <c r="AV538" s="144"/>
      <c r="AW538" s="144"/>
      <c r="AX538" s="144"/>
      <c r="AY538" s="144"/>
      <c r="AZ538" s="144"/>
      <c r="BA538" s="144"/>
      <c r="BB538" s="144"/>
      <c r="BC538" s="144"/>
      <c r="BD538" s="144"/>
      <c r="BE538" s="144"/>
      <c r="BF538" s="144"/>
    </row>
    <row r="539" spans="1:58" hidden="1">
      <c r="A539" s="143" t="s">
        <v>918</v>
      </c>
      <c r="B539" s="143" t="s">
        <v>983</v>
      </c>
      <c r="C539" s="144">
        <v>7</v>
      </c>
      <c r="D539" s="144">
        <v>7</v>
      </c>
      <c r="E539" s="144">
        <v>6</v>
      </c>
      <c r="F539" s="144">
        <v>6</v>
      </c>
      <c r="G539" s="144">
        <v>4</v>
      </c>
      <c r="H539" s="144">
        <v>2</v>
      </c>
      <c r="I539" s="144">
        <v>1</v>
      </c>
      <c r="J539" s="144">
        <v>1</v>
      </c>
      <c r="K539" s="144">
        <v>1</v>
      </c>
      <c r="L539" s="144">
        <v>0</v>
      </c>
      <c r="M539" s="144">
        <v>0</v>
      </c>
      <c r="N539" s="144">
        <v>0</v>
      </c>
      <c r="O539" s="144">
        <v>0</v>
      </c>
      <c r="P539" s="144">
        <v>0</v>
      </c>
      <c r="Q539" s="145">
        <v>160.43</v>
      </c>
      <c r="R539" s="145">
        <v>147.71</v>
      </c>
      <c r="S539" s="145">
        <v>141</v>
      </c>
      <c r="T539" s="145">
        <v>146</v>
      </c>
      <c r="U539" s="145">
        <v>160</v>
      </c>
      <c r="V539" s="145">
        <v>135</v>
      </c>
      <c r="W539" s="145">
        <v>128</v>
      </c>
      <c r="X539" s="145">
        <v>166</v>
      </c>
      <c r="Y539" s="145">
        <v>142</v>
      </c>
      <c r="Z539" s="145"/>
      <c r="AA539" s="145"/>
      <c r="AB539" s="145"/>
      <c r="AC539" s="145"/>
      <c r="AD539" s="145"/>
      <c r="AE539" s="144">
        <v>1123</v>
      </c>
      <c r="AF539" s="144">
        <v>1034</v>
      </c>
      <c r="AG539" s="144">
        <v>846</v>
      </c>
      <c r="AH539" s="144">
        <v>876</v>
      </c>
      <c r="AI539" s="144">
        <v>640</v>
      </c>
      <c r="AJ539" s="144">
        <v>270</v>
      </c>
      <c r="AK539" s="144">
        <v>128</v>
      </c>
      <c r="AL539" s="144">
        <v>166</v>
      </c>
      <c r="AM539" s="144">
        <v>142</v>
      </c>
      <c r="AN539" s="144">
        <v>0</v>
      </c>
      <c r="AO539" s="144">
        <v>0</v>
      </c>
      <c r="AP539" s="144">
        <v>0</v>
      </c>
      <c r="AQ539" s="144">
        <v>0</v>
      </c>
      <c r="AR539" s="144">
        <v>0</v>
      </c>
      <c r="AS539" s="144"/>
      <c r="AT539" s="144"/>
      <c r="AU539" s="144"/>
      <c r="AV539" s="144"/>
      <c r="AW539" s="144"/>
      <c r="AX539" s="144"/>
      <c r="AY539" s="144"/>
      <c r="AZ539" s="144"/>
      <c r="BA539" s="144"/>
      <c r="BB539" s="144"/>
      <c r="BC539" s="144"/>
      <c r="BD539" s="144"/>
      <c r="BE539" s="144"/>
      <c r="BF539" s="144"/>
    </row>
    <row r="540" spans="1:58" hidden="1">
      <c r="A540" s="143" t="s">
        <v>918</v>
      </c>
      <c r="B540" s="143" t="s">
        <v>984</v>
      </c>
      <c r="C540" s="144">
        <v>7613</v>
      </c>
      <c r="D540" s="144">
        <v>8115</v>
      </c>
      <c r="E540" s="144">
        <v>7190</v>
      </c>
      <c r="F540" s="144">
        <v>7337</v>
      </c>
      <c r="G540" s="144">
        <v>8135</v>
      </c>
      <c r="H540" s="144">
        <v>7198</v>
      </c>
      <c r="I540" s="144">
        <v>6905</v>
      </c>
      <c r="J540" s="144">
        <v>6872</v>
      </c>
      <c r="K540" s="144">
        <v>7128</v>
      </c>
      <c r="L540" s="144">
        <v>7363</v>
      </c>
      <c r="M540" s="144">
        <v>7672</v>
      </c>
      <c r="N540" s="144">
        <v>8505</v>
      </c>
      <c r="O540" s="144">
        <v>7410</v>
      </c>
      <c r="P540" s="144">
        <v>7640</v>
      </c>
      <c r="Q540" s="145">
        <v>70</v>
      </c>
      <c r="R540" s="145">
        <v>81.08</v>
      </c>
      <c r="S540" s="145">
        <v>74.02</v>
      </c>
      <c r="T540" s="145">
        <v>78.73</v>
      </c>
      <c r="U540" s="145">
        <v>77.459999999999994</v>
      </c>
      <c r="V540" s="145">
        <v>75.45</v>
      </c>
      <c r="W540" s="145">
        <v>67.62</v>
      </c>
      <c r="X540" s="145">
        <v>72.319999999999993</v>
      </c>
      <c r="Y540" s="145">
        <v>61.58</v>
      </c>
      <c r="Z540" s="145">
        <v>66.02</v>
      </c>
      <c r="AA540" s="145">
        <v>64.180000000000007</v>
      </c>
      <c r="AB540" s="145">
        <v>60.92</v>
      </c>
      <c r="AC540" s="145">
        <v>61.14</v>
      </c>
      <c r="AD540" s="145">
        <v>58.85</v>
      </c>
      <c r="AE540" s="144">
        <v>532910</v>
      </c>
      <c r="AF540" s="144">
        <v>657964</v>
      </c>
      <c r="AG540" s="144">
        <v>532194</v>
      </c>
      <c r="AH540" s="144">
        <v>577624</v>
      </c>
      <c r="AI540" s="144">
        <v>630133</v>
      </c>
      <c r="AJ540" s="144">
        <v>543086</v>
      </c>
      <c r="AK540" s="144">
        <v>466895</v>
      </c>
      <c r="AL540" s="144">
        <v>496979</v>
      </c>
      <c r="AM540" s="144">
        <v>438940</v>
      </c>
      <c r="AN540" s="144">
        <v>486142</v>
      </c>
      <c r="AO540" s="144">
        <v>492405</v>
      </c>
      <c r="AP540" s="144">
        <v>518160</v>
      </c>
      <c r="AQ540" s="144">
        <v>453022</v>
      </c>
      <c r="AR540" s="144">
        <v>449607</v>
      </c>
      <c r="AS540" s="144"/>
      <c r="AT540" s="144"/>
      <c r="AU540" s="144"/>
      <c r="AV540" s="144"/>
      <c r="AW540" s="144"/>
      <c r="AX540" s="144"/>
      <c r="AY540" s="144"/>
      <c r="AZ540" s="144"/>
      <c r="BA540" s="144"/>
      <c r="BB540" s="144"/>
      <c r="BC540" s="144"/>
      <c r="BD540" s="144"/>
      <c r="BE540" s="144"/>
      <c r="BF540" s="144"/>
    </row>
    <row r="541" spans="1:58" hidden="1">
      <c r="A541" s="143" t="s">
        <v>918</v>
      </c>
      <c r="B541" s="143" t="s">
        <v>985</v>
      </c>
      <c r="C541" s="144">
        <v>2792</v>
      </c>
      <c r="D541" s="144">
        <v>1943</v>
      </c>
      <c r="E541" s="144">
        <v>2692</v>
      </c>
      <c r="F541" s="144">
        <v>2749</v>
      </c>
      <c r="G541" s="144">
        <v>3033</v>
      </c>
      <c r="H541" s="144">
        <v>2475</v>
      </c>
      <c r="I541" s="144">
        <v>2121</v>
      </c>
      <c r="J541" s="144">
        <v>2130</v>
      </c>
      <c r="K541" s="144">
        <v>1879</v>
      </c>
      <c r="L541" s="144">
        <v>2209</v>
      </c>
      <c r="M541" s="144">
        <v>2092</v>
      </c>
      <c r="N541" s="144">
        <v>2173</v>
      </c>
      <c r="O541" s="144">
        <v>1662</v>
      </c>
      <c r="P541" s="144">
        <v>2125</v>
      </c>
      <c r="Q541" s="145">
        <v>63</v>
      </c>
      <c r="R541" s="145">
        <v>68.680000000000007</v>
      </c>
      <c r="S541" s="145">
        <v>60.38</v>
      </c>
      <c r="T541" s="145">
        <v>58.21</v>
      </c>
      <c r="U541" s="145">
        <v>60.94</v>
      </c>
      <c r="V541" s="145">
        <v>64.7</v>
      </c>
      <c r="W541" s="145">
        <v>55.14</v>
      </c>
      <c r="X541" s="145">
        <v>70.709999999999994</v>
      </c>
      <c r="Y541" s="145">
        <v>64.5</v>
      </c>
      <c r="Z541" s="145">
        <v>62.57</v>
      </c>
      <c r="AA541" s="145">
        <v>56.32</v>
      </c>
      <c r="AB541" s="145">
        <v>62.86</v>
      </c>
      <c r="AC541" s="145">
        <v>45.88</v>
      </c>
      <c r="AD541" s="145">
        <v>58.33</v>
      </c>
      <c r="AE541" s="144">
        <v>175896</v>
      </c>
      <c r="AF541" s="144">
        <v>133448</v>
      </c>
      <c r="AG541" s="144">
        <v>162552</v>
      </c>
      <c r="AH541" s="144">
        <v>160010</v>
      </c>
      <c r="AI541" s="144">
        <v>184836</v>
      </c>
      <c r="AJ541" s="144">
        <v>160134</v>
      </c>
      <c r="AK541" s="144">
        <v>116949</v>
      </c>
      <c r="AL541" s="144">
        <v>150605</v>
      </c>
      <c r="AM541" s="144">
        <v>121188</v>
      </c>
      <c r="AN541" s="144">
        <v>138220</v>
      </c>
      <c r="AO541" s="144">
        <v>117815</v>
      </c>
      <c r="AP541" s="144">
        <v>136588</v>
      </c>
      <c r="AQ541" s="144">
        <v>76255</v>
      </c>
      <c r="AR541" s="144">
        <v>123950</v>
      </c>
      <c r="AS541" s="144"/>
      <c r="AT541" s="144"/>
      <c r="AU541" s="144"/>
      <c r="AV541" s="144"/>
      <c r="AW541" s="144"/>
      <c r="AX541" s="144"/>
      <c r="AY541" s="144"/>
      <c r="AZ541" s="144"/>
      <c r="BA541" s="144"/>
      <c r="BB541" s="144"/>
      <c r="BC541" s="144"/>
      <c r="BD541" s="144"/>
      <c r="BE541" s="144"/>
      <c r="BF541" s="144"/>
    </row>
    <row r="542" spans="1:58" hidden="1">
      <c r="A542" s="143" t="s">
        <v>918</v>
      </c>
      <c r="B542" s="143" t="s">
        <v>986</v>
      </c>
      <c r="C542" s="144">
        <v>7596</v>
      </c>
      <c r="D542" s="144">
        <v>8529</v>
      </c>
      <c r="E542" s="144">
        <v>7250</v>
      </c>
      <c r="F542" s="144">
        <v>7194</v>
      </c>
      <c r="G542" s="144">
        <v>8998</v>
      </c>
      <c r="H542" s="144">
        <v>7616</v>
      </c>
      <c r="I542" s="144">
        <v>6940</v>
      </c>
      <c r="J542" s="144">
        <v>6973</v>
      </c>
      <c r="K542" s="144">
        <v>6354</v>
      </c>
      <c r="L542" s="144">
        <v>5940</v>
      </c>
      <c r="M542" s="144">
        <v>6254</v>
      </c>
      <c r="N542" s="144">
        <v>5835</v>
      </c>
      <c r="O542" s="144">
        <v>5345</v>
      </c>
      <c r="P542" s="144">
        <v>4895</v>
      </c>
      <c r="Q542" s="145">
        <v>127</v>
      </c>
      <c r="R542" s="145">
        <v>129</v>
      </c>
      <c r="S542" s="145">
        <v>127.99</v>
      </c>
      <c r="T542" s="145">
        <v>126.1</v>
      </c>
      <c r="U542" s="145">
        <v>121.28</v>
      </c>
      <c r="V542" s="145">
        <v>125.45</v>
      </c>
      <c r="W542" s="145">
        <v>115</v>
      </c>
      <c r="X542" s="145">
        <v>125.99</v>
      </c>
      <c r="Y542" s="145">
        <v>129.6</v>
      </c>
      <c r="Z542" s="145">
        <v>117.92</v>
      </c>
      <c r="AA542" s="145">
        <v>113.15</v>
      </c>
      <c r="AB542" s="145">
        <v>116.47</v>
      </c>
      <c r="AC542" s="145">
        <v>94.33</v>
      </c>
      <c r="AD542" s="145">
        <v>111.62</v>
      </c>
      <c r="AE542" s="144">
        <v>964692</v>
      </c>
      <c r="AF542" s="144">
        <v>1100220</v>
      </c>
      <c r="AG542" s="144">
        <v>927900</v>
      </c>
      <c r="AH542" s="144">
        <v>907144</v>
      </c>
      <c r="AI542" s="144">
        <v>1091284</v>
      </c>
      <c r="AJ542" s="144">
        <v>955439</v>
      </c>
      <c r="AK542" s="144">
        <v>798100</v>
      </c>
      <c r="AL542" s="144">
        <v>878555</v>
      </c>
      <c r="AM542" s="144">
        <v>823500</v>
      </c>
      <c r="AN542" s="144">
        <v>700450</v>
      </c>
      <c r="AO542" s="144">
        <v>707623</v>
      </c>
      <c r="AP542" s="144">
        <v>679627</v>
      </c>
      <c r="AQ542" s="144">
        <v>504197</v>
      </c>
      <c r="AR542" s="144">
        <v>546367</v>
      </c>
      <c r="AS542" s="144"/>
      <c r="AT542" s="144"/>
      <c r="AU542" s="144"/>
      <c r="AV542" s="144"/>
      <c r="AW542" s="144"/>
      <c r="AX542" s="144"/>
      <c r="AY542" s="144"/>
      <c r="AZ542" s="144"/>
      <c r="BA542" s="144"/>
      <c r="BB542" s="144"/>
      <c r="BC542" s="144"/>
      <c r="BD542" s="144"/>
      <c r="BE542" s="144"/>
      <c r="BF542" s="144"/>
    </row>
    <row r="543" spans="1:58" hidden="1">
      <c r="A543" s="143" t="s">
        <v>918</v>
      </c>
      <c r="B543" s="143" t="s">
        <v>987</v>
      </c>
      <c r="C543" s="144">
        <v>2</v>
      </c>
      <c r="D543" s="144">
        <v>8</v>
      </c>
      <c r="E543" s="144">
        <v>11</v>
      </c>
      <c r="F543" s="144">
        <v>16</v>
      </c>
      <c r="G543" s="144">
        <v>19</v>
      </c>
      <c r="H543" s="144">
        <v>25</v>
      </c>
      <c r="I543" s="144">
        <v>29</v>
      </c>
      <c r="J543" s="144">
        <v>33</v>
      </c>
      <c r="K543" s="144">
        <v>37</v>
      </c>
      <c r="L543" s="144">
        <v>41</v>
      </c>
      <c r="M543" s="144">
        <v>45</v>
      </c>
      <c r="N543" s="144">
        <v>43</v>
      </c>
      <c r="O543" s="144">
        <v>43</v>
      </c>
      <c r="P543" s="144">
        <v>46</v>
      </c>
      <c r="Q543" s="145">
        <v>186</v>
      </c>
      <c r="R543" s="145">
        <v>164.62</v>
      </c>
      <c r="S543" s="145">
        <v>145.36000000000001</v>
      </c>
      <c r="T543" s="145">
        <v>138.75</v>
      </c>
      <c r="U543" s="145">
        <v>159.32</v>
      </c>
      <c r="V543" s="145">
        <v>147.72</v>
      </c>
      <c r="W543" s="145">
        <v>138.31</v>
      </c>
      <c r="X543" s="145">
        <v>164</v>
      </c>
      <c r="Y543" s="145">
        <v>177.7</v>
      </c>
      <c r="Z543" s="145">
        <v>174.29</v>
      </c>
      <c r="AA543" s="145">
        <v>156.69</v>
      </c>
      <c r="AB543" s="145">
        <v>177.44</v>
      </c>
      <c r="AC543" s="145">
        <v>158.6</v>
      </c>
      <c r="AD543" s="145">
        <v>165.09</v>
      </c>
      <c r="AE543" s="144">
        <v>372</v>
      </c>
      <c r="AF543" s="144">
        <v>1317</v>
      </c>
      <c r="AG543" s="144">
        <v>1599</v>
      </c>
      <c r="AH543" s="144">
        <v>2220</v>
      </c>
      <c r="AI543" s="144">
        <v>3027</v>
      </c>
      <c r="AJ543" s="144">
        <v>3693</v>
      </c>
      <c r="AK543" s="144">
        <v>4011</v>
      </c>
      <c r="AL543" s="144">
        <v>5412</v>
      </c>
      <c r="AM543" s="144">
        <v>6575</v>
      </c>
      <c r="AN543" s="144">
        <v>7146</v>
      </c>
      <c r="AO543" s="144">
        <v>7051</v>
      </c>
      <c r="AP543" s="144">
        <v>7630</v>
      </c>
      <c r="AQ543" s="144">
        <v>6820</v>
      </c>
      <c r="AR543" s="144">
        <v>7594</v>
      </c>
      <c r="AS543" s="144"/>
      <c r="AT543" s="144"/>
      <c r="AU543" s="144"/>
      <c r="AV543" s="144"/>
      <c r="AW543" s="144"/>
      <c r="AX543" s="144"/>
      <c r="AY543" s="144"/>
      <c r="AZ543" s="144"/>
      <c r="BA543" s="144"/>
      <c r="BB543" s="144"/>
      <c r="BC543" s="144"/>
      <c r="BD543" s="144"/>
      <c r="BE543" s="144"/>
      <c r="BF543" s="144"/>
    </row>
    <row r="544" spans="1:58" hidden="1">
      <c r="A544" s="143" t="s">
        <v>918</v>
      </c>
      <c r="B544" s="143" t="s">
        <v>988</v>
      </c>
      <c r="C544" s="144">
        <v>0</v>
      </c>
      <c r="D544" s="144">
        <v>0</v>
      </c>
      <c r="E544" s="144">
        <v>0</v>
      </c>
      <c r="F544" s="144">
        <v>0</v>
      </c>
      <c r="G544" s="144">
        <v>0</v>
      </c>
      <c r="H544" s="144">
        <v>0</v>
      </c>
      <c r="I544" s="144">
        <v>0</v>
      </c>
      <c r="J544" s="144">
        <v>0</v>
      </c>
      <c r="K544" s="144">
        <v>0</v>
      </c>
      <c r="L544" s="144">
        <v>0</v>
      </c>
      <c r="M544" s="144">
        <v>0</v>
      </c>
      <c r="N544" s="144">
        <v>0</v>
      </c>
      <c r="O544" s="144">
        <v>0</v>
      </c>
      <c r="P544" s="144">
        <v>0</v>
      </c>
      <c r="Q544" s="145"/>
      <c r="R544" s="145"/>
      <c r="S544" s="145"/>
      <c r="T544" s="145"/>
      <c r="U544" s="145"/>
      <c r="V544" s="145"/>
      <c r="W544" s="145"/>
      <c r="X544" s="145"/>
      <c r="Y544" s="145"/>
      <c r="Z544" s="145"/>
      <c r="AA544" s="145"/>
      <c r="AB544" s="145"/>
      <c r="AC544" s="145"/>
      <c r="AD544" s="145"/>
      <c r="AE544" s="144">
        <v>0</v>
      </c>
      <c r="AF544" s="144">
        <v>3807</v>
      </c>
      <c r="AG544" s="144">
        <v>7614</v>
      </c>
      <c r="AH544" s="144">
        <v>11421</v>
      </c>
      <c r="AI544" s="144">
        <v>15228</v>
      </c>
      <c r="AJ544" s="144">
        <v>19035</v>
      </c>
      <c r="AK544" s="144">
        <v>22842</v>
      </c>
      <c r="AL544" s="144">
        <v>26649</v>
      </c>
      <c r="AM544" s="144">
        <v>30456</v>
      </c>
      <c r="AN544" s="144">
        <v>34263</v>
      </c>
      <c r="AO544" s="144">
        <v>38070</v>
      </c>
      <c r="AP544" s="144">
        <v>35529</v>
      </c>
      <c r="AQ544" s="144">
        <v>36019</v>
      </c>
      <c r="AR544" s="144">
        <v>27401</v>
      </c>
      <c r="AS544" s="144"/>
      <c r="AT544" s="144"/>
      <c r="AU544" s="144"/>
      <c r="AV544" s="144"/>
      <c r="AW544" s="144"/>
      <c r="AX544" s="144"/>
      <c r="AY544" s="144"/>
      <c r="AZ544" s="144"/>
      <c r="BA544" s="144"/>
      <c r="BB544" s="144"/>
      <c r="BC544" s="144"/>
      <c r="BD544" s="144"/>
      <c r="BE544" s="144"/>
      <c r="BF544" s="144"/>
    </row>
    <row r="545" spans="1:58" hidden="1">
      <c r="A545" s="143" t="s">
        <v>918</v>
      </c>
      <c r="B545" s="143" t="s">
        <v>989</v>
      </c>
      <c r="C545" s="144">
        <v>0</v>
      </c>
      <c r="D545" s="144">
        <v>0</v>
      </c>
      <c r="E545" s="144">
        <v>0</v>
      </c>
      <c r="F545" s="144">
        <v>0</v>
      </c>
      <c r="G545" s="144">
        <v>0</v>
      </c>
      <c r="H545" s="144">
        <v>0</v>
      </c>
      <c r="I545" s="144">
        <v>0</v>
      </c>
      <c r="J545" s="144">
        <v>0</v>
      </c>
      <c r="K545" s="144">
        <v>0</v>
      </c>
      <c r="L545" s="144">
        <v>0</v>
      </c>
      <c r="M545" s="144">
        <v>0</v>
      </c>
      <c r="N545" s="144">
        <v>0</v>
      </c>
      <c r="O545" s="144">
        <v>0</v>
      </c>
      <c r="P545" s="144">
        <v>0</v>
      </c>
      <c r="Q545" s="145"/>
      <c r="R545" s="145"/>
      <c r="S545" s="145"/>
      <c r="T545" s="145"/>
      <c r="U545" s="145"/>
      <c r="V545" s="145"/>
      <c r="W545" s="145"/>
      <c r="X545" s="145"/>
      <c r="Y545" s="145"/>
      <c r="Z545" s="145"/>
      <c r="AA545" s="145"/>
      <c r="AB545" s="145"/>
      <c r="AC545" s="145"/>
      <c r="AD545" s="145"/>
      <c r="AE545" s="144">
        <v>0</v>
      </c>
      <c r="AF545" s="144">
        <v>0</v>
      </c>
      <c r="AG545" s="144">
        <v>0</v>
      </c>
      <c r="AH545" s="144">
        <v>0</v>
      </c>
      <c r="AI545" s="144">
        <v>0</v>
      </c>
      <c r="AJ545" s="144">
        <v>0</v>
      </c>
      <c r="AK545" s="144">
        <v>0</v>
      </c>
      <c r="AL545" s="144">
        <v>0</v>
      </c>
      <c r="AM545" s="144">
        <v>0</v>
      </c>
      <c r="AN545" s="144">
        <v>0</v>
      </c>
      <c r="AO545" s="144">
        <v>0</v>
      </c>
      <c r="AP545" s="144">
        <v>0</v>
      </c>
      <c r="AQ545" s="144">
        <v>0</v>
      </c>
      <c r="AR545" s="144">
        <v>0</v>
      </c>
      <c r="AS545" s="144"/>
      <c r="AT545" s="144"/>
      <c r="AU545" s="144"/>
      <c r="AV545" s="144"/>
      <c r="AW545" s="144"/>
      <c r="AX545" s="144"/>
      <c r="AY545" s="144"/>
      <c r="AZ545" s="144"/>
      <c r="BA545" s="144"/>
      <c r="BB545" s="144"/>
      <c r="BC545" s="144"/>
      <c r="BD545" s="144"/>
      <c r="BE545" s="144"/>
      <c r="BF545" s="144"/>
    </row>
    <row r="546" spans="1:58" hidden="1">
      <c r="A546" s="143" t="s">
        <v>918</v>
      </c>
      <c r="B546" s="143" t="s">
        <v>990</v>
      </c>
      <c r="C546" s="144">
        <v>0</v>
      </c>
      <c r="D546" s="144">
        <v>0</v>
      </c>
      <c r="E546" s="144">
        <v>0</v>
      </c>
      <c r="F546" s="144">
        <v>0</v>
      </c>
      <c r="G546" s="144">
        <v>0</v>
      </c>
      <c r="H546" s="144">
        <v>0</v>
      </c>
      <c r="I546" s="144">
        <v>0</v>
      </c>
      <c r="J546" s="144">
        <v>0</v>
      </c>
      <c r="K546" s="144">
        <v>0</v>
      </c>
      <c r="L546" s="144">
        <v>0</v>
      </c>
      <c r="M546" s="144">
        <v>392</v>
      </c>
      <c r="N546" s="144">
        <v>392</v>
      </c>
      <c r="O546" s="144">
        <v>392</v>
      </c>
      <c r="P546" s="144">
        <v>392</v>
      </c>
      <c r="Q546" s="145"/>
      <c r="R546" s="145"/>
      <c r="S546" s="145"/>
      <c r="T546" s="145"/>
      <c r="U546" s="145"/>
      <c r="V546" s="145"/>
      <c r="W546" s="145"/>
      <c r="X546" s="145"/>
      <c r="Y546" s="145"/>
      <c r="Z546" s="145"/>
      <c r="AA546" s="145">
        <v>0</v>
      </c>
      <c r="AB546" s="145">
        <v>0</v>
      </c>
      <c r="AC546" s="145">
        <v>0</v>
      </c>
      <c r="AD546" s="145">
        <v>0</v>
      </c>
      <c r="AE546" s="144">
        <v>0</v>
      </c>
      <c r="AF546" s="144">
        <v>0</v>
      </c>
      <c r="AG546" s="144">
        <v>0</v>
      </c>
      <c r="AH546" s="144">
        <v>0</v>
      </c>
      <c r="AI546" s="144">
        <v>0</v>
      </c>
      <c r="AJ546" s="144">
        <v>0</v>
      </c>
      <c r="AK546" s="144">
        <v>0</v>
      </c>
      <c r="AL546" s="144">
        <v>0</v>
      </c>
      <c r="AM546" s="144">
        <v>0</v>
      </c>
      <c r="AN546" s="144">
        <v>0</v>
      </c>
      <c r="AO546" s="144">
        <v>0</v>
      </c>
      <c r="AP546" s="144">
        <v>0</v>
      </c>
      <c r="AQ546" s="144">
        <v>0</v>
      </c>
      <c r="AR546" s="144">
        <v>0</v>
      </c>
      <c r="AS546" s="144"/>
      <c r="AT546" s="144"/>
      <c r="AU546" s="144"/>
      <c r="AV546" s="144"/>
      <c r="AW546" s="144"/>
      <c r="AX546" s="144"/>
      <c r="AY546" s="144"/>
      <c r="AZ546" s="144"/>
      <c r="BA546" s="144"/>
      <c r="BB546" s="144"/>
      <c r="BC546" s="144"/>
      <c r="BD546" s="144"/>
      <c r="BE546" s="144"/>
      <c r="BF546" s="144"/>
    </row>
    <row r="547" spans="1:58" hidden="1">
      <c r="A547" s="143" t="s">
        <v>919</v>
      </c>
      <c r="B547" s="143" t="s">
        <v>931</v>
      </c>
      <c r="C547" s="144">
        <v>34</v>
      </c>
      <c r="D547" s="144">
        <v>34</v>
      </c>
      <c r="E547" s="144">
        <v>37</v>
      </c>
      <c r="F547" s="144">
        <v>37</v>
      </c>
      <c r="G547" s="144">
        <v>41</v>
      </c>
      <c r="H547" s="144">
        <v>42</v>
      </c>
      <c r="I547" s="144">
        <v>42</v>
      </c>
      <c r="J547" s="144">
        <v>47</v>
      </c>
      <c r="K547" s="144">
        <v>47</v>
      </c>
      <c r="L547" s="144">
        <v>49</v>
      </c>
      <c r="M547" s="144">
        <v>60</v>
      </c>
      <c r="N547" s="144">
        <v>59</v>
      </c>
      <c r="O547" s="144">
        <v>57</v>
      </c>
      <c r="P547" s="144">
        <v>55</v>
      </c>
      <c r="Q547" s="145">
        <v>54.09</v>
      </c>
      <c r="R547" s="145">
        <v>56.47</v>
      </c>
      <c r="S547" s="145">
        <v>52.51</v>
      </c>
      <c r="T547" s="145">
        <v>51.73</v>
      </c>
      <c r="U547" s="145">
        <v>51.56</v>
      </c>
      <c r="V547" s="145">
        <v>53.81</v>
      </c>
      <c r="W547" s="145">
        <v>52.55</v>
      </c>
      <c r="X547" s="145">
        <v>52.57</v>
      </c>
      <c r="Y547" s="145">
        <v>43.98</v>
      </c>
      <c r="Z547" s="145">
        <v>55.14</v>
      </c>
      <c r="AA547" s="145">
        <v>43.85</v>
      </c>
      <c r="AB547" s="145">
        <v>48.8</v>
      </c>
      <c r="AC547" s="145">
        <v>36.090000000000003</v>
      </c>
      <c r="AD547" s="145">
        <v>41.55</v>
      </c>
      <c r="AE547" s="144">
        <v>1839</v>
      </c>
      <c r="AF547" s="144">
        <v>1920</v>
      </c>
      <c r="AG547" s="144">
        <v>1943</v>
      </c>
      <c r="AH547" s="144">
        <v>1914</v>
      </c>
      <c r="AI547" s="144">
        <v>2114</v>
      </c>
      <c r="AJ547" s="144">
        <v>2260</v>
      </c>
      <c r="AK547" s="144">
        <v>2207</v>
      </c>
      <c r="AL547" s="144">
        <v>2471</v>
      </c>
      <c r="AM547" s="144">
        <v>2067</v>
      </c>
      <c r="AN547" s="144">
        <v>2702</v>
      </c>
      <c r="AO547" s="144">
        <v>2631</v>
      </c>
      <c r="AP547" s="144">
        <v>2879</v>
      </c>
      <c r="AQ547" s="144">
        <v>2057</v>
      </c>
      <c r="AR547" s="144">
        <v>2285</v>
      </c>
      <c r="AS547" s="144"/>
      <c r="AT547" s="144"/>
      <c r="AU547" s="144"/>
      <c r="AV547" s="144"/>
      <c r="AW547" s="144"/>
      <c r="AX547" s="144"/>
      <c r="AY547" s="144"/>
      <c r="AZ547" s="144"/>
      <c r="BA547" s="144"/>
      <c r="BB547" s="144"/>
      <c r="BC547" s="144"/>
      <c r="BD547" s="144"/>
      <c r="BE547" s="144"/>
      <c r="BF547" s="144"/>
    </row>
    <row r="548" spans="1:58" hidden="1">
      <c r="A548" s="143" t="s">
        <v>919</v>
      </c>
      <c r="B548" s="143" t="s">
        <v>932</v>
      </c>
      <c r="C548" s="144">
        <v>1385</v>
      </c>
      <c r="D548" s="144">
        <v>1432</v>
      </c>
      <c r="E548" s="144">
        <v>1450</v>
      </c>
      <c r="F548" s="144">
        <v>1490</v>
      </c>
      <c r="G548" s="144">
        <v>1541</v>
      </c>
      <c r="H548" s="144">
        <v>1576</v>
      </c>
      <c r="I548" s="144">
        <v>1605</v>
      </c>
      <c r="J548" s="144">
        <v>1694</v>
      </c>
      <c r="K548" s="144">
        <v>1784</v>
      </c>
      <c r="L548" s="144">
        <v>2000</v>
      </c>
      <c r="M548" s="144">
        <v>2146</v>
      </c>
      <c r="N548" s="144">
        <v>2090</v>
      </c>
      <c r="O548" s="144">
        <v>2090</v>
      </c>
      <c r="P548" s="144">
        <v>2105</v>
      </c>
      <c r="Q548" s="145">
        <v>31.29</v>
      </c>
      <c r="R548" s="145">
        <v>47.46</v>
      </c>
      <c r="S548" s="145">
        <v>49.24</v>
      </c>
      <c r="T548" s="145">
        <v>44.83</v>
      </c>
      <c r="U548" s="145">
        <v>57.3</v>
      </c>
      <c r="V548" s="145">
        <v>59.44</v>
      </c>
      <c r="W548" s="145">
        <v>49.1</v>
      </c>
      <c r="X548" s="145">
        <v>60.82</v>
      </c>
      <c r="Y548" s="145">
        <v>54.45</v>
      </c>
      <c r="Z548" s="145">
        <v>47.22</v>
      </c>
      <c r="AA548" s="145">
        <v>44.88</v>
      </c>
      <c r="AB548" s="145">
        <v>46.69</v>
      </c>
      <c r="AC548" s="145">
        <v>44.27</v>
      </c>
      <c r="AD548" s="145">
        <v>47.55</v>
      </c>
      <c r="AE548" s="144">
        <v>43332</v>
      </c>
      <c r="AF548" s="144">
        <v>67958</v>
      </c>
      <c r="AG548" s="144">
        <v>71394</v>
      </c>
      <c r="AH548" s="144">
        <v>66793</v>
      </c>
      <c r="AI548" s="144">
        <v>88297</v>
      </c>
      <c r="AJ548" s="144">
        <v>93680</v>
      </c>
      <c r="AK548" s="144">
        <v>78805</v>
      </c>
      <c r="AL548" s="144">
        <v>103021</v>
      </c>
      <c r="AM548" s="144">
        <v>97137</v>
      </c>
      <c r="AN548" s="144">
        <v>94446</v>
      </c>
      <c r="AO548" s="144">
        <v>96316</v>
      </c>
      <c r="AP548" s="144">
        <v>97581</v>
      </c>
      <c r="AQ548" s="144">
        <v>92515</v>
      </c>
      <c r="AR548" s="144">
        <v>100099</v>
      </c>
      <c r="AS548" s="144"/>
      <c r="AT548" s="144"/>
      <c r="AU548" s="144"/>
      <c r="AV548" s="144"/>
      <c r="AW548" s="144"/>
      <c r="AX548" s="144"/>
      <c r="AY548" s="144"/>
      <c r="AZ548" s="144"/>
      <c r="BA548" s="144"/>
      <c r="BB548" s="144"/>
      <c r="BC548" s="144"/>
      <c r="BD548" s="144"/>
      <c r="BE548" s="144"/>
      <c r="BF548" s="144"/>
    </row>
    <row r="549" spans="1:58" hidden="1">
      <c r="A549" s="143" t="s">
        <v>919</v>
      </c>
      <c r="B549" s="143" t="s">
        <v>933</v>
      </c>
      <c r="C549" s="144">
        <v>57</v>
      </c>
      <c r="D549" s="144">
        <v>54</v>
      </c>
      <c r="E549" s="144">
        <v>55</v>
      </c>
      <c r="F549" s="144">
        <v>52</v>
      </c>
      <c r="G549" s="144">
        <v>53</v>
      </c>
      <c r="H549" s="144">
        <v>54</v>
      </c>
      <c r="I549" s="144">
        <v>51</v>
      </c>
      <c r="J549" s="144">
        <v>51</v>
      </c>
      <c r="K549" s="144">
        <v>55</v>
      </c>
      <c r="L549" s="144">
        <v>56</v>
      </c>
      <c r="M549" s="144">
        <v>53</v>
      </c>
      <c r="N549" s="144">
        <v>58</v>
      </c>
      <c r="O549" s="144">
        <v>57</v>
      </c>
      <c r="P549" s="144">
        <v>57</v>
      </c>
      <c r="Q549" s="145">
        <v>295.02</v>
      </c>
      <c r="R549" s="145">
        <v>291.22000000000003</v>
      </c>
      <c r="S549" s="145">
        <v>284.38</v>
      </c>
      <c r="T549" s="145">
        <v>287.77</v>
      </c>
      <c r="U549" s="145">
        <v>290.43</v>
      </c>
      <c r="V549" s="145">
        <v>292.41000000000003</v>
      </c>
      <c r="W549" s="145">
        <v>228.24</v>
      </c>
      <c r="X549" s="145">
        <v>268.86</v>
      </c>
      <c r="Y549" s="145">
        <v>255.65</v>
      </c>
      <c r="Z549" s="145">
        <v>248.12</v>
      </c>
      <c r="AA549" s="145">
        <v>245.64</v>
      </c>
      <c r="AB549" s="145">
        <v>264.48</v>
      </c>
      <c r="AC549" s="145">
        <v>259.68</v>
      </c>
      <c r="AD549" s="145">
        <v>266.82</v>
      </c>
      <c r="AE549" s="144">
        <v>16816</v>
      </c>
      <c r="AF549" s="144">
        <v>15726</v>
      </c>
      <c r="AG549" s="144">
        <v>15641</v>
      </c>
      <c r="AH549" s="144">
        <v>14964</v>
      </c>
      <c r="AI549" s="144">
        <v>15393</v>
      </c>
      <c r="AJ549" s="144">
        <v>15790</v>
      </c>
      <c r="AK549" s="144">
        <v>11640</v>
      </c>
      <c r="AL549" s="144">
        <v>13712</v>
      </c>
      <c r="AM549" s="144">
        <v>14061</v>
      </c>
      <c r="AN549" s="144">
        <v>13895</v>
      </c>
      <c r="AO549" s="144">
        <v>13019</v>
      </c>
      <c r="AP549" s="144">
        <v>15340</v>
      </c>
      <c r="AQ549" s="144">
        <v>14802</v>
      </c>
      <c r="AR549" s="144">
        <v>15209</v>
      </c>
      <c r="AS549" s="144"/>
      <c r="AT549" s="144"/>
      <c r="AU549" s="144"/>
      <c r="AV549" s="144"/>
      <c r="AW549" s="144"/>
      <c r="AX549" s="144"/>
      <c r="AY549" s="144"/>
      <c r="AZ549" s="144"/>
      <c r="BA549" s="144"/>
      <c r="BB549" s="144"/>
      <c r="BC549" s="144"/>
      <c r="BD549" s="144"/>
      <c r="BE549" s="144"/>
      <c r="BF549" s="144"/>
    </row>
    <row r="550" spans="1:58" hidden="1">
      <c r="A550" s="143" t="s">
        <v>919</v>
      </c>
      <c r="B550" s="143" t="s">
        <v>934</v>
      </c>
      <c r="C550" s="144">
        <v>216</v>
      </c>
      <c r="D550" s="144">
        <v>207</v>
      </c>
      <c r="E550" s="144">
        <v>202</v>
      </c>
      <c r="F550" s="144">
        <v>188</v>
      </c>
      <c r="G550" s="144">
        <v>185</v>
      </c>
      <c r="H550" s="144">
        <v>181</v>
      </c>
      <c r="I550" s="144">
        <v>175</v>
      </c>
      <c r="J550" s="144">
        <v>172</v>
      </c>
      <c r="K550" s="144">
        <v>170</v>
      </c>
      <c r="L550" s="144">
        <v>151</v>
      </c>
      <c r="M550" s="144">
        <v>164</v>
      </c>
      <c r="N550" s="144">
        <v>158</v>
      </c>
      <c r="O550" s="144">
        <v>157</v>
      </c>
      <c r="P550" s="144">
        <v>154</v>
      </c>
      <c r="Q550" s="145">
        <v>160.63</v>
      </c>
      <c r="R550" s="145">
        <v>170.56</v>
      </c>
      <c r="S550" s="145">
        <v>203.06</v>
      </c>
      <c r="T550" s="145">
        <v>214.06</v>
      </c>
      <c r="U550" s="145">
        <v>203.07</v>
      </c>
      <c r="V550" s="145">
        <v>204.76</v>
      </c>
      <c r="W550" s="145">
        <v>208.49</v>
      </c>
      <c r="X550" s="145">
        <v>188.62</v>
      </c>
      <c r="Y550" s="145">
        <v>176.65</v>
      </c>
      <c r="Z550" s="145">
        <v>168.04</v>
      </c>
      <c r="AA550" s="145">
        <v>164.74</v>
      </c>
      <c r="AB550" s="145">
        <v>181.1</v>
      </c>
      <c r="AC550" s="145">
        <v>172.76</v>
      </c>
      <c r="AD550" s="145">
        <v>149.94999999999999</v>
      </c>
      <c r="AE550" s="144">
        <v>34697</v>
      </c>
      <c r="AF550" s="144">
        <v>35306</v>
      </c>
      <c r="AG550" s="144">
        <v>41019</v>
      </c>
      <c r="AH550" s="144">
        <v>40243</v>
      </c>
      <c r="AI550" s="144">
        <v>37568</v>
      </c>
      <c r="AJ550" s="144">
        <v>37061</v>
      </c>
      <c r="AK550" s="144">
        <v>36486</v>
      </c>
      <c r="AL550" s="144">
        <v>32442</v>
      </c>
      <c r="AM550" s="144">
        <v>30030</v>
      </c>
      <c r="AN550" s="144">
        <v>25374</v>
      </c>
      <c r="AO550" s="144">
        <v>27018</v>
      </c>
      <c r="AP550" s="144">
        <v>28614</v>
      </c>
      <c r="AQ550" s="144">
        <v>27124</v>
      </c>
      <c r="AR550" s="144">
        <v>23092</v>
      </c>
      <c r="AS550" s="144"/>
      <c r="AT550" s="144"/>
      <c r="AU550" s="144"/>
      <c r="AV550" s="144"/>
      <c r="AW550" s="144"/>
      <c r="AX550" s="144"/>
      <c r="AY550" s="144"/>
      <c r="AZ550" s="144"/>
      <c r="BA550" s="144"/>
      <c r="BB550" s="144"/>
      <c r="BC550" s="144"/>
      <c r="BD550" s="144"/>
      <c r="BE550" s="144"/>
      <c r="BF550" s="144"/>
    </row>
    <row r="551" spans="1:58" hidden="1">
      <c r="A551" s="143" t="s">
        <v>919</v>
      </c>
      <c r="B551" s="143" t="s">
        <v>935</v>
      </c>
      <c r="C551" s="144">
        <v>58</v>
      </c>
      <c r="D551" s="144">
        <v>60</v>
      </c>
      <c r="E551" s="144">
        <v>62</v>
      </c>
      <c r="F551" s="144">
        <v>66</v>
      </c>
      <c r="G551" s="144">
        <v>68</v>
      </c>
      <c r="H551" s="144">
        <v>70</v>
      </c>
      <c r="I551" s="144">
        <v>59</v>
      </c>
      <c r="J551" s="144">
        <v>53</v>
      </c>
      <c r="K551" s="144">
        <v>53</v>
      </c>
      <c r="L551" s="144">
        <v>55</v>
      </c>
      <c r="M551" s="144">
        <v>63</v>
      </c>
      <c r="N551" s="144">
        <v>51</v>
      </c>
      <c r="O551" s="144">
        <v>51</v>
      </c>
      <c r="P551" s="144">
        <v>51</v>
      </c>
      <c r="Q551" s="145">
        <v>77.41</v>
      </c>
      <c r="R551" s="145">
        <v>81.58</v>
      </c>
      <c r="S551" s="145">
        <v>84.18</v>
      </c>
      <c r="T551" s="145">
        <v>84.52</v>
      </c>
      <c r="U551" s="145">
        <v>82.09</v>
      </c>
      <c r="V551" s="145">
        <v>81.64</v>
      </c>
      <c r="W551" s="145">
        <v>106.63</v>
      </c>
      <c r="X551" s="145">
        <v>103.23</v>
      </c>
      <c r="Y551" s="145">
        <v>99.66</v>
      </c>
      <c r="Z551" s="145">
        <v>99.95</v>
      </c>
      <c r="AA551" s="145">
        <v>99.46</v>
      </c>
      <c r="AB551" s="145">
        <v>118.92</v>
      </c>
      <c r="AC551" s="145">
        <v>111.65</v>
      </c>
      <c r="AD551" s="145">
        <v>100.88</v>
      </c>
      <c r="AE551" s="144">
        <v>4490</v>
      </c>
      <c r="AF551" s="144">
        <v>4895</v>
      </c>
      <c r="AG551" s="144">
        <v>5219</v>
      </c>
      <c r="AH551" s="144">
        <v>5578</v>
      </c>
      <c r="AI551" s="144">
        <v>5582</v>
      </c>
      <c r="AJ551" s="144">
        <v>5715</v>
      </c>
      <c r="AK551" s="144">
        <v>6291</v>
      </c>
      <c r="AL551" s="144">
        <v>5471</v>
      </c>
      <c r="AM551" s="144">
        <v>5282</v>
      </c>
      <c r="AN551" s="144">
        <v>5497</v>
      </c>
      <c r="AO551" s="144">
        <v>6266</v>
      </c>
      <c r="AP551" s="144">
        <v>6065</v>
      </c>
      <c r="AQ551" s="144">
        <v>5694</v>
      </c>
      <c r="AR551" s="144">
        <v>5145</v>
      </c>
      <c r="AS551" s="144"/>
      <c r="AT551" s="144"/>
      <c r="AU551" s="144"/>
      <c r="AV551" s="144"/>
      <c r="AW551" s="144"/>
      <c r="AX551" s="144"/>
      <c r="AY551" s="144"/>
      <c r="AZ551" s="144"/>
      <c r="BA551" s="144"/>
      <c r="BB551" s="144"/>
      <c r="BC551" s="144"/>
      <c r="BD551" s="144"/>
      <c r="BE551" s="144"/>
      <c r="BF551" s="144"/>
    </row>
    <row r="552" spans="1:58" hidden="1">
      <c r="A552" s="143" t="s">
        <v>919</v>
      </c>
      <c r="B552" s="143" t="s">
        <v>936</v>
      </c>
      <c r="C552" s="144">
        <v>31</v>
      </c>
      <c r="D552" s="144">
        <v>31</v>
      </c>
      <c r="E552" s="144">
        <v>33</v>
      </c>
      <c r="F552" s="144">
        <v>34</v>
      </c>
      <c r="G552" s="144">
        <v>35</v>
      </c>
      <c r="H552" s="144">
        <v>35</v>
      </c>
      <c r="I552" s="144">
        <v>35</v>
      </c>
      <c r="J552" s="144">
        <v>36</v>
      </c>
      <c r="K552" s="144">
        <v>37</v>
      </c>
      <c r="L552" s="144">
        <v>38</v>
      </c>
      <c r="M552" s="144">
        <v>46</v>
      </c>
      <c r="N552" s="144">
        <v>41</v>
      </c>
      <c r="O552" s="144">
        <v>41</v>
      </c>
      <c r="P552" s="144">
        <v>49</v>
      </c>
      <c r="Q552" s="145">
        <v>104.74</v>
      </c>
      <c r="R552" s="145">
        <v>110.55</v>
      </c>
      <c r="S552" s="145">
        <v>109.91</v>
      </c>
      <c r="T552" s="145">
        <v>109.53</v>
      </c>
      <c r="U552" s="145">
        <v>109.34</v>
      </c>
      <c r="V552" s="145">
        <v>107.26</v>
      </c>
      <c r="W552" s="145">
        <v>107.26</v>
      </c>
      <c r="X552" s="145">
        <v>111.08</v>
      </c>
      <c r="Y552" s="145">
        <v>104.3</v>
      </c>
      <c r="Z552" s="145">
        <v>100.45</v>
      </c>
      <c r="AA552" s="145">
        <v>101.02</v>
      </c>
      <c r="AB552" s="145">
        <v>94.76</v>
      </c>
      <c r="AC552" s="145">
        <v>94.76</v>
      </c>
      <c r="AD552" s="145">
        <v>93.8</v>
      </c>
      <c r="AE552" s="144">
        <v>3247</v>
      </c>
      <c r="AF552" s="144">
        <v>3427</v>
      </c>
      <c r="AG552" s="144">
        <v>3627</v>
      </c>
      <c r="AH552" s="144">
        <v>3724</v>
      </c>
      <c r="AI552" s="144">
        <v>3827</v>
      </c>
      <c r="AJ552" s="144">
        <v>3754</v>
      </c>
      <c r="AK552" s="144">
        <v>3754</v>
      </c>
      <c r="AL552" s="144">
        <v>3999</v>
      </c>
      <c r="AM552" s="144">
        <v>3859</v>
      </c>
      <c r="AN552" s="144">
        <v>3817</v>
      </c>
      <c r="AO552" s="144">
        <v>4647</v>
      </c>
      <c r="AP552" s="144">
        <v>3885</v>
      </c>
      <c r="AQ552" s="144">
        <v>3885</v>
      </c>
      <c r="AR552" s="144">
        <v>4596</v>
      </c>
      <c r="AS552" s="144"/>
      <c r="AT552" s="144"/>
      <c r="AU552" s="144"/>
      <c r="AV552" s="144"/>
      <c r="AW552" s="144"/>
      <c r="AX552" s="144"/>
      <c r="AY552" s="144"/>
      <c r="AZ552" s="144"/>
      <c r="BA552" s="144"/>
      <c r="BB552" s="144"/>
      <c r="BC552" s="144"/>
      <c r="BD552" s="144"/>
      <c r="BE552" s="144"/>
      <c r="BF552" s="144"/>
    </row>
    <row r="553" spans="1:58" hidden="1">
      <c r="A553" s="143" t="s">
        <v>919</v>
      </c>
      <c r="B553" s="143" t="s">
        <v>937</v>
      </c>
      <c r="C553" s="144">
        <v>0</v>
      </c>
      <c r="D553" s="144">
        <v>0</v>
      </c>
      <c r="E553" s="144">
        <v>0</v>
      </c>
      <c r="F553" s="144">
        <v>0</v>
      </c>
      <c r="G553" s="144">
        <v>0</v>
      </c>
      <c r="H553" s="144">
        <v>0</v>
      </c>
      <c r="I553" s="144">
        <v>0</v>
      </c>
      <c r="J553" s="144">
        <v>0</v>
      </c>
      <c r="K553" s="144">
        <v>0</v>
      </c>
      <c r="L553" s="144">
        <v>0</v>
      </c>
      <c r="M553" s="144">
        <v>4</v>
      </c>
      <c r="N553" s="144">
        <v>4</v>
      </c>
      <c r="O553" s="144">
        <v>4</v>
      </c>
      <c r="P553" s="144">
        <v>4</v>
      </c>
      <c r="Q553" s="145"/>
      <c r="R553" s="145"/>
      <c r="S553" s="145"/>
      <c r="T553" s="145"/>
      <c r="U553" s="145"/>
      <c r="V553" s="145"/>
      <c r="W553" s="145"/>
      <c r="X553" s="145"/>
      <c r="Y553" s="145"/>
      <c r="Z553" s="145"/>
      <c r="AA553" s="145">
        <v>754</v>
      </c>
      <c r="AB553" s="145">
        <v>817.75</v>
      </c>
      <c r="AC553" s="145">
        <v>617</v>
      </c>
      <c r="AD553" s="145">
        <v>670.75</v>
      </c>
      <c r="AE553" s="144">
        <v>0</v>
      </c>
      <c r="AF553" s="144">
        <v>0</v>
      </c>
      <c r="AG553" s="144">
        <v>0</v>
      </c>
      <c r="AH553" s="144">
        <v>0</v>
      </c>
      <c r="AI553" s="144">
        <v>0</v>
      </c>
      <c r="AJ553" s="144">
        <v>0</v>
      </c>
      <c r="AK553" s="144">
        <v>0</v>
      </c>
      <c r="AL553" s="144">
        <v>0</v>
      </c>
      <c r="AM553" s="144">
        <v>0</v>
      </c>
      <c r="AN553" s="144">
        <v>0</v>
      </c>
      <c r="AO553" s="144">
        <v>3016</v>
      </c>
      <c r="AP553" s="144">
        <v>3271</v>
      </c>
      <c r="AQ553" s="144">
        <v>2468</v>
      </c>
      <c r="AR553" s="144">
        <v>2683</v>
      </c>
      <c r="AS553" s="144"/>
      <c r="AT553" s="144"/>
      <c r="AU553" s="144"/>
      <c r="AV553" s="144"/>
      <c r="AW553" s="144"/>
      <c r="AX553" s="144"/>
      <c r="AY553" s="144"/>
      <c r="AZ553" s="144"/>
      <c r="BA553" s="144"/>
      <c r="BB553" s="144"/>
      <c r="BC553" s="144"/>
      <c r="BD553" s="144"/>
      <c r="BE553" s="144"/>
      <c r="BF553" s="144"/>
    </row>
    <row r="554" spans="1:58" hidden="1">
      <c r="A554" s="143" t="s">
        <v>919</v>
      </c>
      <c r="B554" s="143" t="s">
        <v>938</v>
      </c>
      <c r="C554" s="144">
        <v>369</v>
      </c>
      <c r="D554" s="144">
        <v>376</v>
      </c>
      <c r="E554" s="144">
        <v>375</v>
      </c>
      <c r="F554" s="144">
        <v>387</v>
      </c>
      <c r="G554" s="144">
        <v>388</v>
      </c>
      <c r="H554" s="144">
        <v>396</v>
      </c>
      <c r="I554" s="144">
        <v>400</v>
      </c>
      <c r="J554" s="144">
        <v>411</v>
      </c>
      <c r="K554" s="144">
        <v>419</v>
      </c>
      <c r="L554" s="144">
        <v>408</v>
      </c>
      <c r="M554" s="144">
        <v>430</v>
      </c>
      <c r="N554" s="144">
        <v>370</v>
      </c>
      <c r="O554" s="144">
        <v>347</v>
      </c>
      <c r="P554" s="144">
        <v>297</v>
      </c>
      <c r="Q554" s="145">
        <v>213.72</v>
      </c>
      <c r="R554" s="145">
        <v>224.05</v>
      </c>
      <c r="S554" s="145">
        <v>226.59</v>
      </c>
      <c r="T554" s="145">
        <v>221.13</v>
      </c>
      <c r="U554" s="145">
        <v>224.3</v>
      </c>
      <c r="V554" s="145">
        <v>219.35</v>
      </c>
      <c r="W554" s="145">
        <v>225.79</v>
      </c>
      <c r="X554" s="145">
        <v>218.89</v>
      </c>
      <c r="Y554" s="145">
        <v>204.57</v>
      </c>
      <c r="Z554" s="145">
        <v>171.21</v>
      </c>
      <c r="AA554" s="145">
        <v>170.27</v>
      </c>
      <c r="AB554" s="145">
        <v>160.75</v>
      </c>
      <c r="AC554" s="145">
        <v>137.62</v>
      </c>
      <c r="AD554" s="145">
        <v>138.72</v>
      </c>
      <c r="AE554" s="144">
        <v>78861</v>
      </c>
      <c r="AF554" s="144">
        <v>84241</v>
      </c>
      <c r="AG554" s="144">
        <v>84972</v>
      </c>
      <c r="AH554" s="144">
        <v>85576</v>
      </c>
      <c r="AI554" s="144">
        <v>87030</v>
      </c>
      <c r="AJ554" s="144">
        <v>86861</v>
      </c>
      <c r="AK554" s="144">
        <v>90318</v>
      </c>
      <c r="AL554" s="144">
        <v>89963</v>
      </c>
      <c r="AM554" s="144">
        <v>85715</v>
      </c>
      <c r="AN554" s="144">
        <v>69854</v>
      </c>
      <c r="AO554" s="144">
        <v>73216</v>
      </c>
      <c r="AP554" s="144">
        <v>59479</v>
      </c>
      <c r="AQ554" s="144">
        <v>47754</v>
      </c>
      <c r="AR554" s="144">
        <v>41199</v>
      </c>
      <c r="AS554" s="144"/>
      <c r="AT554" s="144"/>
      <c r="AU554" s="144"/>
      <c r="AV554" s="144"/>
      <c r="AW554" s="144"/>
      <c r="AX554" s="144"/>
      <c r="AY554" s="144"/>
      <c r="AZ554" s="144"/>
      <c r="BA554" s="144"/>
      <c r="BB554" s="144"/>
      <c r="BC554" s="144"/>
      <c r="BD554" s="144"/>
      <c r="BE554" s="144"/>
      <c r="BF554" s="144"/>
    </row>
    <row r="555" spans="1:58" hidden="1">
      <c r="A555" s="143" t="s">
        <v>919</v>
      </c>
      <c r="B555" s="143" t="s">
        <v>939</v>
      </c>
      <c r="C555" s="144">
        <v>0</v>
      </c>
      <c r="D555" s="144">
        <v>0</v>
      </c>
      <c r="E555" s="144">
        <v>0</v>
      </c>
      <c r="F555" s="144">
        <v>0</v>
      </c>
      <c r="G555" s="144">
        <v>0</v>
      </c>
      <c r="H555" s="144">
        <v>0</v>
      </c>
      <c r="I555" s="144">
        <v>0</v>
      </c>
      <c r="J555" s="144">
        <v>0</v>
      </c>
      <c r="K555" s="144">
        <v>0</v>
      </c>
      <c r="L555" s="144">
        <v>0</v>
      </c>
      <c r="M555" s="144">
        <v>0</v>
      </c>
      <c r="N555" s="144">
        <v>0</v>
      </c>
      <c r="O555" s="144">
        <v>0</v>
      </c>
      <c r="P555" s="144">
        <v>0</v>
      </c>
      <c r="Q555" s="145"/>
      <c r="R555" s="145"/>
      <c r="S555" s="145"/>
      <c r="T555" s="145"/>
      <c r="U555" s="145"/>
      <c r="V555" s="145"/>
      <c r="W555" s="145"/>
      <c r="X555" s="145"/>
      <c r="Y555" s="145"/>
      <c r="Z555" s="145"/>
      <c r="AA555" s="145"/>
      <c r="AB555" s="145"/>
      <c r="AC555" s="145"/>
      <c r="AD555" s="145"/>
      <c r="AE555" s="144">
        <v>0</v>
      </c>
      <c r="AF555" s="144">
        <v>0</v>
      </c>
      <c r="AG555" s="144">
        <v>0</v>
      </c>
      <c r="AH555" s="144">
        <v>0</v>
      </c>
      <c r="AI555" s="144">
        <v>0</v>
      </c>
      <c r="AJ555" s="144">
        <v>0</v>
      </c>
      <c r="AK555" s="144">
        <v>0</v>
      </c>
      <c r="AL555" s="144">
        <v>0</v>
      </c>
      <c r="AM555" s="144">
        <v>0</v>
      </c>
      <c r="AN555" s="144">
        <v>0</v>
      </c>
      <c r="AO555" s="144">
        <v>0</v>
      </c>
      <c r="AP555" s="144">
        <v>0</v>
      </c>
      <c r="AQ555" s="144">
        <v>0</v>
      </c>
      <c r="AR555" s="144">
        <v>0</v>
      </c>
      <c r="AS555" s="144"/>
      <c r="AT555" s="144"/>
      <c r="AU555" s="144"/>
      <c r="AV555" s="144"/>
      <c r="AW555" s="144"/>
      <c r="AX555" s="144"/>
      <c r="AY555" s="144"/>
      <c r="AZ555" s="144"/>
      <c r="BA555" s="144"/>
      <c r="BB555" s="144"/>
      <c r="BC555" s="144"/>
      <c r="BD555" s="144"/>
      <c r="BE555" s="144"/>
      <c r="BF555" s="144"/>
    </row>
    <row r="556" spans="1:58" hidden="1">
      <c r="A556" s="143" t="s">
        <v>919</v>
      </c>
      <c r="B556" s="143" t="s">
        <v>940</v>
      </c>
      <c r="C556" s="144">
        <v>0</v>
      </c>
      <c r="D556" s="144">
        <v>0</v>
      </c>
      <c r="E556" s="144">
        <v>0</v>
      </c>
      <c r="F556" s="144">
        <v>0</v>
      </c>
      <c r="G556" s="144">
        <v>0</v>
      </c>
      <c r="H556" s="144">
        <v>0</v>
      </c>
      <c r="I556" s="144">
        <v>0</v>
      </c>
      <c r="J556" s="144">
        <v>0</v>
      </c>
      <c r="K556" s="144">
        <v>0</v>
      </c>
      <c r="L556" s="144">
        <v>0</v>
      </c>
      <c r="M556" s="144">
        <v>0</v>
      </c>
      <c r="N556" s="144">
        <v>0</v>
      </c>
      <c r="O556" s="144">
        <v>0</v>
      </c>
      <c r="P556" s="144">
        <v>0</v>
      </c>
      <c r="Q556" s="145"/>
      <c r="R556" s="145"/>
      <c r="S556" s="145"/>
      <c r="T556" s="145"/>
      <c r="U556" s="145"/>
      <c r="V556" s="145"/>
      <c r="W556" s="145"/>
      <c r="X556" s="145"/>
      <c r="Y556" s="145"/>
      <c r="Z556" s="145"/>
      <c r="AA556" s="145"/>
      <c r="AB556" s="145"/>
      <c r="AC556" s="145"/>
      <c r="AD556" s="145"/>
      <c r="AE556" s="144">
        <v>11780</v>
      </c>
      <c r="AF556" s="144">
        <v>11915</v>
      </c>
      <c r="AG556" s="144">
        <v>12925</v>
      </c>
      <c r="AH556" s="144">
        <v>13449</v>
      </c>
      <c r="AI556" s="144">
        <v>13742</v>
      </c>
      <c r="AJ556" s="144">
        <v>9359</v>
      </c>
      <c r="AK556" s="144">
        <v>10145</v>
      </c>
      <c r="AL556" s="144">
        <v>10926</v>
      </c>
      <c r="AM556" s="144">
        <v>11711</v>
      </c>
      <c r="AN556" s="144">
        <v>12485</v>
      </c>
      <c r="AO556" s="144">
        <v>13330</v>
      </c>
      <c r="AP556" s="144">
        <v>12262</v>
      </c>
      <c r="AQ556" s="144">
        <v>9480</v>
      </c>
      <c r="AR556" s="144">
        <v>8367</v>
      </c>
      <c r="AS556" s="144"/>
      <c r="AT556" s="144"/>
      <c r="AU556" s="144"/>
      <c r="AV556" s="144"/>
      <c r="AW556" s="144"/>
      <c r="AX556" s="144"/>
      <c r="AY556" s="144"/>
      <c r="AZ556" s="144"/>
      <c r="BA556" s="144"/>
      <c r="BB556" s="144"/>
      <c r="BC556" s="144"/>
      <c r="BD556" s="144"/>
      <c r="BE556" s="144"/>
      <c r="BF556" s="144"/>
    </row>
    <row r="557" spans="1:58" hidden="1">
      <c r="A557" s="143" t="s">
        <v>919</v>
      </c>
      <c r="B557" s="143" t="s">
        <v>941</v>
      </c>
      <c r="C557" s="144">
        <v>55</v>
      </c>
      <c r="D557" s="144">
        <v>65</v>
      </c>
      <c r="E557" s="144">
        <v>67</v>
      </c>
      <c r="F557" s="144">
        <v>74</v>
      </c>
      <c r="G557" s="144">
        <v>78</v>
      </c>
      <c r="H557" s="144">
        <v>81</v>
      </c>
      <c r="I557" s="144">
        <v>83</v>
      </c>
      <c r="J557" s="144">
        <v>89</v>
      </c>
      <c r="K557" s="144">
        <v>92</v>
      </c>
      <c r="L557" s="144">
        <v>99</v>
      </c>
      <c r="M557" s="144">
        <v>105</v>
      </c>
      <c r="N557" s="144">
        <v>136</v>
      </c>
      <c r="O557" s="144">
        <v>134</v>
      </c>
      <c r="P557" s="144">
        <v>107</v>
      </c>
      <c r="Q557" s="145">
        <v>137.62</v>
      </c>
      <c r="R557" s="145">
        <v>135.47999999999999</v>
      </c>
      <c r="S557" s="145">
        <v>136.28</v>
      </c>
      <c r="T557" s="145">
        <v>143.66</v>
      </c>
      <c r="U557" s="145">
        <v>150.41999999999999</v>
      </c>
      <c r="V557" s="145">
        <v>150.86000000000001</v>
      </c>
      <c r="W557" s="145">
        <v>152.57</v>
      </c>
      <c r="X557" s="145">
        <v>129.65</v>
      </c>
      <c r="Y557" s="145">
        <v>128.94999999999999</v>
      </c>
      <c r="Z557" s="145">
        <v>134.07</v>
      </c>
      <c r="AA557" s="145">
        <v>119.39</v>
      </c>
      <c r="AB557" s="145">
        <v>129.75</v>
      </c>
      <c r="AC557" s="145">
        <v>120.5</v>
      </c>
      <c r="AD557" s="145">
        <v>112.46</v>
      </c>
      <c r="AE557" s="144">
        <v>7569</v>
      </c>
      <c r="AF557" s="144">
        <v>8806</v>
      </c>
      <c r="AG557" s="144">
        <v>9131</v>
      </c>
      <c r="AH557" s="144">
        <v>10631</v>
      </c>
      <c r="AI557" s="144">
        <v>11733</v>
      </c>
      <c r="AJ557" s="144">
        <v>12220</v>
      </c>
      <c r="AK557" s="144">
        <v>12663</v>
      </c>
      <c r="AL557" s="144">
        <v>11539</v>
      </c>
      <c r="AM557" s="144">
        <v>11863</v>
      </c>
      <c r="AN557" s="144">
        <v>13273</v>
      </c>
      <c r="AO557" s="144">
        <v>12536</v>
      </c>
      <c r="AP557" s="144">
        <v>17646</v>
      </c>
      <c r="AQ557" s="144">
        <v>16147</v>
      </c>
      <c r="AR557" s="144">
        <v>12033</v>
      </c>
      <c r="AS557" s="144"/>
      <c r="AT557" s="144"/>
      <c r="AU557" s="144"/>
      <c r="AV557" s="144"/>
      <c r="AW557" s="144"/>
      <c r="AX557" s="144"/>
      <c r="AY557" s="144"/>
      <c r="AZ557" s="144"/>
      <c r="BA557" s="144"/>
      <c r="BB557" s="144"/>
      <c r="BC557" s="144"/>
      <c r="BD557" s="144"/>
      <c r="BE557" s="144"/>
      <c r="BF557" s="144"/>
    </row>
    <row r="558" spans="1:58" hidden="1">
      <c r="A558" s="143" t="s">
        <v>919</v>
      </c>
      <c r="B558" s="143" t="s">
        <v>942</v>
      </c>
      <c r="C558" s="144">
        <v>394</v>
      </c>
      <c r="D558" s="144">
        <v>398</v>
      </c>
      <c r="E558" s="144">
        <v>402</v>
      </c>
      <c r="F558" s="144">
        <v>403</v>
      </c>
      <c r="G558" s="144">
        <v>411</v>
      </c>
      <c r="H558" s="144">
        <v>446</v>
      </c>
      <c r="I558" s="144">
        <v>414</v>
      </c>
      <c r="J558" s="144">
        <v>447</v>
      </c>
      <c r="K558" s="144">
        <v>453</v>
      </c>
      <c r="L558" s="144">
        <v>598</v>
      </c>
      <c r="M558" s="144">
        <v>585</v>
      </c>
      <c r="N558" s="144">
        <v>601</v>
      </c>
      <c r="O558" s="144">
        <v>551</v>
      </c>
      <c r="P558" s="144">
        <v>511</v>
      </c>
      <c r="Q558" s="145">
        <v>231.52</v>
      </c>
      <c r="R558" s="145">
        <v>236.93</v>
      </c>
      <c r="S558" s="145">
        <v>232.93</v>
      </c>
      <c r="T558" s="145">
        <v>250.24</v>
      </c>
      <c r="U558" s="145">
        <v>250.86</v>
      </c>
      <c r="V558" s="145">
        <v>258.35000000000002</v>
      </c>
      <c r="W558" s="145">
        <v>246.27</v>
      </c>
      <c r="X558" s="145">
        <v>242.45</v>
      </c>
      <c r="Y558" s="145">
        <v>222.06</v>
      </c>
      <c r="Z558" s="145">
        <v>221.28</v>
      </c>
      <c r="AA558" s="145">
        <v>222.55</v>
      </c>
      <c r="AB558" s="145">
        <v>240.65</v>
      </c>
      <c r="AC558" s="145">
        <v>203.67</v>
      </c>
      <c r="AD558" s="145">
        <v>212.58</v>
      </c>
      <c r="AE558" s="144">
        <v>91220</v>
      </c>
      <c r="AF558" s="144">
        <v>94300</v>
      </c>
      <c r="AG558" s="144">
        <v>93638</v>
      </c>
      <c r="AH558" s="144">
        <v>100848</v>
      </c>
      <c r="AI558" s="144">
        <v>103103</v>
      </c>
      <c r="AJ558" s="144">
        <v>115225</v>
      </c>
      <c r="AK558" s="144">
        <v>101954</v>
      </c>
      <c r="AL558" s="144">
        <v>108374</v>
      </c>
      <c r="AM558" s="144">
        <v>100593</v>
      </c>
      <c r="AN558" s="144">
        <v>132327</v>
      </c>
      <c r="AO558" s="144">
        <v>130191</v>
      </c>
      <c r="AP558" s="144">
        <v>144628</v>
      </c>
      <c r="AQ558" s="144">
        <v>112223</v>
      </c>
      <c r="AR558" s="144">
        <v>108630</v>
      </c>
      <c r="AS558" s="144"/>
      <c r="AT558" s="144"/>
      <c r="AU558" s="144"/>
      <c r="AV558" s="144"/>
      <c r="AW558" s="144"/>
      <c r="AX558" s="144"/>
      <c r="AY558" s="144"/>
      <c r="AZ558" s="144"/>
      <c r="BA558" s="144"/>
      <c r="BB558" s="144"/>
      <c r="BC558" s="144"/>
      <c r="BD558" s="144"/>
      <c r="BE558" s="144"/>
      <c r="BF558" s="144"/>
    </row>
    <row r="559" spans="1:58" hidden="1">
      <c r="A559" s="143" t="s">
        <v>919</v>
      </c>
      <c r="B559" s="143" t="s">
        <v>943</v>
      </c>
      <c r="C559" s="144">
        <v>835</v>
      </c>
      <c r="D559" s="144">
        <v>801</v>
      </c>
      <c r="E559" s="144">
        <v>727</v>
      </c>
      <c r="F559" s="144">
        <v>695</v>
      </c>
      <c r="G559" s="144">
        <v>663</v>
      </c>
      <c r="H559" s="144">
        <v>647</v>
      </c>
      <c r="I559" s="144">
        <v>623</v>
      </c>
      <c r="J559" s="144">
        <v>585</v>
      </c>
      <c r="K559" s="144">
        <v>524</v>
      </c>
      <c r="L559" s="144">
        <v>488</v>
      </c>
      <c r="M559" s="144">
        <v>428</v>
      </c>
      <c r="N559" s="144">
        <v>406</v>
      </c>
      <c r="O559" s="144">
        <v>399</v>
      </c>
      <c r="P559" s="144">
        <v>306</v>
      </c>
      <c r="Q559" s="145">
        <v>261.85000000000002</v>
      </c>
      <c r="R559" s="145">
        <v>236.16</v>
      </c>
      <c r="S559" s="145">
        <v>299.3</v>
      </c>
      <c r="T559" s="145">
        <v>290.08</v>
      </c>
      <c r="U559" s="145">
        <v>287.61</v>
      </c>
      <c r="V559" s="145">
        <v>272.39999999999998</v>
      </c>
      <c r="W559" s="145">
        <v>281.79000000000002</v>
      </c>
      <c r="X559" s="145">
        <v>273.79000000000002</v>
      </c>
      <c r="Y559" s="145">
        <v>265.8</v>
      </c>
      <c r="Z559" s="145">
        <v>275.52999999999997</v>
      </c>
      <c r="AA559" s="145">
        <v>280.61</v>
      </c>
      <c r="AB559" s="145">
        <v>274.95</v>
      </c>
      <c r="AC559" s="145">
        <v>250.55</v>
      </c>
      <c r="AD559" s="145">
        <v>240.93</v>
      </c>
      <c r="AE559" s="144">
        <v>218643</v>
      </c>
      <c r="AF559" s="144">
        <v>189168</v>
      </c>
      <c r="AG559" s="144">
        <v>217592</v>
      </c>
      <c r="AH559" s="144">
        <v>201606</v>
      </c>
      <c r="AI559" s="144">
        <v>190686</v>
      </c>
      <c r="AJ559" s="144">
        <v>176240</v>
      </c>
      <c r="AK559" s="144">
        <v>175556</v>
      </c>
      <c r="AL559" s="144">
        <v>160166</v>
      </c>
      <c r="AM559" s="144">
        <v>139277</v>
      </c>
      <c r="AN559" s="144">
        <v>134459</v>
      </c>
      <c r="AO559" s="144">
        <v>120103</v>
      </c>
      <c r="AP559" s="144">
        <v>111628</v>
      </c>
      <c r="AQ559" s="144">
        <v>99968</v>
      </c>
      <c r="AR559" s="144">
        <v>73724</v>
      </c>
      <c r="AS559" s="144"/>
      <c r="AT559" s="144"/>
      <c r="AU559" s="144"/>
      <c r="AV559" s="144"/>
      <c r="AW559" s="144"/>
      <c r="AX559" s="144"/>
      <c r="AY559" s="144"/>
      <c r="AZ559" s="144"/>
      <c r="BA559" s="144"/>
      <c r="BB559" s="144"/>
      <c r="BC559" s="144"/>
      <c r="BD559" s="144"/>
      <c r="BE559" s="144"/>
      <c r="BF559" s="144"/>
    </row>
    <row r="560" spans="1:58" hidden="1">
      <c r="A560" s="143" t="s">
        <v>919</v>
      </c>
      <c r="B560" s="143" t="s">
        <v>944</v>
      </c>
      <c r="C560" s="144">
        <v>73</v>
      </c>
      <c r="D560" s="144">
        <v>69</v>
      </c>
      <c r="E560" s="144">
        <v>62</v>
      </c>
      <c r="F560" s="144">
        <v>59</v>
      </c>
      <c r="G560" s="144">
        <v>54</v>
      </c>
      <c r="H560" s="144">
        <v>51</v>
      </c>
      <c r="I560" s="144">
        <v>49</v>
      </c>
      <c r="J560" s="144">
        <v>45</v>
      </c>
      <c r="K560" s="144">
        <v>42</v>
      </c>
      <c r="L560" s="144">
        <v>38</v>
      </c>
      <c r="M560" s="144">
        <v>34</v>
      </c>
      <c r="N560" s="144">
        <v>32</v>
      </c>
      <c r="O560" s="144">
        <v>32</v>
      </c>
      <c r="P560" s="144">
        <v>32</v>
      </c>
      <c r="Q560" s="145">
        <v>262.55</v>
      </c>
      <c r="R560" s="145">
        <v>259.83999999999997</v>
      </c>
      <c r="S560" s="145">
        <v>299</v>
      </c>
      <c r="T560" s="145">
        <v>284.85000000000002</v>
      </c>
      <c r="U560" s="145">
        <v>293.02</v>
      </c>
      <c r="V560" s="145">
        <v>282.45</v>
      </c>
      <c r="W560" s="145">
        <v>286.73</v>
      </c>
      <c r="X560" s="145">
        <v>263.67</v>
      </c>
      <c r="Y560" s="145">
        <v>252.48</v>
      </c>
      <c r="Z560" s="145">
        <v>239.66</v>
      </c>
      <c r="AA560" s="145">
        <v>224.09</v>
      </c>
      <c r="AB560" s="145">
        <v>212.5</v>
      </c>
      <c r="AC560" s="145">
        <v>212.22</v>
      </c>
      <c r="AD560" s="145">
        <v>207.38</v>
      </c>
      <c r="AE560" s="144">
        <v>19166</v>
      </c>
      <c r="AF560" s="144">
        <v>17929</v>
      </c>
      <c r="AG560" s="144">
        <v>18538</v>
      </c>
      <c r="AH560" s="144">
        <v>16806</v>
      </c>
      <c r="AI560" s="144">
        <v>15823</v>
      </c>
      <c r="AJ560" s="144">
        <v>14405</v>
      </c>
      <c r="AK560" s="144">
        <v>14050</v>
      </c>
      <c r="AL560" s="144">
        <v>11865</v>
      </c>
      <c r="AM560" s="144">
        <v>10604</v>
      </c>
      <c r="AN560" s="144">
        <v>9107</v>
      </c>
      <c r="AO560" s="144">
        <v>7619</v>
      </c>
      <c r="AP560" s="144">
        <v>6800</v>
      </c>
      <c r="AQ560" s="144">
        <v>6791</v>
      </c>
      <c r="AR560" s="144">
        <v>6636</v>
      </c>
      <c r="AS560" s="144"/>
      <c r="AT560" s="144"/>
      <c r="AU560" s="144"/>
      <c r="AV560" s="144"/>
      <c r="AW560" s="144"/>
      <c r="AX560" s="144"/>
      <c r="AY560" s="144"/>
      <c r="AZ560" s="144"/>
      <c r="BA560" s="144"/>
      <c r="BB560" s="144"/>
      <c r="BC560" s="144"/>
      <c r="BD560" s="144"/>
      <c r="BE560" s="144"/>
      <c r="BF560" s="144"/>
    </row>
    <row r="561" spans="1:58" hidden="1">
      <c r="A561" s="143" t="s">
        <v>919</v>
      </c>
      <c r="B561" s="143" t="s">
        <v>945</v>
      </c>
      <c r="C561" s="144">
        <v>30</v>
      </c>
      <c r="D561" s="144">
        <v>30</v>
      </c>
      <c r="E561" s="144">
        <v>30</v>
      </c>
      <c r="F561" s="144">
        <v>30</v>
      </c>
      <c r="G561" s="144">
        <v>30</v>
      </c>
      <c r="H561" s="144">
        <v>30</v>
      </c>
      <c r="I561" s="144">
        <v>33</v>
      </c>
      <c r="J561" s="144">
        <v>33</v>
      </c>
      <c r="K561" s="144">
        <v>33</v>
      </c>
      <c r="L561" s="144">
        <v>28</v>
      </c>
      <c r="M561" s="144">
        <v>29</v>
      </c>
      <c r="N561" s="144">
        <v>29</v>
      </c>
      <c r="O561" s="144">
        <v>28</v>
      </c>
      <c r="P561" s="144">
        <v>27</v>
      </c>
      <c r="Q561" s="145">
        <v>156.53</v>
      </c>
      <c r="R561" s="145">
        <v>163.4</v>
      </c>
      <c r="S561" s="145">
        <v>163.4</v>
      </c>
      <c r="T561" s="145">
        <v>342.17</v>
      </c>
      <c r="U561" s="145">
        <v>342.07</v>
      </c>
      <c r="V561" s="145">
        <v>341.63</v>
      </c>
      <c r="W561" s="145">
        <v>343.09</v>
      </c>
      <c r="X561" s="145">
        <v>332.42</v>
      </c>
      <c r="Y561" s="145">
        <v>331.82</v>
      </c>
      <c r="Z561" s="145">
        <v>276.14</v>
      </c>
      <c r="AA561" s="145">
        <v>285</v>
      </c>
      <c r="AB561" s="145">
        <v>199.76</v>
      </c>
      <c r="AC561" s="145">
        <v>190.25</v>
      </c>
      <c r="AD561" s="145">
        <v>173.63</v>
      </c>
      <c r="AE561" s="144">
        <v>4696</v>
      </c>
      <c r="AF561" s="144">
        <v>4902</v>
      </c>
      <c r="AG561" s="144">
        <v>4902</v>
      </c>
      <c r="AH561" s="144">
        <v>10265</v>
      </c>
      <c r="AI561" s="144">
        <v>10262</v>
      </c>
      <c r="AJ561" s="144">
        <v>10249</v>
      </c>
      <c r="AK561" s="144">
        <v>11322</v>
      </c>
      <c r="AL561" s="144">
        <v>10970</v>
      </c>
      <c r="AM561" s="144">
        <v>10950</v>
      </c>
      <c r="AN561" s="144">
        <v>7732</v>
      </c>
      <c r="AO561" s="144">
        <v>8265</v>
      </c>
      <c r="AP561" s="144">
        <v>5793</v>
      </c>
      <c r="AQ561" s="144">
        <v>5327</v>
      </c>
      <c r="AR561" s="144">
        <v>4688</v>
      </c>
      <c r="AS561" s="144"/>
      <c r="AT561" s="144"/>
      <c r="AU561" s="144"/>
      <c r="AV561" s="144"/>
      <c r="AW561" s="144"/>
      <c r="AX561" s="144"/>
      <c r="AY561" s="144"/>
      <c r="AZ561" s="144"/>
      <c r="BA561" s="144"/>
      <c r="BB561" s="144"/>
      <c r="BC561" s="144"/>
      <c r="BD561" s="144"/>
      <c r="BE561" s="144"/>
      <c r="BF561" s="144"/>
    </row>
    <row r="562" spans="1:58" hidden="1">
      <c r="A562" s="143" t="s">
        <v>919</v>
      </c>
      <c r="B562" s="143" t="s">
        <v>946</v>
      </c>
      <c r="C562" s="144">
        <v>121</v>
      </c>
      <c r="D562" s="144">
        <v>116</v>
      </c>
      <c r="E562" s="144">
        <v>112</v>
      </c>
      <c r="F562" s="144">
        <v>108</v>
      </c>
      <c r="G562" s="144">
        <v>105</v>
      </c>
      <c r="H562" s="144">
        <v>104</v>
      </c>
      <c r="I562" s="144">
        <v>98</v>
      </c>
      <c r="J562" s="144">
        <v>95</v>
      </c>
      <c r="K562" s="144">
        <v>89</v>
      </c>
      <c r="L562" s="144">
        <v>87</v>
      </c>
      <c r="M562" s="144">
        <v>84</v>
      </c>
      <c r="N562" s="144">
        <v>148</v>
      </c>
      <c r="O562" s="144">
        <v>64</v>
      </c>
      <c r="P562" s="144">
        <v>64</v>
      </c>
      <c r="Q562" s="145">
        <v>47.04</v>
      </c>
      <c r="R562" s="145">
        <v>49.97</v>
      </c>
      <c r="S562" s="145">
        <v>49.8</v>
      </c>
      <c r="T562" s="145">
        <v>50.15</v>
      </c>
      <c r="U562" s="145">
        <v>50.28</v>
      </c>
      <c r="V562" s="145">
        <v>50.34</v>
      </c>
      <c r="W562" s="145">
        <v>55.83</v>
      </c>
      <c r="X562" s="145">
        <v>58.14</v>
      </c>
      <c r="Y562" s="145">
        <v>57.76</v>
      </c>
      <c r="Z562" s="145">
        <v>57.37</v>
      </c>
      <c r="AA562" s="145">
        <v>58.36</v>
      </c>
      <c r="AB562" s="145">
        <v>58.47</v>
      </c>
      <c r="AC562" s="145">
        <v>53.5</v>
      </c>
      <c r="AD562" s="145">
        <v>48.17</v>
      </c>
      <c r="AE562" s="144">
        <v>5692</v>
      </c>
      <c r="AF562" s="144">
        <v>5796</v>
      </c>
      <c r="AG562" s="144">
        <v>5578</v>
      </c>
      <c r="AH562" s="144">
        <v>5416</v>
      </c>
      <c r="AI562" s="144">
        <v>5279</v>
      </c>
      <c r="AJ562" s="144">
        <v>5235</v>
      </c>
      <c r="AK562" s="144">
        <v>5471</v>
      </c>
      <c r="AL562" s="144">
        <v>5523</v>
      </c>
      <c r="AM562" s="144">
        <v>5141</v>
      </c>
      <c r="AN562" s="144">
        <v>4991</v>
      </c>
      <c r="AO562" s="144">
        <v>4902</v>
      </c>
      <c r="AP562" s="144">
        <v>8653</v>
      </c>
      <c r="AQ562" s="144">
        <v>3424</v>
      </c>
      <c r="AR562" s="144">
        <v>3083</v>
      </c>
      <c r="AS562" s="144"/>
      <c r="AT562" s="144"/>
      <c r="AU562" s="144"/>
      <c r="AV562" s="144"/>
      <c r="AW562" s="144"/>
      <c r="AX562" s="144"/>
      <c r="AY562" s="144"/>
      <c r="AZ562" s="144"/>
      <c r="BA562" s="144"/>
      <c r="BB562" s="144"/>
      <c r="BC562" s="144"/>
      <c r="BD562" s="144"/>
      <c r="BE562" s="144"/>
      <c r="BF562" s="144"/>
    </row>
    <row r="563" spans="1:58" hidden="1">
      <c r="A563" s="143" t="s">
        <v>919</v>
      </c>
      <c r="B563" s="143" t="s">
        <v>947</v>
      </c>
      <c r="C563" s="144">
        <v>182</v>
      </c>
      <c r="D563" s="144">
        <v>196</v>
      </c>
      <c r="E563" s="144">
        <v>202</v>
      </c>
      <c r="F563" s="144">
        <v>204</v>
      </c>
      <c r="G563" s="144">
        <v>206</v>
      </c>
      <c r="H563" s="144">
        <v>210</v>
      </c>
      <c r="I563" s="144">
        <v>215</v>
      </c>
      <c r="J563" s="144">
        <v>218</v>
      </c>
      <c r="K563" s="144">
        <v>213</v>
      </c>
      <c r="L563" s="144">
        <v>210</v>
      </c>
      <c r="M563" s="144">
        <v>217</v>
      </c>
      <c r="N563" s="144">
        <v>209</v>
      </c>
      <c r="O563" s="144">
        <v>224</v>
      </c>
      <c r="P563" s="144">
        <v>224</v>
      </c>
      <c r="Q563" s="145">
        <v>237.45</v>
      </c>
      <c r="R563" s="145">
        <v>239.32</v>
      </c>
      <c r="S563" s="145">
        <v>266.07</v>
      </c>
      <c r="T563" s="145">
        <v>268.2</v>
      </c>
      <c r="U563" s="145">
        <v>268.38</v>
      </c>
      <c r="V563" s="145">
        <v>254.9</v>
      </c>
      <c r="W563" s="145">
        <v>274.06</v>
      </c>
      <c r="X563" s="145">
        <v>263.89999999999998</v>
      </c>
      <c r="Y563" s="145">
        <v>254.06</v>
      </c>
      <c r="Z563" s="145">
        <v>253.08</v>
      </c>
      <c r="AA563" s="145">
        <v>255.11</v>
      </c>
      <c r="AB563" s="145">
        <v>237.58</v>
      </c>
      <c r="AC563" s="145">
        <v>209.29</v>
      </c>
      <c r="AD563" s="145">
        <v>209.15</v>
      </c>
      <c r="AE563" s="144">
        <v>43216</v>
      </c>
      <c r="AF563" s="144">
        <v>46906</v>
      </c>
      <c r="AG563" s="144">
        <v>53746</v>
      </c>
      <c r="AH563" s="144">
        <v>54713</v>
      </c>
      <c r="AI563" s="144">
        <v>55287</v>
      </c>
      <c r="AJ563" s="144">
        <v>53529</v>
      </c>
      <c r="AK563" s="144">
        <v>58922</v>
      </c>
      <c r="AL563" s="144">
        <v>57530</v>
      </c>
      <c r="AM563" s="144">
        <v>54115</v>
      </c>
      <c r="AN563" s="144">
        <v>53146</v>
      </c>
      <c r="AO563" s="144">
        <v>55358</v>
      </c>
      <c r="AP563" s="144">
        <v>49654</v>
      </c>
      <c r="AQ563" s="144">
        <v>46881</v>
      </c>
      <c r="AR563" s="144">
        <v>46849</v>
      </c>
      <c r="AS563" s="144"/>
      <c r="AT563" s="144"/>
      <c r="AU563" s="144"/>
      <c r="AV563" s="144"/>
      <c r="AW563" s="144"/>
      <c r="AX563" s="144"/>
      <c r="AY563" s="144"/>
      <c r="AZ563" s="144"/>
      <c r="BA563" s="144"/>
      <c r="BB563" s="144"/>
      <c r="BC563" s="144"/>
      <c r="BD563" s="144"/>
      <c r="BE563" s="144"/>
      <c r="BF563" s="144"/>
    </row>
    <row r="564" spans="1:58" hidden="1">
      <c r="A564" s="143" t="s">
        <v>919</v>
      </c>
      <c r="B564" s="143" t="s">
        <v>948</v>
      </c>
      <c r="C564" s="144">
        <v>33</v>
      </c>
      <c r="D564" s="144">
        <v>38</v>
      </c>
      <c r="E564" s="144">
        <v>40</v>
      </c>
      <c r="F564" s="144">
        <v>45</v>
      </c>
      <c r="G564" s="144">
        <v>46</v>
      </c>
      <c r="H564" s="144">
        <v>52</v>
      </c>
      <c r="I564" s="144">
        <v>54</v>
      </c>
      <c r="J564" s="144">
        <v>58</v>
      </c>
      <c r="K564" s="144">
        <v>59</v>
      </c>
      <c r="L564" s="144">
        <v>66</v>
      </c>
      <c r="M564" s="144">
        <v>82</v>
      </c>
      <c r="N564" s="144">
        <v>82</v>
      </c>
      <c r="O564" s="144">
        <v>82</v>
      </c>
      <c r="P564" s="144">
        <v>82</v>
      </c>
      <c r="Q564" s="145">
        <v>300.67</v>
      </c>
      <c r="R564" s="145">
        <v>303.87</v>
      </c>
      <c r="S564" s="145">
        <v>302.42</v>
      </c>
      <c r="T564" s="145">
        <v>305.98</v>
      </c>
      <c r="U564" s="145">
        <v>311.24</v>
      </c>
      <c r="V564" s="145">
        <v>310.70999999999998</v>
      </c>
      <c r="W564" s="145">
        <v>318.41000000000003</v>
      </c>
      <c r="X564" s="145">
        <v>322.10000000000002</v>
      </c>
      <c r="Y564" s="145">
        <v>322.73</v>
      </c>
      <c r="Z564" s="145">
        <v>254.15</v>
      </c>
      <c r="AA564" s="145">
        <v>255.88</v>
      </c>
      <c r="AB564" s="145">
        <v>241.67</v>
      </c>
      <c r="AC564" s="145">
        <v>231.68</v>
      </c>
      <c r="AD564" s="145">
        <v>242.06</v>
      </c>
      <c r="AE564" s="144">
        <v>9922</v>
      </c>
      <c r="AF564" s="144">
        <v>11547</v>
      </c>
      <c r="AG564" s="144">
        <v>12097</v>
      </c>
      <c r="AH564" s="144">
        <v>13769</v>
      </c>
      <c r="AI564" s="144">
        <v>14317</v>
      </c>
      <c r="AJ564" s="144">
        <v>16157</v>
      </c>
      <c r="AK564" s="144">
        <v>17194</v>
      </c>
      <c r="AL564" s="144">
        <v>18682</v>
      </c>
      <c r="AM564" s="144">
        <v>19041</v>
      </c>
      <c r="AN564" s="144">
        <v>16774</v>
      </c>
      <c r="AO564" s="144">
        <v>20982</v>
      </c>
      <c r="AP564" s="144">
        <v>19817</v>
      </c>
      <c r="AQ564" s="144">
        <v>18998</v>
      </c>
      <c r="AR564" s="144">
        <v>19849</v>
      </c>
      <c r="AS564" s="144"/>
      <c r="AT564" s="144"/>
      <c r="AU564" s="144"/>
      <c r="AV564" s="144"/>
      <c r="AW564" s="144"/>
      <c r="AX564" s="144"/>
      <c r="AY564" s="144"/>
      <c r="AZ564" s="144"/>
      <c r="BA564" s="144"/>
      <c r="BB564" s="144"/>
      <c r="BC564" s="144"/>
      <c r="BD564" s="144"/>
      <c r="BE564" s="144"/>
      <c r="BF564" s="144"/>
    </row>
    <row r="565" spans="1:58" hidden="1">
      <c r="A565" s="143" t="s">
        <v>919</v>
      </c>
      <c r="B565" s="143" t="s">
        <v>949</v>
      </c>
      <c r="C565" s="144">
        <v>0</v>
      </c>
      <c r="D565" s="144">
        <v>0</v>
      </c>
      <c r="E565" s="144">
        <v>0</v>
      </c>
      <c r="F565" s="144">
        <v>0</v>
      </c>
      <c r="G565" s="144">
        <v>0</v>
      </c>
      <c r="H565" s="144">
        <v>0</v>
      </c>
      <c r="I565" s="144">
        <v>0</v>
      </c>
      <c r="J565" s="144">
        <v>0</v>
      </c>
      <c r="K565" s="144">
        <v>0</v>
      </c>
      <c r="L565" s="144">
        <v>0</v>
      </c>
      <c r="M565" s="144">
        <v>0</v>
      </c>
      <c r="N565" s="144">
        <v>0</v>
      </c>
      <c r="O565" s="144">
        <v>0</v>
      </c>
      <c r="P565" s="144">
        <v>0</v>
      </c>
      <c r="Q565" s="145"/>
      <c r="R565" s="145"/>
      <c r="S565" s="145"/>
      <c r="T565" s="145"/>
      <c r="U565" s="145"/>
      <c r="V565" s="145"/>
      <c r="W565" s="145"/>
      <c r="X565" s="145"/>
      <c r="Y565" s="145"/>
      <c r="Z565" s="145"/>
      <c r="AA565" s="145"/>
      <c r="AB565" s="145"/>
      <c r="AC565" s="145"/>
      <c r="AD565" s="145"/>
      <c r="AE565" s="144">
        <v>0</v>
      </c>
      <c r="AF565" s="144">
        <v>0</v>
      </c>
      <c r="AG565" s="144">
        <v>0</v>
      </c>
      <c r="AH565" s="144">
        <v>0</v>
      </c>
      <c r="AI565" s="144">
        <v>0</v>
      </c>
      <c r="AJ565" s="144">
        <v>0</v>
      </c>
      <c r="AK565" s="144">
        <v>0</v>
      </c>
      <c r="AL565" s="144">
        <v>0</v>
      </c>
      <c r="AM565" s="144">
        <v>0</v>
      </c>
      <c r="AN565" s="144">
        <v>0</v>
      </c>
      <c r="AO565" s="144">
        <v>0</v>
      </c>
      <c r="AP565" s="144">
        <v>0</v>
      </c>
      <c r="AQ565" s="144">
        <v>0</v>
      </c>
      <c r="AR565" s="144">
        <v>0</v>
      </c>
      <c r="AS565" s="144"/>
      <c r="AT565" s="144"/>
      <c r="AU565" s="144"/>
      <c r="AV565" s="144"/>
      <c r="AW565" s="144"/>
      <c r="AX565" s="144"/>
      <c r="AY565" s="144"/>
      <c r="AZ565" s="144"/>
      <c r="BA565" s="144"/>
      <c r="BB565" s="144"/>
      <c r="BC565" s="144"/>
      <c r="BD565" s="144"/>
      <c r="BE565" s="144"/>
      <c r="BF565" s="144"/>
    </row>
    <row r="566" spans="1:58" hidden="1">
      <c r="A566" s="143" t="s">
        <v>919</v>
      </c>
      <c r="B566" s="143" t="s">
        <v>950</v>
      </c>
      <c r="C566" s="144">
        <v>49</v>
      </c>
      <c r="D566" s="144">
        <v>47</v>
      </c>
      <c r="E566" s="144">
        <v>56</v>
      </c>
      <c r="F566" s="144">
        <v>55</v>
      </c>
      <c r="G566" s="144">
        <v>52</v>
      </c>
      <c r="H566" s="144">
        <v>50</v>
      </c>
      <c r="I566" s="144">
        <v>49</v>
      </c>
      <c r="J566" s="144">
        <v>50</v>
      </c>
      <c r="K566" s="144">
        <v>51</v>
      </c>
      <c r="L566" s="144">
        <v>51</v>
      </c>
      <c r="M566" s="144">
        <v>48</v>
      </c>
      <c r="N566" s="144">
        <v>48</v>
      </c>
      <c r="O566" s="144">
        <v>48</v>
      </c>
      <c r="P566" s="144">
        <v>51</v>
      </c>
      <c r="Q566" s="145">
        <v>134.31</v>
      </c>
      <c r="R566" s="145">
        <v>135.85</v>
      </c>
      <c r="S566" s="145">
        <v>137.47999999999999</v>
      </c>
      <c r="T566" s="145">
        <v>147.87</v>
      </c>
      <c r="U566" s="145">
        <v>142.44</v>
      </c>
      <c r="V566" s="145">
        <v>133.74</v>
      </c>
      <c r="W566" s="145">
        <v>141.08000000000001</v>
      </c>
      <c r="X566" s="145">
        <v>137.1</v>
      </c>
      <c r="Y566" s="145">
        <v>138.88</v>
      </c>
      <c r="Z566" s="145">
        <v>138.86000000000001</v>
      </c>
      <c r="AA566" s="145">
        <v>125.62</v>
      </c>
      <c r="AB566" s="145">
        <v>132</v>
      </c>
      <c r="AC566" s="145">
        <v>128.29</v>
      </c>
      <c r="AD566" s="145">
        <v>125.24</v>
      </c>
      <c r="AE566" s="144">
        <v>6581</v>
      </c>
      <c r="AF566" s="144">
        <v>6385</v>
      </c>
      <c r="AG566" s="144">
        <v>7699</v>
      </c>
      <c r="AH566" s="144">
        <v>8133</v>
      </c>
      <c r="AI566" s="144">
        <v>7407</v>
      </c>
      <c r="AJ566" s="144">
        <v>6687</v>
      </c>
      <c r="AK566" s="144">
        <v>6913</v>
      </c>
      <c r="AL566" s="144">
        <v>6855</v>
      </c>
      <c r="AM566" s="144">
        <v>7083</v>
      </c>
      <c r="AN566" s="144">
        <v>7082</v>
      </c>
      <c r="AO566" s="144">
        <v>6030</v>
      </c>
      <c r="AP566" s="144">
        <v>6336</v>
      </c>
      <c r="AQ566" s="144">
        <v>6158</v>
      </c>
      <c r="AR566" s="144">
        <v>6387</v>
      </c>
      <c r="AS566" s="144"/>
      <c r="AT566" s="144"/>
      <c r="AU566" s="144"/>
      <c r="AV566" s="144"/>
      <c r="AW566" s="144"/>
      <c r="AX566" s="144"/>
      <c r="AY566" s="144"/>
      <c r="AZ566" s="144"/>
      <c r="BA566" s="144"/>
      <c r="BB566" s="144"/>
      <c r="BC566" s="144"/>
      <c r="BD566" s="144"/>
      <c r="BE566" s="144"/>
      <c r="BF566" s="144"/>
    </row>
    <row r="567" spans="1:58" hidden="1">
      <c r="A567" s="143" t="s">
        <v>919</v>
      </c>
      <c r="B567" s="143" t="s">
        <v>951</v>
      </c>
      <c r="C567" s="144">
        <v>302</v>
      </c>
      <c r="D567" s="144">
        <v>268</v>
      </c>
      <c r="E567" s="144">
        <v>307</v>
      </c>
      <c r="F567" s="144">
        <v>320</v>
      </c>
      <c r="G567" s="144">
        <v>315</v>
      </c>
      <c r="H567" s="144">
        <v>333</v>
      </c>
      <c r="I567" s="144">
        <v>333</v>
      </c>
      <c r="J567" s="144">
        <v>345</v>
      </c>
      <c r="K567" s="144">
        <v>361</v>
      </c>
      <c r="L567" s="144">
        <v>376</v>
      </c>
      <c r="M567" s="144">
        <v>386</v>
      </c>
      <c r="N567" s="144">
        <v>371</v>
      </c>
      <c r="O567" s="144">
        <v>371</v>
      </c>
      <c r="P567" s="144">
        <v>301</v>
      </c>
      <c r="Q567" s="145">
        <v>179.88</v>
      </c>
      <c r="R567" s="145">
        <v>153.35</v>
      </c>
      <c r="S567" s="145">
        <v>149.63999999999999</v>
      </c>
      <c r="T567" s="145">
        <v>149.84</v>
      </c>
      <c r="U567" s="145">
        <v>153.03</v>
      </c>
      <c r="V567" s="145">
        <v>104.48</v>
      </c>
      <c r="W567" s="145">
        <v>144.34</v>
      </c>
      <c r="X567" s="145">
        <v>125.17</v>
      </c>
      <c r="Y567" s="145">
        <v>179.56</v>
      </c>
      <c r="Z567" s="145">
        <v>195.55</v>
      </c>
      <c r="AA567" s="145">
        <v>176.51</v>
      </c>
      <c r="AB567" s="145">
        <v>176.56</v>
      </c>
      <c r="AC567" s="145">
        <v>186.19</v>
      </c>
      <c r="AD567" s="145">
        <v>194</v>
      </c>
      <c r="AE567" s="144">
        <v>54323</v>
      </c>
      <c r="AF567" s="144">
        <v>41099</v>
      </c>
      <c r="AG567" s="144">
        <v>45938</v>
      </c>
      <c r="AH567" s="144">
        <v>47950</v>
      </c>
      <c r="AI567" s="144">
        <v>48205</v>
      </c>
      <c r="AJ567" s="144">
        <v>34791</v>
      </c>
      <c r="AK567" s="144">
        <v>48064</v>
      </c>
      <c r="AL567" s="144">
        <v>43182</v>
      </c>
      <c r="AM567" s="144">
        <v>64821</v>
      </c>
      <c r="AN567" s="144">
        <v>73527</v>
      </c>
      <c r="AO567" s="144">
        <v>68132</v>
      </c>
      <c r="AP567" s="144">
        <v>65504</v>
      </c>
      <c r="AQ567" s="144">
        <v>69078</v>
      </c>
      <c r="AR567" s="144">
        <v>58395</v>
      </c>
      <c r="AS567" s="144"/>
      <c r="AT567" s="144"/>
      <c r="AU567" s="144"/>
      <c r="AV567" s="144"/>
      <c r="AW567" s="144"/>
      <c r="AX567" s="144"/>
      <c r="AY567" s="144"/>
      <c r="AZ567" s="144"/>
      <c r="BA567" s="144"/>
      <c r="BB567" s="144"/>
      <c r="BC567" s="144"/>
      <c r="BD567" s="144"/>
      <c r="BE567" s="144"/>
      <c r="BF567" s="144"/>
    </row>
    <row r="568" spans="1:58" hidden="1">
      <c r="A568" s="143" t="s">
        <v>919</v>
      </c>
      <c r="B568" s="143" t="s">
        <v>952</v>
      </c>
      <c r="C568" s="144">
        <v>681</v>
      </c>
      <c r="D568" s="144">
        <v>691</v>
      </c>
      <c r="E568" s="144">
        <v>699</v>
      </c>
      <c r="F568" s="144">
        <v>722</v>
      </c>
      <c r="G568" s="144">
        <v>745</v>
      </c>
      <c r="H568" s="144">
        <v>761</v>
      </c>
      <c r="I568" s="144">
        <v>774</v>
      </c>
      <c r="J568" s="144">
        <v>790</v>
      </c>
      <c r="K568" s="144">
        <v>800</v>
      </c>
      <c r="L568" s="144">
        <v>810</v>
      </c>
      <c r="M568" s="144">
        <v>785</v>
      </c>
      <c r="N568" s="144">
        <v>785</v>
      </c>
      <c r="O568" s="144">
        <v>785</v>
      </c>
      <c r="P568" s="144">
        <v>846</v>
      </c>
      <c r="Q568" s="145">
        <v>215.82</v>
      </c>
      <c r="R568" s="145">
        <v>205.79</v>
      </c>
      <c r="S568" s="145">
        <v>207.3</v>
      </c>
      <c r="T568" s="145">
        <v>215.37</v>
      </c>
      <c r="U568" s="145">
        <v>220.55</v>
      </c>
      <c r="V568" s="145">
        <v>217.1</v>
      </c>
      <c r="W568" s="145">
        <v>215.92</v>
      </c>
      <c r="X568" s="145">
        <v>203.35</v>
      </c>
      <c r="Y568" s="145">
        <v>164.77</v>
      </c>
      <c r="Z568" s="145">
        <v>200.05</v>
      </c>
      <c r="AA568" s="145">
        <v>256.95</v>
      </c>
      <c r="AB568" s="145">
        <v>256.98</v>
      </c>
      <c r="AC568" s="145">
        <v>266.83999999999997</v>
      </c>
      <c r="AD568" s="145">
        <v>292.58999999999997</v>
      </c>
      <c r="AE568" s="144">
        <v>146976</v>
      </c>
      <c r="AF568" s="144">
        <v>142203</v>
      </c>
      <c r="AG568" s="144">
        <v>144906</v>
      </c>
      <c r="AH568" s="144">
        <v>155500</v>
      </c>
      <c r="AI568" s="144">
        <v>164307</v>
      </c>
      <c r="AJ568" s="144">
        <v>165210</v>
      </c>
      <c r="AK568" s="144">
        <v>167125</v>
      </c>
      <c r="AL568" s="144">
        <v>160644</v>
      </c>
      <c r="AM568" s="144">
        <v>131818</v>
      </c>
      <c r="AN568" s="144">
        <v>162043</v>
      </c>
      <c r="AO568" s="144">
        <v>201707</v>
      </c>
      <c r="AP568" s="144">
        <v>201726</v>
      </c>
      <c r="AQ568" s="144">
        <v>209468</v>
      </c>
      <c r="AR568" s="144">
        <v>247528</v>
      </c>
      <c r="AS568" s="144"/>
      <c r="AT568" s="144"/>
      <c r="AU568" s="144"/>
      <c r="AV568" s="144"/>
      <c r="AW568" s="144"/>
      <c r="AX568" s="144"/>
      <c r="AY568" s="144"/>
      <c r="AZ568" s="144"/>
      <c r="BA568" s="144"/>
      <c r="BB568" s="144"/>
      <c r="BC568" s="144"/>
      <c r="BD568" s="144"/>
      <c r="BE568" s="144"/>
      <c r="BF568" s="144"/>
    </row>
    <row r="569" spans="1:58" hidden="1">
      <c r="A569" s="143" t="s">
        <v>919</v>
      </c>
      <c r="B569" s="143" t="s">
        <v>953</v>
      </c>
      <c r="C569" s="144">
        <v>983</v>
      </c>
      <c r="D569" s="144">
        <v>959</v>
      </c>
      <c r="E569" s="144">
        <v>1006</v>
      </c>
      <c r="F569" s="144">
        <v>1042</v>
      </c>
      <c r="G569" s="144">
        <v>1060</v>
      </c>
      <c r="H569" s="144">
        <v>1094</v>
      </c>
      <c r="I569" s="144">
        <v>1107</v>
      </c>
      <c r="J569" s="144">
        <v>1135</v>
      </c>
      <c r="K569" s="144">
        <v>1161</v>
      </c>
      <c r="L569" s="144">
        <v>1186</v>
      </c>
      <c r="M569" s="144">
        <v>1171</v>
      </c>
      <c r="N569" s="144">
        <v>1156</v>
      </c>
      <c r="O569" s="144">
        <v>1156</v>
      </c>
      <c r="P569" s="144">
        <v>1147</v>
      </c>
      <c r="Q569" s="145">
        <v>204.78</v>
      </c>
      <c r="R569" s="145">
        <v>191.14</v>
      </c>
      <c r="S569" s="145">
        <v>189.71</v>
      </c>
      <c r="T569" s="145">
        <v>195.25</v>
      </c>
      <c r="U569" s="145">
        <v>200.48</v>
      </c>
      <c r="V569" s="145">
        <v>182.82</v>
      </c>
      <c r="W569" s="145">
        <v>194.39</v>
      </c>
      <c r="X569" s="145">
        <v>179.58</v>
      </c>
      <c r="Y569" s="145">
        <v>169.37</v>
      </c>
      <c r="Z569" s="145">
        <v>198.63</v>
      </c>
      <c r="AA569" s="145">
        <v>230.43</v>
      </c>
      <c r="AB569" s="145">
        <v>231.17</v>
      </c>
      <c r="AC569" s="145">
        <v>240.96</v>
      </c>
      <c r="AD569" s="145">
        <v>266.72000000000003</v>
      </c>
      <c r="AE569" s="144">
        <v>201299</v>
      </c>
      <c r="AF569" s="144">
        <v>183302</v>
      </c>
      <c r="AG569" s="144">
        <v>190844</v>
      </c>
      <c r="AH569" s="144">
        <v>203450</v>
      </c>
      <c r="AI569" s="144">
        <v>212512</v>
      </c>
      <c r="AJ569" s="144">
        <v>200001</v>
      </c>
      <c r="AK569" s="144">
        <v>215189</v>
      </c>
      <c r="AL569" s="144">
        <v>203826</v>
      </c>
      <c r="AM569" s="144">
        <v>196639</v>
      </c>
      <c r="AN569" s="144">
        <v>235570</v>
      </c>
      <c r="AO569" s="144">
        <v>269839</v>
      </c>
      <c r="AP569" s="144">
        <v>267230</v>
      </c>
      <c r="AQ569" s="144">
        <v>278546</v>
      </c>
      <c r="AR569" s="144">
        <v>305923</v>
      </c>
      <c r="AS569" s="144"/>
      <c r="AT569" s="144"/>
      <c r="AU569" s="144"/>
      <c r="AV569" s="144"/>
      <c r="AW569" s="144"/>
      <c r="AX569" s="144"/>
      <c r="AY569" s="144"/>
      <c r="AZ569" s="144"/>
      <c r="BA569" s="144"/>
      <c r="BB569" s="144"/>
      <c r="BC569" s="144"/>
      <c r="BD569" s="144"/>
      <c r="BE569" s="144"/>
      <c r="BF569" s="144"/>
    </row>
    <row r="570" spans="1:58" hidden="1">
      <c r="A570" s="143" t="s">
        <v>919</v>
      </c>
      <c r="B570" s="143" t="s">
        <v>954</v>
      </c>
      <c r="C570" s="144">
        <v>119</v>
      </c>
      <c r="D570" s="144">
        <v>128</v>
      </c>
      <c r="E570" s="144">
        <v>138</v>
      </c>
      <c r="F570" s="144">
        <v>148</v>
      </c>
      <c r="G570" s="144">
        <v>158</v>
      </c>
      <c r="H570" s="144">
        <v>172</v>
      </c>
      <c r="I570" s="144">
        <v>180</v>
      </c>
      <c r="J570" s="144">
        <v>191</v>
      </c>
      <c r="K570" s="144">
        <v>203</v>
      </c>
      <c r="L570" s="144">
        <v>216</v>
      </c>
      <c r="M570" s="144">
        <v>229</v>
      </c>
      <c r="N570" s="144">
        <v>229</v>
      </c>
      <c r="O570" s="144">
        <v>196</v>
      </c>
      <c r="P570" s="144">
        <v>172</v>
      </c>
      <c r="Q570" s="145">
        <v>301.14</v>
      </c>
      <c r="R570" s="145">
        <v>259.91000000000003</v>
      </c>
      <c r="S570" s="145">
        <v>296.88</v>
      </c>
      <c r="T570" s="145">
        <v>376.51</v>
      </c>
      <c r="U570" s="145">
        <v>423.61</v>
      </c>
      <c r="V570" s="145">
        <v>438.16</v>
      </c>
      <c r="W570" s="145">
        <v>437.91</v>
      </c>
      <c r="X570" s="145">
        <v>402.79</v>
      </c>
      <c r="Y570" s="145">
        <v>399.25</v>
      </c>
      <c r="Z570" s="145">
        <v>399.85</v>
      </c>
      <c r="AA570" s="145">
        <v>366.93</v>
      </c>
      <c r="AB570" s="145">
        <v>340.46</v>
      </c>
      <c r="AC570" s="145">
        <v>396.71</v>
      </c>
      <c r="AD570" s="145">
        <v>443.31</v>
      </c>
      <c r="AE570" s="144">
        <v>35836</v>
      </c>
      <c r="AF570" s="144">
        <v>33268</v>
      </c>
      <c r="AG570" s="144">
        <v>40969</v>
      </c>
      <c r="AH570" s="144">
        <v>55723</v>
      </c>
      <c r="AI570" s="144">
        <v>66930</v>
      </c>
      <c r="AJ570" s="144">
        <v>75364</v>
      </c>
      <c r="AK570" s="144">
        <v>78823</v>
      </c>
      <c r="AL570" s="144">
        <v>76933</v>
      </c>
      <c r="AM570" s="144">
        <v>81047</v>
      </c>
      <c r="AN570" s="144">
        <v>86368</v>
      </c>
      <c r="AO570" s="144">
        <v>84027</v>
      </c>
      <c r="AP570" s="144">
        <v>77965</v>
      </c>
      <c r="AQ570" s="144">
        <v>77755</v>
      </c>
      <c r="AR570" s="144">
        <v>76250</v>
      </c>
      <c r="AS570" s="144"/>
      <c r="AT570" s="144"/>
      <c r="AU570" s="144"/>
      <c r="AV570" s="144"/>
      <c r="AW570" s="144"/>
      <c r="AX570" s="144"/>
      <c r="AY570" s="144"/>
      <c r="AZ570" s="144"/>
      <c r="BA570" s="144"/>
      <c r="BB570" s="144"/>
      <c r="BC570" s="144"/>
      <c r="BD570" s="144"/>
      <c r="BE570" s="144"/>
      <c r="BF570" s="144"/>
    </row>
    <row r="571" spans="1:58" hidden="1">
      <c r="A571" s="143" t="s">
        <v>919</v>
      </c>
      <c r="B571" s="143" t="s">
        <v>955</v>
      </c>
      <c r="C571" s="144">
        <v>0</v>
      </c>
      <c r="D571" s="144">
        <v>0</v>
      </c>
      <c r="E571" s="144">
        <v>0</v>
      </c>
      <c r="F571" s="144">
        <v>0</v>
      </c>
      <c r="G571" s="144">
        <v>0</v>
      </c>
      <c r="H571" s="144">
        <v>0</v>
      </c>
      <c r="I571" s="144">
        <v>0</v>
      </c>
      <c r="J571" s="144">
        <v>0</v>
      </c>
      <c r="K571" s="144">
        <v>0</v>
      </c>
      <c r="L571" s="144">
        <v>0</v>
      </c>
      <c r="M571" s="144">
        <v>0</v>
      </c>
      <c r="N571" s="144">
        <v>0</v>
      </c>
      <c r="O571" s="144">
        <v>0</v>
      </c>
      <c r="P571" s="144">
        <v>0</v>
      </c>
      <c r="Q571" s="145"/>
      <c r="R571" s="145"/>
      <c r="S571" s="145"/>
      <c r="T571" s="145"/>
      <c r="U571" s="145"/>
      <c r="V571" s="145"/>
      <c r="W571" s="145"/>
      <c r="X571" s="145"/>
      <c r="Y571" s="145"/>
      <c r="Z571" s="145"/>
      <c r="AA571" s="145"/>
      <c r="AB571" s="145"/>
      <c r="AC571" s="145"/>
      <c r="AD571" s="145"/>
      <c r="AE571" s="144">
        <v>0</v>
      </c>
      <c r="AF571" s="144">
        <v>0</v>
      </c>
      <c r="AG571" s="144">
        <v>0</v>
      </c>
      <c r="AH571" s="144">
        <v>0</v>
      </c>
      <c r="AI571" s="144">
        <v>0</v>
      </c>
      <c r="AJ571" s="144">
        <v>0</v>
      </c>
      <c r="AK571" s="144">
        <v>0</v>
      </c>
      <c r="AL571" s="144">
        <v>0</v>
      </c>
      <c r="AM571" s="144">
        <v>0</v>
      </c>
      <c r="AN571" s="144">
        <v>0</v>
      </c>
      <c r="AO571" s="144">
        <v>0</v>
      </c>
      <c r="AP571" s="144">
        <v>0</v>
      </c>
      <c r="AQ571" s="144">
        <v>0</v>
      </c>
      <c r="AR571" s="144">
        <v>0</v>
      </c>
      <c r="AS571" s="144"/>
      <c r="AT571" s="144"/>
      <c r="AU571" s="144"/>
      <c r="AV571" s="144"/>
      <c r="AW571" s="144"/>
      <c r="AX571" s="144"/>
      <c r="AY571" s="144"/>
      <c r="AZ571" s="144"/>
      <c r="BA571" s="144"/>
      <c r="BB571" s="144"/>
      <c r="BC571" s="144"/>
      <c r="BD571" s="144"/>
      <c r="BE571" s="144"/>
      <c r="BF571" s="144"/>
    </row>
    <row r="572" spans="1:58" hidden="1">
      <c r="A572" s="143" t="s">
        <v>919</v>
      </c>
      <c r="B572" s="143" t="s">
        <v>956</v>
      </c>
      <c r="C572" s="144">
        <v>11</v>
      </c>
      <c r="D572" s="144">
        <v>13</v>
      </c>
      <c r="E572" s="144">
        <v>14</v>
      </c>
      <c r="F572" s="144">
        <v>17</v>
      </c>
      <c r="G572" s="144">
        <v>19</v>
      </c>
      <c r="H572" s="144">
        <v>19</v>
      </c>
      <c r="I572" s="144">
        <v>20</v>
      </c>
      <c r="J572" s="144">
        <v>21</v>
      </c>
      <c r="K572" s="144">
        <v>24</v>
      </c>
      <c r="L572" s="144">
        <v>26</v>
      </c>
      <c r="M572" s="144">
        <v>46</v>
      </c>
      <c r="N572" s="144">
        <v>43</v>
      </c>
      <c r="O572" s="144">
        <v>44</v>
      </c>
      <c r="P572" s="144">
        <v>44</v>
      </c>
      <c r="Q572" s="145">
        <v>1384</v>
      </c>
      <c r="R572" s="145">
        <v>1238</v>
      </c>
      <c r="S572" s="145">
        <v>1028</v>
      </c>
      <c r="T572" s="145">
        <v>1042</v>
      </c>
      <c r="U572" s="145">
        <v>1013</v>
      </c>
      <c r="V572" s="145">
        <v>1008</v>
      </c>
      <c r="W572" s="145">
        <v>1054</v>
      </c>
      <c r="X572" s="145">
        <v>1079</v>
      </c>
      <c r="Y572" s="145">
        <v>1046</v>
      </c>
      <c r="Z572" s="145">
        <v>1038</v>
      </c>
      <c r="AA572" s="145">
        <v>1080</v>
      </c>
      <c r="AB572" s="145">
        <v>1018.81</v>
      </c>
      <c r="AC572" s="145">
        <v>836.25</v>
      </c>
      <c r="AD572" s="145">
        <v>910.86</v>
      </c>
      <c r="AE572" s="144">
        <v>15224</v>
      </c>
      <c r="AF572" s="144">
        <v>16094</v>
      </c>
      <c r="AG572" s="144">
        <v>14392</v>
      </c>
      <c r="AH572" s="144">
        <v>17714</v>
      </c>
      <c r="AI572" s="144">
        <v>19247</v>
      </c>
      <c r="AJ572" s="144">
        <v>19152</v>
      </c>
      <c r="AK572" s="144">
        <v>21080</v>
      </c>
      <c r="AL572" s="144">
        <v>22659</v>
      </c>
      <c r="AM572" s="144">
        <v>25104</v>
      </c>
      <c r="AN572" s="144">
        <v>26988</v>
      </c>
      <c r="AO572" s="144">
        <v>49680</v>
      </c>
      <c r="AP572" s="144">
        <v>43809</v>
      </c>
      <c r="AQ572" s="144">
        <v>36795</v>
      </c>
      <c r="AR572" s="144">
        <v>40078</v>
      </c>
      <c r="AS572" s="144"/>
      <c r="AT572" s="144"/>
      <c r="AU572" s="144"/>
      <c r="AV572" s="144"/>
      <c r="AW572" s="144"/>
      <c r="AX572" s="144"/>
      <c r="AY572" s="144"/>
      <c r="AZ572" s="144"/>
      <c r="BA572" s="144"/>
      <c r="BB572" s="144"/>
      <c r="BC572" s="144"/>
      <c r="BD572" s="144"/>
      <c r="BE572" s="144"/>
      <c r="BF572" s="144"/>
    </row>
    <row r="573" spans="1:58" hidden="1">
      <c r="A573" s="143" t="s">
        <v>919</v>
      </c>
      <c r="B573" s="143" t="s">
        <v>957</v>
      </c>
      <c r="C573" s="144">
        <v>45</v>
      </c>
      <c r="D573" s="144">
        <v>46</v>
      </c>
      <c r="E573" s="144">
        <v>46</v>
      </c>
      <c r="F573" s="144">
        <v>43</v>
      </c>
      <c r="G573" s="144">
        <v>43</v>
      </c>
      <c r="H573" s="144">
        <v>42</v>
      </c>
      <c r="I573" s="144">
        <v>44</v>
      </c>
      <c r="J573" s="144">
        <v>48</v>
      </c>
      <c r="K573" s="144">
        <v>47</v>
      </c>
      <c r="L573" s="144">
        <v>47</v>
      </c>
      <c r="M573" s="144">
        <v>55</v>
      </c>
      <c r="N573" s="144">
        <v>54</v>
      </c>
      <c r="O573" s="144">
        <v>47</v>
      </c>
      <c r="P573" s="144">
        <v>47</v>
      </c>
      <c r="Q573" s="145">
        <v>2975.2</v>
      </c>
      <c r="R573" s="145">
        <v>2699.11</v>
      </c>
      <c r="S573" s="145">
        <v>3059.24</v>
      </c>
      <c r="T573" s="145">
        <v>3051.88</v>
      </c>
      <c r="U573" s="145">
        <v>3113.3</v>
      </c>
      <c r="V573" s="145">
        <v>3344.55</v>
      </c>
      <c r="W573" s="145">
        <v>3212.07</v>
      </c>
      <c r="X573" s="145">
        <v>2453.77</v>
      </c>
      <c r="Y573" s="145">
        <v>2108.15</v>
      </c>
      <c r="Z573" s="145">
        <v>2111.6799999999998</v>
      </c>
      <c r="AA573" s="145">
        <v>2057.27</v>
      </c>
      <c r="AB573" s="145">
        <v>2128.1999999999998</v>
      </c>
      <c r="AC573" s="145">
        <v>1912.87</v>
      </c>
      <c r="AD573" s="145">
        <v>1906.89</v>
      </c>
      <c r="AE573" s="144">
        <v>133884</v>
      </c>
      <c r="AF573" s="144">
        <v>124159</v>
      </c>
      <c r="AG573" s="144">
        <v>140725</v>
      </c>
      <c r="AH573" s="144">
        <v>131231</v>
      </c>
      <c r="AI573" s="144">
        <v>133872</v>
      </c>
      <c r="AJ573" s="144">
        <v>140471</v>
      </c>
      <c r="AK573" s="144">
        <v>141331</v>
      </c>
      <c r="AL573" s="144">
        <v>117781</v>
      </c>
      <c r="AM573" s="144">
        <v>99083</v>
      </c>
      <c r="AN573" s="144">
        <v>99249</v>
      </c>
      <c r="AO573" s="144">
        <v>113150</v>
      </c>
      <c r="AP573" s="144">
        <v>114923</v>
      </c>
      <c r="AQ573" s="144">
        <v>89905</v>
      </c>
      <c r="AR573" s="144">
        <v>89624</v>
      </c>
      <c r="AS573" s="144"/>
      <c r="AT573" s="144"/>
      <c r="AU573" s="144"/>
      <c r="AV573" s="144"/>
      <c r="AW573" s="144"/>
      <c r="AX573" s="144"/>
      <c r="AY573" s="144"/>
      <c r="AZ573" s="144"/>
      <c r="BA573" s="144"/>
      <c r="BB573" s="144"/>
      <c r="BC573" s="144"/>
      <c r="BD573" s="144"/>
      <c r="BE573" s="144"/>
      <c r="BF573" s="144"/>
    </row>
    <row r="574" spans="1:58" hidden="1">
      <c r="A574" s="143" t="s">
        <v>919</v>
      </c>
      <c r="B574" s="143" t="s">
        <v>958</v>
      </c>
      <c r="C574" s="144">
        <v>56</v>
      </c>
      <c r="D574" s="144">
        <v>59</v>
      </c>
      <c r="E574" s="144">
        <v>60</v>
      </c>
      <c r="F574" s="144">
        <v>60</v>
      </c>
      <c r="G574" s="144">
        <v>62</v>
      </c>
      <c r="H574" s="144">
        <v>61</v>
      </c>
      <c r="I574" s="144">
        <v>64</v>
      </c>
      <c r="J574" s="144">
        <v>69</v>
      </c>
      <c r="K574" s="144">
        <v>71</v>
      </c>
      <c r="L574" s="144">
        <v>73</v>
      </c>
      <c r="M574" s="144">
        <v>101</v>
      </c>
      <c r="N574" s="144">
        <v>97</v>
      </c>
      <c r="O574" s="144">
        <v>91</v>
      </c>
      <c r="P574" s="144">
        <v>91</v>
      </c>
      <c r="Q574" s="145">
        <v>2662.64</v>
      </c>
      <c r="R574" s="145">
        <v>2377.17</v>
      </c>
      <c r="S574" s="145">
        <v>2585.2800000000002</v>
      </c>
      <c r="T574" s="145">
        <v>2482.42</v>
      </c>
      <c r="U574" s="145">
        <v>2469.66</v>
      </c>
      <c r="V574" s="145">
        <v>2616.77</v>
      </c>
      <c r="W574" s="145">
        <v>2537.67</v>
      </c>
      <c r="X574" s="145">
        <v>2035.36</v>
      </c>
      <c r="Y574" s="145">
        <v>1749.11</v>
      </c>
      <c r="Z574" s="145">
        <v>1729.27</v>
      </c>
      <c r="AA574" s="145">
        <v>1612.18</v>
      </c>
      <c r="AB574" s="145">
        <v>1636.41</v>
      </c>
      <c r="AC574" s="145">
        <v>1392.31</v>
      </c>
      <c r="AD574" s="145">
        <v>1425.3</v>
      </c>
      <c r="AE574" s="144">
        <v>149108</v>
      </c>
      <c r="AF574" s="144">
        <v>140253</v>
      </c>
      <c r="AG574" s="144">
        <v>155117</v>
      </c>
      <c r="AH574" s="144">
        <v>148945</v>
      </c>
      <c r="AI574" s="144">
        <v>153119</v>
      </c>
      <c r="AJ574" s="144">
        <v>159623</v>
      </c>
      <c r="AK574" s="144">
        <v>162411</v>
      </c>
      <c r="AL574" s="144">
        <v>140440</v>
      </c>
      <c r="AM574" s="144">
        <v>124187</v>
      </c>
      <c r="AN574" s="144">
        <v>126237</v>
      </c>
      <c r="AO574" s="144">
        <v>162830</v>
      </c>
      <c r="AP574" s="144">
        <v>158732</v>
      </c>
      <c r="AQ574" s="144">
        <v>126700</v>
      </c>
      <c r="AR574" s="144">
        <v>129702</v>
      </c>
      <c r="AS574" s="144"/>
      <c r="AT574" s="144"/>
      <c r="AU574" s="144"/>
      <c r="AV574" s="144"/>
      <c r="AW574" s="144"/>
      <c r="AX574" s="144"/>
      <c r="AY574" s="144"/>
      <c r="AZ574" s="144"/>
      <c r="BA574" s="144"/>
      <c r="BB574" s="144"/>
      <c r="BC574" s="144"/>
      <c r="BD574" s="144"/>
      <c r="BE574" s="144"/>
      <c r="BF574" s="144"/>
    </row>
    <row r="575" spans="1:58" hidden="1">
      <c r="A575" s="143" t="s">
        <v>919</v>
      </c>
      <c r="B575" s="143" t="s">
        <v>959</v>
      </c>
      <c r="C575" s="144">
        <v>0</v>
      </c>
      <c r="D575" s="144">
        <v>0</v>
      </c>
      <c r="E575" s="144">
        <v>0</v>
      </c>
      <c r="F575" s="144">
        <v>0</v>
      </c>
      <c r="G575" s="144">
        <v>0</v>
      </c>
      <c r="H575" s="144">
        <v>0</v>
      </c>
      <c r="I575" s="144">
        <v>0</v>
      </c>
      <c r="J575" s="144">
        <v>0</v>
      </c>
      <c r="K575" s="144">
        <v>0</v>
      </c>
      <c r="L575" s="144">
        <v>0</v>
      </c>
      <c r="M575" s="144">
        <v>0</v>
      </c>
      <c r="N575" s="144">
        <v>0</v>
      </c>
      <c r="O575" s="144">
        <v>0</v>
      </c>
      <c r="P575" s="144">
        <v>0</v>
      </c>
      <c r="Q575" s="145"/>
      <c r="R575" s="145"/>
      <c r="S575" s="145"/>
      <c r="T575" s="145"/>
      <c r="U575" s="145"/>
      <c r="V575" s="145"/>
      <c r="W575" s="145"/>
      <c r="X575" s="145"/>
      <c r="Y575" s="145"/>
      <c r="Z575" s="145"/>
      <c r="AA575" s="145"/>
      <c r="AB575" s="145"/>
      <c r="AC575" s="145"/>
      <c r="AD575" s="145"/>
      <c r="AE575" s="144">
        <v>0</v>
      </c>
      <c r="AF575" s="144">
        <v>0</v>
      </c>
      <c r="AG575" s="144">
        <v>0</v>
      </c>
      <c r="AH575" s="144">
        <v>0</v>
      </c>
      <c r="AI575" s="144">
        <v>0</v>
      </c>
      <c r="AJ575" s="144">
        <v>0</v>
      </c>
      <c r="AK575" s="144">
        <v>0</v>
      </c>
      <c r="AL575" s="144">
        <v>0</v>
      </c>
      <c r="AM575" s="144">
        <v>0</v>
      </c>
      <c r="AN575" s="144">
        <v>0</v>
      </c>
      <c r="AO575" s="144">
        <v>0</v>
      </c>
      <c r="AP575" s="144">
        <v>0</v>
      </c>
      <c r="AQ575" s="144">
        <v>0</v>
      </c>
      <c r="AR575" s="144">
        <v>0</v>
      </c>
      <c r="AS575" s="144"/>
      <c r="AT575" s="144"/>
      <c r="AU575" s="144"/>
      <c r="AV575" s="144"/>
      <c r="AW575" s="144"/>
      <c r="AX575" s="144"/>
      <c r="AY575" s="144"/>
      <c r="AZ575" s="144"/>
      <c r="BA575" s="144"/>
      <c r="BB575" s="144"/>
      <c r="BC575" s="144"/>
      <c r="BD575" s="144"/>
      <c r="BE575" s="144"/>
      <c r="BF575" s="144"/>
    </row>
    <row r="576" spans="1:58" hidden="1">
      <c r="A576" s="143" t="s">
        <v>919</v>
      </c>
      <c r="B576" s="143" t="s">
        <v>960</v>
      </c>
      <c r="C576" s="144">
        <v>316</v>
      </c>
      <c r="D576" s="144">
        <v>334</v>
      </c>
      <c r="E576" s="144">
        <v>351</v>
      </c>
      <c r="F576" s="144">
        <v>368</v>
      </c>
      <c r="G576" s="144">
        <v>391</v>
      </c>
      <c r="H576" s="144">
        <v>409</v>
      </c>
      <c r="I576" s="144">
        <v>428</v>
      </c>
      <c r="J576" s="144">
        <v>429</v>
      </c>
      <c r="K576" s="144">
        <v>448</v>
      </c>
      <c r="L576" s="144">
        <v>468</v>
      </c>
      <c r="M576" s="144">
        <v>494</v>
      </c>
      <c r="N576" s="144">
        <v>456</v>
      </c>
      <c r="O576" s="144">
        <v>426</v>
      </c>
      <c r="P576" s="144">
        <v>423</v>
      </c>
      <c r="Q576" s="145">
        <v>342.58</v>
      </c>
      <c r="R576" s="145">
        <v>340.15</v>
      </c>
      <c r="S576" s="145">
        <v>328.47</v>
      </c>
      <c r="T576" s="145">
        <v>418.04</v>
      </c>
      <c r="U576" s="145">
        <v>442.57</v>
      </c>
      <c r="V576" s="145">
        <v>510.21</v>
      </c>
      <c r="W576" s="145">
        <v>514.05999999999995</v>
      </c>
      <c r="X576" s="145">
        <v>398.66</v>
      </c>
      <c r="Y576" s="145">
        <v>371.88</v>
      </c>
      <c r="Z576" s="145">
        <v>339.96</v>
      </c>
      <c r="AA576" s="145">
        <v>301.27</v>
      </c>
      <c r="AB576" s="145">
        <v>296.33</v>
      </c>
      <c r="AC576" s="145">
        <v>283.62</v>
      </c>
      <c r="AD576" s="145">
        <v>309.73</v>
      </c>
      <c r="AE576" s="144">
        <v>108256</v>
      </c>
      <c r="AF576" s="144">
        <v>113611</v>
      </c>
      <c r="AG576" s="144">
        <v>115292</v>
      </c>
      <c r="AH576" s="144">
        <v>153839</v>
      </c>
      <c r="AI576" s="144">
        <v>173046</v>
      </c>
      <c r="AJ576" s="144">
        <v>208676</v>
      </c>
      <c r="AK576" s="144">
        <v>220019</v>
      </c>
      <c r="AL576" s="144">
        <v>171025</v>
      </c>
      <c r="AM576" s="144">
        <v>166600</v>
      </c>
      <c r="AN576" s="144">
        <v>159101</v>
      </c>
      <c r="AO576" s="144">
        <v>148827</v>
      </c>
      <c r="AP576" s="144">
        <v>135125</v>
      </c>
      <c r="AQ576" s="144">
        <v>120823</v>
      </c>
      <c r="AR576" s="144">
        <v>131015</v>
      </c>
      <c r="AS576" s="144"/>
      <c r="AT576" s="144"/>
      <c r="AU576" s="144"/>
      <c r="AV576" s="144"/>
      <c r="AW576" s="144"/>
      <c r="AX576" s="144"/>
      <c r="AY576" s="144"/>
      <c r="AZ576" s="144"/>
      <c r="BA576" s="144"/>
      <c r="BB576" s="144"/>
      <c r="BC576" s="144"/>
      <c r="BD576" s="144"/>
      <c r="BE576" s="144"/>
      <c r="BF576" s="144"/>
    </row>
    <row r="577" spans="1:58" hidden="1">
      <c r="A577" s="143" t="s">
        <v>919</v>
      </c>
      <c r="B577" s="143" t="s">
        <v>961</v>
      </c>
      <c r="C577" s="144">
        <v>0</v>
      </c>
      <c r="D577" s="144">
        <v>0</v>
      </c>
      <c r="E577" s="144">
        <v>0</v>
      </c>
      <c r="F577" s="144">
        <v>0</v>
      </c>
      <c r="G577" s="144">
        <v>0</v>
      </c>
      <c r="H577" s="144">
        <v>0</v>
      </c>
      <c r="I577" s="144">
        <v>0</v>
      </c>
      <c r="J577" s="144">
        <v>0</v>
      </c>
      <c r="K577" s="144">
        <v>0</v>
      </c>
      <c r="L577" s="144">
        <v>0</v>
      </c>
      <c r="M577" s="144">
        <v>0</v>
      </c>
      <c r="N577" s="144">
        <v>0</v>
      </c>
      <c r="O577" s="144">
        <v>0</v>
      </c>
      <c r="P577" s="144">
        <v>0</v>
      </c>
      <c r="Q577" s="145"/>
      <c r="R577" s="145"/>
      <c r="S577" s="145"/>
      <c r="T577" s="145"/>
      <c r="U577" s="145"/>
      <c r="V577" s="145"/>
      <c r="W577" s="145"/>
      <c r="X577" s="145"/>
      <c r="Y577" s="145"/>
      <c r="Z577" s="145"/>
      <c r="AA577" s="145"/>
      <c r="AB577" s="145"/>
      <c r="AC577" s="145"/>
      <c r="AD577" s="145"/>
      <c r="AE577" s="144">
        <v>0</v>
      </c>
      <c r="AF577" s="144">
        <v>0</v>
      </c>
      <c r="AG577" s="144">
        <v>0</v>
      </c>
      <c r="AH577" s="144">
        <v>0</v>
      </c>
      <c r="AI577" s="144">
        <v>0</v>
      </c>
      <c r="AJ577" s="144">
        <v>0</v>
      </c>
      <c r="AK577" s="144">
        <v>0</v>
      </c>
      <c r="AL577" s="144">
        <v>0</v>
      </c>
      <c r="AM577" s="144">
        <v>0</v>
      </c>
      <c r="AN577" s="144">
        <v>0</v>
      </c>
      <c r="AO577" s="144">
        <v>0</v>
      </c>
      <c r="AP577" s="144">
        <v>0</v>
      </c>
      <c r="AQ577" s="144">
        <v>0</v>
      </c>
      <c r="AR577" s="144">
        <v>0</v>
      </c>
      <c r="AS577" s="144"/>
      <c r="AT577" s="144"/>
      <c r="AU577" s="144"/>
      <c r="AV577" s="144"/>
      <c r="AW577" s="144"/>
      <c r="AX577" s="144"/>
      <c r="AY577" s="144"/>
      <c r="AZ577" s="144"/>
      <c r="BA577" s="144"/>
      <c r="BB577" s="144"/>
      <c r="BC577" s="144"/>
      <c r="BD577" s="144"/>
      <c r="BE577" s="144"/>
      <c r="BF577" s="144"/>
    </row>
    <row r="578" spans="1:58" hidden="1">
      <c r="A578" s="143" t="s">
        <v>919</v>
      </c>
      <c r="B578" s="143" t="s">
        <v>962</v>
      </c>
      <c r="C578" s="144">
        <v>4619</v>
      </c>
      <c r="D578" s="144">
        <v>4545</v>
      </c>
      <c r="E578" s="144">
        <v>4508</v>
      </c>
      <c r="F578" s="144">
        <v>4376</v>
      </c>
      <c r="G578" s="144">
        <v>4353</v>
      </c>
      <c r="H578" s="144">
        <v>4321</v>
      </c>
      <c r="I578" s="144">
        <v>4120</v>
      </c>
      <c r="J578" s="144">
        <v>3933</v>
      </c>
      <c r="K578" s="144">
        <v>3675</v>
      </c>
      <c r="L578" s="144">
        <v>3589</v>
      </c>
      <c r="M578" s="144">
        <v>2776</v>
      </c>
      <c r="N578" s="144">
        <v>2757</v>
      </c>
      <c r="O578" s="144">
        <v>2199</v>
      </c>
      <c r="P578" s="144">
        <v>2206</v>
      </c>
      <c r="Q578" s="145">
        <v>168.27</v>
      </c>
      <c r="R578" s="145">
        <v>165.97</v>
      </c>
      <c r="S578" s="145">
        <v>153.41</v>
      </c>
      <c r="T578" s="145">
        <v>164.58</v>
      </c>
      <c r="U578" s="145">
        <v>181.44</v>
      </c>
      <c r="V578" s="145">
        <v>196.66</v>
      </c>
      <c r="W578" s="145">
        <v>167.81</v>
      </c>
      <c r="X578" s="145">
        <v>196.76</v>
      </c>
      <c r="Y578" s="145">
        <v>187.56</v>
      </c>
      <c r="Z578" s="145">
        <v>174.24</v>
      </c>
      <c r="AA578" s="145">
        <v>160</v>
      </c>
      <c r="AB578" s="145">
        <v>102.05</v>
      </c>
      <c r="AC578" s="145">
        <v>170.01</v>
      </c>
      <c r="AD578" s="145">
        <v>213.7</v>
      </c>
      <c r="AE578" s="144">
        <v>777246</v>
      </c>
      <c r="AF578" s="144">
        <v>754321</v>
      </c>
      <c r="AG578" s="144">
        <v>691579</v>
      </c>
      <c r="AH578" s="144">
        <v>720201</v>
      </c>
      <c r="AI578" s="144">
        <v>789812</v>
      </c>
      <c r="AJ578" s="144">
        <v>849762</v>
      </c>
      <c r="AK578" s="144">
        <v>691376</v>
      </c>
      <c r="AL578" s="144">
        <v>773876</v>
      </c>
      <c r="AM578" s="144">
        <v>689299</v>
      </c>
      <c r="AN578" s="144">
        <v>625363</v>
      </c>
      <c r="AO578" s="144">
        <v>444172</v>
      </c>
      <c r="AP578" s="144">
        <v>281362</v>
      </c>
      <c r="AQ578" s="144">
        <v>373848</v>
      </c>
      <c r="AR578" s="144">
        <v>471415</v>
      </c>
      <c r="AS578" s="144"/>
      <c r="AT578" s="144"/>
      <c r="AU578" s="144"/>
      <c r="AV578" s="144"/>
      <c r="AW578" s="144"/>
      <c r="AX578" s="144"/>
      <c r="AY578" s="144"/>
      <c r="AZ578" s="144"/>
      <c r="BA578" s="144"/>
      <c r="BB578" s="144"/>
      <c r="BC578" s="144"/>
      <c r="BD578" s="144"/>
      <c r="BE578" s="144"/>
      <c r="BF578" s="144"/>
    </row>
    <row r="579" spans="1:58" hidden="1">
      <c r="A579" s="143" t="s">
        <v>919</v>
      </c>
      <c r="B579" s="143" t="s">
        <v>963</v>
      </c>
      <c r="C579" s="144">
        <v>39</v>
      </c>
      <c r="D579" s="144">
        <v>39</v>
      </c>
      <c r="E579" s="144">
        <v>42</v>
      </c>
      <c r="F579" s="144">
        <v>44</v>
      </c>
      <c r="G579" s="144">
        <v>43</v>
      </c>
      <c r="H579" s="144">
        <v>44</v>
      </c>
      <c r="I579" s="144">
        <v>44</v>
      </c>
      <c r="J579" s="144">
        <v>44</v>
      </c>
      <c r="K579" s="144">
        <v>45</v>
      </c>
      <c r="L579" s="144">
        <v>45</v>
      </c>
      <c r="M579" s="144">
        <v>58</v>
      </c>
      <c r="N579" s="144">
        <v>54</v>
      </c>
      <c r="O579" s="144">
        <v>24</v>
      </c>
      <c r="P579" s="144">
        <v>24</v>
      </c>
      <c r="Q579" s="145">
        <v>184.13</v>
      </c>
      <c r="R579" s="145">
        <v>200.13</v>
      </c>
      <c r="S579" s="145">
        <v>266.19</v>
      </c>
      <c r="T579" s="145">
        <v>189.05</v>
      </c>
      <c r="U579" s="145">
        <v>211.05</v>
      </c>
      <c r="V579" s="145">
        <v>232.3</v>
      </c>
      <c r="W579" s="145">
        <v>236.02</v>
      </c>
      <c r="X579" s="145">
        <v>258.52</v>
      </c>
      <c r="Y579" s="145">
        <v>248.24</v>
      </c>
      <c r="Z579" s="145">
        <v>255.76</v>
      </c>
      <c r="AA579" s="145">
        <v>246.98</v>
      </c>
      <c r="AB579" s="145">
        <v>239.63</v>
      </c>
      <c r="AC579" s="145">
        <v>271.38</v>
      </c>
      <c r="AD579" s="145">
        <v>252.42</v>
      </c>
      <c r="AE579" s="144">
        <v>7181</v>
      </c>
      <c r="AF579" s="144">
        <v>7805</v>
      </c>
      <c r="AG579" s="144">
        <v>11180</v>
      </c>
      <c r="AH579" s="144">
        <v>8318</v>
      </c>
      <c r="AI579" s="144">
        <v>9075</v>
      </c>
      <c r="AJ579" s="144">
        <v>10221</v>
      </c>
      <c r="AK579" s="144">
        <v>10385</v>
      </c>
      <c r="AL579" s="144">
        <v>11375</v>
      </c>
      <c r="AM579" s="144">
        <v>11171</v>
      </c>
      <c r="AN579" s="144">
        <v>11509</v>
      </c>
      <c r="AO579" s="144">
        <v>14325</v>
      </c>
      <c r="AP579" s="144">
        <v>12940</v>
      </c>
      <c r="AQ579" s="144">
        <v>6513</v>
      </c>
      <c r="AR579" s="144">
        <v>6058</v>
      </c>
      <c r="AS579" s="144"/>
      <c r="AT579" s="144"/>
      <c r="AU579" s="144"/>
      <c r="AV579" s="144"/>
      <c r="AW579" s="144"/>
      <c r="AX579" s="144"/>
      <c r="AY579" s="144"/>
      <c r="AZ579" s="144"/>
      <c r="BA579" s="144"/>
      <c r="BB579" s="144"/>
      <c r="BC579" s="144"/>
      <c r="BD579" s="144"/>
      <c r="BE579" s="144"/>
      <c r="BF579" s="144"/>
    </row>
    <row r="580" spans="1:58" hidden="1">
      <c r="A580" s="143" t="s">
        <v>919</v>
      </c>
      <c r="B580" s="143" t="s">
        <v>964</v>
      </c>
      <c r="C580" s="144">
        <v>4658</v>
      </c>
      <c r="D580" s="144">
        <v>4584</v>
      </c>
      <c r="E580" s="144">
        <v>4550</v>
      </c>
      <c r="F580" s="144">
        <v>4420</v>
      </c>
      <c r="G580" s="144">
        <v>4396</v>
      </c>
      <c r="H580" s="144">
        <v>4365</v>
      </c>
      <c r="I580" s="144">
        <v>4164</v>
      </c>
      <c r="J580" s="144">
        <v>3977</v>
      </c>
      <c r="K580" s="144">
        <v>3720</v>
      </c>
      <c r="L580" s="144">
        <v>3634</v>
      </c>
      <c r="M580" s="144">
        <v>2834</v>
      </c>
      <c r="N580" s="144">
        <v>2811</v>
      </c>
      <c r="O580" s="144">
        <v>2223</v>
      </c>
      <c r="P580" s="144">
        <v>2230</v>
      </c>
      <c r="Q580" s="145">
        <v>168.4</v>
      </c>
      <c r="R580" s="145">
        <v>166.26</v>
      </c>
      <c r="S580" s="145">
        <v>154.44999999999999</v>
      </c>
      <c r="T580" s="145">
        <v>164.82</v>
      </c>
      <c r="U580" s="145">
        <v>181.73</v>
      </c>
      <c r="V580" s="145">
        <v>197.02</v>
      </c>
      <c r="W580" s="145">
        <v>168.53</v>
      </c>
      <c r="X580" s="145">
        <v>197.45</v>
      </c>
      <c r="Y580" s="145">
        <v>188.3</v>
      </c>
      <c r="Z580" s="145">
        <v>175.25</v>
      </c>
      <c r="AA580" s="145">
        <v>161.78</v>
      </c>
      <c r="AB580" s="145">
        <v>104.7</v>
      </c>
      <c r="AC580" s="145">
        <v>171.1</v>
      </c>
      <c r="AD580" s="145">
        <v>214.11</v>
      </c>
      <c r="AE580" s="144">
        <v>784427</v>
      </c>
      <c r="AF580" s="144">
        <v>762126</v>
      </c>
      <c r="AG580" s="144">
        <v>702759</v>
      </c>
      <c r="AH580" s="144">
        <v>728519</v>
      </c>
      <c r="AI580" s="144">
        <v>798887</v>
      </c>
      <c r="AJ580" s="144">
        <v>859983</v>
      </c>
      <c r="AK580" s="144">
        <v>701761</v>
      </c>
      <c r="AL580" s="144">
        <v>785251</v>
      </c>
      <c r="AM580" s="144">
        <v>700470</v>
      </c>
      <c r="AN580" s="144">
        <v>636872</v>
      </c>
      <c r="AO580" s="144">
        <v>458497</v>
      </c>
      <c r="AP580" s="144">
        <v>294302</v>
      </c>
      <c r="AQ580" s="144">
        <v>380361</v>
      </c>
      <c r="AR580" s="144">
        <v>477473</v>
      </c>
      <c r="AS580" s="144"/>
      <c r="AT580" s="144"/>
      <c r="AU580" s="144"/>
      <c r="AV580" s="144"/>
      <c r="AW580" s="144"/>
      <c r="AX580" s="144"/>
      <c r="AY580" s="144"/>
      <c r="AZ580" s="144"/>
      <c r="BA580" s="144"/>
      <c r="BB580" s="144"/>
      <c r="BC580" s="144"/>
      <c r="BD580" s="144"/>
      <c r="BE580" s="144"/>
      <c r="BF580" s="144"/>
    </row>
    <row r="581" spans="1:58" hidden="1">
      <c r="A581" s="143" t="s">
        <v>919</v>
      </c>
      <c r="B581" s="143" t="s">
        <v>965</v>
      </c>
      <c r="C581" s="144">
        <v>8</v>
      </c>
      <c r="D581" s="144">
        <v>9</v>
      </c>
      <c r="E581" s="144">
        <v>11</v>
      </c>
      <c r="F581" s="144">
        <v>12</v>
      </c>
      <c r="G581" s="144">
        <v>13</v>
      </c>
      <c r="H581" s="144">
        <v>15</v>
      </c>
      <c r="I581" s="144">
        <v>15</v>
      </c>
      <c r="J581" s="144">
        <v>16</v>
      </c>
      <c r="K581" s="144">
        <v>17</v>
      </c>
      <c r="L581" s="144">
        <v>18</v>
      </c>
      <c r="M581" s="144">
        <v>33</v>
      </c>
      <c r="N581" s="144">
        <v>34</v>
      </c>
      <c r="O581" s="144">
        <v>34</v>
      </c>
      <c r="P581" s="144">
        <v>35</v>
      </c>
      <c r="Q581" s="145">
        <v>208.62</v>
      </c>
      <c r="R581" s="145">
        <v>205.22</v>
      </c>
      <c r="S581" s="145">
        <v>235.18</v>
      </c>
      <c r="T581" s="145">
        <v>229.17</v>
      </c>
      <c r="U581" s="145">
        <v>229.54</v>
      </c>
      <c r="V581" s="145">
        <v>257.47000000000003</v>
      </c>
      <c r="W581" s="145">
        <v>296.93</v>
      </c>
      <c r="X581" s="145">
        <v>305.31</v>
      </c>
      <c r="Y581" s="145">
        <v>321.12</v>
      </c>
      <c r="Z581" s="145">
        <v>336.22</v>
      </c>
      <c r="AA581" s="145">
        <v>342</v>
      </c>
      <c r="AB581" s="145">
        <v>332.59</v>
      </c>
      <c r="AC581" s="145">
        <v>325.97000000000003</v>
      </c>
      <c r="AD581" s="145">
        <v>304.66000000000003</v>
      </c>
      <c r="AE581" s="144">
        <v>1669</v>
      </c>
      <c r="AF581" s="144">
        <v>1847</v>
      </c>
      <c r="AG581" s="144">
        <v>2587</v>
      </c>
      <c r="AH581" s="144">
        <v>2750</v>
      </c>
      <c r="AI581" s="144">
        <v>2984</v>
      </c>
      <c r="AJ581" s="144">
        <v>3862</v>
      </c>
      <c r="AK581" s="144">
        <v>4454</v>
      </c>
      <c r="AL581" s="144">
        <v>4885</v>
      </c>
      <c r="AM581" s="144">
        <v>5459</v>
      </c>
      <c r="AN581" s="144">
        <v>6052</v>
      </c>
      <c r="AO581" s="144">
        <v>11286</v>
      </c>
      <c r="AP581" s="144">
        <v>11308</v>
      </c>
      <c r="AQ581" s="144">
        <v>11083</v>
      </c>
      <c r="AR581" s="144">
        <v>10663</v>
      </c>
      <c r="AS581" s="144"/>
      <c r="AT581" s="144"/>
      <c r="AU581" s="144"/>
      <c r="AV581" s="144"/>
      <c r="AW581" s="144"/>
      <c r="AX581" s="144"/>
      <c r="AY581" s="144"/>
      <c r="AZ581" s="144"/>
      <c r="BA581" s="144"/>
      <c r="BB581" s="144"/>
      <c r="BC581" s="144"/>
      <c r="BD581" s="144"/>
      <c r="BE581" s="144"/>
      <c r="BF581" s="144"/>
    </row>
    <row r="582" spans="1:58" hidden="1">
      <c r="A582" s="143" t="s">
        <v>919</v>
      </c>
      <c r="B582" s="143" t="s">
        <v>966</v>
      </c>
      <c r="C582" s="144">
        <v>239</v>
      </c>
      <c r="D582" s="144">
        <v>242</v>
      </c>
      <c r="E582" s="144">
        <v>232</v>
      </c>
      <c r="F582" s="144">
        <v>256</v>
      </c>
      <c r="G582" s="144">
        <v>282</v>
      </c>
      <c r="H582" s="144">
        <v>315</v>
      </c>
      <c r="I582" s="144">
        <v>345</v>
      </c>
      <c r="J582" s="144">
        <v>365</v>
      </c>
      <c r="K582" s="144">
        <v>366</v>
      </c>
      <c r="L582" s="144">
        <v>384</v>
      </c>
      <c r="M582" s="144">
        <v>391</v>
      </c>
      <c r="N582" s="144">
        <v>422</v>
      </c>
      <c r="O582" s="144">
        <v>420</v>
      </c>
      <c r="P582" s="144">
        <v>420</v>
      </c>
      <c r="Q582" s="145">
        <v>159.65</v>
      </c>
      <c r="R582" s="145">
        <v>169.65</v>
      </c>
      <c r="S582" s="145">
        <v>150.63</v>
      </c>
      <c r="T582" s="145">
        <v>170.86</v>
      </c>
      <c r="U582" s="145">
        <v>199.33</v>
      </c>
      <c r="V582" s="145">
        <v>186.97</v>
      </c>
      <c r="W582" s="145">
        <v>205.58</v>
      </c>
      <c r="X582" s="145">
        <v>155.87</v>
      </c>
      <c r="Y582" s="145">
        <v>145.54</v>
      </c>
      <c r="Z582" s="145">
        <v>147.19</v>
      </c>
      <c r="AA582" s="145">
        <v>131.38999999999999</v>
      </c>
      <c r="AB582" s="145">
        <v>122.65</v>
      </c>
      <c r="AC582" s="145">
        <v>116.99</v>
      </c>
      <c r="AD582" s="145">
        <v>134.15</v>
      </c>
      <c r="AE582" s="144">
        <v>38156</v>
      </c>
      <c r="AF582" s="144">
        <v>41055</v>
      </c>
      <c r="AG582" s="144">
        <v>34947</v>
      </c>
      <c r="AH582" s="144">
        <v>43741</v>
      </c>
      <c r="AI582" s="144">
        <v>56210</v>
      </c>
      <c r="AJ582" s="144">
        <v>58894</v>
      </c>
      <c r="AK582" s="144">
        <v>70924</v>
      </c>
      <c r="AL582" s="144">
        <v>56893</v>
      </c>
      <c r="AM582" s="144">
        <v>53269</v>
      </c>
      <c r="AN582" s="144">
        <v>56520</v>
      </c>
      <c r="AO582" s="144">
        <v>51375</v>
      </c>
      <c r="AP582" s="144">
        <v>51760</v>
      </c>
      <c r="AQ582" s="144">
        <v>49134</v>
      </c>
      <c r="AR582" s="144">
        <v>56344</v>
      </c>
      <c r="AS582" s="144"/>
      <c r="AT582" s="144"/>
      <c r="AU582" s="144"/>
      <c r="AV582" s="144"/>
      <c r="AW582" s="144"/>
      <c r="AX582" s="144"/>
      <c r="AY582" s="144"/>
      <c r="AZ582" s="144"/>
      <c r="BA582" s="144"/>
      <c r="BB582" s="144"/>
      <c r="BC582" s="144"/>
      <c r="BD582" s="144"/>
      <c r="BE582" s="144"/>
      <c r="BF582" s="144"/>
    </row>
    <row r="583" spans="1:58" hidden="1">
      <c r="A583" s="143" t="s">
        <v>919</v>
      </c>
      <c r="B583" s="143" t="s">
        <v>967</v>
      </c>
      <c r="C583" s="144">
        <v>209</v>
      </c>
      <c r="D583" s="144">
        <v>220</v>
      </c>
      <c r="E583" s="144">
        <v>227</v>
      </c>
      <c r="F583" s="144">
        <v>237</v>
      </c>
      <c r="G583" s="144">
        <v>248</v>
      </c>
      <c r="H583" s="144">
        <v>267</v>
      </c>
      <c r="I583" s="144">
        <v>275</v>
      </c>
      <c r="J583" s="144">
        <v>288</v>
      </c>
      <c r="K583" s="144">
        <v>298</v>
      </c>
      <c r="L583" s="144">
        <v>420</v>
      </c>
      <c r="M583" s="144">
        <v>463</v>
      </c>
      <c r="N583" s="144">
        <v>470</v>
      </c>
      <c r="O583" s="144">
        <v>474</v>
      </c>
      <c r="P583" s="144">
        <v>471</v>
      </c>
      <c r="Q583" s="145">
        <v>319.26</v>
      </c>
      <c r="R583" s="145">
        <v>325.61</v>
      </c>
      <c r="S583" s="145">
        <v>321.10000000000002</v>
      </c>
      <c r="T583" s="145">
        <v>306.68</v>
      </c>
      <c r="U583" s="145">
        <v>307.44</v>
      </c>
      <c r="V583" s="145">
        <v>313.24</v>
      </c>
      <c r="W583" s="145">
        <v>295.86</v>
      </c>
      <c r="X583" s="145">
        <v>285.35000000000002</v>
      </c>
      <c r="Y583" s="145">
        <v>267.04000000000002</v>
      </c>
      <c r="Z583" s="145">
        <v>311.77</v>
      </c>
      <c r="AA583" s="145">
        <v>259.88</v>
      </c>
      <c r="AB583" s="145">
        <v>246.07</v>
      </c>
      <c r="AC583" s="145">
        <v>210.43</v>
      </c>
      <c r="AD583" s="145">
        <v>243.35</v>
      </c>
      <c r="AE583" s="144">
        <v>66726</v>
      </c>
      <c r="AF583" s="144">
        <v>71635</v>
      </c>
      <c r="AG583" s="144">
        <v>72889</v>
      </c>
      <c r="AH583" s="144">
        <v>72683</v>
      </c>
      <c r="AI583" s="144">
        <v>76244</v>
      </c>
      <c r="AJ583" s="144">
        <v>83636</v>
      </c>
      <c r="AK583" s="144">
        <v>81361</v>
      </c>
      <c r="AL583" s="144">
        <v>82182</v>
      </c>
      <c r="AM583" s="144">
        <v>79577</v>
      </c>
      <c r="AN583" s="144">
        <v>130944</v>
      </c>
      <c r="AO583" s="144">
        <v>120324</v>
      </c>
      <c r="AP583" s="144">
        <v>115652</v>
      </c>
      <c r="AQ583" s="144">
        <v>99744</v>
      </c>
      <c r="AR583" s="144">
        <v>114617</v>
      </c>
      <c r="AS583" s="144"/>
      <c r="AT583" s="144"/>
      <c r="AU583" s="144"/>
      <c r="AV583" s="144"/>
      <c r="AW583" s="144"/>
      <c r="AX583" s="144"/>
      <c r="AY583" s="144"/>
      <c r="AZ583" s="144"/>
      <c r="BA583" s="144"/>
      <c r="BB583" s="144"/>
      <c r="BC583" s="144"/>
      <c r="BD583" s="144"/>
      <c r="BE583" s="144"/>
      <c r="BF583" s="144"/>
    </row>
    <row r="584" spans="1:58" hidden="1">
      <c r="A584" s="143" t="s">
        <v>919</v>
      </c>
      <c r="B584" s="143" t="s">
        <v>968</v>
      </c>
      <c r="C584" s="144">
        <v>69</v>
      </c>
      <c r="D584" s="144">
        <v>72</v>
      </c>
      <c r="E584" s="144">
        <v>116</v>
      </c>
      <c r="F584" s="144">
        <v>99</v>
      </c>
      <c r="G584" s="144">
        <v>101</v>
      </c>
      <c r="H584" s="144">
        <v>106</v>
      </c>
      <c r="I584" s="144">
        <v>93</v>
      </c>
      <c r="J584" s="144">
        <v>97</v>
      </c>
      <c r="K584" s="144">
        <v>90</v>
      </c>
      <c r="L584" s="144">
        <v>99</v>
      </c>
      <c r="M584" s="144">
        <v>119</v>
      </c>
      <c r="N584" s="144">
        <v>107</v>
      </c>
      <c r="O584" s="144">
        <v>73</v>
      </c>
      <c r="P584" s="144">
        <v>73</v>
      </c>
      <c r="Q584" s="145">
        <v>637.86</v>
      </c>
      <c r="R584" s="145">
        <v>598</v>
      </c>
      <c r="S584" s="145">
        <v>590.82000000000005</v>
      </c>
      <c r="T584" s="145">
        <v>498.94</v>
      </c>
      <c r="U584" s="145">
        <v>511.27</v>
      </c>
      <c r="V584" s="145">
        <v>508.26</v>
      </c>
      <c r="W584" s="145">
        <v>530.61</v>
      </c>
      <c r="X584" s="145">
        <v>528.77</v>
      </c>
      <c r="Y584" s="145">
        <v>497.89</v>
      </c>
      <c r="Z584" s="145">
        <v>494.63</v>
      </c>
      <c r="AA584" s="145">
        <v>347</v>
      </c>
      <c r="AB584" s="145">
        <v>336.93</v>
      </c>
      <c r="AC584" s="145">
        <v>333.82</v>
      </c>
      <c r="AD584" s="145">
        <v>357.66</v>
      </c>
      <c r="AE584" s="144">
        <v>44012</v>
      </c>
      <c r="AF584" s="144">
        <v>43056</v>
      </c>
      <c r="AG584" s="144">
        <v>68535</v>
      </c>
      <c r="AH584" s="144">
        <v>49395</v>
      </c>
      <c r="AI584" s="144">
        <v>51638</v>
      </c>
      <c r="AJ584" s="144">
        <v>53876</v>
      </c>
      <c r="AK584" s="144">
        <v>49347</v>
      </c>
      <c r="AL584" s="144">
        <v>51291</v>
      </c>
      <c r="AM584" s="144">
        <v>44810</v>
      </c>
      <c r="AN584" s="144">
        <v>48968</v>
      </c>
      <c r="AO584" s="144">
        <v>41293</v>
      </c>
      <c r="AP584" s="144">
        <v>36052</v>
      </c>
      <c r="AQ584" s="144">
        <v>24369</v>
      </c>
      <c r="AR584" s="144">
        <v>26109</v>
      </c>
      <c r="AS584" s="144"/>
      <c r="AT584" s="144"/>
      <c r="AU584" s="144"/>
      <c r="AV584" s="144"/>
      <c r="AW584" s="144"/>
      <c r="AX584" s="144"/>
      <c r="AY584" s="144"/>
      <c r="AZ584" s="144"/>
      <c r="BA584" s="144"/>
      <c r="BB584" s="144"/>
      <c r="BC584" s="144"/>
      <c r="BD584" s="144"/>
      <c r="BE584" s="144"/>
      <c r="BF584" s="144"/>
    </row>
    <row r="585" spans="1:58" hidden="1">
      <c r="A585" s="143" t="s">
        <v>919</v>
      </c>
      <c r="B585" s="143" t="s">
        <v>969</v>
      </c>
      <c r="C585" s="144">
        <v>727</v>
      </c>
      <c r="D585" s="144">
        <v>717</v>
      </c>
      <c r="E585" s="144">
        <v>743</v>
      </c>
      <c r="F585" s="144">
        <v>455</v>
      </c>
      <c r="G585" s="144">
        <v>747</v>
      </c>
      <c r="H585" s="144">
        <v>841</v>
      </c>
      <c r="I585" s="144">
        <v>778</v>
      </c>
      <c r="J585" s="144">
        <v>748</v>
      </c>
      <c r="K585" s="144">
        <v>690</v>
      </c>
      <c r="L585" s="144">
        <v>719</v>
      </c>
      <c r="M585" s="144">
        <v>797</v>
      </c>
      <c r="N585" s="144">
        <v>834</v>
      </c>
      <c r="O585" s="144">
        <v>580</v>
      </c>
      <c r="P585" s="144">
        <v>590</v>
      </c>
      <c r="Q585" s="145">
        <v>710.63</v>
      </c>
      <c r="R585" s="145">
        <v>794.83</v>
      </c>
      <c r="S585" s="145">
        <v>729.81</v>
      </c>
      <c r="T585" s="145">
        <v>637.4</v>
      </c>
      <c r="U585" s="145">
        <v>748</v>
      </c>
      <c r="V585" s="145">
        <v>710.26</v>
      </c>
      <c r="W585" s="145">
        <v>745.09</v>
      </c>
      <c r="X585" s="145">
        <v>726.82</v>
      </c>
      <c r="Y585" s="145">
        <v>670.51</v>
      </c>
      <c r="Z585" s="145">
        <v>662.21</v>
      </c>
      <c r="AA585" s="145">
        <v>435</v>
      </c>
      <c r="AB585" s="145">
        <v>340</v>
      </c>
      <c r="AC585" s="145">
        <v>696.5</v>
      </c>
      <c r="AD585" s="145">
        <v>637.39</v>
      </c>
      <c r="AE585" s="144">
        <v>516631</v>
      </c>
      <c r="AF585" s="144">
        <v>569890</v>
      </c>
      <c r="AG585" s="144">
        <v>542250</v>
      </c>
      <c r="AH585" s="144">
        <v>290016</v>
      </c>
      <c r="AI585" s="144">
        <v>558757</v>
      </c>
      <c r="AJ585" s="144">
        <v>597325</v>
      </c>
      <c r="AK585" s="144">
        <v>579678</v>
      </c>
      <c r="AL585" s="144">
        <v>543665</v>
      </c>
      <c r="AM585" s="144">
        <v>462655</v>
      </c>
      <c r="AN585" s="144">
        <v>476129</v>
      </c>
      <c r="AO585" s="144">
        <v>346695</v>
      </c>
      <c r="AP585" s="144">
        <v>283560</v>
      </c>
      <c r="AQ585" s="144">
        <v>403970</v>
      </c>
      <c r="AR585" s="144">
        <v>376061</v>
      </c>
      <c r="AS585" s="144"/>
      <c r="AT585" s="144"/>
      <c r="AU585" s="144"/>
      <c r="AV585" s="144"/>
      <c r="AW585" s="144"/>
      <c r="AX585" s="144"/>
      <c r="AY585" s="144"/>
      <c r="AZ585" s="144"/>
      <c r="BA585" s="144"/>
      <c r="BB585" s="144"/>
      <c r="BC585" s="144"/>
      <c r="BD585" s="144"/>
      <c r="BE585" s="144"/>
      <c r="BF585" s="144"/>
    </row>
    <row r="586" spans="1:58" hidden="1">
      <c r="A586" s="143" t="s">
        <v>919</v>
      </c>
      <c r="B586" s="143" t="s">
        <v>970</v>
      </c>
      <c r="C586" s="144">
        <v>211</v>
      </c>
      <c r="D586" s="144">
        <v>217</v>
      </c>
      <c r="E586" s="144">
        <v>220</v>
      </c>
      <c r="F586" s="144">
        <v>222</v>
      </c>
      <c r="G586" s="144">
        <v>206</v>
      </c>
      <c r="H586" s="144">
        <v>220</v>
      </c>
      <c r="I586" s="144">
        <v>234</v>
      </c>
      <c r="J586" s="144">
        <v>239</v>
      </c>
      <c r="K586" s="144">
        <v>250</v>
      </c>
      <c r="L586" s="144">
        <v>250</v>
      </c>
      <c r="M586" s="144">
        <v>254</v>
      </c>
      <c r="N586" s="144">
        <v>259</v>
      </c>
      <c r="O586" s="144">
        <v>259</v>
      </c>
      <c r="P586" s="144">
        <v>277</v>
      </c>
      <c r="Q586" s="145">
        <v>2174.44</v>
      </c>
      <c r="R586" s="145">
        <v>2445.71</v>
      </c>
      <c r="S586" s="145">
        <v>2364.29</v>
      </c>
      <c r="T586" s="145">
        <v>2569.38</v>
      </c>
      <c r="U586" s="145">
        <v>2745.91</v>
      </c>
      <c r="V586" s="145">
        <v>2789.37</v>
      </c>
      <c r="W586" s="145">
        <v>2953.46</v>
      </c>
      <c r="X586" s="145">
        <v>3214.31</v>
      </c>
      <c r="Y586" s="145">
        <v>2667.67</v>
      </c>
      <c r="Z586" s="145">
        <v>2792.92</v>
      </c>
      <c r="AA586" s="145">
        <v>2670.82</v>
      </c>
      <c r="AB586" s="145">
        <v>3233.91</v>
      </c>
      <c r="AC586" s="145">
        <v>3201.31</v>
      </c>
      <c r="AD586" s="145">
        <v>3191.11</v>
      </c>
      <c r="AE586" s="144">
        <v>458806</v>
      </c>
      <c r="AF586" s="144">
        <v>530720</v>
      </c>
      <c r="AG586" s="144">
        <v>520144</v>
      </c>
      <c r="AH586" s="144">
        <v>570403</v>
      </c>
      <c r="AI586" s="144">
        <v>565658</v>
      </c>
      <c r="AJ586" s="144">
        <v>613662</v>
      </c>
      <c r="AK586" s="144">
        <v>691109</v>
      </c>
      <c r="AL586" s="144">
        <v>768219</v>
      </c>
      <c r="AM586" s="144">
        <v>666917</v>
      </c>
      <c r="AN586" s="144">
        <v>698231</v>
      </c>
      <c r="AO586" s="144">
        <v>678388</v>
      </c>
      <c r="AP586" s="144">
        <v>837583</v>
      </c>
      <c r="AQ586" s="144">
        <v>829138</v>
      </c>
      <c r="AR586" s="144">
        <v>883937</v>
      </c>
      <c r="AS586" s="144"/>
      <c r="AT586" s="144"/>
      <c r="AU586" s="144"/>
      <c r="AV586" s="144"/>
      <c r="AW586" s="144"/>
      <c r="AX586" s="144"/>
      <c r="AY586" s="144"/>
      <c r="AZ586" s="144"/>
      <c r="BA586" s="144"/>
      <c r="BB586" s="144"/>
      <c r="BC586" s="144"/>
      <c r="BD586" s="144"/>
      <c r="BE586" s="144"/>
      <c r="BF586" s="144"/>
    </row>
    <row r="587" spans="1:58" hidden="1">
      <c r="A587" s="143" t="s">
        <v>919</v>
      </c>
      <c r="B587" s="143" t="s">
        <v>971</v>
      </c>
      <c r="C587" s="144">
        <v>1007</v>
      </c>
      <c r="D587" s="144">
        <v>1006</v>
      </c>
      <c r="E587" s="144">
        <v>1079</v>
      </c>
      <c r="F587" s="144">
        <v>776</v>
      </c>
      <c r="G587" s="144">
        <v>1054</v>
      </c>
      <c r="H587" s="144">
        <v>1167</v>
      </c>
      <c r="I587" s="144">
        <v>1105</v>
      </c>
      <c r="J587" s="144">
        <v>1084</v>
      </c>
      <c r="K587" s="144">
        <v>1030</v>
      </c>
      <c r="L587" s="144">
        <v>1068</v>
      </c>
      <c r="M587" s="144">
        <v>1170</v>
      </c>
      <c r="N587" s="144">
        <v>1200</v>
      </c>
      <c r="O587" s="144">
        <v>912</v>
      </c>
      <c r="P587" s="144">
        <v>940</v>
      </c>
      <c r="Q587" s="145">
        <v>1012.36</v>
      </c>
      <c r="R587" s="145">
        <v>1136.8399999999999</v>
      </c>
      <c r="S587" s="145">
        <v>1048.1300000000001</v>
      </c>
      <c r="T587" s="145">
        <v>1172.44</v>
      </c>
      <c r="U587" s="145">
        <v>1115.8</v>
      </c>
      <c r="V587" s="145">
        <v>1083.8599999999999</v>
      </c>
      <c r="W587" s="145">
        <v>1194.69</v>
      </c>
      <c r="X587" s="145">
        <v>1257.54</v>
      </c>
      <c r="Y587" s="145">
        <v>1140.18</v>
      </c>
      <c r="Z587" s="145">
        <v>1145.44</v>
      </c>
      <c r="AA587" s="145">
        <v>911.43</v>
      </c>
      <c r="AB587" s="145">
        <v>964.33</v>
      </c>
      <c r="AC587" s="145">
        <v>1378.81</v>
      </c>
      <c r="AD587" s="145">
        <v>1368.2</v>
      </c>
      <c r="AE587" s="144">
        <v>1019449</v>
      </c>
      <c r="AF587" s="144">
        <v>1143666</v>
      </c>
      <c r="AG587" s="144">
        <v>1130929</v>
      </c>
      <c r="AH587" s="144">
        <v>909814</v>
      </c>
      <c r="AI587" s="144">
        <v>1176053</v>
      </c>
      <c r="AJ587" s="144">
        <v>1264863</v>
      </c>
      <c r="AK587" s="144">
        <v>1320134</v>
      </c>
      <c r="AL587" s="144">
        <v>1363175</v>
      </c>
      <c r="AM587" s="144">
        <v>1174382</v>
      </c>
      <c r="AN587" s="144">
        <v>1223328</v>
      </c>
      <c r="AO587" s="144">
        <v>1066376</v>
      </c>
      <c r="AP587" s="144">
        <v>1157195</v>
      </c>
      <c r="AQ587" s="144">
        <v>1257477</v>
      </c>
      <c r="AR587" s="144">
        <v>1286107</v>
      </c>
      <c r="AS587" s="144"/>
      <c r="AT587" s="144"/>
      <c r="AU587" s="144"/>
      <c r="AV587" s="144"/>
      <c r="AW587" s="144"/>
      <c r="AX587" s="144"/>
      <c r="AY587" s="144"/>
      <c r="AZ587" s="144"/>
      <c r="BA587" s="144"/>
      <c r="BB587" s="144"/>
      <c r="BC587" s="144"/>
      <c r="BD587" s="144"/>
      <c r="BE587" s="144"/>
      <c r="BF587" s="144"/>
    </row>
    <row r="588" spans="1:58" hidden="1">
      <c r="A588" s="143" t="s">
        <v>919</v>
      </c>
      <c r="B588" s="143" t="s">
        <v>972</v>
      </c>
      <c r="C588" s="144">
        <v>136</v>
      </c>
      <c r="D588" s="144">
        <v>133</v>
      </c>
      <c r="E588" s="144">
        <v>162</v>
      </c>
      <c r="F588" s="144">
        <v>170</v>
      </c>
      <c r="G588" s="144">
        <v>149</v>
      </c>
      <c r="H588" s="144">
        <v>146</v>
      </c>
      <c r="I588" s="144">
        <v>141</v>
      </c>
      <c r="J588" s="144">
        <v>138</v>
      </c>
      <c r="K588" s="144">
        <v>135</v>
      </c>
      <c r="L588" s="144">
        <v>182</v>
      </c>
      <c r="M588" s="144">
        <v>175</v>
      </c>
      <c r="N588" s="144">
        <v>175</v>
      </c>
      <c r="O588" s="144">
        <v>185</v>
      </c>
      <c r="P588" s="144">
        <v>178</v>
      </c>
      <c r="Q588" s="145">
        <v>68.989999999999995</v>
      </c>
      <c r="R588" s="145">
        <v>68.95</v>
      </c>
      <c r="S588" s="145">
        <v>61.63</v>
      </c>
      <c r="T588" s="145">
        <v>67.150000000000006</v>
      </c>
      <c r="U588" s="145">
        <v>63.11</v>
      </c>
      <c r="V588" s="145">
        <v>61.86</v>
      </c>
      <c r="W588" s="145">
        <v>72.069999999999993</v>
      </c>
      <c r="X588" s="145">
        <v>72.489999999999995</v>
      </c>
      <c r="Y588" s="145">
        <v>69.2</v>
      </c>
      <c r="Z588" s="145">
        <v>74.28</v>
      </c>
      <c r="AA588" s="145">
        <v>76.739999999999995</v>
      </c>
      <c r="AB588" s="145">
        <v>73.62</v>
      </c>
      <c r="AC588" s="145">
        <v>48.56</v>
      </c>
      <c r="AD588" s="145">
        <v>74.22</v>
      </c>
      <c r="AE588" s="144">
        <v>9383</v>
      </c>
      <c r="AF588" s="144">
        <v>9170</v>
      </c>
      <c r="AG588" s="144">
        <v>9984</v>
      </c>
      <c r="AH588" s="144">
        <v>11416</v>
      </c>
      <c r="AI588" s="144">
        <v>9403</v>
      </c>
      <c r="AJ588" s="144">
        <v>9031</v>
      </c>
      <c r="AK588" s="144">
        <v>10162</v>
      </c>
      <c r="AL588" s="144">
        <v>10003</v>
      </c>
      <c r="AM588" s="144">
        <v>9342</v>
      </c>
      <c r="AN588" s="144">
        <v>13519</v>
      </c>
      <c r="AO588" s="144">
        <v>13430</v>
      </c>
      <c r="AP588" s="144">
        <v>12883</v>
      </c>
      <c r="AQ588" s="144">
        <v>8983</v>
      </c>
      <c r="AR588" s="144">
        <v>13212</v>
      </c>
      <c r="AS588" s="144"/>
      <c r="AT588" s="144"/>
      <c r="AU588" s="144"/>
      <c r="AV588" s="144"/>
      <c r="AW588" s="144"/>
      <c r="AX588" s="144"/>
      <c r="AY588" s="144"/>
      <c r="AZ588" s="144"/>
      <c r="BA588" s="144"/>
      <c r="BB588" s="144"/>
      <c r="BC588" s="144"/>
      <c r="BD588" s="144"/>
      <c r="BE588" s="144"/>
      <c r="BF588" s="144"/>
    </row>
    <row r="589" spans="1:58" hidden="1">
      <c r="A589" s="143" t="s">
        <v>919</v>
      </c>
      <c r="B589" s="143" t="s">
        <v>973</v>
      </c>
      <c r="C589" s="144">
        <v>183</v>
      </c>
      <c r="D589" s="144">
        <v>208</v>
      </c>
      <c r="E589" s="144">
        <v>226</v>
      </c>
      <c r="F589" s="144">
        <v>266</v>
      </c>
      <c r="G589" s="144">
        <v>287</v>
      </c>
      <c r="H589" s="144">
        <v>309</v>
      </c>
      <c r="I589" s="144">
        <v>326</v>
      </c>
      <c r="J589" s="144">
        <v>353</v>
      </c>
      <c r="K589" s="144">
        <v>377</v>
      </c>
      <c r="L589" s="144">
        <v>395</v>
      </c>
      <c r="M589" s="144">
        <v>412</v>
      </c>
      <c r="N589" s="144">
        <v>412</v>
      </c>
      <c r="O589" s="144">
        <v>360</v>
      </c>
      <c r="P589" s="144">
        <v>246</v>
      </c>
      <c r="Q589" s="145">
        <v>311.67</v>
      </c>
      <c r="R589" s="145">
        <v>305.41000000000003</v>
      </c>
      <c r="S589" s="145">
        <v>305.88</v>
      </c>
      <c r="T589" s="145">
        <v>334.11</v>
      </c>
      <c r="U589" s="145">
        <v>337.7</v>
      </c>
      <c r="V589" s="145">
        <v>339.42</v>
      </c>
      <c r="W589" s="145">
        <v>333.86</v>
      </c>
      <c r="X589" s="145">
        <v>337.74</v>
      </c>
      <c r="Y589" s="145">
        <v>359.56</v>
      </c>
      <c r="Z589" s="145">
        <v>387.48</v>
      </c>
      <c r="AA589" s="145">
        <v>355.19</v>
      </c>
      <c r="AB589" s="145">
        <v>360.95</v>
      </c>
      <c r="AC589" s="145">
        <v>303.68</v>
      </c>
      <c r="AD589" s="145">
        <v>291.57</v>
      </c>
      <c r="AE589" s="144">
        <v>57035</v>
      </c>
      <c r="AF589" s="144">
        <v>63526</v>
      </c>
      <c r="AG589" s="144">
        <v>69128</v>
      </c>
      <c r="AH589" s="144">
        <v>88874</v>
      </c>
      <c r="AI589" s="144">
        <v>96920</v>
      </c>
      <c r="AJ589" s="144">
        <v>104882</v>
      </c>
      <c r="AK589" s="144">
        <v>108837</v>
      </c>
      <c r="AL589" s="144">
        <v>119222</v>
      </c>
      <c r="AM589" s="144">
        <v>135554</v>
      </c>
      <c r="AN589" s="144">
        <v>153053</v>
      </c>
      <c r="AO589" s="144">
        <v>146338</v>
      </c>
      <c r="AP589" s="144">
        <v>148711</v>
      </c>
      <c r="AQ589" s="144">
        <v>109325</v>
      </c>
      <c r="AR589" s="144">
        <v>71725</v>
      </c>
      <c r="AS589" s="144"/>
      <c r="AT589" s="144"/>
      <c r="AU589" s="144"/>
      <c r="AV589" s="144"/>
      <c r="AW589" s="144"/>
      <c r="AX589" s="144"/>
      <c r="AY589" s="144"/>
      <c r="AZ589" s="144"/>
      <c r="BA589" s="144"/>
      <c r="BB589" s="144"/>
      <c r="BC589" s="144"/>
      <c r="BD589" s="144"/>
      <c r="BE589" s="144"/>
      <c r="BF589" s="144"/>
    </row>
    <row r="590" spans="1:58" hidden="1">
      <c r="A590" s="143" t="s">
        <v>919</v>
      </c>
      <c r="B590" s="143" t="s">
        <v>974</v>
      </c>
      <c r="C590" s="144">
        <v>0</v>
      </c>
      <c r="D590" s="144">
        <v>0</v>
      </c>
      <c r="E590" s="144">
        <v>0</v>
      </c>
      <c r="F590" s="144">
        <v>0</v>
      </c>
      <c r="G590" s="144">
        <v>0</v>
      </c>
      <c r="H590" s="144">
        <v>0</v>
      </c>
      <c r="I590" s="144">
        <v>0</v>
      </c>
      <c r="J590" s="144">
        <v>4234</v>
      </c>
      <c r="K590" s="144">
        <v>4389</v>
      </c>
      <c r="L590" s="144">
        <v>4843</v>
      </c>
      <c r="M590" s="144">
        <v>5072</v>
      </c>
      <c r="N590" s="144">
        <v>5174</v>
      </c>
      <c r="O590" s="144">
        <v>4442</v>
      </c>
      <c r="P590" s="144">
        <v>4495</v>
      </c>
      <c r="Q590" s="145"/>
      <c r="R590" s="145"/>
      <c r="S590" s="145"/>
      <c r="T590" s="145"/>
      <c r="U590" s="145"/>
      <c r="V590" s="145"/>
      <c r="W590" s="145"/>
      <c r="X590" s="145">
        <v>359.24</v>
      </c>
      <c r="Y590" s="145">
        <v>349.67</v>
      </c>
      <c r="Z590" s="145">
        <v>388.05</v>
      </c>
      <c r="AA590" s="145">
        <v>349.74</v>
      </c>
      <c r="AB590" s="145">
        <v>378.79</v>
      </c>
      <c r="AC590" s="145">
        <v>411.31</v>
      </c>
      <c r="AD590" s="145">
        <v>403.57</v>
      </c>
      <c r="AE590" s="144">
        <v>0</v>
      </c>
      <c r="AF590" s="144">
        <v>0</v>
      </c>
      <c r="AG590" s="144">
        <v>0</v>
      </c>
      <c r="AH590" s="144">
        <v>0</v>
      </c>
      <c r="AI590" s="144">
        <v>0</v>
      </c>
      <c r="AJ590" s="144">
        <v>0</v>
      </c>
      <c r="AK590" s="144">
        <v>0</v>
      </c>
      <c r="AL590" s="144">
        <v>1521031</v>
      </c>
      <c r="AM590" s="144">
        <v>1534717</v>
      </c>
      <c r="AN590" s="144">
        <v>1879318</v>
      </c>
      <c r="AO590" s="144">
        <v>1773878</v>
      </c>
      <c r="AP590" s="144">
        <v>1959875</v>
      </c>
      <c r="AQ590" s="144">
        <v>1827017</v>
      </c>
      <c r="AR590" s="144">
        <v>1814034</v>
      </c>
      <c r="AS590" s="144"/>
      <c r="AT590" s="144"/>
      <c r="AU590" s="144"/>
      <c r="AV590" s="144"/>
      <c r="AW590" s="144"/>
      <c r="AX590" s="144"/>
      <c r="AY590" s="144"/>
      <c r="AZ590" s="144"/>
      <c r="BA590" s="144"/>
      <c r="BB590" s="144"/>
      <c r="BC590" s="144"/>
      <c r="BD590" s="144"/>
      <c r="BE590" s="144"/>
      <c r="BF590" s="144"/>
    </row>
    <row r="591" spans="1:58" hidden="1">
      <c r="A591" s="143" t="s">
        <v>919</v>
      </c>
      <c r="B591" s="143" t="s">
        <v>975</v>
      </c>
      <c r="C591" s="144">
        <v>0</v>
      </c>
      <c r="D591" s="144">
        <v>0</v>
      </c>
      <c r="E591" s="144">
        <v>0</v>
      </c>
      <c r="F591" s="144">
        <v>0</v>
      </c>
      <c r="G591" s="144">
        <v>0</v>
      </c>
      <c r="H591" s="144">
        <v>0</v>
      </c>
      <c r="I591" s="144">
        <v>0</v>
      </c>
      <c r="J591" s="144">
        <v>0</v>
      </c>
      <c r="K591" s="144">
        <v>0</v>
      </c>
      <c r="L591" s="144">
        <v>0</v>
      </c>
      <c r="M591" s="144">
        <v>411</v>
      </c>
      <c r="N591" s="144">
        <v>411</v>
      </c>
      <c r="O591" s="144">
        <v>411</v>
      </c>
      <c r="P591" s="144">
        <v>411</v>
      </c>
      <c r="Q591" s="145"/>
      <c r="R591" s="145"/>
      <c r="S591" s="145"/>
      <c r="T591" s="145"/>
      <c r="U591" s="145"/>
      <c r="V591" s="145"/>
      <c r="W591" s="145"/>
      <c r="X591" s="145"/>
      <c r="Y591" s="145"/>
      <c r="Z591" s="145"/>
      <c r="AA591" s="145">
        <v>350</v>
      </c>
      <c r="AB591" s="145">
        <v>345</v>
      </c>
      <c r="AC591" s="145">
        <v>300</v>
      </c>
      <c r="AD591" s="145">
        <v>330</v>
      </c>
      <c r="AE591" s="144">
        <v>0</v>
      </c>
      <c r="AF591" s="144">
        <v>0</v>
      </c>
      <c r="AG591" s="144">
        <v>0</v>
      </c>
      <c r="AH591" s="144">
        <v>0</v>
      </c>
      <c r="AI591" s="144">
        <v>0</v>
      </c>
      <c r="AJ591" s="144">
        <v>0</v>
      </c>
      <c r="AK591" s="144">
        <v>0</v>
      </c>
      <c r="AL591" s="144">
        <v>0</v>
      </c>
      <c r="AM591" s="144">
        <v>0</v>
      </c>
      <c r="AN591" s="144">
        <v>0</v>
      </c>
      <c r="AO591" s="144">
        <v>143850</v>
      </c>
      <c r="AP591" s="144">
        <v>141795</v>
      </c>
      <c r="AQ591" s="144">
        <v>123300</v>
      </c>
      <c r="AR591" s="144">
        <v>135630</v>
      </c>
      <c r="AS591" s="144"/>
      <c r="AT591" s="144"/>
      <c r="AU591" s="144"/>
      <c r="AV591" s="144"/>
      <c r="AW591" s="144"/>
      <c r="AX591" s="144"/>
      <c r="AY591" s="144"/>
      <c r="AZ591" s="144"/>
      <c r="BA591" s="144"/>
      <c r="BB591" s="144"/>
      <c r="BC591" s="144"/>
      <c r="BD591" s="144"/>
      <c r="BE591" s="144"/>
      <c r="BF591" s="144"/>
    </row>
    <row r="592" spans="1:58" hidden="1">
      <c r="A592" s="143" t="s">
        <v>919</v>
      </c>
      <c r="B592" s="143" t="s">
        <v>976</v>
      </c>
      <c r="C592" s="144">
        <v>6033</v>
      </c>
      <c r="D592" s="144">
        <v>5536</v>
      </c>
      <c r="E592" s="144">
        <v>4346</v>
      </c>
      <c r="F592" s="144">
        <v>4472</v>
      </c>
      <c r="G592" s="144">
        <v>4292</v>
      </c>
      <c r="H592" s="144">
        <v>4306</v>
      </c>
      <c r="I592" s="144">
        <v>4428</v>
      </c>
      <c r="J592" s="144">
        <v>4234</v>
      </c>
      <c r="K592" s="144">
        <v>4389</v>
      </c>
      <c r="L592" s="144">
        <v>4843</v>
      </c>
      <c r="M592" s="144">
        <v>5483</v>
      </c>
      <c r="N592" s="144">
        <v>5585</v>
      </c>
      <c r="O592" s="144">
        <v>4853</v>
      </c>
      <c r="P592" s="144">
        <v>4906</v>
      </c>
      <c r="Q592" s="145">
        <v>388.78</v>
      </c>
      <c r="R592" s="145">
        <v>417.38</v>
      </c>
      <c r="S592" s="145">
        <v>387.36</v>
      </c>
      <c r="T592" s="145">
        <v>396.68</v>
      </c>
      <c r="U592" s="145">
        <v>384.45</v>
      </c>
      <c r="V592" s="145">
        <v>413.26</v>
      </c>
      <c r="W592" s="145">
        <v>367.8</v>
      </c>
      <c r="X592" s="145">
        <v>359.24</v>
      </c>
      <c r="Y592" s="145">
        <v>349.67</v>
      </c>
      <c r="Z592" s="145">
        <v>388.05</v>
      </c>
      <c r="AA592" s="145">
        <v>349.76</v>
      </c>
      <c r="AB592" s="145">
        <v>376.31</v>
      </c>
      <c r="AC592" s="145">
        <v>401.88</v>
      </c>
      <c r="AD592" s="145">
        <v>397.4</v>
      </c>
      <c r="AE592" s="144">
        <v>2345497</v>
      </c>
      <c r="AF592" s="144">
        <v>2310619</v>
      </c>
      <c r="AG592" s="144">
        <v>1683471</v>
      </c>
      <c r="AH592" s="144">
        <v>1773968</v>
      </c>
      <c r="AI592" s="144">
        <v>1650070</v>
      </c>
      <c r="AJ592" s="144">
        <v>1779481</v>
      </c>
      <c r="AK592" s="144">
        <v>1628616</v>
      </c>
      <c r="AL592" s="144">
        <v>1521031</v>
      </c>
      <c r="AM592" s="144">
        <v>1534717</v>
      </c>
      <c r="AN592" s="144">
        <v>1879318</v>
      </c>
      <c r="AO592" s="144">
        <v>1917728</v>
      </c>
      <c r="AP592" s="144">
        <v>2101670</v>
      </c>
      <c r="AQ592" s="144">
        <v>1950317</v>
      </c>
      <c r="AR592" s="144">
        <v>1949664</v>
      </c>
      <c r="AS592" s="144"/>
      <c r="AT592" s="144"/>
      <c r="AU592" s="144"/>
      <c r="AV592" s="144"/>
      <c r="AW592" s="144"/>
      <c r="AX592" s="144"/>
      <c r="AY592" s="144"/>
      <c r="AZ592" s="144"/>
      <c r="BA592" s="144"/>
      <c r="BB592" s="144"/>
      <c r="BC592" s="144"/>
      <c r="BD592" s="144"/>
      <c r="BE592" s="144"/>
      <c r="BF592" s="144"/>
    </row>
    <row r="593" spans="1:58" hidden="1">
      <c r="A593" s="143" t="s">
        <v>919</v>
      </c>
      <c r="B593" s="143" t="s">
        <v>977</v>
      </c>
      <c r="C593" s="144">
        <v>108</v>
      </c>
      <c r="D593" s="144">
        <v>122</v>
      </c>
      <c r="E593" s="144">
        <v>123</v>
      </c>
      <c r="F593" s="144">
        <v>116</v>
      </c>
      <c r="G593" s="144">
        <v>125</v>
      </c>
      <c r="H593" s="144">
        <v>132</v>
      </c>
      <c r="I593" s="144">
        <v>122</v>
      </c>
      <c r="J593" s="144">
        <v>127</v>
      </c>
      <c r="K593" s="144">
        <v>125</v>
      </c>
      <c r="L593" s="144">
        <v>120</v>
      </c>
      <c r="M593" s="144">
        <v>129</v>
      </c>
      <c r="N593" s="144">
        <v>129</v>
      </c>
      <c r="O593" s="144">
        <v>129</v>
      </c>
      <c r="P593" s="144">
        <v>129</v>
      </c>
      <c r="Q593" s="145">
        <v>345.92</v>
      </c>
      <c r="R593" s="145">
        <v>346.79</v>
      </c>
      <c r="S593" s="145">
        <v>343.96</v>
      </c>
      <c r="T593" s="145">
        <v>346.63</v>
      </c>
      <c r="U593" s="145">
        <v>356.07</v>
      </c>
      <c r="V593" s="145">
        <v>360.81</v>
      </c>
      <c r="W593" s="145">
        <v>349.78</v>
      </c>
      <c r="X593" s="145">
        <v>398.43</v>
      </c>
      <c r="Y593" s="145">
        <v>384.36</v>
      </c>
      <c r="Z593" s="145">
        <v>372.96</v>
      </c>
      <c r="AA593" s="145">
        <v>281.08</v>
      </c>
      <c r="AB593" s="145">
        <v>268.39</v>
      </c>
      <c r="AC593" s="145">
        <v>284.67</v>
      </c>
      <c r="AD593" s="145">
        <v>275.12</v>
      </c>
      <c r="AE593" s="144">
        <v>37359</v>
      </c>
      <c r="AF593" s="144">
        <v>42308</v>
      </c>
      <c r="AG593" s="144">
        <v>42307</v>
      </c>
      <c r="AH593" s="144">
        <v>40209</v>
      </c>
      <c r="AI593" s="144">
        <v>44509</v>
      </c>
      <c r="AJ593" s="144">
        <v>47627</v>
      </c>
      <c r="AK593" s="144">
        <v>42673</v>
      </c>
      <c r="AL593" s="144">
        <v>50601</v>
      </c>
      <c r="AM593" s="144">
        <v>48045</v>
      </c>
      <c r="AN593" s="144">
        <v>44755</v>
      </c>
      <c r="AO593" s="144">
        <v>36259</v>
      </c>
      <c r="AP593" s="144">
        <v>34622</v>
      </c>
      <c r="AQ593" s="144">
        <v>36722</v>
      </c>
      <c r="AR593" s="144">
        <v>35490</v>
      </c>
      <c r="AS593" s="144"/>
      <c r="AT593" s="144"/>
      <c r="AU593" s="144"/>
      <c r="AV593" s="144"/>
      <c r="AW593" s="144"/>
      <c r="AX593" s="144"/>
      <c r="AY593" s="144"/>
      <c r="AZ593" s="144"/>
      <c r="BA593" s="144"/>
      <c r="BB593" s="144"/>
      <c r="BC593" s="144"/>
      <c r="BD593" s="144"/>
      <c r="BE593" s="144"/>
      <c r="BF593" s="144"/>
    </row>
    <row r="594" spans="1:58" hidden="1">
      <c r="A594" s="143" t="s">
        <v>919</v>
      </c>
      <c r="B594" s="143" t="s">
        <v>978</v>
      </c>
      <c r="C594" s="144">
        <v>132</v>
      </c>
      <c r="D594" s="144">
        <v>135</v>
      </c>
      <c r="E594" s="144">
        <v>132</v>
      </c>
      <c r="F594" s="144">
        <v>142</v>
      </c>
      <c r="G594" s="144">
        <v>140</v>
      </c>
      <c r="H594" s="144">
        <v>141</v>
      </c>
      <c r="I594" s="144">
        <v>149</v>
      </c>
      <c r="J594" s="144">
        <v>150</v>
      </c>
      <c r="K594" s="144">
        <v>150</v>
      </c>
      <c r="L594" s="144">
        <v>160</v>
      </c>
      <c r="M594" s="144">
        <v>163</v>
      </c>
      <c r="N594" s="144">
        <v>173</v>
      </c>
      <c r="O594" s="144">
        <v>180</v>
      </c>
      <c r="P594" s="144">
        <v>180</v>
      </c>
      <c r="Q594" s="145">
        <v>221.04</v>
      </c>
      <c r="R594" s="145">
        <v>220.38</v>
      </c>
      <c r="S594" s="145">
        <v>212.46</v>
      </c>
      <c r="T594" s="145">
        <v>209.08</v>
      </c>
      <c r="U594" s="145">
        <v>203.71</v>
      </c>
      <c r="V594" s="145">
        <v>211.62</v>
      </c>
      <c r="W594" s="145">
        <v>207.79</v>
      </c>
      <c r="X594" s="145">
        <v>206.67</v>
      </c>
      <c r="Y594" s="145">
        <v>190.31</v>
      </c>
      <c r="Z594" s="145">
        <v>206.65</v>
      </c>
      <c r="AA594" s="145">
        <v>163.15</v>
      </c>
      <c r="AB594" s="145">
        <v>176.54</v>
      </c>
      <c r="AC594" s="145">
        <v>127.05</v>
      </c>
      <c r="AD594" s="145">
        <v>120.5</v>
      </c>
      <c r="AE594" s="144">
        <v>29177</v>
      </c>
      <c r="AF594" s="144">
        <v>29751</v>
      </c>
      <c r="AG594" s="144">
        <v>28045</v>
      </c>
      <c r="AH594" s="144">
        <v>29689</v>
      </c>
      <c r="AI594" s="144">
        <v>28519</v>
      </c>
      <c r="AJ594" s="144">
        <v>29838</v>
      </c>
      <c r="AK594" s="144">
        <v>30961</v>
      </c>
      <c r="AL594" s="144">
        <v>31000</v>
      </c>
      <c r="AM594" s="144">
        <v>28547</v>
      </c>
      <c r="AN594" s="144">
        <v>33064</v>
      </c>
      <c r="AO594" s="144">
        <v>26593</v>
      </c>
      <c r="AP594" s="144">
        <v>30542</v>
      </c>
      <c r="AQ594" s="144">
        <v>22869</v>
      </c>
      <c r="AR594" s="144">
        <v>21690</v>
      </c>
      <c r="AS594" s="144"/>
      <c r="AT594" s="144"/>
      <c r="AU594" s="144"/>
      <c r="AV594" s="144"/>
      <c r="AW594" s="144"/>
      <c r="AX594" s="144"/>
      <c r="AY594" s="144"/>
      <c r="AZ594" s="144"/>
      <c r="BA594" s="144"/>
      <c r="BB594" s="144"/>
      <c r="BC594" s="144"/>
      <c r="BD594" s="144"/>
      <c r="BE594" s="144"/>
      <c r="BF594" s="144"/>
    </row>
    <row r="595" spans="1:58" hidden="1">
      <c r="A595" s="143" t="s">
        <v>919</v>
      </c>
      <c r="B595" s="143" t="s">
        <v>979</v>
      </c>
      <c r="C595" s="144">
        <v>184</v>
      </c>
      <c r="D595" s="144">
        <v>175</v>
      </c>
      <c r="E595" s="144">
        <v>171</v>
      </c>
      <c r="F595" s="144">
        <v>163</v>
      </c>
      <c r="G595" s="144">
        <v>156</v>
      </c>
      <c r="H595" s="144">
        <v>147</v>
      </c>
      <c r="I595" s="144">
        <v>140</v>
      </c>
      <c r="J595" s="144">
        <v>132</v>
      </c>
      <c r="K595" s="144">
        <v>125</v>
      </c>
      <c r="L595" s="144">
        <v>117</v>
      </c>
      <c r="M595" s="144">
        <v>103</v>
      </c>
      <c r="N595" s="144">
        <v>103</v>
      </c>
      <c r="O595" s="144">
        <v>103</v>
      </c>
      <c r="P595" s="144">
        <v>97</v>
      </c>
      <c r="Q595" s="145">
        <v>255.84</v>
      </c>
      <c r="R595" s="145">
        <v>238.83</v>
      </c>
      <c r="S595" s="145">
        <v>238.23</v>
      </c>
      <c r="T595" s="145">
        <v>236</v>
      </c>
      <c r="U595" s="145">
        <v>241.62</v>
      </c>
      <c r="V595" s="145">
        <v>238.73</v>
      </c>
      <c r="W595" s="145">
        <v>247.14</v>
      </c>
      <c r="X595" s="145">
        <v>225.81</v>
      </c>
      <c r="Y595" s="145">
        <v>215.95</v>
      </c>
      <c r="Z595" s="145">
        <v>217.44</v>
      </c>
      <c r="AA595" s="145">
        <v>226.95</v>
      </c>
      <c r="AB595" s="145">
        <v>233.08</v>
      </c>
      <c r="AC595" s="145">
        <v>212.72</v>
      </c>
      <c r="AD595" s="145">
        <v>210.46</v>
      </c>
      <c r="AE595" s="144">
        <v>47074</v>
      </c>
      <c r="AF595" s="144">
        <v>41796</v>
      </c>
      <c r="AG595" s="144">
        <v>40737</v>
      </c>
      <c r="AH595" s="144">
        <v>38468</v>
      </c>
      <c r="AI595" s="144">
        <v>37693</v>
      </c>
      <c r="AJ595" s="144">
        <v>35094</v>
      </c>
      <c r="AK595" s="144">
        <v>34599</v>
      </c>
      <c r="AL595" s="144">
        <v>29807</v>
      </c>
      <c r="AM595" s="144">
        <v>26994</v>
      </c>
      <c r="AN595" s="144">
        <v>25441</v>
      </c>
      <c r="AO595" s="144">
        <v>23376</v>
      </c>
      <c r="AP595" s="144">
        <v>24007</v>
      </c>
      <c r="AQ595" s="144">
        <v>21910</v>
      </c>
      <c r="AR595" s="144">
        <v>20415</v>
      </c>
      <c r="AS595" s="144"/>
      <c r="AT595" s="144"/>
      <c r="AU595" s="144"/>
      <c r="AV595" s="144"/>
      <c r="AW595" s="144"/>
      <c r="AX595" s="144"/>
      <c r="AY595" s="144"/>
      <c r="AZ595" s="144"/>
      <c r="BA595" s="144"/>
      <c r="BB595" s="144"/>
      <c r="BC595" s="144"/>
      <c r="BD595" s="144"/>
      <c r="BE595" s="144"/>
      <c r="BF595" s="144"/>
    </row>
    <row r="596" spans="1:58" hidden="1">
      <c r="A596" s="143" t="s">
        <v>919</v>
      </c>
      <c r="B596" s="143" t="s">
        <v>980</v>
      </c>
      <c r="C596" s="144">
        <v>114</v>
      </c>
      <c r="D596" s="144">
        <v>110</v>
      </c>
      <c r="E596" s="144">
        <v>164</v>
      </c>
      <c r="F596" s="144">
        <v>95</v>
      </c>
      <c r="G596" s="144">
        <v>136</v>
      </c>
      <c r="H596" s="144">
        <v>126</v>
      </c>
      <c r="I596" s="144">
        <v>119</v>
      </c>
      <c r="J596" s="144">
        <v>117</v>
      </c>
      <c r="K596" s="144">
        <v>111</v>
      </c>
      <c r="L596" s="144">
        <v>108</v>
      </c>
      <c r="M596" s="144">
        <v>95</v>
      </c>
      <c r="N596" s="144">
        <v>99</v>
      </c>
      <c r="O596" s="144">
        <v>85</v>
      </c>
      <c r="P596" s="144">
        <v>90</v>
      </c>
      <c r="Q596" s="145">
        <v>251.2</v>
      </c>
      <c r="R596" s="145">
        <v>239.96</v>
      </c>
      <c r="S596" s="145">
        <v>227.98</v>
      </c>
      <c r="T596" s="145">
        <v>270.83999999999997</v>
      </c>
      <c r="U596" s="145">
        <v>232.12</v>
      </c>
      <c r="V596" s="145">
        <v>233.79</v>
      </c>
      <c r="W596" s="145">
        <v>236.46</v>
      </c>
      <c r="X596" s="145">
        <v>190.61</v>
      </c>
      <c r="Y596" s="145">
        <v>185.52</v>
      </c>
      <c r="Z596" s="145">
        <v>187.51</v>
      </c>
      <c r="AA596" s="145">
        <v>196.89</v>
      </c>
      <c r="AB596" s="145">
        <v>226.4</v>
      </c>
      <c r="AC596" s="145">
        <v>200.62</v>
      </c>
      <c r="AD596" s="145">
        <v>164.09</v>
      </c>
      <c r="AE596" s="144">
        <v>28637</v>
      </c>
      <c r="AF596" s="144">
        <v>26396</v>
      </c>
      <c r="AG596" s="144">
        <v>37388</v>
      </c>
      <c r="AH596" s="144">
        <v>25730</v>
      </c>
      <c r="AI596" s="144">
        <v>31569</v>
      </c>
      <c r="AJ596" s="144">
        <v>29458</v>
      </c>
      <c r="AK596" s="144">
        <v>28139</v>
      </c>
      <c r="AL596" s="144">
        <v>22301</v>
      </c>
      <c r="AM596" s="144">
        <v>20593</v>
      </c>
      <c r="AN596" s="144">
        <v>20251</v>
      </c>
      <c r="AO596" s="144">
        <v>18705</v>
      </c>
      <c r="AP596" s="144">
        <v>22414</v>
      </c>
      <c r="AQ596" s="144">
        <v>17053</v>
      </c>
      <c r="AR596" s="144">
        <v>14768</v>
      </c>
      <c r="AS596" s="144"/>
      <c r="AT596" s="144"/>
      <c r="AU596" s="144"/>
      <c r="AV596" s="144"/>
      <c r="AW596" s="144"/>
      <c r="AX596" s="144"/>
      <c r="AY596" s="144"/>
      <c r="AZ596" s="144"/>
      <c r="BA596" s="144"/>
      <c r="BB596" s="144"/>
      <c r="BC596" s="144"/>
      <c r="BD596" s="144"/>
      <c r="BE596" s="144"/>
      <c r="BF596" s="144"/>
    </row>
    <row r="597" spans="1:58" hidden="1">
      <c r="A597" s="143" t="s">
        <v>919</v>
      </c>
      <c r="B597" s="143" t="s">
        <v>981</v>
      </c>
      <c r="C597" s="144">
        <v>109</v>
      </c>
      <c r="D597" s="144">
        <v>115</v>
      </c>
      <c r="E597" s="144">
        <v>122</v>
      </c>
      <c r="F597" s="144">
        <v>131</v>
      </c>
      <c r="G597" s="144">
        <v>285</v>
      </c>
      <c r="H597" s="144">
        <v>292</v>
      </c>
      <c r="I597" s="144">
        <v>299</v>
      </c>
      <c r="J597" s="144">
        <v>298</v>
      </c>
      <c r="K597" s="144">
        <v>304</v>
      </c>
      <c r="L597" s="144">
        <v>316</v>
      </c>
      <c r="M597" s="144">
        <v>334</v>
      </c>
      <c r="N597" s="144">
        <v>368</v>
      </c>
      <c r="O597" s="144">
        <v>343</v>
      </c>
      <c r="P597" s="144">
        <v>344</v>
      </c>
      <c r="Q597" s="145">
        <v>275.74</v>
      </c>
      <c r="R597" s="145">
        <v>310.23</v>
      </c>
      <c r="S597" s="145">
        <v>293.81</v>
      </c>
      <c r="T597" s="145">
        <v>293.22000000000003</v>
      </c>
      <c r="U597" s="145">
        <v>285.39999999999998</v>
      </c>
      <c r="V597" s="145">
        <v>297.77999999999997</v>
      </c>
      <c r="W597" s="145">
        <v>303.83999999999997</v>
      </c>
      <c r="X597" s="145">
        <v>294.51</v>
      </c>
      <c r="Y597" s="145">
        <v>301.95999999999998</v>
      </c>
      <c r="Z597" s="145">
        <v>340.97</v>
      </c>
      <c r="AA597" s="145">
        <v>336.27</v>
      </c>
      <c r="AB597" s="145">
        <v>337.51</v>
      </c>
      <c r="AC597" s="145">
        <v>334.6</v>
      </c>
      <c r="AD597" s="145">
        <v>340.36</v>
      </c>
      <c r="AE597" s="144">
        <v>30056</v>
      </c>
      <c r="AF597" s="144">
        <v>35676</v>
      </c>
      <c r="AG597" s="144">
        <v>35845</v>
      </c>
      <c r="AH597" s="144">
        <v>38412</v>
      </c>
      <c r="AI597" s="144">
        <v>81338</v>
      </c>
      <c r="AJ597" s="144">
        <v>86952</v>
      </c>
      <c r="AK597" s="144">
        <v>90848</v>
      </c>
      <c r="AL597" s="144">
        <v>87763</v>
      </c>
      <c r="AM597" s="144">
        <v>91797</v>
      </c>
      <c r="AN597" s="144">
        <v>107748</v>
      </c>
      <c r="AO597" s="144">
        <v>112315</v>
      </c>
      <c r="AP597" s="144">
        <v>124203</v>
      </c>
      <c r="AQ597" s="144">
        <v>114768</v>
      </c>
      <c r="AR597" s="144">
        <v>117083</v>
      </c>
      <c r="AS597" s="144"/>
      <c r="AT597" s="144"/>
      <c r="AU597" s="144"/>
      <c r="AV597" s="144"/>
      <c r="AW597" s="144"/>
      <c r="AX597" s="144"/>
      <c r="AY597" s="144"/>
      <c r="AZ597" s="144"/>
      <c r="BA597" s="144"/>
      <c r="BB597" s="144"/>
      <c r="BC597" s="144"/>
      <c r="BD597" s="144"/>
      <c r="BE597" s="144"/>
      <c r="BF597" s="144"/>
    </row>
    <row r="598" spans="1:58" hidden="1">
      <c r="A598" s="143" t="s">
        <v>919</v>
      </c>
      <c r="B598" s="143" t="s">
        <v>982</v>
      </c>
      <c r="C598" s="144">
        <v>186</v>
      </c>
      <c r="D598" s="144">
        <v>188</v>
      </c>
      <c r="E598" s="144">
        <v>189</v>
      </c>
      <c r="F598" s="144">
        <v>192</v>
      </c>
      <c r="G598" s="144">
        <v>197</v>
      </c>
      <c r="H598" s="144">
        <v>197</v>
      </c>
      <c r="I598" s="144">
        <v>205</v>
      </c>
      <c r="J598" s="144">
        <v>207</v>
      </c>
      <c r="K598" s="144">
        <v>178</v>
      </c>
      <c r="L598" s="144">
        <v>174</v>
      </c>
      <c r="M598" s="144">
        <v>192</v>
      </c>
      <c r="N598" s="144">
        <v>172</v>
      </c>
      <c r="O598" s="144">
        <v>160</v>
      </c>
      <c r="P598" s="144">
        <v>160</v>
      </c>
      <c r="Q598" s="145">
        <v>145.82</v>
      </c>
      <c r="R598" s="145">
        <v>144.63</v>
      </c>
      <c r="S598" s="145">
        <v>146.56</v>
      </c>
      <c r="T598" s="145">
        <v>150.11000000000001</v>
      </c>
      <c r="U598" s="145">
        <v>163.41</v>
      </c>
      <c r="V598" s="145">
        <v>157.57</v>
      </c>
      <c r="W598" s="145">
        <v>159.1</v>
      </c>
      <c r="X598" s="145">
        <v>161.63</v>
      </c>
      <c r="Y598" s="145">
        <v>157.76</v>
      </c>
      <c r="Z598" s="145">
        <v>155.86000000000001</v>
      </c>
      <c r="AA598" s="145">
        <v>159.03</v>
      </c>
      <c r="AB598" s="145">
        <v>134.5</v>
      </c>
      <c r="AC598" s="145">
        <v>149.57</v>
      </c>
      <c r="AD598" s="145">
        <v>137.07</v>
      </c>
      <c r="AE598" s="144">
        <v>27122</v>
      </c>
      <c r="AF598" s="144">
        <v>27190</v>
      </c>
      <c r="AG598" s="144">
        <v>27700</v>
      </c>
      <c r="AH598" s="144">
        <v>28821</v>
      </c>
      <c r="AI598" s="144">
        <v>32191</v>
      </c>
      <c r="AJ598" s="144">
        <v>31041</v>
      </c>
      <c r="AK598" s="144">
        <v>32615</v>
      </c>
      <c r="AL598" s="144">
        <v>33457</v>
      </c>
      <c r="AM598" s="144">
        <v>28082</v>
      </c>
      <c r="AN598" s="144">
        <v>27119</v>
      </c>
      <c r="AO598" s="144">
        <v>30534</v>
      </c>
      <c r="AP598" s="144">
        <v>23134</v>
      </c>
      <c r="AQ598" s="144">
        <v>23931</v>
      </c>
      <c r="AR598" s="144">
        <v>21931</v>
      </c>
      <c r="AS598" s="144"/>
      <c r="AT598" s="144"/>
      <c r="AU598" s="144"/>
      <c r="AV598" s="144"/>
      <c r="AW598" s="144"/>
      <c r="AX598" s="144"/>
      <c r="AY598" s="144"/>
      <c r="AZ598" s="144"/>
      <c r="BA598" s="144"/>
      <c r="BB598" s="144"/>
      <c r="BC598" s="144"/>
      <c r="BD598" s="144"/>
      <c r="BE598" s="144"/>
      <c r="BF598" s="144"/>
    </row>
    <row r="599" spans="1:58" hidden="1">
      <c r="A599" s="143" t="s">
        <v>919</v>
      </c>
      <c r="B599" s="143" t="s">
        <v>983</v>
      </c>
      <c r="C599" s="144">
        <v>2</v>
      </c>
      <c r="D599" s="144">
        <v>23</v>
      </c>
      <c r="E599" s="144">
        <v>45</v>
      </c>
      <c r="F599" s="144">
        <v>66</v>
      </c>
      <c r="G599" s="144">
        <v>87</v>
      </c>
      <c r="H599" s="144">
        <v>109</v>
      </c>
      <c r="I599" s="144">
        <v>130</v>
      </c>
      <c r="J599" s="144">
        <v>151</v>
      </c>
      <c r="K599" s="144">
        <v>172</v>
      </c>
      <c r="L599" s="144">
        <v>194</v>
      </c>
      <c r="M599" s="144">
        <v>214</v>
      </c>
      <c r="N599" s="144">
        <v>321</v>
      </c>
      <c r="O599" s="144">
        <v>299</v>
      </c>
      <c r="P599" s="144">
        <v>299</v>
      </c>
      <c r="Q599" s="145">
        <v>184.5</v>
      </c>
      <c r="R599" s="145">
        <v>294.52</v>
      </c>
      <c r="S599" s="145">
        <v>285.47000000000003</v>
      </c>
      <c r="T599" s="145">
        <v>281.05</v>
      </c>
      <c r="U599" s="145">
        <v>290.41000000000003</v>
      </c>
      <c r="V599" s="145">
        <v>299.08999999999997</v>
      </c>
      <c r="W599" s="145">
        <v>265.11</v>
      </c>
      <c r="X599" s="145">
        <v>336.48</v>
      </c>
      <c r="Y599" s="145">
        <v>272.7</v>
      </c>
      <c r="Z599" s="145">
        <v>286.77999999999997</v>
      </c>
      <c r="AA599" s="145">
        <v>301</v>
      </c>
      <c r="AB599" s="145">
        <v>307.02</v>
      </c>
      <c r="AC599" s="145">
        <v>302</v>
      </c>
      <c r="AD599" s="145">
        <v>300</v>
      </c>
      <c r="AE599" s="144">
        <v>369</v>
      </c>
      <c r="AF599" s="144">
        <v>6774</v>
      </c>
      <c r="AG599" s="144">
        <v>12846</v>
      </c>
      <c r="AH599" s="144">
        <v>18549</v>
      </c>
      <c r="AI599" s="144">
        <v>25266</v>
      </c>
      <c r="AJ599" s="144">
        <v>32601</v>
      </c>
      <c r="AK599" s="144">
        <v>34464</v>
      </c>
      <c r="AL599" s="144">
        <v>50809</v>
      </c>
      <c r="AM599" s="144">
        <v>46905</v>
      </c>
      <c r="AN599" s="144">
        <v>55636</v>
      </c>
      <c r="AO599" s="144">
        <v>64414</v>
      </c>
      <c r="AP599" s="144">
        <v>98553</v>
      </c>
      <c r="AQ599" s="144">
        <v>90298</v>
      </c>
      <c r="AR599" s="144">
        <v>89700</v>
      </c>
      <c r="AS599" s="144"/>
      <c r="AT599" s="144"/>
      <c r="AU599" s="144"/>
      <c r="AV599" s="144"/>
      <c r="AW599" s="144"/>
      <c r="AX599" s="144"/>
      <c r="AY599" s="144"/>
      <c r="AZ599" s="144"/>
      <c r="BA599" s="144"/>
      <c r="BB599" s="144"/>
      <c r="BC599" s="144"/>
      <c r="BD599" s="144"/>
      <c r="BE599" s="144"/>
      <c r="BF599" s="144"/>
    </row>
    <row r="600" spans="1:58" hidden="1">
      <c r="A600" s="143" t="s">
        <v>919</v>
      </c>
      <c r="B600" s="143" t="s">
        <v>984</v>
      </c>
      <c r="C600" s="144">
        <v>1329</v>
      </c>
      <c r="D600" s="144">
        <v>874</v>
      </c>
      <c r="E600" s="144">
        <v>879</v>
      </c>
      <c r="F600" s="144">
        <v>942</v>
      </c>
      <c r="G600" s="144">
        <v>925</v>
      </c>
      <c r="H600" s="144">
        <v>1263</v>
      </c>
      <c r="I600" s="144">
        <v>1062</v>
      </c>
      <c r="J600" s="144">
        <v>2533</v>
      </c>
      <c r="K600" s="144">
        <v>2615</v>
      </c>
      <c r="L600" s="144">
        <v>3459</v>
      </c>
      <c r="M600" s="144">
        <v>3206</v>
      </c>
      <c r="N600" s="144">
        <v>3636</v>
      </c>
      <c r="O600" s="144">
        <v>3315</v>
      </c>
      <c r="P600" s="144">
        <v>3230</v>
      </c>
      <c r="Q600" s="145">
        <v>65.31</v>
      </c>
      <c r="R600" s="145">
        <v>65.239999999999995</v>
      </c>
      <c r="S600" s="145">
        <v>65.22</v>
      </c>
      <c r="T600" s="145">
        <v>66.22</v>
      </c>
      <c r="U600" s="145">
        <v>66.209999999999994</v>
      </c>
      <c r="V600" s="145">
        <v>65.64</v>
      </c>
      <c r="W600" s="145">
        <v>59.39</v>
      </c>
      <c r="X600" s="145">
        <v>69.05</v>
      </c>
      <c r="Y600" s="145">
        <v>64.05</v>
      </c>
      <c r="Z600" s="145">
        <v>67.11</v>
      </c>
      <c r="AA600" s="145">
        <v>63.4</v>
      </c>
      <c r="AB600" s="145">
        <v>59.62</v>
      </c>
      <c r="AC600" s="145">
        <v>57.79</v>
      </c>
      <c r="AD600" s="145">
        <v>59.59</v>
      </c>
      <c r="AE600" s="144">
        <v>86792</v>
      </c>
      <c r="AF600" s="144">
        <v>57024</v>
      </c>
      <c r="AG600" s="144">
        <v>57324</v>
      </c>
      <c r="AH600" s="144">
        <v>62376</v>
      </c>
      <c r="AI600" s="144">
        <v>61247</v>
      </c>
      <c r="AJ600" s="144">
        <v>82904</v>
      </c>
      <c r="AK600" s="144">
        <v>63071</v>
      </c>
      <c r="AL600" s="144">
        <v>174899</v>
      </c>
      <c r="AM600" s="144">
        <v>167493</v>
      </c>
      <c r="AN600" s="144">
        <v>232146</v>
      </c>
      <c r="AO600" s="144">
        <v>203245</v>
      </c>
      <c r="AP600" s="144">
        <v>216773</v>
      </c>
      <c r="AQ600" s="144">
        <v>191561</v>
      </c>
      <c r="AR600" s="144">
        <v>192469</v>
      </c>
      <c r="AS600" s="144"/>
      <c r="AT600" s="144"/>
      <c r="AU600" s="144"/>
      <c r="AV600" s="144"/>
      <c r="AW600" s="144"/>
      <c r="AX600" s="144"/>
      <c r="AY600" s="144"/>
      <c r="AZ600" s="144"/>
      <c r="BA600" s="144"/>
      <c r="BB600" s="144"/>
      <c r="BC600" s="144"/>
      <c r="BD600" s="144"/>
      <c r="BE600" s="144"/>
      <c r="BF600" s="144"/>
    </row>
    <row r="601" spans="1:58" hidden="1">
      <c r="A601" s="143" t="s">
        <v>919</v>
      </c>
      <c r="B601" s="143" t="s">
        <v>985</v>
      </c>
      <c r="C601" s="144">
        <v>385</v>
      </c>
      <c r="D601" s="144">
        <v>323</v>
      </c>
      <c r="E601" s="144">
        <v>455</v>
      </c>
      <c r="F601" s="144">
        <v>501</v>
      </c>
      <c r="G601" s="144">
        <v>538</v>
      </c>
      <c r="H601" s="144">
        <v>577</v>
      </c>
      <c r="I601" s="144">
        <v>591</v>
      </c>
      <c r="J601" s="144">
        <v>693</v>
      </c>
      <c r="K601" s="144">
        <v>718</v>
      </c>
      <c r="L601" s="144">
        <v>759</v>
      </c>
      <c r="M601" s="144">
        <v>674</v>
      </c>
      <c r="N601" s="144">
        <v>719</v>
      </c>
      <c r="O601" s="144">
        <v>702</v>
      </c>
      <c r="P601" s="144">
        <v>703</v>
      </c>
      <c r="Q601" s="145">
        <v>59.55</v>
      </c>
      <c r="R601" s="145">
        <v>60.7</v>
      </c>
      <c r="S601" s="145">
        <v>55.63</v>
      </c>
      <c r="T601" s="145">
        <v>55.65</v>
      </c>
      <c r="U601" s="145">
        <v>59.29</v>
      </c>
      <c r="V601" s="145">
        <v>62.79</v>
      </c>
      <c r="W601" s="145">
        <v>56.63</v>
      </c>
      <c r="X601" s="145">
        <v>57.28</v>
      </c>
      <c r="Y601" s="145">
        <v>59.2</v>
      </c>
      <c r="Z601" s="145">
        <v>57.62</v>
      </c>
      <c r="AA601" s="145">
        <v>52.98</v>
      </c>
      <c r="AB601" s="145">
        <v>52.92</v>
      </c>
      <c r="AC601" s="145">
        <v>47.22</v>
      </c>
      <c r="AD601" s="145">
        <v>57.92</v>
      </c>
      <c r="AE601" s="144">
        <v>22927</v>
      </c>
      <c r="AF601" s="144">
        <v>19607</v>
      </c>
      <c r="AG601" s="144">
        <v>25311</v>
      </c>
      <c r="AH601" s="144">
        <v>27882</v>
      </c>
      <c r="AI601" s="144">
        <v>31897</v>
      </c>
      <c r="AJ601" s="144">
        <v>36227</v>
      </c>
      <c r="AK601" s="144">
        <v>33466</v>
      </c>
      <c r="AL601" s="144">
        <v>39697</v>
      </c>
      <c r="AM601" s="144">
        <v>42507</v>
      </c>
      <c r="AN601" s="144">
        <v>43736</v>
      </c>
      <c r="AO601" s="144">
        <v>35710</v>
      </c>
      <c r="AP601" s="144">
        <v>38046</v>
      </c>
      <c r="AQ601" s="144">
        <v>33147</v>
      </c>
      <c r="AR601" s="144">
        <v>40718</v>
      </c>
      <c r="AS601" s="144"/>
      <c r="AT601" s="144"/>
      <c r="AU601" s="144"/>
      <c r="AV601" s="144"/>
      <c r="AW601" s="144"/>
      <c r="AX601" s="144"/>
      <c r="AY601" s="144"/>
      <c r="AZ601" s="144"/>
      <c r="BA601" s="144"/>
      <c r="BB601" s="144"/>
      <c r="BC601" s="144"/>
      <c r="BD601" s="144"/>
      <c r="BE601" s="144"/>
      <c r="BF601" s="144"/>
    </row>
    <row r="602" spans="1:58" hidden="1">
      <c r="A602" s="143" t="s">
        <v>919</v>
      </c>
      <c r="B602" s="143" t="s">
        <v>986</v>
      </c>
      <c r="C602" s="144">
        <v>7534</v>
      </c>
      <c r="D602" s="144">
        <v>7558</v>
      </c>
      <c r="E602" s="144">
        <v>7438</v>
      </c>
      <c r="F602" s="144">
        <v>7510</v>
      </c>
      <c r="G602" s="144">
        <v>7532</v>
      </c>
      <c r="H602" s="144">
        <v>7703</v>
      </c>
      <c r="I602" s="144">
        <v>8504</v>
      </c>
      <c r="J602" s="144">
        <v>11072</v>
      </c>
      <c r="K602" s="144">
        <v>10862</v>
      </c>
      <c r="L602" s="144">
        <v>9307</v>
      </c>
      <c r="M602" s="144">
        <v>9857</v>
      </c>
      <c r="N602" s="144">
        <v>10098</v>
      </c>
      <c r="O602" s="144">
        <v>8863</v>
      </c>
      <c r="P602" s="144">
        <v>8199</v>
      </c>
      <c r="Q602" s="145">
        <v>105.79</v>
      </c>
      <c r="R602" s="145">
        <v>109.59</v>
      </c>
      <c r="S602" s="145">
        <v>109.53</v>
      </c>
      <c r="T602" s="145">
        <v>106.13</v>
      </c>
      <c r="U602" s="145">
        <v>109.33</v>
      </c>
      <c r="V602" s="145">
        <v>103.54</v>
      </c>
      <c r="W602" s="145">
        <v>94.79</v>
      </c>
      <c r="X602" s="145">
        <v>119.48</v>
      </c>
      <c r="Y602" s="145">
        <v>119.52</v>
      </c>
      <c r="Z602" s="145">
        <v>114.56</v>
      </c>
      <c r="AA602" s="145">
        <v>99.64</v>
      </c>
      <c r="AB602" s="145">
        <v>114.46</v>
      </c>
      <c r="AC602" s="145">
        <v>106.49</v>
      </c>
      <c r="AD602" s="145">
        <v>107.54</v>
      </c>
      <c r="AE602" s="144">
        <v>796998</v>
      </c>
      <c r="AF602" s="144">
        <v>828307</v>
      </c>
      <c r="AG602" s="144">
        <v>814717</v>
      </c>
      <c r="AH602" s="144">
        <v>797030</v>
      </c>
      <c r="AI602" s="144">
        <v>823476</v>
      </c>
      <c r="AJ602" s="144">
        <v>797584</v>
      </c>
      <c r="AK602" s="144">
        <v>806123</v>
      </c>
      <c r="AL602" s="144">
        <v>1322910</v>
      </c>
      <c r="AM602" s="144">
        <v>1298259</v>
      </c>
      <c r="AN602" s="144">
        <v>1066215</v>
      </c>
      <c r="AO602" s="144">
        <v>982122</v>
      </c>
      <c r="AP602" s="144">
        <v>1155860</v>
      </c>
      <c r="AQ602" s="144">
        <v>943818</v>
      </c>
      <c r="AR602" s="144">
        <v>881707</v>
      </c>
      <c r="AS602" s="144"/>
      <c r="AT602" s="144"/>
      <c r="AU602" s="144"/>
      <c r="AV602" s="144"/>
      <c r="AW602" s="144"/>
      <c r="AX602" s="144"/>
      <c r="AY602" s="144"/>
      <c r="AZ602" s="144"/>
      <c r="BA602" s="144"/>
      <c r="BB602" s="144"/>
      <c r="BC602" s="144"/>
      <c r="BD602" s="144"/>
      <c r="BE602" s="144"/>
      <c r="BF602" s="144"/>
    </row>
    <row r="603" spans="1:58" hidden="1">
      <c r="A603" s="143" t="s">
        <v>919</v>
      </c>
      <c r="B603" s="143" t="s">
        <v>987</v>
      </c>
      <c r="C603" s="144">
        <v>14118</v>
      </c>
      <c r="D603" s="144">
        <v>18329</v>
      </c>
      <c r="E603" s="144">
        <v>17106</v>
      </c>
      <c r="F603" s="144">
        <v>17725</v>
      </c>
      <c r="G603" s="144">
        <v>18582</v>
      </c>
      <c r="H603" s="144">
        <v>16034</v>
      </c>
      <c r="I603" s="144">
        <v>16791</v>
      </c>
      <c r="J603" s="144">
        <v>18634</v>
      </c>
      <c r="K603" s="144">
        <v>20673</v>
      </c>
      <c r="L603" s="144">
        <v>20577</v>
      </c>
      <c r="M603" s="144">
        <v>21494</v>
      </c>
      <c r="N603" s="144">
        <v>20235</v>
      </c>
      <c r="O603" s="144">
        <v>19541</v>
      </c>
      <c r="P603" s="144">
        <v>20693</v>
      </c>
      <c r="Q603" s="145">
        <v>194.97</v>
      </c>
      <c r="R603" s="145">
        <v>201.75</v>
      </c>
      <c r="S603" s="145">
        <v>190.83</v>
      </c>
      <c r="T603" s="145">
        <v>180</v>
      </c>
      <c r="U603" s="145">
        <v>200</v>
      </c>
      <c r="V603" s="145">
        <v>215</v>
      </c>
      <c r="W603" s="145">
        <v>197</v>
      </c>
      <c r="X603" s="145">
        <v>209.99</v>
      </c>
      <c r="Y603" s="145">
        <v>209.98</v>
      </c>
      <c r="Z603" s="145">
        <v>209.97</v>
      </c>
      <c r="AA603" s="145">
        <v>184.94</v>
      </c>
      <c r="AB603" s="145">
        <v>209.92</v>
      </c>
      <c r="AC603" s="145">
        <v>194.92</v>
      </c>
      <c r="AD603" s="145">
        <v>204.92</v>
      </c>
      <c r="AE603" s="144">
        <v>2752545</v>
      </c>
      <c r="AF603" s="144">
        <v>3697792</v>
      </c>
      <c r="AG603" s="144">
        <v>3264390</v>
      </c>
      <c r="AH603" s="144">
        <v>3190554</v>
      </c>
      <c r="AI603" s="144">
        <v>3716410</v>
      </c>
      <c r="AJ603" s="144">
        <v>3447342</v>
      </c>
      <c r="AK603" s="144">
        <v>3307749</v>
      </c>
      <c r="AL603" s="144">
        <v>3913031</v>
      </c>
      <c r="AM603" s="144">
        <v>4340939</v>
      </c>
      <c r="AN603" s="144">
        <v>4320506</v>
      </c>
      <c r="AO603" s="144">
        <v>3975048</v>
      </c>
      <c r="AP603" s="144">
        <v>4247774</v>
      </c>
      <c r="AQ603" s="144">
        <v>3808879</v>
      </c>
      <c r="AR603" s="144">
        <v>4240415</v>
      </c>
      <c r="AS603" s="144"/>
      <c r="AT603" s="144"/>
      <c r="AU603" s="144"/>
      <c r="AV603" s="144"/>
      <c r="AW603" s="144"/>
      <c r="AX603" s="144"/>
      <c r="AY603" s="144"/>
      <c r="AZ603" s="144"/>
      <c r="BA603" s="144"/>
      <c r="BB603" s="144"/>
      <c r="BC603" s="144"/>
      <c r="BD603" s="144"/>
      <c r="BE603" s="144"/>
      <c r="BF603" s="144"/>
    </row>
    <row r="604" spans="1:58" hidden="1">
      <c r="A604" s="143" t="s">
        <v>919</v>
      </c>
      <c r="B604" s="143" t="s">
        <v>988</v>
      </c>
      <c r="C604" s="144">
        <v>0</v>
      </c>
      <c r="D604" s="144">
        <v>0</v>
      </c>
      <c r="E604" s="144">
        <v>0</v>
      </c>
      <c r="F604" s="144">
        <v>0</v>
      </c>
      <c r="G604" s="144">
        <v>0</v>
      </c>
      <c r="H604" s="144">
        <v>0</v>
      </c>
      <c r="I604" s="144">
        <v>0</v>
      </c>
      <c r="J604" s="144">
        <v>0</v>
      </c>
      <c r="K604" s="144">
        <v>0</v>
      </c>
      <c r="L604" s="144">
        <v>0</v>
      </c>
      <c r="M604" s="144">
        <v>0</v>
      </c>
      <c r="N604" s="144">
        <v>0</v>
      </c>
      <c r="O604" s="144">
        <v>0</v>
      </c>
      <c r="P604" s="144">
        <v>0</v>
      </c>
      <c r="Q604" s="145"/>
      <c r="R604" s="145"/>
      <c r="S604" s="145"/>
      <c r="T604" s="145"/>
      <c r="U604" s="145"/>
      <c r="V604" s="145"/>
      <c r="W604" s="145"/>
      <c r="X604" s="145"/>
      <c r="Y604" s="145"/>
      <c r="Z604" s="145"/>
      <c r="AA604" s="145"/>
      <c r="AB604" s="145"/>
      <c r="AC604" s="145"/>
      <c r="AD604" s="145"/>
      <c r="AE604" s="144">
        <v>128210</v>
      </c>
      <c r="AF604" s="144">
        <v>132205</v>
      </c>
      <c r="AG604" s="144">
        <v>143065</v>
      </c>
      <c r="AH604" s="144">
        <v>133583</v>
      </c>
      <c r="AI604" s="144">
        <v>142190</v>
      </c>
      <c r="AJ604" s="144">
        <v>153684</v>
      </c>
      <c r="AK604" s="144">
        <v>157314</v>
      </c>
      <c r="AL604" s="144">
        <v>161273</v>
      </c>
      <c r="AM604" s="144">
        <v>149151</v>
      </c>
      <c r="AN604" s="144">
        <v>162677</v>
      </c>
      <c r="AO604" s="144">
        <v>169560</v>
      </c>
      <c r="AP604" s="144">
        <v>160847</v>
      </c>
      <c r="AQ604" s="144">
        <v>182146</v>
      </c>
      <c r="AR604" s="144">
        <v>183011</v>
      </c>
      <c r="AS604" s="144"/>
      <c r="AT604" s="144"/>
      <c r="AU604" s="144"/>
      <c r="AV604" s="144"/>
      <c r="AW604" s="144"/>
      <c r="AX604" s="144"/>
      <c r="AY604" s="144"/>
      <c r="AZ604" s="144"/>
      <c r="BA604" s="144"/>
      <c r="BB604" s="144"/>
      <c r="BC604" s="144"/>
      <c r="BD604" s="144"/>
      <c r="BE604" s="144"/>
      <c r="BF604" s="144"/>
    </row>
    <row r="605" spans="1:58" hidden="1">
      <c r="A605" s="143" t="s">
        <v>919</v>
      </c>
      <c r="B605" s="143" t="s">
        <v>989</v>
      </c>
      <c r="C605" s="144">
        <v>0</v>
      </c>
      <c r="D605" s="144">
        <v>0</v>
      </c>
      <c r="E605" s="144">
        <v>0</v>
      </c>
      <c r="F605" s="144">
        <v>0</v>
      </c>
      <c r="G605" s="144">
        <v>0</v>
      </c>
      <c r="H605" s="144">
        <v>0</v>
      </c>
      <c r="I605" s="144">
        <v>0</v>
      </c>
      <c r="J605" s="144">
        <v>0</v>
      </c>
      <c r="K605" s="144">
        <v>0</v>
      </c>
      <c r="L605" s="144">
        <v>0</v>
      </c>
      <c r="M605" s="144">
        <v>0</v>
      </c>
      <c r="N605" s="144">
        <v>0</v>
      </c>
      <c r="O605" s="144">
        <v>0</v>
      </c>
      <c r="P605" s="144">
        <v>0</v>
      </c>
      <c r="Q605" s="145"/>
      <c r="R605" s="145"/>
      <c r="S605" s="145"/>
      <c r="T605" s="145"/>
      <c r="U605" s="145"/>
      <c r="V605" s="145"/>
      <c r="W605" s="145"/>
      <c r="X605" s="145"/>
      <c r="Y605" s="145"/>
      <c r="Z605" s="145"/>
      <c r="AA605" s="145"/>
      <c r="AB605" s="145"/>
      <c r="AC605" s="145"/>
      <c r="AD605" s="145"/>
      <c r="AE605" s="144">
        <v>49</v>
      </c>
      <c r="AF605" s="144">
        <v>72</v>
      </c>
      <c r="AG605" s="144">
        <v>102</v>
      </c>
      <c r="AH605" s="144">
        <v>124</v>
      </c>
      <c r="AI605" s="144">
        <v>141</v>
      </c>
      <c r="AJ605" s="144">
        <v>135</v>
      </c>
      <c r="AK605" s="144">
        <v>149</v>
      </c>
      <c r="AL605" s="144">
        <v>138</v>
      </c>
      <c r="AM605" s="144">
        <v>157</v>
      </c>
      <c r="AN605" s="144">
        <v>151</v>
      </c>
      <c r="AO605" s="144">
        <v>144</v>
      </c>
      <c r="AP605" s="144">
        <v>138</v>
      </c>
      <c r="AQ605" s="144">
        <v>198</v>
      </c>
      <c r="AR605" s="144">
        <v>258</v>
      </c>
      <c r="AS605" s="144"/>
      <c r="AT605" s="144"/>
      <c r="AU605" s="144"/>
      <c r="AV605" s="144"/>
      <c r="AW605" s="144"/>
      <c r="AX605" s="144"/>
      <c r="AY605" s="144"/>
      <c r="AZ605" s="144"/>
      <c r="BA605" s="144"/>
      <c r="BB605" s="144"/>
      <c r="BC605" s="144"/>
      <c r="BD605" s="144"/>
      <c r="BE605" s="144"/>
      <c r="BF605" s="144"/>
    </row>
    <row r="606" spans="1:58" hidden="1">
      <c r="A606" s="143" t="s">
        <v>919</v>
      </c>
      <c r="B606" s="143" t="s">
        <v>990</v>
      </c>
      <c r="C606" s="144">
        <v>0</v>
      </c>
      <c r="D606" s="144">
        <v>0</v>
      </c>
      <c r="E606" s="144">
        <v>0</v>
      </c>
      <c r="F606" s="144">
        <v>0</v>
      </c>
      <c r="G606" s="144">
        <v>0</v>
      </c>
      <c r="H606" s="144">
        <v>0</v>
      </c>
      <c r="I606" s="144">
        <v>0</v>
      </c>
      <c r="J606" s="144">
        <v>0</v>
      </c>
      <c r="K606" s="144">
        <v>0</v>
      </c>
      <c r="L606" s="144">
        <v>0</v>
      </c>
      <c r="M606" s="144">
        <v>1887</v>
      </c>
      <c r="N606" s="144">
        <v>2007</v>
      </c>
      <c r="O606" s="144">
        <v>2128</v>
      </c>
      <c r="P606" s="144">
        <v>2128</v>
      </c>
      <c r="Q606" s="145"/>
      <c r="R606" s="145"/>
      <c r="S606" s="145"/>
      <c r="T606" s="145"/>
      <c r="U606" s="145"/>
      <c r="V606" s="145"/>
      <c r="W606" s="145"/>
      <c r="X606" s="145"/>
      <c r="Y606" s="145"/>
      <c r="Z606" s="145"/>
      <c r="AA606" s="145">
        <v>0</v>
      </c>
      <c r="AB606" s="145">
        <v>0</v>
      </c>
      <c r="AC606" s="145">
        <v>0</v>
      </c>
      <c r="AD606" s="145">
        <v>0</v>
      </c>
      <c r="AE606" s="144">
        <v>0</v>
      </c>
      <c r="AF606" s="144">
        <v>0</v>
      </c>
      <c r="AG606" s="144">
        <v>0</v>
      </c>
      <c r="AH606" s="144">
        <v>0</v>
      </c>
      <c r="AI606" s="144">
        <v>0</v>
      </c>
      <c r="AJ606" s="144">
        <v>0</v>
      </c>
      <c r="AK606" s="144">
        <v>0</v>
      </c>
      <c r="AL606" s="144">
        <v>0</v>
      </c>
      <c r="AM606" s="144">
        <v>0</v>
      </c>
      <c r="AN606" s="144">
        <v>0</v>
      </c>
      <c r="AO606" s="144">
        <v>0</v>
      </c>
      <c r="AP606" s="144">
        <v>0</v>
      </c>
      <c r="AQ606" s="144">
        <v>0</v>
      </c>
      <c r="AR606" s="144">
        <v>0</v>
      </c>
      <c r="AS606" s="144"/>
      <c r="AT606" s="144"/>
      <c r="AU606" s="144"/>
      <c r="AV606" s="144"/>
      <c r="AW606" s="144"/>
      <c r="AX606" s="144"/>
      <c r="AY606" s="144"/>
      <c r="AZ606" s="144"/>
      <c r="BA606" s="144"/>
      <c r="BB606" s="144"/>
      <c r="BC606" s="144"/>
      <c r="BD606" s="144"/>
      <c r="BE606" s="144"/>
      <c r="BF606" s="144"/>
    </row>
    <row r="607" spans="1:58" hidden="1">
      <c r="A607" s="143" t="s">
        <v>920</v>
      </c>
      <c r="B607" s="143" t="s">
        <v>931</v>
      </c>
      <c r="C607" s="144">
        <v>576</v>
      </c>
      <c r="D607" s="144">
        <v>573</v>
      </c>
      <c r="E607" s="144">
        <v>488</v>
      </c>
      <c r="F607" s="144">
        <v>424</v>
      </c>
      <c r="G607" s="144">
        <v>520</v>
      </c>
      <c r="H607" s="144">
        <v>525</v>
      </c>
      <c r="I607" s="144">
        <v>619</v>
      </c>
      <c r="J607" s="144">
        <v>624</v>
      </c>
      <c r="K607" s="144">
        <v>640</v>
      </c>
      <c r="L607" s="144">
        <v>658</v>
      </c>
      <c r="M607" s="144">
        <v>674</v>
      </c>
      <c r="N607" s="144">
        <v>797</v>
      </c>
      <c r="O607" s="144">
        <v>666</v>
      </c>
      <c r="P607" s="144">
        <v>717</v>
      </c>
      <c r="Q607" s="145">
        <v>79.739999999999995</v>
      </c>
      <c r="R607" s="145">
        <v>111.43</v>
      </c>
      <c r="S607" s="145">
        <v>19.54</v>
      </c>
      <c r="T607" s="145">
        <v>104.37</v>
      </c>
      <c r="U607" s="145">
        <v>113.14</v>
      </c>
      <c r="V607" s="145">
        <v>113.22</v>
      </c>
      <c r="W607" s="145">
        <v>117.08</v>
      </c>
      <c r="X607" s="145">
        <v>117.34</v>
      </c>
      <c r="Y607" s="145">
        <v>112.1</v>
      </c>
      <c r="Z607" s="145">
        <v>102.28</v>
      </c>
      <c r="AA607" s="145">
        <v>93.47</v>
      </c>
      <c r="AB607" s="145">
        <v>95.32</v>
      </c>
      <c r="AC607" s="145">
        <v>90.15</v>
      </c>
      <c r="AD607" s="145">
        <v>64.599999999999994</v>
      </c>
      <c r="AE607" s="144">
        <v>45930</v>
      </c>
      <c r="AF607" s="144">
        <v>63848</v>
      </c>
      <c r="AG607" s="144">
        <v>9537</v>
      </c>
      <c r="AH607" s="144">
        <v>44253</v>
      </c>
      <c r="AI607" s="144">
        <v>58834</v>
      </c>
      <c r="AJ607" s="144">
        <v>59443</v>
      </c>
      <c r="AK607" s="144">
        <v>72473</v>
      </c>
      <c r="AL607" s="144">
        <v>73221</v>
      </c>
      <c r="AM607" s="144">
        <v>71745</v>
      </c>
      <c r="AN607" s="144">
        <v>67298</v>
      </c>
      <c r="AO607" s="144">
        <v>62997</v>
      </c>
      <c r="AP607" s="144">
        <v>75973</v>
      </c>
      <c r="AQ607" s="144">
        <v>60037</v>
      </c>
      <c r="AR607" s="144">
        <v>46318</v>
      </c>
      <c r="AS607" s="144"/>
      <c r="AT607" s="144"/>
      <c r="AU607" s="144"/>
      <c r="AV607" s="144"/>
      <c r="AW607" s="144"/>
      <c r="AX607" s="144"/>
      <c r="AY607" s="144"/>
      <c r="AZ607" s="144"/>
      <c r="BA607" s="144"/>
      <c r="BB607" s="144"/>
      <c r="BC607" s="144"/>
      <c r="BD607" s="144"/>
      <c r="BE607" s="144"/>
      <c r="BF607" s="144"/>
    </row>
    <row r="608" spans="1:58" hidden="1">
      <c r="A608" s="143" t="s">
        <v>920</v>
      </c>
      <c r="B608" s="143" t="s">
        <v>932</v>
      </c>
      <c r="C608" s="144">
        <v>1038</v>
      </c>
      <c r="D608" s="144">
        <v>1035</v>
      </c>
      <c r="E608" s="144">
        <v>1061</v>
      </c>
      <c r="F608" s="144">
        <v>1080</v>
      </c>
      <c r="G608" s="144">
        <v>1115</v>
      </c>
      <c r="H608" s="144">
        <v>1147</v>
      </c>
      <c r="I608" s="144">
        <v>1192</v>
      </c>
      <c r="J608" s="144">
        <v>1305</v>
      </c>
      <c r="K608" s="144">
        <v>1363</v>
      </c>
      <c r="L608" s="144">
        <v>1382</v>
      </c>
      <c r="M608" s="144">
        <v>1279</v>
      </c>
      <c r="N608" s="144">
        <v>1410</v>
      </c>
      <c r="O608" s="144">
        <v>1448</v>
      </c>
      <c r="P608" s="144">
        <v>1389</v>
      </c>
      <c r="Q608" s="145">
        <v>46.02</v>
      </c>
      <c r="R608" s="145">
        <v>50.6</v>
      </c>
      <c r="S608" s="145">
        <v>49.04</v>
      </c>
      <c r="T608" s="145">
        <v>48.07</v>
      </c>
      <c r="U608" s="145">
        <v>49.43</v>
      </c>
      <c r="V608" s="145">
        <v>49.6</v>
      </c>
      <c r="W608" s="145">
        <v>48.25</v>
      </c>
      <c r="X608" s="145">
        <v>53.96</v>
      </c>
      <c r="Y608" s="145">
        <v>49.96</v>
      </c>
      <c r="Z608" s="145">
        <v>32.61</v>
      </c>
      <c r="AA608" s="145">
        <v>36.04</v>
      </c>
      <c r="AB608" s="145">
        <v>32.26</v>
      </c>
      <c r="AC608" s="145">
        <v>29.97</v>
      </c>
      <c r="AD608" s="145">
        <v>27.84</v>
      </c>
      <c r="AE608" s="144">
        <v>47771</v>
      </c>
      <c r="AF608" s="144">
        <v>52368</v>
      </c>
      <c r="AG608" s="144">
        <v>52032</v>
      </c>
      <c r="AH608" s="144">
        <v>51920</v>
      </c>
      <c r="AI608" s="144">
        <v>55117</v>
      </c>
      <c r="AJ608" s="144">
        <v>56892</v>
      </c>
      <c r="AK608" s="144">
        <v>57510</v>
      </c>
      <c r="AL608" s="144">
        <v>70414</v>
      </c>
      <c r="AM608" s="144">
        <v>68097</v>
      </c>
      <c r="AN608" s="144">
        <v>45061</v>
      </c>
      <c r="AO608" s="144">
        <v>46093</v>
      </c>
      <c r="AP608" s="144">
        <v>45485</v>
      </c>
      <c r="AQ608" s="144">
        <v>43400</v>
      </c>
      <c r="AR608" s="144">
        <v>38664</v>
      </c>
      <c r="AS608" s="144"/>
      <c r="AT608" s="144"/>
      <c r="AU608" s="144"/>
      <c r="AV608" s="144"/>
      <c r="AW608" s="144"/>
      <c r="AX608" s="144"/>
      <c r="AY608" s="144"/>
      <c r="AZ608" s="144"/>
      <c r="BA608" s="144"/>
      <c r="BB608" s="144"/>
      <c r="BC608" s="144"/>
      <c r="BD608" s="144"/>
      <c r="BE608" s="144"/>
      <c r="BF608" s="144"/>
    </row>
    <row r="609" spans="1:58" hidden="1">
      <c r="A609" s="143" t="s">
        <v>920</v>
      </c>
      <c r="B609" s="143" t="s">
        <v>933</v>
      </c>
      <c r="C609" s="144">
        <v>71</v>
      </c>
      <c r="D609" s="144">
        <v>73</v>
      </c>
      <c r="E609" s="144">
        <v>72</v>
      </c>
      <c r="F609" s="144">
        <v>72</v>
      </c>
      <c r="G609" s="144">
        <v>73</v>
      </c>
      <c r="H609" s="144">
        <v>74</v>
      </c>
      <c r="I609" s="144">
        <v>76</v>
      </c>
      <c r="J609" s="144">
        <v>79</v>
      </c>
      <c r="K609" s="144">
        <v>154</v>
      </c>
      <c r="L609" s="144">
        <v>136</v>
      </c>
      <c r="M609" s="144">
        <v>186</v>
      </c>
      <c r="N609" s="144">
        <v>214</v>
      </c>
      <c r="O609" s="144">
        <v>213</v>
      </c>
      <c r="P609" s="144">
        <v>216</v>
      </c>
      <c r="Q609" s="145">
        <v>550.41</v>
      </c>
      <c r="R609" s="145">
        <v>562.91999999999996</v>
      </c>
      <c r="S609" s="145">
        <v>486.35</v>
      </c>
      <c r="T609" s="145">
        <v>486.79</v>
      </c>
      <c r="U609" s="145">
        <v>486.23</v>
      </c>
      <c r="V609" s="145">
        <v>511.7</v>
      </c>
      <c r="W609" s="145">
        <v>510.66</v>
      </c>
      <c r="X609" s="145">
        <v>454.62</v>
      </c>
      <c r="Y609" s="145">
        <v>397.2</v>
      </c>
      <c r="Z609" s="145">
        <v>375.29</v>
      </c>
      <c r="AA609" s="145">
        <v>395.7</v>
      </c>
      <c r="AB609" s="145">
        <v>404.89</v>
      </c>
      <c r="AC609" s="145">
        <v>402.8</v>
      </c>
      <c r="AD609" s="145">
        <v>407.95</v>
      </c>
      <c r="AE609" s="144">
        <v>39079</v>
      </c>
      <c r="AF609" s="144">
        <v>41093</v>
      </c>
      <c r="AG609" s="144">
        <v>35017</v>
      </c>
      <c r="AH609" s="144">
        <v>35049</v>
      </c>
      <c r="AI609" s="144">
        <v>35495</v>
      </c>
      <c r="AJ609" s="144">
        <v>37866</v>
      </c>
      <c r="AK609" s="144">
        <v>38810</v>
      </c>
      <c r="AL609" s="144">
        <v>35915</v>
      </c>
      <c r="AM609" s="144">
        <v>61169</v>
      </c>
      <c r="AN609" s="144">
        <v>51040</v>
      </c>
      <c r="AO609" s="144">
        <v>73600</v>
      </c>
      <c r="AP609" s="144">
        <v>86647</v>
      </c>
      <c r="AQ609" s="144">
        <v>85797</v>
      </c>
      <c r="AR609" s="144">
        <v>88118</v>
      </c>
      <c r="AS609" s="144"/>
      <c r="AT609" s="144"/>
      <c r="AU609" s="144"/>
      <c r="AV609" s="144"/>
      <c r="AW609" s="144"/>
      <c r="AX609" s="144"/>
      <c r="AY609" s="144"/>
      <c r="AZ609" s="144"/>
      <c r="BA609" s="144"/>
      <c r="BB609" s="144"/>
      <c r="BC609" s="144"/>
      <c r="BD609" s="144"/>
      <c r="BE609" s="144"/>
      <c r="BF609" s="144"/>
    </row>
    <row r="610" spans="1:58" hidden="1">
      <c r="A610" s="143" t="s">
        <v>920</v>
      </c>
      <c r="B610" s="143" t="s">
        <v>934</v>
      </c>
      <c r="C610" s="144">
        <v>103</v>
      </c>
      <c r="D610" s="144">
        <v>100</v>
      </c>
      <c r="E610" s="144">
        <v>100</v>
      </c>
      <c r="F610" s="144">
        <v>90</v>
      </c>
      <c r="G610" s="144">
        <v>89</v>
      </c>
      <c r="H610" s="144">
        <v>87</v>
      </c>
      <c r="I610" s="144">
        <v>85</v>
      </c>
      <c r="J610" s="144">
        <v>84</v>
      </c>
      <c r="K610" s="144">
        <v>83</v>
      </c>
      <c r="L610" s="144">
        <v>77</v>
      </c>
      <c r="M610" s="144">
        <v>122</v>
      </c>
      <c r="N610" s="144">
        <v>116</v>
      </c>
      <c r="O610" s="144">
        <v>116</v>
      </c>
      <c r="P610" s="144">
        <v>114</v>
      </c>
      <c r="Q610" s="145">
        <v>160.93</v>
      </c>
      <c r="R610" s="145">
        <v>164.74</v>
      </c>
      <c r="S610" s="145">
        <v>159.08000000000001</v>
      </c>
      <c r="T610" s="145">
        <v>171.4</v>
      </c>
      <c r="U610" s="145">
        <v>156.38</v>
      </c>
      <c r="V610" s="145">
        <v>151.1</v>
      </c>
      <c r="W610" s="145">
        <v>151.56</v>
      </c>
      <c r="X610" s="145">
        <v>140.93</v>
      </c>
      <c r="Y610" s="145">
        <v>138.35</v>
      </c>
      <c r="Z610" s="145">
        <v>131.29</v>
      </c>
      <c r="AA610" s="145">
        <v>121.3</v>
      </c>
      <c r="AB610" s="145">
        <v>135.11000000000001</v>
      </c>
      <c r="AC610" s="145">
        <v>128.07</v>
      </c>
      <c r="AD610" s="145">
        <v>110.94</v>
      </c>
      <c r="AE610" s="144">
        <v>16576</v>
      </c>
      <c r="AF610" s="144">
        <v>16474</v>
      </c>
      <c r="AG610" s="144">
        <v>15908</v>
      </c>
      <c r="AH610" s="144">
        <v>15426</v>
      </c>
      <c r="AI610" s="144">
        <v>13918</v>
      </c>
      <c r="AJ610" s="144">
        <v>13146</v>
      </c>
      <c r="AK610" s="144">
        <v>12883</v>
      </c>
      <c r="AL610" s="144">
        <v>11838</v>
      </c>
      <c r="AM610" s="144">
        <v>11483</v>
      </c>
      <c r="AN610" s="144">
        <v>10109</v>
      </c>
      <c r="AO610" s="144">
        <v>14798</v>
      </c>
      <c r="AP610" s="144">
        <v>15673</v>
      </c>
      <c r="AQ610" s="144">
        <v>14856</v>
      </c>
      <c r="AR610" s="144">
        <v>12647</v>
      </c>
      <c r="AS610" s="144"/>
      <c r="AT610" s="144"/>
      <c r="AU610" s="144"/>
      <c r="AV610" s="144"/>
      <c r="AW610" s="144"/>
      <c r="AX610" s="144"/>
      <c r="AY610" s="144"/>
      <c r="AZ610" s="144"/>
      <c r="BA610" s="144"/>
      <c r="BB610" s="144"/>
      <c r="BC610" s="144"/>
      <c r="BD610" s="144"/>
      <c r="BE610" s="144"/>
      <c r="BF610" s="144"/>
    </row>
    <row r="611" spans="1:58" hidden="1">
      <c r="A611" s="143" t="s">
        <v>920</v>
      </c>
      <c r="B611" s="143" t="s">
        <v>935</v>
      </c>
      <c r="C611" s="144">
        <v>38</v>
      </c>
      <c r="D611" s="144">
        <v>44</v>
      </c>
      <c r="E611" s="144">
        <v>47</v>
      </c>
      <c r="F611" s="144">
        <v>56</v>
      </c>
      <c r="G611" s="144">
        <v>59</v>
      </c>
      <c r="H611" s="144">
        <v>67</v>
      </c>
      <c r="I611" s="144">
        <v>70</v>
      </c>
      <c r="J611" s="144">
        <v>78</v>
      </c>
      <c r="K611" s="144">
        <v>84</v>
      </c>
      <c r="L611" s="144">
        <v>89</v>
      </c>
      <c r="M611" s="144">
        <v>125</v>
      </c>
      <c r="N611" s="144">
        <v>100</v>
      </c>
      <c r="O611" s="144">
        <v>104</v>
      </c>
      <c r="P611" s="144">
        <v>104</v>
      </c>
      <c r="Q611" s="145">
        <v>90.58</v>
      </c>
      <c r="R611" s="145">
        <v>84.07</v>
      </c>
      <c r="S611" s="145">
        <v>98.02</v>
      </c>
      <c r="T611" s="145">
        <v>97.73</v>
      </c>
      <c r="U611" s="145">
        <v>90.81</v>
      </c>
      <c r="V611" s="145">
        <v>90.78</v>
      </c>
      <c r="W611" s="145">
        <v>115.34</v>
      </c>
      <c r="X611" s="145">
        <v>113.73</v>
      </c>
      <c r="Y611" s="145">
        <v>110.3</v>
      </c>
      <c r="Z611" s="145">
        <v>91.97</v>
      </c>
      <c r="AA611" s="145">
        <v>107.94</v>
      </c>
      <c r="AB611" s="145">
        <v>130.58000000000001</v>
      </c>
      <c r="AC611" s="145">
        <v>117.88</v>
      </c>
      <c r="AD611" s="145">
        <v>118.59</v>
      </c>
      <c r="AE611" s="144">
        <v>3442</v>
      </c>
      <c r="AF611" s="144">
        <v>3699</v>
      </c>
      <c r="AG611" s="144">
        <v>4607</v>
      </c>
      <c r="AH611" s="144">
        <v>5473</v>
      </c>
      <c r="AI611" s="144">
        <v>5358</v>
      </c>
      <c r="AJ611" s="144">
        <v>6082</v>
      </c>
      <c r="AK611" s="144">
        <v>8074</v>
      </c>
      <c r="AL611" s="144">
        <v>8871</v>
      </c>
      <c r="AM611" s="144">
        <v>9265</v>
      </c>
      <c r="AN611" s="144">
        <v>8185</v>
      </c>
      <c r="AO611" s="144">
        <v>13492</v>
      </c>
      <c r="AP611" s="144">
        <v>13058</v>
      </c>
      <c r="AQ611" s="144">
        <v>12259</v>
      </c>
      <c r="AR611" s="144">
        <v>12333</v>
      </c>
      <c r="AS611" s="144"/>
      <c r="AT611" s="144"/>
      <c r="AU611" s="144"/>
      <c r="AV611" s="144"/>
      <c r="AW611" s="144"/>
      <c r="AX611" s="144"/>
      <c r="AY611" s="144"/>
      <c r="AZ611" s="144"/>
      <c r="BA611" s="144"/>
      <c r="BB611" s="144"/>
      <c r="BC611" s="144"/>
      <c r="BD611" s="144"/>
      <c r="BE611" s="144"/>
      <c r="BF611" s="144"/>
    </row>
    <row r="612" spans="1:58" hidden="1">
      <c r="A612" s="143" t="s">
        <v>920</v>
      </c>
      <c r="B612" s="143" t="s">
        <v>936</v>
      </c>
      <c r="C612" s="144">
        <v>17</v>
      </c>
      <c r="D612" s="144">
        <v>17</v>
      </c>
      <c r="E612" s="144">
        <v>17</v>
      </c>
      <c r="F612" s="144">
        <v>17</v>
      </c>
      <c r="G612" s="144">
        <v>17</v>
      </c>
      <c r="H612" s="144">
        <v>17</v>
      </c>
      <c r="I612" s="144">
        <v>17</v>
      </c>
      <c r="J612" s="144">
        <v>18</v>
      </c>
      <c r="K612" s="144">
        <v>18</v>
      </c>
      <c r="L612" s="144">
        <v>17</v>
      </c>
      <c r="M612" s="144">
        <v>29</v>
      </c>
      <c r="N612" s="144">
        <v>26</v>
      </c>
      <c r="O612" s="144">
        <v>26</v>
      </c>
      <c r="P612" s="144">
        <v>29</v>
      </c>
      <c r="Q612" s="145">
        <v>110.24</v>
      </c>
      <c r="R612" s="145">
        <v>110.24</v>
      </c>
      <c r="S612" s="145">
        <v>110.24</v>
      </c>
      <c r="T612" s="145">
        <v>110</v>
      </c>
      <c r="U612" s="145">
        <v>110</v>
      </c>
      <c r="V612" s="145">
        <v>107.12</v>
      </c>
      <c r="W612" s="145">
        <v>107.12</v>
      </c>
      <c r="X612" s="145">
        <v>111.33</v>
      </c>
      <c r="Y612" s="145">
        <v>112</v>
      </c>
      <c r="Z612" s="145">
        <v>119.41</v>
      </c>
      <c r="AA612" s="145">
        <v>114.28</v>
      </c>
      <c r="AB612" s="145">
        <v>106.58</v>
      </c>
      <c r="AC612" s="145">
        <v>106.58</v>
      </c>
      <c r="AD612" s="145">
        <v>112.93</v>
      </c>
      <c r="AE612" s="144">
        <v>1874</v>
      </c>
      <c r="AF612" s="144">
        <v>1874</v>
      </c>
      <c r="AG612" s="144">
        <v>1874</v>
      </c>
      <c r="AH612" s="144">
        <v>1870</v>
      </c>
      <c r="AI612" s="144">
        <v>1870</v>
      </c>
      <c r="AJ612" s="144">
        <v>1821</v>
      </c>
      <c r="AK612" s="144">
        <v>1821</v>
      </c>
      <c r="AL612" s="144">
        <v>2004</v>
      </c>
      <c r="AM612" s="144">
        <v>2016</v>
      </c>
      <c r="AN612" s="144">
        <v>2030</v>
      </c>
      <c r="AO612" s="144">
        <v>3314</v>
      </c>
      <c r="AP612" s="144">
        <v>2771</v>
      </c>
      <c r="AQ612" s="144">
        <v>2771</v>
      </c>
      <c r="AR612" s="144">
        <v>3275</v>
      </c>
      <c r="AS612" s="144"/>
      <c r="AT612" s="144"/>
      <c r="AU612" s="144"/>
      <c r="AV612" s="144"/>
      <c r="AW612" s="144"/>
      <c r="AX612" s="144"/>
      <c r="AY612" s="144"/>
      <c r="AZ612" s="144"/>
      <c r="BA612" s="144"/>
      <c r="BB612" s="144"/>
      <c r="BC612" s="144"/>
      <c r="BD612" s="144"/>
      <c r="BE612" s="144"/>
      <c r="BF612" s="144"/>
    </row>
    <row r="613" spans="1:58" hidden="1">
      <c r="A613" s="143" t="s">
        <v>920</v>
      </c>
      <c r="B613" s="143" t="s">
        <v>937</v>
      </c>
      <c r="C613" s="144">
        <v>0</v>
      </c>
      <c r="D613" s="144">
        <v>0</v>
      </c>
      <c r="E613" s="144">
        <v>0</v>
      </c>
      <c r="F613" s="144">
        <v>0</v>
      </c>
      <c r="G613" s="144">
        <v>0</v>
      </c>
      <c r="H613" s="144">
        <v>0</v>
      </c>
      <c r="I613" s="144">
        <v>0</v>
      </c>
      <c r="J613" s="144">
        <v>0</v>
      </c>
      <c r="K613" s="144">
        <v>0</v>
      </c>
      <c r="L613" s="144">
        <v>0</v>
      </c>
      <c r="M613" s="144">
        <v>2</v>
      </c>
      <c r="N613" s="144">
        <v>2</v>
      </c>
      <c r="O613" s="144">
        <v>2</v>
      </c>
      <c r="P613" s="144">
        <v>2</v>
      </c>
      <c r="Q613" s="145"/>
      <c r="R613" s="145"/>
      <c r="S613" s="145"/>
      <c r="T613" s="145"/>
      <c r="U613" s="145"/>
      <c r="V613" s="145"/>
      <c r="W613" s="145"/>
      <c r="X613" s="145"/>
      <c r="Y613" s="145"/>
      <c r="Z613" s="145"/>
      <c r="AA613" s="145">
        <v>754</v>
      </c>
      <c r="AB613" s="145">
        <v>818</v>
      </c>
      <c r="AC613" s="145">
        <v>617</v>
      </c>
      <c r="AD613" s="145">
        <v>671</v>
      </c>
      <c r="AE613" s="144">
        <v>0</v>
      </c>
      <c r="AF613" s="144">
        <v>0</v>
      </c>
      <c r="AG613" s="144">
        <v>0</v>
      </c>
      <c r="AH613" s="144">
        <v>0</v>
      </c>
      <c r="AI613" s="144">
        <v>0</v>
      </c>
      <c r="AJ613" s="144">
        <v>0</v>
      </c>
      <c r="AK613" s="144">
        <v>0</v>
      </c>
      <c r="AL613" s="144">
        <v>0</v>
      </c>
      <c r="AM613" s="144">
        <v>0</v>
      </c>
      <c r="AN613" s="144">
        <v>0</v>
      </c>
      <c r="AO613" s="144">
        <v>1508</v>
      </c>
      <c r="AP613" s="144">
        <v>1636</v>
      </c>
      <c r="AQ613" s="144">
        <v>1234</v>
      </c>
      <c r="AR613" s="144">
        <v>1342</v>
      </c>
      <c r="AS613" s="144"/>
      <c r="AT613" s="144"/>
      <c r="AU613" s="144"/>
      <c r="AV613" s="144"/>
      <c r="AW613" s="144"/>
      <c r="AX613" s="144"/>
      <c r="AY613" s="144"/>
      <c r="AZ613" s="144"/>
      <c r="BA613" s="144"/>
      <c r="BB613" s="144"/>
      <c r="BC613" s="144"/>
      <c r="BD613" s="144"/>
      <c r="BE613" s="144"/>
      <c r="BF613" s="144"/>
    </row>
    <row r="614" spans="1:58" hidden="1">
      <c r="A614" s="143" t="s">
        <v>920</v>
      </c>
      <c r="B614" s="143" t="s">
        <v>938</v>
      </c>
      <c r="C614" s="144">
        <v>204</v>
      </c>
      <c r="D614" s="144">
        <v>211</v>
      </c>
      <c r="E614" s="144">
        <v>215</v>
      </c>
      <c r="F614" s="144">
        <v>226</v>
      </c>
      <c r="G614" s="144">
        <v>224</v>
      </c>
      <c r="H614" s="144">
        <v>229</v>
      </c>
      <c r="I614" s="144">
        <v>235</v>
      </c>
      <c r="J614" s="144">
        <v>249</v>
      </c>
      <c r="K614" s="144">
        <v>256</v>
      </c>
      <c r="L614" s="144">
        <v>264</v>
      </c>
      <c r="M614" s="144">
        <v>300</v>
      </c>
      <c r="N614" s="144">
        <v>265</v>
      </c>
      <c r="O614" s="144">
        <v>263</v>
      </c>
      <c r="P614" s="144">
        <v>276</v>
      </c>
      <c r="Q614" s="145">
        <v>178.28</v>
      </c>
      <c r="R614" s="145">
        <v>175.16</v>
      </c>
      <c r="S614" s="145">
        <v>176.93</v>
      </c>
      <c r="T614" s="145">
        <v>164.48</v>
      </c>
      <c r="U614" s="145">
        <v>170.87</v>
      </c>
      <c r="V614" s="145">
        <v>161.86000000000001</v>
      </c>
      <c r="W614" s="145">
        <v>165.43</v>
      </c>
      <c r="X614" s="145">
        <v>161.26</v>
      </c>
      <c r="Y614" s="145">
        <v>156.54</v>
      </c>
      <c r="Z614" s="145">
        <v>139.29</v>
      </c>
      <c r="AA614" s="145">
        <v>138.27000000000001</v>
      </c>
      <c r="AB614" s="145">
        <v>130.69</v>
      </c>
      <c r="AC614" s="145">
        <v>113.87</v>
      </c>
      <c r="AD614" s="145">
        <v>118.4</v>
      </c>
      <c r="AE614" s="144">
        <v>36370</v>
      </c>
      <c r="AF614" s="144">
        <v>36958</v>
      </c>
      <c r="AG614" s="144">
        <v>38041</v>
      </c>
      <c r="AH614" s="144">
        <v>37172</v>
      </c>
      <c r="AI614" s="144">
        <v>38275</v>
      </c>
      <c r="AJ614" s="144">
        <v>37067</v>
      </c>
      <c r="AK614" s="144">
        <v>38877</v>
      </c>
      <c r="AL614" s="144">
        <v>40154</v>
      </c>
      <c r="AM614" s="144">
        <v>40075</v>
      </c>
      <c r="AN614" s="144">
        <v>36773</v>
      </c>
      <c r="AO614" s="144">
        <v>41481</v>
      </c>
      <c r="AP614" s="144">
        <v>34634</v>
      </c>
      <c r="AQ614" s="144">
        <v>29947</v>
      </c>
      <c r="AR614" s="144">
        <v>32679</v>
      </c>
      <c r="AS614" s="144"/>
      <c r="AT614" s="144"/>
      <c r="AU614" s="144"/>
      <c r="AV614" s="144"/>
      <c r="AW614" s="144"/>
      <c r="AX614" s="144"/>
      <c r="AY614" s="144"/>
      <c r="AZ614" s="144"/>
      <c r="BA614" s="144"/>
      <c r="BB614" s="144"/>
      <c r="BC614" s="144"/>
      <c r="BD614" s="144"/>
      <c r="BE614" s="144"/>
      <c r="BF614" s="144"/>
    </row>
    <row r="615" spans="1:58" hidden="1">
      <c r="A615" s="143" t="s">
        <v>920</v>
      </c>
      <c r="B615" s="143" t="s">
        <v>939</v>
      </c>
      <c r="C615" s="144">
        <v>0</v>
      </c>
      <c r="D615" s="144">
        <v>0</v>
      </c>
      <c r="E615" s="144">
        <v>0</v>
      </c>
      <c r="F615" s="144">
        <v>0</v>
      </c>
      <c r="G615" s="144">
        <v>0</v>
      </c>
      <c r="H615" s="144">
        <v>0</v>
      </c>
      <c r="I615" s="144">
        <v>0</v>
      </c>
      <c r="J615" s="144">
        <v>0</v>
      </c>
      <c r="K615" s="144">
        <v>0</v>
      </c>
      <c r="L615" s="144">
        <v>0</v>
      </c>
      <c r="M615" s="144">
        <v>0</v>
      </c>
      <c r="N615" s="144">
        <v>0</v>
      </c>
      <c r="O615" s="144">
        <v>0</v>
      </c>
      <c r="P615" s="144">
        <v>0</v>
      </c>
      <c r="Q615" s="145"/>
      <c r="R615" s="145"/>
      <c r="S615" s="145"/>
      <c r="T615" s="145"/>
      <c r="U615" s="145"/>
      <c r="V615" s="145"/>
      <c r="W615" s="145"/>
      <c r="X615" s="145"/>
      <c r="Y615" s="145"/>
      <c r="Z615" s="145"/>
      <c r="AA615" s="145"/>
      <c r="AB615" s="145"/>
      <c r="AC615" s="145"/>
      <c r="AD615" s="145"/>
      <c r="AE615" s="144">
        <v>0</v>
      </c>
      <c r="AF615" s="144">
        <v>0</v>
      </c>
      <c r="AG615" s="144">
        <v>0</v>
      </c>
      <c r="AH615" s="144">
        <v>0</v>
      </c>
      <c r="AI615" s="144">
        <v>0</v>
      </c>
      <c r="AJ615" s="144">
        <v>0</v>
      </c>
      <c r="AK615" s="144">
        <v>0</v>
      </c>
      <c r="AL615" s="144">
        <v>0</v>
      </c>
      <c r="AM615" s="144">
        <v>0</v>
      </c>
      <c r="AN615" s="144">
        <v>0</v>
      </c>
      <c r="AO615" s="144">
        <v>0</v>
      </c>
      <c r="AP615" s="144">
        <v>0</v>
      </c>
      <c r="AQ615" s="144">
        <v>0</v>
      </c>
      <c r="AR615" s="144">
        <v>0</v>
      </c>
      <c r="AS615" s="144"/>
      <c r="AT615" s="144"/>
      <c r="AU615" s="144"/>
      <c r="AV615" s="144"/>
      <c r="AW615" s="144"/>
      <c r="AX615" s="144"/>
      <c r="AY615" s="144"/>
      <c r="AZ615" s="144"/>
      <c r="BA615" s="144"/>
      <c r="BB615" s="144"/>
      <c r="BC615" s="144"/>
      <c r="BD615" s="144"/>
      <c r="BE615" s="144"/>
      <c r="BF615" s="144"/>
    </row>
    <row r="616" spans="1:58" hidden="1">
      <c r="A616" s="143" t="s">
        <v>920</v>
      </c>
      <c r="B616" s="143" t="s">
        <v>940</v>
      </c>
      <c r="C616" s="144">
        <v>0</v>
      </c>
      <c r="D616" s="144">
        <v>0</v>
      </c>
      <c r="E616" s="144">
        <v>0</v>
      </c>
      <c r="F616" s="144">
        <v>0</v>
      </c>
      <c r="G616" s="144">
        <v>0</v>
      </c>
      <c r="H616" s="144">
        <v>0</v>
      </c>
      <c r="I616" s="144">
        <v>0</v>
      </c>
      <c r="J616" s="144">
        <v>0</v>
      </c>
      <c r="K616" s="144">
        <v>0</v>
      </c>
      <c r="L616" s="144">
        <v>0</v>
      </c>
      <c r="M616" s="144">
        <v>0</v>
      </c>
      <c r="N616" s="144">
        <v>0</v>
      </c>
      <c r="O616" s="144">
        <v>0</v>
      </c>
      <c r="P616" s="144">
        <v>0</v>
      </c>
      <c r="Q616" s="145"/>
      <c r="R616" s="145"/>
      <c r="S616" s="145"/>
      <c r="T616" s="145"/>
      <c r="U616" s="145"/>
      <c r="V616" s="145"/>
      <c r="W616" s="145"/>
      <c r="X616" s="145"/>
      <c r="Y616" s="145"/>
      <c r="Z616" s="145"/>
      <c r="AA616" s="145"/>
      <c r="AB616" s="145"/>
      <c r="AC616" s="145"/>
      <c r="AD616" s="145"/>
      <c r="AE616" s="144">
        <v>760</v>
      </c>
      <c r="AF616" s="144">
        <v>660</v>
      </c>
      <c r="AG616" s="144">
        <v>645</v>
      </c>
      <c r="AH616" s="144">
        <v>590</v>
      </c>
      <c r="AI616" s="144">
        <v>508</v>
      </c>
      <c r="AJ616" s="144">
        <v>496</v>
      </c>
      <c r="AK616" s="144">
        <v>472</v>
      </c>
      <c r="AL616" s="144">
        <v>425</v>
      </c>
      <c r="AM616" s="144">
        <v>398</v>
      </c>
      <c r="AN616" s="144">
        <v>328</v>
      </c>
      <c r="AO616" s="144">
        <v>3390</v>
      </c>
      <c r="AP616" s="144">
        <v>3118</v>
      </c>
      <c r="AQ616" s="144">
        <v>2411</v>
      </c>
      <c r="AR616" s="144">
        <v>2127</v>
      </c>
      <c r="AS616" s="144"/>
      <c r="AT616" s="144"/>
      <c r="AU616" s="144"/>
      <c r="AV616" s="144"/>
      <c r="AW616" s="144"/>
      <c r="AX616" s="144"/>
      <c r="AY616" s="144"/>
      <c r="AZ616" s="144"/>
      <c r="BA616" s="144"/>
      <c r="BB616" s="144"/>
      <c r="BC616" s="144"/>
      <c r="BD616" s="144"/>
      <c r="BE616" s="144"/>
      <c r="BF616" s="144"/>
    </row>
    <row r="617" spans="1:58" hidden="1">
      <c r="A617" s="143" t="s">
        <v>920</v>
      </c>
      <c r="B617" s="143" t="s">
        <v>941</v>
      </c>
      <c r="C617" s="144">
        <v>107</v>
      </c>
      <c r="D617" s="144">
        <v>146</v>
      </c>
      <c r="E617" s="144">
        <v>127</v>
      </c>
      <c r="F617" s="144">
        <v>153</v>
      </c>
      <c r="G617" s="144">
        <v>146</v>
      </c>
      <c r="H617" s="144">
        <v>140</v>
      </c>
      <c r="I617" s="144">
        <v>139</v>
      </c>
      <c r="J617" s="144">
        <v>147</v>
      </c>
      <c r="K617" s="144">
        <v>146</v>
      </c>
      <c r="L617" s="144">
        <v>154</v>
      </c>
      <c r="M617" s="144">
        <v>146</v>
      </c>
      <c r="N617" s="144">
        <v>186</v>
      </c>
      <c r="O617" s="144">
        <v>182</v>
      </c>
      <c r="P617" s="144">
        <v>146</v>
      </c>
      <c r="Q617" s="145">
        <v>128.07</v>
      </c>
      <c r="R617" s="145">
        <v>129.52000000000001</v>
      </c>
      <c r="S617" s="145">
        <v>132.66</v>
      </c>
      <c r="T617" s="145">
        <v>131.59</v>
      </c>
      <c r="U617" s="145">
        <v>135.96</v>
      </c>
      <c r="V617" s="145">
        <v>134.28</v>
      </c>
      <c r="W617" s="145">
        <v>143.58000000000001</v>
      </c>
      <c r="X617" s="145">
        <v>142.59</v>
      </c>
      <c r="Y617" s="145">
        <v>135.32</v>
      </c>
      <c r="Z617" s="145">
        <v>137.13999999999999</v>
      </c>
      <c r="AA617" s="145">
        <v>119.55</v>
      </c>
      <c r="AB617" s="145">
        <v>132.1</v>
      </c>
      <c r="AC617" s="145">
        <v>123.55</v>
      </c>
      <c r="AD617" s="145">
        <v>114.77</v>
      </c>
      <c r="AE617" s="144">
        <v>13703</v>
      </c>
      <c r="AF617" s="144">
        <v>18910</v>
      </c>
      <c r="AG617" s="144">
        <v>16848</v>
      </c>
      <c r="AH617" s="144">
        <v>20134</v>
      </c>
      <c r="AI617" s="144">
        <v>19850</v>
      </c>
      <c r="AJ617" s="144">
        <v>18799</v>
      </c>
      <c r="AK617" s="144">
        <v>19957</v>
      </c>
      <c r="AL617" s="144">
        <v>20961</v>
      </c>
      <c r="AM617" s="144">
        <v>19756</v>
      </c>
      <c r="AN617" s="144">
        <v>21120</v>
      </c>
      <c r="AO617" s="144">
        <v>17454</v>
      </c>
      <c r="AP617" s="144">
        <v>24571</v>
      </c>
      <c r="AQ617" s="144">
        <v>22486</v>
      </c>
      <c r="AR617" s="144">
        <v>16757</v>
      </c>
      <c r="AS617" s="144"/>
      <c r="AT617" s="144"/>
      <c r="AU617" s="144"/>
      <c r="AV617" s="144"/>
      <c r="AW617" s="144"/>
      <c r="AX617" s="144"/>
      <c r="AY617" s="144"/>
      <c r="AZ617" s="144"/>
      <c r="BA617" s="144"/>
      <c r="BB617" s="144"/>
      <c r="BC617" s="144"/>
      <c r="BD617" s="144"/>
      <c r="BE617" s="144"/>
      <c r="BF617" s="144"/>
    </row>
    <row r="618" spans="1:58" hidden="1">
      <c r="A618" s="143" t="s">
        <v>920</v>
      </c>
      <c r="B618" s="143" t="s">
        <v>942</v>
      </c>
      <c r="C618" s="144">
        <v>140</v>
      </c>
      <c r="D618" s="144">
        <v>141</v>
      </c>
      <c r="E618" s="144">
        <v>140</v>
      </c>
      <c r="F618" s="144">
        <v>141</v>
      </c>
      <c r="G618" s="144">
        <v>142</v>
      </c>
      <c r="H618" s="144">
        <v>138</v>
      </c>
      <c r="I618" s="144">
        <v>137</v>
      </c>
      <c r="J618" s="144">
        <v>138</v>
      </c>
      <c r="K618" s="144">
        <v>140</v>
      </c>
      <c r="L618" s="144">
        <v>142</v>
      </c>
      <c r="M618" s="144">
        <v>167</v>
      </c>
      <c r="N618" s="144">
        <v>176</v>
      </c>
      <c r="O618" s="144">
        <v>161</v>
      </c>
      <c r="P618" s="144">
        <v>161</v>
      </c>
      <c r="Q618" s="145">
        <v>238.62</v>
      </c>
      <c r="R618" s="145">
        <v>239.79</v>
      </c>
      <c r="S618" s="145">
        <v>236.24</v>
      </c>
      <c r="T618" s="145">
        <v>247.7</v>
      </c>
      <c r="U618" s="145">
        <v>254.17</v>
      </c>
      <c r="V618" s="145">
        <v>254.75</v>
      </c>
      <c r="W618" s="145">
        <v>242.99</v>
      </c>
      <c r="X618" s="145">
        <v>249.36</v>
      </c>
      <c r="Y618" s="145">
        <v>240.19</v>
      </c>
      <c r="Z618" s="145">
        <v>234.1</v>
      </c>
      <c r="AA618" s="145">
        <v>240.94</v>
      </c>
      <c r="AB618" s="145">
        <v>254.69</v>
      </c>
      <c r="AC618" s="145">
        <v>231.42</v>
      </c>
      <c r="AD618" s="145">
        <v>252.39</v>
      </c>
      <c r="AE618" s="144">
        <v>33407</v>
      </c>
      <c r="AF618" s="144">
        <v>33810</v>
      </c>
      <c r="AG618" s="144">
        <v>33073</v>
      </c>
      <c r="AH618" s="144">
        <v>34926</v>
      </c>
      <c r="AI618" s="144">
        <v>36092</v>
      </c>
      <c r="AJ618" s="144">
        <v>35155</v>
      </c>
      <c r="AK618" s="144">
        <v>33289</v>
      </c>
      <c r="AL618" s="144">
        <v>34412</v>
      </c>
      <c r="AM618" s="144">
        <v>33627</v>
      </c>
      <c r="AN618" s="144">
        <v>33242</v>
      </c>
      <c r="AO618" s="144">
        <v>40237</v>
      </c>
      <c r="AP618" s="144">
        <v>44825</v>
      </c>
      <c r="AQ618" s="144">
        <v>37259</v>
      </c>
      <c r="AR618" s="144">
        <v>40635</v>
      </c>
      <c r="AS618" s="144"/>
      <c r="AT618" s="144"/>
      <c r="AU618" s="144"/>
      <c r="AV618" s="144"/>
      <c r="AW618" s="144"/>
      <c r="AX618" s="144"/>
      <c r="AY618" s="144"/>
      <c r="AZ618" s="144"/>
      <c r="BA618" s="144"/>
      <c r="BB618" s="144"/>
      <c r="BC618" s="144"/>
      <c r="BD618" s="144"/>
      <c r="BE618" s="144"/>
      <c r="BF618" s="144"/>
    </row>
    <row r="619" spans="1:58" hidden="1">
      <c r="A619" s="143" t="s">
        <v>920</v>
      </c>
      <c r="B619" s="143" t="s">
        <v>943</v>
      </c>
      <c r="C619" s="144">
        <v>1314</v>
      </c>
      <c r="D619" s="144">
        <v>1245</v>
      </c>
      <c r="E619" s="144">
        <v>1132</v>
      </c>
      <c r="F619" s="144">
        <v>1139</v>
      </c>
      <c r="G619" s="144">
        <v>1120</v>
      </c>
      <c r="H619" s="144">
        <v>1106</v>
      </c>
      <c r="I619" s="144">
        <v>1014</v>
      </c>
      <c r="J619" s="144">
        <v>932</v>
      </c>
      <c r="K619" s="144">
        <v>935</v>
      </c>
      <c r="L619" s="144">
        <v>929</v>
      </c>
      <c r="M619" s="144">
        <v>888</v>
      </c>
      <c r="N619" s="144">
        <v>812</v>
      </c>
      <c r="O619" s="144">
        <v>728</v>
      </c>
      <c r="P619" s="144">
        <v>714</v>
      </c>
      <c r="Q619" s="145">
        <v>331.68</v>
      </c>
      <c r="R619" s="145">
        <v>299.3</v>
      </c>
      <c r="S619" s="145">
        <v>332.11</v>
      </c>
      <c r="T619" s="145">
        <v>318.77</v>
      </c>
      <c r="U619" s="145">
        <v>329.61</v>
      </c>
      <c r="V619" s="145">
        <v>313.63</v>
      </c>
      <c r="W619" s="145">
        <v>327.94</v>
      </c>
      <c r="X619" s="145">
        <v>326.55</v>
      </c>
      <c r="Y619" s="145">
        <v>309.47000000000003</v>
      </c>
      <c r="Z619" s="145">
        <v>315.67</v>
      </c>
      <c r="AA619" s="145">
        <v>311.85000000000002</v>
      </c>
      <c r="AB619" s="145">
        <v>312.31</v>
      </c>
      <c r="AC619" s="145">
        <v>319.31</v>
      </c>
      <c r="AD619" s="145">
        <v>322.39999999999998</v>
      </c>
      <c r="AE619" s="144">
        <v>435834</v>
      </c>
      <c r="AF619" s="144">
        <v>372624</v>
      </c>
      <c r="AG619" s="144">
        <v>375948</v>
      </c>
      <c r="AH619" s="144">
        <v>363075</v>
      </c>
      <c r="AI619" s="144">
        <v>369161</v>
      </c>
      <c r="AJ619" s="144">
        <v>346877</v>
      </c>
      <c r="AK619" s="144">
        <v>332536</v>
      </c>
      <c r="AL619" s="144">
        <v>304343</v>
      </c>
      <c r="AM619" s="144">
        <v>289357</v>
      </c>
      <c r="AN619" s="144">
        <v>293260</v>
      </c>
      <c r="AO619" s="144">
        <v>276924</v>
      </c>
      <c r="AP619" s="144">
        <v>253597</v>
      </c>
      <c r="AQ619" s="144">
        <v>232457</v>
      </c>
      <c r="AR619" s="144">
        <v>230194</v>
      </c>
      <c r="AS619" s="144"/>
      <c r="AT619" s="144"/>
      <c r="AU619" s="144"/>
      <c r="AV619" s="144"/>
      <c r="AW619" s="144"/>
      <c r="AX619" s="144"/>
      <c r="AY619" s="144"/>
      <c r="AZ619" s="144"/>
      <c r="BA619" s="144"/>
      <c r="BB619" s="144"/>
      <c r="BC619" s="144"/>
      <c r="BD619" s="144"/>
      <c r="BE619" s="144"/>
      <c r="BF619" s="144"/>
    </row>
    <row r="620" spans="1:58" hidden="1">
      <c r="A620" s="143" t="s">
        <v>920</v>
      </c>
      <c r="B620" s="143" t="s">
        <v>944</v>
      </c>
      <c r="C620" s="144">
        <v>612</v>
      </c>
      <c r="D620" s="144">
        <v>516</v>
      </c>
      <c r="E620" s="144">
        <v>449</v>
      </c>
      <c r="F620" s="144">
        <v>441</v>
      </c>
      <c r="G620" s="144">
        <v>399</v>
      </c>
      <c r="H620" s="144">
        <v>403</v>
      </c>
      <c r="I620" s="144">
        <v>347</v>
      </c>
      <c r="J620" s="144">
        <v>306</v>
      </c>
      <c r="K620" s="144">
        <v>268</v>
      </c>
      <c r="L620" s="144">
        <v>240</v>
      </c>
      <c r="M620" s="144">
        <v>157</v>
      </c>
      <c r="N620" s="144">
        <v>113</v>
      </c>
      <c r="O620" s="144">
        <v>158</v>
      </c>
      <c r="P620" s="144">
        <v>147</v>
      </c>
      <c r="Q620" s="145">
        <v>323.45999999999998</v>
      </c>
      <c r="R620" s="145">
        <v>316.27</v>
      </c>
      <c r="S620" s="145">
        <v>388.08</v>
      </c>
      <c r="T620" s="145">
        <v>377.01</v>
      </c>
      <c r="U620" s="145">
        <v>376.94</v>
      </c>
      <c r="V620" s="145">
        <v>375.04</v>
      </c>
      <c r="W620" s="145">
        <v>376.2</v>
      </c>
      <c r="X620" s="145">
        <v>374.73</v>
      </c>
      <c r="Y620" s="145">
        <v>370.74</v>
      </c>
      <c r="Z620" s="145">
        <v>390.86</v>
      </c>
      <c r="AA620" s="145">
        <v>334.25</v>
      </c>
      <c r="AB620" s="145">
        <v>352.28</v>
      </c>
      <c r="AC620" s="145">
        <v>371.71</v>
      </c>
      <c r="AD620" s="145">
        <v>382.86</v>
      </c>
      <c r="AE620" s="144">
        <v>197960</v>
      </c>
      <c r="AF620" s="144">
        <v>163194</v>
      </c>
      <c r="AG620" s="144">
        <v>174250</v>
      </c>
      <c r="AH620" s="144">
        <v>166263</v>
      </c>
      <c r="AI620" s="144">
        <v>150399</v>
      </c>
      <c r="AJ620" s="144">
        <v>151143</v>
      </c>
      <c r="AK620" s="144">
        <v>130541</v>
      </c>
      <c r="AL620" s="144">
        <v>114668</v>
      </c>
      <c r="AM620" s="144">
        <v>99358</v>
      </c>
      <c r="AN620" s="144">
        <v>93807</v>
      </c>
      <c r="AO620" s="144">
        <v>52478</v>
      </c>
      <c r="AP620" s="144">
        <v>39808</v>
      </c>
      <c r="AQ620" s="144">
        <v>58730</v>
      </c>
      <c r="AR620" s="144">
        <v>56280</v>
      </c>
      <c r="AS620" s="144"/>
      <c r="AT620" s="144"/>
      <c r="AU620" s="144"/>
      <c r="AV620" s="144"/>
      <c r="AW620" s="144"/>
      <c r="AX620" s="144"/>
      <c r="AY620" s="144"/>
      <c r="AZ620" s="144"/>
      <c r="BA620" s="144"/>
      <c r="BB620" s="144"/>
      <c r="BC620" s="144"/>
      <c r="BD620" s="144"/>
      <c r="BE620" s="144"/>
      <c r="BF620" s="144"/>
    </row>
    <row r="621" spans="1:58" hidden="1">
      <c r="A621" s="143" t="s">
        <v>920</v>
      </c>
      <c r="B621" s="143" t="s">
        <v>945</v>
      </c>
      <c r="C621" s="144">
        <v>2</v>
      </c>
      <c r="D621" s="144">
        <v>2</v>
      </c>
      <c r="E621" s="144">
        <v>2</v>
      </c>
      <c r="F621" s="144">
        <v>2</v>
      </c>
      <c r="G621" s="144">
        <v>2</v>
      </c>
      <c r="H621" s="144">
        <v>2</v>
      </c>
      <c r="I621" s="144">
        <v>2</v>
      </c>
      <c r="J621" s="144">
        <v>2</v>
      </c>
      <c r="K621" s="144">
        <v>2</v>
      </c>
      <c r="L621" s="144">
        <v>2</v>
      </c>
      <c r="M621" s="144">
        <v>5</v>
      </c>
      <c r="N621" s="144">
        <v>5</v>
      </c>
      <c r="O621" s="144">
        <v>5</v>
      </c>
      <c r="P621" s="144">
        <v>5</v>
      </c>
      <c r="Q621" s="145">
        <v>322.5</v>
      </c>
      <c r="R621" s="145">
        <v>315</v>
      </c>
      <c r="S621" s="145">
        <v>315</v>
      </c>
      <c r="T621" s="145">
        <v>348</v>
      </c>
      <c r="U621" s="145">
        <v>343</v>
      </c>
      <c r="V621" s="145">
        <v>323</v>
      </c>
      <c r="W621" s="145">
        <v>337.5</v>
      </c>
      <c r="X621" s="145">
        <v>334</v>
      </c>
      <c r="Y621" s="145">
        <v>334</v>
      </c>
      <c r="Z621" s="145">
        <v>299</v>
      </c>
      <c r="AA621" s="145">
        <v>338</v>
      </c>
      <c r="AB621" s="145">
        <v>305.60000000000002</v>
      </c>
      <c r="AC621" s="145">
        <v>301.39999999999998</v>
      </c>
      <c r="AD621" s="145">
        <v>325.39999999999998</v>
      </c>
      <c r="AE621" s="144">
        <v>645</v>
      </c>
      <c r="AF621" s="144">
        <v>630</v>
      </c>
      <c r="AG621" s="144">
        <v>630</v>
      </c>
      <c r="AH621" s="144">
        <v>696</v>
      </c>
      <c r="AI621" s="144">
        <v>686</v>
      </c>
      <c r="AJ621" s="144">
        <v>646</v>
      </c>
      <c r="AK621" s="144">
        <v>675</v>
      </c>
      <c r="AL621" s="144">
        <v>668</v>
      </c>
      <c r="AM621" s="144">
        <v>668</v>
      </c>
      <c r="AN621" s="144">
        <v>598</v>
      </c>
      <c r="AO621" s="144">
        <v>1690</v>
      </c>
      <c r="AP621" s="144">
        <v>1528</v>
      </c>
      <c r="AQ621" s="144">
        <v>1507</v>
      </c>
      <c r="AR621" s="144">
        <v>1627</v>
      </c>
      <c r="AS621" s="144"/>
      <c r="AT621" s="144"/>
      <c r="AU621" s="144"/>
      <c r="AV621" s="144"/>
      <c r="AW621" s="144"/>
      <c r="AX621" s="144"/>
      <c r="AY621" s="144"/>
      <c r="AZ621" s="144"/>
      <c r="BA621" s="144"/>
      <c r="BB621" s="144"/>
      <c r="BC621" s="144"/>
      <c r="BD621" s="144"/>
      <c r="BE621" s="144"/>
      <c r="BF621" s="144"/>
    </row>
    <row r="622" spans="1:58" hidden="1">
      <c r="A622" s="143" t="s">
        <v>920</v>
      </c>
      <c r="B622" s="143" t="s">
        <v>946</v>
      </c>
      <c r="C622" s="144">
        <v>33</v>
      </c>
      <c r="D622" s="144">
        <v>33</v>
      </c>
      <c r="E622" s="144">
        <v>31</v>
      </c>
      <c r="F622" s="144">
        <v>32</v>
      </c>
      <c r="G622" s="144">
        <v>32</v>
      </c>
      <c r="H622" s="144">
        <v>31</v>
      </c>
      <c r="I622" s="144">
        <v>31</v>
      </c>
      <c r="J622" s="144">
        <v>30</v>
      </c>
      <c r="K622" s="144">
        <v>30</v>
      </c>
      <c r="L622" s="144">
        <v>30</v>
      </c>
      <c r="M622" s="144">
        <v>62</v>
      </c>
      <c r="N622" s="144">
        <v>61</v>
      </c>
      <c r="O622" s="144">
        <v>61</v>
      </c>
      <c r="P622" s="144">
        <v>61</v>
      </c>
      <c r="Q622" s="145">
        <v>60.06</v>
      </c>
      <c r="R622" s="145">
        <v>67.239999999999995</v>
      </c>
      <c r="S622" s="145">
        <v>65.290000000000006</v>
      </c>
      <c r="T622" s="145">
        <v>60.56</v>
      </c>
      <c r="U622" s="145">
        <v>60.81</v>
      </c>
      <c r="V622" s="145">
        <v>59.26</v>
      </c>
      <c r="W622" s="145">
        <v>59.61</v>
      </c>
      <c r="X622" s="145">
        <v>58.83</v>
      </c>
      <c r="Y622" s="145">
        <v>57.6</v>
      </c>
      <c r="Z622" s="145">
        <v>56.07</v>
      </c>
      <c r="AA622" s="145">
        <v>62.24</v>
      </c>
      <c r="AB622" s="145">
        <v>58.51</v>
      </c>
      <c r="AC622" s="145">
        <v>70.92</v>
      </c>
      <c r="AD622" s="145">
        <v>63.85</v>
      </c>
      <c r="AE622" s="144">
        <v>1982</v>
      </c>
      <c r="AF622" s="144">
        <v>2219</v>
      </c>
      <c r="AG622" s="144">
        <v>2024</v>
      </c>
      <c r="AH622" s="144">
        <v>1938</v>
      </c>
      <c r="AI622" s="144">
        <v>1946</v>
      </c>
      <c r="AJ622" s="144">
        <v>1837</v>
      </c>
      <c r="AK622" s="144">
        <v>1848</v>
      </c>
      <c r="AL622" s="144">
        <v>1765</v>
      </c>
      <c r="AM622" s="144">
        <v>1728</v>
      </c>
      <c r="AN622" s="144">
        <v>1682</v>
      </c>
      <c r="AO622" s="144">
        <v>3859</v>
      </c>
      <c r="AP622" s="144">
        <v>3569</v>
      </c>
      <c r="AQ622" s="144">
        <v>4326</v>
      </c>
      <c r="AR622" s="144">
        <v>3895</v>
      </c>
      <c r="AS622" s="144"/>
      <c r="AT622" s="144"/>
      <c r="AU622" s="144"/>
      <c r="AV622" s="144"/>
      <c r="AW622" s="144"/>
      <c r="AX622" s="144"/>
      <c r="AY622" s="144"/>
      <c r="AZ622" s="144"/>
      <c r="BA622" s="144"/>
      <c r="BB622" s="144"/>
      <c r="BC622" s="144"/>
      <c r="BD622" s="144"/>
      <c r="BE622" s="144"/>
      <c r="BF622" s="144"/>
    </row>
    <row r="623" spans="1:58" hidden="1">
      <c r="A623" s="143" t="s">
        <v>920</v>
      </c>
      <c r="B623" s="143" t="s">
        <v>947</v>
      </c>
      <c r="C623" s="144">
        <v>448</v>
      </c>
      <c r="D623" s="144">
        <v>465</v>
      </c>
      <c r="E623" s="144">
        <v>449</v>
      </c>
      <c r="F623" s="144">
        <v>466</v>
      </c>
      <c r="G623" s="144">
        <v>462</v>
      </c>
      <c r="H623" s="144">
        <v>455</v>
      </c>
      <c r="I623" s="144">
        <v>437</v>
      </c>
      <c r="J623" s="144">
        <v>394</v>
      </c>
      <c r="K623" s="144">
        <v>386</v>
      </c>
      <c r="L623" s="144">
        <v>376</v>
      </c>
      <c r="M623" s="144">
        <v>288</v>
      </c>
      <c r="N623" s="144">
        <v>242</v>
      </c>
      <c r="O623" s="144">
        <v>214</v>
      </c>
      <c r="P623" s="144">
        <v>212</v>
      </c>
      <c r="Q623" s="145">
        <v>121.91</v>
      </c>
      <c r="R623" s="145">
        <v>122.4</v>
      </c>
      <c r="S623" s="145">
        <v>129.69999999999999</v>
      </c>
      <c r="T623" s="145">
        <v>152</v>
      </c>
      <c r="U623" s="145">
        <v>151.58000000000001</v>
      </c>
      <c r="V623" s="145">
        <v>151.19999999999999</v>
      </c>
      <c r="W623" s="145">
        <v>151.38999999999999</v>
      </c>
      <c r="X623" s="145">
        <v>155.53</v>
      </c>
      <c r="Y623" s="145">
        <v>155.1</v>
      </c>
      <c r="Z623" s="145">
        <v>157.35</v>
      </c>
      <c r="AA623" s="145">
        <v>135.47999999999999</v>
      </c>
      <c r="AB623" s="145">
        <v>130.88999999999999</v>
      </c>
      <c r="AC623" s="145">
        <v>125.36</v>
      </c>
      <c r="AD623" s="145">
        <v>126.6</v>
      </c>
      <c r="AE623" s="144">
        <v>54617</v>
      </c>
      <c r="AF623" s="144">
        <v>56914</v>
      </c>
      <c r="AG623" s="144">
        <v>58235</v>
      </c>
      <c r="AH623" s="144">
        <v>70830</v>
      </c>
      <c r="AI623" s="144">
        <v>70029</v>
      </c>
      <c r="AJ623" s="144">
        <v>68795</v>
      </c>
      <c r="AK623" s="144">
        <v>66159</v>
      </c>
      <c r="AL623" s="144">
        <v>61278</v>
      </c>
      <c r="AM623" s="144">
        <v>59869</v>
      </c>
      <c r="AN623" s="144">
        <v>59162</v>
      </c>
      <c r="AO623" s="144">
        <v>39017</v>
      </c>
      <c r="AP623" s="144">
        <v>31675</v>
      </c>
      <c r="AQ623" s="144">
        <v>26826</v>
      </c>
      <c r="AR623" s="144">
        <v>26840</v>
      </c>
      <c r="AS623" s="144"/>
      <c r="AT623" s="144"/>
      <c r="AU623" s="144"/>
      <c r="AV623" s="144"/>
      <c r="AW623" s="144"/>
      <c r="AX623" s="144"/>
      <c r="AY623" s="144"/>
      <c r="AZ623" s="144"/>
      <c r="BA623" s="144"/>
      <c r="BB623" s="144"/>
      <c r="BC623" s="144"/>
      <c r="BD623" s="144"/>
      <c r="BE623" s="144"/>
      <c r="BF623" s="144"/>
    </row>
    <row r="624" spans="1:58" hidden="1">
      <c r="A624" s="143" t="s">
        <v>920</v>
      </c>
      <c r="B624" s="143" t="s">
        <v>948</v>
      </c>
      <c r="C624" s="144">
        <v>35</v>
      </c>
      <c r="D624" s="144">
        <v>35</v>
      </c>
      <c r="E624" s="144">
        <v>35</v>
      </c>
      <c r="F624" s="144">
        <v>35</v>
      </c>
      <c r="G624" s="144">
        <v>35</v>
      </c>
      <c r="H624" s="144">
        <v>36</v>
      </c>
      <c r="I624" s="144">
        <v>37</v>
      </c>
      <c r="J624" s="144">
        <v>35</v>
      </c>
      <c r="K624" s="144">
        <v>35</v>
      </c>
      <c r="L624" s="144">
        <v>36</v>
      </c>
      <c r="M624" s="144">
        <v>86</v>
      </c>
      <c r="N624" s="144">
        <v>86</v>
      </c>
      <c r="O624" s="144">
        <v>86</v>
      </c>
      <c r="P624" s="144">
        <v>91</v>
      </c>
      <c r="Q624" s="145">
        <v>267.51</v>
      </c>
      <c r="R624" s="145">
        <v>277.33999999999997</v>
      </c>
      <c r="S624" s="145">
        <v>271.45999999999998</v>
      </c>
      <c r="T624" s="145">
        <v>283.69</v>
      </c>
      <c r="U624" s="145">
        <v>295.26</v>
      </c>
      <c r="V624" s="145">
        <v>290.27999999999997</v>
      </c>
      <c r="W624" s="145">
        <v>294.14</v>
      </c>
      <c r="X624" s="145">
        <v>309.49</v>
      </c>
      <c r="Y624" s="145">
        <v>310.63</v>
      </c>
      <c r="Z624" s="145">
        <v>239.58</v>
      </c>
      <c r="AA624" s="145">
        <v>238.64</v>
      </c>
      <c r="AB624" s="145">
        <v>225.38</v>
      </c>
      <c r="AC624" s="145">
        <v>216.06</v>
      </c>
      <c r="AD624" s="145">
        <v>228.05</v>
      </c>
      <c r="AE624" s="144">
        <v>9363</v>
      </c>
      <c r="AF624" s="144">
        <v>9707</v>
      </c>
      <c r="AG624" s="144">
        <v>9501</v>
      </c>
      <c r="AH624" s="144">
        <v>9929</v>
      </c>
      <c r="AI624" s="144">
        <v>10334</v>
      </c>
      <c r="AJ624" s="144">
        <v>10450</v>
      </c>
      <c r="AK624" s="144">
        <v>10883</v>
      </c>
      <c r="AL624" s="144">
        <v>10832</v>
      </c>
      <c r="AM624" s="144">
        <v>10872</v>
      </c>
      <c r="AN624" s="144">
        <v>8625</v>
      </c>
      <c r="AO624" s="144">
        <v>20523</v>
      </c>
      <c r="AP624" s="144">
        <v>19383</v>
      </c>
      <c r="AQ624" s="144">
        <v>18581</v>
      </c>
      <c r="AR624" s="144">
        <v>20753</v>
      </c>
      <c r="AS624" s="144"/>
      <c r="AT624" s="144"/>
      <c r="AU624" s="144"/>
      <c r="AV624" s="144"/>
      <c r="AW624" s="144"/>
      <c r="AX624" s="144"/>
      <c r="AY624" s="144"/>
      <c r="AZ624" s="144"/>
      <c r="BA624" s="144"/>
      <c r="BB624" s="144"/>
      <c r="BC624" s="144"/>
      <c r="BD624" s="144"/>
      <c r="BE624" s="144"/>
      <c r="BF624" s="144"/>
    </row>
    <row r="625" spans="1:58" hidden="1">
      <c r="A625" s="143" t="s">
        <v>920</v>
      </c>
      <c r="B625" s="143" t="s">
        <v>949</v>
      </c>
      <c r="C625" s="144">
        <v>0</v>
      </c>
      <c r="D625" s="144">
        <v>0</v>
      </c>
      <c r="E625" s="144">
        <v>0</v>
      </c>
      <c r="F625" s="144">
        <v>0</v>
      </c>
      <c r="G625" s="144">
        <v>0</v>
      </c>
      <c r="H625" s="144">
        <v>0</v>
      </c>
      <c r="I625" s="144">
        <v>0</v>
      </c>
      <c r="J625" s="144">
        <v>0</v>
      </c>
      <c r="K625" s="144">
        <v>0</v>
      </c>
      <c r="L625" s="144">
        <v>0</v>
      </c>
      <c r="M625" s="144">
        <v>0</v>
      </c>
      <c r="N625" s="144">
        <v>0</v>
      </c>
      <c r="O625" s="144">
        <v>0</v>
      </c>
      <c r="P625" s="144">
        <v>0</v>
      </c>
      <c r="Q625" s="145"/>
      <c r="R625" s="145"/>
      <c r="S625" s="145"/>
      <c r="T625" s="145"/>
      <c r="U625" s="145"/>
      <c r="V625" s="145"/>
      <c r="W625" s="145"/>
      <c r="X625" s="145"/>
      <c r="Y625" s="145"/>
      <c r="Z625" s="145"/>
      <c r="AA625" s="145"/>
      <c r="AB625" s="145"/>
      <c r="AC625" s="145"/>
      <c r="AD625" s="145"/>
      <c r="AE625" s="144">
        <v>0</v>
      </c>
      <c r="AF625" s="144">
        <v>0</v>
      </c>
      <c r="AG625" s="144">
        <v>0</v>
      </c>
      <c r="AH625" s="144">
        <v>0</v>
      </c>
      <c r="AI625" s="144">
        <v>0</v>
      </c>
      <c r="AJ625" s="144">
        <v>0</v>
      </c>
      <c r="AK625" s="144">
        <v>0</v>
      </c>
      <c r="AL625" s="144">
        <v>0</v>
      </c>
      <c r="AM625" s="144">
        <v>0</v>
      </c>
      <c r="AN625" s="144">
        <v>0</v>
      </c>
      <c r="AO625" s="144">
        <v>0</v>
      </c>
      <c r="AP625" s="144">
        <v>0</v>
      </c>
      <c r="AQ625" s="144">
        <v>0</v>
      </c>
      <c r="AR625" s="144">
        <v>0</v>
      </c>
      <c r="AS625" s="144"/>
      <c r="AT625" s="144"/>
      <c r="AU625" s="144"/>
      <c r="AV625" s="144"/>
      <c r="AW625" s="144"/>
      <c r="AX625" s="144"/>
      <c r="AY625" s="144"/>
      <c r="AZ625" s="144"/>
      <c r="BA625" s="144"/>
      <c r="BB625" s="144"/>
      <c r="BC625" s="144"/>
      <c r="BD625" s="144"/>
      <c r="BE625" s="144"/>
      <c r="BF625" s="144"/>
    </row>
    <row r="626" spans="1:58" hidden="1">
      <c r="A626" s="143" t="s">
        <v>920</v>
      </c>
      <c r="B626" s="143" t="s">
        <v>950</v>
      </c>
      <c r="C626" s="144">
        <v>90</v>
      </c>
      <c r="D626" s="144">
        <v>90</v>
      </c>
      <c r="E626" s="144">
        <v>89</v>
      </c>
      <c r="F626" s="144">
        <v>88</v>
      </c>
      <c r="G626" s="144">
        <v>87</v>
      </c>
      <c r="H626" s="144">
        <v>88</v>
      </c>
      <c r="I626" s="144">
        <v>90</v>
      </c>
      <c r="J626" s="144">
        <v>91</v>
      </c>
      <c r="K626" s="144">
        <v>92</v>
      </c>
      <c r="L626" s="144">
        <v>91</v>
      </c>
      <c r="M626" s="144">
        <v>91</v>
      </c>
      <c r="N626" s="144">
        <v>97</v>
      </c>
      <c r="O626" s="144">
        <v>93</v>
      </c>
      <c r="P626" s="144">
        <v>96</v>
      </c>
      <c r="Q626" s="145">
        <v>286.32</v>
      </c>
      <c r="R626" s="145">
        <v>281.32</v>
      </c>
      <c r="S626" s="145">
        <v>278.55</v>
      </c>
      <c r="T626" s="145">
        <v>271.24</v>
      </c>
      <c r="U626" s="145">
        <v>270.54000000000002</v>
      </c>
      <c r="V626" s="145">
        <v>264.47000000000003</v>
      </c>
      <c r="W626" s="145">
        <v>262.63</v>
      </c>
      <c r="X626" s="145">
        <v>260.70999999999998</v>
      </c>
      <c r="Y626" s="145">
        <v>246</v>
      </c>
      <c r="Z626" s="145">
        <v>246.24</v>
      </c>
      <c r="AA626" s="145">
        <v>184.32</v>
      </c>
      <c r="AB626" s="145">
        <v>175.57</v>
      </c>
      <c r="AC626" s="145">
        <v>175.35</v>
      </c>
      <c r="AD626" s="145">
        <v>156.49</v>
      </c>
      <c r="AE626" s="144">
        <v>25769</v>
      </c>
      <c r="AF626" s="144">
        <v>25319</v>
      </c>
      <c r="AG626" s="144">
        <v>24791</v>
      </c>
      <c r="AH626" s="144">
        <v>23869</v>
      </c>
      <c r="AI626" s="144">
        <v>23537</v>
      </c>
      <c r="AJ626" s="144">
        <v>23273</v>
      </c>
      <c r="AK626" s="144">
        <v>23637</v>
      </c>
      <c r="AL626" s="144">
        <v>23725</v>
      </c>
      <c r="AM626" s="144">
        <v>22632</v>
      </c>
      <c r="AN626" s="144">
        <v>22408</v>
      </c>
      <c r="AO626" s="144">
        <v>16773</v>
      </c>
      <c r="AP626" s="144">
        <v>17030</v>
      </c>
      <c r="AQ626" s="144">
        <v>16308</v>
      </c>
      <c r="AR626" s="144">
        <v>15023</v>
      </c>
      <c r="AS626" s="144"/>
      <c r="AT626" s="144"/>
      <c r="AU626" s="144"/>
      <c r="AV626" s="144"/>
      <c r="AW626" s="144"/>
      <c r="AX626" s="144"/>
      <c r="AY626" s="144"/>
      <c r="AZ626" s="144"/>
      <c r="BA626" s="144"/>
      <c r="BB626" s="144"/>
      <c r="BC626" s="144"/>
      <c r="BD626" s="144"/>
      <c r="BE626" s="144"/>
      <c r="BF626" s="144"/>
    </row>
    <row r="627" spans="1:58" hidden="1">
      <c r="A627" s="143" t="s">
        <v>920</v>
      </c>
      <c r="B627" s="143" t="s">
        <v>951</v>
      </c>
      <c r="C627" s="144">
        <v>194</v>
      </c>
      <c r="D627" s="144">
        <v>198</v>
      </c>
      <c r="E627" s="144">
        <v>207</v>
      </c>
      <c r="F627" s="144">
        <v>211</v>
      </c>
      <c r="G627" s="144">
        <v>218</v>
      </c>
      <c r="H627" s="144">
        <v>240</v>
      </c>
      <c r="I627" s="144">
        <v>248</v>
      </c>
      <c r="J627" s="144">
        <v>251</v>
      </c>
      <c r="K627" s="144">
        <v>247</v>
      </c>
      <c r="L627" s="144">
        <v>248</v>
      </c>
      <c r="M627" s="144">
        <v>277</v>
      </c>
      <c r="N627" s="144">
        <v>266</v>
      </c>
      <c r="O627" s="144">
        <v>264</v>
      </c>
      <c r="P627" s="144">
        <v>231</v>
      </c>
      <c r="Q627" s="145">
        <v>132.13</v>
      </c>
      <c r="R627" s="145">
        <v>131.9</v>
      </c>
      <c r="S627" s="145">
        <v>129.97999999999999</v>
      </c>
      <c r="T627" s="145">
        <v>138.94</v>
      </c>
      <c r="U627" s="145">
        <v>144.38</v>
      </c>
      <c r="V627" s="145">
        <v>134.6</v>
      </c>
      <c r="W627" s="145">
        <v>144.9</v>
      </c>
      <c r="X627" s="145">
        <v>132.62</v>
      </c>
      <c r="Y627" s="145">
        <v>133.88999999999999</v>
      </c>
      <c r="Z627" s="145">
        <v>137.21</v>
      </c>
      <c r="AA627" s="145">
        <v>122.08</v>
      </c>
      <c r="AB627" s="145">
        <v>117.94</v>
      </c>
      <c r="AC627" s="145">
        <v>117.37</v>
      </c>
      <c r="AD627" s="145">
        <v>122.38</v>
      </c>
      <c r="AE627" s="144">
        <v>25634</v>
      </c>
      <c r="AF627" s="144">
        <v>26116</v>
      </c>
      <c r="AG627" s="144">
        <v>26905</v>
      </c>
      <c r="AH627" s="144">
        <v>29316</v>
      </c>
      <c r="AI627" s="144">
        <v>31475</v>
      </c>
      <c r="AJ627" s="144">
        <v>32305</v>
      </c>
      <c r="AK627" s="144">
        <v>35936</v>
      </c>
      <c r="AL627" s="144">
        <v>33287</v>
      </c>
      <c r="AM627" s="144">
        <v>33070</v>
      </c>
      <c r="AN627" s="144">
        <v>34029</v>
      </c>
      <c r="AO627" s="144">
        <v>33815</v>
      </c>
      <c r="AP627" s="144">
        <v>31373</v>
      </c>
      <c r="AQ627" s="144">
        <v>30985</v>
      </c>
      <c r="AR627" s="144">
        <v>28269</v>
      </c>
      <c r="AS627" s="144"/>
      <c r="AT627" s="144"/>
      <c r="AU627" s="144"/>
      <c r="AV627" s="144"/>
      <c r="AW627" s="144"/>
      <c r="AX627" s="144"/>
      <c r="AY627" s="144"/>
      <c r="AZ627" s="144"/>
      <c r="BA627" s="144"/>
      <c r="BB627" s="144"/>
      <c r="BC627" s="144"/>
      <c r="BD627" s="144"/>
      <c r="BE627" s="144"/>
      <c r="BF627" s="144"/>
    </row>
    <row r="628" spans="1:58" hidden="1">
      <c r="A628" s="143" t="s">
        <v>920</v>
      </c>
      <c r="B628" s="143" t="s">
        <v>952</v>
      </c>
      <c r="C628" s="144">
        <v>120</v>
      </c>
      <c r="D628" s="144">
        <v>123</v>
      </c>
      <c r="E628" s="144">
        <v>128</v>
      </c>
      <c r="F628" s="144">
        <v>133</v>
      </c>
      <c r="G628" s="144">
        <v>137</v>
      </c>
      <c r="H628" s="144">
        <v>147</v>
      </c>
      <c r="I628" s="144">
        <v>148</v>
      </c>
      <c r="J628" s="144">
        <v>150</v>
      </c>
      <c r="K628" s="144">
        <v>151</v>
      </c>
      <c r="L628" s="144">
        <v>144</v>
      </c>
      <c r="M628" s="144">
        <v>156</v>
      </c>
      <c r="N628" s="144">
        <v>160</v>
      </c>
      <c r="O628" s="144">
        <v>159</v>
      </c>
      <c r="P628" s="144">
        <v>160</v>
      </c>
      <c r="Q628" s="145">
        <v>167.28</v>
      </c>
      <c r="R628" s="145">
        <v>170.02</v>
      </c>
      <c r="S628" s="145">
        <v>174.26</v>
      </c>
      <c r="T628" s="145">
        <v>178.44</v>
      </c>
      <c r="U628" s="145">
        <v>180.52</v>
      </c>
      <c r="V628" s="145">
        <v>177.25</v>
      </c>
      <c r="W628" s="145">
        <v>174.18</v>
      </c>
      <c r="X628" s="145">
        <v>164.85</v>
      </c>
      <c r="Y628" s="145">
        <v>144.09</v>
      </c>
      <c r="Z628" s="145">
        <v>195.73</v>
      </c>
      <c r="AA628" s="145">
        <v>175.95</v>
      </c>
      <c r="AB628" s="145">
        <v>171.65</v>
      </c>
      <c r="AC628" s="145">
        <v>175.01</v>
      </c>
      <c r="AD628" s="145">
        <v>171.96</v>
      </c>
      <c r="AE628" s="144">
        <v>20073</v>
      </c>
      <c r="AF628" s="144">
        <v>20912</v>
      </c>
      <c r="AG628" s="144">
        <v>22305</v>
      </c>
      <c r="AH628" s="144">
        <v>23733</v>
      </c>
      <c r="AI628" s="144">
        <v>24731</v>
      </c>
      <c r="AJ628" s="144">
        <v>26056</v>
      </c>
      <c r="AK628" s="144">
        <v>25778</v>
      </c>
      <c r="AL628" s="144">
        <v>24727</v>
      </c>
      <c r="AM628" s="144">
        <v>21758</v>
      </c>
      <c r="AN628" s="144">
        <v>28185</v>
      </c>
      <c r="AO628" s="144">
        <v>27448</v>
      </c>
      <c r="AP628" s="144">
        <v>27464</v>
      </c>
      <c r="AQ628" s="144">
        <v>27827</v>
      </c>
      <c r="AR628" s="144">
        <v>27514</v>
      </c>
      <c r="AS628" s="144"/>
      <c r="AT628" s="144"/>
      <c r="AU628" s="144"/>
      <c r="AV628" s="144"/>
      <c r="AW628" s="144"/>
      <c r="AX628" s="144"/>
      <c r="AY628" s="144"/>
      <c r="AZ628" s="144"/>
      <c r="BA628" s="144"/>
      <c r="BB628" s="144"/>
      <c r="BC628" s="144"/>
      <c r="BD628" s="144"/>
      <c r="BE628" s="144"/>
      <c r="BF628" s="144"/>
    </row>
    <row r="629" spans="1:58" hidden="1">
      <c r="A629" s="143" t="s">
        <v>920</v>
      </c>
      <c r="B629" s="143" t="s">
        <v>953</v>
      </c>
      <c r="C629" s="144">
        <v>314</v>
      </c>
      <c r="D629" s="144">
        <v>321</v>
      </c>
      <c r="E629" s="144">
        <v>335</v>
      </c>
      <c r="F629" s="144">
        <v>344</v>
      </c>
      <c r="G629" s="144">
        <v>355</v>
      </c>
      <c r="H629" s="144">
        <v>387</v>
      </c>
      <c r="I629" s="144">
        <v>396</v>
      </c>
      <c r="J629" s="144">
        <v>401</v>
      </c>
      <c r="K629" s="144">
        <v>398</v>
      </c>
      <c r="L629" s="144">
        <v>392</v>
      </c>
      <c r="M629" s="144">
        <v>433</v>
      </c>
      <c r="N629" s="144">
        <v>426</v>
      </c>
      <c r="O629" s="144">
        <v>423</v>
      </c>
      <c r="P629" s="144">
        <v>391</v>
      </c>
      <c r="Q629" s="145">
        <v>145.56</v>
      </c>
      <c r="R629" s="145">
        <v>146.5</v>
      </c>
      <c r="S629" s="145">
        <v>146.9</v>
      </c>
      <c r="T629" s="145">
        <v>154.21</v>
      </c>
      <c r="U629" s="145">
        <v>158.33000000000001</v>
      </c>
      <c r="V629" s="145">
        <v>150.80000000000001</v>
      </c>
      <c r="W629" s="145">
        <v>155.84</v>
      </c>
      <c r="X629" s="145">
        <v>144.66999999999999</v>
      </c>
      <c r="Y629" s="145">
        <v>137.76</v>
      </c>
      <c r="Z629" s="145">
        <v>158.71</v>
      </c>
      <c r="AA629" s="145">
        <v>141.47999999999999</v>
      </c>
      <c r="AB629" s="145">
        <v>138.12</v>
      </c>
      <c r="AC629" s="145">
        <v>139.04</v>
      </c>
      <c r="AD629" s="145">
        <v>142.66999999999999</v>
      </c>
      <c r="AE629" s="144">
        <v>45707</v>
      </c>
      <c r="AF629" s="144">
        <v>47028</v>
      </c>
      <c r="AG629" s="144">
        <v>49210</v>
      </c>
      <c r="AH629" s="144">
        <v>53049</v>
      </c>
      <c r="AI629" s="144">
        <v>56206</v>
      </c>
      <c r="AJ629" s="144">
        <v>58361</v>
      </c>
      <c r="AK629" s="144">
        <v>61714</v>
      </c>
      <c r="AL629" s="144">
        <v>58014</v>
      </c>
      <c r="AM629" s="144">
        <v>54828</v>
      </c>
      <c r="AN629" s="144">
        <v>62214</v>
      </c>
      <c r="AO629" s="144">
        <v>61263</v>
      </c>
      <c r="AP629" s="144">
        <v>58837</v>
      </c>
      <c r="AQ629" s="144">
        <v>58812</v>
      </c>
      <c r="AR629" s="144">
        <v>55783</v>
      </c>
      <c r="AS629" s="144"/>
      <c r="AT629" s="144"/>
      <c r="AU629" s="144"/>
      <c r="AV629" s="144"/>
      <c r="AW629" s="144"/>
      <c r="AX629" s="144"/>
      <c r="AY629" s="144"/>
      <c r="AZ629" s="144"/>
      <c r="BA629" s="144"/>
      <c r="BB629" s="144"/>
      <c r="BC629" s="144"/>
      <c r="BD629" s="144"/>
      <c r="BE629" s="144"/>
      <c r="BF629" s="144"/>
    </row>
    <row r="630" spans="1:58" hidden="1">
      <c r="A630" s="143" t="s">
        <v>920</v>
      </c>
      <c r="B630" s="143" t="s">
        <v>954</v>
      </c>
      <c r="C630" s="144">
        <v>76</v>
      </c>
      <c r="D630" s="144">
        <v>82</v>
      </c>
      <c r="E630" s="144">
        <v>86</v>
      </c>
      <c r="F630" s="144">
        <v>90</v>
      </c>
      <c r="G630" s="144">
        <v>95</v>
      </c>
      <c r="H630" s="144">
        <v>101</v>
      </c>
      <c r="I630" s="144">
        <v>108</v>
      </c>
      <c r="J630" s="144">
        <v>114</v>
      </c>
      <c r="K630" s="144">
        <v>127</v>
      </c>
      <c r="L630" s="144">
        <v>136</v>
      </c>
      <c r="M630" s="144">
        <v>168</v>
      </c>
      <c r="N630" s="144">
        <v>179</v>
      </c>
      <c r="O630" s="144">
        <v>175</v>
      </c>
      <c r="P630" s="144">
        <v>180</v>
      </c>
      <c r="Q630" s="145">
        <v>266.32</v>
      </c>
      <c r="R630" s="145">
        <v>231.6</v>
      </c>
      <c r="S630" s="145">
        <v>271.64</v>
      </c>
      <c r="T630" s="145">
        <v>304.2</v>
      </c>
      <c r="U630" s="145">
        <v>318.82</v>
      </c>
      <c r="V630" s="145">
        <v>328.33</v>
      </c>
      <c r="W630" s="145">
        <v>329.53</v>
      </c>
      <c r="X630" s="145">
        <v>325.20999999999998</v>
      </c>
      <c r="Y630" s="145">
        <v>310.45</v>
      </c>
      <c r="Z630" s="145">
        <v>287.55</v>
      </c>
      <c r="AA630" s="145">
        <v>274.52999999999997</v>
      </c>
      <c r="AB630" s="145">
        <v>226.84</v>
      </c>
      <c r="AC630" s="145">
        <v>214.89</v>
      </c>
      <c r="AD630" s="145">
        <v>223.63</v>
      </c>
      <c r="AE630" s="144">
        <v>20240</v>
      </c>
      <c r="AF630" s="144">
        <v>18991</v>
      </c>
      <c r="AG630" s="144">
        <v>23361</v>
      </c>
      <c r="AH630" s="144">
        <v>27378</v>
      </c>
      <c r="AI630" s="144">
        <v>30288</v>
      </c>
      <c r="AJ630" s="144">
        <v>33161</v>
      </c>
      <c r="AK630" s="144">
        <v>35589</v>
      </c>
      <c r="AL630" s="144">
        <v>37074</v>
      </c>
      <c r="AM630" s="144">
        <v>39427</v>
      </c>
      <c r="AN630" s="144">
        <v>39107</v>
      </c>
      <c r="AO630" s="144">
        <v>46121</v>
      </c>
      <c r="AP630" s="144">
        <v>40604</v>
      </c>
      <c r="AQ630" s="144">
        <v>37606</v>
      </c>
      <c r="AR630" s="144">
        <v>40254</v>
      </c>
      <c r="AS630" s="144"/>
      <c r="AT630" s="144"/>
      <c r="AU630" s="144"/>
      <c r="AV630" s="144"/>
      <c r="AW630" s="144"/>
      <c r="AX630" s="144"/>
      <c r="AY630" s="144"/>
      <c r="AZ630" s="144"/>
      <c r="BA630" s="144"/>
      <c r="BB630" s="144"/>
      <c r="BC630" s="144"/>
      <c r="BD630" s="144"/>
      <c r="BE630" s="144"/>
      <c r="BF630" s="144"/>
    </row>
    <row r="631" spans="1:58" hidden="1">
      <c r="A631" s="143" t="s">
        <v>920</v>
      </c>
      <c r="B631" s="143" t="s">
        <v>955</v>
      </c>
      <c r="C631" s="144">
        <v>0</v>
      </c>
      <c r="D631" s="144">
        <v>0</v>
      </c>
      <c r="E631" s="144">
        <v>0</v>
      </c>
      <c r="F631" s="144">
        <v>0</v>
      </c>
      <c r="G631" s="144">
        <v>0</v>
      </c>
      <c r="H631" s="144">
        <v>0</v>
      </c>
      <c r="I631" s="144">
        <v>0</v>
      </c>
      <c r="J631" s="144">
        <v>0</v>
      </c>
      <c r="K631" s="144">
        <v>0</v>
      </c>
      <c r="L631" s="144">
        <v>0</v>
      </c>
      <c r="M631" s="144">
        <v>0</v>
      </c>
      <c r="N631" s="144">
        <v>0</v>
      </c>
      <c r="O631" s="144">
        <v>0</v>
      </c>
      <c r="P631" s="144">
        <v>0</v>
      </c>
      <c r="Q631" s="145"/>
      <c r="R631" s="145"/>
      <c r="S631" s="145"/>
      <c r="T631" s="145"/>
      <c r="U631" s="145"/>
      <c r="V631" s="145"/>
      <c r="W631" s="145"/>
      <c r="X631" s="145"/>
      <c r="Y631" s="145"/>
      <c r="Z631" s="145"/>
      <c r="AA631" s="145"/>
      <c r="AB631" s="145"/>
      <c r="AC631" s="145"/>
      <c r="AD631" s="145"/>
      <c r="AE631" s="144">
        <v>0</v>
      </c>
      <c r="AF631" s="144">
        <v>0</v>
      </c>
      <c r="AG631" s="144">
        <v>0</v>
      </c>
      <c r="AH631" s="144">
        <v>0</v>
      </c>
      <c r="AI631" s="144">
        <v>0</v>
      </c>
      <c r="AJ631" s="144">
        <v>0</v>
      </c>
      <c r="AK631" s="144">
        <v>0</v>
      </c>
      <c r="AL631" s="144">
        <v>0</v>
      </c>
      <c r="AM631" s="144">
        <v>0</v>
      </c>
      <c r="AN631" s="144">
        <v>0</v>
      </c>
      <c r="AO631" s="144">
        <v>0</v>
      </c>
      <c r="AP631" s="144">
        <v>0</v>
      </c>
      <c r="AQ631" s="144">
        <v>0</v>
      </c>
      <c r="AR631" s="144">
        <v>0</v>
      </c>
      <c r="AS631" s="144"/>
      <c r="AT631" s="144"/>
      <c r="AU631" s="144"/>
      <c r="AV631" s="144"/>
      <c r="AW631" s="144"/>
      <c r="AX631" s="144"/>
      <c r="AY631" s="144"/>
      <c r="AZ631" s="144"/>
      <c r="BA631" s="144"/>
      <c r="BB631" s="144"/>
      <c r="BC631" s="144"/>
      <c r="BD631" s="144"/>
      <c r="BE631" s="144"/>
      <c r="BF631" s="144"/>
    </row>
    <row r="632" spans="1:58" hidden="1">
      <c r="A632" s="143" t="s">
        <v>920</v>
      </c>
      <c r="B632" s="143" t="s">
        <v>956</v>
      </c>
      <c r="C632" s="144">
        <v>13</v>
      </c>
      <c r="D632" s="144">
        <v>18</v>
      </c>
      <c r="E632" s="144">
        <v>23</v>
      </c>
      <c r="F632" s="144">
        <v>27</v>
      </c>
      <c r="G632" s="144">
        <v>31</v>
      </c>
      <c r="H632" s="144">
        <v>37</v>
      </c>
      <c r="I632" s="144">
        <v>41</v>
      </c>
      <c r="J632" s="144">
        <v>47</v>
      </c>
      <c r="K632" s="144">
        <v>53</v>
      </c>
      <c r="L632" s="144">
        <v>60</v>
      </c>
      <c r="M632" s="144">
        <v>88</v>
      </c>
      <c r="N632" s="144">
        <v>83</v>
      </c>
      <c r="O632" s="144">
        <v>114</v>
      </c>
      <c r="P632" s="144">
        <v>101</v>
      </c>
      <c r="Q632" s="145">
        <v>648.69000000000005</v>
      </c>
      <c r="R632" s="145">
        <v>638.66999999999996</v>
      </c>
      <c r="S632" s="145">
        <v>627.22</v>
      </c>
      <c r="T632" s="145">
        <v>696.52</v>
      </c>
      <c r="U632" s="145">
        <v>580.19000000000005</v>
      </c>
      <c r="V632" s="145">
        <v>620.65</v>
      </c>
      <c r="W632" s="145">
        <v>597.88</v>
      </c>
      <c r="X632" s="145">
        <v>551.21</v>
      </c>
      <c r="Y632" s="145">
        <v>508.34</v>
      </c>
      <c r="Z632" s="145">
        <v>518.77</v>
      </c>
      <c r="AA632" s="145">
        <v>816.14</v>
      </c>
      <c r="AB632" s="145">
        <v>914.1</v>
      </c>
      <c r="AC632" s="145">
        <v>616.35</v>
      </c>
      <c r="AD632" s="145">
        <v>670.67</v>
      </c>
      <c r="AE632" s="144">
        <v>8433</v>
      </c>
      <c r="AF632" s="144">
        <v>11496</v>
      </c>
      <c r="AG632" s="144">
        <v>14426</v>
      </c>
      <c r="AH632" s="144">
        <v>18806</v>
      </c>
      <c r="AI632" s="144">
        <v>17986</v>
      </c>
      <c r="AJ632" s="144">
        <v>22964</v>
      </c>
      <c r="AK632" s="144">
        <v>24513</v>
      </c>
      <c r="AL632" s="144">
        <v>25907</v>
      </c>
      <c r="AM632" s="144">
        <v>26942</v>
      </c>
      <c r="AN632" s="144">
        <v>31126</v>
      </c>
      <c r="AO632" s="144">
        <v>71820</v>
      </c>
      <c r="AP632" s="144">
        <v>75870</v>
      </c>
      <c r="AQ632" s="144">
        <v>70264</v>
      </c>
      <c r="AR632" s="144">
        <v>67738</v>
      </c>
      <c r="AS632" s="144"/>
      <c r="AT632" s="144"/>
      <c r="AU632" s="144"/>
      <c r="AV632" s="144"/>
      <c r="AW632" s="144"/>
      <c r="AX632" s="144"/>
      <c r="AY632" s="144"/>
      <c r="AZ632" s="144"/>
      <c r="BA632" s="144"/>
      <c r="BB632" s="144"/>
      <c r="BC632" s="144"/>
      <c r="BD632" s="144"/>
      <c r="BE632" s="144"/>
      <c r="BF632" s="144"/>
    </row>
    <row r="633" spans="1:58" hidden="1">
      <c r="A633" s="143" t="s">
        <v>920</v>
      </c>
      <c r="B633" s="143" t="s">
        <v>957</v>
      </c>
      <c r="C633" s="144">
        <v>77</v>
      </c>
      <c r="D633" s="144">
        <v>85</v>
      </c>
      <c r="E633" s="144">
        <v>86</v>
      </c>
      <c r="F633" s="144">
        <v>85</v>
      </c>
      <c r="G633" s="144">
        <v>94</v>
      </c>
      <c r="H633" s="144">
        <v>95</v>
      </c>
      <c r="I633" s="144">
        <v>96</v>
      </c>
      <c r="J633" s="144">
        <v>101</v>
      </c>
      <c r="K633" s="144">
        <v>101</v>
      </c>
      <c r="L633" s="144">
        <v>109</v>
      </c>
      <c r="M633" s="144">
        <v>129</v>
      </c>
      <c r="N633" s="144">
        <v>131</v>
      </c>
      <c r="O633" s="144">
        <v>149</v>
      </c>
      <c r="P633" s="144">
        <v>149</v>
      </c>
      <c r="Q633" s="145">
        <v>1611.91</v>
      </c>
      <c r="R633" s="145">
        <v>1541.98</v>
      </c>
      <c r="S633" s="145">
        <v>1573.58</v>
      </c>
      <c r="T633" s="145">
        <v>1762.16</v>
      </c>
      <c r="U633" s="145">
        <v>2164.0500000000002</v>
      </c>
      <c r="V633" s="145">
        <v>2202.91</v>
      </c>
      <c r="W633" s="145">
        <v>2186.85</v>
      </c>
      <c r="X633" s="145">
        <v>2192.0100000000002</v>
      </c>
      <c r="Y633" s="145">
        <v>2204.3000000000002</v>
      </c>
      <c r="Z633" s="145">
        <v>2105.64</v>
      </c>
      <c r="AA633" s="145">
        <v>2181.88</v>
      </c>
      <c r="AB633" s="145">
        <v>2183.27</v>
      </c>
      <c r="AC633" s="145">
        <v>1954.21</v>
      </c>
      <c r="AD633" s="145">
        <v>1947.44</v>
      </c>
      <c r="AE633" s="144">
        <v>124117</v>
      </c>
      <c r="AF633" s="144">
        <v>131068</v>
      </c>
      <c r="AG633" s="144">
        <v>135328</v>
      </c>
      <c r="AH633" s="144">
        <v>149784</v>
      </c>
      <c r="AI633" s="144">
        <v>203421</v>
      </c>
      <c r="AJ633" s="144">
        <v>209276</v>
      </c>
      <c r="AK633" s="144">
        <v>209938</v>
      </c>
      <c r="AL633" s="144">
        <v>221393</v>
      </c>
      <c r="AM633" s="144">
        <v>222634</v>
      </c>
      <c r="AN633" s="144">
        <v>229515</v>
      </c>
      <c r="AO633" s="144">
        <v>281463</v>
      </c>
      <c r="AP633" s="144">
        <v>286008</v>
      </c>
      <c r="AQ633" s="144">
        <v>291178</v>
      </c>
      <c r="AR633" s="144">
        <v>290169</v>
      </c>
      <c r="AS633" s="144"/>
      <c r="AT633" s="144"/>
      <c r="AU633" s="144"/>
      <c r="AV633" s="144"/>
      <c r="AW633" s="144"/>
      <c r="AX633" s="144"/>
      <c r="AY633" s="144"/>
      <c r="AZ633" s="144"/>
      <c r="BA633" s="144"/>
      <c r="BB633" s="144"/>
      <c r="BC633" s="144"/>
      <c r="BD633" s="144"/>
      <c r="BE633" s="144"/>
      <c r="BF633" s="144"/>
    </row>
    <row r="634" spans="1:58" hidden="1">
      <c r="A634" s="143" t="s">
        <v>920</v>
      </c>
      <c r="B634" s="143" t="s">
        <v>958</v>
      </c>
      <c r="C634" s="144">
        <v>90</v>
      </c>
      <c r="D634" s="144">
        <v>103</v>
      </c>
      <c r="E634" s="144">
        <v>109</v>
      </c>
      <c r="F634" s="144">
        <v>112</v>
      </c>
      <c r="G634" s="144">
        <v>125</v>
      </c>
      <c r="H634" s="144">
        <v>132</v>
      </c>
      <c r="I634" s="144">
        <v>137</v>
      </c>
      <c r="J634" s="144">
        <v>148</v>
      </c>
      <c r="K634" s="144">
        <v>154</v>
      </c>
      <c r="L634" s="144">
        <v>169</v>
      </c>
      <c r="M634" s="144">
        <v>217</v>
      </c>
      <c r="N634" s="144">
        <v>214</v>
      </c>
      <c r="O634" s="144">
        <v>263</v>
      </c>
      <c r="P634" s="144">
        <v>250</v>
      </c>
      <c r="Q634" s="145">
        <v>1472.78</v>
      </c>
      <c r="R634" s="145">
        <v>1384.12</v>
      </c>
      <c r="S634" s="145">
        <v>1373.89</v>
      </c>
      <c r="T634" s="145">
        <v>1505.27</v>
      </c>
      <c r="U634" s="145">
        <v>1771.26</v>
      </c>
      <c r="V634" s="145">
        <v>1759.39</v>
      </c>
      <c r="W634" s="145">
        <v>1711.32</v>
      </c>
      <c r="X634" s="145">
        <v>1670.95</v>
      </c>
      <c r="Y634" s="145">
        <v>1620.62</v>
      </c>
      <c r="Z634" s="145">
        <v>1542.25</v>
      </c>
      <c r="AA634" s="145">
        <v>1628.03</v>
      </c>
      <c r="AB634" s="145">
        <v>1691.02</v>
      </c>
      <c r="AC634" s="145">
        <v>1374.3</v>
      </c>
      <c r="AD634" s="145">
        <v>1431.63</v>
      </c>
      <c r="AE634" s="144">
        <v>132550</v>
      </c>
      <c r="AF634" s="144">
        <v>142564</v>
      </c>
      <c r="AG634" s="144">
        <v>149754</v>
      </c>
      <c r="AH634" s="144">
        <v>168590</v>
      </c>
      <c r="AI634" s="144">
        <v>221407</v>
      </c>
      <c r="AJ634" s="144">
        <v>232240</v>
      </c>
      <c r="AK634" s="144">
        <v>234451</v>
      </c>
      <c r="AL634" s="144">
        <v>247300</v>
      </c>
      <c r="AM634" s="144">
        <v>249576</v>
      </c>
      <c r="AN634" s="144">
        <v>260641</v>
      </c>
      <c r="AO634" s="144">
        <v>353283</v>
      </c>
      <c r="AP634" s="144">
        <v>361878</v>
      </c>
      <c r="AQ634" s="144">
        <v>361442</v>
      </c>
      <c r="AR634" s="144">
        <v>357907</v>
      </c>
      <c r="AS634" s="144"/>
      <c r="AT634" s="144"/>
      <c r="AU634" s="144"/>
      <c r="AV634" s="144"/>
      <c r="AW634" s="144"/>
      <c r="AX634" s="144"/>
      <c r="AY634" s="144"/>
      <c r="AZ634" s="144"/>
      <c r="BA634" s="144"/>
      <c r="BB634" s="144"/>
      <c r="BC634" s="144"/>
      <c r="BD634" s="144"/>
      <c r="BE634" s="144"/>
      <c r="BF634" s="144"/>
    </row>
    <row r="635" spans="1:58" hidden="1">
      <c r="A635" s="143" t="s">
        <v>920</v>
      </c>
      <c r="B635" s="143" t="s">
        <v>959</v>
      </c>
      <c r="C635" s="144">
        <v>0</v>
      </c>
      <c r="D635" s="144">
        <v>0</v>
      </c>
      <c r="E635" s="144">
        <v>0</v>
      </c>
      <c r="F635" s="144">
        <v>0</v>
      </c>
      <c r="G635" s="144">
        <v>0</v>
      </c>
      <c r="H635" s="144">
        <v>0</v>
      </c>
      <c r="I635" s="144">
        <v>0</v>
      </c>
      <c r="J635" s="144">
        <v>0</v>
      </c>
      <c r="K635" s="144">
        <v>0</v>
      </c>
      <c r="L635" s="144">
        <v>0</v>
      </c>
      <c r="M635" s="144">
        <v>0</v>
      </c>
      <c r="N635" s="144">
        <v>0</v>
      </c>
      <c r="O635" s="144">
        <v>0</v>
      </c>
      <c r="P635" s="144">
        <v>0</v>
      </c>
      <c r="Q635" s="145"/>
      <c r="R635" s="145"/>
      <c r="S635" s="145"/>
      <c r="T635" s="145"/>
      <c r="U635" s="145"/>
      <c r="V635" s="145"/>
      <c r="W635" s="145"/>
      <c r="X635" s="145"/>
      <c r="Y635" s="145"/>
      <c r="Z635" s="145"/>
      <c r="AA635" s="145"/>
      <c r="AB635" s="145"/>
      <c r="AC635" s="145"/>
      <c r="AD635" s="145"/>
      <c r="AE635" s="144">
        <v>0</v>
      </c>
      <c r="AF635" s="144">
        <v>0</v>
      </c>
      <c r="AG635" s="144">
        <v>0</v>
      </c>
      <c r="AH635" s="144">
        <v>0</v>
      </c>
      <c r="AI635" s="144">
        <v>0</v>
      </c>
      <c r="AJ635" s="144">
        <v>0</v>
      </c>
      <c r="AK635" s="144">
        <v>0</v>
      </c>
      <c r="AL635" s="144">
        <v>0</v>
      </c>
      <c r="AM635" s="144">
        <v>0</v>
      </c>
      <c r="AN635" s="144">
        <v>0</v>
      </c>
      <c r="AO635" s="144">
        <v>0</v>
      </c>
      <c r="AP635" s="144">
        <v>0</v>
      </c>
      <c r="AQ635" s="144">
        <v>0</v>
      </c>
      <c r="AR635" s="144">
        <v>0</v>
      </c>
      <c r="AS635" s="144"/>
      <c r="AT635" s="144"/>
      <c r="AU635" s="144"/>
      <c r="AV635" s="144"/>
      <c r="AW635" s="144"/>
      <c r="AX635" s="144"/>
      <c r="AY635" s="144"/>
      <c r="AZ635" s="144"/>
      <c r="BA635" s="144"/>
      <c r="BB635" s="144"/>
      <c r="BC635" s="144"/>
      <c r="BD635" s="144"/>
      <c r="BE635" s="144"/>
      <c r="BF635" s="144"/>
    </row>
    <row r="636" spans="1:58" hidden="1">
      <c r="A636" s="143" t="s">
        <v>920</v>
      </c>
      <c r="B636" s="143" t="s">
        <v>960</v>
      </c>
      <c r="C636" s="144">
        <v>602</v>
      </c>
      <c r="D636" s="144">
        <v>630</v>
      </c>
      <c r="E636" s="144">
        <v>720</v>
      </c>
      <c r="F636" s="144">
        <v>752</v>
      </c>
      <c r="G636" s="144">
        <v>802</v>
      </c>
      <c r="H636" s="144">
        <v>821</v>
      </c>
      <c r="I636" s="144">
        <v>862</v>
      </c>
      <c r="J636" s="144">
        <v>899</v>
      </c>
      <c r="K636" s="144">
        <v>937</v>
      </c>
      <c r="L636" s="144">
        <v>1070</v>
      </c>
      <c r="M636" s="144">
        <v>1124</v>
      </c>
      <c r="N636" s="144">
        <v>1089</v>
      </c>
      <c r="O636" s="144">
        <v>1097</v>
      </c>
      <c r="P636" s="144">
        <v>1022</v>
      </c>
      <c r="Q636" s="145">
        <v>420.36</v>
      </c>
      <c r="R636" s="145">
        <v>416.03</v>
      </c>
      <c r="S636" s="145">
        <v>422.19</v>
      </c>
      <c r="T636" s="145">
        <v>411.87</v>
      </c>
      <c r="U636" s="145">
        <v>429.78</v>
      </c>
      <c r="V636" s="145">
        <v>412.94</v>
      </c>
      <c r="W636" s="145">
        <v>468.6</v>
      </c>
      <c r="X636" s="145">
        <v>415.17</v>
      </c>
      <c r="Y636" s="145">
        <v>396.66</v>
      </c>
      <c r="Z636" s="145">
        <v>370.44</v>
      </c>
      <c r="AA636" s="145">
        <v>406.8</v>
      </c>
      <c r="AB636" s="145">
        <v>384.66</v>
      </c>
      <c r="AC636" s="145">
        <v>333.27</v>
      </c>
      <c r="AD636" s="145">
        <v>335.4</v>
      </c>
      <c r="AE636" s="144">
        <v>253059</v>
      </c>
      <c r="AF636" s="144">
        <v>262100</v>
      </c>
      <c r="AG636" s="144">
        <v>303975</v>
      </c>
      <c r="AH636" s="144">
        <v>309727</v>
      </c>
      <c r="AI636" s="144">
        <v>344683</v>
      </c>
      <c r="AJ636" s="144">
        <v>339023</v>
      </c>
      <c r="AK636" s="144">
        <v>403930</v>
      </c>
      <c r="AL636" s="144">
        <v>373237</v>
      </c>
      <c r="AM636" s="144">
        <v>371674</v>
      </c>
      <c r="AN636" s="144">
        <v>396376</v>
      </c>
      <c r="AO636" s="144">
        <v>457245</v>
      </c>
      <c r="AP636" s="144">
        <v>418894</v>
      </c>
      <c r="AQ636" s="144">
        <v>365602</v>
      </c>
      <c r="AR636" s="144">
        <v>342777</v>
      </c>
      <c r="AS636" s="144"/>
      <c r="AT636" s="144"/>
      <c r="AU636" s="144"/>
      <c r="AV636" s="144"/>
      <c r="AW636" s="144"/>
      <c r="AX636" s="144"/>
      <c r="AY636" s="144"/>
      <c r="AZ636" s="144"/>
      <c r="BA636" s="144"/>
      <c r="BB636" s="144"/>
      <c r="BC636" s="144"/>
      <c r="BD636" s="144"/>
      <c r="BE636" s="144"/>
      <c r="BF636" s="144"/>
    </row>
    <row r="637" spans="1:58" hidden="1">
      <c r="A637" s="143" t="s">
        <v>920</v>
      </c>
      <c r="B637" s="143" t="s">
        <v>961</v>
      </c>
      <c r="C637" s="144">
        <v>0</v>
      </c>
      <c r="D637" s="144">
        <v>0</v>
      </c>
      <c r="E637" s="144">
        <v>0</v>
      </c>
      <c r="F637" s="144">
        <v>0</v>
      </c>
      <c r="G637" s="144">
        <v>0</v>
      </c>
      <c r="H637" s="144">
        <v>0</v>
      </c>
      <c r="I637" s="144">
        <v>0</v>
      </c>
      <c r="J637" s="144">
        <v>0</v>
      </c>
      <c r="K637" s="144">
        <v>0</v>
      </c>
      <c r="L637" s="144">
        <v>0</v>
      </c>
      <c r="M637" s="144">
        <v>0</v>
      </c>
      <c r="N637" s="144">
        <v>0</v>
      </c>
      <c r="O637" s="144">
        <v>0</v>
      </c>
      <c r="P637" s="144">
        <v>0</v>
      </c>
      <c r="Q637" s="145"/>
      <c r="R637" s="145"/>
      <c r="S637" s="145"/>
      <c r="T637" s="145"/>
      <c r="U637" s="145"/>
      <c r="V637" s="145"/>
      <c r="W637" s="145"/>
      <c r="X637" s="145"/>
      <c r="Y637" s="145"/>
      <c r="Z637" s="145"/>
      <c r="AA637" s="145"/>
      <c r="AB637" s="145"/>
      <c r="AC637" s="145"/>
      <c r="AD637" s="145"/>
      <c r="AE637" s="144">
        <v>0</v>
      </c>
      <c r="AF637" s="144">
        <v>0</v>
      </c>
      <c r="AG637" s="144">
        <v>0</v>
      </c>
      <c r="AH637" s="144">
        <v>0</v>
      </c>
      <c r="AI637" s="144">
        <v>0</v>
      </c>
      <c r="AJ637" s="144">
        <v>0</v>
      </c>
      <c r="AK637" s="144">
        <v>0</v>
      </c>
      <c r="AL637" s="144">
        <v>0</v>
      </c>
      <c r="AM637" s="144">
        <v>0</v>
      </c>
      <c r="AN637" s="144">
        <v>0</v>
      </c>
      <c r="AO637" s="144">
        <v>0</v>
      </c>
      <c r="AP637" s="144">
        <v>0</v>
      </c>
      <c r="AQ637" s="144">
        <v>0</v>
      </c>
      <c r="AR637" s="144">
        <v>0</v>
      </c>
      <c r="AS637" s="144"/>
      <c r="AT637" s="144"/>
      <c r="AU637" s="144"/>
      <c r="AV637" s="144"/>
      <c r="AW637" s="144"/>
      <c r="AX637" s="144"/>
      <c r="AY637" s="144"/>
      <c r="AZ637" s="144"/>
      <c r="BA637" s="144"/>
      <c r="BB637" s="144"/>
      <c r="BC637" s="144"/>
      <c r="BD637" s="144"/>
      <c r="BE637" s="144"/>
      <c r="BF637" s="144"/>
    </row>
    <row r="638" spans="1:58" hidden="1">
      <c r="A638" s="143" t="s">
        <v>920</v>
      </c>
      <c r="B638" s="143" t="s">
        <v>962</v>
      </c>
      <c r="C638" s="144">
        <v>5806</v>
      </c>
      <c r="D638" s="144">
        <v>5506</v>
      </c>
      <c r="E638" s="144">
        <v>5504</v>
      </c>
      <c r="F638" s="144">
        <v>5251</v>
      </c>
      <c r="G638" s="144">
        <v>5148</v>
      </c>
      <c r="H638" s="144">
        <v>5182</v>
      </c>
      <c r="I638" s="144">
        <v>5118</v>
      </c>
      <c r="J638" s="144">
        <v>5264</v>
      </c>
      <c r="K638" s="144">
        <v>4742</v>
      </c>
      <c r="L638" s="144">
        <v>4475</v>
      </c>
      <c r="M638" s="144">
        <v>5246</v>
      </c>
      <c r="N638" s="144">
        <v>5320</v>
      </c>
      <c r="O638" s="144">
        <v>5504</v>
      </c>
      <c r="P638" s="144">
        <v>5462</v>
      </c>
      <c r="Q638" s="145">
        <v>187.21</v>
      </c>
      <c r="R638" s="145">
        <v>177.89</v>
      </c>
      <c r="S638" s="145">
        <v>212.22</v>
      </c>
      <c r="T638" s="145">
        <v>192.33</v>
      </c>
      <c r="U638" s="145">
        <v>170.11</v>
      </c>
      <c r="V638" s="145">
        <v>195.44</v>
      </c>
      <c r="W638" s="145">
        <v>184.9</v>
      </c>
      <c r="X638" s="145">
        <v>204.23</v>
      </c>
      <c r="Y638" s="145">
        <v>202.36</v>
      </c>
      <c r="Z638" s="145">
        <v>207.22</v>
      </c>
      <c r="AA638" s="145">
        <v>245.93</v>
      </c>
      <c r="AB638" s="145">
        <v>236</v>
      </c>
      <c r="AC638" s="145">
        <v>252.12</v>
      </c>
      <c r="AD638" s="145">
        <v>253.3</v>
      </c>
      <c r="AE638" s="144">
        <v>1086943</v>
      </c>
      <c r="AF638" s="144">
        <v>979438</v>
      </c>
      <c r="AG638" s="144">
        <v>1168032</v>
      </c>
      <c r="AH638" s="144">
        <v>1009949</v>
      </c>
      <c r="AI638" s="144">
        <v>875742</v>
      </c>
      <c r="AJ638" s="144">
        <v>1012787</v>
      </c>
      <c r="AK638" s="144">
        <v>946297</v>
      </c>
      <c r="AL638" s="144">
        <v>1075061</v>
      </c>
      <c r="AM638" s="144">
        <v>959576</v>
      </c>
      <c r="AN638" s="144">
        <v>927308</v>
      </c>
      <c r="AO638" s="144">
        <v>1290173</v>
      </c>
      <c r="AP638" s="144">
        <v>1255509</v>
      </c>
      <c r="AQ638" s="144">
        <v>1387651</v>
      </c>
      <c r="AR638" s="144">
        <v>1383548</v>
      </c>
      <c r="AS638" s="144"/>
      <c r="AT638" s="144"/>
      <c r="AU638" s="144"/>
      <c r="AV638" s="144"/>
      <c r="AW638" s="144"/>
      <c r="AX638" s="144"/>
      <c r="AY638" s="144"/>
      <c r="AZ638" s="144"/>
      <c r="BA638" s="144"/>
      <c r="BB638" s="144"/>
      <c r="BC638" s="144"/>
      <c r="BD638" s="144"/>
      <c r="BE638" s="144"/>
      <c r="BF638" s="144"/>
    </row>
    <row r="639" spans="1:58" hidden="1">
      <c r="A639" s="143" t="s">
        <v>920</v>
      </c>
      <c r="B639" s="143" t="s">
        <v>963</v>
      </c>
      <c r="C639" s="144">
        <v>153</v>
      </c>
      <c r="D639" s="144">
        <v>158</v>
      </c>
      <c r="E639" s="144">
        <v>153</v>
      </c>
      <c r="F639" s="144">
        <v>152</v>
      </c>
      <c r="G639" s="144">
        <v>142</v>
      </c>
      <c r="H639" s="144">
        <v>115</v>
      </c>
      <c r="I639" s="144">
        <v>127</v>
      </c>
      <c r="J639" s="144">
        <v>104</v>
      </c>
      <c r="K639" s="144">
        <v>103</v>
      </c>
      <c r="L639" s="144">
        <v>106</v>
      </c>
      <c r="M639" s="144">
        <v>112</v>
      </c>
      <c r="N639" s="144">
        <v>104</v>
      </c>
      <c r="O639" s="144">
        <v>84</v>
      </c>
      <c r="P639" s="144">
        <v>84</v>
      </c>
      <c r="Q639" s="145">
        <v>237.65</v>
      </c>
      <c r="R639" s="145">
        <v>235.78</v>
      </c>
      <c r="S639" s="145">
        <v>243.44</v>
      </c>
      <c r="T639" s="145">
        <v>238.24</v>
      </c>
      <c r="U639" s="145">
        <v>246.85</v>
      </c>
      <c r="V639" s="145">
        <v>250.16</v>
      </c>
      <c r="W639" s="145">
        <v>248.5</v>
      </c>
      <c r="X639" s="145">
        <v>252.81</v>
      </c>
      <c r="Y639" s="145">
        <v>238.66</v>
      </c>
      <c r="Z639" s="145">
        <v>237.49</v>
      </c>
      <c r="AA639" s="145">
        <v>262.05</v>
      </c>
      <c r="AB639" s="145">
        <v>330.58</v>
      </c>
      <c r="AC639" s="145">
        <v>379.65</v>
      </c>
      <c r="AD639" s="145">
        <v>379.64</v>
      </c>
      <c r="AE639" s="144">
        <v>36361</v>
      </c>
      <c r="AF639" s="144">
        <v>37253</v>
      </c>
      <c r="AG639" s="144">
        <v>37246</v>
      </c>
      <c r="AH639" s="144">
        <v>36212</v>
      </c>
      <c r="AI639" s="144">
        <v>35053</v>
      </c>
      <c r="AJ639" s="144">
        <v>28768</v>
      </c>
      <c r="AK639" s="144">
        <v>31559</v>
      </c>
      <c r="AL639" s="144">
        <v>26292</v>
      </c>
      <c r="AM639" s="144">
        <v>24582</v>
      </c>
      <c r="AN639" s="144">
        <v>25174</v>
      </c>
      <c r="AO639" s="144">
        <v>29350</v>
      </c>
      <c r="AP639" s="144">
        <v>34380</v>
      </c>
      <c r="AQ639" s="144">
        <v>31891</v>
      </c>
      <c r="AR639" s="144">
        <v>31890</v>
      </c>
      <c r="AS639" s="144"/>
      <c r="AT639" s="144"/>
      <c r="AU639" s="144"/>
      <c r="AV639" s="144"/>
      <c r="AW639" s="144"/>
      <c r="AX639" s="144"/>
      <c r="AY639" s="144"/>
      <c r="AZ639" s="144"/>
      <c r="BA639" s="144"/>
      <c r="BB639" s="144"/>
      <c r="BC639" s="144"/>
      <c r="BD639" s="144"/>
      <c r="BE639" s="144"/>
      <c r="BF639" s="144"/>
    </row>
    <row r="640" spans="1:58" hidden="1">
      <c r="A640" s="143" t="s">
        <v>920</v>
      </c>
      <c r="B640" s="143" t="s">
        <v>964</v>
      </c>
      <c r="C640" s="144">
        <v>5959</v>
      </c>
      <c r="D640" s="144">
        <v>5664</v>
      </c>
      <c r="E640" s="144">
        <v>5657</v>
      </c>
      <c r="F640" s="144">
        <v>5403</v>
      </c>
      <c r="G640" s="144">
        <v>5290</v>
      </c>
      <c r="H640" s="144">
        <v>5297</v>
      </c>
      <c r="I640" s="144">
        <v>5245</v>
      </c>
      <c r="J640" s="144">
        <v>5368</v>
      </c>
      <c r="K640" s="144">
        <v>4845</v>
      </c>
      <c r="L640" s="144">
        <v>4581</v>
      </c>
      <c r="M640" s="144">
        <v>5358</v>
      </c>
      <c r="N640" s="144">
        <v>5424</v>
      </c>
      <c r="O640" s="144">
        <v>5588</v>
      </c>
      <c r="P640" s="144">
        <v>5546</v>
      </c>
      <c r="Q640" s="145">
        <v>188.51</v>
      </c>
      <c r="R640" s="145">
        <v>179.5</v>
      </c>
      <c r="S640" s="145">
        <v>213.06</v>
      </c>
      <c r="T640" s="145">
        <v>193.63</v>
      </c>
      <c r="U640" s="145">
        <v>172.17</v>
      </c>
      <c r="V640" s="145">
        <v>196.63</v>
      </c>
      <c r="W640" s="145">
        <v>186.44</v>
      </c>
      <c r="X640" s="145">
        <v>205.17</v>
      </c>
      <c r="Y640" s="145">
        <v>203.13</v>
      </c>
      <c r="Z640" s="145">
        <v>207.92</v>
      </c>
      <c r="AA640" s="145">
        <v>246.27</v>
      </c>
      <c r="AB640" s="145">
        <v>237.81</v>
      </c>
      <c r="AC640" s="145">
        <v>254.03</v>
      </c>
      <c r="AD640" s="145">
        <v>255.22</v>
      </c>
      <c r="AE640" s="144">
        <v>1123304</v>
      </c>
      <c r="AF640" s="144">
        <v>1016691</v>
      </c>
      <c r="AG640" s="144">
        <v>1205278</v>
      </c>
      <c r="AH640" s="144">
        <v>1046161</v>
      </c>
      <c r="AI640" s="144">
        <v>910795</v>
      </c>
      <c r="AJ640" s="144">
        <v>1041555</v>
      </c>
      <c r="AK640" s="144">
        <v>977856</v>
      </c>
      <c r="AL640" s="144">
        <v>1101353</v>
      </c>
      <c r="AM640" s="144">
        <v>984158</v>
      </c>
      <c r="AN640" s="144">
        <v>952482</v>
      </c>
      <c r="AO640" s="144">
        <v>1319523</v>
      </c>
      <c r="AP640" s="144">
        <v>1289889</v>
      </c>
      <c r="AQ640" s="144">
        <v>1419542</v>
      </c>
      <c r="AR640" s="144">
        <v>1415438</v>
      </c>
      <c r="AS640" s="144"/>
      <c r="AT640" s="144"/>
      <c r="AU640" s="144"/>
      <c r="AV640" s="144"/>
      <c r="AW640" s="144"/>
      <c r="AX640" s="144"/>
      <c r="AY640" s="144"/>
      <c r="AZ640" s="144"/>
      <c r="BA640" s="144"/>
      <c r="BB640" s="144"/>
      <c r="BC640" s="144"/>
      <c r="BD640" s="144"/>
      <c r="BE640" s="144"/>
      <c r="BF640" s="144"/>
    </row>
    <row r="641" spans="1:58" hidden="1">
      <c r="A641" s="143" t="s">
        <v>920</v>
      </c>
      <c r="B641" s="143" t="s">
        <v>965</v>
      </c>
      <c r="C641" s="144">
        <v>68</v>
      </c>
      <c r="D641" s="144">
        <v>73</v>
      </c>
      <c r="E641" s="144">
        <v>60</v>
      </c>
      <c r="F641" s="144">
        <v>60</v>
      </c>
      <c r="G641" s="144">
        <v>59</v>
      </c>
      <c r="H641" s="144">
        <v>61</v>
      </c>
      <c r="I641" s="144">
        <v>66</v>
      </c>
      <c r="J641" s="144">
        <v>71</v>
      </c>
      <c r="K641" s="144">
        <v>76</v>
      </c>
      <c r="L641" s="144">
        <v>80</v>
      </c>
      <c r="M641" s="144">
        <v>137</v>
      </c>
      <c r="N641" s="144">
        <v>161</v>
      </c>
      <c r="O641" s="144">
        <v>161</v>
      </c>
      <c r="P641" s="144">
        <v>167</v>
      </c>
      <c r="Q641" s="145">
        <v>457.85</v>
      </c>
      <c r="R641" s="145">
        <v>435.73</v>
      </c>
      <c r="S641" s="145">
        <v>469.68</v>
      </c>
      <c r="T641" s="145">
        <v>361.63</v>
      </c>
      <c r="U641" s="145">
        <v>424.49</v>
      </c>
      <c r="V641" s="145">
        <v>441.11</v>
      </c>
      <c r="W641" s="145">
        <v>445.56</v>
      </c>
      <c r="X641" s="145">
        <v>448.25</v>
      </c>
      <c r="Y641" s="145">
        <v>424.46</v>
      </c>
      <c r="Z641" s="145">
        <v>431.69</v>
      </c>
      <c r="AA641" s="145">
        <v>413.5</v>
      </c>
      <c r="AB641" s="145">
        <v>352.01</v>
      </c>
      <c r="AC641" s="145">
        <v>372.59</v>
      </c>
      <c r="AD641" s="145">
        <v>309.17</v>
      </c>
      <c r="AE641" s="144">
        <v>31134</v>
      </c>
      <c r="AF641" s="144">
        <v>31808</v>
      </c>
      <c r="AG641" s="144">
        <v>28181</v>
      </c>
      <c r="AH641" s="144">
        <v>21698</v>
      </c>
      <c r="AI641" s="144">
        <v>25045</v>
      </c>
      <c r="AJ641" s="144">
        <v>26908</v>
      </c>
      <c r="AK641" s="144">
        <v>29407</v>
      </c>
      <c r="AL641" s="144">
        <v>31826</v>
      </c>
      <c r="AM641" s="144">
        <v>32259</v>
      </c>
      <c r="AN641" s="144">
        <v>34535</v>
      </c>
      <c r="AO641" s="144">
        <v>56650</v>
      </c>
      <c r="AP641" s="144">
        <v>56674</v>
      </c>
      <c r="AQ641" s="144">
        <v>59987</v>
      </c>
      <c r="AR641" s="144">
        <v>51632</v>
      </c>
      <c r="AS641" s="144"/>
      <c r="AT641" s="144"/>
      <c r="AU641" s="144"/>
      <c r="AV641" s="144"/>
      <c r="AW641" s="144"/>
      <c r="AX641" s="144"/>
      <c r="AY641" s="144"/>
      <c r="AZ641" s="144"/>
      <c r="BA641" s="144"/>
      <c r="BB641" s="144"/>
      <c r="BC641" s="144"/>
      <c r="BD641" s="144"/>
      <c r="BE641" s="144"/>
      <c r="BF641" s="144"/>
    </row>
    <row r="642" spans="1:58" hidden="1">
      <c r="A642" s="143" t="s">
        <v>920</v>
      </c>
      <c r="B642" s="143" t="s">
        <v>966</v>
      </c>
      <c r="C642" s="144">
        <v>80</v>
      </c>
      <c r="D642" s="144">
        <v>79</v>
      </c>
      <c r="E642" s="144">
        <v>79</v>
      </c>
      <c r="F642" s="144">
        <v>79</v>
      </c>
      <c r="G642" s="144">
        <v>79</v>
      </c>
      <c r="H642" s="144">
        <v>81</v>
      </c>
      <c r="I642" s="144">
        <v>126</v>
      </c>
      <c r="J642" s="144">
        <v>126</v>
      </c>
      <c r="K642" s="144">
        <v>126</v>
      </c>
      <c r="L642" s="144">
        <v>123</v>
      </c>
      <c r="M642" s="144">
        <v>130</v>
      </c>
      <c r="N642" s="144">
        <v>136</v>
      </c>
      <c r="O642" s="144">
        <v>136</v>
      </c>
      <c r="P642" s="144">
        <v>104</v>
      </c>
      <c r="Q642" s="145">
        <v>281.77999999999997</v>
      </c>
      <c r="R642" s="145">
        <v>278.52</v>
      </c>
      <c r="S642" s="145">
        <v>277.39</v>
      </c>
      <c r="T642" s="145">
        <v>343.22</v>
      </c>
      <c r="U642" s="145">
        <v>384.97</v>
      </c>
      <c r="V642" s="145">
        <v>358.38</v>
      </c>
      <c r="W642" s="145">
        <v>493.76</v>
      </c>
      <c r="X642" s="145">
        <v>305.02999999999997</v>
      </c>
      <c r="Y642" s="145">
        <v>330.52</v>
      </c>
      <c r="Z642" s="145">
        <v>345.31</v>
      </c>
      <c r="AA642" s="145">
        <v>273.86</v>
      </c>
      <c r="AB642" s="145">
        <v>213.71</v>
      </c>
      <c r="AC642" s="145">
        <v>178.46</v>
      </c>
      <c r="AD642" s="145">
        <v>161.06</v>
      </c>
      <c r="AE642" s="144">
        <v>22542</v>
      </c>
      <c r="AF642" s="144">
        <v>22003</v>
      </c>
      <c r="AG642" s="144">
        <v>21914</v>
      </c>
      <c r="AH642" s="144">
        <v>27114</v>
      </c>
      <c r="AI642" s="144">
        <v>30413</v>
      </c>
      <c r="AJ642" s="144">
        <v>29029</v>
      </c>
      <c r="AK642" s="144">
        <v>62214</v>
      </c>
      <c r="AL642" s="144">
        <v>38434</v>
      </c>
      <c r="AM642" s="144">
        <v>41646</v>
      </c>
      <c r="AN642" s="144">
        <v>42473</v>
      </c>
      <c r="AO642" s="144">
        <v>35602</v>
      </c>
      <c r="AP642" s="144">
        <v>29065</v>
      </c>
      <c r="AQ642" s="144">
        <v>24270</v>
      </c>
      <c r="AR642" s="144">
        <v>16750</v>
      </c>
      <c r="AS642" s="144"/>
      <c r="AT642" s="144"/>
      <c r="AU642" s="144"/>
      <c r="AV642" s="144"/>
      <c r="AW642" s="144"/>
      <c r="AX642" s="144"/>
      <c r="AY642" s="144"/>
      <c r="AZ642" s="144"/>
      <c r="BA642" s="144"/>
      <c r="BB642" s="144"/>
      <c r="BC642" s="144"/>
      <c r="BD642" s="144"/>
      <c r="BE642" s="144"/>
      <c r="BF642" s="144"/>
    </row>
    <row r="643" spans="1:58" hidden="1">
      <c r="A643" s="143" t="s">
        <v>920</v>
      </c>
      <c r="B643" s="143" t="s">
        <v>967</v>
      </c>
      <c r="C643" s="144">
        <v>434</v>
      </c>
      <c r="D643" s="144">
        <v>467</v>
      </c>
      <c r="E643" s="144">
        <v>495</v>
      </c>
      <c r="F643" s="144">
        <v>447</v>
      </c>
      <c r="G643" s="144">
        <v>531</v>
      </c>
      <c r="H643" s="144">
        <v>551</v>
      </c>
      <c r="I643" s="144">
        <v>589</v>
      </c>
      <c r="J643" s="144">
        <v>640</v>
      </c>
      <c r="K643" s="144">
        <v>658</v>
      </c>
      <c r="L643" s="144">
        <v>761</v>
      </c>
      <c r="M643" s="144">
        <v>830</v>
      </c>
      <c r="N643" s="144">
        <v>872</v>
      </c>
      <c r="O643" s="144">
        <v>884</v>
      </c>
      <c r="P643" s="144">
        <v>948</v>
      </c>
      <c r="Q643" s="145">
        <v>262.5</v>
      </c>
      <c r="R643" s="145">
        <v>317.39</v>
      </c>
      <c r="S643" s="145">
        <v>276.67</v>
      </c>
      <c r="T643" s="145">
        <v>268.27</v>
      </c>
      <c r="U643" s="145">
        <v>264.27</v>
      </c>
      <c r="V643" s="145">
        <v>259.33</v>
      </c>
      <c r="W643" s="145">
        <v>243.15</v>
      </c>
      <c r="X643" s="145">
        <v>238.7</v>
      </c>
      <c r="Y643" s="145">
        <v>237.51</v>
      </c>
      <c r="Z643" s="145">
        <v>281.44</v>
      </c>
      <c r="AA643" s="145">
        <v>269.39999999999998</v>
      </c>
      <c r="AB643" s="145">
        <v>255.69</v>
      </c>
      <c r="AC643" s="145">
        <v>245.81</v>
      </c>
      <c r="AD643" s="145">
        <v>281.7</v>
      </c>
      <c r="AE643" s="144">
        <v>113925</v>
      </c>
      <c r="AF643" s="144">
        <v>148222</v>
      </c>
      <c r="AG643" s="144">
        <v>136953</v>
      </c>
      <c r="AH643" s="144">
        <v>119915</v>
      </c>
      <c r="AI643" s="144">
        <v>140329</v>
      </c>
      <c r="AJ643" s="144">
        <v>142889</v>
      </c>
      <c r="AK643" s="144">
        <v>143215</v>
      </c>
      <c r="AL643" s="144">
        <v>152770</v>
      </c>
      <c r="AM643" s="144">
        <v>156280</v>
      </c>
      <c r="AN643" s="144">
        <v>214178</v>
      </c>
      <c r="AO643" s="144">
        <v>223602</v>
      </c>
      <c r="AP643" s="144">
        <v>222965</v>
      </c>
      <c r="AQ643" s="144">
        <v>217295</v>
      </c>
      <c r="AR643" s="144">
        <v>267051</v>
      </c>
      <c r="AS643" s="144"/>
      <c r="AT643" s="144"/>
      <c r="AU643" s="144"/>
      <c r="AV643" s="144"/>
      <c r="AW643" s="144"/>
      <c r="AX643" s="144"/>
      <c r="AY643" s="144"/>
      <c r="AZ643" s="144"/>
      <c r="BA643" s="144"/>
      <c r="BB643" s="144"/>
      <c r="BC643" s="144"/>
      <c r="BD643" s="144"/>
      <c r="BE643" s="144"/>
      <c r="BF643" s="144"/>
    </row>
    <row r="644" spans="1:58" hidden="1">
      <c r="A644" s="143" t="s">
        <v>920</v>
      </c>
      <c r="B644" s="143" t="s">
        <v>968</v>
      </c>
      <c r="C644" s="144">
        <v>191</v>
      </c>
      <c r="D644" s="144">
        <v>161</v>
      </c>
      <c r="E644" s="144">
        <v>177</v>
      </c>
      <c r="F644" s="144">
        <v>162</v>
      </c>
      <c r="G644" s="144">
        <v>163</v>
      </c>
      <c r="H644" s="144">
        <v>165</v>
      </c>
      <c r="I644" s="144">
        <v>163</v>
      </c>
      <c r="J644" s="144">
        <v>159</v>
      </c>
      <c r="K644" s="144">
        <v>165</v>
      </c>
      <c r="L644" s="144">
        <v>213</v>
      </c>
      <c r="M644" s="144">
        <v>298</v>
      </c>
      <c r="N644" s="144">
        <v>260</v>
      </c>
      <c r="O644" s="144">
        <v>256</v>
      </c>
      <c r="P644" s="144">
        <v>258</v>
      </c>
      <c r="Q644" s="145">
        <v>474.46</v>
      </c>
      <c r="R644" s="145">
        <v>468.44</v>
      </c>
      <c r="S644" s="145">
        <v>410.47</v>
      </c>
      <c r="T644" s="145">
        <v>461.51</v>
      </c>
      <c r="U644" s="145">
        <v>396.62</v>
      </c>
      <c r="V644" s="145">
        <v>390.14</v>
      </c>
      <c r="W644" s="145">
        <v>417.44</v>
      </c>
      <c r="X644" s="145">
        <v>425.12</v>
      </c>
      <c r="Y644" s="145">
        <v>426.76</v>
      </c>
      <c r="Z644" s="145">
        <v>330.61</v>
      </c>
      <c r="AA644" s="145">
        <v>399.29</v>
      </c>
      <c r="AB644" s="145">
        <v>367.91</v>
      </c>
      <c r="AC644" s="145">
        <v>345.28</v>
      </c>
      <c r="AD644" s="145">
        <v>352.53</v>
      </c>
      <c r="AE644" s="144">
        <v>90622.470436849995</v>
      </c>
      <c r="AF644" s="144">
        <v>75419.0795454545</v>
      </c>
      <c r="AG644" s="144">
        <v>72653.7340909091</v>
      </c>
      <c r="AH644" s="144">
        <v>74764.723200899505</v>
      </c>
      <c r="AI644" s="144">
        <v>64649.054713804799</v>
      </c>
      <c r="AJ644" s="144">
        <v>64373.353146853202</v>
      </c>
      <c r="AK644" s="144">
        <v>68042.695116307397</v>
      </c>
      <c r="AL644" s="144">
        <v>67593.353493788803</v>
      </c>
      <c r="AM644" s="144">
        <v>70415.787500000006</v>
      </c>
      <c r="AN644" s="144">
        <v>70419.444444444394</v>
      </c>
      <c r="AO644" s="144">
        <v>118988.460267756</v>
      </c>
      <c r="AP644" s="144">
        <v>95657.552981480098</v>
      </c>
      <c r="AQ644" s="144">
        <v>88392.584350868696</v>
      </c>
      <c r="AR644" s="144">
        <v>90954</v>
      </c>
      <c r="AS644" s="144"/>
      <c r="AT644" s="144"/>
      <c r="AU644" s="144"/>
      <c r="AV644" s="144"/>
      <c r="AW644" s="144"/>
      <c r="AX644" s="144"/>
      <c r="AY644" s="144"/>
      <c r="AZ644" s="144"/>
      <c r="BA644" s="144"/>
      <c r="BB644" s="144"/>
      <c r="BC644" s="144"/>
      <c r="BD644" s="144"/>
      <c r="BE644" s="144"/>
      <c r="BF644" s="144"/>
    </row>
    <row r="645" spans="1:58" hidden="1">
      <c r="A645" s="143" t="s">
        <v>920</v>
      </c>
      <c r="B645" s="143" t="s">
        <v>969</v>
      </c>
      <c r="C645" s="144">
        <v>753</v>
      </c>
      <c r="D645" s="144">
        <v>553</v>
      </c>
      <c r="E645" s="144">
        <v>614</v>
      </c>
      <c r="F645" s="144">
        <v>393</v>
      </c>
      <c r="G645" s="144">
        <v>515</v>
      </c>
      <c r="H645" s="144">
        <v>435</v>
      </c>
      <c r="I645" s="144">
        <v>324</v>
      </c>
      <c r="J645" s="144">
        <v>374</v>
      </c>
      <c r="K645" s="144">
        <v>339</v>
      </c>
      <c r="L645" s="144">
        <v>316</v>
      </c>
      <c r="M645" s="144">
        <v>304</v>
      </c>
      <c r="N645" s="144">
        <v>299</v>
      </c>
      <c r="O645" s="144">
        <v>294</v>
      </c>
      <c r="P645" s="144">
        <v>335</v>
      </c>
      <c r="Q645" s="145">
        <v>765.47</v>
      </c>
      <c r="R645" s="145">
        <v>743.07</v>
      </c>
      <c r="S645" s="145">
        <v>720.45</v>
      </c>
      <c r="T645" s="145">
        <v>807.59</v>
      </c>
      <c r="U645" s="145">
        <v>705.88</v>
      </c>
      <c r="V645" s="145">
        <v>589.13</v>
      </c>
      <c r="W645" s="145">
        <v>904.3</v>
      </c>
      <c r="X645" s="145">
        <v>830.82</v>
      </c>
      <c r="Y645" s="145">
        <v>635.88</v>
      </c>
      <c r="Z645" s="145">
        <v>729.44</v>
      </c>
      <c r="AA645" s="145">
        <v>633.54</v>
      </c>
      <c r="AB645" s="145">
        <v>580.02</v>
      </c>
      <c r="AC645" s="145">
        <v>602.47</v>
      </c>
      <c r="AD645" s="145">
        <v>766.55</v>
      </c>
      <c r="AE645" s="144">
        <v>576401</v>
      </c>
      <c r="AF645" s="144">
        <v>410919</v>
      </c>
      <c r="AG645" s="144">
        <v>442359</v>
      </c>
      <c r="AH645" s="144">
        <v>317384</v>
      </c>
      <c r="AI645" s="144">
        <v>363526</v>
      </c>
      <c r="AJ645" s="144">
        <v>256273</v>
      </c>
      <c r="AK645" s="144">
        <v>292992</v>
      </c>
      <c r="AL645" s="144">
        <v>310728</v>
      </c>
      <c r="AM645" s="144">
        <v>215565</v>
      </c>
      <c r="AN645" s="144">
        <v>230504</v>
      </c>
      <c r="AO645" s="144">
        <v>192595</v>
      </c>
      <c r="AP645" s="144">
        <v>173425</v>
      </c>
      <c r="AQ645" s="144">
        <v>177127</v>
      </c>
      <c r="AR645" s="144">
        <v>256794</v>
      </c>
      <c r="AS645" s="144"/>
      <c r="AT645" s="144"/>
      <c r="AU645" s="144"/>
      <c r="AV645" s="144"/>
      <c r="AW645" s="144"/>
      <c r="AX645" s="144"/>
      <c r="AY645" s="144"/>
      <c r="AZ645" s="144"/>
      <c r="BA645" s="144"/>
      <c r="BB645" s="144"/>
      <c r="BC645" s="144"/>
      <c r="BD645" s="144"/>
      <c r="BE645" s="144"/>
      <c r="BF645" s="144"/>
    </row>
    <row r="646" spans="1:58" hidden="1">
      <c r="A646" s="143" t="s">
        <v>920</v>
      </c>
      <c r="B646" s="143" t="s">
        <v>970</v>
      </c>
      <c r="C646" s="144">
        <v>190</v>
      </c>
      <c r="D646" s="144">
        <v>188</v>
      </c>
      <c r="E646" s="144">
        <v>191</v>
      </c>
      <c r="F646" s="144">
        <v>192</v>
      </c>
      <c r="G646" s="144">
        <v>184</v>
      </c>
      <c r="H646" s="144">
        <v>179</v>
      </c>
      <c r="I646" s="144">
        <v>179</v>
      </c>
      <c r="J646" s="144">
        <v>175</v>
      </c>
      <c r="K646" s="144">
        <v>178</v>
      </c>
      <c r="L646" s="144">
        <v>211</v>
      </c>
      <c r="M646" s="144">
        <v>219</v>
      </c>
      <c r="N646" s="144">
        <v>212</v>
      </c>
      <c r="O646" s="144">
        <v>207</v>
      </c>
      <c r="P646" s="144">
        <v>207</v>
      </c>
      <c r="Q646" s="145">
        <v>1957.74</v>
      </c>
      <c r="R646" s="145">
        <v>1844.99</v>
      </c>
      <c r="S646" s="145">
        <v>1794.05</v>
      </c>
      <c r="T646" s="145">
        <v>1786.95</v>
      </c>
      <c r="U646" s="145">
        <v>1896.44</v>
      </c>
      <c r="V646" s="145">
        <v>1970.67</v>
      </c>
      <c r="W646" s="145">
        <v>1955.57</v>
      </c>
      <c r="X646" s="145">
        <v>1932.22</v>
      </c>
      <c r="Y646" s="145">
        <v>1862.32</v>
      </c>
      <c r="Z646" s="145">
        <v>1344.61</v>
      </c>
      <c r="AA646" s="145">
        <v>1278.5999999999999</v>
      </c>
      <c r="AB646" s="145">
        <v>1296.46</v>
      </c>
      <c r="AC646" s="145">
        <v>1281.3599999999999</v>
      </c>
      <c r="AD646" s="145">
        <v>1177.3</v>
      </c>
      <c r="AE646" s="144">
        <v>371970</v>
      </c>
      <c r="AF646" s="144">
        <v>346857.61904761899</v>
      </c>
      <c r="AG646" s="144">
        <v>342662.85714285698</v>
      </c>
      <c r="AH646" s="144">
        <v>343095.11111111101</v>
      </c>
      <c r="AI646" s="144">
        <v>348945</v>
      </c>
      <c r="AJ646" s="144">
        <v>352750.25</v>
      </c>
      <c r="AK646" s="144">
        <v>350046.44444444397</v>
      </c>
      <c r="AL646" s="144">
        <v>338137.77777777798</v>
      </c>
      <c r="AM646" s="144">
        <v>331493.43055555603</v>
      </c>
      <c r="AN646" s="144">
        <v>283711.73611111101</v>
      </c>
      <c r="AO646" s="144">
        <v>280013</v>
      </c>
      <c r="AP646" s="144">
        <v>274850</v>
      </c>
      <c r="AQ646" s="144">
        <v>265242</v>
      </c>
      <c r="AR646" s="144">
        <v>243701</v>
      </c>
      <c r="AS646" s="144"/>
      <c r="AT646" s="144"/>
      <c r="AU646" s="144"/>
      <c r="AV646" s="144"/>
      <c r="AW646" s="144"/>
      <c r="AX646" s="144"/>
      <c r="AY646" s="144"/>
      <c r="AZ646" s="144"/>
      <c r="BA646" s="144"/>
      <c r="BB646" s="144"/>
      <c r="BC646" s="144"/>
      <c r="BD646" s="144"/>
      <c r="BE646" s="144"/>
      <c r="BF646" s="144"/>
    </row>
    <row r="647" spans="1:58" hidden="1">
      <c r="A647" s="143" t="s">
        <v>920</v>
      </c>
      <c r="B647" s="143" t="s">
        <v>971</v>
      </c>
      <c r="C647" s="144">
        <v>1134</v>
      </c>
      <c r="D647" s="144">
        <v>902</v>
      </c>
      <c r="E647" s="144">
        <v>982</v>
      </c>
      <c r="F647" s="144">
        <v>747</v>
      </c>
      <c r="G647" s="144">
        <v>862</v>
      </c>
      <c r="H647" s="144">
        <v>779</v>
      </c>
      <c r="I647" s="144">
        <v>666</v>
      </c>
      <c r="J647" s="144">
        <v>708</v>
      </c>
      <c r="K647" s="144">
        <v>682</v>
      </c>
      <c r="L647" s="144">
        <v>740</v>
      </c>
      <c r="M647" s="144">
        <v>821</v>
      </c>
      <c r="N647" s="144">
        <v>771</v>
      </c>
      <c r="O647" s="144">
        <v>757</v>
      </c>
      <c r="P647" s="144">
        <v>800</v>
      </c>
      <c r="Q647" s="145">
        <v>916.22</v>
      </c>
      <c r="R647" s="145">
        <v>923.72</v>
      </c>
      <c r="S647" s="145">
        <v>873.4</v>
      </c>
      <c r="T647" s="145">
        <v>984.26</v>
      </c>
      <c r="U647" s="145">
        <v>901.53</v>
      </c>
      <c r="V647" s="145">
        <v>864.44</v>
      </c>
      <c r="W647" s="145">
        <v>1067.69</v>
      </c>
      <c r="X647" s="145">
        <v>1011.95</v>
      </c>
      <c r="Y647" s="145">
        <v>905.39</v>
      </c>
      <c r="Z647" s="145">
        <v>790.05</v>
      </c>
      <c r="AA647" s="145">
        <v>720.58</v>
      </c>
      <c r="AB647" s="145">
        <v>705.49</v>
      </c>
      <c r="AC647" s="145">
        <v>701.14</v>
      </c>
      <c r="AD647" s="145">
        <v>739.31</v>
      </c>
      <c r="AE647" s="144">
        <v>1038993.47043685</v>
      </c>
      <c r="AF647" s="144">
        <v>833195.69859307399</v>
      </c>
      <c r="AG647" s="144">
        <v>857675.59123376606</v>
      </c>
      <c r="AH647" s="144">
        <v>735243.83431201102</v>
      </c>
      <c r="AI647" s="144">
        <v>777120.05471380497</v>
      </c>
      <c r="AJ647" s="144">
        <v>673396.60314685397</v>
      </c>
      <c r="AK647" s="144">
        <v>711081.13956075197</v>
      </c>
      <c r="AL647" s="144">
        <v>716459.13127156696</v>
      </c>
      <c r="AM647" s="144">
        <v>617474.21805555595</v>
      </c>
      <c r="AN647" s="144">
        <v>584635.18055555597</v>
      </c>
      <c r="AO647" s="144">
        <v>591596.46026775602</v>
      </c>
      <c r="AP647" s="144">
        <v>543932.55298148002</v>
      </c>
      <c r="AQ647" s="144">
        <v>530761.58435086894</v>
      </c>
      <c r="AR647" s="144">
        <v>591449</v>
      </c>
      <c r="AS647" s="144"/>
      <c r="AT647" s="144"/>
      <c r="AU647" s="144"/>
      <c r="AV647" s="144"/>
      <c r="AW647" s="144"/>
      <c r="AX647" s="144"/>
      <c r="AY647" s="144"/>
      <c r="AZ647" s="144"/>
      <c r="BA647" s="144"/>
      <c r="BB647" s="144"/>
      <c r="BC647" s="144"/>
      <c r="BD647" s="144"/>
      <c r="BE647" s="144"/>
      <c r="BF647" s="144"/>
    </row>
    <row r="648" spans="1:58" hidden="1">
      <c r="A648" s="143" t="s">
        <v>920</v>
      </c>
      <c r="B648" s="143" t="s">
        <v>972</v>
      </c>
      <c r="C648" s="144">
        <v>1575</v>
      </c>
      <c r="D648" s="144">
        <v>1576</v>
      </c>
      <c r="E648" s="144">
        <v>1581</v>
      </c>
      <c r="F648" s="144">
        <v>1554</v>
      </c>
      <c r="G648" s="144">
        <v>1572</v>
      </c>
      <c r="H648" s="144">
        <v>1569</v>
      </c>
      <c r="I648" s="144">
        <v>1725</v>
      </c>
      <c r="J648" s="144">
        <v>1692</v>
      </c>
      <c r="K648" s="144">
        <v>1702</v>
      </c>
      <c r="L648" s="144">
        <v>1884</v>
      </c>
      <c r="M648" s="144">
        <v>2147</v>
      </c>
      <c r="N648" s="144">
        <v>2109</v>
      </c>
      <c r="O648" s="144">
        <v>2296</v>
      </c>
      <c r="P648" s="144">
        <v>2128</v>
      </c>
      <c r="Q648" s="145">
        <v>61.74</v>
      </c>
      <c r="R648" s="145">
        <v>65.36</v>
      </c>
      <c r="S648" s="145">
        <v>53</v>
      </c>
      <c r="T648" s="145">
        <v>70.94</v>
      </c>
      <c r="U648" s="145">
        <v>66.75</v>
      </c>
      <c r="V648" s="145">
        <v>59.96</v>
      </c>
      <c r="W648" s="145">
        <v>72.48</v>
      </c>
      <c r="X648" s="145">
        <v>67.09</v>
      </c>
      <c r="Y648" s="145">
        <v>67.02</v>
      </c>
      <c r="Z648" s="145">
        <v>72.900000000000006</v>
      </c>
      <c r="AA648" s="145">
        <v>66.069999999999993</v>
      </c>
      <c r="AB648" s="145">
        <v>65.86</v>
      </c>
      <c r="AC648" s="145">
        <v>36.44</v>
      </c>
      <c r="AD648" s="145">
        <v>63.97</v>
      </c>
      <c r="AE648" s="144">
        <v>97238</v>
      </c>
      <c r="AF648" s="144">
        <v>103011</v>
      </c>
      <c r="AG648" s="144">
        <v>83786</v>
      </c>
      <c r="AH648" s="144">
        <v>110234</v>
      </c>
      <c r="AI648" s="144">
        <v>104930</v>
      </c>
      <c r="AJ648" s="144">
        <v>94081</v>
      </c>
      <c r="AK648" s="144">
        <v>125027</v>
      </c>
      <c r="AL648" s="144">
        <v>113520</v>
      </c>
      <c r="AM648" s="144">
        <v>114064</v>
      </c>
      <c r="AN648" s="144">
        <v>137342</v>
      </c>
      <c r="AO648" s="144">
        <v>141855</v>
      </c>
      <c r="AP648" s="144">
        <v>138895</v>
      </c>
      <c r="AQ648" s="144">
        <v>83669</v>
      </c>
      <c r="AR648" s="144">
        <v>136135</v>
      </c>
      <c r="AS648" s="144"/>
      <c r="AT648" s="144"/>
      <c r="AU648" s="144"/>
      <c r="AV648" s="144"/>
      <c r="AW648" s="144"/>
      <c r="AX648" s="144"/>
      <c r="AY648" s="144"/>
      <c r="AZ648" s="144"/>
      <c r="BA648" s="144"/>
      <c r="BB648" s="144"/>
      <c r="BC648" s="144"/>
      <c r="BD648" s="144"/>
      <c r="BE648" s="144"/>
      <c r="BF648" s="144"/>
    </row>
    <row r="649" spans="1:58" hidden="1">
      <c r="A649" s="143" t="s">
        <v>920</v>
      </c>
      <c r="B649" s="143" t="s">
        <v>973</v>
      </c>
      <c r="C649" s="144">
        <v>45</v>
      </c>
      <c r="D649" s="144">
        <v>53</v>
      </c>
      <c r="E649" s="144">
        <v>63</v>
      </c>
      <c r="F649" s="144">
        <v>72</v>
      </c>
      <c r="G649" s="144">
        <v>82</v>
      </c>
      <c r="H649" s="144">
        <v>92</v>
      </c>
      <c r="I649" s="144">
        <v>103</v>
      </c>
      <c r="J649" s="144">
        <v>113</v>
      </c>
      <c r="K649" s="144">
        <v>121</v>
      </c>
      <c r="L649" s="144">
        <v>131</v>
      </c>
      <c r="M649" s="144">
        <v>170</v>
      </c>
      <c r="N649" s="144">
        <v>166</v>
      </c>
      <c r="O649" s="144">
        <v>155</v>
      </c>
      <c r="P649" s="144">
        <v>159</v>
      </c>
      <c r="Q649" s="145">
        <v>224.11</v>
      </c>
      <c r="R649" s="145">
        <v>183.36</v>
      </c>
      <c r="S649" s="145">
        <v>199.6</v>
      </c>
      <c r="T649" s="145">
        <v>199.96</v>
      </c>
      <c r="U649" s="145">
        <v>194.26</v>
      </c>
      <c r="V649" s="145">
        <v>192.22</v>
      </c>
      <c r="W649" s="145">
        <v>166.46</v>
      </c>
      <c r="X649" s="145">
        <v>207.41</v>
      </c>
      <c r="Y649" s="145">
        <v>174.62</v>
      </c>
      <c r="Z649" s="145">
        <v>205.32</v>
      </c>
      <c r="AA649" s="145">
        <v>177.04</v>
      </c>
      <c r="AB649" s="145">
        <v>183.83</v>
      </c>
      <c r="AC649" s="145">
        <v>163.92</v>
      </c>
      <c r="AD649" s="145">
        <v>205.45</v>
      </c>
      <c r="AE649" s="144">
        <v>10085</v>
      </c>
      <c r="AF649" s="144">
        <v>9718</v>
      </c>
      <c r="AG649" s="144">
        <v>12575</v>
      </c>
      <c r="AH649" s="144">
        <v>14397</v>
      </c>
      <c r="AI649" s="144">
        <v>15929</v>
      </c>
      <c r="AJ649" s="144">
        <v>17684</v>
      </c>
      <c r="AK649" s="144">
        <v>17145</v>
      </c>
      <c r="AL649" s="144">
        <v>23437</v>
      </c>
      <c r="AM649" s="144">
        <v>21129</v>
      </c>
      <c r="AN649" s="144">
        <v>26897</v>
      </c>
      <c r="AO649" s="144">
        <v>30096</v>
      </c>
      <c r="AP649" s="144">
        <v>30515</v>
      </c>
      <c r="AQ649" s="144">
        <v>25408</v>
      </c>
      <c r="AR649" s="144">
        <v>32666</v>
      </c>
      <c r="AS649" s="144"/>
      <c r="AT649" s="144"/>
      <c r="AU649" s="144"/>
      <c r="AV649" s="144"/>
      <c r="AW649" s="144"/>
      <c r="AX649" s="144"/>
      <c r="AY649" s="144"/>
      <c r="AZ649" s="144"/>
      <c r="BA649" s="144"/>
      <c r="BB649" s="144"/>
      <c r="BC649" s="144"/>
      <c r="BD649" s="144"/>
      <c r="BE649" s="144"/>
      <c r="BF649" s="144"/>
    </row>
    <row r="650" spans="1:58" hidden="1">
      <c r="A650" s="143" t="s">
        <v>920</v>
      </c>
      <c r="B650" s="143" t="s">
        <v>974</v>
      </c>
      <c r="C650" s="144">
        <v>0</v>
      </c>
      <c r="D650" s="144">
        <v>0</v>
      </c>
      <c r="E650" s="144">
        <v>0</v>
      </c>
      <c r="F650" s="144">
        <v>0</v>
      </c>
      <c r="G650" s="144">
        <v>0</v>
      </c>
      <c r="H650" s="144">
        <v>0</v>
      </c>
      <c r="I650" s="144">
        <v>0</v>
      </c>
      <c r="J650" s="144">
        <v>273</v>
      </c>
      <c r="K650" s="144">
        <v>331</v>
      </c>
      <c r="L650" s="144">
        <v>391</v>
      </c>
      <c r="M650" s="144">
        <v>492</v>
      </c>
      <c r="N650" s="144">
        <v>506</v>
      </c>
      <c r="O650" s="144">
        <v>446</v>
      </c>
      <c r="P650" s="144">
        <v>460</v>
      </c>
      <c r="Q650" s="145"/>
      <c r="R650" s="145"/>
      <c r="S650" s="145"/>
      <c r="T650" s="145"/>
      <c r="U650" s="145"/>
      <c r="V650" s="145"/>
      <c r="W650" s="145"/>
      <c r="X650" s="145">
        <v>314.91000000000003</v>
      </c>
      <c r="Y650" s="145">
        <v>308.95</v>
      </c>
      <c r="Z650" s="145">
        <v>305.12</v>
      </c>
      <c r="AA650" s="145">
        <v>299.77999999999997</v>
      </c>
      <c r="AB650" s="145">
        <v>307.64999999999998</v>
      </c>
      <c r="AC650" s="145">
        <v>325.98</v>
      </c>
      <c r="AD650" s="145">
        <v>326.47000000000003</v>
      </c>
      <c r="AE650" s="144">
        <v>0</v>
      </c>
      <c r="AF650" s="144">
        <v>0</v>
      </c>
      <c r="AG650" s="144">
        <v>0</v>
      </c>
      <c r="AH650" s="144">
        <v>0</v>
      </c>
      <c r="AI650" s="144">
        <v>0</v>
      </c>
      <c r="AJ650" s="144">
        <v>0</v>
      </c>
      <c r="AK650" s="144">
        <v>0</v>
      </c>
      <c r="AL650" s="144">
        <v>85971</v>
      </c>
      <c r="AM650" s="144">
        <v>102262</v>
      </c>
      <c r="AN650" s="144">
        <v>119302</v>
      </c>
      <c r="AO650" s="144">
        <v>147490</v>
      </c>
      <c r="AP650" s="144">
        <v>155672</v>
      </c>
      <c r="AQ650" s="144">
        <v>145387</v>
      </c>
      <c r="AR650" s="144">
        <v>150175</v>
      </c>
      <c r="AS650" s="144"/>
      <c r="AT650" s="144"/>
      <c r="AU650" s="144"/>
      <c r="AV650" s="144"/>
      <c r="AW650" s="144"/>
      <c r="AX650" s="144"/>
      <c r="AY650" s="144"/>
      <c r="AZ650" s="144"/>
      <c r="BA650" s="144"/>
      <c r="BB650" s="144"/>
      <c r="BC650" s="144"/>
      <c r="BD650" s="144"/>
      <c r="BE650" s="144"/>
      <c r="BF650" s="144"/>
    </row>
    <row r="651" spans="1:58" hidden="1">
      <c r="A651" s="143" t="s">
        <v>920</v>
      </c>
      <c r="B651" s="143" t="s">
        <v>975</v>
      </c>
      <c r="C651" s="144">
        <v>0</v>
      </c>
      <c r="D651" s="144">
        <v>0</v>
      </c>
      <c r="E651" s="144">
        <v>0</v>
      </c>
      <c r="F651" s="144">
        <v>0</v>
      </c>
      <c r="G651" s="144">
        <v>0</v>
      </c>
      <c r="H651" s="144">
        <v>0</v>
      </c>
      <c r="I651" s="144">
        <v>0</v>
      </c>
      <c r="J651" s="144">
        <v>0</v>
      </c>
      <c r="K651" s="144">
        <v>0</v>
      </c>
      <c r="L651" s="144">
        <v>0</v>
      </c>
      <c r="M651" s="144">
        <v>0</v>
      </c>
      <c r="N651" s="144">
        <v>0</v>
      </c>
      <c r="O651" s="144">
        <v>0</v>
      </c>
      <c r="P651" s="144">
        <v>0</v>
      </c>
      <c r="Q651" s="145"/>
      <c r="R651" s="145"/>
      <c r="S651" s="145"/>
      <c r="T651" s="145"/>
      <c r="U651" s="145"/>
      <c r="V651" s="145"/>
      <c r="W651" s="145"/>
      <c r="X651" s="145"/>
      <c r="Y651" s="145"/>
      <c r="Z651" s="145"/>
      <c r="AA651" s="145"/>
      <c r="AB651" s="145"/>
      <c r="AC651" s="145"/>
      <c r="AD651" s="145"/>
      <c r="AE651" s="144">
        <v>0</v>
      </c>
      <c r="AF651" s="144">
        <v>0</v>
      </c>
      <c r="AG651" s="144">
        <v>0</v>
      </c>
      <c r="AH651" s="144">
        <v>0</v>
      </c>
      <c r="AI651" s="144">
        <v>0</v>
      </c>
      <c r="AJ651" s="144">
        <v>0</v>
      </c>
      <c r="AK651" s="144">
        <v>0</v>
      </c>
      <c r="AL651" s="144">
        <v>0</v>
      </c>
      <c r="AM651" s="144">
        <v>0</v>
      </c>
      <c r="AN651" s="144">
        <v>0</v>
      </c>
      <c r="AO651" s="144">
        <v>0</v>
      </c>
      <c r="AP651" s="144">
        <v>0</v>
      </c>
      <c r="AQ651" s="144">
        <v>0</v>
      </c>
      <c r="AR651" s="144">
        <v>0</v>
      </c>
      <c r="AS651" s="144"/>
      <c r="AT651" s="144"/>
      <c r="AU651" s="144"/>
      <c r="AV651" s="144"/>
      <c r="AW651" s="144"/>
      <c r="AX651" s="144"/>
      <c r="AY651" s="144"/>
      <c r="AZ651" s="144"/>
      <c r="BA651" s="144"/>
      <c r="BB651" s="144"/>
      <c r="BC651" s="144"/>
      <c r="BD651" s="144"/>
      <c r="BE651" s="144"/>
      <c r="BF651" s="144"/>
    </row>
    <row r="652" spans="1:58" hidden="1">
      <c r="A652" s="143" t="s">
        <v>920</v>
      </c>
      <c r="B652" s="143" t="s">
        <v>976</v>
      </c>
      <c r="C652" s="144">
        <v>332</v>
      </c>
      <c r="D652" s="144">
        <v>310</v>
      </c>
      <c r="E652" s="144">
        <v>276</v>
      </c>
      <c r="F652" s="144">
        <v>278</v>
      </c>
      <c r="G652" s="144">
        <v>277</v>
      </c>
      <c r="H652" s="144">
        <v>274</v>
      </c>
      <c r="I652" s="144">
        <v>279</v>
      </c>
      <c r="J652" s="144">
        <v>273</v>
      </c>
      <c r="K652" s="144">
        <v>331</v>
      </c>
      <c r="L652" s="144">
        <v>391</v>
      </c>
      <c r="M652" s="144">
        <v>492</v>
      </c>
      <c r="N652" s="144">
        <v>506</v>
      </c>
      <c r="O652" s="144">
        <v>446</v>
      </c>
      <c r="P652" s="144">
        <v>460</v>
      </c>
      <c r="Q652" s="145">
        <v>325.42</v>
      </c>
      <c r="R652" s="145">
        <v>342.57</v>
      </c>
      <c r="S652" s="145">
        <v>332.07</v>
      </c>
      <c r="T652" s="145">
        <v>343.77</v>
      </c>
      <c r="U652" s="145">
        <v>337.7</v>
      </c>
      <c r="V652" s="145">
        <v>348.08</v>
      </c>
      <c r="W652" s="145">
        <v>320.04000000000002</v>
      </c>
      <c r="X652" s="145">
        <v>314.91000000000003</v>
      </c>
      <c r="Y652" s="145">
        <v>308.95</v>
      </c>
      <c r="Z652" s="145">
        <v>305.12</v>
      </c>
      <c r="AA652" s="145">
        <v>299.77999999999997</v>
      </c>
      <c r="AB652" s="145">
        <v>307.64999999999998</v>
      </c>
      <c r="AC652" s="145">
        <v>325.98</v>
      </c>
      <c r="AD652" s="145">
        <v>326.47000000000003</v>
      </c>
      <c r="AE652" s="144">
        <v>108039</v>
      </c>
      <c r="AF652" s="144">
        <v>106196</v>
      </c>
      <c r="AG652" s="144">
        <v>91650</v>
      </c>
      <c r="AH652" s="144">
        <v>95567</v>
      </c>
      <c r="AI652" s="144">
        <v>93544</v>
      </c>
      <c r="AJ652" s="144">
        <v>95374</v>
      </c>
      <c r="AK652" s="144">
        <v>89292</v>
      </c>
      <c r="AL652" s="144">
        <v>85971</v>
      </c>
      <c r="AM652" s="144">
        <v>102262</v>
      </c>
      <c r="AN652" s="144">
        <v>119302</v>
      </c>
      <c r="AO652" s="144">
        <v>147490</v>
      </c>
      <c r="AP652" s="144">
        <v>155672</v>
      </c>
      <c r="AQ652" s="144">
        <v>145387</v>
      </c>
      <c r="AR652" s="144">
        <v>150175</v>
      </c>
      <c r="AS652" s="144"/>
      <c r="AT652" s="144"/>
      <c r="AU652" s="144"/>
      <c r="AV652" s="144"/>
      <c r="AW652" s="144"/>
      <c r="AX652" s="144"/>
      <c r="AY652" s="144"/>
      <c r="AZ652" s="144"/>
      <c r="BA652" s="144"/>
      <c r="BB652" s="144"/>
      <c r="BC652" s="144"/>
      <c r="BD652" s="144"/>
      <c r="BE652" s="144"/>
      <c r="BF652" s="144"/>
    </row>
    <row r="653" spans="1:58" hidden="1">
      <c r="A653" s="143" t="s">
        <v>920</v>
      </c>
      <c r="B653" s="143" t="s">
        <v>977</v>
      </c>
      <c r="C653" s="144">
        <v>16</v>
      </c>
      <c r="D653" s="144">
        <v>20</v>
      </c>
      <c r="E653" s="144">
        <v>18</v>
      </c>
      <c r="F653" s="144">
        <v>23</v>
      </c>
      <c r="G653" s="144">
        <v>24</v>
      </c>
      <c r="H653" s="144">
        <v>23</v>
      </c>
      <c r="I653" s="144">
        <v>22</v>
      </c>
      <c r="J653" s="144">
        <v>22</v>
      </c>
      <c r="K653" s="144">
        <v>22</v>
      </c>
      <c r="L653" s="144">
        <v>21</v>
      </c>
      <c r="M653" s="144">
        <v>36</v>
      </c>
      <c r="N653" s="144">
        <v>36</v>
      </c>
      <c r="O653" s="144">
        <v>36</v>
      </c>
      <c r="P653" s="144">
        <v>36</v>
      </c>
      <c r="Q653" s="145">
        <v>202.12</v>
      </c>
      <c r="R653" s="145">
        <v>195.85</v>
      </c>
      <c r="S653" s="145">
        <v>205.11</v>
      </c>
      <c r="T653" s="145">
        <v>146.26</v>
      </c>
      <c r="U653" s="145">
        <v>151.96</v>
      </c>
      <c r="V653" s="145">
        <v>152.38999999999999</v>
      </c>
      <c r="W653" s="145">
        <v>141.5</v>
      </c>
      <c r="X653" s="145">
        <v>163.18</v>
      </c>
      <c r="Y653" s="145">
        <v>155.13999999999999</v>
      </c>
      <c r="Z653" s="145">
        <v>147.94999999999999</v>
      </c>
      <c r="AA653" s="145">
        <v>159.88999999999999</v>
      </c>
      <c r="AB653" s="145">
        <v>152.69</v>
      </c>
      <c r="AC653" s="145">
        <v>161.69</v>
      </c>
      <c r="AD653" s="145">
        <v>155.5</v>
      </c>
      <c r="AE653" s="144">
        <v>3234</v>
      </c>
      <c r="AF653" s="144">
        <v>3917</v>
      </c>
      <c r="AG653" s="144">
        <v>3692</v>
      </c>
      <c r="AH653" s="144">
        <v>3364</v>
      </c>
      <c r="AI653" s="144">
        <v>3647</v>
      </c>
      <c r="AJ653" s="144">
        <v>3505</v>
      </c>
      <c r="AK653" s="144">
        <v>3113</v>
      </c>
      <c r="AL653" s="144">
        <v>3590</v>
      </c>
      <c r="AM653" s="144">
        <v>3413</v>
      </c>
      <c r="AN653" s="144">
        <v>3107</v>
      </c>
      <c r="AO653" s="144">
        <v>5756</v>
      </c>
      <c r="AP653" s="144">
        <v>5497</v>
      </c>
      <c r="AQ653" s="144">
        <v>5821</v>
      </c>
      <c r="AR653" s="144">
        <v>5598</v>
      </c>
      <c r="AS653" s="144"/>
      <c r="AT653" s="144"/>
      <c r="AU653" s="144"/>
      <c r="AV653" s="144"/>
      <c r="AW653" s="144"/>
      <c r="AX653" s="144"/>
      <c r="AY653" s="144"/>
      <c r="AZ653" s="144"/>
      <c r="BA653" s="144"/>
      <c r="BB653" s="144"/>
      <c r="BC653" s="144"/>
      <c r="BD653" s="144"/>
      <c r="BE653" s="144"/>
      <c r="BF653" s="144"/>
    </row>
    <row r="654" spans="1:58" hidden="1">
      <c r="A654" s="143" t="s">
        <v>920</v>
      </c>
      <c r="B654" s="143" t="s">
        <v>978</v>
      </c>
      <c r="C654" s="144">
        <v>40</v>
      </c>
      <c r="D654" s="144">
        <v>40</v>
      </c>
      <c r="E654" s="144">
        <v>37</v>
      </c>
      <c r="F654" s="144">
        <v>38</v>
      </c>
      <c r="G654" s="144">
        <v>36</v>
      </c>
      <c r="H654" s="144">
        <v>34</v>
      </c>
      <c r="I654" s="144">
        <v>35</v>
      </c>
      <c r="J654" s="144">
        <v>35</v>
      </c>
      <c r="K654" s="144">
        <v>34</v>
      </c>
      <c r="L654" s="144">
        <v>35</v>
      </c>
      <c r="M654" s="144">
        <v>49</v>
      </c>
      <c r="N654" s="144">
        <v>52</v>
      </c>
      <c r="O654" s="144">
        <v>53</v>
      </c>
      <c r="P654" s="144">
        <v>53</v>
      </c>
      <c r="Q654" s="145">
        <v>85.45</v>
      </c>
      <c r="R654" s="145">
        <v>86.17</v>
      </c>
      <c r="S654" s="145">
        <v>85.7</v>
      </c>
      <c r="T654" s="145">
        <v>82.39</v>
      </c>
      <c r="U654" s="145">
        <v>80.75</v>
      </c>
      <c r="V654" s="145">
        <v>84.03</v>
      </c>
      <c r="W654" s="145">
        <v>82.23</v>
      </c>
      <c r="X654" s="145">
        <v>81.91</v>
      </c>
      <c r="Y654" s="145">
        <v>75.41</v>
      </c>
      <c r="Z654" s="145">
        <v>82.86</v>
      </c>
      <c r="AA654" s="145">
        <v>69.040000000000006</v>
      </c>
      <c r="AB654" s="145">
        <v>74.73</v>
      </c>
      <c r="AC654" s="145">
        <v>54.91</v>
      </c>
      <c r="AD654" s="145">
        <v>61.92</v>
      </c>
      <c r="AE654" s="144">
        <v>3418</v>
      </c>
      <c r="AF654" s="144">
        <v>3447</v>
      </c>
      <c r="AG654" s="144">
        <v>3171</v>
      </c>
      <c r="AH654" s="144">
        <v>3131</v>
      </c>
      <c r="AI654" s="144">
        <v>2907</v>
      </c>
      <c r="AJ654" s="144">
        <v>2857</v>
      </c>
      <c r="AK654" s="144">
        <v>2878</v>
      </c>
      <c r="AL654" s="144">
        <v>2867</v>
      </c>
      <c r="AM654" s="144">
        <v>2564</v>
      </c>
      <c r="AN654" s="144">
        <v>2900</v>
      </c>
      <c r="AO654" s="144">
        <v>3383</v>
      </c>
      <c r="AP654" s="144">
        <v>3886</v>
      </c>
      <c r="AQ654" s="144">
        <v>2910</v>
      </c>
      <c r="AR654" s="144">
        <v>3282</v>
      </c>
      <c r="AS654" s="144"/>
      <c r="AT654" s="144"/>
      <c r="AU654" s="144"/>
      <c r="AV654" s="144"/>
      <c r="AW654" s="144"/>
      <c r="AX654" s="144"/>
      <c r="AY654" s="144"/>
      <c r="AZ654" s="144"/>
      <c r="BA654" s="144"/>
      <c r="BB654" s="144"/>
      <c r="BC654" s="144"/>
      <c r="BD654" s="144"/>
      <c r="BE654" s="144"/>
      <c r="BF654" s="144"/>
    </row>
    <row r="655" spans="1:58" hidden="1">
      <c r="A655" s="143" t="s">
        <v>920</v>
      </c>
      <c r="B655" s="143" t="s">
        <v>979</v>
      </c>
      <c r="C655" s="144">
        <v>106</v>
      </c>
      <c r="D655" s="144">
        <v>104</v>
      </c>
      <c r="E655" s="144">
        <v>99</v>
      </c>
      <c r="F655" s="144">
        <v>101</v>
      </c>
      <c r="G655" s="144">
        <v>102</v>
      </c>
      <c r="H655" s="144">
        <v>95</v>
      </c>
      <c r="I655" s="144">
        <v>101</v>
      </c>
      <c r="J655" s="144">
        <v>97</v>
      </c>
      <c r="K655" s="144">
        <v>93</v>
      </c>
      <c r="L655" s="144">
        <v>89</v>
      </c>
      <c r="M655" s="144">
        <v>112</v>
      </c>
      <c r="N655" s="144">
        <v>115</v>
      </c>
      <c r="O655" s="144">
        <v>118</v>
      </c>
      <c r="P655" s="144">
        <v>113</v>
      </c>
      <c r="Q655" s="145">
        <v>190.37</v>
      </c>
      <c r="R655" s="145">
        <v>183.06</v>
      </c>
      <c r="S655" s="145">
        <v>185.42</v>
      </c>
      <c r="T655" s="145">
        <v>170.81</v>
      </c>
      <c r="U655" s="145">
        <v>185.33</v>
      </c>
      <c r="V655" s="145">
        <v>179.23</v>
      </c>
      <c r="W655" s="145">
        <v>198.84</v>
      </c>
      <c r="X655" s="145">
        <v>183.9</v>
      </c>
      <c r="Y655" s="145">
        <v>166.65</v>
      </c>
      <c r="Z655" s="145">
        <v>165.75</v>
      </c>
      <c r="AA655" s="145">
        <v>175.36</v>
      </c>
      <c r="AB655" s="145">
        <v>181.87</v>
      </c>
      <c r="AC655" s="145">
        <v>183.82</v>
      </c>
      <c r="AD655" s="145">
        <v>178.86</v>
      </c>
      <c r="AE655" s="144">
        <v>20179</v>
      </c>
      <c r="AF655" s="144">
        <v>19038</v>
      </c>
      <c r="AG655" s="144">
        <v>18357</v>
      </c>
      <c r="AH655" s="144">
        <v>17252</v>
      </c>
      <c r="AI655" s="144">
        <v>18904</v>
      </c>
      <c r="AJ655" s="144">
        <v>17027</v>
      </c>
      <c r="AK655" s="144">
        <v>20083</v>
      </c>
      <c r="AL655" s="144">
        <v>17838</v>
      </c>
      <c r="AM655" s="144">
        <v>15498</v>
      </c>
      <c r="AN655" s="144">
        <v>14752</v>
      </c>
      <c r="AO655" s="144">
        <v>19640</v>
      </c>
      <c r="AP655" s="144">
        <v>20915</v>
      </c>
      <c r="AQ655" s="144">
        <v>21691</v>
      </c>
      <c r="AR655" s="144">
        <v>20211</v>
      </c>
      <c r="AS655" s="144"/>
      <c r="AT655" s="144"/>
      <c r="AU655" s="144"/>
      <c r="AV655" s="144"/>
      <c r="AW655" s="144"/>
      <c r="AX655" s="144"/>
      <c r="AY655" s="144"/>
      <c r="AZ655" s="144"/>
      <c r="BA655" s="144"/>
      <c r="BB655" s="144"/>
      <c r="BC655" s="144"/>
      <c r="BD655" s="144"/>
      <c r="BE655" s="144"/>
      <c r="BF655" s="144"/>
    </row>
    <row r="656" spans="1:58" hidden="1">
      <c r="A656" s="143" t="s">
        <v>920</v>
      </c>
      <c r="B656" s="143" t="s">
        <v>980</v>
      </c>
      <c r="C656" s="144">
        <v>96</v>
      </c>
      <c r="D656" s="144">
        <v>101</v>
      </c>
      <c r="E656" s="144">
        <v>109</v>
      </c>
      <c r="F656" s="144">
        <v>126</v>
      </c>
      <c r="G656" s="144">
        <v>133</v>
      </c>
      <c r="H656" s="144">
        <v>138</v>
      </c>
      <c r="I656" s="144">
        <v>144</v>
      </c>
      <c r="J656" s="144">
        <v>142</v>
      </c>
      <c r="K656" s="144">
        <v>144</v>
      </c>
      <c r="L656" s="144">
        <v>159</v>
      </c>
      <c r="M656" s="144">
        <v>179</v>
      </c>
      <c r="N656" s="144">
        <v>217</v>
      </c>
      <c r="O656" s="144">
        <v>150</v>
      </c>
      <c r="P656" s="144">
        <v>160</v>
      </c>
      <c r="Q656" s="145">
        <v>181.65</v>
      </c>
      <c r="R656" s="145">
        <v>185.18</v>
      </c>
      <c r="S656" s="145">
        <v>175.08</v>
      </c>
      <c r="T656" s="145">
        <v>169.71</v>
      </c>
      <c r="U656" s="145">
        <v>150.35</v>
      </c>
      <c r="V656" s="145">
        <v>167.36</v>
      </c>
      <c r="W656" s="145">
        <v>161.83000000000001</v>
      </c>
      <c r="X656" s="145">
        <v>157.37</v>
      </c>
      <c r="Y656" s="145">
        <v>167.68</v>
      </c>
      <c r="Z656" s="145">
        <v>163.22</v>
      </c>
      <c r="AA656" s="145">
        <v>194.58</v>
      </c>
      <c r="AB656" s="145">
        <v>260.98</v>
      </c>
      <c r="AC656" s="145">
        <v>202.75</v>
      </c>
      <c r="AD656" s="145">
        <v>172.42</v>
      </c>
      <c r="AE656" s="144">
        <v>17438</v>
      </c>
      <c r="AF656" s="144">
        <v>18703</v>
      </c>
      <c r="AG656" s="144">
        <v>19084</v>
      </c>
      <c r="AH656" s="144">
        <v>21383</v>
      </c>
      <c r="AI656" s="144">
        <v>19997</v>
      </c>
      <c r="AJ656" s="144">
        <v>23096</v>
      </c>
      <c r="AK656" s="144">
        <v>23304</v>
      </c>
      <c r="AL656" s="144">
        <v>22346</v>
      </c>
      <c r="AM656" s="144">
        <v>24146</v>
      </c>
      <c r="AN656" s="144">
        <v>25952</v>
      </c>
      <c r="AO656" s="144">
        <v>34830</v>
      </c>
      <c r="AP656" s="144">
        <v>56632</v>
      </c>
      <c r="AQ656" s="144">
        <v>30412</v>
      </c>
      <c r="AR656" s="144">
        <v>27587</v>
      </c>
      <c r="AS656" s="144"/>
      <c r="AT656" s="144"/>
      <c r="AU656" s="144"/>
      <c r="AV656" s="144"/>
      <c r="AW656" s="144"/>
      <c r="AX656" s="144"/>
      <c r="AY656" s="144"/>
      <c r="AZ656" s="144"/>
      <c r="BA656" s="144"/>
      <c r="BB656" s="144"/>
      <c r="BC656" s="144"/>
      <c r="BD656" s="144"/>
      <c r="BE656" s="144"/>
      <c r="BF656" s="144"/>
    </row>
    <row r="657" spans="1:58" hidden="1">
      <c r="A657" s="143" t="s">
        <v>920</v>
      </c>
      <c r="B657" s="143" t="s">
        <v>981</v>
      </c>
      <c r="C657" s="144">
        <v>339</v>
      </c>
      <c r="D657" s="144">
        <v>364</v>
      </c>
      <c r="E657" s="144">
        <v>400</v>
      </c>
      <c r="F657" s="144">
        <v>456</v>
      </c>
      <c r="G657" s="144">
        <v>491</v>
      </c>
      <c r="H657" s="144">
        <v>540</v>
      </c>
      <c r="I657" s="144">
        <v>588</v>
      </c>
      <c r="J657" s="144">
        <v>573</v>
      </c>
      <c r="K657" s="144">
        <v>611</v>
      </c>
      <c r="L657" s="144">
        <v>689</v>
      </c>
      <c r="M657" s="144">
        <v>718</v>
      </c>
      <c r="N657" s="144">
        <v>857</v>
      </c>
      <c r="O657" s="144">
        <v>799</v>
      </c>
      <c r="P657" s="144">
        <v>807</v>
      </c>
      <c r="Q657" s="145">
        <v>318.75</v>
      </c>
      <c r="R657" s="145">
        <v>393.24</v>
      </c>
      <c r="S657" s="145">
        <v>334.58</v>
      </c>
      <c r="T657" s="145">
        <v>294.95</v>
      </c>
      <c r="U657" s="145">
        <v>284.23</v>
      </c>
      <c r="V657" s="145">
        <v>294.92</v>
      </c>
      <c r="W657" s="145">
        <v>290.97000000000003</v>
      </c>
      <c r="X657" s="145">
        <v>304.7</v>
      </c>
      <c r="Y657" s="145">
        <v>317.07</v>
      </c>
      <c r="Z657" s="145">
        <v>374.57</v>
      </c>
      <c r="AA657" s="145">
        <v>346.48</v>
      </c>
      <c r="AB657" s="145">
        <v>341.01</v>
      </c>
      <c r="AC657" s="145">
        <v>338.64</v>
      </c>
      <c r="AD657" s="145">
        <v>344.49</v>
      </c>
      <c r="AE657" s="144">
        <v>108057</v>
      </c>
      <c r="AF657" s="144">
        <v>143139</v>
      </c>
      <c r="AG657" s="144">
        <v>133830</v>
      </c>
      <c r="AH657" s="144">
        <v>134499</v>
      </c>
      <c r="AI657" s="144">
        <v>139555</v>
      </c>
      <c r="AJ657" s="144">
        <v>159255</v>
      </c>
      <c r="AK657" s="144">
        <v>171093</v>
      </c>
      <c r="AL657" s="144">
        <v>174594</v>
      </c>
      <c r="AM657" s="144">
        <v>193731</v>
      </c>
      <c r="AN657" s="144">
        <v>258079</v>
      </c>
      <c r="AO657" s="144">
        <v>248774</v>
      </c>
      <c r="AP657" s="144">
        <v>292242</v>
      </c>
      <c r="AQ657" s="144">
        <v>270574</v>
      </c>
      <c r="AR657" s="144">
        <v>278002</v>
      </c>
      <c r="AS657" s="144"/>
      <c r="AT657" s="144"/>
      <c r="AU657" s="144"/>
      <c r="AV657" s="144"/>
      <c r="AW657" s="144"/>
      <c r="AX657" s="144"/>
      <c r="AY657" s="144"/>
      <c r="AZ657" s="144"/>
      <c r="BA657" s="144"/>
      <c r="BB657" s="144"/>
      <c r="BC657" s="144"/>
      <c r="BD657" s="144"/>
      <c r="BE657" s="144"/>
      <c r="BF657" s="144"/>
    </row>
    <row r="658" spans="1:58" hidden="1">
      <c r="A658" s="143" t="s">
        <v>920</v>
      </c>
      <c r="B658" s="143" t="s">
        <v>982</v>
      </c>
      <c r="C658" s="144">
        <v>109</v>
      </c>
      <c r="D658" s="144">
        <v>106</v>
      </c>
      <c r="E658" s="144">
        <v>104</v>
      </c>
      <c r="F658" s="144">
        <v>108</v>
      </c>
      <c r="G658" s="144">
        <v>110</v>
      </c>
      <c r="H658" s="144">
        <v>110</v>
      </c>
      <c r="I658" s="144">
        <v>109</v>
      </c>
      <c r="J658" s="144">
        <v>108</v>
      </c>
      <c r="K658" s="144">
        <v>106</v>
      </c>
      <c r="L658" s="144">
        <v>98</v>
      </c>
      <c r="M658" s="144">
        <v>133</v>
      </c>
      <c r="N658" s="144">
        <v>122</v>
      </c>
      <c r="O658" s="144">
        <v>114</v>
      </c>
      <c r="P658" s="144">
        <v>114</v>
      </c>
      <c r="Q658" s="145">
        <v>140.28</v>
      </c>
      <c r="R658" s="145">
        <v>138.81</v>
      </c>
      <c r="S658" s="145">
        <v>142.18</v>
      </c>
      <c r="T658" s="145">
        <v>152.44999999999999</v>
      </c>
      <c r="U658" s="145">
        <v>153.16999999999999</v>
      </c>
      <c r="V658" s="145">
        <v>146.4</v>
      </c>
      <c r="W658" s="145">
        <v>143.4</v>
      </c>
      <c r="X658" s="145">
        <v>147.31</v>
      </c>
      <c r="Y658" s="145">
        <v>140.82</v>
      </c>
      <c r="Z658" s="145">
        <v>140.78</v>
      </c>
      <c r="AA658" s="145">
        <v>135.03</v>
      </c>
      <c r="AB658" s="145">
        <v>111.53</v>
      </c>
      <c r="AC658" s="145">
        <v>123.49</v>
      </c>
      <c r="AD658" s="145">
        <v>116.18</v>
      </c>
      <c r="AE658" s="144">
        <v>15290</v>
      </c>
      <c r="AF658" s="144">
        <v>14714</v>
      </c>
      <c r="AG658" s="144">
        <v>14787</v>
      </c>
      <c r="AH658" s="144">
        <v>16465</v>
      </c>
      <c r="AI658" s="144">
        <v>16849</v>
      </c>
      <c r="AJ658" s="144">
        <v>16104</v>
      </c>
      <c r="AK658" s="144">
        <v>15631</v>
      </c>
      <c r="AL658" s="144">
        <v>15909</v>
      </c>
      <c r="AM658" s="144">
        <v>14927</v>
      </c>
      <c r="AN658" s="144">
        <v>13796</v>
      </c>
      <c r="AO658" s="144">
        <v>17959</v>
      </c>
      <c r="AP658" s="144">
        <v>13607</v>
      </c>
      <c r="AQ658" s="144">
        <v>14078</v>
      </c>
      <c r="AR658" s="144">
        <v>13245</v>
      </c>
      <c r="AS658" s="144"/>
      <c r="AT658" s="144"/>
      <c r="AU658" s="144"/>
      <c r="AV658" s="144"/>
      <c r="AW658" s="144"/>
      <c r="AX658" s="144"/>
      <c r="AY658" s="144"/>
      <c r="AZ658" s="144"/>
      <c r="BA658" s="144"/>
      <c r="BB658" s="144"/>
      <c r="BC658" s="144"/>
      <c r="BD658" s="144"/>
      <c r="BE658" s="144"/>
      <c r="BF658" s="144"/>
    </row>
    <row r="659" spans="1:58" hidden="1">
      <c r="A659" s="143" t="s">
        <v>920</v>
      </c>
      <c r="B659" s="143" t="s">
        <v>983</v>
      </c>
      <c r="C659" s="144">
        <v>8</v>
      </c>
      <c r="D659" s="144">
        <v>7</v>
      </c>
      <c r="E659" s="144">
        <v>7</v>
      </c>
      <c r="F659" s="144">
        <v>7</v>
      </c>
      <c r="G659" s="144">
        <v>6</v>
      </c>
      <c r="H659" s="144">
        <v>6</v>
      </c>
      <c r="I659" s="144">
        <v>5</v>
      </c>
      <c r="J659" s="144">
        <v>6</v>
      </c>
      <c r="K659" s="144">
        <v>6</v>
      </c>
      <c r="L659" s="144">
        <v>6</v>
      </c>
      <c r="M659" s="144">
        <v>1</v>
      </c>
      <c r="N659" s="144">
        <v>2</v>
      </c>
      <c r="O659" s="144">
        <v>2</v>
      </c>
      <c r="P659" s="144">
        <v>2</v>
      </c>
      <c r="Q659" s="145">
        <v>175.25</v>
      </c>
      <c r="R659" s="145">
        <v>184.29</v>
      </c>
      <c r="S659" s="145">
        <v>175.14</v>
      </c>
      <c r="T659" s="145">
        <v>181.43</v>
      </c>
      <c r="U659" s="145">
        <v>200.33</v>
      </c>
      <c r="V659" s="145">
        <v>198.17</v>
      </c>
      <c r="W659" s="145">
        <v>178</v>
      </c>
      <c r="X659" s="145">
        <v>256.5</v>
      </c>
      <c r="Y659" s="145">
        <v>219.67</v>
      </c>
      <c r="Z659" s="145">
        <v>242.33</v>
      </c>
      <c r="AA659" s="145">
        <v>271</v>
      </c>
      <c r="AB659" s="145">
        <v>207</v>
      </c>
      <c r="AC659" s="145">
        <v>183.5</v>
      </c>
      <c r="AD659" s="145">
        <v>156.5</v>
      </c>
      <c r="AE659" s="144">
        <v>1402</v>
      </c>
      <c r="AF659" s="144">
        <v>1290</v>
      </c>
      <c r="AG659" s="144">
        <v>1226</v>
      </c>
      <c r="AH659" s="144">
        <v>1270</v>
      </c>
      <c r="AI659" s="144">
        <v>1202</v>
      </c>
      <c r="AJ659" s="144">
        <v>1189</v>
      </c>
      <c r="AK659" s="144">
        <v>890</v>
      </c>
      <c r="AL659" s="144">
        <v>1539</v>
      </c>
      <c r="AM659" s="144">
        <v>1318</v>
      </c>
      <c r="AN659" s="144">
        <v>1454</v>
      </c>
      <c r="AO659" s="144">
        <v>271</v>
      </c>
      <c r="AP659" s="144">
        <v>414</v>
      </c>
      <c r="AQ659" s="144">
        <v>367</v>
      </c>
      <c r="AR659" s="144">
        <v>313</v>
      </c>
      <c r="AS659" s="144"/>
      <c r="AT659" s="144"/>
      <c r="AU659" s="144"/>
      <c r="AV659" s="144"/>
      <c r="AW659" s="144"/>
      <c r="AX659" s="144"/>
      <c r="AY659" s="144"/>
      <c r="AZ659" s="144"/>
      <c r="BA659" s="144"/>
      <c r="BB659" s="144"/>
      <c r="BC659" s="144"/>
      <c r="BD659" s="144"/>
      <c r="BE659" s="144"/>
      <c r="BF659" s="144"/>
    </row>
    <row r="660" spans="1:58" hidden="1">
      <c r="A660" s="143" t="s">
        <v>920</v>
      </c>
      <c r="B660" s="143" t="s">
        <v>984</v>
      </c>
      <c r="C660" s="144">
        <v>106</v>
      </c>
      <c r="D660" s="144">
        <v>183</v>
      </c>
      <c r="E660" s="144">
        <v>138</v>
      </c>
      <c r="F660" s="144">
        <v>128</v>
      </c>
      <c r="G660" s="144">
        <v>121</v>
      </c>
      <c r="H660" s="144">
        <v>137</v>
      </c>
      <c r="I660" s="144">
        <v>144</v>
      </c>
      <c r="J660" s="144">
        <v>159</v>
      </c>
      <c r="K660" s="144">
        <v>167</v>
      </c>
      <c r="L660" s="144">
        <v>181</v>
      </c>
      <c r="M660" s="144">
        <v>207</v>
      </c>
      <c r="N660" s="144">
        <v>236</v>
      </c>
      <c r="O660" s="144">
        <v>224</v>
      </c>
      <c r="P660" s="144">
        <v>203</v>
      </c>
      <c r="Q660" s="145">
        <v>59.57</v>
      </c>
      <c r="R660" s="145">
        <v>85.84</v>
      </c>
      <c r="S660" s="145">
        <v>83.22</v>
      </c>
      <c r="T660" s="145">
        <v>90.25</v>
      </c>
      <c r="U660" s="145">
        <v>82.95</v>
      </c>
      <c r="V660" s="145">
        <v>75.36</v>
      </c>
      <c r="W660" s="145">
        <v>70.83</v>
      </c>
      <c r="X660" s="145">
        <v>71.09</v>
      </c>
      <c r="Y660" s="145">
        <v>68.540000000000006</v>
      </c>
      <c r="Z660" s="145">
        <v>74.510000000000005</v>
      </c>
      <c r="AA660" s="145">
        <v>65</v>
      </c>
      <c r="AB660" s="145">
        <v>72.95</v>
      </c>
      <c r="AC660" s="145">
        <v>72.14</v>
      </c>
      <c r="AD660" s="145">
        <v>71.86</v>
      </c>
      <c r="AE660" s="144">
        <v>6314</v>
      </c>
      <c r="AF660" s="144">
        <v>15708</v>
      </c>
      <c r="AG660" s="144">
        <v>11485</v>
      </c>
      <c r="AH660" s="144">
        <v>11552</v>
      </c>
      <c r="AI660" s="144">
        <v>10037</v>
      </c>
      <c r="AJ660" s="144">
        <v>10325</v>
      </c>
      <c r="AK660" s="144">
        <v>10200</v>
      </c>
      <c r="AL660" s="144">
        <v>11304</v>
      </c>
      <c r="AM660" s="144">
        <v>11447</v>
      </c>
      <c r="AN660" s="144">
        <v>13486</v>
      </c>
      <c r="AO660" s="144">
        <v>13455</v>
      </c>
      <c r="AP660" s="144">
        <v>17217</v>
      </c>
      <c r="AQ660" s="144">
        <v>16160</v>
      </c>
      <c r="AR660" s="144">
        <v>14587</v>
      </c>
      <c r="AS660" s="144"/>
      <c r="AT660" s="144"/>
      <c r="AU660" s="144"/>
      <c r="AV660" s="144"/>
      <c r="AW660" s="144"/>
      <c r="AX660" s="144"/>
      <c r="AY660" s="144"/>
      <c r="AZ660" s="144"/>
      <c r="BA660" s="144"/>
      <c r="BB660" s="144"/>
      <c r="BC660" s="144"/>
      <c r="BD660" s="144"/>
      <c r="BE660" s="144"/>
      <c r="BF660" s="144"/>
    </row>
    <row r="661" spans="1:58" hidden="1">
      <c r="A661" s="143" t="s">
        <v>920</v>
      </c>
      <c r="B661" s="143" t="s">
        <v>985</v>
      </c>
      <c r="C661" s="144">
        <v>200</v>
      </c>
      <c r="D661" s="144">
        <v>147</v>
      </c>
      <c r="E661" s="144">
        <v>176</v>
      </c>
      <c r="F661" s="144">
        <v>187</v>
      </c>
      <c r="G661" s="144">
        <v>185</v>
      </c>
      <c r="H661" s="144">
        <v>158</v>
      </c>
      <c r="I661" s="144">
        <v>136</v>
      </c>
      <c r="J661" s="144">
        <v>154</v>
      </c>
      <c r="K661" s="144">
        <v>143</v>
      </c>
      <c r="L661" s="144">
        <v>144</v>
      </c>
      <c r="M661" s="144">
        <v>174</v>
      </c>
      <c r="N661" s="144">
        <v>245</v>
      </c>
      <c r="O661" s="144">
        <v>219</v>
      </c>
      <c r="P661" s="144">
        <v>194</v>
      </c>
      <c r="Q661" s="145">
        <v>41.47</v>
      </c>
      <c r="R661" s="145">
        <v>42.21</v>
      </c>
      <c r="S661" s="145">
        <v>38.909999999999997</v>
      </c>
      <c r="T661" s="145">
        <v>40.49</v>
      </c>
      <c r="U661" s="145">
        <v>41.51</v>
      </c>
      <c r="V661" s="145">
        <v>40.520000000000003</v>
      </c>
      <c r="W661" s="145">
        <v>36.85</v>
      </c>
      <c r="X661" s="145">
        <v>43.77</v>
      </c>
      <c r="Y661" s="145">
        <v>41.36</v>
      </c>
      <c r="Z661" s="145">
        <v>39.99</v>
      </c>
      <c r="AA661" s="145">
        <v>49.18</v>
      </c>
      <c r="AB661" s="145">
        <v>52.75</v>
      </c>
      <c r="AC661" s="145">
        <v>46.18</v>
      </c>
      <c r="AD661" s="145">
        <v>55.27</v>
      </c>
      <c r="AE661" s="144">
        <v>8293</v>
      </c>
      <c r="AF661" s="144">
        <v>6205</v>
      </c>
      <c r="AG661" s="144">
        <v>6848</v>
      </c>
      <c r="AH661" s="144">
        <v>7571</v>
      </c>
      <c r="AI661" s="144">
        <v>7680</v>
      </c>
      <c r="AJ661" s="144">
        <v>6402</v>
      </c>
      <c r="AK661" s="144">
        <v>5012</v>
      </c>
      <c r="AL661" s="144">
        <v>6740</v>
      </c>
      <c r="AM661" s="144">
        <v>5915</v>
      </c>
      <c r="AN661" s="144">
        <v>5759</v>
      </c>
      <c r="AO661" s="144">
        <v>8558</v>
      </c>
      <c r="AP661" s="144">
        <v>12923</v>
      </c>
      <c r="AQ661" s="144">
        <v>10114</v>
      </c>
      <c r="AR661" s="144">
        <v>10722</v>
      </c>
      <c r="AS661" s="144"/>
      <c r="AT661" s="144"/>
      <c r="AU661" s="144"/>
      <c r="AV661" s="144"/>
      <c r="AW661" s="144"/>
      <c r="AX661" s="144"/>
      <c r="AY661" s="144"/>
      <c r="AZ661" s="144"/>
      <c r="BA661" s="144"/>
      <c r="BB661" s="144"/>
      <c r="BC661" s="144"/>
      <c r="BD661" s="144"/>
      <c r="BE661" s="144"/>
      <c r="BF661" s="144"/>
    </row>
    <row r="662" spans="1:58" hidden="1">
      <c r="A662" s="143" t="s">
        <v>920</v>
      </c>
      <c r="B662" s="143" t="s">
        <v>986</v>
      </c>
      <c r="C662" s="144">
        <v>655</v>
      </c>
      <c r="D662" s="144">
        <v>685</v>
      </c>
      <c r="E662" s="144">
        <v>709</v>
      </c>
      <c r="F662" s="144">
        <v>690</v>
      </c>
      <c r="G662" s="144">
        <v>727</v>
      </c>
      <c r="H662" s="144">
        <v>699</v>
      </c>
      <c r="I662" s="144">
        <v>725</v>
      </c>
      <c r="J662" s="144">
        <v>851</v>
      </c>
      <c r="K662" s="144">
        <v>908</v>
      </c>
      <c r="L662" s="144">
        <v>714</v>
      </c>
      <c r="M662" s="144">
        <v>850</v>
      </c>
      <c r="N662" s="144">
        <v>960</v>
      </c>
      <c r="O662" s="144">
        <v>897</v>
      </c>
      <c r="P662" s="144">
        <v>741</v>
      </c>
      <c r="Q662" s="145">
        <v>116.08</v>
      </c>
      <c r="R662" s="145">
        <v>115.7</v>
      </c>
      <c r="S662" s="145">
        <v>116.14</v>
      </c>
      <c r="T662" s="145">
        <v>115.33</v>
      </c>
      <c r="U662" s="145">
        <v>112.37</v>
      </c>
      <c r="V662" s="145">
        <v>110.88</v>
      </c>
      <c r="W662" s="145">
        <v>118.92</v>
      </c>
      <c r="X662" s="145">
        <v>120.76</v>
      </c>
      <c r="Y662" s="145">
        <v>123.58</v>
      </c>
      <c r="Z662" s="145">
        <v>119.63</v>
      </c>
      <c r="AA662" s="145">
        <v>110.46</v>
      </c>
      <c r="AB662" s="145">
        <v>123.41</v>
      </c>
      <c r="AC662" s="145">
        <v>117.54</v>
      </c>
      <c r="AD662" s="145">
        <v>118.36</v>
      </c>
      <c r="AE662" s="144">
        <v>76031</v>
      </c>
      <c r="AF662" s="144">
        <v>79254</v>
      </c>
      <c r="AG662" s="144">
        <v>82340</v>
      </c>
      <c r="AH662" s="144">
        <v>79576</v>
      </c>
      <c r="AI662" s="144">
        <v>81694</v>
      </c>
      <c r="AJ662" s="144">
        <v>77502</v>
      </c>
      <c r="AK662" s="144">
        <v>86218</v>
      </c>
      <c r="AL662" s="144">
        <v>102771</v>
      </c>
      <c r="AM662" s="144">
        <v>112215</v>
      </c>
      <c r="AN662" s="144">
        <v>85414</v>
      </c>
      <c r="AO662" s="144">
        <v>93894</v>
      </c>
      <c r="AP662" s="144">
        <v>118472</v>
      </c>
      <c r="AQ662" s="144">
        <v>105429</v>
      </c>
      <c r="AR662" s="144">
        <v>87704</v>
      </c>
      <c r="AS662" s="144"/>
      <c r="AT662" s="144"/>
      <c r="AU662" s="144"/>
      <c r="AV662" s="144"/>
      <c r="AW662" s="144"/>
      <c r="AX662" s="144"/>
      <c r="AY662" s="144"/>
      <c r="AZ662" s="144"/>
      <c r="BA662" s="144"/>
      <c r="BB662" s="144"/>
      <c r="BC662" s="144"/>
      <c r="BD662" s="144"/>
      <c r="BE662" s="144"/>
      <c r="BF662" s="144"/>
    </row>
    <row r="663" spans="1:58" hidden="1">
      <c r="A663" s="143" t="s">
        <v>920</v>
      </c>
      <c r="B663" s="143" t="s">
        <v>987</v>
      </c>
      <c r="C663" s="144">
        <v>1056</v>
      </c>
      <c r="D663" s="144">
        <v>1491</v>
      </c>
      <c r="E663" s="144">
        <v>1336</v>
      </c>
      <c r="F663" s="144">
        <v>1141</v>
      </c>
      <c r="G663" s="144">
        <v>1347</v>
      </c>
      <c r="H663" s="144">
        <v>1243</v>
      </c>
      <c r="I663" s="144">
        <v>1031</v>
      </c>
      <c r="J663" s="144">
        <v>1156</v>
      </c>
      <c r="K663" s="144">
        <v>1299</v>
      </c>
      <c r="L663" s="144">
        <v>1300</v>
      </c>
      <c r="M663" s="144">
        <v>1111</v>
      </c>
      <c r="N663" s="144">
        <v>1267</v>
      </c>
      <c r="O663" s="144">
        <v>1278</v>
      </c>
      <c r="P663" s="144">
        <v>1354</v>
      </c>
      <c r="Q663" s="145">
        <v>164.16</v>
      </c>
      <c r="R663" s="145">
        <v>161.26</v>
      </c>
      <c r="S663" s="145">
        <v>167.31</v>
      </c>
      <c r="T663" s="145">
        <v>176.13</v>
      </c>
      <c r="U663" s="145">
        <v>177.03</v>
      </c>
      <c r="V663" s="145">
        <v>190.08</v>
      </c>
      <c r="W663" s="145">
        <v>174.21</v>
      </c>
      <c r="X663" s="145">
        <v>186.06</v>
      </c>
      <c r="Y663" s="145">
        <v>170.27</v>
      </c>
      <c r="Z663" s="145">
        <v>179.67</v>
      </c>
      <c r="AA663" s="145">
        <v>155.16999999999999</v>
      </c>
      <c r="AB663" s="145">
        <v>193.36</v>
      </c>
      <c r="AC663" s="145">
        <v>152.65</v>
      </c>
      <c r="AD663" s="145">
        <v>160.41</v>
      </c>
      <c r="AE663" s="144">
        <v>173350</v>
      </c>
      <c r="AF663" s="144">
        <v>240435</v>
      </c>
      <c r="AG663" s="144">
        <v>223524</v>
      </c>
      <c r="AH663" s="144">
        <v>200965</v>
      </c>
      <c r="AI663" s="144">
        <v>238460</v>
      </c>
      <c r="AJ663" s="144">
        <v>236269</v>
      </c>
      <c r="AK663" s="144">
        <v>179606</v>
      </c>
      <c r="AL663" s="144">
        <v>215081</v>
      </c>
      <c r="AM663" s="144">
        <v>221183</v>
      </c>
      <c r="AN663" s="144">
        <v>233573</v>
      </c>
      <c r="AO663" s="144">
        <v>172394</v>
      </c>
      <c r="AP663" s="144">
        <v>244984</v>
      </c>
      <c r="AQ663" s="144">
        <v>195087</v>
      </c>
      <c r="AR663" s="144">
        <v>217191</v>
      </c>
      <c r="AS663" s="144"/>
      <c r="AT663" s="144"/>
      <c r="AU663" s="144"/>
      <c r="AV663" s="144"/>
      <c r="AW663" s="144"/>
      <c r="AX663" s="144"/>
      <c r="AY663" s="144"/>
      <c r="AZ663" s="144"/>
      <c r="BA663" s="144"/>
      <c r="BB663" s="144"/>
      <c r="BC663" s="144"/>
      <c r="BD663" s="144"/>
      <c r="BE663" s="144"/>
      <c r="BF663" s="144"/>
    </row>
    <row r="664" spans="1:58" hidden="1">
      <c r="A664" s="143" t="s">
        <v>920</v>
      </c>
      <c r="B664" s="143" t="s">
        <v>988</v>
      </c>
      <c r="C664" s="144">
        <v>0</v>
      </c>
      <c r="D664" s="144">
        <v>0</v>
      </c>
      <c r="E664" s="144">
        <v>0</v>
      </c>
      <c r="F664" s="144">
        <v>0</v>
      </c>
      <c r="G664" s="144">
        <v>0</v>
      </c>
      <c r="H664" s="144">
        <v>0</v>
      </c>
      <c r="I664" s="144">
        <v>0</v>
      </c>
      <c r="J664" s="144">
        <v>0</v>
      </c>
      <c r="K664" s="144">
        <v>0</v>
      </c>
      <c r="L664" s="144">
        <v>0</v>
      </c>
      <c r="M664" s="144">
        <v>0</v>
      </c>
      <c r="N664" s="144">
        <v>0</v>
      </c>
      <c r="O664" s="144">
        <v>0</v>
      </c>
      <c r="P664" s="144">
        <v>0</v>
      </c>
      <c r="Q664" s="145"/>
      <c r="R664" s="145"/>
      <c r="S664" s="145"/>
      <c r="T664" s="145"/>
      <c r="U664" s="145"/>
      <c r="V664" s="145"/>
      <c r="W664" s="145"/>
      <c r="X664" s="145"/>
      <c r="Y664" s="145"/>
      <c r="Z664" s="145"/>
      <c r="AA664" s="145"/>
      <c r="AB664" s="145"/>
      <c r="AC664" s="145"/>
      <c r="AD664" s="145"/>
      <c r="AE664" s="144">
        <v>821</v>
      </c>
      <c r="AF664" s="144">
        <v>3419</v>
      </c>
      <c r="AG664" s="144">
        <v>6046</v>
      </c>
      <c r="AH664" s="144">
        <v>8586</v>
      </c>
      <c r="AI664" s="144">
        <v>11237</v>
      </c>
      <c r="AJ664" s="144">
        <v>13808</v>
      </c>
      <c r="AK664" s="144">
        <v>16423</v>
      </c>
      <c r="AL664" s="144">
        <v>18951</v>
      </c>
      <c r="AM664" s="144">
        <v>21525</v>
      </c>
      <c r="AN664" s="144">
        <v>24206</v>
      </c>
      <c r="AO664" s="144">
        <v>26780</v>
      </c>
      <c r="AP664" s="144">
        <v>24993</v>
      </c>
      <c r="AQ664" s="144">
        <v>25339</v>
      </c>
      <c r="AR664" s="144">
        <v>19277</v>
      </c>
      <c r="AS664" s="144"/>
      <c r="AT664" s="144"/>
      <c r="AU664" s="144"/>
      <c r="AV664" s="144"/>
      <c r="AW664" s="144"/>
      <c r="AX664" s="144"/>
      <c r="AY664" s="144"/>
      <c r="AZ664" s="144"/>
      <c r="BA664" s="144"/>
      <c r="BB664" s="144"/>
      <c r="BC664" s="144"/>
      <c r="BD664" s="144"/>
      <c r="BE664" s="144"/>
      <c r="BF664" s="144"/>
    </row>
    <row r="665" spans="1:58" hidden="1">
      <c r="A665" s="143" t="s">
        <v>920</v>
      </c>
      <c r="B665" s="143" t="s">
        <v>989</v>
      </c>
      <c r="C665" s="144">
        <v>0</v>
      </c>
      <c r="D665" s="144">
        <v>0</v>
      </c>
      <c r="E665" s="144">
        <v>0</v>
      </c>
      <c r="F665" s="144">
        <v>0</v>
      </c>
      <c r="G665" s="144">
        <v>0</v>
      </c>
      <c r="H665" s="144">
        <v>0</v>
      </c>
      <c r="I665" s="144">
        <v>0</v>
      </c>
      <c r="J665" s="144">
        <v>0</v>
      </c>
      <c r="K665" s="144">
        <v>0</v>
      </c>
      <c r="L665" s="144">
        <v>0</v>
      </c>
      <c r="M665" s="144">
        <v>0</v>
      </c>
      <c r="N665" s="144">
        <v>0</v>
      </c>
      <c r="O665" s="144">
        <v>0</v>
      </c>
      <c r="P665" s="144">
        <v>0</v>
      </c>
      <c r="Q665" s="145"/>
      <c r="R665" s="145"/>
      <c r="S665" s="145"/>
      <c r="T665" s="145"/>
      <c r="U665" s="145"/>
      <c r="V665" s="145"/>
      <c r="W665" s="145"/>
      <c r="X665" s="145"/>
      <c r="Y665" s="145"/>
      <c r="Z665" s="145"/>
      <c r="AA665" s="145"/>
      <c r="AB665" s="145"/>
      <c r="AC665" s="145"/>
      <c r="AD665" s="145"/>
      <c r="AE665" s="144">
        <v>67</v>
      </c>
      <c r="AF665" s="144">
        <v>66</v>
      </c>
      <c r="AG665" s="144">
        <v>71</v>
      </c>
      <c r="AH665" s="144">
        <v>78</v>
      </c>
      <c r="AI665" s="144">
        <v>91</v>
      </c>
      <c r="AJ665" s="144">
        <v>136</v>
      </c>
      <c r="AK665" s="144">
        <v>104</v>
      </c>
      <c r="AL665" s="144">
        <v>80</v>
      </c>
      <c r="AM665" s="144">
        <v>76</v>
      </c>
      <c r="AN665" s="144">
        <v>65</v>
      </c>
      <c r="AO665" s="144">
        <v>91</v>
      </c>
      <c r="AP665" s="144">
        <v>100</v>
      </c>
      <c r="AQ665" s="144">
        <v>49</v>
      </c>
      <c r="AR665" s="144">
        <v>68</v>
      </c>
      <c r="AS665" s="144"/>
      <c r="AT665" s="144"/>
      <c r="AU665" s="144"/>
      <c r="AV665" s="144"/>
      <c r="AW665" s="144"/>
      <c r="AX665" s="144"/>
      <c r="AY665" s="144"/>
      <c r="AZ665" s="144"/>
      <c r="BA665" s="144"/>
      <c r="BB665" s="144"/>
      <c r="BC665" s="144"/>
      <c r="BD665" s="144"/>
      <c r="BE665" s="144"/>
      <c r="BF665" s="144"/>
    </row>
    <row r="666" spans="1:58" hidden="1">
      <c r="A666" s="143" t="s">
        <v>920</v>
      </c>
      <c r="B666" s="143" t="s">
        <v>990</v>
      </c>
      <c r="C666" s="144">
        <v>0</v>
      </c>
      <c r="D666" s="144">
        <v>0</v>
      </c>
      <c r="E666" s="144">
        <v>0</v>
      </c>
      <c r="F666" s="144">
        <v>0</v>
      </c>
      <c r="G666" s="144">
        <v>0</v>
      </c>
      <c r="H666" s="144">
        <v>0</v>
      </c>
      <c r="I666" s="144">
        <v>0</v>
      </c>
      <c r="J666" s="144">
        <v>0</v>
      </c>
      <c r="K666" s="144">
        <v>0</v>
      </c>
      <c r="L666" s="144">
        <v>0</v>
      </c>
      <c r="M666" s="144">
        <v>1336</v>
      </c>
      <c r="N666" s="144">
        <v>1336</v>
      </c>
      <c r="O666" s="144">
        <v>1336</v>
      </c>
      <c r="P666" s="144">
        <v>1336</v>
      </c>
      <c r="Q666" s="145"/>
      <c r="R666" s="145"/>
      <c r="S666" s="145"/>
      <c r="T666" s="145"/>
      <c r="U666" s="145"/>
      <c r="V666" s="145"/>
      <c r="W666" s="145"/>
      <c r="X666" s="145"/>
      <c r="Y666" s="145"/>
      <c r="Z666" s="145"/>
      <c r="AA666" s="145">
        <v>0</v>
      </c>
      <c r="AB666" s="145">
        <v>0</v>
      </c>
      <c r="AC666" s="145">
        <v>0</v>
      </c>
      <c r="AD666" s="145">
        <v>0</v>
      </c>
      <c r="AE666" s="144">
        <v>0</v>
      </c>
      <c r="AF666" s="144">
        <v>0</v>
      </c>
      <c r="AG666" s="144">
        <v>0</v>
      </c>
      <c r="AH666" s="144">
        <v>0</v>
      </c>
      <c r="AI666" s="144">
        <v>0</v>
      </c>
      <c r="AJ666" s="144">
        <v>0</v>
      </c>
      <c r="AK666" s="144">
        <v>0</v>
      </c>
      <c r="AL666" s="144">
        <v>0</v>
      </c>
      <c r="AM666" s="144">
        <v>0</v>
      </c>
      <c r="AN666" s="144">
        <v>0</v>
      </c>
      <c r="AO666" s="144">
        <v>0</v>
      </c>
      <c r="AP666" s="144">
        <v>0</v>
      </c>
      <c r="AQ666" s="144">
        <v>0</v>
      </c>
      <c r="AR666" s="144">
        <v>0</v>
      </c>
      <c r="AS666" s="144"/>
      <c r="AT666" s="144"/>
      <c r="AU666" s="144"/>
      <c r="AV666" s="144"/>
      <c r="AW666" s="144"/>
      <c r="AX666" s="144"/>
      <c r="AY666" s="144"/>
      <c r="AZ666" s="144"/>
      <c r="BA666" s="144"/>
      <c r="BB666" s="144"/>
      <c r="BC666" s="144"/>
      <c r="BD666" s="144"/>
      <c r="BE666" s="144"/>
      <c r="BF666" s="144"/>
    </row>
    <row r="667" spans="1:58" hidden="1">
      <c r="A667" s="143" t="s">
        <v>921</v>
      </c>
      <c r="B667" s="143" t="s">
        <v>931</v>
      </c>
      <c r="C667" s="144">
        <v>0</v>
      </c>
      <c r="D667" s="144">
        <v>0</v>
      </c>
      <c r="E667" s="144">
        <v>1</v>
      </c>
      <c r="F667" s="144">
        <v>2</v>
      </c>
      <c r="G667" s="144">
        <v>3</v>
      </c>
      <c r="H667" s="144">
        <v>3</v>
      </c>
      <c r="I667" s="144">
        <v>3</v>
      </c>
      <c r="J667" s="144">
        <v>4</v>
      </c>
      <c r="K667" s="144">
        <v>5</v>
      </c>
      <c r="L667" s="144">
        <v>8</v>
      </c>
      <c r="M667" s="144">
        <v>15</v>
      </c>
      <c r="N667" s="144">
        <v>15</v>
      </c>
      <c r="O667" s="144">
        <v>15</v>
      </c>
      <c r="P667" s="144">
        <v>15</v>
      </c>
      <c r="Q667" s="145"/>
      <c r="R667" s="145"/>
      <c r="S667" s="145">
        <v>50</v>
      </c>
      <c r="T667" s="145">
        <v>52.5</v>
      </c>
      <c r="U667" s="145">
        <v>51.67</v>
      </c>
      <c r="V667" s="145">
        <v>51.67</v>
      </c>
      <c r="W667" s="145">
        <v>51.67</v>
      </c>
      <c r="X667" s="145">
        <v>52.75</v>
      </c>
      <c r="Y667" s="145">
        <v>52.4</v>
      </c>
      <c r="Z667" s="145">
        <v>52.25</v>
      </c>
      <c r="AA667" s="145">
        <v>53</v>
      </c>
      <c r="AB667" s="145">
        <v>58</v>
      </c>
      <c r="AC667" s="145">
        <v>41.33</v>
      </c>
      <c r="AD667" s="145">
        <v>46</v>
      </c>
      <c r="AE667" s="144">
        <v>0</v>
      </c>
      <c r="AF667" s="144">
        <v>0</v>
      </c>
      <c r="AG667" s="144">
        <v>50</v>
      </c>
      <c r="AH667" s="144">
        <v>105</v>
      </c>
      <c r="AI667" s="144">
        <v>155</v>
      </c>
      <c r="AJ667" s="144">
        <v>155</v>
      </c>
      <c r="AK667" s="144">
        <v>155</v>
      </c>
      <c r="AL667" s="144">
        <v>211</v>
      </c>
      <c r="AM667" s="144">
        <v>262</v>
      </c>
      <c r="AN667" s="144">
        <v>418</v>
      </c>
      <c r="AO667" s="144">
        <v>795</v>
      </c>
      <c r="AP667" s="144">
        <v>870</v>
      </c>
      <c r="AQ667" s="144">
        <v>620</v>
      </c>
      <c r="AR667" s="144">
        <v>690</v>
      </c>
      <c r="AS667" s="144"/>
      <c r="AT667" s="144"/>
      <c r="AU667" s="144"/>
      <c r="AV667" s="144"/>
      <c r="AW667" s="144"/>
      <c r="AX667" s="144"/>
      <c r="AY667" s="144"/>
      <c r="AZ667" s="144"/>
      <c r="BA667" s="144"/>
      <c r="BB667" s="144"/>
      <c r="BC667" s="144"/>
      <c r="BD667" s="144"/>
      <c r="BE667" s="144"/>
      <c r="BF667" s="144"/>
    </row>
    <row r="668" spans="1:58" hidden="1">
      <c r="A668" s="143" t="s">
        <v>921</v>
      </c>
      <c r="B668" s="143" t="s">
        <v>932</v>
      </c>
      <c r="C668" s="144">
        <v>244</v>
      </c>
      <c r="D668" s="144">
        <v>244</v>
      </c>
      <c r="E668" s="144">
        <v>245</v>
      </c>
      <c r="F668" s="144">
        <v>249</v>
      </c>
      <c r="G668" s="144">
        <v>252</v>
      </c>
      <c r="H668" s="144">
        <v>256</v>
      </c>
      <c r="I668" s="144">
        <v>259</v>
      </c>
      <c r="J668" s="144">
        <v>262</v>
      </c>
      <c r="K668" s="144">
        <v>281</v>
      </c>
      <c r="L668" s="144">
        <v>288</v>
      </c>
      <c r="M668" s="144">
        <v>290</v>
      </c>
      <c r="N668" s="144">
        <v>292</v>
      </c>
      <c r="O668" s="144">
        <v>293</v>
      </c>
      <c r="P668" s="144">
        <v>296</v>
      </c>
      <c r="Q668" s="145">
        <v>30.79</v>
      </c>
      <c r="R668" s="145">
        <v>55.29</v>
      </c>
      <c r="S668" s="145">
        <v>47.07</v>
      </c>
      <c r="T668" s="145">
        <v>46.43</v>
      </c>
      <c r="U668" s="145">
        <v>47.15</v>
      </c>
      <c r="V668" s="145">
        <v>47.14</v>
      </c>
      <c r="W668" s="145">
        <v>46.24</v>
      </c>
      <c r="X668" s="145">
        <v>47.43</v>
      </c>
      <c r="Y668" s="145">
        <v>47</v>
      </c>
      <c r="Z668" s="145">
        <v>45.84</v>
      </c>
      <c r="AA668" s="145">
        <v>42</v>
      </c>
      <c r="AB668" s="145">
        <v>41.36</v>
      </c>
      <c r="AC668" s="145">
        <v>36.67</v>
      </c>
      <c r="AD668" s="145">
        <v>38.47</v>
      </c>
      <c r="AE668" s="144">
        <v>7512</v>
      </c>
      <c r="AF668" s="144">
        <v>13490</v>
      </c>
      <c r="AG668" s="144">
        <v>11533</v>
      </c>
      <c r="AH668" s="144">
        <v>11560</v>
      </c>
      <c r="AI668" s="144">
        <v>11882</v>
      </c>
      <c r="AJ668" s="144">
        <v>12067</v>
      </c>
      <c r="AK668" s="144">
        <v>11977</v>
      </c>
      <c r="AL668" s="144">
        <v>12426</v>
      </c>
      <c r="AM668" s="144">
        <v>13208</v>
      </c>
      <c r="AN668" s="144">
        <v>13203</v>
      </c>
      <c r="AO668" s="144">
        <v>12180</v>
      </c>
      <c r="AP668" s="144">
        <v>12077</v>
      </c>
      <c r="AQ668" s="144">
        <v>10745</v>
      </c>
      <c r="AR668" s="144">
        <v>11387</v>
      </c>
      <c r="AS668" s="144"/>
      <c r="AT668" s="144"/>
      <c r="AU668" s="144"/>
      <c r="AV668" s="144"/>
      <c r="AW668" s="144"/>
      <c r="AX668" s="144"/>
      <c r="AY668" s="144"/>
      <c r="AZ668" s="144"/>
      <c r="BA668" s="144"/>
      <c r="BB668" s="144"/>
      <c r="BC668" s="144"/>
      <c r="BD668" s="144"/>
      <c r="BE668" s="144"/>
      <c r="BF668" s="144"/>
    </row>
    <row r="669" spans="1:58" hidden="1">
      <c r="A669" s="143" t="s">
        <v>921</v>
      </c>
      <c r="B669" s="143" t="s">
        <v>933</v>
      </c>
      <c r="C669" s="144">
        <v>51</v>
      </c>
      <c r="D669" s="144">
        <v>53</v>
      </c>
      <c r="E669" s="144">
        <v>56</v>
      </c>
      <c r="F669" s="144">
        <v>58</v>
      </c>
      <c r="G669" s="144">
        <v>61</v>
      </c>
      <c r="H669" s="144">
        <v>64</v>
      </c>
      <c r="I669" s="144">
        <v>67</v>
      </c>
      <c r="J669" s="144">
        <v>70</v>
      </c>
      <c r="K669" s="144">
        <v>72</v>
      </c>
      <c r="L669" s="144">
        <v>75</v>
      </c>
      <c r="M669" s="144">
        <v>85</v>
      </c>
      <c r="N669" s="144">
        <v>86</v>
      </c>
      <c r="O669" s="144">
        <v>86</v>
      </c>
      <c r="P669" s="144">
        <v>86</v>
      </c>
      <c r="Q669" s="145">
        <v>347.61</v>
      </c>
      <c r="R669" s="145">
        <v>328.09</v>
      </c>
      <c r="S669" s="145">
        <v>336.77</v>
      </c>
      <c r="T669" s="145">
        <v>318.33999999999997</v>
      </c>
      <c r="U669" s="145">
        <v>373.84</v>
      </c>
      <c r="V669" s="145">
        <v>391.23</v>
      </c>
      <c r="W669" s="145">
        <v>345.34</v>
      </c>
      <c r="X669" s="145">
        <v>344.99</v>
      </c>
      <c r="Y669" s="145">
        <v>345.82</v>
      </c>
      <c r="Z669" s="145">
        <v>326.56</v>
      </c>
      <c r="AA669" s="145">
        <v>300</v>
      </c>
      <c r="AB669" s="145">
        <v>281.64</v>
      </c>
      <c r="AC669" s="145">
        <v>240.72</v>
      </c>
      <c r="AD669" s="145">
        <v>299.58</v>
      </c>
      <c r="AE669" s="144">
        <v>17728</v>
      </c>
      <c r="AF669" s="144">
        <v>17389</v>
      </c>
      <c r="AG669" s="144">
        <v>18859</v>
      </c>
      <c r="AH669" s="144">
        <v>18464</v>
      </c>
      <c r="AI669" s="144">
        <v>22804</v>
      </c>
      <c r="AJ669" s="144">
        <v>25039</v>
      </c>
      <c r="AK669" s="144">
        <v>23138</v>
      </c>
      <c r="AL669" s="144">
        <v>24149</v>
      </c>
      <c r="AM669" s="144">
        <v>24899</v>
      </c>
      <c r="AN669" s="144">
        <v>24492</v>
      </c>
      <c r="AO669" s="144">
        <v>25500</v>
      </c>
      <c r="AP669" s="144">
        <v>24221</v>
      </c>
      <c r="AQ669" s="144">
        <v>20702</v>
      </c>
      <c r="AR669" s="144">
        <v>25764</v>
      </c>
      <c r="AS669" s="144"/>
      <c r="AT669" s="144"/>
      <c r="AU669" s="144"/>
      <c r="AV669" s="144"/>
      <c r="AW669" s="144"/>
      <c r="AX669" s="144"/>
      <c r="AY669" s="144"/>
      <c r="AZ669" s="144"/>
      <c r="BA669" s="144"/>
      <c r="BB669" s="144"/>
      <c r="BC669" s="144"/>
      <c r="BD669" s="144"/>
      <c r="BE669" s="144"/>
      <c r="BF669" s="144"/>
    </row>
    <row r="670" spans="1:58" hidden="1">
      <c r="A670" s="143" t="s">
        <v>921</v>
      </c>
      <c r="B670" s="143" t="s">
        <v>934</v>
      </c>
      <c r="C670" s="144">
        <v>100</v>
      </c>
      <c r="D670" s="144">
        <v>102</v>
      </c>
      <c r="E670" s="144">
        <v>106</v>
      </c>
      <c r="F670" s="144">
        <v>103</v>
      </c>
      <c r="G670" s="144">
        <v>108</v>
      </c>
      <c r="H670" s="144">
        <v>113</v>
      </c>
      <c r="I670" s="144">
        <v>116</v>
      </c>
      <c r="J670" s="144">
        <v>121</v>
      </c>
      <c r="K670" s="144">
        <v>127</v>
      </c>
      <c r="L670" s="144">
        <v>126</v>
      </c>
      <c r="M670" s="144">
        <v>134</v>
      </c>
      <c r="N670" s="144">
        <v>128</v>
      </c>
      <c r="O670" s="144">
        <v>128</v>
      </c>
      <c r="P670" s="144">
        <v>125</v>
      </c>
      <c r="Q670" s="145">
        <v>176.71</v>
      </c>
      <c r="R670" s="145">
        <v>187.86</v>
      </c>
      <c r="S670" s="145">
        <v>173.57</v>
      </c>
      <c r="T670" s="145">
        <v>196.22</v>
      </c>
      <c r="U670" s="145">
        <v>177.93</v>
      </c>
      <c r="V670" s="145">
        <v>171.74</v>
      </c>
      <c r="W670" s="145">
        <v>172.48</v>
      </c>
      <c r="X670" s="145">
        <v>160.4</v>
      </c>
      <c r="Y670" s="145">
        <v>158.62</v>
      </c>
      <c r="Z670" s="145">
        <v>155.16</v>
      </c>
      <c r="AA670" s="145">
        <v>150</v>
      </c>
      <c r="AB670" s="145">
        <v>166.3</v>
      </c>
      <c r="AC670" s="145">
        <v>157.63999999999999</v>
      </c>
      <c r="AD670" s="145">
        <v>137.44</v>
      </c>
      <c r="AE670" s="144">
        <v>17671</v>
      </c>
      <c r="AF670" s="144">
        <v>19162</v>
      </c>
      <c r="AG670" s="144">
        <v>18398</v>
      </c>
      <c r="AH670" s="144">
        <v>20211</v>
      </c>
      <c r="AI670" s="144">
        <v>19216</v>
      </c>
      <c r="AJ670" s="144">
        <v>19407</v>
      </c>
      <c r="AK670" s="144">
        <v>20008</v>
      </c>
      <c r="AL670" s="144">
        <v>19409</v>
      </c>
      <c r="AM670" s="144">
        <v>20145</v>
      </c>
      <c r="AN670" s="144">
        <v>19550</v>
      </c>
      <c r="AO670" s="144">
        <v>20100</v>
      </c>
      <c r="AP670" s="144">
        <v>21287</v>
      </c>
      <c r="AQ670" s="144">
        <v>20178</v>
      </c>
      <c r="AR670" s="144">
        <v>17180</v>
      </c>
      <c r="AS670" s="144"/>
      <c r="AT670" s="144"/>
      <c r="AU670" s="144"/>
      <c r="AV670" s="144"/>
      <c r="AW670" s="144"/>
      <c r="AX670" s="144"/>
      <c r="AY670" s="144"/>
      <c r="AZ670" s="144"/>
      <c r="BA670" s="144"/>
      <c r="BB670" s="144"/>
      <c r="BC670" s="144"/>
      <c r="BD670" s="144"/>
      <c r="BE670" s="144"/>
      <c r="BF670" s="144"/>
    </row>
    <row r="671" spans="1:58" hidden="1">
      <c r="A671" s="143" t="s">
        <v>921</v>
      </c>
      <c r="B671" s="143" t="s">
        <v>935</v>
      </c>
      <c r="C671" s="144">
        <v>23</v>
      </c>
      <c r="D671" s="144">
        <v>27</v>
      </c>
      <c r="E671" s="144">
        <v>28</v>
      </c>
      <c r="F671" s="144">
        <v>32</v>
      </c>
      <c r="G671" s="144">
        <v>35</v>
      </c>
      <c r="H671" s="144">
        <v>41</v>
      </c>
      <c r="I671" s="144">
        <v>42</v>
      </c>
      <c r="J671" s="144">
        <v>48</v>
      </c>
      <c r="K671" s="144">
        <v>51</v>
      </c>
      <c r="L671" s="144">
        <v>56</v>
      </c>
      <c r="M671" s="144">
        <v>68</v>
      </c>
      <c r="N671" s="144">
        <v>55</v>
      </c>
      <c r="O671" s="144">
        <v>56</v>
      </c>
      <c r="P671" s="144">
        <v>55</v>
      </c>
      <c r="Q671" s="145">
        <v>68.3</v>
      </c>
      <c r="R671" s="145">
        <v>71.739999999999995</v>
      </c>
      <c r="S671" s="145">
        <v>86.07</v>
      </c>
      <c r="T671" s="145">
        <v>90.56</v>
      </c>
      <c r="U671" s="145">
        <v>84.57</v>
      </c>
      <c r="V671" s="145">
        <v>83.76</v>
      </c>
      <c r="W671" s="145">
        <v>103.1</v>
      </c>
      <c r="X671" s="145">
        <v>95.96</v>
      </c>
      <c r="Y671" s="145">
        <v>96.02</v>
      </c>
      <c r="Z671" s="145">
        <v>96.39</v>
      </c>
      <c r="AA671" s="145">
        <v>97</v>
      </c>
      <c r="AB671" s="145">
        <v>116.11</v>
      </c>
      <c r="AC671" s="145">
        <v>107.07</v>
      </c>
      <c r="AD671" s="145">
        <v>98.53</v>
      </c>
      <c r="AE671" s="144">
        <v>1571</v>
      </c>
      <c r="AF671" s="144">
        <v>1937</v>
      </c>
      <c r="AG671" s="144">
        <v>2410</v>
      </c>
      <c r="AH671" s="144">
        <v>2898</v>
      </c>
      <c r="AI671" s="144">
        <v>2960</v>
      </c>
      <c r="AJ671" s="144">
        <v>3434</v>
      </c>
      <c r="AK671" s="144">
        <v>4330</v>
      </c>
      <c r="AL671" s="144">
        <v>4606</v>
      </c>
      <c r="AM671" s="144">
        <v>4897</v>
      </c>
      <c r="AN671" s="144">
        <v>5398</v>
      </c>
      <c r="AO671" s="144">
        <v>6596</v>
      </c>
      <c r="AP671" s="144">
        <v>6386</v>
      </c>
      <c r="AQ671" s="144">
        <v>5996</v>
      </c>
      <c r="AR671" s="144">
        <v>5419</v>
      </c>
      <c r="AS671" s="144"/>
      <c r="AT671" s="144"/>
      <c r="AU671" s="144"/>
      <c r="AV671" s="144"/>
      <c r="AW671" s="144"/>
      <c r="AX671" s="144"/>
      <c r="AY671" s="144"/>
      <c r="AZ671" s="144"/>
      <c r="BA671" s="144"/>
      <c r="BB671" s="144"/>
      <c r="BC671" s="144"/>
      <c r="BD671" s="144"/>
      <c r="BE671" s="144"/>
      <c r="BF671" s="144"/>
    </row>
    <row r="672" spans="1:58" hidden="1">
      <c r="A672" s="143" t="s">
        <v>921</v>
      </c>
      <c r="B672" s="143" t="s">
        <v>936</v>
      </c>
      <c r="C672" s="144">
        <v>17</v>
      </c>
      <c r="D672" s="144">
        <v>17</v>
      </c>
      <c r="E672" s="144">
        <v>19</v>
      </c>
      <c r="F672" s="144">
        <v>20</v>
      </c>
      <c r="G672" s="144">
        <v>21</v>
      </c>
      <c r="H672" s="144">
        <v>22</v>
      </c>
      <c r="I672" s="144">
        <v>22</v>
      </c>
      <c r="J672" s="144">
        <v>24</v>
      </c>
      <c r="K672" s="144">
        <v>25</v>
      </c>
      <c r="L672" s="144">
        <v>26</v>
      </c>
      <c r="M672" s="144">
        <v>38</v>
      </c>
      <c r="N672" s="144">
        <v>33</v>
      </c>
      <c r="O672" s="144">
        <v>33</v>
      </c>
      <c r="P672" s="144">
        <v>39</v>
      </c>
      <c r="Q672" s="145">
        <v>185.24</v>
      </c>
      <c r="R672" s="145">
        <v>185.24</v>
      </c>
      <c r="S672" s="145">
        <v>184.79</v>
      </c>
      <c r="T672" s="145">
        <v>185.3</v>
      </c>
      <c r="U672" s="145">
        <v>185.48</v>
      </c>
      <c r="V672" s="145">
        <v>181.77</v>
      </c>
      <c r="W672" s="145">
        <v>181.77</v>
      </c>
      <c r="X672" s="145">
        <v>186.71</v>
      </c>
      <c r="Y672" s="145">
        <v>187.68</v>
      </c>
      <c r="Z672" s="145">
        <v>184.81</v>
      </c>
      <c r="AA672" s="145">
        <v>185</v>
      </c>
      <c r="AB672" s="145">
        <v>178.12</v>
      </c>
      <c r="AC672" s="145">
        <v>178.12</v>
      </c>
      <c r="AD672" s="145">
        <v>177.95</v>
      </c>
      <c r="AE672" s="144">
        <v>3149</v>
      </c>
      <c r="AF672" s="144">
        <v>3149</v>
      </c>
      <c r="AG672" s="144">
        <v>3511</v>
      </c>
      <c r="AH672" s="144">
        <v>3706</v>
      </c>
      <c r="AI672" s="144">
        <v>3895</v>
      </c>
      <c r="AJ672" s="144">
        <v>3999</v>
      </c>
      <c r="AK672" s="144">
        <v>3999</v>
      </c>
      <c r="AL672" s="144">
        <v>4481</v>
      </c>
      <c r="AM672" s="144">
        <v>4692</v>
      </c>
      <c r="AN672" s="144">
        <v>4805</v>
      </c>
      <c r="AO672" s="144">
        <v>7030</v>
      </c>
      <c r="AP672" s="144">
        <v>5878</v>
      </c>
      <c r="AQ672" s="144">
        <v>5878</v>
      </c>
      <c r="AR672" s="144">
        <v>6940</v>
      </c>
      <c r="AS672" s="144"/>
      <c r="AT672" s="144"/>
      <c r="AU672" s="144"/>
      <c r="AV672" s="144"/>
      <c r="AW672" s="144"/>
      <c r="AX672" s="144"/>
      <c r="AY672" s="144"/>
      <c r="AZ672" s="144"/>
      <c r="BA672" s="144"/>
      <c r="BB672" s="144"/>
      <c r="BC672" s="144"/>
      <c r="BD672" s="144"/>
      <c r="BE672" s="144"/>
      <c r="BF672" s="144"/>
    </row>
    <row r="673" spans="1:58" hidden="1">
      <c r="A673" s="143" t="s">
        <v>921</v>
      </c>
      <c r="B673" s="143" t="s">
        <v>937</v>
      </c>
      <c r="C673" s="144">
        <v>3</v>
      </c>
      <c r="D673" s="144">
        <v>4</v>
      </c>
      <c r="E673" s="144">
        <v>5</v>
      </c>
      <c r="F673" s="144">
        <v>7</v>
      </c>
      <c r="G673" s="144">
        <v>7</v>
      </c>
      <c r="H673" s="144">
        <v>9</v>
      </c>
      <c r="I673" s="144">
        <v>9</v>
      </c>
      <c r="J673" s="144">
        <v>10</v>
      </c>
      <c r="K673" s="144">
        <v>11</v>
      </c>
      <c r="L673" s="144">
        <v>13</v>
      </c>
      <c r="M673" s="144">
        <v>23</v>
      </c>
      <c r="N673" s="144">
        <v>23</v>
      </c>
      <c r="O673" s="144">
        <v>22</v>
      </c>
      <c r="P673" s="144">
        <v>24</v>
      </c>
      <c r="Q673" s="145">
        <v>648</v>
      </c>
      <c r="R673" s="145">
        <v>736</v>
      </c>
      <c r="S673" s="145">
        <v>709.4</v>
      </c>
      <c r="T673" s="145">
        <v>650.29</v>
      </c>
      <c r="U673" s="145">
        <v>684.57</v>
      </c>
      <c r="V673" s="145">
        <v>612.78</v>
      </c>
      <c r="W673" s="145">
        <v>654.33000000000004</v>
      </c>
      <c r="X673" s="145">
        <v>669</v>
      </c>
      <c r="Y673" s="145">
        <v>634.27</v>
      </c>
      <c r="Z673" s="145">
        <v>662.23</v>
      </c>
      <c r="AA673" s="145">
        <v>670</v>
      </c>
      <c r="AB673" s="145">
        <v>726.61</v>
      </c>
      <c r="AC673" s="145">
        <v>573.17999999999995</v>
      </c>
      <c r="AD673" s="145">
        <v>571.08000000000004</v>
      </c>
      <c r="AE673" s="144">
        <v>1944</v>
      </c>
      <c r="AF673" s="144">
        <v>2944</v>
      </c>
      <c r="AG673" s="144">
        <v>3547</v>
      </c>
      <c r="AH673" s="144">
        <v>4552</v>
      </c>
      <c r="AI673" s="144">
        <v>4792</v>
      </c>
      <c r="AJ673" s="144">
        <v>5515</v>
      </c>
      <c r="AK673" s="144">
        <v>5889</v>
      </c>
      <c r="AL673" s="144">
        <v>6690</v>
      </c>
      <c r="AM673" s="144">
        <v>6977</v>
      </c>
      <c r="AN673" s="144">
        <v>8609</v>
      </c>
      <c r="AO673" s="144">
        <v>15410</v>
      </c>
      <c r="AP673" s="144">
        <v>16712</v>
      </c>
      <c r="AQ673" s="144">
        <v>12610</v>
      </c>
      <c r="AR673" s="144">
        <v>13706</v>
      </c>
      <c r="AS673" s="144"/>
      <c r="AT673" s="144"/>
      <c r="AU673" s="144"/>
      <c r="AV673" s="144"/>
      <c r="AW673" s="144"/>
      <c r="AX673" s="144"/>
      <c r="AY673" s="144"/>
      <c r="AZ673" s="144"/>
      <c r="BA673" s="144"/>
      <c r="BB673" s="144"/>
      <c r="BC673" s="144"/>
      <c r="BD673" s="144"/>
      <c r="BE673" s="144"/>
      <c r="BF673" s="144"/>
    </row>
    <row r="674" spans="1:58" hidden="1">
      <c r="A674" s="143" t="s">
        <v>921</v>
      </c>
      <c r="B674" s="143" t="s">
        <v>938</v>
      </c>
      <c r="C674" s="144">
        <v>350</v>
      </c>
      <c r="D674" s="144">
        <v>366</v>
      </c>
      <c r="E674" s="144">
        <v>378</v>
      </c>
      <c r="F674" s="144">
        <v>395</v>
      </c>
      <c r="G674" s="144">
        <v>407</v>
      </c>
      <c r="H674" s="144">
        <v>425</v>
      </c>
      <c r="I674" s="144">
        <v>438</v>
      </c>
      <c r="J674" s="144">
        <v>453</v>
      </c>
      <c r="K674" s="144">
        <v>475</v>
      </c>
      <c r="L674" s="144">
        <v>490</v>
      </c>
      <c r="M674" s="144">
        <v>495</v>
      </c>
      <c r="N674" s="144">
        <v>486</v>
      </c>
      <c r="O674" s="144">
        <v>486</v>
      </c>
      <c r="P674" s="144">
        <v>488</v>
      </c>
      <c r="Q674" s="145">
        <v>226.15</v>
      </c>
      <c r="R674" s="145">
        <v>267.39</v>
      </c>
      <c r="S674" s="145">
        <v>330.37</v>
      </c>
      <c r="T674" s="145">
        <v>279.94</v>
      </c>
      <c r="U674" s="145">
        <v>304.39999999999998</v>
      </c>
      <c r="V674" s="145">
        <v>284.27</v>
      </c>
      <c r="W674" s="145">
        <v>273.3</v>
      </c>
      <c r="X674" s="145">
        <v>241.94</v>
      </c>
      <c r="Y674" s="145">
        <v>229.03</v>
      </c>
      <c r="Z674" s="145">
        <v>193.39</v>
      </c>
      <c r="AA674" s="145">
        <v>190</v>
      </c>
      <c r="AB674" s="145">
        <v>198.3</v>
      </c>
      <c r="AC674" s="145">
        <v>145.09</v>
      </c>
      <c r="AD674" s="145">
        <v>187.51</v>
      </c>
      <c r="AE674" s="144">
        <v>79152</v>
      </c>
      <c r="AF674" s="144">
        <v>97865</v>
      </c>
      <c r="AG674" s="144">
        <v>124880</v>
      </c>
      <c r="AH674" s="144">
        <v>110576</v>
      </c>
      <c r="AI674" s="144">
        <v>123892</v>
      </c>
      <c r="AJ674" s="144">
        <v>120814</v>
      </c>
      <c r="AK674" s="144">
        <v>119706</v>
      </c>
      <c r="AL674" s="144">
        <v>109597</v>
      </c>
      <c r="AM674" s="144">
        <v>108790</v>
      </c>
      <c r="AN674" s="144">
        <v>94763</v>
      </c>
      <c r="AO674" s="144">
        <v>94050</v>
      </c>
      <c r="AP674" s="144">
        <v>96373</v>
      </c>
      <c r="AQ674" s="144">
        <v>70513</v>
      </c>
      <c r="AR674" s="144">
        <v>91505</v>
      </c>
      <c r="AS674" s="144"/>
      <c r="AT674" s="144"/>
      <c r="AU674" s="144"/>
      <c r="AV674" s="144"/>
      <c r="AW674" s="144"/>
      <c r="AX674" s="144"/>
      <c r="AY674" s="144"/>
      <c r="AZ674" s="144"/>
      <c r="BA674" s="144"/>
      <c r="BB674" s="144"/>
      <c r="BC674" s="144"/>
      <c r="BD674" s="144"/>
      <c r="BE674" s="144"/>
      <c r="BF674" s="144"/>
    </row>
    <row r="675" spans="1:58" hidden="1">
      <c r="A675" s="143" t="s">
        <v>921</v>
      </c>
      <c r="B675" s="143" t="s">
        <v>939</v>
      </c>
      <c r="C675" s="144">
        <v>2</v>
      </c>
      <c r="D675" s="144">
        <v>2</v>
      </c>
      <c r="E675" s="144">
        <v>2</v>
      </c>
      <c r="F675" s="144">
        <v>2</v>
      </c>
      <c r="G675" s="144">
        <v>2</v>
      </c>
      <c r="H675" s="144">
        <v>2</v>
      </c>
      <c r="I675" s="144">
        <v>1</v>
      </c>
      <c r="J675" s="144">
        <v>1</v>
      </c>
      <c r="K675" s="144">
        <v>1</v>
      </c>
      <c r="L675" s="144">
        <v>1</v>
      </c>
      <c r="M675" s="144">
        <v>0</v>
      </c>
      <c r="N675" s="144">
        <v>0</v>
      </c>
      <c r="O675" s="144">
        <v>0</v>
      </c>
      <c r="P675" s="144">
        <v>0</v>
      </c>
      <c r="Q675" s="145">
        <v>194.5</v>
      </c>
      <c r="R675" s="145">
        <v>166</v>
      </c>
      <c r="S675" s="145">
        <v>167.5</v>
      </c>
      <c r="T675" s="145">
        <v>159</v>
      </c>
      <c r="U675" s="145">
        <v>142</v>
      </c>
      <c r="V675" s="145">
        <v>141</v>
      </c>
      <c r="W675" s="145">
        <v>134</v>
      </c>
      <c r="X675" s="145">
        <v>172</v>
      </c>
      <c r="Y675" s="145">
        <v>163</v>
      </c>
      <c r="Z675" s="145">
        <v>144</v>
      </c>
      <c r="AA675" s="145"/>
      <c r="AB675" s="145"/>
      <c r="AC675" s="145"/>
      <c r="AD675" s="145"/>
      <c r="AE675" s="144">
        <v>389</v>
      </c>
      <c r="AF675" s="144">
        <v>332</v>
      </c>
      <c r="AG675" s="144">
        <v>335</v>
      </c>
      <c r="AH675" s="144">
        <v>318</v>
      </c>
      <c r="AI675" s="144">
        <v>284</v>
      </c>
      <c r="AJ675" s="144">
        <v>282</v>
      </c>
      <c r="AK675" s="144">
        <v>134</v>
      </c>
      <c r="AL675" s="144">
        <v>172</v>
      </c>
      <c r="AM675" s="144">
        <v>163</v>
      </c>
      <c r="AN675" s="144">
        <v>144</v>
      </c>
      <c r="AO675" s="144">
        <v>0</v>
      </c>
      <c r="AP675" s="144">
        <v>0</v>
      </c>
      <c r="AQ675" s="144">
        <v>0</v>
      </c>
      <c r="AR675" s="144">
        <v>0</v>
      </c>
      <c r="AS675" s="144"/>
      <c r="AT675" s="144"/>
      <c r="AU675" s="144"/>
      <c r="AV675" s="144"/>
      <c r="AW675" s="144"/>
      <c r="AX675" s="144"/>
      <c r="AY675" s="144"/>
      <c r="AZ675" s="144"/>
      <c r="BA675" s="144"/>
      <c r="BB675" s="144"/>
      <c r="BC675" s="144"/>
      <c r="BD675" s="144"/>
      <c r="BE675" s="144"/>
      <c r="BF675" s="144"/>
    </row>
    <row r="676" spans="1:58" hidden="1">
      <c r="A676" s="143" t="s">
        <v>921</v>
      </c>
      <c r="B676" s="143" t="s">
        <v>940</v>
      </c>
      <c r="C676" s="144">
        <v>0</v>
      </c>
      <c r="D676" s="144">
        <v>0</v>
      </c>
      <c r="E676" s="144">
        <v>0</v>
      </c>
      <c r="F676" s="144">
        <v>0</v>
      </c>
      <c r="G676" s="144">
        <v>0</v>
      </c>
      <c r="H676" s="144">
        <v>0</v>
      </c>
      <c r="I676" s="144">
        <v>0</v>
      </c>
      <c r="J676" s="144">
        <v>0</v>
      </c>
      <c r="K676" s="144">
        <v>0</v>
      </c>
      <c r="L676" s="144">
        <v>0</v>
      </c>
      <c r="M676" s="144">
        <v>0</v>
      </c>
      <c r="N676" s="144">
        <v>0</v>
      </c>
      <c r="O676" s="144">
        <v>0</v>
      </c>
      <c r="P676" s="144">
        <v>0</v>
      </c>
      <c r="Q676" s="145"/>
      <c r="R676" s="145"/>
      <c r="S676" s="145"/>
      <c r="T676" s="145"/>
      <c r="U676" s="145"/>
      <c r="V676" s="145"/>
      <c r="W676" s="145"/>
      <c r="X676" s="145"/>
      <c r="Y676" s="145"/>
      <c r="Z676" s="145"/>
      <c r="AA676" s="145"/>
      <c r="AB676" s="145"/>
      <c r="AC676" s="145"/>
      <c r="AD676" s="145"/>
      <c r="AE676" s="144">
        <v>8146</v>
      </c>
      <c r="AF676" s="144">
        <v>8350</v>
      </c>
      <c r="AG676" s="144">
        <v>9460</v>
      </c>
      <c r="AH676" s="144">
        <v>10147</v>
      </c>
      <c r="AI676" s="144">
        <v>10549</v>
      </c>
      <c r="AJ676" s="144">
        <v>11693</v>
      </c>
      <c r="AK676" s="144">
        <v>12695</v>
      </c>
      <c r="AL676" s="144">
        <v>13475</v>
      </c>
      <c r="AM676" s="144">
        <v>14459</v>
      </c>
      <c r="AN676" s="144">
        <v>14980</v>
      </c>
      <c r="AO676" s="144">
        <v>16600</v>
      </c>
      <c r="AP676" s="144">
        <v>15270</v>
      </c>
      <c r="AQ676" s="144">
        <v>11805</v>
      </c>
      <c r="AR676" s="144">
        <v>10417</v>
      </c>
      <c r="AS676" s="144"/>
      <c r="AT676" s="144"/>
      <c r="AU676" s="144"/>
      <c r="AV676" s="144"/>
      <c r="AW676" s="144"/>
      <c r="AX676" s="144"/>
      <c r="AY676" s="144"/>
      <c r="AZ676" s="144"/>
      <c r="BA676" s="144"/>
      <c r="BB676" s="144"/>
      <c r="BC676" s="144"/>
      <c r="BD676" s="144"/>
      <c r="BE676" s="144"/>
      <c r="BF676" s="144"/>
    </row>
    <row r="677" spans="1:58" hidden="1">
      <c r="A677" s="143" t="s">
        <v>921</v>
      </c>
      <c r="B677" s="143" t="s">
        <v>941</v>
      </c>
      <c r="C677" s="144">
        <v>211</v>
      </c>
      <c r="D677" s="144">
        <v>217</v>
      </c>
      <c r="E677" s="144">
        <v>219</v>
      </c>
      <c r="F677" s="144">
        <v>225</v>
      </c>
      <c r="G677" s="144">
        <v>226</v>
      </c>
      <c r="H677" s="144">
        <v>229</v>
      </c>
      <c r="I677" s="144">
        <v>249</v>
      </c>
      <c r="J677" s="144">
        <v>252</v>
      </c>
      <c r="K677" s="144">
        <v>254</v>
      </c>
      <c r="L677" s="144">
        <v>258</v>
      </c>
      <c r="M677" s="144">
        <v>263</v>
      </c>
      <c r="N677" s="144">
        <v>265</v>
      </c>
      <c r="O677" s="144">
        <v>265</v>
      </c>
      <c r="P677" s="144">
        <v>262</v>
      </c>
      <c r="Q677" s="145">
        <v>112.41</v>
      </c>
      <c r="R677" s="145">
        <v>93.99</v>
      </c>
      <c r="S677" s="145">
        <v>103.16</v>
      </c>
      <c r="T677" s="145">
        <v>94.11</v>
      </c>
      <c r="U677" s="145">
        <v>107.63</v>
      </c>
      <c r="V677" s="145">
        <v>111.4</v>
      </c>
      <c r="W677" s="145">
        <v>131.09</v>
      </c>
      <c r="X677" s="145">
        <v>140.88</v>
      </c>
      <c r="Y677" s="145">
        <v>140.19</v>
      </c>
      <c r="Z677" s="145">
        <v>150.85</v>
      </c>
      <c r="AA677" s="145">
        <v>140</v>
      </c>
      <c r="AB677" s="145">
        <v>178.73</v>
      </c>
      <c r="AC677" s="145">
        <v>152.5</v>
      </c>
      <c r="AD677" s="145">
        <v>149.28</v>
      </c>
      <c r="AE677" s="144">
        <v>23718</v>
      </c>
      <c r="AF677" s="144">
        <v>20396</v>
      </c>
      <c r="AG677" s="144">
        <v>22591</v>
      </c>
      <c r="AH677" s="144">
        <v>21175</v>
      </c>
      <c r="AI677" s="144">
        <v>24325</v>
      </c>
      <c r="AJ677" s="144">
        <v>25510</v>
      </c>
      <c r="AK677" s="144">
        <v>32641</v>
      </c>
      <c r="AL677" s="144">
        <v>35501</v>
      </c>
      <c r="AM677" s="144">
        <v>35607</v>
      </c>
      <c r="AN677" s="144">
        <v>38919</v>
      </c>
      <c r="AO677" s="144">
        <v>36820</v>
      </c>
      <c r="AP677" s="144">
        <v>47364</v>
      </c>
      <c r="AQ677" s="144">
        <v>40413</v>
      </c>
      <c r="AR677" s="144">
        <v>39111</v>
      </c>
      <c r="AS677" s="144"/>
      <c r="AT677" s="144"/>
      <c r="AU677" s="144"/>
      <c r="AV677" s="144"/>
      <c r="AW677" s="144"/>
      <c r="AX677" s="144"/>
      <c r="AY677" s="144"/>
      <c r="AZ677" s="144"/>
      <c r="BA677" s="144"/>
      <c r="BB677" s="144"/>
      <c r="BC677" s="144"/>
      <c r="BD677" s="144"/>
      <c r="BE677" s="144"/>
      <c r="BF677" s="144"/>
    </row>
    <row r="678" spans="1:58" hidden="1">
      <c r="A678" s="143" t="s">
        <v>921</v>
      </c>
      <c r="B678" s="143" t="s">
        <v>942</v>
      </c>
      <c r="C678" s="144">
        <v>596</v>
      </c>
      <c r="D678" s="144">
        <v>594</v>
      </c>
      <c r="E678" s="144">
        <v>590</v>
      </c>
      <c r="F678" s="144">
        <v>589</v>
      </c>
      <c r="G678" s="144">
        <v>586</v>
      </c>
      <c r="H678" s="144">
        <v>584</v>
      </c>
      <c r="I678" s="144">
        <v>557</v>
      </c>
      <c r="J678" s="144">
        <v>554</v>
      </c>
      <c r="K678" s="144">
        <v>553</v>
      </c>
      <c r="L678" s="144">
        <v>535</v>
      </c>
      <c r="M678" s="144">
        <v>515</v>
      </c>
      <c r="N678" s="144">
        <v>535</v>
      </c>
      <c r="O678" s="144">
        <v>533</v>
      </c>
      <c r="P678" s="144">
        <v>543</v>
      </c>
      <c r="Q678" s="145">
        <v>338.94</v>
      </c>
      <c r="R678" s="145">
        <v>367.86</v>
      </c>
      <c r="S678" s="145">
        <v>377.59</v>
      </c>
      <c r="T678" s="145">
        <v>358.41</v>
      </c>
      <c r="U678" s="145">
        <v>378.01</v>
      </c>
      <c r="V678" s="145">
        <v>397.89</v>
      </c>
      <c r="W678" s="145">
        <v>378.14</v>
      </c>
      <c r="X678" s="145">
        <v>339.86</v>
      </c>
      <c r="Y678" s="145">
        <v>389.72</v>
      </c>
      <c r="Z678" s="145">
        <v>320.14999999999998</v>
      </c>
      <c r="AA678" s="145">
        <v>380</v>
      </c>
      <c r="AB678" s="145">
        <v>409.81</v>
      </c>
      <c r="AC678" s="145">
        <v>359.65</v>
      </c>
      <c r="AD678" s="145">
        <v>399.31</v>
      </c>
      <c r="AE678" s="144">
        <v>202010</v>
      </c>
      <c r="AF678" s="144">
        <v>218509</v>
      </c>
      <c r="AG678" s="144">
        <v>222778</v>
      </c>
      <c r="AH678" s="144">
        <v>211103</v>
      </c>
      <c r="AI678" s="144">
        <v>221516</v>
      </c>
      <c r="AJ678" s="144">
        <v>232370</v>
      </c>
      <c r="AK678" s="144">
        <v>210622</v>
      </c>
      <c r="AL678" s="144">
        <v>188282</v>
      </c>
      <c r="AM678" s="144">
        <v>215517</v>
      </c>
      <c r="AN678" s="144">
        <v>171279</v>
      </c>
      <c r="AO678" s="144">
        <v>195700</v>
      </c>
      <c r="AP678" s="144">
        <v>219246</v>
      </c>
      <c r="AQ678" s="144">
        <v>191693</v>
      </c>
      <c r="AR678" s="144">
        <v>216825</v>
      </c>
      <c r="AS678" s="144"/>
      <c r="AT678" s="144"/>
      <c r="AU678" s="144"/>
      <c r="AV678" s="144"/>
      <c r="AW678" s="144"/>
      <c r="AX678" s="144"/>
      <c r="AY678" s="144"/>
      <c r="AZ678" s="144"/>
      <c r="BA678" s="144"/>
      <c r="BB678" s="144"/>
      <c r="BC678" s="144"/>
      <c r="BD678" s="144"/>
      <c r="BE678" s="144"/>
      <c r="BF678" s="144"/>
    </row>
    <row r="679" spans="1:58" hidden="1">
      <c r="A679" s="143" t="s">
        <v>921</v>
      </c>
      <c r="B679" s="143" t="s">
        <v>943</v>
      </c>
      <c r="C679" s="144">
        <v>1103</v>
      </c>
      <c r="D679" s="144">
        <v>1088</v>
      </c>
      <c r="E679" s="144">
        <v>1069</v>
      </c>
      <c r="F679" s="144">
        <v>1051</v>
      </c>
      <c r="G679" s="144">
        <v>1031</v>
      </c>
      <c r="H679" s="144">
        <v>1016</v>
      </c>
      <c r="I679" s="144">
        <v>997</v>
      </c>
      <c r="J679" s="144">
        <v>979</v>
      </c>
      <c r="K679" s="144">
        <v>930</v>
      </c>
      <c r="L679" s="144">
        <v>914</v>
      </c>
      <c r="M679" s="144">
        <v>828</v>
      </c>
      <c r="N679" s="144">
        <v>1022</v>
      </c>
      <c r="O679" s="144">
        <v>842</v>
      </c>
      <c r="P679" s="144">
        <v>797</v>
      </c>
      <c r="Q679" s="145">
        <v>287.33</v>
      </c>
      <c r="R679" s="145">
        <v>278</v>
      </c>
      <c r="S679" s="145">
        <v>307.88</v>
      </c>
      <c r="T679" s="145">
        <v>278.55</v>
      </c>
      <c r="U679" s="145">
        <v>259.27999999999997</v>
      </c>
      <c r="V679" s="145">
        <v>288.20999999999998</v>
      </c>
      <c r="W679" s="145">
        <v>249.53</v>
      </c>
      <c r="X679" s="145">
        <v>280.81</v>
      </c>
      <c r="Y679" s="145">
        <v>278.55</v>
      </c>
      <c r="Z679" s="145">
        <v>264.11</v>
      </c>
      <c r="AA679" s="145">
        <v>264</v>
      </c>
      <c r="AB679" s="145">
        <v>263.94</v>
      </c>
      <c r="AC679" s="145">
        <v>258.88</v>
      </c>
      <c r="AD679" s="145">
        <v>259.43</v>
      </c>
      <c r="AE679" s="144">
        <v>316924</v>
      </c>
      <c r="AF679" s="144">
        <v>302465</v>
      </c>
      <c r="AG679" s="144">
        <v>329124</v>
      </c>
      <c r="AH679" s="144">
        <v>292756</v>
      </c>
      <c r="AI679" s="144">
        <v>267322</v>
      </c>
      <c r="AJ679" s="144">
        <v>292821</v>
      </c>
      <c r="AK679" s="144">
        <v>248778</v>
      </c>
      <c r="AL679" s="144">
        <v>274909</v>
      </c>
      <c r="AM679" s="144">
        <v>259052</v>
      </c>
      <c r="AN679" s="144">
        <v>241394</v>
      </c>
      <c r="AO679" s="144">
        <v>218592</v>
      </c>
      <c r="AP679" s="144">
        <v>269746</v>
      </c>
      <c r="AQ679" s="144">
        <v>217977</v>
      </c>
      <c r="AR679" s="144">
        <v>206766</v>
      </c>
      <c r="AS679" s="144"/>
      <c r="AT679" s="144"/>
      <c r="AU679" s="144"/>
      <c r="AV679" s="144"/>
      <c r="AW679" s="144"/>
      <c r="AX679" s="144"/>
      <c r="AY679" s="144"/>
      <c r="AZ679" s="144"/>
      <c r="BA679" s="144"/>
      <c r="BB679" s="144"/>
      <c r="BC679" s="144"/>
      <c r="BD679" s="144"/>
      <c r="BE679" s="144"/>
      <c r="BF679" s="144"/>
    </row>
    <row r="680" spans="1:58" hidden="1">
      <c r="A680" s="143" t="s">
        <v>921</v>
      </c>
      <c r="B680" s="143" t="s">
        <v>944</v>
      </c>
      <c r="C680" s="144">
        <v>130</v>
      </c>
      <c r="D680" s="144">
        <v>147</v>
      </c>
      <c r="E680" s="144">
        <v>140</v>
      </c>
      <c r="F680" s="144">
        <v>135</v>
      </c>
      <c r="G680" s="144">
        <v>127</v>
      </c>
      <c r="H680" s="144">
        <v>140</v>
      </c>
      <c r="I680" s="144">
        <v>135</v>
      </c>
      <c r="J680" s="144">
        <v>129</v>
      </c>
      <c r="K680" s="144">
        <v>120</v>
      </c>
      <c r="L680" s="144">
        <v>114</v>
      </c>
      <c r="M680" s="144">
        <v>99</v>
      </c>
      <c r="N680" s="144">
        <v>90</v>
      </c>
      <c r="O680" s="144">
        <v>97</v>
      </c>
      <c r="P680" s="144">
        <v>97</v>
      </c>
      <c r="Q680" s="145">
        <v>240.83</v>
      </c>
      <c r="R680" s="145">
        <v>241.54</v>
      </c>
      <c r="S680" s="145">
        <v>223.2</v>
      </c>
      <c r="T680" s="145">
        <v>205.25</v>
      </c>
      <c r="U680" s="145">
        <v>220.02</v>
      </c>
      <c r="V680" s="145">
        <v>224.92</v>
      </c>
      <c r="W680" s="145">
        <v>210.62</v>
      </c>
      <c r="X680" s="145">
        <v>204.42</v>
      </c>
      <c r="Y680" s="145">
        <v>208.68</v>
      </c>
      <c r="Z680" s="145">
        <v>208</v>
      </c>
      <c r="AA680" s="145">
        <v>246.16</v>
      </c>
      <c r="AB680" s="145">
        <v>251.23</v>
      </c>
      <c r="AC680" s="145">
        <v>262.20999999999998</v>
      </c>
      <c r="AD680" s="145">
        <v>249.63</v>
      </c>
      <c r="AE680" s="144">
        <v>31308</v>
      </c>
      <c r="AF680" s="144">
        <v>35506</v>
      </c>
      <c r="AG680" s="144">
        <v>31248</v>
      </c>
      <c r="AH680" s="144">
        <v>27709</v>
      </c>
      <c r="AI680" s="144">
        <v>27942</v>
      </c>
      <c r="AJ680" s="144">
        <v>31489</v>
      </c>
      <c r="AK680" s="144">
        <v>28434</v>
      </c>
      <c r="AL680" s="144">
        <v>26370</v>
      </c>
      <c r="AM680" s="144">
        <v>25041</v>
      </c>
      <c r="AN680" s="144">
        <v>23712</v>
      </c>
      <c r="AO680" s="144">
        <v>24370</v>
      </c>
      <c r="AP680" s="144">
        <v>22611</v>
      </c>
      <c r="AQ680" s="144">
        <v>25434</v>
      </c>
      <c r="AR680" s="144">
        <v>24214</v>
      </c>
      <c r="AS680" s="144"/>
      <c r="AT680" s="144"/>
      <c r="AU680" s="144"/>
      <c r="AV680" s="144"/>
      <c r="AW680" s="144"/>
      <c r="AX680" s="144"/>
      <c r="AY680" s="144"/>
      <c r="AZ680" s="144"/>
      <c r="BA680" s="144"/>
      <c r="BB680" s="144"/>
      <c r="BC680" s="144"/>
      <c r="BD680" s="144"/>
      <c r="BE680" s="144"/>
      <c r="BF680" s="144"/>
    </row>
    <row r="681" spans="1:58" hidden="1">
      <c r="A681" s="143" t="s">
        <v>921</v>
      </c>
      <c r="B681" s="143" t="s">
        <v>945</v>
      </c>
      <c r="C681" s="144">
        <v>15</v>
      </c>
      <c r="D681" s="144">
        <v>14</v>
      </c>
      <c r="E681" s="144">
        <v>13</v>
      </c>
      <c r="F681" s="144">
        <v>13</v>
      </c>
      <c r="G681" s="144">
        <v>13</v>
      </c>
      <c r="H681" s="144">
        <v>12</v>
      </c>
      <c r="I681" s="144">
        <v>11</v>
      </c>
      <c r="J681" s="144">
        <v>11</v>
      </c>
      <c r="K681" s="144">
        <v>11</v>
      </c>
      <c r="L681" s="144">
        <v>10</v>
      </c>
      <c r="M681" s="144">
        <v>11</v>
      </c>
      <c r="N681" s="144">
        <v>10</v>
      </c>
      <c r="O681" s="144">
        <v>10</v>
      </c>
      <c r="P681" s="144">
        <v>11</v>
      </c>
      <c r="Q681" s="145">
        <v>141</v>
      </c>
      <c r="R681" s="145">
        <v>147.57</v>
      </c>
      <c r="S681" s="145">
        <v>145.91999999999999</v>
      </c>
      <c r="T681" s="145">
        <v>173.54</v>
      </c>
      <c r="U681" s="145">
        <v>170.31</v>
      </c>
      <c r="V681" s="145">
        <v>171.5</v>
      </c>
      <c r="W681" s="145">
        <v>178.18</v>
      </c>
      <c r="X681" s="145">
        <v>176.36</v>
      </c>
      <c r="Y681" s="145">
        <v>176.27</v>
      </c>
      <c r="Z681" s="145">
        <v>156.6</v>
      </c>
      <c r="AA681" s="145">
        <v>350</v>
      </c>
      <c r="AB681" s="145">
        <v>348</v>
      </c>
      <c r="AC681" s="145">
        <v>342.9</v>
      </c>
      <c r="AD681" s="145">
        <v>346</v>
      </c>
      <c r="AE681" s="144">
        <v>2115</v>
      </c>
      <c r="AF681" s="144">
        <v>2066</v>
      </c>
      <c r="AG681" s="144">
        <v>1897</v>
      </c>
      <c r="AH681" s="144">
        <v>2256</v>
      </c>
      <c r="AI681" s="144">
        <v>2214</v>
      </c>
      <c r="AJ681" s="144">
        <v>2058</v>
      </c>
      <c r="AK681" s="144">
        <v>1960</v>
      </c>
      <c r="AL681" s="144">
        <v>1940</v>
      </c>
      <c r="AM681" s="144">
        <v>1939</v>
      </c>
      <c r="AN681" s="144">
        <v>1566</v>
      </c>
      <c r="AO681" s="144">
        <v>3850</v>
      </c>
      <c r="AP681" s="144">
        <v>3480</v>
      </c>
      <c r="AQ681" s="144">
        <v>3429</v>
      </c>
      <c r="AR681" s="144">
        <v>3806</v>
      </c>
      <c r="AS681" s="144"/>
      <c r="AT681" s="144"/>
      <c r="AU681" s="144"/>
      <c r="AV681" s="144"/>
      <c r="AW681" s="144"/>
      <c r="AX681" s="144"/>
      <c r="AY681" s="144"/>
      <c r="AZ681" s="144"/>
      <c r="BA681" s="144"/>
      <c r="BB681" s="144"/>
      <c r="BC681" s="144"/>
      <c r="BD681" s="144"/>
      <c r="BE681" s="144"/>
      <c r="BF681" s="144"/>
    </row>
    <row r="682" spans="1:58" hidden="1">
      <c r="A682" s="143" t="s">
        <v>921</v>
      </c>
      <c r="B682" s="143" t="s">
        <v>946</v>
      </c>
      <c r="C682" s="144">
        <v>99</v>
      </c>
      <c r="D682" s="144">
        <v>108</v>
      </c>
      <c r="E682" s="144">
        <v>108</v>
      </c>
      <c r="F682" s="144">
        <v>117</v>
      </c>
      <c r="G682" s="144">
        <v>122</v>
      </c>
      <c r="H682" s="144">
        <v>131</v>
      </c>
      <c r="I682" s="144">
        <v>135</v>
      </c>
      <c r="J682" s="144">
        <v>137</v>
      </c>
      <c r="K682" s="144">
        <v>140</v>
      </c>
      <c r="L682" s="144">
        <v>148</v>
      </c>
      <c r="M682" s="144">
        <v>152</v>
      </c>
      <c r="N682" s="144">
        <v>152</v>
      </c>
      <c r="O682" s="144">
        <v>152</v>
      </c>
      <c r="P682" s="144">
        <v>152</v>
      </c>
      <c r="Q682" s="145">
        <v>95.96</v>
      </c>
      <c r="R682" s="145">
        <v>105.39</v>
      </c>
      <c r="S682" s="145">
        <v>98.82</v>
      </c>
      <c r="T682" s="145">
        <v>56.69</v>
      </c>
      <c r="U682" s="145">
        <v>49.83</v>
      </c>
      <c r="V682" s="145">
        <v>49.85</v>
      </c>
      <c r="W682" s="145">
        <v>45.31</v>
      </c>
      <c r="X682" s="145">
        <v>41.16</v>
      </c>
      <c r="Y682" s="145">
        <v>40.840000000000003</v>
      </c>
      <c r="Z682" s="145">
        <v>49.64</v>
      </c>
      <c r="AA682" s="145">
        <v>50</v>
      </c>
      <c r="AB682" s="145">
        <v>49.67</v>
      </c>
      <c r="AC682" s="145">
        <v>43.2</v>
      </c>
      <c r="AD682" s="145">
        <v>38.880000000000003</v>
      </c>
      <c r="AE682" s="144">
        <v>9500</v>
      </c>
      <c r="AF682" s="144">
        <v>11382</v>
      </c>
      <c r="AG682" s="144">
        <v>10673</v>
      </c>
      <c r="AH682" s="144">
        <v>6633</v>
      </c>
      <c r="AI682" s="144">
        <v>6079</v>
      </c>
      <c r="AJ682" s="144">
        <v>6531</v>
      </c>
      <c r="AK682" s="144">
        <v>6117</v>
      </c>
      <c r="AL682" s="144">
        <v>5639</v>
      </c>
      <c r="AM682" s="144">
        <v>5718</v>
      </c>
      <c r="AN682" s="144">
        <v>7347</v>
      </c>
      <c r="AO682" s="144">
        <v>7600</v>
      </c>
      <c r="AP682" s="144">
        <v>7550</v>
      </c>
      <c r="AQ682" s="144">
        <v>6566</v>
      </c>
      <c r="AR682" s="144">
        <v>5910</v>
      </c>
      <c r="AS682" s="144"/>
      <c r="AT682" s="144"/>
      <c r="AU682" s="144"/>
      <c r="AV682" s="144"/>
      <c r="AW682" s="144"/>
      <c r="AX682" s="144"/>
      <c r="AY682" s="144"/>
      <c r="AZ682" s="144"/>
      <c r="BA682" s="144"/>
      <c r="BB682" s="144"/>
      <c r="BC682" s="144"/>
      <c r="BD682" s="144"/>
      <c r="BE682" s="144"/>
      <c r="BF682" s="144"/>
    </row>
    <row r="683" spans="1:58" hidden="1">
      <c r="A683" s="143" t="s">
        <v>921</v>
      </c>
      <c r="B683" s="143" t="s">
        <v>947</v>
      </c>
      <c r="C683" s="144">
        <v>369</v>
      </c>
      <c r="D683" s="144">
        <v>462</v>
      </c>
      <c r="E683" s="144">
        <v>465</v>
      </c>
      <c r="F683" s="144">
        <v>465</v>
      </c>
      <c r="G683" s="144">
        <v>466</v>
      </c>
      <c r="H683" s="144">
        <v>469</v>
      </c>
      <c r="I683" s="144">
        <v>469</v>
      </c>
      <c r="J683" s="144">
        <v>459</v>
      </c>
      <c r="K683" s="144">
        <v>396</v>
      </c>
      <c r="L683" s="144">
        <v>399</v>
      </c>
      <c r="M683" s="144">
        <v>403</v>
      </c>
      <c r="N683" s="144">
        <v>400</v>
      </c>
      <c r="O683" s="144">
        <v>402</v>
      </c>
      <c r="P683" s="144">
        <v>402</v>
      </c>
      <c r="Q683" s="145">
        <v>258.33</v>
      </c>
      <c r="R683" s="145">
        <v>216.63</v>
      </c>
      <c r="S683" s="145">
        <v>232.81</v>
      </c>
      <c r="T683" s="145">
        <v>188.03</v>
      </c>
      <c r="U683" s="145">
        <v>117.14</v>
      </c>
      <c r="V683" s="145">
        <v>116.79</v>
      </c>
      <c r="W683" s="145">
        <v>116.47</v>
      </c>
      <c r="X683" s="145">
        <v>116.1</v>
      </c>
      <c r="Y683" s="145">
        <v>115.08</v>
      </c>
      <c r="Z683" s="145">
        <v>115.82</v>
      </c>
      <c r="AA683" s="145">
        <v>120</v>
      </c>
      <c r="AB683" s="145">
        <v>124.89</v>
      </c>
      <c r="AC683" s="145">
        <v>106.44</v>
      </c>
      <c r="AD683" s="145">
        <v>120.01</v>
      </c>
      <c r="AE683" s="144">
        <v>95324</v>
      </c>
      <c r="AF683" s="144">
        <v>100082</v>
      </c>
      <c r="AG683" s="144">
        <v>108258</v>
      </c>
      <c r="AH683" s="144">
        <v>87433</v>
      </c>
      <c r="AI683" s="144">
        <v>54588</v>
      </c>
      <c r="AJ683" s="144">
        <v>54775</v>
      </c>
      <c r="AK683" s="144">
        <v>54624</v>
      </c>
      <c r="AL683" s="144">
        <v>53291</v>
      </c>
      <c r="AM683" s="144">
        <v>45570</v>
      </c>
      <c r="AN683" s="144">
        <v>46213</v>
      </c>
      <c r="AO683" s="144">
        <v>48360</v>
      </c>
      <c r="AP683" s="144">
        <v>49958</v>
      </c>
      <c r="AQ683" s="144">
        <v>42788</v>
      </c>
      <c r="AR683" s="144">
        <v>48244</v>
      </c>
      <c r="AS683" s="144"/>
      <c r="AT683" s="144"/>
      <c r="AU683" s="144"/>
      <c r="AV683" s="144"/>
      <c r="AW683" s="144"/>
      <c r="AX683" s="144"/>
      <c r="AY683" s="144"/>
      <c r="AZ683" s="144"/>
      <c r="BA683" s="144"/>
      <c r="BB683" s="144"/>
      <c r="BC683" s="144"/>
      <c r="BD683" s="144"/>
      <c r="BE683" s="144"/>
      <c r="BF683" s="144"/>
    </row>
    <row r="684" spans="1:58" hidden="1">
      <c r="A684" s="143" t="s">
        <v>921</v>
      </c>
      <c r="B684" s="143" t="s">
        <v>948</v>
      </c>
      <c r="C684" s="144">
        <v>108</v>
      </c>
      <c r="D684" s="144">
        <v>109</v>
      </c>
      <c r="E684" s="144">
        <v>110</v>
      </c>
      <c r="F684" s="144">
        <v>114</v>
      </c>
      <c r="G684" s="144">
        <v>115</v>
      </c>
      <c r="H684" s="144">
        <v>119</v>
      </c>
      <c r="I684" s="144">
        <v>116</v>
      </c>
      <c r="J684" s="144">
        <v>106</v>
      </c>
      <c r="K684" s="144">
        <v>105</v>
      </c>
      <c r="L684" s="144">
        <v>108</v>
      </c>
      <c r="M684" s="144">
        <v>111</v>
      </c>
      <c r="N684" s="144">
        <v>111</v>
      </c>
      <c r="O684" s="144">
        <v>111</v>
      </c>
      <c r="P684" s="144">
        <v>111</v>
      </c>
      <c r="Q684" s="145">
        <v>239.14</v>
      </c>
      <c r="R684" s="145">
        <v>285.62</v>
      </c>
      <c r="S684" s="145">
        <v>266.13</v>
      </c>
      <c r="T684" s="145">
        <v>309.68</v>
      </c>
      <c r="U684" s="145">
        <v>348.26</v>
      </c>
      <c r="V684" s="145">
        <v>353.07</v>
      </c>
      <c r="W684" s="145">
        <v>367.71</v>
      </c>
      <c r="X684" s="145">
        <v>392.27</v>
      </c>
      <c r="Y684" s="145">
        <v>409.85</v>
      </c>
      <c r="Z684" s="145">
        <v>389.64</v>
      </c>
      <c r="AA684" s="145">
        <v>400</v>
      </c>
      <c r="AB684" s="145">
        <v>352.26</v>
      </c>
      <c r="AC684" s="145">
        <v>351</v>
      </c>
      <c r="AD684" s="145">
        <v>398.69</v>
      </c>
      <c r="AE684" s="144">
        <v>25827</v>
      </c>
      <c r="AF684" s="144">
        <v>31133</v>
      </c>
      <c r="AG684" s="144">
        <v>29274</v>
      </c>
      <c r="AH684" s="144">
        <v>35303</v>
      </c>
      <c r="AI684" s="144">
        <v>40050</v>
      </c>
      <c r="AJ684" s="144">
        <v>42015</v>
      </c>
      <c r="AK684" s="144">
        <v>42654</v>
      </c>
      <c r="AL684" s="144">
        <v>41581</v>
      </c>
      <c r="AM684" s="144">
        <v>43034</v>
      </c>
      <c r="AN684" s="144">
        <v>42081</v>
      </c>
      <c r="AO684" s="144">
        <v>44400</v>
      </c>
      <c r="AP684" s="144">
        <v>39101</v>
      </c>
      <c r="AQ684" s="144">
        <v>38961</v>
      </c>
      <c r="AR684" s="144">
        <v>44255</v>
      </c>
      <c r="AS684" s="144"/>
      <c r="AT684" s="144"/>
      <c r="AU684" s="144"/>
      <c r="AV684" s="144"/>
      <c r="AW684" s="144"/>
      <c r="AX684" s="144"/>
      <c r="AY684" s="144"/>
      <c r="AZ684" s="144"/>
      <c r="BA684" s="144"/>
      <c r="BB684" s="144"/>
      <c r="BC684" s="144"/>
      <c r="BD684" s="144"/>
      <c r="BE684" s="144"/>
      <c r="BF684" s="144"/>
    </row>
    <row r="685" spans="1:58" hidden="1">
      <c r="A685" s="143" t="s">
        <v>921</v>
      </c>
      <c r="B685" s="143" t="s">
        <v>949</v>
      </c>
      <c r="C685" s="144">
        <v>0</v>
      </c>
      <c r="D685" s="144">
        <v>0</v>
      </c>
      <c r="E685" s="144">
        <v>0</v>
      </c>
      <c r="F685" s="144">
        <v>0</v>
      </c>
      <c r="G685" s="144">
        <v>0</v>
      </c>
      <c r="H685" s="144">
        <v>0</v>
      </c>
      <c r="I685" s="144">
        <v>0</v>
      </c>
      <c r="J685" s="144">
        <v>0</v>
      </c>
      <c r="K685" s="144">
        <v>0</v>
      </c>
      <c r="L685" s="144">
        <v>0</v>
      </c>
      <c r="M685" s="144">
        <v>0</v>
      </c>
      <c r="N685" s="144">
        <v>0</v>
      </c>
      <c r="O685" s="144">
        <v>0</v>
      </c>
      <c r="P685" s="144">
        <v>0</v>
      </c>
      <c r="Q685" s="145"/>
      <c r="R685" s="145"/>
      <c r="S685" s="145"/>
      <c r="T685" s="145"/>
      <c r="U685" s="145"/>
      <c r="V685" s="145"/>
      <c r="W685" s="145"/>
      <c r="X685" s="145"/>
      <c r="Y685" s="145"/>
      <c r="Z685" s="145"/>
      <c r="AA685" s="145"/>
      <c r="AB685" s="145"/>
      <c r="AC685" s="145"/>
      <c r="AD685" s="145"/>
      <c r="AE685" s="144">
        <v>0</v>
      </c>
      <c r="AF685" s="144">
        <v>0</v>
      </c>
      <c r="AG685" s="144">
        <v>0</v>
      </c>
      <c r="AH685" s="144">
        <v>0</v>
      </c>
      <c r="AI685" s="144">
        <v>0</v>
      </c>
      <c r="AJ685" s="144">
        <v>0</v>
      </c>
      <c r="AK685" s="144">
        <v>0</v>
      </c>
      <c r="AL685" s="144">
        <v>0</v>
      </c>
      <c r="AM685" s="144">
        <v>0</v>
      </c>
      <c r="AN685" s="144">
        <v>0</v>
      </c>
      <c r="AO685" s="144">
        <v>0</v>
      </c>
      <c r="AP685" s="144">
        <v>0</v>
      </c>
      <c r="AQ685" s="144">
        <v>0</v>
      </c>
      <c r="AR685" s="144">
        <v>0</v>
      </c>
      <c r="AS685" s="144"/>
      <c r="AT685" s="144"/>
      <c r="AU685" s="144"/>
      <c r="AV685" s="144"/>
      <c r="AW685" s="144"/>
      <c r="AX685" s="144"/>
      <c r="AY685" s="144"/>
      <c r="AZ685" s="144"/>
      <c r="BA685" s="144"/>
      <c r="BB685" s="144"/>
      <c r="BC685" s="144"/>
      <c r="BD685" s="144"/>
      <c r="BE685" s="144"/>
      <c r="BF685" s="144"/>
    </row>
    <row r="686" spans="1:58" hidden="1">
      <c r="A686" s="143" t="s">
        <v>921</v>
      </c>
      <c r="B686" s="143" t="s">
        <v>950</v>
      </c>
      <c r="C686" s="144">
        <v>72</v>
      </c>
      <c r="D686" s="144">
        <v>69</v>
      </c>
      <c r="E686" s="144">
        <v>57</v>
      </c>
      <c r="F686" s="144">
        <v>50</v>
      </c>
      <c r="G686" s="144">
        <v>44</v>
      </c>
      <c r="H686" s="144">
        <v>63</v>
      </c>
      <c r="I686" s="144">
        <v>58</v>
      </c>
      <c r="J686" s="144">
        <v>62</v>
      </c>
      <c r="K686" s="144">
        <v>66</v>
      </c>
      <c r="L686" s="144">
        <v>62</v>
      </c>
      <c r="M686" s="144">
        <v>48</v>
      </c>
      <c r="N686" s="144">
        <v>48</v>
      </c>
      <c r="O686" s="144">
        <v>48</v>
      </c>
      <c r="P686" s="144">
        <v>48</v>
      </c>
      <c r="Q686" s="145">
        <v>164.35</v>
      </c>
      <c r="R686" s="145">
        <v>162.22</v>
      </c>
      <c r="S686" s="145">
        <v>157.68</v>
      </c>
      <c r="T686" s="145">
        <v>151.54</v>
      </c>
      <c r="U686" s="145">
        <v>140.44999999999999</v>
      </c>
      <c r="V686" s="145">
        <v>134.75</v>
      </c>
      <c r="W686" s="145">
        <v>150.88</v>
      </c>
      <c r="X686" s="145">
        <v>148.52000000000001</v>
      </c>
      <c r="Y686" s="145">
        <v>149.13999999999999</v>
      </c>
      <c r="Z686" s="145">
        <v>150.97999999999999</v>
      </c>
      <c r="AA686" s="145">
        <v>150</v>
      </c>
      <c r="AB686" s="145">
        <v>157.65</v>
      </c>
      <c r="AC686" s="145">
        <v>153.25</v>
      </c>
      <c r="AD686" s="145">
        <v>150</v>
      </c>
      <c r="AE686" s="144">
        <v>11833</v>
      </c>
      <c r="AF686" s="144">
        <v>11193</v>
      </c>
      <c r="AG686" s="144">
        <v>8988</v>
      </c>
      <c r="AH686" s="144">
        <v>7577</v>
      </c>
      <c r="AI686" s="144">
        <v>6180</v>
      </c>
      <c r="AJ686" s="144">
        <v>8489</v>
      </c>
      <c r="AK686" s="144">
        <v>8751</v>
      </c>
      <c r="AL686" s="144">
        <v>9208</v>
      </c>
      <c r="AM686" s="144">
        <v>9843</v>
      </c>
      <c r="AN686" s="144">
        <v>9361</v>
      </c>
      <c r="AO686" s="144">
        <v>7200</v>
      </c>
      <c r="AP686" s="144">
        <v>7567</v>
      </c>
      <c r="AQ686" s="144">
        <v>7356</v>
      </c>
      <c r="AR686" s="144">
        <v>7200</v>
      </c>
      <c r="AS686" s="144"/>
      <c r="AT686" s="144"/>
      <c r="AU686" s="144"/>
      <c r="AV686" s="144"/>
      <c r="AW686" s="144"/>
      <c r="AX686" s="144"/>
      <c r="AY686" s="144"/>
      <c r="AZ686" s="144"/>
      <c r="BA686" s="144"/>
      <c r="BB686" s="144"/>
      <c r="BC686" s="144"/>
      <c r="BD686" s="144"/>
      <c r="BE686" s="144"/>
      <c r="BF686" s="144"/>
    </row>
    <row r="687" spans="1:58" hidden="1">
      <c r="A687" s="143" t="s">
        <v>921</v>
      </c>
      <c r="B687" s="143" t="s">
        <v>951</v>
      </c>
      <c r="C687" s="144">
        <v>242</v>
      </c>
      <c r="D687" s="144">
        <v>238</v>
      </c>
      <c r="E687" s="144">
        <v>245</v>
      </c>
      <c r="F687" s="144">
        <v>252</v>
      </c>
      <c r="G687" s="144">
        <v>242</v>
      </c>
      <c r="H687" s="144">
        <v>245</v>
      </c>
      <c r="I687" s="144">
        <v>251</v>
      </c>
      <c r="J687" s="144">
        <v>255</v>
      </c>
      <c r="K687" s="144">
        <v>264</v>
      </c>
      <c r="L687" s="144">
        <v>271</v>
      </c>
      <c r="M687" s="144">
        <v>274</v>
      </c>
      <c r="N687" s="144">
        <v>274</v>
      </c>
      <c r="O687" s="144">
        <v>274</v>
      </c>
      <c r="P687" s="144">
        <v>273</v>
      </c>
      <c r="Q687" s="145">
        <v>88.95</v>
      </c>
      <c r="R687" s="145">
        <v>87.21</v>
      </c>
      <c r="S687" s="145">
        <v>98.72</v>
      </c>
      <c r="T687" s="145">
        <v>107.63</v>
      </c>
      <c r="U687" s="145">
        <v>130.44</v>
      </c>
      <c r="V687" s="145">
        <v>110.53</v>
      </c>
      <c r="W687" s="145">
        <v>140.72999999999999</v>
      </c>
      <c r="X687" s="145">
        <v>142.96</v>
      </c>
      <c r="Y687" s="145">
        <v>142</v>
      </c>
      <c r="Z687" s="145">
        <v>142.97999999999999</v>
      </c>
      <c r="AA687" s="145">
        <v>135</v>
      </c>
      <c r="AB687" s="145">
        <v>130</v>
      </c>
      <c r="AC687" s="145">
        <v>130</v>
      </c>
      <c r="AD687" s="145">
        <v>129.83000000000001</v>
      </c>
      <c r="AE687" s="144">
        <v>21527</v>
      </c>
      <c r="AF687" s="144">
        <v>20756</v>
      </c>
      <c r="AG687" s="144">
        <v>24186</v>
      </c>
      <c r="AH687" s="144">
        <v>27122</v>
      </c>
      <c r="AI687" s="144">
        <v>31566</v>
      </c>
      <c r="AJ687" s="144">
        <v>27081</v>
      </c>
      <c r="AK687" s="144">
        <v>35324</v>
      </c>
      <c r="AL687" s="144">
        <v>36454</v>
      </c>
      <c r="AM687" s="144">
        <v>37488</v>
      </c>
      <c r="AN687" s="144">
        <v>38748</v>
      </c>
      <c r="AO687" s="144">
        <v>36990</v>
      </c>
      <c r="AP687" s="144">
        <v>35620</v>
      </c>
      <c r="AQ687" s="144">
        <v>35620</v>
      </c>
      <c r="AR687" s="144">
        <v>35443</v>
      </c>
      <c r="AS687" s="144"/>
      <c r="AT687" s="144"/>
      <c r="AU687" s="144"/>
      <c r="AV687" s="144"/>
      <c r="AW687" s="144"/>
      <c r="AX687" s="144"/>
      <c r="AY687" s="144"/>
      <c r="AZ687" s="144"/>
      <c r="BA687" s="144"/>
      <c r="BB687" s="144"/>
      <c r="BC687" s="144"/>
      <c r="BD687" s="144"/>
      <c r="BE687" s="144"/>
      <c r="BF687" s="144"/>
    </row>
    <row r="688" spans="1:58" hidden="1">
      <c r="A688" s="143" t="s">
        <v>921</v>
      </c>
      <c r="B688" s="143" t="s">
        <v>952</v>
      </c>
      <c r="C688" s="144">
        <v>140</v>
      </c>
      <c r="D688" s="144">
        <v>159</v>
      </c>
      <c r="E688" s="144">
        <v>170</v>
      </c>
      <c r="F688" s="144">
        <v>184</v>
      </c>
      <c r="G688" s="144">
        <v>212</v>
      </c>
      <c r="H688" s="144">
        <v>230</v>
      </c>
      <c r="I688" s="144">
        <v>241</v>
      </c>
      <c r="J688" s="144">
        <v>257</v>
      </c>
      <c r="K688" s="144">
        <v>273</v>
      </c>
      <c r="L688" s="144">
        <v>284</v>
      </c>
      <c r="M688" s="144">
        <v>299</v>
      </c>
      <c r="N688" s="144">
        <v>299</v>
      </c>
      <c r="O688" s="144">
        <v>299</v>
      </c>
      <c r="P688" s="144">
        <v>299</v>
      </c>
      <c r="Q688" s="145">
        <v>222.51</v>
      </c>
      <c r="R688" s="145">
        <v>245.48</v>
      </c>
      <c r="S688" s="145">
        <v>227.61</v>
      </c>
      <c r="T688" s="145">
        <v>237.79</v>
      </c>
      <c r="U688" s="145">
        <v>253.16</v>
      </c>
      <c r="V688" s="145">
        <v>233.65</v>
      </c>
      <c r="W688" s="145">
        <v>222.24</v>
      </c>
      <c r="X688" s="145">
        <v>229.39</v>
      </c>
      <c r="Y688" s="145">
        <v>225.74</v>
      </c>
      <c r="Z688" s="145">
        <v>225.81</v>
      </c>
      <c r="AA688" s="145">
        <v>213</v>
      </c>
      <c r="AB688" s="145">
        <v>188</v>
      </c>
      <c r="AC688" s="145">
        <v>188</v>
      </c>
      <c r="AD688" s="145">
        <v>189.15</v>
      </c>
      <c r="AE688" s="144">
        <v>31151</v>
      </c>
      <c r="AF688" s="144">
        <v>39031</v>
      </c>
      <c r="AG688" s="144">
        <v>38693</v>
      </c>
      <c r="AH688" s="144">
        <v>43754</v>
      </c>
      <c r="AI688" s="144">
        <v>53670</v>
      </c>
      <c r="AJ688" s="144">
        <v>53739</v>
      </c>
      <c r="AK688" s="144">
        <v>53560</v>
      </c>
      <c r="AL688" s="144">
        <v>58953</v>
      </c>
      <c r="AM688" s="144">
        <v>61628</v>
      </c>
      <c r="AN688" s="144">
        <v>64129</v>
      </c>
      <c r="AO688" s="144">
        <v>63687</v>
      </c>
      <c r="AP688" s="144">
        <v>56212</v>
      </c>
      <c r="AQ688" s="144">
        <v>56212</v>
      </c>
      <c r="AR688" s="144">
        <v>56556</v>
      </c>
      <c r="AS688" s="144"/>
      <c r="AT688" s="144"/>
      <c r="AU688" s="144"/>
      <c r="AV688" s="144"/>
      <c r="AW688" s="144"/>
      <c r="AX688" s="144"/>
      <c r="AY688" s="144"/>
      <c r="AZ688" s="144"/>
      <c r="BA688" s="144"/>
      <c r="BB688" s="144"/>
      <c r="BC688" s="144"/>
      <c r="BD688" s="144"/>
      <c r="BE688" s="144"/>
      <c r="BF688" s="144"/>
    </row>
    <row r="689" spans="1:58" hidden="1">
      <c r="A689" s="143" t="s">
        <v>921</v>
      </c>
      <c r="B689" s="143" t="s">
        <v>953</v>
      </c>
      <c r="C689" s="144">
        <v>382</v>
      </c>
      <c r="D689" s="144">
        <v>397</v>
      </c>
      <c r="E689" s="144">
        <v>415</v>
      </c>
      <c r="F689" s="144">
        <v>436</v>
      </c>
      <c r="G689" s="144">
        <v>454</v>
      </c>
      <c r="H689" s="144">
        <v>475</v>
      </c>
      <c r="I689" s="144">
        <v>492</v>
      </c>
      <c r="J689" s="144">
        <v>512</v>
      </c>
      <c r="K689" s="144">
        <v>537</v>
      </c>
      <c r="L689" s="144">
        <v>555</v>
      </c>
      <c r="M689" s="144">
        <v>573</v>
      </c>
      <c r="N689" s="144">
        <v>573</v>
      </c>
      <c r="O689" s="144">
        <v>573</v>
      </c>
      <c r="P689" s="144">
        <v>572</v>
      </c>
      <c r="Q689" s="145">
        <v>137.9</v>
      </c>
      <c r="R689" s="145">
        <v>150.6</v>
      </c>
      <c r="S689" s="145">
        <v>151.52000000000001</v>
      </c>
      <c r="T689" s="145">
        <v>162.56</v>
      </c>
      <c r="U689" s="145">
        <v>187.74</v>
      </c>
      <c r="V689" s="145">
        <v>170.15</v>
      </c>
      <c r="W689" s="145">
        <v>180.66</v>
      </c>
      <c r="X689" s="145">
        <v>186.34</v>
      </c>
      <c r="Y689" s="145">
        <v>184.57</v>
      </c>
      <c r="Z689" s="145">
        <v>185.36</v>
      </c>
      <c r="AA689" s="145">
        <v>175.7</v>
      </c>
      <c r="AB689" s="145">
        <v>160.27000000000001</v>
      </c>
      <c r="AC689" s="145">
        <v>160.27000000000001</v>
      </c>
      <c r="AD689" s="145">
        <v>160.84</v>
      </c>
      <c r="AE689" s="144">
        <v>52678</v>
      </c>
      <c r="AF689" s="144">
        <v>59787</v>
      </c>
      <c r="AG689" s="144">
        <v>62879</v>
      </c>
      <c r="AH689" s="144">
        <v>70876</v>
      </c>
      <c r="AI689" s="144">
        <v>85236</v>
      </c>
      <c r="AJ689" s="144">
        <v>80820</v>
      </c>
      <c r="AK689" s="144">
        <v>88884</v>
      </c>
      <c r="AL689" s="144">
        <v>95407</v>
      </c>
      <c r="AM689" s="144">
        <v>99116</v>
      </c>
      <c r="AN689" s="144">
        <v>102877</v>
      </c>
      <c r="AO689" s="144">
        <v>100677</v>
      </c>
      <c r="AP689" s="144">
        <v>91832</v>
      </c>
      <c r="AQ689" s="144">
        <v>91832</v>
      </c>
      <c r="AR689" s="144">
        <v>91999</v>
      </c>
      <c r="AS689" s="144"/>
      <c r="AT689" s="144"/>
      <c r="AU689" s="144"/>
      <c r="AV689" s="144"/>
      <c r="AW689" s="144"/>
      <c r="AX689" s="144"/>
      <c r="AY689" s="144"/>
      <c r="AZ689" s="144"/>
      <c r="BA689" s="144"/>
      <c r="BB689" s="144"/>
      <c r="BC689" s="144"/>
      <c r="BD689" s="144"/>
      <c r="BE689" s="144"/>
      <c r="BF689" s="144"/>
    </row>
    <row r="690" spans="1:58" hidden="1">
      <c r="A690" s="143" t="s">
        <v>921</v>
      </c>
      <c r="B690" s="143" t="s">
        <v>954</v>
      </c>
      <c r="C690" s="144">
        <v>43</v>
      </c>
      <c r="D690" s="144">
        <v>49</v>
      </c>
      <c r="E690" s="144">
        <v>54</v>
      </c>
      <c r="F690" s="144">
        <v>59</v>
      </c>
      <c r="G690" s="144">
        <v>65</v>
      </c>
      <c r="H690" s="144">
        <v>72</v>
      </c>
      <c r="I690" s="144">
        <v>74</v>
      </c>
      <c r="J690" s="144">
        <v>80</v>
      </c>
      <c r="K690" s="144">
        <v>91</v>
      </c>
      <c r="L690" s="144">
        <v>102</v>
      </c>
      <c r="M690" s="144">
        <v>106</v>
      </c>
      <c r="N690" s="144">
        <v>106</v>
      </c>
      <c r="O690" s="144">
        <v>102</v>
      </c>
      <c r="P690" s="144">
        <v>106</v>
      </c>
      <c r="Q690" s="145">
        <v>472.56</v>
      </c>
      <c r="R690" s="145">
        <v>401.51</v>
      </c>
      <c r="S690" s="145">
        <v>471.94</v>
      </c>
      <c r="T690" s="145">
        <v>634.02</v>
      </c>
      <c r="U690" s="145">
        <v>724.98</v>
      </c>
      <c r="V690" s="145">
        <v>772.64</v>
      </c>
      <c r="W690" s="145">
        <v>778.68</v>
      </c>
      <c r="X690" s="145">
        <v>511.56</v>
      </c>
      <c r="Y690" s="145">
        <v>490.93</v>
      </c>
      <c r="Z690" s="145">
        <v>476.25</v>
      </c>
      <c r="AA690" s="145">
        <v>500</v>
      </c>
      <c r="AB690" s="145">
        <v>388.35</v>
      </c>
      <c r="AC690" s="145">
        <v>378.05</v>
      </c>
      <c r="AD690" s="145">
        <v>413.3</v>
      </c>
      <c r="AE690" s="144">
        <v>20320</v>
      </c>
      <c r="AF690" s="144">
        <v>19674</v>
      </c>
      <c r="AG690" s="144">
        <v>25485</v>
      </c>
      <c r="AH690" s="144">
        <v>37407</v>
      </c>
      <c r="AI690" s="144">
        <v>47124</v>
      </c>
      <c r="AJ690" s="144">
        <v>55630</v>
      </c>
      <c r="AK690" s="144">
        <v>57622</v>
      </c>
      <c r="AL690" s="144">
        <v>40925</v>
      </c>
      <c r="AM690" s="144">
        <v>44675</v>
      </c>
      <c r="AN690" s="144">
        <v>48578</v>
      </c>
      <c r="AO690" s="144">
        <v>53000</v>
      </c>
      <c r="AP690" s="144">
        <v>41165</v>
      </c>
      <c r="AQ690" s="144">
        <v>38561</v>
      </c>
      <c r="AR690" s="144">
        <v>43810</v>
      </c>
      <c r="AS690" s="144"/>
      <c r="AT690" s="144"/>
      <c r="AU690" s="144"/>
      <c r="AV690" s="144"/>
      <c r="AW690" s="144"/>
      <c r="AX690" s="144"/>
      <c r="AY690" s="144"/>
      <c r="AZ690" s="144"/>
      <c r="BA690" s="144"/>
      <c r="BB690" s="144"/>
      <c r="BC690" s="144"/>
      <c r="BD690" s="144"/>
      <c r="BE690" s="144"/>
      <c r="BF690" s="144"/>
    </row>
    <row r="691" spans="1:58" hidden="1">
      <c r="A691" s="143" t="s">
        <v>921</v>
      </c>
      <c r="B691" s="143" t="s">
        <v>955</v>
      </c>
      <c r="C691" s="144">
        <v>0</v>
      </c>
      <c r="D691" s="144">
        <v>0</v>
      </c>
      <c r="E691" s="144">
        <v>0</v>
      </c>
      <c r="F691" s="144">
        <v>0</v>
      </c>
      <c r="G691" s="144">
        <v>0</v>
      </c>
      <c r="H691" s="144">
        <v>0</v>
      </c>
      <c r="I691" s="144">
        <v>0</v>
      </c>
      <c r="J691" s="144">
        <v>0</v>
      </c>
      <c r="K691" s="144">
        <v>0</v>
      </c>
      <c r="L691" s="144">
        <v>0</v>
      </c>
      <c r="M691" s="144">
        <v>0</v>
      </c>
      <c r="N691" s="144">
        <v>0</v>
      </c>
      <c r="O691" s="144">
        <v>0</v>
      </c>
      <c r="P691" s="144">
        <v>0</v>
      </c>
      <c r="Q691" s="145"/>
      <c r="R691" s="145"/>
      <c r="S691" s="145"/>
      <c r="T691" s="145"/>
      <c r="U691" s="145"/>
      <c r="V691" s="145"/>
      <c r="W691" s="145"/>
      <c r="X691" s="145"/>
      <c r="Y691" s="145"/>
      <c r="Z691" s="145"/>
      <c r="AA691" s="145"/>
      <c r="AB691" s="145"/>
      <c r="AC691" s="145"/>
      <c r="AD691" s="145"/>
      <c r="AE691" s="144">
        <v>0</v>
      </c>
      <c r="AF691" s="144">
        <v>0</v>
      </c>
      <c r="AG691" s="144">
        <v>0</v>
      </c>
      <c r="AH691" s="144">
        <v>0</v>
      </c>
      <c r="AI691" s="144">
        <v>0</v>
      </c>
      <c r="AJ691" s="144">
        <v>0</v>
      </c>
      <c r="AK691" s="144">
        <v>0</v>
      </c>
      <c r="AL691" s="144">
        <v>0</v>
      </c>
      <c r="AM691" s="144">
        <v>0</v>
      </c>
      <c r="AN691" s="144">
        <v>0</v>
      </c>
      <c r="AO691" s="144">
        <v>0</v>
      </c>
      <c r="AP691" s="144">
        <v>0</v>
      </c>
      <c r="AQ691" s="144">
        <v>0</v>
      </c>
      <c r="AR691" s="144">
        <v>0</v>
      </c>
      <c r="AS691" s="144"/>
      <c r="AT691" s="144"/>
      <c r="AU691" s="144"/>
      <c r="AV691" s="144"/>
      <c r="AW691" s="144"/>
      <c r="AX691" s="144"/>
      <c r="AY691" s="144"/>
      <c r="AZ691" s="144"/>
      <c r="BA691" s="144"/>
      <c r="BB691" s="144"/>
      <c r="BC691" s="144"/>
      <c r="BD691" s="144"/>
      <c r="BE691" s="144"/>
      <c r="BF691" s="144"/>
    </row>
    <row r="692" spans="1:58" hidden="1">
      <c r="A692" s="143" t="s">
        <v>921</v>
      </c>
      <c r="B692" s="143" t="s">
        <v>956</v>
      </c>
      <c r="C692" s="144">
        <v>5</v>
      </c>
      <c r="D692" s="144">
        <v>9</v>
      </c>
      <c r="E692" s="144">
        <v>11</v>
      </c>
      <c r="F692" s="144">
        <v>15</v>
      </c>
      <c r="G692" s="144">
        <v>17</v>
      </c>
      <c r="H692" s="144">
        <v>21</v>
      </c>
      <c r="I692" s="144">
        <v>23</v>
      </c>
      <c r="J692" s="144">
        <v>27</v>
      </c>
      <c r="K692" s="144">
        <v>29</v>
      </c>
      <c r="L692" s="144">
        <v>33</v>
      </c>
      <c r="M692" s="144">
        <v>45</v>
      </c>
      <c r="N692" s="144">
        <v>38</v>
      </c>
      <c r="O692" s="144">
        <v>42</v>
      </c>
      <c r="P692" s="144">
        <v>45</v>
      </c>
      <c r="Q692" s="145">
        <v>656.6</v>
      </c>
      <c r="R692" s="145">
        <v>497.33</v>
      </c>
      <c r="S692" s="145">
        <v>591</v>
      </c>
      <c r="T692" s="145">
        <v>556.27</v>
      </c>
      <c r="U692" s="145">
        <v>548.41</v>
      </c>
      <c r="V692" s="145">
        <v>545.76</v>
      </c>
      <c r="W692" s="145">
        <v>609</v>
      </c>
      <c r="X692" s="145">
        <v>619.44000000000005</v>
      </c>
      <c r="Y692" s="145">
        <v>629.14</v>
      </c>
      <c r="Z692" s="145">
        <v>634.66999999999996</v>
      </c>
      <c r="AA692" s="145">
        <v>900</v>
      </c>
      <c r="AB692" s="145">
        <v>760.95</v>
      </c>
      <c r="AC692" s="145">
        <v>523.80999999999995</v>
      </c>
      <c r="AD692" s="145">
        <v>570.33000000000004</v>
      </c>
      <c r="AE692" s="144">
        <v>3283</v>
      </c>
      <c r="AF692" s="144">
        <v>4476</v>
      </c>
      <c r="AG692" s="144">
        <v>6501</v>
      </c>
      <c r="AH692" s="144">
        <v>8344</v>
      </c>
      <c r="AI692" s="144">
        <v>9323</v>
      </c>
      <c r="AJ692" s="144">
        <v>11461</v>
      </c>
      <c r="AK692" s="144">
        <v>14007</v>
      </c>
      <c r="AL692" s="144">
        <v>16725</v>
      </c>
      <c r="AM692" s="144">
        <v>18245</v>
      </c>
      <c r="AN692" s="144">
        <v>20944</v>
      </c>
      <c r="AO692" s="144">
        <v>40500</v>
      </c>
      <c r="AP692" s="144">
        <v>28916</v>
      </c>
      <c r="AQ692" s="144">
        <v>22000</v>
      </c>
      <c r="AR692" s="144">
        <v>25665</v>
      </c>
      <c r="AS692" s="144"/>
      <c r="AT692" s="144"/>
      <c r="AU692" s="144"/>
      <c r="AV692" s="144"/>
      <c r="AW692" s="144"/>
      <c r="AX692" s="144"/>
      <c r="AY692" s="144"/>
      <c r="AZ692" s="144"/>
      <c r="BA692" s="144"/>
      <c r="BB692" s="144"/>
      <c r="BC692" s="144"/>
      <c r="BD692" s="144"/>
      <c r="BE692" s="144"/>
      <c r="BF692" s="144"/>
    </row>
    <row r="693" spans="1:58" hidden="1">
      <c r="A693" s="143" t="s">
        <v>921</v>
      </c>
      <c r="B693" s="143" t="s">
        <v>957</v>
      </c>
      <c r="C693" s="144">
        <v>8</v>
      </c>
      <c r="D693" s="144">
        <v>9</v>
      </c>
      <c r="E693" s="144">
        <v>14</v>
      </c>
      <c r="F693" s="144">
        <v>15</v>
      </c>
      <c r="G693" s="144">
        <v>19</v>
      </c>
      <c r="H693" s="144">
        <v>22</v>
      </c>
      <c r="I693" s="144">
        <v>22</v>
      </c>
      <c r="J693" s="144">
        <v>26</v>
      </c>
      <c r="K693" s="144">
        <v>27</v>
      </c>
      <c r="L693" s="144">
        <v>32</v>
      </c>
      <c r="M693" s="144">
        <v>40</v>
      </c>
      <c r="N693" s="144">
        <v>40</v>
      </c>
      <c r="O693" s="144">
        <v>40</v>
      </c>
      <c r="P693" s="144">
        <v>40</v>
      </c>
      <c r="Q693" s="145">
        <v>1757.38</v>
      </c>
      <c r="R693" s="145">
        <v>1721.89</v>
      </c>
      <c r="S693" s="145">
        <v>1841.5</v>
      </c>
      <c r="T693" s="145">
        <v>1811.67</v>
      </c>
      <c r="U693" s="145">
        <v>1862.47</v>
      </c>
      <c r="V693" s="145">
        <v>1914.91</v>
      </c>
      <c r="W693" s="145">
        <v>1918.27</v>
      </c>
      <c r="X693" s="145">
        <v>1992.08</v>
      </c>
      <c r="Y693" s="145">
        <v>1916.7</v>
      </c>
      <c r="Z693" s="145">
        <v>1948.06</v>
      </c>
      <c r="AA693" s="145">
        <v>2000</v>
      </c>
      <c r="AB693" s="145">
        <v>2001.8</v>
      </c>
      <c r="AC693" s="145">
        <v>1761.22</v>
      </c>
      <c r="AD693" s="145">
        <v>1837.42</v>
      </c>
      <c r="AE693" s="144">
        <v>14059</v>
      </c>
      <c r="AF693" s="144">
        <v>15497</v>
      </c>
      <c r="AG693" s="144">
        <v>25781</v>
      </c>
      <c r="AH693" s="144">
        <v>27175</v>
      </c>
      <c r="AI693" s="144">
        <v>35387</v>
      </c>
      <c r="AJ693" s="144">
        <v>42128</v>
      </c>
      <c r="AK693" s="144">
        <v>42202</v>
      </c>
      <c r="AL693" s="144">
        <v>51794</v>
      </c>
      <c r="AM693" s="144">
        <v>51751</v>
      </c>
      <c r="AN693" s="144">
        <v>62338</v>
      </c>
      <c r="AO693" s="144">
        <v>80000</v>
      </c>
      <c r="AP693" s="144">
        <v>80072</v>
      </c>
      <c r="AQ693" s="144">
        <v>70449</v>
      </c>
      <c r="AR693" s="144">
        <v>73497</v>
      </c>
      <c r="AS693" s="144"/>
      <c r="AT693" s="144"/>
      <c r="AU693" s="144"/>
      <c r="AV693" s="144"/>
      <c r="AW693" s="144"/>
      <c r="AX693" s="144"/>
      <c r="AY693" s="144"/>
      <c r="AZ693" s="144"/>
      <c r="BA693" s="144"/>
      <c r="BB693" s="144"/>
      <c r="BC693" s="144"/>
      <c r="BD693" s="144"/>
      <c r="BE693" s="144"/>
      <c r="BF693" s="144"/>
    </row>
    <row r="694" spans="1:58" hidden="1">
      <c r="A694" s="143" t="s">
        <v>921</v>
      </c>
      <c r="B694" s="143" t="s">
        <v>958</v>
      </c>
      <c r="C694" s="144">
        <v>13</v>
      </c>
      <c r="D694" s="144">
        <v>18</v>
      </c>
      <c r="E694" s="144">
        <v>25</v>
      </c>
      <c r="F694" s="144">
        <v>30</v>
      </c>
      <c r="G694" s="144">
        <v>36</v>
      </c>
      <c r="H694" s="144">
        <v>43</v>
      </c>
      <c r="I694" s="144">
        <v>45</v>
      </c>
      <c r="J694" s="144">
        <v>53</v>
      </c>
      <c r="K694" s="144">
        <v>56</v>
      </c>
      <c r="L694" s="144">
        <v>65</v>
      </c>
      <c r="M694" s="144">
        <v>85</v>
      </c>
      <c r="N694" s="144">
        <v>78</v>
      </c>
      <c r="O694" s="144">
        <v>82</v>
      </c>
      <c r="P694" s="144">
        <v>85</v>
      </c>
      <c r="Q694" s="145">
        <v>1334</v>
      </c>
      <c r="R694" s="145">
        <v>1109.6099999999999</v>
      </c>
      <c r="S694" s="145">
        <v>1291.28</v>
      </c>
      <c r="T694" s="145">
        <v>1183.97</v>
      </c>
      <c r="U694" s="145">
        <v>1241.94</v>
      </c>
      <c r="V694" s="145">
        <v>1246.26</v>
      </c>
      <c r="W694" s="145">
        <v>1249.0899999999999</v>
      </c>
      <c r="X694" s="145">
        <v>1292.81</v>
      </c>
      <c r="Y694" s="145">
        <v>1249.93</v>
      </c>
      <c r="Z694" s="145">
        <v>1281.26</v>
      </c>
      <c r="AA694" s="145">
        <v>1417.65</v>
      </c>
      <c r="AB694" s="145">
        <v>1397.28</v>
      </c>
      <c r="AC694" s="145">
        <v>1127.43</v>
      </c>
      <c r="AD694" s="145">
        <v>1166.6099999999999</v>
      </c>
      <c r="AE694" s="144">
        <v>17342</v>
      </c>
      <c r="AF694" s="144">
        <v>19973</v>
      </c>
      <c r="AG694" s="144">
        <v>32282</v>
      </c>
      <c r="AH694" s="144">
        <v>35519</v>
      </c>
      <c r="AI694" s="144">
        <v>44710</v>
      </c>
      <c r="AJ694" s="144">
        <v>53589</v>
      </c>
      <c r="AK694" s="144">
        <v>56209</v>
      </c>
      <c r="AL694" s="144">
        <v>68519</v>
      </c>
      <c r="AM694" s="144">
        <v>69996</v>
      </c>
      <c r="AN694" s="144">
        <v>83282</v>
      </c>
      <c r="AO694" s="144">
        <v>120500</v>
      </c>
      <c r="AP694" s="144">
        <v>108988</v>
      </c>
      <c r="AQ694" s="144">
        <v>92449</v>
      </c>
      <c r="AR694" s="144">
        <v>99162</v>
      </c>
      <c r="AS694" s="144"/>
      <c r="AT694" s="144"/>
      <c r="AU694" s="144"/>
      <c r="AV694" s="144"/>
      <c r="AW694" s="144"/>
      <c r="AX694" s="144"/>
      <c r="AY694" s="144"/>
      <c r="AZ694" s="144"/>
      <c r="BA694" s="144"/>
      <c r="BB694" s="144"/>
      <c r="BC694" s="144"/>
      <c r="BD694" s="144"/>
      <c r="BE694" s="144"/>
      <c r="BF694" s="144"/>
    </row>
    <row r="695" spans="1:58" hidden="1">
      <c r="A695" s="143" t="s">
        <v>921</v>
      </c>
      <c r="B695" s="143" t="s">
        <v>959</v>
      </c>
      <c r="C695" s="144">
        <v>0</v>
      </c>
      <c r="D695" s="144">
        <v>0</v>
      </c>
      <c r="E695" s="144">
        <v>0</v>
      </c>
      <c r="F695" s="144">
        <v>0</v>
      </c>
      <c r="G695" s="144">
        <v>0</v>
      </c>
      <c r="H695" s="144">
        <v>0</v>
      </c>
      <c r="I695" s="144">
        <v>0</v>
      </c>
      <c r="J695" s="144">
        <v>0</v>
      </c>
      <c r="K695" s="144">
        <v>0</v>
      </c>
      <c r="L695" s="144">
        <v>0</v>
      </c>
      <c r="M695" s="144">
        <v>0</v>
      </c>
      <c r="N695" s="144">
        <v>0</v>
      </c>
      <c r="O695" s="144">
        <v>0</v>
      </c>
      <c r="P695" s="144">
        <v>0</v>
      </c>
      <c r="Q695" s="145"/>
      <c r="R695" s="145"/>
      <c r="S695" s="145"/>
      <c r="T695" s="145"/>
      <c r="U695" s="145"/>
      <c r="V695" s="145"/>
      <c r="W695" s="145"/>
      <c r="X695" s="145"/>
      <c r="Y695" s="145"/>
      <c r="Z695" s="145"/>
      <c r="AA695" s="145"/>
      <c r="AB695" s="145"/>
      <c r="AC695" s="145"/>
      <c r="AD695" s="145"/>
      <c r="AE695" s="144">
        <v>0</v>
      </c>
      <c r="AF695" s="144">
        <v>0</v>
      </c>
      <c r="AG695" s="144">
        <v>0</v>
      </c>
      <c r="AH695" s="144">
        <v>0</v>
      </c>
      <c r="AI695" s="144">
        <v>0</v>
      </c>
      <c r="AJ695" s="144">
        <v>0</v>
      </c>
      <c r="AK695" s="144">
        <v>0</v>
      </c>
      <c r="AL695" s="144">
        <v>0</v>
      </c>
      <c r="AM695" s="144">
        <v>0</v>
      </c>
      <c r="AN695" s="144">
        <v>0</v>
      </c>
      <c r="AO695" s="144">
        <v>0</v>
      </c>
      <c r="AP695" s="144">
        <v>0</v>
      </c>
      <c r="AQ695" s="144">
        <v>0</v>
      </c>
      <c r="AR695" s="144">
        <v>0</v>
      </c>
      <c r="AS695" s="144"/>
      <c r="AT695" s="144"/>
      <c r="AU695" s="144"/>
      <c r="AV695" s="144"/>
      <c r="AW695" s="144"/>
      <c r="AX695" s="144"/>
      <c r="AY695" s="144"/>
      <c r="AZ695" s="144"/>
      <c r="BA695" s="144"/>
      <c r="BB695" s="144"/>
      <c r="BC695" s="144"/>
      <c r="BD695" s="144"/>
      <c r="BE695" s="144"/>
      <c r="BF695" s="144"/>
    </row>
    <row r="696" spans="1:58" hidden="1">
      <c r="A696" s="143" t="s">
        <v>921</v>
      </c>
      <c r="B696" s="143" t="s">
        <v>960</v>
      </c>
      <c r="C696" s="144">
        <v>274</v>
      </c>
      <c r="D696" s="144">
        <v>304</v>
      </c>
      <c r="E696" s="144">
        <v>319</v>
      </c>
      <c r="F696" s="144">
        <v>331</v>
      </c>
      <c r="G696" s="144">
        <v>347</v>
      </c>
      <c r="H696" s="144">
        <v>337</v>
      </c>
      <c r="I696" s="144">
        <v>349</v>
      </c>
      <c r="J696" s="144">
        <v>367</v>
      </c>
      <c r="K696" s="144">
        <v>377</v>
      </c>
      <c r="L696" s="144">
        <v>381</v>
      </c>
      <c r="M696" s="144">
        <v>393</v>
      </c>
      <c r="N696" s="144">
        <v>394</v>
      </c>
      <c r="O696" s="144">
        <v>394</v>
      </c>
      <c r="P696" s="144">
        <v>394</v>
      </c>
      <c r="Q696" s="145">
        <v>372.99</v>
      </c>
      <c r="R696" s="145">
        <v>421.11</v>
      </c>
      <c r="S696" s="145">
        <v>420.77</v>
      </c>
      <c r="T696" s="145">
        <v>380.03</v>
      </c>
      <c r="U696" s="145">
        <v>466.6</v>
      </c>
      <c r="V696" s="145">
        <v>399.15</v>
      </c>
      <c r="W696" s="145">
        <v>354.79</v>
      </c>
      <c r="X696" s="145">
        <v>306.92</v>
      </c>
      <c r="Y696" s="145">
        <v>367.84</v>
      </c>
      <c r="Z696" s="145">
        <v>368.94</v>
      </c>
      <c r="AA696" s="145">
        <v>350</v>
      </c>
      <c r="AB696" s="145">
        <v>396.59</v>
      </c>
      <c r="AC696" s="145">
        <v>299.01</v>
      </c>
      <c r="AD696" s="145">
        <v>280.44</v>
      </c>
      <c r="AE696" s="144">
        <v>102199</v>
      </c>
      <c r="AF696" s="144">
        <v>128016</v>
      </c>
      <c r="AG696" s="144">
        <v>134226</v>
      </c>
      <c r="AH696" s="144">
        <v>125791</v>
      </c>
      <c r="AI696" s="144">
        <v>161911</v>
      </c>
      <c r="AJ696" s="144">
        <v>134515</v>
      </c>
      <c r="AK696" s="144">
        <v>123821</v>
      </c>
      <c r="AL696" s="144">
        <v>112640</v>
      </c>
      <c r="AM696" s="144">
        <v>138677</v>
      </c>
      <c r="AN696" s="144">
        <v>140566</v>
      </c>
      <c r="AO696" s="144">
        <v>137550</v>
      </c>
      <c r="AP696" s="144">
        <v>156256</v>
      </c>
      <c r="AQ696" s="144">
        <v>117810</v>
      </c>
      <c r="AR696" s="144">
        <v>110492</v>
      </c>
      <c r="AS696" s="144"/>
      <c r="AT696" s="144"/>
      <c r="AU696" s="144"/>
      <c r="AV696" s="144"/>
      <c r="AW696" s="144"/>
      <c r="AX696" s="144"/>
      <c r="AY696" s="144"/>
      <c r="AZ696" s="144"/>
      <c r="BA696" s="144"/>
      <c r="BB696" s="144"/>
      <c r="BC696" s="144"/>
      <c r="BD696" s="144"/>
      <c r="BE696" s="144"/>
      <c r="BF696" s="144"/>
    </row>
    <row r="697" spans="1:58" hidden="1">
      <c r="A697" s="143" t="s">
        <v>921</v>
      </c>
      <c r="B697" s="143" t="s">
        <v>961</v>
      </c>
      <c r="C697" s="144">
        <v>0</v>
      </c>
      <c r="D697" s="144">
        <v>0</v>
      </c>
      <c r="E697" s="144">
        <v>0</v>
      </c>
      <c r="F697" s="144">
        <v>0</v>
      </c>
      <c r="G697" s="144">
        <v>0</v>
      </c>
      <c r="H697" s="144">
        <v>0</v>
      </c>
      <c r="I697" s="144">
        <v>0</v>
      </c>
      <c r="J697" s="144">
        <v>0</v>
      </c>
      <c r="K697" s="144">
        <v>0</v>
      </c>
      <c r="L697" s="144">
        <v>0</v>
      </c>
      <c r="M697" s="144">
        <v>0</v>
      </c>
      <c r="N697" s="144">
        <v>0</v>
      </c>
      <c r="O697" s="144">
        <v>0</v>
      </c>
      <c r="P697" s="144">
        <v>0</v>
      </c>
      <c r="Q697" s="145"/>
      <c r="R697" s="145"/>
      <c r="S697" s="145"/>
      <c r="T697" s="145"/>
      <c r="U697" s="145"/>
      <c r="V697" s="145"/>
      <c r="W697" s="145"/>
      <c r="X697" s="145"/>
      <c r="Y697" s="145"/>
      <c r="Z697" s="145"/>
      <c r="AA697" s="145"/>
      <c r="AB697" s="145"/>
      <c r="AC697" s="145"/>
      <c r="AD697" s="145"/>
      <c r="AE697" s="144">
        <v>0</v>
      </c>
      <c r="AF697" s="144">
        <v>0</v>
      </c>
      <c r="AG697" s="144">
        <v>0</v>
      </c>
      <c r="AH697" s="144">
        <v>0</v>
      </c>
      <c r="AI697" s="144">
        <v>0</v>
      </c>
      <c r="AJ697" s="144">
        <v>0</v>
      </c>
      <c r="AK697" s="144">
        <v>0</v>
      </c>
      <c r="AL697" s="144">
        <v>0</v>
      </c>
      <c r="AM697" s="144">
        <v>0</v>
      </c>
      <c r="AN697" s="144">
        <v>0</v>
      </c>
      <c r="AO697" s="144">
        <v>0</v>
      </c>
      <c r="AP697" s="144">
        <v>0</v>
      </c>
      <c r="AQ697" s="144">
        <v>0</v>
      </c>
      <c r="AR697" s="144">
        <v>0</v>
      </c>
      <c r="AS697" s="144"/>
      <c r="AT697" s="144"/>
      <c r="AU697" s="144"/>
      <c r="AV697" s="144"/>
      <c r="AW697" s="144"/>
      <c r="AX697" s="144"/>
      <c r="AY697" s="144"/>
      <c r="AZ697" s="144"/>
      <c r="BA697" s="144"/>
      <c r="BB697" s="144"/>
      <c r="BC697" s="144"/>
      <c r="BD697" s="144"/>
      <c r="BE697" s="144"/>
      <c r="BF697" s="144"/>
    </row>
    <row r="698" spans="1:58" hidden="1">
      <c r="A698" s="143" t="s">
        <v>921</v>
      </c>
      <c r="B698" s="143" t="s">
        <v>962</v>
      </c>
      <c r="C698" s="144">
        <v>181</v>
      </c>
      <c r="D698" s="144">
        <v>173</v>
      </c>
      <c r="E698" s="144">
        <v>176</v>
      </c>
      <c r="F698" s="144">
        <v>178</v>
      </c>
      <c r="G698" s="144">
        <v>181</v>
      </c>
      <c r="H698" s="144">
        <v>185</v>
      </c>
      <c r="I698" s="144">
        <v>186</v>
      </c>
      <c r="J698" s="144">
        <v>190</v>
      </c>
      <c r="K698" s="144">
        <v>187</v>
      </c>
      <c r="L698" s="144">
        <v>191</v>
      </c>
      <c r="M698" s="144">
        <v>197</v>
      </c>
      <c r="N698" s="144">
        <v>196</v>
      </c>
      <c r="O698" s="144">
        <v>196</v>
      </c>
      <c r="P698" s="144">
        <v>198</v>
      </c>
      <c r="Q698" s="145">
        <v>159.08000000000001</v>
      </c>
      <c r="R698" s="145">
        <v>174.54</v>
      </c>
      <c r="S698" s="145">
        <v>185.98</v>
      </c>
      <c r="T698" s="145">
        <v>182.37</v>
      </c>
      <c r="U698" s="145">
        <v>180.3</v>
      </c>
      <c r="V698" s="145">
        <v>182.25</v>
      </c>
      <c r="W698" s="145">
        <v>181.92</v>
      </c>
      <c r="X698" s="145">
        <v>184.01</v>
      </c>
      <c r="Y698" s="145">
        <v>186.21</v>
      </c>
      <c r="Z698" s="145">
        <v>198.8</v>
      </c>
      <c r="AA698" s="145">
        <v>185</v>
      </c>
      <c r="AB698" s="145">
        <v>193.64</v>
      </c>
      <c r="AC698" s="145">
        <v>166.89</v>
      </c>
      <c r="AD698" s="145">
        <v>173.13</v>
      </c>
      <c r="AE698" s="144">
        <v>28793</v>
      </c>
      <c r="AF698" s="144">
        <v>30196</v>
      </c>
      <c r="AG698" s="144">
        <v>32732</v>
      </c>
      <c r="AH698" s="144">
        <v>32462</v>
      </c>
      <c r="AI698" s="144">
        <v>32634</v>
      </c>
      <c r="AJ698" s="144">
        <v>33717</v>
      </c>
      <c r="AK698" s="144">
        <v>33838</v>
      </c>
      <c r="AL698" s="144">
        <v>34961</v>
      </c>
      <c r="AM698" s="144">
        <v>34821</v>
      </c>
      <c r="AN698" s="144">
        <v>37971</v>
      </c>
      <c r="AO698" s="144">
        <v>36445</v>
      </c>
      <c r="AP698" s="144">
        <v>37954</v>
      </c>
      <c r="AQ698" s="144">
        <v>32710</v>
      </c>
      <c r="AR698" s="144">
        <v>34279</v>
      </c>
      <c r="AS698" s="144"/>
      <c r="AT698" s="144"/>
      <c r="AU698" s="144"/>
      <c r="AV698" s="144"/>
      <c r="AW698" s="144"/>
      <c r="AX698" s="144"/>
      <c r="AY698" s="144"/>
      <c r="AZ698" s="144"/>
      <c r="BA698" s="144"/>
      <c r="BB698" s="144"/>
      <c r="BC698" s="144"/>
      <c r="BD698" s="144"/>
      <c r="BE698" s="144"/>
      <c r="BF698" s="144"/>
    </row>
    <row r="699" spans="1:58" hidden="1">
      <c r="A699" s="143" t="s">
        <v>921</v>
      </c>
      <c r="B699" s="143" t="s">
        <v>963</v>
      </c>
      <c r="C699" s="144">
        <v>16</v>
      </c>
      <c r="D699" s="144">
        <v>20</v>
      </c>
      <c r="E699" s="144">
        <v>21</v>
      </c>
      <c r="F699" s="144">
        <v>22</v>
      </c>
      <c r="G699" s="144">
        <v>22</v>
      </c>
      <c r="H699" s="144">
        <v>24</v>
      </c>
      <c r="I699" s="144">
        <v>24</v>
      </c>
      <c r="J699" s="144">
        <v>25</v>
      </c>
      <c r="K699" s="144">
        <v>23</v>
      </c>
      <c r="L699" s="144">
        <v>25</v>
      </c>
      <c r="M699" s="144">
        <v>31</v>
      </c>
      <c r="N699" s="144">
        <v>31</v>
      </c>
      <c r="O699" s="144">
        <v>31</v>
      </c>
      <c r="P699" s="144">
        <v>31</v>
      </c>
      <c r="Q699" s="145">
        <v>157.25</v>
      </c>
      <c r="R699" s="145">
        <v>221.6</v>
      </c>
      <c r="S699" s="145">
        <v>222.38</v>
      </c>
      <c r="T699" s="145">
        <v>241.09</v>
      </c>
      <c r="U699" s="145">
        <v>245.91</v>
      </c>
      <c r="V699" s="145">
        <v>236.88</v>
      </c>
      <c r="W699" s="145">
        <v>237.25</v>
      </c>
      <c r="X699" s="145">
        <v>234.92</v>
      </c>
      <c r="Y699" s="145">
        <v>233.39</v>
      </c>
      <c r="Z699" s="145">
        <v>234.16</v>
      </c>
      <c r="AA699" s="145">
        <v>222</v>
      </c>
      <c r="AB699" s="145">
        <v>230.68</v>
      </c>
      <c r="AC699" s="145">
        <v>199.74</v>
      </c>
      <c r="AD699" s="145">
        <v>185.77</v>
      </c>
      <c r="AE699" s="144">
        <v>2516</v>
      </c>
      <c r="AF699" s="144">
        <v>4432</v>
      </c>
      <c r="AG699" s="144">
        <v>4670</v>
      </c>
      <c r="AH699" s="144">
        <v>5304</v>
      </c>
      <c r="AI699" s="144">
        <v>5410</v>
      </c>
      <c r="AJ699" s="144">
        <v>5685</v>
      </c>
      <c r="AK699" s="144">
        <v>5694</v>
      </c>
      <c r="AL699" s="144">
        <v>5873</v>
      </c>
      <c r="AM699" s="144">
        <v>5368</v>
      </c>
      <c r="AN699" s="144">
        <v>5854</v>
      </c>
      <c r="AO699" s="144">
        <v>6882</v>
      </c>
      <c r="AP699" s="144">
        <v>7151</v>
      </c>
      <c r="AQ699" s="144">
        <v>6192</v>
      </c>
      <c r="AR699" s="144">
        <v>5759</v>
      </c>
      <c r="AS699" s="144"/>
      <c r="AT699" s="144"/>
      <c r="AU699" s="144"/>
      <c r="AV699" s="144"/>
      <c r="AW699" s="144"/>
      <c r="AX699" s="144"/>
      <c r="AY699" s="144"/>
      <c r="AZ699" s="144"/>
      <c r="BA699" s="144"/>
      <c r="BB699" s="144"/>
      <c r="BC699" s="144"/>
      <c r="BD699" s="144"/>
      <c r="BE699" s="144"/>
      <c r="BF699" s="144"/>
    </row>
    <row r="700" spans="1:58" hidden="1">
      <c r="A700" s="143" t="s">
        <v>921</v>
      </c>
      <c r="B700" s="143" t="s">
        <v>964</v>
      </c>
      <c r="C700" s="144">
        <v>197</v>
      </c>
      <c r="D700" s="144">
        <v>193</v>
      </c>
      <c r="E700" s="144">
        <v>197</v>
      </c>
      <c r="F700" s="144">
        <v>200</v>
      </c>
      <c r="G700" s="144">
        <v>203</v>
      </c>
      <c r="H700" s="144">
        <v>209</v>
      </c>
      <c r="I700" s="144">
        <v>210</v>
      </c>
      <c r="J700" s="144">
        <v>215</v>
      </c>
      <c r="K700" s="144">
        <v>210</v>
      </c>
      <c r="L700" s="144">
        <v>216</v>
      </c>
      <c r="M700" s="144">
        <v>228</v>
      </c>
      <c r="N700" s="144">
        <v>227</v>
      </c>
      <c r="O700" s="144">
        <v>227</v>
      </c>
      <c r="P700" s="144">
        <v>229</v>
      </c>
      <c r="Q700" s="145">
        <v>158.93</v>
      </c>
      <c r="R700" s="145">
        <v>179.42</v>
      </c>
      <c r="S700" s="145">
        <v>189.86</v>
      </c>
      <c r="T700" s="145">
        <v>188.83</v>
      </c>
      <c r="U700" s="145">
        <v>187.41</v>
      </c>
      <c r="V700" s="145">
        <v>188.53</v>
      </c>
      <c r="W700" s="145">
        <v>188.25</v>
      </c>
      <c r="X700" s="145">
        <v>189.93</v>
      </c>
      <c r="Y700" s="145">
        <v>191.38</v>
      </c>
      <c r="Z700" s="145">
        <v>202.89</v>
      </c>
      <c r="AA700" s="145">
        <v>190.03</v>
      </c>
      <c r="AB700" s="145">
        <v>198.7</v>
      </c>
      <c r="AC700" s="145">
        <v>171.37</v>
      </c>
      <c r="AD700" s="145">
        <v>174.84</v>
      </c>
      <c r="AE700" s="144">
        <v>31309</v>
      </c>
      <c r="AF700" s="144">
        <v>34628</v>
      </c>
      <c r="AG700" s="144">
        <v>37402</v>
      </c>
      <c r="AH700" s="144">
        <v>37766</v>
      </c>
      <c r="AI700" s="144">
        <v>38044</v>
      </c>
      <c r="AJ700" s="144">
        <v>39402</v>
      </c>
      <c r="AK700" s="144">
        <v>39532</v>
      </c>
      <c r="AL700" s="144">
        <v>40834</v>
      </c>
      <c r="AM700" s="144">
        <v>40189</v>
      </c>
      <c r="AN700" s="144">
        <v>43825</v>
      </c>
      <c r="AO700" s="144">
        <v>43327</v>
      </c>
      <c r="AP700" s="144">
        <v>45105</v>
      </c>
      <c r="AQ700" s="144">
        <v>38902</v>
      </c>
      <c r="AR700" s="144">
        <v>40038</v>
      </c>
      <c r="AS700" s="144"/>
      <c r="AT700" s="144"/>
      <c r="AU700" s="144"/>
      <c r="AV700" s="144"/>
      <c r="AW700" s="144"/>
      <c r="AX700" s="144"/>
      <c r="AY700" s="144"/>
      <c r="AZ700" s="144"/>
      <c r="BA700" s="144"/>
      <c r="BB700" s="144"/>
      <c r="BC700" s="144"/>
      <c r="BD700" s="144"/>
      <c r="BE700" s="144"/>
      <c r="BF700" s="144"/>
    </row>
    <row r="701" spans="1:58" hidden="1">
      <c r="A701" s="143" t="s">
        <v>921</v>
      </c>
      <c r="B701" s="143" t="s">
        <v>965</v>
      </c>
      <c r="C701" s="144">
        <v>2</v>
      </c>
      <c r="D701" s="144">
        <v>4</v>
      </c>
      <c r="E701" s="144">
        <v>6</v>
      </c>
      <c r="F701" s="144">
        <v>9</v>
      </c>
      <c r="G701" s="144">
        <v>12</v>
      </c>
      <c r="H701" s="144">
        <v>14</v>
      </c>
      <c r="I701" s="144">
        <v>14</v>
      </c>
      <c r="J701" s="144">
        <v>18</v>
      </c>
      <c r="K701" s="144">
        <v>20</v>
      </c>
      <c r="L701" s="144">
        <v>23</v>
      </c>
      <c r="M701" s="144">
        <v>30</v>
      </c>
      <c r="N701" s="144">
        <v>31</v>
      </c>
      <c r="O701" s="144">
        <v>31</v>
      </c>
      <c r="P701" s="144">
        <v>30</v>
      </c>
      <c r="Q701" s="145">
        <v>328.5</v>
      </c>
      <c r="R701" s="145">
        <v>318</v>
      </c>
      <c r="S701" s="145">
        <v>340.33</v>
      </c>
      <c r="T701" s="145">
        <v>304.11</v>
      </c>
      <c r="U701" s="145">
        <v>312</v>
      </c>
      <c r="V701" s="145">
        <v>316.86</v>
      </c>
      <c r="W701" s="145">
        <v>340.43</v>
      </c>
      <c r="X701" s="145">
        <v>351.78</v>
      </c>
      <c r="Y701" s="145">
        <v>357.2</v>
      </c>
      <c r="Z701" s="145">
        <v>364.13</v>
      </c>
      <c r="AA701" s="145">
        <v>400</v>
      </c>
      <c r="AB701" s="145">
        <v>387.87</v>
      </c>
      <c r="AC701" s="145">
        <v>380.13</v>
      </c>
      <c r="AD701" s="145">
        <v>384.47</v>
      </c>
      <c r="AE701" s="144">
        <v>657</v>
      </c>
      <c r="AF701" s="144">
        <v>1272</v>
      </c>
      <c r="AG701" s="144">
        <v>2042</v>
      </c>
      <c r="AH701" s="144">
        <v>2737</v>
      </c>
      <c r="AI701" s="144">
        <v>3744</v>
      </c>
      <c r="AJ701" s="144">
        <v>4436</v>
      </c>
      <c r="AK701" s="144">
        <v>4766</v>
      </c>
      <c r="AL701" s="144">
        <v>6332</v>
      </c>
      <c r="AM701" s="144">
        <v>7144</v>
      </c>
      <c r="AN701" s="144">
        <v>8375</v>
      </c>
      <c r="AO701" s="144">
        <v>12000</v>
      </c>
      <c r="AP701" s="144">
        <v>12024</v>
      </c>
      <c r="AQ701" s="144">
        <v>11784</v>
      </c>
      <c r="AR701" s="144">
        <v>11534</v>
      </c>
      <c r="AS701" s="144"/>
      <c r="AT701" s="144"/>
      <c r="AU701" s="144"/>
      <c r="AV701" s="144"/>
      <c r="AW701" s="144"/>
      <c r="AX701" s="144"/>
      <c r="AY701" s="144"/>
      <c r="AZ701" s="144"/>
      <c r="BA701" s="144"/>
      <c r="BB701" s="144"/>
      <c r="BC701" s="144"/>
      <c r="BD701" s="144"/>
      <c r="BE701" s="144"/>
      <c r="BF701" s="144"/>
    </row>
    <row r="702" spans="1:58" hidden="1">
      <c r="A702" s="143" t="s">
        <v>921</v>
      </c>
      <c r="B702" s="143" t="s">
        <v>966</v>
      </c>
      <c r="C702" s="144">
        <v>37</v>
      </c>
      <c r="D702" s="144">
        <v>39</v>
      </c>
      <c r="E702" s="144">
        <v>39</v>
      </c>
      <c r="F702" s="144">
        <v>43</v>
      </c>
      <c r="G702" s="144">
        <v>44</v>
      </c>
      <c r="H702" s="144">
        <v>48</v>
      </c>
      <c r="I702" s="144">
        <v>69</v>
      </c>
      <c r="J702" s="144">
        <v>72</v>
      </c>
      <c r="K702" s="144">
        <v>74</v>
      </c>
      <c r="L702" s="144">
        <v>75</v>
      </c>
      <c r="M702" s="144">
        <v>84</v>
      </c>
      <c r="N702" s="144">
        <v>87</v>
      </c>
      <c r="O702" s="144">
        <v>87</v>
      </c>
      <c r="P702" s="144">
        <v>84</v>
      </c>
      <c r="Q702" s="145">
        <v>272.95</v>
      </c>
      <c r="R702" s="145">
        <v>276.58999999999997</v>
      </c>
      <c r="S702" s="145">
        <v>276.08</v>
      </c>
      <c r="T702" s="145">
        <v>280.20999999999998</v>
      </c>
      <c r="U702" s="145">
        <v>301.48</v>
      </c>
      <c r="V702" s="145">
        <v>291.67</v>
      </c>
      <c r="W702" s="145">
        <v>297.2</v>
      </c>
      <c r="X702" s="145">
        <v>277.95999999999998</v>
      </c>
      <c r="Y702" s="145">
        <v>283.41000000000003</v>
      </c>
      <c r="Z702" s="145">
        <v>293.44</v>
      </c>
      <c r="AA702" s="145">
        <v>350</v>
      </c>
      <c r="AB702" s="145">
        <v>275.87</v>
      </c>
      <c r="AC702" s="145">
        <v>230.34</v>
      </c>
      <c r="AD702" s="145">
        <v>239</v>
      </c>
      <c r="AE702" s="144">
        <v>10099</v>
      </c>
      <c r="AF702" s="144">
        <v>10787</v>
      </c>
      <c r="AG702" s="144">
        <v>10767</v>
      </c>
      <c r="AH702" s="144">
        <v>12049</v>
      </c>
      <c r="AI702" s="144">
        <v>13265</v>
      </c>
      <c r="AJ702" s="144">
        <v>14000</v>
      </c>
      <c r="AK702" s="144">
        <v>20507</v>
      </c>
      <c r="AL702" s="144">
        <v>20013</v>
      </c>
      <c r="AM702" s="144">
        <v>20972</v>
      </c>
      <c r="AN702" s="144">
        <v>22008</v>
      </c>
      <c r="AO702" s="144">
        <v>29400</v>
      </c>
      <c r="AP702" s="144">
        <v>24001</v>
      </c>
      <c r="AQ702" s="144">
        <v>20040</v>
      </c>
      <c r="AR702" s="144">
        <v>20076</v>
      </c>
      <c r="AS702" s="144"/>
      <c r="AT702" s="144"/>
      <c r="AU702" s="144"/>
      <c r="AV702" s="144"/>
      <c r="AW702" s="144"/>
      <c r="AX702" s="144"/>
      <c r="AY702" s="144"/>
      <c r="AZ702" s="144"/>
      <c r="BA702" s="144"/>
      <c r="BB702" s="144"/>
      <c r="BC702" s="144"/>
      <c r="BD702" s="144"/>
      <c r="BE702" s="144"/>
      <c r="BF702" s="144"/>
    </row>
    <row r="703" spans="1:58" hidden="1">
      <c r="A703" s="143" t="s">
        <v>921</v>
      </c>
      <c r="B703" s="143" t="s">
        <v>967</v>
      </c>
      <c r="C703" s="144">
        <v>586</v>
      </c>
      <c r="D703" s="144">
        <v>602</v>
      </c>
      <c r="E703" s="144">
        <v>612</v>
      </c>
      <c r="F703" s="144">
        <v>626</v>
      </c>
      <c r="G703" s="144">
        <v>637</v>
      </c>
      <c r="H703" s="144">
        <v>651</v>
      </c>
      <c r="I703" s="144">
        <v>730</v>
      </c>
      <c r="J703" s="144">
        <v>743</v>
      </c>
      <c r="K703" s="144">
        <v>750</v>
      </c>
      <c r="L703" s="144">
        <v>761</v>
      </c>
      <c r="M703" s="144">
        <v>771</v>
      </c>
      <c r="N703" s="144">
        <v>773</v>
      </c>
      <c r="O703" s="144">
        <v>773</v>
      </c>
      <c r="P703" s="144">
        <v>775</v>
      </c>
      <c r="Q703" s="145">
        <v>296.23</v>
      </c>
      <c r="R703" s="145">
        <v>415.92</v>
      </c>
      <c r="S703" s="145">
        <v>259.33999999999997</v>
      </c>
      <c r="T703" s="145">
        <v>258.47000000000003</v>
      </c>
      <c r="U703" s="145">
        <v>248.83</v>
      </c>
      <c r="V703" s="145">
        <v>200.88</v>
      </c>
      <c r="W703" s="145">
        <v>183.87</v>
      </c>
      <c r="X703" s="145">
        <v>137.43</v>
      </c>
      <c r="Y703" s="145">
        <v>141.83000000000001</v>
      </c>
      <c r="Z703" s="145">
        <v>204.1</v>
      </c>
      <c r="AA703" s="145">
        <v>250</v>
      </c>
      <c r="AB703" s="145">
        <v>240.09</v>
      </c>
      <c r="AC703" s="145">
        <v>207.37</v>
      </c>
      <c r="AD703" s="145">
        <v>251.33</v>
      </c>
      <c r="AE703" s="144">
        <v>173588</v>
      </c>
      <c r="AF703" s="144">
        <v>250385</v>
      </c>
      <c r="AG703" s="144">
        <v>158719</v>
      </c>
      <c r="AH703" s="144">
        <v>161800</v>
      </c>
      <c r="AI703" s="144">
        <v>158503</v>
      </c>
      <c r="AJ703" s="144">
        <v>130773</v>
      </c>
      <c r="AK703" s="144">
        <v>134224</v>
      </c>
      <c r="AL703" s="144">
        <v>102109</v>
      </c>
      <c r="AM703" s="144">
        <v>106370</v>
      </c>
      <c r="AN703" s="144">
        <v>155322</v>
      </c>
      <c r="AO703" s="144">
        <v>192750</v>
      </c>
      <c r="AP703" s="144">
        <v>185589</v>
      </c>
      <c r="AQ703" s="144">
        <v>160295</v>
      </c>
      <c r="AR703" s="144">
        <v>194782</v>
      </c>
      <c r="AS703" s="144"/>
      <c r="AT703" s="144"/>
      <c r="AU703" s="144"/>
      <c r="AV703" s="144"/>
      <c r="AW703" s="144"/>
      <c r="AX703" s="144"/>
      <c r="AY703" s="144"/>
      <c r="AZ703" s="144"/>
      <c r="BA703" s="144"/>
      <c r="BB703" s="144"/>
      <c r="BC703" s="144"/>
      <c r="BD703" s="144"/>
      <c r="BE703" s="144"/>
      <c r="BF703" s="144"/>
    </row>
    <row r="704" spans="1:58" hidden="1">
      <c r="A704" s="143" t="s">
        <v>921</v>
      </c>
      <c r="B704" s="143" t="s">
        <v>968</v>
      </c>
      <c r="C704" s="144">
        <v>0</v>
      </c>
      <c r="D704" s="144">
        <v>1</v>
      </c>
      <c r="E704" s="144">
        <v>30</v>
      </c>
      <c r="F704" s="144">
        <v>19</v>
      </c>
      <c r="G704" s="144">
        <v>20</v>
      </c>
      <c r="H704" s="144">
        <v>23</v>
      </c>
      <c r="I704" s="144">
        <v>8</v>
      </c>
      <c r="J704" s="144">
        <v>23</v>
      </c>
      <c r="K704" s="144">
        <v>24</v>
      </c>
      <c r="L704" s="144">
        <v>30</v>
      </c>
      <c r="M704" s="144">
        <v>40</v>
      </c>
      <c r="N704" s="144">
        <v>38</v>
      </c>
      <c r="O704" s="144">
        <v>38</v>
      </c>
      <c r="P704" s="144">
        <v>36</v>
      </c>
      <c r="Q704" s="145"/>
      <c r="R704" s="145">
        <v>550</v>
      </c>
      <c r="S704" s="145">
        <v>494.1</v>
      </c>
      <c r="T704" s="145">
        <v>600.11</v>
      </c>
      <c r="U704" s="145">
        <v>544.85</v>
      </c>
      <c r="V704" s="145">
        <v>554.87</v>
      </c>
      <c r="W704" s="145">
        <v>560</v>
      </c>
      <c r="X704" s="145">
        <v>548.35</v>
      </c>
      <c r="Y704" s="145">
        <v>544.83000000000004</v>
      </c>
      <c r="Z704" s="145">
        <v>575.5</v>
      </c>
      <c r="AA704" s="145">
        <v>670</v>
      </c>
      <c r="AB704" s="145">
        <v>637.34</v>
      </c>
      <c r="AC704" s="145">
        <v>481.95</v>
      </c>
      <c r="AD704" s="145">
        <v>458.89</v>
      </c>
      <c r="AE704" s="144">
        <v>0</v>
      </c>
      <c r="AF704" s="144">
        <v>550</v>
      </c>
      <c r="AG704" s="144">
        <v>14823</v>
      </c>
      <c r="AH704" s="144">
        <v>11402</v>
      </c>
      <c r="AI704" s="144">
        <v>10897</v>
      </c>
      <c r="AJ704" s="144">
        <v>12762</v>
      </c>
      <c r="AK704" s="144">
        <v>4480</v>
      </c>
      <c r="AL704" s="144">
        <v>12612</v>
      </c>
      <c r="AM704" s="144">
        <v>13076</v>
      </c>
      <c r="AN704" s="144">
        <v>17265</v>
      </c>
      <c r="AO704" s="144">
        <v>26800</v>
      </c>
      <c r="AP704" s="144">
        <v>24219</v>
      </c>
      <c r="AQ704" s="144">
        <v>18314</v>
      </c>
      <c r="AR704" s="144">
        <v>16520</v>
      </c>
      <c r="AS704" s="144"/>
      <c r="AT704" s="144"/>
      <c r="AU704" s="144"/>
      <c r="AV704" s="144"/>
      <c r="AW704" s="144"/>
      <c r="AX704" s="144"/>
      <c r="AY704" s="144"/>
      <c r="AZ704" s="144"/>
      <c r="BA704" s="144"/>
      <c r="BB704" s="144"/>
      <c r="BC704" s="144"/>
      <c r="BD704" s="144"/>
      <c r="BE704" s="144"/>
      <c r="BF704" s="144"/>
    </row>
    <row r="705" spans="1:58" hidden="1">
      <c r="A705" s="143" t="s">
        <v>921</v>
      </c>
      <c r="B705" s="143" t="s">
        <v>969</v>
      </c>
      <c r="C705" s="144">
        <v>453</v>
      </c>
      <c r="D705" s="144">
        <v>422</v>
      </c>
      <c r="E705" s="144">
        <v>402</v>
      </c>
      <c r="F705" s="144">
        <v>342</v>
      </c>
      <c r="G705" s="144">
        <v>323</v>
      </c>
      <c r="H705" s="144">
        <v>319</v>
      </c>
      <c r="I705" s="144">
        <v>332</v>
      </c>
      <c r="J705" s="144">
        <v>316</v>
      </c>
      <c r="K705" s="144">
        <v>313</v>
      </c>
      <c r="L705" s="144">
        <v>302</v>
      </c>
      <c r="M705" s="144">
        <v>341</v>
      </c>
      <c r="N705" s="144">
        <v>339</v>
      </c>
      <c r="O705" s="144">
        <v>339</v>
      </c>
      <c r="P705" s="144">
        <v>331</v>
      </c>
      <c r="Q705" s="145">
        <v>776.54</v>
      </c>
      <c r="R705" s="145">
        <v>742.3</v>
      </c>
      <c r="S705" s="145">
        <v>742.09</v>
      </c>
      <c r="T705" s="145">
        <v>730</v>
      </c>
      <c r="U705" s="145">
        <v>676.72</v>
      </c>
      <c r="V705" s="145">
        <v>660.97</v>
      </c>
      <c r="W705" s="145">
        <v>719.22</v>
      </c>
      <c r="X705" s="145">
        <v>729.91</v>
      </c>
      <c r="Y705" s="145">
        <v>725.74</v>
      </c>
      <c r="Z705" s="145">
        <v>680</v>
      </c>
      <c r="AA705" s="145">
        <v>679.94</v>
      </c>
      <c r="AB705" s="145">
        <v>670.04</v>
      </c>
      <c r="AC705" s="145">
        <v>600.30999999999995</v>
      </c>
      <c r="AD705" s="145">
        <v>500.79</v>
      </c>
      <c r="AE705" s="144">
        <v>351774</v>
      </c>
      <c r="AF705" s="144">
        <v>313251</v>
      </c>
      <c r="AG705" s="144">
        <v>298322</v>
      </c>
      <c r="AH705" s="144">
        <v>249660</v>
      </c>
      <c r="AI705" s="144">
        <v>218580</v>
      </c>
      <c r="AJ705" s="144">
        <v>210850</v>
      </c>
      <c r="AK705" s="144">
        <v>238780</v>
      </c>
      <c r="AL705" s="144">
        <v>230650</v>
      </c>
      <c r="AM705" s="144">
        <v>227156</v>
      </c>
      <c r="AN705" s="144">
        <v>205360</v>
      </c>
      <c r="AO705" s="144">
        <v>231858</v>
      </c>
      <c r="AP705" s="144">
        <v>227145</v>
      </c>
      <c r="AQ705" s="144">
        <v>203505</v>
      </c>
      <c r="AR705" s="144">
        <v>165763</v>
      </c>
      <c r="AS705" s="144"/>
      <c r="AT705" s="144"/>
      <c r="AU705" s="144"/>
      <c r="AV705" s="144"/>
      <c r="AW705" s="144"/>
      <c r="AX705" s="144"/>
      <c r="AY705" s="144"/>
      <c r="AZ705" s="144"/>
      <c r="BA705" s="144"/>
      <c r="BB705" s="144"/>
      <c r="BC705" s="144"/>
      <c r="BD705" s="144"/>
      <c r="BE705" s="144"/>
      <c r="BF705" s="144"/>
    </row>
    <row r="706" spans="1:58" hidden="1">
      <c r="A706" s="143" t="s">
        <v>921</v>
      </c>
      <c r="B706" s="143" t="s">
        <v>970</v>
      </c>
      <c r="C706" s="144">
        <v>111</v>
      </c>
      <c r="D706" s="144">
        <v>154</v>
      </c>
      <c r="E706" s="144">
        <v>162</v>
      </c>
      <c r="F706" s="144">
        <v>169</v>
      </c>
      <c r="G706" s="144">
        <v>156</v>
      </c>
      <c r="H706" s="144">
        <v>141</v>
      </c>
      <c r="I706" s="144">
        <v>148</v>
      </c>
      <c r="J706" s="144">
        <v>157</v>
      </c>
      <c r="K706" s="144">
        <v>163</v>
      </c>
      <c r="L706" s="144">
        <v>169</v>
      </c>
      <c r="M706" s="144">
        <v>170</v>
      </c>
      <c r="N706" s="144">
        <v>170</v>
      </c>
      <c r="O706" s="144">
        <v>170</v>
      </c>
      <c r="P706" s="144">
        <v>160</v>
      </c>
      <c r="Q706" s="145">
        <v>2160.13</v>
      </c>
      <c r="R706" s="145">
        <v>2016.51</v>
      </c>
      <c r="S706" s="145">
        <v>1799.21</v>
      </c>
      <c r="T706" s="145">
        <v>1846.06</v>
      </c>
      <c r="U706" s="145">
        <v>2080.3000000000002</v>
      </c>
      <c r="V706" s="145">
        <v>2277.86</v>
      </c>
      <c r="W706" s="145">
        <v>2586.4299999999998</v>
      </c>
      <c r="X706" s="145">
        <v>2576.87</v>
      </c>
      <c r="Y706" s="145">
        <v>2624.66</v>
      </c>
      <c r="Z706" s="145">
        <v>2481.7199999999998</v>
      </c>
      <c r="AA706" s="145">
        <v>2490</v>
      </c>
      <c r="AB706" s="145">
        <v>2510.46</v>
      </c>
      <c r="AC706" s="145">
        <v>2314.89</v>
      </c>
      <c r="AD706" s="145">
        <v>2016.13</v>
      </c>
      <c r="AE706" s="144">
        <v>239774</v>
      </c>
      <c r="AF706" s="144">
        <v>310542</v>
      </c>
      <c r="AG706" s="144">
        <v>291472</v>
      </c>
      <c r="AH706" s="144">
        <v>311984</v>
      </c>
      <c r="AI706" s="144">
        <v>324527</v>
      </c>
      <c r="AJ706" s="144">
        <v>321178</v>
      </c>
      <c r="AK706" s="144">
        <v>382792</v>
      </c>
      <c r="AL706" s="144">
        <v>404569</v>
      </c>
      <c r="AM706" s="144">
        <v>427819</v>
      </c>
      <c r="AN706" s="144">
        <v>419410</v>
      </c>
      <c r="AO706" s="144">
        <v>423300</v>
      </c>
      <c r="AP706" s="144">
        <v>426779</v>
      </c>
      <c r="AQ706" s="144">
        <v>393532</v>
      </c>
      <c r="AR706" s="144">
        <v>322581</v>
      </c>
      <c r="AS706" s="144"/>
      <c r="AT706" s="144"/>
      <c r="AU706" s="144"/>
      <c r="AV706" s="144"/>
      <c r="AW706" s="144"/>
      <c r="AX706" s="144"/>
      <c r="AY706" s="144"/>
      <c r="AZ706" s="144"/>
      <c r="BA706" s="144"/>
      <c r="BB706" s="144"/>
      <c r="BC706" s="144"/>
      <c r="BD706" s="144"/>
      <c r="BE706" s="144"/>
      <c r="BF706" s="144"/>
    </row>
    <row r="707" spans="1:58" hidden="1">
      <c r="A707" s="143" t="s">
        <v>921</v>
      </c>
      <c r="B707" s="143" t="s">
        <v>971</v>
      </c>
      <c r="C707" s="144">
        <v>564</v>
      </c>
      <c r="D707" s="144">
        <v>577</v>
      </c>
      <c r="E707" s="144">
        <v>594</v>
      </c>
      <c r="F707" s="144">
        <v>530</v>
      </c>
      <c r="G707" s="144">
        <v>499</v>
      </c>
      <c r="H707" s="144">
        <v>483</v>
      </c>
      <c r="I707" s="144">
        <v>488</v>
      </c>
      <c r="J707" s="144">
        <v>496</v>
      </c>
      <c r="K707" s="144">
        <v>500</v>
      </c>
      <c r="L707" s="144">
        <v>501</v>
      </c>
      <c r="M707" s="144">
        <v>551</v>
      </c>
      <c r="N707" s="144">
        <v>547</v>
      </c>
      <c r="O707" s="144">
        <v>547</v>
      </c>
      <c r="P707" s="144">
        <v>527</v>
      </c>
      <c r="Q707" s="145">
        <v>1048.8399999999999</v>
      </c>
      <c r="R707" s="145">
        <v>1082.05</v>
      </c>
      <c r="S707" s="145">
        <v>1017.87</v>
      </c>
      <c r="T707" s="145">
        <v>1081.22</v>
      </c>
      <c r="U707" s="145">
        <v>1110.23</v>
      </c>
      <c r="V707" s="145">
        <v>1127.93</v>
      </c>
      <c r="W707" s="145">
        <v>1282.8900000000001</v>
      </c>
      <c r="X707" s="145">
        <v>1306.1099999999999</v>
      </c>
      <c r="Y707" s="145">
        <v>1336.1</v>
      </c>
      <c r="Z707" s="145">
        <v>1281.51</v>
      </c>
      <c r="AA707" s="145">
        <v>1237.67</v>
      </c>
      <c r="AB707" s="145">
        <v>1239.75</v>
      </c>
      <c r="AC707" s="145">
        <v>1124.96</v>
      </c>
      <c r="AD707" s="145">
        <v>958</v>
      </c>
      <c r="AE707" s="144">
        <v>591548</v>
      </c>
      <c r="AF707" s="144">
        <v>624343</v>
      </c>
      <c r="AG707" s="144">
        <v>604617</v>
      </c>
      <c r="AH707" s="144">
        <v>573046</v>
      </c>
      <c r="AI707" s="144">
        <v>554004</v>
      </c>
      <c r="AJ707" s="144">
        <v>544790</v>
      </c>
      <c r="AK707" s="144">
        <v>626052</v>
      </c>
      <c r="AL707" s="144">
        <v>647831</v>
      </c>
      <c r="AM707" s="144">
        <v>668051</v>
      </c>
      <c r="AN707" s="144">
        <v>642035</v>
      </c>
      <c r="AO707" s="144">
        <v>681958</v>
      </c>
      <c r="AP707" s="144">
        <v>678143</v>
      </c>
      <c r="AQ707" s="144">
        <v>615351</v>
      </c>
      <c r="AR707" s="144">
        <v>504864</v>
      </c>
      <c r="AS707" s="144"/>
      <c r="AT707" s="144"/>
      <c r="AU707" s="144"/>
      <c r="AV707" s="144"/>
      <c r="AW707" s="144"/>
      <c r="AX707" s="144"/>
      <c r="AY707" s="144"/>
      <c r="AZ707" s="144"/>
      <c r="BA707" s="144"/>
      <c r="BB707" s="144"/>
      <c r="BC707" s="144"/>
      <c r="BD707" s="144"/>
      <c r="BE707" s="144"/>
      <c r="BF707" s="144"/>
    </row>
    <row r="708" spans="1:58" hidden="1">
      <c r="A708" s="143" t="s">
        <v>921</v>
      </c>
      <c r="B708" s="143" t="s">
        <v>972</v>
      </c>
      <c r="C708" s="144">
        <v>422</v>
      </c>
      <c r="D708" s="144">
        <v>517</v>
      </c>
      <c r="E708" s="144">
        <v>580</v>
      </c>
      <c r="F708" s="144">
        <v>622</v>
      </c>
      <c r="G708" s="144">
        <v>604</v>
      </c>
      <c r="H708" s="144">
        <v>672</v>
      </c>
      <c r="I708" s="144">
        <v>790</v>
      </c>
      <c r="J708" s="144">
        <v>820</v>
      </c>
      <c r="K708" s="144">
        <v>864</v>
      </c>
      <c r="L708" s="144">
        <v>1001</v>
      </c>
      <c r="M708" s="144">
        <v>994</v>
      </c>
      <c r="N708" s="144">
        <v>994</v>
      </c>
      <c r="O708" s="144">
        <v>997</v>
      </c>
      <c r="P708" s="144">
        <v>994</v>
      </c>
      <c r="Q708" s="145">
        <v>81.89</v>
      </c>
      <c r="R708" s="145">
        <v>80.34</v>
      </c>
      <c r="S708" s="145">
        <v>68.430000000000007</v>
      </c>
      <c r="T708" s="145">
        <v>79.06</v>
      </c>
      <c r="U708" s="145">
        <v>73.52</v>
      </c>
      <c r="V708" s="145">
        <v>81.03</v>
      </c>
      <c r="W708" s="145">
        <v>84.18</v>
      </c>
      <c r="X708" s="145">
        <v>84.06</v>
      </c>
      <c r="Y708" s="145">
        <v>75.069999999999993</v>
      </c>
      <c r="Z708" s="145">
        <v>78.94</v>
      </c>
      <c r="AA708" s="145">
        <v>82.2</v>
      </c>
      <c r="AB708" s="145">
        <v>72.64</v>
      </c>
      <c r="AC708" s="145">
        <v>57.43</v>
      </c>
      <c r="AD708" s="145">
        <v>82.12</v>
      </c>
      <c r="AE708" s="144">
        <v>34557</v>
      </c>
      <c r="AF708" s="144">
        <v>41537</v>
      </c>
      <c r="AG708" s="144">
        <v>39690</v>
      </c>
      <c r="AH708" s="144">
        <v>49176</v>
      </c>
      <c r="AI708" s="144">
        <v>44404</v>
      </c>
      <c r="AJ708" s="144">
        <v>54454</v>
      </c>
      <c r="AK708" s="144">
        <v>66502</v>
      </c>
      <c r="AL708" s="144">
        <v>68926</v>
      </c>
      <c r="AM708" s="144">
        <v>64857</v>
      </c>
      <c r="AN708" s="144">
        <v>79020</v>
      </c>
      <c r="AO708" s="144">
        <v>81710</v>
      </c>
      <c r="AP708" s="144">
        <v>72202</v>
      </c>
      <c r="AQ708" s="144">
        <v>57257</v>
      </c>
      <c r="AR708" s="144">
        <v>81626</v>
      </c>
      <c r="AS708" s="144"/>
      <c r="AT708" s="144"/>
      <c r="AU708" s="144"/>
      <c r="AV708" s="144"/>
      <c r="AW708" s="144"/>
      <c r="AX708" s="144"/>
      <c r="AY708" s="144"/>
      <c r="AZ708" s="144"/>
      <c r="BA708" s="144"/>
      <c r="BB708" s="144"/>
      <c r="BC708" s="144"/>
      <c r="BD708" s="144"/>
      <c r="BE708" s="144"/>
      <c r="BF708" s="144"/>
    </row>
    <row r="709" spans="1:58" hidden="1">
      <c r="A709" s="143" t="s">
        <v>921</v>
      </c>
      <c r="B709" s="143" t="s">
        <v>973</v>
      </c>
      <c r="C709" s="144">
        <v>112</v>
      </c>
      <c r="D709" s="144">
        <v>116</v>
      </c>
      <c r="E709" s="144">
        <v>126</v>
      </c>
      <c r="F709" s="144">
        <v>135</v>
      </c>
      <c r="G709" s="144">
        <v>144</v>
      </c>
      <c r="H709" s="144">
        <v>151</v>
      </c>
      <c r="I709" s="144">
        <v>163</v>
      </c>
      <c r="J709" s="144">
        <v>175</v>
      </c>
      <c r="K709" s="144">
        <v>181</v>
      </c>
      <c r="L709" s="144">
        <v>192</v>
      </c>
      <c r="M709" s="144">
        <v>201</v>
      </c>
      <c r="N709" s="144">
        <v>197</v>
      </c>
      <c r="O709" s="144">
        <v>185</v>
      </c>
      <c r="P709" s="144">
        <v>195</v>
      </c>
      <c r="Q709" s="145">
        <v>274.69</v>
      </c>
      <c r="R709" s="145">
        <v>266.07</v>
      </c>
      <c r="S709" s="145">
        <v>292.20999999999998</v>
      </c>
      <c r="T709" s="145">
        <v>296.01</v>
      </c>
      <c r="U709" s="145">
        <v>296.56</v>
      </c>
      <c r="V709" s="145">
        <v>300.44</v>
      </c>
      <c r="W709" s="145">
        <v>296.39999999999998</v>
      </c>
      <c r="X709" s="145">
        <v>321.58</v>
      </c>
      <c r="Y709" s="145">
        <v>307.92</v>
      </c>
      <c r="Z709" s="145">
        <v>347.9</v>
      </c>
      <c r="AA709" s="145">
        <v>350</v>
      </c>
      <c r="AB709" s="145">
        <v>362.07</v>
      </c>
      <c r="AC709" s="145">
        <v>321.02</v>
      </c>
      <c r="AD709" s="145">
        <v>346.2</v>
      </c>
      <c r="AE709" s="144">
        <v>30765</v>
      </c>
      <c r="AF709" s="144">
        <v>30864</v>
      </c>
      <c r="AG709" s="144">
        <v>36818</v>
      </c>
      <c r="AH709" s="144">
        <v>39962</v>
      </c>
      <c r="AI709" s="144">
        <v>42704</v>
      </c>
      <c r="AJ709" s="144">
        <v>45367</v>
      </c>
      <c r="AK709" s="144">
        <v>48314</v>
      </c>
      <c r="AL709" s="144">
        <v>56277</v>
      </c>
      <c r="AM709" s="144">
        <v>55733</v>
      </c>
      <c r="AN709" s="144">
        <v>66797</v>
      </c>
      <c r="AO709" s="144">
        <v>70350</v>
      </c>
      <c r="AP709" s="144">
        <v>71328</v>
      </c>
      <c r="AQ709" s="144">
        <v>59388</v>
      </c>
      <c r="AR709" s="144">
        <v>67509</v>
      </c>
      <c r="AS709" s="144"/>
      <c r="AT709" s="144"/>
      <c r="AU709" s="144"/>
      <c r="AV709" s="144"/>
      <c r="AW709" s="144"/>
      <c r="AX709" s="144"/>
      <c r="AY709" s="144"/>
      <c r="AZ709" s="144"/>
      <c r="BA709" s="144"/>
      <c r="BB709" s="144"/>
      <c r="BC709" s="144"/>
      <c r="BD709" s="144"/>
      <c r="BE709" s="144"/>
      <c r="BF709" s="144"/>
    </row>
    <row r="710" spans="1:58" hidden="1">
      <c r="A710" s="143" t="s">
        <v>921</v>
      </c>
      <c r="B710" s="143" t="s">
        <v>974</v>
      </c>
      <c r="C710" s="144">
        <v>0</v>
      </c>
      <c r="D710" s="144">
        <v>0</v>
      </c>
      <c r="E710" s="144">
        <v>0</v>
      </c>
      <c r="F710" s="144">
        <v>0</v>
      </c>
      <c r="G710" s="144">
        <v>0</v>
      </c>
      <c r="H710" s="144">
        <v>0</v>
      </c>
      <c r="I710" s="144">
        <v>0</v>
      </c>
      <c r="J710" s="144">
        <v>391</v>
      </c>
      <c r="K710" s="144">
        <v>402</v>
      </c>
      <c r="L710" s="144">
        <v>418</v>
      </c>
      <c r="M710" s="144">
        <v>430</v>
      </c>
      <c r="N710" s="144">
        <v>430</v>
      </c>
      <c r="O710" s="144">
        <v>423</v>
      </c>
      <c r="P710" s="144">
        <v>436</v>
      </c>
      <c r="Q710" s="145"/>
      <c r="R710" s="145"/>
      <c r="S710" s="145"/>
      <c r="T710" s="145"/>
      <c r="U710" s="145"/>
      <c r="V710" s="145"/>
      <c r="W710" s="145"/>
      <c r="X710" s="145">
        <v>345.93</v>
      </c>
      <c r="Y710" s="145">
        <v>346.96</v>
      </c>
      <c r="Z710" s="145">
        <v>357.98</v>
      </c>
      <c r="AA710" s="145">
        <v>380</v>
      </c>
      <c r="AB710" s="145">
        <v>374.83</v>
      </c>
      <c r="AC710" s="145">
        <v>375.82</v>
      </c>
      <c r="AD710" s="145">
        <v>376.62</v>
      </c>
      <c r="AE710" s="144">
        <v>0</v>
      </c>
      <c r="AF710" s="144">
        <v>0</v>
      </c>
      <c r="AG710" s="144">
        <v>0</v>
      </c>
      <c r="AH710" s="144">
        <v>0</v>
      </c>
      <c r="AI710" s="144">
        <v>0</v>
      </c>
      <c r="AJ710" s="144">
        <v>0</v>
      </c>
      <c r="AK710" s="144">
        <v>0</v>
      </c>
      <c r="AL710" s="144">
        <v>135259</v>
      </c>
      <c r="AM710" s="144">
        <v>139477</v>
      </c>
      <c r="AN710" s="144">
        <v>149635</v>
      </c>
      <c r="AO710" s="144">
        <v>163400</v>
      </c>
      <c r="AP710" s="144">
        <v>161177</v>
      </c>
      <c r="AQ710" s="144">
        <v>158973</v>
      </c>
      <c r="AR710" s="144">
        <v>164208</v>
      </c>
      <c r="AS710" s="144"/>
      <c r="AT710" s="144"/>
      <c r="AU710" s="144"/>
      <c r="AV710" s="144"/>
      <c r="AW710" s="144"/>
      <c r="AX710" s="144"/>
      <c r="AY710" s="144"/>
      <c r="AZ710" s="144"/>
      <c r="BA710" s="144"/>
      <c r="BB710" s="144"/>
      <c r="BC710" s="144"/>
      <c r="BD710" s="144"/>
      <c r="BE710" s="144"/>
      <c r="BF710" s="144"/>
    </row>
    <row r="711" spans="1:58" hidden="1">
      <c r="A711" s="143" t="s">
        <v>921</v>
      </c>
      <c r="B711" s="143" t="s">
        <v>975</v>
      </c>
      <c r="C711" s="144">
        <v>0</v>
      </c>
      <c r="D711" s="144">
        <v>0</v>
      </c>
      <c r="E711" s="144">
        <v>0</v>
      </c>
      <c r="F711" s="144">
        <v>0</v>
      </c>
      <c r="G711" s="144">
        <v>0</v>
      </c>
      <c r="H711" s="144">
        <v>0</v>
      </c>
      <c r="I711" s="144">
        <v>0</v>
      </c>
      <c r="J711" s="144">
        <v>0</v>
      </c>
      <c r="K711" s="144">
        <v>0</v>
      </c>
      <c r="L711" s="144">
        <v>0</v>
      </c>
      <c r="M711" s="144">
        <v>0</v>
      </c>
      <c r="N711" s="144">
        <v>0</v>
      </c>
      <c r="O711" s="144">
        <v>0</v>
      </c>
      <c r="P711" s="144">
        <v>0</v>
      </c>
      <c r="Q711" s="145"/>
      <c r="R711" s="145"/>
      <c r="S711" s="145"/>
      <c r="T711" s="145"/>
      <c r="U711" s="145"/>
      <c r="V711" s="145"/>
      <c r="W711" s="145"/>
      <c r="X711" s="145"/>
      <c r="Y711" s="145"/>
      <c r="Z711" s="145"/>
      <c r="AA711" s="145"/>
      <c r="AB711" s="145"/>
      <c r="AC711" s="145"/>
      <c r="AD711" s="145"/>
      <c r="AE711" s="144">
        <v>0</v>
      </c>
      <c r="AF711" s="144">
        <v>0</v>
      </c>
      <c r="AG711" s="144">
        <v>0</v>
      </c>
      <c r="AH711" s="144">
        <v>0</v>
      </c>
      <c r="AI711" s="144">
        <v>0</v>
      </c>
      <c r="AJ711" s="144">
        <v>0</v>
      </c>
      <c r="AK711" s="144">
        <v>0</v>
      </c>
      <c r="AL711" s="144">
        <v>0</v>
      </c>
      <c r="AM711" s="144">
        <v>0</v>
      </c>
      <c r="AN711" s="144">
        <v>0</v>
      </c>
      <c r="AO711" s="144">
        <v>0</v>
      </c>
      <c r="AP711" s="144">
        <v>0</v>
      </c>
      <c r="AQ711" s="144">
        <v>0</v>
      </c>
      <c r="AR711" s="144">
        <v>0</v>
      </c>
      <c r="AS711" s="144"/>
      <c r="AT711" s="144"/>
      <c r="AU711" s="144"/>
      <c r="AV711" s="144"/>
      <c r="AW711" s="144"/>
      <c r="AX711" s="144"/>
      <c r="AY711" s="144"/>
      <c r="AZ711" s="144"/>
      <c r="BA711" s="144"/>
      <c r="BB711" s="144"/>
      <c r="BC711" s="144"/>
      <c r="BD711" s="144"/>
      <c r="BE711" s="144"/>
      <c r="BF711" s="144"/>
    </row>
    <row r="712" spans="1:58" hidden="1">
      <c r="A712" s="143" t="s">
        <v>921</v>
      </c>
      <c r="B712" s="143" t="s">
        <v>976</v>
      </c>
      <c r="C712" s="144">
        <v>329</v>
      </c>
      <c r="D712" s="144">
        <v>331</v>
      </c>
      <c r="E712" s="144">
        <v>331</v>
      </c>
      <c r="F712" s="144">
        <v>335</v>
      </c>
      <c r="G712" s="144">
        <v>336</v>
      </c>
      <c r="H712" s="144">
        <v>340</v>
      </c>
      <c r="I712" s="144">
        <v>387</v>
      </c>
      <c r="J712" s="144">
        <v>391</v>
      </c>
      <c r="K712" s="144">
        <v>402</v>
      </c>
      <c r="L712" s="144">
        <v>418</v>
      </c>
      <c r="M712" s="144">
        <v>430</v>
      </c>
      <c r="N712" s="144">
        <v>430</v>
      </c>
      <c r="O712" s="144">
        <v>423</v>
      </c>
      <c r="P712" s="144">
        <v>436</v>
      </c>
      <c r="Q712" s="145">
        <v>439.99</v>
      </c>
      <c r="R712" s="145">
        <v>440.03</v>
      </c>
      <c r="S712" s="145">
        <v>522.98</v>
      </c>
      <c r="T712" s="145">
        <v>493.28</v>
      </c>
      <c r="U712" s="145">
        <v>439.97</v>
      </c>
      <c r="V712" s="145">
        <v>393.31</v>
      </c>
      <c r="W712" s="145">
        <v>400.88</v>
      </c>
      <c r="X712" s="145">
        <v>345.93</v>
      </c>
      <c r="Y712" s="145">
        <v>346.96</v>
      </c>
      <c r="Z712" s="145">
        <v>357.98</v>
      </c>
      <c r="AA712" s="145">
        <v>380</v>
      </c>
      <c r="AB712" s="145">
        <v>374.83</v>
      </c>
      <c r="AC712" s="145">
        <v>375.82</v>
      </c>
      <c r="AD712" s="145">
        <v>376.62</v>
      </c>
      <c r="AE712" s="144">
        <v>144758</v>
      </c>
      <c r="AF712" s="144">
        <v>145649</v>
      </c>
      <c r="AG712" s="144">
        <v>173107</v>
      </c>
      <c r="AH712" s="144">
        <v>165248</v>
      </c>
      <c r="AI712" s="144">
        <v>147829</v>
      </c>
      <c r="AJ712" s="144">
        <v>133725</v>
      </c>
      <c r="AK712" s="144">
        <v>155139</v>
      </c>
      <c r="AL712" s="144">
        <v>135259</v>
      </c>
      <c r="AM712" s="144">
        <v>139477</v>
      </c>
      <c r="AN712" s="144">
        <v>149635</v>
      </c>
      <c r="AO712" s="144">
        <v>163400</v>
      </c>
      <c r="AP712" s="144">
        <v>161177</v>
      </c>
      <c r="AQ712" s="144">
        <v>158973</v>
      </c>
      <c r="AR712" s="144">
        <v>164208</v>
      </c>
      <c r="AS712" s="144"/>
      <c r="AT712" s="144"/>
      <c r="AU712" s="144"/>
      <c r="AV712" s="144"/>
      <c r="AW712" s="144"/>
      <c r="AX712" s="144"/>
      <c r="AY712" s="144"/>
      <c r="AZ712" s="144"/>
      <c r="BA712" s="144"/>
      <c r="BB712" s="144"/>
      <c r="BC712" s="144"/>
      <c r="BD712" s="144"/>
      <c r="BE712" s="144"/>
      <c r="BF712" s="144"/>
    </row>
    <row r="713" spans="1:58" hidden="1">
      <c r="A713" s="143" t="s">
        <v>921</v>
      </c>
      <c r="B713" s="143" t="s">
        <v>977</v>
      </c>
      <c r="C713" s="144">
        <v>102</v>
      </c>
      <c r="D713" s="144">
        <v>102</v>
      </c>
      <c r="E713" s="144">
        <v>103</v>
      </c>
      <c r="F713" s="144">
        <v>104</v>
      </c>
      <c r="G713" s="144">
        <v>102</v>
      </c>
      <c r="H713" s="144">
        <v>104</v>
      </c>
      <c r="I713" s="144">
        <v>101</v>
      </c>
      <c r="J713" s="144">
        <v>100</v>
      </c>
      <c r="K713" s="144">
        <v>98</v>
      </c>
      <c r="L713" s="144">
        <v>100</v>
      </c>
      <c r="M713" s="144">
        <v>99</v>
      </c>
      <c r="N713" s="144">
        <v>99</v>
      </c>
      <c r="O713" s="144">
        <v>99</v>
      </c>
      <c r="P713" s="144">
        <v>99</v>
      </c>
      <c r="Q713" s="145">
        <v>397.05</v>
      </c>
      <c r="R713" s="145">
        <v>395.77</v>
      </c>
      <c r="S713" s="145">
        <v>385.37</v>
      </c>
      <c r="T713" s="145">
        <v>401.17</v>
      </c>
      <c r="U713" s="145">
        <v>414.64</v>
      </c>
      <c r="V713" s="145">
        <v>483.83</v>
      </c>
      <c r="W713" s="145">
        <v>391.07</v>
      </c>
      <c r="X713" s="145">
        <v>336.3</v>
      </c>
      <c r="Y713" s="145">
        <v>332.42</v>
      </c>
      <c r="Z713" s="145">
        <v>335.73</v>
      </c>
      <c r="AA713" s="145">
        <v>340</v>
      </c>
      <c r="AB713" s="145">
        <v>338.92</v>
      </c>
      <c r="AC713" s="145">
        <v>340.26</v>
      </c>
      <c r="AD713" s="145">
        <v>339.33</v>
      </c>
      <c r="AE713" s="144">
        <v>40499</v>
      </c>
      <c r="AF713" s="144">
        <v>40369</v>
      </c>
      <c r="AG713" s="144">
        <v>39693</v>
      </c>
      <c r="AH713" s="144">
        <v>41722</v>
      </c>
      <c r="AI713" s="144">
        <v>42293</v>
      </c>
      <c r="AJ713" s="144">
        <v>50318</v>
      </c>
      <c r="AK713" s="144">
        <v>39498</v>
      </c>
      <c r="AL713" s="144">
        <v>33630</v>
      </c>
      <c r="AM713" s="144">
        <v>32577</v>
      </c>
      <c r="AN713" s="144">
        <v>33573</v>
      </c>
      <c r="AO713" s="144">
        <v>33660</v>
      </c>
      <c r="AP713" s="144">
        <v>33553</v>
      </c>
      <c r="AQ713" s="144">
        <v>33686</v>
      </c>
      <c r="AR713" s="144">
        <v>33594</v>
      </c>
      <c r="AS713" s="144"/>
      <c r="AT713" s="144"/>
      <c r="AU713" s="144"/>
      <c r="AV713" s="144"/>
      <c r="AW713" s="144"/>
      <c r="AX713" s="144"/>
      <c r="AY713" s="144"/>
      <c r="AZ713" s="144"/>
      <c r="BA713" s="144"/>
      <c r="BB713" s="144"/>
      <c r="BC713" s="144"/>
      <c r="BD713" s="144"/>
      <c r="BE713" s="144"/>
      <c r="BF713" s="144"/>
    </row>
    <row r="714" spans="1:58" hidden="1">
      <c r="A714" s="143" t="s">
        <v>921</v>
      </c>
      <c r="B714" s="143" t="s">
        <v>978</v>
      </c>
      <c r="C714" s="144">
        <v>62</v>
      </c>
      <c r="D714" s="144">
        <v>68</v>
      </c>
      <c r="E714" s="144">
        <v>69</v>
      </c>
      <c r="F714" s="144">
        <v>79</v>
      </c>
      <c r="G714" s="144">
        <v>80</v>
      </c>
      <c r="H714" s="144">
        <v>84</v>
      </c>
      <c r="I714" s="144">
        <v>91</v>
      </c>
      <c r="J714" s="144">
        <v>95</v>
      </c>
      <c r="K714" s="144">
        <v>100</v>
      </c>
      <c r="L714" s="144">
        <v>107</v>
      </c>
      <c r="M714" s="144">
        <v>112</v>
      </c>
      <c r="N714" s="144">
        <v>119</v>
      </c>
      <c r="O714" s="144">
        <v>123</v>
      </c>
      <c r="P714" s="144">
        <v>124</v>
      </c>
      <c r="Q714" s="145">
        <v>172.66</v>
      </c>
      <c r="R714" s="145">
        <v>173.94</v>
      </c>
      <c r="S714" s="145">
        <v>167.54</v>
      </c>
      <c r="T714" s="145">
        <v>159.25</v>
      </c>
      <c r="U714" s="145">
        <v>154.72</v>
      </c>
      <c r="V714" s="145">
        <v>159.04</v>
      </c>
      <c r="W714" s="145">
        <v>155.41</v>
      </c>
      <c r="X714" s="145">
        <v>153.16999999999999</v>
      </c>
      <c r="Y714" s="145">
        <v>146.51</v>
      </c>
      <c r="Z714" s="145">
        <v>157.79</v>
      </c>
      <c r="AA714" s="145">
        <v>180</v>
      </c>
      <c r="AB714" s="145">
        <v>194.56</v>
      </c>
      <c r="AC714" s="145">
        <v>140.96</v>
      </c>
      <c r="AD714" s="145">
        <v>157.69999999999999</v>
      </c>
      <c r="AE714" s="144">
        <v>10705</v>
      </c>
      <c r="AF714" s="144">
        <v>11828</v>
      </c>
      <c r="AG714" s="144">
        <v>11560</v>
      </c>
      <c r="AH714" s="144">
        <v>12581</v>
      </c>
      <c r="AI714" s="144">
        <v>12378</v>
      </c>
      <c r="AJ714" s="144">
        <v>13359</v>
      </c>
      <c r="AK714" s="144">
        <v>14142</v>
      </c>
      <c r="AL714" s="144">
        <v>14551</v>
      </c>
      <c r="AM714" s="144">
        <v>14651</v>
      </c>
      <c r="AN714" s="144">
        <v>16883</v>
      </c>
      <c r="AO714" s="144">
        <v>20160</v>
      </c>
      <c r="AP714" s="144">
        <v>23153</v>
      </c>
      <c r="AQ714" s="144">
        <v>17338</v>
      </c>
      <c r="AR714" s="144">
        <v>19555</v>
      </c>
      <c r="AS714" s="144"/>
      <c r="AT714" s="144"/>
      <c r="AU714" s="144"/>
      <c r="AV714" s="144"/>
      <c r="AW714" s="144"/>
      <c r="AX714" s="144"/>
      <c r="AY714" s="144"/>
      <c r="AZ714" s="144"/>
      <c r="BA714" s="144"/>
      <c r="BB714" s="144"/>
      <c r="BC714" s="144"/>
      <c r="BD714" s="144"/>
      <c r="BE714" s="144"/>
      <c r="BF714" s="144"/>
    </row>
    <row r="715" spans="1:58" hidden="1">
      <c r="A715" s="143" t="s">
        <v>921</v>
      </c>
      <c r="B715" s="143" t="s">
        <v>979</v>
      </c>
      <c r="C715" s="144">
        <v>201</v>
      </c>
      <c r="D715" s="144">
        <v>204</v>
      </c>
      <c r="E715" s="144">
        <v>199</v>
      </c>
      <c r="F715" s="144">
        <v>203</v>
      </c>
      <c r="G715" s="144">
        <v>204</v>
      </c>
      <c r="H715" s="144">
        <v>206</v>
      </c>
      <c r="I715" s="144">
        <v>209</v>
      </c>
      <c r="J715" s="144">
        <v>209</v>
      </c>
      <c r="K715" s="144">
        <v>206</v>
      </c>
      <c r="L715" s="144">
        <v>207</v>
      </c>
      <c r="M715" s="144">
        <v>209</v>
      </c>
      <c r="N715" s="144">
        <v>209</v>
      </c>
      <c r="O715" s="144">
        <v>209</v>
      </c>
      <c r="P715" s="144">
        <v>208</v>
      </c>
      <c r="Q715" s="145">
        <v>208.63</v>
      </c>
      <c r="R715" s="145">
        <v>199.04</v>
      </c>
      <c r="S715" s="145">
        <v>204.48</v>
      </c>
      <c r="T715" s="145">
        <v>199.15</v>
      </c>
      <c r="U715" s="145">
        <v>245.95</v>
      </c>
      <c r="V715" s="145">
        <v>283.18</v>
      </c>
      <c r="W715" s="145">
        <v>267.06</v>
      </c>
      <c r="X715" s="145">
        <v>247.47</v>
      </c>
      <c r="Y715" s="145">
        <v>246.74</v>
      </c>
      <c r="Z715" s="145">
        <v>228.81</v>
      </c>
      <c r="AA715" s="145">
        <v>230</v>
      </c>
      <c r="AB715" s="145">
        <v>231.07</v>
      </c>
      <c r="AC715" s="145">
        <v>231.72</v>
      </c>
      <c r="AD715" s="145">
        <v>231.59</v>
      </c>
      <c r="AE715" s="144">
        <v>41935</v>
      </c>
      <c r="AF715" s="144">
        <v>40605</v>
      </c>
      <c r="AG715" s="144">
        <v>40691</v>
      </c>
      <c r="AH715" s="144">
        <v>40428</v>
      </c>
      <c r="AI715" s="144">
        <v>50173</v>
      </c>
      <c r="AJ715" s="144">
        <v>58336</v>
      </c>
      <c r="AK715" s="144">
        <v>55815</v>
      </c>
      <c r="AL715" s="144">
        <v>51721</v>
      </c>
      <c r="AM715" s="144">
        <v>50828</v>
      </c>
      <c r="AN715" s="144">
        <v>47363</v>
      </c>
      <c r="AO715" s="144">
        <v>48070</v>
      </c>
      <c r="AP715" s="144">
        <v>48294</v>
      </c>
      <c r="AQ715" s="144">
        <v>48430</v>
      </c>
      <c r="AR715" s="144">
        <v>48171</v>
      </c>
      <c r="AS715" s="144"/>
      <c r="AT715" s="144"/>
      <c r="AU715" s="144"/>
      <c r="AV715" s="144"/>
      <c r="AW715" s="144"/>
      <c r="AX715" s="144"/>
      <c r="AY715" s="144"/>
      <c r="AZ715" s="144"/>
      <c r="BA715" s="144"/>
      <c r="BB715" s="144"/>
      <c r="BC715" s="144"/>
      <c r="BD715" s="144"/>
      <c r="BE715" s="144"/>
      <c r="BF715" s="144"/>
    </row>
    <row r="716" spans="1:58" hidden="1">
      <c r="A716" s="143" t="s">
        <v>921</v>
      </c>
      <c r="B716" s="143" t="s">
        <v>980</v>
      </c>
      <c r="C716" s="144">
        <v>121</v>
      </c>
      <c r="D716" s="144">
        <v>134</v>
      </c>
      <c r="E716" s="144">
        <v>146</v>
      </c>
      <c r="F716" s="144">
        <v>159</v>
      </c>
      <c r="G716" s="144">
        <v>169</v>
      </c>
      <c r="H716" s="144">
        <v>183</v>
      </c>
      <c r="I716" s="144">
        <v>193</v>
      </c>
      <c r="J716" s="144">
        <v>203</v>
      </c>
      <c r="K716" s="144">
        <v>215</v>
      </c>
      <c r="L716" s="144">
        <v>227</v>
      </c>
      <c r="M716" s="144">
        <v>245</v>
      </c>
      <c r="N716" s="144">
        <v>266</v>
      </c>
      <c r="O716" s="144">
        <v>231</v>
      </c>
      <c r="P716" s="144">
        <v>238</v>
      </c>
      <c r="Q716" s="145">
        <v>193.07</v>
      </c>
      <c r="R716" s="145">
        <v>312.16000000000003</v>
      </c>
      <c r="S716" s="145">
        <v>318.89999999999998</v>
      </c>
      <c r="T716" s="145">
        <v>327.64999999999998</v>
      </c>
      <c r="U716" s="145">
        <v>174.24</v>
      </c>
      <c r="V716" s="145">
        <v>181.08</v>
      </c>
      <c r="W716" s="145">
        <v>182.1</v>
      </c>
      <c r="X716" s="145">
        <v>168.2</v>
      </c>
      <c r="Y716" s="145">
        <v>184.49</v>
      </c>
      <c r="Z716" s="145">
        <v>237.33</v>
      </c>
      <c r="AA716" s="145">
        <v>240</v>
      </c>
      <c r="AB716" s="145">
        <v>264.06</v>
      </c>
      <c r="AC716" s="145">
        <v>216.09</v>
      </c>
      <c r="AD716" s="145">
        <v>240</v>
      </c>
      <c r="AE716" s="144">
        <v>23361</v>
      </c>
      <c r="AF716" s="144">
        <v>41830</v>
      </c>
      <c r="AG716" s="144">
        <v>46560</v>
      </c>
      <c r="AH716" s="144">
        <v>52097</v>
      </c>
      <c r="AI716" s="144">
        <v>29447</v>
      </c>
      <c r="AJ716" s="144">
        <v>33138</v>
      </c>
      <c r="AK716" s="144">
        <v>35146</v>
      </c>
      <c r="AL716" s="144">
        <v>34145</v>
      </c>
      <c r="AM716" s="144">
        <v>39666</v>
      </c>
      <c r="AN716" s="144">
        <v>53874</v>
      </c>
      <c r="AO716" s="144">
        <v>58800</v>
      </c>
      <c r="AP716" s="144">
        <v>70241</v>
      </c>
      <c r="AQ716" s="144">
        <v>49916</v>
      </c>
      <c r="AR716" s="144">
        <v>57120</v>
      </c>
      <c r="AS716" s="144"/>
      <c r="AT716" s="144"/>
      <c r="AU716" s="144"/>
      <c r="AV716" s="144"/>
      <c r="AW716" s="144"/>
      <c r="AX716" s="144"/>
      <c r="AY716" s="144"/>
      <c r="AZ716" s="144"/>
      <c r="BA716" s="144"/>
      <c r="BB716" s="144"/>
      <c r="BC716" s="144"/>
      <c r="BD716" s="144"/>
      <c r="BE716" s="144"/>
      <c r="BF716" s="144"/>
    </row>
    <row r="717" spans="1:58" hidden="1">
      <c r="A717" s="143" t="s">
        <v>921</v>
      </c>
      <c r="B717" s="143" t="s">
        <v>981</v>
      </c>
      <c r="C717" s="144">
        <v>409</v>
      </c>
      <c r="D717" s="144">
        <v>432</v>
      </c>
      <c r="E717" s="144">
        <v>470</v>
      </c>
      <c r="F717" s="144">
        <v>484</v>
      </c>
      <c r="G717" s="144">
        <v>550</v>
      </c>
      <c r="H717" s="144">
        <v>560</v>
      </c>
      <c r="I717" s="144">
        <v>581</v>
      </c>
      <c r="J717" s="144">
        <v>604</v>
      </c>
      <c r="K717" s="144">
        <v>615</v>
      </c>
      <c r="L717" s="144">
        <v>630</v>
      </c>
      <c r="M717" s="144">
        <v>645</v>
      </c>
      <c r="N717" s="144">
        <v>641</v>
      </c>
      <c r="O717" s="144">
        <v>641</v>
      </c>
      <c r="P717" s="144">
        <v>642</v>
      </c>
      <c r="Q717" s="145">
        <v>477.81</v>
      </c>
      <c r="R717" s="145">
        <v>589.46</v>
      </c>
      <c r="S717" s="145">
        <v>500.34</v>
      </c>
      <c r="T717" s="145">
        <v>449.9</v>
      </c>
      <c r="U717" s="145">
        <v>473.09</v>
      </c>
      <c r="V717" s="145">
        <v>423.12</v>
      </c>
      <c r="W717" s="145">
        <v>427.14</v>
      </c>
      <c r="X717" s="145">
        <v>425.86</v>
      </c>
      <c r="Y717" s="145">
        <v>424.59</v>
      </c>
      <c r="Z717" s="145">
        <v>420</v>
      </c>
      <c r="AA717" s="145">
        <v>430</v>
      </c>
      <c r="AB717" s="145">
        <v>410</v>
      </c>
      <c r="AC717" s="145">
        <v>370</v>
      </c>
      <c r="AD717" s="145">
        <v>410.59</v>
      </c>
      <c r="AE717" s="144">
        <v>195423</v>
      </c>
      <c r="AF717" s="144">
        <v>254645</v>
      </c>
      <c r="AG717" s="144">
        <v>235161</v>
      </c>
      <c r="AH717" s="144">
        <v>217750</v>
      </c>
      <c r="AI717" s="144">
        <v>260200</v>
      </c>
      <c r="AJ717" s="144">
        <v>236950</v>
      </c>
      <c r="AK717" s="144">
        <v>248170</v>
      </c>
      <c r="AL717" s="144">
        <v>257220</v>
      </c>
      <c r="AM717" s="144">
        <v>261125</v>
      </c>
      <c r="AN717" s="144">
        <v>264600</v>
      </c>
      <c r="AO717" s="144">
        <v>277350</v>
      </c>
      <c r="AP717" s="144">
        <v>262810</v>
      </c>
      <c r="AQ717" s="144">
        <v>237170</v>
      </c>
      <c r="AR717" s="144">
        <v>263598</v>
      </c>
      <c r="AS717" s="144"/>
      <c r="AT717" s="144"/>
      <c r="AU717" s="144"/>
      <c r="AV717" s="144"/>
      <c r="AW717" s="144"/>
      <c r="AX717" s="144"/>
      <c r="AY717" s="144"/>
      <c r="AZ717" s="144"/>
      <c r="BA717" s="144"/>
      <c r="BB717" s="144"/>
      <c r="BC717" s="144"/>
      <c r="BD717" s="144"/>
      <c r="BE717" s="144"/>
      <c r="BF717" s="144"/>
    </row>
    <row r="718" spans="1:58" hidden="1">
      <c r="A718" s="143" t="s">
        <v>921</v>
      </c>
      <c r="B718" s="143" t="s">
        <v>982</v>
      </c>
      <c r="C718" s="144">
        <v>513</v>
      </c>
      <c r="D718" s="144">
        <v>543</v>
      </c>
      <c r="E718" s="144">
        <v>560</v>
      </c>
      <c r="F718" s="144">
        <v>574</v>
      </c>
      <c r="G718" s="144">
        <v>588</v>
      </c>
      <c r="H718" s="144">
        <v>605</v>
      </c>
      <c r="I718" s="144">
        <v>617</v>
      </c>
      <c r="J718" s="144">
        <v>630</v>
      </c>
      <c r="K718" s="144">
        <v>630</v>
      </c>
      <c r="L718" s="144">
        <v>646</v>
      </c>
      <c r="M718" s="144">
        <v>658</v>
      </c>
      <c r="N718" s="144">
        <v>653</v>
      </c>
      <c r="O718" s="144">
        <v>652</v>
      </c>
      <c r="P718" s="144">
        <v>652</v>
      </c>
      <c r="Q718" s="145">
        <v>197.77</v>
      </c>
      <c r="R718" s="145">
        <v>158.62</v>
      </c>
      <c r="S718" s="145">
        <v>216.69</v>
      </c>
      <c r="T718" s="145">
        <v>274.55</v>
      </c>
      <c r="U718" s="145">
        <v>245.13</v>
      </c>
      <c r="V718" s="145">
        <v>168.59</v>
      </c>
      <c r="W718" s="145">
        <v>148.26</v>
      </c>
      <c r="X718" s="145">
        <v>196.3</v>
      </c>
      <c r="Y718" s="145">
        <v>178.39</v>
      </c>
      <c r="Z718" s="145">
        <v>138.63</v>
      </c>
      <c r="AA718" s="145">
        <v>150</v>
      </c>
      <c r="AB718" s="145">
        <v>139.26</v>
      </c>
      <c r="AC718" s="145">
        <v>139.65</v>
      </c>
      <c r="AD718" s="145">
        <v>148.94</v>
      </c>
      <c r="AE718" s="144">
        <v>101454</v>
      </c>
      <c r="AF718" s="144">
        <v>86129</v>
      </c>
      <c r="AG718" s="144">
        <v>121349</v>
      </c>
      <c r="AH718" s="144">
        <v>157591</v>
      </c>
      <c r="AI718" s="144">
        <v>144139</v>
      </c>
      <c r="AJ718" s="144">
        <v>101996</v>
      </c>
      <c r="AK718" s="144">
        <v>91479</v>
      </c>
      <c r="AL718" s="144">
        <v>123670</v>
      </c>
      <c r="AM718" s="144">
        <v>112385</v>
      </c>
      <c r="AN718" s="144">
        <v>89554</v>
      </c>
      <c r="AO718" s="144">
        <v>98700</v>
      </c>
      <c r="AP718" s="144">
        <v>90937</v>
      </c>
      <c r="AQ718" s="144">
        <v>91051</v>
      </c>
      <c r="AR718" s="144">
        <v>97109</v>
      </c>
      <c r="AS718" s="144"/>
      <c r="AT718" s="144"/>
      <c r="AU718" s="144"/>
      <c r="AV718" s="144"/>
      <c r="AW718" s="144"/>
      <c r="AX718" s="144"/>
      <c r="AY718" s="144"/>
      <c r="AZ718" s="144"/>
      <c r="BA718" s="144"/>
      <c r="BB718" s="144"/>
      <c r="BC718" s="144"/>
      <c r="BD718" s="144"/>
      <c r="BE718" s="144"/>
      <c r="BF718" s="144"/>
    </row>
    <row r="719" spans="1:58" hidden="1">
      <c r="A719" s="143" t="s">
        <v>921</v>
      </c>
      <c r="B719" s="143" t="s">
        <v>983</v>
      </c>
      <c r="C719" s="144">
        <v>1</v>
      </c>
      <c r="D719" s="144">
        <v>1</v>
      </c>
      <c r="E719" s="144">
        <v>1</v>
      </c>
      <c r="F719" s="144">
        <v>1</v>
      </c>
      <c r="G719" s="144">
        <v>1</v>
      </c>
      <c r="H719" s="144">
        <v>1</v>
      </c>
      <c r="I719" s="144">
        <v>1</v>
      </c>
      <c r="J719" s="144">
        <v>1</v>
      </c>
      <c r="K719" s="144">
        <v>1</v>
      </c>
      <c r="L719" s="144">
        <v>1</v>
      </c>
      <c r="M719" s="144">
        <v>0</v>
      </c>
      <c r="N719" s="144">
        <v>0</v>
      </c>
      <c r="O719" s="144">
        <v>0</v>
      </c>
      <c r="P719" s="144">
        <v>0</v>
      </c>
      <c r="Q719" s="145">
        <v>244</v>
      </c>
      <c r="R719" s="145">
        <v>225</v>
      </c>
      <c r="S719" s="145">
        <v>214</v>
      </c>
      <c r="T719" s="145">
        <v>222</v>
      </c>
      <c r="U719" s="145">
        <v>210</v>
      </c>
      <c r="V719" s="145">
        <v>134</v>
      </c>
      <c r="W719" s="145">
        <v>100</v>
      </c>
      <c r="X719" s="145">
        <v>173</v>
      </c>
      <c r="Y719" s="145">
        <v>148</v>
      </c>
      <c r="Z719" s="145">
        <v>163</v>
      </c>
      <c r="AA719" s="145"/>
      <c r="AB719" s="145"/>
      <c r="AC719" s="145"/>
      <c r="AD719" s="145"/>
      <c r="AE719" s="144">
        <v>244</v>
      </c>
      <c r="AF719" s="144">
        <v>225</v>
      </c>
      <c r="AG719" s="144">
        <v>214</v>
      </c>
      <c r="AH719" s="144">
        <v>222</v>
      </c>
      <c r="AI719" s="144">
        <v>210</v>
      </c>
      <c r="AJ719" s="144">
        <v>134</v>
      </c>
      <c r="AK719" s="144">
        <v>100</v>
      </c>
      <c r="AL719" s="144">
        <v>173</v>
      </c>
      <c r="AM719" s="144">
        <v>148</v>
      </c>
      <c r="AN719" s="144">
        <v>163</v>
      </c>
      <c r="AO719" s="144">
        <v>0</v>
      </c>
      <c r="AP719" s="144">
        <v>0</v>
      </c>
      <c r="AQ719" s="144">
        <v>0</v>
      </c>
      <c r="AR719" s="144">
        <v>0</v>
      </c>
      <c r="AS719" s="144"/>
      <c r="AT719" s="144"/>
      <c r="AU719" s="144"/>
      <c r="AV719" s="144"/>
      <c r="AW719" s="144"/>
      <c r="AX719" s="144"/>
      <c r="AY719" s="144"/>
      <c r="AZ719" s="144"/>
      <c r="BA719" s="144"/>
      <c r="BB719" s="144"/>
      <c r="BC719" s="144"/>
      <c r="BD719" s="144"/>
      <c r="BE719" s="144"/>
      <c r="BF719" s="144"/>
    </row>
    <row r="720" spans="1:58" hidden="1">
      <c r="A720" s="143" t="s">
        <v>921</v>
      </c>
      <c r="B720" s="143" t="s">
        <v>984</v>
      </c>
      <c r="C720" s="144">
        <v>61</v>
      </c>
      <c r="D720" s="144">
        <v>69</v>
      </c>
      <c r="E720" s="144">
        <v>68</v>
      </c>
      <c r="F720" s="144">
        <v>63</v>
      </c>
      <c r="G720" s="144">
        <v>58</v>
      </c>
      <c r="H720" s="144">
        <v>67</v>
      </c>
      <c r="I720" s="144">
        <v>70</v>
      </c>
      <c r="J720" s="144">
        <v>76</v>
      </c>
      <c r="K720" s="144">
        <v>79</v>
      </c>
      <c r="L720" s="144">
        <v>86</v>
      </c>
      <c r="M720" s="144">
        <v>88</v>
      </c>
      <c r="N720" s="144">
        <v>100</v>
      </c>
      <c r="O720" s="144">
        <v>95</v>
      </c>
      <c r="P720" s="144">
        <v>87</v>
      </c>
      <c r="Q720" s="145">
        <v>66.11</v>
      </c>
      <c r="R720" s="145">
        <v>75.430000000000007</v>
      </c>
      <c r="S720" s="145">
        <v>73.31</v>
      </c>
      <c r="T720" s="145">
        <v>77.73</v>
      </c>
      <c r="U720" s="145">
        <v>72.22</v>
      </c>
      <c r="V720" s="145">
        <v>65.19</v>
      </c>
      <c r="W720" s="145">
        <v>61.24</v>
      </c>
      <c r="X720" s="145">
        <v>61.93</v>
      </c>
      <c r="Y720" s="145">
        <v>59.39</v>
      </c>
      <c r="Z720" s="145">
        <v>64.099999999999994</v>
      </c>
      <c r="AA720" s="145">
        <v>60</v>
      </c>
      <c r="AB720" s="145">
        <v>67.58</v>
      </c>
      <c r="AC720" s="145">
        <v>66.77</v>
      </c>
      <c r="AD720" s="145">
        <v>65.83</v>
      </c>
      <c r="AE720" s="144">
        <v>4033</v>
      </c>
      <c r="AF720" s="144">
        <v>5205</v>
      </c>
      <c r="AG720" s="144">
        <v>4985</v>
      </c>
      <c r="AH720" s="144">
        <v>4897</v>
      </c>
      <c r="AI720" s="144">
        <v>4189</v>
      </c>
      <c r="AJ720" s="144">
        <v>4368</v>
      </c>
      <c r="AK720" s="144">
        <v>4287</v>
      </c>
      <c r="AL720" s="144">
        <v>4707</v>
      </c>
      <c r="AM720" s="144">
        <v>4692</v>
      </c>
      <c r="AN720" s="144">
        <v>5513</v>
      </c>
      <c r="AO720" s="144">
        <v>5280</v>
      </c>
      <c r="AP720" s="144">
        <v>6758</v>
      </c>
      <c r="AQ720" s="144">
        <v>6343</v>
      </c>
      <c r="AR720" s="144">
        <v>5727</v>
      </c>
      <c r="AS720" s="144"/>
      <c r="AT720" s="144"/>
      <c r="AU720" s="144"/>
      <c r="AV720" s="144"/>
      <c r="AW720" s="144"/>
      <c r="AX720" s="144"/>
      <c r="AY720" s="144"/>
      <c r="AZ720" s="144"/>
      <c r="BA720" s="144"/>
      <c r="BB720" s="144"/>
      <c r="BC720" s="144"/>
      <c r="BD720" s="144"/>
      <c r="BE720" s="144"/>
      <c r="BF720" s="144"/>
    </row>
    <row r="721" spans="1:58" hidden="1">
      <c r="A721" s="143" t="s">
        <v>921</v>
      </c>
      <c r="B721" s="143" t="s">
        <v>985</v>
      </c>
      <c r="C721" s="144">
        <v>14</v>
      </c>
      <c r="D721" s="144">
        <v>13</v>
      </c>
      <c r="E721" s="144">
        <v>18</v>
      </c>
      <c r="F721" s="144">
        <v>21</v>
      </c>
      <c r="G721" s="144">
        <v>24</v>
      </c>
      <c r="H721" s="144">
        <v>27</v>
      </c>
      <c r="I721" s="144">
        <v>29</v>
      </c>
      <c r="J721" s="144">
        <v>33</v>
      </c>
      <c r="K721" s="144">
        <v>35</v>
      </c>
      <c r="L721" s="144">
        <v>38</v>
      </c>
      <c r="M721" s="144">
        <v>48</v>
      </c>
      <c r="N721" s="144">
        <v>66</v>
      </c>
      <c r="O721" s="144">
        <v>59</v>
      </c>
      <c r="P721" s="144">
        <v>53</v>
      </c>
      <c r="Q721" s="145">
        <v>53.07</v>
      </c>
      <c r="R721" s="145">
        <v>55.85</v>
      </c>
      <c r="S721" s="145">
        <v>54.72</v>
      </c>
      <c r="T721" s="145">
        <v>61.19</v>
      </c>
      <c r="U721" s="145">
        <v>64.83</v>
      </c>
      <c r="V721" s="145">
        <v>61.63</v>
      </c>
      <c r="W721" s="145">
        <v>53.1</v>
      </c>
      <c r="X721" s="145">
        <v>68.33</v>
      </c>
      <c r="Y721" s="145">
        <v>63.71</v>
      </c>
      <c r="Z721" s="145">
        <v>63.45</v>
      </c>
      <c r="AA721" s="145">
        <v>60</v>
      </c>
      <c r="AB721" s="145">
        <v>65.91</v>
      </c>
      <c r="AC721" s="145">
        <v>57.69</v>
      </c>
      <c r="AD721" s="145">
        <v>68.06</v>
      </c>
      <c r="AE721" s="144">
        <v>743</v>
      </c>
      <c r="AF721" s="144">
        <v>726</v>
      </c>
      <c r="AG721" s="144">
        <v>985</v>
      </c>
      <c r="AH721" s="144">
        <v>1285</v>
      </c>
      <c r="AI721" s="144">
        <v>1556</v>
      </c>
      <c r="AJ721" s="144">
        <v>1664</v>
      </c>
      <c r="AK721" s="144">
        <v>1540</v>
      </c>
      <c r="AL721" s="144">
        <v>2255</v>
      </c>
      <c r="AM721" s="144">
        <v>2230</v>
      </c>
      <c r="AN721" s="144">
        <v>2411</v>
      </c>
      <c r="AO721" s="144">
        <v>2880</v>
      </c>
      <c r="AP721" s="144">
        <v>4350</v>
      </c>
      <c r="AQ721" s="144">
        <v>3404</v>
      </c>
      <c r="AR721" s="144">
        <v>3607</v>
      </c>
      <c r="AS721" s="144"/>
      <c r="AT721" s="144"/>
      <c r="AU721" s="144"/>
      <c r="AV721" s="144"/>
      <c r="AW721" s="144"/>
      <c r="AX721" s="144"/>
      <c r="AY721" s="144"/>
      <c r="AZ721" s="144"/>
      <c r="BA721" s="144"/>
      <c r="BB721" s="144"/>
      <c r="BC721" s="144"/>
      <c r="BD721" s="144"/>
      <c r="BE721" s="144"/>
      <c r="BF721" s="144"/>
    </row>
    <row r="722" spans="1:58" hidden="1">
      <c r="A722" s="143" t="s">
        <v>921</v>
      </c>
      <c r="B722" s="143" t="s">
        <v>986</v>
      </c>
      <c r="C722" s="144">
        <v>219</v>
      </c>
      <c r="D722" s="144">
        <v>237</v>
      </c>
      <c r="E722" s="144">
        <v>235</v>
      </c>
      <c r="F722" s="144">
        <v>222</v>
      </c>
      <c r="G722" s="144">
        <v>228</v>
      </c>
      <c r="H722" s="144">
        <v>213</v>
      </c>
      <c r="I722" s="144">
        <v>217</v>
      </c>
      <c r="J722" s="144">
        <v>252</v>
      </c>
      <c r="K722" s="144">
        <v>246</v>
      </c>
      <c r="L722" s="144">
        <v>229</v>
      </c>
      <c r="M722" s="144">
        <v>275</v>
      </c>
      <c r="N722" s="144">
        <v>312</v>
      </c>
      <c r="O722" s="144">
        <v>292</v>
      </c>
      <c r="P722" s="144">
        <v>242</v>
      </c>
      <c r="Q722" s="145">
        <v>109.06</v>
      </c>
      <c r="R722" s="145">
        <v>105.32</v>
      </c>
      <c r="S722" s="145">
        <v>103.36</v>
      </c>
      <c r="T722" s="145">
        <v>101.41</v>
      </c>
      <c r="U722" s="145">
        <v>98.28</v>
      </c>
      <c r="V722" s="145">
        <v>95.2</v>
      </c>
      <c r="W722" s="145">
        <v>93.4</v>
      </c>
      <c r="X722" s="145">
        <v>101.68</v>
      </c>
      <c r="Y722" s="145">
        <v>99.76</v>
      </c>
      <c r="Z722" s="145">
        <v>95.59</v>
      </c>
      <c r="AA722" s="145">
        <v>120</v>
      </c>
      <c r="AB722" s="145">
        <v>133.46</v>
      </c>
      <c r="AC722" s="145">
        <v>126.9</v>
      </c>
      <c r="AD722" s="145">
        <v>127.38</v>
      </c>
      <c r="AE722" s="144">
        <v>23884</v>
      </c>
      <c r="AF722" s="144">
        <v>24962</v>
      </c>
      <c r="AG722" s="144">
        <v>24289</v>
      </c>
      <c r="AH722" s="144">
        <v>22512</v>
      </c>
      <c r="AI722" s="144">
        <v>22408</v>
      </c>
      <c r="AJ722" s="144">
        <v>20278</v>
      </c>
      <c r="AK722" s="144">
        <v>20267</v>
      </c>
      <c r="AL722" s="144">
        <v>25624</v>
      </c>
      <c r="AM722" s="144">
        <v>24540</v>
      </c>
      <c r="AN722" s="144">
        <v>21891</v>
      </c>
      <c r="AO722" s="144">
        <v>33000</v>
      </c>
      <c r="AP722" s="144">
        <v>41638</v>
      </c>
      <c r="AQ722" s="144">
        <v>37054</v>
      </c>
      <c r="AR722" s="144">
        <v>30825</v>
      </c>
      <c r="AS722" s="144"/>
      <c r="AT722" s="144"/>
      <c r="AU722" s="144"/>
      <c r="AV722" s="144"/>
      <c r="AW722" s="144"/>
      <c r="AX722" s="144"/>
      <c r="AY722" s="144"/>
      <c r="AZ722" s="144"/>
      <c r="BA722" s="144"/>
      <c r="BB722" s="144"/>
      <c r="BC722" s="144"/>
      <c r="BD722" s="144"/>
      <c r="BE722" s="144"/>
      <c r="BF722" s="144"/>
    </row>
    <row r="723" spans="1:58" hidden="1">
      <c r="A723" s="143" t="s">
        <v>921</v>
      </c>
      <c r="B723" s="143" t="s">
        <v>987</v>
      </c>
      <c r="C723" s="144">
        <v>74</v>
      </c>
      <c r="D723" s="144">
        <v>106</v>
      </c>
      <c r="E723" s="144">
        <v>108</v>
      </c>
      <c r="F723" s="144">
        <v>118</v>
      </c>
      <c r="G723" s="144">
        <v>132</v>
      </c>
      <c r="H723" s="144">
        <v>131</v>
      </c>
      <c r="I723" s="144">
        <v>141</v>
      </c>
      <c r="J723" s="144">
        <v>161</v>
      </c>
      <c r="K723" s="144">
        <v>178</v>
      </c>
      <c r="L723" s="144">
        <v>186</v>
      </c>
      <c r="M723" s="144">
        <v>203</v>
      </c>
      <c r="N723" s="144">
        <v>194</v>
      </c>
      <c r="O723" s="144">
        <v>189</v>
      </c>
      <c r="P723" s="144">
        <v>200</v>
      </c>
      <c r="Q723" s="145">
        <v>176</v>
      </c>
      <c r="R723" s="145">
        <v>178.83</v>
      </c>
      <c r="S723" s="145">
        <v>176.61</v>
      </c>
      <c r="T723" s="145">
        <v>174.51</v>
      </c>
      <c r="U723" s="145">
        <v>179.75</v>
      </c>
      <c r="V723" s="145">
        <v>184.95</v>
      </c>
      <c r="W723" s="145">
        <v>180.5</v>
      </c>
      <c r="X723" s="145">
        <v>183.11</v>
      </c>
      <c r="Y723" s="145">
        <v>183.17</v>
      </c>
      <c r="Z723" s="145">
        <v>184.06</v>
      </c>
      <c r="AA723" s="145">
        <v>200</v>
      </c>
      <c r="AB723" s="145">
        <v>226.45</v>
      </c>
      <c r="AC723" s="145">
        <v>207.74</v>
      </c>
      <c r="AD723" s="145">
        <v>218.56</v>
      </c>
      <c r="AE723" s="144">
        <v>13024</v>
      </c>
      <c r="AF723" s="144">
        <v>18956</v>
      </c>
      <c r="AG723" s="144">
        <v>19074</v>
      </c>
      <c r="AH723" s="144">
        <v>20592</v>
      </c>
      <c r="AI723" s="144">
        <v>23727</v>
      </c>
      <c r="AJ723" s="144">
        <v>24229</v>
      </c>
      <c r="AK723" s="144">
        <v>25450</v>
      </c>
      <c r="AL723" s="144">
        <v>29480</v>
      </c>
      <c r="AM723" s="144">
        <v>32605</v>
      </c>
      <c r="AN723" s="144">
        <v>34235</v>
      </c>
      <c r="AO723" s="144">
        <v>40600</v>
      </c>
      <c r="AP723" s="144">
        <v>43932</v>
      </c>
      <c r="AQ723" s="144">
        <v>39263</v>
      </c>
      <c r="AR723" s="144">
        <v>43712</v>
      </c>
      <c r="AS723" s="144"/>
      <c r="AT723" s="144"/>
      <c r="AU723" s="144"/>
      <c r="AV723" s="144"/>
      <c r="AW723" s="144"/>
      <c r="AX723" s="144"/>
      <c r="AY723" s="144"/>
      <c r="AZ723" s="144"/>
      <c r="BA723" s="144"/>
      <c r="BB723" s="144"/>
      <c r="BC723" s="144"/>
      <c r="BD723" s="144"/>
      <c r="BE723" s="144"/>
      <c r="BF723" s="144"/>
    </row>
    <row r="724" spans="1:58" hidden="1">
      <c r="A724" s="143" t="s">
        <v>921</v>
      </c>
      <c r="B724" s="143" t="s">
        <v>988</v>
      </c>
      <c r="C724" s="144">
        <v>0</v>
      </c>
      <c r="D724" s="144">
        <v>0</v>
      </c>
      <c r="E724" s="144">
        <v>0</v>
      </c>
      <c r="F724" s="144">
        <v>0</v>
      </c>
      <c r="G724" s="144">
        <v>0</v>
      </c>
      <c r="H724" s="144">
        <v>0</v>
      </c>
      <c r="I724" s="144">
        <v>0</v>
      </c>
      <c r="J724" s="144">
        <v>0</v>
      </c>
      <c r="K724" s="144">
        <v>0</v>
      </c>
      <c r="L724" s="144">
        <v>0</v>
      </c>
      <c r="M724" s="144">
        <v>0</v>
      </c>
      <c r="N724" s="144">
        <v>0</v>
      </c>
      <c r="O724" s="144">
        <v>0</v>
      </c>
      <c r="P724" s="144">
        <v>0</v>
      </c>
      <c r="Q724" s="145"/>
      <c r="R724" s="145"/>
      <c r="S724" s="145"/>
      <c r="T724" s="145"/>
      <c r="U724" s="145"/>
      <c r="V724" s="145"/>
      <c r="W724" s="145"/>
      <c r="X724" s="145"/>
      <c r="Y724" s="145"/>
      <c r="Z724" s="145"/>
      <c r="AA724" s="145"/>
      <c r="AB724" s="145"/>
      <c r="AC724" s="145"/>
      <c r="AD724" s="145"/>
      <c r="AE724" s="144">
        <v>3710</v>
      </c>
      <c r="AF724" s="144">
        <v>4198</v>
      </c>
      <c r="AG724" s="144">
        <v>4825</v>
      </c>
      <c r="AH724" s="144">
        <v>5051</v>
      </c>
      <c r="AI724" s="144">
        <v>5781</v>
      </c>
      <c r="AJ724" s="144">
        <v>6150</v>
      </c>
      <c r="AK724" s="144">
        <v>6715</v>
      </c>
      <c r="AL724" s="144">
        <v>6896</v>
      </c>
      <c r="AM724" s="144">
        <v>7275</v>
      </c>
      <c r="AN724" s="144">
        <v>8147</v>
      </c>
      <c r="AO724" s="144">
        <v>8530</v>
      </c>
      <c r="AP724" s="144">
        <v>7960</v>
      </c>
      <c r="AQ724" s="144">
        <v>8072</v>
      </c>
      <c r="AR724" s="144">
        <v>6139</v>
      </c>
      <c r="AS724" s="144"/>
      <c r="AT724" s="144"/>
      <c r="AU724" s="144"/>
      <c r="AV724" s="144"/>
      <c r="AW724" s="144"/>
      <c r="AX724" s="144"/>
      <c r="AY724" s="144"/>
      <c r="AZ724" s="144"/>
      <c r="BA724" s="144"/>
      <c r="BB724" s="144"/>
      <c r="BC724" s="144"/>
      <c r="BD724" s="144"/>
      <c r="BE724" s="144"/>
      <c r="BF724" s="144"/>
    </row>
    <row r="725" spans="1:58" hidden="1">
      <c r="A725" s="143" t="s">
        <v>921</v>
      </c>
      <c r="B725" s="143" t="s">
        <v>989</v>
      </c>
      <c r="C725" s="144">
        <v>0</v>
      </c>
      <c r="D725" s="144">
        <v>0</v>
      </c>
      <c r="E725" s="144">
        <v>0</v>
      </c>
      <c r="F725" s="144">
        <v>0</v>
      </c>
      <c r="G725" s="144">
        <v>0</v>
      </c>
      <c r="H725" s="144">
        <v>0</v>
      </c>
      <c r="I725" s="144">
        <v>0</v>
      </c>
      <c r="J725" s="144">
        <v>0</v>
      </c>
      <c r="K725" s="144">
        <v>0</v>
      </c>
      <c r="L725" s="144">
        <v>0</v>
      </c>
      <c r="M725" s="144">
        <v>0</v>
      </c>
      <c r="N725" s="144">
        <v>0</v>
      </c>
      <c r="O725" s="144">
        <v>0</v>
      </c>
      <c r="P725" s="144">
        <v>0</v>
      </c>
      <c r="Q725" s="145"/>
      <c r="R725" s="145"/>
      <c r="S725" s="145"/>
      <c r="T725" s="145"/>
      <c r="U725" s="145"/>
      <c r="V725" s="145"/>
      <c r="W725" s="145"/>
      <c r="X725" s="145"/>
      <c r="Y725" s="145"/>
      <c r="Z725" s="145"/>
      <c r="AA725" s="145"/>
      <c r="AB725" s="145"/>
      <c r="AC725" s="145"/>
      <c r="AD725" s="145"/>
      <c r="AE725" s="144">
        <v>25</v>
      </c>
      <c r="AF725" s="144">
        <v>25</v>
      </c>
      <c r="AG725" s="144">
        <v>35</v>
      </c>
      <c r="AH725" s="144">
        <v>40</v>
      </c>
      <c r="AI725" s="144">
        <v>50</v>
      </c>
      <c r="AJ725" s="144">
        <v>60</v>
      </c>
      <c r="AK725" s="144">
        <v>75</v>
      </c>
      <c r="AL725" s="144">
        <v>111</v>
      </c>
      <c r="AM725" s="144">
        <v>110</v>
      </c>
      <c r="AN725" s="144">
        <v>66</v>
      </c>
      <c r="AO725" s="144">
        <v>78</v>
      </c>
      <c r="AP725" s="144">
        <v>93</v>
      </c>
      <c r="AQ725" s="144">
        <v>93</v>
      </c>
      <c r="AR725" s="144">
        <v>62</v>
      </c>
      <c r="AS725" s="144"/>
      <c r="AT725" s="144"/>
      <c r="AU725" s="144"/>
      <c r="AV725" s="144"/>
      <c r="AW725" s="144"/>
      <c r="AX725" s="144"/>
      <c r="AY725" s="144"/>
      <c r="AZ725" s="144"/>
      <c r="BA725" s="144"/>
      <c r="BB725" s="144"/>
      <c r="BC725" s="144"/>
      <c r="BD725" s="144"/>
      <c r="BE725" s="144"/>
      <c r="BF725" s="144"/>
    </row>
    <row r="726" spans="1:58" hidden="1">
      <c r="A726" s="143" t="s">
        <v>921</v>
      </c>
      <c r="B726" s="143" t="s">
        <v>990</v>
      </c>
      <c r="C726" s="144">
        <v>0</v>
      </c>
      <c r="D726" s="144">
        <v>0</v>
      </c>
      <c r="E726" s="144">
        <v>0</v>
      </c>
      <c r="F726" s="144">
        <v>0</v>
      </c>
      <c r="G726" s="144">
        <v>0</v>
      </c>
      <c r="H726" s="144">
        <v>0</v>
      </c>
      <c r="I726" s="144">
        <v>0</v>
      </c>
      <c r="J726" s="144">
        <v>0</v>
      </c>
      <c r="K726" s="144">
        <v>0</v>
      </c>
      <c r="L726" s="144">
        <v>0</v>
      </c>
      <c r="M726" s="144">
        <v>846</v>
      </c>
      <c r="N726" s="144">
        <v>846</v>
      </c>
      <c r="O726" s="144">
        <v>846</v>
      </c>
      <c r="P726" s="144">
        <v>846</v>
      </c>
      <c r="Q726" s="145"/>
      <c r="R726" s="145"/>
      <c r="S726" s="145"/>
      <c r="T726" s="145"/>
      <c r="U726" s="145"/>
      <c r="V726" s="145"/>
      <c r="W726" s="145"/>
      <c r="X726" s="145"/>
      <c r="Y726" s="145"/>
      <c r="Z726" s="145"/>
      <c r="AA726" s="145">
        <v>0</v>
      </c>
      <c r="AB726" s="145">
        <v>0</v>
      </c>
      <c r="AC726" s="145">
        <v>0</v>
      </c>
      <c r="AD726" s="145">
        <v>0</v>
      </c>
      <c r="AE726" s="144">
        <v>0</v>
      </c>
      <c r="AF726" s="144">
        <v>0</v>
      </c>
      <c r="AG726" s="144">
        <v>0</v>
      </c>
      <c r="AH726" s="144">
        <v>0</v>
      </c>
      <c r="AI726" s="144">
        <v>0</v>
      </c>
      <c r="AJ726" s="144">
        <v>0</v>
      </c>
      <c r="AK726" s="144">
        <v>0</v>
      </c>
      <c r="AL726" s="144">
        <v>0</v>
      </c>
      <c r="AM726" s="144">
        <v>0</v>
      </c>
      <c r="AN726" s="144">
        <v>0</v>
      </c>
      <c r="AO726" s="144">
        <v>0</v>
      </c>
      <c r="AP726" s="144">
        <v>0</v>
      </c>
      <c r="AQ726" s="144">
        <v>0</v>
      </c>
      <c r="AR726" s="144">
        <v>0</v>
      </c>
      <c r="AS726" s="144"/>
      <c r="AT726" s="144"/>
      <c r="AU726" s="144"/>
      <c r="AV726" s="144"/>
      <c r="AW726" s="144"/>
      <c r="AX726" s="144"/>
      <c r="AY726" s="144"/>
      <c r="AZ726" s="144"/>
      <c r="BA726" s="144"/>
      <c r="BB726" s="144"/>
      <c r="BC726" s="144"/>
      <c r="BD726" s="144"/>
      <c r="BE726" s="144"/>
      <c r="BF726" s="144"/>
    </row>
    <row r="727" spans="1:58" hidden="1">
      <c r="A727" s="143" t="s">
        <v>922</v>
      </c>
      <c r="B727" s="143" t="s">
        <v>931</v>
      </c>
      <c r="C727" s="144">
        <v>165</v>
      </c>
      <c r="D727" s="144">
        <v>158</v>
      </c>
      <c r="E727" s="144">
        <v>156</v>
      </c>
      <c r="F727" s="144">
        <v>153</v>
      </c>
      <c r="G727" s="144">
        <v>168</v>
      </c>
      <c r="H727" s="144">
        <v>170</v>
      </c>
      <c r="I727" s="144">
        <v>168</v>
      </c>
      <c r="J727" s="144">
        <v>170</v>
      </c>
      <c r="K727" s="144">
        <v>172</v>
      </c>
      <c r="L727" s="144">
        <v>173</v>
      </c>
      <c r="M727" s="144">
        <v>175</v>
      </c>
      <c r="N727" s="144">
        <v>170</v>
      </c>
      <c r="O727" s="144">
        <v>157</v>
      </c>
      <c r="P727" s="144">
        <v>147</v>
      </c>
      <c r="Q727" s="145">
        <v>51.75</v>
      </c>
      <c r="R727" s="145">
        <v>59.37</v>
      </c>
      <c r="S727" s="145">
        <v>49.51</v>
      </c>
      <c r="T727" s="145">
        <v>45.87</v>
      </c>
      <c r="U727" s="145">
        <v>45.75</v>
      </c>
      <c r="V727" s="145">
        <v>52.36</v>
      </c>
      <c r="W727" s="145">
        <v>47.39</v>
      </c>
      <c r="X727" s="145">
        <v>69</v>
      </c>
      <c r="Y727" s="145">
        <v>48.49</v>
      </c>
      <c r="Z727" s="145">
        <v>62.45</v>
      </c>
      <c r="AA727" s="145">
        <v>49.84</v>
      </c>
      <c r="AB727" s="145">
        <v>56.13</v>
      </c>
      <c r="AC727" s="145">
        <v>43.45</v>
      </c>
      <c r="AD727" s="145">
        <v>51.56</v>
      </c>
      <c r="AE727" s="144">
        <v>8539</v>
      </c>
      <c r="AF727" s="144">
        <v>9380</v>
      </c>
      <c r="AG727" s="144">
        <v>7723</v>
      </c>
      <c r="AH727" s="144">
        <v>7018</v>
      </c>
      <c r="AI727" s="144">
        <v>7686</v>
      </c>
      <c r="AJ727" s="144">
        <v>8902</v>
      </c>
      <c r="AK727" s="144">
        <v>7961</v>
      </c>
      <c r="AL727" s="144">
        <v>11730</v>
      </c>
      <c r="AM727" s="144">
        <v>8341</v>
      </c>
      <c r="AN727" s="144">
        <v>10803</v>
      </c>
      <c r="AO727" s="144">
        <v>8722</v>
      </c>
      <c r="AP727" s="144">
        <v>9542</v>
      </c>
      <c r="AQ727" s="144">
        <v>6822</v>
      </c>
      <c r="AR727" s="144">
        <v>7579</v>
      </c>
      <c r="AS727" s="144"/>
      <c r="AT727" s="144"/>
      <c r="AU727" s="144"/>
      <c r="AV727" s="144"/>
      <c r="AW727" s="144"/>
      <c r="AX727" s="144"/>
      <c r="AY727" s="144"/>
      <c r="AZ727" s="144"/>
      <c r="BA727" s="144"/>
      <c r="BB727" s="144"/>
      <c r="BC727" s="144"/>
      <c r="BD727" s="144"/>
      <c r="BE727" s="144"/>
      <c r="BF727" s="144"/>
    </row>
    <row r="728" spans="1:58" hidden="1">
      <c r="A728" s="143" t="s">
        <v>922</v>
      </c>
      <c r="B728" s="143" t="s">
        <v>932</v>
      </c>
      <c r="C728" s="144">
        <v>245</v>
      </c>
      <c r="D728" s="144">
        <v>247</v>
      </c>
      <c r="E728" s="144">
        <v>261</v>
      </c>
      <c r="F728" s="144">
        <v>271</v>
      </c>
      <c r="G728" s="144">
        <v>265</v>
      </c>
      <c r="H728" s="144">
        <v>308</v>
      </c>
      <c r="I728" s="144">
        <v>318</v>
      </c>
      <c r="J728" s="144">
        <v>320</v>
      </c>
      <c r="K728" s="144">
        <v>336</v>
      </c>
      <c r="L728" s="144">
        <v>338</v>
      </c>
      <c r="M728" s="144">
        <v>315</v>
      </c>
      <c r="N728" s="144">
        <v>315</v>
      </c>
      <c r="O728" s="144">
        <v>315</v>
      </c>
      <c r="P728" s="144">
        <v>315</v>
      </c>
      <c r="Q728" s="145">
        <v>47.76</v>
      </c>
      <c r="R728" s="145">
        <v>48.52</v>
      </c>
      <c r="S728" s="145">
        <v>36.700000000000003</v>
      </c>
      <c r="T728" s="145">
        <v>32.03</v>
      </c>
      <c r="U728" s="145">
        <v>33.68</v>
      </c>
      <c r="V728" s="145">
        <v>28.6</v>
      </c>
      <c r="W728" s="145">
        <v>31.61</v>
      </c>
      <c r="X728" s="145">
        <v>31.64</v>
      </c>
      <c r="Y728" s="145">
        <v>31.69</v>
      </c>
      <c r="Z728" s="145">
        <v>33.17</v>
      </c>
      <c r="AA728" s="145">
        <v>32.81</v>
      </c>
      <c r="AB728" s="145">
        <v>32.82</v>
      </c>
      <c r="AC728" s="145">
        <v>32.54</v>
      </c>
      <c r="AD728" s="145">
        <v>45.01</v>
      </c>
      <c r="AE728" s="144">
        <v>11701</v>
      </c>
      <c r="AF728" s="144">
        <v>11984</v>
      </c>
      <c r="AG728" s="144">
        <v>9578</v>
      </c>
      <c r="AH728" s="144">
        <v>8679</v>
      </c>
      <c r="AI728" s="144">
        <v>8925</v>
      </c>
      <c r="AJ728" s="144">
        <v>8808</v>
      </c>
      <c r="AK728" s="144">
        <v>10053</v>
      </c>
      <c r="AL728" s="144">
        <v>10126</v>
      </c>
      <c r="AM728" s="144">
        <v>10649</v>
      </c>
      <c r="AN728" s="144">
        <v>11212</v>
      </c>
      <c r="AO728" s="144">
        <v>10334</v>
      </c>
      <c r="AP728" s="144">
        <v>10337</v>
      </c>
      <c r="AQ728" s="144">
        <v>10251</v>
      </c>
      <c r="AR728" s="144">
        <v>14178</v>
      </c>
      <c r="AS728" s="144"/>
      <c r="AT728" s="144"/>
      <c r="AU728" s="144"/>
      <c r="AV728" s="144"/>
      <c r="AW728" s="144"/>
      <c r="AX728" s="144"/>
      <c r="AY728" s="144"/>
      <c r="AZ728" s="144"/>
      <c r="BA728" s="144"/>
      <c r="BB728" s="144"/>
      <c r="BC728" s="144"/>
      <c r="BD728" s="144"/>
      <c r="BE728" s="144"/>
      <c r="BF728" s="144"/>
    </row>
    <row r="729" spans="1:58" hidden="1">
      <c r="A729" s="143" t="s">
        <v>922</v>
      </c>
      <c r="B729" s="143" t="s">
        <v>933</v>
      </c>
      <c r="C729" s="144">
        <v>62</v>
      </c>
      <c r="D729" s="144">
        <v>62</v>
      </c>
      <c r="E729" s="144">
        <v>62</v>
      </c>
      <c r="F729" s="144">
        <v>63</v>
      </c>
      <c r="G729" s="144">
        <v>63</v>
      </c>
      <c r="H729" s="144">
        <v>61</v>
      </c>
      <c r="I729" s="144">
        <v>68</v>
      </c>
      <c r="J729" s="144">
        <v>75</v>
      </c>
      <c r="K729" s="144">
        <v>81</v>
      </c>
      <c r="L729" s="144">
        <v>89</v>
      </c>
      <c r="M729" s="144">
        <v>108</v>
      </c>
      <c r="N729" s="144">
        <v>108</v>
      </c>
      <c r="O729" s="144">
        <v>108</v>
      </c>
      <c r="P729" s="144">
        <v>108</v>
      </c>
      <c r="Q729" s="145">
        <v>380.15</v>
      </c>
      <c r="R729" s="145">
        <v>380</v>
      </c>
      <c r="S729" s="145">
        <v>385</v>
      </c>
      <c r="T729" s="145">
        <v>386</v>
      </c>
      <c r="U729" s="145">
        <v>380</v>
      </c>
      <c r="V729" s="145">
        <v>370</v>
      </c>
      <c r="W729" s="145">
        <v>378.06</v>
      </c>
      <c r="X729" s="145">
        <v>377.69</v>
      </c>
      <c r="Y729" s="145">
        <v>377.43</v>
      </c>
      <c r="Z729" s="145">
        <v>413.15</v>
      </c>
      <c r="AA729" s="145">
        <v>444.08</v>
      </c>
      <c r="AB729" s="145">
        <v>446.86</v>
      </c>
      <c r="AC729" s="145">
        <v>419.71</v>
      </c>
      <c r="AD729" s="145">
        <v>401.39</v>
      </c>
      <c r="AE729" s="144">
        <v>23569</v>
      </c>
      <c r="AF729" s="144">
        <v>23560</v>
      </c>
      <c r="AG729" s="144">
        <v>23870</v>
      </c>
      <c r="AH729" s="144">
        <v>24318</v>
      </c>
      <c r="AI729" s="144">
        <v>23940</v>
      </c>
      <c r="AJ729" s="144">
        <v>22570</v>
      </c>
      <c r="AK729" s="144">
        <v>25708</v>
      </c>
      <c r="AL729" s="144">
        <v>28327</v>
      </c>
      <c r="AM729" s="144">
        <v>30572</v>
      </c>
      <c r="AN729" s="144">
        <v>36770</v>
      </c>
      <c r="AO729" s="144">
        <v>47961</v>
      </c>
      <c r="AP729" s="144">
        <v>48261</v>
      </c>
      <c r="AQ729" s="144">
        <v>45329</v>
      </c>
      <c r="AR729" s="144">
        <v>43350</v>
      </c>
      <c r="AS729" s="144"/>
      <c r="AT729" s="144"/>
      <c r="AU729" s="144"/>
      <c r="AV729" s="144"/>
      <c r="AW729" s="144"/>
      <c r="AX729" s="144"/>
      <c r="AY729" s="144"/>
      <c r="AZ729" s="144"/>
      <c r="BA729" s="144"/>
      <c r="BB729" s="144"/>
      <c r="BC729" s="144"/>
      <c r="BD729" s="144"/>
      <c r="BE729" s="144"/>
      <c r="BF729" s="144"/>
    </row>
    <row r="730" spans="1:58" hidden="1">
      <c r="A730" s="143" t="s">
        <v>922</v>
      </c>
      <c r="B730" s="143" t="s">
        <v>934</v>
      </c>
      <c r="C730" s="144">
        <v>226</v>
      </c>
      <c r="D730" s="144">
        <v>226</v>
      </c>
      <c r="E730" s="144">
        <v>210</v>
      </c>
      <c r="F730" s="144">
        <v>196</v>
      </c>
      <c r="G730" s="144">
        <v>167</v>
      </c>
      <c r="H730" s="144">
        <v>156</v>
      </c>
      <c r="I730" s="144">
        <v>160</v>
      </c>
      <c r="J730" s="144">
        <v>172</v>
      </c>
      <c r="K730" s="144">
        <v>185</v>
      </c>
      <c r="L730" s="144">
        <v>197</v>
      </c>
      <c r="M730" s="144">
        <v>212</v>
      </c>
      <c r="N730" s="144">
        <v>212</v>
      </c>
      <c r="O730" s="144">
        <v>212</v>
      </c>
      <c r="P730" s="144">
        <v>207</v>
      </c>
      <c r="Q730" s="145">
        <v>220.1</v>
      </c>
      <c r="R730" s="145">
        <v>219.78</v>
      </c>
      <c r="S730" s="145">
        <v>259.81</v>
      </c>
      <c r="T730" s="145">
        <v>228.55</v>
      </c>
      <c r="U730" s="145">
        <v>162.84</v>
      </c>
      <c r="V730" s="145">
        <v>181.78</v>
      </c>
      <c r="W730" s="145">
        <v>176.04</v>
      </c>
      <c r="X730" s="145">
        <v>178.38</v>
      </c>
      <c r="Y730" s="145">
        <v>179.89</v>
      </c>
      <c r="Z730" s="145">
        <v>214.76</v>
      </c>
      <c r="AA730" s="145">
        <v>214.7</v>
      </c>
      <c r="AB730" s="145">
        <v>217.64</v>
      </c>
      <c r="AC730" s="145">
        <v>147.75</v>
      </c>
      <c r="AD730" s="145">
        <v>128.83000000000001</v>
      </c>
      <c r="AE730" s="144">
        <v>49742</v>
      </c>
      <c r="AF730" s="144">
        <v>49670</v>
      </c>
      <c r="AG730" s="144">
        <v>54560</v>
      </c>
      <c r="AH730" s="144">
        <v>44796</v>
      </c>
      <c r="AI730" s="144">
        <v>27194</v>
      </c>
      <c r="AJ730" s="144">
        <v>28357</v>
      </c>
      <c r="AK730" s="144">
        <v>28167</v>
      </c>
      <c r="AL730" s="144">
        <v>30682</v>
      </c>
      <c r="AM730" s="144">
        <v>33280</v>
      </c>
      <c r="AN730" s="144">
        <v>42307</v>
      </c>
      <c r="AO730" s="144">
        <v>45516</v>
      </c>
      <c r="AP730" s="144">
        <v>46140</v>
      </c>
      <c r="AQ730" s="144">
        <v>31323</v>
      </c>
      <c r="AR730" s="144">
        <v>26667</v>
      </c>
      <c r="AS730" s="144"/>
      <c r="AT730" s="144"/>
      <c r="AU730" s="144"/>
      <c r="AV730" s="144"/>
      <c r="AW730" s="144"/>
      <c r="AX730" s="144"/>
      <c r="AY730" s="144"/>
      <c r="AZ730" s="144"/>
      <c r="BA730" s="144"/>
      <c r="BB730" s="144"/>
      <c r="BC730" s="144"/>
      <c r="BD730" s="144"/>
      <c r="BE730" s="144"/>
      <c r="BF730" s="144"/>
    </row>
    <row r="731" spans="1:58" hidden="1">
      <c r="A731" s="143" t="s">
        <v>922</v>
      </c>
      <c r="B731" s="143" t="s">
        <v>935</v>
      </c>
      <c r="C731" s="144">
        <v>26</v>
      </c>
      <c r="D731" s="144">
        <v>28</v>
      </c>
      <c r="E731" s="144">
        <v>42</v>
      </c>
      <c r="F731" s="144">
        <v>48</v>
      </c>
      <c r="G731" s="144">
        <v>54</v>
      </c>
      <c r="H731" s="144">
        <v>61</v>
      </c>
      <c r="I731" s="144">
        <v>65</v>
      </c>
      <c r="J731" s="144">
        <v>77</v>
      </c>
      <c r="K731" s="144">
        <v>78</v>
      </c>
      <c r="L731" s="144">
        <v>81</v>
      </c>
      <c r="M731" s="144">
        <v>92</v>
      </c>
      <c r="N731" s="144">
        <v>73</v>
      </c>
      <c r="O731" s="144">
        <v>77</v>
      </c>
      <c r="P731" s="144">
        <v>91</v>
      </c>
      <c r="Q731" s="145">
        <v>153.27000000000001</v>
      </c>
      <c r="R731" s="145">
        <v>148.04</v>
      </c>
      <c r="S731" s="145">
        <v>178.43</v>
      </c>
      <c r="T731" s="145">
        <v>187.04</v>
      </c>
      <c r="U731" s="145">
        <v>163.15</v>
      </c>
      <c r="V731" s="145">
        <v>149.56</v>
      </c>
      <c r="W731" s="145">
        <v>195.43</v>
      </c>
      <c r="X731" s="145">
        <v>182.1</v>
      </c>
      <c r="Y731" s="145">
        <v>175.77</v>
      </c>
      <c r="Z731" s="145">
        <v>168.21</v>
      </c>
      <c r="AA731" s="145">
        <v>164.54</v>
      </c>
      <c r="AB731" s="145">
        <v>200.71</v>
      </c>
      <c r="AC731" s="145">
        <v>178.62</v>
      </c>
      <c r="AD731" s="145">
        <v>119.45</v>
      </c>
      <c r="AE731" s="144">
        <v>3985</v>
      </c>
      <c r="AF731" s="144">
        <v>4145</v>
      </c>
      <c r="AG731" s="144">
        <v>7494</v>
      </c>
      <c r="AH731" s="144">
        <v>8978</v>
      </c>
      <c r="AI731" s="144">
        <v>8810</v>
      </c>
      <c r="AJ731" s="144">
        <v>9123</v>
      </c>
      <c r="AK731" s="144">
        <v>12703</v>
      </c>
      <c r="AL731" s="144">
        <v>14022</v>
      </c>
      <c r="AM731" s="144">
        <v>13710</v>
      </c>
      <c r="AN731" s="144">
        <v>13625</v>
      </c>
      <c r="AO731" s="144">
        <v>15138</v>
      </c>
      <c r="AP731" s="144">
        <v>14652</v>
      </c>
      <c r="AQ731" s="144">
        <v>13754</v>
      </c>
      <c r="AR731" s="144">
        <v>10870</v>
      </c>
      <c r="AS731" s="144"/>
      <c r="AT731" s="144"/>
      <c r="AU731" s="144"/>
      <c r="AV731" s="144"/>
      <c r="AW731" s="144"/>
      <c r="AX731" s="144"/>
      <c r="AY731" s="144"/>
      <c r="AZ731" s="144"/>
      <c r="BA731" s="144"/>
      <c r="BB731" s="144"/>
      <c r="BC731" s="144"/>
      <c r="BD731" s="144"/>
      <c r="BE731" s="144"/>
      <c r="BF731" s="144"/>
    </row>
    <row r="732" spans="1:58" hidden="1">
      <c r="A732" s="143" t="s">
        <v>922</v>
      </c>
      <c r="B732" s="143" t="s">
        <v>936</v>
      </c>
      <c r="C732" s="144">
        <v>13</v>
      </c>
      <c r="D732" s="144">
        <v>14</v>
      </c>
      <c r="E732" s="144">
        <v>14</v>
      </c>
      <c r="F732" s="144">
        <v>15</v>
      </c>
      <c r="G732" s="144">
        <v>16</v>
      </c>
      <c r="H732" s="144">
        <v>17</v>
      </c>
      <c r="I732" s="144">
        <v>17</v>
      </c>
      <c r="J732" s="144">
        <v>18</v>
      </c>
      <c r="K732" s="144">
        <v>19</v>
      </c>
      <c r="L732" s="144">
        <v>16</v>
      </c>
      <c r="M732" s="144">
        <v>17</v>
      </c>
      <c r="N732" s="144">
        <v>15</v>
      </c>
      <c r="O732" s="144">
        <v>15</v>
      </c>
      <c r="P732" s="144">
        <v>17</v>
      </c>
      <c r="Q732" s="145">
        <v>146.85</v>
      </c>
      <c r="R732" s="145">
        <v>149.21</v>
      </c>
      <c r="S732" s="145">
        <v>149.21</v>
      </c>
      <c r="T732" s="145">
        <v>151</v>
      </c>
      <c r="U732" s="145">
        <v>152.75</v>
      </c>
      <c r="V732" s="145">
        <v>149.29</v>
      </c>
      <c r="W732" s="145">
        <v>149.29</v>
      </c>
      <c r="X732" s="145">
        <v>158.11000000000001</v>
      </c>
      <c r="Y732" s="145">
        <v>160.68</v>
      </c>
      <c r="Z732" s="145">
        <v>161.44</v>
      </c>
      <c r="AA732" s="145">
        <v>154.41</v>
      </c>
      <c r="AB732" s="145">
        <v>146.33000000000001</v>
      </c>
      <c r="AC732" s="145">
        <v>146.33000000000001</v>
      </c>
      <c r="AD732" s="145">
        <v>110</v>
      </c>
      <c r="AE732" s="144">
        <v>1909</v>
      </c>
      <c r="AF732" s="144">
        <v>2089</v>
      </c>
      <c r="AG732" s="144">
        <v>2089</v>
      </c>
      <c r="AH732" s="144">
        <v>2265</v>
      </c>
      <c r="AI732" s="144">
        <v>2444</v>
      </c>
      <c r="AJ732" s="144">
        <v>2538</v>
      </c>
      <c r="AK732" s="144">
        <v>2538</v>
      </c>
      <c r="AL732" s="144">
        <v>2846</v>
      </c>
      <c r="AM732" s="144">
        <v>3053</v>
      </c>
      <c r="AN732" s="144">
        <v>2583</v>
      </c>
      <c r="AO732" s="144">
        <v>2625</v>
      </c>
      <c r="AP732" s="144">
        <v>2195</v>
      </c>
      <c r="AQ732" s="144">
        <v>2195</v>
      </c>
      <c r="AR732" s="144">
        <v>1870</v>
      </c>
      <c r="AS732" s="144"/>
      <c r="AT732" s="144"/>
      <c r="AU732" s="144"/>
      <c r="AV732" s="144"/>
      <c r="AW732" s="144"/>
      <c r="AX732" s="144"/>
      <c r="AY732" s="144"/>
      <c r="AZ732" s="144"/>
      <c r="BA732" s="144"/>
      <c r="BB732" s="144"/>
      <c r="BC732" s="144"/>
      <c r="BD732" s="144"/>
      <c r="BE732" s="144"/>
      <c r="BF732" s="144"/>
    </row>
    <row r="733" spans="1:58" hidden="1">
      <c r="A733" s="143" t="s">
        <v>922</v>
      </c>
      <c r="B733" s="143" t="s">
        <v>937</v>
      </c>
      <c r="C733" s="144">
        <v>0</v>
      </c>
      <c r="D733" s="144">
        <v>0</v>
      </c>
      <c r="E733" s="144">
        <v>0</v>
      </c>
      <c r="F733" s="144">
        <v>0</v>
      </c>
      <c r="G733" s="144">
        <v>0</v>
      </c>
      <c r="H733" s="144">
        <v>0</v>
      </c>
      <c r="I733" s="144">
        <v>0</v>
      </c>
      <c r="J733" s="144">
        <v>0</v>
      </c>
      <c r="K733" s="144">
        <v>0</v>
      </c>
      <c r="L733" s="144">
        <v>0</v>
      </c>
      <c r="M733" s="144">
        <v>0</v>
      </c>
      <c r="N733" s="144">
        <v>0</v>
      </c>
      <c r="O733" s="144">
        <v>0</v>
      </c>
      <c r="P733" s="144">
        <v>0</v>
      </c>
      <c r="Q733" s="145"/>
      <c r="R733" s="145"/>
      <c r="S733" s="145"/>
      <c r="T733" s="145"/>
      <c r="U733" s="145"/>
      <c r="V733" s="145"/>
      <c r="W733" s="145"/>
      <c r="X733" s="145"/>
      <c r="Y733" s="145"/>
      <c r="Z733" s="145"/>
      <c r="AA733" s="145"/>
      <c r="AB733" s="145"/>
      <c r="AC733" s="145"/>
      <c r="AD733" s="145"/>
      <c r="AE733" s="144">
        <v>0</v>
      </c>
      <c r="AF733" s="144">
        <v>0</v>
      </c>
      <c r="AG733" s="144">
        <v>0</v>
      </c>
      <c r="AH733" s="144">
        <v>0</v>
      </c>
      <c r="AI733" s="144">
        <v>0</v>
      </c>
      <c r="AJ733" s="144">
        <v>0</v>
      </c>
      <c r="AK733" s="144">
        <v>0</v>
      </c>
      <c r="AL733" s="144">
        <v>0</v>
      </c>
      <c r="AM733" s="144">
        <v>0</v>
      </c>
      <c r="AN733" s="144">
        <v>0</v>
      </c>
      <c r="AO733" s="144">
        <v>0</v>
      </c>
      <c r="AP733" s="144">
        <v>0</v>
      </c>
      <c r="AQ733" s="144">
        <v>0</v>
      </c>
      <c r="AR733" s="144">
        <v>0</v>
      </c>
      <c r="AS733" s="144"/>
      <c r="AT733" s="144"/>
      <c r="AU733" s="144"/>
      <c r="AV733" s="144"/>
      <c r="AW733" s="144"/>
      <c r="AX733" s="144"/>
      <c r="AY733" s="144"/>
      <c r="AZ733" s="144"/>
      <c r="BA733" s="144"/>
      <c r="BB733" s="144"/>
      <c r="BC733" s="144"/>
      <c r="BD733" s="144"/>
      <c r="BE733" s="144"/>
      <c r="BF733" s="144"/>
    </row>
    <row r="734" spans="1:58" hidden="1">
      <c r="A734" s="143" t="s">
        <v>922</v>
      </c>
      <c r="B734" s="143" t="s">
        <v>938</v>
      </c>
      <c r="C734" s="144">
        <v>209</v>
      </c>
      <c r="D734" s="144">
        <v>209</v>
      </c>
      <c r="E734" s="144">
        <v>206</v>
      </c>
      <c r="F734" s="144">
        <v>215</v>
      </c>
      <c r="G734" s="144">
        <v>215</v>
      </c>
      <c r="H734" s="144">
        <v>215</v>
      </c>
      <c r="I734" s="144">
        <v>215</v>
      </c>
      <c r="J734" s="144">
        <v>232</v>
      </c>
      <c r="K734" s="144">
        <v>235</v>
      </c>
      <c r="L734" s="144">
        <v>237</v>
      </c>
      <c r="M734" s="144">
        <v>228</v>
      </c>
      <c r="N734" s="144">
        <v>201</v>
      </c>
      <c r="O734" s="144">
        <v>199</v>
      </c>
      <c r="P734" s="144">
        <v>214</v>
      </c>
      <c r="Q734" s="145">
        <v>207.6</v>
      </c>
      <c r="R734" s="145">
        <v>218.86</v>
      </c>
      <c r="S734" s="145">
        <v>225.89</v>
      </c>
      <c r="T734" s="145">
        <v>209.7</v>
      </c>
      <c r="U734" s="145">
        <v>218.82</v>
      </c>
      <c r="V734" s="145">
        <v>204.05</v>
      </c>
      <c r="W734" s="145">
        <v>209.34</v>
      </c>
      <c r="X734" s="145">
        <v>202.79</v>
      </c>
      <c r="Y734" s="145">
        <v>195.89</v>
      </c>
      <c r="Z734" s="145">
        <v>174.26</v>
      </c>
      <c r="AA734" s="145">
        <v>172.14</v>
      </c>
      <c r="AB734" s="145">
        <v>163.03</v>
      </c>
      <c r="AC734" s="145">
        <v>142.38999999999999</v>
      </c>
      <c r="AD734" s="145">
        <v>118.39</v>
      </c>
      <c r="AE734" s="144">
        <v>43388</v>
      </c>
      <c r="AF734" s="144">
        <v>45741</v>
      </c>
      <c r="AG734" s="144">
        <v>46533</v>
      </c>
      <c r="AH734" s="144">
        <v>45085</v>
      </c>
      <c r="AI734" s="144">
        <v>47046</v>
      </c>
      <c r="AJ734" s="144">
        <v>43871</v>
      </c>
      <c r="AK734" s="144">
        <v>45009</v>
      </c>
      <c r="AL734" s="144">
        <v>47047</v>
      </c>
      <c r="AM734" s="144">
        <v>46033</v>
      </c>
      <c r="AN734" s="144">
        <v>41299</v>
      </c>
      <c r="AO734" s="144">
        <v>39249</v>
      </c>
      <c r="AP734" s="144">
        <v>32770</v>
      </c>
      <c r="AQ734" s="144">
        <v>28336</v>
      </c>
      <c r="AR734" s="144">
        <v>25336</v>
      </c>
      <c r="AS734" s="144"/>
      <c r="AT734" s="144"/>
      <c r="AU734" s="144"/>
      <c r="AV734" s="144"/>
      <c r="AW734" s="144"/>
      <c r="AX734" s="144"/>
      <c r="AY734" s="144"/>
      <c r="AZ734" s="144"/>
      <c r="BA734" s="144"/>
      <c r="BB734" s="144"/>
      <c r="BC734" s="144"/>
      <c r="BD734" s="144"/>
      <c r="BE734" s="144"/>
      <c r="BF734" s="144"/>
    </row>
    <row r="735" spans="1:58" hidden="1">
      <c r="A735" s="143" t="s">
        <v>922</v>
      </c>
      <c r="B735" s="143" t="s">
        <v>939</v>
      </c>
      <c r="C735" s="144">
        <v>0</v>
      </c>
      <c r="D735" s="144">
        <v>0</v>
      </c>
      <c r="E735" s="144">
        <v>0</v>
      </c>
      <c r="F735" s="144">
        <v>0</v>
      </c>
      <c r="G735" s="144">
        <v>0</v>
      </c>
      <c r="H735" s="144">
        <v>0</v>
      </c>
      <c r="I735" s="144">
        <v>0</v>
      </c>
      <c r="J735" s="144">
        <v>0</v>
      </c>
      <c r="K735" s="144">
        <v>0</v>
      </c>
      <c r="L735" s="144">
        <v>0</v>
      </c>
      <c r="M735" s="144">
        <v>0</v>
      </c>
      <c r="N735" s="144">
        <v>0</v>
      </c>
      <c r="O735" s="144">
        <v>0</v>
      </c>
      <c r="P735" s="144">
        <v>0</v>
      </c>
      <c r="Q735" s="145"/>
      <c r="R735" s="145"/>
      <c r="S735" s="145"/>
      <c r="T735" s="145"/>
      <c r="U735" s="145"/>
      <c r="V735" s="145"/>
      <c r="W735" s="145"/>
      <c r="X735" s="145"/>
      <c r="Y735" s="145"/>
      <c r="Z735" s="145"/>
      <c r="AA735" s="145"/>
      <c r="AB735" s="145"/>
      <c r="AC735" s="145"/>
      <c r="AD735" s="145"/>
      <c r="AE735" s="144">
        <v>0</v>
      </c>
      <c r="AF735" s="144">
        <v>0</v>
      </c>
      <c r="AG735" s="144">
        <v>0</v>
      </c>
      <c r="AH735" s="144">
        <v>0</v>
      </c>
      <c r="AI735" s="144">
        <v>0</v>
      </c>
      <c r="AJ735" s="144">
        <v>0</v>
      </c>
      <c r="AK735" s="144">
        <v>0</v>
      </c>
      <c r="AL735" s="144">
        <v>0</v>
      </c>
      <c r="AM735" s="144">
        <v>0</v>
      </c>
      <c r="AN735" s="144">
        <v>0</v>
      </c>
      <c r="AO735" s="144">
        <v>0</v>
      </c>
      <c r="AP735" s="144">
        <v>0</v>
      </c>
      <c r="AQ735" s="144">
        <v>0</v>
      </c>
      <c r="AR735" s="144">
        <v>0</v>
      </c>
      <c r="AS735" s="144"/>
      <c r="AT735" s="144"/>
      <c r="AU735" s="144"/>
      <c r="AV735" s="144"/>
      <c r="AW735" s="144"/>
      <c r="AX735" s="144"/>
      <c r="AY735" s="144"/>
      <c r="AZ735" s="144"/>
      <c r="BA735" s="144"/>
      <c r="BB735" s="144"/>
      <c r="BC735" s="144"/>
      <c r="BD735" s="144"/>
      <c r="BE735" s="144"/>
      <c r="BF735" s="144"/>
    </row>
    <row r="736" spans="1:58" hidden="1">
      <c r="A736" s="143" t="s">
        <v>922</v>
      </c>
      <c r="B736" s="143" t="s">
        <v>940</v>
      </c>
      <c r="C736" s="144">
        <v>0</v>
      </c>
      <c r="D736" s="144">
        <v>0</v>
      </c>
      <c r="E736" s="144">
        <v>0</v>
      </c>
      <c r="F736" s="144">
        <v>0</v>
      </c>
      <c r="G736" s="144">
        <v>0</v>
      </c>
      <c r="H736" s="144">
        <v>0</v>
      </c>
      <c r="I736" s="144">
        <v>0</v>
      </c>
      <c r="J736" s="144">
        <v>0</v>
      </c>
      <c r="K736" s="144">
        <v>0</v>
      </c>
      <c r="L736" s="144">
        <v>0</v>
      </c>
      <c r="M736" s="144">
        <v>0</v>
      </c>
      <c r="N736" s="144">
        <v>0</v>
      </c>
      <c r="O736" s="144">
        <v>0</v>
      </c>
      <c r="P736" s="144">
        <v>0</v>
      </c>
      <c r="Q736" s="145"/>
      <c r="R736" s="145"/>
      <c r="S736" s="145"/>
      <c r="T736" s="145"/>
      <c r="U736" s="145"/>
      <c r="V736" s="145"/>
      <c r="W736" s="145"/>
      <c r="X736" s="145"/>
      <c r="Y736" s="145"/>
      <c r="Z736" s="145"/>
      <c r="AA736" s="145"/>
      <c r="AB736" s="145"/>
      <c r="AC736" s="145"/>
      <c r="AD736" s="145"/>
      <c r="AE736" s="144">
        <v>0</v>
      </c>
      <c r="AF736" s="144">
        <v>48</v>
      </c>
      <c r="AG736" s="144">
        <v>96</v>
      </c>
      <c r="AH736" s="144">
        <v>144</v>
      </c>
      <c r="AI736" s="144">
        <v>192</v>
      </c>
      <c r="AJ736" s="144">
        <v>240</v>
      </c>
      <c r="AK736" s="144">
        <v>288</v>
      </c>
      <c r="AL736" s="144">
        <v>336</v>
      </c>
      <c r="AM736" s="144">
        <v>384</v>
      </c>
      <c r="AN736" s="144">
        <v>432</v>
      </c>
      <c r="AO736" s="144">
        <v>480</v>
      </c>
      <c r="AP736" s="144">
        <v>442</v>
      </c>
      <c r="AQ736" s="144">
        <v>342</v>
      </c>
      <c r="AR736" s="144">
        <v>301</v>
      </c>
      <c r="AS736" s="144"/>
      <c r="AT736" s="144"/>
      <c r="AU736" s="144"/>
      <c r="AV736" s="144"/>
      <c r="AW736" s="144"/>
      <c r="AX736" s="144"/>
      <c r="AY736" s="144"/>
      <c r="AZ736" s="144"/>
      <c r="BA736" s="144"/>
      <c r="BB736" s="144"/>
      <c r="BC736" s="144"/>
      <c r="BD736" s="144"/>
      <c r="BE736" s="144"/>
      <c r="BF736" s="144"/>
    </row>
    <row r="737" spans="1:58" hidden="1">
      <c r="A737" s="143" t="s">
        <v>922</v>
      </c>
      <c r="B737" s="143" t="s">
        <v>941</v>
      </c>
      <c r="C737" s="144">
        <v>227</v>
      </c>
      <c r="D737" s="144">
        <v>298</v>
      </c>
      <c r="E737" s="144">
        <v>252</v>
      </c>
      <c r="F737" s="144">
        <v>252</v>
      </c>
      <c r="G737" s="144">
        <v>259</v>
      </c>
      <c r="H737" s="144">
        <v>267</v>
      </c>
      <c r="I737" s="144">
        <v>273</v>
      </c>
      <c r="J737" s="144">
        <v>280</v>
      </c>
      <c r="K737" s="144">
        <v>280</v>
      </c>
      <c r="L737" s="144">
        <v>262</v>
      </c>
      <c r="M737" s="144">
        <v>300</v>
      </c>
      <c r="N737" s="144">
        <v>300</v>
      </c>
      <c r="O737" s="144">
        <v>304</v>
      </c>
      <c r="P737" s="144">
        <v>304</v>
      </c>
      <c r="Q737" s="145">
        <v>188.6</v>
      </c>
      <c r="R737" s="145">
        <v>187.72</v>
      </c>
      <c r="S737" s="145">
        <v>189.97</v>
      </c>
      <c r="T737" s="145">
        <v>189.97</v>
      </c>
      <c r="U737" s="145">
        <v>187.68</v>
      </c>
      <c r="V737" s="145">
        <v>192.01</v>
      </c>
      <c r="W737" s="145">
        <v>196.52</v>
      </c>
      <c r="X737" s="145">
        <v>200.16</v>
      </c>
      <c r="Y737" s="145">
        <v>200.16</v>
      </c>
      <c r="Z737" s="145">
        <v>200.5</v>
      </c>
      <c r="AA737" s="145">
        <v>196.7</v>
      </c>
      <c r="AB737" s="145">
        <v>197.53</v>
      </c>
      <c r="AC737" s="145">
        <v>205.56</v>
      </c>
      <c r="AD737" s="145">
        <v>202.96</v>
      </c>
      <c r="AE737" s="144">
        <v>42812</v>
      </c>
      <c r="AF737" s="144">
        <v>55940</v>
      </c>
      <c r="AG737" s="144">
        <v>47872</v>
      </c>
      <c r="AH737" s="144">
        <v>47872</v>
      </c>
      <c r="AI737" s="144">
        <v>48610</v>
      </c>
      <c r="AJ737" s="144">
        <v>51268</v>
      </c>
      <c r="AK737" s="144">
        <v>53649</v>
      </c>
      <c r="AL737" s="144">
        <v>56044</v>
      </c>
      <c r="AM737" s="144">
        <v>56044</v>
      </c>
      <c r="AN737" s="144">
        <v>52531</v>
      </c>
      <c r="AO737" s="144">
        <v>59011</v>
      </c>
      <c r="AP737" s="144">
        <v>59258</v>
      </c>
      <c r="AQ737" s="144">
        <v>62490</v>
      </c>
      <c r="AR737" s="144">
        <v>61700</v>
      </c>
      <c r="AS737" s="144"/>
      <c r="AT737" s="144"/>
      <c r="AU737" s="144"/>
      <c r="AV737" s="144"/>
      <c r="AW737" s="144"/>
      <c r="AX737" s="144"/>
      <c r="AY737" s="144"/>
      <c r="AZ737" s="144"/>
      <c r="BA737" s="144"/>
      <c r="BB737" s="144"/>
      <c r="BC737" s="144"/>
      <c r="BD737" s="144"/>
      <c r="BE737" s="144"/>
      <c r="BF737" s="144"/>
    </row>
    <row r="738" spans="1:58" hidden="1">
      <c r="A738" s="143" t="s">
        <v>922</v>
      </c>
      <c r="B738" s="143" t="s">
        <v>942</v>
      </c>
      <c r="C738" s="144">
        <v>90</v>
      </c>
      <c r="D738" s="144">
        <v>85</v>
      </c>
      <c r="E738" s="144">
        <v>81</v>
      </c>
      <c r="F738" s="144">
        <v>82</v>
      </c>
      <c r="G738" s="144">
        <v>82</v>
      </c>
      <c r="H738" s="144">
        <v>76</v>
      </c>
      <c r="I738" s="144">
        <v>74</v>
      </c>
      <c r="J738" s="144">
        <v>74</v>
      </c>
      <c r="K738" s="144">
        <v>74</v>
      </c>
      <c r="L738" s="144">
        <v>74</v>
      </c>
      <c r="M738" s="144">
        <v>71</v>
      </c>
      <c r="N738" s="144">
        <v>76</v>
      </c>
      <c r="O738" s="144">
        <v>69</v>
      </c>
      <c r="P738" s="144">
        <v>69</v>
      </c>
      <c r="Q738" s="145">
        <v>326.64</v>
      </c>
      <c r="R738" s="145">
        <v>330.51</v>
      </c>
      <c r="S738" s="145">
        <v>310.89999999999998</v>
      </c>
      <c r="T738" s="145">
        <v>324.89999999999998</v>
      </c>
      <c r="U738" s="145">
        <v>333.95</v>
      </c>
      <c r="V738" s="145">
        <v>334.46</v>
      </c>
      <c r="W738" s="145">
        <v>319.85000000000002</v>
      </c>
      <c r="X738" s="145">
        <v>329.14</v>
      </c>
      <c r="Y738" s="145">
        <v>313.76</v>
      </c>
      <c r="Z738" s="145">
        <v>302.58</v>
      </c>
      <c r="AA738" s="145">
        <v>306.42</v>
      </c>
      <c r="AB738" s="145">
        <v>318.89</v>
      </c>
      <c r="AC738" s="145">
        <v>291.94</v>
      </c>
      <c r="AD738" s="145">
        <v>318.39</v>
      </c>
      <c r="AE738" s="144">
        <v>29398</v>
      </c>
      <c r="AF738" s="144">
        <v>28093</v>
      </c>
      <c r="AG738" s="144">
        <v>25183</v>
      </c>
      <c r="AH738" s="144">
        <v>26642</v>
      </c>
      <c r="AI738" s="144">
        <v>27384</v>
      </c>
      <c r="AJ738" s="144">
        <v>25419</v>
      </c>
      <c r="AK738" s="144">
        <v>23669</v>
      </c>
      <c r="AL738" s="144">
        <v>24356</v>
      </c>
      <c r="AM738" s="144">
        <v>23218</v>
      </c>
      <c r="AN738" s="144">
        <v>22391</v>
      </c>
      <c r="AO738" s="144">
        <v>21756</v>
      </c>
      <c r="AP738" s="144">
        <v>24236</v>
      </c>
      <c r="AQ738" s="144">
        <v>20144</v>
      </c>
      <c r="AR738" s="144">
        <v>21969</v>
      </c>
      <c r="AS738" s="144"/>
      <c r="AT738" s="144"/>
      <c r="AU738" s="144"/>
      <c r="AV738" s="144"/>
      <c r="AW738" s="144"/>
      <c r="AX738" s="144"/>
      <c r="AY738" s="144"/>
      <c r="AZ738" s="144"/>
      <c r="BA738" s="144"/>
      <c r="BB738" s="144"/>
      <c r="BC738" s="144"/>
      <c r="BD738" s="144"/>
      <c r="BE738" s="144"/>
      <c r="BF738" s="144"/>
    </row>
    <row r="739" spans="1:58" hidden="1">
      <c r="A739" s="143" t="s">
        <v>922</v>
      </c>
      <c r="B739" s="143" t="s">
        <v>943</v>
      </c>
      <c r="C739" s="144">
        <v>2301</v>
      </c>
      <c r="D739" s="144">
        <v>2272</v>
      </c>
      <c r="E739" s="144">
        <v>2101</v>
      </c>
      <c r="F739" s="144">
        <v>2023</v>
      </c>
      <c r="G739" s="144">
        <v>1652</v>
      </c>
      <c r="H739" s="144">
        <v>1655</v>
      </c>
      <c r="I739" s="144">
        <v>1623</v>
      </c>
      <c r="J739" s="144">
        <v>1307</v>
      </c>
      <c r="K739" s="144">
        <v>1300</v>
      </c>
      <c r="L739" s="144">
        <v>1300</v>
      </c>
      <c r="M739" s="144">
        <v>1277</v>
      </c>
      <c r="N739" s="144">
        <v>1301</v>
      </c>
      <c r="O739" s="144">
        <v>1301</v>
      </c>
      <c r="P739" s="144">
        <v>1266</v>
      </c>
      <c r="Q739" s="145">
        <v>341.15</v>
      </c>
      <c r="R739" s="145">
        <v>339.35</v>
      </c>
      <c r="S739" s="145">
        <v>399.1</v>
      </c>
      <c r="T739" s="145">
        <v>369.23</v>
      </c>
      <c r="U739" s="145">
        <v>352.13</v>
      </c>
      <c r="V739" s="145">
        <v>337.29</v>
      </c>
      <c r="W739" s="145">
        <v>347.79</v>
      </c>
      <c r="X739" s="145">
        <v>346.42</v>
      </c>
      <c r="Y739" s="145">
        <v>351.19</v>
      </c>
      <c r="Z739" s="145">
        <v>351.19</v>
      </c>
      <c r="AA739" s="145">
        <v>330.61</v>
      </c>
      <c r="AB739" s="145">
        <v>331.99</v>
      </c>
      <c r="AC739" s="145">
        <v>331.99</v>
      </c>
      <c r="AD739" s="145">
        <v>292.75</v>
      </c>
      <c r="AE739" s="144">
        <v>784994</v>
      </c>
      <c r="AF739" s="144">
        <v>770994</v>
      </c>
      <c r="AG739" s="144">
        <v>838509</v>
      </c>
      <c r="AH739" s="144">
        <v>746957</v>
      </c>
      <c r="AI739" s="144">
        <v>581721</v>
      </c>
      <c r="AJ739" s="144">
        <v>558221</v>
      </c>
      <c r="AK739" s="144">
        <v>564457</v>
      </c>
      <c r="AL739" s="144">
        <v>452771</v>
      </c>
      <c r="AM739" s="144">
        <v>456542</v>
      </c>
      <c r="AN739" s="144">
        <v>456542</v>
      </c>
      <c r="AO739" s="144">
        <v>422184</v>
      </c>
      <c r="AP739" s="144">
        <v>431918</v>
      </c>
      <c r="AQ739" s="144">
        <v>431918</v>
      </c>
      <c r="AR739" s="144">
        <v>370619</v>
      </c>
      <c r="AS739" s="144"/>
      <c r="AT739" s="144"/>
      <c r="AU739" s="144"/>
      <c r="AV739" s="144"/>
      <c r="AW739" s="144"/>
      <c r="AX739" s="144"/>
      <c r="AY739" s="144"/>
      <c r="AZ739" s="144"/>
      <c r="BA739" s="144"/>
      <c r="BB739" s="144"/>
      <c r="BC739" s="144"/>
      <c r="BD739" s="144"/>
      <c r="BE739" s="144"/>
      <c r="BF739" s="144"/>
    </row>
    <row r="740" spans="1:58" hidden="1">
      <c r="A740" s="143" t="s">
        <v>922</v>
      </c>
      <c r="B740" s="143" t="s">
        <v>944</v>
      </c>
      <c r="C740" s="144">
        <v>327</v>
      </c>
      <c r="D740" s="144">
        <v>297</v>
      </c>
      <c r="E740" s="144">
        <v>264</v>
      </c>
      <c r="F740" s="144">
        <v>221</v>
      </c>
      <c r="G740" s="144">
        <v>147</v>
      </c>
      <c r="H740" s="144">
        <v>233</v>
      </c>
      <c r="I740" s="144">
        <v>225</v>
      </c>
      <c r="J740" s="144">
        <v>187</v>
      </c>
      <c r="K740" s="144">
        <v>203</v>
      </c>
      <c r="L740" s="144">
        <v>173</v>
      </c>
      <c r="M740" s="144">
        <v>147</v>
      </c>
      <c r="N740" s="144">
        <v>150</v>
      </c>
      <c r="O740" s="144">
        <v>150</v>
      </c>
      <c r="P740" s="144">
        <v>150</v>
      </c>
      <c r="Q740" s="145">
        <v>372.2</v>
      </c>
      <c r="R740" s="145">
        <v>364.65</v>
      </c>
      <c r="S740" s="145">
        <v>379.68</v>
      </c>
      <c r="T740" s="145">
        <v>319.10000000000002</v>
      </c>
      <c r="U740" s="145">
        <v>363.16</v>
      </c>
      <c r="V740" s="145">
        <v>418.65</v>
      </c>
      <c r="W740" s="145">
        <v>402.88</v>
      </c>
      <c r="X740" s="145">
        <v>386.1</v>
      </c>
      <c r="Y740" s="145">
        <v>434.39</v>
      </c>
      <c r="Z740" s="145">
        <v>432.75</v>
      </c>
      <c r="AA740" s="145">
        <v>418.69</v>
      </c>
      <c r="AB740" s="145">
        <v>423.96</v>
      </c>
      <c r="AC740" s="145">
        <v>423.96</v>
      </c>
      <c r="AD740" s="145">
        <v>369.2</v>
      </c>
      <c r="AE740" s="144">
        <v>121709</v>
      </c>
      <c r="AF740" s="144">
        <v>108302</v>
      </c>
      <c r="AG740" s="144">
        <v>100236</v>
      </c>
      <c r="AH740" s="144">
        <v>70521</v>
      </c>
      <c r="AI740" s="144">
        <v>53384</v>
      </c>
      <c r="AJ740" s="144">
        <v>97546</v>
      </c>
      <c r="AK740" s="144">
        <v>90649</v>
      </c>
      <c r="AL740" s="144">
        <v>72200</v>
      </c>
      <c r="AM740" s="144">
        <v>88182</v>
      </c>
      <c r="AN740" s="144">
        <v>74866</v>
      </c>
      <c r="AO740" s="144">
        <v>61548</v>
      </c>
      <c r="AP740" s="144">
        <v>63594</v>
      </c>
      <c r="AQ740" s="144">
        <v>63594</v>
      </c>
      <c r="AR740" s="144">
        <v>55380</v>
      </c>
      <c r="AS740" s="144"/>
      <c r="AT740" s="144"/>
      <c r="AU740" s="144"/>
      <c r="AV740" s="144"/>
      <c r="AW740" s="144"/>
      <c r="AX740" s="144"/>
      <c r="AY740" s="144"/>
      <c r="AZ740" s="144"/>
      <c r="BA740" s="144"/>
      <c r="BB740" s="144"/>
      <c r="BC740" s="144"/>
      <c r="BD740" s="144"/>
      <c r="BE740" s="144"/>
      <c r="BF740" s="144"/>
    </row>
    <row r="741" spans="1:58" hidden="1">
      <c r="A741" s="143" t="s">
        <v>922</v>
      </c>
      <c r="B741" s="143" t="s">
        <v>945</v>
      </c>
      <c r="C741" s="144">
        <v>12</v>
      </c>
      <c r="D741" s="144">
        <v>11</v>
      </c>
      <c r="E741" s="144">
        <v>11</v>
      </c>
      <c r="F741" s="144">
        <v>11</v>
      </c>
      <c r="G741" s="144">
        <v>11</v>
      </c>
      <c r="H741" s="144">
        <v>10</v>
      </c>
      <c r="I741" s="144">
        <v>10</v>
      </c>
      <c r="J741" s="144">
        <v>10</v>
      </c>
      <c r="K741" s="144">
        <v>10</v>
      </c>
      <c r="L741" s="144">
        <v>10</v>
      </c>
      <c r="M741" s="144">
        <v>5</v>
      </c>
      <c r="N741" s="144">
        <v>5</v>
      </c>
      <c r="O741" s="144">
        <v>5</v>
      </c>
      <c r="P741" s="144">
        <v>5</v>
      </c>
      <c r="Q741" s="145">
        <v>278.08</v>
      </c>
      <c r="R741" s="145">
        <v>296.36</v>
      </c>
      <c r="S741" s="145">
        <v>296.36</v>
      </c>
      <c r="T741" s="145">
        <v>352.45</v>
      </c>
      <c r="U741" s="145">
        <v>346</v>
      </c>
      <c r="V741" s="145">
        <v>353.7</v>
      </c>
      <c r="W741" s="145">
        <v>369.6</v>
      </c>
      <c r="X741" s="145">
        <v>365.9</v>
      </c>
      <c r="Y741" s="145">
        <v>365.6</v>
      </c>
      <c r="Z741" s="145">
        <v>327.39999999999998</v>
      </c>
      <c r="AA741" s="145">
        <v>321</v>
      </c>
      <c r="AB741" s="145">
        <v>290.39999999999998</v>
      </c>
      <c r="AC741" s="145">
        <v>286.2</v>
      </c>
      <c r="AD741" s="145">
        <v>281</v>
      </c>
      <c r="AE741" s="144">
        <v>3337</v>
      </c>
      <c r="AF741" s="144">
        <v>3260</v>
      </c>
      <c r="AG741" s="144">
        <v>3260</v>
      </c>
      <c r="AH741" s="144">
        <v>3877</v>
      </c>
      <c r="AI741" s="144">
        <v>3806</v>
      </c>
      <c r="AJ741" s="144">
        <v>3537</v>
      </c>
      <c r="AK741" s="144">
        <v>3696</v>
      </c>
      <c r="AL741" s="144">
        <v>3659</v>
      </c>
      <c r="AM741" s="144">
        <v>3656</v>
      </c>
      <c r="AN741" s="144">
        <v>3274</v>
      </c>
      <c r="AO741" s="144">
        <v>1605</v>
      </c>
      <c r="AP741" s="144">
        <v>1452</v>
      </c>
      <c r="AQ741" s="144">
        <v>1431</v>
      </c>
      <c r="AR741" s="144">
        <v>1405</v>
      </c>
      <c r="AS741" s="144"/>
      <c r="AT741" s="144"/>
      <c r="AU741" s="144"/>
      <c r="AV741" s="144"/>
      <c r="AW741" s="144"/>
      <c r="AX741" s="144"/>
      <c r="AY741" s="144"/>
      <c r="AZ741" s="144"/>
      <c r="BA741" s="144"/>
      <c r="BB741" s="144"/>
      <c r="BC741" s="144"/>
      <c r="BD741" s="144"/>
      <c r="BE741" s="144"/>
      <c r="BF741" s="144"/>
    </row>
    <row r="742" spans="1:58" hidden="1">
      <c r="A742" s="143" t="s">
        <v>922</v>
      </c>
      <c r="B742" s="143" t="s">
        <v>946</v>
      </c>
      <c r="C742" s="144">
        <v>67</v>
      </c>
      <c r="D742" s="144">
        <v>67</v>
      </c>
      <c r="E742" s="144">
        <v>64</v>
      </c>
      <c r="F742" s="144">
        <v>67</v>
      </c>
      <c r="G742" s="144">
        <v>64</v>
      </c>
      <c r="H742" s="144">
        <v>68</v>
      </c>
      <c r="I742" s="144">
        <v>71</v>
      </c>
      <c r="J742" s="144">
        <v>67</v>
      </c>
      <c r="K742" s="144">
        <v>67</v>
      </c>
      <c r="L742" s="144">
        <v>67</v>
      </c>
      <c r="M742" s="144">
        <v>71</v>
      </c>
      <c r="N742" s="144">
        <v>68</v>
      </c>
      <c r="O742" s="144">
        <v>68</v>
      </c>
      <c r="P742" s="144">
        <v>68</v>
      </c>
      <c r="Q742" s="145">
        <v>138.01</v>
      </c>
      <c r="R742" s="145">
        <v>153.78</v>
      </c>
      <c r="S742" s="145">
        <v>147.28</v>
      </c>
      <c r="T742" s="145">
        <v>157.13</v>
      </c>
      <c r="U742" s="145">
        <v>160.86000000000001</v>
      </c>
      <c r="V742" s="145">
        <v>157.15</v>
      </c>
      <c r="W742" s="145">
        <v>152.38</v>
      </c>
      <c r="X742" s="145">
        <v>156.72</v>
      </c>
      <c r="Y742" s="145">
        <v>153.61000000000001</v>
      </c>
      <c r="Z742" s="145">
        <v>149.6</v>
      </c>
      <c r="AA742" s="145">
        <v>152.01</v>
      </c>
      <c r="AB742" s="145">
        <v>146.79</v>
      </c>
      <c r="AC742" s="145">
        <v>177.9</v>
      </c>
      <c r="AD742" s="145">
        <v>160.19</v>
      </c>
      <c r="AE742" s="144">
        <v>9247</v>
      </c>
      <c r="AF742" s="144">
        <v>10303</v>
      </c>
      <c r="AG742" s="144">
        <v>9426</v>
      </c>
      <c r="AH742" s="144">
        <v>10528</v>
      </c>
      <c r="AI742" s="144">
        <v>10295</v>
      </c>
      <c r="AJ742" s="144">
        <v>10686</v>
      </c>
      <c r="AK742" s="144">
        <v>10819</v>
      </c>
      <c r="AL742" s="144">
        <v>10500</v>
      </c>
      <c r="AM742" s="144">
        <v>10292</v>
      </c>
      <c r="AN742" s="144">
        <v>10023</v>
      </c>
      <c r="AO742" s="144">
        <v>10793</v>
      </c>
      <c r="AP742" s="144">
        <v>9982</v>
      </c>
      <c r="AQ742" s="144">
        <v>12097</v>
      </c>
      <c r="AR742" s="144">
        <v>10893</v>
      </c>
      <c r="AS742" s="144"/>
      <c r="AT742" s="144"/>
      <c r="AU742" s="144"/>
      <c r="AV742" s="144"/>
      <c r="AW742" s="144"/>
      <c r="AX742" s="144"/>
      <c r="AY742" s="144"/>
      <c r="AZ742" s="144"/>
      <c r="BA742" s="144"/>
      <c r="BB742" s="144"/>
      <c r="BC742" s="144"/>
      <c r="BD742" s="144"/>
      <c r="BE742" s="144"/>
      <c r="BF742" s="144"/>
    </row>
    <row r="743" spans="1:58" hidden="1">
      <c r="A743" s="143" t="s">
        <v>922</v>
      </c>
      <c r="B743" s="143" t="s">
        <v>947</v>
      </c>
      <c r="C743" s="144">
        <v>426</v>
      </c>
      <c r="D743" s="144">
        <v>460</v>
      </c>
      <c r="E743" s="144">
        <v>453</v>
      </c>
      <c r="F743" s="144">
        <v>445</v>
      </c>
      <c r="G743" s="144">
        <v>438</v>
      </c>
      <c r="H743" s="144">
        <v>431</v>
      </c>
      <c r="I743" s="144">
        <v>422</v>
      </c>
      <c r="J743" s="144">
        <v>416</v>
      </c>
      <c r="K743" s="144">
        <v>407</v>
      </c>
      <c r="L743" s="144">
        <v>401</v>
      </c>
      <c r="M743" s="144">
        <v>393</v>
      </c>
      <c r="N743" s="144">
        <v>400</v>
      </c>
      <c r="O743" s="144">
        <v>400</v>
      </c>
      <c r="P743" s="144">
        <v>387</v>
      </c>
      <c r="Q743" s="145">
        <v>167.27</v>
      </c>
      <c r="R743" s="145">
        <v>146.97999999999999</v>
      </c>
      <c r="S743" s="145">
        <v>145.80000000000001</v>
      </c>
      <c r="T743" s="145">
        <v>145.35</v>
      </c>
      <c r="U743" s="145">
        <v>144.38999999999999</v>
      </c>
      <c r="V743" s="145">
        <v>143.75</v>
      </c>
      <c r="W743" s="145">
        <v>151.71</v>
      </c>
      <c r="X743" s="145">
        <v>151.28</v>
      </c>
      <c r="Y743" s="145">
        <v>151.01</v>
      </c>
      <c r="Z743" s="145">
        <v>151.02000000000001</v>
      </c>
      <c r="AA743" s="145">
        <v>149.41</v>
      </c>
      <c r="AB743" s="145">
        <v>150.43</v>
      </c>
      <c r="AC743" s="145">
        <v>150.43</v>
      </c>
      <c r="AD743" s="145">
        <v>150.41999999999999</v>
      </c>
      <c r="AE743" s="144">
        <v>71259</v>
      </c>
      <c r="AF743" s="144">
        <v>67609</v>
      </c>
      <c r="AG743" s="144">
        <v>66046</v>
      </c>
      <c r="AH743" s="144">
        <v>64681</v>
      </c>
      <c r="AI743" s="144">
        <v>63242</v>
      </c>
      <c r="AJ743" s="144">
        <v>61957</v>
      </c>
      <c r="AK743" s="144">
        <v>64022</v>
      </c>
      <c r="AL743" s="144">
        <v>62934</v>
      </c>
      <c r="AM743" s="144">
        <v>61463</v>
      </c>
      <c r="AN743" s="144">
        <v>60558</v>
      </c>
      <c r="AO743" s="144">
        <v>58718</v>
      </c>
      <c r="AP743" s="144">
        <v>60172</v>
      </c>
      <c r="AQ743" s="144">
        <v>60172</v>
      </c>
      <c r="AR743" s="144">
        <v>58214</v>
      </c>
      <c r="AS743" s="144"/>
      <c r="AT743" s="144"/>
      <c r="AU743" s="144"/>
      <c r="AV743" s="144"/>
      <c r="AW743" s="144"/>
      <c r="AX743" s="144"/>
      <c r="AY743" s="144"/>
      <c r="AZ743" s="144"/>
      <c r="BA743" s="144"/>
      <c r="BB743" s="144"/>
      <c r="BC743" s="144"/>
      <c r="BD743" s="144"/>
      <c r="BE743" s="144"/>
      <c r="BF743" s="144"/>
    </row>
    <row r="744" spans="1:58" hidden="1">
      <c r="A744" s="143" t="s">
        <v>922</v>
      </c>
      <c r="B744" s="143" t="s">
        <v>948</v>
      </c>
      <c r="C744" s="144">
        <v>95</v>
      </c>
      <c r="D744" s="144">
        <v>97</v>
      </c>
      <c r="E744" s="144">
        <v>103</v>
      </c>
      <c r="F744" s="144">
        <v>105</v>
      </c>
      <c r="G744" s="144">
        <v>107</v>
      </c>
      <c r="H744" s="144">
        <v>109</v>
      </c>
      <c r="I744" s="144">
        <v>110</v>
      </c>
      <c r="J744" s="144">
        <v>113</v>
      </c>
      <c r="K744" s="144">
        <v>115</v>
      </c>
      <c r="L744" s="144">
        <v>147</v>
      </c>
      <c r="M744" s="144">
        <v>171</v>
      </c>
      <c r="N744" s="144">
        <v>171</v>
      </c>
      <c r="O744" s="144">
        <v>171</v>
      </c>
      <c r="P744" s="144">
        <v>171</v>
      </c>
      <c r="Q744" s="145">
        <v>493.79</v>
      </c>
      <c r="R744" s="145">
        <v>488.72</v>
      </c>
      <c r="S744" s="145">
        <v>478.58</v>
      </c>
      <c r="T744" s="145">
        <v>445.32</v>
      </c>
      <c r="U744" s="145">
        <v>431.34</v>
      </c>
      <c r="V744" s="145">
        <v>417.98</v>
      </c>
      <c r="W744" s="145">
        <v>434.7</v>
      </c>
      <c r="X744" s="145">
        <v>449.44</v>
      </c>
      <c r="Y744" s="145">
        <v>449.41</v>
      </c>
      <c r="Z744" s="145">
        <v>253.99</v>
      </c>
      <c r="AA744" s="145">
        <v>298.22000000000003</v>
      </c>
      <c r="AB744" s="145">
        <v>298.22000000000003</v>
      </c>
      <c r="AC744" s="145">
        <v>277.26</v>
      </c>
      <c r="AD744" s="145">
        <v>285.45</v>
      </c>
      <c r="AE744" s="144">
        <v>46910</v>
      </c>
      <c r="AF744" s="144">
        <v>47406</v>
      </c>
      <c r="AG744" s="144">
        <v>49294</v>
      </c>
      <c r="AH744" s="144">
        <v>46759</v>
      </c>
      <c r="AI744" s="144">
        <v>46153</v>
      </c>
      <c r="AJ744" s="144">
        <v>45560</v>
      </c>
      <c r="AK744" s="144">
        <v>47817</v>
      </c>
      <c r="AL744" s="144">
        <v>50787</v>
      </c>
      <c r="AM744" s="144">
        <v>51682</v>
      </c>
      <c r="AN744" s="144">
        <v>37337</v>
      </c>
      <c r="AO744" s="144">
        <v>50996</v>
      </c>
      <c r="AP744" s="144">
        <v>50996</v>
      </c>
      <c r="AQ744" s="144">
        <v>47412</v>
      </c>
      <c r="AR744" s="144">
        <v>48812</v>
      </c>
      <c r="AS744" s="144"/>
      <c r="AT744" s="144"/>
      <c r="AU744" s="144"/>
      <c r="AV744" s="144"/>
      <c r="AW744" s="144"/>
      <c r="AX744" s="144"/>
      <c r="AY744" s="144"/>
      <c r="AZ744" s="144"/>
      <c r="BA744" s="144"/>
      <c r="BB744" s="144"/>
      <c r="BC744" s="144"/>
      <c r="BD744" s="144"/>
      <c r="BE744" s="144"/>
      <c r="BF744" s="144"/>
    </row>
    <row r="745" spans="1:58" hidden="1">
      <c r="A745" s="143" t="s">
        <v>922</v>
      </c>
      <c r="B745" s="143" t="s">
        <v>949</v>
      </c>
      <c r="C745" s="144">
        <v>0</v>
      </c>
      <c r="D745" s="144">
        <v>0</v>
      </c>
      <c r="E745" s="144">
        <v>0</v>
      </c>
      <c r="F745" s="144">
        <v>0</v>
      </c>
      <c r="G745" s="144">
        <v>0</v>
      </c>
      <c r="H745" s="144">
        <v>0</v>
      </c>
      <c r="I745" s="144">
        <v>0</v>
      </c>
      <c r="J745" s="144">
        <v>0</v>
      </c>
      <c r="K745" s="144">
        <v>0</v>
      </c>
      <c r="L745" s="144">
        <v>0</v>
      </c>
      <c r="M745" s="144">
        <v>0</v>
      </c>
      <c r="N745" s="144">
        <v>0</v>
      </c>
      <c r="O745" s="144">
        <v>0</v>
      </c>
      <c r="P745" s="144">
        <v>0</v>
      </c>
      <c r="Q745" s="145"/>
      <c r="R745" s="145"/>
      <c r="S745" s="145"/>
      <c r="T745" s="145"/>
      <c r="U745" s="145"/>
      <c r="V745" s="145"/>
      <c r="W745" s="145"/>
      <c r="X745" s="145"/>
      <c r="Y745" s="145"/>
      <c r="Z745" s="145"/>
      <c r="AA745" s="145"/>
      <c r="AB745" s="145"/>
      <c r="AC745" s="145"/>
      <c r="AD745" s="145"/>
      <c r="AE745" s="144">
        <v>0</v>
      </c>
      <c r="AF745" s="144">
        <v>0</v>
      </c>
      <c r="AG745" s="144">
        <v>0</v>
      </c>
      <c r="AH745" s="144">
        <v>0</v>
      </c>
      <c r="AI745" s="144">
        <v>0</v>
      </c>
      <c r="AJ745" s="144">
        <v>0</v>
      </c>
      <c r="AK745" s="144">
        <v>0</v>
      </c>
      <c r="AL745" s="144">
        <v>0</v>
      </c>
      <c r="AM745" s="144">
        <v>0</v>
      </c>
      <c r="AN745" s="144">
        <v>0</v>
      </c>
      <c r="AO745" s="144">
        <v>0</v>
      </c>
      <c r="AP745" s="144">
        <v>0</v>
      </c>
      <c r="AQ745" s="144">
        <v>0</v>
      </c>
      <c r="AR745" s="144">
        <v>0</v>
      </c>
      <c r="AS745" s="144"/>
      <c r="AT745" s="144"/>
      <c r="AU745" s="144"/>
      <c r="AV745" s="144"/>
      <c r="AW745" s="144"/>
      <c r="AX745" s="144"/>
      <c r="AY745" s="144"/>
      <c r="AZ745" s="144"/>
      <c r="BA745" s="144"/>
      <c r="BB745" s="144"/>
      <c r="BC745" s="144"/>
      <c r="BD745" s="144"/>
      <c r="BE745" s="144"/>
      <c r="BF745" s="144"/>
    </row>
    <row r="746" spans="1:58" hidden="1">
      <c r="A746" s="143" t="s">
        <v>922</v>
      </c>
      <c r="B746" s="143" t="s">
        <v>950</v>
      </c>
      <c r="C746" s="144">
        <v>32</v>
      </c>
      <c r="D746" s="144">
        <v>32</v>
      </c>
      <c r="E746" s="144">
        <v>32</v>
      </c>
      <c r="F746" s="144">
        <v>32</v>
      </c>
      <c r="G746" s="144">
        <v>32</v>
      </c>
      <c r="H746" s="144">
        <v>33</v>
      </c>
      <c r="I746" s="144">
        <v>40</v>
      </c>
      <c r="J746" s="144">
        <v>47</v>
      </c>
      <c r="K746" s="144">
        <v>50</v>
      </c>
      <c r="L746" s="144">
        <v>54</v>
      </c>
      <c r="M746" s="144">
        <v>62</v>
      </c>
      <c r="N746" s="144">
        <v>62</v>
      </c>
      <c r="O746" s="144">
        <v>62</v>
      </c>
      <c r="P746" s="144">
        <v>62</v>
      </c>
      <c r="Q746" s="145">
        <v>244.56</v>
      </c>
      <c r="R746" s="145">
        <v>230</v>
      </c>
      <c r="S746" s="145">
        <v>230</v>
      </c>
      <c r="T746" s="145">
        <v>240</v>
      </c>
      <c r="U746" s="145">
        <v>220</v>
      </c>
      <c r="V746" s="145">
        <v>205</v>
      </c>
      <c r="W746" s="145">
        <v>196.02</v>
      </c>
      <c r="X746" s="145">
        <v>226.96</v>
      </c>
      <c r="Y746" s="145">
        <v>227.4</v>
      </c>
      <c r="Z746" s="145">
        <v>227.89</v>
      </c>
      <c r="AA746" s="145">
        <v>227.94</v>
      </c>
      <c r="AB746" s="145">
        <v>232.21</v>
      </c>
      <c r="AC746" s="145">
        <v>224.18</v>
      </c>
      <c r="AD746" s="145">
        <v>184.18</v>
      </c>
      <c r="AE746" s="144">
        <v>7826</v>
      </c>
      <c r="AF746" s="144">
        <v>7360</v>
      </c>
      <c r="AG746" s="144">
        <v>7360</v>
      </c>
      <c r="AH746" s="144">
        <v>7680</v>
      </c>
      <c r="AI746" s="144">
        <v>7040</v>
      </c>
      <c r="AJ746" s="144">
        <v>6765</v>
      </c>
      <c r="AK746" s="144">
        <v>7841</v>
      </c>
      <c r="AL746" s="144">
        <v>10667</v>
      </c>
      <c r="AM746" s="144">
        <v>11370</v>
      </c>
      <c r="AN746" s="144">
        <v>12306</v>
      </c>
      <c r="AO746" s="144">
        <v>14132</v>
      </c>
      <c r="AP746" s="144">
        <v>14397</v>
      </c>
      <c r="AQ746" s="144">
        <v>13899</v>
      </c>
      <c r="AR746" s="144">
        <v>11419</v>
      </c>
      <c r="AS746" s="144"/>
      <c r="AT746" s="144"/>
      <c r="AU746" s="144"/>
      <c r="AV746" s="144"/>
      <c r="AW746" s="144"/>
      <c r="AX746" s="144"/>
      <c r="AY746" s="144"/>
      <c r="AZ746" s="144"/>
      <c r="BA746" s="144"/>
      <c r="BB746" s="144"/>
      <c r="BC746" s="144"/>
      <c r="BD746" s="144"/>
      <c r="BE746" s="144"/>
      <c r="BF746" s="144"/>
    </row>
    <row r="747" spans="1:58" hidden="1">
      <c r="A747" s="143" t="s">
        <v>922</v>
      </c>
      <c r="B747" s="143" t="s">
        <v>951</v>
      </c>
      <c r="C747" s="144">
        <v>60</v>
      </c>
      <c r="D747" s="144">
        <v>32</v>
      </c>
      <c r="E747" s="144">
        <v>132</v>
      </c>
      <c r="F747" s="144">
        <v>94</v>
      </c>
      <c r="G747" s="144">
        <v>85</v>
      </c>
      <c r="H747" s="144">
        <v>81</v>
      </c>
      <c r="I747" s="144">
        <v>82</v>
      </c>
      <c r="J747" s="144">
        <v>82</v>
      </c>
      <c r="K747" s="144">
        <v>80</v>
      </c>
      <c r="L747" s="144">
        <v>97</v>
      </c>
      <c r="M747" s="144">
        <v>93</v>
      </c>
      <c r="N747" s="144">
        <v>92</v>
      </c>
      <c r="O747" s="144">
        <v>92</v>
      </c>
      <c r="P747" s="144">
        <v>90</v>
      </c>
      <c r="Q747" s="145">
        <v>215.37</v>
      </c>
      <c r="R747" s="145">
        <v>283.97000000000003</v>
      </c>
      <c r="S747" s="145">
        <v>137.68</v>
      </c>
      <c r="T747" s="145">
        <v>103.26</v>
      </c>
      <c r="U747" s="145">
        <v>105.16</v>
      </c>
      <c r="V747" s="145">
        <v>88</v>
      </c>
      <c r="W747" s="145">
        <v>173.98</v>
      </c>
      <c r="X747" s="145">
        <v>189.93</v>
      </c>
      <c r="Y747" s="145">
        <v>197.96</v>
      </c>
      <c r="Z747" s="145">
        <v>197.06</v>
      </c>
      <c r="AA747" s="145">
        <v>167.08</v>
      </c>
      <c r="AB747" s="145">
        <v>167.39</v>
      </c>
      <c r="AC747" s="145">
        <v>187.2</v>
      </c>
      <c r="AD747" s="145">
        <v>180.56</v>
      </c>
      <c r="AE747" s="144">
        <v>12922</v>
      </c>
      <c r="AF747" s="144">
        <v>9087</v>
      </c>
      <c r="AG747" s="144">
        <v>18174</v>
      </c>
      <c r="AH747" s="144">
        <v>9706</v>
      </c>
      <c r="AI747" s="144">
        <v>8939</v>
      </c>
      <c r="AJ747" s="144">
        <v>7128</v>
      </c>
      <c r="AK747" s="144">
        <v>14266</v>
      </c>
      <c r="AL747" s="144">
        <v>15574</v>
      </c>
      <c r="AM747" s="144">
        <v>15837</v>
      </c>
      <c r="AN747" s="144">
        <v>19115</v>
      </c>
      <c r="AO747" s="144">
        <v>15538</v>
      </c>
      <c r="AP747" s="144">
        <v>15400</v>
      </c>
      <c r="AQ747" s="144">
        <v>17222</v>
      </c>
      <c r="AR747" s="144">
        <v>16250</v>
      </c>
      <c r="AS747" s="144"/>
      <c r="AT747" s="144"/>
      <c r="AU747" s="144"/>
      <c r="AV747" s="144"/>
      <c r="AW747" s="144"/>
      <c r="AX747" s="144"/>
      <c r="AY747" s="144"/>
      <c r="AZ747" s="144"/>
      <c r="BA747" s="144"/>
      <c r="BB747" s="144"/>
      <c r="BC747" s="144"/>
      <c r="BD747" s="144"/>
      <c r="BE747" s="144"/>
      <c r="BF747" s="144"/>
    </row>
    <row r="748" spans="1:58" hidden="1">
      <c r="A748" s="143" t="s">
        <v>922</v>
      </c>
      <c r="B748" s="143" t="s">
        <v>952</v>
      </c>
      <c r="C748" s="144">
        <v>126</v>
      </c>
      <c r="D748" s="144">
        <v>135</v>
      </c>
      <c r="E748" s="144">
        <v>174</v>
      </c>
      <c r="F748" s="144">
        <v>212</v>
      </c>
      <c r="G748" s="144">
        <v>224</v>
      </c>
      <c r="H748" s="144">
        <v>244</v>
      </c>
      <c r="I748" s="144">
        <v>258</v>
      </c>
      <c r="J748" s="144">
        <v>258</v>
      </c>
      <c r="K748" s="144">
        <v>271</v>
      </c>
      <c r="L748" s="144">
        <v>300</v>
      </c>
      <c r="M748" s="144">
        <v>294</v>
      </c>
      <c r="N748" s="144">
        <v>292</v>
      </c>
      <c r="O748" s="144">
        <v>295</v>
      </c>
      <c r="P748" s="144">
        <v>289</v>
      </c>
      <c r="Q748" s="145">
        <v>234.19</v>
      </c>
      <c r="R748" s="145">
        <v>271.56</v>
      </c>
      <c r="S748" s="145">
        <v>346.78</v>
      </c>
      <c r="T748" s="145">
        <v>308.38</v>
      </c>
      <c r="U748" s="145">
        <v>309.37</v>
      </c>
      <c r="V748" s="145">
        <v>303.39999999999998</v>
      </c>
      <c r="W748" s="145">
        <v>248.88</v>
      </c>
      <c r="X748" s="145">
        <v>242.21</v>
      </c>
      <c r="Y748" s="145">
        <v>291.63</v>
      </c>
      <c r="Z748" s="145">
        <v>273.94</v>
      </c>
      <c r="AA748" s="145">
        <v>275.97000000000003</v>
      </c>
      <c r="AB748" s="145">
        <v>276.23</v>
      </c>
      <c r="AC748" s="145">
        <v>288.44</v>
      </c>
      <c r="AD748" s="145">
        <v>293.08</v>
      </c>
      <c r="AE748" s="144">
        <v>29508</v>
      </c>
      <c r="AF748" s="144">
        <v>36660</v>
      </c>
      <c r="AG748" s="144">
        <v>60339</v>
      </c>
      <c r="AH748" s="144">
        <v>65376</v>
      </c>
      <c r="AI748" s="144">
        <v>69298</v>
      </c>
      <c r="AJ748" s="144">
        <v>74030</v>
      </c>
      <c r="AK748" s="144">
        <v>64211</v>
      </c>
      <c r="AL748" s="144">
        <v>62490</v>
      </c>
      <c r="AM748" s="144">
        <v>79031</v>
      </c>
      <c r="AN748" s="144">
        <v>82183</v>
      </c>
      <c r="AO748" s="144">
        <v>81134</v>
      </c>
      <c r="AP748" s="144">
        <v>80659</v>
      </c>
      <c r="AQ748" s="144">
        <v>85090</v>
      </c>
      <c r="AR748" s="144">
        <v>84700</v>
      </c>
      <c r="AS748" s="144"/>
      <c r="AT748" s="144"/>
      <c r="AU748" s="144"/>
      <c r="AV748" s="144"/>
      <c r="AW748" s="144"/>
      <c r="AX748" s="144"/>
      <c r="AY748" s="144"/>
      <c r="AZ748" s="144"/>
      <c r="BA748" s="144"/>
      <c r="BB748" s="144"/>
      <c r="BC748" s="144"/>
      <c r="BD748" s="144"/>
      <c r="BE748" s="144"/>
      <c r="BF748" s="144"/>
    </row>
    <row r="749" spans="1:58" hidden="1">
      <c r="A749" s="143" t="s">
        <v>922</v>
      </c>
      <c r="B749" s="143" t="s">
        <v>953</v>
      </c>
      <c r="C749" s="144">
        <v>186</v>
      </c>
      <c r="D749" s="144">
        <v>167</v>
      </c>
      <c r="E749" s="144">
        <v>306</v>
      </c>
      <c r="F749" s="144">
        <v>306</v>
      </c>
      <c r="G749" s="144">
        <v>309</v>
      </c>
      <c r="H749" s="144">
        <v>325</v>
      </c>
      <c r="I749" s="144">
        <v>340</v>
      </c>
      <c r="J749" s="144">
        <v>340</v>
      </c>
      <c r="K749" s="144">
        <v>351</v>
      </c>
      <c r="L749" s="144">
        <v>397</v>
      </c>
      <c r="M749" s="144">
        <v>387</v>
      </c>
      <c r="N749" s="144">
        <v>384</v>
      </c>
      <c r="O749" s="144">
        <v>387</v>
      </c>
      <c r="P749" s="144">
        <v>379</v>
      </c>
      <c r="Q749" s="145">
        <v>228.12</v>
      </c>
      <c r="R749" s="145">
        <v>273.93</v>
      </c>
      <c r="S749" s="145">
        <v>256.58</v>
      </c>
      <c r="T749" s="145">
        <v>245.37</v>
      </c>
      <c r="U749" s="145">
        <v>253.19</v>
      </c>
      <c r="V749" s="145">
        <v>249.72</v>
      </c>
      <c r="W749" s="145">
        <v>230.81</v>
      </c>
      <c r="X749" s="145">
        <v>229.6</v>
      </c>
      <c r="Y749" s="145">
        <v>270.27999999999997</v>
      </c>
      <c r="Z749" s="145">
        <v>255.16</v>
      </c>
      <c r="AA749" s="145">
        <v>249.8</v>
      </c>
      <c r="AB749" s="145">
        <v>250.15</v>
      </c>
      <c r="AC749" s="145">
        <v>264.37</v>
      </c>
      <c r="AD749" s="145">
        <v>266.36</v>
      </c>
      <c r="AE749" s="144">
        <v>42430</v>
      </c>
      <c r="AF749" s="144">
        <v>45747</v>
      </c>
      <c r="AG749" s="144">
        <v>78513</v>
      </c>
      <c r="AH749" s="144">
        <v>75082</v>
      </c>
      <c r="AI749" s="144">
        <v>78237</v>
      </c>
      <c r="AJ749" s="144">
        <v>81158</v>
      </c>
      <c r="AK749" s="144">
        <v>78477</v>
      </c>
      <c r="AL749" s="144">
        <v>78064</v>
      </c>
      <c r="AM749" s="144">
        <v>94868</v>
      </c>
      <c r="AN749" s="144">
        <v>101298</v>
      </c>
      <c r="AO749" s="144">
        <v>96672</v>
      </c>
      <c r="AP749" s="144">
        <v>96059</v>
      </c>
      <c r="AQ749" s="144">
        <v>102312</v>
      </c>
      <c r="AR749" s="144">
        <v>100950</v>
      </c>
      <c r="AS749" s="144"/>
      <c r="AT749" s="144"/>
      <c r="AU749" s="144"/>
      <c r="AV749" s="144"/>
      <c r="AW749" s="144"/>
      <c r="AX749" s="144"/>
      <c r="AY749" s="144"/>
      <c r="AZ749" s="144"/>
      <c r="BA749" s="144"/>
      <c r="BB749" s="144"/>
      <c r="BC749" s="144"/>
      <c r="BD749" s="144"/>
      <c r="BE749" s="144"/>
      <c r="BF749" s="144"/>
    </row>
    <row r="750" spans="1:58" hidden="1">
      <c r="A750" s="143" t="s">
        <v>922</v>
      </c>
      <c r="B750" s="143" t="s">
        <v>954</v>
      </c>
      <c r="C750" s="144">
        <v>154</v>
      </c>
      <c r="D750" s="144">
        <v>167</v>
      </c>
      <c r="E750" s="144">
        <v>185</v>
      </c>
      <c r="F750" s="144">
        <v>190</v>
      </c>
      <c r="G750" s="144">
        <v>192</v>
      </c>
      <c r="H750" s="144">
        <v>198</v>
      </c>
      <c r="I750" s="144">
        <v>231</v>
      </c>
      <c r="J750" s="144">
        <v>231</v>
      </c>
      <c r="K750" s="144">
        <v>231</v>
      </c>
      <c r="L750" s="144">
        <v>297</v>
      </c>
      <c r="M750" s="144">
        <v>298</v>
      </c>
      <c r="N750" s="144">
        <v>298</v>
      </c>
      <c r="O750" s="144">
        <v>298</v>
      </c>
      <c r="P750" s="144">
        <v>303</v>
      </c>
      <c r="Q750" s="145">
        <v>487.51</v>
      </c>
      <c r="R750" s="145">
        <v>405.29</v>
      </c>
      <c r="S750" s="145">
        <v>413.81</v>
      </c>
      <c r="T750" s="145">
        <v>414.05</v>
      </c>
      <c r="U750" s="145">
        <v>436.03</v>
      </c>
      <c r="V750" s="145">
        <v>455.79</v>
      </c>
      <c r="W750" s="145">
        <v>446.86</v>
      </c>
      <c r="X750" s="145">
        <v>467.08</v>
      </c>
      <c r="Y750" s="145">
        <v>467.08</v>
      </c>
      <c r="Z750" s="145">
        <v>476.81</v>
      </c>
      <c r="AA750" s="145">
        <v>474.08</v>
      </c>
      <c r="AB750" s="145">
        <v>478.52</v>
      </c>
      <c r="AC750" s="145">
        <v>440.75</v>
      </c>
      <c r="AD750" s="145">
        <v>393.17</v>
      </c>
      <c r="AE750" s="144">
        <v>75076</v>
      </c>
      <c r="AF750" s="144">
        <v>67683</v>
      </c>
      <c r="AG750" s="144">
        <v>76555</v>
      </c>
      <c r="AH750" s="144">
        <v>78670</v>
      </c>
      <c r="AI750" s="144">
        <v>83718</v>
      </c>
      <c r="AJ750" s="144">
        <v>90247</v>
      </c>
      <c r="AK750" s="144">
        <v>103225</v>
      </c>
      <c r="AL750" s="144">
        <v>107895</v>
      </c>
      <c r="AM750" s="144">
        <v>107895</v>
      </c>
      <c r="AN750" s="144">
        <v>141612</v>
      </c>
      <c r="AO750" s="144">
        <v>141277</v>
      </c>
      <c r="AP750" s="144">
        <v>142600</v>
      </c>
      <c r="AQ750" s="144">
        <v>131344</v>
      </c>
      <c r="AR750" s="144">
        <v>119131</v>
      </c>
      <c r="AS750" s="144"/>
      <c r="AT750" s="144"/>
      <c r="AU750" s="144"/>
      <c r="AV750" s="144"/>
      <c r="AW750" s="144"/>
      <c r="AX750" s="144"/>
      <c r="AY750" s="144"/>
      <c r="AZ750" s="144"/>
      <c r="BA750" s="144"/>
      <c r="BB750" s="144"/>
      <c r="BC750" s="144"/>
      <c r="BD750" s="144"/>
      <c r="BE750" s="144"/>
      <c r="BF750" s="144"/>
    </row>
    <row r="751" spans="1:58" hidden="1">
      <c r="A751" s="143" t="s">
        <v>922</v>
      </c>
      <c r="B751" s="143" t="s">
        <v>955</v>
      </c>
      <c r="C751" s="144">
        <v>0</v>
      </c>
      <c r="D751" s="144">
        <v>0</v>
      </c>
      <c r="E751" s="144">
        <v>0</v>
      </c>
      <c r="F751" s="144">
        <v>0</v>
      </c>
      <c r="G751" s="144">
        <v>0</v>
      </c>
      <c r="H751" s="144">
        <v>0</v>
      </c>
      <c r="I751" s="144">
        <v>0</v>
      </c>
      <c r="J751" s="144">
        <v>0</v>
      </c>
      <c r="K751" s="144">
        <v>0</v>
      </c>
      <c r="L751" s="144">
        <v>0</v>
      </c>
      <c r="M751" s="144">
        <v>0</v>
      </c>
      <c r="N751" s="144">
        <v>0</v>
      </c>
      <c r="O751" s="144">
        <v>0</v>
      </c>
      <c r="P751" s="144">
        <v>0</v>
      </c>
      <c r="Q751" s="145"/>
      <c r="R751" s="145"/>
      <c r="S751" s="145"/>
      <c r="T751" s="145"/>
      <c r="U751" s="145"/>
      <c r="V751" s="145"/>
      <c r="W751" s="145"/>
      <c r="X751" s="145"/>
      <c r="Y751" s="145"/>
      <c r="Z751" s="145"/>
      <c r="AA751" s="145"/>
      <c r="AB751" s="145"/>
      <c r="AC751" s="145"/>
      <c r="AD751" s="145"/>
      <c r="AE751" s="144">
        <v>0</v>
      </c>
      <c r="AF751" s="144">
        <v>0</v>
      </c>
      <c r="AG751" s="144">
        <v>0</v>
      </c>
      <c r="AH751" s="144">
        <v>0</v>
      </c>
      <c r="AI751" s="144">
        <v>0</v>
      </c>
      <c r="AJ751" s="144">
        <v>0</v>
      </c>
      <c r="AK751" s="144">
        <v>0</v>
      </c>
      <c r="AL751" s="144">
        <v>0</v>
      </c>
      <c r="AM751" s="144">
        <v>0</v>
      </c>
      <c r="AN751" s="144">
        <v>0</v>
      </c>
      <c r="AO751" s="144">
        <v>0</v>
      </c>
      <c r="AP751" s="144">
        <v>0</v>
      </c>
      <c r="AQ751" s="144">
        <v>0</v>
      </c>
      <c r="AR751" s="144">
        <v>0</v>
      </c>
      <c r="AS751" s="144"/>
      <c r="AT751" s="144"/>
      <c r="AU751" s="144"/>
      <c r="AV751" s="144"/>
      <c r="AW751" s="144"/>
      <c r="AX751" s="144"/>
      <c r="AY751" s="144"/>
      <c r="AZ751" s="144"/>
      <c r="BA751" s="144"/>
      <c r="BB751" s="144"/>
      <c r="BC751" s="144"/>
      <c r="BD751" s="144"/>
      <c r="BE751" s="144"/>
      <c r="BF751" s="144"/>
    </row>
    <row r="752" spans="1:58" hidden="1">
      <c r="A752" s="143" t="s">
        <v>922</v>
      </c>
      <c r="B752" s="143" t="s">
        <v>956</v>
      </c>
      <c r="C752" s="144">
        <v>8</v>
      </c>
      <c r="D752" s="144">
        <v>8</v>
      </c>
      <c r="E752" s="144">
        <v>15</v>
      </c>
      <c r="F752" s="144">
        <v>29</v>
      </c>
      <c r="G752" s="144">
        <v>35</v>
      </c>
      <c r="H752" s="144">
        <v>35</v>
      </c>
      <c r="I752" s="144">
        <v>40</v>
      </c>
      <c r="J752" s="144">
        <v>40</v>
      </c>
      <c r="K752" s="144">
        <v>40</v>
      </c>
      <c r="L752" s="144">
        <v>44</v>
      </c>
      <c r="M752" s="144">
        <v>49</v>
      </c>
      <c r="N752" s="144">
        <v>49</v>
      </c>
      <c r="O752" s="144">
        <v>44</v>
      </c>
      <c r="P752" s="144">
        <v>43</v>
      </c>
      <c r="Q752" s="145">
        <v>1251.75</v>
      </c>
      <c r="R752" s="145">
        <v>1076.1199999999999</v>
      </c>
      <c r="S752" s="145">
        <v>995.53</v>
      </c>
      <c r="T752" s="145">
        <v>2558.31</v>
      </c>
      <c r="U752" s="145">
        <v>1667.17</v>
      </c>
      <c r="V752" s="145">
        <v>1779.57</v>
      </c>
      <c r="W752" s="145">
        <v>1288.03</v>
      </c>
      <c r="X752" s="145">
        <v>1288.03</v>
      </c>
      <c r="Y752" s="145">
        <v>1288.03</v>
      </c>
      <c r="Z752" s="145">
        <v>1219.8</v>
      </c>
      <c r="AA752" s="145">
        <v>1140.31</v>
      </c>
      <c r="AB752" s="145">
        <v>1135.49</v>
      </c>
      <c r="AC752" s="145">
        <v>1003.86</v>
      </c>
      <c r="AD752" s="145">
        <v>1027.9100000000001</v>
      </c>
      <c r="AE752" s="144">
        <v>10014</v>
      </c>
      <c r="AF752" s="144">
        <v>8609</v>
      </c>
      <c r="AG752" s="144">
        <v>14933</v>
      </c>
      <c r="AH752" s="144">
        <v>74191</v>
      </c>
      <c r="AI752" s="144">
        <v>58351</v>
      </c>
      <c r="AJ752" s="144">
        <v>62285</v>
      </c>
      <c r="AK752" s="144">
        <v>51521</v>
      </c>
      <c r="AL752" s="144">
        <v>51521</v>
      </c>
      <c r="AM752" s="144">
        <v>51521</v>
      </c>
      <c r="AN752" s="144">
        <v>53671</v>
      </c>
      <c r="AO752" s="144">
        <v>55875</v>
      </c>
      <c r="AP752" s="144">
        <v>55639</v>
      </c>
      <c r="AQ752" s="144">
        <v>44170</v>
      </c>
      <c r="AR752" s="144">
        <v>44200</v>
      </c>
      <c r="AS752" s="144"/>
      <c r="AT752" s="144"/>
      <c r="AU752" s="144"/>
      <c r="AV752" s="144"/>
      <c r="AW752" s="144"/>
      <c r="AX752" s="144"/>
      <c r="AY752" s="144"/>
      <c r="AZ752" s="144"/>
      <c r="BA752" s="144"/>
      <c r="BB752" s="144"/>
      <c r="BC752" s="144"/>
      <c r="BD752" s="144"/>
      <c r="BE752" s="144"/>
      <c r="BF752" s="144"/>
    </row>
    <row r="753" spans="1:58" hidden="1">
      <c r="A753" s="143" t="s">
        <v>922</v>
      </c>
      <c r="B753" s="143" t="s">
        <v>957</v>
      </c>
      <c r="C753" s="144">
        <v>78</v>
      </c>
      <c r="D753" s="144">
        <v>79</v>
      </c>
      <c r="E753" s="144">
        <v>92</v>
      </c>
      <c r="F753" s="144">
        <v>90</v>
      </c>
      <c r="G753" s="144">
        <v>93</v>
      </c>
      <c r="H753" s="144">
        <v>95</v>
      </c>
      <c r="I753" s="144">
        <v>97</v>
      </c>
      <c r="J753" s="144">
        <v>103</v>
      </c>
      <c r="K753" s="144">
        <v>102</v>
      </c>
      <c r="L753" s="144">
        <v>103</v>
      </c>
      <c r="M753" s="144">
        <v>114</v>
      </c>
      <c r="N753" s="144">
        <v>112</v>
      </c>
      <c r="O753" s="144">
        <v>112</v>
      </c>
      <c r="P753" s="144">
        <v>113</v>
      </c>
      <c r="Q753" s="145">
        <v>2268.7600000000002</v>
      </c>
      <c r="R753" s="145">
        <v>2120.1</v>
      </c>
      <c r="S753" s="145">
        <v>2724.52</v>
      </c>
      <c r="T753" s="145">
        <v>2397.5700000000002</v>
      </c>
      <c r="U753" s="145">
        <v>2316.8200000000002</v>
      </c>
      <c r="V753" s="145">
        <v>2092.85</v>
      </c>
      <c r="W753" s="145">
        <v>1896.72</v>
      </c>
      <c r="X753" s="145">
        <v>1942.95</v>
      </c>
      <c r="Y753" s="145">
        <v>1893.19</v>
      </c>
      <c r="Z753" s="145">
        <v>2020.73</v>
      </c>
      <c r="AA753" s="145">
        <v>1925.87</v>
      </c>
      <c r="AB753" s="145">
        <v>1960.27</v>
      </c>
      <c r="AC753" s="145">
        <v>1757.22</v>
      </c>
      <c r="AD753" s="145">
        <v>1846.03</v>
      </c>
      <c r="AE753" s="144">
        <v>176963</v>
      </c>
      <c r="AF753" s="144">
        <v>167488</v>
      </c>
      <c r="AG753" s="144">
        <v>250656</v>
      </c>
      <c r="AH753" s="144">
        <v>215781</v>
      </c>
      <c r="AI753" s="144">
        <v>215464</v>
      </c>
      <c r="AJ753" s="144">
        <v>198821</v>
      </c>
      <c r="AK753" s="144">
        <v>183982</v>
      </c>
      <c r="AL753" s="144">
        <v>200124</v>
      </c>
      <c r="AM753" s="144">
        <v>193105</v>
      </c>
      <c r="AN753" s="144">
        <v>208135</v>
      </c>
      <c r="AO753" s="144">
        <v>219549</v>
      </c>
      <c r="AP753" s="144">
        <v>219550</v>
      </c>
      <c r="AQ753" s="144">
        <v>196809</v>
      </c>
      <c r="AR753" s="144">
        <v>208601</v>
      </c>
      <c r="AS753" s="144"/>
      <c r="AT753" s="144"/>
      <c r="AU753" s="144"/>
      <c r="AV753" s="144"/>
      <c r="AW753" s="144"/>
      <c r="AX753" s="144"/>
      <c r="AY753" s="144"/>
      <c r="AZ753" s="144"/>
      <c r="BA753" s="144"/>
      <c r="BB753" s="144"/>
      <c r="BC753" s="144"/>
      <c r="BD753" s="144"/>
      <c r="BE753" s="144"/>
      <c r="BF753" s="144"/>
    </row>
    <row r="754" spans="1:58" hidden="1">
      <c r="A754" s="143" t="s">
        <v>922</v>
      </c>
      <c r="B754" s="143" t="s">
        <v>958</v>
      </c>
      <c r="C754" s="144">
        <v>86</v>
      </c>
      <c r="D754" s="144">
        <v>87</v>
      </c>
      <c r="E754" s="144">
        <v>107</v>
      </c>
      <c r="F754" s="144">
        <v>119</v>
      </c>
      <c r="G754" s="144">
        <v>128</v>
      </c>
      <c r="H754" s="144">
        <v>130</v>
      </c>
      <c r="I754" s="144">
        <v>137</v>
      </c>
      <c r="J754" s="144">
        <v>143</v>
      </c>
      <c r="K754" s="144">
        <v>142</v>
      </c>
      <c r="L754" s="144">
        <v>147</v>
      </c>
      <c r="M754" s="144">
        <v>163</v>
      </c>
      <c r="N754" s="144">
        <v>161</v>
      </c>
      <c r="O754" s="144">
        <v>156</v>
      </c>
      <c r="P754" s="144">
        <v>156</v>
      </c>
      <c r="Q754" s="145">
        <v>2174.15</v>
      </c>
      <c r="R754" s="145">
        <v>2024.1</v>
      </c>
      <c r="S754" s="145">
        <v>2482.14</v>
      </c>
      <c r="T754" s="145">
        <v>2436.7399999999998</v>
      </c>
      <c r="U754" s="145">
        <v>2139.1799999999998</v>
      </c>
      <c r="V754" s="145">
        <v>2008.51</v>
      </c>
      <c r="W754" s="145">
        <v>1719</v>
      </c>
      <c r="X754" s="145">
        <v>1759.76</v>
      </c>
      <c r="Y754" s="145">
        <v>1722.72</v>
      </c>
      <c r="Z754" s="145">
        <v>1780.99</v>
      </c>
      <c r="AA754" s="145">
        <v>1689.72</v>
      </c>
      <c r="AB754" s="145">
        <v>1709.25</v>
      </c>
      <c r="AC754" s="145">
        <v>1544.74</v>
      </c>
      <c r="AD754" s="145">
        <v>1620.52</v>
      </c>
      <c r="AE754" s="144">
        <v>186977</v>
      </c>
      <c r="AF754" s="144">
        <v>176097</v>
      </c>
      <c r="AG754" s="144">
        <v>265589</v>
      </c>
      <c r="AH754" s="144">
        <v>289972</v>
      </c>
      <c r="AI754" s="144">
        <v>273815</v>
      </c>
      <c r="AJ754" s="144">
        <v>261106</v>
      </c>
      <c r="AK754" s="144">
        <v>235503</v>
      </c>
      <c r="AL754" s="144">
        <v>251645</v>
      </c>
      <c r="AM754" s="144">
        <v>244626</v>
      </c>
      <c r="AN754" s="144">
        <v>261806</v>
      </c>
      <c r="AO754" s="144">
        <v>275424</v>
      </c>
      <c r="AP754" s="144">
        <v>275189</v>
      </c>
      <c r="AQ754" s="144">
        <v>240979</v>
      </c>
      <c r="AR754" s="144">
        <v>252801</v>
      </c>
      <c r="AS754" s="144"/>
      <c r="AT754" s="144"/>
      <c r="AU754" s="144"/>
      <c r="AV754" s="144"/>
      <c r="AW754" s="144"/>
      <c r="AX754" s="144"/>
      <c r="AY754" s="144"/>
      <c r="AZ754" s="144"/>
      <c r="BA754" s="144"/>
      <c r="BB754" s="144"/>
      <c r="BC754" s="144"/>
      <c r="BD754" s="144"/>
      <c r="BE754" s="144"/>
      <c r="BF754" s="144"/>
    </row>
    <row r="755" spans="1:58" hidden="1">
      <c r="A755" s="143" t="s">
        <v>922</v>
      </c>
      <c r="B755" s="143" t="s">
        <v>959</v>
      </c>
      <c r="C755" s="144">
        <v>0</v>
      </c>
      <c r="D755" s="144">
        <v>0</v>
      </c>
      <c r="E755" s="144">
        <v>0</v>
      </c>
      <c r="F755" s="144">
        <v>0</v>
      </c>
      <c r="G755" s="144">
        <v>0</v>
      </c>
      <c r="H755" s="144">
        <v>0</v>
      </c>
      <c r="I755" s="144">
        <v>0</v>
      </c>
      <c r="J755" s="144">
        <v>0</v>
      </c>
      <c r="K755" s="144">
        <v>0</v>
      </c>
      <c r="L755" s="144">
        <v>0</v>
      </c>
      <c r="M755" s="144">
        <v>0</v>
      </c>
      <c r="N755" s="144">
        <v>0</v>
      </c>
      <c r="O755" s="144">
        <v>0</v>
      </c>
      <c r="P755" s="144">
        <v>0</v>
      </c>
      <c r="Q755" s="145"/>
      <c r="R755" s="145"/>
      <c r="S755" s="145"/>
      <c r="T755" s="145"/>
      <c r="U755" s="145"/>
      <c r="V755" s="145"/>
      <c r="W755" s="145"/>
      <c r="X755" s="145"/>
      <c r="Y755" s="145"/>
      <c r="Z755" s="145"/>
      <c r="AA755" s="145"/>
      <c r="AB755" s="145"/>
      <c r="AC755" s="145"/>
      <c r="AD755" s="145"/>
      <c r="AE755" s="144">
        <v>0</v>
      </c>
      <c r="AF755" s="144">
        <v>0</v>
      </c>
      <c r="AG755" s="144">
        <v>0</v>
      </c>
      <c r="AH755" s="144">
        <v>0</v>
      </c>
      <c r="AI755" s="144">
        <v>0</v>
      </c>
      <c r="AJ755" s="144">
        <v>0</v>
      </c>
      <c r="AK755" s="144">
        <v>0</v>
      </c>
      <c r="AL755" s="144">
        <v>0</v>
      </c>
      <c r="AM755" s="144">
        <v>0</v>
      </c>
      <c r="AN755" s="144">
        <v>0</v>
      </c>
      <c r="AO755" s="144">
        <v>0</v>
      </c>
      <c r="AP755" s="144">
        <v>0</v>
      </c>
      <c r="AQ755" s="144">
        <v>0</v>
      </c>
      <c r="AR755" s="144">
        <v>0</v>
      </c>
      <c r="AS755" s="144"/>
      <c r="AT755" s="144"/>
      <c r="AU755" s="144"/>
      <c r="AV755" s="144"/>
      <c r="AW755" s="144"/>
      <c r="AX755" s="144"/>
      <c r="AY755" s="144"/>
      <c r="AZ755" s="144"/>
      <c r="BA755" s="144"/>
      <c r="BB755" s="144"/>
      <c r="BC755" s="144"/>
      <c r="BD755" s="144"/>
      <c r="BE755" s="144"/>
      <c r="BF755" s="144"/>
    </row>
    <row r="756" spans="1:58" hidden="1">
      <c r="A756" s="143" t="s">
        <v>922</v>
      </c>
      <c r="B756" s="143" t="s">
        <v>960</v>
      </c>
      <c r="C756" s="144">
        <v>636</v>
      </c>
      <c r="D756" s="144">
        <v>680</v>
      </c>
      <c r="E756" s="144">
        <v>711</v>
      </c>
      <c r="F756" s="144">
        <v>727</v>
      </c>
      <c r="G756" s="144">
        <v>742</v>
      </c>
      <c r="H756" s="144">
        <v>709</v>
      </c>
      <c r="I756" s="144">
        <v>745</v>
      </c>
      <c r="J756" s="144">
        <v>748</v>
      </c>
      <c r="K756" s="144">
        <v>721</v>
      </c>
      <c r="L756" s="144">
        <v>799</v>
      </c>
      <c r="M756" s="144">
        <v>786</v>
      </c>
      <c r="N756" s="144">
        <v>777</v>
      </c>
      <c r="O756" s="144">
        <v>789</v>
      </c>
      <c r="P756" s="144">
        <v>817</v>
      </c>
      <c r="Q756" s="145">
        <v>691.08</v>
      </c>
      <c r="R756" s="145">
        <v>740.3</v>
      </c>
      <c r="S756" s="145">
        <v>740.86</v>
      </c>
      <c r="T756" s="145">
        <v>627.73</v>
      </c>
      <c r="U756" s="145">
        <v>642.49</v>
      </c>
      <c r="V756" s="145">
        <v>607.30999999999995</v>
      </c>
      <c r="W756" s="145">
        <v>669.41</v>
      </c>
      <c r="X756" s="145">
        <v>662.63</v>
      </c>
      <c r="Y756" s="145">
        <v>615.36</v>
      </c>
      <c r="Z756" s="145">
        <v>634.67999999999995</v>
      </c>
      <c r="AA756" s="145">
        <v>659.39</v>
      </c>
      <c r="AB756" s="145">
        <v>662.35</v>
      </c>
      <c r="AC756" s="145">
        <v>467.41</v>
      </c>
      <c r="AD756" s="145">
        <v>413.59</v>
      </c>
      <c r="AE756" s="144">
        <v>439524</v>
      </c>
      <c r="AF756" s="144">
        <v>503406</v>
      </c>
      <c r="AG756" s="144">
        <v>526755</v>
      </c>
      <c r="AH756" s="144">
        <v>456357</v>
      </c>
      <c r="AI756" s="144">
        <v>476731</v>
      </c>
      <c r="AJ756" s="144">
        <v>430580</v>
      </c>
      <c r="AK756" s="144">
        <v>498714</v>
      </c>
      <c r="AL756" s="144">
        <v>495644</v>
      </c>
      <c r="AM756" s="144">
        <v>443671</v>
      </c>
      <c r="AN756" s="144">
        <v>507111</v>
      </c>
      <c r="AO756" s="144">
        <v>518279</v>
      </c>
      <c r="AP756" s="144">
        <v>514648</v>
      </c>
      <c r="AQ756" s="144">
        <v>368790</v>
      </c>
      <c r="AR756" s="144">
        <v>337900</v>
      </c>
      <c r="AS756" s="144"/>
      <c r="AT756" s="144"/>
      <c r="AU756" s="144"/>
      <c r="AV756" s="144"/>
      <c r="AW756" s="144"/>
      <c r="AX756" s="144"/>
      <c r="AY756" s="144"/>
      <c r="AZ756" s="144"/>
      <c r="BA756" s="144"/>
      <c r="BB756" s="144"/>
      <c r="BC756" s="144"/>
      <c r="BD756" s="144"/>
      <c r="BE756" s="144"/>
      <c r="BF756" s="144"/>
    </row>
    <row r="757" spans="1:58" hidden="1">
      <c r="A757" s="143" t="s">
        <v>922</v>
      </c>
      <c r="B757" s="143" t="s">
        <v>961</v>
      </c>
      <c r="C757" s="144">
        <v>0</v>
      </c>
      <c r="D757" s="144">
        <v>0</v>
      </c>
      <c r="E757" s="144">
        <v>0</v>
      </c>
      <c r="F757" s="144">
        <v>0</v>
      </c>
      <c r="G757" s="144">
        <v>0</v>
      </c>
      <c r="H757" s="144">
        <v>0</v>
      </c>
      <c r="I757" s="144">
        <v>0</v>
      </c>
      <c r="J757" s="144">
        <v>0</v>
      </c>
      <c r="K757" s="144">
        <v>0</v>
      </c>
      <c r="L757" s="144">
        <v>0</v>
      </c>
      <c r="M757" s="144">
        <v>0</v>
      </c>
      <c r="N757" s="144">
        <v>0</v>
      </c>
      <c r="O757" s="144">
        <v>0</v>
      </c>
      <c r="P757" s="144">
        <v>0</v>
      </c>
      <c r="Q757" s="145"/>
      <c r="R757" s="145"/>
      <c r="S757" s="145"/>
      <c r="T757" s="145"/>
      <c r="U757" s="145"/>
      <c r="V757" s="145"/>
      <c r="W757" s="145"/>
      <c r="X757" s="145"/>
      <c r="Y757" s="145"/>
      <c r="Z757" s="145"/>
      <c r="AA757" s="145"/>
      <c r="AB757" s="145"/>
      <c r="AC757" s="145"/>
      <c r="AD757" s="145"/>
      <c r="AE757" s="144">
        <v>0</v>
      </c>
      <c r="AF757" s="144">
        <v>0</v>
      </c>
      <c r="AG757" s="144">
        <v>0</v>
      </c>
      <c r="AH757" s="144">
        <v>0</v>
      </c>
      <c r="AI757" s="144">
        <v>0</v>
      </c>
      <c r="AJ757" s="144">
        <v>0</v>
      </c>
      <c r="AK757" s="144">
        <v>0</v>
      </c>
      <c r="AL757" s="144">
        <v>0</v>
      </c>
      <c r="AM757" s="144">
        <v>0</v>
      </c>
      <c r="AN757" s="144">
        <v>0</v>
      </c>
      <c r="AO757" s="144">
        <v>0</v>
      </c>
      <c r="AP757" s="144">
        <v>0</v>
      </c>
      <c r="AQ757" s="144">
        <v>0</v>
      </c>
      <c r="AR757" s="144">
        <v>0</v>
      </c>
      <c r="AS757" s="144"/>
      <c r="AT757" s="144"/>
      <c r="AU757" s="144"/>
      <c r="AV757" s="144"/>
      <c r="AW757" s="144"/>
      <c r="AX757" s="144"/>
      <c r="AY757" s="144"/>
      <c r="AZ757" s="144"/>
      <c r="BA757" s="144"/>
      <c r="BB757" s="144"/>
      <c r="BC757" s="144"/>
      <c r="BD757" s="144"/>
      <c r="BE757" s="144"/>
      <c r="BF757" s="144"/>
    </row>
    <row r="758" spans="1:58" hidden="1">
      <c r="A758" s="143" t="s">
        <v>922</v>
      </c>
      <c r="B758" s="143" t="s">
        <v>962</v>
      </c>
      <c r="C758" s="144">
        <v>2045</v>
      </c>
      <c r="D758" s="144">
        <v>2049</v>
      </c>
      <c r="E758" s="144">
        <v>2234</v>
      </c>
      <c r="F758" s="144">
        <v>2132</v>
      </c>
      <c r="G758" s="144">
        <v>1891</v>
      </c>
      <c r="H758" s="144">
        <v>2155</v>
      </c>
      <c r="I758" s="144">
        <v>2518</v>
      </c>
      <c r="J758" s="144">
        <v>2622</v>
      </c>
      <c r="K758" s="144">
        <v>2573</v>
      </c>
      <c r="L758" s="144">
        <v>2609</v>
      </c>
      <c r="M758" s="144">
        <v>2567</v>
      </c>
      <c r="N758" s="144">
        <v>2607</v>
      </c>
      <c r="O758" s="144">
        <v>2573</v>
      </c>
      <c r="P758" s="144">
        <v>2743</v>
      </c>
      <c r="Q758" s="145">
        <v>201.49</v>
      </c>
      <c r="R758" s="145">
        <v>199.42</v>
      </c>
      <c r="S758" s="145">
        <v>207.72</v>
      </c>
      <c r="T758" s="145">
        <v>187.24</v>
      </c>
      <c r="U758" s="145">
        <v>184.95</v>
      </c>
      <c r="V758" s="145">
        <v>165.64</v>
      </c>
      <c r="W758" s="145">
        <v>170.77</v>
      </c>
      <c r="X758" s="145">
        <v>190.19</v>
      </c>
      <c r="Y758" s="145">
        <v>140.34</v>
      </c>
      <c r="Z758" s="145">
        <v>148.85</v>
      </c>
      <c r="AA758" s="145">
        <v>206.74</v>
      </c>
      <c r="AB758" s="145">
        <v>230.4</v>
      </c>
      <c r="AC758" s="145">
        <v>264.87</v>
      </c>
      <c r="AD758" s="145">
        <v>253.32</v>
      </c>
      <c r="AE758" s="144">
        <v>412054</v>
      </c>
      <c r="AF758" s="144">
        <v>408606</v>
      </c>
      <c r="AG758" s="144">
        <v>464054</v>
      </c>
      <c r="AH758" s="144">
        <v>399203</v>
      </c>
      <c r="AI758" s="144">
        <v>349732</v>
      </c>
      <c r="AJ758" s="144">
        <v>356959</v>
      </c>
      <c r="AK758" s="144">
        <v>429992</v>
      </c>
      <c r="AL758" s="144">
        <v>498687</v>
      </c>
      <c r="AM758" s="144">
        <v>361090</v>
      </c>
      <c r="AN758" s="144">
        <v>388344</v>
      </c>
      <c r="AO758" s="144">
        <v>530714</v>
      </c>
      <c r="AP758" s="144">
        <v>600645</v>
      </c>
      <c r="AQ758" s="144">
        <v>681510</v>
      </c>
      <c r="AR758" s="144">
        <v>694849</v>
      </c>
      <c r="AS758" s="144"/>
      <c r="AT758" s="144"/>
      <c r="AU758" s="144"/>
      <c r="AV758" s="144"/>
      <c r="AW758" s="144"/>
      <c r="AX758" s="144"/>
      <c r="AY758" s="144"/>
      <c r="AZ758" s="144"/>
      <c r="BA758" s="144"/>
      <c r="BB758" s="144"/>
      <c r="BC758" s="144"/>
      <c r="BD758" s="144"/>
      <c r="BE758" s="144"/>
      <c r="BF758" s="144"/>
    </row>
    <row r="759" spans="1:58" hidden="1">
      <c r="A759" s="143" t="s">
        <v>922</v>
      </c>
      <c r="B759" s="143" t="s">
        <v>963</v>
      </c>
      <c r="C759" s="144">
        <v>480</v>
      </c>
      <c r="D759" s="144">
        <v>480</v>
      </c>
      <c r="E759" s="144">
        <v>424</v>
      </c>
      <c r="F759" s="144">
        <v>401</v>
      </c>
      <c r="G759" s="144">
        <v>357</v>
      </c>
      <c r="H759" s="144">
        <v>363</v>
      </c>
      <c r="I759" s="144">
        <v>364</v>
      </c>
      <c r="J759" s="144">
        <v>329</v>
      </c>
      <c r="K759" s="144">
        <v>320</v>
      </c>
      <c r="L759" s="144">
        <v>298</v>
      </c>
      <c r="M759" s="144">
        <v>260</v>
      </c>
      <c r="N759" s="144">
        <v>266</v>
      </c>
      <c r="O759" s="144">
        <v>271</v>
      </c>
      <c r="P759" s="144">
        <v>278</v>
      </c>
      <c r="Q759" s="145">
        <v>279.61</v>
      </c>
      <c r="R759" s="145">
        <v>284.39999999999998</v>
      </c>
      <c r="S759" s="145">
        <v>288.63</v>
      </c>
      <c r="T759" s="145">
        <v>287</v>
      </c>
      <c r="U759" s="145">
        <v>276.55</v>
      </c>
      <c r="V759" s="145">
        <v>281.95999999999998</v>
      </c>
      <c r="W759" s="145">
        <v>276.43</v>
      </c>
      <c r="X759" s="145">
        <v>270.23</v>
      </c>
      <c r="Y759" s="145">
        <v>223.41</v>
      </c>
      <c r="Z759" s="145">
        <v>237.09</v>
      </c>
      <c r="AA759" s="145">
        <v>284.63</v>
      </c>
      <c r="AB759" s="145">
        <v>289.45</v>
      </c>
      <c r="AC759" s="145">
        <v>293.02999999999997</v>
      </c>
      <c r="AD759" s="145">
        <v>262.41000000000003</v>
      </c>
      <c r="AE759" s="144">
        <v>134212</v>
      </c>
      <c r="AF759" s="144">
        <v>136514</v>
      </c>
      <c r="AG759" s="144">
        <v>122378</v>
      </c>
      <c r="AH759" s="144">
        <v>115088</v>
      </c>
      <c r="AI759" s="144">
        <v>98728</v>
      </c>
      <c r="AJ759" s="144">
        <v>102350</v>
      </c>
      <c r="AK759" s="144">
        <v>100619</v>
      </c>
      <c r="AL759" s="144">
        <v>88907</v>
      </c>
      <c r="AM759" s="144">
        <v>71491</v>
      </c>
      <c r="AN759" s="144">
        <v>70652</v>
      </c>
      <c r="AO759" s="144">
        <v>74005</v>
      </c>
      <c r="AP759" s="144">
        <v>76994</v>
      </c>
      <c r="AQ759" s="144">
        <v>79411</v>
      </c>
      <c r="AR759" s="144">
        <v>72950</v>
      </c>
      <c r="AS759" s="144"/>
      <c r="AT759" s="144"/>
      <c r="AU759" s="144"/>
      <c r="AV759" s="144"/>
      <c r="AW759" s="144"/>
      <c r="AX759" s="144"/>
      <c r="AY759" s="144"/>
      <c r="AZ759" s="144"/>
      <c r="BA759" s="144"/>
      <c r="BB759" s="144"/>
      <c r="BC759" s="144"/>
      <c r="BD759" s="144"/>
      <c r="BE759" s="144"/>
      <c r="BF759" s="144"/>
    </row>
    <row r="760" spans="1:58" hidden="1">
      <c r="A760" s="143" t="s">
        <v>922</v>
      </c>
      <c r="B760" s="143" t="s">
        <v>964</v>
      </c>
      <c r="C760" s="144">
        <v>2525</v>
      </c>
      <c r="D760" s="144">
        <v>2529</v>
      </c>
      <c r="E760" s="144">
        <v>2658</v>
      </c>
      <c r="F760" s="144">
        <v>2533</v>
      </c>
      <c r="G760" s="144">
        <v>2248</v>
      </c>
      <c r="H760" s="144">
        <v>2518</v>
      </c>
      <c r="I760" s="144">
        <v>2882</v>
      </c>
      <c r="J760" s="144">
        <v>2951</v>
      </c>
      <c r="K760" s="144">
        <v>2893</v>
      </c>
      <c r="L760" s="144">
        <v>2907</v>
      </c>
      <c r="M760" s="144">
        <v>2827</v>
      </c>
      <c r="N760" s="144">
        <v>2873</v>
      </c>
      <c r="O760" s="144">
        <v>2844</v>
      </c>
      <c r="P760" s="144">
        <v>3021</v>
      </c>
      <c r="Q760" s="145">
        <v>216.34</v>
      </c>
      <c r="R760" s="145">
        <v>215.55</v>
      </c>
      <c r="S760" s="145">
        <v>220.63</v>
      </c>
      <c r="T760" s="145">
        <v>203.04</v>
      </c>
      <c r="U760" s="145">
        <v>199.49</v>
      </c>
      <c r="V760" s="145">
        <v>182.41</v>
      </c>
      <c r="W760" s="145">
        <v>184.11</v>
      </c>
      <c r="X760" s="145">
        <v>199.12</v>
      </c>
      <c r="Y760" s="145">
        <v>149.53</v>
      </c>
      <c r="Z760" s="145">
        <v>157.88999999999999</v>
      </c>
      <c r="AA760" s="145">
        <v>213.91</v>
      </c>
      <c r="AB760" s="145">
        <v>235.86</v>
      </c>
      <c r="AC760" s="145">
        <v>267.55</v>
      </c>
      <c r="AD760" s="145">
        <v>254.15</v>
      </c>
      <c r="AE760" s="144">
        <v>546266</v>
      </c>
      <c r="AF760" s="144">
        <v>545120</v>
      </c>
      <c r="AG760" s="144">
        <v>586432</v>
      </c>
      <c r="AH760" s="144">
        <v>514291</v>
      </c>
      <c r="AI760" s="144">
        <v>448460</v>
      </c>
      <c r="AJ760" s="144">
        <v>459309</v>
      </c>
      <c r="AK760" s="144">
        <v>530611</v>
      </c>
      <c r="AL760" s="144">
        <v>587594</v>
      </c>
      <c r="AM760" s="144">
        <v>432581</v>
      </c>
      <c r="AN760" s="144">
        <v>458996</v>
      </c>
      <c r="AO760" s="144">
        <v>604719</v>
      </c>
      <c r="AP760" s="144">
        <v>677639</v>
      </c>
      <c r="AQ760" s="144">
        <v>760921</v>
      </c>
      <c r="AR760" s="144">
        <v>767799</v>
      </c>
      <c r="AS760" s="144"/>
      <c r="AT760" s="144"/>
      <c r="AU760" s="144"/>
      <c r="AV760" s="144"/>
      <c r="AW760" s="144"/>
      <c r="AX760" s="144"/>
      <c r="AY760" s="144"/>
      <c r="AZ760" s="144"/>
      <c r="BA760" s="144"/>
      <c r="BB760" s="144"/>
      <c r="BC760" s="144"/>
      <c r="BD760" s="144"/>
      <c r="BE760" s="144"/>
      <c r="BF760" s="144"/>
    </row>
    <row r="761" spans="1:58" hidden="1">
      <c r="A761" s="143" t="s">
        <v>922</v>
      </c>
      <c r="B761" s="143" t="s">
        <v>965</v>
      </c>
      <c r="C761" s="144">
        <v>63</v>
      </c>
      <c r="D761" s="144">
        <v>63</v>
      </c>
      <c r="E761" s="144">
        <v>82</v>
      </c>
      <c r="F761" s="144">
        <v>92</v>
      </c>
      <c r="G761" s="144">
        <v>92</v>
      </c>
      <c r="H761" s="144">
        <v>95</v>
      </c>
      <c r="I761" s="144">
        <v>118</v>
      </c>
      <c r="J761" s="144">
        <v>127</v>
      </c>
      <c r="K761" s="144">
        <v>136</v>
      </c>
      <c r="L761" s="144">
        <v>127</v>
      </c>
      <c r="M761" s="144">
        <v>132</v>
      </c>
      <c r="N761" s="144">
        <v>132</v>
      </c>
      <c r="O761" s="144">
        <v>132</v>
      </c>
      <c r="P761" s="144">
        <v>132</v>
      </c>
      <c r="Q761" s="145">
        <v>532.1</v>
      </c>
      <c r="R761" s="145">
        <v>532</v>
      </c>
      <c r="S761" s="145">
        <v>542.26</v>
      </c>
      <c r="T761" s="145">
        <v>487.74</v>
      </c>
      <c r="U761" s="145">
        <v>490.42</v>
      </c>
      <c r="V761" s="145">
        <v>516.59</v>
      </c>
      <c r="W761" s="145">
        <v>502.01</v>
      </c>
      <c r="X761" s="145">
        <v>508.86</v>
      </c>
      <c r="Y761" s="145">
        <v>515.26</v>
      </c>
      <c r="Z761" s="145">
        <v>520.02</v>
      </c>
      <c r="AA761" s="145">
        <v>483.45</v>
      </c>
      <c r="AB761" s="145">
        <v>485.13</v>
      </c>
      <c r="AC761" s="145">
        <v>449.24</v>
      </c>
      <c r="AD761" s="145">
        <v>441.14</v>
      </c>
      <c r="AE761" s="144">
        <v>33522</v>
      </c>
      <c r="AF761" s="144">
        <v>33516</v>
      </c>
      <c r="AG761" s="144">
        <v>44465</v>
      </c>
      <c r="AH761" s="144">
        <v>44872</v>
      </c>
      <c r="AI761" s="144">
        <v>45119</v>
      </c>
      <c r="AJ761" s="144">
        <v>49076</v>
      </c>
      <c r="AK761" s="144">
        <v>59237</v>
      </c>
      <c r="AL761" s="144">
        <v>64625</v>
      </c>
      <c r="AM761" s="144">
        <v>70075</v>
      </c>
      <c r="AN761" s="144">
        <v>66042</v>
      </c>
      <c r="AO761" s="144">
        <v>63815</v>
      </c>
      <c r="AP761" s="144">
        <v>64037</v>
      </c>
      <c r="AQ761" s="144">
        <v>59300</v>
      </c>
      <c r="AR761" s="144">
        <v>58230</v>
      </c>
      <c r="AS761" s="144"/>
      <c r="AT761" s="144"/>
      <c r="AU761" s="144"/>
      <c r="AV761" s="144"/>
      <c r="AW761" s="144"/>
      <c r="AX761" s="144"/>
      <c r="AY761" s="144"/>
      <c r="AZ761" s="144"/>
      <c r="BA761" s="144"/>
      <c r="BB761" s="144"/>
      <c r="BC761" s="144"/>
      <c r="BD761" s="144"/>
      <c r="BE761" s="144"/>
      <c r="BF761" s="144"/>
    </row>
    <row r="762" spans="1:58" hidden="1">
      <c r="A762" s="143" t="s">
        <v>922</v>
      </c>
      <c r="B762" s="143" t="s">
        <v>966</v>
      </c>
      <c r="C762" s="144">
        <v>156</v>
      </c>
      <c r="D762" s="144">
        <v>152</v>
      </c>
      <c r="E762" s="144">
        <v>158</v>
      </c>
      <c r="F762" s="144">
        <v>158</v>
      </c>
      <c r="G762" s="144">
        <v>158</v>
      </c>
      <c r="H762" s="144">
        <v>158</v>
      </c>
      <c r="I762" s="144">
        <v>151</v>
      </c>
      <c r="J762" s="144">
        <v>150</v>
      </c>
      <c r="K762" s="144">
        <v>148</v>
      </c>
      <c r="L762" s="144">
        <v>152</v>
      </c>
      <c r="M762" s="144">
        <v>142</v>
      </c>
      <c r="N762" s="144">
        <v>142</v>
      </c>
      <c r="O762" s="144">
        <v>142</v>
      </c>
      <c r="P762" s="144">
        <v>142</v>
      </c>
      <c r="Q762" s="145">
        <v>347.06</v>
      </c>
      <c r="R762" s="145">
        <v>349.7</v>
      </c>
      <c r="S762" s="145">
        <v>340.15</v>
      </c>
      <c r="T762" s="145">
        <v>333.9</v>
      </c>
      <c r="U762" s="145">
        <v>359.27</v>
      </c>
      <c r="V762" s="145">
        <v>349.51</v>
      </c>
      <c r="W762" s="145">
        <v>352.46</v>
      </c>
      <c r="X762" s="145">
        <v>352.37</v>
      </c>
      <c r="Y762" s="145">
        <v>353.02</v>
      </c>
      <c r="Z762" s="145">
        <v>364.49</v>
      </c>
      <c r="AA762" s="145">
        <v>361.76</v>
      </c>
      <c r="AB762" s="145">
        <v>361.76</v>
      </c>
      <c r="AC762" s="145">
        <v>343.13</v>
      </c>
      <c r="AD762" s="145">
        <v>345.03</v>
      </c>
      <c r="AE762" s="144">
        <v>54141</v>
      </c>
      <c r="AF762" s="144">
        <v>53155</v>
      </c>
      <c r="AG762" s="144">
        <v>53744</v>
      </c>
      <c r="AH762" s="144">
        <v>52756</v>
      </c>
      <c r="AI762" s="144">
        <v>56765</v>
      </c>
      <c r="AJ762" s="144">
        <v>55223</v>
      </c>
      <c r="AK762" s="144">
        <v>53222</v>
      </c>
      <c r="AL762" s="144">
        <v>52856</v>
      </c>
      <c r="AM762" s="144">
        <v>52247</v>
      </c>
      <c r="AN762" s="144">
        <v>55402</v>
      </c>
      <c r="AO762" s="144">
        <v>51370</v>
      </c>
      <c r="AP762" s="144">
        <v>51370</v>
      </c>
      <c r="AQ762" s="144">
        <v>48724</v>
      </c>
      <c r="AR762" s="144">
        <v>48994</v>
      </c>
      <c r="AS762" s="144"/>
      <c r="AT762" s="144"/>
      <c r="AU762" s="144"/>
      <c r="AV762" s="144"/>
      <c r="AW762" s="144"/>
      <c r="AX762" s="144"/>
      <c r="AY762" s="144"/>
      <c r="AZ762" s="144"/>
      <c r="BA762" s="144"/>
      <c r="BB762" s="144"/>
      <c r="BC762" s="144"/>
      <c r="BD762" s="144"/>
      <c r="BE762" s="144"/>
      <c r="BF762" s="144"/>
    </row>
    <row r="763" spans="1:58" hidden="1">
      <c r="A763" s="143" t="s">
        <v>922</v>
      </c>
      <c r="B763" s="143" t="s">
        <v>967</v>
      </c>
      <c r="C763" s="144">
        <v>1162</v>
      </c>
      <c r="D763" s="144">
        <v>1198</v>
      </c>
      <c r="E763" s="144">
        <v>1204</v>
      </c>
      <c r="F763" s="144">
        <v>1230</v>
      </c>
      <c r="G763" s="144">
        <v>1248</v>
      </c>
      <c r="H763" s="144">
        <v>1251</v>
      </c>
      <c r="I763" s="144">
        <v>1264</v>
      </c>
      <c r="J763" s="144">
        <v>1298</v>
      </c>
      <c r="K763" s="144">
        <v>1324</v>
      </c>
      <c r="L763" s="144">
        <v>1452</v>
      </c>
      <c r="M763" s="144">
        <v>1505</v>
      </c>
      <c r="N763" s="144">
        <v>1505</v>
      </c>
      <c r="O763" s="144">
        <v>1505</v>
      </c>
      <c r="P763" s="144">
        <v>1505</v>
      </c>
      <c r="Q763" s="145">
        <v>299.05</v>
      </c>
      <c r="R763" s="145">
        <v>330.07</v>
      </c>
      <c r="S763" s="145">
        <v>340.47</v>
      </c>
      <c r="T763" s="145">
        <v>317.32</v>
      </c>
      <c r="U763" s="145">
        <v>330.26</v>
      </c>
      <c r="V763" s="145">
        <v>315.11</v>
      </c>
      <c r="W763" s="145">
        <v>315.62</v>
      </c>
      <c r="X763" s="145">
        <v>329.96</v>
      </c>
      <c r="Y763" s="145">
        <v>329.37</v>
      </c>
      <c r="Z763" s="145">
        <v>348.32</v>
      </c>
      <c r="AA763" s="145">
        <v>352.84</v>
      </c>
      <c r="AB763" s="145">
        <v>352.48</v>
      </c>
      <c r="AC763" s="145">
        <v>352.84</v>
      </c>
      <c r="AD763" s="145">
        <v>342.1</v>
      </c>
      <c r="AE763" s="144">
        <v>347496</v>
      </c>
      <c r="AF763" s="144">
        <v>395419</v>
      </c>
      <c r="AG763" s="144">
        <v>409931</v>
      </c>
      <c r="AH763" s="144">
        <v>390301</v>
      </c>
      <c r="AI763" s="144">
        <v>412169</v>
      </c>
      <c r="AJ763" s="144">
        <v>394200</v>
      </c>
      <c r="AK763" s="144">
        <v>398950</v>
      </c>
      <c r="AL763" s="144">
        <v>428288</v>
      </c>
      <c r="AM763" s="144">
        <v>436085</v>
      </c>
      <c r="AN763" s="144">
        <v>505757</v>
      </c>
      <c r="AO763" s="144">
        <v>531026</v>
      </c>
      <c r="AP763" s="144">
        <v>530486</v>
      </c>
      <c r="AQ763" s="144">
        <v>531025</v>
      </c>
      <c r="AR763" s="144">
        <v>514859</v>
      </c>
      <c r="AS763" s="144"/>
      <c r="AT763" s="144"/>
      <c r="AU763" s="144"/>
      <c r="AV763" s="144"/>
      <c r="AW763" s="144"/>
      <c r="AX763" s="144"/>
      <c r="AY763" s="144"/>
      <c r="AZ763" s="144"/>
      <c r="BA763" s="144"/>
      <c r="BB763" s="144"/>
      <c r="BC763" s="144"/>
      <c r="BD763" s="144"/>
      <c r="BE763" s="144"/>
      <c r="BF763" s="144"/>
    </row>
    <row r="764" spans="1:58" hidden="1">
      <c r="A764" s="143" t="s">
        <v>922</v>
      </c>
      <c r="B764" s="143" t="s">
        <v>968</v>
      </c>
      <c r="C764" s="144">
        <v>0</v>
      </c>
      <c r="D764" s="144">
        <v>0</v>
      </c>
      <c r="E764" s="144">
        <v>14</v>
      </c>
      <c r="F764" s="144">
        <v>13</v>
      </c>
      <c r="G764" s="144">
        <v>12</v>
      </c>
      <c r="H764" s="144">
        <v>11</v>
      </c>
      <c r="I764" s="144">
        <v>0</v>
      </c>
      <c r="J764" s="144">
        <v>14</v>
      </c>
      <c r="K764" s="144">
        <v>13</v>
      </c>
      <c r="L764" s="144">
        <v>7</v>
      </c>
      <c r="M764" s="144">
        <v>0</v>
      </c>
      <c r="N764" s="144">
        <v>0</v>
      </c>
      <c r="O764" s="144">
        <v>0</v>
      </c>
      <c r="P764" s="144">
        <v>25</v>
      </c>
      <c r="Q764" s="145"/>
      <c r="R764" s="145"/>
      <c r="S764" s="145">
        <v>623.57000000000005</v>
      </c>
      <c r="T764" s="145">
        <v>736.15</v>
      </c>
      <c r="U764" s="145">
        <v>644.41999999999996</v>
      </c>
      <c r="V764" s="145">
        <v>720</v>
      </c>
      <c r="W764" s="145"/>
      <c r="X764" s="145">
        <v>690.14</v>
      </c>
      <c r="Y764" s="145">
        <v>665.85</v>
      </c>
      <c r="Z764" s="145">
        <v>676.57</v>
      </c>
      <c r="AA764" s="145"/>
      <c r="AB764" s="145"/>
      <c r="AC764" s="145"/>
      <c r="AD764" s="145">
        <v>1000</v>
      </c>
      <c r="AE764" s="144">
        <v>0</v>
      </c>
      <c r="AF764" s="144">
        <v>0</v>
      </c>
      <c r="AG764" s="144">
        <v>8730</v>
      </c>
      <c r="AH764" s="144">
        <v>9570</v>
      </c>
      <c r="AI764" s="144">
        <v>7733</v>
      </c>
      <c r="AJ764" s="144">
        <v>7920</v>
      </c>
      <c r="AK764" s="144">
        <v>0</v>
      </c>
      <c r="AL764" s="144">
        <v>9662</v>
      </c>
      <c r="AM764" s="144">
        <v>8656</v>
      </c>
      <c r="AN764" s="144">
        <v>4736</v>
      </c>
      <c r="AO764" s="144">
        <v>0</v>
      </c>
      <c r="AP764" s="144">
        <v>0</v>
      </c>
      <c r="AQ764" s="144">
        <v>0</v>
      </c>
      <c r="AR764" s="144">
        <v>25000</v>
      </c>
      <c r="AS764" s="144"/>
      <c r="AT764" s="144"/>
      <c r="AU764" s="144"/>
      <c r="AV764" s="144"/>
      <c r="AW764" s="144"/>
      <c r="AX764" s="144"/>
      <c r="AY764" s="144"/>
      <c r="AZ764" s="144"/>
      <c r="BA764" s="144"/>
      <c r="BB764" s="144"/>
      <c r="BC764" s="144"/>
      <c r="BD764" s="144"/>
      <c r="BE764" s="144"/>
      <c r="BF764" s="144"/>
    </row>
    <row r="765" spans="1:58" hidden="1">
      <c r="A765" s="143" t="s">
        <v>922</v>
      </c>
      <c r="B765" s="143" t="s">
        <v>969</v>
      </c>
      <c r="C765" s="144">
        <v>951</v>
      </c>
      <c r="D765" s="144">
        <v>950</v>
      </c>
      <c r="E765" s="144">
        <v>1037</v>
      </c>
      <c r="F765" s="144">
        <v>1005</v>
      </c>
      <c r="G765" s="144">
        <v>939</v>
      </c>
      <c r="H765" s="144">
        <v>941</v>
      </c>
      <c r="I765" s="144">
        <v>941</v>
      </c>
      <c r="J765" s="144">
        <v>1044</v>
      </c>
      <c r="K765" s="144">
        <v>1094</v>
      </c>
      <c r="L765" s="144">
        <v>1088</v>
      </c>
      <c r="M765" s="144">
        <v>1070</v>
      </c>
      <c r="N765" s="144">
        <v>1125</v>
      </c>
      <c r="O765" s="144">
        <v>1097</v>
      </c>
      <c r="P765" s="144">
        <v>1131</v>
      </c>
      <c r="Q765" s="145">
        <v>930.99</v>
      </c>
      <c r="R765" s="145">
        <v>753.79</v>
      </c>
      <c r="S765" s="145">
        <v>753.49</v>
      </c>
      <c r="T765" s="145">
        <v>668.84</v>
      </c>
      <c r="U765" s="145">
        <v>729.15</v>
      </c>
      <c r="V765" s="145">
        <v>689.05</v>
      </c>
      <c r="W765" s="145">
        <v>767.82</v>
      </c>
      <c r="X765" s="145">
        <v>737.54</v>
      </c>
      <c r="Y765" s="145">
        <v>709.77</v>
      </c>
      <c r="Z765" s="145">
        <v>738.4</v>
      </c>
      <c r="AA765" s="145">
        <v>718.46</v>
      </c>
      <c r="AB765" s="145">
        <v>755.56</v>
      </c>
      <c r="AC765" s="145">
        <v>723.14</v>
      </c>
      <c r="AD765" s="145">
        <v>804.42</v>
      </c>
      <c r="AE765" s="144">
        <v>885374</v>
      </c>
      <c r="AF765" s="144">
        <v>716098</v>
      </c>
      <c r="AG765" s="144">
        <v>781364</v>
      </c>
      <c r="AH765" s="144">
        <v>672183</v>
      </c>
      <c r="AI765" s="144">
        <v>684674</v>
      </c>
      <c r="AJ765" s="144">
        <v>648395</v>
      </c>
      <c r="AK765" s="144">
        <v>722515</v>
      </c>
      <c r="AL765" s="144">
        <v>769989</v>
      </c>
      <c r="AM765" s="144">
        <v>776487</v>
      </c>
      <c r="AN765" s="144">
        <v>803378</v>
      </c>
      <c r="AO765" s="144">
        <v>768756</v>
      </c>
      <c r="AP765" s="144">
        <v>850001</v>
      </c>
      <c r="AQ765" s="144">
        <v>793280</v>
      </c>
      <c r="AR765" s="144">
        <v>909801</v>
      </c>
      <c r="AS765" s="144"/>
      <c r="AT765" s="144"/>
      <c r="AU765" s="144"/>
      <c r="AV765" s="144"/>
      <c r="AW765" s="144"/>
      <c r="AX765" s="144"/>
      <c r="AY765" s="144"/>
      <c r="AZ765" s="144"/>
      <c r="BA765" s="144"/>
      <c r="BB765" s="144"/>
      <c r="BC765" s="144"/>
      <c r="BD765" s="144"/>
      <c r="BE765" s="144"/>
      <c r="BF765" s="144"/>
    </row>
    <row r="766" spans="1:58" hidden="1">
      <c r="A766" s="143" t="s">
        <v>922</v>
      </c>
      <c r="B766" s="143" t="s">
        <v>970</v>
      </c>
      <c r="C766" s="144">
        <v>503</v>
      </c>
      <c r="D766" s="144">
        <v>487</v>
      </c>
      <c r="E766" s="144">
        <v>494</v>
      </c>
      <c r="F766" s="144">
        <v>451</v>
      </c>
      <c r="G766" s="144">
        <v>424</v>
      </c>
      <c r="H766" s="144">
        <v>423</v>
      </c>
      <c r="I766" s="144">
        <v>419</v>
      </c>
      <c r="J766" s="144">
        <v>414</v>
      </c>
      <c r="K766" s="144">
        <v>408</v>
      </c>
      <c r="L766" s="144">
        <v>390</v>
      </c>
      <c r="M766" s="144">
        <v>387</v>
      </c>
      <c r="N766" s="144">
        <v>377</v>
      </c>
      <c r="O766" s="144">
        <v>369</v>
      </c>
      <c r="P766" s="144">
        <v>383</v>
      </c>
      <c r="Q766" s="145">
        <v>2490.2199999999998</v>
      </c>
      <c r="R766" s="145">
        <v>2611.41</v>
      </c>
      <c r="S766" s="145">
        <v>2429</v>
      </c>
      <c r="T766" s="145">
        <v>2275.5100000000002</v>
      </c>
      <c r="U766" s="145">
        <v>2456.14</v>
      </c>
      <c r="V766" s="145">
        <v>2419.61</v>
      </c>
      <c r="W766" s="145">
        <v>2292.8000000000002</v>
      </c>
      <c r="X766" s="145">
        <v>2174.62</v>
      </c>
      <c r="Y766" s="145">
        <v>1933.76</v>
      </c>
      <c r="Z766" s="145">
        <v>1714.46</v>
      </c>
      <c r="AA766" s="145">
        <v>1509.68</v>
      </c>
      <c r="AB766" s="145">
        <v>1514.59</v>
      </c>
      <c r="AC766" s="145">
        <v>1428.32</v>
      </c>
      <c r="AD766" s="145">
        <v>1256.53</v>
      </c>
      <c r="AE766" s="144">
        <v>1252583</v>
      </c>
      <c r="AF766" s="144">
        <v>1271755</v>
      </c>
      <c r="AG766" s="144">
        <v>1199928</v>
      </c>
      <c r="AH766" s="144">
        <v>1026254</v>
      </c>
      <c r="AI766" s="144">
        <v>1041402</v>
      </c>
      <c r="AJ766" s="144">
        <v>1023495</v>
      </c>
      <c r="AK766" s="144">
        <v>960684</v>
      </c>
      <c r="AL766" s="144">
        <v>900293</v>
      </c>
      <c r="AM766" s="144">
        <v>788976</v>
      </c>
      <c r="AN766" s="144">
        <v>668638</v>
      </c>
      <c r="AO766" s="144">
        <v>584245</v>
      </c>
      <c r="AP766" s="144">
        <v>570999</v>
      </c>
      <c r="AQ766" s="144">
        <v>527050</v>
      </c>
      <c r="AR766" s="144">
        <v>481250</v>
      </c>
      <c r="AS766" s="144"/>
      <c r="AT766" s="144"/>
      <c r="AU766" s="144"/>
      <c r="AV766" s="144"/>
      <c r="AW766" s="144"/>
      <c r="AX766" s="144"/>
      <c r="AY766" s="144"/>
      <c r="AZ766" s="144"/>
      <c r="BA766" s="144"/>
      <c r="BB766" s="144"/>
      <c r="BC766" s="144"/>
      <c r="BD766" s="144"/>
      <c r="BE766" s="144"/>
      <c r="BF766" s="144"/>
    </row>
    <row r="767" spans="1:58" hidden="1">
      <c r="A767" s="143" t="s">
        <v>922</v>
      </c>
      <c r="B767" s="143" t="s">
        <v>971</v>
      </c>
      <c r="C767" s="144">
        <v>1454</v>
      </c>
      <c r="D767" s="144">
        <v>1437</v>
      </c>
      <c r="E767" s="144">
        <v>1545</v>
      </c>
      <c r="F767" s="144">
        <v>1469</v>
      </c>
      <c r="G767" s="144">
        <v>1375</v>
      </c>
      <c r="H767" s="144">
        <v>1375</v>
      </c>
      <c r="I767" s="144">
        <v>1360</v>
      </c>
      <c r="J767" s="144">
        <v>1472</v>
      </c>
      <c r="K767" s="144">
        <v>1515</v>
      </c>
      <c r="L767" s="144">
        <v>1485</v>
      </c>
      <c r="M767" s="144">
        <v>1457</v>
      </c>
      <c r="N767" s="144">
        <v>1502</v>
      </c>
      <c r="O767" s="144">
        <v>1466</v>
      </c>
      <c r="P767" s="144">
        <v>1539</v>
      </c>
      <c r="Q767" s="145">
        <v>1470.4</v>
      </c>
      <c r="R767" s="145">
        <v>1383.34</v>
      </c>
      <c r="S767" s="145">
        <v>1288.04</v>
      </c>
      <c r="T767" s="145">
        <v>1162.7</v>
      </c>
      <c r="U767" s="145">
        <v>1260.95</v>
      </c>
      <c r="V767" s="145">
        <v>1221.68</v>
      </c>
      <c r="W767" s="145">
        <v>1237.6500000000001</v>
      </c>
      <c r="X767" s="145">
        <v>1141.27</v>
      </c>
      <c r="Y767" s="145">
        <v>1039.02</v>
      </c>
      <c r="Z767" s="145">
        <v>994.45</v>
      </c>
      <c r="AA767" s="145">
        <v>928.62</v>
      </c>
      <c r="AB767" s="145">
        <v>946.07</v>
      </c>
      <c r="AC767" s="145">
        <v>900.63</v>
      </c>
      <c r="AD767" s="145">
        <v>920.11</v>
      </c>
      <c r="AE767" s="144">
        <v>2137957</v>
      </c>
      <c r="AF767" s="144">
        <v>1987853</v>
      </c>
      <c r="AG767" s="144">
        <v>1990022</v>
      </c>
      <c r="AH767" s="144">
        <v>1708007</v>
      </c>
      <c r="AI767" s="144">
        <v>1733809</v>
      </c>
      <c r="AJ767" s="144">
        <v>1679810</v>
      </c>
      <c r="AK767" s="144">
        <v>1683199</v>
      </c>
      <c r="AL767" s="144">
        <v>1679944</v>
      </c>
      <c r="AM767" s="144">
        <v>1574119</v>
      </c>
      <c r="AN767" s="144">
        <v>1476752</v>
      </c>
      <c r="AO767" s="144">
        <v>1353001</v>
      </c>
      <c r="AP767" s="144">
        <v>1421000</v>
      </c>
      <c r="AQ767" s="144">
        <v>1320330</v>
      </c>
      <c r="AR767" s="144">
        <v>1416051</v>
      </c>
      <c r="AS767" s="144"/>
      <c r="AT767" s="144"/>
      <c r="AU767" s="144"/>
      <c r="AV767" s="144"/>
      <c r="AW767" s="144"/>
      <c r="AX767" s="144"/>
      <c r="AY767" s="144"/>
      <c r="AZ767" s="144"/>
      <c r="BA767" s="144"/>
      <c r="BB767" s="144"/>
      <c r="BC767" s="144"/>
      <c r="BD767" s="144"/>
      <c r="BE767" s="144"/>
      <c r="BF767" s="144"/>
    </row>
    <row r="768" spans="1:58" hidden="1">
      <c r="A768" s="143" t="s">
        <v>922</v>
      </c>
      <c r="B768" s="143" t="s">
        <v>972</v>
      </c>
      <c r="C768" s="144">
        <v>200</v>
      </c>
      <c r="D768" s="144">
        <v>206</v>
      </c>
      <c r="E768" s="144">
        <v>213</v>
      </c>
      <c r="F768" s="144">
        <v>220</v>
      </c>
      <c r="G768" s="144">
        <v>228</v>
      </c>
      <c r="H768" s="144">
        <v>224</v>
      </c>
      <c r="I768" s="144">
        <v>232</v>
      </c>
      <c r="J768" s="144">
        <v>238</v>
      </c>
      <c r="K768" s="144">
        <v>243</v>
      </c>
      <c r="L768" s="144">
        <v>248</v>
      </c>
      <c r="M768" s="144">
        <v>260</v>
      </c>
      <c r="N768" s="144">
        <v>260</v>
      </c>
      <c r="O768" s="144">
        <v>260</v>
      </c>
      <c r="P768" s="144">
        <v>262</v>
      </c>
      <c r="Q768" s="145">
        <v>104</v>
      </c>
      <c r="R768" s="145">
        <v>103.59</v>
      </c>
      <c r="S768" s="145">
        <v>93.32</v>
      </c>
      <c r="T768" s="145">
        <v>92.22</v>
      </c>
      <c r="U768" s="145">
        <v>92.23</v>
      </c>
      <c r="V768" s="145">
        <v>104.82</v>
      </c>
      <c r="W768" s="145">
        <v>105.06</v>
      </c>
      <c r="X768" s="145">
        <v>98.97</v>
      </c>
      <c r="Y768" s="145">
        <v>99.15</v>
      </c>
      <c r="Z768" s="145">
        <v>99.33</v>
      </c>
      <c r="AA768" s="145">
        <v>98.96</v>
      </c>
      <c r="AB768" s="145">
        <v>99.15</v>
      </c>
      <c r="AC768" s="145">
        <v>93.21</v>
      </c>
      <c r="AD768" s="145">
        <v>93.19</v>
      </c>
      <c r="AE768" s="144">
        <v>20800</v>
      </c>
      <c r="AF768" s="144">
        <v>21339</v>
      </c>
      <c r="AG768" s="144">
        <v>19877</v>
      </c>
      <c r="AH768" s="144">
        <v>20289</v>
      </c>
      <c r="AI768" s="144">
        <v>21028</v>
      </c>
      <c r="AJ768" s="144">
        <v>23480</v>
      </c>
      <c r="AK768" s="144">
        <v>24374</v>
      </c>
      <c r="AL768" s="144">
        <v>23556</v>
      </c>
      <c r="AM768" s="144">
        <v>24094</v>
      </c>
      <c r="AN768" s="144">
        <v>24633</v>
      </c>
      <c r="AO768" s="144">
        <v>25730</v>
      </c>
      <c r="AP768" s="144">
        <v>25778</v>
      </c>
      <c r="AQ768" s="144">
        <v>24234</v>
      </c>
      <c r="AR768" s="144">
        <v>24416</v>
      </c>
      <c r="AS768" s="144"/>
      <c r="AT768" s="144"/>
      <c r="AU768" s="144"/>
      <c r="AV768" s="144"/>
      <c r="AW768" s="144"/>
      <c r="AX768" s="144"/>
      <c r="AY768" s="144"/>
      <c r="AZ768" s="144"/>
      <c r="BA768" s="144"/>
      <c r="BB768" s="144"/>
      <c r="BC768" s="144"/>
      <c r="BD768" s="144"/>
      <c r="BE768" s="144"/>
      <c r="BF768" s="144"/>
    </row>
    <row r="769" spans="1:58" hidden="1">
      <c r="A769" s="143" t="s">
        <v>922</v>
      </c>
      <c r="B769" s="143" t="s">
        <v>973</v>
      </c>
      <c r="C769" s="144">
        <v>113</v>
      </c>
      <c r="D769" s="144">
        <v>115</v>
      </c>
      <c r="E769" s="144">
        <v>115</v>
      </c>
      <c r="F769" s="144">
        <v>124</v>
      </c>
      <c r="G769" s="144">
        <v>125</v>
      </c>
      <c r="H769" s="144">
        <v>127</v>
      </c>
      <c r="I769" s="144">
        <v>149</v>
      </c>
      <c r="J769" s="144">
        <v>154</v>
      </c>
      <c r="K769" s="144">
        <v>158</v>
      </c>
      <c r="L769" s="144">
        <v>158</v>
      </c>
      <c r="M769" s="144">
        <v>174</v>
      </c>
      <c r="N769" s="144">
        <v>169</v>
      </c>
      <c r="O769" s="144">
        <v>158</v>
      </c>
      <c r="P769" s="144">
        <v>164</v>
      </c>
      <c r="Q769" s="145">
        <v>227.98</v>
      </c>
      <c r="R769" s="145">
        <v>196.55</v>
      </c>
      <c r="S769" s="145">
        <v>219.02</v>
      </c>
      <c r="T769" s="145">
        <v>222.14</v>
      </c>
      <c r="U769" s="145">
        <v>221.23</v>
      </c>
      <c r="V769" s="145">
        <v>225.5</v>
      </c>
      <c r="W769" s="145">
        <v>192.34</v>
      </c>
      <c r="X769" s="145">
        <v>237.7</v>
      </c>
      <c r="Y769" s="145">
        <v>199.93</v>
      </c>
      <c r="Z769" s="145">
        <v>235.8</v>
      </c>
      <c r="AA769" s="145">
        <v>196.44</v>
      </c>
      <c r="AB769" s="145">
        <v>205.07</v>
      </c>
      <c r="AC769" s="145">
        <v>182.62</v>
      </c>
      <c r="AD769" s="145">
        <v>226.2</v>
      </c>
      <c r="AE769" s="144">
        <v>25762</v>
      </c>
      <c r="AF769" s="144">
        <v>22603</v>
      </c>
      <c r="AG769" s="144">
        <v>25187</v>
      </c>
      <c r="AH769" s="144">
        <v>27545</v>
      </c>
      <c r="AI769" s="144">
        <v>27654</v>
      </c>
      <c r="AJ769" s="144">
        <v>28638</v>
      </c>
      <c r="AK769" s="144">
        <v>28658</v>
      </c>
      <c r="AL769" s="144">
        <v>36606</v>
      </c>
      <c r="AM769" s="144">
        <v>31589</v>
      </c>
      <c r="AN769" s="144">
        <v>37257</v>
      </c>
      <c r="AO769" s="144">
        <v>34180</v>
      </c>
      <c r="AP769" s="144">
        <v>34656</v>
      </c>
      <c r="AQ769" s="144">
        <v>28854</v>
      </c>
      <c r="AR769" s="144">
        <v>37096</v>
      </c>
      <c r="AS769" s="144"/>
      <c r="AT769" s="144"/>
      <c r="AU769" s="144"/>
      <c r="AV769" s="144"/>
      <c r="AW769" s="144"/>
      <c r="AX769" s="144"/>
      <c r="AY769" s="144"/>
      <c r="AZ769" s="144"/>
      <c r="BA769" s="144"/>
      <c r="BB769" s="144"/>
      <c r="BC769" s="144"/>
      <c r="BD769" s="144"/>
      <c r="BE769" s="144"/>
      <c r="BF769" s="144"/>
    </row>
    <row r="770" spans="1:58" hidden="1">
      <c r="A770" s="143" t="s">
        <v>922</v>
      </c>
      <c r="B770" s="143" t="s">
        <v>974</v>
      </c>
      <c r="C770" s="144">
        <v>0</v>
      </c>
      <c r="D770" s="144">
        <v>0</v>
      </c>
      <c r="E770" s="144">
        <v>0</v>
      </c>
      <c r="F770" s="144">
        <v>0</v>
      </c>
      <c r="G770" s="144">
        <v>0</v>
      </c>
      <c r="H770" s="144">
        <v>0</v>
      </c>
      <c r="I770" s="144">
        <v>0</v>
      </c>
      <c r="J770" s="144">
        <v>329</v>
      </c>
      <c r="K770" s="144">
        <v>335</v>
      </c>
      <c r="L770" s="144">
        <v>340</v>
      </c>
      <c r="M770" s="144">
        <v>435</v>
      </c>
      <c r="N770" s="144">
        <v>435</v>
      </c>
      <c r="O770" s="144">
        <v>435</v>
      </c>
      <c r="P770" s="144">
        <v>435</v>
      </c>
      <c r="Q770" s="145"/>
      <c r="R770" s="145"/>
      <c r="S770" s="145"/>
      <c r="T770" s="145"/>
      <c r="U770" s="145"/>
      <c r="V770" s="145"/>
      <c r="W770" s="145"/>
      <c r="X770" s="145">
        <v>277.63</v>
      </c>
      <c r="Y770" s="145">
        <v>277.36</v>
      </c>
      <c r="Z770" s="145">
        <v>299.14999999999998</v>
      </c>
      <c r="AA770" s="145">
        <v>380.5</v>
      </c>
      <c r="AB770" s="145">
        <v>380.47</v>
      </c>
      <c r="AC770" s="145">
        <v>359.55</v>
      </c>
      <c r="AD770" s="145">
        <v>359.66</v>
      </c>
      <c r="AE770" s="144">
        <v>0</v>
      </c>
      <c r="AF770" s="144">
        <v>0</v>
      </c>
      <c r="AG770" s="144">
        <v>0</v>
      </c>
      <c r="AH770" s="144">
        <v>0</v>
      </c>
      <c r="AI770" s="144">
        <v>0</v>
      </c>
      <c r="AJ770" s="144">
        <v>0</v>
      </c>
      <c r="AK770" s="144">
        <v>0</v>
      </c>
      <c r="AL770" s="144">
        <v>91341</v>
      </c>
      <c r="AM770" s="144">
        <v>92914</v>
      </c>
      <c r="AN770" s="144">
        <v>101711</v>
      </c>
      <c r="AO770" s="144">
        <v>165519</v>
      </c>
      <c r="AP770" s="144">
        <v>165503</v>
      </c>
      <c r="AQ770" s="144">
        <v>156405</v>
      </c>
      <c r="AR770" s="144">
        <v>156451</v>
      </c>
      <c r="AS770" s="144"/>
      <c r="AT770" s="144"/>
      <c r="AU770" s="144"/>
      <c r="AV770" s="144"/>
      <c r="AW770" s="144"/>
      <c r="AX770" s="144"/>
      <c r="AY770" s="144"/>
      <c r="AZ770" s="144"/>
      <c r="BA770" s="144"/>
      <c r="BB770" s="144"/>
      <c r="BC770" s="144"/>
      <c r="BD770" s="144"/>
      <c r="BE770" s="144"/>
      <c r="BF770" s="144"/>
    </row>
    <row r="771" spans="1:58" hidden="1">
      <c r="A771" s="143" t="s">
        <v>922</v>
      </c>
      <c r="B771" s="143" t="s">
        <v>975</v>
      </c>
      <c r="C771" s="144">
        <v>0</v>
      </c>
      <c r="D771" s="144">
        <v>0</v>
      </c>
      <c r="E771" s="144">
        <v>0</v>
      </c>
      <c r="F771" s="144">
        <v>0</v>
      </c>
      <c r="G771" s="144">
        <v>0</v>
      </c>
      <c r="H771" s="144">
        <v>0</v>
      </c>
      <c r="I771" s="144">
        <v>0</v>
      </c>
      <c r="J771" s="144">
        <v>0</v>
      </c>
      <c r="K771" s="144">
        <v>0</v>
      </c>
      <c r="L771" s="144">
        <v>0</v>
      </c>
      <c r="M771" s="144">
        <v>0</v>
      </c>
      <c r="N771" s="144">
        <v>0</v>
      </c>
      <c r="O771" s="144">
        <v>0</v>
      </c>
      <c r="P771" s="144">
        <v>0</v>
      </c>
      <c r="Q771" s="145"/>
      <c r="R771" s="145"/>
      <c r="S771" s="145"/>
      <c r="T771" s="145"/>
      <c r="U771" s="145"/>
      <c r="V771" s="145"/>
      <c r="W771" s="145"/>
      <c r="X771" s="145"/>
      <c r="Y771" s="145"/>
      <c r="Z771" s="145"/>
      <c r="AA771" s="145"/>
      <c r="AB771" s="145"/>
      <c r="AC771" s="145"/>
      <c r="AD771" s="145"/>
      <c r="AE771" s="144">
        <v>0</v>
      </c>
      <c r="AF771" s="144">
        <v>0</v>
      </c>
      <c r="AG771" s="144">
        <v>0</v>
      </c>
      <c r="AH771" s="144">
        <v>0</v>
      </c>
      <c r="AI771" s="144">
        <v>0</v>
      </c>
      <c r="AJ771" s="144">
        <v>0</v>
      </c>
      <c r="AK771" s="144">
        <v>0</v>
      </c>
      <c r="AL771" s="144">
        <v>0</v>
      </c>
      <c r="AM771" s="144">
        <v>0</v>
      </c>
      <c r="AN771" s="144">
        <v>0</v>
      </c>
      <c r="AO771" s="144">
        <v>0</v>
      </c>
      <c r="AP771" s="144">
        <v>0</v>
      </c>
      <c r="AQ771" s="144">
        <v>0</v>
      </c>
      <c r="AR771" s="144">
        <v>0</v>
      </c>
      <c r="AS771" s="144"/>
      <c r="AT771" s="144"/>
      <c r="AU771" s="144"/>
      <c r="AV771" s="144"/>
      <c r="AW771" s="144"/>
      <c r="AX771" s="144"/>
      <c r="AY771" s="144"/>
      <c r="AZ771" s="144"/>
      <c r="BA771" s="144"/>
      <c r="BB771" s="144"/>
      <c r="BC771" s="144"/>
      <c r="BD771" s="144"/>
      <c r="BE771" s="144"/>
      <c r="BF771" s="144"/>
    </row>
    <row r="772" spans="1:58" hidden="1">
      <c r="A772" s="143" t="s">
        <v>922</v>
      </c>
      <c r="B772" s="143" t="s">
        <v>976</v>
      </c>
      <c r="C772" s="144">
        <v>317</v>
      </c>
      <c r="D772" s="144">
        <v>323</v>
      </c>
      <c r="E772" s="144">
        <v>268</v>
      </c>
      <c r="F772" s="144">
        <v>277</v>
      </c>
      <c r="G772" s="144">
        <v>293</v>
      </c>
      <c r="H772" s="144">
        <v>302</v>
      </c>
      <c r="I772" s="144">
        <v>324</v>
      </c>
      <c r="J772" s="144">
        <v>329</v>
      </c>
      <c r="K772" s="144">
        <v>335</v>
      </c>
      <c r="L772" s="144">
        <v>340</v>
      </c>
      <c r="M772" s="144">
        <v>435</v>
      </c>
      <c r="N772" s="144">
        <v>435</v>
      </c>
      <c r="O772" s="144">
        <v>435</v>
      </c>
      <c r="P772" s="144">
        <v>435</v>
      </c>
      <c r="Q772" s="145">
        <v>348.43</v>
      </c>
      <c r="R772" s="145">
        <v>328.16</v>
      </c>
      <c r="S772" s="145">
        <v>385.97</v>
      </c>
      <c r="T772" s="145">
        <v>326.47000000000003</v>
      </c>
      <c r="U772" s="145">
        <v>293.91000000000003</v>
      </c>
      <c r="V772" s="145">
        <v>294.36</v>
      </c>
      <c r="W772" s="145">
        <v>289.95</v>
      </c>
      <c r="X772" s="145">
        <v>277.63</v>
      </c>
      <c r="Y772" s="145">
        <v>277.36</v>
      </c>
      <c r="Z772" s="145">
        <v>299.14999999999998</v>
      </c>
      <c r="AA772" s="145">
        <v>380.5</v>
      </c>
      <c r="AB772" s="145">
        <v>380.47</v>
      </c>
      <c r="AC772" s="145">
        <v>359.55</v>
      </c>
      <c r="AD772" s="145">
        <v>359.66</v>
      </c>
      <c r="AE772" s="144">
        <v>110453</v>
      </c>
      <c r="AF772" s="144">
        <v>105997</v>
      </c>
      <c r="AG772" s="144">
        <v>103441</v>
      </c>
      <c r="AH772" s="144">
        <v>90432</v>
      </c>
      <c r="AI772" s="144">
        <v>86115</v>
      </c>
      <c r="AJ772" s="144">
        <v>88896</v>
      </c>
      <c r="AK772" s="144">
        <v>93943</v>
      </c>
      <c r="AL772" s="144">
        <v>91341</v>
      </c>
      <c r="AM772" s="144">
        <v>92914</v>
      </c>
      <c r="AN772" s="144">
        <v>101711</v>
      </c>
      <c r="AO772" s="144">
        <v>165519</v>
      </c>
      <c r="AP772" s="144">
        <v>165503</v>
      </c>
      <c r="AQ772" s="144">
        <v>156405</v>
      </c>
      <c r="AR772" s="144">
        <v>156451</v>
      </c>
      <c r="AS772" s="144"/>
      <c r="AT772" s="144"/>
      <c r="AU772" s="144"/>
      <c r="AV772" s="144"/>
      <c r="AW772" s="144"/>
      <c r="AX772" s="144"/>
      <c r="AY772" s="144"/>
      <c r="AZ772" s="144"/>
      <c r="BA772" s="144"/>
      <c r="BB772" s="144"/>
      <c r="BC772" s="144"/>
      <c r="BD772" s="144"/>
      <c r="BE772" s="144"/>
      <c r="BF772" s="144"/>
    </row>
    <row r="773" spans="1:58" hidden="1">
      <c r="A773" s="143" t="s">
        <v>922</v>
      </c>
      <c r="B773" s="143" t="s">
        <v>977</v>
      </c>
      <c r="C773" s="144">
        <v>6</v>
      </c>
      <c r="D773" s="144">
        <v>8</v>
      </c>
      <c r="E773" s="144">
        <v>8</v>
      </c>
      <c r="F773" s="144">
        <v>11</v>
      </c>
      <c r="G773" s="144">
        <v>12</v>
      </c>
      <c r="H773" s="144">
        <v>12</v>
      </c>
      <c r="I773" s="144">
        <v>12</v>
      </c>
      <c r="J773" s="144">
        <v>13</v>
      </c>
      <c r="K773" s="144">
        <v>14</v>
      </c>
      <c r="L773" s="144">
        <v>15</v>
      </c>
      <c r="M773" s="144">
        <v>18</v>
      </c>
      <c r="N773" s="144">
        <v>18</v>
      </c>
      <c r="O773" s="144">
        <v>18</v>
      </c>
      <c r="P773" s="144">
        <v>18</v>
      </c>
      <c r="Q773" s="145">
        <v>348.17</v>
      </c>
      <c r="R773" s="145">
        <v>195.75</v>
      </c>
      <c r="S773" s="145">
        <v>219.62</v>
      </c>
      <c r="T773" s="145">
        <v>168.82</v>
      </c>
      <c r="U773" s="145">
        <v>191</v>
      </c>
      <c r="V773" s="145">
        <v>183.5</v>
      </c>
      <c r="W773" s="145">
        <v>163</v>
      </c>
      <c r="X773" s="145">
        <v>194.38</v>
      </c>
      <c r="Y773" s="145">
        <v>190.36</v>
      </c>
      <c r="Z773" s="145">
        <v>177.67</v>
      </c>
      <c r="AA773" s="145">
        <v>189.5</v>
      </c>
      <c r="AB773" s="145">
        <v>180.83</v>
      </c>
      <c r="AC773" s="145">
        <v>191.5</v>
      </c>
      <c r="AD773" s="145">
        <v>184.11</v>
      </c>
      <c r="AE773" s="144">
        <v>2089</v>
      </c>
      <c r="AF773" s="144">
        <v>1566</v>
      </c>
      <c r="AG773" s="144">
        <v>1757</v>
      </c>
      <c r="AH773" s="144">
        <v>1857</v>
      </c>
      <c r="AI773" s="144">
        <v>2292</v>
      </c>
      <c r="AJ773" s="144">
        <v>2202</v>
      </c>
      <c r="AK773" s="144">
        <v>1956</v>
      </c>
      <c r="AL773" s="144">
        <v>2527</v>
      </c>
      <c r="AM773" s="144">
        <v>2665</v>
      </c>
      <c r="AN773" s="144">
        <v>2665</v>
      </c>
      <c r="AO773" s="144">
        <v>3411</v>
      </c>
      <c r="AP773" s="144">
        <v>3255</v>
      </c>
      <c r="AQ773" s="144">
        <v>3447</v>
      </c>
      <c r="AR773" s="144">
        <v>3314</v>
      </c>
      <c r="AS773" s="144"/>
      <c r="AT773" s="144"/>
      <c r="AU773" s="144"/>
      <c r="AV773" s="144"/>
      <c r="AW773" s="144"/>
      <c r="AX773" s="144"/>
      <c r="AY773" s="144"/>
      <c r="AZ773" s="144"/>
      <c r="BA773" s="144"/>
      <c r="BB773" s="144"/>
      <c r="BC773" s="144"/>
      <c r="BD773" s="144"/>
      <c r="BE773" s="144"/>
      <c r="BF773" s="144"/>
    </row>
    <row r="774" spans="1:58" hidden="1">
      <c r="A774" s="143" t="s">
        <v>922</v>
      </c>
      <c r="B774" s="143" t="s">
        <v>978</v>
      </c>
      <c r="C774" s="144">
        <v>7</v>
      </c>
      <c r="D774" s="144">
        <v>9</v>
      </c>
      <c r="E774" s="144">
        <v>11</v>
      </c>
      <c r="F774" s="144">
        <v>13</v>
      </c>
      <c r="G774" s="144">
        <v>15</v>
      </c>
      <c r="H774" s="144">
        <v>17</v>
      </c>
      <c r="I774" s="144">
        <v>19</v>
      </c>
      <c r="J774" s="144">
        <v>21</v>
      </c>
      <c r="K774" s="144">
        <v>23</v>
      </c>
      <c r="L774" s="144">
        <v>25</v>
      </c>
      <c r="M774" s="144">
        <v>28</v>
      </c>
      <c r="N774" s="144">
        <v>29</v>
      </c>
      <c r="O774" s="144">
        <v>30</v>
      </c>
      <c r="P774" s="144">
        <v>30</v>
      </c>
      <c r="Q774" s="145">
        <v>183.43</v>
      </c>
      <c r="R774" s="145">
        <v>190.11</v>
      </c>
      <c r="S774" s="145">
        <v>176.73</v>
      </c>
      <c r="T774" s="145">
        <v>177.23</v>
      </c>
      <c r="U774" s="145">
        <v>165.2</v>
      </c>
      <c r="V774" s="145">
        <v>161.29</v>
      </c>
      <c r="W774" s="145">
        <v>164.26</v>
      </c>
      <c r="X774" s="145">
        <v>165</v>
      </c>
      <c r="Y774" s="145">
        <v>146.78</v>
      </c>
      <c r="Z774" s="145">
        <v>168.24</v>
      </c>
      <c r="AA774" s="145">
        <v>120.75</v>
      </c>
      <c r="AB774" s="145">
        <v>133.9</v>
      </c>
      <c r="AC774" s="145">
        <v>96.9</v>
      </c>
      <c r="AD774" s="145">
        <v>109.3</v>
      </c>
      <c r="AE774" s="144">
        <v>1284</v>
      </c>
      <c r="AF774" s="144">
        <v>1711</v>
      </c>
      <c r="AG774" s="144">
        <v>1944</v>
      </c>
      <c r="AH774" s="144">
        <v>2304</v>
      </c>
      <c r="AI774" s="144">
        <v>2478</v>
      </c>
      <c r="AJ774" s="144">
        <v>2742</v>
      </c>
      <c r="AK774" s="144">
        <v>3121</v>
      </c>
      <c r="AL774" s="144">
        <v>3465</v>
      </c>
      <c r="AM774" s="144">
        <v>3376</v>
      </c>
      <c r="AN774" s="144">
        <v>4206</v>
      </c>
      <c r="AO774" s="144">
        <v>3381</v>
      </c>
      <c r="AP774" s="144">
        <v>3883</v>
      </c>
      <c r="AQ774" s="144">
        <v>2907</v>
      </c>
      <c r="AR774" s="144">
        <v>3279</v>
      </c>
      <c r="AS774" s="144"/>
      <c r="AT774" s="144"/>
      <c r="AU774" s="144"/>
      <c r="AV774" s="144"/>
      <c r="AW774" s="144"/>
      <c r="AX774" s="144"/>
      <c r="AY774" s="144"/>
      <c r="AZ774" s="144"/>
      <c r="BA774" s="144"/>
      <c r="BB774" s="144"/>
      <c r="BC774" s="144"/>
      <c r="BD774" s="144"/>
      <c r="BE774" s="144"/>
      <c r="BF774" s="144"/>
    </row>
    <row r="775" spans="1:58" hidden="1">
      <c r="A775" s="143" t="s">
        <v>922</v>
      </c>
      <c r="B775" s="143" t="s">
        <v>979</v>
      </c>
      <c r="C775" s="144">
        <v>283</v>
      </c>
      <c r="D775" s="144">
        <v>283</v>
      </c>
      <c r="E775" s="144">
        <v>285</v>
      </c>
      <c r="F775" s="144">
        <v>285</v>
      </c>
      <c r="G775" s="144">
        <v>285</v>
      </c>
      <c r="H775" s="144">
        <v>293</v>
      </c>
      <c r="I775" s="144">
        <v>261</v>
      </c>
      <c r="J775" s="144">
        <v>249</v>
      </c>
      <c r="K775" s="144">
        <v>231</v>
      </c>
      <c r="L775" s="144">
        <v>196</v>
      </c>
      <c r="M775" s="144">
        <v>175</v>
      </c>
      <c r="N775" s="144">
        <v>175</v>
      </c>
      <c r="O775" s="144">
        <v>175</v>
      </c>
      <c r="P775" s="144">
        <v>175</v>
      </c>
      <c r="Q775" s="145">
        <v>199.3</v>
      </c>
      <c r="R775" s="145">
        <v>200</v>
      </c>
      <c r="S775" s="145">
        <v>199.6</v>
      </c>
      <c r="T775" s="145">
        <v>179.64</v>
      </c>
      <c r="U775" s="145">
        <v>179.64</v>
      </c>
      <c r="V775" s="145">
        <v>199.35</v>
      </c>
      <c r="W775" s="145">
        <v>214.41</v>
      </c>
      <c r="X775" s="145">
        <v>214.45</v>
      </c>
      <c r="Y775" s="145">
        <v>214.34</v>
      </c>
      <c r="Z775" s="145">
        <v>214.23</v>
      </c>
      <c r="AA775" s="145">
        <v>213.57</v>
      </c>
      <c r="AB775" s="145">
        <v>213.73</v>
      </c>
      <c r="AC775" s="145">
        <v>213.37</v>
      </c>
      <c r="AD775" s="145">
        <v>206.1</v>
      </c>
      <c r="AE775" s="144">
        <v>56401</v>
      </c>
      <c r="AF775" s="144">
        <v>56600</v>
      </c>
      <c r="AG775" s="144">
        <v>56885</v>
      </c>
      <c r="AH775" s="144">
        <v>51197</v>
      </c>
      <c r="AI775" s="144">
        <v>51197</v>
      </c>
      <c r="AJ775" s="144">
        <v>58409</v>
      </c>
      <c r="AK775" s="144">
        <v>55962</v>
      </c>
      <c r="AL775" s="144">
        <v>53398</v>
      </c>
      <c r="AM775" s="144">
        <v>49512</v>
      </c>
      <c r="AN775" s="144">
        <v>41990</v>
      </c>
      <c r="AO775" s="144">
        <v>37374</v>
      </c>
      <c r="AP775" s="144">
        <v>37402</v>
      </c>
      <c r="AQ775" s="144">
        <v>37339</v>
      </c>
      <c r="AR775" s="144">
        <v>36068</v>
      </c>
      <c r="AS775" s="144"/>
      <c r="AT775" s="144"/>
      <c r="AU775" s="144"/>
      <c r="AV775" s="144"/>
      <c r="AW775" s="144"/>
      <c r="AX775" s="144"/>
      <c r="AY775" s="144"/>
      <c r="AZ775" s="144"/>
      <c r="BA775" s="144"/>
      <c r="BB775" s="144"/>
      <c r="BC775" s="144"/>
      <c r="BD775" s="144"/>
      <c r="BE775" s="144"/>
      <c r="BF775" s="144"/>
    </row>
    <row r="776" spans="1:58" hidden="1">
      <c r="A776" s="143" t="s">
        <v>922</v>
      </c>
      <c r="B776" s="143" t="s">
        <v>980</v>
      </c>
      <c r="C776" s="144">
        <v>115</v>
      </c>
      <c r="D776" s="144">
        <v>115</v>
      </c>
      <c r="E776" s="144">
        <v>108</v>
      </c>
      <c r="F776" s="144">
        <v>104</v>
      </c>
      <c r="G776" s="144">
        <v>104</v>
      </c>
      <c r="H776" s="144">
        <v>91</v>
      </c>
      <c r="I776" s="144">
        <v>89</v>
      </c>
      <c r="J776" s="144">
        <v>85</v>
      </c>
      <c r="K776" s="144">
        <v>85</v>
      </c>
      <c r="L776" s="144">
        <v>83</v>
      </c>
      <c r="M776" s="144">
        <v>89</v>
      </c>
      <c r="N776" s="144">
        <v>89</v>
      </c>
      <c r="O776" s="144">
        <v>89</v>
      </c>
      <c r="P776" s="144">
        <v>95</v>
      </c>
      <c r="Q776" s="145">
        <v>151.93</v>
      </c>
      <c r="R776" s="145">
        <v>152</v>
      </c>
      <c r="S776" s="145">
        <v>136.97</v>
      </c>
      <c r="T776" s="145">
        <v>132.51</v>
      </c>
      <c r="U776" s="145">
        <v>132.51</v>
      </c>
      <c r="V776" s="145">
        <v>133.81</v>
      </c>
      <c r="W776" s="145">
        <v>139.78</v>
      </c>
      <c r="X776" s="145">
        <v>150.07</v>
      </c>
      <c r="Y776" s="145">
        <v>150.07</v>
      </c>
      <c r="Z776" s="145">
        <v>150.66999999999999</v>
      </c>
      <c r="AA776" s="145">
        <v>151.6</v>
      </c>
      <c r="AB776" s="145">
        <v>151.6</v>
      </c>
      <c r="AC776" s="145">
        <v>164.7</v>
      </c>
      <c r="AD776" s="145">
        <v>133.61000000000001</v>
      </c>
      <c r="AE776" s="144">
        <v>17472</v>
      </c>
      <c r="AF776" s="144">
        <v>17480</v>
      </c>
      <c r="AG776" s="144">
        <v>14793</v>
      </c>
      <c r="AH776" s="144">
        <v>13781</v>
      </c>
      <c r="AI776" s="144">
        <v>13781</v>
      </c>
      <c r="AJ776" s="144">
        <v>12177</v>
      </c>
      <c r="AK776" s="144">
        <v>12440</v>
      </c>
      <c r="AL776" s="144">
        <v>12756</v>
      </c>
      <c r="AM776" s="144">
        <v>12756</v>
      </c>
      <c r="AN776" s="144">
        <v>12506</v>
      </c>
      <c r="AO776" s="144">
        <v>13492</v>
      </c>
      <c r="AP776" s="144">
        <v>13492</v>
      </c>
      <c r="AQ776" s="144">
        <v>14658</v>
      </c>
      <c r="AR776" s="144">
        <v>12693</v>
      </c>
      <c r="AS776" s="144"/>
      <c r="AT776" s="144"/>
      <c r="AU776" s="144"/>
      <c r="AV776" s="144"/>
      <c r="AW776" s="144"/>
      <c r="AX776" s="144"/>
      <c r="AY776" s="144"/>
      <c r="AZ776" s="144"/>
      <c r="BA776" s="144"/>
      <c r="BB776" s="144"/>
      <c r="BC776" s="144"/>
      <c r="BD776" s="144"/>
      <c r="BE776" s="144"/>
      <c r="BF776" s="144"/>
    </row>
    <row r="777" spans="1:58" hidden="1">
      <c r="A777" s="143" t="s">
        <v>922</v>
      </c>
      <c r="B777" s="143" t="s">
        <v>981</v>
      </c>
      <c r="C777" s="144">
        <v>35</v>
      </c>
      <c r="D777" s="144">
        <v>40</v>
      </c>
      <c r="E777" s="144">
        <v>49</v>
      </c>
      <c r="F777" s="144">
        <v>63</v>
      </c>
      <c r="G777" s="144">
        <v>72</v>
      </c>
      <c r="H777" s="144">
        <v>103</v>
      </c>
      <c r="I777" s="144">
        <v>116</v>
      </c>
      <c r="J777" s="144">
        <v>124</v>
      </c>
      <c r="K777" s="144">
        <v>134</v>
      </c>
      <c r="L777" s="144">
        <v>167</v>
      </c>
      <c r="M777" s="144">
        <v>168</v>
      </c>
      <c r="N777" s="144">
        <v>200</v>
      </c>
      <c r="O777" s="144">
        <v>187</v>
      </c>
      <c r="P777" s="144">
        <v>187</v>
      </c>
      <c r="Q777" s="145">
        <v>315.26</v>
      </c>
      <c r="R777" s="145">
        <v>389.52</v>
      </c>
      <c r="S777" s="145">
        <v>306.89999999999998</v>
      </c>
      <c r="T777" s="145">
        <v>265.32</v>
      </c>
      <c r="U777" s="145">
        <v>244.74</v>
      </c>
      <c r="V777" s="145">
        <v>264.07</v>
      </c>
      <c r="W777" s="145">
        <v>267.26</v>
      </c>
      <c r="X777" s="145">
        <v>275.12</v>
      </c>
      <c r="Y777" s="145">
        <v>285.3</v>
      </c>
      <c r="Z777" s="145">
        <v>347.76</v>
      </c>
      <c r="AA777" s="145">
        <v>334.52</v>
      </c>
      <c r="AB777" s="145">
        <v>330.1</v>
      </c>
      <c r="AC777" s="145">
        <v>326.88</v>
      </c>
      <c r="AD777" s="145">
        <v>333.47</v>
      </c>
      <c r="AE777" s="144">
        <v>11034</v>
      </c>
      <c r="AF777" s="144">
        <v>15581</v>
      </c>
      <c r="AG777" s="144">
        <v>15038</v>
      </c>
      <c r="AH777" s="144">
        <v>16715</v>
      </c>
      <c r="AI777" s="144">
        <v>17621</v>
      </c>
      <c r="AJ777" s="144">
        <v>27199</v>
      </c>
      <c r="AK777" s="144">
        <v>31002</v>
      </c>
      <c r="AL777" s="144">
        <v>34115</v>
      </c>
      <c r="AM777" s="144">
        <v>38230</v>
      </c>
      <c r="AN777" s="144">
        <v>58076</v>
      </c>
      <c r="AO777" s="144">
        <v>56200</v>
      </c>
      <c r="AP777" s="144">
        <v>66019</v>
      </c>
      <c r="AQ777" s="144">
        <v>61126</v>
      </c>
      <c r="AR777" s="144">
        <v>62359</v>
      </c>
      <c r="AS777" s="144"/>
      <c r="AT777" s="144"/>
      <c r="AU777" s="144"/>
      <c r="AV777" s="144"/>
      <c r="AW777" s="144"/>
      <c r="AX777" s="144"/>
      <c r="AY777" s="144"/>
      <c r="AZ777" s="144"/>
      <c r="BA777" s="144"/>
      <c r="BB777" s="144"/>
      <c r="BC777" s="144"/>
      <c r="BD777" s="144"/>
      <c r="BE777" s="144"/>
      <c r="BF777" s="144"/>
    </row>
    <row r="778" spans="1:58" hidden="1">
      <c r="A778" s="143" t="s">
        <v>922</v>
      </c>
      <c r="B778" s="143" t="s">
        <v>982</v>
      </c>
      <c r="C778" s="144">
        <v>219</v>
      </c>
      <c r="D778" s="144">
        <v>219</v>
      </c>
      <c r="E778" s="144">
        <v>182</v>
      </c>
      <c r="F778" s="144">
        <v>182</v>
      </c>
      <c r="G778" s="144">
        <v>182</v>
      </c>
      <c r="H778" s="144">
        <v>183</v>
      </c>
      <c r="I778" s="144">
        <v>143</v>
      </c>
      <c r="J778" s="144">
        <v>143</v>
      </c>
      <c r="K778" s="144">
        <v>143</v>
      </c>
      <c r="L778" s="144">
        <v>133</v>
      </c>
      <c r="M778" s="144">
        <v>132</v>
      </c>
      <c r="N778" s="144">
        <v>132</v>
      </c>
      <c r="O778" s="144">
        <v>132</v>
      </c>
      <c r="P778" s="144">
        <v>132</v>
      </c>
      <c r="Q778" s="145">
        <v>155.66</v>
      </c>
      <c r="R778" s="145">
        <v>155</v>
      </c>
      <c r="S778" s="145">
        <v>154.80000000000001</v>
      </c>
      <c r="T778" s="145">
        <v>152.79</v>
      </c>
      <c r="U778" s="145">
        <v>149.86000000000001</v>
      </c>
      <c r="V778" s="145">
        <v>149.66999999999999</v>
      </c>
      <c r="W778" s="145">
        <v>161.38</v>
      </c>
      <c r="X778" s="145">
        <v>161.38</v>
      </c>
      <c r="Y778" s="145">
        <v>161.38</v>
      </c>
      <c r="Z778" s="145">
        <v>153.13</v>
      </c>
      <c r="AA778" s="145">
        <v>147.55000000000001</v>
      </c>
      <c r="AB778" s="145">
        <v>147.55000000000001</v>
      </c>
      <c r="AC778" s="145">
        <v>155.88</v>
      </c>
      <c r="AD778" s="145">
        <v>155.27000000000001</v>
      </c>
      <c r="AE778" s="144">
        <v>34089</v>
      </c>
      <c r="AF778" s="144">
        <v>33945</v>
      </c>
      <c r="AG778" s="144">
        <v>28173</v>
      </c>
      <c r="AH778" s="144">
        <v>27807</v>
      </c>
      <c r="AI778" s="144">
        <v>27274</v>
      </c>
      <c r="AJ778" s="144">
        <v>27390</v>
      </c>
      <c r="AK778" s="144">
        <v>23077</v>
      </c>
      <c r="AL778" s="144">
        <v>23077</v>
      </c>
      <c r="AM778" s="144">
        <v>23077</v>
      </c>
      <c r="AN778" s="144">
        <v>20366</v>
      </c>
      <c r="AO778" s="144">
        <v>19476</v>
      </c>
      <c r="AP778" s="144">
        <v>19476</v>
      </c>
      <c r="AQ778" s="144">
        <v>20576</v>
      </c>
      <c r="AR778" s="144">
        <v>20495</v>
      </c>
      <c r="AS778" s="144"/>
      <c r="AT778" s="144"/>
      <c r="AU778" s="144"/>
      <c r="AV778" s="144"/>
      <c r="AW778" s="144"/>
      <c r="AX778" s="144"/>
      <c r="AY778" s="144"/>
      <c r="AZ778" s="144"/>
      <c r="BA778" s="144"/>
      <c r="BB778" s="144"/>
      <c r="BC778" s="144"/>
      <c r="BD778" s="144"/>
      <c r="BE778" s="144"/>
      <c r="BF778" s="144"/>
    </row>
    <row r="779" spans="1:58" hidden="1">
      <c r="A779" s="143" t="s">
        <v>922</v>
      </c>
      <c r="B779" s="143" t="s">
        <v>983</v>
      </c>
      <c r="C779" s="144">
        <v>3</v>
      </c>
      <c r="D779" s="144">
        <v>3</v>
      </c>
      <c r="E779" s="144">
        <v>3</v>
      </c>
      <c r="F779" s="144">
        <v>3</v>
      </c>
      <c r="G779" s="144">
        <v>3</v>
      </c>
      <c r="H779" s="144">
        <v>2</v>
      </c>
      <c r="I779" s="144">
        <v>2</v>
      </c>
      <c r="J779" s="144">
        <v>2</v>
      </c>
      <c r="K779" s="144">
        <v>2</v>
      </c>
      <c r="L779" s="144">
        <v>2</v>
      </c>
      <c r="M779" s="144">
        <v>0</v>
      </c>
      <c r="N779" s="144">
        <v>0</v>
      </c>
      <c r="O779" s="144">
        <v>0</v>
      </c>
      <c r="P779" s="144">
        <v>0</v>
      </c>
      <c r="Q779" s="145">
        <v>308</v>
      </c>
      <c r="R779" s="145">
        <v>303</v>
      </c>
      <c r="S779" s="145">
        <v>288</v>
      </c>
      <c r="T779" s="145">
        <v>298.33</v>
      </c>
      <c r="U779" s="145">
        <v>282.33</v>
      </c>
      <c r="V779" s="145">
        <v>269.5</v>
      </c>
      <c r="W779" s="145">
        <v>201.5</v>
      </c>
      <c r="X779" s="145">
        <v>348.5</v>
      </c>
      <c r="Y779" s="145">
        <v>298.5</v>
      </c>
      <c r="Z779" s="145">
        <v>329.5</v>
      </c>
      <c r="AA779" s="145"/>
      <c r="AB779" s="145"/>
      <c r="AC779" s="145"/>
      <c r="AD779" s="145"/>
      <c r="AE779" s="144">
        <v>924</v>
      </c>
      <c r="AF779" s="144">
        <v>909</v>
      </c>
      <c r="AG779" s="144">
        <v>864</v>
      </c>
      <c r="AH779" s="144">
        <v>895</v>
      </c>
      <c r="AI779" s="144">
        <v>847</v>
      </c>
      <c r="AJ779" s="144">
        <v>539</v>
      </c>
      <c r="AK779" s="144">
        <v>403</v>
      </c>
      <c r="AL779" s="144">
        <v>697</v>
      </c>
      <c r="AM779" s="144">
        <v>597</v>
      </c>
      <c r="AN779" s="144">
        <v>659</v>
      </c>
      <c r="AO779" s="144">
        <v>0</v>
      </c>
      <c r="AP779" s="144">
        <v>0</v>
      </c>
      <c r="AQ779" s="144">
        <v>0</v>
      </c>
      <c r="AR779" s="144">
        <v>0</v>
      </c>
      <c r="AS779" s="144"/>
      <c r="AT779" s="144"/>
      <c r="AU779" s="144"/>
      <c r="AV779" s="144"/>
      <c r="AW779" s="144"/>
      <c r="AX779" s="144"/>
      <c r="AY779" s="144"/>
      <c r="AZ779" s="144"/>
      <c r="BA779" s="144"/>
      <c r="BB779" s="144"/>
      <c r="BC779" s="144"/>
      <c r="BD779" s="144"/>
      <c r="BE779" s="144"/>
      <c r="BF779" s="144"/>
    </row>
    <row r="780" spans="1:58" hidden="1">
      <c r="A780" s="143" t="s">
        <v>922</v>
      </c>
      <c r="B780" s="143" t="s">
        <v>984</v>
      </c>
      <c r="C780" s="144">
        <v>43</v>
      </c>
      <c r="D780" s="144">
        <v>47</v>
      </c>
      <c r="E780" s="144">
        <v>43</v>
      </c>
      <c r="F780" s="144">
        <v>38</v>
      </c>
      <c r="G780" s="144">
        <v>34</v>
      </c>
      <c r="H780" s="144">
        <v>38</v>
      </c>
      <c r="I780" s="144">
        <v>39</v>
      </c>
      <c r="J780" s="144">
        <v>42</v>
      </c>
      <c r="K780" s="144">
        <v>43</v>
      </c>
      <c r="L780" s="144">
        <v>45</v>
      </c>
      <c r="M780" s="144">
        <v>42</v>
      </c>
      <c r="N780" s="144">
        <v>47</v>
      </c>
      <c r="O780" s="144">
        <v>44</v>
      </c>
      <c r="P780" s="144">
        <v>40</v>
      </c>
      <c r="Q780" s="145">
        <v>52.53</v>
      </c>
      <c r="R780" s="145">
        <v>60.64</v>
      </c>
      <c r="S780" s="145">
        <v>60.93</v>
      </c>
      <c r="T780" s="145">
        <v>65.790000000000006</v>
      </c>
      <c r="U780" s="145">
        <v>61.35</v>
      </c>
      <c r="V780" s="145">
        <v>55.92</v>
      </c>
      <c r="W780" s="145">
        <v>52.85</v>
      </c>
      <c r="X780" s="145">
        <v>52.55</v>
      </c>
      <c r="Y780" s="145">
        <v>50.6</v>
      </c>
      <c r="Z780" s="145">
        <v>55.84</v>
      </c>
      <c r="AA780" s="145">
        <v>48.69</v>
      </c>
      <c r="AB780" s="145">
        <v>55.66</v>
      </c>
      <c r="AC780" s="145">
        <v>55.77</v>
      </c>
      <c r="AD780" s="145">
        <v>55.35</v>
      </c>
      <c r="AE780" s="144">
        <v>2259</v>
      </c>
      <c r="AF780" s="144">
        <v>2850</v>
      </c>
      <c r="AG780" s="144">
        <v>2620</v>
      </c>
      <c r="AH780" s="144">
        <v>2500</v>
      </c>
      <c r="AI780" s="144">
        <v>2086</v>
      </c>
      <c r="AJ780" s="144">
        <v>2125</v>
      </c>
      <c r="AK780" s="144">
        <v>2061</v>
      </c>
      <c r="AL780" s="144">
        <v>2207</v>
      </c>
      <c r="AM780" s="144">
        <v>2176</v>
      </c>
      <c r="AN780" s="144">
        <v>2513</v>
      </c>
      <c r="AO780" s="144">
        <v>2045</v>
      </c>
      <c r="AP780" s="144">
        <v>2616</v>
      </c>
      <c r="AQ780" s="144">
        <v>2454</v>
      </c>
      <c r="AR780" s="144">
        <v>2214</v>
      </c>
      <c r="AS780" s="144"/>
      <c r="AT780" s="144"/>
      <c r="AU780" s="144"/>
      <c r="AV780" s="144"/>
      <c r="AW780" s="144"/>
      <c r="AX780" s="144"/>
      <c r="AY780" s="144"/>
      <c r="AZ780" s="144"/>
      <c r="BA780" s="144"/>
      <c r="BB780" s="144"/>
      <c r="BC780" s="144"/>
      <c r="BD780" s="144"/>
      <c r="BE780" s="144"/>
      <c r="BF780" s="144"/>
    </row>
    <row r="781" spans="1:58" hidden="1">
      <c r="A781" s="143" t="s">
        <v>922</v>
      </c>
      <c r="B781" s="143" t="s">
        <v>985</v>
      </c>
      <c r="C781" s="144">
        <v>25</v>
      </c>
      <c r="D781" s="144">
        <v>21</v>
      </c>
      <c r="E781" s="144">
        <v>27</v>
      </c>
      <c r="F781" s="144">
        <v>32</v>
      </c>
      <c r="G781" s="144">
        <v>33</v>
      </c>
      <c r="H781" s="144">
        <v>31</v>
      </c>
      <c r="I781" s="144">
        <v>31</v>
      </c>
      <c r="J781" s="144">
        <v>34</v>
      </c>
      <c r="K781" s="144">
        <v>36</v>
      </c>
      <c r="L781" s="144">
        <v>37</v>
      </c>
      <c r="M781" s="144">
        <v>45</v>
      </c>
      <c r="N781" s="144">
        <v>63</v>
      </c>
      <c r="O781" s="144">
        <v>56</v>
      </c>
      <c r="P781" s="144">
        <v>49</v>
      </c>
      <c r="Q781" s="145">
        <v>52.88</v>
      </c>
      <c r="R781" s="145">
        <v>52.95</v>
      </c>
      <c r="S781" s="145">
        <v>49.74</v>
      </c>
      <c r="T781" s="145">
        <v>52.12</v>
      </c>
      <c r="U781" s="145">
        <v>54.18</v>
      </c>
      <c r="V781" s="145">
        <v>51.71</v>
      </c>
      <c r="W781" s="145">
        <v>45.55</v>
      </c>
      <c r="X781" s="145">
        <v>56.82</v>
      </c>
      <c r="Y781" s="145">
        <v>51.78</v>
      </c>
      <c r="Z781" s="145">
        <v>51.57</v>
      </c>
      <c r="AA781" s="145">
        <v>42.84</v>
      </c>
      <c r="AB781" s="145">
        <v>46.21</v>
      </c>
      <c r="AC781" s="145">
        <v>40.68</v>
      </c>
      <c r="AD781" s="145">
        <v>49.29</v>
      </c>
      <c r="AE781" s="144">
        <v>1322</v>
      </c>
      <c r="AF781" s="144">
        <v>1112</v>
      </c>
      <c r="AG781" s="144">
        <v>1343</v>
      </c>
      <c r="AH781" s="144">
        <v>1668</v>
      </c>
      <c r="AI781" s="144">
        <v>1788</v>
      </c>
      <c r="AJ781" s="144">
        <v>1603</v>
      </c>
      <c r="AK781" s="144">
        <v>1412</v>
      </c>
      <c r="AL781" s="144">
        <v>1932</v>
      </c>
      <c r="AM781" s="144">
        <v>1864</v>
      </c>
      <c r="AN781" s="144">
        <v>1908</v>
      </c>
      <c r="AO781" s="144">
        <v>1928</v>
      </c>
      <c r="AP781" s="144">
        <v>2911</v>
      </c>
      <c r="AQ781" s="144">
        <v>2278</v>
      </c>
      <c r="AR781" s="144">
        <v>2415</v>
      </c>
      <c r="AS781" s="144"/>
      <c r="AT781" s="144"/>
      <c r="AU781" s="144"/>
      <c r="AV781" s="144"/>
      <c r="AW781" s="144"/>
      <c r="AX781" s="144"/>
      <c r="AY781" s="144"/>
      <c r="AZ781" s="144"/>
      <c r="BA781" s="144"/>
      <c r="BB781" s="144"/>
      <c r="BC781" s="144"/>
      <c r="BD781" s="144"/>
      <c r="BE781" s="144"/>
      <c r="BF781" s="144"/>
    </row>
    <row r="782" spans="1:58" hidden="1">
      <c r="A782" s="143" t="s">
        <v>922</v>
      </c>
      <c r="B782" s="143" t="s">
        <v>986</v>
      </c>
      <c r="C782" s="144">
        <v>120</v>
      </c>
      <c r="D782" s="144">
        <v>128</v>
      </c>
      <c r="E782" s="144">
        <v>125</v>
      </c>
      <c r="F782" s="144">
        <v>117</v>
      </c>
      <c r="G782" s="144">
        <v>119</v>
      </c>
      <c r="H782" s="144">
        <v>108</v>
      </c>
      <c r="I782" s="144">
        <v>112</v>
      </c>
      <c r="J782" s="144">
        <v>129</v>
      </c>
      <c r="K782" s="144">
        <v>125</v>
      </c>
      <c r="L782" s="144">
        <v>112</v>
      </c>
      <c r="M782" s="144">
        <v>106</v>
      </c>
      <c r="N782" s="144">
        <v>121</v>
      </c>
      <c r="O782" s="144">
        <v>113</v>
      </c>
      <c r="P782" s="144">
        <v>94</v>
      </c>
      <c r="Q782" s="145">
        <v>108.79</v>
      </c>
      <c r="R782" s="145">
        <v>103.99</v>
      </c>
      <c r="S782" s="145">
        <v>104.62</v>
      </c>
      <c r="T782" s="145">
        <v>103.35</v>
      </c>
      <c r="U782" s="145">
        <v>100.76</v>
      </c>
      <c r="V782" s="145">
        <v>98.88</v>
      </c>
      <c r="W782" s="145">
        <v>97.05</v>
      </c>
      <c r="X782" s="145">
        <v>105.65</v>
      </c>
      <c r="Y782" s="145">
        <v>106.29</v>
      </c>
      <c r="Z782" s="145">
        <v>103.2</v>
      </c>
      <c r="AA782" s="145">
        <v>96.16</v>
      </c>
      <c r="AB782" s="145">
        <v>106.29</v>
      </c>
      <c r="AC782" s="145">
        <v>101.28</v>
      </c>
      <c r="AD782" s="145">
        <v>101.29</v>
      </c>
      <c r="AE782" s="144">
        <v>13055</v>
      </c>
      <c r="AF782" s="144">
        <v>13311</v>
      </c>
      <c r="AG782" s="144">
        <v>13078</v>
      </c>
      <c r="AH782" s="144">
        <v>12092</v>
      </c>
      <c r="AI782" s="144">
        <v>11990</v>
      </c>
      <c r="AJ782" s="144">
        <v>10679</v>
      </c>
      <c r="AK782" s="144">
        <v>10870</v>
      </c>
      <c r="AL782" s="144">
        <v>13629</v>
      </c>
      <c r="AM782" s="144">
        <v>13286</v>
      </c>
      <c r="AN782" s="144">
        <v>11558</v>
      </c>
      <c r="AO782" s="144">
        <v>10193</v>
      </c>
      <c r="AP782" s="144">
        <v>12861</v>
      </c>
      <c r="AQ782" s="144">
        <v>11445</v>
      </c>
      <c r="AR782" s="144">
        <v>9521</v>
      </c>
      <c r="AS782" s="144"/>
      <c r="AT782" s="144"/>
      <c r="AU782" s="144"/>
      <c r="AV782" s="144"/>
      <c r="AW782" s="144"/>
      <c r="AX782" s="144"/>
      <c r="AY782" s="144"/>
      <c r="AZ782" s="144"/>
      <c r="BA782" s="144"/>
      <c r="BB782" s="144"/>
      <c r="BC782" s="144"/>
      <c r="BD782" s="144"/>
      <c r="BE782" s="144"/>
      <c r="BF782" s="144"/>
    </row>
    <row r="783" spans="1:58" hidden="1">
      <c r="A783" s="143" t="s">
        <v>922</v>
      </c>
      <c r="B783" s="143" t="s">
        <v>987</v>
      </c>
      <c r="C783" s="144">
        <v>62</v>
      </c>
      <c r="D783" s="144">
        <v>101</v>
      </c>
      <c r="E783" s="144">
        <v>104</v>
      </c>
      <c r="F783" s="144">
        <v>104</v>
      </c>
      <c r="G783" s="144">
        <v>109</v>
      </c>
      <c r="H783" s="144">
        <v>113</v>
      </c>
      <c r="I783" s="144">
        <v>116</v>
      </c>
      <c r="J783" s="144">
        <v>131</v>
      </c>
      <c r="K783" s="144">
        <v>146</v>
      </c>
      <c r="L783" s="144">
        <v>147</v>
      </c>
      <c r="M783" s="144">
        <v>129</v>
      </c>
      <c r="N783" s="144">
        <v>123</v>
      </c>
      <c r="O783" s="144">
        <v>120</v>
      </c>
      <c r="P783" s="144">
        <v>127</v>
      </c>
      <c r="Q783" s="145">
        <v>77.97</v>
      </c>
      <c r="R783" s="145">
        <v>67.13</v>
      </c>
      <c r="S783" s="145">
        <v>62.59</v>
      </c>
      <c r="T783" s="145">
        <v>59.78</v>
      </c>
      <c r="U783" s="145">
        <v>66.180000000000007</v>
      </c>
      <c r="V783" s="145">
        <v>68.52</v>
      </c>
      <c r="W783" s="145">
        <v>62.79</v>
      </c>
      <c r="X783" s="145">
        <v>67.53</v>
      </c>
      <c r="Y783" s="145">
        <v>66.989999999999995</v>
      </c>
      <c r="Z783" s="145">
        <v>66.52</v>
      </c>
      <c r="AA783" s="145">
        <v>50.85</v>
      </c>
      <c r="AB783" s="145">
        <v>57.71</v>
      </c>
      <c r="AC783" s="145">
        <v>52.87</v>
      </c>
      <c r="AD783" s="145">
        <v>55.61</v>
      </c>
      <c r="AE783" s="144">
        <v>4834</v>
      </c>
      <c r="AF783" s="144">
        <v>6780</v>
      </c>
      <c r="AG783" s="144">
        <v>6509</v>
      </c>
      <c r="AH783" s="144">
        <v>6217</v>
      </c>
      <c r="AI783" s="144">
        <v>7214</v>
      </c>
      <c r="AJ783" s="144">
        <v>7743</v>
      </c>
      <c r="AK783" s="144">
        <v>7284</v>
      </c>
      <c r="AL783" s="144">
        <v>8846</v>
      </c>
      <c r="AM783" s="144">
        <v>9780</v>
      </c>
      <c r="AN783" s="144">
        <v>9778</v>
      </c>
      <c r="AO783" s="144">
        <v>6560</v>
      </c>
      <c r="AP783" s="144">
        <v>7098</v>
      </c>
      <c r="AQ783" s="144">
        <v>6344</v>
      </c>
      <c r="AR783" s="144">
        <v>7063</v>
      </c>
      <c r="AS783" s="144"/>
      <c r="AT783" s="144"/>
      <c r="AU783" s="144"/>
      <c r="AV783" s="144"/>
      <c r="AW783" s="144"/>
      <c r="AX783" s="144"/>
      <c r="AY783" s="144"/>
      <c r="AZ783" s="144"/>
      <c r="BA783" s="144"/>
      <c r="BB783" s="144"/>
      <c r="BC783" s="144"/>
      <c r="BD783" s="144"/>
      <c r="BE783" s="144"/>
      <c r="BF783" s="144"/>
    </row>
    <row r="784" spans="1:58" hidden="1">
      <c r="A784" s="143" t="s">
        <v>922</v>
      </c>
      <c r="B784" s="143" t="s">
        <v>988</v>
      </c>
      <c r="C784" s="144">
        <v>0</v>
      </c>
      <c r="D784" s="144">
        <v>0</v>
      </c>
      <c r="E784" s="144">
        <v>0</v>
      </c>
      <c r="F784" s="144">
        <v>0</v>
      </c>
      <c r="G784" s="144">
        <v>0</v>
      </c>
      <c r="H784" s="144">
        <v>0</v>
      </c>
      <c r="I784" s="144">
        <v>0</v>
      </c>
      <c r="J784" s="144">
        <v>0</v>
      </c>
      <c r="K784" s="144">
        <v>0</v>
      </c>
      <c r="L784" s="144">
        <v>0</v>
      </c>
      <c r="M784" s="144">
        <v>0</v>
      </c>
      <c r="N784" s="144">
        <v>0</v>
      </c>
      <c r="O784" s="144">
        <v>0</v>
      </c>
      <c r="P784" s="144">
        <v>0</v>
      </c>
      <c r="Q784" s="145"/>
      <c r="R784" s="145"/>
      <c r="S784" s="145"/>
      <c r="T784" s="145"/>
      <c r="U784" s="145"/>
      <c r="V784" s="145"/>
      <c r="W784" s="145"/>
      <c r="X784" s="145"/>
      <c r="Y784" s="145"/>
      <c r="Z784" s="145"/>
      <c r="AA784" s="145"/>
      <c r="AB784" s="145"/>
      <c r="AC784" s="145"/>
      <c r="AD784" s="145"/>
      <c r="AE784" s="144">
        <v>3249</v>
      </c>
      <c r="AF784" s="144">
        <v>4583</v>
      </c>
      <c r="AG784" s="144">
        <v>5178</v>
      </c>
      <c r="AH784" s="144">
        <v>8688</v>
      </c>
      <c r="AI784" s="144">
        <v>10339</v>
      </c>
      <c r="AJ784" s="144">
        <v>12637</v>
      </c>
      <c r="AK784" s="144">
        <v>13287</v>
      </c>
      <c r="AL784" s="144">
        <v>17180</v>
      </c>
      <c r="AM784" s="144">
        <v>19381</v>
      </c>
      <c r="AN784" s="144">
        <v>22439</v>
      </c>
      <c r="AO784" s="144">
        <v>24640</v>
      </c>
      <c r="AP784" s="144">
        <v>22996</v>
      </c>
      <c r="AQ784" s="144">
        <v>23314</v>
      </c>
      <c r="AR784" s="144">
        <v>17736</v>
      </c>
      <c r="AS784" s="144"/>
      <c r="AT784" s="144"/>
      <c r="AU784" s="144"/>
      <c r="AV784" s="144"/>
      <c r="AW784" s="144"/>
      <c r="AX784" s="144"/>
      <c r="AY784" s="144"/>
      <c r="AZ784" s="144"/>
      <c r="BA784" s="144"/>
      <c r="BB784" s="144"/>
      <c r="BC784" s="144"/>
      <c r="BD784" s="144"/>
      <c r="BE784" s="144"/>
      <c r="BF784" s="144"/>
    </row>
    <row r="785" spans="1:58" hidden="1">
      <c r="A785" s="143" t="s">
        <v>922</v>
      </c>
      <c r="B785" s="143" t="s">
        <v>989</v>
      </c>
      <c r="C785" s="144">
        <v>0</v>
      </c>
      <c r="D785" s="144">
        <v>0</v>
      </c>
      <c r="E785" s="144">
        <v>0</v>
      </c>
      <c r="F785" s="144">
        <v>0</v>
      </c>
      <c r="G785" s="144">
        <v>0</v>
      </c>
      <c r="H785" s="144">
        <v>0</v>
      </c>
      <c r="I785" s="144">
        <v>0</v>
      </c>
      <c r="J785" s="144">
        <v>0</v>
      </c>
      <c r="K785" s="144">
        <v>0</v>
      </c>
      <c r="L785" s="144">
        <v>0</v>
      </c>
      <c r="M785" s="144">
        <v>0</v>
      </c>
      <c r="N785" s="144">
        <v>0</v>
      </c>
      <c r="O785" s="144">
        <v>0</v>
      </c>
      <c r="P785" s="144">
        <v>0</v>
      </c>
      <c r="Q785" s="145"/>
      <c r="R785" s="145"/>
      <c r="S785" s="145"/>
      <c r="T785" s="145"/>
      <c r="U785" s="145"/>
      <c r="V785" s="145"/>
      <c r="W785" s="145"/>
      <c r="X785" s="145"/>
      <c r="Y785" s="145"/>
      <c r="Z785" s="145"/>
      <c r="AA785" s="145"/>
      <c r="AB785" s="145"/>
      <c r="AC785" s="145"/>
      <c r="AD785" s="145"/>
      <c r="AE785" s="144">
        <v>155</v>
      </c>
      <c r="AF785" s="144">
        <v>127</v>
      </c>
      <c r="AG785" s="144">
        <v>161</v>
      </c>
      <c r="AH785" s="144">
        <v>214</v>
      </c>
      <c r="AI785" s="144">
        <v>162</v>
      </c>
      <c r="AJ785" s="144">
        <v>141</v>
      </c>
      <c r="AK785" s="144">
        <v>131</v>
      </c>
      <c r="AL785" s="144">
        <v>101</v>
      </c>
      <c r="AM785" s="144">
        <v>190</v>
      </c>
      <c r="AN785" s="144">
        <v>167</v>
      </c>
      <c r="AO785" s="144">
        <v>158</v>
      </c>
      <c r="AP785" s="144">
        <v>73</v>
      </c>
      <c r="AQ785" s="144">
        <v>22</v>
      </c>
      <c r="AR785" s="144">
        <v>57</v>
      </c>
      <c r="AS785" s="144"/>
      <c r="AT785" s="144"/>
      <c r="AU785" s="144"/>
      <c r="AV785" s="144"/>
      <c r="AW785" s="144"/>
      <c r="AX785" s="144"/>
      <c r="AY785" s="144"/>
      <c r="AZ785" s="144"/>
      <c r="BA785" s="144"/>
      <c r="BB785" s="144"/>
      <c r="BC785" s="144"/>
      <c r="BD785" s="144"/>
      <c r="BE785" s="144"/>
      <c r="BF785" s="144"/>
    </row>
    <row r="786" spans="1:58" hidden="1">
      <c r="A786" s="143" t="s">
        <v>922</v>
      </c>
      <c r="B786" s="143" t="s">
        <v>990</v>
      </c>
      <c r="C786" s="144">
        <v>0</v>
      </c>
      <c r="D786" s="144">
        <v>0</v>
      </c>
      <c r="E786" s="144">
        <v>0</v>
      </c>
      <c r="F786" s="144">
        <v>0</v>
      </c>
      <c r="G786" s="144">
        <v>0</v>
      </c>
      <c r="H786" s="144">
        <v>0</v>
      </c>
      <c r="I786" s="144">
        <v>0</v>
      </c>
      <c r="J786" s="144">
        <v>0</v>
      </c>
      <c r="K786" s="144">
        <v>0</v>
      </c>
      <c r="L786" s="144">
        <v>0</v>
      </c>
      <c r="M786" s="144">
        <v>1363</v>
      </c>
      <c r="N786" s="144">
        <v>1235</v>
      </c>
      <c r="O786" s="144">
        <v>1209</v>
      </c>
      <c r="P786" s="144">
        <v>1189</v>
      </c>
      <c r="Q786" s="145"/>
      <c r="R786" s="145"/>
      <c r="S786" s="145"/>
      <c r="T786" s="145"/>
      <c r="U786" s="145"/>
      <c r="V786" s="145"/>
      <c r="W786" s="145"/>
      <c r="X786" s="145"/>
      <c r="Y786" s="145"/>
      <c r="Z786" s="145"/>
      <c r="AA786" s="145">
        <v>0</v>
      </c>
      <c r="AB786" s="145">
        <v>0</v>
      </c>
      <c r="AC786" s="145">
        <v>0</v>
      </c>
      <c r="AD786" s="145">
        <v>0</v>
      </c>
      <c r="AE786" s="144">
        <v>0</v>
      </c>
      <c r="AF786" s="144">
        <v>0</v>
      </c>
      <c r="AG786" s="144">
        <v>0</v>
      </c>
      <c r="AH786" s="144">
        <v>0</v>
      </c>
      <c r="AI786" s="144">
        <v>0</v>
      </c>
      <c r="AJ786" s="144">
        <v>0</v>
      </c>
      <c r="AK786" s="144">
        <v>0</v>
      </c>
      <c r="AL786" s="144">
        <v>0</v>
      </c>
      <c r="AM786" s="144">
        <v>0</v>
      </c>
      <c r="AN786" s="144">
        <v>0</v>
      </c>
      <c r="AO786" s="144">
        <v>0</v>
      </c>
      <c r="AP786" s="144">
        <v>0</v>
      </c>
      <c r="AQ786" s="144">
        <v>0</v>
      </c>
      <c r="AR786" s="144">
        <v>0</v>
      </c>
      <c r="AS786" s="144"/>
      <c r="AT786" s="144"/>
      <c r="AU786" s="144"/>
      <c r="AV786" s="144"/>
      <c r="AW786" s="144"/>
      <c r="AX786" s="144"/>
      <c r="AY786" s="144"/>
      <c r="AZ786" s="144"/>
      <c r="BA786" s="144"/>
      <c r="BB786" s="144"/>
      <c r="BC786" s="144"/>
      <c r="BD786" s="144"/>
      <c r="BE786" s="144"/>
      <c r="BF786" s="144"/>
    </row>
    <row r="787" spans="1:58" hidden="1">
      <c r="A787" s="143" t="s">
        <v>923</v>
      </c>
      <c r="B787" s="143" t="s">
        <v>931</v>
      </c>
      <c r="C787" s="144">
        <v>33</v>
      </c>
      <c r="D787" s="144">
        <v>41</v>
      </c>
      <c r="E787" s="144">
        <v>35</v>
      </c>
      <c r="F787" s="144">
        <v>21</v>
      </c>
      <c r="G787" s="144">
        <v>22</v>
      </c>
      <c r="H787" s="144">
        <v>22</v>
      </c>
      <c r="I787" s="144">
        <v>23</v>
      </c>
      <c r="J787" s="144">
        <v>16</v>
      </c>
      <c r="K787" s="144">
        <v>14</v>
      </c>
      <c r="L787" s="144">
        <v>12</v>
      </c>
      <c r="M787" s="144">
        <v>8</v>
      </c>
      <c r="N787" s="144">
        <v>8</v>
      </c>
      <c r="O787" s="144">
        <v>8</v>
      </c>
      <c r="P787" s="144">
        <v>8</v>
      </c>
      <c r="Q787" s="145">
        <v>75</v>
      </c>
      <c r="R787" s="145">
        <v>75</v>
      </c>
      <c r="S787" s="145">
        <v>75</v>
      </c>
      <c r="T787" s="145">
        <v>100</v>
      </c>
      <c r="U787" s="145">
        <v>120</v>
      </c>
      <c r="V787" s="145">
        <v>137.72999999999999</v>
      </c>
      <c r="W787" s="145">
        <v>139.26</v>
      </c>
      <c r="X787" s="145">
        <v>201.31</v>
      </c>
      <c r="Y787" s="145">
        <v>141.29</v>
      </c>
      <c r="Z787" s="145">
        <v>182.17</v>
      </c>
      <c r="AA787" s="145">
        <v>120</v>
      </c>
      <c r="AB787" s="145">
        <v>131.25</v>
      </c>
      <c r="AC787" s="145">
        <v>93.88</v>
      </c>
      <c r="AD787" s="145">
        <v>104.25</v>
      </c>
      <c r="AE787" s="144">
        <v>2475</v>
      </c>
      <c r="AF787" s="144">
        <v>3075</v>
      </c>
      <c r="AG787" s="144">
        <v>2625</v>
      </c>
      <c r="AH787" s="144">
        <v>2100</v>
      </c>
      <c r="AI787" s="144">
        <v>2640</v>
      </c>
      <c r="AJ787" s="144">
        <v>3030</v>
      </c>
      <c r="AK787" s="144">
        <v>3203</v>
      </c>
      <c r="AL787" s="144">
        <v>3221</v>
      </c>
      <c r="AM787" s="144">
        <v>1978</v>
      </c>
      <c r="AN787" s="144">
        <v>2186</v>
      </c>
      <c r="AO787" s="144">
        <v>960</v>
      </c>
      <c r="AP787" s="144">
        <v>1050</v>
      </c>
      <c r="AQ787" s="144">
        <v>751</v>
      </c>
      <c r="AR787" s="144">
        <v>834</v>
      </c>
      <c r="AS787" s="144"/>
      <c r="AT787" s="144"/>
      <c r="AU787" s="144"/>
      <c r="AV787" s="144"/>
      <c r="AW787" s="144"/>
      <c r="AX787" s="144"/>
      <c r="AY787" s="144"/>
      <c r="AZ787" s="144"/>
      <c r="BA787" s="144"/>
      <c r="BB787" s="144"/>
      <c r="BC787" s="144"/>
      <c r="BD787" s="144"/>
      <c r="BE787" s="144"/>
      <c r="BF787" s="144"/>
    </row>
    <row r="788" spans="1:58" hidden="1">
      <c r="A788" s="143" t="s">
        <v>923</v>
      </c>
      <c r="B788" s="143" t="s">
        <v>932</v>
      </c>
      <c r="C788" s="144">
        <v>0</v>
      </c>
      <c r="D788" s="144">
        <v>0</v>
      </c>
      <c r="E788" s="144">
        <v>0</v>
      </c>
      <c r="F788" s="144">
        <v>0</v>
      </c>
      <c r="G788" s="144">
        <v>0</v>
      </c>
      <c r="H788" s="144">
        <v>0</v>
      </c>
      <c r="I788" s="144">
        <v>0</v>
      </c>
      <c r="J788" s="144">
        <v>0</v>
      </c>
      <c r="K788" s="144">
        <v>0</v>
      </c>
      <c r="L788" s="144">
        <v>0</v>
      </c>
      <c r="M788" s="144">
        <v>4</v>
      </c>
      <c r="N788" s="144">
        <v>4</v>
      </c>
      <c r="O788" s="144">
        <v>4</v>
      </c>
      <c r="P788" s="144">
        <v>4</v>
      </c>
      <c r="Q788" s="145"/>
      <c r="R788" s="145"/>
      <c r="S788" s="145"/>
      <c r="T788" s="145"/>
      <c r="U788" s="145"/>
      <c r="V788" s="145"/>
      <c r="W788" s="145"/>
      <c r="X788" s="145"/>
      <c r="Y788" s="145"/>
      <c r="Z788" s="145"/>
      <c r="AA788" s="145">
        <v>43</v>
      </c>
      <c r="AB788" s="145">
        <v>41.5</v>
      </c>
      <c r="AC788" s="145">
        <v>41.5</v>
      </c>
      <c r="AD788" s="145">
        <v>44</v>
      </c>
      <c r="AE788" s="144">
        <v>0</v>
      </c>
      <c r="AF788" s="144">
        <v>0</v>
      </c>
      <c r="AG788" s="144">
        <v>0</v>
      </c>
      <c r="AH788" s="144">
        <v>0</v>
      </c>
      <c r="AI788" s="144">
        <v>0</v>
      </c>
      <c r="AJ788" s="144">
        <v>0</v>
      </c>
      <c r="AK788" s="144">
        <v>0</v>
      </c>
      <c r="AL788" s="144">
        <v>0</v>
      </c>
      <c r="AM788" s="144">
        <v>0</v>
      </c>
      <c r="AN788" s="144">
        <v>0</v>
      </c>
      <c r="AO788" s="144">
        <v>172</v>
      </c>
      <c r="AP788" s="144">
        <v>166</v>
      </c>
      <c r="AQ788" s="144">
        <v>166</v>
      </c>
      <c r="AR788" s="144">
        <v>176</v>
      </c>
      <c r="AS788" s="144"/>
      <c r="AT788" s="144"/>
      <c r="AU788" s="144"/>
      <c r="AV788" s="144"/>
      <c r="AW788" s="144"/>
      <c r="AX788" s="144"/>
      <c r="AY788" s="144"/>
      <c r="AZ788" s="144"/>
      <c r="BA788" s="144"/>
      <c r="BB788" s="144"/>
      <c r="BC788" s="144"/>
      <c r="BD788" s="144"/>
      <c r="BE788" s="144"/>
      <c r="BF788" s="144"/>
    </row>
    <row r="789" spans="1:58" hidden="1">
      <c r="A789" s="143" t="s">
        <v>923</v>
      </c>
      <c r="B789" s="143" t="s">
        <v>933</v>
      </c>
      <c r="C789" s="144">
        <v>5</v>
      </c>
      <c r="D789" s="144">
        <v>5</v>
      </c>
      <c r="E789" s="144">
        <v>6</v>
      </c>
      <c r="F789" s="144">
        <v>4</v>
      </c>
      <c r="G789" s="144">
        <v>4</v>
      </c>
      <c r="H789" s="144">
        <v>4</v>
      </c>
      <c r="I789" s="144">
        <v>4</v>
      </c>
      <c r="J789" s="144">
        <v>4</v>
      </c>
      <c r="K789" s="144">
        <v>4</v>
      </c>
      <c r="L789" s="144">
        <v>4</v>
      </c>
      <c r="M789" s="144">
        <v>4</v>
      </c>
      <c r="N789" s="144">
        <v>5</v>
      </c>
      <c r="O789" s="144">
        <v>5</v>
      </c>
      <c r="P789" s="144">
        <v>5</v>
      </c>
      <c r="Q789" s="145">
        <v>163</v>
      </c>
      <c r="R789" s="145">
        <v>200</v>
      </c>
      <c r="S789" s="145">
        <v>200</v>
      </c>
      <c r="T789" s="145">
        <v>197</v>
      </c>
      <c r="U789" s="145">
        <v>201.75</v>
      </c>
      <c r="V789" s="145">
        <v>194.75</v>
      </c>
      <c r="W789" s="145">
        <v>183.5</v>
      </c>
      <c r="X789" s="145">
        <v>188</v>
      </c>
      <c r="Y789" s="145">
        <v>196.5</v>
      </c>
      <c r="Z789" s="145">
        <v>181.25</v>
      </c>
      <c r="AA789" s="145">
        <v>200</v>
      </c>
      <c r="AB789" s="145">
        <v>205.6</v>
      </c>
      <c r="AC789" s="145">
        <v>189.8</v>
      </c>
      <c r="AD789" s="145">
        <v>195.2</v>
      </c>
      <c r="AE789" s="144">
        <v>815</v>
      </c>
      <c r="AF789" s="144">
        <v>1000</v>
      </c>
      <c r="AG789" s="144">
        <v>1200</v>
      </c>
      <c r="AH789" s="144">
        <v>788</v>
      </c>
      <c r="AI789" s="144">
        <v>807</v>
      </c>
      <c r="AJ789" s="144">
        <v>779</v>
      </c>
      <c r="AK789" s="144">
        <v>734</v>
      </c>
      <c r="AL789" s="144">
        <v>752</v>
      </c>
      <c r="AM789" s="144">
        <v>786</v>
      </c>
      <c r="AN789" s="144">
        <v>725</v>
      </c>
      <c r="AO789" s="144">
        <v>800</v>
      </c>
      <c r="AP789" s="144">
        <v>1028</v>
      </c>
      <c r="AQ789" s="144">
        <v>949</v>
      </c>
      <c r="AR789" s="144">
        <v>976</v>
      </c>
      <c r="AS789" s="144"/>
      <c r="AT789" s="144"/>
      <c r="AU789" s="144"/>
      <c r="AV789" s="144"/>
      <c r="AW789" s="144"/>
      <c r="AX789" s="144"/>
      <c r="AY789" s="144"/>
      <c r="AZ789" s="144"/>
      <c r="BA789" s="144"/>
      <c r="BB789" s="144"/>
      <c r="BC789" s="144"/>
      <c r="BD789" s="144"/>
      <c r="BE789" s="144"/>
      <c r="BF789" s="144"/>
    </row>
    <row r="790" spans="1:58" hidden="1">
      <c r="A790" s="143" t="s">
        <v>923</v>
      </c>
      <c r="B790" s="143" t="s">
        <v>934</v>
      </c>
      <c r="C790" s="144">
        <v>6</v>
      </c>
      <c r="D790" s="144">
        <v>6</v>
      </c>
      <c r="E790" s="144">
        <v>8</v>
      </c>
      <c r="F790" s="144">
        <v>8</v>
      </c>
      <c r="G790" s="144">
        <v>8</v>
      </c>
      <c r="H790" s="144">
        <v>9</v>
      </c>
      <c r="I790" s="144">
        <v>9</v>
      </c>
      <c r="J790" s="144">
        <v>9</v>
      </c>
      <c r="K790" s="144">
        <v>9</v>
      </c>
      <c r="L790" s="144">
        <v>7</v>
      </c>
      <c r="M790" s="144">
        <v>9</v>
      </c>
      <c r="N790" s="144">
        <v>9</v>
      </c>
      <c r="O790" s="144">
        <v>9</v>
      </c>
      <c r="P790" s="144">
        <v>9</v>
      </c>
      <c r="Q790" s="145">
        <v>100</v>
      </c>
      <c r="R790" s="145">
        <v>102.17</v>
      </c>
      <c r="S790" s="145">
        <v>100</v>
      </c>
      <c r="T790" s="145">
        <v>100</v>
      </c>
      <c r="U790" s="145">
        <v>100</v>
      </c>
      <c r="V790" s="145">
        <v>150</v>
      </c>
      <c r="W790" s="145">
        <v>149.33000000000001</v>
      </c>
      <c r="X790" s="145">
        <v>139.33000000000001</v>
      </c>
      <c r="Y790" s="145">
        <v>137.11000000000001</v>
      </c>
      <c r="Z790" s="145">
        <v>130</v>
      </c>
      <c r="AA790" s="145">
        <v>100</v>
      </c>
      <c r="AB790" s="145">
        <v>105.89</v>
      </c>
      <c r="AC790" s="145">
        <v>100.33</v>
      </c>
      <c r="AD790" s="145">
        <v>85.44</v>
      </c>
      <c r="AE790" s="144">
        <v>600</v>
      </c>
      <c r="AF790" s="144">
        <v>613</v>
      </c>
      <c r="AG790" s="144">
        <v>800</v>
      </c>
      <c r="AH790" s="144">
        <v>800</v>
      </c>
      <c r="AI790" s="144">
        <v>800</v>
      </c>
      <c r="AJ790" s="144">
        <v>1350</v>
      </c>
      <c r="AK790" s="144">
        <v>1344</v>
      </c>
      <c r="AL790" s="144">
        <v>1254</v>
      </c>
      <c r="AM790" s="144">
        <v>1234</v>
      </c>
      <c r="AN790" s="144">
        <v>910</v>
      </c>
      <c r="AO790" s="144">
        <v>900</v>
      </c>
      <c r="AP790" s="144">
        <v>953</v>
      </c>
      <c r="AQ790" s="144">
        <v>903</v>
      </c>
      <c r="AR790" s="144">
        <v>769</v>
      </c>
      <c r="AS790" s="144"/>
      <c r="AT790" s="144"/>
      <c r="AU790" s="144"/>
      <c r="AV790" s="144"/>
      <c r="AW790" s="144"/>
      <c r="AX790" s="144"/>
      <c r="AY790" s="144"/>
      <c r="AZ790" s="144"/>
      <c r="BA790" s="144"/>
      <c r="BB790" s="144"/>
      <c r="BC790" s="144"/>
      <c r="BD790" s="144"/>
      <c r="BE790" s="144"/>
      <c r="BF790" s="144"/>
    </row>
    <row r="791" spans="1:58" hidden="1">
      <c r="A791" s="143" t="s">
        <v>923</v>
      </c>
      <c r="B791" s="143" t="s">
        <v>935</v>
      </c>
      <c r="C791" s="144">
        <v>2</v>
      </c>
      <c r="D791" s="144">
        <v>2</v>
      </c>
      <c r="E791" s="144">
        <v>2</v>
      </c>
      <c r="F791" s="144">
        <v>3</v>
      </c>
      <c r="G791" s="144">
        <v>3</v>
      </c>
      <c r="H791" s="144">
        <v>3</v>
      </c>
      <c r="I791" s="144">
        <v>3</v>
      </c>
      <c r="J791" s="144">
        <v>3</v>
      </c>
      <c r="K791" s="144">
        <v>3</v>
      </c>
      <c r="L791" s="144">
        <v>3</v>
      </c>
      <c r="M791" s="144">
        <v>3</v>
      </c>
      <c r="N791" s="144">
        <v>2</v>
      </c>
      <c r="O791" s="144">
        <v>2</v>
      </c>
      <c r="P791" s="144">
        <v>2</v>
      </c>
      <c r="Q791" s="145">
        <v>82</v>
      </c>
      <c r="R791" s="145">
        <v>82</v>
      </c>
      <c r="S791" s="145">
        <v>99</v>
      </c>
      <c r="T791" s="145">
        <v>102.67</v>
      </c>
      <c r="U791" s="145">
        <v>92</v>
      </c>
      <c r="V791" s="145">
        <v>87.67</v>
      </c>
      <c r="W791" s="145">
        <v>119.67</v>
      </c>
      <c r="X791" s="145">
        <v>108.33</v>
      </c>
      <c r="Y791" s="145">
        <v>98.33</v>
      </c>
      <c r="Z791" s="145">
        <v>92.33</v>
      </c>
      <c r="AA791" s="145">
        <v>92</v>
      </c>
      <c r="AB791" s="145">
        <v>133.5</v>
      </c>
      <c r="AC791" s="145">
        <v>125.5</v>
      </c>
      <c r="AD791" s="145">
        <v>113.5</v>
      </c>
      <c r="AE791" s="144">
        <v>164</v>
      </c>
      <c r="AF791" s="144">
        <v>164</v>
      </c>
      <c r="AG791" s="144">
        <v>198</v>
      </c>
      <c r="AH791" s="144">
        <v>308</v>
      </c>
      <c r="AI791" s="144">
        <v>276</v>
      </c>
      <c r="AJ791" s="144">
        <v>263</v>
      </c>
      <c r="AK791" s="144">
        <v>359</v>
      </c>
      <c r="AL791" s="144">
        <v>325</v>
      </c>
      <c r="AM791" s="144">
        <v>295</v>
      </c>
      <c r="AN791" s="144">
        <v>277</v>
      </c>
      <c r="AO791" s="144">
        <v>276</v>
      </c>
      <c r="AP791" s="144">
        <v>267</v>
      </c>
      <c r="AQ791" s="144">
        <v>251</v>
      </c>
      <c r="AR791" s="144">
        <v>227</v>
      </c>
      <c r="AS791" s="144"/>
      <c r="AT791" s="144"/>
      <c r="AU791" s="144"/>
      <c r="AV791" s="144"/>
      <c r="AW791" s="144"/>
      <c r="AX791" s="144"/>
      <c r="AY791" s="144"/>
      <c r="AZ791" s="144"/>
      <c r="BA791" s="144"/>
      <c r="BB791" s="144"/>
      <c r="BC791" s="144"/>
      <c r="BD791" s="144"/>
      <c r="BE791" s="144"/>
      <c r="BF791" s="144"/>
    </row>
    <row r="792" spans="1:58" hidden="1">
      <c r="A792" s="143" t="s">
        <v>923</v>
      </c>
      <c r="B792" s="143" t="s">
        <v>936</v>
      </c>
      <c r="C792" s="144">
        <v>0</v>
      </c>
      <c r="D792" s="144">
        <v>0</v>
      </c>
      <c r="E792" s="144">
        <v>0</v>
      </c>
      <c r="F792" s="144">
        <v>0</v>
      </c>
      <c r="G792" s="144">
        <v>0</v>
      </c>
      <c r="H792" s="144">
        <v>0</v>
      </c>
      <c r="I792" s="144">
        <v>0</v>
      </c>
      <c r="J792" s="144">
        <v>0</v>
      </c>
      <c r="K792" s="144">
        <v>0</v>
      </c>
      <c r="L792" s="144">
        <v>0</v>
      </c>
      <c r="M792" s="144">
        <v>0</v>
      </c>
      <c r="N792" s="144">
        <v>0</v>
      </c>
      <c r="O792" s="144">
        <v>0</v>
      </c>
      <c r="P792" s="144">
        <v>0</v>
      </c>
      <c r="Q792" s="145"/>
      <c r="R792" s="145"/>
      <c r="S792" s="145"/>
      <c r="T792" s="145"/>
      <c r="U792" s="145"/>
      <c r="V792" s="145"/>
      <c r="W792" s="145"/>
      <c r="X792" s="145"/>
      <c r="Y792" s="145"/>
      <c r="Z792" s="145"/>
      <c r="AA792" s="145"/>
      <c r="AB792" s="145"/>
      <c r="AC792" s="145"/>
      <c r="AD792" s="145"/>
      <c r="AE792" s="144">
        <v>0</v>
      </c>
      <c r="AF792" s="144">
        <v>0</v>
      </c>
      <c r="AG792" s="144">
        <v>0</v>
      </c>
      <c r="AH792" s="144">
        <v>0</v>
      </c>
      <c r="AI792" s="144">
        <v>0</v>
      </c>
      <c r="AJ792" s="144">
        <v>0</v>
      </c>
      <c r="AK792" s="144">
        <v>0</v>
      </c>
      <c r="AL792" s="144">
        <v>0</v>
      </c>
      <c r="AM792" s="144">
        <v>0</v>
      </c>
      <c r="AN792" s="144">
        <v>0</v>
      </c>
      <c r="AO792" s="144">
        <v>0</v>
      </c>
      <c r="AP792" s="144">
        <v>0</v>
      </c>
      <c r="AQ792" s="144">
        <v>0</v>
      </c>
      <c r="AR792" s="144">
        <v>0</v>
      </c>
      <c r="AS792" s="144"/>
      <c r="AT792" s="144"/>
      <c r="AU792" s="144"/>
      <c r="AV792" s="144"/>
      <c r="AW792" s="144"/>
      <c r="AX792" s="144"/>
      <c r="AY792" s="144"/>
      <c r="AZ792" s="144"/>
      <c r="BA792" s="144"/>
      <c r="BB792" s="144"/>
      <c r="BC792" s="144"/>
      <c r="BD792" s="144"/>
      <c r="BE792" s="144"/>
      <c r="BF792" s="144"/>
    </row>
    <row r="793" spans="1:58" hidden="1">
      <c r="A793" s="143" t="s">
        <v>923</v>
      </c>
      <c r="B793" s="143" t="s">
        <v>937</v>
      </c>
      <c r="C793" s="144">
        <v>0</v>
      </c>
      <c r="D793" s="144">
        <v>0</v>
      </c>
      <c r="E793" s="144">
        <v>0</v>
      </c>
      <c r="F793" s="144">
        <v>0</v>
      </c>
      <c r="G793" s="144">
        <v>0</v>
      </c>
      <c r="H793" s="144">
        <v>0</v>
      </c>
      <c r="I793" s="144">
        <v>0</v>
      </c>
      <c r="J793" s="144">
        <v>0</v>
      </c>
      <c r="K793" s="144">
        <v>0</v>
      </c>
      <c r="L793" s="144">
        <v>0</v>
      </c>
      <c r="M793" s="144">
        <v>0</v>
      </c>
      <c r="N793" s="144">
        <v>0</v>
      </c>
      <c r="O793" s="144">
        <v>0</v>
      </c>
      <c r="P793" s="144">
        <v>0</v>
      </c>
      <c r="Q793" s="145"/>
      <c r="R793" s="145"/>
      <c r="S793" s="145"/>
      <c r="T793" s="145"/>
      <c r="U793" s="145"/>
      <c r="V793" s="145"/>
      <c r="W793" s="145"/>
      <c r="X793" s="145"/>
      <c r="Y793" s="145"/>
      <c r="Z793" s="145"/>
      <c r="AA793" s="145"/>
      <c r="AB793" s="145"/>
      <c r="AC793" s="145"/>
      <c r="AD793" s="145"/>
      <c r="AE793" s="144">
        <v>0</v>
      </c>
      <c r="AF793" s="144">
        <v>0</v>
      </c>
      <c r="AG793" s="144">
        <v>0</v>
      </c>
      <c r="AH793" s="144">
        <v>0</v>
      </c>
      <c r="AI793" s="144">
        <v>0</v>
      </c>
      <c r="AJ793" s="144">
        <v>0</v>
      </c>
      <c r="AK793" s="144">
        <v>0</v>
      </c>
      <c r="AL793" s="144">
        <v>0</v>
      </c>
      <c r="AM793" s="144">
        <v>0</v>
      </c>
      <c r="AN793" s="144">
        <v>0</v>
      </c>
      <c r="AO793" s="144">
        <v>0</v>
      </c>
      <c r="AP793" s="144">
        <v>0</v>
      </c>
      <c r="AQ793" s="144">
        <v>0</v>
      </c>
      <c r="AR793" s="144">
        <v>0</v>
      </c>
      <c r="AS793" s="144"/>
      <c r="AT793" s="144"/>
      <c r="AU793" s="144"/>
      <c r="AV793" s="144"/>
      <c r="AW793" s="144"/>
      <c r="AX793" s="144"/>
      <c r="AY793" s="144"/>
      <c r="AZ793" s="144"/>
      <c r="BA793" s="144"/>
      <c r="BB793" s="144"/>
      <c r="BC793" s="144"/>
      <c r="BD793" s="144"/>
      <c r="BE793" s="144"/>
      <c r="BF793" s="144"/>
    </row>
    <row r="794" spans="1:58" hidden="1">
      <c r="A794" s="143" t="s">
        <v>923</v>
      </c>
      <c r="B794" s="143" t="s">
        <v>938</v>
      </c>
      <c r="C794" s="144">
        <v>6</v>
      </c>
      <c r="D794" s="144">
        <v>6</v>
      </c>
      <c r="E794" s="144">
        <v>7</v>
      </c>
      <c r="F794" s="144">
        <v>7</v>
      </c>
      <c r="G794" s="144">
        <v>7</v>
      </c>
      <c r="H794" s="144">
        <v>7</v>
      </c>
      <c r="I794" s="144">
        <v>7</v>
      </c>
      <c r="J794" s="144">
        <v>7</v>
      </c>
      <c r="K794" s="144">
        <v>7</v>
      </c>
      <c r="L794" s="144">
        <v>7</v>
      </c>
      <c r="M794" s="144">
        <v>7</v>
      </c>
      <c r="N794" s="144">
        <v>6</v>
      </c>
      <c r="O794" s="144">
        <v>6</v>
      </c>
      <c r="P794" s="144">
        <v>6</v>
      </c>
      <c r="Q794" s="145">
        <v>248.33</v>
      </c>
      <c r="R794" s="145">
        <v>250</v>
      </c>
      <c r="S794" s="145">
        <v>243.57</v>
      </c>
      <c r="T794" s="145">
        <v>251.43</v>
      </c>
      <c r="U794" s="145">
        <v>250.86</v>
      </c>
      <c r="V794" s="145">
        <v>232.86</v>
      </c>
      <c r="W794" s="145">
        <v>236.57</v>
      </c>
      <c r="X794" s="145">
        <v>238.14</v>
      </c>
      <c r="Y794" s="145">
        <v>232</v>
      </c>
      <c r="Z794" s="145">
        <v>206.14</v>
      </c>
      <c r="AA794" s="145">
        <v>250</v>
      </c>
      <c r="AB794" s="145">
        <v>243.5</v>
      </c>
      <c r="AC794" s="145">
        <v>210.67</v>
      </c>
      <c r="AD794" s="145">
        <v>230</v>
      </c>
      <c r="AE794" s="144">
        <v>1490</v>
      </c>
      <c r="AF794" s="144">
        <v>1500</v>
      </c>
      <c r="AG794" s="144">
        <v>1705</v>
      </c>
      <c r="AH794" s="144">
        <v>1760</v>
      </c>
      <c r="AI794" s="144">
        <v>1756</v>
      </c>
      <c r="AJ794" s="144">
        <v>1630</v>
      </c>
      <c r="AK794" s="144">
        <v>1656</v>
      </c>
      <c r="AL794" s="144">
        <v>1667</v>
      </c>
      <c r="AM794" s="144">
        <v>1624</v>
      </c>
      <c r="AN794" s="144">
        <v>1443</v>
      </c>
      <c r="AO794" s="144">
        <v>1750</v>
      </c>
      <c r="AP794" s="144">
        <v>1461</v>
      </c>
      <c r="AQ794" s="144">
        <v>1264</v>
      </c>
      <c r="AR794" s="144">
        <v>1380</v>
      </c>
      <c r="AS794" s="144"/>
      <c r="AT794" s="144"/>
      <c r="AU794" s="144"/>
      <c r="AV794" s="144"/>
      <c r="AW794" s="144"/>
      <c r="AX794" s="144"/>
      <c r="AY794" s="144"/>
      <c r="AZ794" s="144"/>
      <c r="BA794" s="144"/>
      <c r="BB794" s="144"/>
      <c r="BC794" s="144"/>
      <c r="BD794" s="144"/>
      <c r="BE794" s="144"/>
      <c r="BF794" s="144"/>
    </row>
    <row r="795" spans="1:58" hidden="1">
      <c r="A795" s="143" t="s">
        <v>923</v>
      </c>
      <c r="B795" s="143" t="s">
        <v>939</v>
      </c>
      <c r="C795" s="144">
        <v>0</v>
      </c>
      <c r="D795" s="144">
        <v>0</v>
      </c>
      <c r="E795" s="144">
        <v>0</v>
      </c>
      <c r="F795" s="144">
        <v>0</v>
      </c>
      <c r="G795" s="144">
        <v>0</v>
      </c>
      <c r="H795" s="144">
        <v>0</v>
      </c>
      <c r="I795" s="144">
        <v>0</v>
      </c>
      <c r="J795" s="144">
        <v>0</v>
      </c>
      <c r="K795" s="144">
        <v>0</v>
      </c>
      <c r="L795" s="144">
        <v>0</v>
      </c>
      <c r="M795" s="144">
        <v>0</v>
      </c>
      <c r="N795" s="144">
        <v>0</v>
      </c>
      <c r="O795" s="144">
        <v>0</v>
      </c>
      <c r="P795" s="144">
        <v>0</v>
      </c>
      <c r="Q795" s="145"/>
      <c r="R795" s="145"/>
      <c r="S795" s="145"/>
      <c r="T795" s="145"/>
      <c r="U795" s="145"/>
      <c r="V795" s="145"/>
      <c r="W795" s="145"/>
      <c r="X795" s="145"/>
      <c r="Y795" s="145"/>
      <c r="Z795" s="145"/>
      <c r="AA795" s="145"/>
      <c r="AB795" s="145"/>
      <c r="AC795" s="145"/>
      <c r="AD795" s="145"/>
      <c r="AE795" s="144">
        <v>0</v>
      </c>
      <c r="AF795" s="144">
        <v>0</v>
      </c>
      <c r="AG795" s="144">
        <v>0</v>
      </c>
      <c r="AH795" s="144">
        <v>0</v>
      </c>
      <c r="AI795" s="144">
        <v>0</v>
      </c>
      <c r="AJ795" s="144">
        <v>0</v>
      </c>
      <c r="AK795" s="144">
        <v>0</v>
      </c>
      <c r="AL795" s="144">
        <v>0</v>
      </c>
      <c r="AM795" s="144">
        <v>0</v>
      </c>
      <c r="AN795" s="144">
        <v>0</v>
      </c>
      <c r="AO795" s="144">
        <v>0</v>
      </c>
      <c r="AP795" s="144">
        <v>0</v>
      </c>
      <c r="AQ795" s="144">
        <v>0</v>
      </c>
      <c r="AR795" s="144">
        <v>0</v>
      </c>
      <c r="AS795" s="144"/>
      <c r="AT795" s="144"/>
      <c r="AU795" s="144"/>
      <c r="AV795" s="144"/>
      <c r="AW795" s="144"/>
      <c r="AX795" s="144"/>
      <c r="AY795" s="144"/>
      <c r="AZ795" s="144"/>
      <c r="BA795" s="144"/>
      <c r="BB795" s="144"/>
      <c r="BC795" s="144"/>
      <c r="BD795" s="144"/>
      <c r="BE795" s="144"/>
      <c r="BF795" s="144"/>
    </row>
    <row r="796" spans="1:58" hidden="1">
      <c r="A796" s="143" t="s">
        <v>923</v>
      </c>
      <c r="B796" s="143" t="s">
        <v>940</v>
      </c>
      <c r="C796" s="144">
        <v>0</v>
      </c>
      <c r="D796" s="144">
        <v>0</v>
      </c>
      <c r="E796" s="144">
        <v>0</v>
      </c>
      <c r="F796" s="144">
        <v>0</v>
      </c>
      <c r="G796" s="144">
        <v>0</v>
      </c>
      <c r="H796" s="144">
        <v>0</v>
      </c>
      <c r="I796" s="144">
        <v>0</v>
      </c>
      <c r="J796" s="144">
        <v>0</v>
      </c>
      <c r="K796" s="144">
        <v>0</v>
      </c>
      <c r="L796" s="144">
        <v>0</v>
      </c>
      <c r="M796" s="144">
        <v>0</v>
      </c>
      <c r="N796" s="144">
        <v>0</v>
      </c>
      <c r="O796" s="144">
        <v>0</v>
      </c>
      <c r="P796" s="144">
        <v>0</v>
      </c>
      <c r="Q796" s="145"/>
      <c r="R796" s="145"/>
      <c r="S796" s="145"/>
      <c r="T796" s="145"/>
      <c r="U796" s="145"/>
      <c r="V796" s="145"/>
      <c r="W796" s="145"/>
      <c r="X796" s="145"/>
      <c r="Y796" s="145"/>
      <c r="Z796" s="145"/>
      <c r="AA796" s="145"/>
      <c r="AB796" s="145"/>
      <c r="AC796" s="145"/>
      <c r="AD796" s="145"/>
      <c r="AE796" s="144">
        <v>0</v>
      </c>
      <c r="AF796" s="144">
        <v>0</v>
      </c>
      <c r="AG796" s="144">
        <v>0</v>
      </c>
      <c r="AH796" s="144">
        <v>0</v>
      </c>
      <c r="AI796" s="144">
        <v>0</v>
      </c>
      <c r="AJ796" s="144">
        <v>0</v>
      </c>
      <c r="AK796" s="144">
        <v>0</v>
      </c>
      <c r="AL796" s="144">
        <v>0</v>
      </c>
      <c r="AM796" s="144">
        <v>0</v>
      </c>
      <c r="AN796" s="144">
        <v>0</v>
      </c>
      <c r="AO796" s="144">
        <v>0</v>
      </c>
      <c r="AP796" s="144">
        <v>0</v>
      </c>
      <c r="AQ796" s="144">
        <v>0</v>
      </c>
      <c r="AR796" s="144">
        <v>0</v>
      </c>
      <c r="AS796" s="144"/>
      <c r="AT796" s="144"/>
      <c r="AU796" s="144"/>
      <c r="AV796" s="144"/>
      <c r="AW796" s="144"/>
      <c r="AX796" s="144"/>
      <c r="AY796" s="144"/>
      <c r="AZ796" s="144"/>
      <c r="BA796" s="144"/>
      <c r="BB796" s="144"/>
      <c r="BC796" s="144"/>
      <c r="BD796" s="144"/>
      <c r="BE796" s="144"/>
      <c r="BF796" s="144"/>
    </row>
    <row r="797" spans="1:58" hidden="1">
      <c r="A797" s="143" t="s">
        <v>923</v>
      </c>
      <c r="B797" s="143" t="s">
        <v>941</v>
      </c>
      <c r="C797" s="144">
        <v>1</v>
      </c>
      <c r="D797" s="144">
        <v>1</v>
      </c>
      <c r="E797" s="144">
        <v>1</v>
      </c>
      <c r="F797" s="144">
        <v>2</v>
      </c>
      <c r="G797" s="144">
        <v>2</v>
      </c>
      <c r="H797" s="144">
        <v>2</v>
      </c>
      <c r="I797" s="144">
        <v>2</v>
      </c>
      <c r="J797" s="144">
        <v>2</v>
      </c>
      <c r="K797" s="144">
        <v>2</v>
      </c>
      <c r="L797" s="144">
        <v>2</v>
      </c>
      <c r="M797" s="144">
        <v>2</v>
      </c>
      <c r="N797" s="144">
        <v>3</v>
      </c>
      <c r="O797" s="144">
        <v>3</v>
      </c>
      <c r="P797" s="144">
        <v>2</v>
      </c>
      <c r="Q797" s="145">
        <v>101</v>
      </c>
      <c r="R797" s="145">
        <v>120</v>
      </c>
      <c r="S797" s="145">
        <v>120</v>
      </c>
      <c r="T797" s="145">
        <v>120</v>
      </c>
      <c r="U797" s="145">
        <v>119</v>
      </c>
      <c r="V797" s="145">
        <v>107</v>
      </c>
      <c r="W797" s="145">
        <v>106.5</v>
      </c>
      <c r="X797" s="145">
        <v>111.5</v>
      </c>
      <c r="Y797" s="145">
        <v>106.5</v>
      </c>
      <c r="Z797" s="145">
        <v>113.5</v>
      </c>
      <c r="AA797" s="145">
        <v>120</v>
      </c>
      <c r="AB797" s="145">
        <v>112.67</v>
      </c>
      <c r="AC797" s="145">
        <v>103</v>
      </c>
      <c r="AD797" s="145">
        <v>115</v>
      </c>
      <c r="AE797" s="144">
        <v>101</v>
      </c>
      <c r="AF797" s="144">
        <v>120</v>
      </c>
      <c r="AG797" s="144">
        <v>120</v>
      </c>
      <c r="AH797" s="144">
        <v>240</v>
      </c>
      <c r="AI797" s="144">
        <v>238</v>
      </c>
      <c r="AJ797" s="144">
        <v>214</v>
      </c>
      <c r="AK797" s="144">
        <v>213</v>
      </c>
      <c r="AL797" s="144">
        <v>223</v>
      </c>
      <c r="AM797" s="144">
        <v>213</v>
      </c>
      <c r="AN797" s="144">
        <v>227</v>
      </c>
      <c r="AO797" s="144">
        <v>240</v>
      </c>
      <c r="AP797" s="144">
        <v>338</v>
      </c>
      <c r="AQ797" s="144">
        <v>309</v>
      </c>
      <c r="AR797" s="144">
        <v>230</v>
      </c>
      <c r="AS797" s="144"/>
      <c r="AT797" s="144"/>
      <c r="AU797" s="144"/>
      <c r="AV797" s="144"/>
      <c r="AW797" s="144"/>
      <c r="AX797" s="144"/>
      <c r="AY797" s="144"/>
      <c r="AZ797" s="144"/>
      <c r="BA797" s="144"/>
      <c r="BB797" s="144"/>
      <c r="BC797" s="144"/>
      <c r="BD797" s="144"/>
      <c r="BE797" s="144"/>
      <c r="BF797" s="144"/>
    </row>
    <row r="798" spans="1:58" hidden="1">
      <c r="A798" s="143" t="s">
        <v>923</v>
      </c>
      <c r="B798" s="143" t="s">
        <v>942</v>
      </c>
      <c r="C798" s="144">
        <v>7</v>
      </c>
      <c r="D798" s="144">
        <v>8</v>
      </c>
      <c r="E798" s="144">
        <v>9</v>
      </c>
      <c r="F798" s="144">
        <v>9</v>
      </c>
      <c r="G798" s="144">
        <v>6</v>
      </c>
      <c r="H798" s="144">
        <v>7</v>
      </c>
      <c r="I798" s="144">
        <v>7</v>
      </c>
      <c r="J798" s="144">
        <v>7</v>
      </c>
      <c r="K798" s="144">
        <v>7</v>
      </c>
      <c r="L798" s="144">
        <v>7</v>
      </c>
      <c r="M798" s="144">
        <v>7</v>
      </c>
      <c r="N798" s="144">
        <v>7</v>
      </c>
      <c r="O798" s="144">
        <v>7</v>
      </c>
      <c r="P798" s="144">
        <v>7</v>
      </c>
      <c r="Q798" s="145">
        <v>255.71</v>
      </c>
      <c r="R798" s="145">
        <v>250</v>
      </c>
      <c r="S798" s="145">
        <v>249.22</v>
      </c>
      <c r="T798" s="145">
        <v>251</v>
      </c>
      <c r="U798" s="145">
        <v>248.83</v>
      </c>
      <c r="V798" s="145">
        <v>244</v>
      </c>
      <c r="W798" s="145">
        <v>230</v>
      </c>
      <c r="X798" s="145">
        <v>236.71</v>
      </c>
      <c r="Y798" s="145">
        <v>229.57</v>
      </c>
      <c r="Z798" s="145">
        <v>225.29</v>
      </c>
      <c r="AA798" s="145">
        <v>250</v>
      </c>
      <c r="AB798" s="145">
        <v>278.43</v>
      </c>
      <c r="AC798" s="145">
        <v>231.43</v>
      </c>
      <c r="AD798" s="145">
        <v>252.43</v>
      </c>
      <c r="AE798" s="144">
        <v>1790</v>
      </c>
      <c r="AF798" s="144">
        <v>2000</v>
      </c>
      <c r="AG798" s="144">
        <v>2243</v>
      </c>
      <c r="AH798" s="144">
        <v>2259</v>
      </c>
      <c r="AI798" s="144">
        <v>1493</v>
      </c>
      <c r="AJ798" s="144">
        <v>1708</v>
      </c>
      <c r="AK798" s="144">
        <v>1610</v>
      </c>
      <c r="AL798" s="144">
        <v>1657</v>
      </c>
      <c r="AM798" s="144">
        <v>1607</v>
      </c>
      <c r="AN798" s="144">
        <v>1577</v>
      </c>
      <c r="AO798" s="144">
        <v>1750</v>
      </c>
      <c r="AP798" s="144">
        <v>1949</v>
      </c>
      <c r="AQ798" s="144">
        <v>1620</v>
      </c>
      <c r="AR798" s="144">
        <v>1767</v>
      </c>
      <c r="AS798" s="144"/>
      <c r="AT798" s="144"/>
      <c r="AU798" s="144"/>
      <c r="AV798" s="144"/>
      <c r="AW798" s="144"/>
      <c r="AX798" s="144"/>
      <c r="AY798" s="144"/>
      <c r="AZ798" s="144"/>
      <c r="BA798" s="144"/>
      <c r="BB798" s="144"/>
      <c r="BC798" s="144"/>
      <c r="BD798" s="144"/>
      <c r="BE798" s="144"/>
      <c r="BF798" s="144"/>
    </row>
    <row r="799" spans="1:58" hidden="1">
      <c r="A799" s="143" t="s">
        <v>923</v>
      </c>
      <c r="B799" s="143" t="s">
        <v>943</v>
      </c>
      <c r="C799" s="144">
        <v>60</v>
      </c>
      <c r="D799" s="144">
        <v>60</v>
      </c>
      <c r="E799" s="144">
        <v>52</v>
      </c>
      <c r="F799" s="144">
        <v>50</v>
      </c>
      <c r="G799" s="144">
        <v>46</v>
      </c>
      <c r="H799" s="144">
        <v>47</v>
      </c>
      <c r="I799" s="144">
        <v>43</v>
      </c>
      <c r="J799" s="144">
        <v>45</v>
      </c>
      <c r="K799" s="144">
        <v>48</v>
      </c>
      <c r="L799" s="144">
        <v>49</v>
      </c>
      <c r="M799" s="144">
        <v>47</v>
      </c>
      <c r="N799" s="144">
        <v>47</v>
      </c>
      <c r="O799" s="144">
        <v>47</v>
      </c>
      <c r="P799" s="144">
        <v>47</v>
      </c>
      <c r="Q799" s="145">
        <v>254</v>
      </c>
      <c r="R799" s="145">
        <v>250</v>
      </c>
      <c r="S799" s="145">
        <v>250</v>
      </c>
      <c r="T799" s="145">
        <v>248.06</v>
      </c>
      <c r="U799" s="145">
        <v>246.17</v>
      </c>
      <c r="V799" s="145">
        <v>201.49</v>
      </c>
      <c r="W799" s="145">
        <v>250</v>
      </c>
      <c r="X799" s="145">
        <v>242.02</v>
      </c>
      <c r="Y799" s="145">
        <v>242.04</v>
      </c>
      <c r="Z799" s="145">
        <v>242</v>
      </c>
      <c r="AA799" s="145">
        <v>242</v>
      </c>
      <c r="AB799" s="145">
        <v>242</v>
      </c>
      <c r="AC799" s="145">
        <v>242</v>
      </c>
      <c r="AD799" s="145">
        <v>222.62</v>
      </c>
      <c r="AE799" s="144">
        <v>15240</v>
      </c>
      <c r="AF799" s="144">
        <v>15000</v>
      </c>
      <c r="AG799" s="144">
        <v>13000</v>
      </c>
      <c r="AH799" s="144">
        <v>12403</v>
      </c>
      <c r="AI799" s="144">
        <v>11324</v>
      </c>
      <c r="AJ799" s="144">
        <v>9470</v>
      </c>
      <c r="AK799" s="144">
        <v>10750</v>
      </c>
      <c r="AL799" s="144">
        <v>10891</v>
      </c>
      <c r="AM799" s="144">
        <v>11618</v>
      </c>
      <c r="AN799" s="144">
        <v>11858</v>
      </c>
      <c r="AO799" s="144">
        <v>11374</v>
      </c>
      <c r="AP799" s="144">
        <v>11374</v>
      </c>
      <c r="AQ799" s="144">
        <v>11374</v>
      </c>
      <c r="AR799" s="144">
        <v>10463</v>
      </c>
      <c r="AS799" s="144"/>
      <c r="AT799" s="144"/>
      <c r="AU799" s="144"/>
      <c r="AV799" s="144"/>
      <c r="AW799" s="144"/>
      <c r="AX799" s="144"/>
      <c r="AY799" s="144"/>
      <c r="AZ799" s="144"/>
      <c r="BA799" s="144"/>
      <c r="BB799" s="144"/>
      <c r="BC799" s="144"/>
      <c r="BD799" s="144"/>
      <c r="BE799" s="144"/>
      <c r="BF799" s="144"/>
    </row>
    <row r="800" spans="1:58" hidden="1">
      <c r="A800" s="143" t="s">
        <v>923</v>
      </c>
      <c r="B800" s="143" t="s">
        <v>944</v>
      </c>
      <c r="C800" s="144">
        <v>0</v>
      </c>
      <c r="D800" s="144">
        <v>0</v>
      </c>
      <c r="E800" s="144">
        <v>0</v>
      </c>
      <c r="F800" s="144">
        <v>0</v>
      </c>
      <c r="G800" s="144">
        <v>0</v>
      </c>
      <c r="H800" s="144">
        <v>0</v>
      </c>
      <c r="I800" s="144">
        <v>0</v>
      </c>
      <c r="J800" s="144">
        <v>0</v>
      </c>
      <c r="K800" s="144">
        <v>0</v>
      </c>
      <c r="L800" s="144">
        <v>0</v>
      </c>
      <c r="M800" s="144">
        <v>0</v>
      </c>
      <c r="N800" s="144">
        <v>0</v>
      </c>
      <c r="O800" s="144">
        <v>0</v>
      </c>
      <c r="P800" s="144">
        <v>0</v>
      </c>
      <c r="Q800" s="145"/>
      <c r="R800" s="145"/>
      <c r="S800" s="145"/>
      <c r="T800" s="145"/>
      <c r="U800" s="145"/>
      <c r="V800" s="145"/>
      <c r="W800" s="145"/>
      <c r="X800" s="145"/>
      <c r="Y800" s="145"/>
      <c r="Z800" s="145"/>
      <c r="AA800" s="145"/>
      <c r="AB800" s="145"/>
      <c r="AC800" s="145"/>
      <c r="AD800" s="145"/>
      <c r="AE800" s="144">
        <v>0</v>
      </c>
      <c r="AF800" s="144">
        <v>0</v>
      </c>
      <c r="AG800" s="144">
        <v>0</v>
      </c>
      <c r="AH800" s="144">
        <v>0</v>
      </c>
      <c r="AI800" s="144">
        <v>0</v>
      </c>
      <c r="AJ800" s="144">
        <v>0</v>
      </c>
      <c r="AK800" s="144">
        <v>0</v>
      </c>
      <c r="AL800" s="144">
        <v>0</v>
      </c>
      <c r="AM800" s="144">
        <v>0</v>
      </c>
      <c r="AN800" s="144">
        <v>0</v>
      </c>
      <c r="AO800" s="144">
        <v>0</v>
      </c>
      <c r="AP800" s="144">
        <v>0</v>
      </c>
      <c r="AQ800" s="144">
        <v>0</v>
      </c>
      <c r="AR800" s="144">
        <v>0</v>
      </c>
      <c r="AS800" s="144"/>
      <c r="AT800" s="144"/>
      <c r="AU800" s="144"/>
      <c r="AV800" s="144"/>
      <c r="AW800" s="144"/>
      <c r="AX800" s="144"/>
      <c r="AY800" s="144"/>
      <c r="AZ800" s="144"/>
      <c r="BA800" s="144"/>
      <c r="BB800" s="144"/>
      <c r="BC800" s="144"/>
      <c r="BD800" s="144"/>
      <c r="BE800" s="144"/>
      <c r="BF800" s="144"/>
    </row>
    <row r="801" spans="1:58" hidden="1">
      <c r="A801" s="143" t="s">
        <v>923</v>
      </c>
      <c r="B801" s="143" t="s">
        <v>945</v>
      </c>
      <c r="C801" s="144">
        <v>0</v>
      </c>
      <c r="D801" s="144">
        <v>0</v>
      </c>
      <c r="E801" s="144">
        <v>0</v>
      </c>
      <c r="F801" s="144">
        <v>0</v>
      </c>
      <c r="G801" s="144">
        <v>0</v>
      </c>
      <c r="H801" s="144">
        <v>0</v>
      </c>
      <c r="I801" s="144">
        <v>0</v>
      </c>
      <c r="J801" s="144">
        <v>0</v>
      </c>
      <c r="K801" s="144">
        <v>0</v>
      </c>
      <c r="L801" s="144">
        <v>0</v>
      </c>
      <c r="M801" s="144">
        <v>0</v>
      </c>
      <c r="N801" s="144">
        <v>0</v>
      </c>
      <c r="O801" s="144">
        <v>0</v>
      </c>
      <c r="P801" s="144">
        <v>0</v>
      </c>
      <c r="Q801" s="145"/>
      <c r="R801" s="145"/>
      <c r="S801" s="145"/>
      <c r="T801" s="145"/>
      <c r="U801" s="145"/>
      <c r="V801" s="145"/>
      <c r="W801" s="145"/>
      <c r="X801" s="145"/>
      <c r="Y801" s="145"/>
      <c r="Z801" s="145"/>
      <c r="AA801" s="145"/>
      <c r="AB801" s="145"/>
      <c r="AC801" s="145"/>
      <c r="AD801" s="145"/>
      <c r="AE801" s="144">
        <v>0</v>
      </c>
      <c r="AF801" s="144">
        <v>0</v>
      </c>
      <c r="AG801" s="144">
        <v>0</v>
      </c>
      <c r="AH801" s="144">
        <v>0</v>
      </c>
      <c r="AI801" s="144">
        <v>0</v>
      </c>
      <c r="AJ801" s="144">
        <v>0</v>
      </c>
      <c r="AK801" s="144">
        <v>0</v>
      </c>
      <c r="AL801" s="144">
        <v>0</v>
      </c>
      <c r="AM801" s="144">
        <v>0</v>
      </c>
      <c r="AN801" s="144">
        <v>0</v>
      </c>
      <c r="AO801" s="144">
        <v>0</v>
      </c>
      <c r="AP801" s="144">
        <v>0</v>
      </c>
      <c r="AQ801" s="144">
        <v>0</v>
      </c>
      <c r="AR801" s="144">
        <v>0</v>
      </c>
      <c r="AS801" s="144"/>
      <c r="AT801" s="144"/>
      <c r="AU801" s="144"/>
      <c r="AV801" s="144"/>
      <c r="AW801" s="144"/>
      <c r="AX801" s="144"/>
      <c r="AY801" s="144"/>
      <c r="AZ801" s="144"/>
      <c r="BA801" s="144"/>
      <c r="BB801" s="144"/>
      <c r="BC801" s="144"/>
      <c r="BD801" s="144"/>
      <c r="BE801" s="144"/>
      <c r="BF801" s="144"/>
    </row>
    <row r="802" spans="1:58" hidden="1">
      <c r="A802" s="143" t="s">
        <v>923</v>
      </c>
      <c r="B802" s="143" t="s">
        <v>946</v>
      </c>
      <c r="C802" s="144">
        <v>0</v>
      </c>
      <c r="D802" s="144">
        <v>0</v>
      </c>
      <c r="E802" s="144">
        <v>0</v>
      </c>
      <c r="F802" s="144">
        <v>0</v>
      </c>
      <c r="G802" s="144">
        <v>0</v>
      </c>
      <c r="H802" s="144">
        <v>0</v>
      </c>
      <c r="I802" s="144">
        <v>0</v>
      </c>
      <c r="J802" s="144">
        <v>0</v>
      </c>
      <c r="K802" s="144">
        <v>0</v>
      </c>
      <c r="L802" s="144">
        <v>0</v>
      </c>
      <c r="M802" s="144">
        <v>0</v>
      </c>
      <c r="N802" s="144">
        <v>0</v>
      </c>
      <c r="O802" s="144">
        <v>0</v>
      </c>
      <c r="P802" s="144">
        <v>0</v>
      </c>
      <c r="Q802" s="145"/>
      <c r="R802" s="145"/>
      <c r="S802" s="145"/>
      <c r="T802" s="145"/>
      <c r="U802" s="145"/>
      <c r="V802" s="145"/>
      <c r="W802" s="145"/>
      <c r="X802" s="145"/>
      <c r="Y802" s="145"/>
      <c r="Z802" s="145"/>
      <c r="AA802" s="145"/>
      <c r="AB802" s="145"/>
      <c r="AC802" s="145"/>
      <c r="AD802" s="145"/>
      <c r="AE802" s="144">
        <v>0</v>
      </c>
      <c r="AF802" s="144">
        <v>0</v>
      </c>
      <c r="AG802" s="144">
        <v>0</v>
      </c>
      <c r="AH802" s="144">
        <v>0</v>
      </c>
      <c r="AI802" s="144">
        <v>0</v>
      </c>
      <c r="AJ802" s="144">
        <v>0</v>
      </c>
      <c r="AK802" s="144">
        <v>0</v>
      </c>
      <c r="AL802" s="144">
        <v>0</v>
      </c>
      <c r="AM802" s="144">
        <v>0</v>
      </c>
      <c r="AN802" s="144">
        <v>0</v>
      </c>
      <c r="AO802" s="144">
        <v>0</v>
      </c>
      <c r="AP802" s="144">
        <v>0</v>
      </c>
      <c r="AQ802" s="144">
        <v>0</v>
      </c>
      <c r="AR802" s="144">
        <v>0</v>
      </c>
      <c r="AS802" s="144"/>
      <c r="AT802" s="144"/>
      <c r="AU802" s="144"/>
      <c r="AV802" s="144"/>
      <c r="AW802" s="144"/>
      <c r="AX802" s="144"/>
      <c r="AY802" s="144"/>
      <c r="AZ802" s="144"/>
      <c r="BA802" s="144"/>
      <c r="BB802" s="144"/>
      <c r="BC802" s="144"/>
      <c r="BD802" s="144"/>
      <c r="BE802" s="144"/>
      <c r="BF802" s="144"/>
    </row>
    <row r="803" spans="1:58" hidden="1">
      <c r="A803" s="143" t="s">
        <v>923</v>
      </c>
      <c r="B803" s="143" t="s">
        <v>947</v>
      </c>
      <c r="C803" s="144">
        <v>0</v>
      </c>
      <c r="D803" s="144">
        <v>0</v>
      </c>
      <c r="E803" s="144">
        <v>0</v>
      </c>
      <c r="F803" s="144">
        <v>0</v>
      </c>
      <c r="G803" s="144">
        <v>0</v>
      </c>
      <c r="H803" s="144">
        <v>0</v>
      </c>
      <c r="I803" s="144">
        <v>0</v>
      </c>
      <c r="J803" s="144">
        <v>0</v>
      </c>
      <c r="K803" s="144">
        <v>0</v>
      </c>
      <c r="L803" s="144">
        <v>0</v>
      </c>
      <c r="M803" s="144">
        <v>0</v>
      </c>
      <c r="N803" s="144">
        <v>0</v>
      </c>
      <c r="O803" s="144">
        <v>0</v>
      </c>
      <c r="P803" s="144">
        <v>0</v>
      </c>
      <c r="Q803" s="145"/>
      <c r="R803" s="145"/>
      <c r="S803" s="145"/>
      <c r="T803" s="145"/>
      <c r="U803" s="145"/>
      <c r="V803" s="145"/>
      <c r="W803" s="145"/>
      <c r="X803" s="145"/>
      <c r="Y803" s="145"/>
      <c r="Z803" s="145"/>
      <c r="AA803" s="145"/>
      <c r="AB803" s="145"/>
      <c r="AC803" s="145"/>
      <c r="AD803" s="145"/>
      <c r="AE803" s="144">
        <v>0</v>
      </c>
      <c r="AF803" s="144">
        <v>0</v>
      </c>
      <c r="AG803" s="144">
        <v>0</v>
      </c>
      <c r="AH803" s="144">
        <v>0</v>
      </c>
      <c r="AI803" s="144">
        <v>0</v>
      </c>
      <c r="AJ803" s="144">
        <v>0</v>
      </c>
      <c r="AK803" s="144">
        <v>0</v>
      </c>
      <c r="AL803" s="144">
        <v>0</v>
      </c>
      <c r="AM803" s="144">
        <v>0</v>
      </c>
      <c r="AN803" s="144">
        <v>0</v>
      </c>
      <c r="AO803" s="144">
        <v>0</v>
      </c>
      <c r="AP803" s="144">
        <v>0</v>
      </c>
      <c r="AQ803" s="144">
        <v>0</v>
      </c>
      <c r="AR803" s="144">
        <v>0</v>
      </c>
      <c r="AS803" s="144"/>
      <c r="AT803" s="144"/>
      <c r="AU803" s="144"/>
      <c r="AV803" s="144"/>
      <c r="AW803" s="144"/>
      <c r="AX803" s="144"/>
      <c r="AY803" s="144"/>
      <c r="AZ803" s="144"/>
      <c r="BA803" s="144"/>
      <c r="BB803" s="144"/>
      <c r="BC803" s="144"/>
      <c r="BD803" s="144"/>
      <c r="BE803" s="144"/>
      <c r="BF803" s="144"/>
    </row>
    <row r="804" spans="1:58" hidden="1">
      <c r="A804" s="143" t="s">
        <v>923</v>
      </c>
      <c r="B804" s="143" t="s">
        <v>948</v>
      </c>
      <c r="C804" s="144">
        <v>8</v>
      </c>
      <c r="D804" s="144">
        <v>10</v>
      </c>
      <c r="E804" s="144">
        <v>14</v>
      </c>
      <c r="F804" s="144">
        <v>13</v>
      </c>
      <c r="G804" s="144">
        <v>13</v>
      </c>
      <c r="H804" s="144">
        <v>14</v>
      </c>
      <c r="I804" s="144">
        <v>15</v>
      </c>
      <c r="J804" s="144">
        <v>15</v>
      </c>
      <c r="K804" s="144">
        <v>16</v>
      </c>
      <c r="L804" s="144">
        <v>16</v>
      </c>
      <c r="M804" s="144">
        <v>17</v>
      </c>
      <c r="N804" s="144">
        <v>17</v>
      </c>
      <c r="O804" s="144">
        <v>17</v>
      </c>
      <c r="P804" s="144">
        <v>17</v>
      </c>
      <c r="Q804" s="145">
        <v>252.25</v>
      </c>
      <c r="R804" s="145">
        <v>249.9</v>
      </c>
      <c r="S804" s="145">
        <v>244.64</v>
      </c>
      <c r="T804" s="145">
        <v>248.54</v>
      </c>
      <c r="U804" s="145">
        <v>248.54</v>
      </c>
      <c r="V804" s="145">
        <v>289.20999999999998</v>
      </c>
      <c r="W804" s="145">
        <v>291.33</v>
      </c>
      <c r="X804" s="145">
        <v>290</v>
      </c>
      <c r="Y804" s="145">
        <v>291.75</v>
      </c>
      <c r="Z804" s="145">
        <v>231.5</v>
      </c>
      <c r="AA804" s="145">
        <v>250</v>
      </c>
      <c r="AB804" s="145">
        <v>236.12</v>
      </c>
      <c r="AC804" s="145">
        <v>226.35</v>
      </c>
      <c r="AD804" s="145">
        <v>239.82</v>
      </c>
      <c r="AE804" s="144">
        <v>2018</v>
      </c>
      <c r="AF804" s="144">
        <v>2499</v>
      </c>
      <c r="AG804" s="144">
        <v>3425</v>
      </c>
      <c r="AH804" s="144">
        <v>3231</v>
      </c>
      <c r="AI804" s="144">
        <v>3231</v>
      </c>
      <c r="AJ804" s="144">
        <v>4049</v>
      </c>
      <c r="AK804" s="144">
        <v>4370</v>
      </c>
      <c r="AL804" s="144">
        <v>4350</v>
      </c>
      <c r="AM804" s="144">
        <v>4668</v>
      </c>
      <c r="AN804" s="144">
        <v>3704</v>
      </c>
      <c r="AO804" s="144">
        <v>4250</v>
      </c>
      <c r="AP804" s="144">
        <v>4014</v>
      </c>
      <c r="AQ804" s="144">
        <v>3848</v>
      </c>
      <c r="AR804" s="144">
        <v>4077</v>
      </c>
      <c r="AS804" s="144"/>
      <c r="AT804" s="144"/>
      <c r="AU804" s="144"/>
      <c r="AV804" s="144"/>
      <c r="AW804" s="144"/>
      <c r="AX804" s="144"/>
      <c r="AY804" s="144"/>
      <c r="AZ804" s="144"/>
      <c r="BA804" s="144"/>
      <c r="BB804" s="144"/>
      <c r="BC804" s="144"/>
      <c r="BD804" s="144"/>
      <c r="BE804" s="144"/>
      <c r="BF804" s="144"/>
    </row>
    <row r="805" spans="1:58" hidden="1">
      <c r="A805" s="143" t="s">
        <v>923</v>
      </c>
      <c r="B805" s="143" t="s">
        <v>949</v>
      </c>
      <c r="C805" s="144">
        <v>0</v>
      </c>
      <c r="D805" s="144">
        <v>0</v>
      </c>
      <c r="E805" s="144">
        <v>0</v>
      </c>
      <c r="F805" s="144">
        <v>0</v>
      </c>
      <c r="G805" s="144">
        <v>0</v>
      </c>
      <c r="H805" s="144">
        <v>0</v>
      </c>
      <c r="I805" s="144">
        <v>0</v>
      </c>
      <c r="J805" s="144">
        <v>0</v>
      </c>
      <c r="K805" s="144">
        <v>0</v>
      </c>
      <c r="L805" s="144">
        <v>0</v>
      </c>
      <c r="M805" s="144">
        <v>0</v>
      </c>
      <c r="N805" s="144">
        <v>0</v>
      </c>
      <c r="O805" s="144">
        <v>0</v>
      </c>
      <c r="P805" s="144">
        <v>0</v>
      </c>
      <c r="Q805" s="145"/>
      <c r="R805" s="145"/>
      <c r="S805" s="145"/>
      <c r="T805" s="145"/>
      <c r="U805" s="145"/>
      <c r="V805" s="145"/>
      <c r="W805" s="145"/>
      <c r="X805" s="145"/>
      <c r="Y805" s="145"/>
      <c r="Z805" s="145"/>
      <c r="AA805" s="145"/>
      <c r="AB805" s="145"/>
      <c r="AC805" s="145"/>
      <c r="AD805" s="145"/>
      <c r="AE805" s="144">
        <v>0</v>
      </c>
      <c r="AF805" s="144">
        <v>0</v>
      </c>
      <c r="AG805" s="144">
        <v>0</v>
      </c>
      <c r="AH805" s="144">
        <v>0</v>
      </c>
      <c r="AI805" s="144">
        <v>0</v>
      </c>
      <c r="AJ805" s="144">
        <v>0</v>
      </c>
      <c r="AK805" s="144">
        <v>0</v>
      </c>
      <c r="AL805" s="144">
        <v>0</v>
      </c>
      <c r="AM805" s="144">
        <v>0</v>
      </c>
      <c r="AN805" s="144">
        <v>0</v>
      </c>
      <c r="AO805" s="144">
        <v>0</v>
      </c>
      <c r="AP805" s="144">
        <v>0</v>
      </c>
      <c r="AQ805" s="144">
        <v>0</v>
      </c>
      <c r="AR805" s="144">
        <v>0</v>
      </c>
      <c r="AS805" s="144"/>
      <c r="AT805" s="144"/>
      <c r="AU805" s="144"/>
      <c r="AV805" s="144"/>
      <c r="AW805" s="144"/>
      <c r="AX805" s="144"/>
      <c r="AY805" s="144"/>
      <c r="AZ805" s="144"/>
      <c r="BA805" s="144"/>
      <c r="BB805" s="144"/>
      <c r="BC805" s="144"/>
      <c r="BD805" s="144"/>
      <c r="BE805" s="144"/>
      <c r="BF805" s="144"/>
    </row>
    <row r="806" spans="1:58" hidden="1">
      <c r="A806" s="143" t="s">
        <v>923</v>
      </c>
      <c r="B806" s="143" t="s">
        <v>950</v>
      </c>
      <c r="C806" s="144">
        <v>2</v>
      </c>
      <c r="D806" s="144">
        <v>2</v>
      </c>
      <c r="E806" s="144">
        <v>3</v>
      </c>
      <c r="F806" s="144">
        <v>3</v>
      </c>
      <c r="G806" s="144">
        <v>2</v>
      </c>
      <c r="H806" s="144">
        <v>2</v>
      </c>
      <c r="I806" s="144">
        <v>2</v>
      </c>
      <c r="J806" s="144">
        <v>2</v>
      </c>
      <c r="K806" s="144">
        <v>3</v>
      </c>
      <c r="L806" s="144">
        <v>3</v>
      </c>
      <c r="M806" s="144">
        <v>2</v>
      </c>
      <c r="N806" s="144">
        <v>2</v>
      </c>
      <c r="O806" s="144">
        <v>2</v>
      </c>
      <c r="P806" s="144">
        <v>2</v>
      </c>
      <c r="Q806" s="145">
        <v>75</v>
      </c>
      <c r="R806" s="145">
        <v>77.5</v>
      </c>
      <c r="S806" s="145">
        <v>80</v>
      </c>
      <c r="T806" s="145">
        <v>80</v>
      </c>
      <c r="U806" s="145">
        <v>75.5</v>
      </c>
      <c r="V806" s="145">
        <v>68.5</v>
      </c>
      <c r="W806" s="145">
        <v>68</v>
      </c>
      <c r="X806" s="145">
        <v>71</v>
      </c>
      <c r="Y806" s="145">
        <v>77</v>
      </c>
      <c r="Z806" s="145">
        <v>80</v>
      </c>
      <c r="AA806" s="145">
        <v>153</v>
      </c>
      <c r="AB806" s="145">
        <v>161</v>
      </c>
      <c r="AC806" s="145">
        <v>156.5</v>
      </c>
      <c r="AD806" s="145">
        <v>162.5</v>
      </c>
      <c r="AE806" s="144">
        <v>150</v>
      </c>
      <c r="AF806" s="144">
        <v>155</v>
      </c>
      <c r="AG806" s="144">
        <v>240</v>
      </c>
      <c r="AH806" s="144">
        <v>240</v>
      </c>
      <c r="AI806" s="144">
        <v>151</v>
      </c>
      <c r="AJ806" s="144">
        <v>137</v>
      </c>
      <c r="AK806" s="144">
        <v>136</v>
      </c>
      <c r="AL806" s="144">
        <v>142</v>
      </c>
      <c r="AM806" s="144">
        <v>231</v>
      </c>
      <c r="AN806" s="144">
        <v>240</v>
      </c>
      <c r="AO806" s="144">
        <v>306</v>
      </c>
      <c r="AP806" s="144">
        <v>322</v>
      </c>
      <c r="AQ806" s="144">
        <v>313</v>
      </c>
      <c r="AR806" s="144">
        <v>325</v>
      </c>
      <c r="AS806" s="144"/>
      <c r="AT806" s="144"/>
      <c r="AU806" s="144"/>
      <c r="AV806" s="144"/>
      <c r="AW806" s="144"/>
      <c r="AX806" s="144"/>
      <c r="AY806" s="144"/>
      <c r="AZ806" s="144"/>
      <c r="BA806" s="144"/>
      <c r="BB806" s="144"/>
      <c r="BC806" s="144"/>
      <c r="BD806" s="144"/>
      <c r="BE806" s="144"/>
      <c r="BF806" s="144"/>
    </row>
    <row r="807" spans="1:58" hidden="1">
      <c r="A807" s="143" t="s">
        <v>923</v>
      </c>
      <c r="B807" s="143" t="s">
        <v>951</v>
      </c>
      <c r="C807" s="144">
        <v>14</v>
      </c>
      <c r="D807" s="144">
        <v>16</v>
      </c>
      <c r="E807" s="144">
        <v>16</v>
      </c>
      <c r="F807" s="144">
        <v>14</v>
      </c>
      <c r="G807" s="144">
        <v>14</v>
      </c>
      <c r="H807" s="144">
        <v>18</v>
      </c>
      <c r="I807" s="144">
        <v>18</v>
      </c>
      <c r="J807" s="144">
        <v>18</v>
      </c>
      <c r="K807" s="144">
        <v>18</v>
      </c>
      <c r="L807" s="144">
        <v>18</v>
      </c>
      <c r="M807" s="144">
        <v>18</v>
      </c>
      <c r="N807" s="144">
        <v>16</v>
      </c>
      <c r="O807" s="144">
        <v>16</v>
      </c>
      <c r="P807" s="144">
        <v>14</v>
      </c>
      <c r="Q807" s="145">
        <v>378.86</v>
      </c>
      <c r="R807" s="145">
        <v>200</v>
      </c>
      <c r="S807" s="145">
        <v>164.31</v>
      </c>
      <c r="T807" s="145">
        <v>198.5</v>
      </c>
      <c r="U807" s="145">
        <v>163.29</v>
      </c>
      <c r="V807" s="145">
        <v>167.5</v>
      </c>
      <c r="W807" s="145">
        <v>177</v>
      </c>
      <c r="X807" s="145">
        <v>173.61</v>
      </c>
      <c r="Y807" s="145">
        <v>180.39</v>
      </c>
      <c r="Z807" s="145">
        <v>188</v>
      </c>
      <c r="AA807" s="145">
        <v>200</v>
      </c>
      <c r="AB807" s="145">
        <v>194.12</v>
      </c>
      <c r="AC807" s="145">
        <v>202.5</v>
      </c>
      <c r="AD807" s="145">
        <v>212.86</v>
      </c>
      <c r="AE807" s="144">
        <v>5304</v>
      </c>
      <c r="AF807" s="144">
        <v>3200</v>
      </c>
      <c r="AG807" s="144">
        <v>2629</v>
      </c>
      <c r="AH807" s="144">
        <v>2779</v>
      </c>
      <c r="AI807" s="144">
        <v>2286</v>
      </c>
      <c r="AJ807" s="144">
        <v>3015</v>
      </c>
      <c r="AK807" s="144">
        <v>3186</v>
      </c>
      <c r="AL807" s="144">
        <v>3125</v>
      </c>
      <c r="AM807" s="144">
        <v>3247</v>
      </c>
      <c r="AN807" s="144">
        <v>3384</v>
      </c>
      <c r="AO807" s="144">
        <v>3600</v>
      </c>
      <c r="AP807" s="144">
        <v>3106</v>
      </c>
      <c r="AQ807" s="144">
        <v>3240</v>
      </c>
      <c r="AR807" s="144">
        <v>2980</v>
      </c>
      <c r="AS807" s="144"/>
      <c r="AT807" s="144"/>
      <c r="AU807" s="144"/>
      <c r="AV807" s="144"/>
      <c r="AW807" s="144"/>
      <c r="AX807" s="144"/>
      <c r="AY807" s="144"/>
      <c r="AZ807" s="144"/>
      <c r="BA807" s="144"/>
      <c r="BB807" s="144"/>
      <c r="BC807" s="144"/>
      <c r="BD807" s="144"/>
      <c r="BE807" s="144"/>
      <c r="BF807" s="144"/>
    </row>
    <row r="808" spans="1:58" hidden="1">
      <c r="A808" s="143" t="s">
        <v>923</v>
      </c>
      <c r="B808" s="143" t="s">
        <v>952</v>
      </c>
      <c r="C808" s="144">
        <v>2</v>
      </c>
      <c r="D808" s="144">
        <v>12</v>
      </c>
      <c r="E808" s="144">
        <v>15</v>
      </c>
      <c r="F808" s="144">
        <v>11</v>
      </c>
      <c r="G808" s="144">
        <v>12</v>
      </c>
      <c r="H808" s="144">
        <v>13</v>
      </c>
      <c r="I808" s="144">
        <v>13</v>
      </c>
      <c r="J808" s="144">
        <v>13</v>
      </c>
      <c r="K808" s="144">
        <v>13</v>
      </c>
      <c r="L808" s="144">
        <v>14</v>
      </c>
      <c r="M808" s="144">
        <v>14</v>
      </c>
      <c r="N808" s="144">
        <v>14</v>
      </c>
      <c r="O808" s="144">
        <v>14</v>
      </c>
      <c r="P808" s="144">
        <v>14</v>
      </c>
      <c r="Q808" s="145">
        <v>400</v>
      </c>
      <c r="R808" s="145">
        <v>400</v>
      </c>
      <c r="S808" s="145">
        <v>400</v>
      </c>
      <c r="T808" s="145">
        <v>400.82</v>
      </c>
      <c r="U808" s="145">
        <v>400</v>
      </c>
      <c r="V808" s="145">
        <v>411.85</v>
      </c>
      <c r="W808" s="145">
        <v>398.92</v>
      </c>
      <c r="X808" s="145">
        <v>377.38</v>
      </c>
      <c r="Y808" s="145">
        <v>326.77</v>
      </c>
      <c r="Z808" s="145">
        <v>377.86</v>
      </c>
      <c r="AA808" s="145">
        <v>400</v>
      </c>
      <c r="AB808" s="145">
        <v>401.21</v>
      </c>
      <c r="AC808" s="145">
        <v>415.57</v>
      </c>
      <c r="AD808" s="145">
        <v>444.79</v>
      </c>
      <c r="AE808" s="144">
        <v>800</v>
      </c>
      <c r="AF808" s="144">
        <v>4800</v>
      </c>
      <c r="AG808" s="144">
        <v>6000</v>
      </c>
      <c r="AH808" s="144">
        <v>4409</v>
      </c>
      <c r="AI808" s="144">
        <v>4800</v>
      </c>
      <c r="AJ808" s="144">
        <v>5354</v>
      </c>
      <c r="AK808" s="144">
        <v>5186</v>
      </c>
      <c r="AL808" s="144">
        <v>4906</v>
      </c>
      <c r="AM808" s="144">
        <v>4248</v>
      </c>
      <c r="AN808" s="144">
        <v>5290</v>
      </c>
      <c r="AO808" s="144">
        <v>5600</v>
      </c>
      <c r="AP808" s="144">
        <v>5617</v>
      </c>
      <c r="AQ808" s="144">
        <v>5818</v>
      </c>
      <c r="AR808" s="144">
        <v>6227</v>
      </c>
      <c r="AS808" s="144"/>
      <c r="AT808" s="144"/>
      <c r="AU808" s="144"/>
      <c r="AV808" s="144"/>
      <c r="AW808" s="144"/>
      <c r="AX808" s="144"/>
      <c r="AY808" s="144"/>
      <c r="AZ808" s="144"/>
      <c r="BA808" s="144"/>
      <c r="BB808" s="144"/>
      <c r="BC808" s="144"/>
      <c r="BD808" s="144"/>
      <c r="BE808" s="144"/>
      <c r="BF808" s="144"/>
    </row>
    <row r="809" spans="1:58" hidden="1">
      <c r="A809" s="143" t="s">
        <v>923</v>
      </c>
      <c r="B809" s="143" t="s">
        <v>953</v>
      </c>
      <c r="C809" s="144">
        <v>16</v>
      </c>
      <c r="D809" s="144">
        <v>28</v>
      </c>
      <c r="E809" s="144">
        <v>31</v>
      </c>
      <c r="F809" s="144">
        <v>25</v>
      </c>
      <c r="G809" s="144">
        <v>26</v>
      </c>
      <c r="H809" s="144">
        <v>31</v>
      </c>
      <c r="I809" s="144">
        <v>31</v>
      </c>
      <c r="J809" s="144">
        <v>31</v>
      </c>
      <c r="K809" s="144">
        <v>31</v>
      </c>
      <c r="L809" s="144">
        <v>32</v>
      </c>
      <c r="M809" s="144">
        <v>32</v>
      </c>
      <c r="N809" s="144">
        <v>30</v>
      </c>
      <c r="O809" s="144">
        <v>30</v>
      </c>
      <c r="P809" s="144">
        <v>28</v>
      </c>
      <c r="Q809" s="145">
        <v>381.5</v>
      </c>
      <c r="R809" s="145">
        <v>285.70999999999998</v>
      </c>
      <c r="S809" s="145">
        <v>278.35000000000002</v>
      </c>
      <c r="T809" s="145">
        <v>287.52</v>
      </c>
      <c r="U809" s="145">
        <v>272.54000000000002</v>
      </c>
      <c r="V809" s="145">
        <v>269.97000000000003</v>
      </c>
      <c r="W809" s="145">
        <v>270.06</v>
      </c>
      <c r="X809" s="145">
        <v>259.06</v>
      </c>
      <c r="Y809" s="145">
        <v>241.77</v>
      </c>
      <c r="Z809" s="145">
        <v>271.06</v>
      </c>
      <c r="AA809" s="145">
        <v>287.5</v>
      </c>
      <c r="AB809" s="145">
        <v>290.77</v>
      </c>
      <c r="AC809" s="145">
        <v>301.93</v>
      </c>
      <c r="AD809" s="145">
        <v>328.82</v>
      </c>
      <c r="AE809" s="144">
        <v>6104</v>
      </c>
      <c r="AF809" s="144">
        <v>8000</v>
      </c>
      <c r="AG809" s="144">
        <v>8629</v>
      </c>
      <c r="AH809" s="144">
        <v>7188</v>
      </c>
      <c r="AI809" s="144">
        <v>7086</v>
      </c>
      <c r="AJ809" s="144">
        <v>8369</v>
      </c>
      <c r="AK809" s="144">
        <v>8372</v>
      </c>
      <c r="AL809" s="144">
        <v>8031</v>
      </c>
      <c r="AM809" s="144">
        <v>7495</v>
      </c>
      <c r="AN809" s="144">
        <v>8674</v>
      </c>
      <c r="AO809" s="144">
        <v>9200</v>
      </c>
      <c r="AP809" s="144">
        <v>8723</v>
      </c>
      <c r="AQ809" s="144">
        <v>9058</v>
      </c>
      <c r="AR809" s="144">
        <v>9207</v>
      </c>
      <c r="AS809" s="144"/>
      <c r="AT809" s="144"/>
      <c r="AU809" s="144"/>
      <c r="AV809" s="144"/>
      <c r="AW809" s="144"/>
      <c r="AX809" s="144"/>
      <c r="AY809" s="144"/>
      <c r="AZ809" s="144"/>
      <c r="BA809" s="144"/>
      <c r="BB809" s="144"/>
      <c r="BC809" s="144"/>
      <c r="BD809" s="144"/>
      <c r="BE809" s="144"/>
      <c r="BF809" s="144"/>
    </row>
    <row r="810" spans="1:58" hidden="1">
      <c r="A810" s="143" t="s">
        <v>923</v>
      </c>
      <c r="B810" s="143" t="s">
        <v>954</v>
      </c>
      <c r="C810" s="144">
        <v>10</v>
      </c>
      <c r="D810" s="144">
        <v>12</v>
      </c>
      <c r="E810" s="144">
        <v>13</v>
      </c>
      <c r="F810" s="144">
        <v>13</v>
      </c>
      <c r="G810" s="144">
        <v>14</v>
      </c>
      <c r="H810" s="144">
        <v>19</v>
      </c>
      <c r="I810" s="144">
        <v>19</v>
      </c>
      <c r="J810" s="144">
        <v>19</v>
      </c>
      <c r="K810" s="144">
        <v>23</v>
      </c>
      <c r="L810" s="144">
        <v>27</v>
      </c>
      <c r="M810" s="144">
        <v>27</v>
      </c>
      <c r="N810" s="144">
        <v>27</v>
      </c>
      <c r="O810" s="144">
        <v>25</v>
      </c>
      <c r="P810" s="144">
        <v>25</v>
      </c>
      <c r="Q810" s="145">
        <v>247.8</v>
      </c>
      <c r="R810" s="145">
        <v>247.33</v>
      </c>
      <c r="S810" s="145">
        <v>220.92</v>
      </c>
      <c r="T810" s="145">
        <v>209</v>
      </c>
      <c r="U810" s="145">
        <v>255.07</v>
      </c>
      <c r="V810" s="145">
        <v>237.21</v>
      </c>
      <c r="W810" s="145">
        <v>240.79</v>
      </c>
      <c r="X810" s="145">
        <v>227.53</v>
      </c>
      <c r="Y810" s="145">
        <v>207.17</v>
      </c>
      <c r="Z810" s="145">
        <v>191.78</v>
      </c>
      <c r="AA810" s="145">
        <v>250</v>
      </c>
      <c r="AB810" s="145">
        <v>194.19</v>
      </c>
      <c r="AC810" s="145">
        <v>196.44</v>
      </c>
      <c r="AD810" s="145">
        <v>191.52</v>
      </c>
      <c r="AE810" s="144">
        <v>2478</v>
      </c>
      <c r="AF810" s="144">
        <v>2968</v>
      </c>
      <c r="AG810" s="144">
        <v>2872</v>
      </c>
      <c r="AH810" s="144">
        <v>2717</v>
      </c>
      <c r="AI810" s="144">
        <v>3571</v>
      </c>
      <c r="AJ810" s="144">
        <v>4507</v>
      </c>
      <c r="AK810" s="144">
        <v>4575</v>
      </c>
      <c r="AL810" s="144">
        <v>4323</v>
      </c>
      <c r="AM810" s="144">
        <v>4765</v>
      </c>
      <c r="AN810" s="144">
        <v>5178</v>
      </c>
      <c r="AO810" s="144">
        <v>6750</v>
      </c>
      <c r="AP810" s="144">
        <v>5243</v>
      </c>
      <c r="AQ810" s="144">
        <v>4911</v>
      </c>
      <c r="AR810" s="144">
        <v>4788</v>
      </c>
      <c r="AS810" s="144"/>
      <c r="AT810" s="144"/>
      <c r="AU810" s="144"/>
      <c r="AV810" s="144"/>
      <c r="AW810" s="144"/>
      <c r="AX810" s="144"/>
      <c r="AY810" s="144"/>
      <c r="AZ810" s="144"/>
      <c r="BA810" s="144"/>
      <c r="BB810" s="144"/>
      <c r="BC810" s="144"/>
      <c r="BD810" s="144"/>
      <c r="BE810" s="144"/>
      <c r="BF810" s="144"/>
    </row>
    <row r="811" spans="1:58" hidden="1">
      <c r="A811" s="143" t="s">
        <v>923</v>
      </c>
      <c r="B811" s="143" t="s">
        <v>955</v>
      </c>
      <c r="C811" s="144">
        <v>0</v>
      </c>
      <c r="D811" s="144">
        <v>0</v>
      </c>
      <c r="E811" s="144">
        <v>0</v>
      </c>
      <c r="F811" s="144">
        <v>0</v>
      </c>
      <c r="G811" s="144">
        <v>0</v>
      </c>
      <c r="H811" s="144">
        <v>0</v>
      </c>
      <c r="I811" s="144">
        <v>0</v>
      </c>
      <c r="J811" s="144">
        <v>0</v>
      </c>
      <c r="K811" s="144">
        <v>0</v>
      </c>
      <c r="L811" s="144">
        <v>0</v>
      </c>
      <c r="M811" s="144">
        <v>0</v>
      </c>
      <c r="N811" s="144">
        <v>0</v>
      </c>
      <c r="O811" s="144">
        <v>0</v>
      </c>
      <c r="P811" s="144">
        <v>0</v>
      </c>
      <c r="Q811" s="145"/>
      <c r="R811" s="145"/>
      <c r="S811" s="145"/>
      <c r="T811" s="145"/>
      <c r="U811" s="145"/>
      <c r="V811" s="145"/>
      <c r="W811" s="145"/>
      <c r="X811" s="145"/>
      <c r="Y811" s="145"/>
      <c r="Z811" s="145"/>
      <c r="AA811" s="145"/>
      <c r="AB811" s="145"/>
      <c r="AC811" s="145"/>
      <c r="AD811" s="145"/>
      <c r="AE811" s="144">
        <v>0</v>
      </c>
      <c r="AF811" s="144">
        <v>0</v>
      </c>
      <c r="AG811" s="144">
        <v>0</v>
      </c>
      <c r="AH811" s="144">
        <v>0</v>
      </c>
      <c r="AI811" s="144">
        <v>0</v>
      </c>
      <c r="AJ811" s="144">
        <v>0</v>
      </c>
      <c r="AK811" s="144">
        <v>0</v>
      </c>
      <c r="AL811" s="144">
        <v>0</v>
      </c>
      <c r="AM811" s="144">
        <v>0</v>
      </c>
      <c r="AN811" s="144">
        <v>0</v>
      </c>
      <c r="AO811" s="144">
        <v>0</v>
      </c>
      <c r="AP811" s="144">
        <v>0</v>
      </c>
      <c r="AQ811" s="144">
        <v>0</v>
      </c>
      <c r="AR811" s="144">
        <v>0</v>
      </c>
      <c r="AS811" s="144"/>
      <c r="AT811" s="144"/>
      <c r="AU811" s="144"/>
      <c r="AV811" s="144"/>
      <c r="AW811" s="144"/>
      <c r="AX811" s="144"/>
      <c r="AY811" s="144"/>
      <c r="AZ811" s="144"/>
      <c r="BA811" s="144"/>
      <c r="BB811" s="144"/>
      <c r="BC811" s="144"/>
      <c r="BD811" s="144"/>
      <c r="BE811" s="144"/>
      <c r="BF811" s="144"/>
    </row>
    <row r="812" spans="1:58" hidden="1">
      <c r="A812" s="143" t="s">
        <v>923</v>
      </c>
      <c r="B812" s="143" t="s">
        <v>956</v>
      </c>
      <c r="C812" s="144">
        <v>4</v>
      </c>
      <c r="D812" s="144">
        <v>4</v>
      </c>
      <c r="E812" s="144">
        <v>4</v>
      </c>
      <c r="F812" s="144">
        <v>3</v>
      </c>
      <c r="G812" s="144">
        <v>3</v>
      </c>
      <c r="H812" s="144">
        <v>4</v>
      </c>
      <c r="I812" s="144">
        <v>4</v>
      </c>
      <c r="J812" s="144">
        <v>4</v>
      </c>
      <c r="K812" s="144">
        <v>4</v>
      </c>
      <c r="L812" s="144">
        <v>4</v>
      </c>
      <c r="M812" s="144">
        <v>8</v>
      </c>
      <c r="N812" s="144">
        <v>6</v>
      </c>
      <c r="O812" s="144">
        <v>6</v>
      </c>
      <c r="P812" s="144">
        <v>6</v>
      </c>
      <c r="Q812" s="145">
        <v>200</v>
      </c>
      <c r="R812" s="145">
        <v>256.25</v>
      </c>
      <c r="S812" s="145">
        <v>250</v>
      </c>
      <c r="T812" s="145">
        <v>200</v>
      </c>
      <c r="U812" s="145">
        <v>200</v>
      </c>
      <c r="V812" s="145">
        <v>200</v>
      </c>
      <c r="W812" s="145">
        <v>200</v>
      </c>
      <c r="X812" s="145">
        <v>200</v>
      </c>
      <c r="Y812" s="145">
        <v>200</v>
      </c>
      <c r="Z812" s="145">
        <v>200</v>
      </c>
      <c r="AA812" s="145">
        <v>200</v>
      </c>
      <c r="AB812" s="145">
        <v>190.33</v>
      </c>
      <c r="AC812" s="145">
        <v>144.66999999999999</v>
      </c>
      <c r="AD812" s="145">
        <v>149.33000000000001</v>
      </c>
      <c r="AE812" s="144">
        <v>800</v>
      </c>
      <c r="AF812" s="144">
        <v>1025</v>
      </c>
      <c r="AG812" s="144">
        <v>1000</v>
      </c>
      <c r="AH812" s="144">
        <v>600</v>
      </c>
      <c r="AI812" s="144">
        <v>600</v>
      </c>
      <c r="AJ812" s="144">
        <v>800</v>
      </c>
      <c r="AK812" s="144">
        <v>800</v>
      </c>
      <c r="AL812" s="144">
        <v>800</v>
      </c>
      <c r="AM812" s="144">
        <v>800</v>
      </c>
      <c r="AN812" s="144">
        <v>800</v>
      </c>
      <c r="AO812" s="144">
        <v>1600</v>
      </c>
      <c r="AP812" s="144">
        <v>1142</v>
      </c>
      <c r="AQ812" s="144">
        <v>868</v>
      </c>
      <c r="AR812" s="144">
        <v>896</v>
      </c>
      <c r="AS812" s="144"/>
      <c r="AT812" s="144"/>
      <c r="AU812" s="144"/>
      <c r="AV812" s="144"/>
      <c r="AW812" s="144"/>
      <c r="AX812" s="144"/>
      <c r="AY812" s="144"/>
      <c r="AZ812" s="144"/>
      <c r="BA812" s="144"/>
      <c r="BB812" s="144"/>
      <c r="BC812" s="144"/>
      <c r="BD812" s="144"/>
      <c r="BE812" s="144"/>
      <c r="BF812" s="144"/>
    </row>
    <row r="813" spans="1:58" hidden="1">
      <c r="A813" s="143" t="s">
        <v>923</v>
      </c>
      <c r="B813" s="143" t="s">
        <v>957</v>
      </c>
      <c r="C813" s="144">
        <v>4</v>
      </c>
      <c r="D813" s="144">
        <v>4</v>
      </c>
      <c r="E813" s="144">
        <v>6</v>
      </c>
      <c r="F813" s="144">
        <v>6</v>
      </c>
      <c r="G813" s="144">
        <v>6</v>
      </c>
      <c r="H813" s="144">
        <v>6</v>
      </c>
      <c r="I813" s="144">
        <v>5</v>
      </c>
      <c r="J813" s="144">
        <v>5</v>
      </c>
      <c r="K813" s="144">
        <v>5</v>
      </c>
      <c r="L813" s="144">
        <v>5</v>
      </c>
      <c r="M813" s="144">
        <v>5</v>
      </c>
      <c r="N813" s="144">
        <v>5</v>
      </c>
      <c r="O813" s="144">
        <v>5</v>
      </c>
      <c r="P813" s="144">
        <v>5</v>
      </c>
      <c r="Q813" s="145">
        <v>1500</v>
      </c>
      <c r="R813" s="145">
        <v>1500</v>
      </c>
      <c r="S813" s="145">
        <v>1375</v>
      </c>
      <c r="T813" s="145">
        <v>1200</v>
      </c>
      <c r="U813" s="145">
        <v>1200</v>
      </c>
      <c r="V813" s="145">
        <v>1175</v>
      </c>
      <c r="W813" s="145">
        <v>1159.8</v>
      </c>
      <c r="X813" s="145">
        <v>1225</v>
      </c>
      <c r="Y813" s="145">
        <v>1141</v>
      </c>
      <c r="Z813" s="145">
        <v>1170.5999999999999</v>
      </c>
      <c r="AA813" s="145">
        <v>1200</v>
      </c>
      <c r="AB813" s="145">
        <v>1201</v>
      </c>
      <c r="AC813" s="145">
        <v>1056.5999999999999</v>
      </c>
      <c r="AD813" s="145">
        <v>1139.5999999999999</v>
      </c>
      <c r="AE813" s="144">
        <v>6000</v>
      </c>
      <c r="AF813" s="144">
        <v>6000</v>
      </c>
      <c r="AG813" s="144">
        <v>8250</v>
      </c>
      <c r="AH813" s="144">
        <v>7200</v>
      </c>
      <c r="AI813" s="144">
        <v>7200</v>
      </c>
      <c r="AJ813" s="144">
        <v>7050</v>
      </c>
      <c r="AK813" s="144">
        <v>5799</v>
      </c>
      <c r="AL813" s="144">
        <v>6125</v>
      </c>
      <c r="AM813" s="144">
        <v>5705</v>
      </c>
      <c r="AN813" s="144">
        <v>5853</v>
      </c>
      <c r="AO813" s="144">
        <v>6000</v>
      </c>
      <c r="AP813" s="144">
        <v>6005</v>
      </c>
      <c r="AQ813" s="144">
        <v>5283</v>
      </c>
      <c r="AR813" s="144">
        <v>5698</v>
      </c>
      <c r="AS813" s="144"/>
      <c r="AT813" s="144"/>
      <c r="AU813" s="144"/>
      <c r="AV813" s="144"/>
      <c r="AW813" s="144"/>
      <c r="AX813" s="144"/>
      <c r="AY813" s="144"/>
      <c r="AZ813" s="144"/>
      <c r="BA813" s="144"/>
      <c r="BB813" s="144"/>
      <c r="BC813" s="144"/>
      <c r="BD813" s="144"/>
      <c r="BE813" s="144"/>
      <c r="BF813" s="144"/>
    </row>
    <row r="814" spans="1:58" hidden="1">
      <c r="A814" s="143" t="s">
        <v>923</v>
      </c>
      <c r="B814" s="143" t="s">
        <v>958</v>
      </c>
      <c r="C814" s="144">
        <v>8</v>
      </c>
      <c r="D814" s="144">
        <v>8</v>
      </c>
      <c r="E814" s="144">
        <v>10</v>
      </c>
      <c r="F814" s="144">
        <v>9</v>
      </c>
      <c r="G814" s="144">
        <v>9</v>
      </c>
      <c r="H814" s="144">
        <v>10</v>
      </c>
      <c r="I814" s="144">
        <v>9</v>
      </c>
      <c r="J814" s="144">
        <v>9</v>
      </c>
      <c r="K814" s="144">
        <v>9</v>
      </c>
      <c r="L814" s="144">
        <v>9</v>
      </c>
      <c r="M814" s="144">
        <v>13</v>
      </c>
      <c r="N814" s="144">
        <v>11</v>
      </c>
      <c r="O814" s="144">
        <v>11</v>
      </c>
      <c r="P814" s="144">
        <v>11</v>
      </c>
      <c r="Q814" s="145">
        <v>850</v>
      </c>
      <c r="R814" s="145">
        <v>878.12</v>
      </c>
      <c r="S814" s="145">
        <v>925</v>
      </c>
      <c r="T814" s="145">
        <v>866.67</v>
      </c>
      <c r="U814" s="145">
        <v>866.67</v>
      </c>
      <c r="V814" s="145">
        <v>785</v>
      </c>
      <c r="W814" s="145">
        <v>733.22</v>
      </c>
      <c r="X814" s="145">
        <v>769.44</v>
      </c>
      <c r="Y814" s="145">
        <v>722.78</v>
      </c>
      <c r="Z814" s="145">
        <v>739.22</v>
      </c>
      <c r="AA814" s="145">
        <v>584.62</v>
      </c>
      <c r="AB814" s="145">
        <v>649.73</v>
      </c>
      <c r="AC814" s="145">
        <v>559.17999999999995</v>
      </c>
      <c r="AD814" s="145">
        <v>599.45000000000005</v>
      </c>
      <c r="AE814" s="144">
        <v>6800</v>
      </c>
      <c r="AF814" s="144">
        <v>7025</v>
      </c>
      <c r="AG814" s="144">
        <v>9250</v>
      </c>
      <c r="AH814" s="144">
        <v>7800</v>
      </c>
      <c r="AI814" s="144">
        <v>7800</v>
      </c>
      <c r="AJ814" s="144">
        <v>7850</v>
      </c>
      <c r="AK814" s="144">
        <v>6599</v>
      </c>
      <c r="AL814" s="144">
        <v>6925</v>
      </c>
      <c r="AM814" s="144">
        <v>6505</v>
      </c>
      <c r="AN814" s="144">
        <v>6653</v>
      </c>
      <c r="AO814" s="144">
        <v>7600</v>
      </c>
      <c r="AP814" s="144">
        <v>7147</v>
      </c>
      <c r="AQ814" s="144">
        <v>6151</v>
      </c>
      <c r="AR814" s="144">
        <v>6594</v>
      </c>
      <c r="AS814" s="144"/>
      <c r="AT814" s="144"/>
      <c r="AU814" s="144"/>
      <c r="AV814" s="144"/>
      <c r="AW814" s="144"/>
      <c r="AX814" s="144"/>
      <c r="AY814" s="144"/>
      <c r="AZ814" s="144"/>
      <c r="BA814" s="144"/>
      <c r="BB814" s="144"/>
      <c r="BC814" s="144"/>
      <c r="BD814" s="144"/>
      <c r="BE814" s="144"/>
      <c r="BF814" s="144"/>
    </row>
    <row r="815" spans="1:58" hidden="1">
      <c r="A815" s="143" t="s">
        <v>923</v>
      </c>
      <c r="B815" s="143" t="s">
        <v>959</v>
      </c>
      <c r="C815" s="144">
        <v>0</v>
      </c>
      <c r="D815" s="144">
        <v>0</v>
      </c>
      <c r="E815" s="144">
        <v>0</v>
      </c>
      <c r="F815" s="144">
        <v>0</v>
      </c>
      <c r="G815" s="144">
        <v>0</v>
      </c>
      <c r="H815" s="144">
        <v>0</v>
      </c>
      <c r="I815" s="144">
        <v>0</v>
      </c>
      <c r="J815" s="144">
        <v>0</v>
      </c>
      <c r="K815" s="144">
        <v>0</v>
      </c>
      <c r="L815" s="144">
        <v>0</v>
      </c>
      <c r="M815" s="144">
        <v>0</v>
      </c>
      <c r="N815" s="144">
        <v>0</v>
      </c>
      <c r="O815" s="144">
        <v>0</v>
      </c>
      <c r="P815" s="144">
        <v>0</v>
      </c>
      <c r="Q815" s="145"/>
      <c r="R815" s="145"/>
      <c r="S815" s="145"/>
      <c r="T815" s="145"/>
      <c r="U815" s="145"/>
      <c r="V815" s="145"/>
      <c r="W815" s="145"/>
      <c r="X815" s="145"/>
      <c r="Y815" s="145"/>
      <c r="Z815" s="145"/>
      <c r="AA815" s="145"/>
      <c r="AB815" s="145"/>
      <c r="AC815" s="145"/>
      <c r="AD815" s="145"/>
      <c r="AE815" s="144">
        <v>0</v>
      </c>
      <c r="AF815" s="144">
        <v>0</v>
      </c>
      <c r="AG815" s="144">
        <v>0</v>
      </c>
      <c r="AH815" s="144">
        <v>0</v>
      </c>
      <c r="AI815" s="144">
        <v>0</v>
      </c>
      <c r="AJ815" s="144">
        <v>0</v>
      </c>
      <c r="AK815" s="144">
        <v>0</v>
      </c>
      <c r="AL815" s="144">
        <v>0</v>
      </c>
      <c r="AM815" s="144">
        <v>0</v>
      </c>
      <c r="AN815" s="144">
        <v>0</v>
      </c>
      <c r="AO815" s="144">
        <v>0</v>
      </c>
      <c r="AP815" s="144">
        <v>0</v>
      </c>
      <c r="AQ815" s="144">
        <v>0</v>
      </c>
      <c r="AR815" s="144">
        <v>0</v>
      </c>
      <c r="AS815" s="144"/>
      <c r="AT815" s="144"/>
      <c r="AU815" s="144"/>
      <c r="AV815" s="144"/>
      <c r="AW815" s="144"/>
      <c r="AX815" s="144"/>
      <c r="AY815" s="144"/>
      <c r="AZ815" s="144"/>
      <c r="BA815" s="144"/>
      <c r="BB815" s="144"/>
      <c r="BC815" s="144"/>
      <c r="BD815" s="144"/>
      <c r="BE815" s="144"/>
      <c r="BF815" s="144"/>
    </row>
    <row r="816" spans="1:58" hidden="1">
      <c r="A816" s="143" t="s">
        <v>923</v>
      </c>
      <c r="B816" s="143" t="s">
        <v>960</v>
      </c>
      <c r="C816" s="144">
        <v>33</v>
      </c>
      <c r="D816" s="144">
        <v>40</v>
      </c>
      <c r="E816" s="144">
        <v>43</v>
      </c>
      <c r="F816" s="144">
        <v>38</v>
      </c>
      <c r="G816" s="144">
        <v>42</v>
      </c>
      <c r="H816" s="144">
        <v>42</v>
      </c>
      <c r="I816" s="144">
        <v>42</v>
      </c>
      <c r="J816" s="144">
        <v>48</v>
      </c>
      <c r="K816" s="144">
        <v>54</v>
      </c>
      <c r="L816" s="144">
        <v>59</v>
      </c>
      <c r="M816" s="144">
        <v>75</v>
      </c>
      <c r="N816" s="144">
        <v>75</v>
      </c>
      <c r="O816" s="144">
        <v>73</v>
      </c>
      <c r="P816" s="144">
        <v>75</v>
      </c>
      <c r="Q816" s="145">
        <v>201.33</v>
      </c>
      <c r="R816" s="145">
        <v>199.98</v>
      </c>
      <c r="S816" s="145">
        <v>198.56</v>
      </c>
      <c r="T816" s="145">
        <v>169.68</v>
      </c>
      <c r="U816" s="145">
        <v>182.76</v>
      </c>
      <c r="V816" s="145">
        <v>211.12</v>
      </c>
      <c r="W816" s="145">
        <v>209.29</v>
      </c>
      <c r="X816" s="145">
        <v>200</v>
      </c>
      <c r="Y816" s="145">
        <v>200</v>
      </c>
      <c r="Z816" s="145">
        <v>200</v>
      </c>
      <c r="AA816" s="145">
        <v>200</v>
      </c>
      <c r="AB816" s="145">
        <v>200</v>
      </c>
      <c r="AC816" s="145">
        <v>200</v>
      </c>
      <c r="AD816" s="145">
        <v>200</v>
      </c>
      <c r="AE816" s="144">
        <v>6644</v>
      </c>
      <c r="AF816" s="144">
        <v>7999</v>
      </c>
      <c r="AG816" s="144">
        <v>8538</v>
      </c>
      <c r="AH816" s="144">
        <v>6448</v>
      </c>
      <c r="AI816" s="144">
        <v>7676</v>
      </c>
      <c r="AJ816" s="144">
        <v>8867</v>
      </c>
      <c r="AK816" s="144">
        <v>8790</v>
      </c>
      <c r="AL816" s="144">
        <v>9600</v>
      </c>
      <c r="AM816" s="144">
        <v>10800</v>
      </c>
      <c r="AN816" s="144">
        <v>11800</v>
      </c>
      <c r="AO816" s="144">
        <v>15000</v>
      </c>
      <c r="AP816" s="144">
        <v>15000</v>
      </c>
      <c r="AQ816" s="144">
        <v>14600</v>
      </c>
      <c r="AR816" s="144">
        <v>15000</v>
      </c>
      <c r="AS816" s="144"/>
      <c r="AT816" s="144"/>
      <c r="AU816" s="144"/>
      <c r="AV816" s="144"/>
      <c r="AW816" s="144"/>
      <c r="AX816" s="144"/>
      <c r="AY816" s="144"/>
      <c r="AZ816" s="144"/>
      <c r="BA816" s="144"/>
      <c r="BB816" s="144"/>
      <c r="BC816" s="144"/>
      <c r="BD816" s="144"/>
      <c r="BE816" s="144"/>
      <c r="BF816" s="144"/>
    </row>
    <row r="817" spans="1:58" hidden="1">
      <c r="A817" s="143" t="s">
        <v>923</v>
      </c>
      <c r="B817" s="143" t="s">
        <v>961</v>
      </c>
      <c r="C817" s="144">
        <v>0</v>
      </c>
      <c r="D817" s="144">
        <v>0</v>
      </c>
      <c r="E817" s="144">
        <v>0</v>
      </c>
      <c r="F817" s="144">
        <v>0</v>
      </c>
      <c r="G817" s="144">
        <v>0</v>
      </c>
      <c r="H817" s="144">
        <v>0</v>
      </c>
      <c r="I817" s="144">
        <v>0</v>
      </c>
      <c r="J817" s="144">
        <v>0</v>
      </c>
      <c r="K817" s="144">
        <v>0</v>
      </c>
      <c r="L817" s="144">
        <v>0</v>
      </c>
      <c r="M817" s="144">
        <v>0</v>
      </c>
      <c r="N817" s="144">
        <v>0</v>
      </c>
      <c r="O817" s="144">
        <v>0</v>
      </c>
      <c r="P817" s="144">
        <v>0</v>
      </c>
      <c r="Q817" s="145"/>
      <c r="R817" s="145"/>
      <c r="S817" s="145"/>
      <c r="T817" s="145"/>
      <c r="U817" s="145"/>
      <c r="V817" s="145"/>
      <c r="W817" s="145"/>
      <c r="X817" s="145"/>
      <c r="Y817" s="145"/>
      <c r="Z817" s="145"/>
      <c r="AA817" s="145"/>
      <c r="AB817" s="145"/>
      <c r="AC817" s="145"/>
      <c r="AD817" s="145"/>
      <c r="AE817" s="144">
        <v>0</v>
      </c>
      <c r="AF817" s="144">
        <v>0</v>
      </c>
      <c r="AG817" s="144">
        <v>0</v>
      </c>
      <c r="AH817" s="144">
        <v>0</v>
      </c>
      <c r="AI817" s="144">
        <v>0</v>
      </c>
      <c r="AJ817" s="144">
        <v>0</v>
      </c>
      <c r="AK817" s="144">
        <v>0</v>
      </c>
      <c r="AL817" s="144">
        <v>0</v>
      </c>
      <c r="AM817" s="144">
        <v>0</v>
      </c>
      <c r="AN817" s="144">
        <v>0</v>
      </c>
      <c r="AO817" s="144">
        <v>0</v>
      </c>
      <c r="AP817" s="144">
        <v>0</v>
      </c>
      <c r="AQ817" s="144">
        <v>0</v>
      </c>
      <c r="AR817" s="144">
        <v>0</v>
      </c>
      <c r="AS817" s="144"/>
      <c r="AT817" s="144"/>
      <c r="AU817" s="144"/>
      <c r="AV817" s="144"/>
      <c r="AW817" s="144"/>
      <c r="AX817" s="144"/>
      <c r="AY817" s="144"/>
      <c r="AZ817" s="144"/>
      <c r="BA817" s="144"/>
      <c r="BB817" s="144"/>
      <c r="BC817" s="144"/>
      <c r="BD817" s="144"/>
      <c r="BE817" s="144"/>
      <c r="BF817" s="144"/>
    </row>
    <row r="818" spans="1:58" hidden="1">
      <c r="A818" s="143" t="s">
        <v>923</v>
      </c>
      <c r="B818" s="143" t="s">
        <v>962</v>
      </c>
      <c r="C818" s="144">
        <v>193</v>
      </c>
      <c r="D818" s="144">
        <v>219</v>
      </c>
      <c r="E818" s="144">
        <v>218</v>
      </c>
      <c r="F818" s="144">
        <v>200</v>
      </c>
      <c r="G818" s="144">
        <v>195</v>
      </c>
      <c r="H818" s="144">
        <v>191</v>
      </c>
      <c r="I818" s="144">
        <v>181</v>
      </c>
      <c r="J818" s="144">
        <v>176</v>
      </c>
      <c r="K818" s="144">
        <v>175</v>
      </c>
      <c r="L818" s="144">
        <v>178</v>
      </c>
      <c r="M818" s="144">
        <v>142</v>
      </c>
      <c r="N818" s="144">
        <v>142</v>
      </c>
      <c r="O818" s="144">
        <v>136</v>
      </c>
      <c r="P818" s="144">
        <v>130</v>
      </c>
      <c r="Q818" s="145">
        <v>198.92</v>
      </c>
      <c r="R818" s="145">
        <v>200.86</v>
      </c>
      <c r="S818" s="145">
        <v>201.05</v>
      </c>
      <c r="T818" s="145">
        <v>169.7</v>
      </c>
      <c r="U818" s="145">
        <v>175.97</v>
      </c>
      <c r="V818" s="145">
        <v>198.94</v>
      </c>
      <c r="W818" s="145">
        <v>199.06</v>
      </c>
      <c r="X818" s="145">
        <v>199.01</v>
      </c>
      <c r="Y818" s="145">
        <v>199.01</v>
      </c>
      <c r="Z818" s="145">
        <v>198.99</v>
      </c>
      <c r="AA818" s="145">
        <v>200</v>
      </c>
      <c r="AB818" s="145">
        <v>200</v>
      </c>
      <c r="AC818" s="145">
        <v>200</v>
      </c>
      <c r="AD818" s="145">
        <v>200</v>
      </c>
      <c r="AE818" s="144">
        <v>38391</v>
      </c>
      <c r="AF818" s="144">
        <v>43989</v>
      </c>
      <c r="AG818" s="144">
        <v>43828</v>
      </c>
      <c r="AH818" s="144">
        <v>33939</v>
      </c>
      <c r="AI818" s="144">
        <v>34315</v>
      </c>
      <c r="AJ818" s="144">
        <v>37998</v>
      </c>
      <c r="AK818" s="144">
        <v>36030</v>
      </c>
      <c r="AL818" s="144">
        <v>35025</v>
      </c>
      <c r="AM818" s="144">
        <v>34826</v>
      </c>
      <c r="AN818" s="144">
        <v>35421</v>
      </c>
      <c r="AO818" s="144">
        <v>28400</v>
      </c>
      <c r="AP818" s="144">
        <v>28400</v>
      </c>
      <c r="AQ818" s="144">
        <v>27200</v>
      </c>
      <c r="AR818" s="144">
        <v>26000</v>
      </c>
      <c r="AS818" s="144"/>
      <c r="AT818" s="144"/>
      <c r="AU818" s="144"/>
      <c r="AV818" s="144"/>
      <c r="AW818" s="144"/>
      <c r="AX818" s="144"/>
      <c r="AY818" s="144"/>
      <c r="AZ818" s="144"/>
      <c r="BA818" s="144"/>
      <c r="BB818" s="144"/>
      <c r="BC818" s="144"/>
      <c r="BD818" s="144"/>
      <c r="BE818" s="144"/>
      <c r="BF818" s="144"/>
    </row>
    <row r="819" spans="1:58" hidden="1">
      <c r="A819" s="143" t="s">
        <v>923</v>
      </c>
      <c r="B819" s="143" t="s">
        <v>963</v>
      </c>
      <c r="C819" s="144">
        <v>6</v>
      </c>
      <c r="D819" s="144">
        <v>3</v>
      </c>
      <c r="E819" s="144">
        <v>4</v>
      </c>
      <c r="F819" s="144">
        <v>3</v>
      </c>
      <c r="G819" s="144">
        <v>3</v>
      </c>
      <c r="H819" s="144">
        <v>3</v>
      </c>
      <c r="I819" s="144">
        <v>3</v>
      </c>
      <c r="J819" s="144">
        <v>4</v>
      </c>
      <c r="K819" s="144">
        <v>5</v>
      </c>
      <c r="L819" s="144">
        <v>6</v>
      </c>
      <c r="M819" s="144">
        <v>8</v>
      </c>
      <c r="N819" s="144">
        <v>8</v>
      </c>
      <c r="O819" s="144">
        <v>7</v>
      </c>
      <c r="P819" s="144">
        <v>7</v>
      </c>
      <c r="Q819" s="145">
        <v>230</v>
      </c>
      <c r="R819" s="145">
        <v>230</v>
      </c>
      <c r="S819" s="145">
        <v>231.75</v>
      </c>
      <c r="T819" s="145">
        <v>230</v>
      </c>
      <c r="U819" s="145">
        <v>230</v>
      </c>
      <c r="V819" s="145">
        <v>230</v>
      </c>
      <c r="W819" s="145">
        <v>230</v>
      </c>
      <c r="X819" s="145">
        <v>230</v>
      </c>
      <c r="Y819" s="145">
        <v>230</v>
      </c>
      <c r="Z819" s="145">
        <v>230</v>
      </c>
      <c r="AA819" s="145">
        <v>230</v>
      </c>
      <c r="AB819" s="145">
        <v>230</v>
      </c>
      <c r="AC819" s="145">
        <v>230</v>
      </c>
      <c r="AD819" s="145">
        <v>230</v>
      </c>
      <c r="AE819" s="144">
        <v>1380</v>
      </c>
      <c r="AF819" s="144">
        <v>690</v>
      </c>
      <c r="AG819" s="144">
        <v>927</v>
      </c>
      <c r="AH819" s="144">
        <v>690</v>
      </c>
      <c r="AI819" s="144">
        <v>690</v>
      </c>
      <c r="AJ819" s="144">
        <v>690</v>
      </c>
      <c r="AK819" s="144">
        <v>690</v>
      </c>
      <c r="AL819" s="144">
        <v>920</v>
      </c>
      <c r="AM819" s="144">
        <v>1150</v>
      </c>
      <c r="AN819" s="144">
        <v>1380</v>
      </c>
      <c r="AO819" s="144">
        <v>1840</v>
      </c>
      <c r="AP819" s="144">
        <v>1840</v>
      </c>
      <c r="AQ819" s="144">
        <v>1610</v>
      </c>
      <c r="AR819" s="144">
        <v>1610</v>
      </c>
      <c r="AS819" s="144"/>
      <c r="AT819" s="144"/>
      <c r="AU819" s="144"/>
      <c r="AV819" s="144"/>
      <c r="AW819" s="144"/>
      <c r="AX819" s="144"/>
      <c r="AY819" s="144"/>
      <c r="AZ819" s="144"/>
      <c r="BA819" s="144"/>
      <c r="BB819" s="144"/>
      <c r="BC819" s="144"/>
      <c r="BD819" s="144"/>
      <c r="BE819" s="144"/>
      <c r="BF819" s="144"/>
    </row>
    <row r="820" spans="1:58" hidden="1">
      <c r="A820" s="143" t="s">
        <v>923</v>
      </c>
      <c r="B820" s="143" t="s">
        <v>964</v>
      </c>
      <c r="C820" s="144">
        <v>199</v>
      </c>
      <c r="D820" s="144">
        <v>222</v>
      </c>
      <c r="E820" s="144">
        <v>222</v>
      </c>
      <c r="F820" s="144">
        <v>203</v>
      </c>
      <c r="G820" s="144">
        <v>198</v>
      </c>
      <c r="H820" s="144">
        <v>194</v>
      </c>
      <c r="I820" s="144">
        <v>184</v>
      </c>
      <c r="J820" s="144">
        <v>180</v>
      </c>
      <c r="K820" s="144">
        <v>180</v>
      </c>
      <c r="L820" s="144">
        <v>184</v>
      </c>
      <c r="M820" s="144">
        <v>150</v>
      </c>
      <c r="N820" s="144">
        <v>150</v>
      </c>
      <c r="O820" s="144">
        <v>143</v>
      </c>
      <c r="P820" s="144">
        <v>137</v>
      </c>
      <c r="Q820" s="145">
        <v>199.85</v>
      </c>
      <c r="R820" s="145">
        <v>201.26</v>
      </c>
      <c r="S820" s="145">
        <v>201.6</v>
      </c>
      <c r="T820" s="145">
        <v>170.59</v>
      </c>
      <c r="U820" s="145">
        <v>176.79</v>
      </c>
      <c r="V820" s="145">
        <v>199.42</v>
      </c>
      <c r="W820" s="145">
        <v>199.57</v>
      </c>
      <c r="X820" s="145">
        <v>199.69</v>
      </c>
      <c r="Y820" s="145">
        <v>199.87</v>
      </c>
      <c r="Z820" s="145">
        <v>200.01</v>
      </c>
      <c r="AA820" s="145">
        <v>201.6</v>
      </c>
      <c r="AB820" s="145">
        <v>201.6</v>
      </c>
      <c r="AC820" s="145">
        <v>201.47</v>
      </c>
      <c r="AD820" s="145">
        <v>201.53</v>
      </c>
      <c r="AE820" s="144">
        <v>39771</v>
      </c>
      <c r="AF820" s="144">
        <v>44679</v>
      </c>
      <c r="AG820" s="144">
        <v>44755</v>
      </c>
      <c r="AH820" s="144">
        <v>34629</v>
      </c>
      <c r="AI820" s="144">
        <v>35005</v>
      </c>
      <c r="AJ820" s="144">
        <v>38688</v>
      </c>
      <c r="AK820" s="144">
        <v>36720</v>
      </c>
      <c r="AL820" s="144">
        <v>35945</v>
      </c>
      <c r="AM820" s="144">
        <v>35976</v>
      </c>
      <c r="AN820" s="144">
        <v>36801</v>
      </c>
      <c r="AO820" s="144">
        <v>30240</v>
      </c>
      <c r="AP820" s="144">
        <v>30240</v>
      </c>
      <c r="AQ820" s="144">
        <v>28810</v>
      </c>
      <c r="AR820" s="144">
        <v>27610</v>
      </c>
      <c r="AS820" s="144"/>
      <c r="AT820" s="144"/>
      <c r="AU820" s="144"/>
      <c r="AV820" s="144"/>
      <c r="AW820" s="144"/>
      <c r="AX820" s="144"/>
      <c r="AY820" s="144"/>
      <c r="AZ820" s="144"/>
      <c r="BA820" s="144"/>
      <c r="BB820" s="144"/>
      <c r="BC820" s="144"/>
      <c r="BD820" s="144"/>
      <c r="BE820" s="144"/>
      <c r="BF820" s="144"/>
    </row>
    <row r="821" spans="1:58" hidden="1">
      <c r="A821" s="143" t="s">
        <v>923</v>
      </c>
      <c r="B821" s="143" t="s">
        <v>965</v>
      </c>
      <c r="C821" s="144">
        <v>30</v>
      </c>
      <c r="D821" s="144">
        <v>33</v>
      </c>
      <c r="E821" s="144">
        <v>38</v>
      </c>
      <c r="F821" s="144">
        <v>35</v>
      </c>
      <c r="G821" s="144">
        <v>35</v>
      </c>
      <c r="H821" s="144">
        <v>33</v>
      </c>
      <c r="I821" s="144">
        <v>35</v>
      </c>
      <c r="J821" s="144">
        <v>32</v>
      </c>
      <c r="K821" s="144">
        <v>32</v>
      </c>
      <c r="L821" s="144">
        <v>36</v>
      </c>
      <c r="M821" s="144">
        <v>29</v>
      </c>
      <c r="N821" s="144">
        <v>29</v>
      </c>
      <c r="O821" s="144">
        <v>26</v>
      </c>
      <c r="P821" s="144">
        <v>32</v>
      </c>
      <c r="Q821" s="145">
        <v>400.2</v>
      </c>
      <c r="R821" s="145">
        <v>400</v>
      </c>
      <c r="S821" s="145">
        <v>401.32</v>
      </c>
      <c r="T821" s="145">
        <v>340</v>
      </c>
      <c r="U821" s="145">
        <v>400</v>
      </c>
      <c r="V821" s="145">
        <v>484.24</v>
      </c>
      <c r="W821" s="145">
        <v>450</v>
      </c>
      <c r="X821" s="145">
        <v>450</v>
      </c>
      <c r="Y821" s="145">
        <v>450</v>
      </c>
      <c r="Z821" s="145">
        <v>450</v>
      </c>
      <c r="AA821" s="145">
        <v>400</v>
      </c>
      <c r="AB821" s="145">
        <v>400</v>
      </c>
      <c r="AC821" s="145">
        <v>400</v>
      </c>
      <c r="AD821" s="145">
        <v>400</v>
      </c>
      <c r="AE821" s="144">
        <v>12006</v>
      </c>
      <c r="AF821" s="144">
        <v>13200</v>
      </c>
      <c r="AG821" s="144">
        <v>15250</v>
      </c>
      <c r="AH821" s="144">
        <v>11900</v>
      </c>
      <c r="AI821" s="144">
        <v>14000</v>
      </c>
      <c r="AJ821" s="144">
        <v>15980</v>
      </c>
      <c r="AK821" s="144">
        <v>15750</v>
      </c>
      <c r="AL821" s="144">
        <v>14400</v>
      </c>
      <c r="AM821" s="144">
        <v>14400</v>
      </c>
      <c r="AN821" s="144">
        <v>16200</v>
      </c>
      <c r="AO821" s="144">
        <v>11600</v>
      </c>
      <c r="AP821" s="144">
        <v>11600</v>
      </c>
      <c r="AQ821" s="144">
        <v>10400</v>
      </c>
      <c r="AR821" s="144">
        <v>12800</v>
      </c>
      <c r="AS821" s="144"/>
      <c r="AT821" s="144"/>
      <c r="AU821" s="144"/>
      <c r="AV821" s="144"/>
      <c r="AW821" s="144"/>
      <c r="AX821" s="144"/>
      <c r="AY821" s="144"/>
      <c r="AZ821" s="144"/>
      <c r="BA821" s="144"/>
      <c r="BB821" s="144"/>
      <c r="BC821" s="144"/>
      <c r="BD821" s="144"/>
      <c r="BE821" s="144"/>
      <c r="BF821" s="144"/>
    </row>
    <row r="822" spans="1:58" hidden="1">
      <c r="A822" s="143" t="s">
        <v>923</v>
      </c>
      <c r="B822" s="143" t="s">
        <v>966</v>
      </c>
      <c r="C822" s="144">
        <v>10</v>
      </c>
      <c r="D822" s="144">
        <v>10</v>
      </c>
      <c r="E822" s="144">
        <v>11</v>
      </c>
      <c r="F822" s="144">
        <v>11</v>
      </c>
      <c r="G822" s="144">
        <v>12</v>
      </c>
      <c r="H822" s="144">
        <v>12</v>
      </c>
      <c r="I822" s="144">
        <v>17</v>
      </c>
      <c r="J822" s="144">
        <v>18</v>
      </c>
      <c r="K822" s="144">
        <v>18</v>
      </c>
      <c r="L822" s="144">
        <v>19</v>
      </c>
      <c r="M822" s="144">
        <v>14</v>
      </c>
      <c r="N822" s="144">
        <v>14</v>
      </c>
      <c r="O822" s="144">
        <v>14</v>
      </c>
      <c r="P822" s="144">
        <v>14</v>
      </c>
      <c r="Q822" s="145">
        <v>154.19999999999999</v>
      </c>
      <c r="R822" s="145">
        <v>180</v>
      </c>
      <c r="S822" s="145">
        <v>294.08999999999997</v>
      </c>
      <c r="T822" s="145">
        <v>200.45</v>
      </c>
      <c r="U822" s="145">
        <v>200.75</v>
      </c>
      <c r="V822" s="145">
        <v>191.08</v>
      </c>
      <c r="W822" s="145">
        <v>256.06</v>
      </c>
      <c r="X822" s="145">
        <v>156.44</v>
      </c>
      <c r="Y822" s="145">
        <v>169.89</v>
      </c>
      <c r="Z822" s="145">
        <v>173.63</v>
      </c>
      <c r="AA822" s="145">
        <v>150</v>
      </c>
      <c r="AB822" s="145">
        <v>122.43</v>
      </c>
      <c r="AC822" s="145">
        <v>102.29</v>
      </c>
      <c r="AD822" s="145">
        <v>96.86</v>
      </c>
      <c r="AE822" s="144">
        <v>1542</v>
      </c>
      <c r="AF822" s="144">
        <v>1800</v>
      </c>
      <c r="AG822" s="144">
        <v>3235</v>
      </c>
      <c r="AH822" s="144">
        <v>2205</v>
      </c>
      <c r="AI822" s="144">
        <v>2409</v>
      </c>
      <c r="AJ822" s="144">
        <v>2293</v>
      </c>
      <c r="AK822" s="144">
        <v>4353</v>
      </c>
      <c r="AL822" s="144">
        <v>2816</v>
      </c>
      <c r="AM822" s="144">
        <v>3058</v>
      </c>
      <c r="AN822" s="144">
        <v>3299</v>
      </c>
      <c r="AO822" s="144">
        <v>2100</v>
      </c>
      <c r="AP822" s="144">
        <v>1714</v>
      </c>
      <c r="AQ822" s="144">
        <v>1432</v>
      </c>
      <c r="AR822" s="144">
        <v>1356</v>
      </c>
      <c r="AS822" s="144"/>
      <c r="AT822" s="144"/>
      <c r="AU822" s="144"/>
      <c r="AV822" s="144"/>
      <c r="AW822" s="144"/>
      <c r="AX822" s="144"/>
      <c r="AY822" s="144"/>
      <c r="AZ822" s="144"/>
      <c r="BA822" s="144"/>
      <c r="BB822" s="144"/>
      <c r="BC822" s="144"/>
      <c r="BD822" s="144"/>
      <c r="BE822" s="144"/>
      <c r="BF822" s="144"/>
    </row>
    <row r="823" spans="1:58" hidden="1">
      <c r="A823" s="143" t="s">
        <v>923</v>
      </c>
      <c r="B823" s="143" t="s">
        <v>967</v>
      </c>
      <c r="C823" s="144">
        <v>5</v>
      </c>
      <c r="D823" s="144">
        <v>5</v>
      </c>
      <c r="E823" s="144">
        <v>3</v>
      </c>
      <c r="F823" s="144">
        <v>7</v>
      </c>
      <c r="G823" s="144">
        <v>9</v>
      </c>
      <c r="H823" s="144">
        <v>9</v>
      </c>
      <c r="I823" s="144">
        <v>9</v>
      </c>
      <c r="J823" s="144">
        <v>10</v>
      </c>
      <c r="K823" s="144">
        <v>10</v>
      </c>
      <c r="L823" s="144">
        <v>13</v>
      </c>
      <c r="M823" s="144">
        <v>13</v>
      </c>
      <c r="N823" s="144">
        <v>13</v>
      </c>
      <c r="O823" s="144">
        <v>13</v>
      </c>
      <c r="P823" s="144">
        <v>13</v>
      </c>
      <c r="Q823" s="145">
        <v>337</v>
      </c>
      <c r="R823" s="145">
        <v>299.39999999999998</v>
      </c>
      <c r="S823" s="145">
        <v>311.67</v>
      </c>
      <c r="T823" s="145">
        <v>297.57</v>
      </c>
      <c r="U823" s="145">
        <v>290.77999999999997</v>
      </c>
      <c r="V823" s="145">
        <v>276.33</v>
      </c>
      <c r="W823" s="145">
        <v>276</v>
      </c>
      <c r="X823" s="145">
        <v>276.7</v>
      </c>
      <c r="Y823" s="145">
        <v>272.7</v>
      </c>
      <c r="Z823" s="145">
        <v>297.08</v>
      </c>
      <c r="AA823" s="145">
        <v>300</v>
      </c>
      <c r="AB823" s="145">
        <v>299.14999999999998</v>
      </c>
      <c r="AC823" s="145">
        <v>291.62</v>
      </c>
      <c r="AD823" s="145">
        <v>341.38</v>
      </c>
      <c r="AE823" s="144">
        <v>1685</v>
      </c>
      <c r="AF823" s="144">
        <v>1497</v>
      </c>
      <c r="AG823" s="144">
        <v>935</v>
      </c>
      <c r="AH823" s="144">
        <v>2083</v>
      </c>
      <c r="AI823" s="144">
        <v>2617</v>
      </c>
      <c r="AJ823" s="144">
        <v>2487</v>
      </c>
      <c r="AK823" s="144">
        <v>2484</v>
      </c>
      <c r="AL823" s="144">
        <v>2767</v>
      </c>
      <c r="AM823" s="144">
        <v>2727</v>
      </c>
      <c r="AN823" s="144">
        <v>3862</v>
      </c>
      <c r="AO823" s="144">
        <v>3900</v>
      </c>
      <c r="AP823" s="144">
        <v>3889</v>
      </c>
      <c r="AQ823" s="144">
        <v>3791</v>
      </c>
      <c r="AR823" s="144">
        <v>4438</v>
      </c>
      <c r="AS823" s="144"/>
      <c r="AT823" s="144"/>
      <c r="AU823" s="144"/>
      <c r="AV823" s="144"/>
      <c r="AW823" s="144"/>
      <c r="AX823" s="144"/>
      <c r="AY823" s="144"/>
      <c r="AZ823" s="144"/>
      <c r="BA823" s="144"/>
      <c r="BB823" s="144"/>
      <c r="BC823" s="144"/>
      <c r="BD823" s="144"/>
      <c r="BE823" s="144"/>
      <c r="BF823" s="144"/>
    </row>
    <row r="824" spans="1:58" hidden="1">
      <c r="A824" s="143" t="s">
        <v>923</v>
      </c>
      <c r="B824" s="143" t="s">
        <v>968</v>
      </c>
      <c r="C824" s="144">
        <v>32</v>
      </c>
      <c r="D824" s="144">
        <v>30</v>
      </c>
      <c r="E824" s="144">
        <v>32</v>
      </c>
      <c r="F824" s="144">
        <v>33</v>
      </c>
      <c r="G824" s="144">
        <v>33</v>
      </c>
      <c r="H824" s="144">
        <v>36</v>
      </c>
      <c r="I824" s="144">
        <v>36</v>
      </c>
      <c r="J824" s="144">
        <v>40</v>
      </c>
      <c r="K824" s="144">
        <v>40</v>
      </c>
      <c r="L824" s="144">
        <v>45</v>
      </c>
      <c r="M824" s="144">
        <v>50</v>
      </c>
      <c r="N824" s="144">
        <v>50</v>
      </c>
      <c r="O824" s="144">
        <v>50</v>
      </c>
      <c r="P824" s="144">
        <v>44</v>
      </c>
      <c r="Q824" s="145">
        <v>579.30999999999995</v>
      </c>
      <c r="R824" s="145">
        <v>578.47</v>
      </c>
      <c r="S824" s="145">
        <v>600</v>
      </c>
      <c r="T824" s="145">
        <v>400</v>
      </c>
      <c r="U824" s="145">
        <v>474.24</v>
      </c>
      <c r="V824" s="145">
        <v>472.22</v>
      </c>
      <c r="W824" s="145">
        <v>470.83</v>
      </c>
      <c r="X824" s="145">
        <v>440</v>
      </c>
      <c r="Y824" s="145">
        <v>440</v>
      </c>
      <c r="Z824" s="145">
        <v>440</v>
      </c>
      <c r="AA824" s="145">
        <v>440</v>
      </c>
      <c r="AB824" s="145">
        <v>440</v>
      </c>
      <c r="AC824" s="145">
        <v>440</v>
      </c>
      <c r="AD824" s="145">
        <v>440</v>
      </c>
      <c r="AE824" s="144">
        <v>18538</v>
      </c>
      <c r="AF824" s="144">
        <v>17354</v>
      </c>
      <c r="AG824" s="144">
        <v>19200</v>
      </c>
      <c r="AH824" s="144">
        <v>13200</v>
      </c>
      <c r="AI824" s="144">
        <v>15650</v>
      </c>
      <c r="AJ824" s="144">
        <v>17000</v>
      </c>
      <c r="AK824" s="144">
        <v>16950</v>
      </c>
      <c r="AL824" s="144">
        <v>17600</v>
      </c>
      <c r="AM824" s="144">
        <v>17600</v>
      </c>
      <c r="AN824" s="144">
        <v>19800</v>
      </c>
      <c r="AO824" s="144">
        <v>22000</v>
      </c>
      <c r="AP824" s="144">
        <v>22000</v>
      </c>
      <c r="AQ824" s="144">
        <v>22000</v>
      </c>
      <c r="AR824" s="144">
        <v>19360</v>
      </c>
      <c r="AS824" s="144"/>
      <c r="AT824" s="144"/>
      <c r="AU824" s="144"/>
      <c r="AV824" s="144"/>
      <c r="AW824" s="144"/>
      <c r="AX824" s="144"/>
      <c r="AY824" s="144"/>
      <c r="AZ824" s="144"/>
      <c r="BA824" s="144"/>
      <c r="BB824" s="144"/>
      <c r="BC824" s="144"/>
      <c r="BD824" s="144"/>
      <c r="BE824" s="144"/>
      <c r="BF824" s="144"/>
    </row>
    <row r="825" spans="1:58" hidden="1">
      <c r="A825" s="143" t="s">
        <v>923</v>
      </c>
      <c r="B825" s="143" t="s">
        <v>969</v>
      </c>
      <c r="C825" s="144">
        <v>0</v>
      </c>
      <c r="D825" s="144">
        <v>0</v>
      </c>
      <c r="E825" s="144">
        <v>0</v>
      </c>
      <c r="F825" s="144">
        <v>0</v>
      </c>
      <c r="G825" s="144">
        <v>0</v>
      </c>
      <c r="H825" s="144">
        <v>0</v>
      </c>
      <c r="I825" s="144">
        <v>0</v>
      </c>
      <c r="J825" s="144">
        <v>0</v>
      </c>
      <c r="K825" s="144">
        <v>0</v>
      </c>
      <c r="L825" s="144">
        <v>0</v>
      </c>
      <c r="M825" s="144">
        <v>0</v>
      </c>
      <c r="N825" s="144">
        <v>0</v>
      </c>
      <c r="O825" s="144">
        <v>0</v>
      </c>
      <c r="P825" s="144">
        <v>0</v>
      </c>
      <c r="Q825" s="145"/>
      <c r="R825" s="145"/>
      <c r="S825" s="145"/>
      <c r="T825" s="145"/>
      <c r="U825" s="145"/>
      <c r="V825" s="145"/>
      <c r="W825" s="145"/>
      <c r="X825" s="145"/>
      <c r="Y825" s="145"/>
      <c r="Z825" s="145"/>
      <c r="AA825" s="145"/>
      <c r="AB825" s="145"/>
      <c r="AC825" s="145"/>
      <c r="AD825" s="145"/>
      <c r="AE825" s="144">
        <v>0</v>
      </c>
      <c r="AF825" s="144">
        <v>0</v>
      </c>
      <c r="AG825" s="144">
        <v>0</v>
      </c>
      <c r="AH825" s="144">
        <v>0</v>
      </c>
      <c r="AI825" s="144">
        <v>0</v>
      </c>
      <c r="AJ825" s="144">
        <v>0</v>
      </c>
      <c r="AK825" s="144">
        <v>0</v>
      </c>
      <c r="AL825" s="144">
        <v>0</v>
      </c>
      <c r="AM825" s="144">
        <v>0</v>
      </c>
      <c r="AN825" s="144">
        <v>0</v>
      </c>
      <c r="AO825" s="144">
        <v>0</v>
      </c>
      <c r="AP825" s="144">
        <v>0</v>
      </c>
      <c r="AQ825" s="144">
        <v>0</v>
      </c>
      <c r="AR825" s="144">
        <v>0</v>
      </c>
      <c r="AS825" s="144"/>
      <c r="AT825" s="144"/>
      <c r="AU825" s="144"/>
      <c r="AV825" s="144"/>
      <c r="AW825" s="144"/>
      <c r="AX825" s="144"/>
      <c r="AY825" s="144"/>
      <c r="AZ825" s="144"/>
      <c r="BA825" s="144"/>
      <c r="BB825" s="144"/>
      <c r="BC825" s="144"/>
      <c r="BD825" s="144"/>
      <c r="BE825" s="144"/>
      <c r="BF825" s="144"/>
    </row>
    <row r="826" spans="1:58" hidden="1">
      <c r="A826" s="143" t="s">
        <v>923</v>
      </c>
      <c r="B826" s="143" t="s">
        <v>970</v>
      </c>
      <c r="C826" s="144">
        <v>16</v>
      </c>
      <c r="D826" s="144">
        <v>15</v>
      </c>
      <c r="E826" s="144">
        <v>15</v>
      </c>
      <c r="F826" s="144">
        <v>15</v>
      </c>
      <c r="G826" s="144">
        <v>11</v>
      </c>
      <c r="H826" s="144">
        <v>11</v>
      </c>
      <c r="I826" s="144">
        <v>12</v>
      </c>
      <c r="J826" s="144">
        <v>15</v>
      </c>
      <c r="K826" s="144">
        <v>15</v>
      </c>
      <c r="L826" s="144">
        <v>16</v>
      </c>
      <c r="M826" s="144">
        <v>17</v>
      </c>
      <c r="N826" s="144">
        <v>17</v>
      </c>
      <c r="O826" s="144">
        <v>17</v>
      </c>
      <c r="P826" s="144">
        <v>19</v>
      </c>
      <c r="Q826" s="145">
        <v>1107.5</v>
      </c>
      <c r="R826" s="145">
        <v>1200</v>
      </c>
      <c r="S826" s="145">
        <v>1200</v>
      </c>
      <c r="T826" s="145">
        <v>1200</v>
      </c>
      <c r="U826" s="145">
        <v>1500</v>
      </c>
      <c r="V826" s="145">
        <v>1528.91</v>
      </c>
      <c r="W826" s="145">
        <v>1500</v>
      </c>
      <c r="X826" s="145">
        <v>2000</v>
      </c>
      <c r="Y826" s="145">
        <v>2000</v>
      </c>
      <c r="Z826" s="145">
        <v>2000</v>
      </c>
      <c r="AA826" s="145">
        <v>2000</v>
      </c>
      <c r="AB826" s="145">
        <v>2000</v>
      </c>
      <c r="AC826" s="145">
        <v>2950</v>
      </c>
      <c r="AD826" s="145">
        <v>2950</v>
      </c>
      <c r="AE826" s="144">
        <v>17720</v>
      </c>
      <c r="AF826" s="144">
        <v>18000</v>
      </c>
      <c r="AG826" s="144">
        <v>18000</v>
      </c>
      <c r="AH826" s="144">
        <v>18000</v>
      </c>
      <c r="AI826" s="144">
        <v>16500</v>
      </c>
      <c r="AJ826" s="144">
        <v>16818</v>
      </c>
      <c r="AK826" s="144">
        <v>18000</v>
      </c>
      <c r="AL826" s="144">
        <v>30000</v>
      </c>
      <c r="AM826" s="144">
        <v>30000</v>
      </c>
      <c r="AN826" s="144">
        <v>32000</v>
      </c>
      <c r="AO826" s="144">
        <v>34000</v>
      </c>
      <c r="AP826" s="144">
        <v>34000</v>
      </c>
      <c r="AQ826" s="144">
        <v>50150</v>
      </c>
      <c r="AR826" s="144">
        <v>56050</v>
      </c>
      <c r="AS826" s="144"/>
      <c r="AT826" s="144"/>
      <c r="AU826" s="144"/>
      <c r="AV826" s="144"/>
      <c r="AW826" s="144"/>
      <c r="AX826" s="144"/>
      <c r="AY826" s="144"/>
      <c r="AZ826" s="144"/>
      <c r="BA826" s="144"/>
      <c r="BB826" s="144"/>
      <c r="BC826" s="144"/>
      <c r="BD826" s="144"/>
      <c r="BE826" s="144"/>
      <c r="BF826" s="144"/>
    </row>
    <row r="827" spans="1:58" hidden="1">
      <c r="A827" s="143" t="s">
        <v>923</v>
      </c>
      <c r="B827" s="143" t="s">
        <v>971</v>
      </c>
      <c r="C827" s="144">
        <v>48</v>
      </c>
      <c r="D827" s="144">
        <v>45</v>
      </c>
      <c r="E827" s="144">
        <v>47</v>
      </c>
      <c r="F827" s="144">
        <v>48</v>
      </c>
      <c r="G827" s="144">
        <v>44</v>
      </c>
      <c r="H827" s="144">
        <v>47</v>
      </c>
      <c r="I827" s="144">
        <v>48</v>
      </c>
      <c r="J827" s="144">
        <v>55</v>
      </c>
      <c r="K827" s="144">
        <v>55</v>
      </c>
      <c r="L827" s="144">
        <v>61</v>
      </c>
      <c r="M827" s="144">
        <v>67</v>
      </c>
      <c r="N827" s="144">
        <v>67</v>
      </c>
      <c r="O827" s="144">
        <v>67</v>
      </c>
      <c r="P827" s="144">
        <v>63</v>
      </c>
      <c r="Q827" s="145">
        <v>755.38</v>
      </c>
      <c r="R827" s="145">
        <v>785.64</v>
      </c>
      <c r="S827" s="145">
        <v>791.49</v>
      </c>
      <c r="T827" s="145">
        <v>650</v>
      </c>
      <c r="U827" s="145">
        <v>730.68</v>
      </c>
      <c r="V827" s="145">
        <v>719.53</v>
      </c>
      <c r="W827" s="145">
        <v>728.12</v>
      </c>
      <c r="X827" s="145">
        <v>865.45</v>
      </c>
      <c r="Y827" s="145">
        <v>865.45</v>
      </c>
      <c r="Z827" s="145">
        <v>849.18</v>
      </c>
      <c r="AA827" s="145">
        <v>835.82</v>
      </c>
      <c r="AB827" s="145">
        <v>835.82</v>
      </c>
      <c r="AC827" s="145">
        <v>1076.8699999999999</v>
      </c>
      <c r="AD827" s="145">
        <v>1196.98</v>
      </c>
      <c r="AE827" s="144">
        <v>36258</v>
      </c>
      <c r="AF827" s="144">
        <v>35354</v>
      </c>
      <c r="AG827" s="144">
        <v>37200</v>
      </c>
      <c r="AH827" s="144">
        <v>31200</v>
      </c>
      <c r="AI827" s="144">
        <v>32150</v>
      </c>
      <c r="AJ827" s="144">
        <v>33818</v>
      </c>
      <c r="AK827" s="144">
        <v>34950</v>
      </c>
      <c r="AL827" s="144">
        <v>47600</v>
      </c>
      <c r="AM827" s="144">
        <v>47600</v>
      </c>
      <c r="AN827" s="144">
        <v>51800</v>
      </c>
      <c r="AO827" s="144">
        <v>56000</v>
      </c>
      <c r="AP827" s="144">
        <v>56000</v>
      </c>
      <c r="AQ827" s="144">
        <v>72150</v>
      </c>
      <c r="AR827" s="144">
        <v>75410</v>
      </c>
      <c r="AS827" s="144"/>
      <c r="AT827" s="144"/>
      <c r="AU827" s="144"/>
      <c r="AV827" s="144"/>
      <c r="AW827" s="144"/>
      <c r="AX827" s="144"/>
      <c r="AY827" s="144"/>
      <c r="AZ827" s="144"/>
      <c r="BA827" s="144"/>
      <c r="BB827" s="144"/>
      <c r="BC827" s="144"/>
      <c r="BD827" s="144"/>
      <c r="BE827" s="144"/>
      <c r="BF827" s="144"/>
    </row>
    <row r="828" spans="1:58" hidden="1">
      <c r="A828" s="143" t="s">
        <v>923</v>
      </c>
      <c r="B828" s="143" t="s">
        <v>972</v>
      </c>
      <c r="C828" s="144">
        <v>0</v>
      </c>
      <c r="D828" s="144">
        <v>0</v>
      </c>
      <c r="E828" s="144">
        <v>0</v>
      </c>
      <c r="F828" s="144">
        <v>0</v>
      </c>
      <c r="G828" s="144">
        <v>0</v>
      </c>
      <c r="H828" s="144">
        <v>0</v>
      </c>
      <c r="I828" s="144">
        <v>0</v>
      </c>
      <c r="J828" s="144">
        <v>0</v>
      </c>
      <c r="K828" s="144">
        <v>0</v>
      </c>
      <c r="L828" s="144">
        <v>0</v>
      </c>
      <c r="M828" s="144">
        <v>3</v>
      </c>
      <c r="N828" s="144">
        <v>3</v>
      </c>
      <c r="O828" s="144">
        <v>3</v>
      </c>
      <c r="P828" s="144">
        <v>3</v>
      </c>
      <c r="Q828" s="145"/>
      <c r="R828" s="145"/>
      <c r="S828" s="145"/>
      <c r="T828" s="145"/>
      <c r="U828" s="145"/>
      <c r="V828" s="145"/>
      <c r="W828" s="145"/>
      <c r="X828" s="145"/>
      <c r="Y828" s="145"/>
      <c r="Z828" s="145"/>
      <c r="AA828" s="145">
        <v>80</v>
      </c>
      <c r="AB828" s="145">
        <v>76.67</v>
      </c>
      <c r="AC828" s="145">
        <v>53.67</v>
      </c>
      <c r="AD828" s="145">
        <v>78.67</v>
      </c>
      <c r="AE828" s="144">
        <v>0</v>
      </c>
      <c r="AF828" s="144">
        <v>0</v>
      </c>
      <c r="AG828" s="144">
        <v>0</v>
      </c>
      <c r="AH828" s="144">
        <v>0</v>
      </c>
      <c r="AI828" s="144">
        <v>0</v>
      </c>
      <c r="AJ828" s="144">
        <v>0</v>
      </c>
      <c r="AK828" s="144">
        <v>0</v>
      </c>
      <c r="AL828" s="144">
        <v>0</v>
      </c>
      <c r="AM828" s="144">
        <v>0</v>
      </c>
      <c r="AN828" s="144">
        <v>0</v>
      </c>
      <c r="AO828" s="144">
        <v>240</v>
      </c>
      <c r="AP828" s="144">
        <v>230</v>
      </c>
      <c r="AQ828" s="144">
        <v>161</v>
      </c>
      <c r="AR828" s="144">
        <v>236</v>
      </c>
      <c r="AS828" s="144"/>
      <c r="AT828" s="144"/>
      <c r="AU828" s="144"/>
      <c r="AV828" s="144"/>
      <c r="AW828" s="144"/>
      <c r="AX828" s="144"/>
      <c r="AY828" s="144"/>
      <c r="AZ828" s="144"/>
      <c r="BA828" s="144"/>
      <c r="BB828" s="144"/>
      <c r="BC828" s="144"/>
      <c r="BD828" s="144"/>
      <c r="BE828" s="144"/>
      <c r="BF828" s="144"/>
    </row>
    <row r="829" spans="1:58" hidden="1">
      <c r="A829" s="143" t="s">
        <v>923</v>
      </c>
      <c r="B829" s="143" t="s">
        <v>973</v>
      </c>
      <c r="C829" s="144">
        <v>0</v>
      </c>
      <c r="D829" s="144">
        <v>0</v>
      </c>
      <c r="E829" s="144">
        <v>0</v>
      </c>
      <c r="F829" s="144">
        <v>0</v>
      </c>
      <c r="G829" s="144">
        <v>1</v>
      </c>
      <c r="H829" s="144">
        <v>1</v>
      </c>
      <c r="I829" s="144">
        <v>1</v>
      </c>
      <c r="J829" s="144">
        <v>1</v>
      </c>
      <c r="K829" s="144">
        <v>1</v>
      </c>
      <c r="L829" s="144">
        <v>1</v>
      </c>
      <c r="M829" s="144">
        <v>1</v>
      </c>
      <c r="N829" s="144">
        <v>1</v>
      </c>
      <c r="O829" s="144">
        <v>1</v>
      </c>
      <c r="P829" s="144">
        <v>1</v>
      </c>
      <c r="Q829" s="145"/>
      <c r="R829" s="145"/>
      <c r="S829" s="145"/>
      <c r="T829" s="145"/>
      <c r="U829" s="145">
        <v>250</v>
      </c>
      <c r="V829" s="145">
        <v>252</v>
      </c>
      <c r="W829" s="145">
        <v>252</v>
      </c>
      <c r="X829" s="145">
        <v>316</v>
      </c>
      <c r="Y829" s="145">
        <v>268</v>
      </c>
      <c r="Z829" s="145">
        <v>316</v>
      </c>
      <c r="AA829" s="145">
        <v>250</v>
      </c>
      <c r="AB829" s="145">
        <v>253</v>
      </c>
      <c r="AC829" s="145">
        <v>211</v>
      </c>
      <c r="AD829" s="145">
        <v>271</v>
      </c>
      <c r="AE829" s="144">
        <v>0</v>
      </c>
      <c r="AF829" s="144">
        <v>0</v>
      </c>
      <c r="AG829" s="144">
        <v>0</v>
      </c>
      <c r="AH829" s="144">
        <v>0</v>
      </c>
      <c r="AI829" s="144">
        <v>250</v>
      </c>
      <c r="AJ829" s="144">
        <v>252</v>
      </c>
      <c r="AK829" s="144">
        <v>252</v>
      </c>
      <c r="AL829" s="144">
        <v>316</v>
      </c>
      <c r="AM829" s="144">
        <v>268</v>
      </c>
      <c r="AN829" s="144">
        <v>316</v>
      </c>
      <c r="AO829" s="144">
        <v>250</v>
      </c>
      <c r="AP829" s="144">
        <v>253</v>
      </c>
      <c r="AQ829" s="144">
        <v>211</v>
      </c>
      <c r="AR829" s="144">
        <v>271</v>
      </c>
      <c r="AS829" s="144"/>
      <c r="AT829" s="144"/>
      <c r="AU829" s="144"/>
      <c r="AV829" s="144"/>
      <c r="AW829" s="144"/>
      <c r="AX829" s="144"/>
      <c r="AY829" s="144"/>
      <c r="AZ829" s="144"/>
      <c r="BA829" s="144"/>
      <c r="BB829" s="144"/>
      <c r="BC829" s="144"/>
      <c r="BD829" s="144"/>
      <c r="BE829" s="144"/>
      <c r="BF829" s="144"/>
    </row>
    <row r="830" spans="1:58" hidden="1">
      <c r="A830" s="143" t="s">
        <v>923</v>
      </c>
      <c r="B830" s="143" t="s">
        <v>974</v>
      </c>
      <c r="C830" s="144">
        <v>0</v>
      </c>
      <c r="D830" s="144">
        <v>0</v>
      </c>
      <c r="E830" s="144">
        <v>0</v>
      </c>
      <c r="F830" s="144">
        <v>0</v>
      </c>
      <c r="G830" s="144">
        <v>0</v>
      </c>
      <c r="H830" s="144">
        <v>0</v>
      </c>
      <c r="I830" s="144">
        <v>0</v>
      </c>
      <c r="J830" s="144">
        <v>6</v>
      </c>
      <c r="K830" s="144">
        <v>6</v>
      </c>
      <c r="L830" s="144">
        <v>6</v>
      </c>
      <c r="M830" s="144">
        <v>6</v>
      </c>
      <c r="N830" s="144">
        <v>6</v>
      </c>
      <c r="O830" s="144">
        <v>6</v>
      </c>
      <c r="P830" s="144">
        <v>6</v>
      </c>
      <c r="Q830" s="145"/>
      <c r="R830" s="145"/>
      <c r="S830" s="145"/>
      <c r="T830" s="145"/>
      <c r="U830" s="145"/>
      <c r="V830" s="145"/>
      <c r="W830" s="145"/>
      <c r="X830" s="145">
        <v>272.67</v>
      </c>
      <c r="Y830" s="145">
        <v>269.17</v>
      </c>
      <c r="Z830" s="145">
        <v>270.83</v>
      </c>
      <c r="AA830" s="145">
        <v>300</v>
      </c>
      <c r="AB830" s="145">
        <v>316.67</v>
      </c>
      <c r="AC830" s="145">
        <v>295.67</v>
      </c>
      <c r="AD830" s="145">
        <v>305.33</v>
      </c>
      <c r="AE830" s="144">
        <v>0</v>
      </c>
      <c r="AF830" s="144">
        <v>0</v>
      </c>
      <c r="AG830" s="144">
        <v>0</v>
      </c>
      <c r="AH830" s="144">
        <v>0</v>
      </c>
      <c r="AI830" s="144">
        <v>0</v>
      </c>
      <c r="AJ830" s="144">
        <v>0</v>
      </c>
      <c r="AK830" s="144">
        <v>0</v>
      </c>
      <c r="AL830" s="144">
        <v>1636</v>
      </c>
      <c r="AM830" s="144">
        <v>1615</v>
      </c>
      <c r="AN830" s="144">
        <v>1625</v>
      </c>
      <c r="AO830" s="144">
        <v>1800</v>
      </c>
      <c r="AP830" s="144">
        <v>1900</v>
      </c>
      <c r="AQ830" s="144">
        <v>1774</v>
      </c>
      <c r="AR830" s="144">
        <v>1832</v>
      </c>
      <c r="AS830" s="144"/>
      <c r="AT830" s="144"/>
      <c r="AU830" s="144"/>
      <c r="AV830" s="144"/>
      <c r="AW830" s="144"/>
      <c r="AX830" s="144"/>
      <c r="AY830" s="144"/>
      <c r="AZ830" s="144"/>
      <c r="BA830" s="144"/>
      <c r="BB830" s="144"/>
      <c r="BC830" s="144"/>
      <c r="BD830" s="144"/>
      <c r="BE830" s="144"/>
      <c r="BF830" s="144"/>
    </row>
    <row r="831" spans="1:58" hidden="1">
      <c r="A831" s="143" t="s">
        <v>923</v>
      </c>
      <c r="B831" s="143" t="s">
        <v>975</v>
      </c>
      <c r="C831" s="144">
        <v>0</v>
      </c>
      <c r="D831" s="144">
        <v>0</v>
      </c>
      <c r="E831" s="144">
        <v>0</v>
      </c>
      <c r="F831" s="144">
        <v>0</v>
      </c>
      <c r="G831" s="144">
        <v>0</v>
      </c>
      <c r="H831" s="144">
        <v>0</v>
      </c>
      <c r="I831" s="144">
        <v>0</v>
      </c>
      <c r="J831" s="144">
        <v>0</v>
      </c>
      <c r="K831" s="144">
        <v>0</v>
      </c>
      <c r="L831" s="144">
        <v>0</v>
      </c>
      <c r="M831" s="144">
        <v>0</v>
      </c>
      <c r="N831" s="144">
        <v>0</v>
      </c>
      <c r="O831" s="144">
        <v>0</v>
      </c>
      <c r="P831" s="144">
        <v>0</v>
      </c>
      <c r="Q831" s="145"/>
      <c r="R831" s="145"/>
      <c r="S831" s="145"/>
      <c r="T831" s="145"/>
      <c r="U831" s="145"/>
      <c r="V831" s="145"/>
      <c r="W831" s="145"/>
      <c r="X831" s="145"/>
      <c r="Y831" s="145"/>
      <c r="Z831" s="145"/>
      <c r="AA831" s="145"/>
      <c r="AB831" s="145"/>
      <c r="AC831" s="145"/>
      <c r="AD831" s="145"/>
      <c r="AE831" s="144">
        <v>0</v>
      </c>
      <c r="AF831" s="144">
        <v>0</v>
      </c>
      <c r="AG831" s="144">
        <v>0</v>
      </c>
      <c r="AH831" s="144">
        <v>0</v>
      </c>
      <c r="AI831" s="144">
        <v>0</v>
      </c>
      <c r="AJ831" s="144">
        <v>0</v>
      </c>
      <c r="AK831" s="144">
        <v>0</v>
      </c>
      <c r="AL831" s="144">
        <v>0</v>
      </c>
      <c r="AM831" s="144">
        <v>0</v>
      </c>
      <c r="AN831" s="144">
        <v>0</v>
      </c>
      <c r="AO831" s="144">
        <v>0</v>
      </c>
      <c r="AP831" s="144">
        <v>0</v>
      </c>
      <c r="AQ831" s="144">
        <v>0</v>
      </c>
      <c r="AR831" s="144">
        <v>0</v>
      </c>
      <c r="AS831" s="144"/>
      <c r="AT831" s="144"/>
      <c r="AU831" s="144"/>
      <c r="AV831" s="144"/>
      <c r="AW831" s="144"/>
      <c r="AX831" s="144"/>
      <c r="AY831" s="144"/>
      <c r="AZ831" s="144"/>
      <c r="BA831" s="144"/>
      <c r="BB831" s="144"/>
      <c r="BC831" s="144"/>
      <c r="BD831" s="144"/>
      <c r="BE831" s="144"/>
      <c r="BF831" s="144"/>
    </row>
    <row r="832" spans="1:58" hidden="1">
      <c r="A832" s="143" t="s">
        <v>923</v>
      </c>
      <c r="B832" s="143" t="s">
        <v>976</v>
      </c>
      <c r="C832" s="144">
        <v>7</v>
      </c>
      <c r="D832" s="144">
        <v>7</v>
      </c>
      <c r="E832" s="144">
        <v>6</v>
      </c>
      <c r="F832" s="144">
        <v>6</v>
      </c>
      <c r="G832" s="144">
        <v>6</v>
      </c>
      <c r="H832" s="144">
        <v>6</v>
      </c>
      <c r="I832" s="144">
        <v>6</v>
      </c>
      <c r="J832" s="144">
        <v>6</v>
      </c>
      <c r="K832" s="144">
        <v>6</v>
      </c>
      <c r="L832" s="144">
        <v>6</v>
      </c>
      <c r="M832" s="144">
        <v>6</v>
      </c>
      <c r="N832" s="144">
        <v>6</v>
      </c>
      <c r="O832" s="144">
        <v>6</v>
      </c>
      <c r="P832" s="144">
        <v>6</v>
      </c>
      <c r="Q832" s="145">
        <v>306.14</v>
      </c>
      <c r="R832" s="145">
        <v>300</v>
      </c>
      <c r="S832" s="145">
        <v>300</v>
      </c>
      <c r="T832" s="145">
        <v>300</v>
      </c>
      <c r="U832" s="145">
        <v>300</v>
      </c>
      <c r="V832" s="145">
        <v>305</v>
      </c>
      <c r="W832" s="145">
        <v>284.5</v>
      </c>
      <c r="X832" s="145">
        <v>272.67</v>
      </c>
      <c r="Y832" s="145">
        <v>269.17</v>
      </c>
      <c r="Z832" s="145">
        <v>270.83</v>
      </c>
      <c r="AA832" s="145">
        <v>300</v>
      </c>
      <c r="AB832" s="145">
        <v>316.67</v>
      </c>
      <c r="AC832" s="145">
        <v>295.67</v>
      </c>
      <c r="AD832" s="145">
        <v>305.33</v>
      </c>
      <c r="AE832" s="144">
        <v>2143</v>
      </c>
      <c r="AF832" s="144">
        <v>2100</v>
      </c>
      <c r="AG832" s="144">
        <v>1800</v>
      </c>
      <c r="AH832" s="144">
        <v>1800</v>
      </c>
      <c r="AI832" s="144">
        <v>1800</v>
      </c>
      <c r="AJ832" s="144">
        <v>1830</v>
      </c>
      <c r="AK832" s="144">
        <v>1707</v>
      </c>
      <c r="AL832" s="144">
        <v>1636</v>
      </c>
      <c r="AM832" s="144">
        <v>1615</v>
      </c>
      <c r="AN832" s="144">
        <v>1625</v>
      </c>
      <c r="AO832" s="144">
        <v>1800</v>
      </c>
      <c r="AP832" s="144">
        <v>1900</v>
      </c>
      <c r="AQ832" s="144">
        <v>1774</v>
      </c>
      <c r="AR832" s="144">
        <v>1832</v>
      </c>
      <c r="AS832" s="144"/>
      <c r="AT832" s="144"/>
      <c r="AU832" s="144"/>
      <c r="AV832" s="144"/>
      <c r="AW832" s="144"/>
      <c r="AX832" s="144"/>
      <c r="AY832" s="144"/>
      <c r="AZ832" s="144"/>
      <c r="BA832" s="144"/>
      <c r="BB832" s="144"/>
      <c r="BC832" s="144"/>
      <c r="BD832" s="144"/>
      <c r="BE832" s="144"/>
      <c r="BF832" s="144"/>
    </row>
    <row r="833" spans="1:58" hidden="1">
      <c r="A833" s="143" t="s">
        <v>923</v>
      </c>
      <c r="B833" s="143" t="s">
        <v>977</v>
      </c>
      <c r="C833" s="144">
        <v>0</v>
      </c>
      <c r="D833" s="144">
        <v>0</v>
      </c>
      <c r="E833" s="144">
        <v>0</v>
      </c>
      <c r="F833" s="144">
        <v>0</v>
      </c>
      <c r="G833" s="144">
        <v>0</v>
      </c>
      <c r="H833" s="144">
        <v>0</v>
      </c>
      <c r="I833" s="144">
        <v>0</v>
      </c>
      <c r="J833" s="144">
        <v>0</v>
      </c>
      <c r="K833" s="144">
        <v>0</v>
      </c>
      <c r="L833" s="144">
        <v>0</v>
      </c>
      <c r="M833" s="144">
        <v>0</v>
      </c>
      <c r="N833" s="144">
        <v>0</v>
      </c>
      <c r="O833" s="144">
        <v>0</v>
      </c>
      <c r="P833" s="144">
        <v>0</v>
      </c>
      <c r="Q833" s="145"/>
      <c r="R833" s="145"/>
      <c r="S833" s="145"/>
      <c r="T833" s="145"/>
      <c r="U833" s="145"/>
      <c r="V833" s="145"/>
      <c r="W833" s="145"/>
      <c r="X833" s="145"/>
      <c r="Y833" s="145"/>
      <c r="Z833" s="145"/>
      <c r="AA833" s="145"/>
      <c r="AB833" s="145"/>
      <c r="AC833" s="145"/>
      <c r="AD833" s="145"/>
      <c r="AE833" s="144">
        <v>0</v>
      </c>
      <c r="AF833" s="144">
        <v>0</v>
      </c>
      <c r="AG833" s="144">
        <v>0</v>
      </c>
      <c r="AH833" s="144">
        <v>0</v>
      </c>
      <c r="AI833" s="144">
        <v>0</v>
      </c>
      <c r="AJ833" s="144">
        <v>0</v>
      </c>
      <c r="AK833" s="144">
        <v>0</v>
      </c>
      <c r="AL833" s="144">
        <v>0</v>
      </c>
      <c r="AM833" s="144">
        <v>0</v>
      </c>
      <c r="AN833" s="144">
        <v>0</v>
      </c>
      <c r="AO833" s="144">
        <v>0</v>
      </c>
      <c r="AP833" s="144">
        <v>0</v>
      </c>
      <c r="AQ833" s="144">
        <v>0</v>
      </c>
      <c r="AR833" s="144">
        <v>0</v>
      </c>
      <c r="AS833" s="144"/>
      <c r="AT833" s="144"/>
      <c r="AU833" s="144"/>
      <c r="AV833" s="144"/>
      <c r="AW833" s="144"/>
      <c r="AX833" s="144"/>
      <c r="AY833" s="144"/>
      <c r="AZ833" s="144"/>
      <c r="BA833" s="144"/>
      <c r="BB833" s="144"/>
      <c r="BC833" s="144"/>
      <c r="BD833" s="144"/>
      <c r="BE833" s="144"/>
      <c r="BF833" s="144"/>
    </row>
    <row r="834" spans="1:58" hidden="1">
      <c r="A834" s="143" t="s">
        <v>923</v>
      </c>
      <c r="B834" s="143" t="s">
        <v>978</v>
      </c>
      <c r="C834" s="144">
        <v>0</v>
      </c>
      <c r="D834" s="144">
        <v>0</v>
      </c>
      <c r="E834" s="144">
        <v>0</v>
      </c>
      <c r="F834" s="144">
        <v>0</v>
      </c>
      <c r="G834" s="144">
        <v>0</v>
      </c>
      <c r="H834" s="144">
        <v>0</v>
      </c>
      <c r="I834" s="144">
        <v>0</v>
      </c>
      <c r="J834" s="144">
        <v>0</v>
      </c>
      <c r="K834" s="144">
        <v>0</v>
      </c>
      <c r="L834" s="144">
        <v>0</v>
      </c>
      <c r="M834" s="144">
        <v>2</v>
      </c>
      <c r="N834" s="144">
        <v>2</v>
      </c>
      <c r="O834" s="144">
        <v>2</v>
      </c>
      <c r="P834" s="144">
        <v>2</v>
      </c>
      <c r="Q834" s="145"/>
      <c r="R834" s="145"/>
      <c r="S834" s="145"/>
      <c r="T834" s="145"/>
      <c r="U834" s="145"/>
      <c r="V834" s="145"/>
      <c r="W834" s="145"/>
      <c r="X834" s="145"/>
      <c r="Y834" s="145"/>
      <c r="Z834" s="145"/>
      <c r="AA834" s="145">
        <v>168</v>
      </c>
      <c r="AB834" s="145">
        <v>193</v>
      </c>
      <c r="AC834" s="145">
        <v>144.5</v>
      </c>
      <c r="AD834" s="145">
        <v>163</v>
      </c>
      <c r="AE834" s="144">
        <v>0</v>
      </c>
      <c r="AF834" s="144">
        <v>0</v>
      </c>
      <c r="AG834" s="144">
        <v>0</v>
      </c>
      <c r="AH834" s="144">
        <v>0</v>
      </c>
      <c r="AI834" s="144">
        <v>0</v>
      </c>
      <c r="AJ834" s="144">
        <v>0</v>
      </c>
      <c r="AK834" s="144">
        <v>0</v>
      </c>
      <c r="AL834" s="144">
        <v>0</v>
      </c>
      <c r="AM834" s="144">
        <v>0</v>
      </c>
      <c r="AN834" s="144">
        <v>0</v>
      </c>
      <c r="AO834" s="144">
        <v>336</v>
      </c>
      <c r="AP834" s="144">
        <v>386</v>
      </c>
      <c r="AQ834" s="144">
        <v>289</v>
      </c>
      <c r="AR834" s="144">
        <v>326</v>
      </c>
      <c r="AS834" s="144"/>
      <c r="AT834" s="144"/>
      <c r="AU834" s="144"/>
      <c r="AV834" s="144"/>
      <c r="AW834" s="144"/>
      <c r="AX834" s="144"/>
      <c r="AY834" s="144"/>
      <c r="AZ834" s="144"/>
      <c r="BA834" s="144"/>
      <c r="BB834" s="144"/>
      <c r="BC834" s="144"/>
      <c r="BD834" s="144"/>
      <c r="BE834" s="144"/>
      <c r="BF834" s="144"/>
    </row>
    <row r="835" spans="1:58" hidden="1">
      <c r="A835" s="143" t="s">
        <v>923</v>
      </c>
      <c r="B835" s="143" t="s">
        <v>979</v>
      </c>
      <c r="C835" s="144">
        <v>1</v>
      </c>
      <c r="D835" s="144">
        <v>2</v>
      </c>
      <c r="E835" s="144">
        <v>2</v>
      </c>
      <c r="F835" s="144">
        <v>2</v>
      </c>
      <c r="G835" s="144">
        <v>2</v>
      </c>
      <c r="H835" s="144">
        <v>2</v>
      </c>
      <c r="I835" s="144">
        <v>2</v>
      </c>
      <c r="J835" s="144">
        <v>2</v>
      </c>
      <c r="K835" s="144">
        <v>2</v>
      </c>
      <c r="L835" s="144">
        <v>2</v>
      </c>
      <c r="M835" s="144">
        <v>3</v>
      </c>
      <c r="N835" s="144">
        <v>3</v>
      </c>
      <c r="O835" s="144">
        <v>3</v>
      </c>
      <c r="P835" s="144">
        <v>3</v>
      </c>
      <c r="Q835" s="145">
        <v>175</v>
      </c>
      <c r="R835" s="145">
        <v>180</v>
      </c>
      <c r="S835" s="145">
        <v>180</v>
      </c>
      <c r="T835" s="145">
        <v>180</v>
      </c>
      <c r="U835" s="145">
        <v>180</v>
      </c>
      <c r="V835" s="145">
        <v>155.5</v>
      </c>
      <c r="W835" s="145">
        <v>157.5</v>
      </c>
      <c r="X835" s="145">
        <v>145.5</v>
      </c>
      <c r="Y835" s="145">
        <v>132</v>
      </c>
      <c r="Z835" s="145">
        <v>132.5</v>
      </c>
      <c r="AA835" s="145">
        <v>180</v>
      </c>
      <c r="AB835" s="145">
        <v>191.67</v>
      </c>
      <c r="AC835" s="145">
        <v>198.67</v>
      </c>
      <c r="AD835" s="145">
        <v>185</v>
      </c>
      <c r="AE835" s="144">
        <v>175</v>
      </c>
      <c r="AF835" s="144">
        <v>360</v>
      </c>
      <c r="AG835" s="144">
        <v>360</v>
      </c>
      <c r="AH835" s="144">
        <v>360</v>
      </c>
      <c r="AI835" s="144">
        <v>360</v>
      </c>
      <c r="AJ835" s="144">
        <v>311</v>
      </c>
      <c r="AK835" s="144">
        <v>315</v>
      </c>
      <c r="AL835" s="144">
        <v>291</v>
      </c>
      <c r="AM835" s="144">
        <v>264</v>
      </c>
      <c r="AN835" s="144">
        <v>265</v>
      </c>
      <c r="AO835" s="144">
        <v>540</v>
      </c>
      <c r="AP835" s="144">
        <v>575</v>
      </c>
      <c r="AQ835" s="144">
        <v>596</v>
      </c>
      <c r="AR835" s="144">
        <v>555</v>
      </c>
      <c r="AS835" s="144"/>
      <c r="AT835" s="144"/>
      <c r="AU835" s="144"/>
      <c r="AV835" s="144"/>
      <c r="AW835" s="144"/>
      <c r="AX835" s="144"/>
      <c r="AY835" s="144"/>
      <c r="AZ835" s="144"/>
      <c r="BA835" s="144"/>
      <c r="BB835" s="144"/>
      <c r="BC835" s="144"/>
      <c r="BD835" s="144"/>
      <c r="BE835" s="144"/>
      <c r="BF835" s="144"/>
    </row>
    <row r="836" spans="1:58" hidden="1">
      <c r="A836" s="143" t="s">
        <v>923</v>
      </c>
      <c r="B836" s="143" t="s">
        <v>980</v>
      </c>
      <c r="C836" s="144">
        <v>0</v>
      </c>
      <c r="D836" s="144">
        <v>0</v>
      </c>
      <c r="E836" s="144">
        <v>0</v>
      </c>
      <c r="F836" s="144">
        <v>0</v>
      </c>
      <c r="G836" s="144">
        <v>0</v>
      </c>
      <c r="H836" s="144">
        <v>0</v>
      </c>
      <c r="I836" s="144">
        <v>0</v>
      </c>
      <c r="J836" s="144">
        <v>0</v>
      </c>
      <c r="K836" s="144">
        <v>0</v>
      </c>
      <c r="L836" s="144">
        <v>0</v>
      </c>
      <c r="M836" s="144">
        <v>6</v>
      </c>
      <c r="N836" s="144">
        <v>8</v>
      </c>
      <c r="O836" s="144">
        <v>6</v>
      </c>
      <c r="P836" s="144">
        <v>6</v>
      </c>
      <c r="Q836" s="145"/>
      <c r="R836" s="145"/>
      <c r="S836" s="145"/>
      <c r="T836" s="145"/>
      <c r="U836" s="145"/>
      <c r="V836" s="145"/>
      <c r="W836" s="145"/>
      <c r="X836" s="145"/>
      <c r="Y836" s="145"/>
      <c r="Z836" s="145"/>
      <c r="AA836" s="145">
        <v>170</v>
      </c>
      <c r="AB836" s="145">
        <v>207.25</v>
      </c>
      <c r="AC836" s="145">
        <v>148.33000000000001</v>
      </c>
      <c r="AD836" s="145">
        <v>128.33000000000001</v>
      </c>
      <c r="AE836" s="144">
        <v>0</v>
      </c>
      <c r="AF836" s="144">
        <v>0</v>
      </c>
      <c r="AG836" s="144">
        <v>0</v>
      </c>
      <c r="AH836" s="144">
        <v>0</v>
      </c>
      <c r="AI836" s="144">
        <v>0</v>
      </c>
      <c r="AJ836" s="144">
        <v>0</v>
      </c>
      <c r="AK836" s="144">
        <v>0</v>
      </c>
      <c r="AL836" s="144">
        <v>0</v>
      </c>
      <c r="AM836" s="144">
        <v>0</v>
      </c>
      <c r="AN836" s="144">
        <v>0</v>
      </c>
      <c r="AO836" s="144">
        <v>1020</v>
      </c>
      <c r="AP836" s="144">
        <v>1658</v>
      </c>
      <c r="AQ836" s="144">
        <v>890</v>
      </c>
      <c r="AR836" s="144">
        <v>770</v>
      </c>
      <c r="AS836" s="144"/>
      <c r="AT836" s="144"/>
      <c r="AU836" s="144"/>
      <c r="AV836" s="144"/>
      <c r="AW836" s="144"/>
      <c r="AX836" s="144"/>
      <c r="AY836" s="144"/>
      <c r="AZ836" s="144"/>
      <c r="BA836" s="144"/>
      <c r="BB836" s="144"/>
      <c r="BC836" s="144"/>
      <c r="BD836" s="144"/>
      <c r="BE836" s="144"/>
      <c r="BF836" s="144"/>
    </row>
    <row r="837" spans="1:58" hidden="1">
      <c r="A837" s="143" t="s">
        <v>923</v>
      </c>
      <c r="B837" s="143" t="s">
        <v>981</v>
      </c>
      <c r="C837" s="144">
        <v>8</v>
      </c>
      <c r="D837" s="144">
        <v>15</v>
      </c>
      <c r="E837" s="144">
        <v>18</v>
      </c>
      <c r="F837" s="144">
        <v>21</v>
      </c>
      <c r="G837" s="144">
        <v>21</v>
      </c>
      <c r="H837" s="144">
        <v>23</v>
      </c>
      <c r="I837" s="144">
        <v>23</v>
      </c>
      <c r="J837" s="144">
        <v>25</v>
      </c>
      <c r="K837" s="144">
        <v>25</v>
      </c>
      <c r="L837" s="144">
        <v>24</v>
      </c>
      <c r="M837" s="144">
        <v>24</v>
      </c>
      <c r="N837" s="144">
        <v>24</v>
      </c>
      <c r="O837" s="144">
        <v>25</v>
      </c>
      <c r="P837" s="144">
        <v>25</v>
      </c>
      <c r="Q837" s="145">
        <v>251</v>
      </c>
      <c r="R837" s="145">
        <v>250</v>
      </c>
      <c r="S837" s="145">
        <v>251.67</v>
      </c>
      <c r="T837" s="145">
        <v>250</v>
      </c>
      <c r="U837" s="145">
        <v>250</v>
      </c>
      <c r="V837" s="145">
        <v>289.48</v>
      </c>
      <c r="W837" s="145">
        <v>300</v>
      </c>
      <c r="X837" s="145">
        <v>250</v>
      </c>
      <c r="Y837" s="145">
        <v>250</v>
      </c>
      <c r="Z837" s="145">
        <v>250</v>
      </c>
      <c r="AA837" s="145">
        <v>250</v>
      </c>
      <c r="AB837" s="145">
        <v>250</v>
      </c>
      <c r="AC837" s="145">
        <v>250</v>
      </c>
      <c r="AD837" s="145">
        <v>255.04</v>
      </c>
      <c r="AE837" s="144">
        <v>2008</v>
      </c>
      <c r="AF837" s="144">
        <v>3750</v>
      </c>
      <c r="AG837" s="144">
        <v>4530</v>
      </c>
      <c r="AH837" s="144">
        <v>5250</v>
      </c>
      <c r="AI837" s="144">
        <v>5250</v>
      </c>
      <c r="AJ837" s="144">
        <v>6658</v>
      </c>
      <c r="AK837" s="144">
        <v>6900</v>
      </c>
      <c r="AL837" s="144">
        <v>6250</v>
      </c>
      <c r="AM837" s="144">
        <v>6250</v>
      </c>
      <c r="AN837" s="144">
        <v>6000</v>
      </c>
      <c r="AO837" s="144">
        <v>6000</v>
      </c>
      <c r="AP837" s="144">
        <v>6000</v>
      </c>
      <c r="AQ837" s="144">
        <v>6250</v>
      </c>
      <c r="AR837" s="144">
        <v>6376</v>
      </c>
      <c r="AS837" s="144"/>
      <c r="AT837" s="144"/>
      <c r="AU837" s="144"/>
      <c r="AV837" s="144"/>
      <c r="AW837" s="144"/>
      <c r="AX837" s="144"/>
      <c r="AY837" s="144"/>
      <c r="AZ837" s="144"/>
      <c r="BA837" s="144"/>
      <c r="BB837" s="144"/>
      <c r="BC837" s="144"/>
      <c r="BD837" s="144"/>
      <c r="BE837" s="144"/>
      <c r="BF837" s="144"/>
    </row>
    <row r="838" spans="1:58" hidden="1">
      <c r="A838" s="143" t="s">
        <v>923</v>
      </c>
      <c r="B838" s="143" t="s">
        <v>982</v>
      </c>
      <c r="C838" s="144">
        <v>2</v>
      </c>
      <c r="D838" s="144">
        <v>3</v>
      </c>
      <c r="E838" s="144">
        <v>4</v>
      </c>
      <c r="F838" s="144">
        <v>4</v>
      </c>
      <c r="G838" s="144">
        <v>1</v>
      </c>
      <c r="H838" s="144">
        <v>1</v>
      </c>
      <c r="I838" s="144">
        <v>1</v>
      </c>
      <c r="J838" s="144">
        <v>1</v>
      </c>
      <c r="K838" s="144">
        <v>1</v>
      </c>
      <c r="L838" s="144">
        <v>1</v>
      </c>
      <c r="M838" s="144">
        <v>2</v>
      </c>
      <c r="N838" s="144">
        <v>2</v>
      </c>
      <c r="O838" s="144">
        <v>2</v>
      </c>
      <c r="P838" s="144">
        <v>2</v>
      </c>
      <c r="Q838" s="145">
        <v>149</v>
      </c>
      <c r="R838" s="145">
        <v>140</v>
      </c>
      <c r="S838" s="145">
        <v>140</v>
      </c>
      <c r="T838" s="145">
        <v>140</v>
      </c>
      <c r="U838" s="145">
        <v>140</v>
      </c>
      <c r="V838" s="145">
        <v>125</v>
      </c>
      <c r="W838" s="145">
        <v>124</v>
      </c>
      <c r="X838" s="145">
        <v>128</v>
      </c>
      <c r="Y838" s="145">
        <v>122</v>
      </c>
      <c r="Z838" s="145">
        <v>117</v>
      </c>
      <c r="AA838" s="145">
        <v>140</v>
      </c>
      <c r="AB838" s="145">
        <v>106</v>
      </c>
      <c r="AC838" s="145">
        <v>110</v>
      </c>
      <c r="AD838" s="145">
        <v>103</v>
      </c>
      <c r="AE838" s="144">
        <v>298</v>
      </c>
      <c r="AF838" s="144">
        <v>420</v>
      </c>
      <c r="AG838" s="144">
        <v>560</v>
      </c>
      <c r="AH838" s="144">
        <v>560</v>
      </c>
      <c r="AI838" s="144">
        <v>140</v>
      </c>
      <c r="AJ838" s="144">
        <v>125</v>
      </c>
      <c r="AK838" s="144">
        <v>124</v>
      </c>
      <c r="AL838" s="144">
        <v>128</v>
      </c>
      <c r="AM838" s="144">
        <v>122</v>
      </c>
      <c r="AN838" s="144">
        <v>117</v>
      </c>
      <c r="AO838" s="144">
        <v>280</v>
      </c>
      <c r="AP838" s="144">
        <v>212</v>
      </c>
      <c r="AQ838" s="144">
        <v>220</v>
      </c>
      <c r="AR838" s="144">
        <v>206</v>
      </c>
      <c r="AS838" s="144"/>
      <c r="AT838" s="144"/>
      <c r="AU838" s="144"/>
      <c r="AV838" s="144"/>
      <c r="AW838" s="144"/>
      <c r="AX838" s="144"/>
      <c r="AY838" s="144"/>
      <c r="AZ838" s="144"/>
      <c r="BA838" s="144"/>
      <c r="BB838" s="144"/>
      <c r="BC838" s="144"/>
      <c r="BD838" s="144"/>
      <c r="BE838" s="144"/>
      <c r="BF838" s="144"/>
    </row>
    <row r="839" spans="1:58" hidden="1">
      <c r="A839" s="143" t="s">
        <v>923</v>
      </c>
      <c r="B839" s="143" t="s">
        <v>983</v>
      </c>
      <c r="C839" s="144">
        <v>0</v>
      </c>
      <c r="D839" s="144">
        <v>0</v>
      </c>
      <c r="E839" s="144">
        <v>0</v>
      </c>
      <c r="F839" s="144">
        <v>0</v>
      </c>
      <c r="G839" s="144">
        <v>0</v>
      </c>
      <c r="H839" s="144">
        <v>0</v>
      </c>
      <c r="I839" s="144">
        <v>0</v>
      </c>
      <c r="J839" s="144">
        <v>0</v>
      </c>
      <c r="K839" s="144">
        <v>0</v>
      </c>
      <c r="L839" s="144">
        <v>0</v>
      </c>
      <c r="M839" s="144">
        <v>0</v>
      </c>
      <c r="N839" s="144">
        <v>0</v>
      </c>
      <c r="O839" s="144">
        <v>0</v>
      </c>
      <c r="P839" s="144">
        <v>0</v>
      </c>
      <c r="Q839" s="145"/>
      <c r="R839" s="145"/>
      <c r="S839" s="145"/>
      <c r="T839" s="145"/>
      <c r="U839" s="145"/>
      <c r="V839" s="145"/>
      <c r="W839" s="145"/>
      <c r="X839" s="145"/>
      <c r="Y839" s="145"/>
      <c r="Z839" s="145"/>
      <c r="AA839" s="145"/>
      <c r="AB839" s="145"/>
      <c r="AC839" s="145"/>
      <c r="AD839" s="145"/>
      <c r="AE839" s="144">
        <v>0</v>
      </c>
      <c r="AF839" s="144">
        <v>0</v>
      </c>
      <c r="AG839" s="144">
        <v>0</v>
      </c>
      <c r="AH839" s="144">
        <v>0</v>
      </c>
      <c r="AI839" s="144">
        <v>0</v>
      </c>
      <c r="AJ839" s="144">
        <v>0</v>
      </c>
      <c r="AK839" s="144">
        <v>0</v>
      </c>
      <c r="AL839" s="144">
        <v>0</v>
      </c>
      <c r="AM839" s="144">
        <v>0</v>
      </c>
      <c r="AN839" s="144">
        <v>0</v>
      </c>
      <c r="AO839" s="144">
        <v>0</v>
      </c>
      <c r="AP839" s="144">
        <v>0</v>
      </c>
      <c r="AQ839" s="144">
        <v>0</v>
      </c>
      <c r="AR839" s="144">
        <v>0</v>
      </c>
      <c r="AS839" s="144"/>
      <c r="AT839" s="144"/>
      <c r="AU839" s="144"/>
      <c r="AV839" s="144"/>
      <c r="AW839" s="144"/>
      <c r="AX839" s="144"/>
      <c r="AY839" s="144"/>
      <c r="AZ839" s="144"/>
      <c r="BA839" s="144"/>
      <c r="BB839" s="144"/>
      <c r="BC839" s="144"/>
      <c r="BD839" s="144"/>
      <c r="BE839" s="144"/>
      <c r="BF839" s="144"/>
    </row>
    <row r="840" spans="1:58" hidden="1">
      <c r="A840" s="143" t="s">
        <v>923</v>
      </c>
      <c r="B840" s="143" t="s">
        <v>984</v>
      </c>
      <c r="C840" s="144">
        <v>1</v>
      </c>
      <c r="D840" s="144">
        <v>1</v>
      </c>
      <c r="E840" s="144">
        <v>1</v>
      </c>
      <c r="F840" s="144">
        <v>1</v>
      </c>
      <c r="G840" s="144">
        <v>1</v>
      </c>
      <c r="H840" s="144">
        <v>1</v>
      </c>
      <c r="I840" s="144">
        <v>1</v>
      </c>
      <c r="J840" s="144">
        <v>1</v>
      </c>
      <c r="K840" s="144">
        <v>1</v>
      </c>
      <c r="L840" s="144">
        <v>1</v>
      </c>
      <c r="M840" s="144">
        <v>2</v>
      </c>
      <c r="N840" s="144">
        <v>2</v>
      </c>
      <c r="O840" s="144">
        <v>2</v>
      </c>
      <c r="P840" s="144">
        <v>2</v>
      </c>
      <c r="Q840" s="145">
        <v>65</v>
      </c>
      <c r="R840" s="145">
        <v>65</v>
      </c>
      <c r="S840" s="145">
        <v>70</v>
      </c>
      <c r="T840" s="145">
        <v>70</v>
      </c>
      <c r="U840" s="145">
        <v>70</v>
      </c>
      <c r="V840" s="145">
        <v>70</v>
      </c>
      <c r="W840" s="145">
        <v>69</v>
      </c>
      <c r="X840" s="145">
        <v>75</v>
      </c>
      <c r="Y840" s="145">
        <v>74</v>
      </c>
      <c r="Z840" s="145">
        <v>85</v>
      </c>
      <c r="AA840" s="145">
        <v>65</v>
      </c>
      <c r="AB840" s="145">
        <v>83</v>
      </c>
      <c r="AC840" s="145">
        <v>78</v>
      </c>
      <c r="AD840" s="145">
        <v>70</v>
      </c>
      <c r="AE840" s="144">
        <v>65</v>
      </c>
      <c r="AF840" s="144">
        <v>65</v>
      </c>
      <c r="AG840" s="144">
        <v>70</v>
      </c>
      <c r="AH840" s="144">
        <v>70</v>
      </c>
      <c r="AI840" s="144">
        <v>70</v>
      </c>
      <c r="AJ840" s="144">
        <v>70</v>
      </c>
      <c r="AK840" s="144">
        <v>69</v>
      </c>
      <c r="AL840" s="144">
        <v>75</v>
      </c>
      <c r="AM840" s="144">
        <v>74</v>
      </c>
      <c r="AN840" s="144">
        <v>85</v>
      </c>
      <c r="AO840" s="144">
        <v>130</v>
      </c>
      <c r="AP840" s="144">
        <v>166</v>
      </c>
      <c r="AQ840" s="144">
        <v>156</v>
      </c>
      <c r="AR840" s="144">
        <v>140</v>
      </c>
      <c r="AS840" s="144"/>
      <c r="AT840" s="144"/>
      <c r="AU840" s="144"/>
      <c r="AV840" s="144"/>
      <c r="AW840" s="144"/>
      <c r="AX840" s="144"/>
      <c r="AY840" s="144"/>
      <c r="AZ840" s="144"/>
      <c r="BA840" s="144"/>
      <c r="BB840" s="144"/>
      <c r="BC840" s="144"/>
      <c r="BD840" s="144"/>
      <c r="BE840" s="144"/>
      <c r="BF840" s="144"/>
    </row>
    <row r="841" spans="1:58" hidden="1">
      <c r="A841" s="143" t="s">
        <v>923</v>
      </c>
      <c r="B841" s="143" t="s">
        <v>985</v>
      </c>
      <c r="C841" s="144">
        <v>4</v>
      </c>
      <c r="D841" s="144">
        <v>2</v>
      </c>
      <c r="E841" s="144">
        <v>2</v>
      </c>
      <c r="F841" s="144">
        <v>3</v>
      </c>
      <c r="G841" s="144">
        <v>4</v>
      </c>
      <c r="H841" s="144">
        <v>5</v>
      </c>
      <c r="I841" s="144">
        <v>5</v>
      </c>
      <c r="J841" s="144">
        <v>6</v>
      </c>
      <c r="K841" s="144">
        <v>8</v>
      </c>
      <c r="L841" s="144">
        <v>8</v>
      </c>
      <c r="M841" s="144">
        <v>9</v>
      </c>
      <c r="N841" s="144">
        <v>13</v>
      </c>
      <c r="O841" s="144">
        <v>11</v>
      </c>
      <c r="P841" s="144">
        <v>10</v>
      </c>
      <c r="Q841" s="145">
        <v>65</v>
      </c>
      <c r="R841" s="145">
        <v>65</v>
      </c>
      <c r="S841" s="145">
        <v>65</v>
      </c>
      <c r="T841" s="145">
        <v>65</v>
      </c>
      <c r="U841" s="145">
        <v>65</v>
      </c>
      <c r="V841" s="145">
        <v>65</v>
      </c>
      <c r="W841" s="145">
        <v>70</v>
      </c>
      <c r="X841" s="145">
        <v>70</v>
      </c>
      <c r="Y841" s="145">
        <v>70</v>
      </c>
      <c r="Z841" s="145">
        <v>70</v>
      </c>
      <c r="AA841" s="145">
        <v>70</v>
      </c>
      <c r="AB841" s="145">
        <v>73.150000000000006</v>
      </c>
      <c r="AC841" s="145">
        <v>67.64</v>
      </c>
      <c r="AD841" s="145">
        <v>78.900000000000006</v>
      </c>
      <c r="AE841" s="144">
        <v>260</v>
      </c>
      <c r="AF841" s="144">
        <v>130</v>
      </c>
      <c r="AG841" s="144">
        <v>130</v>
      </c>
      <c r="AH841" s="144">
        <v>195</v>
      </c>
      <c r="AI841" s="144">
        <v>260</v>
      </c>
      <c r="AJ841" s="144">
        <v>325</v>
      </c>
      <c r="AK841" s="144">
        <v>350</v>
      </c>
      <c r="AL841" s="144">
        <v>420</v>
      </c>
      <c r="AM841" s="144">
        <v>560</v>
      </c>
      <c r="AN841" s="144">
        <v>560</v>
      </c>
      <c r="AO841" s="144">
        <v>630</v>
      </c>
      <c r="AP841" s="144">
        <v>951</v>
      </c>
      <c r="AQ841" s="144">
        <v>744</v>
      </c>
      <c r="AR841" s="144">
        <v>789</v>
      </c>
      <c r="AS841" s="144"/>
      <c r="AT841" s="144"/>
      <c r="AU841" s="144"/>
      <c r="AV841" s="144"/>
      <c r="AW841" s="144"/>
      <c r="AX841" s="144"/>
      <c r="AY841" s="144"/>
      <c r="AZ841" s="144"/>
      <c r="BA841" s="144"/>
      <c r="BB841" s="144"/>
      <c r="BC841" s="144"/>
      <c r="BD841" s="144"/>
      <c r="BE841" s="144"/>
      <c r="BF841" s="144"/>
    </row>
    <row r="842" spans="1:58" hidden="1">
      <c r="A842" s="143" t="s">
        <v>923</v>
      </c>
      <c r="B842" s="143" t="s">
        <v>986</v>
      </c>
      <c r="C842" s="144">
        <v>8</v>
      </c>
      <c r="D842" s="144">
        <v>5</v>
      </c>
      <c r="E842" s="144">
        <v>9</v>
      </c>
      <c r="F842" s="144">
        <v>9</v>
      </c>
      <c r="G842" s="144">
        <v>9</v>
      </c>
      <c r="H842" s="144">
        <v>9</v>
      </c>
      <c r="I842" s="144">
        <v>9</v>
      </c>
      <c r="J842" s="144">
        <v>9</v>
      </c>
      <c r="K842" s="144">
        <v>9</v>
      </c>
      <c r="L842" s="144">
        <v>9</v>
      </c>
      <c r="M842" s="144">
        <v>10</v>
      </c>
      <c r="N842" s="144">
        <v>11</v>
      </c>
      <c r="O842" s="144">
        <v>10</v>
      </c>
      <c r="P842" s="144">
        <v>9</v>
      </c>
      <c r="Q842" s="145">
        <v>96.38</v>
      </c>
      <c r="R842" s="145">
        <v>90</v>
      </c>
      <c r="S842" s="145">
        <v>90</v>
      </c>
      <c r="T842" s="145">
        <v>94.44</v>
      </c>
      <c r="U842" s="145">
        <v>93.56</v>
      </c>
      <c r="V842" s="145">
        <v>84.11</v>
      </c>
      <c r="W842" s="145">
        <v>82.56</v>
      </c>
      <c r="X842" s="145">
        <v>105</v>
      </c>
      <c r="Y842" s="145">
        <v>102.44</v>
      </c>
      <c r="Z842" s="145">
        <v>90.11</v>
      </c>
      <c r="AA842" s="145">
        <v>90</v>
      </c>
      <c r="AB842" s="145">
        <v>103.18</v>
      </c>
      <c r="AC842" s="145">
        <v>101</v>
      </c>
      <c r="AD842" s="145">
        <v>93.33</v>
      </c>
      <c r="AE842" s="144">
        <v>771</v>
      </c>
      <c r="AF842" s="144">
        <v>450</v>
      </c>
      <c r="AG842" s="144">
        <v>810</v>
      </c>
      <c r="AH842" s="144">
        <v>850</v>
      </c>
      <c r="AI842" s="144">
        <v>842</v>
      </c>
      <c r="AJ842" s="144">
        <v>757</v>
      </c>
      <c r="AK842" s="144">
        <v>743</v>
      </c>
      <c r="AL842" s="144">
        <v>945</v>
      </c>
      <c r="AM842" s="144">
        <v>922</v>
      </c>
      <c r="AN842" s="144">
        <v>811</v>
      </c>
      <c r="AO842" s="144">
        <v>900</v>
      </c>
      <c r="AP842" s="144">
        <v>1135</v>
      </c>
      <c r="AQ842" s="144">
        <v>1010</v>
      </c>
      <c r="AR842" s="144">
        <v>840</v>
      </c>
      <c r="AS842" s="144"/>
      <c r="AT842" s="144"/>
      <c r="AU842" s="144"/>
      <c r="AV842" s="144"/>
      <c r="AW842" s="144"/>
      <c r="AX842" s="144"/>
      <c r="AY842" s="144"/>
      <c r="AZ842" s="144"/>
      <c r="BA842" s="144"/>
      <c r="BB842" s="144"/>
      <c r="BC842" s="144"/>
      <c r="BD842" s="144"/>
      <c r="BE842" s="144"/>
      <c r="BF842" s="144"/>
    </row>
    <row r="843" spans="1:58" hidden="1">
      <c r="A843" s="143" t="s">
        <v>923</v>
      </c>
      <c r="B843" s="143" t="s">
        <v>987</v>
      </c>
      <c r="C843" s="144">
        <v>0</v>
      </c>
      <c r="D843" s="144">
        <v>0</v>
      </c>
      <c r="E843" s="144">
        <v>0</v>
      </c>
      <c r="F843" s="144">
        <v>0</v>
      </c>
      <c r="G843" s="144">
        <v>0</v>
      </c>
      <c r="H843" s="144">
        <v>0</v>
      </c>
      <c r="I843" s="144">
        <v>0</v>
      </c>
      <c r="J843" s="144">
        <v>0</v>
      </c>
      <c r="K843" s="144">
        <v>0</v>
      </c>
      <c r="L843" s="144">
        <v>0</v>
      </c>
      <c r="M843" s="144">
        <v>0</v>
      </c>
      <c r="N843" s="144">
        <v>0</v>
      </c>
      <c r="O843" s="144">
        <v>0</v>
      </c>
      <c r="P843" s="144">
        <v>0</v>
      </c>
      <c r="Q843" s="145"/>
      <c r="R843" s="145"/>
      <c r="S843" s="145"/>
      <c r="T843" s="145"/>
      <c r="U843" s="145"/>
      <c r="V843" s="145"/>
      <c r="W843" s="145"/>
      <c r="X843" s="145"/>
      <c r="Y843" s="145"/>
      <c r="Z843" s="145"/>
      <c r="AA843" s="145"/>
      <c r="AB843" s="145"/>
      <c r="AC843" s="145"/>
      <c r="AD843" s="145"/>
      <c r="AE843" s="144">
        <v>0</v>
      </c>
      <c r="AF843" s="144">
        <v>0</v>
      </c>
      <c r="AG843" s="144">
        <v>0</v>
      </c>
      <c r="AH843" s="144">
        <v>0</v>
      </c>
      <c r="AI843" s="144">
        <v>0</v>
      </c>
      <c r="AJ843" s="144">
        <v>0</v>
      </c>
      <c r="AK843" s="144">
        <v>0</v>
      </c>
      <c r="AL843" s="144">
        <v>0</v>
      </c>
      <c r="AM843" s="144">
        <v>0</v>
      </c>
      <c r="AN843" s="144">
        <v>0</v>
      </c>
      <c r="AO843" s="144">
        <v>0</v>
      </c>
      <c r="AP843" s="144">
        <v>0</v>
      </c>
      <c r="AQ843" s="144">
        <v>0</v>
      </c>
      <c r="AR843" s="144">
        <v>0</v>
      </c>
      <c r="AS843" s="144"/>
      <c r="AT843" s="144"/>
      <c r="AU843" s="144"/>
      <c r="AV843" s="144"/>
      <c r="AW843" s="144"/>
      <c r="AX843" s="144"/>
      <c r="AY843" s="144"/>
      <c r="AZ843" s="144"/>
      <c r="BA843" s="144"/>
      <c r="BB843" s="144"/>
      <c r="BC843" s="144"/>
      <c r="BD843" s="144"/>
      <c r="BE843" s="144"/>
      <c r="BF843" s="144"/>
    </row>
    <row r="844" spans="1:58" hidden="1">
      <c r="A844" s="143" t="s">
        <v>923</v>
      </c>
      <c r="B844" s="143" t="s">
        <v>988</v>
      </c>
      <c r="C844" s="144">
        <v>0</v>
      </c>
      <c r="D844" s="144">
        <v>0</v>
      </c>
      <c r="E844" s="144">
        <v>0</v>
      </c>
      <c r="F844" s="144">
        <v>0</v>
      </c>
      <c r="G844" s="144">
        <v>0</v>
      </c>
      <c r="H844" s="144">
        <v>0</v>
      </c>
      <c r="I844" s="144">
        <v>0</v>
      </c>
      <c r="J844" s="144">
        <v>0</v>
      </c>
      <c r="K844" s="144">
        <v>0</v>
      </c>
      <c r="L844" s="144">
        <v>0</v>
      </c>
      <c r="M844" s="144">
        <v>0</v>
      </c>
      <c r="N844" s="144">
        <v>0</v>
      </c>
      <c r="O844" s="144">
        <v>0</v>
      </c>
      <c r="P844" s="144">
        <v>0</v>
      </c>
      <c r="Q844" s="145"/>
      <c r="R844" s="145"/>
      <c r="S844" s="145"/>
      <c r="T844" s="145"/>
      <c r="U844" s="145"/>
      <c r="V844" s="145"/>
      <c r="W844" s="145"/>
      <c r="X844" s="145"/>
      <c r="Y844" s="145"/>
      <c r="Z844" s="145"/>
      <c r="AA844" s="145"/>
      <c r="AB844" s="145"/>
      <c r="AC844" s="145"/>
      <c r="AD844" s="145"/>
      <c r="AE844" s="144">
        <v>0</v>
      </c>
      <c r="AF844" s="144">
        <v>0</v>
      </c>
      <c r="AG844" s="144">
        <v>0</v>
      </c>
      <c r="AH844" s="144">
        <v>0</v>
      </c>
      <c r="AI844" s="144">
        <v>0</v>
      </c>
      <c r="AJ844" s="144">
        <v>0</v>
      </c>
      <c r="AK844" s="144">
        <v>0</v>
      </c>
      <c r="AL844" s="144">
        <v>0</v>
      </c>
      <c r="AM844" s="144">
        <v>0</v>
      </c>
      <c r="AN844" s="144">
        <v>0</v>
      </c>
      <c r="AO844" s="144">
        <v>0</v>
      </c>
      <c r="AP844" s="144">
        <v>0</v>
      </c>
      <c r="AQ844" s="144">
        <v>0</v>
      </c>
      <c r="AR844" s="144">
        <v>0</v>
      </c>
      <c r="AS844" s="144"/>
      <c r="AT844" s="144"/>
      <c r="AU844" s="144"/>
      <c r="AV844" s="144"/>
      <c r="AW844" s="144"/>
      <c r="AX844" s="144"/>
      <c r="AY844" s="144"/>
      <c r="AZ844" s="144"/>
      <c r="BA844" s="144"/>
      <c r="BB844" s="144"/>
      <c r="BC844" s="144"/>
      <c r="BD844" s="144"/>
      <c r="BE844" s="144"/>
      <c r="BF844" s="144"/>
    </row>
    <row r="845" spans="1:58" hidden="1">
      <c r="A845" s="143" t="s">
        <v>923</v>
      </c>
      <c r="B845" s="143" t="s">
        <v>989</v>
      </c>
      <c r="C845" s="144">
        <v>0</v>
      </c>
      <c r="D845" s="144">
        <v>0</v>
      </c>
      <c r="E845" s="144">
        <v>0</v>
      </c>
      <c r="F845" s="144">
        <v>0</v>
      </c>
      <c r="G845" s="144">
        <v>0</v>
      </c>
      <c r="H845" s="144">
        <v>0</v>
      </c>
      <c r="I845" s="144">
        <v>0</v>
      </c>
      <c r="J845" s="144">
        <v>0</v>
      </c>
      <c r="K845" s="144">
        <v>0</v>
      </c>
      <c r="L845" s="144">
        <v>0</v>
      </c>
      <c r="M845" s="144">
        <v>0</v>
      </c>
      <c r="N845" s="144">
        <v>0</v>
      </c>
      <c r="O845" s="144">
        <v>0</v>
      </c>
      <c r="P845" s="144">
        <v>0</v>
      </c>
      <c r="Q845" s="145"/>
      <c r="R845" s="145"/>
      <c r="S845" s="145"/>
      <c r="T845" s="145"/>
      <c r="U845" s="145"/>
      <c r="V845" s="145"/>
      <c r="W845" s="145"/>
      <c r="X845" s="145"/>
      <c r="Y845" s="145"/>
      <c r="Z845" s="145"/>
      <c r="AA845" s="145"/>
      <c r="AB845" s="145"/>
      <c r="AC845" s="145"/>
      <c r="AD845" s="145"/>
      <c r="AE845" s="144">
        <v>0</v>
      </c>
      <c r="AF845" s="144">
        <v>0</v>
      </c>
      <c r="AG845" s="144">
        <v>0</v>
      </c>
      <c r="AH845" s="144">
        <v>0</v>
      </c>
      <c r="AI845" s="144">
        <v>0</v>
      </c>
      <c r="AJ845" s="144">
        <v>0</v>
      </c>
      <c r="AK845" s="144">
        <v>0</v>
      </c>
      <c r="AL845" s="144">
        <v>0</v>
      </c>
      <c r="AM845" s="144">
        <v>0</v>
      </c>
      <c r="AN845" s="144">
        <v>0</v>
      </c>
      <c r="AO845" s="144">
        <v>0</v>
      </c>
      <c r="AP845" s="144">
        <v>0</v>
      </c>
      <c r="AQ845" s="144">
        <v>0</v>
      </c>
      <c r="AR845" s="144">
        <v>0</v>
      </c>
      <c r="AS845" s="144"/>
      <c r="AT845" s="144"/>
      <c r="AU845" s="144"/>
      <c r="AV845" s="144"/>
      <c r="AW845" s="144"/>
      <c r="AX845" s="144"/>
      <c r="AY845" s="144"/>
      <c r="AZ845" s="144"/>
      <c r="BA845" s="144"/>
      <c r="BB845" s="144"/>
      <c r="BC845" s="144"/>
      <c r="BD845" s="144"/>
      <c r="BE845" s="144"/>
      <c r="BF845" s="144"/>
    </row>
    <row r="846" spans="1:58" hidden="1">
      <c r="A846" s="143" t="s">
        <v>923</v>
      </c>
      <c r="B846" s="143" t="s">
        <v>990</v>
      </c>
      <c r="C846" s="144">
        <v>0</v>
      </c>
      <c r="D846" s="144">
        <v>0</v>
      </c>
      <c r="E846" s="144">
        <v>0</v>
      </c>
      <c r="F846" s="144">
        <v>0</v>
      </c>
      <c r="G846" s="144">
        <v>0</v>
      </c>
      <c r="H846" s="144">
        <v>0</v>
      </c>
      <c r="I846" s="144">
        <v>0</v>
      </c>
      <c r="J846" s="144">
        <v>0</v>
      </c>
      <c r="K846" s="144">
        <v>0</v>
      </c>
      <c r="L846" s="144">
        <v>0</v>
      </c>
      <c r="M846" s="144">
        <v>14</v>
      </c>
      <c r="N846" s="144">
        <v>14</v>
      </c>
      <c r="O846" s="144">
        <v>14</v>
      </c>
      <c r="P846" s="144">
        <v>14</v>
      </c>
      <c r="Q846" s="145"/>
      <c r="R846" s="145"/>
      <c r="S846" s="145"/>
      <c r="T846" s="145"/>
      <c r="U846" s="145"/>
      <c r="V846" s="145"/>
      <c r="W846" s="145"/>
      <c r="X846" s="145"/>
      <c r="Y846" s="145"/>
      <c r="Z846" s="145"/>
      <c r="AA846" s="145">
        <v>0</v>
      </c>
      <c r="AB846" s="145">
        <v>0</v>
      </c>
      <c r="AC846" s="145">
        <v>0</v>
      </c>
      <c r="AD846" s="145">
        <v>0</v>
      </c>
      <c r="AE846" s="144">
        <v>0</v>
      </c>
      <c r="AF846" s="144">
        <v>0</v>
      </c>
      <c r="AG846" s="144">
        <v>0</v>
      </c>
      <c r="AH846" s="144">
        <v>0</v>
      </c>
      <c r="AI846" s="144">
        <v>0</v>
      </c>
      <c r="AJ846" s="144">
        <v>0</v>
      </c>
      <c r="AK846" s="144">
        <v>0</v>
      </c>
      <c r="AL846" s="144">
        <v>0</v>
      </c>
      <c r="AM846" s="144">
        <v>0</v>
      </c>
      <c r="AN846" s="144">
        <v>0</v>
      </c>
      <c r="AO846" s="144">
        <v>0</v>
      </c>
      <c r="AP846" s="144">
        <v>0</v>
      </c>
      <c r="AQ846" s="144">
        <v>0</v>
      </c>
      <c r="AR846" s="144">
        <v>0</v>
      </c>
      <c r="AS846" s="144"/>
      <c r="AT846" s="144"/>
      <c r="AU846" s="144"/>
      <c r="AV846" s="144"/>
      <c r="AW846" s="144"/>
      <c r="AX846" s="144"/>
      <c r="AY846" s="144"/>
      <c r="AZ846" s="144"/>
      <c r="BA846" s="144"/>
      <c r="BB846" s="144"/>
      <c r="BC846" s="144"/>
      <c r="BD846" s="144"/>
      <c r="BE846" s="144"/>
      <c r="BF846" s="144"/>
    </row>
    <row r="847" spans="1:58">
      <c r="A847" s="143" t="s">
        <v>924</v>
      </c>
      <c r="B847" s="143" t="s">
        <v>931</v>
      </c>
      <c r="C847" s="144">
        <v>15</v>
      </c>
      <c r="D847" s="144">
        <v>15</v>
      </c>
      <c r="E847" s="144">
        <v>15</v>
      </c>
      <c r="F847" s="144">
        <v>15</v>
      </c>
      <c r="G847" s="144">
        <v>15</v>
      </c>
      <c r="H847" s="144">
        <v>15</v>
      </c>
      <c r="I847" s="144">
        <v>15</v>
      </c>
      <c r="J847" s="144">
        <v>15</v>
      </c>
      <c r="K847" s="144">
        <v>15</v>
      </c>
      <c r="L847" s="144">
        <v>15</v>
      </c>
      <c r="M847" s="144">
        <v>15</v>
      </c>
      <c r="N847" s="144">
        <v>15</v>
      </c>
      <c r="O847" s="144">
        <v>15</v>
      </c>
      <c r="P847" s="144">
        <v>15</v>
      </c>
      <c r="Q847" s="145">
        <v>80</v>
      </c>
      <c r="R847" s="145">
        <v>80</v>
      </c>
      <c r="S847" s="145">
        <v>80</v>
      </c>
      <c r="T847" s="145">
        <v>80</v>
      </c>
      <c r="U847" s="145">
        <v>80</v>
      </c>
      <c r="V847" s="145">
        <v>80</v>
      </c>
      <c r="W847" s="145">
        <v>80</v>
      </c>
      <c r="X847" s="145">
        <v>80</v>
      </c>
      <c r="Y847" s="145">
        <v>80</v>
      </c>
      <c r="Z847" s="145">
        <v>80</v>
      </c>
      <c r="AA847" s="145">
        <v>80</v>
      </c>
      <c r="AB847" s="145">
        <v>80</v>
      </c>
      <c r="AC847" s="145">
        <v>80</v>
      </c>
      <c r="AD847" s="145">
        <v>80</v>
      </c>
      <c r="AE847" s="144">
        <v>1200</v>
      </c>
      <c r="AF847" s="144">
        <v>1200</v>
      </c>
      <c r="AG847" s="144">
        <v>1200</v>
      </c>
      <c r="AH847" s="144">
        <v>1200</v>
      </c>
      <c r="AI847" s="144">
        <v>1200</v>
      </c>
      <c r="AJ847" s="758">
        <v>1200</v>
      </c>
      <c r="AK847" s="144">
        <v>1200</v>
      </c>
      <c r="AL847" s="144">
        <v>1200</v>
      </c>
      <c r="AM847" s="144">
        <v>1200</v>
      </c>
      <c r="AN847" s="758">
        <v>1200</v>
      </c>
      <c r="AO847" s="144">
        <v>1200</v>
      </c>
      <c r="AP847" s="144">
        <v>1200</v>
      </c>
      <c r="AQ847" s="144">
        <v>1200</v>
      </c>
      <c r="AR847" s="758">
        <v>1200</v>
      </c>
      <c r="AS847" s="144"/>
      <c r="AT847" s="144"/>
      <c r="AU847" s="144"/>
      <c r="AV847" s="144"/>
      <c r="AW847" s="144"/>
      <c r="AX847" s="144"/>
      <c r="AY847" s="144"/>
      <c r="AZ847" s="144"/>
      <c r="BA847" s="144"/>
      <c r="BB847" s="144"/>
      <c r="BC847" s="144"/>
      <c r="BD847" s="144"/>
      <c r="BE847" s="144"/>
      <c r="BF847" s="144"/>
    </row>
    <row r="848" spans="1:58">
      <c r="A848" s="143" t="s">
        <v>924</v>
      </c>
      <c r="B848" s="143" t="s">
        <v>932</v>
      </c>
      <c r="C848" s="144">
        <v>1</v>
      </c>
      <c r="D848" s="144">
        <v>1</v>
      </c>
      <c r="E848" s="144">
        <v>1</v>
      </c>
      <c r="F848" s="144">
        <v>1</v>
      </c>
      <c r="G848" s="144">
        <v>1</v>
      </c>
      <c r="H848" s="144">
        <v>1</v>
      </c>
      <c r="I848" s="144">
        <v>1</v>
      </c>
      <c r="J848" s="144">
        <v>1</v>
      </c>
      <c r="K848" s="144">
        <v>1</v>
      </c>
      <c r="L848" s="144">
        <v>1</v>
      </c>
      <c r="M848" s="144">
        <v>1</v>
      </c>
      <c r="N848" s="144">
        <v>1</v>
      </c>
      <c r="O848" s="144">
        <v>1</v>
      </c>
      <c r="P848" s="144">
        <v>1</v>
      </c>
      <c r="Q848" s="145">
        <v>20</v>
      </c>
      <c r="R848" s="145">
        <v>20</v>
      </c>
      <c r="S848" s="145">
        <v>20</v>
      </c>
      <c r="T848" s="145">
        <v>20</v>
      </c>
      <c r="U848" s="145">
        <v>20</v>
      </c>
      <c r="V848" s="145">
        <v>20</v>
      </c>
      <c r="W848" s="145">
        <v>20</v>
      </c>
      <c r="X848" s="145">
        <v>20</v>
      </c>
      <c r="Y848" s="145">
        <v>20</v>
      </c>
      <c r="Z848" s="145">
        <v>20</v>
      </c>
      <c r="AA848" s="145">
        <v>1</v>
      </c>
      <c r="AB848" s="145">
        <v>1</v>
      </c>
      <c r="AC848" s="145">
        <v>1</v>
      </c>
      <c r="AD848" s="145">
        <v>1</v>
      </c>
      <c r="AE848" s="144">
        <v>20</v>
      </c>
      <c r="AF848" s="144">
        <v>20</v>
      </c>
      <c r="AG848" s="144">
        <v>20</v>
      </c>
      <c r="AH848" s="144">
        <v>20</v>
      </c>
      <c r="AI848" s="144">
        <v>20</v>
      </c>
      <c r="AJ848" s="758">
        <v>20</v>
      </c>
      <c r="AK848" s="144">
        <v>20</v>
      </c>
      <c r="AL848" s="144">
        <v>20</v>
      </c>
      <c r="AM848" s="144">
        <v>20</v>
      </c>
      <c r="AN848" s="758">
        <v>20</v>
      </c>
      <c r="AO848" s="144">
        <v>1</v>
      </c>
      <c r="AP848" s="144">
        <v>1</v>
      </c>
      <c r="AQ848" s="144">
        <v>1</v>
      </c>
      <c r="AR848" s="758">
        <v>1</v>
      </c>
      <c r="AS848" s="144"/>
      <c r="AT848" s="144"/>
      <c r="AU848" s="144"/>
      <c r="AV848" s="144"/>
      <c r="AW848" s="144"/>
      <c r="AX848" s="144"/>
      <c r="AY848" s="144"/>
      <c r="AZ848" s="144"/>
      <c r="BA848" s="144"/>
      <c r="BB848" s="144"/>
      <c r="BC848" s="144"/>
      <c r="BD848" s="144"/>
      <c r="BE848" s="144"/>
      <c r="BF848" s="144"/>
    </row>
    <row r="849" spans="1:58">
      <c r="A849" s="143" t="s">
        <v>924</v>
      </c>
      <c r="B849" s="143" t="s">
        <v>933</v>
      </c>
      <c r="C849" s="144">
        <v>30</v>
      </c>
      <c r="D849" s="144">
        <v>29</v>
      </c>
      <c r="E849" s="144">
        <v>30</v>
      </c>
      <c r="F849" s="144">
        <v>32</v>
      </c>
      <c r="G849" s="144">
        <v>32</v>
      </c>
      <c r="H849" s="144">
        <v>29</v>
      </c>
      <c r="I849" s="144">
        <v>28</v>
      </c>
      <c r="J849" s="144">
        <v>37</v>
      </c>
      <c r="K849" s="144">
        <v>32</v>
      </c>
      <c r="L849" s="144">
        <v>19</v>
      </c>
      <c r="M849" s="144">
        <v>21</v>
      </c>
      <c r="N849" s="144">
        <v>22</v>
      </c>
      <c r="O849" s="144">
        <v>21</v>
      </c>
      <c r="P849" s="144">
        <v>21</v>
      </c>
      <c r="Q849" s="145">
        <v>107.57</v>
      </c>
      <c r="R849" s="145">
        <v>102.38</v>
      </c>
      <c r="S849" s="145">
        <v>106.77</v>
      </c>
      <c r="T849" s="145">
        <v>108.97</v>
      </c>
      <c r="U849" s="145">
        <v>105.97</v>
      </c>
      <c r="V849" s="145">
        <v>109</v>
      </c>
      <c r="W849" s="145">
        <v>18.75</v>
      </c>
      <c r="X849" s="145">
        <v>13.14</v>
      </c>
      <c r="Y849" s="145">
        <v>14</v>
      </c>
      <c r="Z849" s="145">
        <v>19.63</v>
      </c>
      <c r="AA849" s="145">
        <v>24.95</v>
      </c>
      <c r="AB849" s="145">
        <v>23.32</v>
      </c>
      <c r="AC849" s="145">
        <v>24.38</v>
      </c>
      <c r="AD849" s="145">
        <v>26</v>
      </c>
      <c r="AE849" s="144">
        <v>3227</v>
      </c>
      <c r="AF849" s="144">
        <v>2969</v>
      </c>
      <c r="AG849" s="144">
        <v>3203</v>
      </c>
      <c r="AH849" s="144">
        <v>3487</v>
      </c>
      <c r="AI849" s="144">
        <v>3391</v>
      </c>
      <c r="AJ849" s="758">
        <v>3161</v>
      </c>
      <c r="AK849" s="144">
        <v>525</v>
      </c>
      <c r="AL849" s="144">
        <v>486</v>
      </c>
      <c r="AM849" s="144">
        <v>448</v>
      </c>
      <c r="AN849" s="758">
        <v>373</v>
      </c>
      <c r="AO849" s="144">
        <v>524</v>
      </c>
      <c r="AP849" s="144">
        <v>513</v>
      </c>
      <c r="AQ849" s="144">
        <v>512</v>
      </c>
      <c r="AR849" s="758">
        <v>546</v>
      </c>
      <c r="AS849" s="144"/>
      <c r="AT849" s="144"/>
      <c r="AU849" s="144"/>
      <c r="AV849" s="144"/>
      <c r="AW849" s="144"/>
      <c r="AX849" s="144"/>
      <c r="AY849" s="144"/>
      <c r="AZ849" s="144"/>
      <c r="BA849" s="144"/>
      <c r="BB849" s="144"/>
      <c r="BC849" s="144"/>
      <c r="BD849" s="144"/>
      <c r="BE849" s="144"/>
      <c r="BF849" s="144"/>
    </row>
    <row r="850" spans="1:58">
      <c r="A850" s="143" t="s">
        <v>924</v>
      </c>
      <c r="B850" s="143" t="s">
        <v>934</v>
      </c>
      <c r="C850" s="144">
        <v>107</v>
      </c>
      <c r="D850" s="144">
        <v>102</v>
      </c>
      <c r="E850" s="144">
        <v>98</v>
      </c>
      <c r="F850" s="144">
        <v>93</v>
      </c>
      <c r="G850" s="144">
        <v>89</v>
      </c>
      <c r="H850" s="144">
        <v>84</v>
      </c>
      <c r="I850" s="144">
        <v>79</v>
      </c>
      <c r="J850" s="144">
        <v>75</v>
      </c>
      <c r="K850" s="144">
        <v>70</v>
      </c>
      <c r="L850" s="144">
        <v>66</v>
      </c>
      <c r="M850" s="144">
        <v>61</v>
      </c>
      <c r="N850" s="144">
        <v>61</v>
      </c>
      <c r="O850" s="144">
        <v>61</v>
      </c>
      <c r="P850" s="144">
        <v>68</v>
      </c>
      <c r="Q850" s="145">
        <v>130</v>
      </c>
      <c r="R850" s="145">
        <v>130</v>
      </c>
      <c r="S850" s="145">
        <v>130</v>
      </c>
      <c r="T850" s="145">
        <v>130</v>
      </c>
      <c r="U850" s="145">
        <v>130</v>
      </c>
      <c r="V850" s="145">
        <v>130</v>
      </c>
      <c r="W850" s="145">
        <v>130</v>
      </c>
      <c r="X850" s="145">
        <v>130</v>
      </c>
      <c r="Y850" s="145">
        <v>104</v>
      </c>
      <c r="Z850" s="145">
        <v>130</v>
      </c>
      <c r="AA850" s="145">
        <v>117</v>
      </c>
      <c r="AB850" s="145">
        <v>138</v>
      </c>
      <c r="AC850" s="145">
        <v>151.80000000000001</v>
      </c>
      <c r="AD850" s="145">
        <v>151.43</v>
      </c>
      <c r="AE850" s="144">
        <v>13910</v>
      </c>
      <c r="AF850" s="144">
        <v>13260</v>
      </c>
      <c r="AG850" s="144">
        <v>12740</v>
      </c>
      <c r="AH850" s="144">
        <v>12090</v>
      </c>
      <c r="AI850" s="144">
        <v>11570</v>
      </c>
      <c r="AJ850" s="758">
        <v>10920</v>
      </c>
      <c r="AK850" s="144">
        <v>10270</v>
      </c>
      <c r="AL850" s="144">
        <v>9750</v>
      </c>
      <c r="AM850" s="144">
        <v>7280</v>
      </c>
      <c r="AN850" s="758">
        <v>8580</v>
      </c>
      <c r="AO850" s="144">
        <v>7137</v>
      </c>
      <c r="AP850" s="144">
        <v>8418</v>
      </c>
      <c r="AQ850" s="144">
        <v>9260</v>
      </c>
      <c r="AR850" s="758">
        <v>10297</v>
      </c>
      <c r="AS850" s="144"/>
      <c r="AT850" s="144"/>
      <c r="AU850" s="144"/>
      <c r="AV850" s="144"/>
      <c r="AW850" s="144"/>
      <c r="AX850" s="144"/>
      <c r="AY850" s="144"/>
      <c r="AZ850" s="144"/>
      <c r="BA850" s="144"/>
      <c r="BB850" s="144"/>
      <c r="BC850" s="144"/>
      <c r="BD850" s="144"/>
      <c r="BE850" s="144"/>
      <c r="BF850" s="144"/>
    </row>
    <row r="851" spans="1:58">
      <c r="A851" s="143" t="s">
        <v>924</v>
      </c>
      <c r="B851" s="143" t="s">
        <v>935</v>
      </c>
      <c r="C851" s="144">
        <v>38</v>
      </c>
      <c r="D851" s="144">
        <v>39</v>
      </c>
      <c r="E851" s="144">
        <v>40</v>
      </c>
      <c r="F851" s="144">
        <v>41</v>
      </c>
      <c r="G851" s="144">
        <v>42</v>
      </c>
      <c r="H851" s="144">
        <v>43</v>
      </c>
      <c r="I851" s="144">
        <v>44</v>
      </c>
      <c r="J851" s="144">
        <v>45</v>
      </c>
      <c r="K851" s="144">
        <v>46</v>
      </c>
      <c r="L851" s="144">
        <v>47</v>
      </c>
      <c r="M851" s="144">
        <v>48</v>
      </c>
      <c r="N851" s="144">
        <v>48</v>
      </c>
      <c r="O851" s="144">
        <v>48</v>
      </c>
      <c r="P851" s="144">
        <v>50</v>
      </c>
      <c r="Q851" s="145">
        <v>180</v>
      </c>
      <c r="R851" s="145">
        <v>180</v>
      </c>
      <c r="S851" s="145">
        <v>180</v>
      </c>
      <c r="T851" s="145">
        <v>180</v>
      </c>
      <c r="U851" s="145">
        <v>180</v>
      </c>
      <c r="V851" s="145">
        <v>180</v>
      </c>
      <c r="W851" s="145">
        <v>180</v>
      </c>
      <c r="X851" s="145">
        <v>180</v>
      </c>
      <c r="Y851" s="145">
        <v>144</v>
      </c>
      <c r="Z851" s="145">
        <v>180</v>
      </c>
      <c r="AA851" s="145">
        <v>162</v>
      </c>
      <c r="AB851" s="145">
        <v>191</v>
      </c>
      <c r="AC851" s="145">
        <v>210.1</v>
      </c>
      <c r="AD851" s="145">
        <v>209</v>
      </c>
      <c r="AE851" s="144">
        <v>6840</v>
      </c>
      <c r="AF851" s="144">
        <v>7020</v>
      </c>
      <c r="AG851" s="144">
        <v>7200</v>
      </c>
      <c r="AH851" s="144">
        <v>7380</v>
      </c>
      <c r="AI851" s="144">
        <v>7560</v>
      </c>
      <c r="AJ851" s="758">
        <v>7740</v>
      </c>
      <c r="AK851" s="144">
        <v>7920</v>
      </c>
      <c r="AL851" s="144">
        <v>8100</v>
      </c>
      <c r="AM851" s="144">
        <v>6624</v>
      </c>
      <c r="AN851" s="758">
        <v>8460</v>
      </c>
      <c r="AO851" s="144">
        <v>7776</v>
      </c>
      <c r="AP851" s="144">
        <v>9168</v>
      </c>
      <c r="AQ851" s="144">
        <v>10085</v>
      </c>
      <c r="AR851" s="758">
        <v>10450</v>
      </c>
      <c r="AS851" s="144"/>
      <c r="AT851" s="144"/>
      <c r="AU851" s="144"/>
      <c r="AV851" s="144"/>
      <c r="AW851" s="144"/>
      <c r="AX851" s="144"/>
      <c r="AY851" s="144"/>
      <c r="AZ851" s="144"/>
      <c r="BA851" s="144"/>
      <c r="BB851" s="144"/>
      <c r="BC851" s="144"/>
      <c r="BD851" s="144"/>
      <c r="BE851" s="144"/>
      <c r="BF851" s="144"/>
    </row>
    <row r="852" spans="1:58">
      <c r="A852" s="143" t="s">
        <v>924</v>
      </c>
      <c r="B852" s="143" t="s">
        <v>936</v>
      </c>
      <c r="C852" s="144">
        <v>1</v>
      </c>
      <c r="D852" s="144">
        <v>1</v>
      </c>
      <c r="E852" s="144">
        <v>1</v>
      </c>
      <c r="F852" s="144">
        <v>1</v>
      </c>
      <c r="G852" s="144">
        <v>1</v>
      </c>
      <c r="H852" s="144">
        <v>1</v>
      </c>
      <c r="I852" s="144">
        <v>1</v>
      </c>
      <c r="J852" s="144">
        <v>1</v>
      </c>
      <c r="K852" s="144">
        <v>1</v>
      </c>
      <c r="L852" s="144">
        <v>1</v>
      </c>
      <c r="M852" s="144">
        <v>0</v>
      </c>
      <c r="N852" s="144">
        <v>0</v>
      </c>
      <c r="O852" s="144">
        <v>0</v>
      </c>
      <c r="P852" s="144">
        <v>0</v>
      </c>
      <c r="Q852" s="145">
        <v>75</v>
      </c>
      <c r="R852" s="145">
        <v>75</v>
      </c>
      <c r="S852" s="145">
        <v>75</v>
      </c>
      <c r="T852" s="145">
        <v>75</v>
      </c>
      <c r="U852" s="145">
        <v>75</v>
      </c>
      <c r="V852" s="145">
        <v>75</v>
      </c>
      <c r="W852" s="145">
        <v>75</v>
      </c>
      <c r="X852" s="145">
        <v>75</v>
      </c>
      <c r="Y852" s="145">
        <v>75</v>
      </c>
      <c r="Z852" s="145">
        <v>75</v>
      </c>
      <c r="AA852" s="145"/>
      <c r="AB852" s="145"/>
      <c r="AC852" s="145"/>
      <c r="AD852" s="145"/>
      <c r="AE852" s="144">
        <v>75</v>
      </c>
      <c r="AF852" s="144">
        <v>75</v>
      </c>
      <c r="AG852" s="144">
        <v>75</v>
      </c>
      <c r="AH852" s="144">
        <v>75</v>
      </c>
      <c r="AI852" s="144">
        <v>75</v>
      </c>
      <c r="AJ852" s="758">
        <v>75</v>
      </c>
      <c r="AK852" s="144">
        <v>75</v>
      </c>
      <c r="AL852" s="144">
        <v>75</v>
      </c>
      <c r="AM852" s="144">
        <v>75</v>
      </c>
      <c r="AN852" s="758">
        <v>75</v>
      </c>
      <c r="AO852" s="144">
        <v>0</v>
      </c>
      <c r="AP852" s="144">
        <v>0</v>
      </c>
      <c r="AQ852" s="144">
        <v>0</v>
      </c>
      <c r="AR852" s="758">
        <v>0</v>
      </c>
      <c r="AS852" s="144"/>
      <c r="AT852" s="144"/>
      <c r="AU852" s="144"/>
      <c r="AV852" s="144"/>
      <c r="AW852" s="144"/>
      <c r="AX852" s="144"/>
      <c r="AY852" s="144"/>
      <c r="AZ852" s="144"/>
      <c r="BA852" s="144"/>
      <c r="BB852" s="144"/>
      <c r="BC852" s="144"/>
      <c r="BD852" s="144"/>
      <c r="BE852" s="144"/>
      <c r="BF852" s="144"/>
    </row>
    <row r="853" spans="1:58">
      <c r="A853" s="143" t="s">
        <v>924</v>
      </c>
      <c r="B853" s="143" t="s">
        <v>937</v>
      </c>
      <c r="C853" s="144">
        <v>0</v>
      </c>
      <c r="D853" s="144">
        <v>0</v>
      </c>
      <c r="E853" s="144">
        <v>0</v>
      </c>
      <c r="F853" s="144">
        <v>0</v>
      </c>
      <c r="G853" s="144">
        <v>0</v>
      </c>
      <c r="H853" s="144">
        <v>0</v>
      </c>
      <c r="I853" s="144">
        <v>0</v>
      </c>
      <c r="J853" s="144">
        <v>0</v>
      </c>
      <c r="K853" s="144">
        <v>0</v>
      </c>
      <c r="L853" s="144">
        <v>0</v>
      </c>
      <c r="M853" s="144">
        <v>0</v>
      </c>
      <c r="N853" s="144">
        <v>0</v>
      </c>
      <c r="O853" s="144">
        <v>0</v>
      </c>
      <c r="P853" s="144">
        <v>0</v>
      </c>
      <c r="Q853" s="145"/>
      <c r="R853" s="145"/>
      <c r="S853" s="145"/>
      <c r="T853" s="145"/>
      <c r="U853" s="145"/>
      <c r="V853" s="145"/>
      <c r="W853" s="145"/>
      <c r="X853" s="145"/>
      <c r="Y853" s="145"/>
      <c r="Z853" s="145"/>
      <c r="AA853" s="145"/>
      <c r="AB853" s="145"/>
      <c r="AC853" s="145"/>
      <c r="AD853" s="145"/>
      <c r="AE853" s="144">
        <v>0</v>
      </c>
      <c r="AF853" s="144">
        <v>0</v>
      </c>
      <c r="AG853" s="144">
        <v>0</v>
      </c>
      <c r="AH853" s="144">
        <v>0</v>
      </c>
      <c r="AI853" s="144">
        <v>0</v>
      </c>
      <c r="AJ853" s="758">
        <v>0</v>
      </c>
      <c r="AK853" s="144">
        <v>0</v>
      </c>
      <c r="AL853" s="144">
        <v>0</v>
      </c>
      <c r="AM853" s="144">
        <v>0</v>
      </c>
      <c r="AN853" s="758">
        <v>0</v>
      </c>
      <c r="AO853" s="144">
        <v>0</v>
      </c>
      <c r="AP853" s="144">
        <v>0</v>
      </c>
      <c r="AQ853" s="144">
        <v>0</v>
      </c>
      <c r="AR853" s="758">
        <v>0</v>
      </c>
      <c r="AS853" s="144"/>
      <c r="AT853" s="144"/>
      <c r="AU853" s="144"/>
      <c r="AV853" s="144"/>
      <c r="AW853" s="144"/>
      <c r="AX853" s="144"/>
      <c r="AY853" s="144"/>
      <c r="AZ853" s="144"/>
      <c r="BA853" s="144"/>
      <c r="BB853" s="144"/>
      <c r="BC853" s="144"/>
      <c r="BD853" s="144"/>
      <c r="BE853" s="144"/>
      <c r="BF853" s="144"/>
    </row>
    <row r="854" spans="1:58">
      <c r="A854" s="143" t="s">
        <v>924</v>
      </c>
      <c r="B854" s="143" t="s">
        <v>938</v>
      </c>
      <c r="C854" s="144">
        <v>777</v>
      </c>
      <c r="D854" s="144">
        <v>744</v>
      </c>
      <c r="E854" s="144">
        <v>739</v>
      </c>
      <c r="F854" s="144">
        <v>704</v>
      </c>
      <c r="G854" s="144">
        <v>700</v>
      </c>
      <c r="H854" s="144">
        <v>713</v>
      </c>
      <c r="I854" s="144">
        <v>684</v>
      </c>
      <c r="J854" s="144">
        <v>677</v>
      </c>
      <c r="K854" s="144">
        <v>674</v>
      </c>
      <c r="L854" s="144">
        <v>656</v>
      </c>
      <c r="M854" s="144">
        <v>747</v>
      </c>
      <c r="N854" s="144">
        <v>731</v>
      </c>
      <c r="O854" s="144">
        <v>733</v>
      </c>
      <c r="P854" s="144">
        <v>677</v>
      </c>
      <c r="Q854" s="145">
        <v>134.36000000000001</v>
      </c>
      <c r="R854" s="145">
        <v>138.61000000000001</v>
      </c>
      <c r="S854" s="145">
        <v>133.46</v>
      </c>
      <c r="T854" s="145">
        <v>142.51</v>
      </c>
      <c r="U854" s="145">
        <v>143.37</v>
      </c>
      <c r="V854" s="145">
        <v>138.47</v>
      </c>
      <c r="W854" s="145">
        <v>105.66</v>
      </c>
      <c r="X854" s="145">
        <v>109.26</v>
      </c>
      <c r="Y854" s="145">
        <v>94.61</v>
      </c>
      <c r="Z854" s="145">
        <v>118.27</v>
      </c>
      <c r="AA854" s="145">
        <v>116</v>
      </c>
      <c r="AB854" s="145">
        <v>131.91999999999999</v>
      </c>
      <c r="AC854" s="145">
        <v>135.91999999999999</v>
      </c>
      <c r="AD854" s="145">
        <v>145.87</v>
      </c>
      <c r="AE854" s="144">
        <v>104397</v>
      </c>
      <c r="AF854" s="144">
        <v>103124</v>
      </c>
      <c r="AG854" s="144">
        <v>98626</v>
      </c>
      <c r="AH854" s="144">
        <v>100329</v>
      </c>
      <c r="AI854" s="144">
        <v>100356</v>
      </c>
      <c r="AJ854" s="758">
        <v>98726</v>
      </c>
      <c r="AK854" s="144">
        <v>72272</v>
      </c>
      <c r="AL854" s="144">
        <v>73970</v>
      </c>
      <c r="AM854" s="144">
        <v>63766</v>
      </c>
      <c r="AN854" s="758">
        <v>77583</v>
      </c>
      <c r="AO854" s="144">
        <v>86653</v>
      </c>
      <c r="AP854" s="144">
        <v>96434</v>
      </c>
      <c r="AQ854" s="144">
        <v>99632</v>
      </c>
      <c r="AR854" s="758">
        <v>98754</v>
      </c>
      <c r="AS854" s="144"/>
      <c r="AT854" s="144"/>
      <c r="AU854" s="144"/>
      <c r="AV854" s="144"/>
      <c r="AW854" s="144"/>
      <c r="AX854" s="144"/>
      <c r="AY854" s="144"/>
      <c r="AZ854" s="144"/>
      <c r="BA854" s="144"/>
      <c r="BB854" s="144"/>
      <c r="BC854" s="144"/>
      <c r="BD854" s="144"/>
      <c r="BE854" s="144"/>
      <c r="BF854" s="144"/>
    </row>
    <row r="855" spans="1:58">
      <c r="A855" s="143" t="s">
        <v>924</v>
      </c>
      <c r="B855" s="143" t="s">
        <v>939</v>
      </c>
      <c r="C855" s="144">
        <v>0</v>
      </c>
      <c r="D855" s="144">
        <v>0</v>
      </c>
      <c r="E855" s="144">
        <v>0</v>
      </c>
      <c r="F855" s="144">
        <v>0</v>
      </c>
      <c r="G855" s="144">
        <v>0</v>
      </c>
      <c r="H855" s="144">
        <v>0</v>
      </c>
      <c r="I855" s="144">
        <v>0</v>
      </c>
      <c r="J855" s="144">
        <v>0</v>
      </c>
      <c r="K855" s="144">
        <v>0</v>
      </c>
      <c r="L855" s="144">
        <v>0</v>
      </c>
      <c r="M855" s="144">
        <v>0</v>
      </c>
      <c r="N855" s="144">
        <v>0</v>
      </c>
      <c r="O855" s="144">
        <v>0</v>
      </c>
      <c r="P855" s="144">
        <v>0</v>
      </c>
      <c r="Q855" s="145"/>
      <c r="R855" s="145"/>
      <c r="S855" s="145"/>
      <c r="T855" s="145"/>
      <c r="U855" s="145"/>
      <c r="V855" s="145"/>
      <c r="W855" s="145"/>
      <c r="X855" s="145"/>
      <c r="Y855" s="145"/>
      <c r="Z855" s="145"/>
      <c r="AA855" s="145"/>
      <c r="AB855" s="145"/>
      <c r="AC855" s="145"/>
      <c r="AD855" s="145"/>
      <c r="AE855" s="144">
        <v>0</v>
      </c>
      <c r="AF855" s="144">
        <v>0</v>
      </c>
      <c r="AG855" s="144">
        <v>0</v>
      </c>
      <c r="AH855" s="144">
        <v>0</v>
      </c>
      <c r="AI855" s="144">
        <v>0</v>
      </c>
      <c r="AJ855" s="758">
        <v>0</v>
      </c>
      <c r="AK855" s="144">
        <v>0</v>
      </c>
      <c r="AL855" s="144">
        <v>0</v>
      </c>
      <c r="AM855" s="144">
        <v>0</v>
      </c>
      <c r="AN855" s="758">
        <v>0</v>
      </c>
      <c r="AO855" s="144">
        <v>0</v>
      </c>
      <c r="AP855" s="144">
        <v>0</v>
      </c>
      <c r="AQ855" s="144">
        <v>0</v>
      </c>
      <c r="AR855" s="758">
        <v>0</v>
      </c>
      <c r="AS855" s="144"/>
      <c r="AT855" s="144"/>
      <c r="AU855" s="144"/>
      <c r="AV855" s="144"/>
      <c r="AW855" s="144"/>
      <c r="AX855" s="144"/>
      <c r="AY855" s="144"/>
      <c r="AZ855" s="144"/>
      <c r="BA855" s="144"/>
      <c r="BB855" s="144"/>
      <c r="BC855" s="144"/>
      <c r="BD855" s="144"/>
      <c r="BE855" s="144"/>
      <c r="BF855" s="144"/>
    </row>
    <row r="856" spans="1:58">
      <c r="A856" s="143" t="s">
        <v>924</v>
      </c>
      <c r="B856" s="143" t="s">
        <v>940</v>
      </c>
      <c r="C856" s="144">
        <v>0</v>
      </c>
      <c r="D856" s="144">
        <v>0</v>
      </c>
      <c r="E856" s="144">
        <v>0</v>
      </c>
      <c r="F856" s="144">
        <v>0</v>
      </c>
      <c r="G856" s="144">
        <v>0</v>
      </c>
      <c r="H856" s="144">
        <v>0</v>
      </c>
      <c r="I856" s="144">
        <v>0</v>
      </c>
      <c r="J856" s="144">
        <v>0</v>
      </c>
      <c r="K856" s="144">
        <v>0</v>
      </c>
      <c r="L856" s="144">
        <v>0</v>
      </c>
      <c r="M856" s="144">
        <v>0</v>
      </c>
      <c r="N856" s="144">
        <v>0</v>
      </c>
      <c r="O856" s="144">
        <v>0</v>
      </c>
      <c r="P856" s="144">
        <v>0</v>
      </c>
      <c r="Q856" s="145"/>
      <c r="R856" s="145"/>
      <c r="S856" s="145"/>
      <c r="T856" s="145"/>
      <c r="U856" s="145"/>
      <c r="V856" s="145"/>
      <c r="W856" s="145"/>
      <c r="X856" s="145"/>
      <c r="Y856" s="145"/>
      <c r="Z856" s="145"/>
      <c r="AA856" s="145"/>
      <c r="AB856" s="145"/>
      <c r="AC856" s="145"/>
      <c r="AD856" s="145"/>
      <c r="AE856" s="144">
        <v>400</v>
      </c>
      <c r="AF856" s="144">
        <v>400</v>
      </c>
      <c r="AG856" s="144">
        <v>400</v>
      </c>
      <c r="AH856" s="144">
        <v>1280</v>
      </c>
      <c r="AI856" s="144">
        <v>1280</v>
      </c>
      <c r="AJ856" s="758">
        <v>1280</v>
      </c>
      <c r="AK856" s="144">
        <v>0</v>
      </c>
      <c r="AL856" s="144">
        <v>1280</v>
      </c>
      <c r="AM856" s="144">
        <v>0</v>
      </c>
      <c r="AN856" s="758">
        <v>1280</v>
      </c>
      <c r="AO856" s="144">
        <v>2110</v>
      </c>
      <c r="AP856" s="144">
        <v>2110</v>
      </c>
      <c r="AQ856" s="144">
        <v>1270</v>
      </c>
      <c r="AR856" s="758">
        <v>2250</v>
      </c>
      <c r="AS856" s="144"/>
      <c r="AT856" s="144"/>
      <c r="AU856" s="144"/>
      <c r="AV856" s="144"/>
      <c r="AW856" s="144"/>
      <c r="AX856" s="144"/>
      <c r="AY856" s="144"/>
      <c r="AZ856" s="144"/>
      <c r="BA856" s="144"/>
      <c r="BB856" s="144"/>
      <c r="BC856" s="144"/>
      <c r="BD856" s="144"/>
      <c r="BE856" s="144"/>
      <c r="BF856" s="144"/>
    </row>
    <row r="857" spans="1:58">
      <c r="A857" s="143" t="s">
        <v>924</v>
      </c>
      <c r="B857" s="143" t="s">
        <v>941</v>
      </c>
      <c r="C857" s="144">
        <v>22</v>
      </c>
      <c r="D857" s="144">
        <v>18</v>
      </c>
      <c r="E857" s="144">
        <v>15</v>
      </c>
      <c r="F857" s="144">
        <v>14</v>
      </c>
      <c r="G857" s="144">
        <v>19</v>
      </c>
      <c r="H857" s="144">
        <v>29</v>
      </c>
      <c r="I857" s="144">
        <v>19</v>
      </c>
      <c r="J857" s="144">
        <v>25</v>
      </c>
      <c r="K857" s="144">
        <v>31</v>
      </c>
      <c r="L857" s="144">
        <v>27</v>
      </c>
      <c r="M857" s="144">
        <v>21</v>
      </c>
      <c r="N857" s="144">
        <v>21</v>
      </c>
      <c r="O857" s="144">
        <v>24</v>
      </c>
      <c r="P857" s="144">
        <v>22</v>
      </c>
      <c r="Q857" s="145">
        <v>76.09</v>
      </c>
      <c r="R857" s="145">
        <v>74.56</v>
      </c>
      <c r="S857" s="145">
        <v>72.87</v>
      </c>
      <c r="T857" s="145">
        <v>80.069999999999993</v>
      </c>
      <c r="U857" s="145">
        <v>80.84</v>
      </c>
      <c r="V857" s="145">
        <v>83.31</v>
      </c>
      <c r="W857" s="145">
        <v>81.53</v>
      </c>
      <c r="X857" s="145">
        <v>73.48</v>
      </c>
      <c r="Y857" s="145">
        <v>67.87</v>
      </c>
      <c r="Z857" s="145">
        <v>69.3</v>
      </c>
      <c r="AA857" s="145">
        <v>69.709999999999994</v>
      </c>
      <c r="AB857" s="145">
        <v>69.62</v>
      </c>
      <c r="AC857" s="145">
        <v>60.92</v>
      </c>
      <c r="AD857" s="145">
        <v>67.819999999999993</v>
      </c>
      <c r="AE857" s="144">
        <v>1674</v>
      </c>
      <c r="AF857" s="144">
        <v>1342</v>
      </c>
      <c r="AG857" s="144">
        <v>1093</v>
      </c>
      <c r="AH857" s="144">
        <v>1121</v>
      </c>
      <c r="AI857" s="144">
        <v>1536</v>
      </c>
      <c r="AJ857" s="758">
        <v>2416</v>
      </c>
      <c r="AK857" s="144">
        <v>1549</v>
      </c>
      <c r="AL857" s="144">
        <v>1837</v>
      </c>
      <c r="AM857" s="144">
        <v>2104</v>
      </c>
      <c r="AN857" s="758">
        <v>1871</v>
      </c>
      <c r="AO857" s="144">
        <v>1464</v>
      </c>
      <c r="AP857" s="144">
        <v>1462</v>
      </c>
      <c r="AQ857" s="144">
        <v>1462</v>
      </c>
      <c r="AR857" s="758">
        <v>1492</v>
      </c>
      <c r="AS857" s="144"/>
      <c r="AT857" s="144"/>
      <c r="AU857" s="144"/>
      <c r="AV857" s="144"/>
      <c r="AW857" s="144"/>
      <c r="AX857" s="144"/>
      <c r="AY857" s="144"/>
      <c r="AZ857" s="144"/>
      <c r="BA857" s="144"/>
      <c r="BB857" s="144"/>
      <c r="BC857" s="144"/>
      <c r="BD857" s="144"/>
      <c r="BE857" s="144"/>
      <c r="BF857" s="144"/>
    </row>
    <row r="858" spans="1:58">
      <c r="A858" s="143" t="s">
        <v>924</v>
      </c>
      <c r="B858" s="143" t="s">
        <v>942</v>
      </c>
      <c r="C858" s="144">
        <v>50</v>
      </c>
      <c r="D858" s="144">
        <v>49</v>
      </c>
      <c r="E858" s="144">
        <v>49</v>
      </c>
      <c r="F858" s="144">
        <v>40</v>
      </c>
      <c r="G858" s="144">
        <v>40</v>
      </c>
      <c r="H858" s="144">
        <v>41</v>
      </c>
      <c r="I858" s="144">
        <v>40</v>
      </c>
      <c r="J858" s="144">
        <v>40</v>
      </c>
      <c r="K858" s="144">
        <v>40</v>
      </c>
      <c r="L858" s="144">
        <v>40</v>
      </c>
      <c r="M858" s="144">
        <v>40</v>
      </c>
      <c r="N858" s="144">
        <v>40</v>
      </c>
      <c r="O858" s="144">
        <v>40</v>
      </c>
      <c r="P858" s="144">
        <v>40</v>
      </c>
      <c r="Q858" s="145">
        <v>88.4</v>
      </c>
      <c r="R858" s="145">
        <v>89.18</v>
      </c>
      <c r="S858" s="145">
        <v>88.16</v>
      </c>
      <c r="T858" s="145">
        <v>96.75</v>
      </c>
      <c r="U858" s="145">
        <v>96.75</v>
      </c>
      <c r="V858" s="145">
        <v>95.46</v>
      </c>
      <c r="W858" s="145">
        <v>95.42</v>
      </c>
      <c r="X858" s="145">
        <v>95.33</v>
      </c>
      <c r="Y858" s="145">
        <v>95.42</v>
      </c>
      <c r="Z858" s="145">
        <v>94.17</v>
      </c>
      <c r="AA858" s="145">
        <v>97.92</v>
      </c>
      <c r="AB858" s="145">
        <v>92.83</v>
      </c>
      <c r="AC858" s="145">
        <v>92.83</v>
      </c>
      <c r="AD858" s="145">
        <v>92.83</v>
      </c>
      <c r="AE858" s="144">
        <v>4420</v>
      </c>
      <c r="AF858" s="144">
        <v>4370</v>
      </c>
      <c r="AG858" s="144">
        <v>4320</v>
      </c>
      <c r="AH858" s="144">
        <v>3870</v>
      </c>
      <c r="AI858" s="144">
        <v>3870</v>
      </c>
      <c r="AJ858" s="758">
        <v>3914</v>
      </c>
      <c r="AK858" s="144">
        <v>3817</v>
      </c>
      <c r="AL858" s="144">
        <v>3813</v>
      </c>
      <c r="AM858" s="144">
        <v>3817</v>
      </c>
      <c r="AN858" s="758">
        <v>3767</v>
      </c>
      <c r="AO858" s="144">
        <v>3917</v>
      </c>
      <c r="AP858" s="144">
        <v>3713</v>
      </c>
      <c r="AQ858" s="144">
        <v>3713</v>
      </c>
      <c r="AR858" s="758">
        <v>3713</v>
      </c>
      <c r="AS858" s="144"/>
      <c r="AT858" s="144"/>
      <c r="AU858" s="144"/>
      <c r="AV858" s="144"/>
      <c r="AW858" s="144"/>
      <c r="AX858" s="144"/>
      <c r="AY858" s="144"/>
      <c r="AZ858" s="144"/>
      <c r="BA858" s="144"/>
      <c r="BB858" s="144"/>
      <c r="BC858" s="144"/>
      <c r="BD858" s="144"/>
      <c r="BE858" s="144"/>
      <c r="BF858" s="144"/>
    </row>
    <row r="859" spans="1:58">
      <c r="A859" s="143" t="s">
        <v>924</v>
      </c>
      <c r="B859" s="143" t="s">
        <v>943</v>
      </c>
      <c r="C859" s="144">
        <v>431</v>
      </c>
      <c r="D859" s="144">
        <v>403</v>
      </c>
      <c r="E859" s="144">
        <v>396</v>
      </c>
      <c r="F859" s="144">
        <v>391</v>
      </c>
      <c r="G859" s="144">
        <v>366</v>
      </c>
      <c r="H859" s="144">
        <v>281</v>
      </c>
      <c r="I859" s="144">
        <v>268</v>
      </c>
      <c r="J859" s="144">
        <v>298</v>
      </c>
      <c r="K859" s="144">
        <v>296</v>
      </c>
      <c r="L859" s="144">
        <v>291</v>
      </c>
      <c r="M859" s="144">
        <v>288</v>
      </c>
      <c r="N859" s="144">
        <v>280</v>
      </c>
      <c r="O859" s="144">
        <v>279</v>
      </c>
      <c r="P859" s="144">
        <v>324</v>
      </c>
      <c r="Q859" s="145">
        <v>43.26</v>
      </c>
      <c r="R859" s="145">
        <v>56.57</v>
      </c>
      <c r="S859" s="145">
        <v>57.91</v>
      </c>
      <c r="T859" s="145">
        <v>59.35</v>
      </c>
      <c r="U859" s="145">
        <v>62.49</v>
      </c>
      <c r="V859" s="145">
        <v>58.96</v>
      </c>
      <c r="W859" s="145">
        <v>57.99</v>
      </c>
      <c r="X859" s="145">
        <v>58.99</v>
      </c>
      <c r="Y859" s="145">
        <v>57.7</v>
      </c>
      <c r="Z859" s="145">
        <v>57.7</v>
      </c>
      <c r="AA859" s="145">
        <v>101.93</v>
      </c>
      <c r="AB859" s="145">
        <v>98.31</v>
      </c>
      <c r="AC859" s="145">
        <v>95.25</v>
      </c>
      <c r="AD859" s="145">
        <v>95.36</v>
      </c>
      <c r="AE859" s="144">
        <v>18645</v>
      </c>
      <c r="AF859" s="144">
        <v>22799</v>
      </c>
      <c r="AG859" s="144">
        <v>22931</v>
      </c>
      <c r="AH859" s="144">
        <v>23206</v>
      </c>
      <c r="AI859" s="144">
        <v>22872</v>
      </c>
      <c r="AJ859" s="758">
        <v>16568</v>
      </c>
      <c r="AK859" s="144">
        <v>15540</v>
      </c>
      <c r="AL859" s="144">
        <v>17580</v>
      </c>
      <c r="AM859" s="144">
        <v>17079</v>
      </c>
      <c r="AN859" s="758">
        <v>16790</v>
      </c>
      <c r="AO859" s="144">
        <v>29355</v>
      </c>
      <c r="AP859" s="144">
        <v>27528</v>
      </c>
      <c r="AQ859" s="144">
        <v>26576</v>
      </c>
      <c r="AR859" s="758">
        <v>30897</v>
      </c>
      <c r="AS859" s="144"/>
      <c r="AT859" s="144"/>
      <c r="AU859" s="144"/>
      <c r="AV859" s="144"/>
      <c r="AW859" s="144"/>
      <c r="AX859" s="144"/>
      <c r="AY859" s="144"/>
      <c r="AZ859" s="144"/>
      <c r="BA859" s="144"/>
      <c r="BB859" s="144"/>
      <c r="BC859" s="144"/>
      <c r="BD859" s="144"/>
      <c r="BE859" s="144"/>
      <c r="BF859" s="144"/>
    </row>
    <row r="860" spans="1:58">
      <c r="A860" s="143" t="s">
        <v>924</v>
      </c>
      <c r="B860" s="143" t="s">
        <v>944</v>
      </c>
      <c r="C860" s="144">
        <v>0</v>
      </c>
      <c r="D860" s="144">
        <v>0</v>
      </c>
      <c r="E860" s="144">
        <v>0</v>
      </c>
      <c r="F860" s="144">
        <v>0</v>
      </c>
      <c r="G860" s="144">
        <v>0</v>
      </c>
      <c r="H860" s="144">
        <v>0</v>
      </c>
      <c r="I860" s="144">
        <v>0</v>
      </c>
      <c r="J860" s="144">
        <v>0</v>
      </c>
      <c r="K860" s="144">
        <v>0</v>
      </c>
      <c r="L860" s="144">
        <v>0</v>
      </c>
      <c r="M860" s="144">
        <v>2</v>
      </c>
      <c r="N860" s="144">
        <v>2</v>
      </c>
      <c r="O860" s="144">
        <v>2</v>
      </c>
      <c r="P860" s="144">
        <v>2</v>
      </c>
      <c r="Q860" s="145"/>
      <c r="R860" s="145"/>
      <c r="S860" s="145"/>
      <c r="T860" s="145"/>
      <c r="U860" s="145"/>
      <c r="V860" s="145"/>
      <c r="W860" s="145"/>
      <c r="X860" s="145"/>
      <c r="Y860" s="145"/>
      <c r="Z860" s="145"/>
      <c r="AA860" s="145">
        <v>126</v>
      </c>
      <c r="AB860" s="145">
        <v>126</v>
      </c>
      <c r="AC860" s="145">
        <v>126</v>
      </c>
      <c r="AD860" s="145">
        <v>126</v>
      </c>
      <c r="AE860" s="144">
        <v>0</v>
      </c>
      <c r="AF860" s="144">
        <v>0</v>
      </c>
      <c r="AG860" s="144">
        <v>0</v>
      </c>
      <c r="AH860" s="144">
        <v>0</v>
      </c>
      <c r="AI860" s="144">
        <v>0</v>
      </c>
      <c r="AJ860" s="758">
        <v>0</v>
      </c>
      <c r="AK860" s="144">
        <v>0</v>
      </c>
      <c r="AL860" s="144">
        <v>0</v>
      </c>
      <c r="AM860" s="144">
        <v>0</v>
      </c>
      <c r="AN860" s="758">
        <v>0</v>
      </c>
      <c r="AO860" s="144">
        <v>252</v>
      </c>
      <c r="AP860" s="144">
        <v>252</v>
      </c>
      <c r="AQ860" s="144">
        <v>252</v>
      </c>
      <c r="AR860" s="758">
        <v>252</v>
      </c>
      <c r="AS860" s="144"/>
      <c r="AT860" s="144"/>
      <c r="AU860" s="144"/>
      <c r="AV860" s="144"/>
      <c r="AW860" s="144"/>
      <c r="AX860" s="144"/>
      <c r="AY860" s="144"/>
      <c r="AZ860" s="144"/>
      <c r="BA860" s="144"/>
      <c r="BB860" s="144"/>
      <c r="BC860" s="144"/>
      <c r="BD860" s="144"/>
      <c r="BE860" s="144"/>
      <c r="BF860" s="144"/>
    </row>
    <row r="861" spans="1:58">
      <c r="A861" s="143" t="s">
        <v>924</v>
      </c>
      <c r="B861" s="143" t="s">
        <v>945</v>
      </c>
      <c r="C861" s="144">
        <v>10</v>
      </c>
      <c r="D861" s="144">
        <v>10</v>
      </c>
      <c r="E861" s="144">
        <v>11</v>
      </c>
      <c r="F861" s="144">
        <v>11</v>
      </c>
      <c r="G861" s="144">
        <v>13</v>
      </c>
      <c r="H861" s="144">
        <v>16</v>
      </c>
      <c r="I861" s="144">
        <v>12</v>
      </c>
      <c r="J861" s="144">
        <v>16</v>
      </c>
      <c r="K861" s="144">
        <v>12</v>
      </c>
      <c r="L861" s="144">
        <v>9</v>
      </c>
      <c r="M861" s="144">
        <v>9</v>
      </c>
      <c r="N861" s="144">
        <v>19</v>
      </c>
      <c r="O861" s="144">
        <v>19</v>
      </c>
      <c r="P861" s="144">
        <v>19</v>
      </c>
      <c r="Q861" s="145">
        <v>84.8</v>
      </c>
      <c r="R861" s="145">
        <v>84.8</v>
      </c>
      <c r="S861" s="145">
        <v>79.27</v>
      </c>
      <c r="T861" s="145">
        <v>79.27</v>
      </c>
      <c r="U861" s="145">
        <v>70.77</v>
      </c>
      <c r="V861" s="145">
        <v>92.31</v>
      </c>
      <c r="W861" s="145">
        <v>123.42</v>
      </c>
      <c r="X861" s="145">
        <v>129.5</v>
      </c>
      <c r="Y861" s="145">
        <v>123.08</v>
      </c>
      <c r="Z861" s="145">
        <v>125.11</v>
      </c>
      <c r="AA861" s="145">
        <v>23.89</v>
      </c>
      <c r="AB861" s="145">
        <v>61.21</v>
      </c>
      <c r="AC861" s="145">
        <v>61.21</v>
      </c>
      <c r="AD861" s="145">
        <v>61.21</v>
      </c>
      <c r="AE861" s="144">
        <v>848</v>
      </c>
      <c r="AF861" s="144">
        <v>848</v>
      </c>
      <c r="AG861" s="144">
        <v>872</v>
      </c>
      <c r="AH861" s="144">
        <v>872</v>
      </c>
      <c r="AI861" s="144">
        <v>920</v>
      </c>
      <c r="AJ861" s="758">
        <v>1477</v>
      </c>
      <c r="AK861" s="144">
        <v>1481</v>
      </c>
      <c r="AL861" s="144">
        <v>2072</v>
      </c>
      <c r="AM861" s="144">
        <v>1477</v>
      </c>
      <c r="AN861" s="758">
        <v>1126</v>
      </c>
      <c r="AO861" s="144">
        <v>215</v>
      </c>
      <c r="AP861" s="144">
        <v>1163</v>
      </c>
      <c r="AQ861" s="144">
        <v>1163</v>
      </c>
      <c r="AR861" s="758">
        <v>1163</v>
      </c>
      <c r="AS861" s="144"/>
      <c r="AT861" s="144"/>
      <c r="AU861" s="144"/>
      <c r="AV861" s="144"/>
      <c r="AW861" s="144"/>
      <c r="AX861" s="144"/>
      <c r="AY861" s="144"/>
      <c r="AZ861" s="144"/>
      <c r="BA861" s="144"/>
      <c r="BB861" s="144"/>
      <c r="BC861" s="144"/>
      <c r="BD861" s="144"/>
      <c r="BE861" s="144"/>
      <c r="BF861" s="144"/>
    </row>
    <row r="862" spans="1:58">
      <c r="A862" s="143" t="s">
        <v>924</v>
      </c>
      <c r="B862" s="143" t="s">
        <v>946</v>
      </c>
      <c r="C862" s="144">
        <v>5</v>
      </c>
      <c r="D862" s="144">
        <v>5</v>
      </c>
      <c r="E862" s="144">
        <v>5</v>
      </c>
      <c r="F862" s="144">
        <v>3</v>
      </c>
      <c r="G862" s="144">
        <v>3</v>
      </c>
      <c r="H862" s="144">
        <v>3</v>
      </c>
      <c r="I862" s="144">
        <v>3</v>
      </c>
      <c r="J862" s="144">
        <v>3</v>
      </c>
      <c r="K862" s="144">
        <v>2</v>
      </c>
      <c r="L862" s="144">
        <v>2</v>
      </c>
      <c r="M862" s="144">
        <v>2</v>
      </c>
      <c r="N862" s="144">
        <v>2</v>
      </c>
      <c r="O862" s="144">
        <v>2</v>
      </c>
      <c r="P862" s="144">
        <v>2</v>
      </c>
      <c r="Q862" s="145">
        <v>47.2</v>
      </c>
      <c r="R862" s="145">
        <v>52.8</v>
      </c>
      <c r="S862" s="145">
        <v>50</v>
      </c>
      <c r="T862" s="145">
        <v>53</v>
      </c>
      <c r="U862" s="145">
        <v>53</v>
      </c>
      <c r="V862" s="145">
        <v>53</v>
      </c>
      <c r="W862" s="145">
        <v>53</v>
      </c>
      <c r="X862" s="145">
        <v>53</v>
      </c>
      <c r="Y862" s="145">
        <v>53</v>
      </c>
      <c r="Z862" s="145">
        <v>53</v>
      </c>
      <c r="AA862" s="145">
        <v>53</v>
      </c>
      <c r="AB862" s="145">
        <v>53</v>
      </c>
      <c r="AC862" s="145">
        <v>53</v>
      </c>
      <c r="AD862" s="145">
        <v>53</v>
      </c>
      <c r="AE862" s="144">
        <v>236</v>
      </c>
      <c r="AF862" s="144">
        <v>264</v>
      </c>
      <c r="AG862" s="144">
        <v>250</v>
      </c>
      <c r="AH862" s="144">
        <v>159</v>
      </c>
      <c r="AI862" s="144">
        <v>159</v>
      </c>
      <c r="AJ862" s="758">
        <v>159</v>
      </c>
      <c r="AK862" s="144">
        <v>159</v>
      </c>
      <c r="AL862" s="144">
        <v>159</v>
      </c>
      <c r="AM862" s="144">
        <v>106</v>
      </c>
      <c r="AN862" s="758">
        <v>106</v>
      </c>
      <c r="AO862" s="144">
        <v>106</v>
      </c>
      <c r="AP862" s="144">
        <v>106</v>
      </c>
      <c r="AQ862" s="144">
        <v>106</v>
      </c>
      <c r="AR862" s="758">
        <v>106</v>
      </c>
      <c r="AS862" s="144"/>
      <c r="AT862" s="144"/>
      <c r="AU862" s="144"/>
      <c r="AV862" s="144"/>
      <c r="AW862" s="144"/>
      <c r="AX862" s="144"/>
      <c r="AY862" s="144"/>
      <c r="AZ862" s="144"/>
      <c r="BA862" s="144"/>
      <c r="BB862" s="144"/>
      <c r="BC862" s="144"/>
      <c r="BD862" s="144"/>
      <c r="BE862" s="144"/>
      <c r="BF862" s="144"/>
    </row>
    <row r="863" spans="1:58">
      <c r="A863" s="143" t="s">
        <v>924</v>
      </c>
      <c r="B863" s="143" t="s">
        <v>947</v>
      </c>
      <c r="C863" s="144">
        <v>750</v>
      </c>
      <c r="D863" s="144">
        <v>718</v>
      </c>
      <c r="E863" s="144">
        <v>690</v>
      </c>
      <c r="F863" s="144">
        <v>664</v>
      </c>
      <c r="G863" s="144">
        <v>641</v>
      </c>
      <c r="H863" s="144">
        <v>625</v>
      </c>
      <c r="I863" s="144">
        <v>652</v>
      </c>
      <c r="J863" s="144">
        <v>626</v>
      </c>
      <c r="K863" s="144">
        <v>606</v>
      </c>
      <c r="L863" s="144">
        <v>574</v>
      </c>
      <c r="M863" s="144">
        <v>558</v>
      </c>
      <c r="N863" s="144">
        <v>558</v>
      </c>
      <c r="O863" s="144">
        <v>558</v>
      </c>
      <c r="P863" s="144">
        <v>559</v>
      </c>
      <c r="Q863" s="145">
        <v>117.51</v>
      </c>
      <c r="R863" s="145">
        <v>116.32</v>
      </c>
      <c r="S863" s="145">
        <v>115.39</v>
      </c>
      <c r="T863" s="145">
        <v>114.41</v>
      </c>
      <c r="U863" s="145">
        <v>113.44</v>
      </c>
      <c r="V863" s="145">
        <v>108.1</v>
      </c>
      <c r="W863" s="145">
        <v>108.88</v>
      </c>
      <c r="X863" s="145">
        <v>107.14</v>
      </c>
      <c r="Y863" s="145">
        <v>91.51</v>
      </c>
      <c r="Z863" s="145">
        <v>105.34</v>
      </c>
      <c r="AA863" s="145">
        <v>98.88</v>
      </c>
      <c r="AB863" s="145">
        <v>107.8</v>
      </c>
      <c r="AC863" s="145">
        <v>106.65</v>
      </c>
      <c r="AD863" s="145">
        <v>105.87</v>
      </c>
      <c r="AE863" s="144">
        <v>88135</v>
      </c>
      <c r="AF863" s="144">
        <v>83520</v>
      </c>
      <c r="AG863" s="144">
        <v>79622</v>
      </c>
      <c r="AH863" s="144">
        <v>75967</v>
      </c>
      <c r="AI863" s="144">
        <v>72712</v>
      </c>
      <c r="AJ863" s="758">
        <v>67563</v>
      </c>
      <c r="AK863" s="144">
        <v>70989</v>
      </c>
      <c r="AL863" s="144">
        <v>67071</v>
      </c>
      <c r="AM863" s="144">
        <v>55456</v>
      </c>
      <c r="AN863" s="758">
        <v>60465</v>
      </c>
      <c r="AO863" s="144">
        <v>55173</v>
      </c>
      <c r="AP863" s="144">
        <v>60155</v>
      </c>
      <c r="AQ863" s="144">
        <v>59512</v>
      </c>
      <c r="AR863" s="758">
        <v>59181</v>
      </c>
      <c r="AS863" s="144"/>
      <c r="AT863" s="144"/>
      <c r="AU863" s="144"/>
      <c r="AV863" s="144"/>
      <c r="AW863" s="144"/>
      <c r="AX863" s="144"/>
      <c r="AY863" s="144"/>
      <c r="AZ863" s="144"/>
      <c r="BA863" s="144"/>
      <c r="BB863" s="144"/>
      <c r="BC863" s="144"/>
      <c r="BD863" s="144"/>
      <c r="BE863" s="144"/>
      <c r="BF863" s="144"/>
    </row>
    <row r="864" spans="1:58">
      <c r="A864" s="143" t="s">
        <v>924</v>
      </c>
      <c r="B864" s="143" t="s">
        <v>948</v>
      </c>
      <c r="C864" s="144">
        <v>0</v>
      </c>
      <c r="D864" s="144">
        <v>0</v>
      </c>
      <c r="E864" s="144">
        <v>0</v>
      </c>
      <c r="F864" s="144">
        <v>0</v>
      </c>
      <c r="G864" s="144">
        <v>0</v>
      </c>
      <c r="H864" s="144">
        <v>0</v>
      </c>
      <c r="I864" s="144">
        <v>0</v>
      </c>
      <c r="J864" s="144">
        <v>0</v>
      </c>
      <c r="K864" s="144">
        <v>0</v>
      </c>
      <c r="L864" s="144">
        <v>0</v>
      </c>
      <c r="M864" s="144">
        <v>0</v>
      </c>
      <c r="N864" s="144">
        <v>0</v>
      </c>
      <c r="O864" s="144">
        <v>0</v>
      </c>
      <c r="P864" s="144">
        <v>0</v>
      </c>
      <c r="Q864" s="145"/>
      <c r="R864" s="145"/>
      <c r="S864" s="145"/>
      <c r="T864" s="145"/>
      <c r="U864" s="145"/>
      <c r="V864" s="145"/>
      <c r="W864" s="145"/>
      <c r="X864" s="145"/>
      <c r="Y864" s="145"/>
      <c r="Z864" s="145"/>
      <c r="AA864" s="145"/>
      <c r="AB864" s="145"/>
      <c r="AC864" s="145"/>
      <c r="AD864" s="145"/>
      <c r="AE864" s="144">
        <v>0</v>
      </c>
      <c r="AF864" s="144">
        <v>0</v>
      </c>
      <c r="AG864" s="144">
        <v>0</v>
      </c>
      <c r="AH864" s="144">
        <v>0</v>
      </c>
      <c r="AI864" s="144">
        <v>0</v>
      </c>
      <c r="AJ864" s="758">
        <v>0</v>
      </c>
      <c r="AK864" s="144">
        <v>0</v>
      </c>
      <c r="AL864" s="144">
        <v>0</v>
      </c>
      <c r="AM864" s="144">
        <v>0</v>
      </c>
      <c r="AN864" s="758">
        <v>0</v>
      </c>
      <c r="AO864" s="144">
        <v>0</v>
      </c>
      <c r="AP864" s="144">
        <v>0</v>
      </c>
      <c r="AQ864" s="144">
        <v>0</v>
      </c>
      <c r="AR864" s="758">
        <v>0</v>
      </c>
      <c r="AS864" s="144"/>
      <c r="AT864" s="144"/>
      <c r="AU864" s="144"/>
      <c r="AV864" s="144"/>
      <c r="AW864" s="144"/>
      <c r="AX864" s="144"/>
      <c r="AY864" s="144"/>
      <c r="AZ864" s="144"/>
      <c r="BA864" s="144"/>
      <c r="BB864" s="144"/>
      <c r="BC864" s="144"/>
      <c r="BD864" s="144"/>
      <c r="BE864" s="144"/>
      <c r="BF864" s="144"/>
    </row>
    <row r="865" spans="1:58">
      <c r="A865" s="143" t="s">
        <v>924</v>
      </c>
      <c r="B865" s="143" t="s">
        <v>949</v>
      </c>
      <c r="C865" s="144">
        <v>215</v>
      </c>
      <c r="D865" s="144">
        <v>212</v>
      </c>
      <c r="E865" s="144">
        <v>210</v>
      </c>
      <c r="F865" s="144">
        <v>207</v>
      </c>
      <c r="G865" s="144">
        <v>204</v>
      </c>
      <c r="H865" s="144">
        <v>202</v>
      </c>
      <c r="I865" s="144">
        <v>205</v>
      </c>
      <c r="J865" s="144">
        <v>202</v>
      </c>
      <c r="K865" s="144">
        <v>199</v>
      </c>
      <c r="L865" s="144">
        <v>197</v>
      </c>
      <c r="M865" s="144">
        <v>194</v>
      </c>
      <c r="N865" s="144">
        <v>194</v>
      </c>
      <c r="O865" s="144">
        <v>194</v>
      </c>
      <c r="P865" s="144">
        <v>253</v>
      </c>
      <c r="Q865" s="145">
        <v>150</v>
      </c>
      <c r="R865" s="145">
        <v>150</v>
      </c>
      <c r="S865" s="145">
        <v>150</v>
      </c>
      <c r="T865" s="145">
        <v>150</v>
      </c>
      <c r="U865" s="145">
        <v>150</v>
      </c>
      <c r="V865" s="145">
        <v>150</v>
      </c>
      <c r="W865" s="145">
        <v>147.63999999999999</v>
      </c>
      <c r="X865" s="145">
        <v>147.6</v>
      </c>
      <c r="Y865" s="145">
        <v>147.57</v>
      </c>
      <c r="Z865" s="145">
        <v>147.54</v>
      </c>
      <c r="AA865" s="145">
        <v>147.51</v>
      </c>
      <c r="AB865" s="145">
        <v>147.51</v>
      </c>
      <c r="AC865" s="145">
        <v>147.51</v>
      </c>
      <c r="AD865" s="145">
        <v>148.11000000000001</v>
      </c>
      <c r="AE865" s="144">
        <v>32250</v>
      </c>
      <c r="AF865" s="144">
        <v>31800</v>
      </c>
      <c r="AG865" s="144">
        <v>31500</v>
      </c>
      <c r="AH865" s="144">
        <v>31050</v>
      </c>
      <c r="AI865" s="144">
        <v>30600</v>
      </c>
      <c r="AJ865" s="758">
        <v>30300</v>
      </c>
      <c r="AK865" s="144">
        <v>30266</v>
      </c>
      <c r="AL865" s="144">
        <v>29816</v>
      </c>
      <c r="AM865" s="144">
        <v>29366</v>
      </c>
      <c r="AN865" s="758">
        <v>29066</v>
      </c>
      <c r="AO865" s="144">
        <v>28616</v>
      </c>
      <c r="AP865" s="144">
        <v>28616</v>
      </c>
      <c r="AQ865" s="144">
        <v>28616</v>
      </c>
      <c r="AR865" s="758">
        <v>37472</v>
      </c>
      <c r="AS865" s="144"/>
      <c r="AT865" s="144"/>
      <c r="AU865" s="144"/>
      <c r="AV865" s="144"/>
      <c r="AW865" s="144"/>
      <c r="AX865" s="144"/>
      <c r="AY865" s="144"/>
      <c r="AZ865" s="144"/>
      <c r="BA865" s="144"/>
      <c r="BB865" s="144"/>
      <c r="BC865" s="144"/>
      <c r="BD865" s="144"/>
      <c r="BE865" s="144"/>
      <c r="BF865" s="144"/>
    </row>
    <row r="866" spans="1:58">
      <c r="A866" s="143" t="s">
        <v>924</v>
      </c>
      <c r="B866" s="143" t="s">
        <v>950</v>
      </c>
      <c r="C866" s="144">
        <v>50</v>
      </c>
      <c r="D866" s="144">
        <v>47</v>
      </c>
      <c r="E866" s="144">
        <v>48</v>
      </c>
      <c r="F866" s="144">
        <v>46</v>
      </c>
      <c r="G866" s="144">
        <v>46</v>
      </c>
      <c r="H866" s="144">
        <v>46</v>
      </c>
      <c r="I866" s="144">
        <v>46</v>
      </c>
      <c r="J866" s="144">
        <v>45</v>
      </c>
      <c r="K866" s="144">
        <v>45</v>
      </c>
      <c r="L866" s="144">
        <v>44</v>
      </c>
      <c r="M866" s="144">
        <v>41</v>
      </c>
      <c r="N866" s="144">
        <v>268</v>
      </c>
      <c r="O866" s="144">
        <v>271</v>
      </c>
      <c r="P866" s="144">
        <v>269</v>
      </c>
      <c r="Q866" s="145">
        <v>40.799999999999997</v>
      </c>
      <c r="R866" s="145">
        <v>41.64</v>
      </c>
      <c r="S866" s="145">
        <v>45.19</v>
      </c>
      <c r="T866" s="145">
        <v>45.78</v>
      </c>
      <c r="U866" s="145">
        <v>46.78</v>
      </c>
      <c r="V866" s="145">
        <v>47.07</v>
      </c>
      <c r="W866" s="145">
        <v>44.83</v>
      </c>
      <c r="X866" s="145">
        <v>45.02</v>
      </c>
      <c r="Y866" s="145">
        <v>44.89</v>
      </c>
      <c r="Z866" s="145">
        <v>44.84</v>
      </c>
      <c r="AA866" s="145">
        <v>45.32</v>
      </c>
      <c r="AB866" s="145">
        <v>97.85</v>
      </c>
      <c r="AC866" s="145">
        <v>96.88</v>
      </c>
      <c r="AD866" s="145">
        <v>97.41</v>
      </c>
      <c r="AE866" s="144">
        <v>2040</v>
      </c>
      <c r="AF866" s="144">
        <v>1957</v>
      </c>
      <c r="AG866" s="144">
        <v>2169</v>
      </c>
      <c r="AH866" s="144">
        <v>2106</v>
      </c>
      <c r="AI866" s="144">
        <v>2152</v>
      </c>
      <c r="AJ866" s="758">
        <v>2165</v>
      </c>
      <c r="AK866" s="144">
        <v>2062</v>
      </c>
      <c r="AL866" s="144">
        <v>2026</v>
      </c>
      <c r="AM866" s="144">
        <v>2020</v>
      </c>
      <c r="AN866" s="758">
        <v>1973</v>
      </c>
      <c r="AO866" s="144">
        <v>1858</v>
      </c>
      <c r="AP866" s="144">
        <v>26224</v>
      </c>
      <c r="AQ866" s="144">
        <v>26254</v>
      </c>
      <c r="AR866" s="758">
        <v>26204</v>
      </c>
      <c r="AS866" s="144"/>
      <c r="AT866" s="144"/>
      <c r="AU866" s="144"/>
      <c r="AV866" s="144"/>
      <c r="AW866" s="144"/>
      <c r="AX866" s="144"/>
      <c r="AY866" s="144"/>
      <c r="AZ866" s="144"/>
      <c r="BA866" s="144"/>
      <c r="BB866" s="144"/>
      <c r="BC866" s="144"/>
      <c r="BD866" s="144"/>
      <c r="BE866" s="144"/>
      <c r="BF866" s="144"/>
    </row>
    <row r="867" spans="1:58">
      <c r="A867" s="143" t="s">
        <v>924</v>
      </c>
      <c r="B867" s="143" t="s">
        <v>951</v>
      </c>
      <c r="C867" s="144">
        <v>21</v>
      </c>
      <c r="D867" s="144">
        <v>22</v>
      </c>
      <c r="E867" s="144">
        <v>23</v>
      </c>
      <c r="F867" s="144">
        <v>24</v>
      </c>
      <c r="G867" s="144">
        <v>25</v>
      </c>
      <c r="H867" s="144">
        <v>27</v>
      </c>
      <c r="I867" s="144">
        <v>28</v>
      </c>
      <c r="J867" s="144">
        <v>29</v>
      </c>
      <c r="K867" s="144">
        <v>30</v>
      </c>
      <c r="L867" s="144">
        <v>31</v>
      </c>
      <c r="M867" s="144">
        <v>32</v>
      </c>
      <c r="N867" s="144">
        <v>32</v>
      </c>
      <c r="O867" s="144">
        <v>32</v>
      </c>
      <c r="P867" s="144">
        <v>32</v>
      </c>
      <c r="Q867" s="145">
        <v>180</v>
      </c>
      <c r="R867" s="145">
        <v>180</v>
      </c>
      <c r="S867" s="145">
        <v>180</v>
      </c>
      <c r="T867" s="145">
        <v>180</v>
      </c>
      <c r="U867" s="145">
        <v>180</v>
      </c>
      <c r="V867" s="145">
        <v>180</v>
      </c>
      <c r="W867" s="145">
        <v>180</v>
      </c>
      <c r="X867" s="145">
        <v>180</v>
      </c>
      <c r="Y867" s="145">
        <v>180</v>
      </c>
      <c r="Z867" s="145">
        <v>180</v>
      </c>
      <c r="AA867" s="145">
        <v>180</v>
      </c>
      <c r="AB867" s="145">
        <v>180</v>
      </c>
      <c r="AC867" s="145">
        <v>180</v>
      </c>
      <c r="AD867" s="145">
        <v>180</v>
      </c>
      <c r="AE867" s="144">
        <v>3780</v>
      </c>
      <c r="AF867" s="144">
        <v>3960</v>
      </c>
      <c r="AG867" s="144">
        <v>4140</v>
      </c>
      <c r="AH867" s="144">
        <v>4320</v>
      </c>
      <c r="AI867" s="144">
        <v>4500</v>
      </c>
      <c r="AJ867" s="758">
        <v>4860</v>
      </c>
      <c r="AK867" s="144">
        <v>5040</v>
      </c>
      <c r="AL867" s="144">
        <v>5220</v>
      </c>
      <c r="AM867" s="144">
        <v>5400</v>
      </c>
      <c r="AN867" s="758">
        <v>5580</v>
      </c>
      <c r="AO867" s="144">
        <v>5760</v>
      </c>
      <c r="AP867" s="144">
        <v>5760</v>
      </c>
      <c r="AQ867" s="144">
        <v>5760</v>
      </c>
      <c r="AR867" s="758">
        <v>5760</v>
      </c>
      <c r="AS867" s="144"/>
      <c r="AT867" s="144"/>
      <c r="AU867" s="144"/>
      <c r="AV867" s="144"/>
      <c r="AW867" s="144"/>
      <c r="AX867" s="144"/>
      <c r="AY867" s="144"/>
      <c r="AZ867" s="144"/>
      <c r="BA867" s="144"/>
      <c r="BB867" s="144"/>
      <c r="BC867" s="144"/>
      <c r="BD867" s="144"/>
      <c r="BE867" s="144"/>
      <c r="BF867" s="144"/>
    </row>
    <row r="868" spans="1:58">
      <c r="A868" s="143" t="s">
        <v>924</v>
      </c>
      <c r="B868" s="143" t="s">
        <v>952</v>
      </c>
      <c r="C868" s="144">
        <v>1</v>
      </c>
      <c r="D868" s="144">
        <v>1</v>
      </c>
      <c r="E868" s="144">
        <v>1</v>
      </c>
      <c r="F868" s="144">
        <v>2</v>
      </c>
      <c r="G868" s="144">
        <v>2</v>
      </c>
      <c r="H868" s="144">
        <v>3</v>
      </c>
      <c r="I868" s="144">
        <v>5</v>
      </c>
      <c r="J868" s="144">
        <v>5</v>
      </c>
      <c r="K868" s="144">
        <v>6</v>
      </c>
      <c r="L868" s="144">
        <v>6</v>
      </c>
      <c r="M868" s="144">
        <v>6</v>
      </c>
      <c r="N868" s="144">
        <v>6</v>
      </c>
      <c r="O868" s="144">
        <v>6</v>
      </c>
      <c r="P868" s="144">
        <v>6</v>
      </c>
      <c r="Q868" s="145">
        <v>201</v>
      </c>
      <c r="R868" s="145">
        <v>300</v>
      </c>
      <c r="S868" s="145">
        <v>300</v>
      </c>
      <c r="T868" s="145">
        <v>300</v>
      </c>
      <c r="U868" s="145">
        <v>300</v>
      </c>
      <c r="V868" s="145">
        <v>300</v>
      </c>
      <c r="W868" s="145">
        <v>245</v>
      </c>
      <c r="X868" s="145">
        <v>245</v>
      </c>
      <c r="Y868" s="145">
        <v>254.17</v>
      </c>
      <c r="Z868" s="145">
        <v>254.17</v>
      </c>
      <c r="AA868" s="145">
        <v>300</v>
      </c>
      <c r="AB868" s="145">
        <v>300</v>
      </c>
      <c r="AC868" s="145">
        <v>300</v>
      </c>
      <c r="AD868" s="145">
        <v>300</v>
      </c>
      <c r="AE868" s="144">
        <v>201</v>
      </c>
      <c r="AF868" s="144">
        <v>300</v>
      </c>
      <c r="AG868" s="144">
        <v>300</v>
      </c>
      <c r="AH868" s="144">
        <v>600</v>
      </c>
      <c r="AI868" s="144">
        <v>600</v>
      </c>
      <c r="AJ868" s="758">
        <v>900</v>
      </c>
      <c r="AK868" s="144">
        <v>1225</v>
      </c>
      <c r="AL868" s="144">
        <v>1225</v>
      </c>
      <c r="AM868" s="144">
        <v>1525</v>
      </c>
      <c r="AN868" s="758">
        <v>1525</v>
      </c>
      <c r="AO868" s="144">
        <v>1800</v>
      </c>
      <c r="AP868" s="144">
        <v>1800</v>
      </c>
      <c r="AQ868" s="144">
        <v>1800</v>
      </c>
      <c r="AR868" s="758">
        <v>1800</v>
      </c>
      <c r="AS868" s="144"/>
      <c r="AT868" s="144"/>
      <c r="AU868" s="144"/>
      <c r="AV868" s="144"/>
      <c r="AW868" s="144"/>
      <c r="AX868" s="144"/>
      <c r="AY868" s="144"/>
      <c r="AZ868" s="144"/>
      <c r="BA868" s="144"/>
      <c r="BB868" s="144"/>
      <c r="BC868" s="144"/>
      <c r="BD868" s="144"/>
      <c r="BE868" s="144"/>
      <c r="BF868" s="144"/>
    </row>
    <row r="869" spans="1:58">
      <c r="A869" s="143" t="s">
        <v>924</v>
      </c>
      <c r="B869" s="143" t="s">
        <v>953</v>
      </c>
      <c r="C869" s="144">
        <v>22</v>
      </c>
      <c r="D869" s="144">
        <v>23</v>
      </c>
      <c r="E869" s="144">
        <v>24</v>
      </c>
      <c r="F869" s="144">
        <v>26</v>
      </c>
      <c r="G869" s="144">
        <v>27</v>
      </c>
      <c r="H869" s="144">
        <v>30</v>
      </c>
      <c r="I869" s="144">
        <v>33</v>
      </c>
      <c r="J869" s="144">
        <v>34</v>
      </c>
      <c r="K869" s="144">
        <v>36</v>
      </c>
      <c r="L869" s="144">
        <v>37</v>
      </c>
      <c r="M869" s="144">
        <v>38</v>
      </c>
      <c r="N869" s="144">
        <v>38</v>
      </c>
      <c r="O869" s="144">
        <v>38</v>
      </c>
      <c r="P869" s="144">
        <v>38</v>
      </c>
      <c r="Q869" s="145">
        <v>180.95</v>
      </c>
      <c r="R869" s="145">
        <v>185.22</v>
      </c>
      <c r="S869" s="145">
        <v>185</v>
      </c>
      <c r="T869" s="145">
        <v>189.23</v>
      </c>
      <c r="U869" s="145">
        <v>188.89</v>
      </c>
      <c r="V869" s="145">
        <v>192</v>
      </c>
      <c r="W869" s="145">
        <v>189.85</v>
      </c>
      <c r="X869" s="145">
        <v>189.56</v>
      </c>
      <c r="Y869" s="145">
        <v>192.36</v>
      </c>
      <c r="Z869" s="145">
        <v>192.03</v>
      </c>
      <c r="AA869" s="145">
        <v>198.95</v>
      </c>
      <c r="AB869" s="145">
        <v>198.95</v>
      </c>
      <c r="AC869" s="145">
        <v>198.95</v>
      </c>
      <c r="AD869" s="145">
        <v>198.95</v>
      </c>
      <c r="AE869" s="144">
        <v>3981</v>
      </c>
      <c r="AF869" s="144">
        <v>4260</v>
      </c>
      <c r="AG869" s="144">
        <v>4440</v>
      </c>
      <c r="AH869" s="144">
        <v>4920</v>
      </c>
      <c r="AI869" s="144">
        <v>5100</v>
      </c>
      <c r="AJ869" s="759">
        <v>5760</v>
      </c>
      <c r="AK869" s="144">
        <v>6265</v>
      </c>
      <c r="AL869" s="144">
        <v>6445</v>
      </c>
      <c r="AM869" s="144">
        <v>6925</v>
      </c>
      <c r="AN869" s="759">
        <v>7105</v>
      </c>
      <c r="AO869" s="144">
        <v>7560</v>
      </c>
      <c r="AP869" s="144">
        <v>7560</v>
      </c>
      <c r="AQ869" s="144">
        <v>7560</v>
      </c>
      <c r="AR869" s="759">
        <v>7560</v>
      </c>
      <c r="AS869" s="144"/>
      <c r="AT869" s="144"/>
      <c r="AU869" s="144"/>
      <c r="AV869" s="144"/>
      <c r="AW869" s="144"/>
      <c r="AX869" s="144"/>
      <c r="AY869" s="144"/>
      <c r="AZ869" s="144"/>
      <c r="BA869" s="144"/>
      <c r="BB869" s="144"/>
      <c r="BC869" s="144"/>
      <c r="BD869" s="144"/>
      <c r="BE869" s="144"/>
      <c r="BF869" s="144"/>
    </row>
    <row r="870" spans="1:58">
      <c r="A870" s="143" t="s">
        <v>924</v>
      </c>
      <c r="B870" s="143" t="s">
        <v>954</v>
      </c>
      <c r="C870" s="144">
        <v>228</v>
      </c>
      <c r="D870" s="144">
        <v>230</v>
      </c>
      <c r="E870" s="144">
        <v>238</v>
      </c>
      <c r="F870" s="144">
        <v>243</v>
      </c>
      <c r="G870" s="144">
        <v>246</v>
      </c>
      <c r="H870" s="144">
        <v>261</v>
      </c>
      <c r="I870" s="144">
        <v>278</v>
      </c>
      <c r="J870" s="144">
        <v>288</v>
      </c>
      <c r="K870" s="144">
        <v>295</v>
      </c>
      <c r="L870" s="144">
        <v>298</v>
      </c>
      <c r="M870" s="144">
        <v>306</v>
      </c>
      <c r="N870" s="144">
        <v>272</v>
      </c>
      <c r="O870" s="144">
        <v>274</v>
      </c>
      <c r="P870" s="144">
        <v>282</v>
      </c>
      <c r="Q870" s="145">
        <v>111.39</v>
      </c>
      <c r="R870" s="145">
        <v>111.88</v>
      </c>
      <c r="S870" s="145">
        <v>106.95</v>
      </c>
      <c r="T870" s="145">
        <v>105.16</v>
      </c>
      <c r="U870" s="145">
        <v>105.08</v>
      </c>
      <c r="V870" s="145">
        <v>105.18</v>
      </c>
      <c r="W870" s="145">
        <v>101.26</v>
      </c>
      <c r="X870" s="145">
        <v>94.69</v>
      </c>
      <c r="Y870" s="145">
        <v>92.97</v>
      </c>
      <c r="Z870" s="145">
        <v>90.95</v>
      </c>
      <c r="AA870" s="145">
        <v>86.05</v>
      </c>
      <c r="AB870" s="145">
        <v>93</v>
      </c>
      <c r="AC870" s="145">
        <v>92.69</v>
      </c>
      <c r="AD870" s="145">
        <v>91.23</v>
      </c>
      <c r="AE870" s="144">
        <v>25397</v>
      </c>
      <c r="AF870" s="144">
        <v>25732</v>
      </c>
      <c r="AG870" s="144">
        <v>25454</v>
      </c>
      <c r="AH870" s="144">
        <v>25553</v>
      </c>
      <c r="AI870" s="144">
        <v>25849</v>
      </c>
      <c r="AJ870" s="758">
        <v>27451</v>
      </c>
      <c r="AK870" s="144">
        <v>28150</v>
      </c>
      <c r="AL870" s="144">
        <v>27272</v>
      </c>
      <c r="AM870" s="144">
        <v>27427</v>
      </c>
      <c r="AN870" s="758">
        <v>27104</v>
      </c>
      <c r="AO870" s="144">
        <v>26330</v>
      </c>
      <c r="AP870" s="144">
        <v>25297</v>
      </c>
      <c r="AQ870" s="144">
        <v>25397</v>
      </c>
      <c r="AR870" s="758">
        <v>25727</v>
      </c>
      <c r="AS870" s="144"/>
      <c r="AT870" s="144"/>
      <c r="AU870" s="144"/>
      <c r="AV870" s="144"/>
      <c r="AW870" s="144"/>
      <c r="AX870" s="144"/>
      <c r="AY870" s="144"/>
      <c r="AZ870" s="144"/>
      <c r="BA870" s="144"/>
      <c r="BB870" s="144"/>
      <c r="BC870" s="144"/>
      <c r="BD870" s="144"/>
      <c r="BE870" s="144"/>
      <c r="BF870" s="144"/>
    </row>
    <row r="871" spans="1:58">
      <c r="A871" s="143" t="s">
        <v>924</v>
      </c>
      <c r="B871" s="143" t="s">
        <v>955</v>
      </c>
      <c r="C871" s="144">
        <v>838</v>
      </c>
      <c r="D871" s="144">
        <v>767</v>
      </c>
      <c r="E871" s="144">
        <v>755</v>
      </c>
      <c r="F871" s="144">
        <v>669</v>
      </c>
      <c r="G871" s="144">
        <v>582</v>
      </c>
      <c r="H871" s="144">
        <v>780</v>
      </c>
      <c r="I871" s="144">
        <v>771</v>
      </c>
      <c r="J871" s="144">
        <v>648</v>
      </c>
      <c r="K871" s="144">
        <v>678</v>
      </c>
      <c r="L871" s="144">
        <v>618</v>
      </c>
      <c r="M871" s="144">
        <v>615</v>
      </c>
      <c r="N871" s="144">
        <v>645</v>
      </c>
      <c r="O871" s="144">
        <v>645</v>
      </c>
      <c r="P871" s="144">
        <v>636</v>
      </c>
      <c r="Q871" s="145">
        <v>58.39</v>
      </c>
      <c r="R871" s="145">
        <v>56.5</v>
      </c>
      <c r="S871" s="145">
        <v>56.73</v>
      </c>
      <c r="T871" s="145">
        <v>60.88</v>
      </c>
      <c r="U871" s="145">
        <v>63.75</v>
      </c>
      <c r="V871" s="145">
        <v>54.95</v>
      </c>
      <c r="W871" s="145">
        <v>64.97</v>
      </c>
      <c r="X871" s="145">
        <v>64.540000000000006</v>
      </c>
      <c r="Y871" s="145">
        <v>60.45</v>
      </c>
      <c r="Z871" s="145">
        <v>61.98</v>
      </c>
      <c r="AA871" s="145">
        <v>62.48</v>
      </c>
      <c r="AB871" s="145">
        <v>60.5</v>
      </c>
      <c r="AC871" s="145">
        <v>59.9</v>
      </c>
      <c r="AD871" s="145">
        <v>58.54</v>
      </c>
      <c r="AE871" s="144">
        <v>48930</v>
      </c>
      <c r="AF871" s="144">
        <v>43334</v>
      </c>
      <c r="AG871" s="144">
        <v>42828</v>
      </c>
      <c r="AH871" s="144">
        <v>40728</v>
      </c>
      <c r="AI871" s="144">
        <v>37100</v>
      </c>
      <c r="AJ871" s="758">
        <v>42864</v>
      </c>
      <c r="AK871" s="144">
        <v>50090</v>
      </c>
      <c r="AL871" s="144">
        <v>41824</v>
      </c>
      <c r="AM871" s="144">
        <v>40986</v>
      </c>
      <c r="AN871" s="758">
        <v>38301</v>
      </c>
      <c r="AO871" s="144">
        <v>38426</v>
      </c>
      <c r="AP871" s="144">
        <v>39022</v>
      </c>
      <c r="AQ871" s="144">
        <v>38634</v>
      </c>
      <c r="AR871" s="758">
        <v>37230</v>
      </c>
      <c r="AS871" s="144"/>
      <c r="AT871" s="144"/>
      <c r="AU871" s="144"/>
      <c r="AV871" s="144"/>
      <c r="AW871" s="144"/>
      <c r="AX871" s="144"/>
      <c r="AY871" s="144"/>
      <c r="AZ871" s="144"/>
      <c r="BA871" s="144"/>
      <c r="BB871" s="144"/>
      <c r="BC871" s="144"/>
      <c r="BD871" s="144"/>
      <c r="BE871" s="144"/>
      <c r="BF871" s="144"/>
    </row>
    <row r="872" spans="1:58">
      <c r="A872" s="143" t="s">
        <v>924</v>
      </c>
      <c r="B872" s="143" t="s">
        <v>956</v>
      </c>
      <c r="C872" s="144">
        <v>1104</v>
      </c>
      <c r="D872" s="144">
        <v>1033</v>
      </c>
      <c r="E872" s="144">
        <v>996</v>
      </c>
      <c r="F872" s="144">
        <v>945</v>
      </c>
      <c r="G872" s="144">
        <v>807</v>
      </c>
      <c r="H872" s="144">
        <v>783</v>
      </c>
      <c r="I872" s="144">
        <v>3084</v>
      </c>
      <c r="J872" s="144">
        <v>821</v>
      </c>
      <c r="K872" s="144">
        <v>763</v>
      </c>
      <c r="L872" s="144">
        <v>725</v>
      </c>
      <c r="M872" s="144">
        <v>671</v>
      </c>
      <c r="N872" s="144">
        <v>632</v>
      </c>
      <c r="O872" s="144">
        <v>632</v>
      </c>
      <c r="P872" s="144">
        <v>641</v>
      </c>
      <c r="Q872" s="145">
        <v>78.14</v>
      </c>
      <c r="R872" s="145">
        <v>77.78</v>
      </c>
      <c r="S872" s="145">
        <v>77.64</v>
      </c>
      <c r="T872" s="145">
        <v>88.66</v>
      </c>
      <c r="U872" s="145">
        <v>94.02</v>
      </c>
      <c r="V872" s="145">
        <v>90.64</v>
      </c>
      <c r="W872" s="145">
        <v>148.72</v>
      </c>
      <c r="X872" s="145">
        <v>101.99</v>
      </c>
      <c r="Y872" s="145">
        <v>103.02</v>
      </c>
      <c r="Z872" s="145">
        <v>102.78</v>
      </c>
      <c r="AA872" s="145">
        <v>94.3</v>
      </c>
      <c r="AB872" s="145">
        <v>98.48</v>
      </c>
      <c r="AC872" s="145">
        <v>95.31</v>
      </c>
      <c r="AD872" s="145">
        <v>95.24</v>
      </c>
      <c r="AE872" s="144">
        <v>86262</v>
      </c>
      <c r="AF872" s="144">
        <v>80344</v>
      </c>
      <c r="AG872" s="144">
        <v>77328</v>
      </c>
      <c r="AH872" s="144">
        <v>83784</v>
      </c>
      <c r="AI872" s="144">
        <v>75877</v>
      </c>
      <c r="AJ872" s="758">
        <v>70975</v>
      </c>
      <c r="AK872" s="144">
        <v>458648</v>
      </c>
      <c r="AL872" s="144">
        <v>83737</v>
      </c>
      <c r="AM872" s="144">
        <v>78605</v>
      </c>
      <c r="AN872" s="758">
        <v>74518</v>
      </c>
      <c r="AO872" s="144">
        <v>63278</v>
      </c>
      <c r="AP872" s="144">
        <v>62238</v>
      </c>
      <c r="AQ872" s="144">
        <v>60238</v>
      </c>
      <c r="AR872" s="758">
        <v>61051</v>
      </c>
      <c r="AS872" s="144"/>
      <c r="AT872" s="144"/>
      <c r="AU872" s="144"/>
      <c r="AV872" s="144"/>
      <c r="AW872" s="144"/>
      <c r="AX872" s="144"/>
      <c r="AY872" s="144"/>
      <c r="AZ872" s="144"/>
      <c r="BA872" s="144"/>
      <c r="BB872" s="144"/>
      <c r="BC872" s="144"/>
      <c r="BD872" s="144"/>
      <c r="BE872" s="144"/>
      <c r="BF872" s="144"/>
    </row>
    <row r="873" spans="1:58">
      <c r="A873" s="143" t="s">
        <v>924</v>
      </c>
      <c r="B873" s="143" t="s">
        <v>957</v>
      </c>
      <c r="C873" s="144">
        <v>0</v>
      </c>
      <c r="D873" s="144">
        <v>2</v>
      </c>
      <c r="E873" s="144">
        <v>5</v>
      </c>
      <c r="F873" s="144">
        <v>7</v>
      </c>
      <c r="G873" s="144">
        <v>54</v>
      </c>
      <c r="H873" s="144">
        <v>42</v>
      </c>
      <c r="I873" s="144">
        <v>20</v>
      </c>
      <c r="J873" s="144">
        <v>24</v>
      </c>
      <c r="K873" s="144">
        <v>28</v>
      </c>
      <c r="L873" s="144">
        <v>30</v>
      </c>
      <c r="M873" s="144">
        <v>33</v>
      </c>
      <c r="N873" s="144">
        <v>33</v>
      </c>
      <c r="O873" s="144">
        <v>35</v>
      </c>
      <c r="P873" s="144">
        <v>34</v>
      </c>
      <c r="Q873" s="145"/>
      <c r="R873" s="145">
        <v>750</v>
      </c>
      <c r="S873" s="145">
        <v>680</v>
      </c>
      <c r="T873" s="145">
        <v>700</v>
      </c>
      <c r="U873" s="145">
        <v>1996.61</v>
      </c>
      <c r="V873" s="145">
        <v>1826.02</v>
      </c>
      <c r="W873" s="145">
        <v>702.5</v>
      </c>
      <c r="X873" s="145">
        <v>672.92</v>
      </c>
      <c r="Y873" s="145">
        <v>640.36</v>
      </c>
      <c r="Z873" s="145">
        <v>655.67</v>
      </c>
      <c r="AA873" s="145">
        <v>665.15</v>
      </c>
      <c r="AB873" s="145">
        <v>665.15</v>
      </c>
      <c r="AC873" s="145">
        <v>632.86</v>
      </c>
      <c r="AD873" s="145">
        <v>631.17999999999995</v>
      </c>
      <c r="AE873" s="144">
        <v>0</v>
      </c>
      <c r="AF873" s="144">
        <v>1500</v>
      </c>
      <c r="AG873" s="144">
        <v>3400</v>
      </c>
      <c r="AH873" s="144">
        <v>4900</v>
      </c>
      <c r="AI873" s="144">
        <v>107817</v>
      </c>
      <c r="AJ873" s="758">
        <v>76693</v>
      </c>
      <c r="AK873" s="144">
        <v>14050</v>
      </c>
      <c r="AL873" s="144">
        <v>16150</v>
      </c>
      <c r="AM873" s="144">
        <v>17930</v>
      </c>
      <c r="AN873" s="758">
        <v>19670</v>
      </c>
      <c r="AO873" s="144">
        <v>21950</v>
      </c>
      <c r="AP873" s="144">
        <v>21950</v>
      </c>
      <c r="AQ873" s="144">
        <v>22150</v>
      </c>
      <c r="AR873" s="758">
        <v>21460</v>
      </c>
      <c r="AS873" s="144"/>
      <c r="AT873" s="144"/>
      <c r="AU873" s="144"/>
      <c r="AV873" s="144"/>
      <c r="AW873" s="144"/>
      <c r="AX873" s="144"/>
      <c r="AY873" s="144"/>
      <c r="AZ873" s="144"/>
      <c r="BA873" s="144"/>
      <c r="BB873" s="144"/>
      <c r="BC873" s="144"/>
      <c r="BD873" s="144"/>
      <c r="BE873" s="144"/>
      <c r="BF873" s="144"/>
    </row>
    <row r="874" spans="1:58">
      <c r="A874" s="143" t="s">
        <v>924</v>
      </c>
      <c r="B874" s="143" t="s">
        <v>958</v>
      </c>
      <c r="C874" s="144">
        <v>1104</v>
      </c>
      <c r="D874" s="144">
        <v>1035</v>
      </c>
      <c r="E874" s="144">
        <v>1001</v>
      </c>
      <c r="F874" s="144">
        <v>952</v>
      </c>
      <c r="G874" s="144">
        <v>861</v>
      </c>
      <c r="H874" s="144">
        <v>825</v>
      </c>
      <c r="I874" s="144">
        <v>3104</v>
      </c>
      <c r="J874" s="144">
        <v>845</v>
      </c>
      <c r="K874" s="144">
        <v>791</v>
      </c>
      <c r="L874" s="144">
        <v>755</v>
      </c>
      <c r="M874" s="144">
        <v>704</v>
      </c>
      <c r="N874" s="144">
        <v>665</v>
      </c>
      <c r="O874" s="144">
        <v>667</v>
      </c>
      <c r="P874" s="144">
        <v>675</v>
      </c>
      <c r="Q874" s="145">
        <v>78.14</v>
      </c>
      <c r="R874" s="145">
        <v>79.08</v>
      </c>
      <c r="S874" s="145">
        <v>80.650000000000006</v>
      </c>
      <c r="T874" s="145">
        <v>93.16</v>
      </c>
      <c r="U874" s="145">
        <v>213.35</v>
      </c>
      <c r="V874" s="145">
        <v>178.99</v>
      </c>
      <c r="W874" s="145">
        <v>152.29</v>
      </c>
      <c r="X874" s="145">
        <v>118.21</v>
      </c>
      <c r="Y874" s="145">
        <v>122.04</v>
      </c>
      <c r="Z874" s="145">
        <v>124.75</v>
      </c>
      <c r="AA874" s="145">
        <v>121.06</v>
      </c>
      <c r="AB874" s="145">
        <v>126.6</v>
      </c>
      <c r="AC874" s="145">
        <v>123.52</v>
      </c>
      <c r="AD874" s="145">
        <v>122.24</v>
      </c>
      <c r="AE874" s="144">
        <v>86262</v>
      </c>
      <c r="AF874" s="144">
        <v>81844</v>
      </c>
      <c r="AG874" s="144">
        <v>80728</v>
      </c>
      <c r="AH874" s="144">
        <v>88684</v>
      </c>
      <c r="AI874" s="144">
        <v>183694</v>
      </c>
      <c r="AJ874" s="759">
        <v>147668</v>
      </c>
      <c r="AK874" s="144">
        <v>472698</v>
      </c>
      <c r="AL874" s="144">
        <v>99887</v>
      </c>
      <c r="AM874" s="144">
        <v>96535</v>
      </c>
      <c r="AN874" s="759">
        <v>94188</v>
      </c>
      <c r="AO874" s="144">
        <v>85228</v>
      </c>
      <c r="AP874" s="144">
        <v>84188</v>
      </c>
      <c r="AQ874" s="144">
        <v>82388</v>
      </c>
      <c r="AR874" s="759">
        <v>82511</v>
      </c>
      <c r="AS874" s="144"/>
      <c r="AT874" s="144"/>
      <c r="AU874" s="144"/>
      <c r="AV874" s="144"/>
      <c r="AW874" s="144"/>
      <c r="AX874" s="144"/>
      <c r="AY874" s="144"/>
      <c r="AZ874" s="144"/>
      <c r="BA874" s="144"/>
      <c r="BB874" s="144"/>
      <c r="BC874" s="144"/>
      <c r="BD874" s="144"/>
      <c r="BE874" s="144"/>
      <c r="BF874" s="144"/>
    </row>
    <row r="875" spans="1:58">
      <c r="A875" s="143" t="s">
        <v>924</v>
      </c>
      <c r="B875" s="143" t="s">
        <v>959</v>
      </c>
      <c r="C875" s="144">
        <v>311</v>
      </c>
      <c r="D875" s="144">
        <v>294</v>
      </c>
      <c r="E875" s="144">
        <v>285</v>
      </c>
      <c r="F875" s="144">
        <v>273</v>
      </c>
      <c r="G875" s="144">
        <v>249</v>
      </c>
      <c r="H875" s="144">
        <v>249</v>
      </c>
      <c r="I875" s="144">
        <v>262</v>
      </c>
      <c r="J875" s="144">
        <v>259</v>
      </c>
      <c r="K875" s="144">
        <v>267</v>
      </c>
      <c r="L875" s="144">
        <v>260</v>
      </c>
      <c r="M875" s="144">
        <v>248</v>
      </c>
      <c r="N875" s="144">
        <v>248</v>
      </c>
      <c r="O875" s="144">
        <v>248</v>
      </c>
      <c r="P875" s="144">
        <v>248</v>
      </c>
      <c r="Q875" s="145">
        <v>260.89</v>
      </c>
      <c r="R875" s="145">
        <v>263.25</v>
      </c>
      <c r="S875" s="145">
        <v>277.24</v>
      </c>
      <c r="T875" s="145">
        <v>283.05</v>
      </c>
      <c r="U875" s="145">
        <v>285.35000000000002</v>
      </c>
      <c r="V875" s="145">
        <v>266</v>
      </c>
      <c r="W875" s="145">
        <v>272.02999999999997</v>
      </c>
      <c r="X875" s="145">
        <v>273.19</v>
      </c>
      <c r="Y875" s="145">
        <v>273.39</v>
      </c>
      <c r="Z875" s="145">
        <v>276.35000000000002</v>
      </c>
      <c r="AA875" s="145">
        <v>282.58</v>
      </c>
      <c r="AB875" s="145">
        <v>280.16000000000003</v>
      </c>
      <c r="AC875" s="145">
        <v>276.83</v>
      </c>
      <c r="AD875" s="145">
        <v>276.83</v>
      </c>
      <c r="AE875" s="144">
        <v>81137</v>
      </c>
      <c r="AF875" s="144">
        <v>77396</v>
      </c>
      <c r="AG875" s="144">
        <v>79014</v>
      </c>
      <c r="AH875" s="144">
        <v>77274</v>
      </c>
      <c r="AI875" s="144">
        <v>71052</v>
      </c>
      <c r="AJ875" s="758">
        <v>66235</v>
      </c>
      <c r="AK875" s="144">
        <v>71272</v>
      </c>
      <c r="AL875" s="144">
        <v>70755</v>
      </c>
      <c r="AM875" s="144">
        <v>72995</v>
      </c>
      <c r="AN875" s="758">
        <v>71851</v>
      </c>
      <c r="AO875" s="144">
        <v>70080</v>
      </c>
      <c r="AP875" s="144">
        <v>69479</v>
      </c>
      <c r="AQ875" s="144">
        <v>68654</v>
      </c>
      <c r="AR875" s="758">
        <v>68654</v>
      </c>
      <c r="AS875" s="144"/>
      <c r="AT875" s="144"/>
      <c r="AU875" s="144"/>
      <c r="AV875" s="144"/>
      <c r="AW875" s="144"/>
      <c r="AX875" s="144"/>
      <c r="AY875" s="144"/>
      <c r="AZ875" s="144"/>
      <c r="BA875" s="144"/>
      <c r="BB875" s="144"/>
      <c r="BC875" s="144"/>
      <c r="BD875" s="144"/>
      <c r="BE875" s="144"/>
      <c r="BF875" s="144"/>
    </row>
    <row r="876" spans="1:58">
      <c r="A876" s="143" t="s">
        <v>924</v>
      </c>
      <c r="B876" s="143" t="s">
        <v>960</v>
      </c>
      <c r="C876" s="144">
        <v>315</v>
      </c>
      <c r="D876" s="144">
        <v>296</v>
      </c>
      <c r="E876" s="144">
        <v>287</v>
      </c>
      <c r="F876" s="144">
        <v>273</v>
      </c>
      <c r="G876" s="144">
        <v>249</v>
      </c>
      <c r="H876" s="144">
        <v>246</v>
      </c>
      <c r="I876" s="144">
        <v>243</v>
      </c>
      <c r="J876" s="144">
        <v>265</v>
      </c>
      <c r="K876" s="144">
        <v>262</v>
      </c>
      <c r="L876" s="144">
        <v>252</v>
      </c>
      <c r="M876" s="144">
        <v>238</v>
      </c>
      <c r="N876" s="144">
        <v>238</v>
      </c>
      <c r="O876" s="144">
        <v>238</v>
      </c>
      <c r="P876" s="144">
        <v>239</v>
      </c>
      <c r="Q876" s="145">
        <v>62.34</v>
      </c>
      <c r="R876" s="145">
        <v>61.59</v>
      </c>
      <c r="S876" s="145">
        <v>57.81</v>
      </c>
      <c r="T876" s="145">
        <v>58.81</v>
      </c>
      <c r="U876" s="145">
        <v>61.44</v>
      </c>
      <c r="V876" s="145">
        <v>62.25</v>
      </c>
      <c r="W876" s="145">
        <v>63.57</v>
      </c>
      <c r="X876" s="145">
        <v>60.95</v>
      </c>
      <c r="Y876" s="145">
        <v>62.39</v>
      </c>
      <c r="Z876" s="145">
        <v>62.67</v>
      </c>
      <c r="AA876" s="145">
        <v>65.75</v>
      </c>
      <c r="AB876" s="145">
        <v>64.95</v>
      </c>
      <c r="AC876" s="145">
        <v>64.97</v>
      </c>
      <c r="AD876" s="145">
        <v>64.83</v>
      </c>
      <c r="AE876" s="144">
        <v>19638</v>
      </c>
      <c r="AF876" s="144">
        <v>18230</v>
      </c>
      <c r="AG876" s="144">
        <v>16591</v>
      </c>
      <c r="AH876" s="144">
        <v>16054</v>
      </c>
      <c r="AI876" s="144">
        <v>15298</v>
      </c>
      <c r="AJ876" s="758">
        <v>15314</v>
      </c>
      <c r="AK876" s="144">
        <v>15447</v>
      </c>
      <c r="AL876" s="144">
        <v>16152</v>
      </c>
      <c r="AM876" s="144">
        <v>16346</v>
      </c>
      <c r="AN876" s="758">
        <v>15793</v>
      </c>
      <c r="AO876" s="144">
        <v>15649</v>
      </c>
      <c r="AP876" s="144">
        <v>15459</v>
      </c>
      <c r="AQ876" s="144">
        <v>15464</v>
      </c>
      <c r="AR876" s="758">
        <v>15495</v>
      </c>
      <c r="AS876" s="144"/>
      <c r="AT876" s="144"/>
      <c r="AU876" s="144"/>
      <c r="AV876" s="144"/>
      <c r="AW876" s="144"/>
      <c r="AX876" s="144"/>
      <c r="AY876" s="144"/>
      <c r="AZ876" s="144"/>
      <c r="BA876" s="144"/>
      <c r="BB876" s="144"/>
      <c r="BC876" s="144"/>
      <c r="BD876" s="144"/>
      <c r="BE876" s="144"/>
      <c r="BF876" s="144"/>
    </row>
    <row r="877" spans="1:58">
      <c r="A877" s="143" t="s">
        <v>924</v>
      </c>
      <c r="B877" s="143" t="s">
        <v>961</v>
      </c>
      <c r="C877" s="144">
        <v>177</v>
      </c>
      <c r="D877" s="144">
        <v>173</v>
      </c>
      <c r="E877" s="144">
        <v>165</v>
      </c>
      <c r="F877" s="144">
        <v>155</v>
      </c>
      <c r="G877" s="144">
        <v>150</v>
      </c>
      <c r="H877" s="144">
        <v>112</v>
      </c>
      <c r="I877" s="144">
        <v>128</v>
      </c>
      <c r="J877" s="144">
        <v>141</v>
      </c>
      <c r="K877" s="144">
        <v>129</v>
      </c>
      <c r="L877" s="144">
        <v>122</v>
      </c>
      <c r="M877" s="144">
        <v>116</v>
      </c>
      <c r="N877" s="144">
        <v>116</v>
      </c>
      <c r="O877" s="144">
        <v>116</v>
      </c>
      <c r="P877" s="144">
        <v>111</v>
      </c>
      <c r="Q877" s="145">
        <v>37.93</v>
      </c>
      <c r="R877" s="145">
        <v>37.71</v>
      </c>
      <c r="S877" s="145">
        <v>36.5</v>
      </c>
      <c r="T877" s="145">
        <v>35.22</v>
      </c>
      <c r="U877" s="145">
        <v>34.49</v>
      </c>
      <c r="V877" s="145">
        <v>33.29</v>
      </c>
      <c r="W877" s="145">
        <v>32.22</v>
      </c>
      <c r="X877" s="145">
        <v>29.82</v>
      </c>
      <c r="Y877" s="145">
        <v>31.1</v>
      </c>
      <c r="Z877" s="145">
        <v>31.22</v>
      </c>
      <c r="AA877" s="145">
        <v>44.86</v>
      </c>
      <c r="AB877" s="145">
        <v>44.1</v>
      </c>
      <c r="AC877" s="145">
        <v>41.52</v>
      </c>
      <c r="AD877" s="145">
        <v>36.18</v>
      </c>
      <c r="AE877" s="144">
        <v>6714</v>
      </c>
      <c r="AF877" s="144">
        <v>6523</v>
      </c>
      <c r="AG877" s="144">
        <v>6023</v>
      </c>
      <c r="AH877" s="144">
        <v>5459</v>
      </c>
      <c r="AI877" s="144">
        <v>5174</v>
      </c>
      <c r="AJ877" s="758">
        <v>3728</v>
      </c>
      <c r="AK877" s="144">
        <v>4124</v>
      </c>
      <c r="AL877" s="144">
        <v>4204</v>
      </c>
      <c r="AM877" s="144">
        <v>4012</v>
      </c>
      <c r="AN877" s="758">
        <v>3809</v>
      </c>
      <c r="AO877" s="144">
        <v>5204</v>
      </c>
      <c r="AP877" s="144">
        <v>5116</v>
      </c>
      <c r="AQ877" s="144">
        <v>4816</v>
      </c>
      <c r="AR877" s="758">
        <v>4016</v>
      </c>
      <c r="AS877" s="144"/>
      <c r="AT877" s="144"/>
      <c r="AU877" s="144"/>
      <c r="AV877" s="144"/>
      <c r="AW877" s="144"/>
      <c r="AX877" s="144"/>
      <c r="AY877" s="144"/>
      <c r="AZ877" s="144"/>
      <c r="BA877" s="144"/>
      <c r="BB877" s="144"/>
      <c r="BC877" s="144"/>
      <c r="BD877" s="144"/>
      <c r="BE877" s="144"/>
      <c r="BF877" s="144"/>
    </row>
    <row r="878" spans="1:58">
      <c r="A878" s="143" t="s">
        <v>924</v>
      </c>
      <c r="B878" s="143" t="s">
        <v>962</v>
      </c>
      <c r="C878" s="144">
        <v>602</v>
      </c>
      <c r="D878" s="144">
        <v>637</v>
      </c>
      <c r="E878" s="144">
        <v>628</v>
      </c>
      <c r="F878" s="144">
        <v>642</v>
      </c>
      <c r="G878" s="144">
        <v>662</v>
      </c>
      <c r="H878" s="144">
        <v>685</v>
      </c>
      <c r="I878" s="144">
        <v>767</v>
      </c>
      <c r="J878" s="144">
        <v>789</v>
      </c>
      <c r="K878" s="144">
        <v>794</v>
      </c>
      <c r="L878" s="144">
        <v>816</v>
      </c>
      <c r="M878" s="144">
        <v>853</v>
      </c>
      <c r="N878" s="144">
        <v>849</v>
      </c>
      <c r="O878" s="144">
        <v>847</v>
      </c>
      <c r="P878" s="144">
        <v>836</v>
      </c>
      <c r="Q878" s="145">
        <v>81.78</v>
      </c>
      <c r="R878" s="145">
        <v>83.35</v>
      </c>
      <c r="S878" s="145">
        <v>113.73</v>
      </c>
      <c r="T878" s="145">
        <v>114.55</v>
      </c>
      <c r="U878" s="145">
        <v>136.19999999999999</v>
      </c>
      <c r="V878" s="145">
        <v>111.11</v>
      </c>
      <c r="W878" s="145">
        <v>126.7</v>
      </c>
      <c r="X878" s="145">
        <v>114.26</v>
      </c>
      <c r="Y878" s="145">
        <v>110.89</v>
      </c>
      <c r="Z878" s="145">
        <v>106.9</v>
      </c>
      <c r="AA878" s="145">
        <v>110.17</v>
      </c>
      <c r="AB878" s="145">
        <v>110.66</v>
      </c>
      <c r="AC878" s="145">
        <v>106.73</v>
      </c>
      <c r="AD878" s="145">
        <v>105.72</v>
      </c>
      <c r="AE878" s="144">
        <v>49230</v>
      </c>
      <c r="AF878" s="144">
        <v>53096</v>
      </c>
      <c r="AG878" s="144">
        <v>71421</v>
      </c>
      <c r="AH878" s="144">
        <v>73543</v>
      </c>
      <c r="AI878" s="144">
        <v>90162</v>
      </c>
      <c r="AJ878" s="758">
        <v>76112</v>
      </c>
      <c r="AK878" s="144">
        <v>97180</v>
      </c>
      <c r="AL878" s="144">
        <v>90150</v>
      </c>
      <c r="AM878" s="144">
        <v>88050</v>
      </c>
      <c r="AN878" s="758">
        <v>87234</v>
      </c>
      <c r="AO878" s="144">
        <v>93974</v>
      </c>
      <c r="AP878" s="144">
        <v>93954</v>
      </c>
      <c r="AQ878" s="144">
        <v>90404</v>
      </c>
      <c r="AR878" s="758">
        <v>88380</v>
      </c>
      <c r="AS878" s="144"/>
      <c r="AT878" s="144"/>
      <c r="AU878" s="144"/>
      <c r="AV878" s="144"/>
      <c r="AW878" s="144"/>
      <c r="AX878" s="144"/>
      <c r="AY878" s="144"/>
      <c r="AZ878" s="144"/>
      <c r="BA878" s="144"/>
      <c r="BB878" s="144"/>
      <c r="BC878" s="144"/>
      <c r="BD878" s="144"/>
      <c r="BE878" s="144"/>
      <c r="BF878" s="144"/>
    </row>
    <row r="879" spans="1:58">
      <c r="A879" s="143" t="s">
        <v>924</v>
      </c>
      <c r="B879" s="143" t="s">
        <v>963</v>
      </c>
      <c r="C879" s="144">
        <v>9</v>
      </c>
      <c r="D879" s="144">
        <v>4</v>
      </c>
      <c r="E879" s="144">
        <v>7</v>
      </c>
      <c r="F879" s="144">
        <v>9</v>
      </c>
      <c r="G879" s="144">
        <v>16</v>
      </c>
      <c r="H879" s="144">
        <v>23</v>
      </c>
      <c r="I879" s="144">
        <v>15</v>
      </c>
      <c r="J879" s="144">
        <v>19</v>
      </c>
      <c r="K879" s="144">
        <v>21</v>
      </c>
      <c r="L879" s="144">
        <v>24</v>
      </c>
      <c r="M879" s="144">
        <v>26</v>
      </c>
      <c r="N879" s="144">
        <v>26</v>
      </c>
      <c r="O879" s="144">
        <v>27</v>
      </c>
      <c r="P879" s="144">
        <v>28</v>
      </c>
      <c r="Q879" s="145">
        <v>836.11</v>
      </c>
      <c r="R879" s="145">
        <v>575</v>
      </c>
      <c r="S879" s="145">
        <v>757.14</v>
      </c>
      <c r="T879" s="145">
        <v>811.11</v>
      </c>
      <c r="U879" s="145">
        <v>681.25</v>
      </c>
      <c r="V879" s="145">
        <v>593.48</v>
      </c>
      <c r="W879" s="145">
        <v>951.47</v>
      </c>
      <c r="X879" s="145">
        <v>915.79</v>
      </c>
      <c r="Y879" s="145">
        <v>923.81</v>
      </c>
      <c r="Z879" s="145">
        <v>933.33</v>
      </c>
      <c r="AA879" s="145">
        <v>936.54</v>
      </c>
      <c r="AB879" s="145">
        <v>936.54</v>
      </c>
      <c r="AC879" s="145">
        <v>911.11</v>
      </c>
      <c r="AD879" s="145">
        <v>882.14</v>
      </c>
      <c r="AE879" s="144">
        <v>7525</v>
      </c>
      <c r="AF879" s="144">
        <v>2300</v>
      </c>
      <c r="AG879" s="144">
        <v>5300</v>
      </c>
      <c r="AH879" s="144">
        <v>7300</v>
      </c>
      <c r="AI879" s="144">
        <v>10900</v>
      </c>
      <c r="AJ879" s="758">
        <v>13650</v>
      </c>
      <c r="AK879" s="144">
        <v>14272</v>
      </c>
      <c r="AL879" s="144">
        <v>17400</v>
      </c>
      <c r="AM879" s="144">
        <v>19400</v>
      </c>
      <c r="AN879" s="758">
        <v>22400</v>
      </c>
      <c r="AO879" s="144">
        <v>24350</v>
      </c>
      <c r="AP879" s="144">
        <v>24350</v>
      </c>
      <c r="AQ879" s="144">
        <v>24600</v>
      </c>
      <c r="AR879" s="758">
        <v>24700</v>
      </c>
      <c r="AS879" s="144"/>
      <c r="AT879" s="144"/>
      <c r="AU879" s="144"/>
      <c r="AV879" s="144"/>
      <c r="AW879" s="144"/>
      <c r="AX879" s="144"/>
      <c r="AY879" s="144"/>
      <c r="AZ879" s="144"/>
      <c r="BA879" s="144"/>
      <c r="BB879" s="144"/>
      <c r="BC879" s="144"/>
      <c r="BD879" s="144"/>
      <c r="BE879" s="144"/>
      <c r="BF879" s="144"/>
    </row>
    <row r="880" spans="1:58">
      <c r="A880" s="143" t="s">
        <v>924</v>
      </c>
      <c r="B880" s="143" t="s">
        <v>964</v>
      </c>
      <c r="C880" s="144">
        <v>611</v>
      </c>
      <c r="D880" s="144">
        <v>641</v>
      </c>
      <c r="E880" s="144">
        <v>635</v>
      </c>
      <c r="F880" s="144">
        <v>651</v>
      </c>
      <c r="G880" s="144">
        <v>678</v>
      </c>
      <c r="H880" s="144">
        <v>708</v>
      </c>
      <c r="I880" s="144">
        <v>782</v>
      </c>
      <c r="J880" s="144">
        <v>808</v>
      </c>
      <c r="K880" s="144">
        <v>815</v>
      </c>
      <c r="L880" s="144">
        <v>840</v>
      </c>
      <c r="M880" s="144">
        <v>879</v>
      </c>
      <c r="N880" s="144">
        <v>875</v>
      </c>
      <c r="O880" s="144">
        <v>874</v>
      </c>
      <c r="P880" s="144">
        <v>864</v>
      </c>
      <c r="Q880" s="145">
        <v>92.89</v>
      </c>
      <c r="R880" s="145">
        <v>86.42</v>
      </c>
      <c r="S880" s="145">
        <v>120.82</v>
      </c>
      <c r="T880" s="145">
        <v>124.18</v>
      </c>
      <c r="U880" s="145">
        <v>149.06</v>
      </c>
      <c r="V880" s="145">
        <v>126.78</v>
      </c>
      <c r="W880" s="145">
        <v>142.52000000000001</v>
      </c>
      <c r="X880" s="145">
        <v>133.11000000000001</v>
      </c>
      <c r="Y880" s="145">
        <v>131.84</v>
      </c>
      <c r="Z880" s="145">
        <v>130.52000000000001</v>
      </c>
      <c r="AA880" s="145">
        <v>134.61000000000001</v>
      </c>
      <c r="AB880" s="145">
        <v>135.19999999999999</v>
      </c>
      <c r="AC880" s="145">
        <v>131.58000000000001</v>
      </c>
      <c r="AD880" s="145">
        <v>130.88</v>
      </c>
      <c r="AE880" s="144">
        <v>56755</v>
      </c>
      <c r="AF880" s="144">
        <v>55396</v>
      </c>
      <c r="AG880" s="144">
        <v>76721</v>
      </c>
      <c r="AH880" s="144">
        <v>80843</v>
      </c>
      <c r="AI880" s="144">
        <v>101062</v>
      </c>
      <c r="AJ880" s="759">
        <v>89762</v>
      </c>
      <c r="AK880" s="144">
        <v>111452</v>
      </c>
      <c r="AL880" s="144">
        <v>107550</v>
      </c>
      <c r="AM880" s="144">
        <v>107450</v>
      </c>
      <c r="AN880" s="759">
        <v>109634</v>
      </c>
      <c r="AO880" s="144">
        <v>118324</v>
      </c>
      <c r="AP880" s="144">
        <v>118304</v>
      </c>
      <c r="AQ880" s="144">
        <v>115004</v>
      </c>
      <c r="AR880" s="759">
        <v>113080</v>
      </c>
      <c r="AS880" s="144"/>
      <c r="AT880" s="144"/>
      <c r="AU880" s="144"/>
      <c r="AV880" s="144"/>
      <c r="AW880" s="144"/>
      <c r="AX880" s="144"/>
      <c r="AY880" s="144"/>
      <c r="AZ880" s="144"/>
      <c r="BA880" s="144"/>
      <c r="BB880" s="144"/>
      <c r="BC880" s="144"/>
      <c r="BD880" s="144"/>
      <c r="BE880" s="144"/>
      <c r="BF880" s="144"/>
    </row>
    <row r="881" spans="1:58">
      <c r="A881" s="143" t="s">
        <v>924</v>
      </c>
      <c r="B881" s="143" t="s">
        <v>965</v>
      </c>
      <c r="C881" s="144">
        <v>657</v>
      </c>
      <c r="D881" s="144">
        <v>609</v>
      </c>
      <c r="E881" s="144">
        <v>583</v>
      </c>
      <c r="F881" s="144">
        <v>547</v>
      </c>
      <c r="G881" s="144">
        <v>486</v>
      </c>
      <c r="H881" s="144">
        <v>461</v>
      </c>
      <c r="I881" s="144">
        <v>476</v>
      </c>
      <c r="J881" s="144">
        <v>473</v>
      </c>
      <c r="K881" s="144">
        <v>443</v>
      </c>
      <c r="L881" s="144">
        <v>424</v>
      </c>
      <c r="M881" s="144">
        <v>466</v>
      </c>
      <c r="N881" s="144">
        <v>453</v>
      </c>
      <c r="O881" s="144">
        <v>451</v>
      </c>
      <c r="P881" s="144">
        <v>444</v>
      </c>
      <c r="Q881" s="145">
        <v>114.44</v>
      </c>
      <c r="R881" s="145">
        <v>116.84</v>
      </c>
      <c r="S881" s="145">
        <v>126.34</v>
      </c>
      <c r="T881" s="145">
        <v>128.82</v>
      </c>
      <c r="U881" s="145">
        <v>150.36000000000001</v>
      </c>
      <c r="V881" s="145">
        <v>138.15</v>
      </c>
      <c r="W881" s="145">
        <v>142.35</v>
      </c>
      <c r="X881" s="145">
        <v>140.11000000000001</v>
      </c>
      <c r="Y881" s="145">
        <v>150.35</v>
      </c>
      <c r="Z881" s="145">
        <v>152.1</v>
      </c>
      <c r="AA881" s="145">
        <v>143.21</v>
      </c>
      <c r="AB881" s="145">
        <v>143.12</v>
      </c>
      <c r="AC881" s="145">
        <v>142.65</v>
      </c>
      <c r="AD881" s="145">
        <v>141.16999999999999</v>
      </c>
      <c r="AE881" s="144">
        <v>75186</v>
      </c>
      <c r="AF881" s="144">
        <v>71154</v>
      </c>
      <c r="AG881" s="144">
        <v>73659</v>
      </c>
      <c r="AH881" s="144">
        <v>70462</v>
      </c>
      <c r="AI881" s="144">
        <v>73077</v>
      </c>
      <c r="AJ881" s="758">
        <v>63686</v>
      </c>
      <c r="AK881" s="144">
        <v>67760</v>
      </c>
      <c r="AL881" s="144">
        <v>66273</v>
      </c>
      <c r="AM881" s="144">
        <v>66604</v>
      </c>
      <c r="AN881" s="758">
        <v>64492</v>
      </c>
      <c r="AO881" s="144">
        <v>66738</v>
      </c>
      <c r="AP881" s="144">
        <v>64832</v>
      </c>
      <c r="AQ881" s="144">
        <v>64334</v>
      </c>
      <c r="AR881" s="758">
        <v>62680</v>
      </c>
      <c r="AS881" s="144"/>
      <c r="AT881" s="144"/>
      <c r="AU881" s="144"/>
      <c r="AV881" s="144"/>
      <c r="AW881" s="144"/>
      <c r="AX881" s="144"/>
      <c r="AY881" s="144"/>
      <c r="AZ881" s="144"/>
      <c r="BA881" s="144"/>
      <c r="BB881" s="144"/>
      <c r="BC881" s="144"/>
      <c r="BD881" s="144"/>
      <c r="BE881" s="144"/>
      <c r="BF881" s="144"/>
    </row>
    <row r="882" spans="1:58">
      <c r="A882" s="143" t="s">
        <v>924</v>
      </c>
      <c r="B882" s="143" t="s">
        <v>966</v>
      </c>
      <c r="C882" s="144">
        <v>145</v>
      </c>
      <c r="D882" s="144">
        <v>156</v>
      </c>
      <c r="E882" s="144">
        <v>168</v>
      </c>
      <c r="F882" s="144">
        <v>179</v>
      </c>
      <c r="G882" s="144">
        <v>185</v>
      </c>
      <c r="H882" s="144">
        <v>201</v>
      </c>
      <c r="I882" s="144">
        <v>217</v>
      </c>
      <c r="J882" s="144">
        <v>219</v>
      </c>
      <c r="K882" s="144">
        <v>234</v>
      </c>
      <c r="L882" s="144">
        <v>247</v>
      </c>
      <c r="M882" s="144">
        <v>267</v>
      </c>
      <c r="N882" s="144">
        <v>244</v>
      </c>
      <c r="O882" s="144">
        <v>246</v>
      </c>
      <c r="P882" s="144">
        <v>243</v>
      </c>
      <c r="Q882" s="145">
        <v>62.28</v>
      </c>
      <c r="R882" s="145">
        <v>56.85</v>
      </c>
      <c r="S882" s="145">
        <v>53.49</v>
      </c>
      <c r="T882" s="145">
        <v>52.47</v>
      </c>
      <c r="U882" s="145">
        <v>55.51</v>
      </c>
      <c r="V882" s="145">
        <v>52.64</v>
      </c>
      <c r="W882" s="145">
        <v>70.83</v>
      </c>
      <c r="X882" s="145">
        <v>71.75</v>
      </c>
      <c r="Y882" s="145">
        <v>70.599999999999994</v>
      </c>
      <c r="Z882" s="145">
        <v>70.17</v>
      </c>
      <c r="AA882" s="145">
        <v>70.040000000000006</v>
      </c>
      <c r="AB882" s="145">
        <v>74.349999999999994</v>
      </c>
      <c r="AC882" s="145">
        <v>74.849999999999994</v>
      </c>
      <c r="AD882" s="145">
        <v>77.58</v>
      </c>
      <c r="AE882" s="144">
        <v>9030</v>
      </c>
      <c r="AF882" s="144">
        <v>8869</v>
      </c>
      <c r="AG882" s="144">
        <v>8986</v>
      </c>
      <c r="AH882" s="144">
        <v>9393</v>
      </c>
      <c r="AI882" s="144">
        <v>10270</v>
      </c>
      <c r="AJ882" s="758">
        <v>10580</v>
      </c>
      <c r="AK882" s="144">
        <v>15371</v>
      </c>
      <c r="AL882" s="144">
        <v>15713</v>
      </c>
      <c r="AM882" s="144">
        <v>16520</v>
      </c>
      <c r="AN882" s="758">
        <v>17333</v>
      </c>
      <c r="AO882" s="144">
        <v>18701</v>
      </c>
      <c r="AP882" s="144">
        <v>18142</v>
      </c>
      <c r="AQ882" s="144">
        <v>18413</v>
      </c>
      <c r="AR882" s="758">
        <v>18853</v>
      </c>
      <c r="AS882" s="144"/>
      <c r="AT882" s="144"/>
      <c r="AU882" s="144"/>
      <c r="AV882" s="144"/>
      <c r="AW882" s="144"/>
      <c r="AX882" s="144"/>
      <c r="AY882" s="144"/>
      <c r="AZ882" s="144"/>
      <c r="BA882" s="144"/>
      <c r="BB882" s="144"/>
      <c r="BC882" s="144"/>
      <c r="BD882" s="144"/>
      <c r="BE882" s="144"/>
      <c r="BF882" s="144"/>
    </row>
    <row r="883" spans="1:58">
      <c r="A883" s="143" t="s">
        <v>924</v>
      </c>
      <c r="B883" s="143" t="s">
        <v>967</v>
      </c>
      <c r="C883" s="144">
        <v>580</v>
      </c>
      <c r="D883" s="144">
        <v>559</v>
      </c>
      <c r="E883" s="144">
        <v>562</v>
      </c>
      <c r="F883" s="144">
        <v>554</v>
      </c>
      <c r="G883" s="144">
        <v>522</v>
      </c>
      <c r="H883" s="144">
        <v>503</v>
      </c>
      <c r="I883" s="144">
        <v>582</v>
      </c>
      <c r="J883" s="144">
        <v>478</v>
      </c>
      <c r="K883" s="144">
        <v>488</v>
      </c>
      <c r="L883" s="144">
        <v>487</v>
      </c>
      <c r="M883" s="144">
        <v>537</v>
      </c>
      <c r="N883" s="144">
        <v>535</v>
      </c>
      <c r="O883" s="144">
        <v>538</v>
      </c>
      <c r="P883" s="144">
        <v>539</v>
      </c>
      <c r="Q883" s="145">
        <v>104.12</v>
      </c>
      <c r="R883" s="145">
        <v>103.78</v>
      </c>
      <c r="S883" s="145">
        <v>97.11</v>
      </c>
      <c r="T883" s="145">
        <v>97.71</v>
      </c>
      <c r="U883" s="145">
        <v>98.33</v>
      </c>
      <c r="V883" s="145">
        <v>95.7</v>
      </c>
      <c r="W883" s="145">
        <v>84.15</v>
      </c>
      <c r="X883" s="145">
        <v>100.4</v>
      </c>
      <c r="Y883" s="145">
        <v>99.84</v>
      </c>
      <c r="Z883" s="145">
        <v>99.96</v>
      </c>
      <c r="AA883" s="145">
        <v>92.17</v>
      </c>
      <c r="AB883" s="145">
        <v>91.65</v>
      </c>
      <c r="AC883" s="145">
        <v>91.33</v>
      </c>
      <c r="AD883" s="145">
        <v>92.02</v>
      </c>
      <c r="AE883" s="144">
        <v>60391</v>
      </c>
      <c r="AF883" s="144">
        <v>58012</v>
      </c>
      <c r="AG883" s="144">
        <v>54578</v>
      </c>
      <c r="AH883" s="144">
        <v>54131</v>
      </c>
      <c r="AI883" s="144">
        <v>51329</v>
      </c>
      <c r="AJ883" s="758">
        <v>48137</v>
      </c>
      <c r="AK883" s="144">
        <v>48973</v>
      </c>
      <c r="AL883" s="144">
        <v>47989</v>
      </c>
      <c r="AM883" s="144">
        <v>48724</v>
      </c>
      <c r="AN883" s="758">
        <v>48680</v>
      </c>
      <c r="AO883" s="144">
        <v>49493</v>
      </c>
      <c r="AP883" s="144">
        <v>49035</v>
      </c>
      <c r="AQ883" s="144">
        <v>49135</v>
      </c>
      <c r="AR883" s="758">
        <v>49598</v>
      </c>
      <c r="AS883" s="144"/>
      <c r="AT883" s="144"/>
      <c r="AU883" s="144"/>
      <c r="AV883" s="144"/>
      <c r="AW883" s="144"/>
      <c r="AX883" s="144"/>
      <c r="AY883" s="144"/>
      <c r="AZ883" s="144"/>
      <c r="BA883" s="144"/>
      <c r="BB883" s="144"/>
      <c r="BC883" s="144"/>
      <c r="BD883" s="144"/>
      <c r="BE883" s="144"/>
      <c r="BF883" s="144"/>
    </row>
    <row r="884" spans="1:58">
      <c r="A884" s="143" t="s">
        <v>924</v>
      </c>
      <c r="B884" s="143" t="s">
        <v>968</v>
      </c>
      <c r="C884" s="144">
        <v>866</v>
      </c>
      <c r="D884" s="144">
        <v>830</v>
      </c>
      <c r="E884" s="144">
        <v>883</v>
      </c>
      <c r="F884" s="144">
        <v>853</v>
      </c>
      <c r="G884" s="144">
        <v>777</v>
      </c>
      <c r="H884" s="144">
        <v>812</v>
      </c>
      <c r="I884" s="144">
        <v>684</v>
      </c>
      <c r="J884" s="144">
        <v>831</v>
      </c>
      <c r="K884" s="144">
        <v>788</v>
      </c>
      <c r="L884" s="144">
        <v>765</v>
      </c>
      <c r="M884" s="144">
        <v>702</v>
      </c>
      <c r="N884" s="144">
        <v>704</v>
      </c>
      <c r="O884" s="144">
        <v>704</v>
      </c>
      <c r="P884" s="144">
        <v>694</v>
      </c>
      <c r="Q884" s="145">
        <v>144.13</v>
      </c>
      <c r="R884" s="145">
        <v>145.87</v>
      </c>
      <c r="S884" s="145">
        <v>159.52000000000001</v>
      </c>
      <c r="T884" s="145">
        <v>152.94999999999999</v>
      </c>
      <c r="U884" s="145">
        <v>152.35</v>
      </c>
      <c r="V884" s="145">
        <v>143.4</v>
      </c>
      <c r="W884" s="145">
        <v>157.74</v>
      </c>
      <c r="X884" s="145">
        <v>143.91999999999999</v>
      </c>
      <c r="Y884" s="145">
        <v>139.35</v>
      </c>
      <c r="Z884" s="145">
        <v>147.33000000000001</v>
      </c>
      <c r="AA884" s="145">
        <v>164.48</v>
      </c>
      <c r="AB884" s="145">
        <v>157.16999999999999</v>
      </c>
      <c r="AC884" s="145">
        <v>149.75</v>
      </c>
      <c r="AD884" s="145">
        <v>156.63</v>
      </c>
      <c r="AE884" s="144">
        <v>124816</v>
      </c>
      <c r="AF884" s="144">
        <v>121069</v>
      </c>
      <c r="AG884" s="144">
        <v>140852</v>
      </c>
      <c r="AH884" s="144">
        <v>130465</v>
      </c>
      <c r="AI884" s="144">
        <v>118379</v>
      </c>
      <c r="AJ884" s="758">
        <v>116439</v>
      </c>
      <c r="AK884" s="144">
        <v>107892</v>
      </c>
      <c r="AL884" s="144">
        <v>119599</v>
      </c>
      <c r="AM884" s="144">
        <v>109808</v>
      </c>
      <c r="AN884" s="758">
        <v>112709</v>
      </c>
      <c r="AO884" s="144">
        <v>115465</v>
      </c>
      <c r="AP884" s="144">
        <v>110646</v>
      </c>
      <c r="AQ884" s="144">
        <v>105424</v>
      </c>
      <c r="AR884" s="758">
        <v>108699</v>
      </c>
      <c r="AS884" s="144"/>
      <c r="AT884" s="144"/>
      <c r="AU884" s="144"/>
      <c r="AV884" s="144"/>
      <c r="AW884" s="144"/>
      <c r="AX884" s="144"/>
      <c r="AY884" s="144"/>
      <c r="AZ884" s="144"/>
      <c r="BA884" s="144"/>
      <c r="BB884" s="144"/>
      <c r="BC884" s="144"/>
      <c r="BD884" s="144"/>
      <c r="BE884" s="144"/>
      <c r="BF884" s="144"/>
    </row>
    <row r="885" spans="1:58">
      <c r="A885" s="143" t="s">
        <v>924</v>
      </c>
      <c r="B885" s="143" t="s">
        <v>969</v>
      </c>
      <c r="C885" s="144">
        <v>112</v>
      </c>
      <c r="D885" s="144">
        <v>94</v>
      </c>
      <c r="E885" s="144">
        <v>0</v>
      </c>
      <c r="F885" s="144">
        <v>0</v>
      </c>
      <c r="G885" s="144">
        <v>0</v>
      </c>
      <c r="H885" s="144">
        <v>0</v>
      </c>
      <c r="I885" s="144">
        <v>152</v>
      </c>
      <c r="J885" s="144">
        <v>0</v>
      </c>
      <c r="K885" s="144">
        <v>0</v>
      </c>
      <c r="L885" s="144">
        <v>0</v>
      </c>
      <c r="M885" s="144">
        <v>9</v>
      </c>
      <c r="N885" s="144">
        <v>9</v>
      </c>
      <c r="O885" s="144">
        <v>5</v>
      </c>
      <c r="P885" s="144">
        <v>0</v>
      </c>
      <c r="Q885" s="145">
        <v>348.75</v>
      </c>
      <c r="R885" s="145">
        <v>290.70999999999998</v>
      </c>
      <c r="S885" s="145"/>
      <c r="T885" s="145"/>
      <c r="U885" s="145"/>
      <c r="V885" s="145"/>
      <c r="W885" s="145">
        <v>451.45</v>
      </c>
      <c r="X885" s="145"/>
      <c r="Y885" s="145"/>
      <c r="Z885" s="145"/>
      <c r="AA885" s="145">
        <v>222.22</v>
      </c>
      <c r="AB885" s="145">
        <v>222.22</v>
      </c>
      <c r="AC885" s="145">
        <v>200</v>
      </c>
      <c r="AD885" s="145"/>
      <c r="AE885" s="144">
        <v>39060</v>
      </c>
      <c r="AF885" s="144">
        <v>27327</v>
      </c>
      <c r="AG885" s="144">
        <v>0</v>
      </c>
      <c r="AH885" s="144">
        <v>0</v>
      </c>
      <c r="AI885" s="144">
        <v>0</v>
      </c>
      <c r="AJ885" s="758">
        <v>0</v>
      </c>
      <c r="AK885" s="144">
        <v>68621</v>
      </c>
      <c r="AL885" s="144">
        <v>0</v>
      </c>
      <c r="AM885" s="144">
        <v>0</v>
      </c>
      <c r="AN885" s="758">
        <v>0</v>
      </c>
      <c r="AO885" s="144">
        <v>2000</v>
      </c>
      <c r="AP885" s="144">
        <v>2000</v>
      </c>
      <c r="AQ885" s="144">
        <v>1000</v>
      </c>
      <c r="AR885" s="758">
        <v>0</v>
      </c>
      <c r="AS885" s="144"/>
      <c r="AT885" s="144"/>
      <c r="AU885" s="144"/>
      <c r="AV885" s="144"/>
      <c r="AW885" s="144"/>
      <c r="AX885" s="144"/>
      <c r="AY885" s="144"/>
      <c r="AZ885" s="144"/>
      <c r="BA885" s="144"/>
      <c r="BB885" s="144"/>
      <c r="BC885" s="144"/>
      <c r="BD885" s="144"/>
      <c r="BE885" s="144"/>
      <c r="BF885" s="144"/>
    </row>
    <row r="886" spans="1:58">
      <c r="A886" s="143" t="s">
        <v>924</v>
      </c>
      <c r="B886" s="143" t="s">
        <v>970</v>
      </c>
      <c r="C886" s="144">
        <v>92</v>
      </c>
      <c r="D886" s="144">
        <v>117</v>
      </c>
      <c r="E886" s="144">
        <v>120</v>
      </c>
      <c r="F886" s="144">
        <v>120</v>
      </c>
      <c r="G886" s="144">
        <v>111</v>
      </c>
      <c r="H886" s="144">
        <v>115</v>
      </c>
      <c r="I886" s="144">
        <v>134</v>
      </c>
      <c r="J886" s="144">
        <v>122</v>
      </c>
      <c r="K886" s="144">
        <v>121</v>
      </c>
      <c r="L886" s="144">
        <v>123</v>
      </c>
      <c r="M886" s="144">
        <v>114</v>
      </c>
      <c r="N886" s="144">
        <v>119</v>
      </c>
      <c r="O886" s="144">
        <v>116</v>
      </c>
      <c r="P886" s="144">
        <v>116</v>
      </c>
      <c r="Q886" s="145">
        <v>1508.77</v>
      </c>
      <c r="R886" s="145">
        <v>1075.1099999999999</v>
      </c>
      <c r="S886" s="145">
        <v>1086.42</v>
      </c>
      <c r="T886" s="145">
        <v>1162.19</v>
      </c>
      <c r="U886" s="145">
        <v>1251.8399999999999</v>
      </c>
      <c r="V886" s="145">
        <v>1201.1500000000001</v>
      </c>
      <c r="W886" s="145">
        <v>1030.22</v>
      </c>
      <c r="X886" s="145">
        <v>1180.7</v>
      </c>
      <c r="Y886" s="145">
        <v>1104.17</v>
      </c>
      <c r="Z886" s="145">
        <v>1240.3599999999999</v>
      </c>
      <c r="AA886" s="145">
        <v>1450.46</v>
      </c>
      <c r="AB886" s="145">
        <v>1326.85</v>
      </c>
      <c r="AC886" s="145">
        <v>1238.03</v>
      </c>
      <c r="AD886" s="145">
        <v>1357.47</v>
      </c>
      <c r="AE886" s="144">
        <v>138807</v>
      </c>
      <c r="AF886" s="144">
        <v>125788</v>
      </c>
      <c r="AG886" s="144">
        <v>130371</v>
      </c>
      <c r="AH886" s="144">
        <v>139463</v>
      </c>
      <c r="AI886" s="144">
        <v>138954</v>
      </c>
      <c r="AJ886" s="758">
        <v>138132</v>
      </c>
      <c r="AK886" s="144">
        <v>138050</v>
      </c>
      <c r="AL886" s="144">
        <v>144045</v>
      </c>
      <c r="AM886" s="144">
        <v>133604</v>
      </c>
      <c r="AN886" s="758">
        <v>152564</v>
      </c>
      <c r="AO886" s="144">
        <v>165353</v>
      </c>
      <c r="AP886" s="144">
        <v>157895</v>
      </c>
      <c r="AQ886" s="144">
        <v>143612</v>
      </c>
      <c r="AR886" s="758">
        <v>157466</v>
      </c>
      <c r="AS886" s="144"/>
      <c r="AT886" s="144"/>
      <c r="AU886" s="144"/>
      <c r="AV886" s="144"/>
      <c r="AW886" s="144"/>
      <c r="AX886" s="144"/>
      <c r="AY886" s="144"/>
      <c r="AZ886" s="144"/>
      <c r="BA886" s="144"/>
      <c r="BB886" s="144"/>
      <c r="BC886" s="144"/>
      <c r="BD886" s="144"/>
      <c r="BE886" s="144"/>
      <c r="BF886" s="144"/>
    </row>
    <row r="887" spans="1:58">
      <c r="A887" s="143" t="s">
        <v>924</v>
      </c>
      <c r="B887" s="143" t="s">
        <v>971</v>
      </c>
      <c r="C887" s="144">
        <v>1070</v>
      </c>
      <c r="D887" s="144">
        <v>1041</v>
      </c>
      <c r="E887" s="144">
        <v>1003</v>
      </c>
      <c r="F887" s="144">
        <v>973</v>
      </c>
      <c r="G887" s="144">
        <v>888</v>
      </c>
      <c r="H887" s="144">
        <v>927</v>
      </c>
      <c r="I887" s="144">
        <v>970</v>
      </c>
      <c r="J887" s="144">
        <v>953</v>
      </c>
      <c r="K887" s="144">
        <v>909</v>
      </c>
      <c r="L887" s="144">
        <v>888</v>
      </c>
      <c r="M887" s="144">
        <v>825</v>
      </c>
      <c r="N887" s="144">
        <v>832</v>
      </c>
      <c r="O887" s="144">
        <v>825</v>
      </c>
      <c r="P887" s="144">
        <v>810</v>
      </c>
      <c r="Q887" s="145">
        <v>282.88</v>
      </c>
      <c r="R887" s="145">
        <v>263.39</v>
      </c>
      <c r="S887" s="145">
        <v>270.41000000000003</v>
      </c>
      <c r="T887" s="145">
        <v>277.42</v>
      </c>
      <c r="U887" s="145">
        <v>289.79000000000002</v>
      </c>
      <c r="V887" s="145">
        <v>274.62</v>
      </c>
      <c r="W887" s="145">
        <v>324.29000000000002</v>
      </c>
      <c r="X887" s="145">
        <v>276.64999999999998</v>
      </c>
      <c r="Y887" s="145">
        <v>267.77999999999997</v>
      </c>
      <c r="Z887" s="145">
        <v>298.73</v>
      </c>
      <c r="AA887" s="145">
        <v>342.81</v>
      </c>
      <c r="AB887" s="145">
        <v>325.17</v>
      </c>
      <c r="AC887" s="145">
        <v>303.07</v>
      </c>
      <c r="AD887" s="145">
        <v>328.6</v>
      </c>
      <c r="AE887" s="144">
        <v>302683</v>
      </c>
      <c r="AF887" s="144">
        <v>274184</v>
      </c>
      <c r="AG887" s="144">
        <v>271223</v>
      </c>
      <c r="AH887" s="144">
        <v>269928</v>
      </c>
      <c r="AI887" s="144">
        <v>257333</v>
      </c>
      <c r="AJ887" s="759">
        <v>254571</v>
      </c>
      <c r="AK887" s="144">
        <v>314563</v>
      </c>
      <c r="AL887" s="144">
        <v>263644</v>
      </c>
      <c r="AM887" s="144">
        <v>243412</v>
      </c>
      <c r="AN887" s="759">
        <v>265273</v>
      </c>
      <c r="AO887" s="144">
        <v>282818</v>
      </c>
      <c r="AP887" s="144">
        <v>270541</v>
      </c>
      <c r="AQ887" s="144">
        <v>250036</v>
      </c>
      <c r="AR887" s="759">
        <v>266165</v>
      </c>
      <c r="AS887" s="144"/>
      <c r="AT887" s="144"/>
      <c r="AU887" s="144"/>
      <c r="AV887" s="144"/>
      <c r="AW887" s="144"/>
      <c r="AX887" s="144"/>
      <c r="AY887" s="144"/>
      <c r="AZ887" s="144"/>
      <c r="BA887" s="144"/>
      <c r="BB887" s="144"/>
      <c r="BC887" s="144"/>
      <c r="BD887" s="144"/>
      <c r="BE887" s="144"/>
      <c r="BF887" s="144"/>
    </row>
    <row r="888" spans="1:58">
      <c r="A888" s="143" t="s">
        <v>924</v>
      </c>
      <c r="B888" s="143" t="s">
        <v>972</v>
      </c>
      <c r="C888" s="144">
        <v>9</v>
      </c>
      <c r="D888" s="144">
        <v>10</v>
      </c>
      <c r="E888" s="144">
        <v>11</v>
      </c>
      <c r="F888" s="144">
        <v>12</v>
      </c>
      <c r="G888" s="144">
        <v>13</v>
      </c>
      <c r="H888" s="144">
        <v>14</v>
      </c>
      <c r="I888" s="144">
        <v>15</v>
      </c>
      <c r="J888" s="144">
        <v>16</v>
      </c>
      <c r="K888" s="144">
        <v>17</v>
      </c>
      <c r="L888" s="144">
        <v>18</v>
      </c>
      <c r="M888" s="144">
        <v>20</v>
      </c>
      <c r="N888" s="144">
        <v>20</v>
      </c>
      <c r="O888" s="144">
        <v>20</v>
      </c>
      <c r="P888" s="144">
        <v>20</v>
      </c>
      <c r="Q888" s="145">
        <v>35</v>
      </c>
      <c r="R888" s="145">
        <v>35</v>
      </c>
      <c r="S888" s="145">
        <v>35</v>
      </c>
      <c r="T888" s="145">
        <v>35</v>
      </c>
      <c r="U888" s="145">
        <v>35</v>
      </c>
      <c r="V888" s="145">
        <v>35</v>
      </c>
      <c r="W888" s="145">
        <v>35</v>
      </c>
      <c r="X888" s="145">
        <v>35</v>
      </c>
      <c r="Y888" s="145">
        <v>35</v>
      </c>
      <c r="Z888" s="145">
        <v>35</v>
      </c>
      <c r="AA888" s="145">
        <v>35</v>
      </c>
      <c r="AB888" s="145">
        <v>35</v>
      </c>
      <c r="AC888" s="145">
        <v>35</v>
      </c>
      <c r="AD888" s="145">
        <v>35</v>
      </c>
      <c r="AE888" s="144">
        <v>315</v>
      </c>
      <c r="AF888" s="144">
        <v>350</v>
      </c>
      <c r="AG888" s="144">
        <v>385</v>
      </c>
      <c r="AH888" s="144">
        <v>420</v>
      </c>
      <c r="AI888" s="144">
        <v>455</v>
      </c>
      <c r="AJ888" s="759">
        <v>490</v>
      </c>
      <c r="AK888" s="144">
        <v>525</v>
      </c>
      <c r="AL888" s="144">
        <v>560</v>
      </c>
      <c r="AM888" s="144">
        <v>595</v>
      </c>
      <c r="AN888" s="759">
        <v>630</v>
      </c>
      <c r="AO888" s="144">
        <v>700</v>
      </c>
      <c r="AP888" s="144">
        <v>700</v>
      </c>
      <c r="AQ888" s="144">
        <v>700</v>
      </c>
      <c r="AR888" s="759">
        <v>700</v>
      </c>
      <c r="AS888" s="144"/>
      <c r="AT888" s="144"/>
      <c r="AU888" s="144"/>
      <c r="AV888" s="144"/>
      <c r="AW888" s="144"/>
      <c r="AX888" s="144"/>
      <c r="AY888" s="144"/>
      <c r="AZ888" s="144"/>
      <c r="BA888" s="144"/>
      <c r="BB888" s="144"/>
      <c r="BC888" s="144"/>
      <c r="BD888" s="144"/>
      <c r="BE888" s="144"/>
      <c r="BF888" s="144"/>
    </row>
    <row r="889" spans="1:58">
      <c r="A889" s="143" t="s">
        <v>924</v>
      </c>
      <c r="B889" s="143" t="s">
        <v>973</v>
      </c>
      <c r="C889" s="144">
        <v>26</v>
      </c>
      <c r="D889" s="144">
        <v>26</v>
      </c>
      <c r="E889" s="144">
        <v>26</v>
      </c>
      <c r="F889" s="144">
        <v>26</v>
      </c>
      <c r="G889" s="144">
        <v>26</v>
      </c>
      <c r="H889" s="144">
        <v>26</v>
      </c>
      <c r="I889" s="144">
        <v>26</v>
      </c>
      <c r="J889" s="144">
        <v>26</v>
      </c>
      <c r="K889" s="144">
        <v>26</v>
      </c>
      <c r="L889" s="144">
        <v>26</v>
      </c>
      <c r="M889" s="144">
        <v>26</v>
      </c>
      <c r="N889" s="144">
        <v>26</v>
      </c>
      <c r="O889" s="144">
        <v>26</v>
      </c>
      <c r="P889" s="144">
        <v>27</v>
      </c>
      <c r="Q889" s="145">
        <v>320</v>
      </c>
      <c r="R889" s="145">
        <v>320</v>
      </c>
      <c r="S889" s="145">
        <v>320</v>
      </c>
      <c r="T889" s="145">
        <v>320</v>
      </c>
      <c r="U889" s="145">
        <v>320</v>
      </c>
      <c r="V889" s="145">
        <v>320</v>
      </c>
      <c r="W889" s="145">
        <v>320</v>
      </c>
      <c r="X889" s="145">
        <v>320</v>
      </c>
      <c r="Y889" s="145">
        <v>320</v>
      </c>
      <c r="Z889" s="145">
        <v>320</v>
      </c>
      <c r="AA889" s="145">
        <v>320</v>
      </c>
      <c r="AB889" s="145">
        <v>320</v>
      </c>
      <c r="AC889" s="145">
        <v>320</v>
      </c>
      <c r="AD889" s="145">
        <v>309.19</v>
      </c>
      <c r="AE889" s="144">
        <v>8320</v>
      </c>
      <c r="AF889" s="144">
        <v>8320</v>
      </c>
      <c r="AG889" s="144">
        <v>8320</v>
      </c>
      <c r="AH889" s="144">
        <v>8320</v>
      </c>
      <c r="AI889" s="144">
        <v>8320</v>
      </c>
      <c r="AJ889" s="758">
        <v>8320</v>
      </c>
      <c r="AK889" s="144">
        <v>8320</v>
      </c>
      <c r="AL889" s="144">
        <v>8320</v>
      </c>
      <c r="AM889" s="144">
        <v>8320</v>
      </c>
      <c r="AN889" s="758">
        <v>8320</v>
      </c>
      <c r="AO889" s="144">
        <v>8320</v>
      </c>
      <c r="AP889" s="144">
        <v>8320</v>
      </c>
      <c r="AQ889" s="144">
        <v>8320</v>
      </c>
      <c r="AR889" s="758">
        <v>8348</v>
      </c>
      <c r="AS889" s="144"/>
      <c r="AT889" s="144"/>
      <c r="AU889" s="144"/>
      <c r="AV889" s="144"/>
      <c r="AW889" s="144"/>
      <c r="AX889" s="144"/>
      <c r="AY889" s="144"/>
      <c r="AZ889" s="144"/>
      <c r="BA889" s="144"/>
      <c r="BB889" s="144"/>
      <c r="BC889" s="144"/>
      <c r="BD889" s="144"/>
      <c r="BE889" s="144"/>
      <c r="BF889" s="144"/>
    </row>
    <row r="890" spans="1:58">
      <c r="A890" s="143" t="s">
        <v>924</v>
      </c>
      <c r="B890" s="143" t="s">
        <v>974</v>
      </c>
      <c r="C890" s="144">
        <v>0</v>
      </c>
      <c r="D890" s="144">
        <v>0</v>
      </c>
      <c r="E890" s="144">
        <v>0</v>
      </c>
      <c r="F890" s="144">
        <v>0</v>
      </c>
      <c r="G890" s="144">
        <v>0</v>
      </c>
      <c r="H890" s="144">
        <v>0</v>
      </c>
      <c r="I890" s="144">
        <v>0</v>
      </c>
      <c r="J890" s="144">
        <v>144</v>
      </c>
      <c r="K890" s="144">
        <v>146</v>
      </c>
      <c r="L890" s="144">
        <v>148</v>
      </c>
      <c r="M890" s="144">
        <v>146</v>
      </c>
      <c r="N890" s="144">
        <v>148</v>
      </c>
      <c r="O890" s="144">
        <v>149</v>
      </c>
      <c r="P890" s="144">
        <v>154</v>
      </c>
      <c r="Q890" s="145"/>
      <c r="R890" s="145"/>
      <c r="S890" s="145"/>
      <c r="T890" s="145"/>
      <c r="U890" s="145"/>
      <c r="V890" s="145"/>
      <c r="W890" s="145"/>
      <c r="X890" s="145">
        <v>147.79</v>
      </c>
      <c r="Y890" s="145">
        <v>121.88</v>
      </c>
      <c r="Z890" s="145">
        <v>148.61000000000001</v>
      </c>
      <c r="AA890" s="145">
        <v>153.66</v>
      </c>
      <c r="AB890" s="145">
        <v>164.51</v>
      </c>
      <c r="AC890" s="145">
        <v>149.03</v>
      </c>
      <c r="AD890" s="145">
        <v>157.68</v>
      </c>
      <c r="AE890" s="144">
        <v>0</v>
      </c>
      <c r="AF890" s="144">
        <v>0</v>
      </c>
      <c r="AG890" s="144">
        <v>0</v>
      </c>
      <c r="AH890" s="144">
        <v>0</v>
      </c>
      <c r="AI890" s="144">
        <v>0</v>
      </c>
      <c r="AJ890" s="758">
        <v>0</v>
      </c>
      <c r="AK890" s="144">
        <v>0</v>
      </c>
      <c r="AL890" s="144">
        <v>21282</v>
      </c>
      <c r="AM890" s="144">
        <v>17795</v>
      </c>
      <c r="AN890" s="758">
        <v>21995</v>
      </c>
      <c r="AO890" s="144">
        <v>22435</v>
      </c>
      <c r="AP890" s="144">
        <v>24348</v>
      </c>
      <c r="AQ890" s="144">
        <v>22205</v>
      </c>
      <c r="AR890" s="758">
        <v>24283</v>
      </c>
      <c r="AS890" s="144"/>
      <c r="AT890" s="144"/>
      <c r="AU890" s="144"/>
      <c r="AV890" s="144"/>
      <c r="AW890" s="144"/>
      <c r="AX890" s="144"/>
      <c r="AY890" s="144"/>
      <c r="AZ890" s="144"/>
      <c r="BA890" s="144"/>
      <c r="BB890" s="144"/>
      <c r="BC890" s="144"/>
      <c r="BD890" s="144"/>
      <c r="BE890" s="144"/>
      <c r="BF890" s="144"/>
    </row>
    <row r="891" spans="1:58">
      <c r="A891" s="143" t="s">
        <v>924</v>
      </c>
      <c r="B891" s="143" t="s">
        <v>975</v>
      </c>
      <c r="C891" s="144">
        <v>0</v>
      </c>
      <c r="D891" s="144">
        <v>0</v>
      </c>
      <c r="E891" s="144">
        <v>0</v>
      </c>
      <c r="F891" s="144">
        <v>0</v>
      </c>
      <c r="G891" s="144">
        <v>0</v>
      </c>
      <c r="H891" s="144">
        <v>0</v>
      </c>
      <c r="I891" s="144">
        <v>0</v>
      </c>
      <c r="J891" s="144">
        <v>0</v>
      </c>
      <c r="K891" s="144">
        <v>0</v>
      </c>
      <c r="L891" s="144">
        <v>0</v>
      </c>
      <c r="M891" s="144">
        <v>0</v>
      </c>
      <c r="N891" s="144">
        <v>0</v>
      </c>
      <c r="O891" s="144">
        <v>0</v>
      </c>
      <c r="P891" s="144">
        <v>0</v>
      </c>
      <c r="Q891" s="145"/>
      <c r="R891" s="145"/>
      <c r="S891" s="145"/>
      <c r="T891" s="145"/>
      <c r="U891" s="145"/>
      <c r="V891" s="145"/>
      <c r="W891" s="145"/>
      <c r="X891" s="145"/>
      <c r="Y891" s="145"/>
      <c r="Z891" s="145"/>
      <c r="AA891" s="145"/>
      <c r="AB891" s="145"/>
      <c r="AC891" s="145"/>
      <c r="AD891" s="145"/>
      <c r="AE891" s="144">
        <v>0</v>
      </c>
      <c r="AF891" s="144">
        <v>0</v>
      </c>
      <c r="AG891" s="144">
        <v>0</v>
      </c>
      <c r="AH891" s="144">
        <v>0</v>
      </c>
      <c r="AI891" s="144">
        <v>0</v>
      </c>
      <c r="AJ891" s="758">
        <v>0</v>
      </c>
      <c r="AK891" s="144">
        <v>0</v>
      </c>
      <c r="AL891" s="144">
        <v>0</v>
      </c>
      <c r="AM891" s="144">
        <v>0</v>
      </c>
      <c r="AN891" s="758">
        <v>0</v>
      </c>
      <c r="AO891" s="144">
        <v>0</v>
      </c>
      <c r="AP891" s="144">
        <v>0</v>
      </c>
      <c r="AQ891" s="144">
        <v>0</v>
      </c>
      <c r="AR891" s="758">
        <v>0</v>
      </c>
      <c r="AS891" s="144"/>
      <c r="AT891" s="144"/>
      <c r="AU891" s="144"/>
      <c r="AV891" s="144"/>
      <c r="AW891" s="144"/>
      <c r="AX891" s="144"/>
      <c r="AY891" s="144"/>
      <c r="AZ891" s="144"/>
      <c r="BA891" s="144"/>
      <c r="BB891" s="144"/>
      <c r="BC891" s="144"/>
      <c r="BD891" s="144"/>
      <c r="BE891" s="144"/>
      <c r="BF891" s="144"/>
    </row>
    <row r="892" spans="1:58">
      <c r="A892" s="143" t="s">
        <v>924</v>
      </c>
      <c r="B892" s="143" t="s">
        <v>976</v>
      </c>
      <c r="C892" s="144">
        <v>177</v>
      </c>
      <c r="D892" s="144">
        <v>175</v>
      </c>
      <c r="E892" s="144">
        <v>176</v>
      </c>
      <c r="F892" s="144">
        <v>176</v>
      </c>
      <c r="G892" s="144">
        <v>180</v>
      </c>
      <c r="H892" s="144">
        <v>273</v>
      </c>
      <c r="I892" s="144">
        <v>136</v>
      </c>
      <c r="J892" s="144">
        <v>144</v>
      </c>
      <c r="K892" s="144">
        <v>146</v>
      </c>
      <c r="L892" s="144">
        <v>148</v>
      </c>
      <c r="M892" s="144">
        <v>146</v>
      </c>
      <c r="N892" s="144">
        <v>148</v>
      </c>
      <c r="O892" s="144">
        <v>149</v>
      </c>
      <c r="P892" s="144">
        <v>154</v>
      </c>
      <c r="Q892" s="145">
        <v>107.5</v>
      </c>
      <c r="R892" s="145">
        <v>126.39</v>
      </c>
      <c r="S892" s="145">
        <v>112.62</v>
      </c>
      <c r="T892" s="145">
        <v>113.59</v>
      </c>
      <c r="U892" s="145">
        <v>112.96</v>
      </c>
      <c r="V892" s="145">
        <v>76</v>
      </c>
      <c r="W892" s="145">
        <v>153.71</v>
      </c>
      <c r="X892" s="145">
        <v>147.79</v>
      </c>
      <c r="Y892" s="145">
        <v>121.88</v>
      </c>
      <c r="Z892" s="145">
        <v>148.61000000000001</v>
      </c>
      <c r="AA892" s="145">
        <v>153.66</v>
      </c>
      <c r="AB892" s="145">
        <v>164.51</v>
      </c>
      <c r="AC892" s="145">
        <v>149.03</v>
      </c>
      <c r="AD892" s="145">
        <v>157.68</v>
      </c>
      <c r="AE892" s="144">
        <v>19028</v>
      </c>
      <c r="AF892" s="144">
        <v>22118</v>
      </c>
      <c r="AG892" s="144">
        <v>19822</v>
      </c>
      <c r="AH892" s="144">
        <v>19992</v>
      </c>
      <c r="AI892" s="144">
        <v>20332</v>
      </c>
      <c r="AJ892" s="759">
        <v>20749</v>
      </c>
      <c r="AK892" s="144">
        <v>20905</v>
      </c>
      <c r="AL892" s="144">
        <v>21282</v>
      </c>
      <c r="AM892" s="144">
        <v>17795</v>
      </c>
      <c r="AN892" s="759">
        <v>21995</v>
      </c>
      <c r="AO892" s="144">
        <v>22435</v>
      </c>
      <c r="AP892" s="144">
        <v>24348</v>
      </c>
      <c r="AQ892" s="144">
        <v>22205</v>
      </c>
      <c r="AR892" s="759">
        <v>24283</v>
      </c>
      <c r="AS892" s="144"/>
      <c r="AT892" s="144"/>
      <c r="AU892" s="144"/>
      <c r="AV892" s="144"/>
      <c r="AW892" s="144"/>
      <c r="AX892" s="144"/>
      <c r="AY892" s="144"/>
      <c r="AZ892" s="144"/>
      <c r="BA892" s="144"/>
      <c r="BB892" s="144"/>
      <c r="BC892" s="144"/>
      <c r="BD892" s="144"/>
      <c r="BE892" s="144"/>
      <c r="BF892" s="144"/>
    </row>
    <row r="893" spans="1:58">
      <c r="A893" s="143" t="s">
        <v>924</v>
      </c>
      <c r="B893" s="143" t="s">
        <v>977</v>
      </c>
      <c r="C893" s="144">
        <v>0</v>
      </c>
      <c r="D893" s="144">
        <v>0</v>
      </c>
      <c r="E893" s="144">
        <v>0</v>
      </c>
      <c r="F893" s="144">
        <v>0</v>
      </c>
      <c r="G893" s="144">
        <v>0</v>
      </c>
      <c r="H893" s="144">
        <v>0</v>
      </c>
      <c r="I893" s="144">
        <v>0</v>
      </c>
      <c r="J893" s="144">
        <v>0</v>
      </c>
      <c r="K893" s="144">
        <v>0</v>
      </c>
      <c r="L893" s="144">
        <v>0</v>
      </c>
      <c r="M893" s="144">
        <v>1</v>
      </c>
      <c r="N893" s="144">
        <v>1</v>
      </c>
      <c r="O893" s="144">
        <v>1</v>
      </c>
      <c r="P893" s="144">
        <v>1</v>
      </c>
      <c r="Q893" s="145"/>
      <c r="R893" s="145"/>
      <c r="S893" s="145"/>
      <c r="T893" s="145"/>
      <c r="U893" s="145"/>
      <c r="V893" s="145"/>
      <c r="W893" s="145"/>
      <c r="X893" s="145"/>
      <c r="Y893" s="145"/>
      <c r="Z893" s="145"/>
      <c r="AA893" s="145">
        <v>300</v>
      </c>
      <c r="AB893" s="145">
        <v>300</v>
      </c>
      <c r="AC893" s="145">
        <v>300</v>
      </c>
      <c r="AD893" s="145">
        <v>300</v>
      </c>
      <c r="AE893" s="144">
        <v>0</v>
      </c>
      <c r="AF893" s="144">
        <v>0</v>
      </c>
      <c r="AG893" s="144">
        <v>0</v>
      </c>
      <c r="AH893" s="144">
        <v>0</v>
      </c>
      <c r="AI893" s="144">
        <v>0</v>
      </c>
      <c r="AJ893" s="758">
        <v>0</v>
      </c>
      <c r="AK893" s="144">
        <v>0</v>
      </c>
      <c r="AL893" s="144">
        <v>0</v>
      </c>
      <c r="AM893" s="144">
        <v>0</v>
      </c>
      <c r="AN893" s="758">
        <v>0</v>
      </c>
      <c r="AO893" s="144">
        <v>300</v>
      </c>
      <c r="AP893" s="144">
        <v>300</v>
      </c>
      <c r="AQ893" s="144">
        <v>300</v>
      </c>
      <c r="AR893" s="758">
        <v>300</v>
      </c>
      <c r="AS893" s="144"/>
      <c r="AT893" s="144"/>
      <c r="AU893" s="144"/>
      <c r="AV893" s="144"/>
      <c r="AW893" s="144"/>
      <c r="AX893" s="144"/>
      <c r="AY893" s="144"/>
      <c r="AZ893" s="144"/>
      <c r="BA893" s="144"/>
      <c r="BB893" s="144"/>
      <c r="BC893" s="144"/>
      <c r="BD893" s="144"/>
      <c r="BE893" s="144"/>
      <c r="BF893" s="144"/>
    </row>
    <row r="894" spans="1:58">
      <c r="A894" s="143" t="s">
        <v>924</v>
      </c>
      <c r="B894" s="143" t="s">
        <v>978</v>
      </c>
      <c r="C894" s="144">
        <v>0</v>
      </c>
      <c r="D894" s="144">
        <v>0</v>
      </c>
      <c r="E894" s="144">
        <v>0</v>
      </c>
      <c r="F894" s="144">
        <v>0</v>
      </c>
      <c r="G894" s="144">
        <v>0</v>
      </c>
      <c r="H894" s="144">
        <v>0</v>
      </c>
      <c r="I894" s="144">
        <v>0</v>
      </c>
      <c r="J894" s="144">
        <v>0</v>
      </c>
      <c r="K894" s="144">
        <v>0</v>
      </c>
      <c r="L894" s="144">
        <v>0</v>
      </c>
      <c r="M894" s="144">
        <v>0</v>
      </c>
      <c r="N894" s="144">
        <v>0</v>
      </c>
      <c r="O894" s="144">
        <v>0</v>
      </c>
      <c r="P894" s="144">
        <v>0</v>
      </c>
      <c r="Q894" s="145"/>
      <c r="R894" s="145"/>
      <c r="S894" s="145"/>
      <c r="T894" s="145"/>
      <c r="U894" s="145"/>
      <c r="V894" s="145"/>
      <c r="W894" s="145"/>
      <c r="X894" s="145"/>
      <c r="Y894" s="145"/>
      <c r="Z894" s="145"/>
      <c r="AA894" s="145"/>
      <c r="AB894" s="145"/>
      <c r="AC894" s="145"/>
      <c r="AD894" s="145"/>
      <c r="AE894" s="144">
        <v>0</v>
      </c>
      <c r="AF894" s="144">
        <v>0</v>
      </c>
      <c r="AG894" s="144">
        <v>0</v>
      </c>
      <c r="AH894" s="144">
        <v>0</v>
      </c>
      <c r="AI894" s="144">
        <v>0</v>
      </c>
      <c r="AJ894" s="758">
        <v>0</v>
      </c>
      <c r="AK894" s="144">
        <v>0</v>
      </c>
      <c r="AL894" s="144">
        <v>0</v>
      </c>
      <c r="AM894" s="144">
        <v>0</v>
      </c>
      <c r="AN894" s="758">
        <v>0</v>
      </c>
      <c r="AO894" s="144">
        <v>0</v>
      </c>
      <c r="AP894" s="144">
        <v>0</v>
      </c>
      <c r="AQ894" s="144">
        <v>0</v>
      </c>
      <c r="AR894" s="758">
        <v>0</v>
      </c>
      <c r="AS894" s="144"/>
      <c r="AT894" s="144"/>
      <c r="AU894" s="144"/>
      <c r="AV894" s="144"/>
      <c r="AW894" s="144"/>
      <c r="AX894" s="144"/>
      <c r="AY894" s="144"/>
      <c r="AZ894" s="144"/>
      <c r="BA894" s="144"/>
      <c r="BB894" s="144"/>
      <c r="BC894" s="144"/>
      <c r="BD894" s="144"/>
      <c r="BE894" s="144"/>
      <c r="BF894" s="144"/>
    </row>
    <row r="895" spans="1:58">
      <c r="A895" s="143" t="s">
        <v>924</v>
      </c>
      <c r="B895" s="143" t="s">
        <v>979</v>
      </c>
      <c r="C895" s="144">
        <v>84</v>
      </c>
      <c r="D895" s="144">
        <v>82</v>
      </c>
      <c r="E895" s="144">
        <v>87</v>
      </c>
      <c r="F895" s="144">
        <v>61</v>
      </c>
      <c r="G895" s="144">
        <v>61</v>
      </c>
      <c r="H895" s="144">
        <v>61</v>
      </c>
      <c r="I895" s="144">
        <v>66</v>
      </c>
      <c r="J895" s="144">
        <v>81</v>
      </c>
      <c r="K895" s="144">
        <v>71</v>
      </c>
      <c r="L895" s="144">
        <v>72</v>
      </c>
      <c r="M895" s="144">
        <v>59</v>
      </c>
      <c r="N895" s="144">
        <v>55</v>
      </c>
      <c r="O895" s="144">
        <v>56</v>
      </c>
      <c r="P895" s="144">
        <v>58</v>
      </c>
      <c r="Q895" s="145">
        <v>79.400000000000006</v>
      </c>
      <c r="R895" s="145">
        <v>79.510000000000005</v>
      </c>
      <c r="S895" s="145">
        <v>75.8</v>
      </c>
      <c r="T895" s="145">
        <v>95.82</v>
      </c>
      <c r="U895" s="145">
        <v>94.18</v>
      </c>
      <c r="V895" s="145">
        <v>85.16</v>
      </c>
      <c r="W895" s="145">
        <v>92.05</v>
      </c>
      <c r="X895" s="145">
        <v>76.58</v>
      </c>
      <c r="Y895" s="145">
        <v>77.77</v>
      </c>
      <c r="Z895" s="145">
        <v>76.69</v>
      </c>
      <c r="AA895" s="145">
        <v>76.47</v>
      </c>
      <c r="AB895" s="145">
        <v>78.349999999999994</v>
      </c>
      <c r="AC895" s="145">
        <v>79.86</v>
      </c>
      <c r="AD895" s="145">
        <v>76.41</v>
      </c>
      <c r="AE895" s="144">
        <v>6670</v>
      </c>
      <c r="AF895" s="144">
        <v>6520</v>
      </c>
      <c r="AG895" s="144">
        <v>6595</v>
      </c>
      <c r="AH895" s="144">
        <v>5845</v>
      </c>
      <c r="AI895" s="144">
        <v>5745</v>
      </c>
      <c r="AJ895" s="758">
        <v>5195</v>
      </c>
      <c r="AK895" s="144">
        <v>6075</v>
      </c>
      <c r="AL895" s="144">
        <v>6203</v>
      </c>
      <c r="AM895" s="144">
        <v>5522</v>
      </c>
      <c r="AN895" s="758">
        <v>5522</v>
      </c>
      <c r="AO895" s="144">
        <v>4512</v>
      </c>
      <c r="AP895" s="144">
        <v>4309</v>
      </c>
      <c r="AQ895" s="144">
        <v>4472</v>
      </c>
      <c r="AR895" s="758">
        <v>4432</v>
      </c>
      <c r="AS895" s="144"/>
      <c r="AT895" s="144"/>
      <c r="AU895" s="144"/>
      <c r="AV895" s="144"/>
      <c r="AW895" s="144"/>
      <c r="AX895" s="144"/>
      <c r="AY895" s="144"/>
      <c r="AZ895" s="144"/>
      <c r="BA895" s="144"/>
      <c r="BB895" s="144"/>
      <c r="BC895" s="144"/>
      <c r="BD895" s="144"/>
      <c r="BE895" s="144"/>
      <c r="BF895" s="144"/>
    </row>
    <row r="896" spans="1:58">
      <c r="A896" s="143" t="s">
        <v>924</v>
      </c>
      <c r="B896" s="143" t="s">
        <v>980</v>
      </c>
      <c r="C896" s="144">
        <v>0</v>
      </c>
      <c r="D896" s="144">
        <v>0</v>
      </c>
      <c r="E896" s="144">
        <v>0</v>
      </c>
      <c r="F896" s="144">
        <v>0</v>
      </c>
      <c r="G896" s="144">
        <v>0</v>
      </c>
      <c r="H896" s="144">
        <v>0</v>
      </c>
      <c r="I896" s="144">
        <v>0</v>
      </c>
      <c r="J896" s="144">
        <v>0</v>
      </c>
      <c r="K896" s="144">
        <v>0</v>
      </c>
      <c r="L896" s="144">
        <v>0</v>
      </c>
      <c r="M896" s="144">
        <v>16</v>
      </c>
      <c r="N896" s="144">
        <v>16</v>
      </c>
      <c r="O896" s="144">
        <v>22</v>
      </c>
      <c r="P896" s="144">
        <v>22</v>
      </c>
      <c r="Q896" s="145"/>
      <c r="R896" s="145"/>
      <c r="S896" s="145"/>
      <c r="T896" s="145"/>
      <c r="U896" s="145"/>
      <c r="V896" s="145"/>
      <c r="W896" s="145"/>
      <c r="X896" s="145"/>
      <c r="Y896" s="145"/>
      <c r="Z896" s="145"/>
      <c r="AA896" s="145">
        <v>13.5</v>
      </c>
      <c r="AB896" s="145">
        <v>13.5</v>
      </c>
      <c r="AC896" s="145">
        <v>18</v>
      </c>
      <c r="AD896" s="145">
        <v>18</v>
      </c>
      <c r="AE896" s="144">
        <v>0</v>
      </c>
      <c r="AF896" s="144">
        <v>0</v>
      </c>
      <c r="AG896" s="144">
        <v>0</v>
      </c>
      <c r="AH896" s="144">
        <v>0</v>
      </c>
      <c r="AI896" s="144">
        <v>0</v>
      </c>
      <c r="AJ896" s="758">
        <v>0</v>
      </c>
      <c r="AK896" s="144">
        <v>0</v>
      </c>
      <c r="AL896" s="144">
        <v>0</v>
      </c>
      <c r="AM896" s="144">
        <v>0</v>
      </c>
      <c r="AN896" s="758">
        <v>0</v>
      </c>
      <c r="AO896" s="144">
        <v>216</v>
      </c>
      <c r="AP896" s="144">
        <v>216</v>
      </c>
      <c r="AQ896" s="144">
        <v>396</v>
      </c>
      <c r="AR896" s="758">
        <v>396</v>
      </c>
      <c r="AS896" s="144"/>
      <c r="AT896" s="144"/>
      <c r="AU896" s="144"/>
      <c r="AV896" s="144"/>
      <c r="AW896" s="144"/>
      <c r="AX896" s="144"/>
      <c r="AY896" s="144"/>
      <c r="AZ896" s="144"/>
      <c r="BA896" s="144"/>
      <c r="BB896" s="144"/>
      <c r="BC896" s="144"/>
      <c r="BD896" s="144"/>
      <c r="BE896" s="144"/>
      <c r="BF896" s="144"/>
    </row>
    <row r="897" spans="1:58">
      <c r="A897" s="143" t="s">
        <v>924</v>
      </c>
      <c r="B897" s="143" t="s">
        <v>981</v>
      </c>
      <c r="C897" s="144">
        <v>156</v>
      </c>
      <c r="D897" s="144">
        <v>151</v>
      </c>
      <c r="E897" s="144">
        <v>147</v>
      </c>
      <c r="F897" s="144">
        <v>228</v>
      </c>
      <c r="G897" s="144">
        <v>211</v>
      </c>
      <c r="H897" s="144">
        <v>204</v>
      </c>
      <c r="I897" s="144">
        <v>197</v>
      </c>
      <c r="J897" s="144">
        <v>193</v>
      </c>
      <c r="K897" s="144">
        <v>188</v>
      </c>
      <c r="L897" s="144">
        <v>184</v>
      </c>
      <c r="M897" s="144">
        <v>169</v>
      </c>
      <c r="N897" s="144">
        <v>177</v>
      </c>
      <c r="O897" s="144">
        <v>177</v>
      </c>
      <c r="P897" s="144">
        <v>177</v>
      </c>
      <c r="Q897" s="145">
        <v>95.33</v>
      </c>
      <c r="R897" s="145">
        <v>107.56</v>
      </c>
      <c r="S897" s="145">
        <v>53.18</v>
      </c>
      <c r="T897" s="145">
        <v>74.47</v>
      </c>
      <c r="U897" s="145">
        <v>75.430000000000007</v>
      </c>
      <c r="V897" s="145">
        <v>74.86</v>
      </c>
      <c r="W897" s="145">
        <v>76</v>
      </c>
      <c r="X897" s="145">
        <v>75.64</v>
      </c>
      <c r="Y897" s="145">
        <v>76.650000000000006</v>
      </c>
      <c r="Z897" s="145">
        <v>76.84</v>
      </c>
      <c r="AA897" s="145">
        <v>79.739999999999995</v>
      </c>
      <c r="AB897" s="145">
        <v>76.430000000000007</v>
      </c>
      <c r="AC897" s="145">
        <v>76.430000000000007</v>
      </c>
      <c r="AD897" s="145">
        <v>76.260000000000005</v>
      </c>
      <c r="AE897" s="144">
        <v>14871</v>
      </c>
      <c r="AF897" s="144">
        <v>16242</v>
      </c>
      <c r="AG897" s="144">
        <v>7818</v>
      </c>
      <c r="AH897" s="144">
        <v>16980</v>
      </c>
      <c r="AI897" s="144">
        <v>15916</v>
      </c>
      <c r="AJ897" s="758">
        <v>15271</v>
      </c>
      <c r="AK897" s="144">
        <v>14972</v>
      </c>
      <c r="AL897" s="144">
        <v>14599</v>
      </c>
      <c r="AM897" s="144">
        <v>14411</v>
      </c>
      <c r="AN897" s="758">
        <v>14138</v>
      </c>
      <c r="AO897" s="144">
        <v>13476</v>
      </c>
      <c r="AP897" s="144">
        <v>13528</v>
      </c>
      <c r="AQ897" s="144">
        <v>13528</v>
      </c>
      <c r="AR897" s="758">
        <v>13498</v>
      </c>
      <c r="AS897" s="144"/>
      <c r="AT897" s="144"/>
      <c r="AU897" s="144"/>
      <c r="AV897" s="144"/>
      <c r="AW897" s="144"/>
      <c r="AX897" s="144"/>
      <c r="AY897" s="144"/>
      <c r="AZ897" s="144"/>
      <c r="BA897" s="144"/>
      <c r="BB897" s="144"/>
      <c r="BC897" s="144"/>
      <c r="BD897" s="144"/>
      <c r="BE897" s="144"/>
      <c r="BF897" s="144"/>
    </row>
    <row r="898" spans="1:58">
      <c r="A898" s="143" t="s">
        <v>924</v>
      </c>
      <c r="B898" s="143" t="s">
        <v>982</v>
      </c>
      <c r="C898" s="144">
        <v>41</v>
      </c>
      <c r="D898" s="144">
        <v>41</v>
      </c>
      <c r="E898" s="144">
        <v>40</v>
      </c>
      <c r="F898" s="144">
        <v>38</v>
      </c>
      <c r="G898" s="144">
        <v>34</v>
      </c>
      <c r="H898" s="144">
        <v>20</v>
      </c>
      <c r="I898" s="144">
        <v>24</v>
      </c>
      <c r="J898" s="144">
        <v>23</v>
      </c>
      <c r="K898" s="144">
        <v>27</v>
      </c>
      <c r="L898" s="144">
        <v>26</v>
      </c>
      <c r="M898" s="144">
        <v>25</v>
      </c>
      <c r="N898" s="144">
        <v>25</v>
      </c>
      <c r="O898" s="144">
        <v>26</v>
      </c>
      <c r="P898" s="144">
        <v>26</v>
      </c>
      <c r="Q898" s="145">
        <v>86.98</v>
      </c>
      <c r="R898" s="145">
        <v>86.73</v>
      </c>
      <c r="S898" s="145">
        <v>87.78</v>
      </c>
      <c r="T898" s="145">
        <v>91.16</v>
      </c>
      <c r="U898" s="145">
        <v>94.06</v>
      </c>
      <c r="V898" s="145">
        <v>134.65</v>
      </c>
      <c r="W898" s="145">
        <v>117.92</v>
      </c>
      <c r="X898" s="145">
        <v>121.22</v>
      </c>
      <c r="Y898" s="145">
        <v>104.81</v>
      </c>
      <c r="Z898" s="145">
        <v>107.69</v>
      </c>
      <c r="AA898" s="145">
        <v>104.16</v>
      </c>
      <c r="AB898" s="145">
        <v>104</v>
      </c>
      <c r="AC898" s="145">
        <v>101.08</v>
      </c>
      <c r="AD898" s="145">
        <v>99.15</v>
      </c>
      <c r="AE898" s="144">
        <v>3566</v>
      </c>
      <c r="AF898" s="144">
        <v>3556</v>
      </c>
      <c r="AG898" s="144">
        <v>3511</v>
      </c>
      <c r="AH898" s="144">
        <v>3464</v>
      </c>
      <c r="AI898" s="144">
        <v>3198</v>
      </c>
      <c r="AJ898" s="758">
        <v>2693</v>
      </c>
      <c r="AK898" s="144">
        <v>2830</v>
      </c>
      <c r="AL898" s="144">
        <v>2788</v>
      </c>
      <c r="AM898" s="144">
        <v>2830</v>
      </c>
      <c r="AN898" s="758">
        <v>2800</v>
      </c>
      <c r="AO898" s="144">
        <v>2604</v>
      </c>
      <c r="AP898" s="144">
        <v>2600</v>
      </c>
      <c r="AQ898" s="144">
        <v>2628</v>
      </c>
      <c r="AR898" s="758">
        <v>2578</v>
      </c>
      <c r="AS898" s="144"/>
      <c r="AT898" s="144"/>
      <c r="AU898" s="144"/>
      <c r="AV898" s="144"/>
      <c r="AW898" s="144"/>
      <c r="AX898" s="144"/>
      <c r="AY898" s="144"/>
      <c r="AZ898" s="144"/>
      <c r="BA898" s="144"/>
      <c r="BB898" s="144"/>
      <c r="BC898" s="144"/>
      <c r="BD898" s="144"/>
      <c r="BE898" s="144"/>
      <c r="BF898" s="144"/>
    </row>
    <row r="899" spans="1:58">
      <c r="A899" s="143" t="s">
        <v>924</v>
      </c>
      <c r="B899" s="143" t="s">
        <v>983</v>
      </c>
      <c r="C899" s="144">
        <v>0</v>
      </c>
      <c r="D899" s="144">
        <v>0</v>
      </c>
      <c r="E899" s="144">
        <v>0</v>
      </c>
      <c r="F899" s="144">
        <v>0</v>
      </c>
      <c r="G899" s="144">
        <v>0</v>
      </c>
      <c r="H899" s="144">
        <v>0</v>
      </c>
      <c r="I899" s="144">
        <v>0</v>
      </c>
      <c r="J899" s="144">
        <v>0</v>
      </c>
      <c r="K899" s="144">
        <v>0</v>
      </c>
      <c r="L899" s="144">
        <v>0</v>
      </c>
      <c r="M899" s="144">
        <v>0</v>
      </c>
      <c r="N899" s="144">
        <v>0</v>
      </c>
      <c r="O899" s="144">
        <v>0</v>
      </c>
      <c r="P899" s="144">
        <v>0</v>
      </c>
      <c r="Q899" s="145"/>
      <c r="R899" s="145"/>
      <c r="S899" s="145"/>
      <c r="T899" s="145"/>
      <c r="U899" s="145"/>
      <c r="V899" s="145"/>
      <c r="W899" s="145"/>
      <c r="X899" s="145"/>
      <c r="Y899" s="145"/>
      <c r="Z899" s="145"/>
      <c r="AA899" s="145"/>
      <c r="AB899" s="145"/>
      <c r="AC899" s="145"/>
      <c r="AD899" s="145"/>
      <c r="AE899" s="144">
        <v>0</v>
      </c>
      <c r="AF899" s="144">
        <v>0</v>
      </c>
      <c r="AG899" s="144">
        <v>0</v>
      </c>
      <c r="AH899" s="144">
        <v>0</v>
      </c>
      <c r="AI899" s="144">
        <v>0</v>
      </c>
      <c r="AJ899" s="758">
        <v>0</v>
      </c>
      <c r="AK899" s="144">
        <v>0</v>
      </c>
      <c r="AL899" s="144">
        <v>0</v>
      </c>
      <c r="AM899" s="144">
        <v>0</v>
      </c>
      <c r="AN899" s="758">
        <v>0</v>
      </c>
      <c r="AO899" s="144">
        <v>0</v>
      </c>
      <c r="AP899" s="144">
        <v>0</v>
      </c>
      <c r="AQ899" s="144">
        <v>0</v>
      </c>
      <c r="AR899" s="758">
        <v>0</v>
      </c>
      <c r="AS899" s="144"/>
      <c r="AT899" s="144"/>
      <c r="AU899" s="144"/>
      <c r="AV899" s="144"/>
      <c r="AW899" s="144"/>
      <c r="AX899" s="144"/>
      <c r="AY899" s="144"/>
      <c r="AZ899" s="144"/>
      <c r="BA899" s="144"/>
      <c r="BB899" s="144"/>
      <c r="BC899" s="144"/>
      <c r="BD899" s="144"/>
      <c r="BE899" s="144"/>
      <c r="BF899" s="144"/>
    </row>
    <row r="900" spans="1:58">
      <c r="A900" s="143" t="s">
        <v>924</v>
      </c>
      <c r="B900" s="143" t="s">
        <v>984</v>
      </c>
      <c r="C900" s="144">
        <v>53</v>
      </c>
      <c r="D900" s="144">
        <v>50</v>
      </c>
      <c r="E900" s="144">
        <v>46</v>
      </c>
      <c r="F900" s="144">
        <v>43</v>
      </c>
      <c r="G900" s="144">
        <v>40</v>
      </c>
      <c r="H900" s="144">
        <v>37</v>
      </c>
      <c r="I900" s="144">
        <v>33</v>
      </c>
      <c r="J900" s="144">
        <v>30</v>
      </c>
      <c r="K900" s="144">
        <v>27</v>
      </c>
      <c r="L900" s="144">
        <v>23</v>
      </c>
      <c r="M900" s="144">
        <v>20</v>
      </c>
      <c r="N900" s="144">
        <v>61</v>
      </c>
      <c r="O900" s="144">
        <v>61</v>
      </c>
      <c r="P900" s="144">
        <v>61</v>
      </c>
      <c r="Q900" s="145">
        <v>40</v>
      </c>
      <c r="R900" s="145">
        <v>40</v>
      </c>
      <c r="S900" s="145">
        <v>40</v>
      </c>
      <c r="T900" s="145">
        <v>40</v>
      </c>
      <c r="U900" s="145">
        <v>40</v>
      </c>
      <c r="V900" s="145">
        <v>40</v>
      </c>
      <c r="W900" s="145">
        <v>40</v>
      </c>
      <c r="X900" s="145">
        <v>40</v>
      </c>
      <c r="Y900" s="145">
        <v>40</v>
      </c>
      <c r="Z900" s="145">
        <v>40</v>
      </c>
      <c r="AA900" s="145">
        <v>40</v>
      </c>
      <c r="AB900" s="145">
        <v>31.93</v>
      </c>
      <c r="AC900" s="145">
        <v>31.93</v>
      </c>
      <c r="AD900" s="145">
        <v>31.93</v>
      </c>
      <c r="AE900" s="144">
        <v>2120</v>
      </c>
      <c r="AF900" s="144">
        <v>2000</v>
      </c>
      <c r="AG900" s="144">
        <v>1840</v>
      </c>
      <c r="AH900" s="144">
        <v>1720</v>
      </c>
      <c r="AI900" s="144">
        <v>1600</v>
      </c>
      <c r="AJ900" s="758">
        <v>1480</v>
      </c>
      <c r="AK900" s="144">
        <v>1320</v>
      </c>
      <c r="AL900" s="144">
        <v>1200</v>
      </c>
      <c r="AM900" s="144">
        <v>1080</v>
      </c>
      <c r="AN900" s="758">
        <v>920</v>
      </c>
      <c r="AO900" s="144">
        <v>800</v>
      </c>
      <c r="AP900" s="144">
        <v>1948</v>
      </c>
      <c r="AQ900" s="144">
        <v>1948</v>
      </c>
      <c r="AR900" s="758">
        <v>1948</v>
      </c>
      <c r="AS900" s="144"/>
      <c r="AT900" s="144"/>
      <c r="AU900" s="144"/>
      <c r="AV900" s="144"/>
      <c r="AW900" s="144"/>
      <c r="AX900" s="144"/>
      <c r="AY900" s="144"/>
      <c r="AZ900" s="144"/>
      <c r="BA900" s="144"/>
      <c r="BB900" s="144"/>
      <c r="BC900" s="144"/>
      <c r="BD900" s="144"/>
      <c r="BE900" s="144"/>
      <c r="BF900" s="144"/>
    </row>
    <row r="901" spans="1:58">
      <c r="A901" s="143" t="s">
        <v>924</v>
      </c>
      <c r="B901" s="143" t="s">
        <v>985</v>
      </c>
      <c r="C901" s="144">
        <v>1</v>
      </c>
      <c r="D901" s="144">
        <v>0</v>
      </c>
      <c r="E901" s="144">
        <v>0</v>
      </c>
      <c r="F901" s="144">
        <v>0</v>
      </c>
      <c r="G901" s="144">
        <v>0</v>
      </c>
      <c r="H901" s="144">
        <v>0</v>
      </c>
      <c r="I901" s="144">
        <v>0</v>
      </c>
      <c r="J901" s="144">
        <v>0</v>
      </c>
      <c r="K901" s="144">
        <v>0</v>
      </c>
      <c r="L901" s="144">
        <v>0</v>
      </c>
      <c r="M901" s="144">
        <v>94</v>
      </c>
      <c r="N901" s="144">
        <v>94</v>
      </c>
      <c r="O901" s="144">
        <v>94</v>
      </c>
      <c r="P901" s="144">
        <v>94</v>
      </c>
      <c r="Q901" s="145">
        <v>64</v>
      </c>
      <c r="R901" s="145"/>
      <c r="S901" s="145"/>
      <c r="T901" s="145"/>
      <c r="U901" s="145"/>
      <c r="V901" s="145"/>
      <c r="W901" s="145"/>
      <c r="X901" s="145"/>
      <c r="Y901" s="145"/>
      <c r="Z901" s="145"/>
      <c r="AA901" s="145">
        <v>38.72</v>
      </c>
      <c r="AB901" s="145">
        <v>38.68</v>
      </c>
      <c r="AC901" s="145">
        <v>38.68</v>
      </c>
      <c r="AD901" s="145">
        <v>38.65</v>
      </c>
      <c r="AE901" s="144">
        <v>64</v>
      </c>
      <c r="AF901" s="144">
        <v>0</v>
      </c>
      <c r="AG901" s="144">
        <v>0</v>
      </c>
      <c r="AH901" s="144">
        <v>0</v>
      </c>
      <c r="AI901" s="144">
        <v>0</v>
      </c>
      <c r="AJ901" s="758">
        <v>0</v>
      </c>
      <c r="AK901" s="144">
        <v>0</v>
      </c>
      <c r="AL901" s="144">
        <v>0</v>
      </c>
      <c r="AM901" s="144">
        <v>0</v>
      </c>
      <c r="AN901" s="758">
        <v>0</v>
      </c>
      <c r="AO901" s="144">
        <v>3640</v>
      </c>
      <c r="AP901" s="144">
        <v>3636</v>
      </c>
      <c r="AQ901" s="144">
        <v>3636</v>
      </c>
      <c r="AR901" s="758">
        <v>3633</v>
      </c>
      <c r="AS901" s="144"/>
      <c r="AT901" s="144"/>
      <c r="AU901" s="144"/>
      <c r="AV901" s="144"/>
      <c r="AW901" s="144"/>
      <c r="AX901" s="144"/>
      <c r="AY901" s="144"/>
      <c r="AZ901" s="144"/>
      <c r="BA901" s="144"/>
      <c r="BB901" s="144"/>
      <c r="BC901" s="144"/>
      <c r="BD901" s="144"/>
      <c r="BE901" s="144"/>
      <c r="BF901" s="144"/>
    </row>
    <row r="902" spans="1:58">
      <c r="A902" s="143" t="s">
        <v>924</v>
      </c>
      <c r="B902" s="143" t="s">
        <v>986</v>
      </c>
      <c r="C902" s="144">
        <v>171</v>
      </c>
      <c r="D902" s="144">
        <v>164</v>
      </c>
      <c r="E902" s="144">
        <v>159</v>
      </c>
      <c r="F902" s="144">
        <v>121</v>
      </c>
      <c r="G902" s="144">
        <v>114</v>
      </c>
      <c r="H902" s="144">
        <v>118</v>
      </c>
      <c r="I902" s="144">
        <v>111</v>
      </c>
      <c r="J902" s="144">
        <v>119</v>
      </c>
      <c r="K902" s="144">
        <v>112</v>
      </c>
      <c r="L902" s="144">
        <v>105</v>
      </c>
      <c r="M902" s="144">
        <v>98</v>
      </c>
      <c r="N902" s="144">
        <v>98</v>
      </c>
      <c r="O902" s="144">
        <v>99</v>
      </c>
      <c r="P902" s="144">
        <v>99</v>
      </c>
      <c r="Q902" s="145">
        <v>46.72</v>
      </c>
      <c r="R902" s="145">
        <v>45.93</v>
      </c>
      <c r="S902" s="145">
        <v>45.6</v>
      </c>
      <c r="T902" s="145">
        <v>55.38</v>
      </c>
      <c r="U902" s="145">
        <v>53.61</v>
      </c>
      <c r="V902" s="145">
        <v>53.81</v>
      </c>
      <c r="W902" s="145">
        <v>46.96</v>
      </c>
      <c r="X902" s="145">
        <v>41.24</v>
      </c>
      <c r="Y902" s="145">
        <v>38.9</v>
      </c>
      <c r="Z902" s="145">
        <v>36.54</v>
      </c>
      <c r="AA902" s="145">
        <v>35.619999999999997</v>
      </c>
      <c r="AB902" s="145">
        <v>35.24</v>
      </c>
      <c r="AC902" s="145">
        <v>35.17</v>
      </c>
      <c r="AD902" s="145">
        <v>34.159999999999997</v>
      </c>
      <c r="AE902" s="144">
        <v>7989</v>
      </c>
      <c r="AF902" s="144">
        <v>7532</v>
      </c>
      <c r="AG902" s="144">
        <v>7251</v>
      </c>
      <c r="AH902" s="144">
        <v>6701</v>
      </c>
      <c r="AI902" s="144">
        <v>6111</v>
      </c>
      <c r="AJ902" s="758">
        <v>6349</v>
      </c>
      <c r="AK902" s="144">
        <v>5213</v>
      </c>
      <c r="AL902" s="144">
        <v>4907</v>
      </c>
      <c r="AM902" s="144">
        <v>4357</v>
      </c>
      <c r="AN902" s="758">
        <v>3837</v>
      </c>
      <c r="AO902" s="144">
        <v>3491</v>
      </c>
      <c r="AP902" s="144">
        <v>3454</v>
      </c>
      <c r="AQ902" s="144">
        <v>3482</v>
      </c>
      <c r="AR902" s="758">
        <v>3382</v>
      </c>
      <c r="AS902" s="144"/>
      <c r="AT902" s="144"/>
      <c r="AU902" s="144"/>
      <c r="AV902" s="144"/>
      <c r="AW902" s="144"/>
      <c r="AX902" s="144"/>
      <c r="AY902" s="144"/>
      <c r="AZ902" s="144"/>
      <c r="BA902" s="144"/>
      <c r="BB902" s="144"/>
      <c r="BC902" s="144"/>
      <c r="BD902" s="144"/>
      <c r="BE902" s="144"/>
      <c r="BF902" s="144"/>
    </row>
    <row r="903" spans="1:58">
      <c r="A903" s="143" t="s">
        <v>924</v>
      </c>
      <c r="B903" s="143" t="s">
        <v>987</v>
      </c>
      <c r="C903" s="144">
        <v>222</v>
      </c>
      <c r="D903" s="144">
        <v>233</v>
      </c>
      <c r="E903" s="144">
        <v>240</v>
      </c>
      <c r="F903" s="144">
        <v>251</v>
      </c>
      <c r="G903" s="144">
        <v>187</v>
      </c>
      <c r="H903" s="144">
        <v>123</v>
      </c>
      <c r="I903" s="144">
        <v>464</v>
      </c>
      <c r="J903" s="144">
        <v>504</v>
      </c>
      <c r="K903" s="144">
        <v>505</v>
      </c>
      <c r="L903" s="144">
        <v>515</v>
      </c>
      <c r="M903" s="144">
        <v>176</v>
      </c>
      <c r="N903" s="144">
        <v>176</v>
      </c>
      <c r="O903" s="144">
        <v>176</v>
      </c>
      <c r="P903" s="144">
        <v>126</v>
      </c>
      <c r="Q903" s="145">
        <v>189.03</v>
      </c>
      <c r="R903" s="145">
        <v>195.82</v>
      </c>
      <c r="S903" s="145">
        <v>68.41</v>
      </c>
      <c r="T903" s="145">
        <v>107.69</v>
      </c>
      <c r="U903" s="145">
        <v>82.11</v>
      </c>
      <c r="V903" s="145">
        <v>96.2</v>
      </c>
      <c r="W903" s="145">
        <v>50.35</v>
      </c>
      <c r="X903" s="145">
        <v>42.23</v>
      </c>
      <c r="Y903" s="145">
        <v>43.05</v>
      </c>
      <c r="Z903" s="145">
        <v>44.33</v>
      </c>
      <c r="AA903" s="145">
        <v>57.94</v>
      </c>
      <c r="AB903" s="145">
        <v>57.91</v>
      </c>
      <c r="AC903" s="145">
        <v>56.78</v>
      </c>
      <c r="AD903" s="145">
        <v>68.989999999999995</v>
      </c>
      <c r="AE903" s="144">
        <v>41964</v>
      </c>
      <c r="AF903" s="144">
        <v>45627</v>
      </c>
      <c r="AG903" s="144">
        <v>16419</v>
      </c>
      <c r="AH903" s="144">
        <v>27031</v>
      </c>
      <c r="AI903" s="144">
        <v>15355</v>
      </c>
      <c r="AJ903" s="758">
        <v>11832</v>
      </c>
      <c r="AK903" s="144">
        <v>23364</v>
      </c>
      <c r="AL903" s="144">
        <v>21285</v>
      </c>
      <c r="AM903" s="144">
        <v>21740</v>
      </c>
      <c r="AN903" s="758">
        <v>22831</v>
      </c>
      <c r="AO903" s="144">
        <v>10197</v>
      </c>
      <c r="AP903" s="144">
        <v>10193</v>
      </c>
      <c r="AQ903" s="144">
        <v>9993</v>
      </c>
      <c r="AR903" s="758">
        <v>8693</v>
      </c>
      <c r="AS903" s="144"/>
      <c r="AT903" s="144"/>
      <c r="AU903" s="144"/>
      <c r="AV903" s="144"/>
      <c r="AW903" s="144"/>
      <c r="AX903" s="144"/>
      <c r="AY903" s="144"/>
      <c r="AZ903" s="144"/>
      <c r="BA903" s="144"/>
      <c r="BB903" s="144"/>
      <c r="BC903" s="144"/>
      <c r="BD903" s="144"/>
      <c r="BE903" s="144"/>
      <c r="BF903" s="144"/>
    </row>
    <row r="904" spans="1:58">
      <c r="A904" s="143" t="s">
        <v>924</v>
      </c>
      <c r="B904" s="143" t="s">
        <v>988</v>
      </c>
      <c r="C904" s="144">
        <v>0</v>
      </c>
      <c r="D904" s="144">
        <v>0</v>
      </c>
      <c r="E904" s="144">
        <v>0</v>
      </c>
      <c r="F904" s="144">
        <v>0</v>
      </c>
      <c r="G904" s="144">
        <v>0</v>
      </c>
      <c r="H904" s="144">
        <v>0</v>
      </c>
      <c r="I904" s="144">
        <v>0</v>
      </c>
      <c r="J904" s="144">
        <v>0</v>
      </c>
      <c r="K904" s="144">
        <v>0</v>
      </c>
      <c r="L904" s="144">
        <v>0</v>
      </c>
      <c r="M904" s="144">
        <v>0</v>
      </c>
      <c r="N904" s="144">
        <v>0</v>
      </c>
      <c r="O904" s="144">
        <v>0</v>
      </c>
      <c r="P904" s="144">
        <v>0</v>
      </c>
      <c r="Q904" s="145"/>
      <c r="R904" s="145"/>
      <c r="S904" s="145"/>
      <c r="T904" s="145"/>
      <c r="U904" s="145"/>
      <c r="V904" s="145"/>
      <c r="W904" s="145"/>
      <c r="X904" s="145"/>
      <c r="Y904" s="145"/>
      <c r="Z904" s="145"/>
      <c r="AA904" s="145"/>
      <c r="AB904" s="145"/>
      <c r="AC904" s="145"/>
      <c r="AD904" s="145"/>
      <c r="AE904" s="144">
        <v>100</v>
      </c>
      <c r="AF904" s="144">
        <v>301</v>
      </c>
      <c r="AG904" s="144">
        <v>502</v>
      </c>
      <c r="AH904" s="144">
        <v>703</v>
      </c>
      <c r="AI904" s="144">
        <v>904</v>
      </c>
      <c r="AJ904" s="758">
        <v>1105</v>
      </c>
      <c r="AK904" s="144">
        <v>1306</v>
      </c>
      <c r="AL904" s="144">
        <v>1507</v>
      </c>
      <c r="AM904" s="144">
        <v>1608</v>
      </c>
      <c r="AN904" s="758">
        <v>1909</v>
      </c>
      <c r="AO904" s="144">
        <v>2480</v>
      </c>
      <c r="AP904" s="144">
        <v>2480</v>
      </c>
      <c r="AQ904" s="144">
        <v>3400</v>
      </c>
      <c r="AR904" s="758">
        <v>4100</v>
      </c>
      <c r="AS904" s="144"/>
      <c r="AT904" s="144"/>
      <c r="AU904" s="144"/>
      <c r="AV904" s="144"/>
      <c r="AW904" s="144"/>
      <c r="AX904" s="144"/>
      <c r="AY904" s="144"/>
      <c r="AZ904" s="144"/>
      <c r="BA904" s="144"/>
      <c r="BB904" s="144"/>
      <c r="BC904" s="144"/>
      <c r="BD904" s="144"/>
      <c r="BE904" s="144"/>
      <c r="BF904" s="144"/>
    </row>
    <row r="905" spans="1:58">
      <c r="A905" s="143" t="s">
        <v>924</v>
      </c>
      <c r="B905" s="143" t="s">
        <v>989</v>
      </c>
      <c r="C905" s="144">
        <v>0</v>
      </c>
      <c r="D905" s="144">
        <v>0</v>
      </c>
      <c r="E905" s="144">
        <v>0</v>
      </c>
      <c r="F905" s="144">
        <v>0</v>
      </c>
      <c r="G905" s="144">
        <v>0</v>
      </c>
      <c r="H905" s="144">
        <v>0</v>
      </c>
      <c r="I905" s="144">
        <v>0</v>
      </c>
      <c r="J905" s="144">
        <v>0</v>
      </c>
      <c r="K905" s="144">
        <v>0</v>
      </c>
      <c r="L905" s="144">
        <v>0</v>
      </c>
      <c r="M905" s="144">
        <v>0</v>
      </c>
      <c r="N905" s="144">
        <v>0</v>
      </c>
      <c r="O905" s="144">
        <v>0</v>
      </c>
      <c r="P905" s="144">
        <v>0</v>
      </c>
      <c r="Q905" s="145"/>
      <c r="R905" s="145"/>
      <c r="S905" s="145"/>
      <c r="T905" s="145"/>
      <c r="U905" s="145"/>
      <c r="V905" s="145"/>
      <c r="W905" s="145"/>
      <c r="X905" s="145"/>
      <c r="Y905" s="145"/>
      <c r="Z905" s="145"/>
      <c r="AA905" s="145"/>
      <c r="AB905" s="145"/>
      <c r="AC905" s="145"/>
      <c r="AD905" s="145"/>
      <c r="AE905" s="144">
        <v>0</v>
      </c>
      <c r="AF905" s="144">
        <v>0</v>
      </c>
      <c r="AG905" s="144">
        <v>0</v>
      </c>
      <c r="AH905" s="144">
        <v>0</v>
      </c>
      <c r="AI905" s="144">
        <v>0</v>
      </c>
      <c r="AJ905" s="758">
        <v>0</v>
      </c>
      <c r="AK905" s="144">
        <v>0</v>
      </c>
      <c r="AL905" s="144">
        <v>0</v>
      </c>
      <c r="AM905" s="144">
        <v>0</v>
      </c>
      <c r="AN905" s="758">
        <v>0</v>
      </c>
      <c r="AO905" s="144">
        <v>0</v>
      </c>
      <c r="AP905" s="144">
        <v>0</v>
      </c>
      <c r="AQ905" s="144">
        <v>0</v>
      </c>
      <c r="AR905" s="758">
        <v>0</v>
      </c>
      <c r="AS905" s="144"/>
      <c r="AT905" s="144"/>
      <c r="AU905" s="144"/>
      <c r="AV905" s="144"/>
      <c r="AW905" s="144"/>
      <c r="AX905" s="144"/>
      <c r="AY905" s="144"/>
      <c r="AZ905" s="144"/>
      <c r="BA905" s="144"/>
      <c r="BB905" s="144"/>
      <c r="BC905" s="144"/>
      <c r="BD905" s="144"/>
      <c r="BE905" s="144"/>
      <c r="BF905" s="144"/>
    </row>
    <row r="906" spans="1:58">
      <c r="A906" s="143" t="s">
        <v>924</v>
      </c>
      <c r="B906" s="143" t="s">
        <v>990</v>
      </c>
      <c r="C906" s="144">
        <v>0</v>
      </c>
      <c r="D906" s="144">
        <v>0</v>
      </c>
      <c r="E906" s="144">
        <v>0</v>
      </c>
      <c r="F906" s="144">
        <v>0</v>
      </c>
      <c r="G906" s="144">
        <v>0</v>
      </c>
      <c r="H906" s="144">
        <v>0</v>
      </c>
      <c r="I906" s="144">
        <v>0</v>
      </c>
      <c r="J906" s="144">
        <v>0</v>
      </c>
      <c r="K906" s="144">
        <v>0</v>
      </c>
      <c r="L906" s="144">
        <v>0</v>
      </c>
      <c r="M906" s="144">
        <v>516</v>
      </c>
      <c r="N906" s="144">
        <v>496</v>
      </c>
      <c r="O906" s="144">
        <v>502</v>
      </c>
      <c r="P906" s="144">
        <v>351</v>
      </c>
      <c r="Q906" s="145"/>
      <c r="R906" s="145"/>
      <c r="S906" s="145"/>
      <c r="T906" s="145"/>
      <c r="U906" s="145"/>
      <c r="V906" s="145"/>
      <c r="W906" s="145"/>
      <c r="X906" s="145"/>
      <c r="Y906" s="145"/>
      <c r="Z906" s="145"/>
      <c r="AA906" s="145">
        <v>0</v>
      </c>
      <c r="AB906" s="145">
        <v>0</v>
      </c>
      <c r="AC906" s="145">
        <v>0</v>
      </c>
      <c r="AD906" s="145">
        <v>0</v>
      </c>
      <c r="AE906" s="144">
        <v>0</v>
      </c>
      <c r="AF906" s="144">
        <v>0</v>
      </c>
      <c r="AG906" s="144">
        <v>0</v>
      </c>
      <c r="AH906" s="144">
        <v>0</v>
      </c>
      <c r="AI906" s="144">
        <v>0</v>
      </c>
      <c r="AJ906" s="758">
        <v>0</v>
      </c>
      <c r="AK906" s="144">
        <v>0</v>
      </c>
      <c r="AL906" s="144">
        <v>0</v>
      </c>
      <c r="AM906" s="144">
        <v>0</v>
      </c>
      <c r="AN906" s="758">
        <v>0</v>
      </c>
      <c r="AO906" s="144">
        <v>0</v>
      </c>
      <c r="AP906" s="144">
        <v>0</v>
      </c>
      <c r="AQ906" s="144">
        <v>0</v>
      </c>
      <c r="AR906" s="758">
        <v>0</v>
      </c>
      <c r="AS906" s="144"/>
      <c r="AT906" s="144"/>
      <c r="AU906" s="144"/>
      <c r="AV906" s="144"/>
      <c r="AW906" s="144"/>
      <c r="AX906" s="144"/>
      <c r="AY906" s="144"/>
      <c r="AZ906" s="144"/>
      <c r="BA906" s="144"/>
      <c r="BB906" s="144"/>
      <c r="BC906" s="144"/>
      <c r="BD906" s="144"/>
      <c r="BE906" s="144"/>
      <c r="BF906" s="144"/>
    </row>
    <row r="907" spans="1:58" hidden="1">
      <c r="A907" s="143" t="s">
        <v>925</v>
      </c>
      <c r="B907" s="143" t="s">
        <v>931</v>
      </c>
      <c r="C907" s="144">
        <v>0</v>
      </c>
      <c r="D907" s="144">
        <v>0</v>
      </c>
      <c r="E907" s="144">
        <v>0</v>
      </c>
      <c r="F907" s="144">
        <v>0</v>
      </c>
      <c r="G907" s="144">
        <v>0</v>
      </c>
      <c r="H907" s="144">
        <v>0</v>
      </c>
      <c r="I907" s="144">
        <v>0</v>
      </c>
      <c r="J907" s="144">
        <v>0</v>
      </c>
      <c r="K907" s="144">
        <v>0</v>
      </c>
      <c r="L907" s="144">
        <v>0</v>
      </c>
      <c r="M907" s="144">
        <v>0</v>
      </c>
      <c r="N907" s="144">
        <v>0</v>
      </c>
      <c r="O907" s="144">
        <v>0</v>
      </c>
      <c r="P907" s="144">
        <v>0</v>
      </c>
      <c r="Q907" s="145"/>
      <c r="R907" s="145"/>
      <c r="S907" s="145"/>
      <c r="T907" s="145"/>
      <c r="U907" s="145"/>
      <c r="V907" s="145"/>
      <c r="W907" s="145"/>
      <c r="X907" s="145"/>
      <c r="Y907" s="145"/>
      <c r="Z907" s="145"/>
      <c r="AA907" s="145"/>
      <c r="AB907" s="145"/>
      <c r="AC907" s="145"/>
      <c r="AD907" s="145"/>
      <c r="AE907" s="144">
        <v>0</v>
      </c>
      <c r="AF907" s="144">
        <v>0</v>
      </c>
      <c r="AG907" s="144">
        <v>0</v>
      </c>
      <c r="AH907" s="144">
        <v>0</v>
      </c>
      <c r="AI907" s="144">
        <v>0</v>
      </c>
      <c r="AJ907" s="144">
        <v>0</v>
      </c>
      <c r="AK907" s="144">
        <v>0</v>
      </c>
      <c r="AL907" s="144">
        <v>0</v>
      </c>
      <c r="AM907" s="144">
        <v>0</v>
      </c>
      <c r="AN907" s="144">
        <v>0</v>
      </c>
      <c r="AO907" s="144">
        <v>0</v>
      </c>
      <c r="AP907" s="144">
        <v>0</v>
      </c>
      <c r="AQ907" s="144">
        <v>0</v>
      </c>
      <c r="AR907" s="144">
        <v>0</v>
      </c>
      <c r="AS907" s="144"/>
      <c r="AT907" s="144"/>
      <c r="AU907" s="144"/>
      <c r="AV907" s="144"/>
      <c r="AW907" s="144"/>
      <c r="AX907" s="144"/>
      <c r="AY907" s="144"/>
      <c r="AZ907" s="144"/>
      <c r="BA907" s="144"/>
      <c r="BB907" s="144"/>
      <c r="BC907" s="144"/>
      <c r="BD907" s="144"/>
      <c r="BE907" s="144"/>
      <c r="BF907" s="144"/>
    </row>
    <row r="908" spans="1:58" hidden="1">
      <c r="A908" s="143" t="s">
        <v>925</v>
      </c>
      <c r="B908" s="143" t="s">
        <v>932</v>
      </c>
      <c r="C908" s="144">
        <v>0</v>
      </c>
      <c r="D908" s="144">
        <v>0</v>
      </c>
      <c r="E908" s="144">
        <v>0</v>
      </c>
      <c r="F908" s="144">
        <v>0</v>
      </c>
      <c r="G908" s="144">
        <v>0</v>
      </c>
      <c r="H908" s="144">
        <v>0</v>
      </c>
      <c r="I908" s="144">
        <v>0</v>
      </c>
      <c r="J908" s="144">
        <v>0</v>
      </c>
      <c r="K908" s="144">
        <v>0</v>
      </c>
      <c r="L908" s="144">
        <v>0</v>
      </c>
      <c r="M908" s="144">
        <v>0</v>
      </c>
      <c r="N908" s="144">
        <v>0</v>
      </c>
      <c r="O908" s="144">
        <v>0</v>
      </c>
      <c r="P908" s="144">
        <v>0</v>
      </c>
      <c r="Q908" s="145"/>
      <c r="R908" s="145"/>
      <c r="S908" s="145"/>
      <c r="T908" s="145"/>
      <c r="U908" s="145"/>
      <c r="V908" s="145"/>
      <c r="W908" s="145"/>
      <c r="X908" s="145"/>
      <c r="Y908" s="145"/>
      <c r="Z908" s="145"/>
      <c r="AA908" s="145"/>
      <c r="AB908" s="145"/>
      <c r="AC908" s="145"/>
      <c r="AD908" s="145"/>
      <c r="AE908" s="144">
        <v>0</v>
      </c>
      <c r="AF908" s="144">
        <v>0</v>
      </c>
      <c r="AG908" s="144">
        <v>0</v>
      </c>
      <c r="AH908" s="144">
        <v>0</v>
      </c>
      <c r="AI908" s="144">
        <v>0</v>
      </c>
      <c r="AJ908" s="144">
        <v>0</v>
      </c>
      <c r="AK908" s="144">
        <v>0</v>
      </c>
      <c r="AL908" s="144">
        <v>0</v>
      </c>
      <c r="AM908" s="144">
        <v>0</v>
      </c>
      <c r="AN908" s="144">
        <v>0</v>
      </c>
      <c r="AO908" s="144">
        <v>0</v>
      </c>
      <c r="AP908" s="144">
        <v>0</v>
      </c>
      <c r="AQ908" s="144">
        <v>0</v>
      </c>
      <c r="AR908" s="144">
        <v>0</v>
      </c>
      <c r="AS908" s="144"/>
      <c r="AT908" s="144"/>
      <c r="AU908" s="144"/>
      <c r="AV908" s="144"/>
      <c r="AW908" s="144"/>
      <c r="AX908" s="144"/>
      <c r="AY908" s="144"/>
      <c r="AZ908" s="144"/>
      <c r="BA908" s="144"/>
      <c r="BB908" s="144"/>
      <c r="BC908" s="144"/>
      <c r="BD908" s="144"/>
      <c r="BE908" s="144"/>
      <c r="BF908" s="144"/>
    </row>
    <row r="909" spans="1:58" hidden="1">
      <c r="A909" s="143" t="s">
        <v>925</v>
      </c>
      <c r="B909" s="143" t="s">
        <v>933</v>
      </c>
      <c r="C909" s="144">
        <v>4</v>
      </c>
      <c r="D909" s="144">
        <v>4</v>
      </c>
      <c r="E909" s="144">
        <v>4</v>
      </c>
      <c r="F909" s="144">
        <v>4</v>
      </c>
      <c r="G909" s="144">
        <v>4</v>
      </c>
      <c r="H909" s="144">
        <v>4</v>
      </c>
      <c r="I909" s="144">
        <v>4</v>
      </c>
      <c r="J909" s="144">
        <v>4</v>
      </c>
      <c r="K909" s="144">
        <v>4</v>
      </c>
      <c r="L909" s="144">
        <v>4</v>
      </c>
      <c r="M909" s="144">
        <v>8</v>
      </c>
      <c r="N909" s="144">
        <v>8</v>
      </c>
      <c r="O909" s="144">
        <v>8</v>
      </c>
      <c r="P909" s="144">
        <v>8</v>
      </c>
      <c r="Q909" s="145">
        <v>40</v>
      </c>
      <c r="R909" s="145">
        <v>40</v>
      </c>
      <c r="S909" s="145">
        <v>34</v>
      </c>
      <c r="T909" s="145">
        <v>34</v>
      </c>
      <c r="U909" s="145">
        <v>34</v>
      </c>
      <c r="V909" s="145">
        <v>32.25</v>
      </c>
      <c r="W909" s="145">
        <v>33.25</v>
      </c>
      <c r="X909" s="145">
        <v>32.25</v>
      </c>
      <c r="Y909" s="145">
        <v>33.25</v>
      </c>
      <c r="Z909" s="145">
        <v>33.25</v>
      </c>
      <c r="AA909" s="145">
        <v>44.25</v>
      </c>
      <c r="AB909" s="145">
        <v>42.75</v>
      </c>
      <c r="AC909" s="145">
        <v>42.75</v>
      </c>
      <c r="AD909" s="145">
        <v>47</v>
      </c>
      <c r="AE909" s="144">
        <v>160</v>
      </c>
      <c r="AF909" s="144">
        <v>160</v>
      </c>
      <c r="AG909" s="144">
        <v>136</v>
      </c>
      <c r="AH909" s="144">
        <v>136</v>
      </c>
      <c r="AI909" s="144">
        <v>136</v>
      </c>
      <c r="AJ909" s="144">
        <v>129</v>
      </c>
      <c r="AK909" s="144">
        <v>133</v>
      </c>
      <c r="AL909" s="144">
        <v>129</v>
      </c>
      <c r="AM909" s="144">
        <v>133</v>
      </c>
      <c r="AN909" s="144">
        <v>133</v>
      </c>
      <c r="AO909" s="144">
        <v>354</v>
      </c>
      <c r="AP909" s="144">
        <v>342</v>
      </c>
      <c r="AQ909" s="144">
        <v>342</v>
      </c>
      <c r="AR909" s="144">
        <v>376</v>
      </c>
      <c r="AS909" s="144"/>
      <c r="AT909" s="144"/>
      <c r="AU909" s="144"/>
      <c r="AV909" s="144"/>
      <c r="AW909" s="144"/>
      <c r="AX909" s="144"/>
      <c r="AY909" s="144"/>
      <c r="AZ909" s="144"/>
      <c r="BA909" s="144"/>
      <c r="BB909" s="144"/>
      <c r="BC909" s="144"/>
      <c r="BD909" s="144"/>
      <c r="BE909" s="144"/>
      <c r="BF909" s="144"/>
    </row>
    <row r="910" spans="1:58" hidden="1">
      <c r="A910" s="143" t="s">
        <v>925</v>
      </c>
      <c r="B910" s="143" t="s">
        <v>934</v>
      </c>
      <c r="C910" s="144">
        <v>0</v>
      </c>
      <c r="D910" s="144">
        <v>0</v>
      </c>
      <c r="E910" s="144">
        <v>0</v>
      </c>
      <c r="F910" s="144">
        <v>0</v>
      </c>
      <c r="G910" s="144">
        <v>0</v>
      </c>
      <c r="H910" s="144">
        <v>0</v>
      </c>
      <c r="I910" s="144">
        <v>0</v>
      </c>
      <c r="J910" s="144">
        <v>0</v>
      </c>
      <c r="K910" s="144">
        <v>0</v>
      </c>
      <c r="L910" s="144">
        <v>0</v>
      </c>
      <c r="M910" s="144">
        <v>0</v>
      </c>
      <c r="N910" s="144">
        <v>0</v>
      </c>
      <c r="O910" s="144">
        <v>0</v>
      </c>
      <c r="P910" s="144">
        <v>0</v>
      </c>
      <c r="Q910" s="145"/>
      <c r="R910" s="145"/>
      <c r="S910" s="145"/>
      <c r="T910" s="145"/>
      <c r="U910" s="145"/>
      <c r="V910" s="145"/>
      <c r="W910" s="145"/>
      <c r="X910" s="145"/>
      <c r="Y910" s="145"/>
      <c r="Z910" s="145"/>
      <c r="AA910" s="145"/>
      <c r="AB910" s="145"/>
      <c r="AC910" s="145"/>
      <c r="AD910" s="145"/>
      <c r="AE910" s="144">
        <v>0</v>
      </c>
      <c r="AF910" s="144">
        <v>0</v>
      </c>
      <c r="AG910" s="144">
        <v>0</v>
      </c>
      <c r="AH910" s="144">
        <v>0</v>
      </c>
      <c r="AI910" s="144">
        <v>0</v>
      </c>
      <c r="AJ910" s="144">
        <v>0</v>
      </c>
      <c r="AK910" s="144">
        <v>0</v>
      </c>
      <c r="AL910" s="144">
        <v>0</v>
      </c>
      <c r="AM910" s="144">
        <v>0</v>
      </c>
      <c r="AN910" s="144">
        <v>0</v>
      </c>
      <c r="AO910" s="144">
        <v>0</v>
      </c>
      <c r="AP910" s="144">
        <v>0</v>
      </c>
      <c r="AQ910" s="144">
        <v>0</v>
      </c>
      <c r="AR910" s="144">
        <v>0</v>
      </c>
      <c r="AS910" s="144"/>
      <c r="AT910" s="144"/>
      <c r="AU910" s="144"/>
      <c r="AV910" s="144"/>
      <c r="AW910" s="144"/>
      <c r="AX910" s="144"/>
      <c r="AY910" s="144"/>
      <c r="AZ910" s="144"/>
      <c r="BA910" s="144"/>
      <c r="BB910" s="144"/>
      <c r="BC910" s="144"/>
      <c r="BD910" s="144"/>
      <c r="BE910" s="144"/>
      <c r="BF910" s="144"/>
    </row>
    <row r="911" spans="1:58" hidden="1">
      <c r="A911" s="143" t="s">
        <v>925</v>
      </c>
      <c r="B911" s="143" t="s">
        <v>935</v>
      </c>
      <c r="C911" s="144">
        <v>0</v>
      </c>
      <c r="D911" s="144">
        <v>0</v>
      </c>
      <c r="E911" s="144">
        <v>0</v>
      </c>
      <c r="F911" s="144">
        <v>0</v>
      </c>
      <c r="G911" s="144">
        <v>0</v>
      </c>
      <c r="H911" s="144">
        <v>0</v>
      </c>
      <c r="I911" s="144">
        <v>0</v>
      </c>
      <c r="J911" s="144">
        <v>0</v>
      </c>
      <c r="K911" s="144">
        <v>0</v>
      </c>
      <c r="L911" s="144">
        <v>0</v>
      </c>
      <c r="M911" s="144">
        <v>0</v>
      </c>
      <c r="N911" s="144">
        <v>0</v>
      </c>
      <c r="O911" s="144">
        <v>0</v>
      </c>
      <c r="P911" s="144">
        <v>0</v>
      </c>
      <c r="Q911" s="145"/>
      <c r="R911" s="145"/>
      <c r="S911" s="145"/>
      <c r="T911" s="145"/>
      <c r="U911" s="145"/>
      <c r="V911" s="145"/>
      <c r="W911" s="145"/>
      <c r="X911" s="145"/>
      <c r="Y911" s="145"/>
      <c r="Z911" s="145"/>
      <c r="AA911" s="145"/>
      <c r="AB911" s="145"/>
      <c r="AC911" s="145"/>
      <c r="AD911" s="145"/>
      <c r="AE911" s="144">
        <v>0</v>
      </c>
      <c r="AF911" s="144">
        <v>0</v>
      </c>
      <c r="AG911" s="144">
        <v>0</v>
      </c>
      <c r="AH911" s="144">
        <v>0</v>
      </c>
      <c r="AI911" s="144">
        <v>0</v>
      </c>
      <c r="AJ911" s="144">
        <v>0</v>
      </c>
      <c r="AK911" s="144">
        <v>0</v>
      </c>
      <c r="AL911" s="144">
        <v>0</v>
      </c>
      <c r="AM911" s="144">
        <v>0</v>
      </c>
      <c r="AN911" s="144">
        <v>0</v>
      </c>
      <c r="AO911" s="144">
        <v>0</v>
      </c>
      <c r="AP911" s="144">
        <v>0</v>
      </c>
      <c r="AQ911" s="144">
        <v>0</v>
      </c>
      <c r="AR911" s="144">
        <v>0</v>
      </c>
      <c r="AS911" s="144"/>
      <c r="AT911" s="144"/>
      <c r="AU911" s="144"/>
      <c r="AV911" s="144"/>
      <c r="AW911" s="144"/>
      <c r="AX911" s="144"/>
      <c r="AY911" s="144"/>
      <c r="AZ911" s="144"/>
      <c r="BA911" s="144"/>
      <c r="BB911" s="144"/>
      <c r="BC911" s="144"/>
      <c r="BD911" s="144"/>
      <c r="BE911" s="144"/>
      <c r="BF911" s="144"/>
    </row>
    <row r="912" spans="1:58" hidden="1">
      <c r="A912" s="143" t="s">
        <v>925</v>
      </c>
      <c r="B912" s="143" t="s">
        <v>936</v>
      </c>
      <c r="C912" s="144">
        <v>0</v>
      </c>
      <c r="D912" s="144">
        <v>0</v>
      </c>
      <c r="E912" s="144">
        <v>0</v>
      </c>
      <c r="F912" s="144">
        <v>0</v>
      </c>
      <c r="G912" s="144">
        <v>0</v>
      </c>
      <c r="H912" s="144">
        <v>0</v>
      </c>
      <c r="I912" s="144">
        <v>0</v>
      </c>
      <c r="J912" s="144">
        <v>0</v>
      </c>
      <c r="K912" s="144">
        <v>0</v>
      </c>
      <c r="L912" s="144">
        <v>0</v>
      </c>
      <c r="M912" s="144">
        <v>0</v>
      </c>
      <c r="N912" s="144">
        <v>0</v>
      </c>
      <c r="O912" s="144">
        <v>0</v>
      </c>
      <c r="P912" s="144">
        <v>0</v>
      </c>
      <c r="Q912" s="145"/>
      <c r="R912" s="145"/>
      <c r="S912" s="145"/>
      <c r="T912" s="145"/>
      <c r="U912" s="145"/>
      <c r="V912" s="145"/>
      <c r="W912" s="145"/>
      <c r="X912" s="145"/>
      <c r="Y912" s="145"/>
      <c r="Z912" s="145"/>
      <c r="AA912" s="145"/>
      <c r="AB912" s="145"/>
      <c r="AC912" s="145"/>
      <c r="AD912" s="145"/>
      <c r="AE912" s="144">
        <v>0</v>
      </c>
      <c r="AF912" s="144">
        <v>0</v>
      </c>
      <c r="AG912" s="144">
        <v>0</v>
      </c>
      <c r="AH912" s="144">
        <v>0</v>
      </c>
      <c r="AI912" s="144">
        <v>0</v>
      </c>
      <c r="AJ912" s="144">
        <v>0</v>
      </c>
      <c r="AK912" s="144">
        <v>0</v>
      </c>
      <c r="AL912" s="144">
        <v>0</v>
      </c>
      <c r="AM912" s="144">
        <v>0</v>
      </c>
      <c r="AN912" s="144">
        <v>0</v>
      </c>
      <c r="AO912" s="144">
        <v>0</v>
      </c>
      <c r="AP912" s="144">
        <v>0</v>
      </c>
      <c r="AQ912" s="144">
        <v>0</v>
      </c>
      <c r="AR912" s="144">
        <v>0</v>
      </c>
      <c r="AS912" s="144"/>
      <c r="AT912" s="144"/>
      <c r="AU912" s="144"/>
      <c r="AV912" s="144"/>
      <c r="AW912" s="144"/>
      <c r="AX912" s="144"/>
      <c r="AY912" s="144"/>
      <c r="AZ912" s="144"/>
      <c r="BA912" s="144"/>
      <c r="BB912" s="144"/>
      <c r="BC912" s="144"/>
      <c r="BD912" s="144"/>
      <c r="BE912" s="144"/>
      <c r="BF912" s="144"/>
    </row>
    <row r="913" spans="1:58" hidden="1">
      <c r="A913" s="143" t="s">
        <v>925</v>
      </c>
      <c r="B913" s="143" t="s">
        <v>937</v>
      </c>
      <c r="C913" s="144">
        <v>0</v>
      </c>
      <c r="D913" s="144">
        <v>0</v>
      </c>
      <c r="E913" s="144">
        <v>0</v>
      </c>
      <c r="F913" s="144">
        <v>0</v>
      </c>
      <c r="G913" s="144">
        <v>0</v>
      </c>
      <c r="H913" s="144">
        <v>0</v>
      </c>
      <c r="I913" s="144">
        <v>0</v>
      </c>
      <c r="J913" s="144">
        <v>0</v>
      </c>
      <c r="K913" s="144">
        <v>0</v>
      </c>
      <c r="L913" s="144">
        <v>0</v>
      </c>
      <c r="M913" s="144">
        <v>0</v>
      </c>
      <c r="N913" s="144">
        <v>0</v>
      </c>
      <c r="O913" s="144">
        <v>0</v>
      </c>
      <c r="P913" s="144">
        <v>0</v>
      </c>
      <c r="Q913" s="145"/>
      <c r="R913" s="145"/>
      <c r="S913" s="145"/>
      <c r="T913" s="145"/>
      <c r="U913" s="145"/>
      <c r="V913" s="145"/>
      <c r="W913" s="145"/>
      <c r="X913" s="145"/>
      <c r="Y913" s="145"/>
      <c r="Z913" s="145"/>
      <c r="AA913" s="145"/>
      <c r="AB913" s="145"/>
      <c r="AC913" s="145"/>
      <c r="AD913" s="145"/>
      <c r="AE913" s="144">
        <v>0</v>
      </c>
      <c r="AF913" s="144">
        <v>0</v>
      </c>
      <c r="AG913" s="144">
        <v>0</v>
      </c>
      <c r="AH913" s="144">
        <v>0</v>
      </c>
      <c r="AI913" s="144">
        <v>0</v>
      </c>
      <c r="AJ913" s="144">
        <v>0</v>
      </c>
      <c r="AK913" s="144">
        <v>0</v>
      </c>
      <c r="AL913" s="144">
        <v>0</v>
      </c>
      <c r="AM913" s="144">
        <v>0</v>
      </c>
      <c r="AN913" s="144">
        <v>0</v>
      </c>
      <c r="AO913" s="144">
        <v>0</v>
      </c>
      <c r="AP913" s="144">
        <v>0</v>
      </c>
      <c r="AQ913" s="144">
        <v>0</v>
      </c>
      <c r="AR913" s="144">
        <v>0</v>
      </c>
      <c r="AS913" s="144"/>
      <c r="AT913" s="144"/>
      <c r="AU913" s="144"/>
      <c r="AV913" s="144"/>
      <c r="AW913" s="144"/>
      <c r="AX913" s="144"/>
      <c r="AY913" s="144"/>
      <c r="AZ913" s="144"/>
      <c r="BA913" s="144"/>
      <c r="BB913" s="144"/>
      <c r="BC913" s="144"/>
      <c r="BD913" s="144"/>
      <c r="BE913" s="144"/>
      <c r="BF913" s="144"/>
    </row>
    <row r="914" spans="1:58" hidden="1">
      <c r="A914" s="143" t="s">
        <v>925</v>
      </c>
      <c r="B914" s="143" t="s">
        <v>938</v>
      </c>
      <c r="C914" s="144">
        <v>71</v>
      </c>
      <c r="D914" s="144">
        <v>68</v>
      </c>
      <c r="E914" s="144">
        <v>66</v>
      </c>
      <c r="F914" s="144">
        <v>63</v>
      </c>
      <c r="G914" s="144">
        <v>70</v>
      </c>
      <c r="H914" s="144">
        <v>67</v>
      </c>
      <c r="I914" s="144">
        <v>64</v>
      </c>
      <c r="J914" s="144">
        <v>62</v>
      </c>
      <c r="K914" s="144">
        <v>59</v>
      </c>
      <c r="L914" s="144">
        <v>61</v>
      </c>
      <c r="M914" s="144">
        <v>51</v>
      </c>
      <c r="N914" s="144">
        <v>51</v>
      </c>
      <c r="O914" s="144">
        <v>54</v>
      </c>
      <c r="P914" s="144">
        <v>50</v>
      </c>
      <c r="Q914" s="145">
        <v>90</v>
      </c>
      <c r="R914" s="145">
        <v>90</v>
      </c>
      <c r="S914" s="145">
        <v>90</v>
      </c>
      <c r="T914" s="145">
        <v>90</v>
      </c>
      <c r="U914" s="145">
        <v>90</v>
      </c>
      <c r="V914" s="145">
        <v>81</v>
      </c>
      <c r="W914" s="145">
        <v>85.5</v>
      </c>
      <c r="X914" s="145">
        <v>82.94</v>
      </c>
      <c r="Y914" s="145">
        <v>89.69</v>
      </c>
      <c r="Z914" s="145">
        <v>85.3</v>
      </c>
      <c r="AA914" s="145">
        <v>85.43</v>
      </c>
      <c r="AB914" s="145">
        <v>82.43</v>
      </c>
      <c r="AC914" s="145">
        <v>81.31</v>
      </c>
      <c r="AD914" s="145">
        <v>81.680000000000007</v>
      </c>
      <c r="AE914" s="144">
        <v>6390</v>
      </c>
      <c r="AF914" s="144">
        <v>6120</v>
      </c>
      <c r="AG914" s="144">
        <v>5940</v>
      </c>
      <c r="AH914" s="144">
        <v>5670</v>
      </c>
      <c r="AI914" s="144">
        <v>6300</v>
      </c>
      <c r="AJ914" s="144">
        <v>5427</v>
      </c>
      <c r="AK914" s="144">
        <v>5472</v>
      </c>
      <c r="AL914" s="144">
        <v>5142</v>
      </c>
      <c r="AM914" s="144">
        <v>5292</v>
      </c>
      <c r="AN914" s="144">
        <v>5203</v>
      </c>
      <c r="AO914" s="144">
        <v>4357</v>
      </c>
      <c r="AP914" s="144">
        <v>4204</v>
      </c>
      <c r="AQ914" s="144">
        <v>4391</v>
      </c>
      <c r="AR914" s="144">
        <v>4084</v>
      </c>
      <c r="AS914" s="144"/>
      <c r="AT914" s="144"/>
      <c r="AU914" s="144"/>
      <c r="AV914" s="144"/>
      <c r="AW914" s="144"/>
      <c r="AX914" s="144"/>
      <c r="AY914" s="144"/>
      <c r="AZ914" s="144"/>
      <c r="BA914" s="144"/>
      <c r="BB914" s="144"/>
      <c r="BC914" s="144"/>
      <c r="BD914" s="144"/>
      <c r="BE914" s="144"/>
      <c r="BF914" s="144"/>
    </row>
    <row r="915" spans="1:58" hidden="1">
      <c r="A915" s="143" t="s">
        <v>925</v>
      </c>
      <c r="B915" s="143" t="s">
        <v>939</v>
      </c>
      <c r="C915" s="144">
        <v>0</v>
      </c>
      <c r="D915" s="144">
        <v>0</v>
      </c>
      <c r="E915" s="144">
        <v>0</v>
      </c>
      <c r="F915" s="144">
        <v>0</v>
      </c>
      <c r="G915" s="144">
        <v>0</v>
      </c>
      <c r="H915" s="144">
        <v>0</v>
      </c>
      <c r="I915" s="144">
        <v>0</v>
      </c>
      <c r="J915" s="144">
        <v>0</v>
      </c>
      <c r="K915" s="144">
        <v>0</v>
      </c>
      <c r="L915" s="144">
        <v>0</v>
      </c>
      <c r="M915" s="144">
        <v>0</v>
      </c>
      <c r="N915" s="144">
        <v>0</v>
      </c>
      <c r="O915" s="144">
        <v>0</v>
      </c>
      <c r="P915" s="144">
        <v>0</v>
      </c>
      <c r="Q915" s="145"/>
      <c r="R915" s="145"/>
      <c r="S915" s="145"/>
      <c r="T915" s="145"/>
      <c r="U915" s="145"/>
      <c r="V915" s="145"/>
      <c r="W915" s="145"/>
      <c r="X915" s="145"/>
      <c r="Y915" s="145"/>
      <c r="Z915" s="145"/>
      <c r="AA915" s="145"/>
      <c r="AB915" s="145"/>
      <c r="AC915" s="145"/>
      <c r="AD915" s="145"/>
      <c r="AE915" s="144">
        <v>0</v>
      </c>
      <c r="AF915" s="144">
        <v>0</v>
      </c>
      <c r="AG915" s="144">
        <v>0</v>
      </c>
      <c r="AH915" s="144">
        <v>0</v>
      </c>
      <c r="AI915" s="144">
        <v>0</v>
      </c>
      <c r="AJ915" s="144">
        <v>0</v>
      </c>
      <c r="AK915" s="144">
        <v>0</v>
      </c>
      <c r="AL915" s="144">
        <v>0</v>
      </c>
      <c r="AM915" s="144">
        <v>0</v>
      </c>
      <c r="AN915" s="144">
        <v>0</v>
      </c>
      <c r="AO915" s="144">
        <v>0</v>
      </c>
      <c r="AP915" s="144">
        <v>0</v>
      </c>
      <c r="AQ915" s="144">
        <v>0</v>
      </c>
      <c r="AR915" s="144">
        <v>0</v>
      </c>
      <c r="AS915" s="144"/>
      <c r="AT915" s="144"/>
      <c r="AU915" s="144"/>
      <c r="AV915" s="144"/>
      <c r="AW915" s="144"/>
      <c r="AX915" s="144"/>
      <c r="AY915" s="144"/>
      <c r="AZ915" s="144"/>
      <c r="BA915" s="144"/>
      <c r="BB915" s="144"/>
      <c r="BC915" s="144"/>
      <c r="BD915" s="144"/>
      <c r="BE915" s="144"/>
      <c r="BF915" s="144"/>
    </row>
    <row r="916" spans="1:58" hidden="1">
      <c r="A916" s="143" t="s">
        <v>925</v>
      </c>
      <c r="B916" s="143" t="s">
        <v>940</v>
      </c>
      <c r="C916" s="144">
        <v>0</v>
      </c>
      <c r="D916" s="144">
        <v>0</v>
      </c>
      <c r="E916" s="144">
        <v>0</v>
      </c>
      <c r="F916" s="144">
        <v>0</v>
      </c>
      <c r="G916" s="144">
        <v>0</v>
      </c>
      <c r="H916" s="144">
        <v>0</v>
      </c>
      <c r="I916" s="144">
        <v>0</v>
      </c>
      <c r="J916" s="144">
        <v>0</v>
      </c>
      <c r="K916" s="144">
        <v>0</v>
      </c>
      <c r="L916" s="144">
        <v>0</v>
      </c>
      <c r="M916" s="144">
        <v>0</v>
      </c>
      <c r="N916" s="144">
        <v>0</v>
      </c>
      <c r="O916" s="144">
        <v>0</v>
      </c>
      <c r="P916" s="144">
        <v>0</v>
      </c>
      <c r="Q916" s="145"/>
      <c r="R916" s="145"/>
      <c r="S916" s="145"/>
      <c r="T916" s="145"/>
      <c r="U916" s="145"/>
      <c r="V916" s="145"/>
      <c r="W916" s="145"/>
      <c r="X916" s="145"/>
      <c r="Y916" s="145"/>
      <c r="Z916" s="145"/>
      <c r="AA916" s="145"/>
      <c r="AB916" s="145"/>
      <c r="AC916" s="145"/>
      <c r="AD916" s="145"/>
      <c r="AE916" s="144">
        <v>0</v>
      </c>
      <c r="AF916" s="144">
        <v>0</v>
      </c>
      <c r="AG916" s="144">
        <v>0</v>
      </c>
      <c r="AH916" s="144">
        <v>0</v>
      </c>
      <c r="AI916" s="144">
        <v>0</v>
      </c>
      <c r="AJ916" s="144">
        <v>0</v>
      </c>
      <c r="AK916" s="144">
        <v>0</v>
      </c>
      <c r="AL916" s="144">
        <v>0</v>
      </c>
      <c r="AM916" s="144">
        <v>0</v>
      </c>
      <c r="AN916" s="144">
        <v>0</v>
      </c>
      <c r="AO916" s="144">
        <v>0</v>
      </c>
      <c r="AP916" s="144">
        <v>0</v>
      </c>
      <c r="AQ916" s="144">
        <v>0</v>
      </c>
      <c r="AR916" s="144">
        <v>0</v>
      </c>
      <c r="AS916" s="144"/>
      <c r="AT916" s="144"/>
      <c r="AU916" s="144"/>
      <c r="AV916" s="144"/>
      <c r="AW916" s="144"/>
      <c r="AX916" s="144"/>
      <c r="AY916" s="144"/>
      <c r="AZ916" s="144"/>
      <c r="BA916" s="144"/>
      <c r="BB916" s="144"/>
      <c r="BC916" s="144"/>
      <c r="BD916" s="144"/>
      <c r="BE916" s="144"/>
      <c r="BF916" s="144"/>
    </row>
    <row r="917" spans="1:58" hidden="1">
      <c r="A917" s="143" t="s">
        <v>925</v>
      </c>
      <c r="B917" s="143" t="s">
        <v>941</v>
      </c>
      <c r="C917" s="144">
        <v>2</v>
      </c>
      <c r="D917" s="144">
        <v>2</v>
      </c>
      <c r="E917" s="144">
        <v>2</v>
      </c>
      <c r="F917" s="144">
        <v>2</v>
      </c>
      <c r="G917" s="144">
        <v>2</v>
      </c>
      <c r="H917" s="144">
        <v>2</v>
      </c>
      <c r="I917" s="144">
        <v>2</v>
      </c>
      <c r="J917" s="144">
        <v>2</v>
      </c>
      <c r="K917" s="144">
        <v>2</v>
      </c>
      <c r="L917" s="144">
        <v>2</v>
      </c>
      <c r="M917" s="144">
        <v>2</v>
      </c>
      <c r="N917" s="144">
        <v>2</v>
      </c>
      <c r="O917" s="144">
        <v>2</v>
      </c>
      <c r="P917" s="144">
        <v>2</v>
      </c>
      <c r="Q917" s="145">
        <v>30</v>
      </c>
      <c r="R917" s="145">
        <v>30</v>
      </c>
      <c r="S917" s="145">
        <v>30</v>
      </c>
      <c r="T917" s="145">
        <v>30</v>
      </c>
      <c r="U917" s="145">
        <v>30</v>
      </c>
      <c r="V917" s="145">
        <v>28.5</v>
      </c>
      <c r="W917" s="145">
        <v>29.5</v>
      </c>
      <c r="X917" s="145">
        <v>28.5</v>
      </c>
      <c r="Y917" s="145">
        <v>29.5</v>
      </c>
      <c r="Z917" s="145">
        <v>29.5</v>
      </c>
      <c r="AA917" s="145">
        <v>29.5</v>
      </c>
      <c r="AB917" s="145">
        <v>28.5</v>
      </c>
      <c r="AC917" s="145">
        <v>28.5</v>
      </c>
      <c r="AD917" s="145">
        <v>28.5</v>
      </c>
      <c r="AE917" s="144">
        <v>60</v>
      </c>
      <c r="AF917" s="144">
        <v>60</v>
      </c>
      <c r="AG917" s="144">
        <v>60</v>
      </c>
      <c r="AH917" s="144">
        <v>60</v>
      </c>
      <c r="AI917" s="144">
        <v>60</v>
      </c>
      <c r="AJ917" s="144">
        <v>57</v>
      </c>
      <c r="AK917" s="144">
        <v>59</v>
      </c>
      <c r="AL917" s="144">
        <v>57</v>
      </c>
      <c r="AM917" s="144">
        <v>59</v>
      </c>
      <c r="AN917" s="144">
        <v>59</v>
      </c>
      <c r="AO917" s="144">
        <v>59</v>
      </c>
      <c r="AP917" s="144">
        <v>57</v>
      </c>
      <c r="AQ917" s="144">
        <v>57</v>
      </c>
      <c r="AR917" s="144">
        <v>57</v>
      </c>
      <c r="AS917" s="144"/>
      <c r="AT917" s="144"/>
      <c r="AU917" s="144"/>
      <c r="AV917" s="144"/>
      <c r="AW917" s="144"/>
      <c r="AX917" s="144"/>
      <c r="AY917" s="144"/>
      <c r="AZ917" s="144"/>
      <c r="BA917" s="144"/>
      <c r="BB917" s="144"/>
      <c r="BC917" s="144"/>
      <c r="BD917" s="144"/>
      <c r="BE917" s="144"/>
      <c r="BF917" s="144"/>
    </row>
    <row r="918" spans="1:58" hidden="1">
      <c r="A918" s="143" t="s">
        <v>925</v>
      </c>
      <c r="B918" s="143" t="s">
        <v>942</v>
      </c>
      <c r="C918" s="144">
        <v>2</v>
      </c>
      <c r="D918" s="144">
        <v>2</v>
      </c>
      <c r="E918" s="144">
        <v>2</v>
      </c>
      <c r="F918" s="144">
        <v>2</v>
      </c>
      <c r="G918" s="144">
        <v>2</v>
      </c>
      <c r="H918" s="144">
        <v>2</v>
      </c>
      <c r="I918" s="144">
        <v>2</v>
      </c>
      <c r="J918" s="144">
        <v>2</v>
      </c>
      <c r="K918" s="144">
        <v>2</v>
      </c>
      <c r="L918" s="144">
        <v>2</v>
      </c>
      <c r="M918" s="144">
        <v>2</v>
      </c>
      <c r="N918" s="144">
        <v>2</v>
      </c>
      <c r="O918" s="144">
        <v>2</v>
      </c>
      <c r="P918" s="144">
        <v>2</v>
      </c>
      <c r="Q918" s="145">
        <v>60</v>
      </c>
      <c r="R918" s="145">
        <v>60</v>
      </c>
      <c r="S918" s="145">
        <v>60</v>
      </c>
      <c r="T918" s="145">
        <v>60</v>
      </c>
      <c r="U918" s="145">
        <v>60</v>
      </c>
      <c r="V918" s="145">
        <v>57</v>
      </c>
      <c r="W918" s="145">
        <v>58.5</v>
      </c>
      <c r="X918" s="145">
        <v>56.5</v>
      </c>
      <c r="Y918" s="145">
        <v>58.5</v>
      </c>
      <c r="Z918" s="145">
        <v>58.5</v>
      </c>
      <c r="AA918" s="145">
        <v>58.5</v>
      </c>
      <c r="AB918" s="145">
        <v>56.5</v>
      </c>
      <c r="AC918" s="145">
        <v>56.5</v>
      </c>
      <c r="AD918" s="145">
        <v>56.5</v>
      </c>
      <c r="AE918" s="144">
        <v>120</v>
      </c>
      <c r="AF918" s="144">
        <v>120</v>
      </c>
      <c r="AG918" s="144">
        <v>120</v>
      </c>
      <c r="AH918" s="144">
        <v>120</v>
      </c>
      <c r="AI918" s="144">
        <v>120</v>
      </c>
      <c r="AJ918" s="144">
        <v>114</v>
      </c>
      <c r="AK918" s="144">
        <v>117</v>
      </c>
      <c r="AL918" s="144">
        <v>113</v>
      </c>
      <c r="AM918" s="144">
        <v>117</v>
      </c>
      <c r="AN918" s="144">
        <v>117</v>
      </c>
      <c r="AO918" s="144">
        <v>117</v>
      </c>
      <c r="AP918" s="144">
        <v>113</v>
      </c>
      <c r="AQ918" s="144">
        <v>113</v>
      </c>
      <c r="AR918" s="144">
        <v>113</v>
      </c>
      <c r="AS918" s="144"/>
      <c r="AT918" s="144"/>
      <c r="AU918" s="144"/>
      <c r="AV918" s="144"/>
      <c r="AW918" s="144"/>
      <c r="AX918" s="144"/>
      <c r="AY918" s="144"/>
      <c r="AZ918" s="144"/>
      <c r="BA918" s="144"/>
      <c r="BB918" s="144"/>
      <c r="BC918" s="144"/>
      <c r="BD918" s="144"/>
      <c r="BE918" s="144"/>
      <c r="BF918" s="144"/>
    </row>
    <row r="919" spans="1:58" hidden="1">
      <c r="A919" s="143" t="s">
        <v>925</v>
      </c>
      <c r="B919" s="143" t="s">
        <v>943</v>
      </c>
      <c r="C919" s="144">
        <v>120</v>
      </c>
      <c r="D919" s="144">
        <v>120</v>
      </c>
      <c r="E919" s="144">
        <v>125</v>
      </c>
      <c r="F919" s="144">
        <v>125</v>
      </c>
      <c r="G919" s="144">
        <v>130</v>
      </c>
      <c r="H919" s="144">
        <v>135</v>
      </c>
      <c r="I919" s="144">
        <v>140</v>
      </c>
      <c r="J919" s="144">
        <v>145</v>
      </c>
      <c r="K919" s="144">
        <v>150</v>
      </c>
      <c r="L919" s="144">
        <v>155</v>
      </c>
      <c r="M919" s="144">
        <v>169</v>
      </c>
      <c r="N919" s="144">
        <v>169</v>
      </c>
      <c r="O919" s="144">
        <v>169</v>
      </c>
      <c r="P919" s="144">
        <v>169</v>
      </c>
      <c r="Q919" s="145">
        <v>55</v>
      </c>
      <c r="R919" s="145">
        <v>55</v>
      </c>
      <c r="S919" s="145">
        <v>55</v>
      </c>
      <c r="T919" s="145">
        <v>55</v>
      </c>
      <c r="U919" s="145">
        <v>55</v>
      </c>
      <c r="V919" s="145">
        <v>41</v>
      </c>
      <c r="W919" s="145">
        <v>52.39</v>
      </c>
      <c r="X919" s="145">
        <v>50.82</v>
      </c>
      <c r="Y919" s="145">
        <v>56</v>
      </c>
      <c r="Z919" s="145">
        <v>54.35</v>
      </c>
      <c r="AA919" s="145">
        <v>55.36</v>
      </c>
      <c r="AB919" s="145">
        <v>53.42</v>
      </c>
      <c r="AC919" s="145">
        <v>50.75</v>
      </c>
      <c r="AD919" s="145">
        <v>48.21</v>
      </c>
      <c r="AE919" s="144">
        <v>6600</v>
      </c>
      <c r="AF919" s="144">
        <v>6600</v>
      </c>
      <c r="AG919" s="144">
        <v>6875</v>
      </c>
      <c r="AH919" s="144">
        <v>6875</v>
      </c>
      <c r="AI919" s="144">
        <v>7150</v>
      </c>
      <c r="AJ919" s="144">
        <v>5535</v>
      </c>
      <c r="AK919" s="144">
        <v>7335</v>
      </c>
      <c r="AL919" s="144">
        <v>7369</v>
      </c>
      <c r="AM919" s="144">
        <v>8400</v>
      </c>
      <c r="AN919" s="144">
        <v>8424</v>
      </c>
      <c r="AO919" s="144">
        <v>9355</v>
      </c>
      <c r="AP919" s="144">
        <v>9028</v>
      </c>
      <c r="AQ919" s="144">
        <v>8576</v>
      </c>
      <c r="AR919" s="144">
        <v>8147</v>
      </c>
      <c r="AS919" s="144"/>
      <c r="AT919" s="144"/>
      <c r="AU919" s="144"/>
      <c r="AV919" s="144"/>
      <c r="AW919" s="144"/>
      <c r="AX919" s="144"/>
      <c r="AY919" s="144"/>
      <c r="AZ919" s="144"/>
      <c r="BA919" s="144"/>
      <c r="BB919" s="144"/>
      <c r="BC919" s="144"/>
      <c r="BD919" s="144"/>
      <c r="BE919" s="144"/>
      <c r="BF919" s="144"/>
    </row>
    <row r="920" spans="1:58" hidden="1">
      <c r="A920" s="143" t="s">
        <v>925</v>
      </c>
      <c r="B920" s="143" t="s">
        <v>944</v>
      </c>
      <c r="C920" s="144">
        <v>0</v>
      </c>
      <c r="D920" s="144">
        <v>0</v>
      </c>
      <c r="E920" s="144">
        <v>0</v>
      </c>
      <c r="F920" s="144">
        <v>0</v>
      </c>
      <c r="G920" s="144">
        <v>0</v>
      </c>
      <c r="H920" s="144">
        <v>0</v>
      </c>
      <c r="I920" s="144">
        <v>0</v>
      </c>
      <c r="J920" s="144">
        <v>0</v>
      </c>
      <c r="K920" s="144">
        <v>0</v>
      </c>
      <c r="L920" s="144">
        <v>0</v>
      </c>
      <c r="M920" s="144">
        <v>0</v>
      </c>
      <c r="N920" s="144">
        <v>0</v>
      </c>
      <c r="O920" s="144">
        <v>0</v>
      </c>
      <c r="P920" s="144">
        <v>0</v>
      </c>
      <c r="Q920" s="145"/>
      <c r="R920" s="145"/>
      <c r="S920" s="145"/>
      <c r="T920" s="145"/>
      <c r="U920" s="145"/>
      <c r="V920" s="145"/>
      <c r="W920" s="145"/>
      <c r="X920" s="145"/>
      <c r="Y920" s="145"/>
      <c r="Z920" s="145"/>
      <c r="AA920" s="145"/>
      <c r="AB920" s="145"/>
      <c r="AC920" s="145"/>
      <c r="AD920" s="145"/>
      <c r="AE920" s="144">
        <v>0</v>
      </c>
      <c r="AF920" s="144">
        <v>0</v>
      </c>
      <c r="AG920" s="144">
        <v>0</v>
      </c>
      <c r="AH920" s="144">
        <v>0</v>
      </c>
      <c r="AI920" s="144">
        <v>0</v>
      </c>
      <c r="AJ920" s="144">
        <v>0</v>
      </c>
      <c r="AK920" s="144">
        <v>0</v>
      </c>
      <c r="AL920" s="144">
        <v>0</v>
      </c>
      <c r="AM920" s="144">
        <v>0</v>
      </c>
      <c r="AN920" s="144">
        <v>0</v>
      </c>
      <c r="AO920" s="144">
        <v>0</v>
      </c>
      <c r="AP920" s="144">
        <v>0</v>
      </c>
      <c r="AQ920" s="144">
        <v>0</v>
      </c>
      <c r="AR920" s="144">
        <v>0</v>
      </c>
      <c r="AS920" s="144"/>
      <c r="AT920" s="144"/>
      <c r="AU920" s="144"/>
      <c r="AV920" s="144"/>
      <c r="AW920" s="144"/>
      <c r="AX920" s="144"/>
      <c r="AY920" s="144"/>
      <c r="AZ920" s="144"/>
      <c r="BA920" s="144"/>
      <c r="BB920" s="144"/>
      <c r="BC920" s="144"/>
      <c r="BD920" s="144"/>
      <c r="BE920" s="144"/>
      <c r="BF920" s="144"/>
    </row>
    <row r="921" spans="1:58" hidden="1">
      <c r="A921" s="143" t="s">
        <v>925</v>
      </c>
      <c r="B921" s="143" t="s">
        <v>945</v>
      </c>
      <c r="C921" s="144">
        <v>0</v>
      </c>
      <c r="D921" s="144">
        <v>0</v>
      </c>
      <c r="E921" s="144">
        <v>0</v>
      </c>
      <c r="F921" s="144">
        <v>0</v>
      </c>
      <c r="G921" s="144">
        <v>0</v>
      </c>
      <c r="H921" s="144">
        <v>1</v>
      </c>
      <c r="I921" s="144">
        <v>1</v>
      </c>
      <c r="J921" s="144">
        <v>1</v>
      </c>
      <c r="K921" s="144">
        <v>1</v>
      </c>
      <c r="L921" s="144">
        <v>1</v>
      </c>
      <c r="M921" s="144">
        <v>1</v>
      </c>
      <c r="N921" s="144">
        <v>1</v>
      </c>
      <c r="O921" s="144">
        <v>1</v>
      </c>
      <c r="P921" s="144">
        <v>1</v>
      </c>
      <c r="Q921" s="145"/>
      <c r="R921" s="145"/>
      <c r="S921" s="145"/>
      <c r="T921" s="145"/>
      <c r="U921" s="145"/>
      <c r="V921" s="145">
        <v>334</v>
      </c>
      <c r="W921" s="145">
        <v>345</v>
      </c>
      <c r="X921" s="145">
        <v>336</v>
      </c>
      <c r="Y921" s="145">
        <v>341</v>
      </c>
      <c r="Z921" s="145">
        <v>326</v>
      </c>
      <c r="AA921" s="145">
        <v>55</v>
      </c>
      <c r="AB921" s="145">
        <v>53</v>
      </c>
      <c r="AC921" s="145">
        <v>53</v>
      </c>
      <c r="AD921" s="145">
        <v>53</v>
      </c>
      <c r="AE921" s="144">
        <v>0</v>
      </c>
      <c r="AF921" s="144">
        <v>0</v>
      </c>
      <c r="AG921" s="144">
        <v>0</v>
      </c>
      <c r="AH921" s="144">
        <v>0</v>
      </c>
      <c r="AI921" s="144">
        <v>0</v>
      </c>
      <c r="AJ921" s="144">
        <v>334</v>
      </c>
      <c r="AK921" s="144">
        <v>345</v>
      </c>
      <c r="AL921" s="144">
        <v>336</v>
      </c>
      <c r="AM921" s="144">
        <v>341</v>
      </c>
      <c r="AN921" s="144">
        <v>326</v>
      </c>
      <c r="AO921" s="144">
        <v>55</v>
      </c>
      <c r="AP921" s="144">
        <v>53</v>
      </c>
      <c r="AQ921" s="144">
        <v>53</v>
      </c>
      <c r="AR921" s="144">
        <v>53</v>
      </c>
      <c r="AS921" s="144"/>
      <c r="AT921" s="144"/>
      <c r="AU921" s="144"/>
      <c r="AV921" s="144"/>
      <c r="AW921" s="144"/>
      <c r="AX921" s="144"/>
      <c r="AY921" s="144"/>
      <c r="AZ921" s="144"/>
      <c r="BA921" s="144"/>
      <c r="BB921" s="144"/>
      <c r="BC921" s="144"/>
      <c r="BD921" s="144"/>
      <c r="BE921" s="144"/>
      <c r="BF921" s="144"/>
    </row>
    <row r="922" spans="1:58" hidden="1">
      <c r="A922" s="143" t="s">
        <v>925</v>
      </c>
      <c r="B922" s="143" t="s">
        <v>946</v>
      </c>
      <c r="C922" s="144">
        <v>0</v>
      </c>
      <c r="D922" s="144">
        <v>0</v>
      </c>
      <c r="E922" s="144">
        <v>0</v>
      </c>
      <c r="F922" s="144">
        <v>0</v>
      </c>
      <c r="G922" s="144">
        <v>0</v>
      </c>
      <c r="H922" s="144">
        <v>0</v>
      </c>
      <c r="I922" s="144">
        <v>0</v>
      </c>
      <c r="J922" s="144">
        <v>0</v>
      </c>
      <c r="K922" s="144">
        <v>0</v>
      </c>
      <c r="L922" s="144">
        <v>0</v>
      </c>
      <c r="M922" s="144">
        <v>0</v>
      </c>
      <c r="N922" s="144">
        <v>0</v>
      </c>
      <c r="O922" s="144">
        <v>0</v>
      </c>
      <c r="P922" s="144">
        <v>0</v>
      </c>
      <c r="Q922" s="145"/>
      <c r="R922" s="145"/>
      <c r="S922" s="145"/>
      <c r="T922" s="145"/>
      <c r="U922" s="145"/>
      <c r="V922" s="145"/>
      <c r="W922" s="145"/>
      <c r="X922" s="145"/>
      <c r="Y922" s="145"/>
      <c r="Z922" s="145"/>
      <c r="AA922" s="145"/>
      <c r="AB922" s="145"/>
      <c r="AC922" s="145"/>
      <c r="AD922" s="145"/>
      <c r="AE922" s="144">
        <v>0</v>
      </c>
      <c r="AF922" s="144">
        <v>0</v>
      </c>
      <c r="AG922" s="144">
        <v>0</v>
      </c>
      <c r="AH922" s="144">
        <v>0</v>
      </c>
      <c r="AI922" s="144">
        <v>0</v>
      </c>
      <c r="AJ922" s="144">
        <v>0</v>
      </c>
      <c r="AK922" s="144">
        <v>0</v>
      </c>
      <c r="AL922" s="144">
        <v>0</v>
      </c>
      <c r="AM922" s="144">
        <v>0</v>
      </c>
      <c r="AN922" s="144">
        <v>0</v>
      </c>
      <c r="AO922" s="144">
        <v>0</v>
      </c>
      <c r="AP922" s="144">
        <v>0</v>
      </c>
      <c r="AQ922" s="144">
        <v>0</v>
      </c>
      <c r="AR922" s="144">
        <v>0</v>
      </c>
      <c r="AS922" s="144"/>
      <c r="AT922" s="144"/>
      <c r="AU922" s="144"/>
      <c r="AV922" s="144"/>
      <c r="AW922" s="144"/>
      <c r="AX922" s="144"/>
      <c r="AY922" s="144"/>
      <c r="AZ922" s="144"/>
      <c r="BA922" s="144"/>
      <c r="BB922" s="144"/>
      <c r="BC922" s="144"/>
      <c r="BD922" s="144"/>
      <c r="BE922" s="144"/>
      <c r="BF922" s="144"/>
    </row>
    <row r="923" spans="1:58" hidden="1">
      <c r="A923" s="143" t="s">
        <v>925</v>
      </c>
      <c r="B923" s="143" t="s">
        <v>947</v>
      </c>
      <c r="C923" s="144">
        <v>200</v>
      </c>
      <c r="D923" s="144">
        <v>200</v>
      </c>
      <c r="E923" s="144">
        <v>200</v>
      </c>
      <c r="F923" s="144">
        <v>200</v>
      </c>
      <c r="G923" s="144">
        <v>200</v>
      </c>
      <c r="H923" s="144">
        <v>200</v>
      </c>
      <c r="I923" s="144">
        <v>200</v>
      </c>
      <c r="J923" s="144">
        <v>200</v>
      </c>
      <c r="K923" s="144">
        <v>200</v>
      </c>
      <c r="L923" s="144">
        <v>200</v>
      </c>
      <c r="M923" s="144">
        <v>204</v>
      </c>
      <c r="N923" s="144">
        <v>204</v>
      </c>
      <c r="O923" s="144">
        <v>204</v>
      </c>
      <c r="P923" s="144">
        <v>204</v>
      </c>
      <c r="Q923" s="145">
        <v>55</v>
      </c>
      <c r="R923" s="145">
        <v>55</v>
      </c>
      <c r="S923" s="145">
        <v>55</v>
      </c>
      <c r="T923" s="145">
        <v>55</v>
      </c>
      <c r="U923" s="145">
        <v>55</v>
      </c>
      <c r="V923" s="145">
        <v>41.25</v>
      </c>
      <c r="W923" s="145">
        <v>52.39</v>
      </c>
      <c r="X923" s="145">
        <v>50.85</v>
      </c>
      <c r="Y923" s="145">
        <v>56.03</v>
      </c>
      <c r="Z923" s="145">
        <v>54.34</v>
      </c>
      <c r="AA923" s="145">
        <v>55.22</v>
      </c>
      <c r="AB923" s="145">
        <v>53.28</v>
      </c>
      <c r="AC923" s="145">
        <v>50.62</v>
      </c>
      <c r="AD923" s="145">
        <v>48.09</v>
      </c>
      <c r="AE923" s="144">
        <v>11000</v>
      </c>
      <c r="AF923" s="144">
        <v>11000</v>
      </c>
      <c r="AG923" s="144">
        <v>11000</v>
      </c>
      <c r="AH923" s="144">
        <v>11000</v>
      </c>
      <c r="AI923" s="144">
        <v>11000</v>
      </c>
      <c r="AJ923" s="144">
        <v>8250</v>
      </c>
      <c r="AK923" s="144">
        <v>10478</v>
      </c>
      <c r="AL923" s="144">
        <v>10171</v>
      </c>
      <c r="AM923" s="144">
        <v>11206</v>
      </c>
      <c r="AN923" s="144">
        <v>10869</v>
      </c>
      <c r="AO923" s="144">
        <v>11265</v>
      </c>
      <c r="AP923" s="144">
        <v>10870</v>
      </c>
      <c r="AQ923" s="144">
        <v>10327</v>
      </c>
      <c r="AR923" s="144">
        <v>9811</v>
      </c>
      <c r="AS923" s="144"/>
      <c r="AT923" s="144"/>
      <c r="AU923" s="144"/>
      <c r="AV923" s="144"/>
      <c r="AW923" s="144"/>
      <c r="AX923" s="144"/>
      <c r="AY923" s="144"/>
      <c r="AZ923" s="144"/>
      <c r="BA923" s="144"/>
      <c r="BB923" s="144"/>
      <c r="BC923" s="144"/>
      <c r="BD923" s="144"/>
      <c r="BE923" s="144"/>
      <c r="BF923" s="144"/>
    </row>
    <row r="924" spans="1:58" hidden="1">
      <c r="A924" s="143" t="s">
        <v>925</v>
      </c>
      <c r="B924" s="143" t="s">
        <v>948</v>
      </c>
      <c r="C924" s="144">
        <v>0</v>
      </c>
      <c r="D924" s="144">
        <v>0</v>
      </c>
      <c r="E924" s="144">
        <v>0</v>
      </c>
      <c r="F924" s="144">
        <v>0</v>
      </c>
      <c r="G924" s="144">
        <v>0</v>
      </c>
      <c r="H924" s="144">
        <v>0</v>
      </c>
      <c r="I924" s="144">
        <v>0</v>
      </c>
      <c r="J924" s="144">
        <v>0</v>
      </c>
      <c r="K924" s="144">
        <v>0</v>
      </c>
      <c r="L924" s="144">
        <v>0</v>
      </c>
      <c r="M924" s="144">
        <v>0</v>
      </c>
      <c r="N924" s="144">
        <v>0</v>
      </c>
      <c r="O924" s="144">
        <v>0</v>
      </c>
      <c r="P924" s="144">
        <v>0</v>
      </c>
      <c r="Q924" s="145"/>
      <c r="R924" s="145"/>
      <c r="S924" s="145"/>
      <c r="T924" s="145"/>
      <c r="U924" s="145"/>
      <c r="V924" s="145"/>
      <c r="W924" s="145"/>
      <c r="X924" s="145"/>
      <c r="Y924" s="145"/>
      <c r="Z924" s="145"/>
      <c r="AA924" s="145"/>
      <c r="AB924" s="145"/>
      <c r="AC924" s="145"/>
      <c r="AD924" s="145"/>
      <c r="AE924" s="144">
        <v>0</v>
      </c>
      <c r="AF924" s="144">
        <v>0</v>
      </c>
      <c r="AG924" s="144">
        <v>0</v>
      </c>
      <c r="AH924" s="144">
        <v>0</v>
      </c>
      <c r="AI924" s="144">
        <v>0</v>
      </c>
      <c r="AJ924" s="144">
        <v>0</v>
      </c>
      <c r="AK924" s="144">
        <v>0</v>
      </c>
      <c r="AL924" s="144">
        <v>0</v>
      </c>
      <c r="AM924" s="144">
        <v>0</v>
      </c>
      <c r="AN924" s="144">
        <v>0</v>
      </c>
      <c r="AO924" s="144">
        <v>0</v>
      </c>
      <c r="AP924" s="144">
        <v>0</v>
      </c>
      <c r="AQ924" s="144">
        <v>0</v>
      </c>
      <c r="AR924" s="144">
        <v>0</v>
      </c>
      <c r="AS924" s="144"/>
      <c r="AT924" s="144"/>
      <c r="AU924" s="144"/>
      <c r="AV924" s="144"/>
      <c r="AW924" s="144"/>
      <c r="AX924" s="144"/>
      <c r="AY924" s="144"/>
      <c r="AZ924" s="144"/>
      <c r="BA924" s="144"/>
      <c r="BB924" s="144"/>
      <c r="BC924" s="144"/>
      <c r="BD924" s="144"/>
      <c r="BE924" s="144"/>
      <c r="BF924" s="144"/>
    </row>
    <row r="925" spans="1:58" hidden="1">
      <c r="A925" s="143" t="s">
        <v>925</v>
      </c>
      <c r="B925" s="143" t="s">
        <v>949</v>
      </c>
      <c r="C925" s="144">
        <v>0</v>
      </c>
      <c r="D925" s="144">
        <v>0</v>
      </c>
      <c r="E925" s="144">
        <v>0</v>
      </c>
      <c r="F925" s="144">
        <v>0</v>
      </c>
      <c r="G925" s="144">
        <v>0</v>
      </c>
      <c r="H925" s="144">
        <v>0</v>
      </c>
      <c r="I925" s="144">
        <v>0</v>
      </c>
      <c r="J925" s="144">
        <v>0</v>
      </c>
      <c r="K925" s="144">
        <v>0</v>
      </c>
      <c r="L925" s="144">
        <v>0</v>
      </c>
      <c r="M925" s="144">
        <v>0</v>
      </c>
      <c r="N925" s="144">
        <v>0</v>
      </c>
      <c r="O925" s="144">
        <v>0</v>
      </c>
      <c r="P925" s="144">
        <v>0</v>
      </c>
      <c r="Q925" s="145"/>
      <c r="R925" s="145"/>
      <c r="S925" s="145"/>
      <c r="T925" s="145"/>
      <c r="U925" s="145"/>
      <c r="V925" s="145"/>
      <c r="W925" s="145"/>
      <c r="X925" s="145"/>
      <c r="Y925" s="145"/>
      <c r="Z925" s="145"/>
      <c r="AA925" s="145"/>
      <c r="AB925" s="145"/>
      <c r="AC925" s="145"/>
      <c r="AD925" s="145"/>
      <c r="AE925" s="144">
        <v>0</v>
      </c>
      <c r="AF925" s="144">
        <v>0</v>
      </c>
      <c r="AG925" s="144">
        <v>0</v>
      </c>
      <c r="AH925" s="144">
        <v>0</v>
      </c>
      <c r="AI925" s="144">
        <v>0</v>
      </c>
      <c r="AJ925" s="144">
        <v>0</v>
      </c>
      <c r="AK925" s="144">
        <v>0</v>
      </c>
      <c r="AL925" s="144">
        <v>0</v>
      </c>
      <c r="AM925" s="144">
        <v>0</v>
      </c>
      <c r="AN925" s="144">
        <v>0</v>
      </c>
      <c r="AO925" s="144">
        <v>0</v>
      </c>
      <c r="AP925" s="144">
        <v>0</v>
      </c>
      <c r="AQ925" s="144">
        <v>0</v>
      </c>
      <c r="AR925" s="144">
        <v>0</v>
      </c>
      <c r="AS925" s="144"/>
      <c r="AT925" s="144"/>
      <c r="AU925" s="144"/>
      <c r="AV925" s="144"/>
      <c r="AW925" s="144"/>
      <c r="AX925" s="144"/>
      <c r="AY925" s="144"/>
      <c r="AZ925" s="144"/>
      <c r="BA925" s="144"/>
      <c r="BB925" s="144"/>
      <c r="BC925" s="144"/>
      <c r="BD925" s="144"/>
      <c r="BE925" s="144"/>
      <c r="BF925" s="144"/>
    </row>
    <row r="926" spans="1:58" hidden="1">
      <c r="A926" s="143" t="s">
        <v>925</v>
      </c>
      <c r="B926" s="143" t="s">
        <v>950</v>
      </c>
      <c r="C926" s="144">
        <v>13</v>
      </c>
      <c r="D926" s="144">
        <v>13</v>
      </c>
      <c r="E926" s="144">
        <v>13</v>
      </c>
      <c r="F926" s="144">
        <v>13</v>
      </c>
      <c r="G926" s="144">
        <v>13</v>
      </c>
      <c r="H926" s="144">
        <v>13</v>
      </c>
      <c r="I926" s="144">
        <v>13</v>
      </c>
      <c r="J926" s="144">
        <v>13</v>
      </c>
      <c r="K926" s="144">
        <v>13</v>
      </c>
      <c r="L926" s="144">
        <v>13</v>
      </c>
      <c r="M926" s="144">
        <v>11</v>
      </c>
      <c r="N926" s="144">
        <v>11</v>
      </c>
      <c r="O926" s="144">
        <v>11</v>
      </c>
      <c r="P926" s="144">
        <v>11</v>
      </c>
      <c r="Q926" s="145">
        <v>40</v>
      </c>
      <c r="R926" s="145">
        <v>40</v>
      </c>
      <c r="S926" s="145">
        <v>53</v>
      </c>
      <c r="T926" s="145">
        <v>53</v>
      </c>
      <c r="U926" s="145">
        <v>53</v>
      </c>
      <c r="V926" s="145">
        <v>55.77</v>
      </c>
      <c r="W926" s="145">
        <v>51.69</v>
      </c>
      <c r="X926" s="145">
        <v>50.15</v>
      </c>
      <c r="Y926" s="145">
        <v>51.62</v>
      </c>
      <c r="Z926" s="145">
        <v>51.62</v>
      </c>
      <c r="AA926" s="145">
        <v>51.64</v>
      </c>
      <c r="AB926" s="145">
        <v>49.82</v>
      </c>
      <c r="AC926" s="145">
        <v>49.82</v>
      </c>
      <c r="AD926" s="145">
        <v>49.82</v>
      </c>
      <c r="AE926" s="144">
        <v>520</v>
      </c>
      <c r="AF926" s="144">
        <v>520</v>
      </c>
      <c r="AG926" s="144">
        <v>689</v>
      </c>
      <c r="AH926" s="144">
        <v>689</v>
      </c>
      <c r="AI926" s="144">
        <v>689</v>
      </c>
      <c r="AJ926" s="144">
        <v>725</v>
      </c>
      <c r="AK926" s="144">
        <v>672</v>
      </c>
      <c r="AL926" s="144">
        <v>652</v>
      </c>
      <c r="AM926" s="144">
        <v>671</v>
      </c>
      <c r="AN926" s="144">
        <v>671</v>
      </c>
      <c r="AO926" s="144">
        <v>568</v>
      </c>
      <c r="AP926" s="144">
        <v>548</v>
      </c>
      <c r="AQ926" s="144">
        <v>548</v>
      </c>
      <c r="AR926" s="144">
        <v>548</v>
      </c>
      <c r="AS926" s="144"/>
      <c r="AT926" s="144"/>
      <c r="AU926" s="144"/>
      <c r="AV926" s="144"/>
      <c r="AW926" s="144"/>
      <c r="AX926" s="144"/>
      <c r="AY926" s="144"/>
      <c r="AZ926" s="144"/>
      <c r="BA926" s="144"/>
      <c r="BB926" s="144"/>
      <c r="BC926" s="144"/>
      <c r="BD926" s="144"/>
      <c r="BE926" s="144"/>
      <c r="BF926" s="144"/>
    </row>
    <row r="927" spans="1:58" hidden="1">
      <c r="A927" s="143" t="s">
        <v>925</v>
      </c>
      <c r="B927" s="143" t="s">
        <v>951</v>
      </c>
      <c r="C927" s="144">
        <v>0</v>
      </c>
      <c r="D927" s="144">
        <v>0</v>
      </c>
      <c r="E927" s="144">
        <v>0</v>
      </c>
      <c r="F927" s="144">
        <v>0</v>
      </c>
      <c r="G927" s="144">
        <v>0</v>
      </c>
      <c r="H927" s="144">
        <v>0</v>
      </c>
      <c r="I927" s="144">
        <v>0</v>
      </c>
      <c r="J927" s="144">
        <v>0</v>
      </c>
      <c r="K927" s="144">
        <v>0</v>
      </c>
      <c r="L927" s="144">
        <v>0</v>
      </c>
      <c r="M927" s="144">
        <v>0</v>
      </c>
      <c r="N927" s="144">
        <v>0</v>
      </c>
      <c r="O927" s="144">
        <v>0</v>
      </c>
      <c r="P927" s="144">
        <v>0</v>
      </c>
      <c r="Q927" s="145"/>
      <c r="R927" s="145"/>
      <c r="S927" s="145"/>
      <c r="T927" s="145"/>
      <c r="U927" s="145"/>
      <c r="V927" s="145"/>
      <c r="W927" s="145"/>
      <c r="X927" s="145"/>
      <c r="Y927" s="145"/>
      <c r="Z927" s="145"/>
      <c r="AA927" s="145"/>
      <c r="AB927" s="145"/>
      <c r="AC927" s="145"/>
      <c r="AD927" s="145"/>
      <c r="AE927" s="144">
        <v>0</v>
      </c>
      <c r="AF927" s="144">
        <v>0</v>
      </c>
      <c r="AG927" s="144">
        <v>0</v>
      </c>
      <c r="AH927" s="144">
        <v>0</v>
      </c>
      <c r="AI927" s="144">
        <v>0</v>
      </c>
      <c r="AJ927" s="144">
        <v>0</v>
      </c>
      <c r="AK927" s="144">
        <v>0</v>
      </c>
      <c r="AL927" s="144">
        <v>0</v>
      </c>
      <c r="AM927" s="144">
        <v>0</v>
      </c>
      <c r="AN927" s="144">
        <v>0</v>
      </c>
      <c r="AO927" s="144">
        <v>0</v>
      </c>
      <c r="AP927" s="144">
        <v>0</v>
      </c>
      <c r="AQ927" s="144">
        <v>0</v>
      </c>
      <c r="AR927" s="144">
        <v>0</v>
      </c>
      <c r="AS927" s="144"/>
      <c r="AT927" s="144"/>
      <c r="AU927" s="144"/>
      <c r="AV927" s="144"/>
      <c r="AW927" s="144"/>
      <c r="AX927" s="144"/>
      <c r="AY927" s="144"/>
      <c r="AZ927" s="144"/>
      <c r="BA927" s="144"/>
      <c r="BB927" s="144"/>
      <c r="BC927" s="144"/>
      <c r="BD927" s="144"/>
      <c r="BE927" s="144"/>
      <c r="BF927" s="144"/>
    </row>
    <row r="928" spans="1:58" hidden="1">
      <c r="A928" s="143" t="s">
        <v>925</v>
      </c>
      <c r="B928" s="143" t="s">
        <v>952</v>
      </c>
      <c r="C928" s="144">
        <v>0</v>
      </c>
      <c r="D928" s="144">
        <v>0</v>
      </c>
      <c r="E928" s="144">
        <v>0</v>
      </c>
      <c r="F928" s="144">
        <v>0</v>
      </c>
      <c r="G928" s="144">
        <v>0</v>
      </c>
      <c r="H928" s="144">
        <v>0</v>
      </c>
      <c r="I928" s="144">
        <v>1</v>
      </c>
      <c r="J928" s="144">
        <v>1</v>
      </c>
      <c r="K928" s="144">
        <v>1</v>
      </c>
      <c r="L928" s="144">
        <v>1</v>
      </c>
      <c r="M928" s="144">
        <v>0</v>
      </c>
      <c r="N928" s="144">
        <v>0</v>
      </c>
      <c r="O928" s="144">
        <v>0</v>
      </c>
      <c r="P928" s="144">
        <v>0</v>
      </c>
      <c r="Q928" s="145"/>
      <c r="R928" s="145"/>
      <c r="S928" s="145"/>
      <c r="T928" s="145"/>
      <c r="U928" s="145"/>
      <c r="V928" s="145"/>
      <c r="W928" s="145">
        <v>25</v>
      </c>
      <c r="X928" s="145">
        <v>25</v>
      </c>
      <c r="Y928" s="145">
        <v>25</v>
      </c>
      <c r="Z928" s="145">
        <v>25</v>
      </c>
      <c r="AA928" s="145"/>
      <c r="AB928" s="145"/>
      <c r="AC928" s="145"/>
      <c r="AD928" s="145"/>
      <c r="AE928" s="144">
        <v>0</v>
      </c>
      <c r="AF928" s="144">
        <v>0</v>
      </c>
      <c r="AG928" s="144">
        <v>0</v>
      </c>
      <c r="AH928" s="144">
        <v>0</v>
      </c>
      <c r="AI928" s="144">
        <v>0</v>
      </c>
      <c r="AJ928" s="144">
        <v>0</v>
      </c>
      <c r="AK928" s="144">
        <v>25</v>
      </c>
      <c r="AL928" s="144">
        <v>25</v>
      </c>
      <c r="AM928" s="144">
        <v>25</v>
      </c>
      <c r="AN928" s="144">
        <v>25</v>
      </c>
      <c r="AO928" s="144">
        <v>0</v>
      </c>
      <c r="AP928" s="144">
        <v>0</v>
      </c>
      <c r="AQ928" s="144">
        <v>0</v>
      </c>
      <c r="AR928" s="144">
        <v>0</v>
      </c>
      <c r="AS928" s="144"/>
      <c r="AT928" s="144"/>
      <c r="AU928" s="144"/>
      <c r="AV928" s="144"/>
      <c r="AW928" s="144"/>
      <c r="AX928" s="144"/>
      <c r="AY928" s="144"/>
      <c r="AZ928" s="144"/>
      <c r="BA928" s="144"/>
      <c r="BB928" s="144"/>
      <c r="BC928" s="144"/>
      <c r="BD928" s="144"/>
      <c r="BE928" s="144"/>
      <c r="BF928" s="144"/>
    </row>
    <row r="929" spans="1:58" hidden="1">
      <c r="A929" s="143" t="s">
        <v>925</v>
      </c>
      <c r="B929" s="143" t="s">
        <v>953</v>
      </c>
      <c r="C929" s="144">
        <v>0</v>
      </c>
      <c r="D929" s="144">
        <v>0</v>
      </c>
      <c r="E929" s="144">
        <v>0</v>
      </c>
      <c r="F929" s="144">
        <v>0</v>
      </c>
      <c r="G929" s="144">
        <v>0</v>
      </c>
      <c r="H929" s="144">
        <v>0</v>
      </c>
      <c r="I929" s="144">
        <v>1</v>
      </c>
      <c r="J929" s="144">
        <v>1</v>
      </c>
      <c r="K929" s="144">
        <v>1</v>
      </c>
      <c r="L929" s="144">
        <v>1</v>
      </c>
      <c r="M929" s="144">
        <v>0</v>
      </c>
      <c r="N929" s="144">
        <v>0</v>
      </c>
      <c r="O929" s="144">
        <v>0</v>
      </c>
      <c r="P929" s="144">
        <v>0</v>
      </c>
      <c r="Q929" s="145"/>
      <c r="R929" s="145"/>
      <c r="S929" s="145"/>
      <c r="T929" s="145"/>
      <c r="U929" s="145"/>
      <c r="V929" s="145"/>
      <c r="W929" s="145">
        <v>25</v>
      </c>
      <c r="X929" s="145">
        <v>25</v>
      </c>
      <c r="Y929" s="145">
        <v>25</v>
      </c>
      <c r="Z929" s="145">
        <v>25</v>
      </c>
      <c r="AA929" s="145"/>
      <c r="AB929" s="145"/>
      <c r="AC929" s="145"/>
      <c r="AD929" s="145"/>
      <c r="AE929" s="144">
        <v>0</v>
      </c>
      <c r="AF929" s="144">
        <v>0</v>
      </c>
      <c r="AG929" s="144">
        <v>0</v>
      </c>
      <c r="AH929" s="144">
        <v>0</v>
      </c>
      <c r="AI929" s="144">
        <v>0</v>
      </c>
      <c r="AJ929" s="144">
        <v>0</v>
      </c>
      <c r="AK929" s="144">
        <v>25</v>
      </c>
      <c r="AL929" s="144">
        <v>25</v>
      </c>
      <c r="AM929" s="144">
        <v>25</v>
      </c>
      <c r="AN929" s="144">
        <v>25</v>
      </c>
      <c r="AO929" s="144">
        <v>0</v>
      </c>
      <c r="AP929" s="144">
        <v>0</v>
      </c>
      <c r="AQ929" s="144">
        <v>0</v>
      </c>
      <c r="AR929" s="144">
        <v>0</v>
      </c>
      <c r="AS929" s="144"/>
      <c r="AT929" s="144"/>
      <c r="AU929" s="144"/>
      <c r="AV929" s="144"/>
      <c r="AW929" s="144"/>
      <c r="AX929" s="144"/>
      <c r="AY929" s="144"/>
      <c r="AZ929" s="144"/>
      <c r="BA929" s="144"/>
      <c r="BB929" s="144"/>
      <c r="BC929" s="144"/>
      <c r="BD929" s="144"/>
      <c r="BE929" s="144"/>
      <c r="BF929" s="144"/>
    </row>
    <row r="930" spans="1:58" hidden="1">
      <c r="A930" s="143" t="s">
        <v>925</v>
      </c>
      <c r="B930" s="143" t="s">
        <v>954</v>
      </c>
      <c r="C930" s="144">
        <v>70</v>
      </c>
      <c r="D930" s="144">
        <v>70</v>
      </c>
      <c r="E930" s="144">
        <v>70</v>
      </c>
      <c r="F930" s="144">
        <v>70</v>
      </c>
      <c r="G930" s="144">
        <v>70</v>
      </c>
      <c r="H930" s="144">
        <v>70</v>
      </c>
      <c r="I930" s="144">
        <v>70</v>
      </c>
      <c r="J930" s="144">
        <v>70</v>
      </c>
      <c r="K930" s="144">
        <v>70</v>
      </c>
      <c r="L930" s="144">
        <v>70</v>
      </c>
      <c r="M930" s="144">
        <v>70</v>
      </c>
      <c r="N930" s="144">
        <v>70</v>
      </c>
      <c r="O930" s="144">
        <v>70</v>
      </c>
      <c r="P930" s="144">
        <v>70</v>
      </c>
      <c r="Q930" s="145">
        <v>92</v>
      </c>
      <c r="R930" s="145">
        <v>92</v>
      </c>
      <c r="S930" s="145">
        <v>92</v>
      </c>
      <c r="T930" s="145">
        <v>92</v>
      </c>
      <c r="U930" s="145">
        <v>92</v>
      </c>
      <c r="V930" s="145">
        <v>87.4</v>
      </c>
      <c r="W930" s="145">
        <v>89.7</v>
      </c>
      <c r="X930" s="145">
        <v>84.47</v>
      </c>
      <c r="Y930" s="145">
        <v>87</v>
      </c>
      <c r="Z930" s="145">
        <v>87</v>
      </c>
      <c r="AA930" s="145">
        <v>87</v>
      </c>
      <c r="AB930" s="145">
        <v>83.96</v>
      </c>
      <c r="AC930" s="145">
        <v>83.96</v>
      </c>
      <c r="AD930" s="145">
        <v>79.760000000000005</v>
      </c>
      <c r="AE930" s="144">
        <v>6440</v>
      </c>
      <c r="AF930" s="144">
        <v>6440</v>
      </c>
      <c r="AG930" s="144">
        <v>6440</v>
      </c>
      <c r="AH930" s="144">
        <v>6440</v>
      </c>
      <c r="AI930" s="144">
        <v>6440</v>
      </c>
      <c r="AJ930" s="144">
        <v>6118</v>
      </c>
      <c r="AK930" s="144">
        <v>6279</v>
      </c>
      <c r="AL930" s="144">
        <v>5913</v>
      </c>
      <c r="AM930" s="144">
        <v>6090</v>
      </c>
      <c r="AN930" s="144">
        <v>6090</v>
      </c>
      <c r="AO930" s="144">
        <v>6090</v>
      </c>
      <c r="AP930" s="144">
        <v>5877</v>
      </c>
      <c r="AQ930" s="144">
        <v>5877</v>
      </c>
      <c r="AR930" s="144">
        <v>5583</v>
      </c>
      <c r="AS930" s="144"/>
      <c r="AT930" s="144"/>
      <c r="AU930" s="144"/>
      <c r="AV930" s="144"/>
      <c r="AW930" s="144"/>
      <c r="AX930" s="144"/>
      <c r="AY930" s="144"/>
      <c r="AZ930" s="144"/>
      <c r="BA930" s="144"/>
      <c r="BB930" s="144"/>
      <c r="BC930" s="144"/>
      <c r="BD930" s="144"/>
      <c r="BE930" s="144"/>
      <c r="BF930" s="144"/>
    </row>
    <row r="931" spans="1:58" hidden="1">
      <c r="A931" s="143" t="s">
        <v>925</v>
      </c>
      <c r="B931" s="143" t="s">
        <v>955</v>
      </c>
      <c r="C931" s="144">
        <v>130</v>
      </c>
      <c r="D931" s="144">
        <v>142</v>
      </c>
      <c r="E931" s="144">
        <v>154</v>
      </c>
      <c r="F931" s="144">
        <v>166</v>
      </c>
      <c r="G931" s="144">
        <v>168</v>
      </c>
      <c r="H931" s="144">
        <v>181</v>
      </c>
      <c r="I931" s="144">
        <v>193</v>
      </c>
      <c r="J931" s="144">
        <v>205</v>
      </c>
      <c r="K931" s="144">
        <v>217</v>
      </c>
      <c r="L931" s="144">
        <v>229</v>
      </c>
      <c r="M931" s="144">
        <v>271</v>
      </c>
      <c r="N931" s="144">
        <v>271</v>
      </c>
      <c r="O931" s="144">
        <v>271</v>
      </c>
      <c r="P931" s="144">
        <v>257</v>
      </c>
      <c r="Q931" s="145">
        <v>99</v>
      </c>
      <c r="R931" s="145">
        <v>99</v>
      </c>
      <c r="S931" s="145">
        <v>99</v>
      </c>
      <c r="T931" s="145">
        <v>99</v>
      </c>
      <c r="U931" s="145">
        <v>99</v>
      </c>
      <c r="V931" s="145">
        <v>87.12</v>
      </c>
      <c r="W931" s="145">
        <v>93.06</v>
      </c>
      <c r="X931" s="145">
        <v>90.26</v>
      </c>
      <c r="Y931" s="145">
        <v>92.97</v>
      </c>
      <c r="Z931" s="145">
        <v>92.97</v>
      </c>
      <c r="AA931" s="145">
        <v>74.27</v>
      </c>
      <c r="AB931" s="145">
        <v>71.67</v>
      </c>
      <c r="AC931" s="145">
        <v>70.239999999999995</v>
      </c>
      <c r="AD931" s="145">
        <v>66.650000000000006</v>
      </c>
      <c r="AE931" s="144">
        <v>12870</v>
      </c>
      <c r="AF931" s="144">
        <v>14058</v>
      </c>
      <c r="AG931" s="144">
        <v>15246</v>
      </c>
      <c r="AH931" s="144">
        <v>16434</v>
      </c>
      <c r="AI931" s="144">
        <v>16632</v>
      </c>
      <c r="AJ931" s="144">
        <v>15768</v>
      </c>
      <c r="AK931" s="144">
        <v>17960</v>
      </c>
      <c r="AL931" s="144">
        <v>18503</v>
      </c>
      <c r="AM931" s="144">
        <v>20174</v>
      </c>
      <c r="AN931" s="144">
        <v>21289</v>
      </c>
      <c r="AO931" s="144">
        <v>20126</v>
      </c>
      <c r="AP931" s="144">
        <v>19422</v>
      </c>
      <c r="AQ931" s="144">
        <v>19034</v>
      </c>
      <c r="AR931" s="144">
        <v>17130</v>
      </c>
      <c r="AS931" s="144"/>
      <c r="AT931" s="144"/>
      <c r="AU931" s="144"/>
      <c r="AV931" s="144"/>
      <c r="AW931" s="144"/>
      <c r="AX931" s="144"/>
      <c r="AY931" s="144"/>
      <c r="AZ931" s="144"/>
      <c r="BA931" s="144"/>
      <c r="BB931" s="144"/>
      <c r="BC931" s="144"/>
      <c r="BD931" s="144"/>
      <c r="BE931" s="144"/>
      <c r="BF931" s="144"/>
    </row>
    <row r="932" spans="1:58" hidden="1">
      <c r="A932" s="143" t="s">
        <v>925</v>
      </c>
      <c r="B932" s="143" t="s">
        <v>956</v>
      </c>
      <c r="C932" s="144">
        <v>342</v>
      </c>
      <c r="D932" s="144">
        <v>330</v>
      </c>
      <c r="E932" s="144">
        <v>318</v>
      </c>
      <c r="F932" s="144">
        <v>307</v>
      </c>
      <c r="G932" s="144">
        <v>295</v>
      </c>
      <c r="H932" s="144">
        <v>280</v>
      </c>
      <c r="I932" s="144">
        <v>288</v>
      </c>
      <c r="J932" s="144">
        <v>276</v>
      </c>
      <c r="K932" s="144">
        <v>265</v>
      </c>
      <c r="L932" s="144">
        <v>253</v>
      </c>
      <c r="M932" s="144">
        <v>241</v>
      </c>
      <c r="N932" s="144">
        <v>241</v>
      </c>
      <c r="O932" s="144">
        <v>241</v>
      </c>
      <c r="P932" s="144">
        <v>248</v>
      </c>
      <c r="Q932" s="145">
        <v>116</v>
      </c>
      <c r="R932" s="145">
        <v>116</v>
      </c>
      <c r="S932" s="145">
        <v>116</v>
      </c>
      <c r="T932" s="145">
        <v>116</v>
      </c>
      <c r="U932" s="145">
        <v>116</v>
      </c>
      <c r="V932" s="145">
        <v>110</v>
      </c>
      <c r="W932" s="145">
        <v>111</v>
      </c>
      <c r="X932" s="145">
        <v>113</v>
      </c>
      <c r="Y932" s="145">
        <v>116</v>
      </c>
      <c r="Z932" s="145">
        <v>116</v>
      </c>
      <c r="AA932" s="145">
        <v>112.61</v>
      </c>
      <c r="AB932" s="145">
        <v>114.11</v>
      </c>
      <c r="AC932" s="145">
        <v>114.11</v>
      </c>
      <c r="AD932" s="145">
        <v>114.21</v>
      </c>
      <c r="AE932" s="144">
        <v>39672</v>
      </c>
      <c r="AF932" s="144">
        <v>38280</v>
      </c>
      <c r="AG932" s="144">
        <v>36888</v>
      </c>
      <c r="AH932" s="144">
        <v>35612</v>
      </c>
      <c r="AI932" s="144">
        <v>34220</v>
      </c>
      <c r="AJ932" s="144">
        <v>30800</v>
      </c>
      <c r="AK932" s="144">
        <v>31968</v>
      </c>
      <c r="AL932" s="144">
        <v>31188</v>
      </c>
      <c r="AM932" s="144">
        <v>30740</v>
      </c>
      <c r="AN932" s="144">
        <v>29348</v>
      </c>
      <c r="AO932" s="144">
        <v>27140</v>
      </c>
      <c r="AP932" s="144">
        <v>27500</v>
      </c>
      <c r="AQ932" s="144">
        <v>27500</v>
      </c>
      <c r="AR932" s="144">
        <v>28325</v>
      </c>
      <c r="AS932" s="144"/>
      <c r="AT932" s="144"/>
      <c r="AU932" s="144"/>
      <c r="AV932" s="144"/>
      <c r="AW932" s="144"/>
      <c r="AX932" s="144"/>
      <c r="AY932" s="144"/>
      <c r="AZ932" s="144"/>
      <c r="BA932" s="144"/>
      <c r="BB932" s="144"/>
      <c r="BC932" s="144"/>
      <c r="BD932" s="144"/>
      <c r="BE932" s="144"/>
      <c r="BF932" s="144"/>
    </row>
    <row r="933" spans="1:58" hidden="1">
      <c r="A933" s="143" t="s">
        <v>925</v>
      </c>
      <c r="B933" s="143" t="s">
        <v>957</v>
      </c>
      <c r="C933" s="144">
        <v>0</v>
      </c>
      <c r="D933" s="144">
        <v>0</v>
      </c>
      <c r="E933" s="144">
        <v>0</v>
      </c>
      <c r="F933" s="144">
        <v>0</v>
      </c>
      <c r="G933" s="144">
        <v>0</v>
      </c>
      <c r="H933" s="144">
        <v>0</v>
      </c>
      <c r="I933" s="144">
        <v>0</v>
      </c>
      <c r="J933" s="144">
        <v>0</v>
      </c>
      <c r="K933" s="144">
        <v>0</v>
      </c>
      <c r="L933" s="144">
        <v>0</v>
      </c>
      <c r="M933" s="144">
        <v>0</v>
      </c>
      <c r="N933" s="144">
        <v>0</v>
      </c>
      <c r="O933" s="144">
        <v>0</v>
      </c>
      <c r="P933" s="144">
        <v>0</v>
      </c>
      <c r="Q933" s="145"/>
      <c r="R933" s="145"/>
      <c r="S933" s="145"/>
      <c r="T933" s="145"/>
      <c r="U933" s="145"/>
      <c r="V933" s="145"/>
      <c r="W933" s="145"/>
      <c r="X933" s="145"/>
      <c r="Y933" s="145"/>
      <c r="Z933" s="145"/>
      <c r="AA933" s="145"/>
      <c r="AB933" s="145"/>
      <c r="AC933" s="145"/>
      <c r="AD933" s="145"/>
      <c r="AE933" s="144">
        <v>0</v>
      </c>
      <c r="AF933" s="144">
        <v>0</v>
      </c>
      <c r="AG933" s="144">
        <v>0</v>
      </c>
      <c r="AH933" s="144">
        <v>0</v>
      </c>
      <c r="AI933" s="144">
        <v>0</v>
      </c>
      <c r="AJ933" s="144">
        <v>0</v>
      </c>
      <c r="AK933" s="144">
        <v>0</v>
      </c>
      <c r="AL933" s="144">
        <v>0</v>
      </c>
      <c r="AM933" s="144">
        <v>0</v>
      </c>
      <c r="AN933" s="144">
        <v>0</v>
      </c>
      <c r="AO933" s="144">
        <v>0</v>
      </c>
      <c r="AP933" s="144">
        <v>0</v>
      </c>
      <c r="AQ933" s="144">
        <v>0</v>
      </c>
      <c r="AR933" s="144">
        <v>0</v>
      </c>
      <c r="AS933" s="144"/>
      <c r="AT933" s="144"/>
      <c r="AU933" s="144"/>
      <c r="AV933" s="144"/>
      <c r="AW933" s="144"/>
      <c r="AX933" s="144"/>
      <c r="AY933" s="144"/>
      <c r="AZ933" s="144"/>
      <c r="BA933" s="144"/>
      <c r="BB933" s="144"/>
      <c r="BC933" s="144"/>
      <c r="BD933" s="144"/>
      <c r="BE933" s="144"/>
      <c r="BF933" s="144"/>
    </row>
    <row r="934" spans="1:58" hidden="1">
      <c r="A934" s="143" t="s">
        <v>925</v>
      </c>
      <c r="B934" s="143" t="s">
        <v>958</v>
      </c>
      <c r="C934" s="144">
        <v>342</v>
      </c>
      <c r="D934" s="144">
        <v>330</v>
      </c>
      <c r="E934" s="144">
        <v>318</v>
      </c>
      <c r="F934" s="144">
        <v>307</v>
      </c>
      <c r="G934" s="144">
        <v>295</v>
      </c>
      <c r="H934" s="144">
        <v>280</v>
      </c>
      <c r="I934" s="144">
        <v>288</v>
      </c>
      <c r="J934" s="144">
        <v>276</v>
      </c>
      <c r="K934" s="144">
        <v>265</v>
      </c>
      <c r="L934" s="144">
        <v>253</v>
      </c>
      <c r="M934" s="144">
        <v>241</v>
      </c>
      <c r="N934" s="144">
        <v>241</v>
      </c>
      <c r="O934" s="144">
        <v>241</v>
      </c>
      <c r="P934" s="144">
        <v>248</v>
      </c>
      <c r="Q934" s="145">
        <v>116</v>
      </c>
      <c r="R934" s="145">
        <v>116</v>
      </c>
      <c r="S934" s="145">
        <v>116</v>
      </c>
      <c r="T934" s="145">
        <v>116</v>
      </c>
      <c r="U934" s="145">
        <v>116</v>
      </c>
      <c r="V934" s="145">
        <v>110</v>
      </c>
      <c r="W934" s="145">
        <v>111</v>
      </c>
      <c r="X934" s="145">
        <v>113</v>
      </c>
      <c r="Y934" s="145">
        <v>116</v>
      </c>
      <c r="Z934" s="145">
        <v>116</v>
      </c>
      <c r="AA934" s="145">
        <v>112.61</v>
      </c>
      <c r="AB934" s="145">
        <v>114.11</v>
      </c>
      <c r="AC934" s="145">
        <v>114.11</v>
      </c>
      <c r="AD934" s="145">
        <v>114.21</v>
      </c>
      <c r="AE934" s="144">
        <v>39672</v>
      </c>
      <c r="AF934" s="144">
        <v>38280</v>
      </c>
      <c r="AG934" s="144">
        <v>36888</v>
      </c>
      <c r="AH934" s="144">
        <v>35612</v>
      </c>
      <c r="AI934" s="144">
        <v>34220</v>
      </c>
      <c r="AJ934" s="144">
        <v>30800</v>
      </c>
      <c r="AK934" s="144">
        <v>31968</v>
      </c>
      <c r="AL934" s="144">
        <v>31188</v>
      </c>
      <c r="AM934" s="144">
        <v>30740</v>
      </c>
      <c r="AN934" s="144">
        <v>29348</v>
      </c>
      <c r="AO934" s="144">
        <v>27140</v>
      </c>
      <c r="AP934" s="144">
        <v>27500</v>
      </c>
      <c r="AQ934" s="144">
        <v>27500</v>
      </c>
      <c r="AR934" s="144">
        <v>28325</v>
      </c>
      <c r="AS934" s="144"/>
      <c r="AT934" s="144"/>
      <c r="AU934" s="144"/>
      <c r="AV934" s="144"/>
      <c r="AW934" s="144"/>
      <c r="AX934" s="144"/>
      <c r="AY934" s="144"/>
      <c r="AZ934" s="144"/>
      <c r="BA934" s="144"/>
      <c r="BB934" s="144"/>
      <c r="BC934" s="144"/>
      <c r="BD934" s="144"/>
      <c r="BE934" s="144"/>
      <c r="BF934" s="144"/>
    </row>
    <row r="935" spans="1:58" hidden="1">
      <c r="A935" s="143" t="s">
        <v>925</v>
      </c>
      <c r="B935" s="143" t="s">
        <v>959</v>
      </c>
      <c r="C935" s="144">
        <v>68</v>
      </c>
      <c r="D935" s="144">
        <v>67</v>
      </c>
      <c r="E935" s="144">
        <v>65</v>
      </c>
      <c r="F935" s="144">
        <v>64</v>
      </c>
      <c r="G935" s="144">
        <v>63</v>
      </c>
      <c r="H935" s="144">
        <v>62</v>
      </c>
      <c r="I935" s="144">
        <v>60</v>
      </c>
      <c r="J935" s="144">
        <v>59</v>
      </c>
      <c r="K935" s="144">
        <v>58</v>
      </c>
      <c r="L935" s="144">
        <v>56</v>
      </c>
      <c r="M935" s="144">
        <v>50</v>
      </c>
      <c r="N935" s="144">
        <v>50</v>
      </c>
      <c r="O935" s="144">
        <v>50</v>
      </c>
      <c r="P935" s="144">
        <v>50</v>
      </c>
      <c r="Q935" s="145">
        <v>400</v>
      </c>
      <c r="R935" s="145">
        <v>380</v>
      </c>
      <c r="S935" s="145">
        <v>380</v>
      </c>
      <c r="T935" s="145">
        <v>380</v>
      </c>
      <c r="U935" s="145">
        <v>340</v>
      </c>
      <c r="V935" s="145">
        <v>255</v>
      </c>
      <c r="W935" s="145">
        <v>335.75</v>
      </c>
      <c r="X935" s="145">
        <v>325.68</v>
      </c>
      <c r="Y935" s="145">
        <v>342.16</v>
      </c>
      <c r="Z935" s="145">
        <v>342.16</v>
      </c>
      <c r="AA935" s="145">
        <v>342.16</v>
      </c>
      <c r="AB935" s="145">
        <v>330.18</v>
      </c>
      <c r="AC935" s="145">
        <v>313.68</v>
      </c>
      <c r="AD935" s="145">
        <v>313.68</v>
      </c>
      <c r="AE935" s="144">
        <v>27200</v>
      </c>
      <c r="AF935" s="144">
        <v>25460</v>
      </c>
      <c r="AG935" s="144">
        <v>24700</v>
      </c>
      <c r="AH935" s="144">
        <v>24320</v>
      </c>
      <c r="AI935" s="144">
        <v>21420</v>
      </c>
      <c r="AJ935" s="144">
        <v>15810</v>
      </c>
      <c r="AK935" s="144">
        <v>20145</v>
      </c>
      <c r="AL935" s="144">
        <v>19215</v>
      </c>
      <c r="AM935" s="144">
        <v>19845</v>
      </c>
      <c r="AN935" s="144">
        <v>19161</v>
      </c>
      <c r="AO935" s="144">
        <v>17108</v>
      </c>
      <c r="AP935" s="144">
        <v>16509</v>
      </c>
      <c r="AQ935" s="144">
        <v>15684</v>
      </c>
      <c r="AR935" s="144">
        <v>15684</v>
      </c>
      <c r="AS935" s="144"/>
      <c r="AT935" s="144"/>
      <c r="AU935" s="144"/>
      <c r="AV935" s="144"/>
      <c r="AW935" s="144"/>
      <c r="AX935" s="144"/>
      <c r="AY935" s="144"/>
      <c r="AZ935" s="144"/>
      <c r="BA935" s="144"/>
      <c r="BB935" s="144"/>
      <c r="BC935" s="144"/>
      <c r="BD935" s="144"/>
      <c r="BE935" s="144"/>
      <c r="BF935" s="144"/>
    </row>
    <row r="936" spans="1:58" hidden="1">
      <c r="A936" s="143" t="s">
        <v>925</v>
      </c>
      <c r="B936" s="143" t="s">
        <v>960</v>
      </c>
      <c r="C936" s="144">
        <v>84</v>
      </c>
      <c r="D936" s="144">
        <v>83</v>
      </c>
      <c r="E936" s="144">
        <v>81</v>
      </c>
      <c r="F936" s="144">
        <v>80</v>
      </c>
      <c r="G936" s="144">
        <v>78</v>
      </c>
      <c r="H936" s="144">
        <v>77</v>
      </c>
      <c r="I936" s="144">
        <v>75</v>
      </c>
      <c r="J936" s="144">
        <v>74</v>
      </c>
      <c r="K936" s="144">
        <v>72</v>
      </c>
      <c r="L936" s="144">
        <v>71</v>
      </c>
      <c r="M936" s="144">
        <v>69</v>
      </c>
      <c r="N936" s="144">
        <v>69</v>
      </c>
      <c r="O936" s="144">
        <v>69</v>
      </c>
      <c r="P936" s="144">
        <v>69</v>
      </c>
      <c r="Q936" s="145">
        <v>90</v>
      </c>
      <c r="R936" s="145">
        <v>90</v>
      </c>
      <c r="S936" s="145">
        <v>83</v>
      </c>
      <c r="T936" s="145">
        <v>83</v>
      </c>
      <c r="U936" s="145">
        <v>83</v>
      </c>
      <c r="V936" s="145">
        <v>78.84</v>
      </c>
      <c r="W936" s="145">
        <v>78.84</v>
      </c>
      <c r="X936" s="145">
        <v>76.47</v>
      </c>
      <c r="Y936" s="145">
        <v>78.78</v>
      </c>
      <c r="Z936" s="145">
        <v>78.77</v>
      </c>
      <c r="AA936" s="145">
        <v>78.77</v>
      </c>
      <c r="AB936" s="145">
        <v>76.010000000000005</v>
      </c>
      <c r="AC936" s="145">
        <v>77.540000000000006</v>
      </c>
      <c r="AD936" s="145">
        <v>77.540000000000006</v>
      </c>
      <c r="AE936" s="144">
        <v>7560</v>
      </c>
      <c r="AF936" s="144">
        <v>7470</v>
      </c>
      <c r="AG936" s="144">
        <v>6723</v>
      </c>
      <c r="AH936" s="144">
        <v>6640</v>
      </c>
      <c r="AI936" s="144">
        <v>6474</v>
      </c>
      <c r="AJ936" s="144">
        <v>6071</v>
      </c>
      <c r="AK936" s="144">
        <v>5913</v>
      </c>
      <c r="AL936" s="144">
        <v>5659</v>
      </c>
      <c r="AM936" s="144">
        <v>5672</v>
      </c>
      <c r="AN936" s="144">
        <v>5593</v>
      </c>
      <c r="AO936" s="144">
        <v>5435</v>
      </c>
      <c r="AP936" s="144">
        <v>5245</v>
      </c>
      <c r="AQ936" s="144">
        <v>5350</v>
      </c>
      <c r="AR936" s="144">
        <v>5350</v>
      </c>
      <c r="AS936" s="144"/>
      <c r="AT936" s="144"/>
      <c r="AU936" s="144"/>
      <c r="AV936" s="144"/>
      <c r="AW936" s="144"/>
      <c r="AX936" s="144"/>
      <c r="AY936" s="144"/>
      <c r="AZ936" s="144"/>
      <c r="BA936" s="144"/>
      <c r="BB936" s="144"/>
      <c r="BC936" s="144"/>
      <c r="BD936" s="144"/>
      <c r="BE936" s="144"/>
      <c r="BF936" s="144"/>
    </row>
    <row r="937" spans="1:58" hidden="1">
      <c r="A937" s="143" t="s">
        <v>925</v>
      </c>
      <c r="B937" s="143" t="s">
        <v>961</v>
      </c>
      <c r="C937" s="144">
        <v>39</v>
      </c>
      <c r="D937" s="144">
        <v>39</v>
      </c>
      <c r="E937" s="144">
        <v>39</v>
      </c>
      <c r="F937" s="144">
        <v>39</v>
      </c>
      <c r="G937" s="144">
        <v>39</v>
      </c>
      <c r="H937" s="144">
        <v>39</v>
      </c>
      <c r="I937" s="144">
        <v>39</v>
      </c>
      <c r="J937" s="144">
        <v>39</v>
      </c>
      <c r="K937" s="144">
        <v>39</v>
      </c>
      <c r="L937" s="144">
        <v>39</v>
      </c>
      <c r="M937" s="144">
        <v>41</v>
      </c>
      <c r="N937" s="144">
        <v>41</v>
      </c>
      <c r="O937" s="144">
        <v>41</v>
      </c>
      <c r="P937" s="144">
        <v>41</v>
      </c>
      <c r="Q937" s="145">
        <v>65</v>
      </c>
      <c r="R937" s="145">
        <v>65</v>
      </c>
      <c r="S937" s="145">
        <v>65</v>
      </c>
      <c r="T937" s="145">
        <v>65</v>
      </c>
      <c r="U937" s="145">
        <v>65</v>
      </c>
      <c r="V937" s="145">
        <v>61.74</v>
      </c>
      <c r="W937" s="145">
        <v>61.74</v>
      </c>
      <c r="X937" s="145">
        <v>60</v>
      </c>
      <c r="Y937" s="145">
        <v>61.69</v>
      </c>
      <c r="Z937" s="145">
        <v>61.69</v>
      </c>
      <c r="AA937" s="145">
        <v>61.68</v>
      </c>
      <c r="AB937" s="145">
        <v>59.54</v>
      </c>
      <c r="AC937" s="145">
        <v>59.54</v>
      </c>
      <c r="AD937" s="145">
        <v>59.54</v>
      </c>
      <c r="AE937" s="144">
        <v>2535</v>
      </c>
      <c r="AF937" s="144">
        <v>2535</v>
      </c>
      <c r="AG937" s="144">
        <v>2535</v>
      </c>
      <c r="AH937" s="144">
        <v>2535</v>
      </c>
      <c r="AI937" s="144">
        <v>2535</v>
      </c>
      <c r="AJ937" s="144">
        <v>2408</v>
      </c>
      <c r="AK937" s="144">
        <v>2408</v>
      </c>
      <c r="AL937" s="144">
        <v>2340</v>
      </c>
      <c r="AM937" s="144">
        <v>2406</v>
      </c>
      <c r="AN937" s="144">
        <v>2406</v>
      </c>
      <c r="AO937" s="144">
        <v>2529</v>
      </c>
      <c r="AP937" s="144">
        <v>2441</v>
      </c>
      <c r="AQ937" s="144">
        <v>2441</v>
      </c>
      <c r="AR937" s="144">
        <v>2441</v>
      </c>
      <c r="AS937" s="144"/>
      <c r="AT937" s="144"/>
      <c r="AU937" s="144"/>
      <c r="AV937" s="144"/>
      <c r="AW937" s="144"/>
      <c r="AX937" s="144"/>
      <c r="AY937" s="144"/>
      <c r="AZ937" s="144"/>
      <c r="BA937" s="144"/>
      <c r="BB937" s="144"/>
      <c r="BC937" s="144"/>
      <c r="BD937" s="144"/>
      <c r="BE937" s="144"/>
      <c r="BF937" s="144"/>
    </row>
    <row r="938" spans="1:58" hidden="1">
      <c r="A938" s="143" t="s">
        <v>925</v>
      </c>
      <c r="B938" s="143" t="s">
        <v>962</v>
      </c>
      <c r="C938" s="144">
        <v>291</v>
      </c>
      <c r="D938" s="144">
        <v>295</v>
      </c>
      <c r="E938" s="144">
        <v>299</v>
      </c>
      <c r="F938" s="144">
        <v>303</v>
      </c>
      <c r="G938" s="144">
        <v>296</v>
      </c>
      <c r="H938" s="144">
        <v>303</v>
      </c>
      <c r="I938" s="144">
        <v>317</v>
      </c>
      <c r="J938" s="144">
        <v>321</v>
      </c>
      <c r="K938" s="144">
        <v>307</v>
      </c>
      <c r="L938" s="144">
        <v>311</v>
      </c>
      <c r="M938" s="144">
        <v>315</v>
      </c>
      <c r="N938" s="144">
        <v>315</v>
      </c>
      <c r="O938" s="144">
        <v>315</v>
      </c>
      <c r="P938" s="144">
        <v>306</v>
      </c>
      <c r="Q938" s="145">
        <v>100</v>
      </c>
      <c r="R938" s="145">
        <v>100</v>
      </c>
      <c r="S938" s="145">
        <v>164</v>
      </c>
      <c r="T938" s="145">
        <v>164</v>
      </c>
      <c r="U938" s="145">
        <v>215</v>
      </c>
      <c r="V938" s="145">
        <v>161.25</v>
      </c>
      <c r="W938" s="145">
        <v>204.76</v>
      </c>
      <c r="X938" s="145">
        <v>198.62</v>
      </c>
      <c r="Y938" s="145">
        <v>199</v>
      </c>
      <c r="Z938" s="145">
        <v>193.03</v>
      </c>
      <c r="AA938" s="145">
        <v>193.03</v>
      </c>
      <c r="AB938" s="145">
        <v>193.03</v>
      </c>
      <c r="AC938" s="145">
        <v>193.03</v>
      </c>
      <c r="AD938" s="145">
        <v>192.75</v>
      </c>
      <c r="AE938" s="144">
        <v>29100</v>
      </c>
      <c r="AF938" s="144">
        <v>29500</v>
      </c>
      <c r="AG938" s="144">
        <v>49036</v>
      </c>
      <c r="AH938" s="144">
        <v>49692</v>
      </c>
      <c r="AI938" s="144">
        <v>63640</v>
      </c>
      <c r="AJ938" s="144">
        <v>48859</v>
      </c>
      <c r="AK938" s="144">
        <v>64910</v>
      </c>
      <c r="AL938" s="144">
        <v>63757</v>
      </c>
      <c r="AM938" s="144">
        <v>61093</v>
      </c>
      <c r="AN938" s="144">
        <v>60032</v>
      </c>
      <c r="AO938" s="144">
        <v>60804</v>
      </c>
      <c r="AP938" s="144">
        <v>60804</v>
      </c>
      <c r="AQ938" s="144">
        <v>60804</v>
      </c>
      <c r="AR938" s="144">
        <v>58980</v>
      </c>
      <c r="AS938" s="144"/>
      <c r="AT938" s="144"/>
      <c r="AU938" s="144"/>
      <c r="AV938" s="144"/>
      <c r="AW938" s="144"/>
      <c r="AX938" s="144"/>
      <c r="AY938" s="144"/>
      <c r="AZ938" s="144"/>
      <c r="BA938" s="144"/>
      <c r="BB938" s="144"/>
      <c r="BC938" s="144"/>
      <c r="BD938" s="144"/>
      <c r="BE938" s="144"/>
      <c r="BF938" s="144"/>
    </row>
    <row r="939" spans="1:58" hidden="1">
      <c r="A939" s="143" t="s">
        <v>925</v>
      </c>
      <c r="B939" s="143" t="s">
        <v>963</v>
      </c>
      <c r="C939" s="144">
        <v>0</v>
      </c>
      <c r="D939" s="144">
        <v>0</v>
      </c>
      <c r="E939" s="144">
        <v>0</v>
      </c>
      <c r="F939" s="144">
        <v>0</v>
      </c>
      <c r="G939" s="144">
        <v>0</v>
      </c>
      <c r="H939" s="144">
        <v>0</v>
      </c>
      <c r="I939" s="144">
        <v>0</v>
      </c>
      <c r="J939" s="144">
        <v>0</v>
      </c>
      <c r="K939" s="144">
        <v>0</v>
      </c>
      <c r="L939" s="144">
        <v>0</v>
      </c>
      <c r="M939" s="144">
        <v>0</v>
      </c>
      <c r="N939" s="144">
        <v>0</v>
      </c>
      <c r="O939" s="144">
        <v>0</v>
      </c>
      <c r="P939" s="144">
        <v>0</v>
      </c>
      <c r="Q939" s="145"/>
      <c r="R939" s="145"/>
      <c r="S939" s="145"/>
      <c r="T939" s="145"/>
      <c r="U939" s="145"/>
      <c r="V939" s="145"/>
      <c r="W939" s="145"/>
      <c r="X939" s="145"/>
      <c r="Y939" s="145"/>
      <c r="Z939" s="145"/>
      <c r="AA939" s="145"/>
      <c r="AB939" s="145"/>
      <c r="AC939" s="145"/>
      <c r="AD939" s="145"/>
      <c r="AE939" s="144">
        <v>0</v>
      </c>
      <c r="AF939" s="144">
        <v>0</v>
      </c>
      <c r="AG939" s="144">
        <v>0</v>
      </c>
      <c r="AH939" s="144">
        <v>0</v>
      </c>
      <c r="AI939" s="144">
        <v>0</v>
      </c>
      <c r="AJ939" s="144">
        <v>0</v>
      </c>
      <c r="AK939" s="144">
        <v>0</v>
      </c>
      <c r="AL939" s="144">
        <v>0</v>
      </c>
      <c r="AM939" s="144">
        <v>0</v>
      </c>
      <c r="AN939" s="144">
        <v>0</v>
      </c>
      <c r="AO939" s="144">
        <v>0</v>
      </c>
      <c r="AP939" s="144">
        <v>0</v>
      </c>
      <c r="AQ939" s="144">
        <v>0</v>
      </c>
      <c r="AR939" s="144">
        <v>0</v>
      </c>
      <c r="AS939" s="144"/>
      <c r="AT939" s="144"/>
      <c r="AU939" s="144"/>
      <c r="AV939" s="144"/>
      <c r="AW939" s="144"/>
      <c r="AX939" s="144"/>
      <c r="AY939" s="144"/>
      <c r="AZ939" s="144"/>
      <c r="BA939" s="144"/>
      <c r="BB939" s="144"/>
      <c r="BC939" s="144"/>
      <c r="BD939" s="144"/>
      <c r="BE939" s="144"/>
      <c r="BF939" s="144"/>
    </row>
    <row r="940" spans="1:58" hidden="1">
      <c r="A940" s="143" t="s">
        <v>925</v>
      </c>
      <c r="B940" s="143" t="s">
        <v>964</v>
      </c>
      <c r="C940" s="144">
        <v>291</v>
      </c>
      <c r="D940" s="144">
        <v>295</v>
      </c>
      <c r="E940" s="144">
        <v>299</v>
      </c>
      <c r="F940" s="144">
        <v>303</v>
      </c>
      <c r="G940" s="144">
        <v>296</v>
      </c>
      <c r="H940" s="144">
        <v>303</v>
      </c>
      <c r="I940" s="144">
        <v>317</v>
      </c>
      <c r="J940" s="144">
        <v>321</v>
      </c>
      <c r="K940" s="144">
        <v>307</v>
      </c>
      <c r="L940" s="144">
        <v>311</v>
      </c>
      <c r="M940" s="144">
        <v>315</v>
      </c>
      <c r="N940" s="144">
        <v>315</v>
      </c>
      <c r="O940" s="144">
        <v>315</v>
      </c>
      <c r="P940" s="144">
        <v>306</v>
      </c>
      <c r="Q940" s="145">
        <v>100</v>
      </c>
      <c r="R940" s="145">
        <v>100</v>
      </c>
      <c r="S940" s="145">
        <v>164</v>
      </c>
      <c r="T940" s="145">
        <v>164</v>
      </c>
      <c r="U940" s="145">
        <v>215</v>
      </c>
      <c r="V940" s="145">
        <v>161.25</v>
      </c>
      <c r="W940" s="145">
        <v>204.76</v>
      </c>
      <c r="X940" s="145">
        <v>198.62</v>
      </c>
      <c r="Y940" s="145">
        <v>199</v>
      </c>
      <c r="Z940" s="145">
        <v>193.03</v>
      </c>
      <c r="AA940" s="145">
        <v>193.03</v>
      </c>
      <c r="AB940" s="145">
        <v>193.03</v>
      </c>
      <c r="AC940" s="145">
        <v>193.03</v>
      </c>
      <c r="AD940" s="145">
        <v>192.75</v>
      </c>
      <c r="AE940" s="144">
        <v>29100</v>
      </c>
      <c r="AF940" s="144">
        <v>29500</v>
      </c>
      <c r="AG940" s="144">
        <v>49036</v>
      </c>
      <c r="AH940" s="144">
        <v>49692</v>
      </c>
      <c r="AI940" s="144">
        <v>63640</v>
      </c>
      <c r="AJ940" s="144">
        <v>48859</v>
      </c>
      <c r="AK940" s="144">
        <v>64910</v>
      </c>
      <c r="AL940" s="144">
        <v>63757</v>
      </c>
      <c r="AM940" s="144">
        <v>61093</v>
      </c>
      <c r="AN940" s="144">
        <v>60032</v>
      </c>
      <c r="AO940" s="144">
        <v>60804</v>
      </c>
      <c r="AP940" s="144">
        <v>60804</v>
      </c>
      <c r="AQ940" s="144">
        <v>60804</v>
      </c>
      <c r="AR940" s="144">
        <v>58980</v>
      </c>
      <c r="AS940" s="144"/>
      <c r="AT940" s="144"/>
      <c r="AU940" s="144"/>
      <c r="AV940" s="144"/>
      <c r="AW940" s="144"/>
      <c r="AX940" s="144"/>
      <c r="AY940" s="144"/>
      <c r="AZ940" s="144"/>
      <c r="BA940" s="144"/>
      <c r="BB940" s="144"/>
      <c r="BC940" s="144"/>
      <c r="BD940" s="144"/>
      <c r="BE940" s="144"/>
      <c r="BF940" s="144"/>
    </row>
    <row r="941" spans="1:58" hidden="1">
      <c r="A941" s="143" t="s">
        <v>925</v>
      </c>
      <c r="B941" s="143" t="s">
        <v>965</v>
      </c>
      <c r="C941" s="144">
        <v>141</v>
      </c>
      <c r="D941" s="144">
        <v>147</v>
      </c>
      <c r="E941" s="144">
        <v>153</v>
      </c>
      <c r="F941" s="144">
        <v>159</v>
      </c>
      <c r="G941" s="144">
        <v>174</v>
      </c>
      <c r="H941" s="144">
        <v>180</v>
      </c>
      <c r="I941" s="144">
        <v>195</v>
      </c>
      <c r="J941" s="144">
        <v>201</v>
      </c>
      <c r="K941" s="144">
        <v>207</v>
      </c>
      <c r="L941" s="144">
        <v>218</v>
      </c>
      <c r="M941" s="144">
        <v>224</v>
      </c>
      <c r="N941" s="144">
        <v>224</v>
      </c>
      <c r="O941" s="144">
        <v>224</v>
      </c>
      <c r="P941" s="144">
        <v>217</v>
      </c>
      <c r="Q941" s="145">
        <v>200</v>
      </c>
      <c r="R941" s="145">
        <v>180</v>
      </c>
      <c r="S941" s="145">
        <v>191</v>
      </c>
      <c r="T941" s="145">
        <v>191</v>
      </c>
      <c r="U941" s="145">
        <v>215</v>
      </c>
      <c r="V941" s="145">
        <v>193.5</v>
      </c>
      <c r="W941" s="145">
        <v>202.83</v>
      </c>
      <c r="X941" s="145">
        <v>196.75</v>
      </c>
      <c r="Y941" s="145">
        <v>208.73</v>
      </c>
      <c r="Z941" s="145">
        <v>208.44</v>
      </c>
      <c r="AA941" s="145">
        <v>208.73</v>
      </c>
      <c r="AB941" s="145">
        <v>201.43</v>
      </c>
      <c r="AC941" s="145">
        <v>201.43</v>
      </c>
      <c r="AD941" s="145">
        <v>201.69</v>
      </c>
      <c r="AE941" s="144">
        <v>28200</v>
      </c>
      <c r="AF941" s="144">
        <v>26460</v>
      </c>
      <c r="AG941" s="144">
        <v>29223</v>
      </c>
      <c r="AH941" s="144">
        <v>30369</v>
      </c>
      <c r="AI941" s="144">
        <v>37410</v>
      </c>
      <c r="AJ941" s="144">
        <v>34830</v>
      </c>
      <c r="AK941" s="144">
        <v>39552</v>
      </c>
      <c r="AL941" s="144">
        <v>39546</v>
      </c>
      <c r="AM941" s="144">
        <v>43207</v>
      </c>
      <c r="AN941" s="144">
        <v>45440</v>
      </c>
      <c r="AO941" s="144">
        <v>46756</v>
      </c>
      <c r="AP941" s="144">
        <v>45120</v>
      </c>
      <c r="AQ941" s="144">
        <v>45120</v>
      </c>
      <c r="AR941" s="144">
        <v>43766</v>
      </c>
      <c r="AS941" s="144"/>
      <c r="AT941" s="144"/>
      <c r="AU941" s="144"/>
      <c r="AV941" s="144"/>
      <c r="AW941" s="144"/>
      <c r="AX941" s="144"/>
      <c r="AY941" s="144"/>
      <c r="AZ941" s="144"/>
      <c r="BA941" s="144"/>
      <c r="BB941" s="144"/>
      <c r="BC941" s="144"/>
      <c r="BD941" s="144"/>
      <c r="BE941" s="144"/>
      <c r="BF941" s="144"/>
    </row>
    <row r="942" spans="1:58" hidden="1">
      <c r="A942" s="143" t="s">
        <v>925</v>
      </c>
      <c r="B942" s="143" t="s">
        <v>966</v>
      </c>
      <c r="C942" s="144">
        <v>47</v>
      </c>
      <c r="D942" s="144">
        <v>50</v>
      </c>
      <c r="E942" s="144">
        <v>52</v>
      </c>
      <c r="F942" s="144">
        <v>55</v>
      </c>
      <c r="G942" s="144">
        <v>57</v>
      </c>
      <c r="H942" s="144">
        <v>58</v>
      </c>
      <c r="I942" s="144">
        <v>60</v>
      </c>
      <c r="J942" s="144">
        <v>63</v>
      </c>
      <c r="K942" s="144">
        <v>65</v>
      </c>
      <c r="L942" s="144">
        <v>68</v>
      </c>
      <c r="M942" s="144">
        <v>70</v>
      </c>
      <c r="N942" s="144">
        <v>70</v>
      </c>
      <c r="O942" s="144">
        <v>70</v>
      </c>
      <c r="P942" s="144">
        <v>70</v>
      </c>
      <c r="Q942" s="145">
        <v>104</v>
      </c>
      <c r="R942" s="145">
        <v>80</v>
      </c>
      <c r="S942" s="145">
        <v>63</v>
      </c>
      <c r="T942" s="145">
        <v>63</v>
      </c>
      <c r="U942" s="145">
        <v>63</v>
      </c>
      <c r="V942" s="145">
        <v>50.4</v>
      </c>
      <c r="W942" s="145">
        <v>50.4</v>
      </c>
      <c r="X942" s="145">
        <v>48.89</v>
      </c>
      <c r="Y942" s="145">
        <v>52.86</v>
      </c>
      <c r="Z942" s="145">
        <v>52.87</v>
      </c>
      <c r="AA942" s="145">
        <v>52.87</v>
      </c>
      <c r="AB942" s="145">
        <v>51.03</v>
      </c>
      <c r="AC942" s="145">
        <v>52.04</v>
      </c>
      <c r="AD942" s="145">
        <v>52.04</v>
      </c>
      <c r="AE942" s="144">
        <v>4888</v>
      </c>
      <c r="AF942" s="144">
        <v>4000</v>
      </c>
      <c r="AG942" s="144">
        <v>3276</v>
      </c>
      <c r="AH942" s="144">
        <v>3465</v>
      </c>
      <c r="AI942" s="144">
        <v>3591</v>
      </c>
      <c r="AJ942" s="144">
        <v>2923</v>
      </c>
      <c r="AK942" s="144">
        <v>3024</v>
      </c>
      <c r="AL942" s="144">
        <v>3080</v>
      </c>
      <c r="AM942" s="144">
        <v>3436</v>
      </c>
      <c r="AN942" s="144">
        <v>3595</v>
      </c>
      <c r="AO942" s="144">
        <v>3701</v>
      </c>
      <c r="AP942" s="144">
        <v>3572</v>
      </c>
      <c r="AQ942" s="144">
        <v>3643</v>
      </c>
      <c r="AR942" s="144">
        <v>3643</v>
      </c>
      <c r="AS942" s="144"/>
      <c r="AT942" s="144"/>
      <c r="AU942" s="144"/>
      <c r="AV942" s="144"/>
      <c r="AW942" s="144"/>
      <c r="AX942" s="144"/>
      <c r="AY942" s="144"/>
      <c r="AZ942" s="144"/>
      <c r="BA942" s="144"/>
      <c r="BB942" s="144"/>
      <c r="BC942" s="144"/>
      <c r="BD942" s="144"/>
      <c r="BE942" s="144"/>
      <c r="BF942" s="144"/>
    </row>
    <row r="943" spans="1:58" hidden="1">
      <c r="A943" s="143" t="s">
        <v>925</v>
      </c>
      <c r="B943" s="143" t="s">
        <v>967</v>
      </c>
      <c r="C943" s="144">
        <v>122</v>
      </c>
      <c r="D943" s="144">
        <v>120</v>
      </c>
      <c r="E943" s="144">
        <v>118</v>
      </c>
      <c r="F943" s="144">
        <v>116</v>
      </c>
      <c r="G943" s="144">
        <v>114</v>
      </c>
      <c r="H943" s="144">
        <v>112</v>
      </c>
      <c r="I943" s="144">
        <v>110</v>
      </c>
      <c r="J943" s="144">
        <v>108</v>
      </c>
      <c r="K943" s="144">
        <v>106</v>
      </c>
      <c r="L943" s="144">
        <v>104</v>
      </c>
      <c r="M943" s="144">
        <v>102</v>
      </c>
      <c r="N943" s="144">
        <v>102</v>
      </c>
      <c r="O943" s="144">
        <v>102</v>
      </c>
      <c r="P943" s="144">
        <v>107</v>
      </c>
      <c r="Q943" s="145">
        <v>180</v>
      </c>
      <c r="R943" s="145">
        <v>170</v>
      </c>
      <c r="S943" s="145">
        <v>143</v>
      </c>
      <c r="T943" s="145">
        <v>143</v>
      </c>
      <c r="U943" s="145">
        <v>130</v>
      </c>
      <c r="V943" s="145">
        <v>123.5</v>
      </c>
      <c r="W943" s="145">
        <v>126.75</v>
      </c>
      <c r="X943" s="145">
        <v>122.95</v>
      </c>
      <c r="Y943" s="145">
        <v>126.64</v>
      </c>
      <c r="Z943" s="145">
        <v>126.63</v>
      </c>
      <c r="AA943" s="145">
        <v>126.64</v>
      </c>
      <c r="AB943" s="145">
        <v>122.21</v>
      </c>
      <c r="AC943" s="145">
        <v>122.21</v>
      </c>
      <c r="AD943" s="145">
        <v>122.32</v>
      </c>
      <c r="AE943" s="144">
        <v>21960</v>
      </c>
      <c r="AF943" s="144">
        <v>20400</v>
      </c>
      <c r="AG943" s="144">
        <v>16874</v>
      </c>
      <c r="AH943" s="144">
        <v>16588</v>
      </c>
      <c r="AI943" s="144">
        <v>14820</v>
      </c>
      <c r="AJ943" s="144">
        <v>13832</v>
      </c>
      <c r="AK943" s="144">
        <v>13943</v>
      </c>
      <c r="AL943" s="144">
        <v>13279</v>
      </c>
      <c r="AM943" s="144">
        <v>13424</v>
      </c>
      <c r="AN943" s="144">
        <v>13170</v>
      </c>
      <c r="AO943" s="144">
        <v>12917</v>
      </c>
      <c r="AP943" s="144">
        <v>12465</v>
      </c>
      <c r="AQ943" s="144">
        <v>12465</v>
      </c>
      <c r="AR943" s="144">
        <v>13088</v>
      </c>
      <c r="AS943" s="144"/>
      <c r="AT943" s="144"/>
      <c r="AU943" s="144"/>
      <c r="AV943" s="144"/>
      <c r="AW943" s="144"/>
      <c r="AX943" s="144"/>
      <c r="AY943" s="144"/>
      <c r="AZ943" s="144"/>
      <c r="BA943" s="144"/>
      <c r="BB943" s="144"/>
      <c r="BC943" s="144"/>
      <c r="BD943" s="144"/>
      <c r="BE943" s="144"/>
      <c r="BF943" s="144"/>
    </row>
    <row r="944" spans="1:58" hidden="1">
      <c r="A944" s="143" t="s">
        <v>925</v>
      </c>
      <c r="B944" s="143" t="s">
        <v>968</v>
      </c>
      <c r="C944" s="144">
        <v>291</v>
      </c>
      <c r="D944" s="144">
        <v>291</v>
      </c>
      <c r="E944" s="144">
        <v>291</v>
      </c>
      <c r="F944" s="144">
        <v>291</v>
      </c>
      <c r="G944" s="144">
        <v>291</v>
      </c>
      <c r="H944" s="144">
        <v>291</v>
      </c>
      <c r="I944" s="144">
        <v>306</v>
      </c>
      <c r="J944" s="144">
        <v>306</v>
      </c>
      <c r="K944" s="144">
        <v>306</v>
      </c>
      <c r="L944" s="144">
        <v>306</v>
      </c>
      <c r="M944" s="144">
        <v>289</v>
      </c>
      <c r="N944" s="144">
        <v>289</v>
      </c>
      <c r="O944" s="144">
        <v>289</v>
      </c>
      <c r="P944" s="144">
        <v>275</v>
      </c>
      <c r="Q944" s="145">
        <v>144</v>
      </c>
      <c r="R944" s="145">
        <v>144</v>
      </c>
      <c r="S944" s="145">
        <v>144.16</v>
      </c>
      <c r="T944" s="145">
        <v>144.16</v>
      </c>
      <c r="U944" s="145">
        <v>160.03</v>
      </c>
      <c r="V944" s="145">
        <v>134.82</v>
      </c>
      <c r="W944" s="145">
        <v>152</v>
      </c>
      <c r="X944" s="145">
        <v>160</v>
      </c>
      <c r="Y944" s="145">
        <v>160</v>
      </c>
      <c r="Z944" s="145">
        <v>155</v>
      </c>
      <c r="AA944" s="145">
        <v>139.38999999999999</v>
      </c>
      <c r="AB944" s="145">
        <v>139.88999999999999</v>
      </c>
      <c r="AC944" s="145">
        <v>137.09</v>
      </c>
      <c r="AD944" s="145">
        <v>136.87</v>
      </c>
      <c r="AE944" s="144">
        <v>41904</v>
      </c>
      <c r="AF944" s="144">
        <v>41904</v>
      </c>
      <c r="AG944" s="144">
        <v>41950</v>
      </c>
      <c r="AH944" s="144">
        <v>41950</v>
      </c>
      <c r="AI944" s="144">
        <v>46570</v>
      </c>
      <c r="AJ944" s="144">
        <v>39232</v>
      </c>
      <c r="AK944" s="144">
        <v>46512</v>
      </c>
      <c r="AL944" s="144">
        <v>48960</v>
      </c>
      <c r="AM944" s="144">
        <v>48960</v>
      </c>
      <c r="AN944" s="144">
        <v>47430</v>
      </c>
      <c r="AO944" s="144">
        <v>40283</v>
      </c>
      <c r="AP944" s="144">
        <v>40428</v>
      </c>
      <c r="AQ944" s="144">
        <v>39619</v>
      </c>
      <c r="AR944" s="144">
        <v>37638</v>
      </c>
      <c r="AS944" s="144"/>
      <c r="AT944" s="144"/>
      <c r="AU944" s="144"/>
      <c r="AV944" s="144"/>
      <c r="AW944" s="144"/>
      <c r="AX944" s="144"/>
      <c r="AY944" s="144"/>
      <c r="AZ944" s="144"/>
      <c r="BA944" s="144"/>
      <c r="BB944" s="144"/>
      <c r="BC944" s="144"/>
      <c r="BD944" s="144"/>
      <c r="BE944" s="144"/>
      <c r="BF944" s="144"/>
    </row>
    <row r="945" spans="1:58" hidden="1">
      <c r="A945" s="143" t="s">
        <v>925</v>
      </c>
      <c r="B945" s="143" t="s">
        <v>969</v>
      </c>
      <c r="C945" s="144">
        <v>0</v>
      </c>
      <c r="D945" s="144">
        <v>0</v>
      </c>
      <c r="E945" s="144">
        <v>0</v>
      </c>
      <c r="F945" s="144">
        <v>0</v>
      </c>
      <c r="G945" s="144">
        <v>0</v>
      </c>
      <c r="H945" s="144">
        <v>0</v>
      </c>
      <c r="I945" s="144">
        <v>0</v>
      </c>
      <c r="J945" s="144">
        <v>0</v>
      </c>
      <c r="K945" s="144">
        <v>0</v>
      </c>
      <c r="L945" s="144">
        <v>0</v>
      </c>
      <c r="M945" s="144">
        <v>0</v>
      </c>
      <c r="N945" s="144">
        <v>0</v>
      </c>
      <c r="O945" s="144">
        <v>0</v>
      </c>
      <c r="P945" s="144">
        <v>0</v>
      </c>
      <c r="Q945" s="145"/>
      <c r="R945" s="145"/>
      <c r="S945" s="145"/>
      <c r="T945" s="145"/>
      <c r="U945" s="145"/>
      <c r="V945" s="145"/>
      <c r="W945" s="145"/>
      <c r="X945" s="145"/>
      <c r="Y945" s="145"/>
      <c r="Z945" s="145"/>
      <c r="AA945" s="145"/>
      <c r="AB945" s="145"/>
      <c r="AC945" s="145"/>
      <c r="AD945" s="145"/>
      <c r="AE945" s="144">
        <v>0</v>
      </c>
      <c r="AF945" s="144">
        <v>0</v>
      </c>
      <c r="AG945" s="144">
        <v>0</v>
      </c>
      <c r="AH945" s="144">
        <v>0</v>
      </c>
      <c r="AI945" s="144">
        <v>0</v>
      </c>
      <c r="AJ945" s="144">
        <v>0</v>
      </c>
      <c r="AK945" s="144">
        <v>0</v>
      </c>
      <c r="AL945" s="144">
        <v>0</v>
      </c>
      <c r="AM945" s="144">
        <v>0</v>
      </c>
      <c r="AN945" s="144">
        <v>0</v>
      </c>
      <c r="AO945" s="144">
        <v>0</v>
      </c>
      <c r="AP945" s="144">
        <v>0</v>
      </c>
      <c r="AQ945" s="144">
        <v>0</v>
      </c>
      <c r="AR945" s="144">
        <v>0</v>
      </c>
      <c r="AS945" s="144"/>
      <c r="AT945" s="144"/>
      <c r="AU945" s="144"/>
      <c r="AV945" s="144"/>
      <c r="AW945" s="144"/>
      <c r="AX945" s="144"/>
      <c r="AY945" s="144"/>
      <c r="AZ945" s="144"/>
      <c r="BA945" s="144"/>
      <c r="BB945" s="144"/>
      <c r="BC945" s="144"/>
      <c r="BD945" s="144"/>
      <c r="BE945" s="144"/>
      <c r="BF945" s="144"/>
    </row>
    <row r="946" spans="1:58" hidden="1">
      <c r="A946" s="143" t="s">
        <v>925</v>
      </c>
      <c r="B946" s="143" t="s">
        <v>970</v>
      </c>
      <c r="C946" s="144">
        <v>17</v>
      </c>
      <c r="D946" s="144">
        <v>16</v>
      </c>
      <c r="E946" s="144">
        <v>14</v>
      </c>
      <c r="F946" s="144">
        <v>13</v>
      </c>
      <c r="G946" s="144">
        <v>11</v>
      </c>
      <c r="H946" s="144">
        <v>10</v>
      </c>
      <c r="I946" s="144">
        <v>8</v>
      </c>
      <c r="J946" s="144">
        <v>7</v>
      </c>
      <c r="K946" s="144">
        <v>5</v>
      </c>
      <c r="L946" s="144">
        <v>4</v>
      </c>
      <c r="M946" s="144">
        <v>3</v>
      </c>
      <c r="N946" s="144">
        <v>3</v>
      </c>
      <c r="O946" s="144">
        <v>3</v>
      </c>
      <c r="P946" s="144">
        <v>3</v>
      </c>
      <c r="Q946" s="145">
        <v>250</v>
      </c>
      <c r="R946" s="145">
        <v>250</v>
      </c>
      <c r="S946" s="145">
        <v>250</v>
      </c>
      <c r="T946" s="145">
        <v>250</v>
      </c>
      <c r="U946" s="145">
        <v>250</v>
      </c>
      <c r="V946" s="145">
        <v>237.5</v>
      </c>
      <c r="W946" s="145">
        <v>237.5</v>
      </c>
      <c r="X946" s="145">
        <v>230.43</v>
      </c>
      <c r="Y946" s="145">
        <v>230.4</v>
      </c>
      <c r="Z946" s="145">
        <v>288</v>
      </c>
      <c r="AA946" s="145">
        <v>139.33000000000001</v>
      </c>
      <c r="AB946" s="145">
        <v>140</v>
      </c>
      <c r="AC946" s="145">
        <v>137.33000000000001</v>
      </c>
      <c r="AD946" s="145">
        <v>130.33000000000001</v>
      </c>
      <c r="AE946" s="144">
        <v>4250</v>
      </c>
      <c r="AF946" s="144">
        <v>4000</v>
      </c>
      <c r="AG946" s="144">
        <v>3500</v>
      </c>
      <c r="AH946" s="144">
        <v>3250</v>
      </c>
      <c r="AI946" s="144">
        <v>2750</v>
      </c>
      <c r="AJ946" s="144">
        <v>2375</v>
      </c>
      <c r="AK946" s="144">
        <v>1900</v>
      </c>
      <c r="AL946" s="144">
        <v>1613</v>
      </c>
      <c r="AM946" s="144">
        <v>1152</v>
      </c>
      <c r="AN946" s="144">
        <v>1152</v>
      </c>
      <c r="AO946" s="144">
        <v>418</v>
      </c>
      <c r="AP946" s="144">
        <v>420</v>
      </c>
      <c r="AQ946" s="144">
        <v>412</v>
      </c>
      <c r="AR946" s="144">
        <v>391</v>
      </c>
      <c r="AS946" s="144"/>
      <c r="AT946" s="144"/>
      <c r="AU946" s="144"/>
      <c r="AV946" s="144"/>
      <c r="AW946" s="144"/>
      <c r="AX946" s="144"/>
      <c r="AY946" s="144"/>
      <c r="AZ946" s="144"/>
      <c r="BA946" s="144"/>
      <c r="BB946" s="144"/>
      <c r="BC946" s="144"/>
      <c r="BD946" s="144"/>
      <c r="BE946" s="144"/>
      <c r="BF946" s="144"/>
    </row>
    <row r="947" spans="1:58" hidden="1">
      <c r="A947" s="143" t="s">
        <v>925</v>
      </c>
      <c r="B947" s="143" t="s">
        <v>971</v>
      </c>
      <c r="C947" s="144">
        <v>308</v>
      </c>
      <c r="D947" s="144">
        <v>307</v>
      </c>
      <c r="E947" s="144">
        <v>305</v>
      </c>
      <c r="F947" s="144">
        <v>304</v>
      </c>
      <c r="G947" s="144">
        <v>302</v>
      </c>
      <c r="H947" s="144">
        <v>301</v>
      </c>
      <c r="I947" s="144">
        <v>314</v>
      </c>
      <c r="J947" s="144">
        <v>313</v>
      </c>
      <c r="K947" s="144">
        <v>311</v>
      </c>
      <c r="L947" s="144">
        <v>310</v>
      </c>
      <c r="M947" s="144">
        <v>292</v>
      </c>
      <c r="N947" s="144">
        <v>292</v>
      </c>
      <c r="O947" s="144">
        <v>292</v>
      </c>
      <c r="P947" s="144">
        <v>278</v>
      </c>
      <c r="Q947" s="145">
        <v>149.85</v>
      </c>
      <c r="R947" s="145">
        <v>149.52000000000001</v>
      </c>
      <c r="S947" s="145">
        <v>149.02000000000001</v>
      </c>
      <c r="T947" s="145">
        <v>148.68</v>
      </c>
      <c r="U947" s="145">
        <v>163.31</v>
      </c>
      <c r="V947" s="145">
        <v>138.22999999999999</v>
      </c>
      <c r="W947" s="145">
        <v>154.18</v>
      </c>
      <c r="X947" s="145">
        <v>161.58000000000001</v>
      </c>
      <c r="Y947" s="145">
        <v>161.13</v>
      </c>
      <c r="Z947" s="145">
        <v>156.72</v>
      </c>
      <c r="AA947" s="145">
        <v>139.38999999999999</v>
      </c>
      <c r="AB947" s="145">
        <v>139.88999999999999</v>
      </c>
      <c r="AC947" s="145">
        <v>137.09</v>
      </c>
      <c r="AD947" s="145">
        <v>136.79</v>
      </c>
      <c r="AE947" s="144">
        <v>46154</v>
      </c>
      <c r="AF947" s="144">
        <v>45904</v>
      </c>
      <c r="AG947" s="144">
        <v>45450</v>
      </c>
      <c r="AH947" s="144">
        <v>45200</v>
      </c>
      <c r="AI947" s="144">
        <v>49320</v>
      </c>
      <c r="AJ947" s="144">
        <v>41607</v>
      </c>
      <c r="AK947" s="144">
        <v>48412</v>
      </c>
      <c r="AL947" s="144">
        <v>50573</v>
      </c>
      <c r="AM947" s="144">
        <v>50112</v>
      </c>
      <c r="AN947" s="144">
        <v>48582</v>
      </c>
      <c r="AO947" s="144">
        <v>40701</v>
      </c>
      <c r="AP947" s="144">
        <v>40848</v>
      </c>
      <c r="AQ947" s="144">
        <v>40031</v>
      </c>
      <c r="AR947" s="144">
        <v>38029</v>
      </c>
      <c r="AS947" s="144"/>
      <c r="AT947" s="144"/>
      <c r="AU947" s="144"/>
      <c r="AV947" s="144"/>
      <c r="AW947" s="144"/>
      <c r="AX947" s="144"/>
      <c r="AY947" s="144"/>
      <c r="AZ947" s="144"/>
      <c r="BA947" s="144"/>
      <c r="BB947" s="144"/>
      <c r="BC947" s="144"/>
      <c r="BD947" s="144"/>
      <c r="BE947" s="144"/>
      <c r="BF947" s="144"/>
    </row>
    <row r="948" spans="1:58" hidden="1">
      <c r="A948" s="143" t="s">
        <v>925</v>
      </c>
      <c r="B948" s="143" t="s">
        <v>972</v>
      </c>
      <c r="C948" s="144">
        <v>0</v>
      </c>
      <c r="D948" s="144">
        <v>0</v>
      </c>
      <c r="E948" s="144">
        <v>0</v>
      </c>
      <c r="F948" s="144">
        <v>0</v>
      </c>
      <c r="G948" s="144">
        <v>0</v>
      </c>
      <c r="H948" s="144">
        <v>0</v>
      </c>
      <c r="I948" s="144">
        <v>0</v>
      </c>
      <c r="J948" s="144">
        <v>0</v>
      </c>
      <c r="K948" s="144">
        <v>0</v>
      </c>
      <c r="L948" s="144">
        <v>0</v>
      </c>
      <c r="M948" s="144">
        <v>0</v>
      </c>
      <c r="N948" s="144">
        <v>0</v>
      </c>
      <c r="O948" s="144">
        <v>0</v>
      </c>
      <c r="P948" s="144">
        <v>0</v>
      </c>
      <c r="Q948" s="145"/>
      <c r="R948" s="145"/>
      <c r="S948" s="145"/>
      <c r="T948" s="145"/>
      <c r="U948" s="145"/>
      <c r="V948" s="145"/>
      <c r="W948" s="145"/>
      <c r="X948" s="145"/>
      <c r="Y948" s="145"/>
      <c r="Z948" s="145"/>
      <c r="AA948" s="145"/>
      <c r="AB948" s="145"/>
      <c r="AC948" s="145"/>
      <c r="AD948" s="145"/>
      <c r="AE948" s="144">
        <v>0</v>
      </c>
      <c r="AF948" s="144">
        <v>0</v>
      </c>
      <c r="AG948" s="144">
        <v>0</v>
      </c>
      <c r="AH948" s="144">
        <v>0</v>
      </c>
      <c r="AI948" s="144">
        <v>0</v>
      </c>
      <c r="AJ948" s="144">
        <v>0</v>
      </c>
      <c r="AK948" s="144">
        <v>0</v>
      </c>
      <c r="AL948" s="144">
        <v>0</v>
      </c>
      <c r="AM948" s="144">
        <v>0</v>
      </c>
      <c r="AN948" s="144">
        <v>0</v>
      </c>
      <c r="AO948" s="144">
        <v>0</v>
      </c>
      <c r="AP948" s="144">
        <v>0</v>
      </c>
      <c r="AQ948" s="144">
        <v>0</v>
      </c>
      <c r="AR948" s="144">
        <v>0</v>
      </c>
      <c r="AS948" s="144"/>
      <c r="AT948" s="144"/>
      <c r="AU948" s="144"/>
      <c r="AV948" s="144"/>
      <c r="AW948" s="144"/>
      <c r="AX948" s="144"/>
      <c r="AY948" s="144"/>
      <c r="AZ948" s="144"/>
      <c r="BA948" s="144"/>
      <c r="BB948" s="144"/>
      <c r="BC948" s="144"/>
      <c r="BD948" s="144"/>
      <c r="BE948" s="144"/>
      <c r="BF948" s="144"/>
    </row>
    <row r="949" spans="1:58" hidden="1">
      <c r="A949" s="143" t="s">
        <v>925</v>
      </c>
      <c r="B949" s="143" t="s">
        <v>973</v>
      </c>
      <c r="C949" s="144">
        <v>0</v>
      </c>
      <c r="D949" s="144">
        <v>0</v>
      </c>
      <c r="E949" s="144">
        <v>0</v>
      </c>
      <c r="F949" s="144">
        <v>0</v>
      </c>
      <c r="G949" s="144">
        <v>0</v>
      </c>
      <c r="H949" s="144">
        <v>0</v>
      </c>
      <c r="I949" s="144">
        <v>0</v>
      </c>
      <c r="J949" s="144">
        <v>0</v>
      </c>
      <c r="K949" s="144">
        <v>0</v>
      </c>
      <c r="L949" s="144">
        <v>0</v>
      </c>
      <c r="M949" s="144">
        <v>0</v>
      </c>
      <c r="N949" s="144">
        <v>0</v>
      </c>
      <c r="O949" s="144">
        <v>0</v>
      </c>
      <c r="P949" s="144">
        <v>0</v>
      </c>
      <c r="Q949" s="145"/>
      <c r="R949" s="145"/>
      <c r="S949" s="145"/>
      <c r="T949" s="145"/>
      <c r="U949" s="145"/>
      <c r="V949" s="145"/>
      <c r="W949" s="145"/>
      <c r="X949" s="145"/>
      <c r="Y949" s="145"/>
      <c r="Z949" s="145"/>
      <c r="AA949" s="145"/>
      <c r="AB949" s="145"/>
      <c r="AC949" s="145"/>
      <c r="AD949" s="145"/>
      <c r="AE949" s="144">
        <v>0</v>
      </c>
      <c r="AF949" s="144">
        <v>0</v>
      </c>
      <c r="AG949" s="144">
        <v>0</v>
      </c>
      <c r="AH949" s="144">
        <v>0</v>
      </c>
      <c r="AI949" s="144">
        <v>0</v>
      </c>
      <c r="AJ949" s="144">
        <v>0</v>
      </c>
      <c r="AK949" s="144">
        <v>0</v>
      </c>
      <c r="AL949" s="144">
        <v>0</v>
      </c>
      <c r="AM949" s="144">
        <v>0</v>
      </c>
      <c r="AN949" s="144">
        <v>0</v>
      </c>
      <c r="AO949" s="144">
        <v>0</v>
      </c>
      <c r="AP949" s="144">
        <v>0</v>
      </c>
      <c r="AQ949" s="144">
        <v>0</v>
      </c>
      <c r="AR949" s="144">
        <v>0</v>
      </c>
      <c r="AS949" s="144"/>
      <c r="AT949" s="144"/>
      <c r="AU949" s="144"/>
      <c r="AV949" s="144"/>
      <c r="AW949" s="144"/>
      <c r="AX949" s="144"/>
      <c r="AY949" s="144"/>
      <c r="AZ949" s="144"/>
      <c r="BA949" s="144"/>
      <c r="BB949" s="144"/>
      <c r="BC949" s="144"/>
      <c r="BD949" s="144"/>
      <c r="BE949" s="144"/>
      <c r="BF949" s="144"/>
    </row>
    <row r="950" spans="1:58" hidden="1">
      <c r="A950" s="143" t="s">
        <v>925</v>
      </c>
      <c r="B950" s="143" t="s">
        <v>974</v>
      </c>
      <c r="C950" s="144">
        <v>0</v>
      </c>
      <c r="D950" s="144">
        <v>0</v>
      </c>
      <c r="E950" s="144">
        <v>0</v>
      </c>
      <c r="F950" s="144">
        <v>0</v>
      </c>
      <c r="G950" s="144">
        <v>0</v>
      </c>
      <c r="H950" s="144">
        <v>0</v>
      </c>
      <c r="I950" s="144">
        <v>0</v>
      </c>
      <c r="J950" s="144">
        <v>36</v>
      </c>
      <c r="K950" s="144">
        <v>36</v>
      </c>
      <c r="L950" s="144">
        <v>36</v>
      </c>
      <c r="M950" s="144">
        <v>36</v>
      </c>
      <c r="N950" s="144">
        <v>36</v>
      </c>
      <c r="O950" s="144">
        <v>36</v>
      </c>
      <c r="P950" s="144">
        <v>36</v>
      </c>
      <c r="Q950" s="145"/>
      <c r="R950" s="145"/>
      <c r="S950" s="145"/>
      <c r="T950" s="145"/>
      <c r="U950" s="145"/>
      <c r="V950" s="145"/>
      <c r="W950" s="145"/>
      <c r="X950" s="145">
        <v>66.19</v>
      </c>
      <c r="Y950" s="145">
        <v>68.19</v>
      </c>
      <c r="Z950" s="145">
        <v>68.19</v>
      </c>
      <c r="AA950" s="145">
        <v>68.19</v>
      </c>
      <c r="AB950" s="145">
        <v>65.81</v>
      </c>
      <c r="AC950" s="145">
        <v>65.81</v>
      </c>
      <c r="AD950" s="145">
        <v>65.81</v>
      </c>
      <c r="AE950" s="144">
        <v>0</v>
      </c>
      <c r="AF950" s="144">
        <v>0</v>
      </c>
      <c r="AG950" s="144">
        <v>0</v>
      </c>
      <c r="AH950" s="144">
        <v>0</v>
      </c>
      <c r="AI950" s="144">
        <v>0</v>
      </c>
      <c r="AJ950" s="144">
        <v>0</v>
      </c>
      <c r="AK950" s="144">
        <v>0</v>
      </c>
      <c r="AL950" s="144">
        <v>2383</v>
      </c>
      <c r="AM950" s="144">
        <v>2455</v>
      </c>
      <c r="AN950" s="144">
        <v>2455</v>
      </c>
      <c r="AO950" s="144">
        <v>2455</v>
      </c>
      <c r="AP950" s="144">
        <v>2369</v>
      </c>
      <c r="AQ950" s="144">
        <v>2369</v>
      </c>
      <c r="AR950" s="144">
        <v>2369</v>
      </c>
      <c r="AS950" s="144"/>
      <c r="AT950" s="144"/>
      <c r="AU950" s="144"/>
      <c r="AV950" s="144"/>
      <c r="AW950" s="144"/>
      <c r="AX950" s="144"/>
      <c r="AY950" s="144"/>
      <c r="AZ950" s="144"/>
      <c r="BA950" s="144"/>
      <c r="BB950" s="144"/>
      <c r="BC950" s="144"/>
      <c r="BD950" s="144"/>
      <c r="BE950" s="144"/>
      <c r="BF950" s="144"/>
    </row>
    <row r="951" spans="1:58" hidden="1">
      <c r="A951" s="143" t="s">
        <v>925</v>
      </c>
      <c r="B951" s="143" t="s">
        <v>975</v>
      </c>
      <c r="C951" s="144">
        <v>0</v>
      </c>
      <c r="D951" s="144">
        <v>0</v>
      </c>
      <c r="E951" s="144">
        <v>0</v>
      </c>
      <c r="F951" s="144">
        <v>0</v>
      </c>
      <c r="G951" s="144">
        <v>0</v>
      </c>
      <c r="H951" s="144">
        <v>0</v>
      </c>
      <c r="I951" s="144">
        <v>0</v>
      </c>
      <c r="J951" s="144">
        <v>0</v>
      </c>
      <c r="K951" s="144">
        <v>0</v>
      </c>
      <c r="L951" s="144">
        <v>0</v>
      </c>
      <c r="M951" s="144">
        <v>0</v>
      </c>
      <c r="N951" s="144">
        <v>0</v>
      </c>
      <c r="O951" s="144">
        <v>0</v>
      </c>
      <c r="P951" s="144">
        <v>0</v>
      </c>
      <c r="Q951" s="145"/>
      <c r="R951" s="145"/>
      <c r="S951" s="145"/>
      <c r="T951" s="145"/>
      <c r="U951" s="145"/>
      <c r="V951" s="145"/>
      <c r="W951" s="145"/>
      <c r="X951" s="145"/>
      <c r="Y951" s="145"/>
      <c r="Z951" s="145"/>
      <c r="AA951" s="145"/>
      <c r="AB951" s="145"/>
      <c r="AC951" s="145"/>
      <c r="AD951" s="145"/>
      <c r="AE951" s="144">
        <v>0</v>
      </c>
      <c r="AF951" s="144">
        <v>0</v>
      </c>
      <c r="AG951" s="144">
        <v>0</v>
      </c>
      <c r="AH951" s="144">
        <v>0</v>
      </c>
      <c r="AI951" s="144">
        <v>0</v>
      </c>
      <c r="AJ951" s="144">
        <v>0</v>
      </c>
      <c r="AK951" s="144">
        <v>0</v>
      </c>
      <c r="AL951" s="144">
        <v>0</v>
      </c>
      <c r="AM951" s="144">
        <v>0</v>
      </c>
      <c r="AN951" s="144">
        <v>0</v>
      </c>
      <c r="AO951" s="144">
        <v>0</v>
      </c>
      <c r="AP951" s="144">
        <v>0</v>
      </c>
      <c r="AQ951" s="144">
        <v>0</v>
      </c>
      <c r="AR951" s="144">
        <v>0</v>
      </c>
      <c r="AS951" s="144"/>
      <c r="AT951" s="144"/>
      <c r="AU951" s="144"/>
      <c r="AV951" s="144"/>
      <c r="AW951" s="144"/>
      <c r="AX951" s="144"/>
      <c r="AY951" s="144"/>
      <c r="AZ951" s="144"/>
      <c r="BA951" s="144"/>
      <c r="BB951" s="144"/>
      <c r="BC951" s="144"/>
      <c r="BD951" s="144"/>
      <c r="BE951" s="144"/>
      <c r="BF951" s="144"/>
    </row>
    <row r="952" spans="1:58" hidden="1">
      <c r="A952" s="143" t="s">
        <v>925</v>
      </c>
      <c r="B952" s="143" t="s">
        <v>976</v>
      </c>
      <c r="C952" s="144">
        <v>36</v>
      </c>
      <c r="D952" s="144">
        <v>36</v>
      </c>
      <c r="E952" s="144">
        <v>36</v>
      </c>
      <c r="F952" s="144">
        <v>36</v>
      </c>
      <c r="G952" s="144">
        <v>36</v>
      </c>
      <c r="H952" s="144">
        <v>36</v>
      </c>
      <c r="I952" s="144">
        <v>36</v>
      </c>
      <c r="J952" s="144">
        <v>36</v>
      </c>
      <c r="K952" s="144">
        <v>36</v>
      </c>
      <c r="L952" s="144">
        <v>36</v>
      </c>
      <c r="M952" s="144">
        <v>36</v>
      </c>
      <c r="N952" s="144">
        <v>36</v>
      </c>
      <c r="O952" s="144">
        <v>36</v>
      </c>
      <c r="P952" s="144">
        <v>36</v>
      </c>
      <c r="Q952" s="145">
        <v>70</v>
      </c>
      <c r="R952" s="145">
        <v>140</v>
      </c>
      <c r="S952" s="145">
        <v>70</v>
      </c>
      <c r="T952" s="145">
        <v>70</v>
      </c>
      <c r="U952" s="145">
        <v>70</v>
      </c>
      <c r="V952" s="145">
        <v>66.5</v>
      </c>
      <c r="W952" s="145">
        <v>68.25</v>
      </c>
      <c r="X952" s="145">
        <v>66.19</v>
      </c>
      <c r="Y952" s="145">
        <v>68.19</v>
      </c>
      <c r="Z952" s="145">
        <v>68.19</v>
      </c>
      <c r="AA952" s="145">
        <v>68.19</v>
      </c>
      <c r="AB952" s="145">
        <v>65.81</v>
      </c>
      <c r="AC952" s="145">
        <v>65.81</v>
      </c>
      <c r="AD952" s="145">
        <v>65.81</v>
      </c>
      <c r="AE952" s="144">
        <v>2520</v>
      </c>
      <c r="AF952" s="144">
        <v>5040</v>
      </c>
      <c r="AG952" s="144">
        <v>2520</v>
      </c>
      <c r="AH952" s="144">
        <v>2520</v>
      </c>
      <c r="AI952" s="144">
        <v>2520</v>
      </c>
      <c r="AJ952" s="144">
        <v>2394</v>
      </c>
      <c r="AK952" s="144">
        <v>2457</v>
      </c>
      <c r="AL952" s="144">
        <v>2383</v>
      </c>
      <c r="AM952" s="144">
        <v>2455</v>
      </c>
      <c r="AN952" s="144">
        <v>2455</v>
      </c>
      <c r="AO952" s="144">
        <v>2455</v>
      </c>
      <c r="AP952" s="144">
        <v>2369</v>
      </c>
      <c r="AQ952" s="144">
        <v>2369</v>
      </c>
      <c r="AR952" s="144">
        <v>2369</v>
      </c>
      <c r="AS952" s="144"/>
      <c r="AT952" s="144"/>
      <c r="AU952" s="144"/>
      <c r="AV952" s="144"/>
      <c r="AW952" s="144"/>
      <c r="AX952" s="144"/>
      <c r="AY952" s="144"/>
      <c r="AZ952" s="144"/>
      <c r="BA952" s="144"/>
      <c r="BB952" s="144"/>
      <c r="BC952" s="144"/>
      <c r="BD952" s="144"/>
      <c r="BE952" s="144"/>
      <c r="BF952" s="144"/>
    </row>
    <row r="953" spans="1:58" hidden="1">
      <c r="A953" s="143" t="s">
        <v>925</v>
      </c>
      <c r="B953" s="143" t="s">
        <v>977</v>
      </c>
      <c r="C953" s="144">
        <v>0</v>
      </c>
      <c r="D953" s="144">
        <v>0</v>
      </c>
      <c r="E953" s="144">
        <v>0</v>
      </c>
      <c r="F953" s="144">
        <v>0</v>
      </c>
      <c r="G953" s="144">
        <v>0</v>
      </c>
      <c r="H953" s="144">
        <v>0</v>
      </c>
      <c r="I953" s="144">
        <v>0</v>
      </c>
      <c r="J953" s="144">
        <v>0</v>
      </c>
      <c r="K953" s="144">
        <v>0</v>
      </c>
      <c r="L953" s="144">
        <v>0</v>
      </c>
      <c r="M953" s="144">
        <v>0</v>
      </c>
      <c r="N953" s="144">
        <v>0</v>
      </c>
      <c r="O953" s="144">
        <v>0</v>
      </c>
      <c r="P953" s="144">
        <v>0</v>
      </c>
      <c r="Q953" s="145"/>
      <c r="R953" s="145"/>
      <c r="S953" s="145"/>
      <c r="T953" s="145"/>
      <c r="U953" s="145"/>
      <c r="V953" s="145"/>
      <c r="W953" s="145"/>
      <c r="X953" s="145"/>
      <c r="Y953" s="145"/>
      <c r="Z953" s="145"/>
      <c r="AA953" s="145"/>
      <c r="AB953" s="145"/>
      <c r="AC953" s="145"/>
      <c r="AD953" s="145"/>
      <c r="AE953" s="144">
        <v>0</v>
      </c>
      <c r="AF953" s="144">
        <v>0</v>
      </c>
      <c r="AG953" s="144">
        <v>0</v>
      </c>
      <c r="AH953" s="144">
        <v>0</v>
      </c>
      <c r="AI953" s="144">
        <v>0</v>
      </c>
      <c r="AJ953" s="144">
        <v>0</v>
      </c>
      <c r="AK953" s="144">
        <v>0</v>
      </c>
      <c r="AL953" s="144">
        <v>0</v>
      </c>
      <c r="AM953" s="144">
        <v>0</v>
      </c>
      <c r="AN953" s="144">
        <v>0</v>
      </c>
      <c r="AO953" s="144">
        <v>0</v>
      </c>
      <c r="AP953" s="144">
        <v>0</v>
      </c>
      <c r="AQ953" s="144">
        <v>0</v>
      </c>
      <c r="AR953" s="144">
        <v>0</v>
      </c>
      <c r="AS953" s="144"/>
      <c r="AT953" s="144"/>
      <c r="AU953" s="144"/>
      <c r="AV953" s="144"/>
      <c r="AW953" s="144"/>
      <c r="AX953" s="144"/>
      <c r="AY953" s="144"/>
      <c r="AZ953" s="144"/>
      <c r="BA953" s="144"/>
      <c r="BB953" s="144"/>
      <c r="BC953" s="144"/>
      <c r="BD953" s="144"/>
      <c r="BE953" s="144"/>
      <c r="BF953" s="144"/>
    </row>
    <row r="954" spans="1:58" hidden="1">
      <c r="A954" s="143" t="s">
        <v>925</v>
      </c>
      <c r="B954" s="143" t="s">
        <v>978</v>
      </c>
      <c r="C954" s="144">
        <v>0</v>
      </c>
      <c r="D954" s="144">
        <v>0</v>
      </c>
      <c r="E954" s="144">
        <v>0</v>
      </c>
      <c r="F954" s="144">
        <v>0</v>
      </c>
      <c r="G954" s="144">
        <v>0</v>
      </c>
      <c r="H954" s="144">
        <v>0</v>
      </c>
      <c r="I954" s="144">
        <v>0</v>
      </c>
      <c r="J954" s="144">
        <v>0</v>
      </c>
      <c r="K954" s="144">
        <v>0</v>
      </c>
      <c r="L954" s="144">
        <v>0</v>
      </c>
      <c r="M954" s="144">
        <v>0</v>
      </c>
      <c r="N954" s="144">
        <v>0</v>
      </c>
      <c r="O954" s="144">
        <v>0</v>
      </c>
      <c r="P954" s="144">
        <v>0</v>
      </c>
      <c r="Q954" s="145"/>
      <c r="R954" s="145"/>
      <c r="S954" s="145"/>
      <c r="T954" s="145"/>
      <c r="U954" s="145"/>
      <c r="V954" s="145"/>
      <c r="W954" s="145"/>
      <c r="X954" s="145"/>
      <c r="Y954" s="145"/>
      <c r="Z954" s="145"/>
      <c r="AA954" s="145"/>
      <c r="AB954" s="145"/>
      <c r="AC954" s="145"/>
      <c r="AD954" s="145"/>
      <c r="AE954" s="144">
        <v>0</v>
      </c>
      <c r="AF954" s="144">
        <v>0</v>
      </c>
      <c r="AG954" s="144">
        <v>0</v>
      </c>
      <c r="AH954" s="144">
        <v>0</v>
      </c>
      <c r="AI954" s="144">
        <v>0</v>
      </c>
      <c r="AJ954" s="144">
        <v>0</v>
      </c>
      <c r="AK954" s="144">
        <v>0</v>
      </c>
      <c r="AL954" s="144">
        <v>0</v>
      </c>
      <c r="AM954" s="144">
        <v>0</v>
      </c>
      <c r="AN954" s="144">
        <v>0</v>
      </c>
      <c r="AO954" s="144">
        <v>0</v>
      </c>
      <c r="AP954" s="144">
        <v>0</v>
      </c>
      <c r="AQ954" s="144">
        <v>0</v>
      </c>
      <c r="AR954" s="144">
        <v>0</v>
      </c>
      <c r="AS954" s="144"/>
      <c r="AT954" s="144"/>
      <c r="AU954" s="144"/>
      <c r="AV954" s="144"/>
      <c r="AW954" s="144"/>
      <c r="AX954" s="144"/>
      <c r="AY954" s="144"/>
      <c r="AZ954" s="144"/>
      <c r="BA954" s="144"/>
      <c r="BB954" s="144"/>
      <c r="BC954" s="144"/>
      <c r="BD954" s="144"/>
      <c r="BE954" s="144"/>
      <c r="BF954" s="144"/>
    </row>
    <row r="955" spans="1:58" hidden="1">
      <c r="A955" s="143" t="s">
        <v>925</v>
      </c>
      <c r="B955" s="143" t="s">
        <v>979</v>
      </c>
      <c r="C955" s="144">
        <v>34</v>
      </c>
      <c r="D955" s="144">
        <v>34</v>
      </c>
      <c r="E955" s="144">
        <v>34</v>
      </c>
      <c r="F955" s="144">
        <v>34</v>
      </c>
      <c r="G955" s="144">
        <v>34</v>
      </c>
      <c r="H955" s="144">
        <v>30</v>
      </c>
      <c r="I955" s="144">
        <v>30</v>
      </c>
      <c r="J955" s="144">
        <v>30</v>
      </c>
      <c r="K955" s="144">
        <v>30</v>
      </c>
      <c r="L955" s="144">
        <v>30</v>
      </c>
      <c r="M955" s="144">
        <v>26</v>
      </c>
      <c r="N955" s="144">
        <v>26</v>
      </c>
      <c r="O955" s="144">
        <v>26</v>
      </c>
      <c r="P955" s="144">
        <v>26</v>
      </c>
      <c r="Q955" s="145">
        <v>100</v>
      </c>
      <c r="R955" s="145">
        <v>100</v>
      </c>
      <c r="S955" s="145">
        <v>100</v>
      </c>
      <c r="T955" s="145">
        <v>100</v>
      </c>
      <c r="U955" s="145">
        <v>100</v>
      </c>
      <c r="V955" s="145">
        <v>90</v>
      </c>
      <c r="W955" s="145">
        <v>107.67</v>
      </c>
      <c r="X955" s="145">
        <v>104.43</v>
      </c>
      <c r="Y955" s="145">
        <v>107.57</v>
      </c>
      <c r="Z955" s="145">
        <v>107.57</v>
      </c>
      <c r="AA955" s="145">
        <v>107.58</v>
      </c>
      <c r="AB955" s="145">
        <v>103.81</v>
      </c>
      <c r="AC955" s="145">
        <v>109</v>
      </c>
      <c r="AD955" s="145">
        <v>109</v>
      </c>
      <c r="AE955" s="144">
        <v>3400</v>
      </c>
      <c r="AF955" s="144">
        <v>3400</v>
      </c>
      <c r="AG955" s="144">
        <v>3400</v>
      </c>
      <c r="AH955" s="144">
        <v>3400</v>
      </c>
      <c r="AI955" s="144">
        <v>3400</v>
      </c>
      <c r="AJ955" s="144">
        <v>2700</v>
      </c>
      <c r="AK955" s="144">
        <v>3230</v>
      </c>
      <c r="AL955" s="144">
        <v>3133</v>
      </c>
      <c r="AM955" s="144">
        <v>3227</v>
      </c>
      <c r="AN955" s="144">
        <v>3227</v>
      </c>
      <c r="AO955" s="144">
        <v>2797</v>
      </c>
      <c r="AP955" s="144">
        <v>2699</v>
      </c>
      <c r="AQ955" s="144">
        <v>2834</v>
      </c>
      <c r="AR955" s="144">
        <v>2834</v>
      </c>
      <c r="AS955" s="144"/>
      <c r="AT955" s="144"/>
      <c r="AU955" s="144"/>
      <c r="AV955" s="144"/>
      <c r="AW955" s="144"/>
      <c r="AX955" s="144"/>
      <c r="AY955" s="144"/>
      <c r="AZ955" s="144"/>
      <c r="BA955" s="144"/>
      <c r="BB955" s="144"/>
      <c r="BC955" s="144"/>
      <c r="BD955" s="144"/>
      <c r="BE955" s="144"/>
      <c r="BF955" s="144"/>
    </row>
    <row r="956" spans="1:58" hidden="1">
      <c r="A956" s="143" t="s">
        <v>925</v>
      </c>
      <c r="B956" s="143" t="s">
        <v>980</v>
      </c>
      <c r="C956" s="144">
        <v>0</v>
      </c>
      <c r="D956" s="144">
        <v>0</v>
      </c>
      <c r="E956" s="144">
        <v>0</v>
      </c>
      <c r="F956" s="144">
        <v>0</v>
      </c>
      <c r="G956" s="144">
        <v>0</v>
      </c>
      <c r="H956" s="144">
        <v>0</v>
      </c>
      <c r="I956" s="144">
        <v>0</v>
      </c>
      <c r="J956" s="144">
        <v>0</v>
      </c>
      <c r="K956" s="144">
        <v>0</v>
      </c>
      <c r="L956" s="144">
        <v>0</v>
      </c>
      <c r="M956" s="144">
        <v>0</v>
      </c>
      <c r="N956" s="144">
        <v>0</v>
      </c>
      <c r="O956" s="144">
        <v>0</v>
      </c>
      <c r="P956" s="144">
        <v>0</v>
      </c>
      <c r="Q956" s="145"/>
      <c r="R956" s="145"/>
      <c r="S956" s="145"/>
      <c r="T956" s="145"/>
      <c r="U956" s="145"/>
      <c r="V956" s="145"/>
      <c r="W956" s="145"/>
      <c r="X956" s="145"/>
      <c r="Y956" s="145"/>
      <c r="Z956" s="145"/>
      <c r="AA956" s="145"/>
      <c r="AB956" s="145"/>
      <c r="AC956" s="145"/>
      <c r="AD956" s="145"/>
      <c r="AE956" s="144">
        <v>0</v>
      </c>
      <c r="AF956" s="144">
        <v>0</v>
      </c>
      <c r="AG956" s="144">
        <v>0</v>
      </c>
      <c r="AH956" s="144">
        <v>0</v>
      </c>
      <c r="AI956" s="144">
        <v>0</v>
      </c>
      <c r="AJ956" s="144">
        <v>0</v>
      </c>
      <c r="AK956" s="144">
        <v>0</v>
      </c>
      <c r="AL956" s="144">
        <v>0</v>
      </c>
      <c r="AM956" s="144">
        <v>0</v>
      </c>
      <c r="AN956" s="144">
        <v>0</v>
      </c>
      <c r="AO956" s="144">
        <v>0</v>
      </c>
      <c r="AP956" s="144">
        <v>0</v>
      </c>
      <c r="AQ956" s="144">
        <v>0</v>
      </c>
      <c r="AR956" s="144">
        <v>0</v>
      </c>
      <c r="AS956" s="144"/>
      <c r="AT956" s="144"/>
      <c r="AU956" s="144"/>
      <c r="AV956" s="144"/>
      <c r="AW956" s="144"/>
      <c r="AX956" s="144"/>
      <c r="AY956" s="144"/>
      <c r="AZ956" s="144"/>
      <c r="BA956" s="144"/>
      <c r="BB956" s="144"/>
      <c r="BC956" s="144"/>
      <c r="BD956" s="144"/>
      <c r="BE956" s="144"/>
      <c r="BF956" s="144"/>
    </row>
    <row r="957" spans="1:58" hidden="1">
      <c r="A957" s="143" t="s">
        <v>925</v>
      </c>
      <c r="B957" s="143" t="s">
        <v>981</v>
      </c>
      <c r="C957" s="144">
        <v>131</v>
      </c>
      <c r="D957" s="144">
        <v>122</v>
      </c>
      <c r="E957" s="144">
        <v>113</v>
      </c>
      <c r="F957" s="144">
        <v>104</v>
      </c>
      <c r="G957" s="144">
        <v>95</v>
      </c>
      <c r="H957" s="144">
        <v>87</v>
      </c>
      <c r="I957" s="144">
        <v>78</v>
      </c>
      <c r="J957" s="144">
        <v>69</v>
      </c>
      <c r="K957" s="144">
        <v>60</v>
      </c>
      <c r="L957" s="144">
        <v>51</v>
      </c>
      <c r="M957" s="144">
        <v>32</v>
      </c>
      <c r="N957" s="144">
        <v>32</v>
      </c>
      <c r="O957" s="144">
        <v>32</v>
      </c>
      <c r="P957" s="144">
        <v>32</v>
      </c>
      <c r="Q957" s="145">
        <v>50</v>
      </c>
      <c r="R957" s="145">
        <v>50</v>
      </c>
      <c r="S957" s="145">
        <v>50</v>
      </c>
      <c r="T957" s="145">
        <v>50</v>
      </c>
      <c r="U957" s="145">
        <v>50</v>
      </c>
      <c r="V957" s="145">
        <v>47.51</v>
      </c>
      <c r="W957" s="145">
        <v>48.74</v>
      </c>
      <c r="X957" s="145">
        <v>47.29</v>
      </c>
      <c r="Y957" s="145">
        <v>48.72</v>
      </c>
      <c r="Z957" s="145">
        <v>48.71</v>
      </c>
      <c r="AA957" s="145">
        <v>52.72</v>
      </c>
      <c r="AB957" s="145">
        <v>50.88</v>
      </c>
      <c r="AC957" s="145">
        <v>50.88</v>
      </c>
      <c r="AD957" s="145">
        <v>50.88</v>
      </c>
      <c r="AE957" s="144">
        <v>6550</v>
      </c>
      <c r="AF957" s="144">
        <v>6100</v>
      </c>
      <c r="AG957" s="144">
        <v>5650</v>
      </c>
      <c r="AH957" s="144">
        <v>5200</v>
      </c>
      <c r="AI957" s="144">
        <v>4750</v>
      </c>
      <c r="AJ957" s="144">
        <v>4133</v>
      </c>
      <c r="AK957" s="144">
        <v>3802</v>
      </c>
      <c r="AL957" s="144">
        <v>3263</v>
      </c>
      <c r="AM957" s="144">
        <v>2923</v>
      </c>
      <c r="AN957" s="144">
        <v>2484</v>
      </c>
      <c r="AO957" s="144">
        <v>1687</v>
      </c>
      <c r="AP957" s="144">
        <v>1628</v>
      </c>
      <c r="AQ957" s="144">
        <v>1628</v>
      </c>
      <c r="AR957" s="144">
        <v>1628</v>
      </c>
      <c r="AS957" s="144"/>
      <c r="AT957" s="144"/>
      <c r="AU957" s="144"/>
      <c r="AV957" s="144"/>
      <c r="AW957" s="144"/>
      <c r="AX957" s="144"/>
      <c r="AY957" s="144"/>
      <c r="AZ957" s="144"/>
      <c r="BA957" s="144"/>
      <c r="BB957" s="144"/>
      <c r="BC957" s="144"/>
      <c r="BD957" s="144"/>
      <c r="BE957" s="144"/>
      <c r="BF957" s="144"/>
    </row>
    <row r="958" spans="1:58" hidden="1">
      <c r="A958" s="143" t="s">
        <v>925</v>
      </c>
      <c r="B958" s="143" t="s">
        <v>982</v>
      </c>
      <c r="C958" s="144">
        <v>2</v>
      </c>
      <c r="D958" s="144">
        <v>2</v>
      </c>
      <c r="E958" s="144">
        <v>2</v>
      </c>
      <c r="F958" s="144">
        <v>2</v>
      </c>
      <c r="G958" s="144">
        <v>2</v>
      </c>
      <c r="H958" s="144">
        <v>2</v>
      </c>
      <c r="I958" s="144">
        <v>2</v>
      </c>
      <c r="J958" s="144">
        <v>2</v>
      </c>
      <c r="K958" s="144">
        <v>2</v>
      </c>
      <c r="L958" s="144">
        <v>2</v>
      </c>
      <c r="M958" s="144">
        <v>3</v>
      </c>
      <c r="N958" s="144">
        <v>3</v>
      </c>
      <c r="O958" s="144">
        <v>3</v>
      </c>
      <c r="P958" s="144">
        <v>3</v>
      </c>
      <c r="Q958" s="145">
        <v>40</v>
      </c>
      <c r="R958" s="145">
        <v>35</v>
      </c>
      <c r="S958" s="145">
        <v>35</v>
      </c>
      <c r="T958" s="145">
        <v>35</v>
      </c>
      <c r="U958" s="145">
        <v>35</v>
      </c>
      <c r="V958" s="145">
        <v>33</v>
      </c>
      <c r="W958" s="145">
        <v>34</v>
      </c>
      <c r="X958" s="145">
        <v>33</v>
      </c>
      <c r="Y958" s="145">
        <v>34</v>
      </c>
      <c r="Z958" s="145">
        <v>34</v>
      </c>
      <c r="AA958" s="145">
        <v>34</v>
      </c>
      <c r="AB958" s="145">
        <v>32.67</v>
      </c>
      <c r="AC958" s="145">
        <v>32.67</v>
      </c>
      <c r="AD958" s="145">
        <v>32.67</v>
      </c>
      <c r="AE958" s="144">
        <v>80</v>
      </c>
      <c r="AF958" s="144">
        <v>70</v>
      </c>
      <c r="AG958" s="144">
        <v>70</v>
      </c>
      <c r="AH958" s="144">
        <v>70</v>
      </c>
      <c r="AI958" s="144">
        <v>70</v>
      </c>
      <c r="AJ958" s="144">
        <v>66</v>
      </c>
      <c r="AK958" s="144">
        <v>68</v>
      </c>
      <c r="AL958" s="144">
        <v>66</v>
      </c>
      <c r="AM958" s="144">
        <v>68</v>
      </c>
      <c r="AN958" s="144">
        <v>68</v>
      </c>
      <c r="AO958" s="144">
        <v>102</v>
      </c>
      <c r="AP958" s="144">
        <v>98</v>
      </c>
      <c r="AQ958" s="144">
        <v>98</v>
      </c>
      <c r="AR958" s="144">
        <v>98</v>
      </c>
      <c r="AS958" s="144"/>
      <c r="AT958" s="144"/>
      <c r="AU958" s="144"/>
      <c r="AV958" s="144"/>
      <c r="AW958" s="144"/>
      <c r="AX958" s="144"/>
      <c r="AY958" s="144"/>
      <c r="AZ958" s="144"/>
      <c r="BA958" s="144"/>
      <c r="BB958" s="144"/>
      <c r="BC958" s="144"/>
      <c r="BD958" s="144"/>
      <c r="BE958" s="144"/>
      <c r="BF958" s="144"/>
    </row>
    <row r="959" spans="1:58" hidden="1">
      <c r="A959" s="143" t="s">
        <v>925</v>
      </c>
      <c r="B959" s="143" t="s">
        <v>983</v>
      </c>
      <c r="C959" s="144">
        <v>0</v>
      </c>
      <c r="D959" s="144">
        <v>0</v>
      </c>
      <c r="E959" s="144">
        <v>0</v>
      </c>
      <c r="F959" s="144">
        <v>0</v>
      </c>
      <c r="G959" s="144">
        <v>0</v>
      </c>
      <c r="H959" s="144">
        <v>0</v>
      </c>
      <c r="I959" s="144">
        <v>0</v>
      </c>
      <c r="J959" s="144">
        <v>0</v>
      </c>
      <c r="K959" s="144">
        <v>0</v>
      </c>
      <c r="L959" s="144">
        <v>0</v>
      </c>
      <c r="M959" s="144">
        <v>0</v>
      </c>
      <c r="N959" s="144">
        <v>0</v>
      </c>
      <c r="O959" s="144">
        <v>0</v>
      </c>
      <c r="P959" s="144">
        <v>0</v>
      </c>
      <c r="Q959" s="145"/>
      <c r="R959" s="145"/>
      <c r="S959" s="145"/>
      <c r="T959" s="145"/>
      <c r="U959" s="145"/>
      <c r="V959" s="145"/>
      <c r="W959" s="145"/>
      <c r="X959" s="145"/>
      <c r="Y959" s="145"/>
      <c r="Z959" s="145"/>
      <c r="AA959" s="145"/>
      <c r="AB959" s="145"/>
      <c r="AC959" s="145"/>
      <c r="AD959" s="145"/>
      <c r="AE959" s="144">
        <v>0</v>
      </c>
      <c r="AF959" s="144">
        <v>0</v>
      </c>
      <c r="AG959" s="144">
        <v>0</v>
      </c>
      <c r="AH959" s="144">
        <v>0</v>
      </c>
      <c r="AI959" s="144">
        <v>0</v>
      </c>
      <c r="AJ959" s="144">
        <v>0</v>
      </c>
      <c r="AK959" s="144">
        <v>0</v>
      </c>
      <c r="AL959" s="144">
        <v>0</v>
      </c>
      <c r="AM959" s="144">
        <v>0</v>
      </c>
      <c r="AN959" s="144">
        <v>0</v>
      </c>
      <c r="AO959" s="144">
        <v>0</v>
      </c>
      <c r="AP959" s="144">
        <v>0</v>
      </c>
      <c r="AQ959" s="144">
        <v>0</v>
      </c>
      <c r="AR959" s="144">
        <v>0</v>
      </c>
      <c r="AS959" s="144"/>
      <c r="AT959" s="144"/>
      <c r="AU959" s="144"/>
      <c r="AV959" s="144"/>
      <c r="AW959" s="144"/>
      <c r="AX959" s="144"/>
      <c r="AY959" s="144"/>
      <c r="AZ959" s="144"/>
      <c r="BA959" s="144"/>
      <c r="BB959" s="144"/>
      <c r="BC959" s="144"/>
      <c r="BD959" s="144"/>
      <c r="BE959" s="144"/>
      <c r="BF959" s="144"/>
    </row>
    <row r="960" spans="1:58" hidden="1">
      <c r="A960" s="143" t="s">
        <v>925</v>
      </c>
      <c r="B960" s="143" t="s">
        <v>984</v>
      </c>
      <c r="C960" s="144">
        <v>0</v>
      </c>
      <c r="D960" s="144">
        <v>0</v>
      </c>
      <c r="E960" s="144">
        <v>0</v>
      </c>
      <c r="F960" s="144">
        <v>0</v>
      </c>
      <c r="G960" s="144">
        <v>0</v>
      </c>
      <c r="H960" s="144">
        <v>0</v>
      </c>
      <c r="I960" s="144">
        <v>0</v>
      </c>
      <c r="J960" s="144">
        <v>0</v>
      </c>
      <c r="K960" s="144">
        <v>0</v>
      </c>
      <c r="L960" s="144">
        <v>0</v>
      </c>
      <c r="M960" s="144">
        <v>0</v>
      </c>
      <c r="N960" s="144">
        <v>0</v>
      </c>
      <c r="O960" s="144">
        <v>0</v>
      </c>
      <c r="P960" s="144">
        <v>0</v>
      </c>
      <c r="Q960" s="145"/>
      <c r="R960" s="145"/>
      <c r="S960" s="145"/>
      <c r="T960" s="145"/>
      <c r="U960" s="145"/>
      <c r="V960" s="145"/>
      <c r="W960" s="145"/>
      <c r="X960" s="145"/>
      <c r="Y960" s="145"/>
      <c r="Z960" s="145"/>
      <c r="AA960" s="145"/>
      <c r="AB960" s="145"/>
      <c r="AC960" s="145"/>
      <c r="AD960" s="145"/>
      <c r="AE960" s="144">
        <v>0</v>
      </c>
      <c r="AF960" s="144">
        <v>0</v>
      </c>
      <c r="AG960" s="144">
        <v>0</v>
      </c>
      <c r="AH960" s="144">
        <v>0</v>
      </c>
      <c r="AI960" s="144">
        <v>0</v>
      </c>
      <c r="AJ960" s="144">
        <v>0</v>
      </c>
      <c r="AK960" s="144">
        <v>0</v>
      </c>
      <c r="AL960" s="144">
        <v>0</v>
      </c>
      <c r="AM960" s="144">
        <v>0</v>
      </c>
      <c r="AN960" s="144">
        <v>0</v>
      </c>
      <c r="AO960" s="144">
        <v>0</v>
      </c>
      <c r="AP960" s="144">
        <v>0</v>
      </c>
      <c r="AQ960" s="144">
        <v>0</v>
      </c>
      <c r="AR960" s="144">
        <v>0</v>
      </c>
      <c r="AS960" s="144"/>
      <c r="AT960" s="144"/>
      <c r="AU960" s="144"/>
      <c r="AV960" s="144"/>
      <c r="AW960" s="144"/>
      <c r="AX960" s="144"/>
      <c r="AY960" s="144"/>
      <c r="AZ960" s="144"/>
      <c r="BA960" s="144"/>
      <c r="BB960" s="144"/>
      <c r="BC960" s="144"/>
      <c r="BD960" s="144"/>
      <c r="BE960" s="144"/>
      <c r="BF960" s="144"/>
    </row>
    <row r="961" spans="1:58" hidden="1">
      <c r="A961" s="143" t="s">
        <v>925</v>
      </c>
      <c r="B961" s="143" t="s">
        <v>985</v>
      </c>
      <c r="C961" s="144">
        <v>0</v>
      </c>
      <c r="D961" s="144">
        <v>0</v>
      </c>
      <c r="E961" s="144">
        <v>0</v>
      </c>
      <c r="F961" s="144">
        <v>0</v>
      </c>
      <c r="G961" s="144">
        <v>0</v>
      </c>
      <c r="H961" s="144">
        <v>0</v>
      </c>
      <c r="I961" s="144">
        <v>0</v>
      </c>
      <c r="J961" s="144">
        <v>0</v>
      </c>
      <c r="K961" s="144">
        <v>0</v>
      </c>
      <c r="L961" s="144">
        <v>0</v>
      </c>
      <c r="M961" s="144">
        <v>6</v>
      </c>
      <c r="N961" s="144">
        <v>6</v>
      </c>
      <c r="O961" s="144">
        <v>6</v>
      </c>
      <c r="P961" s="144">
        <v>6</v>
      </c>
      <c r="Q961" s="145"/>
      <c r="R961" s="145"/>
      <c r="S961" s="145"/>
      <c r="T961" s="145"/>
      <c r="U961" s="145"/>
      <c r="V961" s="145"/>
      <c r="W961" s="145"/>
      <c r="X961" s="145"/>
      <c r="Y961" s="145"/>
      <c r="Z961" s="145"/>
      <c r="AA961" s="145">
        <v>20</v>
      </c>
      <c r="AB961" s="145">
        <v>19.329999999999998</v>
      </c>
      <c r="AC961" s="145">
        <v>19.329999999999998</v>
      </c>
      <c r="AD961" s="145">
        <v>18.829999999999998</v>
      </c>
      <c r="AE961" s="144">
        <v>0</v>
      </c>
      <c r="AF961" s="144">
        <v>0</v>
      </c>
      <c r="AG961" s="144">
        <v>0</v>
      </c>
      <c r="AH961" s="144">
        <v>0</v>
      </c>
      <c r="AI961" s="144">
        <v>0</v>
      </c>
      <c r="AJ961" s="144">
        <v>0</v>
      </c>
      <c r="AK961" s="144">
        <v>0</v>
      </c>
      <c r="AL961" s="144">
        <v>0</v>
      </c>
      <c r="AM961" s="144">
        <v>0</v>
      </c>
      <c r="AN961" s="144">
        <v>0</v>
      </c>
      <c r="AO961" s="144">
        <v>120</v>
      </c>
      <c r="AP961" s="144">
        <v>116</v>
      </c>
      <c r="AQ961" s="144">
        <v>116</v>
      </c>
      <c r="AR961" s="144">
        <v>113</v>
      </c>
      <c r="AS961" s="144"/>
      <c r="AT961" s="144"/>
      <c r="AU961" s="144"/>
      <c r="AV961" s="144"/>
      <c r="AW961" s="144"/>
      <c r="AX961" s="144"/>
      <c r="AY961" s="144"/>
      <c r="AZ961" s="144"/>
      <c r="BA961" s="144"/>
      <c r="BB961" s="144"/>
      <c r="BC961" s="144"/>
      <c r="BD961" s="144"/>
      <c r="BE961" s="144"/>
      <c r="BF961" s="144"/>
    </row>
    <row r="962" spans="1:58" hidden="1">
      <c r="A962" s="143" t="s">
        <v>925</v>
      </c>
      <c r="B962" s="143" t="s">
        <v>986</v>
      </c>
      <c r="C962" s="144">
        <v>18</v>
      </c>
      <c r="D962" s="144">
        <v>18</v>
      </c>
      <c r="E962" s="144">
        <v>18</v>
      </c>
      <c r="F962" s="144">
        <v>18</v>
      </c>
      <c r="G962" s="144">
        <v>18</v>
      </c>
      <c r="H962" s="144">
        <v>18</v>
      </c>
      <c r="I962" s="144">
        <v>18</v>
      </c>
      <c r="J962" s="144">
        <v>18</v>
      </c>
      <c r="K962" s="144">
        <v>18</v>
      </c>
      <c r="L962" s="144">
        <v>18</v>
      </c>
      <c r="M962" s="144">
        <v>22</v>
      </c>
      <c r="N962" s="144">
        <v>22</v>
      </c>
      <c r="O962" s="144">
        <v>22</v>
      </c>
      <c r="P962" s="144">
        <v>22</v>
      </c>
      <c r="Q962" s="145">
        <v>50</v>
      </c>
      <c r="R962" s="145">
        <v>50</v>
      </c>
      <c r="S962" s="145">
        <v>50</v>
      </c>
      <c r="T962" s="145">
        <v>50</v>
      </c>
      <c r="U962" s="145">
        <v>50</v>
      </c>
      <c r="V962" s="145">
        <v>47.5</v>
      </c>
      <c r="W962" s="145">
        <v>48.78</v>
      </c>
      <c r="X962" s="145">
        <v>47.33</v>
      </c>
      <c r="Y962" s="145">
        <v>48.72</v>
      </c>
      <c r="Z962" s="145">
        <v>48.72</v>
      </c>
      <c r="AA962" s="145">
        <v>48.73</v>
      </c>
      <c r="AB962" s="145">
        <v>47.05</v>
      </c>
      <c r="AC962" s="145">
        <v>47.05</v>
      </c>
      <c r="AD962" s="145">
        <v>47.05</v>
      </c>
      <c r="AE962" s="144">
        <v>900</v>
      </c>
      <c r="AF962" s="144">
        <v>900</v>
      </c>
      <c r="AG962" s="144">
        <v>900</v>
      </c>
      <c r="AH962" s="144">
        <v>900</v>
      </c>
      <c r="AI962" s="144">
        <v>900</v>
      </c>
      <c r="AJ962" s="144">
        <v>855</v>
      </c>
      <c r="AK962" s="144">
        <v>878</v>
      </c>
      <c r="AL962" s="144">
        <v>852</v>
      </c>
      <c r="AM962" s="144">
        <v>877</v>
      </c>
      <c r="AN962" s="144">
        <v>877</v>
      </c>
      <c r="AO962" s="144">
        <v>1072</v>
      </c>
      <c r="AP962" s="144">
        <v>1035</v>
      </c>
      <c r="AQ962" s="144">
        <v>1035</v>
      </c>
      <c r="AR962" s="144">
        <v>1035</v>
      </c>
      <c r="AS962" s="144"/>
      <c r="AT962" s="144"/>
      <c r="AU962" s="144"/>
      <c r="AV962" s="144"/>
      <c r="AW962" s="144"/>
      <c r="AX962" s="144"/>
      <c r="AY962" s="144"/>
      <c r="AZ962" s="144"/>
      <c r="BA962" s="144"/>
      <c r="BB962" s="144"/>
      <c r="BC962" s="144"/>
      <c r="BD962" s="144"/>
      <c r="BE962" s="144"/>
      <c r="BF962" s="144"/>
    </row>
    <row r="963" spans="1:58" hidden="1">
      <c r="A963" s="143" t="s">
        <v>925</v>
      </c>
      <c r="B963" s="143" t="s">
        <v>987</v>
      </c>
      <c r="C963" s="144">
        <v>0</v>
      </c>
      <c r="D963" s="144">
        <v>0</v>
      </c>
      <c r="E963" s="144">
        <v>0</v>
      </c>
      <c r="F963" s="144">
        <v>0</v>
      </c>
      <c r="G963" s="144">
        <v>0</v>
      </c>
      <c r="H963" s="144">
        <v>0</v>
      </c>
      <c r="I963" s="144">
        <v>0</v>
      </c>
      <c r="J963" s="144">
        <v>0</v>
      </c>
      <c r="K963" s="144">
        <v>0</v>
      </c>
      <c r="L963" s="144">
        <v>0</v>
      </c>
      <c r="M963" s="144">
        <v>4</v>
      </c>
      <c r="N963" s="144">
        <v>4</v>
      </c>
      <c r="O963" s="144">
        <v>4</v>
      </c>
      <c r="P963" s="144">
        <v>4</v>
      </c>
      <c r="Q963" s="145"/>
      <c r="R963" s="145"/>
      <c r="S963" s="145"/>
      <c r="T963" s="145"/>
      <c r="U963" s="145"/>
      <c r="V963" s="145"/>
      <c r="W963" s="145"/>
      <c r="X963" s="145"/>
      <c r="Y963" s="145"/>
      <c r="Z963" s="145"/>
      <c r="AA963" s="145">
        <v>30</v>
      </c>
      <c r="AB963" s="145">
        <v>29</v>
      </c>
      <c r="AC963" s="145">
        <v>29</v>
      </c>
      <c r="AD963" s="145">
        <v>29</v>
      </c>
      <c r="AE963" s="144">
        <v>0</v>
      </c>
      <c r="AF963" s="144">
        <v>0</v>
      </c>
      <c r="AG963" s="144">
        <v>0</v>
      </c>
      <c r="AH963" s="144">
        <v>0</v>
      </c>
      <c r="AI963" s="144">
        <v>0</v>
      </c>
      <c r="AJ963" s="144">
        <v>0</v>
      </c>
      <c r="AK963" s="144">
        <v>0</v>
      </c>
      <c r="AL963" s="144">
        <v>0</v>
      </c>
      <c r="AM963" s="144">
        <v>0</v>
      </c>
      <c r="AN963" s="144">
        <v>0</v>
      </c>
      <c r="AO963" s="144">
        <v>120</v>
      </c>
      <c r="AP963" s="144">
        <v>116</v>
      </c>
      <c r="AQ963" s="144">
        <v>116</v>
      </c>
      <c r="AR963" s="144">
        <v>116</v>
      </c>
      <c r="AS963" s="144"/>
      <c r="AT963" s="144"/>
      <c r="AU963" s="144"/>
      <c r="AV963" s="144"/>
      <c r="AW963" s="144"/>
      <c r="AX963" s="144"/>
      <c r="AY963" s="144"/>
      <c r="AZ963" s="144"/>
      <c r="BA963" s="144"/>
      <c r="BB963" s="144"/>
      <c r="BC963" s="144"/>
      <c r="BD963" s="144"/>
      <c r="BE963" s="144"/>
      <c r="BF963" s="144"/>
    </row>
    <row r="964" spans="1:58" hidden="1">
      <c r="A964" s="143" t="s">
        <v>925</v>
      </c>
      <c r="B964" s="143" t="s">
        <v>988</v>
      </c>
      <c r="C964" s="144">
        <v>0</v>
      </c>
      <c r="D964" s="144">
        <v>0</v>
      </c>
      <c r="E964" s="144">
        <v>0</v>
      </c>
      <c r="F964" s="144">
        <v>0</v>
      </c>
      <c r="G964" s="144">
        <v>0</v>
      </c>
      <c r="H964" s="144">
        <v>0</v>
      </c>
      <c r="I964" s="144">
        <v>0</v>
      </c>
      <c r="J964" s="144">
        <v>0</v>
      </c>
      <c r="K964" s="144">
        <v>0</v>
      </c>
      <c r="L964" s="144">
        <v>0</v>
      </c>
      <c r="M964" s="144">
        <v>0</v>
      </c>
      <c r="N964" s="144">
        <v>0</v>
      </c>
      <c r="O964" s="144">
        <v>0</v>
      </c>
      <c r="P964" s="144">
        <v>0</v>
      </c>
      <c r="Q964" s="145"/>
      <c r="R964" s="145"/>
      <c r="S964" s="145"/>
      <c r="T964" s="145"/>
      <c r="U964" s="145"/>
      <c r="V964" s="145"/>
      <c r="W964" s="145"/>
      <c r="X964" s="145"/>
      <c r="Y964" s="145"/>
      <c r="Z964" s="145"/>
      <c r="AA964" s="145"/>
      <c r="AB964" s="145"/>
      <c r="AC964" s="145"/>
      <c r="AD964" s="145"/>
      <c r="AE964" s="144">
        <v>0</v>
      </c>
      <c r="AF964" s="144">
        <v>0</v>
      </c>
      <c r="AG964" s="144">
        <v>0</v>
      </c>
      <c r="AH964" s="144">
        <v>0</v>
      </c>
      <c r="AI964" s="144">
        <v>0</v>
      </c>
      <c r="AJ964" s="144">
        <v>0</v>
      </c>
      <c r="AK964" s="144">
        <v>0</v>
      </c>
      <c r="AL964" s="144">
        <v>0</v>
      </c>
      <c r="AM964" s="144">
        <v>0</v>
      </c>
      <c r="AN964" s="144">
        <v>0</v>
      </c>
      <c r="AO964" s="144">
        <v>0</v>
      </c>
      <c r="AP964" s="144">
        <v>0</v>
      </c>
      <c r="AQ964" s="144">
        <v>0</v>
      </c>
      <c r="AR964" s="144">
        <v>0</v>
      </c>
      <c r="AS964" s="144"/>
      <c r="AT964" s="144"/>
      <c r="AU964" s="144"/>
      <c r="AV964" s="144"/>
      <c r="AW964" s="144"/>
      <c r="AX964" s="144"/>
      <c r="AY964" s="144"/>
      <c r="AZ964" s="144"/>
      <c r="BA964" s="144"/>
      <c r="BB964" s="144"/>
      <c r="BC964" s="144"/>
      <c r="BD964" s="144"/>
      <c r="BE964" s="144"/>
      <c r="BF964" s="144"/>
    </row>
    <row r="965" spans="1:58" hidden="1">
      <c r="A965" s="143" t="s">
        <v>925</v>
      </c>
      <c r="B965" s="143" t="s">
        <v>989</v>
      </c>
      <c r="C965" s="144">
        <v>0</v>
      </c>
      <c r="D965" s="144">
        <v>0</v>
      </c>
      <c r="E965" s="144">
        <v>0</v>
      </c>
      <c r="F965" s="144">
        <v>0</v>
      </c>
      <c r="G965" s="144">
        <v>0</v>
      </c>
      <c r="H965" s="144">
        <v>0</v>
      </c>
      <c r="I965" s="144">
        <v>0</v>
      </c>
      <c r="J965" s="144">
        <v>0</v>
      </c>
      <c r="K965" s="144">
        <v>0</v>
      </c>
      <c r="L965" s="144">
        <v>0</v>
      </c>
      <c r="M965" s="144">
        <v>0</v>
      </c>
      <c r="N965" s="144">
        <v>0</v>
      </c>
      <c r="O965" s="144">
        <v>0</v>
      </c>
      <c r="P965" s="144">
        <v>0</v>
      </c>
      <c r="Q965" s="145"/>
      <c r="R965" s="145"/>
      <c r="S965" s="145"/>
      <c r="T965" s="145"/>
      <c r="U965" s="145"/>
      <c r="V965" s="145"/>
      <c r="W965" s="145"/>
      <c r="X965" s="145"/>
      <c r="Y965" s="145"/>
      <c r="Z965" s="145"/>
      <c r="AA965" s="145"/>
      <c r="AB965" s="145"/>
      <c r="AC965" s="145"/>
      <c r="AD965" s="145"/>
      <c r="AE965" s="144">
        <v>0</v>
      </c>
      <c r="AF965" s="144">
        <v>0</v>
      </c>
      <c r="AG965" s="144">
        <v>0</v>
      </c>
      <c r="AH965" s="144">
        <v>0</v>
      </c>
      <c r="AI965" s="144">
        <v>0</v>
      </c>
      <c r="AJ965" s="144">
        <v>0</v>
      </c>
      <c r="AK965" s="144">
        <v>0</v>
      </c>
      <c r="AL965" s="144">
        <v>0</v>
      </c>
      <c r="AM965" s="144">
        <v>0</v>
      </c>
      <c r="AN965" s="144">
        <v>0</v>
      </c>
      <c r="AO965" s="144">
        <v>0</v>
      </c>
      <c r="AP965" s="144">
        <v>0</v>
      </c>
      <c r="AQ965" s="144">
        <v>0</v>
      </c>
      <c r="AR965" s="144">
        <v>0</v>
      </c>
      <c r="AS965" s="144"/>
      <c r="AT965" s="144"/>
      <c r="AU965" s="144"/>
      <c r="AV965" s="144"/>
      <c r="AW965" s="144"/>
      <c r="AX965" s="144"/>
      <c r="AY965" s="144"/>
      <c r="AZ965" s="144"/>
      <c r="BA965" s="144"/>
      <c r="BB965" s="144"/>
      <c r="BC965" s="144"/>
      <c r="BD965" s="144"/>
      <c r="BE965" s="144"/>
      <c r="BF965" s="144"/>
    </row>
    <row r="966" spans="1:58" hidden="1">
      <c r="A966" s="143" t="s">
        <v>925</v>
      </c>
      <c r="B966" s="143" t="s">
        <v>990</v>
      </c>
      <c r="C966" s="144">
        <v>0</v>
      </c>
      <c r="D966" s="144">
        <v>0</v>
      </c>
      <c r="E966" s="144">
        <v>0</v>
      </c>
      <c r="F966" s="144">
        <v>0</v>
      </c>
      <c r="G966" s="144">
        <v>0</v>
      </c>
      <c r="H966" s="144">
        <v>0</v>
      </c>
      <c r="I966" s="144">
        <v>0</v>
      </c>
      <c r="J966" s="144">
        <v>0</v>
      </c>
      <c r="K966" s="144">
        <v>0</v>
      </c>
      <c r="L966" s="144">
        <v>0</v>
      </c>
      <c r="M966" s="144">
        <v>0</v>
      </c>
      <c r="N966" s="144">
        <v>0</v>
      </c>
      <c r="O966" s="144">
        <v>0</v>
      </c>
      <c r="P966" s="144">
        <v>0</v>
      </c>
      <c r="Q966" s="145"/>
      <c r="R966" s="145"/>
      <c r="S966" s="145"/>
      <c r="T966" s="145"/>
      <c r="U966" s="145"/>
      <c r="V966" s="145"/>
      <c r="W966" s="145"/>
      <c r="X966" s="145"/>
      <c r="Y966" s="145"/>
      <c r="Z966" s="145"/>
      <c r="AA966" s="145"/>
      <c r="AB966" s="145"/>
      <c r="AC966" s="145"/>
      <c r="AD966" s="145"/>
      <c r="AE966" s="144">
        <v>0</v>
      </c>
      <c r="AF966" s="144">
        <v>0</v>
      </c>
      <c r="AG966" s="144">
        <v>0</v>
      </c>
      <c r="AH966" s="144">
        <v>0</v>
      </c>
      <c r="AI966" s="144">
        <v>0</v>
      </c>
      <c r="AJ966" s="144">
        <v>0</v>
      </c>
      <c r="AK966" s="144">
        <v>0</v>
      </c>
      <c r="AL966" s="144">
        <v>0</v>
      </c>
      <c r="AM966" s="144">
        <v>0</v>
      </c>
      <c r="AN966" s="144">
        <v>0</v>
      </c>
      <c r="AO966" s="144">
        <v>0</v>
      </c>
      <c r="AP966" s="144">
        <v>0</v>
      </c>
      <c r="AQ966" s="144">
        <v>0</v>
      </c>
      <c r="AR966" s="144">
        <v>0</v>
      </c>
      <c r="AS966" s="144"/>
      <c r="AT966" s="144"/>
      <c r="AU966" s="144"/>
      <c r="AV966" s="144"/>
      <c r="AW966" s="144"/>
      <c r="AX966" s="144"/>
      <c r="AY966" s="144"/>
      <c r="AZ966" s="144"/>
      <c r="BA966" s="144"/>
      <c r="BB966" s="144"/>
      <c r="BC966" s="144"/>
      <c r="BD966" s="144"/>
      <c r="BE966" s="144"/>
      <c r="BF966" s="144"/>
    </row>
    <row r="967" spans="1:58" hidden="1">
      <c r="A967" s="143" t="s">
        <v>926</v>
      </c>
      <c r="B967" s="143" t="s">
        <v>931</v>
      </c>
      <c r="C967" s="144">
        <v>0</v>
      </c>
      <c r="D967" s="144">
        <v>0</v>
      </c>
      <c r="E967" s="144">
        <v>0</v>
      </c>
      <c r="F967" s="144">
        <v>0</v>
      </c>
      <c r="G967" s="144">
        <v>0</v>
      </c>
      <c r="H967" s="144">
        <v>0</v>
      </c>
      <c r="I967" s="144">
        <v>0</v>
      </c>
      <c r="J967" s="144">
        <v>0</v>
      </c>
      <c r="K967" s="144">
        <v>0</v>
      </c>
      <c r="L967" s="144">
        <v>0</v>
      </c>
      <c r="M967" s="144">
        <v>0</v>
      </c>
      <c r="N967" s="144">
        <v>0</v>
      </c>
      <c r="O967" s="144">
        <v>0</v>
      </c>
      <c r="P967" s="144">
        <v>0</v>
      </c>
      <c r="Q967" s="145"/>
      <c r="R967" s="145"/>
      <c r="S967" s="145"/>
      <c r="T967" s="145"/>
      <c r="U967" s="145"/>
      <c r="V967" s="145"/>
      <c r="W967" s="145"/>
      <c r="X967" s="145"/>
      <c r="Y967" s="145"/>
      <c r="Z967" s="145"/>
      <c r="AA967" s="145"/>
      <c r="AB967" s="145"/>
      <c r="AC967" s="145"/>
      <c r="AD967" s="145"/>
      <c r="AE967" s="144">
        <v>0</v>
      </c>
      <c r="AF967" s="144">
        <v>0</v>
      </c>
      <c r="AG967" s="144">
        <v>0</v>
      </c>
      <c r="AH967" s="144">
        <v>0</v>
      </c>
      <c r="AI967" s="144">
        <v>0</v>
      </c>
      <c r="AJ967" s="144">
        <v>0</v>
      </c>
      <c r="AK967" s="144">
        <v>0</v>
      </c>
      <c r="AL967" s="144">
        <v>0</v>
      </c>
      <c r="AM967" s="144">
        <v>0</v>
      </c>
      <c r="AN967" s="144">
        <v>0</v>
      </c>
      <c r="AO967" s="144">
        <v>0</v>
      </c>
      <c r="AP967" s="144">
        <v>0</v>
      </c>
      <c r="AQ967" s="144">
        <v>0</v>
      </c>
      <c r="AR967" s="144">
        <v>0</v>
      </c>
      <c r="AS967" s="144"/>
      <c r="AT967" s="144"/>
      <c r="AU967" s="144"/>
      <c r="AV967" s="144"/>
      <c r="AW967" s="144"/>
      <c r="AX967" s="144"/>
      <c r="AY967" s="144"/>
      <c r="AZ967" s="144"/>
      <c r="BA967" s="144"/>
      <c r="BB967" s="144"/>
      <c r="BC967" s="144"/>
      <c r="BD967" s="144"/>
      <c r="BE967" s="144"/>
      <c r="BF967" s="144"/>
    </row>
    <row r="968" spans="1:58" hidden="1">
      <c r="A968" s="143" t="s">
        <v>926</v>
      </c>
      <c r="B968" s="143" t="s">
        <v>932</v>
      </c>
      <c r="C968" s="144">
        <v>0</v>
      </c>
      <c r="D968" s="144">
        <v>0</v>
      </c>
      <c r="E968" s="144">
        <v>0</v>
      </c>
      <c r="F968" s="144">
        <v>0</v>
      </c>
      <c r="G968" s="144">
        <v>0</v>
      </c>
      <c r="H968" s="144">
        <v>0</v>
      </c>
      <c r="I968" s="144">
        <v>0</v>
      </c>
      <c r="J968" s="144">
        <v>0</v>
      </c>
      <c r="K968" s="144">
        <v>0</v>
      </c>
      <c r="L968" s="144">
        <v>0</v>
      </c>
      <c r="M968" s="144">
        <v>0</v>
      </c>
      <c r="N968" s="144">
        <v>0</v>
      </c>
      <c r="O968" s="144">
        <v>0</v>
      </c>
      <c r="P968" s="144">
        <v>0</v>
      </c>
      <c r="Q968" s="145"/>
      <c r="R968" s="145"/>
      <c r="S968" s="145"/>
      <c r="T968" s="145"/>
      <c r="U968" s="145"/>
      <c r="V968" s="145"/>
      <c r="W968" s="145"/>
      <c r="X968" s="145"/>
      <c r="Y968" s="145"/>
      <c r="Z968" s="145"/>
      <c r="AA968" s="145"/>
      <c r="AB968" s="145"/>
      <c r="AC968" s="145"/>
      <c r="AD968" s="145"/>
      <c r="AE968" s="144">
        <v>0</v>
      </c>
      <c r="AF968" s="144">
        <v>0</v>
      </c>
      <c r="AG968" s="144">
        <v>0</v>
      </c>
      <c r="AH968" s="144">
        <v>0</v>
      </c>
      <c r="AI968" s="144">
        <v>0</v>
      </c>
      <c r="AJ968" s="144">
        <v>0</v>
      </c>
      <c r="AK968" s="144">
        <v>0</v>
      </c>
      <c r="AL968" s="144">
        <v>0</v>
      </c>
      <c r="AM968" s="144">
        <v>0</v>
      </c>
      <c r="AN968" s="144">
        <v>0</v>
      </c>
      <c r="AO968" s="144">
        <v>0</v>
      </c>
      <c r="AP968" s="144">
        <v>0</v>
      </c>
      <c r="AQ968" s="144">
        <v>0</v>
      </c>
      <c r="AR968" s="144">
        <v>0</v>
      </c>
      <c r="AS968" s="144"/>
      <c r="AT968" s="144"/>
      <c r="AU968" s="144"/>
      <c r="AV968" s="144"/>
      <c r="AW968" s="144"/>
      <c r="AX968" s="144"/>
      <c r="AY968" s="144"/>
      <c r="AZ968" s="144"/>
      <c r="BA968" s="144"/>
      <c r="BB968" s="144"/>
      <c r="BC968" s="144"/>
      <c r="BD968" s="144"/>
      <c r="BE968" s="144"/>
      <c r="BF968" s="144"/>
    </row>
    <row r="969" spans="1:58" hidden="1">
      <c r="A969" s="143" t="s">
        <v>926</v>
      </c>
      <c r="B969" s="143" t="s">
        <v>933</v>
      </c>
      <c r="C969" s="144">
        <v>14</v>
      </c>
      <c r="D969" s="144">
        <v>14</v>
      </c>
      <c r="E969" s="144">
        <v>14</v>
      </c>
      <c r="F969" s="144">
        <v>15</v>
      </c>
      <c r="G969" s="144">
        <v>15</v>
      </c>
      <c r="H969" s="144">
        <v>12</v>
      </c>
      <c r="I969" s="144">
        <v>11</v>
      </c>
      <c r="J969" s="144">
        <v>22</v>
      </c>
      <c r="K969" s="144">
        <v>19</v>
      </c>
      <c r="L969" s="144">
        <v>8</v>
      </c>
      <c r="M969" s="144">
        <v>10</v>
      </c>
      <c r="N969" s="144">
        <v>11</v>
      </c>
      <c r="O969" s="144">
        <v>10</v>
      </c>
      <c r="P969" s="144">
        <v>10</v>
      </c>
      <c r="Q969" s="145">
        <v>11</v>
      </c>
      <c r="R969" s="145">
        <v>11</v>
      </c>
      <c r="S969" s="145">
        <v>11</v>
      </c>
      <c r="T969" s="145">
        <v>12</v>
      </c>
      <c r="U969" s="145">
        <v>12</v>
      </c>
      <c r="V969" s="145">
        <v>11</v>
      </c>
      <c r="W969" s="145">
        <v>12</v>
      </c>
      <c r="X969" s="145">
        <v>5.32</v>
      </c>
      <c r="Y969" s="145">
        <v>5</v>
      </c>
      <c r="Z969" s="145">
        <v>5</v>
      </c>
      <c r="AA969" s="145">
        <v>1</v>
      </c>
      <c r="AB969" s="145">
        <v>1</v>
      </c>
      <c r="AC969" s="145">
        <v>1</v>
      </c>
      <c r="AD969" s="145">
        <v>1</v>
      </c>
      <c r="AE969" s="144">
        <v>154</v>
      </c>
      <c r="AF969" s="144">
        <v>154</v>
      </c>
      <c r="AG969" s="144">
        <v>154</v>
      </c>
      <c r="AH969" s="144">
        <v>180</v>
      </c>
      <c r="AI969" s="144">
        <v>180</v>
      </c>
      <c r="AJ969" s="144">
        <v>132</v>
      </c>
      <c r="AK969" s="144">
        <v>132</v>
      </c>
      <c r="AL969" s="144">
        <v>117</v>
      </c>
      <c r="AM969" s="144">
        <v>95</v>
      </c>
      <c r="AN969" s="144">
        <v>40</v>
      </c>
      <c r="AO969" s="144">
        <v>10</v>
      </c>
      <c r="AP969" s="144">
        <v>11</v>
      </c>
      <c r="AQ969" s="144">
        <v>10</v>
      </c>
      <c r="AR969" s="144">
        <v>10</v>
      </c>
      <c r="AS969" s="144"/>
      <c r="AT969" s="144"/>
      <c r="AU969" s="144"/>
      <c r="AV969" s="144"/>
      <c r="AW969" s="144"/>
      <c r="AX969" s="144"/>
      <c r="AY969" s="144"/>
      <c r="AZ969" s="144"/>
      <c r="BA969" s="144"/>
      <c r="BB969" s="144"/>
      <c r="BC969" s="144"/>
      <c r="BD969" s="144"/>
      <c r="BE969" s="144"/>
      <c r="BF969" s="144"/>
    </row>
    <row r="970" spans="1:58" hidden="1">
      <c r="A970" s="143" t="s">
        <v>926</v>
      </c>
      <c r="B970" s="143" t="s">
        <v>934</v>
      </c>
      <c r="C970" s="144">
        <v>0</v>
      </c>
      <c r="D970" s="144">
        <v>0</v>
      </c>
      <c r="E970" s="144">
        <v>0</v>
      </c>
      <c r="F970" s="144">
        <v>0</v>
      </c>
      <c r="G970" s="144">
        <v>0</v>
      </c>
      <c r="H970" s="144">
        <v>0</v>
      </c>
      <c r="I970" s="144">
        <v>0</v>
      </c>
      <c r="J970" s="144">
        <v>0</v>
      </c>
      <c r="K970" s="144">
        <v>0</v>
      </c>
      <c r="L970" s="144">
        <v>0</v>
      </c>
      <c r="M970" s="144">
        <v>0</v>
      </c>
      <c r="N970" s="144">
        <v>0</v>
      </c>
      <c r="O970" s="144">
        <v>0</v>
      </c>
      <c r="P970" s="144">
        <v>0</v>
      </c>
      <c r="Q970" s="145"/>
      <c r="R970" s="145"/>
      <c r="S970" s="145"/>
      <c r="T970" s="145"/>
      <c r="U970" s="145"/>
      <c r="V970" s="145"/>
      <c r="W970" s="145"/>
      <c r="X970" s="145"/>
      <c r="Y970" s="145"/>
      <c r="Z970" s="145"/>
      <c r="AA970" s="145"/>
      <c r="AB970" s="145"/>
      <c r="AC970" s="145"/>
      <c r="AD970" s="145"/>
      <c r="AE970" s="144">
        <v>0</v>
      </c>
      <c r="AF970" s="144">
        <v>0</v>
      </c>
      <c r="AG970" s="144">
        <v>0</v>
      </c>
      <c r="AH970" s="144">
        <v>0</v>
      </c>
      <c r="AI970" s="144">
        <v>0</v>
      </c>
      <c r="AJ970" s="144">
        <v>0</v>
      </c>
      <c r="AK970" s="144">
        <v>0</v>
      </c>
      <c r="AL970" s="144">
        <v>0</v>
      </c>
      <c r="AM970" s="144">
        <v>0</v>
      </c>
      <c r="AN970" s="144">
        <v>0</v>
      </c>
      <c r="AO970" s="144">
        <v>0</v>
      </c>
      <c r="AP970" s="144">
        <v>0</v>
      </c>
      <c r="AQ970" s="144">
        <v>0</v>
      </c>
      <c r="AR970" s="144">
        <v>0</v>
      </c>
      <c r="AS970" s="144"/>
      <c r="AT970" s="144"/>
      <c r="AU970" s="144"/>
      <c r="AV970" s="144"/>
      <c r="AW970" s="144"/>
      <c r="AX970" s="144"/>
      <c r="AY970" s="144"/>
      <c r="AZ970" s="144"/>
      <c r="BA970" s="144"/>
      <c r="BB970" s="144"/>
      <c r="BC970" s="144"/>
      <c r="BD970" s="144"/>
      <c r="BE970" s="144"/>
      <c r="BF970" s="144"/>
    </row>
    <row r="971" spans="1:58" hidden="1">
      <c r="A971" s="143" t="s">
        <v>926</v>
      </c>
      <c r="B971" s="143" t="s">
        <v>935</v>
      </c>
      <c r="C971" s="144">
        <v>0</v>
      </c>
      <c r="D971" s="144">
        <v>0</v>
      </c>
      <c r="E971" s="144">
        <v>0</v>
      </c>
      <c r="F971" s="144">
        <v>0</v>
      </c>
      <c r="G971" s="144">
        <v>0</v>
      </c>
      <c r="H971" s="144">
        <v>0</v>
      </c>
      <c r="I971" s="144">
        <v>0</v>
      </c>
      <c r="J971" s="144">
        <v>0</v>
      </c>
      <c r="K971" s="144">
        <v>0</v>
      </c>
      <c r="L971" s="144">
        <v>0</v>
      </c>
      <c r="M971" s="144">
        <v>0</v>
      </c>
      <c r="N971" s="144">
        <v>0</v>
      </c>
      <c r="O971" s="144">
        <v>0</v>
      </c>
      <c r="P971" s="144">
        <v>0</v>
      </c>
      <c r="Q971" s="145"/>
      <c r="R971" s="145"/>
      <c r="S971" s="145"/>
      <c r="T971" s="145"/>
      <c r="U971" s="145"/>
      <c r="V971" s="145"/>
      <c r="W971" s="145"/>
      <c r="X971" s="145"/>
      <c r="Y971" s="145"/>
      <c r="Z971" s="145"/>
      <c r="AA971" s="145"/>
      <c r="AB971" s="145"/>
      <c r="AC971" s="145"/>
      <c r="AD971" s="145"/>
      <c r="AE971" s="144">
        <v>0</v>
      </c>
      <c r="AF971" s="144">
        <v>0</v>
      </c>
      <c r="AG971" s="144">
        <v>0</v>
      </c>
      <c r="AH971" s="144">
        <v>0</v>
      </c>
      <c r="AI971" s="144">
        <v>0</v>
      </c>
      <c r="AJ971" s="144">
        <v>0</v>
      </c>
      <c r="AK971" s="144">
        <v>0</v>
      </c>
      <c r="AL971" s="144">
        <v>0</v>
      </c>
      <c r="AM971" s="144">
        <v>0</v>
      </c>
      <c r="AN971" s="144">
        <v>0</v>
      </c>
      <c r="AO971" s="144">
        <v>0</v>
      </c>
      <c r="AP971" s="144">
        <v>0</v>
      </c>
      <c r="AQ971" s="144">
        <v>0</v>
      </c>
      <c r="AR971" s="144">
        <v>0</v>
      </c>
      <c r="AS971" s="144"/>
      <c r="AT971" s="144"/>
      <c r="AU971" s="144"/>
      <c r="AV971" s="144"/>
      <c r="AW971" s="144"/>
      <c r="AX971" s="144"/>
      <c r="AY971" s="144"/>
      <c r="AZ971" s="144"/>
      <c r="BA971" s="144"/>
      <c r="BB971" s="144"/>
      <c r="BC971" s="144"/>
      <c r="BD971" s="144"/>
      <c r="BE971" s="144"/>
      <c r="BF971" s="144"/>
    </row>
    <row r="972" spans="1:58" hidden="1">
      <c r="A972" s="143" t="s">
        <v>926</v>
      </c>
      <c r="B972" s="143" t="s">
        <v>936</v>
      </c>
      <c r="C972" s="144">
        <v>0</v>
      </c>
      <c r="D972" s="144">
        <v>0</v>
      </c>
      <c r="E972" s="144">
        <v>0</v>
      </c>
      <c r="F972" s="144">
        <v>0</v>
      </c>
      <c r="G972" s="144">
        <v>0</v>
      </c>
      <c r="H972" s="144">
        <v>0</v>
      </c>
      <c r="I972" s="144">
        <v>0</v>
      </c>
      <c r="J972" s="144">
        <v>0</v>
      </c>
      <c r="K972" s="144">
        <v>0</v>
      </c>
      <c r="L972" s="144">
        <v>0</v>
      </c>
      <c r="M972" s="144">
        <v>0</v>
      </c>
      <c r="N972" s="144">
        <v>0</v>
      </c>
      <c r="O972" s="144">
        <v>0</v>
      </c>
      <c r="P972" s="144">
        <v>0</v>
      </c>
      <c r="Q972" s="145"/>
      <c r="R972" s="145"/>
      <c r="S972" s="145"/>
      <c r="T972" s="145"/>
      <c r="U972" s="145"/>
      <c r="V972" s="145"/>
      <c r="W972" s="145"/>
      <c r="X972" s="145"/>
      <c r="Y972" s="145"/>
      <c r="Z972" s="145"/>
      <c r="AA972" s="145"/>
      <c r="AB972" s="145"/>
      <c r="AC972" s="145"/>
      <c r="AD972" s="145"/>
      <c r="AE972" s="144">
        <v>0</v>
      </c>
      <c r="AF972" s="144">
        <v>0</v>
      </c>
      <c r="AG972" s="144">
        <v>0</v>
      </c>
      <c r="AH972" s="144">
        <v>0</v>
      </c>
      <c r="AI972" s="144">
        <v>0</v>
      </c>
      <c r="AJ972" s="144">
        <v>0</v>
      </c>
      <c r="AK972" s="144">
        <v>0</v>
      </c>
      <c r="AL972" s="144">
        <v>0</v>
      </c>
      <c r="AM972" s="144">
        <v>0</v>
      </c>
      <c r="AN972" s="144">
        <v>0</v>
      </c>
      <c r="AO972" s="144">
        <v>0</v>
      </c>
      <c r="AP972" s="144">
        <v>0</v>
      </c>
      <c r="AQ972" s="144">
        <v>0</v>
      </c>
      <c r="AR972" s="144">
        <v>0</v>
      </c>
      <c r="AS972" s="144"/>
      <c r="AT972" s="144"/>
      <c r="AU972" s="144"/>
      <c r="AV972" s="144"/>
      <c r="AW972" s="144"/>
      <c r="AX972" s="144"/>
      <c r="AY972" s="144"/>
      <c r="AZ972" s="144"/>
      <c r="BA972" s="144"/>
      <c r="BB972" s="144"/>
      <c r="BC972" s="144"/>
      <c r="BD972" s="144"/>
      <c r="BE972" s="144"/>
      <c r="BF972" s="144"/>
    </row>
    <row r="973" spans="1:58" hidden="1">
      <c r="A973" s="143" t="s">
        <v>926</v>
      </c>
      <c r="B973" s="143" t="s">
        <v>937</v>
      </c>
      <c r="C973" s="144">
        <v>0</v>
      </c>
      <c r="D973" s="144">
        <v>0</v>
      </c>
      <c r="E973" s="144">
        <v>0</v>
      </c>
      <c r="F973" s="144">
        <v>0</v>
      </c>
      <c r="G973" s="144">
        <v>0</v>
      </c>
      <c r="H973" s="144">
        <v>0</v>
      </c>
      <c r="I973" s="144">
        <v>0</v>
      </c>
      <c r="J973" s="144">
        <v>0</v>
      </c>
      <c r="K973" s="144">
        <v>0</v>
      </c>
      <c r="L973" s="144">
        <v>0</v>
      </c>
      <c r="M973" s="144">
        <v>0</v>
      </c>
      <c r="N973" s="144">
        <v>0</v>
      </c>
      <c r="O973" s="144">
        <v>0</v>
      </c>
      <c r="P973" s="144">
        <v>0</v>
      </c>
      <c r="Q973" s="145"/>
      <c r="R973" s="145"/>
      <c r="S973" s="145"/>
      <c r="T973" s="145"/>
      <c r="U973" s="145"/>
      <c r="V973" s="145"/>
      <c r="W973" s="145"/>
      <c r="X973" s="145"/>
      <c r="Y973" s="145"/>
      <c r="Z973" s="145"/>
      <c r="AA973" s="145"/>
      <c r="AB973" s="145"/>
      <c r="AC973" s="145"/>
      <c r="AD973" s="145"/>
      <c r="AE973" s="144">
        <v>0</v>
      </c>
      <c r="AF973" s="144">
        <v>0</v>
      </c>
      <c r="AG973" s="144">
        <v>0</v>
      </c>
      <c r="AH973" s="144">
        <v>0</v>
      </c>
      <c r="AI973" s="144">
        <v>0</v>
      </c>
      <c r="AJ973" s="144">
        <v>0</v>
      </c>
      <c r="AK973" s="144">
        <v>0</v>
      </c>
      <c r="AL973" s="144">
        <v>0</v>
      </c>
      <c r="AM973" s="144">
        <v>0</v>
      </c>
      <c r="AN973" s="144">
        <v>0</v>
      </c>
      <c r="AO973" s="144">
        <v>0</v>
      </c>
      <c r="AP973" s="144">
        <v>0</v>
      </c>
      <c r="AQ973" s="144">
        <v>0</v>
      </c>
      <c r="AR973" s="144">
        <v>0</v>
      </c>
      <c r="AS973" s="144"/>
      <c r="AT973" s="144"/>
      <c r="AU973" s="144"/>
      <c r="AV973" s="144"/>
      <c r="AW973" s="144"/>
      <c r="AX973" s="144"/>
      <c r="AY973" s="144"/>
      <c r="AZ973" s="144"/>
      <c r="BA973" s="144"/>
      <c r="BB973" s="144"/>
      <c r="BC973" s="144"/>
      <c r="BD973" s="144"/>
      <c r="BE973" s="144"/>
      <c r="BF973" s="144"/>
    </row>
    <row r="974" spans="1:58" hidden="1">
      <c r="A974" s="143" t="s">
        <v>926</v>
      </c>
      <c r="B974" s="143" t="s">
        <v>938</v>
      </c>
      <c r="C974" s="144">
        <v>136</v>
      </c>
      <c r="D974" s="144">
        <v>126</v>
      </c>
      <c r="E974" s="144">
        <v>123</v>
      </c>
      <c r="F974" s="144">
        <v>81</v>
      </c>
      <c r="G974" s="144">
        <v>70</v>
      </c>
      <c r="H974" s="144">
        <v>95</v>
      </c>
      <c r="I974" s="144">
        <v>70</v>
      </c>
      <c r="J974" s="144">
        <v>65</v>
      </c>
      <c r="K974" s="144">
        <v>65</v>
      </c>
      <c r="L974" s="144">
        <v>65</v>
      </c>
      <c r="M974" s="144">
        <v>96</v>
      </c>
      <c r="N974" s="144">
        <v>80</v>
      </c>
      <c r="O974" s="144">
        <v>80</v>
      </c>
      <c r="P974" s="144">
        <v>80</v>
      </c>
      <c r="Q974" s="145">
        <v>30.2</v>
      </c>
      <c r="R974" s="145">
        <v>52.46</v>
      </c>
      <c r="S974" s="145">
        <v>19.66</v>
      </c>
      <c r="T974" s="145">
        <v>34.9</v>
      </c>
      <c r="U974" s="145">
        <v>33.57</v>
      </c>
      <c r="V974" s="145">
        <v>34.11</v>
      </c>
      <c r="W974" s="145">
        <v>55.54</v>
      </c>
      <c r="X974" s="145">
        <v>60</v>
      </c>
      <c r="Y974" s="145">
        <v>58.46</v>
      </c>
      <c r="Z974" s="145">
        <v>58.46</v>
      </c>
      <c r="AA974" s="145">
        <v>41.67</v>
      </c>
      <c r="AB974" s="145">
        <v>41.25</v>
      </c>
      <c r="AC974" s="145">
        <v>41.25</v>
      </c>
      <c r="AD974" s="145">
        <v>41.25</v>
      </c>
      <c r="AE974" s="144">
        <v>4107</v>
      </c>
      <c r="AF974" s="144">
        <v>6610</v>
      </c>
      <c r="AG974" s="144">
        <v>2418</v>
      </c>
      <c r="AH974" s="144">
        <v>2827</v>
      </c>
      <c r="AI974" s="144">
        <v>2350</v>
      </c>
      <c r="AJ974" s="144">
        <v>3240</v>
      </c>
      <c r="AK974" s="144">
        <v>3888</v>
      </c>
      <c r="AL974" s="144">
        <v>3900</v>
      </c>
      <c r="AM974" s="144">
        <v>3800</v>
      </c>
      <c r="AN974" s="144">
        <v>3800</v>
      </c>
      <c r="AO974" s="144">
        <v>4000</v>
      </c>
      <c r="AP974" s="144">
        <v>3300</v>
      </c>
      <c r="AQ974" s="144">
        <v>3300</v>
      </c>
      <c r="AR974" s="144">
        <v>3300</v>
      </c>
      <c r="AS974" s="144"/>
      <c r="AT974" s="144"/>
      <c r="AU974" s="144"/>
      <c r="AV974" s="144"/>
      <c r="AW974" s="144"/>
      <c r="AX974" s="144"/>
      <c r="AY974" s="144"/>
      <c r="AZ974" s="144"/>
      <c r="BA974" s="144"/>
      <c r="BB974" s="144"/>
      <c r="BC974" s="144"/>
      <c r="BD974" s="144"/>
      <c r="BE974" s="144"/>
      <c r="BF974" s="144"/>
    </row>
    <row r="975" spans="1:58" hidden="1">
      <c r="A975" s="143" t="s">
        <v>926</v>
      </c>
      <c r="B975" s="143" t="s">
        <v>939</v>
      </c>
      <c r="C975" s="144">
        <v>0</v>
      </c>
      <c r="D975" s="144">
        <v>0</v>
      </c>
      <c r="E975" s="144">
        <v>0</v>
      </c>
      <c r="F975" s="144">
        <v>0</v>
      </c>
      <c r="G975" s="144">
        <v>0</v>
      </c>
      <c r="H975" s="144">
        <v>0</v>
      </c>
      <c r="I975" s="144">
        <v>0</v>
      </c>
      <c r="J975" s="144">
        <v>0</v>
      </c>
      <c r="K975" s="144">
        <v>0</v>
      </c>
      <c r="L975" s="144">
        <v>0</v>
      </c>
      <c r="M975" s="144">
        <v>0</v>
      </c>
      <c r="N975" s="144">
        <v>0</v>
      </c>
      <c r="O975" s="144">
        <v>0</v>
      </c>
      <c r="P975" s="144">
        <v>0</v>
      </c>
      <c r="Q975" s="145"/>
      <c r="R975" s="145"/>
      <c r="S975" s="145"/>
      <c r="T975" s="145"/>
      <c r="U975" s="145"/>
      <c r="V975" s="145"/>
      <c r="W975" s="145"/>
      <c r="X975" s="145"/>
      <c r="Y975" s="145"/>
      <c r="Z975" s="145"/>
      <c r="AA975" s="145"/>
      <c r="AB975" s="145"/>
      <c r="AC975" s="145"/>
      <c r="AD975" s="145"/>
      <c r="AE975" s="144">
        <v>0</v>
      </c>
      <c r="AF975" s="144">
        <v>0</v>
      </c>
      <c r="AG975" s="144">
        <v>0</v>
      </c>
      <c r="AH975" s="144">
        <v>0</v>
      </c>
      <c r="AI975" s="144">
        <v>0</v>
      </c>
      <c r="AJ975" s="144">
        <v>0</v>
      </c>
      <c r="AK975" s="144">
        <v>0</v>
      </c>
      <c r="AL975" s="144">
        <v>0</v>
      </c>
      <c r="AM975" s="144">
        <v>0</v>
      </c>
      <c r="AN975" s="144">
        <v>0</v>
      </c>
      <c r="AO975" s="144">
        <v>0</v>
      </c>
      <c r="AP975" s="144">
        <v>0</v>
      </c>
      <c r="AQ975" s="144">
        <v>0</v>
      </c>
      <c r="AR975" s="144">
        <v>0</v>
      </c>
      <c r="AS975" s="144"/>
      <c r="AT975" s="144"/>
      <c r="AU975" s="144"/>
      <c r="AV975" s="144"/>
      <c r="AW975" s="144"/>
      <c r="AX975" s="144"/>
      <c r="AY975" s="144"/>
      <c r="AZ975" s="144"/>
      <c r="BA975" s="144"/>
      <c r="BB975" s="144"/>
      <c r="BC975" s="144"/>
      <c r="BD975" s="144"/>
      <c r="BE975" s="144"/>
      <c r="BF975" s="144"/>
    </row>
    <row r="976" spans="1:58" hidden="1">
      <c r="A976" s="143" t="s">
        <v>926</v>
      </c>
      <c r="B976" s="143" t="s">
        <v>940</v>
      </c>
      <c r="C976" s="144">
        <v>0</v>
      </c>
      <c r="D976" s="144">
        <v>0</v>
      </c>
      <c r="E976" s="144">
        <v>0</v>
      </c>
      <c r="F976" s="144">
        <v>0</v>
      </c>
      <c r="G976" s="144">
        <v>0</v>
      </c>
      <c r="H976" s="144">
        <v>0</v>
      </c>
      <c r="I976" s="144">
        <v>0</v>
      </c>
      <c r="J976" s="144">
        <v>0</v>
      </c>
      <c r="K976" s="144">
        <v>0</v>
      </c>
      <c r="L976" s="144">
        <v>0</v>
      </c>
      <c r="M976" s="144">
        <v>0</v>
      </c>
      <c r="N976" s="144">
        <v>0</v>
      </c>
      <c r="O976" s="144">
        <v>0</v>
      </c>
      <c r="P976" s="144">
        <v>0</v>
      </c>
      <c r="Q976" s="145"/>
      <c r="R976" s="145"/>
      <c r="S976" s="145"/>
      <c r="T976" s="145"/>
      <c r="U976" s="145"/>
      <c r="V976" s="145"/>
      <c r="W976" s="145"/>
      <c r="X976" s="145"/>
      <c r="Y976" s="145"/>
      <c r="Z976" s="145"/>
      <c r="AA976" s="145"/>
      <c r="AB976" s="145"/>
      <c r="AC976" s="145"/>
      <c r="AD976" s="145"/>
      <c r="AE976" s="144">
        <v>0</v>
      </c>
      <c r="AF976" s="144">
        <v>0</v>
      </c>
      <c r="AG976" s="144">
        <v>0</v>
      </c>
      <c r="AH976" s="144">
        <v>0</v>
      </c>
      <c r="AI976" s="144">
        <v>0</v>
      </c>
      <c r="AJ976" s="144">
        <v>0</v>
      </c>
      <c r="AK976" s="144">
        <v>0</v>
      </c>
      <c r="AL976" s="144">
        <v>0</v>
      </c>
      <c r="AM976" s="144">
        <v>0</v>
      </c>
      <c r="AN976" s="144">
        <v>0</v>
      </c>
      <c r="AO976" s="144">
        <v>0</v>
      </c>
      <c r="AP976" s="144">
        <v>0</v>
      </c>
      <c r="AQ976" s="144">
        <v>0</v>
      </c>
      <c r="AR976" s="144">
        <v>0</v>
      </c>
      <c r="AS976" s="144"/>
      <c r="AT976" s="144"/>
      <c r="AU976" s="144"/>
      <c r="AV976" s="144"/>
      <c r="AW976" s="144"/>
      <c r="AX976" s="144"/>
      <c r="AY976" s="144"/>
      <c r="AZ976" s="144"/>
      <c r="BA976" s="144"/>
      <c r="BB976" s="144"/>
      <c r="BC976" s="144"/>
      <c r="BD976" s="144"/>
      <c r="BE976" s="144"/>
      <c r="BF976" s="144"/>
    </row>
    <row r="977" spans="1:58" hidden="1">
      <c r="A977" s="143" t="s">
        <v>926</v>
      </c>
      <c r="B977" s="143" t="s">
        <v>941</v>
      </c>
      <c r="C977" s="144">
        <v>3</v>
      </c>
      <c r="D977" s="144">
        <v>3</v>
      </c>
      <c r="E977" s="144">
        <v>3</v>
      </c>
      <c r="F977" s="144">
        <v>3</v>
      </c>
      <c r="G977" s="144">
        <v>3</v>
      </c>
      <c r="H977" s="144">
        <v>2</v>
      </c>
      <c r="I977" s="144">
        <v>2</v>
      </c>
      <c r="J977" s="144">
        <v>2</v>
      </c>
      <c r="K977" s="144">
        <v>2</v>
      </c>
      <c r="L977" s="144">
        <v>2</v>
      </c>
      <c r="M977" s="144">
        <v>1</v>
      </c>
      <c r="N977" s="144">
        <v>1</v>
      </c>
      <c r="O977" s="144">
        <v>1</v>
      </c>
      <c r="P977" s="144">
        <v>1</v>
      </c>
      <c r="Q977" s="145">
        <v>30</v>
      </c>
      <c r="R977" s="145">
        <v>30</v>
      </c>
      <c r="S977" s="145">
        <v>30</v>
      </c>
      <c r="T977" s="145">
        <v>30</v>
      </c>
      <c r="U977" s="145">
        <v>30</v>
      </c>
      <c r="V977" s="145">
        <v>30</v>
      </c>
      <c r="W977" s="145">
        <v>30</v>
      </c>
      <c r="X977" s="145">
        <v>30</v>
      </c>
      <c r="Y977" s="145">
        <v>30</v>
      </c>
      <c r="Z977" s="145">
        <v>30</v>
      </c>
      <c r="AA977" s="145">
        <v>70</v>
      </c>
      <c r="AB977" s="145">
        <v>70</v>
      </c>
      <c r="AC977" s="145">
        <v>70</v>
      </c>
      <c r="AD977" s="145">
        <v>70</v>
      </c>
      <c r="AE977" s="144">
        <v>90</v>
      </c>
      <c r="AF977" s="144">
        <v>90</v>
      </c>
      <c r="AG977" s="144">
        <v>90</v>
      </c>
      <c r="AH977" s="144">
        <v>90</v>
      </c>
      <c r="AI977" s="144">
        <v>90</v>
      </c>
      <c r="AJ977" s="144">
        <v>60</v>
      </c>
      <c r="AK977" s="144">
        <v>60</v>
      </c>
      <c r="AL977" s="144">
        <v>60</v>
      </c>
      <c r="AM977" s="144">
        <v>60</v>
      </c>
      <c r="AN977" s="144">
        <v>60</v>
      </c>
      <c r="AO977" s="144">
        <v>70</v>
      </c>
      <c r="AP977" s="144">
        <v>70</v>
      </c>
      <c r="AQ977" s="144">
        <v>70</v>
      </c>
      <c r="AR977" s="144">
        <v>70</v>
      </c>
      <c r="AS977" s="144"/>
      <c r="AT977" s="144"/>
      <c r="AU977" s="144"/>
      <c r="AV977" s="144"/>
      <c r="AW977" s="144"/>
      <c r="AX977" s="144"/>
      <c r="AY977" s="144"/>
      <c r="AZ977" s="144"/>
      <c r="BA977" s="144"/>
      <c r="BB977" s="144"/>
      <c r="BC977" s="144"/>
      <c r="BD977" s="144"/>
      <c r="BE977" s="144"/>
      <c r="BF977" s="144"/>
    </row>
    <row r="978" spans="1:58" hidden="1">
      <c r="A978" s="143" t="s">
        <v>926</v>
      </c>
      <c r="B978" s="143" t="s">
        <v>942</v>
      </c>
      <c r="C978" s="144">
        <v>10</v>
      </c>
      <c r="D978" s="144">
        <v>9</v>
      </c>
      <c r="E978" s="144">
        <v>10</v>
      </c>
      <c r="F978" s="144">
        <v>1</v>
      </c>
      <c r="G978" s="144">
        <v>1</v>
      </c>
      <c r="H978" s="144">
        <v>2</v>
      </c>
      <c r="I978" s="144">
        <v>2</v>
      </c>
      <c r="J978" s="144">
        <v>2</v>
      </c>
      <c r="K978" s="144">
        <v>2</v>
      </c>
      <c r="L978" s="144">
        <v>3</v>
      </c>
      <c r="M978" s="144">
        <v>3</v>
      </c>
      <c r="N978" s="144">
        <v>3</v>
      </c>
      <c r="O978" s="144">
        <v>3</v>
      </c>
      <c r="P978" s="144">
        <v>3</v>
      </c>
      <c r="Q978" s="145">
        <v>50</v>
      </c>
      <c r="R978" s="145">
        <v>50</v>
      </c>
      <c r="S978" s="145">
        <v>50</v>
      </c>
      <c r="T978" s="145">
        <v>50</v>
      </c>
      <c r="U978" s="145">
        <v>50</v>
      </c>
      <c r="V978" s="145">
        <v>50</v>
      </c>
      <c r="W978" s="145">
        <v>50</v>
      </c>
      <c r="X978" s="145">
        <v>50</v>
      </c>
      <c r="Y978" s="145">
        <v>50</v>
      </c>
      <c r="Z978" s="145">
        <v>50</v>
      </c>
      <c r="AA978" s="145">
        <v>100</v>
      </c>
      <c r="AB978" s="145">
        <v>33.33</v>
      </c>
      <c r="AC978" s="145">
        <v>33.33</v>
      </c>
      <c r="AD978" s="145">
        <v>33.33</v>
      </c>
      <c r="AE978" s="144">
        <v>500</v>
      </c>
      <c r="AF978" s="144">
        <v>450</v>
      </c>
      <c r="AG978" s="144">
        <v>500</v>
      </c>
      <c r="AH978" s="144">
        <v>50</v>
      </c>
      <c r="AI978" s="144">
        <v>50</v>
      </c>
      <c r="AJ978" s="144">
        <v>100</v>
      </c>
      <c r="AK978" s="144">
        <v>100</v>
      </c>
      <c r="AL978" s="144">
        <v>100</v>
      </c>
      <c r="AM978" s="144">
        <v>100</v>
      </c>
      <c r="AN978" s="144">
        <v>150</v>
      </c>
      <c r="AO978" s="144">
        <v>300</v>
      </c>
      <c r="AP978" s="144">
        <v>100</v>
      </c>
      <c r="AQ978" s="144">
        <v>100</v>
      </c>
      <c r="AR978" s="144">
        <v>100</v>
      </c>
      <c r="AS978" s="144"/>
      <c r="AT978" s="144"/>
      <c r="AU978" s="144"/>
      <c r="AV978" s="144"/>
      <c r="AW978" s="144"/>
      <c r="AX978" s="144"/>
      <c r="AY978" s="144"/>
      <c r="AZ978" s="144"/>
      <c r="BA978" s="144"/>
      <c r="BB978" s="144"/>
      <c r="BC978" s="144"/>
      <c r="BD978" s="144"/>
      <c r="BE978" s="144"/>
      <c r="BF978" s="144"/>
    </row>
    <row r="979" spans="1:58" hidden="1">
      <c r="A979" s="143" t="s">
        <v>926</v>
      </c>
      <c r="B979" s="143" t="s">
        <v>943</v>
      </c>
      <c r="C979" s="144">
        <v>283</v>
      </c>
      <c r="D979" s="144">
        <v>249</v>
      </c>
      <c r="E979" s="144">
        <v>231</v>
      </c>
      <c r="F979" s="144">
        <v>219</v>
      </c>
      <c r="G979" s="144">
        <v>181</v>
      </c>
      <c r="H979" s="144">
        <v>99</v>
      </c>
      <c r="I979" s="144">
        <v>103</v>
      </c>
      <c r="J979" s="144">
        <v>126</v>
      </c>
      <c r="K979" s="144">
        <v>112</v>
      </c>
      <c r="L979" s="144">
        <v>99</v>
      </c>
      <c r="M979" s="144">
        <v>85</v>
      </c>
      <c r="N979" s="144">
        <v>77</v>
      </c>
      <c r="O979" s="144">
        <v>75</v>
      </c>
      <c r="P979" s="144">
        <v>75</v>
      </c>
      <c r="Q979" s="145">
        <v>28.51</v>
      </c>
      <c r="R979" s="145">
        <v>45.67</v>
      </c>
      <c r="S979" s="145">
        <v>44.92</v>
      </c>
      <c r="T979" s="145">
        <v>44.1</v>
      </c>
      <c r="U979" s="145">
        <v>43.71</v>
      </c>
      <c r="V979" s="145">
        <v>44.03</v>
      </c>
      <c r="W979" s="145">
        <v>45.68</v>
      </c>
      <c r="X979" s="145">
        <v>51.04</v>
      </c>
      <c r="Y979" s="145">
        <v>47.13</v>
      </c>
      <c r="Z979" s="145">
        <v>47.13</v>
      </c>
      <c r="AA979" s="145">
        <v>200</v>
      </c>
      <c r="AB979" s="145">
        <v>201.3</v>
      </c>
      <c r="AC979" s="145">
        <v>200</v>
      </c>
      <c r="AD979" s="145">
        <v>206.67</v>
      </c>
      <c r="AE979" s="144">
        <v>8069</v>
      </c>
      <c r="AF979" s="144">
        <v>11371</v>
      </c>
      <c r="AG979" s="144">
        <v>10376</v>
      </c>
      <c r="AH979" s="144">
        <v>9657</v>
      </c>
      <c r="AI979" s="144">
        <v>7912</v>
      </c>
      <c r="AJ979" s="144">
        <v>4359</v>
      </c>
      <c r="AK979" s="144">
        <v>4705</v>
      </c>
      <c r="AL979" s="144">
        <v>6431</v>
      </c>
      <c r="AM979" s="144">
        <v>5279</v>
      </c>
      <c r="AN979" s="144">
        <v>4666</v>
      </c>
      <c r="AO979" s="144">
        <v>17000</v>
      </c>
      <c r="AP979" s="144">
        <v>15500</v>
      </c>
      <c r="AQ979" s="144">
        <v>15000</v>
      </c>
      <c r="AR979" s="144">
        <v>15500</v>
      </c>
      <c r="AS979" s="144"/>
      <c r="AT979" s="144"/>
      <c r="AU979" s="144"/>
      <c r="AV979" s="144"/>
      <c r="AW979" s="144"/>
      <c r="AX979" s="144"/>
      <c r="AY979" s="144"/>
      <c r="AZ979" s="144"/>
      <c r="BA979" s="144"/>
      <c r="BB979" s="144"/>
      <c r="BC979" s="144"/>
      <c r="BD979" s="144"/>
      <c r="BE979" s="144"/>
      <c r="BF979" s="144"/>
    </row>
    <row r="980" spans="1:58" hidden="1">
      <c r="A980" s="143" t="s">
        <v>926</v>
      </c>
      <c r="B980" s="143" t="s">
        <v>944</v>
      </c>
      <c r="C980" s="144">
        <v>0</v>
      </c>
      <c r="D980" s="144">
        <v>0</v>
      </c>
      <c r="E980" s="144">
        <v>0</v>
      </c>
      <c r="F980" s="144">
        <v>0</v>
      </c>
      <c r="G980" s="144">
        <v>0</v>
      </c>
      <c r="H980" s="144">
        <v>0</v>
      </c>
      <c r="I980" s="144">
        <v>0</v>
      </c>
      <c r="J980" s="144">
        <v>0</v>
      </c>
      <c r="K980" s="144">
        <v>0</v>
      </c>
      <c r="L980" s="144">
        <v>0</v>
      </c>
      <c r="M980" s="144">
        <v>0</v>
      </c>
      <c r="N980" s="144">
        <v>0</v>
      </c>
      <c r="O980" s="144">
        <v>0</v>
      </c>
      <c r="P980" s="144">
        <v>0</v>
      </c>
      <c r="Q980" s="145"/>
      <c r="R980" s="145"/>
      <c r="S980" s="145"/>
      <c r="T980" s="145"/>
      <c r="U980" s="145"/>
      <c r="V980" s="145"/>
      <c r="W980" s="145"/>
      <c r="X980" s="145"/>
      <c r="Y980" s="145"/>
      <c r="Z980" s="145"/>
      <c r="AA980" s="145"/>
      <c r="AB980" s="145"/>
      <c r="AC980" s="145"/>
      <c r="AD980" s="145"/>
      <c r="AE980" s="144">
        <v>0</v>
      </c>
      <c r="AF980" s="144">
        <v>0</v>
      </c>
      <c r="AG980" s="144">
        <v>0</v>
      </c>
      <c r="AH980" s="144">
        <v>0</v>
      </c>
      <c r="AI980" s="144">
        <v>0</v>
      </c>
      <c r="AJ980" s="144">
        <v>0</v>
      </c>
      <c r="AK980" s="144">
        <v>0</v>
      </c>
      <c r="AL980" s="144">
        <v>0</v>
      </c>
      <c r="AM980" s="144">
        <v>0</v>
      </c>
      <c r="AN980" s="144">
        <v>0</v>
      </c>
      <c r="AO980" s="144">
        <v>0</v>
      </c>
      <c r="AP980" s="144">
        <v>0</v>
      </c>
      <c r="AQ980" s="144">
        <v>0</v>
      </c>
      <c r="AR980" s="144">
        <v>0</v>
      </c>
      <c r="AS980" s="144"/>
      <c r="AT980" s="144"/>
      <c r="AU980" s="144"/>
      <c r="AV980" s="144"/>
      <c r="AW980" s="144"/>
      <c r="AX980" s="144"/>
      <c r="AY980" s="144"/>
      <c r="AZ980" s="144"/>
      <c r="BA980" s="144"/>
      <c r="BB980" s="144"/>
      <c r="BC980" s="144"/>
      <c r="BD980" s="144"/>
      <c r="BE980" s="144"/>
      <c r="BF980" s="144"/>
    </row>
    <row r="981" spans="1:58" hidden="1">
      <c r="A981" s="143" t="s">
        <v>926</v>
      </c>
      <c r="B981" s="143" t="s">
        <v>945</v>
      </c>
      <c r="C981" s="144">
        <v>0</v>
      </c>
      <c r="D981" s="144">
        <v>0</v>
      </c>
      <c r="E981" s="144">
        <v>0</v>
      </c>
      <c r="F981" s="144">
        <v>0</v>
      </c>
      <c r="G981" s="144">
        <v>0</v>
      </c>
      <c r="H981" s="144">
        <v>2</v>
      </c>
      <c r="I981" s="144">
        <v>3</v>
      </c>
      <c r="J981" s="144">
        <v>3</v>
      </c>
      <c r="K981" s="144">
        <v>3</v>
      </c>
      <c r="L981" s="144">
        <v>0</v>
      </c>
      <c r="M981" s="144">
        <v>0</v>
      </c>
      <c r="N981" s="144">
        <v>0</v>
      </c>
      <c r="O981" s="144">
        <v>0</v>
      </c>
      <c r="P981" s="144">
        <v>0</v>
      </c>
      <c r="Q981" s="145"/>
      <c r="R981" s="145"/>
      <c r="S981" s="145"/>
      <c r="T981" s="145"/>
      <c r="U981" s="145"/>
      <c r="V981" s="145">
        <v>111.5</v>
      </c>
      <c r="W981" s="145">
        <v>112</v>
      </c>
      <c r="X981" s="145">
        <v>112</v>
      </c>
      <c r="Y981" s="145">
        <v>112</v>
      </c>
      <c r="Z981" s="145"/>
      <c r="AA981" s="145"/>
      <c r="AB981" s="145"/>
      <c r="AC981" s="145"/>
      <c r="AD981" s="145"/>
      <c r="AE981" s="144">
        <v>0</v>
      </c>
      <c r="AF981" s="144">
        <v>0</v>
      </c>
      <c r="AG981" s="144">
        <v>0</v>
      </c>
      <c r="AH981" s="144">
        <v>0</v>
      </c>
      <c r="AI981" s="144">
        <v>0</v>
      </c>
      <c r="AJ981" s="144">
        <v>223</v>
      </c>
      <c r="AK981" s="144">
        <v>336</v>
      </c>
      <c r="AL981" s="144">
        <v>336</v>
      </c>
      <c r="AM981" s="144">
        <v>336</v>
      </c>
      <c r="AN981" s="144">
        <v>0</v>
      </c>
      <c r="AO981" s="144">
        <v>0</v>
      </c>
      <c r="AP981" s="144">
        <v>0</v>
      </c>
      <c r="AQ981" s="144">
        <v>0</v>
      </c>
      <c r="AR981" s="144">
        <v>0</v>
      </c>
      <c r="AS981" s="144"/>
      <c r="AT981" s="144"/>
      <c r="AU981" s="144"/>
      <c r="AV981" s="144"/>
      <c r="AW981" s="144"/>
      <c r="AX981" s="144"/>
      <c r="AY981" s="144"/>
      <c r="AZ981" s="144"/>
      <c r="BA981" s="144"/>
      <c r="BB981" s="144"/>
      <c r="BC981" s="144"/>
      <c r="BD981" s="144"/>
      <c r="BE981" s="144"/>
      <c r="BF981" s="144"/>
    </row>
    <row r="982" spans="1:58" hidden="1">
      <c r="A982" s="143" t="s">
        <v>926</v>
      </c>
      <c r="B982" s="143" t="s">
        <v>946</v>
      </c>
      <c r="C982" s="144">
        <v>1</v>
      </c>
      <c r="D982" s="144">
        <v>1</v>
      </c>
      <c r="E982" s="144">
        <v>1</v>
      </c>
      <c r="F982" s="144">
        <v>0</v>
      </c>
      <c r="G982" s="144">
        <v>0</v>
      </c>
      <c r="H982" s="144">
        <v>0</v>
      </c>
      <c r="I982" s="144">
        <v>0</v>
      </c>
      <c r="J982" s="144">
        <v>0</v>
      </c>
      <c r="K982" s="144">
        <v>0</v>
      </c>
      <c r="L982" s="144">
        <v>0</v>
      </c>
      <c r="M982" s="144">
        <v>0</v>
      </c>
      <c r="N982" s="144">
        <v>0</v>
      </c>
      <c r="O982" s="144">
        <v>0</v>
      </c>
      <c r="P982" s="144">
        <v>0</v>
      </c>
      <c r="Q982" s="145">
        <v>47</v>
      </c>
      <c r="R982" s="145">
        <v>53</v>
      </c>
      <c r="S982" s="145">
        <v>50</v>
      </c>
      <c r="T982" s="145"/>
      <c r="U982" s="145"/>
      <c r="V982" s="145"/>
      <c r="W982" s="145"/>
      <c r="X982" s="145"/>
      <c r="Y982" s="145"/>
      <c r="Z982" s="145"/>
      <c r="AA982" s="145"/>
      <c r="AB982" s="145"/>
      <c r="AC982" s="145"/>
      <c r="AD982" s="145"/>
      <c r="AE982" s="144">
        <v>47</v>
      </c>
      <c r="AF982" s="144">
        <v>53</v>
      </c>
      <c r="AG982" s="144">
        <v>50</v>
      </c>
      <c r="AH982" s="144">
        <v>0</v>
      </c>
      <c r="AI982" s="144">
        <v>0</v>
      </c>
      <c r="AJ982" s="144">
        <v>0</v>
      </c>
      <c r="AK982" s="144">
        <v>0</v>
      </c>
      <c r="AL982" s="144">
        <v>0</v>
      </c>
      <c r="AM982" s="144">
        <v>0</v>
      </c>
      <c r="AN982" s="144">
        <v>0</v>
      </c>
      <c r="AO982" s="144">
        <v>0</v>
      </c>
      <c r="AP982" s="144">
        <v>0</v>
      </c>
      <c r="AQ982" s="144">
        <v>0</v>
      </c>
      <c r="AR982" s="144">
        <v>0</v>
      </c>
      <c r="AS982" s="144"/>
      <c r="AT982" s="144"/>
      <c r="AU982" s="144"/>
      <c r="AV982" s="144"/>
      <c r="AW982" s="144"/>
      <c r="AX982" s="144"/>
      <c r="AY982" s="144"/>
      <c r="AZ982" s="144"/>
      <c r="BA982" s="144"/>
      <c r="BB982" s="144"/>
      <c r="BC982" s="144"/>
      <c r="BD982" s="144"/>
      <c r="BE982" s="144"/>
      <c r="BF982" s="144"/>
    </row>
    <row r="983" spans="1:58" hidden="1">
      <c r="A983" s="143" t="s">
        <v>926</v>
      </c>
      <c r="B983" s="143" t="s">
        <v>947</v>
      </c>
      <c r="C983" s="144">
        <v>0</v>
      </c>
      <c r="D983" s="144">
        <v>1</v>
      </c>
      <c r="E983" s="144">
        <v>2</v>
      </c>
      <c r="F983" s="144">
        <v>3</v>
      </c>
      <c r="G983" s="144">
        <v>4</v>
      </c>
      <c r="H983" s="144">
        <v>5</v>
      </c>
      <c r="I983" s="144">
        <v>6</v>
      </c>
      <c r="J983" s="144">
        <v>7</v>
      </c>
      <c r="K983" s="144">
        <v>8</v>
      </c>
      <c r="L983" s="144">
        <v>9</v>
      </c>
      <c r="M983" s="144">
        <v>14</v>
      </c>
      <c r="N983" s="144">
        <v>14</v>
      </c>
      <c r="O983" s="144">
        <v>14</v>
      </c>
      <c r="P983" s="144">
        <v>14</v>
      </c>
      <c r="Q983" s="145"/>
      <c r="R983" s="145">
        <v>140</v>
      </c>
      <c r="S983" s="145">
        <v>147.5</v>
      </c>
      <c r="T983" s="145">
        <v>142.33000000000001</v>
      </c>
      <c r="U983" s="145">
        <v>134.5</v>
      </c>
      <c r="V983" s="145">
        <v>126.6</v>
      </c>
      <c r="W983" s="145">
        <v>126.83</v>
      </c>
      <c r="X983" s="145">
        <v>130</v>
      </c>
      <c r="Y983" s="145">
        <v>123</v>
      </c>
      <c r="Z983" s="145">
        <v>123.44</v>
      </c>
      <c r="AA983" s="145">
        <v>214.29</v>
      </c>
      <c r="AB983" s="145">
        <v>214.29</v>
      </c>
      <c r="AC983" s="145">
        <v>214.29</v>
      </c>
      <c r="AD983" s="145">
        <v>214.29</v>
      </c>
      <c r="AE983" s="144">
        <v>0</v>
      </c>
      <c r="AF983" s="144">
        <v>140</v>
      </c>
      <c r="AG983" s="144">
        <v>295</v>
      </c>
      <c r="AH983" s="144">
        <v>427</v>
      </c>
      <c r="AI983" s="144">
        <v>538</v>
      </c>
      <c r="AJ983" s="144">
        <v>633</v>
      </c>
      <c r="AK983" s="144">
        <v>761</v>
      </c>
      <c r="AL983" s="144">
        <v>910</v>
      </c>
      <c r="AM983" s="144">
        <v>984</v>
      </c>
      <c r="AN983" s="144">
        <v>1111</v>
      </c>
      <c r="AO983" s="144">
        <v>3000</v>
      </c>
      <c r="AP983" s="144">
        <v>3000</v>
      </c>
      <c r="AQ983" s="144">
        <v>3000</v>
      </c>
      <c r="AR983" s="144">
        <v>3000</v>
      </c>
      <c r="AS983" s="144"/>
      <c r="AT983" s="144"/>
      <c r="AU983" s="144"/>
      <c r="AV983" s="144"/>
      <c r="AW983" s="144"/>
      <c r="AX983" s="144"/>
      <c r="AY983" s="144"/>
      <c r="AZ983" s="144"/>
      <c r="BA983" s="144"/>
      <c r="BB983" s="144"/>
      <c r="BC983" s="144"/>
      <c r="BD983" s="144"/>
      <c r="BE983" s="144"/>
      <c r="BF983" s="144"/>
    </row>
    <row r="984" spans="1:58" hidden="1">
      <c r="A984" s="143" t="s">
        <v>926</v>
      </c>
      <c r="B984" s="143" t="s">
        <v>948</v>
      </c>
      <c r="C984" s="144">
        <v>0</v>
      </c>
      <c r="D984" s="144">
        <v>0</v>
      </c>
      <c r="E984" s="144">
        <v>0</v>
      </c>
      <c r="F984" s="144">
        <v>0</v>
      </c>
      <c r="G984" s="144">
        <v>0</v>
      </c>
      <c r="H984" s="144">
        <v>0</v>
      </c>
      <c r="I984" s="144">
        <v>0</v>
      </c>
      <c r="J984" s="144">
        <v>0</v>
      </c>
      <c r="K984" s="144">
        <v>0</v>
      </c>
      <c r="L984" s="144">
        <v>0</v>
      </c>
      <c r="M984" s="144">
        <v>0</v>
      </c>
      <c r="N984" s="144">
        <v>0</v>
      </c>
      <c r="O984" s="144">
        <v>0</v>
      </c>
      <c r="P984" s="144">
        <v>0</v>
      </c>
      <c r="Q984" s="145"/>
      <c r="R984" s="145"/>
      <c r="S984" s="145"/>
      <c r="T984" s="145"/>
      <c r="U984" s="145"/>
      <c r="V984" s="145"/>
      <c r="W984" s="145"/>
      <c r="X984" s="145"/>
      <c r="Y984" s="145"/>
      <c r="Z984" s="145"/>
      <c r="AA984" s="145"/>
      <c r="AB984" s="145"/>
      <c r="AC984" s="145"/>
      <c r="AD984" s="145"/>
      <c r="AE984" s="144">
        <v>0</v>
      </c>
      <c r="AF984" s="144">
        <v>0</v>
      </c>
      <c r="AG984" s="144">
        <v>0</v>
      </c>
      <c r="AH984" s="144">
        <v>0</v>
      </c>
      <c r="AI984" s="144">
        <v>0</v>
      </c>
      <c r="AJ984" s="144">
        <v>0</v>
      </c>
      <c r="AK984" s="144">
        <v>0</v>
      </c>
      <c r="AL984" s="144">
        <v>0</v>
      </c>
      <c r="AM984" s="144">
        <v>0</v>
      </c>
      <c r="AN984" s="144">
        <v>0</v>
      </c>
      <c r="AO984" s="144">
        <v>0</v>
      </c>
      <c r="AP984" s="144">
        <v>0</v>
      </c>
      <c r="AQ984" s="144">
        <v>0</v>
      </c>
      <c r="AR984" s="144">
        <v>0</v>
      </c>
      <c r="AS984" s="144"/>
      <c r="AT984" s="144"/>
      <c r="AU984" s="144"/>
      <c r="AV984" s="144"/>
      <c r="AW984" s="144"/>
      <c r="AX984" s="144"/>
      <c r="AY984" s="144"/>
      <c r="AZ984" s="144"/>
      <c r="BA984" s="144"/>
      <c r="BB984" s="144"/>
      <c r="BC984" s="144"/>
      <c r="BD984" s="144"/>
      <c r="BE984" s="144"/>
      <c r="BF984" s="144"/>
    </row>
    <row r="985" spans="1:58" hidden="1">
      <c r="A985" s="143" t="s">
        <v>926</v>
      </c>
      <c r="B985" s="143" t="s">
        <v>949</v>
      </c>
      <c r="C985" s="144">
        <v>0</v>
      </c>
      <c r="D985" s="144">
        <v>0</v>
      </c>
      <c r="E985" s="144">
        <v>0</v>
      </c>
      <c r="F985" s="144">
        <v>0</v>
      </c>
      <c r="G985" s="144">
        <v>0</v>
      </c>
      <c r="H985" s="144">
        <v>0</v>
      </c>
      <c r="I985" s="144">
        <v>0</v>
      </c>
      <c r="J985" s="144">
        <v>0</v>
      </c>
      <c r="K985" s="144">
        <v>0</v>
      </c>
      <c r="L985" s="144">
        <v>0</v>
      </c>
      <c r="M985" s="144">
        <v>0</v>
      </c>
      <c r="N985" s="144">
        <v>0</v>
      </c>
      <c r="O985" s="144">
        <v>0</v>
      </c>
      <c r="P985" s="144">
        <v>0</v>
      </c>
      <c r="Q985" s="145"/>
      <c r="R985" s="145"/>
      <c r="S985" s="145"/>
      <c r="T985" s="145"/>
      <c r="U985" s="145"/>
      <c r="V985" s="145"/>
      <c r="W985" s="145"/>
      <c r="X985" s="145"/>
      <c r="Y985" s="145"/>
      <c r="Z985" s="145"/>
      <c r="AA985" s="145"/>
      <c r="AB985" s="145"/>
      <c r="AC985" s="145"/>
      <c r="AD985" s="145"/>
      <c r="AE985" s="144">
        <v>0</v>
      </c>
      <c r="AF985" s="144">
        <v>0</v>
      </c>
      <c r="AG985" s="144">
        <v>0</v>
      </c>
      <c r="AH985" s="144">
        <v>0</v>
      </c>
      <c r="AI985" s="144">
        <v>0</v>
      </c>
      <c r="AJ985" s="144">
        <v>0</v>
      </c>
      <c r="AK985" s="144">
        <v>0</v>
      </c>
      <c r="AL985" s="144">
        <v>0</v>
      </c>
      <c r="AM985" s="144">
        <v>0</v>
      </c>
      <c r="AN985" s="144">
        <v>0</v>
      </c>
      <c r="AO985" s="144">
        <v>0</v>
      </c>
      <c r="AP985" s="144">
        <v>0</v>
      </c>
      <c r="AQ985" s="144">
        <v>0</v>
      </c>
      <c r="AR985" s="144">
        <v>0</v>
      </c>
      <c r="AS985" s="144"/>
      <c r="AT985" s="144"/>
      <c r="AU985" s="144"/>
      <c r="AV985" s="144"/>
      <c r="AW985" s="144"/>
      <c r="AX985" s="144"/>
      <c r="AY985" s="144"/>
      <c r="AZ985" s="144"/>
      <c r="BA985" s="144"/>
      <c r="BB985" s="144"/>
      <c r="BC985" s="144"/>
      <c r="BD985" s="144"/>
      <c r="BE985" s="144"/>
      <c r="BF985" s="144"/>
    </row>
    <row r="986" spans="1:58" hidden="1">
      <c r="A986" s="143" t="s">
        <v>926</v>
      </c>
      <c r="B986" s="143" t="s">
        <v>950</v>
      </c>
      <c r="C986" s="144">
        <v>16</v>
      </c>
      <c r="D986" s="144">
        <v>14</v>
      </c>
      <c r="E986" s="144">
        <v>14</v>
      </c>
      <c r="F986" s="144">
        <v>13</v>
      </c>
      <c r="G986" s="144">
        <v>11</v>
      </c>
      <c r="H986" s="144">
        <v>12</v>
      </c>
      <c r="I986" s="144">
        <v>13</v>
      </c>
      <c r="J986" s="144">
        <v>13</v>
      </c>
      <c r="K986" s="144">
        <v>15</v>
      </c>
      <c r="L986" s="144">
        <v>15</v>
      </c>
      <c r="M986" s="144">
        <v>14</v>
      </c>
      <c r="N986" s="144">
        <v>10</v>
      </c>
      <c r="O986" s="144">
        <v>10</v>
      </c>
      <c r="P986" s="144">
        <v>10</v>
      </c>
      <c r="Q986" s="145">
        <v>20</v>
      </c>
      <c r="R986" s="145">
        <v>20</v>
      </c>
      <c r="S986" s="145">
        <v>20</v>
      </c>
      <c r="T986" s="145">
        <v>20</v>
      </c>
      <c r="U986" s="145">
        <v>20</v>
      </c>
      <c r="V986" s="145">
        <v>20</v>
      </c>
      <c r="W986" s="145">
        <v>20</v>
      </c>
      <c r="X986" s="145">
        <v>20</v>
      </c>
      <c r="Y986" s="145">
        <v>20</v>
      </c>
      <c r="Z986" s="145">
        <v>20</v>
      </c>
      <c r="AA986" s="145">
        <v>21.43</v>
      </c>
      <c r="AB986" s="145">
        <v>20</v>
      </c>
      <c r="AC986" s="145">
        <v>20</v>
      </c>
      <c r="AD986" s="145">
        <v>20</v>
      </c>
      <c r="AE986" s="144">
        <v>320</v>
      </c>
      <c r="AF986" s="144">
        <v>280</v>
      </c>
      <c r="AG986" s="144">
        <v>280</v>
      </c>
      <c r="AH986" s="144">
        <v>260</v>
      </c>
      <c r="AI986" s="144">
        <v>220</v>
      </c>
      <c r="AJ986" s="144">
        <v>240</v>
      </c>
      <c r="AK986" s="144">
        <v>260</v>
      </c>
      <c r="AL986" s="144">
        <v>260</v>
      </c>
      <c r="AM986" s="144">
        <v>300</v>
      </c>
      <c r="AN986" s="144">
        <v>300</v>
      </c>
      <c r="AO986" s="144">
        <v>300</v>
      </c>
      <c r="AP986" s="144">
        <v>200</v>
      </c>
      <c r="AQ986" s="144">
        <v>200</v>
      </c>
      <c r="AR986" s="144">
        <v>200</v>
      </c>
      <c r="AS986" s="144"/>
      <c r="AT986" s="144"/>
      <c r="AU986" s="144"/>
      <c r="AV986" s="144"/>
      <c r="AW986" s="144"/>
      <c r="AX986" s="144"/>
      <c r="AY986" s="144"/>
      <c r="AZ986" s="144"/>
      <c r="BA986" s="144"/>
      <c r="BB986" s="144"/>
      <c r="BC986" s="144"/>
      <c r="BD986" s="144"/>
      <c r="BE986" s="144"/>
      <c r="BF986" s="144"/>
    </row>
    <row r="987" spans="1:58" hidden="1">
      <c r="A987" s="143" t="s">
        <v>926</v>
      </c>
      <c r="B987" s="143" t="s">
        <v>951</v>
      </c>
      <c r="C987" s="144">
        <v>0</v>
      </c>
      <c r="D987" s="144">
        <v>0</v>
      </c>
      <c r="E987" s="144">
        <v>0</v>
      </c>
      <c r="F987" s="144">
        <v>0</v>
      </c>
      <c r="G987" s="144">
        <v>0</v>
      </c>
      <c r="H987" s="144">
        <v>0</v>
      </c>
      <c r="I987" s="144">
        <v>0</v>
      </c>
      <c r="J987" s="144">
        <v>0</v>
      </c>
      <c r="K987" s="144">
        <v>0</v>
      </c>
      <c r="L987" s="144">
        <v>0</v>
      </c>
      <c r="M987" s="144">
        <v>0</v>
      </c>
      <c r="N987" s="144">
        <v>0</v>
      </c>
      <c r="O987" s="144">
        <v>0</v>
      </c>
      <c r="P987" s="144">
        <v>0</v>
      </c>
      <c r="Q987" s="145"/>
      <c r="R987" s="145"/>
      <c r="S987" s="145"/>
      <c r="T987" s="145"/>
      <c r="U987" s="145"/>
      <c r="V987" s="145"/>
      <c r="W987" s="145"/>
      <c r="X987" s="145"/>
      <c r="Y987" s="145"/>
      <c r="Z987" s="145"/>
      <c r="AA987" s="145"/>
      <c r="AB987" s="145"/>
      <c r="AC987" s="145"/>
      <c r="AD987" s="145"/>
      <c r="AE987" s="144">
        <v>0</v>
      </c>
      <c r="AF987" s="144">
        <v>0</v>
      </c>
      <c r="AG987" s="144">
        <v>0</v>
      </c>
      <c r="AH987" s="144">
        <v>0</v>
      </c>
      <c r="AI987" s="144">
        <v>0</v>
      </c>
      <c r="AJ987" s="144">
        <v>0</v>
      </c>
      <c r="AK987" s="144">
        <v>0</v>
      </c>
      <c r="AL987" s="144">
        <v>0</v>
      </c>
      <c r="AM987" s="144">
        <v>0</v>
      </c>
      <c r="AN987" s="144">
        <v>0</v>
      </c>
      <c r="AO987" s="144">
        <v>0</v>
      </c>
      <c r="AP987" s="144">
        <v>0</v>
      </c>
      <c r="AQ987" s="144">
        <v>0</v>
      </c>
      <c r="AR987" s="144">
        <v>0</v>
      </c>
      <c r="AS987" s="144"/>
      <c r="AT987" s="144"/>
      <c r="AU987" s="144"/>
      <c r="AV987" s="144"/>
      <c r="AW987" s="144"/>
      <c r="AX987" s="144"/>
      <c r="AY987" s="144"/>
      <c r="AZ987" s="144"/>
      <c r="BA987" s="144"/>
      <c r="BB987" s="144"/>
      <c r="BC987" s="144"/>
      <c r="BD987" s="144"/>
      <c r="BE987" s="144"/>
      <c r="BF987" s="144"/>
    </row>
    <row r="988" spans="1:58" hidden="1">
      <c r="A988" s="143" t="s">
        <v>926</v>
      </c>
      <c r="B988" s="143" t="s">
        <v>952</v>
      </c>
      <c r="C988" s="144">
        <v>0</v>
      </c>
      <c r="D988" s="144">
        <v>0</v>
      </c>
      <c r="E988" s="144">
        <v>0</v>
      </c>
      <c r="F988" s="144">
        <v>0</v>
      </c>
      <c r="G988" s="144">
        <v>0</v>
      </c>
      <c r="H988" s="144">
        <v>0</v>
      </c>
      <c r="I988" s="144">
        <v>0</v>
      </c>
      <c r="J988" s="144">
        <v>0</v>
      </c>
      <c r="K988" s="144">
        <v>0</v>
      </c>
      <c r="L988" s="144">
        <v>0</v>
      </c>
      <c r="M988" s="144">
        <v>0</v>
      </c>
      <c r="N988" s="144">
        <v>0</v>
      </c>
      <c r="O988" s="144">
        <v>0</v>
      </c>
      <c r="P988" s="144">
        <v>0</v>
      </c>
      <c r="Q988" s="145"/>
      <c r="R988" s="145"/>
      <c r="S988" s="145"/>
      <c r="T988" s="145"/>
      <c r="U988" s="145"/>
      <c r="V988" s="145"/>
      <c r="W988" s="145"/>
      <c r="X988" s="145"/>
      <c r="Y988" s="145"/>
      <c r="Z988" s="145"/>
      <c r="AA988" s="145"/>
      <c r="AB988" s="145"/>
      <c r="AC988" s="145"/>
      <c r="AD988" s="145"/>
      <c r="AE988" s="144">
        <v>0</v>
      </c>
      <c r="AF988" s="144">
        <v>0</v>
      </c>
      <c r="AG988" s="144">
        <v>0</v>
      </c>
      <c r="AH988" s="144">
        <v>0</v>
      </c>
      <c r="AI988" s="144">
        <v>0</v>
      </c>
      <c r="AJ988" s="144">
        <v>0</v>
      </c>
      <c r="AK988" s="144">
        <v>0</v>
      </c>
      <c r="AL988" s="144">
        <v>0</v>
      </c>
      <c r="AM988" s="144">
        <v>0</v>
      </c>
      <c r="AN988" s="144">
        <v>0</v>
      </c>
      <c r="AO988" s="144">
        <v>0</v>
      </c>
      <c r="AP988" s="144">
        <v>0</v>
      </c>
      <c r="AQ988" s="144">
        <v>0</v>
      </c>
      <c r="AR988" s="144">
        <v>0</v>
      </c>
      <c r="AS988" s="144"/>
      <c r="AT988" s="144"/>
      <c r="AU988" s="144"/>
      <c r="AV988" s="144"/>
      <c r="AW988" s="144"/>
      <c r="AX988" s="144"/>
      <c r="AY988" s="144"/>
      <c r="AZ988" s="144"/>
      <c r="BA988" s="144"/>
      <c r="BB988" s="144"/>
      <c r="BC988" s="144"/>
      <c r="BD988" s="144"/>
      <c r="BE988" s="144"/>
      <c r="BF988" s="144"/>
    </row>
    <row r="989" spans="1:58" hidden="1">
      <c r="A989" s="143" t="s">
        <v>926</v>
      </c>
      <c r="B989" s="143" t="s">
        <v>953</v>
      </c>
      <c r="C989" s="144">
        <v>0</v>
      </c>
      <c r="D989" s="144">
        <v>0</v>
      </c>
      <c r="E989" s="144">
        <v>0</v>
      </c>
      <c r="F989" s="144">
        <v>0</v>
      </c>
      <c r="G989" s="144">
        <v>0</v>
      </c>
      <c r="H989" s="144">
        <v>0</v>
      </c>
      <c r="I989" s="144">
        <v>0</v>
      </c>
      <c r="J989" s="144">
        <v>0</v>
      </c>
      <c r="K989" s="144">
        <v>0</v>
      </c>
      <c r="L989" s="144">
        <v>0</v>
      </c>
      <c r="M989" s="144">
        <v>0</v>
      </c>
      <c r="N989" s="144">
        <v>0</v>
      </c>
      <c r="O989" s="144">
        <v>0</v>
      </c>
      <c r="P989" s="144">
        <v>0</v>
      </c>
      <c r="Q989" s="145"/>
      <c r="R989" s="145"/>
      <c r="S989" s="145"/>
      <c r="T989" s="145"/>
      <c r="U989" s="145"/>
      <c r="V989" s="145"/>
      <c r="W989" s="145"/>
      <c r="X989" s="145"/>
      <c r="Y989" s="145"/>
      <c r="Z989" s="145"/>
      <c r="AA989" s="145"/>
      <c r="AB989" s="145"/>
      <c r="AC989" s="145"/>
      <c r="AD989" s="145"/>
      <c r="AE989" s="144">
        <v>0</v>
      </c>
      <c r="AF989" s="144">
        <v>0</v>
      </c>
      <c r="AG989" s="144">
        <v>0</v>
      </c>
      <c r="AH989" s="144">
        <v>0</v>
      </c>
      <c r="AI989" s="144">
        <v>0</v>
      </c>
      <c r="AJ989" s="144">
        <v>0</v>
      </c>
      <c r="AK989" s="144">
        <v>0</v>
      </c>
      <c r="AL989" s="144">
        <v>0</v>
      </c>
      <c r="AM989" s="144">
        <v>0</v>
      </c>
      <c r="AN989" s="144">
        <v>0</v>
      </c>
      <c r="AO989" s="144">
        <v>0</v>
      </c>
      <c r="AP989" s="144">
        <v>0</v>
      </c>
      <c r="AQ989" s="144">
        <v>0</v>
      </c>
      <c r="AR989" s="144">
        <v>0</v>
      </c>
      <c r="AS989" s="144"/>
      <c r="AT989" s="144"/>
      <c r="AU989" s="144"/>
      <c r="AV989" s="144"/>
      <c r="AW989" s="144"/>
      <c r="AX989" s="144"/>
      <c r="AY989" s="144"/>
      <c r="AZ989" s="144"/>
      <c r="BA989" s="144"/>
      <c r="BB989" s="144"/>
      <c r="BC989" s="144"/>
      <c r="BD989" s="144"/>
      <c r="BE989" s="144"/>
      <c r="BF989" s="144"/>
    </row>
    <row r="990" spans="1:58" hidden="1">
      <c r="A990" s="143" t="s">
        <v>926</v>
      </c>
      <c r="B990" s="143" t="s">
        <v>954</v>
      </c>
      <c r="C990" s="144">
        <v>49</v>
      </c>
      <c r="D990" s="144">
        <v>51</v>
      </c>
      <c r="E990" s="144">
        <v>58</v>
      </c>
      <c r="F990" s="144">
        <v>62</v>
      </c>
      <c r="G990" s="144">
        <v>63</v>
      </c>
      <c r="H990" s="144">
        <v>66</v>
      </c>
      <c r="I990" s="144">
        <v>72</v>
      </c>
      <c r="J990" s="144">
        <v>75</v>
      </c>
      <c r="K990" s="144">
        <v>81</v>
      </c>
      <c r="L990" s="144">
        <v>88</v>
      </c>
      <c r="M990" s="144">
        <v>94</v>
      </c>
      <c r="N990" s="144">
        <v>60</v>
      </c>
      <c r="O990" s="144">
        <v>60</v>
      </c>
      <c r="P990" s="144">
        <v>60</v>
      </c>
      <c r="Q990" s="145">
        <v>33.53</v>
      </c>
      <c r="R990" s="145">
        <v>38.729999999999997</v>
      </c>
      <c r="S990" s="145">
        <v>26.55</v>
      </c>
      <c r="T990" s="145">
        <v>23.85</v>
      </c>
      <c r="U990" s="145">
        <v>23.14</v>
      </c>
      <c r="V990" s="145">
        <v>22.65</v>
      </c>
      <c r="W990" s="145">
        <v>25.29</v>
      </c>
      <c r="X990" s="145">
        <v>27.87</v>
      </c>
      <c r="Y990" s="145">
        <v>27.86</v>
      </c>
      <c r="Z990" s="145">
        <v>27.86</v>
      </c>
      <c r="AA990" s="145">
        <v>22.34</v>
      </c>
      <c r="AB990" s="145">
        <v>21.33</v>
      </c>
      <c r="AC990" s="145">
        <v>21.33</v>
      </c>
      <c r="AD990" s="145">
        <v>21.33</v>
      </c>
      <c r="AE990" s="144">
        <v>1643</v>
      </c>
      <c r="AF990" s="144">
        <v>1975</v>
      </c>
      <c r="AG990" s="144">
        <v>1540</v>
      </c>
      <c r="AH990" s="144">
        <v>1479</v>
      </c>
      <c r="AI990" s="144">
        <v>1458</v>
      </c>
      <c r="AJ990" s="144">
        <v>1495</v>
      </c>
      <c r="AK990" s="144">
        <v>1821</v>
      </c>
      <c r="AL990" s="144">
        <v>2090</v>
      </c>
      <c r="AM990" s="144">
        <v>2257</v>
      </c>
      <c r="AN990" s="144">
        <v>2452</v>
      </c>
      <c r="AO990" s="144">
        <v>2100</v>
      </c>
      <c r="AP990" s="144">
        <v>1280</v>
      </c>
      <c r="AQ990" s="144">
        <v>1280</v>
      </c>
      <c r="AR990" s="144">
        <v>1280</v>
      </c>
      <c r="AS990" s="144"/>
      <c r="AT990" s="144"/>
      <c r="AU990" s="144"/>
      <c r="AV990" s="144"/>
      <c r="AW990" s="144"/>
      <c r="AX990" s="144"/>
      <c r="AY990" s="144"/>
      <c r="AZ990" s="144"/>
      <c r="BA990" s="144"/>
      <c r="BB990" s="144"/>
      <c r="BC990" s="144"/>
      <c r="BD990" s="144"/>
      <c r="BE990" s="144"/>
      <c r="BF990" s="144"/>
    </row>
    <row r="991" spans="1:58" hidden="1">
      <c r="A991" s="143" t="s">
        <v>926</v>
      </c>
      <c r="B991" s="143" t="s">
        <v>955</v>
      </c>
      <c r="C991" s="144">
        <v>395</v>
      </c>
      <c r="D991" s="144">
        <v>340</v>
      </c>
      <c r="E991" s="144">
        <v>342</v>
      </c>
      <c r="F991" s="144">
        <v>281</v>
      </c>
      <c r="G991" s="144">
        <v>223</v>
      </c>
      <c r="H991" s="144">
        <v>379</v>
      </c>
      <c r="I991" s="144">
        <v>409</v>
      </c>
      <c r="J991" s="144">
        <v>290</v>
      </c>
      <c r="K991" s="144">
        <v>345</v>
      </c>
      <c r="L991" s="144">
        <v>319</v>
      </c>
      <c r="M991" s="144">
        <v>290</v>
      </c>
      <c r="N991" s="144">
        <v>320</v>
      </c>
      <c r="O991" s="144">
        <v>320</v>
      </c>
      <c r="P991" s="144">
        <v>320</v>
      </c>
      <c r="Q991" s="145">
        <v>33.909999999999997</v>
      </c>
      <c r="R991" s="145">
        <v>25</v>
      </c>
      <c r="S991" s="145">
        <v>25</v>
      </c>
      <c r="T991" s="145">
        <v>28.21</v>
      </c>
      <c r="U991" s="145">
        <v>27.82</v>
      </c>
      <c r="V991" s="145">
        <v>28.01</v>
      </c>
      <c r="W991" s="145">
        <v>30</v>
      </c>
      <c r="X991" s="145">
        <v>35.58</v>
      </c>
      <c r="Y991" s="145">
        <v>30.57</v>
      </c>
      <c r="Z991" s="145">
        <v>30.57</v>
      </c>
      <c r="AA991" s="145">
        <v>41.38</v>
      </c>
      <c r="AB991" s="145">
        <v>41.56</v>
      </c>
      <c r="AC991" s="145">
        <v>41.56</v>
      </c>
      <c r="AD991" s="145">
        <v>41.56</v>
      </c>
      <c r="AE991" s="144">
        <v>13396</v>
      </c>
      <c r="AF991" s="144">
        <v>8500</v>
      </c>
      <c r="AG991" s="144">
        <v>8550</v>
      </c>
      <c r="AH991" s="144">
        <v>7926</v>
      </c>
      <c r="AI991" s="144">
        <v>6204</v>
      </c>
      <c r="AJ991" s="144">
        <v>10616</v>
      </c>
      <c r="AK991" s="144">
        <v>12270</v>
      </c>
      <c r="AL991" s="144">
        <v>10318</v>
      </c>
      <c r="AM991" s="144">
        <v>10548</v>
      </c>
      <c r="AN991" s="144">
        <v>9753</v>
      </c>
      <c r="AO991" s="144">
        <v>12000</v>
      </c>
      <c r="AP991" s="144">
        <v>13300</v>
      </c>
      <c r="AQ991" s="144">
        <v>13300</v>
      </c>
      <c r="AR991" s="144">
        <v>13300</v>
      </c>
      <c r="AS991" s="144"/>
      <c r="AT991" s="144"/>
      <c r="AU991" s="144"/>
      <c r="AV991" s="144"/>
      <c r="AW991" s="144"/>
      <c r="AX991" s="144"/>
      <c r="AY991" s="144"/>
      <c r="AZ991" s="144"/>
      <c r="BA991" s="144"/>
      <c r="BB991" s="144"/>
      <c r="BC991" s="144"/>
      <c r="BD991" s="144"/>
      <c r="BE991" s="144"/>
      <c r="BF991" s="144"/>
    </row>
    <row r="992" spans="1:58" hidden="1">
      <c r="A992" s="143" t="s">
        <v>926</v>
      </c>
      <c r="B992" s="143" t="s">
        <v>956</v>
      </c>
      <c r="C992" s="144">
        <v>505</v>
      </c>
      <c r="D992" s="144">
        <v>454</v>
      </c>
      <c r="E992" s="144">
        <v>432</v>
      </c>
      <c r="F992" s="144">
        <v>399</v>
      </c>
      <c r="G992" s="144">
        <v>326</v>
      </c>
      <c r="H992" s="144">
        <v>314</v>
      </c>
      <c r="I992" s="144">
        <v>312</v>
      </c>
      <c r="J992" s="144">
        <v>321</v>
      </c>
      <c r="K992" s="144">
        <v>307</v>
      </c>
      <c r="L992" s="144">
        <v>293</v>
      </c>
      <c r="M992" s="144">
        <v>259</v>
      </c>
      <c r="N992" s="144">
        <v>220</v>
      </c>
      <c r="O992" s="144">
        <v>220</v>
      </c>
      <c r="P992" s="144">
        <v>220</v>
      </c>
      <c r="Q992" s="145">
        <v>34.159999999999997</v>
      </c>
      <c r="R992" s="145">
        <v>30</v>
      </c>
      <c r="S992" s="145">
        <v>28.81</v>
      </c>
      <c r="T992" s="145">
        <v>52.59</v>
      </c>
      <c r="U992" s="145">
        <v>50.72</v>
      </c>
      <c r="V992" s="145">
        <v>50.95</v>
      </c>
      <c r="W992" s="145">
        <v>40.42</v>
      </c>
      <c r="X992" s="145">
        <v>55.95</v>
      </c>
      <c r="Y992" s="145">
        <v>55.95</v>
      </c>
      <c r="Z992" s="145">
        <v>55.95</v>
      </c>
      <c r="AA992" s="145">
        <v>38.61</v>
      </c>
      <c r="AB992" s="145">
        <v>39.090000000000003</v>
      </c>
      <c r="AC992" s="145">
        <v>39.090000000000003</v>
      </c>
      <c r="AD992" s="145">
        <v>39.090000000000003</v>
      </c>
      <c r="AE992" s="144">
        <v>17251</v>
      </c>
      <c r="AF992" s="144">
        <v>13620</v>
      </c>
      <c r="AG992" s="144">
        <v>12446</v>
      </c>
      <c r="AH992" s="144">
        <v>20984</v>
      </c>
      <c r="AI992" s="144">
        <v>16535</v>
      </c>
      <c r="AJ992" s="144">
        <v>15998</v>
      </c>
      <c r="AK992" s="144">
        <v>12610</v>
      </c>
      <c r="AL992" s="144">
        <v>17961</v>
      </c>
      <c r="AM992" s="144">
        <v>17177</v>
      </c>
      <c r="AN992" s="144">
        <v>16394</v>
      </c>
      <c r="AO992" s="144">
        <v>10000</v>
      </c>
      <c r="AP992" s="144">
        <v>8600</v>
      </c>
      <c r="AQ992" s="144">
        <v>8600</v>
      </c>
      <c r="AR992" s="144">
        <v>8600</v>
      </c>
      <c r="AS992" s="144"/>
      <c r="AT992" s="144"/>
      <c r="AU992" s="144"/>
      <c r="AV992" s="144"/>
      <c r="AW992" s="144"/>
      <c r="AX992" s="144"/>
      <c r="AY992" s="144"/>
      <c r="AZ992" s="144"/>
      <c r="BA992" s="144"/>
      <c r="BB992" s="144"/>
      <c r="BC992" s="144"/>
      <c r="BD992" s="144"/>
      <c r="BE992" s="144"/>
      <c r="BF992" s="144"/>
    </row>
    <row r="993" spans="1:58" hidden="1">
      <c r="A993" s="143" t="s">
        <v>926</v>
      </c>
      <c r="B993" s="143" t="s">
        <v>957</v>
      </c>
      <c r="C993" s="144">
        <v>0</v>
      </c>
      <c r="D993" s="144">
        <v>0</v>
      </c>
      <c r="E993" s="144">
        <v>1</v>
      </c>
      <c r="F993" s="144">
        <v>1</v>
      </c>
      <c r="G993" s="144">
        <v>2</v>
      </c>
      <c r="H993" s="144">
        <v>2</v>
      </c>
      <c r="I993" s="144">
        <v>2</v>
      </c>
      <c r="J993" s="144">
        <v>3</v>
      </c>
      <c r="K993" s="144">
        <v>3</v>
      </c>
      <c r="L993" s="144">
        <v>4</v>
      </c>
      <c r="M993" s="144">
        <v>5</v>
      </c>
      <c r="N993" s="144">
        <v>5</v>
      </c>
      <c r="O993" s="144">
        <v>5</v>
      </c>
      <c r="P993" s="144">
        <v>5</v>
      </c>
      <c r="Q993" s="145"/>
      <c r="R993" s="145"/>
      <c r="S993" s="145">
        <v>400</v>
      </c>
      <c r="T993" s="145">
        <v>400</v>
      </c>
      <c r="U993" s="145">
        <v>400</v>
      </c>
      <c r="V993" s="145">
        <v>400</v>
      </c>
      <c r="W993" s="145">
        <v>400</v>
      </c>
      <c r="X993" s="145">
        <v>400</v>
      </c>
      <c r="Y993" s="145">
        <v>400</v>
      </c>
      <c r="Z993" s="145">
        <v>400</v>
      </c>
      <c r="AA993" s="145">
        <v>480</v>
      </c>
      <c r="AB993" s="145">
        <v>480</v>
      </c>
      <c r="AC993" s="145">
        <v>480</v>
      </c>
      <c r="AD993" s="145">
        <v>480</v>
      </c>
      <c r="AE993" s="144">
        <v>0</v>
      </c>
      <c r="AF993" s="144">
        <v>0</v>
      </c>
      <c r="AG993" s="144">
        <v>400</v>
      </c>
      <c r="AH993" s="144">
        <v>400</v>
      </c>
      <c r="AI993" s="144">
        <v>800</v>
      </c>
      <c r="AJ993" s="144">
        <v>800</v>
      </c>
      <c r="AK993" s="144">
        <v>800</v>
      </c>
      <c r="AL993" s="144">
        <v>1200</v>
      </c>
      <c r="AM993" s="144">
        <v>1200</v>
      </c>
      <c r="AN993" s="144">
        <v>1600</v>
      </c>
      <c r="AO993" s="144">
        <v>2400</v>
      </c>
      <c r="AP993" s="144">
        <v>2400</v>
      </c>
      <c r="AQ993" s="144">
        <v>2400</v>
      </c>
      <c r="AR993" s="144">
        <v>2400</v>
      </c>
      <c r="AS993" s="144"/>
      <c r="AT993" s="144"/>
      <c r="AU993" s="144"/>
      <c r="AV993" s="144"/>
      <c r="AW993" s="144"/>
      <c r="AX993" s="144"/>
      <c r="AY993" s="144"/>
      <c r="AZ993" s="144"/>
      <c r="BA993" s="144"/>
      <c r="BB993" s="144"/>
      <c r="BC993" s="144"/>
      <c r="BD993" s="144"/>
      <c r="BE993" s="144"/>
      <c r="BF993" s="144"/>
    </row>
    <row r="994" spans="1:58" hidden="1">
      <c r="A994" s="143" t="s">
        <v>926</v>
      </c>
      <c r="B994" s="143" t="s">
        <v>958</v>
      </c>
      <c r="C994" s="144">
        <v>505</v>
      </c>
      <c r="D994" s="144">
        <v>454</v>
      </c>
      <c r="E994" s="144">
        <v>433</v>
      </c>
      <c r="F994" s="144">
        <v>400</v>
      </c>
      <c r="G994" s="144">
        <v>328</v>
      </c>
      <c r="H994" s="144">
        <v>316</v>
      </c>
      <c r="I994" s="144">
        <v>314</v>
      </c>
      <c r="J994" s="144">
        <v>324</v>
      </c>
      <c r="K994" s="144">
        <v>310</v>
      </c>
      <c r="L994" s="144">
        <v>297</v>
      </c>
      <c r="M994" s="144">
        <v>264</v>
      </c>
      <c r="N994" s="144">
        <v>225</v>
      </c>
      <c r="O994" s="144">
        <v>225</v>
      </c>
      <c r="P994" s="144">
        <v>225</v>
      </c>
      <c r="Q994" s="145">
        <v>34.159999999999997</v>
      </c>
      <c r="R994" s="145">
        <v>30</v>
      </c>
      <c r="S994" s="145">
        <v>29.67</v>
      </c>
      <c r="T994" s="145">
        <v>53.46</v>
      </c>
      <c r="U994" s="145">
        <v>52.85</v>
      </c>
      <c r="V994" s="145">
        <v>53.16</v>
      </c>
      <c r="W994" s="145">
        <v>42.71</v>
      </c>
      <c r="X994" s="145">
        <v>59.14</v>
      </c>
      <c r="Y994" s="145">
        <v>59.28</v>
      </c>
      <c r="Z994" s="145">
        <v>60.59</v>
      </c>
      <c r="AA994" s="145">
        <v>46.97</v>
      </c>
      <c r="AB994" s="145">
        <v>48.89</v>
      </c>
      <c r="AC994" s="145">
        <v>48.89</v>
      </c>
      <c r="AD994" s="145">
        <v>48.89</v>
      </c>
      <c r="AE994" s="144">
        <v>17251</v>
      </c>
      <c r="AF994" s="144">
        <v>13620</v>
      </c>
      <c r="AG994" s="144">
        <v>12846</v>
      </c>
      <c r="AH994" s="144">
        <v>21384</v>
      </c>
      <c r="AI994" s="144">
        <v>17335</v>
      </c>
      <c r="AJ994" s="144">
        <v>16798</v>
      </c>
      <c r="AK994" s="144">
        <v>13410</v>
      </c>
      <c r="AL994" s="144">
        <v>19161</v>
      </c>
      <c r="AM994" s="144">
        <v>18377</v>
      </c>
      <c r="AN994" s="144">
        <v>17994</v>
      </c>
      <c r="AO994" s="144">
        <v>12400</v>
      </c>
      <c r="AP994" s="144">
        <v>11000</v>
      </c>
      <c r="AQ994" s="144">
        <v>11000</v>
      </c>
      <c r="AR994" s="144">
        <v>11000</v>
      </c>
      <c r="AS994" s="144"/>
      <c r="AT994" s="144"/>
      <c r="AU994" s="144"/>
      <c r="AV994" s="144"/>
      <c r="AW994" s="144"/>
      <c r="AX994" s="144"/>
      <c r="AY994" s="144"/>
      <c r="AZ994" s="144"/>
      <c r="BA994" s="144"/>
      <c r="BB994" s="144"/>
      <c r="BC994" s="144"/>
      <c r="BD994" s="144"/>
      <c r="BE994" s="144"/>
      <c r="BF994" s="144"/>
    </row>
    <row r="995" spans="1:58" hidden="1">
      <c r="A995" s="143" t="s">
        <v>926</v>
      </c>
      <c r="B995" s="143" t="s">
        <v>959</v>
      </c>
      <c r="C995" s="144">
        <v>147</v>
      </c>
      <c r="D995" s="144">
        <v>130</v>
      </c>
      <c r="E995" s="144">
        <v>122</v>
      </c>
      <c r="F995" s="144">
        <v>110</v>
      </c>
      <c r="G995" s="144">
        <v>87</v>
      </c>
      <c r="H995" s="144">
        <v>82</v>
      </c>
      <c r="I995" s="144">
        <v>97</v>
      </c>
      <c r="J995" s="144">
        <v>99</v>
      </c>
      <c r="K995" s="144">
        <v>108</v>
      </c>
      <c r="L995" s="144">
        <v>102</v>
      </c>
      <c r="M995" s="144">
        <v>96</v>
      </c>
      <c r="N995" s="144">
        <v>96</v>
      </c>
      <c r="O995" s="144">
        <v>96</v>
      </c>
      <c r="P995" s="144">
        <v>96</v>
      </c>
      <c r="Q995" s="145">
        <v>122.95</v>
      </c>
      <c r="R995" s="145">
        <v>120.71</v>
      </c>
      <c r="S995" s="145">
        <v>145</v>
      </c>
      <c r="T995" s="145">
        <v>145</v>
      </c>
      <c r="U995" s="145">
        <v>143.38</v>
      </c>
      <c r="V995" s="145">
        <v>143.38</v>
      </c>
      <c r="W995" s="145">
        <v>141</v>
      </c>
      <c r="X995" s="145">
        <v>140</v>
      </c>
      <c r="Y995" s="145">
        <v>140</v>
      </c>
      <c r="Z995" s="145">
        <v>140</v>
      </c>
      <c r="AA995" s="145">
        <v>148.04</v>
      </c>
      <c r="AB995" s="145">
        <v>148.02000000000001</v>
      </c>
      <c r="AC995" s="145">
        <v>148.02000000000001</v>
      </c>
      <c r="AD995" s="145">
        <v>148.02000000000001</v>
      </c>
      <c r="AE995" s="144">
        <v>18073</v>
      </c>
      <c r="AF995" s="144">
        <v>15692</v>
      </c>
      <c r="AG995" s="144">
        <v>17690</v>
      </c>
      <c r="AH995" s="144">
        <v>15950</v>
      </c>
      <c r="AI995" s="144">
        <v>12474</v>
      </c>
      <c r="AJ995" s="144">
        <v>11757</v>
      </c>
      <c r="AK995" s="144">
        <v>13677</v>
      </c>
      <c r="AL995" s="144">
        <v>13860</v>
      </c>
      <c r="AM995" s="144">
        <v>15120</v>
      </c>
      <c r="AN995" s="144">
        <v>14280</v>
      </c>
      <c r="AO995" s="144">
        <v>14212</v>
      </c>
      <c r="AP995" s="144">
        <v>14210</v>
      </c>
      <c r="AQ995" s="144">
        <v>14210</v>
      </c>
      <c r="AR995" s="144">
        <v>14210</v>
      </c>
      <c r="AS995" s="144"/>
      <c r="AT995" s="144"/>
      <c r="AU995" s="144"/>
      <c r="AV995" s="144"/>
      <c r="AW995" s="144"/>
      <c r="AX995" s="144"/>
      <c r="AY995" s="144"/>
      <c r="AZ995" s="144"/>
      <c r="BA995" s="144"/>
      <c r="BB995" s="144"/>
      <c r="BC995" s="144"/>
      <c r="BD995" s="144"/>
      <c r="BE995" s="144"/>
      <c r="BF995" s="144"/>
    </row>
    <row r="996" spans="1:58" hidden="1">
      <c r="A996" s="143" t="s">
        <v>926</v>
      </c>
      <c r="B996" s="143" t="s">
        <v>960</v>
      </c>
      <c r="C996" s="144">
        <v>122</v>
      </c>
      <c r="D996" s="144">
        <v>107</v>
      </c>
      <c r="E996" s="144">
        <v>100</v>
      </c>
      <c r="F996" s="144">
        <v>89</v>
      </c>
      <c r="G996" s="144">
        <v>69</v>
      </c>
      <c r="H996" s="144">
        <v>62</v>
      </c>
      <c r="I996" s="144">
        <v>63</v>
      </c>
      <c r="J996" s="144">
        <v>80</v>
      </c>
      <c r="K996" s="144">
        <v>74</v>
      </c>
      <c r="L996" s="144">
        <v>69</v>
      </c>
      <c r="M996" s="144">
        <v>63</v>
      </c>
      <c r="N996" s="144">
        <v>63</v>
      </c>
      <c r="O996" s="144">
        <v>63</v>
      </c>
      <c r="P996" s="144">
        <v>63</v>
      </c>
      <c r="Q996" s="145">
        <v>30</v>
      </c>
      <c r="R996" s="145">
        <v>24.75</v>
      </c>
      <c r="S996" s="145">
        <v>17.559999999999999</v>
      </c>
      <c r="T996" s="145">
        <v>16.920000000000002</v>
      </c>
      <c r="U996" s="145">
        <v>16.23</v>
      </c>
      <c r="V996" s="145">
        <v>16.600000000000001</v>
      </c>
      <c r="W996" s="145">
        <v>18</v>
      </c>
      <c r="X996" s="145">
        <v>17.91</v>
      </c>
      <c r="Y996" s="145">
        <v>17.920000000000002</v>
      </c>
      <c r="Z996" s="145">
        <v>17.91</v>
      </c>
      <c r="AA996" s="145">
        <v>28.4</v>
      </c>
      <c r="AB996" s="145">
        <v>28.4</v>
      </c>
      <c r="AC996" s="145">
        <v>28.4</v>
      </c>
      <c r="AD996" s="145">
        <v>28.41</v>
      </c>
      <c r="AE996" s="144">
        <v>3660</v>
      </c>
      <c r="AF996" s="144">
        <v>2648</v>
      </c>
      <c r="AG996" s="144">
        <v>1756</v>
      </c>
      <c r="AH996" s="144">
        <v>1506</v>
      </c>
      <c r="AI996" s="144">
        <v>1120</v>
      </c>
      <c r="AJ996" s="144">
        <v>1029</v>
      </c>
      <c r="AK996" s="144">
        <v>1134</v>
      </c>
      <c r="AL996" s="144">
        <v>1433</v>
      </c>
      <c r="AM996" s="144">
        <v>1326</v>
      </c>
      <c r="AN996" s="144">
        <v>1236</v>
      </c>
      <c r="AO996" s="144">
        <v>1789</v>
      </c>
      <c r="AP996" s="144">
        <v>1789</v>
      </c>
      <c r="AQ996" s="144">
        <v>1789</v>
      </c>
      <c r="AR996" s="144">
        <v>1790</v>
      </c>
      <c r="AS996" s="144"/>
      <c r="AT996" s="144"/>
      <c r="AU996" s="144"/>
      <c r="AV996" s="144"/>
      <c r="AW996" s="144"/>
      <c r="AX996" s="144"/>
      <c r="AY996" s="144"/>
      <c r="AZ996" s="144"/>
      <c r="BA996" s="144"/>
      <c r="BB996" s="144"/>
      <c r="BC996" s="144"/>
      <c r="BD996" s="144"/>
      <c r="BE996" s="144"/>
      <c r="BF996" s="144"/>
    </row>
    <row r="997" spans="1:58" hidden="1">
      <c r="A997" s="143" t="s">
        <v>926</v>
      </c>
      <c r="B997" s="143" t="s">
        <v>961</v>
      </c>
      <c r="C997" s="144">
        <v>50</v>
      </c>
      <c r="D997" s="144">
        <v>48</v>
      </c>
      <c r="E997" s="144">
        <v>50</v>
      </c>
      <c r="F997" s="144">
        <v>49</v>
      </c>
      <c r="G997" s="144">
        <v>54</v>
      </c>
      <c r="H997" s="144">
        <v>50</v>
      </c>
      <c r="I997" s="144">
        <v>46</v>
      </c>
      <c r="J997" s="144">
        <v>48</v>
      </c>
      <c r="K997" s="144">
        <v>46</v>
      </c>
      <c r="L997" s="144">
        <v>48</v>
      </c>
      <c r="M997" s="144">
        <v>50</v>
      </c>
      <c r="N997" s="144">
        <v>50</v>
      </c>
      <c r="O997" s="144">
        <v>50</v>
      </c>
      <c r="P997" s="144">
        <v>50</v>
      </c>
      <c r="Q997" s="145">
        <v>16.7</v>
      </c>
      <c r="R997" s="145">
        <v>15</v>
      </c>
      <c r="S997" s="145">
        <v>12</v>
      </c>
      <c r="T997" s="145">
        <v>7.71</v>
      </c>
      <c r="U997" s="145">
        <v>8.76</v>
      </c>
      <c r="V997" s="145">
        <v>8.92</v>
      </c>
      <c r="W997" s="145">
        <v>9.26</v>
      </c>
      <c r="X997" s="145">
        <v>10.71</v>
      </c>
      <c r="Y997" s="145">
        <v>11</v>
      </c>
      <c r="Z997" s="145">
        <v>11</v>
      </c>
      <c r="AA997" s="145">
        <v>7.5</v>
      </c>
      <c r="AB997" s="145">
        <v>7.5</v>
      </c>
      <c r="AC997" s="145">
        <v>7.5</v>
      </c>
      <c r="AD997" s="145">
        <v>7.5</v>
      </c>
      <c r="AE997" s="144">
        <v>835</v>
      </c>
      <c r="AF997" s="144">
        <v>720</v>
      </c>
      <c r="AG997" s="144">
        <v>600</v>
      </c>
      <c r="AH997" s="144">
        <v>378</v>
      </c>
      <c r="AI997" s="144">
        <v>473</v>
      </c>
      <c r="AJ997" s="144">
        <v>446</v>
      </c>
      <c r="AK997" s="144">
        <v>426</v>
      </c>
      <c r="AL997" s="144">
        <v>514</v>
      </c>
      <c r="AM997" s="144">
        <v>506</v>
      </c>
      <c r="AN997" s="144">
        <v>528</v>
      </c>
      <c r="AO997" s="144">
        <v>375</v>
      </c>
      <c r="AP997" s="144">
        <v>375</v>
      </c>
      <c r="AQ997" s="144">
        <v>375</v>
      </c>
      <c r="AR997" s="144">
        <v>375</v>
      </c>
      <c r="AS997" s="144"/>
      <c r="AT997" s="144"/>
      <c r="AU997" s="144"/>
      <c r="AV997" s="144"/>
      <c r="AW997" s="144"/>
      <c r="AX997" s="144"/>
      <c r="AY997" s="144"/>
      <c r="AZ997" s="144"/>
      <c r="BA997" s="144"/>
      <c r="BB997" s="144"/>
      <c r="BC997" s="144"/>
      <c r="BD997" s="144"/>
      <c r="BE997" s="144"/>
      <c r="BF997" s="144"/>
    </row>
    <row r="998" spans="1:58" hidden="1">
      <c r="A998" s="143" t="s">
        <v>926</v>
      </c>
      <c r="B998" s="143" t="s">
        <v>962</v>
      </c>
      <c r="C998" s="144">
        <v>288</v>
      </c>
      <c r="D998" s="144">
        <v>316</v>
      </c>
      <c r="E998" s="144">
        <v>307</v>
      </c>
      <c r="F998" s="144">
        <v>318</v>
      </c>
      <c r="G998" s="144">
        <v>346</v>
      </c>
      <c r="H998" s="144">
        <v>363</v>
      </c>
      <c r="I998" s="144">
        <v>420</v>
      </c>
      <c r="J998" s="144">
        <v>437</v>
      </c>
      <c r="K998" s="144">
        <v>459</v>
      </c>
      <c r="L998" s="144">
        <v>482</v>
      </c>
      <c r="M998" s="144">
        <v>504</v>
      </c>
      <c r="N998" s="144">
        <v>500</v>
      </c>
      <c r="O998" s="144">
        <v>500</v>
      </c>
      <c r="P998" s="144">
        <v>500</v>
      </c>
      <c r="Q998" s="145">
        <v>55</v>
      </c>
      <c r="R998" s="145">
        <v>55</v>
      </c>
      <c r="S998" s="145">
        <v>55</v>
      </c>
      <c r="T998" s="145">
        <v>58.49</v>
      </c>
      <c r="U998" s="145">
        <v>62.2</v>
      </c>
      <c r="V998" s="145">
        <v>61.99</v>
      </c>
      <c r="W998" s="145">
        <v>63</v>
      </c>
      <c r="X998" s="145">
        <v>47.32</v>
      </c>
      <c r="Y998" s="145">
        <v>47.32</v>
      </c>
      <c r="Z998" s="145">
        <v>47.32</v>
      </c>
      <c r="AA998" s="145">
        <v>55.89</v>
      </c>
      <c r="AB998" s="145">
        <v>56.3</v>
      </c>
      <c r="AC998" s="145">
        <v>50</v>
      </c>
      <c r="AD998" s="145">
        <v>50</v>
      </c>
      <c r="AE998" s="144">
        <v>15840</v>
      </c>
      <c r="AF998" s="144">
        <v>17380</v>
      </c>
      <c r="AG998" s="144">
        <v>16885</v>
      </c>
      <c r="AH998" s="144">
        <v>18601</v>
      </c>
      <c r="AI998" s="144">
        <v>21522</v>
      </c>
      <c r="AJ998" s="144">
        <v>22503</v>
      </c>
      <c r="AK998" s="144">
        <v>26460</v>
      </c>
      <c r="AL998" s="144">
        <v>20679</v>
      </c>
      <c r="AM998" s="144">
        <v>21721</v>
      </c>
      <c r="AN998" s="144">
        <v>22809</v>
      </c>
      <c r="AO998" s="144">
        <v>28170</v>
      </c>
      <c r="AP998" s="144">
        <v>28150</v>
      </c>
      <c r="AQ998" s="144">
        <v>25000</v>
      </c>
      <c r="AR998" s="144">
        <v>25000</v>
      </c>
      <c r="AS998" s="144"/>
      <c r="AT998" s="144"/>
      <c r="AU998" s="144"/>
      <c r="AV998" s="144"/>
      <c r="AW998" s="144"/>
      <c r="AX998" s="144"/>
      <c r="AY998" s="144"/>
      <c r="AZ998" s="144"/>
      <c r="BA998" s="144"/>
      <c r="BB998" s="144"/>
      <c r="BC998" s="144"/>
      <c r="BD998" s="144"/>
      <c r="BE998" s="144"/>
      <c r="BF998" s="144"/>
    </row>
    <row r="999" spans="1:58" hidden="1">
      <c r="A999" s="143" t="s">
        <v>926</v>
      </c>
      <c r="B999" s="143" t="s">
        <v>963</v>
      </c>
      <c r="C999" s="144">
        <v>0</v>
      </c>
      <c r="D999" s="144">
        <v>0</v>
      </c>
      <c r="E999" s="144">
        <v>0</v>
      </c>
      <c r="F999" s="144">
        <v>0</v>
      </c>
      <c r="G999" s="144">
        <v>0</v>
      </c>
      <c r="H999" s="144">
        <v>0</v>
      </c>
      <c r="I999" s="144">
        <v>0</v>
      </c>
      <c r="J999" s="144">
        <v>0</v>
      </c>
      <c r="K999" s="144">
        <v>0</v>
      </c>
      <c r="L999" s="144">
        <v>0</v>
      </c>
      <c r="M999" s="144">
        <v>0</v>
      </c>
      <c r="N999" s="144">
        <v>0</v>
      </c>
      <c r="O999" s="144">
        <v>0</v>
      </c>
      <c r="P999" s="144">
        <v>0</v>
      </c>
      <c r="Q999" s="145"/>
      <c r="R999" s="145"/>
      <c r="S999" s="145"/>
      <c r="T999" s="145"/>
      <c r="U999" s="145"/>
      <c r="V999" s="145"/>
      <c r="W999" s="145"/>
      <c r="X999" s="145"/>
      <c r="Y999" s="145"/>
      <c r="Z999" s="145"/>
      <c r="AA999" s="145"/>
      <c r="AB999" s="145"/>
      <c r="AC999" s="145"/>
      <c r="AD999" s="145"/>
      <c r="AE999" s="144">
        <v>0</v>
      </c>
      <c r="AF999" s="144">
        <v>0</v>
      </c>
      <c r="AG999" s="144">
        <v>0</v>
      </c>
      <c r="AH999" s="144">
        <v>0</v>
      </c>
      <c r="AI999" s="144">
        <v>0</v>
      </c>
      <c r="AJ999" s="144">
        <v>0</v>
      </c>
      <c r="AK999" s="144">
        <v>0</v>
      </c>
      <c r="AL999" s="144">
        <v>0</v>
      </c>
      <c r="AM999" s="144">
        <v>0</v>
      </c>
      <c r="AN999" s="144">
        <v>0</v>
      </c>
      <c r="AO999" s="144">
        <v>0</v>
      </c>
      <c r="AP999" s="144">
        <v>0</v>
      </c>
      <c r="AQ999" s="144">
        <v>0</v>
      </c>
      <c r="AR999" s="144">
        <v>0</v>
      </c>
      <c r="AS999" s="144"/>
      <c r="AT999" s="144"/>
      <c r="AU999" s="144"/>
      <c r="AV999" s="144"/>
      <c r="AW999" s="144"/>
      <c r="AX999" s="144"/>
      <c r="AY999" s="144"/>
      <c r="AZ999" s="144"/>
      <c r="BA999" s="144"/>
      <c r="BB999" s="144"/>
      <c r="BC999" s="144"/>
      <c r="BD999" s="144"/>
      <c r="BE999" s="144"/>
      <c r="BF999" s="144"/>
    </row>
    <row r="1000" spans="1:58" hidden="1">
      <c r="A1000" s="143" t="s">
        <v>926</v>
      </c>
      <c r="B1000" s="143" t="s">
        <v>964</v>
      </c>
      <c r="C1000" s="144">
        <v>288</v>
      </c>
      <c r="D1000" s="144">
        <v>316</v>
      </c>
      <c r="E1000" s="144">
        <v>307</v>
      </c>
      <c r="F1000" s="144">
        <v>318</v>
      </c>
      <c r="G1000" s="144">
        <v>346</v>
      </c>
      <c r="H1000" s="144">
        <v>363</v>
      </c>
      <c r="I1000" s="144">
        <v>420</v>
      </c>
      <c r="J1000" s="144">
        <v>437</v>
      </c>
      <c r="K1000" s="144">
        <v>459</v>
      </c>
      <c r="L1000" s="144">
        <v>482</v>
      </c>
      <c r="M1000" s="144">
        <v>504</v>
      </c>
      <c r="N1000" s="144">
        <v>500</v>
      </c>
      <c r="O1000" s="144">
        <v>500</v>
      </c>
      <c r="P1000" s="144">
        <v>500</v>
      </c>
      <c r="Q1000" s="145">
        <v>55</v>
      </c>
      <c r="R1000" s="145">
        <v>55</v>
      </c>
      <c r="S1000" s="145">
        <v>55</v>
      </c>
      <c r="T1000" s="145">
        <v>58.49</v>
      </c>
      <c r="U1000" s="145">
        <v>62.2</v>
      </c>
      <c r="V1000" s="145">
        <v>61.99</v>
      </c>
      <c r="W1000" s="145">
        <v>63</v>
      </c>
      <c r="X1000" s="145">
        <v>47.32</v>
      </c>
      <c r="Y1000" s="145">
        <v>47.32</v>
      </c>
      <c r="Z1000" s="145">
        <v>47.32</v>
      </c>
      <c r="AA1000" s="145">
        <v>55.89</v>
      </c>
      <c r="AB1000" s="145">
        <v>56.3</v>
      </c>
      <c r="AC1000" s="145">
        <v>50</v>
      </c>
      <c r="AD1000" s="145">
        <v>50</v>
      </c>
      <c r="AE1000" s="144">
        <v>15840</v>
      </c>
      <c r="AF1000" s="144">
        <v>17380</v>
      </c>
      <c r="AG1000" s="144">
        <v>16885</v>
      </c>
      <c r="AH1000" s="144">
        <v>18601</v>
      </c>
      <c r="AI1000" s="144">
        <v>21522</v>
      </c>
      <c r="AJ1000" s="144">
        <v>22503</v>
      </c>
      <c r="AK1000" s="144">
        <v>26460</v>
      </c>
      <c r="AL1000" s="144">
        <v>20679</v>
      </c>
      <c r="AM1000" s="144">
        <v>21721</v>
      </c>
      <c r="AN1000" s="144">
        <v>22809</v>
      </c>
      <c r="AO1000" s="144">
        <v>28170</v>
      </c>
      <c r="AP1000" s="144">
        <v>28150</v>
      </c>
      <c r="AQ1000" s="144">
        <v>25000</v>
      </c>
      <c r="AR1000" s="144">
        <v>25000</v>
      </c>
      <c r="AS1000" s="144"/>
      <c r="AT1000" s="144"/>
      <c r="AU1000" s="144"/>
      <c r="AV1000" s="144"/>
      <c r="AW1000" s="144"/>
      <c r="AX1000" s="144"/>
      <c r="AY1000" s="144"/>
      <c r="AZ1000" s="144"/>
      <c r="BA1000" s="144"/>
      <c r="BB1000" s="144"/>
      <c r="BC1000" s="144"/>
      <c r="BD1000" s="144"/>
      <c r="BE1000" s="144"/>
      <c r="BF1000" s="144"/>
    </row>
    <row r="1001" spans="1:58" hidden="1">
      <c r="A1001" s="143" t="s">
        <v>926</v>
      </c>
      <c r="B1001" s="143" t="s">
        <v>965</v>
      </c>
      <c r="C1001" s="144">
        <v>270</v>
      </c>
      <c r="D1001" s="144">
        <v>234</v>
      </c>
      <c r="E1001" s="144">
        <v>227</v>
      </c>
      <c r="F1001" s="144">
        <v>209</v>
      </c>
      <c r="G1001" s="144">
        <v>153</v>
      </c>
      <c r="H1001" s="144">
        <v>172</v>
      </c>
      <c r="I1001" s="144">
        <v>172</v>
      </c>
      <c r="J1001" s="144">
        <v>172</v>
      </c>
      <c r="K1001" s="144">
        <v>145</v>
      </c>
      <c r="L1001" s="144">
        <v>145</v>
      </c>
      <c r="M1001" s="144">
        <v>141</v>
      </c>
      <c r="N1001" s="144">
        <v>128</v>
      </c>
      <c r="O1001" s="144">
        <v>128</v>
      </c>
      <c r="P1001" s="144">
        <v>128</v>
      </c>
      <c r="Q1001" s="145">
        <v>14.56</v>
      </c>
      <c r="R1001" s="145">
        <v>20</v>
      </c>
      <c r="S1001" s="145">
        <v>38.090000000000003</v>
      </c>
      <c r="T1001" s="145">
        <v>40</v>
      </c>
      <c r="U1001" s="145">
        <v>47.8</v>
      </c>
      <c r="V1001" s="145">
        <v>52.05</v>
      </c>
      <c r="W1001" s="145">
        <v>52</v>
      </c>
      <c r="X1001" s="145">
        <v>54.21</v>
      </c>
      <c r="Y1001" s="145">
        <v>54.22</v>
      </c>
      <c r="Z1001" s="145">
        <v>54.22</v>
      </c>
      <c r="AA1001" s="145">
        <v>19.989999999999998</v>
      </c>
      <c r="AB1001" s="145">
        <v>19.91</v>
      </c>
      <c r="AC1001" s="145">
        <v>19.920000000000002</v>
      </c>
      <c r="AD1001" s="145">
        <v>19.920000000000002</v>
      </c>
      <c r="AE1001" s="144">
        <v>3930</v>
      </c>
      <c r="AF1001" s="144">
        <v>4680</v>
      </c>
      <c r="AG1001" s="144">
        <v>8647</v>
      </c>
      <c r="AH1001" s="144">
        <v>8360</v>
      </c>
      <c r="AI1001" s="144">
        <v>7314</v>
      </c>
      <c r="AJ1001" s="144">
        <v>8953</v>
      </c>
      <c r="AK1001" s="144">
        <v>8944</v>
      </c>
      <c r="AL1001" s="144">
        <v>9324</v>
      </c>
      <c r="AM1001" s="144">
        <v>7862</v>
      </c>
      <c r="AN1001" s="144">
        <v>7862</v>
      </c>
      <c r="AO1001" s="144">
        <v>2818</v>
      </c>
      <c r="AP1001" s="144">
        <v>2548</v>
      </c>
      <c r="AQ1001" s="144">
        <v>2550</v>
      </c>
      <c r="AR1001" s="144">
        <v>2550</v>
      </c>
      <c r="AS1001" s="144"/>
      <c r="AT1001" s="144"/>
      <c r="AU1001" s="144"/>
      <c r="AV1001" s="144"/>
      <c r="AW1001" s="144"/>
      <c r="AX1001" s="144"/>
      <c r="AY1001" s="144"/>
      <c r="AZ1001" s="144"/>
      <c r="BA1001" s="144"/>
      <c r="BB1001" s="144"/>
      <c r="BC1001" s="144"/>
      <c r="BD1001" s="144"/>
      <c r="BE1001" s="144"/>
      <c r="BF1001" s="144"/>
    </row>
    <row r="1002" spans="1:58" hidden="1">
      <c r="A1002" s="143" t="s">
        <v>926</v>
      </c>
      <c r="B1002" s="143" t="s">
        <v>966</v>
      </c>
      <c r="C1002" s="144">
        <v>44</v>
      </c>
      <c r="D1002" s="144">
        <v>44</v>
      </c>
      <c r="E1002" s="144">
        <v>45</v>
      </c>
      <c r="F1002" s="144">
        <v>48</v>
      </c>
      <c r="G1002" s="144">
        <v>46</v>
      </c>
      <c r="H1002" s="144">
        <v>45</v>
      </c>
      <c r="I1002" s="144">
        <v>57</v>
      </c>
      <c r="J1002" s="144">
        <v>52</v>
      </c>
      <c r="K1002" s="144">
        <v>60</v>
      </c>
      <c r="L1002" s="144">
        <v>63</v>
      </c>
      <c r="M1002" s="144">
        <v>66</v>
      </c>
      <c r="N1002" s="144">
        <v>43</v>
      </c>
      <c r="O1002" s="144">
        <v>43</v>
      </c>
      <c r="P1002" s="144">
        <v>43</v>
      </c>
      <c r="Q1002" s="145">
        <v>18</v>
      </c>
      <c r="R1002" s="145">
        <v>18.2</v>
      </c>
      <c r="S1002" s="145">
        <v>18.309999999999999</v>
      </c>
      <c r="T1002" s="145">
        <v>7.88</v>
      </c>
      <c r="U1002" s="145">
        <v>7.93</v>
      </c>
      <c r="V1002" s="145">
        <v>10.69</v>
      </c>
      <c r="W1002" s="145">
        <v>11</v>
      </c>
      <c r="X1002" s="145">
        <v>13.94</v>
      </c>
      <c r="Y1002" s="145">
        <v>13.95</v>
      </c>
      <c r="Z1002" s="145">
        <v>13.94</v>
      </c>
      <c r="AA1002" s="145">
        <v>18.79</v>
      </c>
      <c r="AB1002" s="145">
        <v>18.84</v>
      </c>
      <c r="AC1002" s="145">
        <v>18.84</v>
      </c>
      <c r="AD1002" s="145">
        <v>18.600000000000001</v>
      </c>
      <c r="AE1002" s="144">
        <v>792</v>
      </c>
      <c r="AF1002" s="144">
        <v>801</v>
      </c>
      <c r="AG1002" s="144">
        <v>824</v>
      </c>
      <c r="AH1002" s="144">
        <v>378</v>
      </c>
      <c r="AI1002" s="144">
        <v>365</v>
      </c>
      <c r="AJ1002" s="144">
        <v>481</v>
      </c>
      <c r="AK1002" s="144">
        <v>627</v>
      </c>
      <c r="AL1002" s="144">
        <v>725</v>
      </c>
      <c r="AM1002" s="144">
        <v>837</v>
      </c>
      <c r="AN1002" s="144">
        <v>878</v>
      </c>
      <c r="AO1002" s="144">
        <v>1240</v>
      </c>
      <c r="AP1002" s="144">
        <v>810</v>
      </c>
      <c r="AQ1002" s="144">
        <v>810</v>
      </c>
      <c r="AR1002" s="144">
        <v>800</v>
      </c>
      <c r="AS1002" s="144"/>
      <c r="AT1002" s="144"/>
      <c r="AU1002" s="144"/>
      <c r="AV1002" s="144"/>
      <c r="AW1002" s="144"/>
      <c r="AX1002" s="144"/>
      <c r="AY1002" s="144"/>
      <c r="AZ1002" s="144"/>
      <c r="BA1002" s="144"/>
      <c r="BB1002" s="144"/>
      <c r="BC1002" s="144"/>
      <c r="BD1002" s="144"/>
      <c r="BE1002" s="144"/>
      <c r="BF1002" s="144"/>
    </row>
    <row r="1003" spans="1:58" hidden="1">
      <c r="A1003" s="143" t="s">
        <v>926</v>
      </c>
      <c r="B1003" s="143" t="s">
        <v>967</v>
      </c>
      <c r="C1003" s="144">
        <v>241</v>
      </c>
      <c r="D1003" s="144">
        <v>224</v>
      </c>
      <c r="E1003" s="144">
        <v>220</v>
      </c>
      <c r="F1003" s="144">
        <v>211</v>
      </c>
      <c r="G1003" s="144">
        <v>183</v>
      </c>
      <c r="H1003" s="144">
        <v>183</v>
      </c>
      <c r="I1003" s="144">
        <v>180</v>
      </c>
      <c r="J1003" s="144">
        <v>70</v>
      </c>
      <c r="K1003" s="144">
        <v>84</v>
      </c>
      <c r="L1003" s="144">
        <v>84</v>
      </c>
      <c r="M1003" s="144">
        <v>122</v>
      </c>
      <c r="N1003" s="144">
        <v>120</v>
      </c>
      <c r="O1003" s="144">
        <v>120</v>
      </c>
      <c r="P1003" s="144">
        <v>120</v>
      </c>
      <c r="Q1003" s="145">
        <v>35</v>
      </c>
      <c r="R1003" s="145">
        <v>35</v>
      </c>
      <c r="S1003" s="145">
        <v>30.51</v>
      </c>
      <c r="T1003" s="145">
        <v>28.98</v>
      </c>
      <c r="U1003" s="145">
        <v>28.99</v>
      </c>
      <c r="V1003" s="145">
        <v>28.99</v>
      </c>
      <c r="W1003" s="145">
        <v>29</v>
      </c>
      <c r="X1003" s="145">
        <v>54.86</v>
      </c>
      <c r="Y1003" s="145">
        <v>55</v>
      </c>
      <c r="Z1003" s="145">
        <v>55.36</v>
      </c>
      <c r="AA1003" s="145">
        <v>34.56</v>
      </c>
      <c r="AB1003" s="145">
        <v>35.08</v>
      </c>
      <c r="AC1003" s="145">
        <v>35.08</v>
      </c>
      <c r="AD1003" s="145">
        <v>35.08</v>
      </c>
      <c r="AE1003" s="144">
        <v>8435</v>
      </c>
      <c r="AF1003" s="144">
        <v>7840</v>
      </c>
      <c r="AG1003" s="144">
        <v>6712</v>
      </c>
      <c r="AH1003" s="144">
        <v>6115</v>
      </c>
      <c r="AI1003" s="144">
        <v>5305</v>
      </c>
      <c r="AJ1003" s="144">
        <v>5305</v>
      </c>
      <c r="AK1003" s="144">
        <v>5220</v>
      </c>
      <c r="AL1003" s="144">
        <v>3840</v>
      </c>
      <c r="AM1003" s="144">
        <v>4620</v>
      </c>
      <c r="AN1003" s="144">
        <v>4650</v>
      </c>
      <c r="AO1003" s="144">
        <v>4216</v>
      </c>
      <c r="AP1003" s="144">
        <v>4210</v>
      </c>
      <c r="AQ1003" s="144">
        <v>4210</v>
      </c>
      <c r="AR1003" s="144">
        <v>4210</v>
      </c>
      <c r="AS1003" s="144"/>
      <c r="AT1003" s="144"/>
      <c r="AU1003" s="144"/>
      <c r="AV1003" s="144"/>
      <c r="AW1003" s="144"/>
      <c r="AX1003" s="144"/>
      <c r="AY1003" s="144"/>
      <c r="AZ1003" s="144"/>
      <c r="BA1003" s="144"/>
      <c r="BB1003" s="144"/>
      <c r="BC1003" s="144"/>
      <c r="BD1003" s="144"/>
      <c r="BE1003" s="144"/>
      <c r="BF1003" s="144"/>
    </row>
    <row r="1004" spans="1:58" hidden="1">
      <c r="A1004" s="143" t="s">
        <v>926</v>
      </c>
      <c r="B1004" s="143" t="s">
        <v>968</v>
      </c>
      <c r="C1004" s="144">
        <v>269</v>
      </c>
      <c r="D1004" s="144">
        <v>244</v>
      </c>
      <c r="E1004" s="144">
        <v>227</v>
      </c>
      <c r="F1004" s="144">
        <v>225</v>
      </c>
      <c r="G1004" s="144">
        <v>217</v>
      </c>
      <c r="H1004" s="144">
        <v>157</v>
      </c>
      <c r="I1004" s="144">
        <v>138</v>
      </c>
      <c r="J1004" s="144">
        <v>182</v>
      </c>
      <c r="K1004" s="144">
        <v>182</v>
      </c>
      <c r="L1004" s="144">
        <v>182</v>
      </c>
      <c r="M1004" s="144">
        <v>158</v>
      </c>
      <c r="N1004" s="144">
        <v>160</v>
      </c>
      <c r="O1004" s="144">
        <v>160</v>
      </c>
      <c r="P1004" s="144">
        <v>160</v>
      </c>
      <c r="Q1004" s="145">
        <v>50</v>
      </c>
      <c r="R1004" s="145">
        <v>50</v>
      </c>
      <c r="S1004" s="145">
        <v>50</v>
      </c>
      <c r="T1004" s="145">
        <v>50</v>
      </c>
      <c r="U1004" s="145">
        <v>50</v>
      </c>
      <c r="V1004" s="145">
        <v>50</v>
      </c>
      <c r="W1004" s="145">
        <v>50</v>
      </c>
      <c r="X1004" s="145">
        <v>50</v>
      </c>
      <c r="Y1004" s="145">
        <v>50</v>
      </c>
      <c r="Z1004" s="145">
        <v>50</v>
      </c>
      <c r="AA1004" s="145">
        <v>126.58</v>
      </c>
      <c r="AB1004" s="145">
        <v>125</v>
      </c>
      <c r="AC1004" s="145">
        <v>125</v>
      </c>
      <c r="AD1004" s="145">
        <v>125</v>
      </c>
      <c r="AE1004" s="144">
        <v>13450</v>
      </c>
      <c r="AF1004" s="144">
        <v>12200</v>
      </c>
      <c r="AG1004" s="144">
        <v>11350</v>
      </c>
      <c r="AH1004" s="144">
        <v>11250</v>
      </c>
      <c r="AI1004" s="144">
        <v>10850</v>
      </c>
      <c r="AJ1004" s="144">
        <v>7850</v>
      </c>
      <c r="AK1004" s="144">
        <v>6900</v>
      </c>
      <c r="AL1004" s="144">
        <v>9100</v>
      </c>
      <c r="AM1004" s="144">
        <v>9100</v>
      </c>
      <c r="AN1004" s="144">
        <v>9100</v>
      </c>
      <c r="AO1004" s="144">
        <v>20000</v>
      </c>
      <c r="AP1004" s="144">
        <v>20000</v>
      </c>
      <c r="AQ1004" s="144">
        <v>20000</v>
      </c>
      <c r="AR1004" s="144">
        <v>20000</v>
      </c>
      <c r="AS1004" s="144"/>
      <c r="AT1004" s="144"/>
      <c r="AU1004" s="144"/>
      <c r="AV1004" s="144"/>
      <c r="AW1004" s="144"/>
      <c r="AX1004" s="144"/>
      <c r="AY1004" s="144"/>
      <c r="AZ1004" s="144"/>
      <c r="BA1004" s="144"/>
      <c r="BB1004" s="144"/>
      <c r="BC1004" s="144"/>
      <c r="BD1004" s="144"/>
      <c r="BE1004" s="144"/>
      <c r="BF1004" s="144"/>
    </row>
    <row r="1005" spans="1:58" hidden="1">
      <c r="A1005" s="143" t="s">
        <v>926</v>
      </c>
      <c r="B1005" s="143" t="s">
        <v>969</v>
      </c>
      <c r="C1005" s="144">
        <v>0</v>
      </c>
      <c r="D1005" s="144">
        <v>0</v>
      </c>
      <c r="E1005" s="144">
        <v>0</v>
      </c>
      <c r="F1005" s="144">
        <v>0</v>
      </c>
      <c r="G1005" s="144">
        <v>0</v>
      </c>
      <c r="H1005" s="144">
        <v>0</v>
      </c>
      <c r="I1005" s="144">
        <v>0</v>
      </c>
      <c r="J1005" s="144">
        <v>0</v>
      </c>
      <c r="K1005" s="144">
        <v>0</v>
      </c>
      <c r="L1005" s="144">
        <v>0</v>
      </c>
      <c r="M1005" s="144">
        <v>0</v>
      </c>
      <c r="N1005" s="144">
        <v>0</v>
      </c>
      <c r="O1005" s="144">
        <v>0</v>
      </c>
      <c r="P1005" s="144">
        <v>0</v>
      </c>
      <c r="Q1005" s="145"/>
      <c r="R1005" s="145"/>
      <c r="S1005" s="145"/>
      <c r="T1005" s="145"/>
      <c r="U1005" s="145"/>
      <c r="V1005" s="145"/>
      <c r="W1005" s="145"/>
      <c r="X1005" s="145"/>
      <c r="Y1005" s="145"/>
      <c r="Z1005" s="145"/>
      <c r="AA1005" s="145"/>
      <c r="AB1005" s="145"/>
      <c r="AC1005" s="145"/>
      <c r="AD1005" s="145"/>
      <c r="AE1005" s="144">
        <v>0</v>
      </c>
      <c r="AF1005" s="144">
        <v>0</v>
      </c>
      <c r="AG1005" s="144">
        <v>0</v>
      </c>
      <c r="AH1005" s="144">
        <v>0</v>
      </c>
      <c r="AI1005" s="144">
        <v>0</v>
      </c>
      <c r="AJ1005" s="144">
        <v>0</v>
      </c>
      <c r="AK1005" s="144">
        <v>0</v>
      </c>
      <c r="AL1005" s="144">
        <v>0</v>
      </c>
      <c r="AM1005" s="144">
        <v>0</v>
      </c>
      <c r="AN1005" s="144">
        <v>0</v>
      </c>
      <c r="AO1005" s="144">
        <v>0</v>
      </c>
      <c r="AP1005" s="144">
        <v>0</v>
      </c>
      <c r="AQ1005" s="144">
        <v>0</v>
      </c>
      <c r="AR1005" s="144">
        <v>0</v>
      </c>
      <c r="AS1005" s="144"/>
      <c r="AT1005" s="144"/>
      <c r="AU1005" s="144"/>
      <c r="AV1005" s="144"/>
      <c r="AW1005" s="144"/>
      <c r="AX1005" s="144"/>
      <c r="AY1005" s="144"/>
      <c r="AZ1005" s="144"/>
      <c r="BA1005" s="144"/>
      <c r="BB1005" s="144"/>
      <c r="BC1005" s="144"/>
      <c r="BD1005" s="144"/>
      <c r="BE1005" s="144"/>
      <c r="BF1005" s="144"/>
    </row>
    <row r="1006" spans="1:58" hidden="1">
      <c r="A1006" s="143" t="s">
        <v>926</v>
      </c>
      <c r="B1006" s="143" t="s">
        <v>970</v>
      </c>
      <c r="C1006" s="144">
        <v>13</v>
      </c>
      <c r="D1006" s="144">
        <v>21</v>
      </c>
      <c r="E1006" s="144">
        <v>21</v>
      </c>
      <c r="F1006" s="144">
        <v>17</v>
      </c>
      <c r="G1006" s="144">
        <v>16</v>
      </c>
      <c r="H1006" s="144">
        <v>16</v>
      </c>
      <c r="I1006" s="144">
        <v>43</v>
      </c>
      <c r="J1006" s="144">
        <v>42</v>
      </c>
      <c r="K1006" s="144">
        <v>42</v>
      </c>
      <c r="L1006" s="144">
        <v>42</v>
      </c>
      <c r="M1006" s="144">
        <v>33</v>
      </c>
      <c r="N1006" s="144">
        <v>33</v>
      </c>
      <c r="O1006" s="144">
        <v>30</v>
      </c>
      <c r="P1006" s="144">
        <v>30</v>
      </c>
      <c r="Q1006" s="145">
        <v>500</v>
      </c>
      <c r="R1006" s="145">
        <v>500</v>
      </c>
      <c r="S1006" s="145">
        <v>504.33</v>
      </c>
      <c r="T1006" s="145">
        <v>790.88</v>
      </c>
      <c r="U1006" s="145">
        <v>877.75</v>
      </c>
      <c r="V1006" s="145">
        <v>640.55999999999995</v>
      </c>
      <c r="W1006" s="145">
        <v>234.19</v>
      </c>
      <c r="X1006" s="145">
        <v>262</v>
      </c>
      <c r="Y1006" s="145">
        <v>262</v>
      </c>
      <c r="Z1006" s="145">
        <v>262</v>
      </c>
      <c r="AA1006" s="145">
        <v>427.58</v>
      </c>
      <c r="AB1006" s="145">
        <v>427.27</v>
      </c>
      <c r="AC1006" s="145">
        <v>466.67</v>
      </c>
      <c r="AD1006" s="145">
        <v>466.67</v>
      </c>
      <c r="AE1006" s="144">
        <v>6500</v>
      </c>
      <c r="AF1006" s="144">
        <v>10500</v>
      </c>
      <c r="AG1006" s="144">
        <v>10591</v>
      </c>
      <c r="AH1006" s="144">
        <v>13445</v>
      </c>
      <c r="AI1006" s="144">
        <v>14044</v>
      </c>
      <c r="AJ1006" s="144">
        <v>10249</v>
      </c>
      <c r="AK1006" s="144">
        <v>10070</v>
      </c>
      <c r="AL1006" s="144">
        <v>11004</v>
      </c>
      <c r="AM1006" s="144">
        <v>11004</v>
      </c>
      <c r="AN1006" s="144">
        <v>11004</v>
      </c>
      <c r="AO1006" s="144">
        <v>14110</v>
      </c>
      <c r="AP1006" s="144">
        <v>14100</v>
      </c>
      <c r="AQ1006" s="144">
        <v>14000</v>
      </c>
      <c r="AR1006" s="144">
        <v>14000</v>
      </c>
      <c r="AS1006" s="144"/>
      <c r="AT1006" s="144"/>
      <c r="AU1006" s="144"/>
      <c r="AV1006" s="144"/>
      <c r="AW1006" s="144"/>
      <c r="AX1006" s="144"/>
      <c r="AY1006" s="144"/>
      <c r="AZ1006" s="144"/>
      <c r="BA1006" s="144"/>
      <c r="BB1006" s="144"/>
      <c r="BC1006" s="144"/>
      <c r="BD1006" s="144"/>
      <c r="BE1006" s="144"/>
      <c r="BF1006" s="144"/>
    </row>
    <row r="1007" spans="1:58" hidden="1">
      <c r="A1007" s="143" t="s">
        <v>926</v>
      </c>
      <c r="B1007" s="143" t="s">
        <v>971</v>
      </c>
      <c r="C1007" s="144">
        <v>282</v>
      </c>
      <c r="D1007" s="144">
        <v>265</v>
      </c>
      <c r="E1007" s="144">
        <v>248</v>
      </c>
      <c r="F1007" s="144">
        <v>242</v>
      </c>
      <c r="G1007" s="144">
        <v>233</v>
      </c>
      <c r="H1007" s="144">
        <v>173</v>
      </c>
      <c r="I1007" s="144">
        <v>181</v>
      </c>
      <c r="J1007" s="144">
        <v>224</v>
      </c>
      <c r="K1007" s="144">
        <v>224</v>
      </c>
      <c r="L1007" s="144">
        <v>224</v>
      </c>
      <c r="M1007" s="144">
        <v>191</v>
      </c>
      <c r="N1007" s="144">
        <v>193</v>
      </c>
      <c r="O1007" s="144">
        <v>190</v>
      </c>
      <c r="P1007" s="144">
        <v>190</v>
      </c>
      <c r="Q1007" s="145">
        <v>70.739999999999995</v>
      </c>
      <c r="R1007" s="145">
        <v>85.66</v>
      </c>
      <c r="S1007" s="145">
        <v>88.47</v>
      </c>
      <c r="T1007" s="145">
        <v>102.05</v>
      </c>
      <c r="U1007" s="145">
        <v>106.84</v>
      </c>
      <c r="V1007" s="145">
        <v>104.62</v>
      </c>
      <c r="W1007" s="145">
        <v>93.76</v>
      </c>
      <c r="X1007" s="145">
        <v>89.75</v>
      </c>
      <c r="Y1007" s="145">
        <v>89.75</v>
      </c>
      <c r="Z1007" s="145">
        <v>89.75</v>
      </c>
      <c r="AA1007" s="145">
        <v>178.59</v>
      </c>
      <c r="AB1007" s="145">
        <v>176.68</v>
      </c>
      <c r="AC1007" s="145">
        <v>178.95</v>
      </c>
      <c r="AD1007" s="145">
        <v>178.95</v>
      </c>
      <c r="AE1007" s="144">
        <v>19950</v>
      </c>
      <c r="AF1007" s="144">
        <v>22700</v>
      </c>
      <c r="AG1007" s="144">
        <v>21941</v>
      </c>
      <c r="AH1007" s="144">
        <v>24695</v>
      </c>
      <c r="AI1007" s="144">
        <v>24894</v>
      </c>
      <c r="AJ1007" s="144">
        <v>18099</v>
      </c>
      <c r="AK1007" s="144">
        <v>16970</v>
      </c>
      <c r="AL1007" s="144">
        <v>20104</v>
      </c>
      <c r="AM1007" s="144">
        <v>20104</v>
      </c>
      <c r="AN1007" s="144">
        <v>20104</v>
      </c>
      <c r="AO1007" s="144">
        <v>34110</v>
      </c>
      <c r="AP1007" s="144">
        <v>34100</v>
      </c>
      <c r="AQ1007" s="144">
        <v>34000</v>
      </c>
      <c r="AR1007" s="144">
        <v>34000</v>
      </c>
      <c r="AS1007" s="144"/>
      <c r="AT1007" s="144"/>
      <c r="AU1007" s="144"/>
      <c r="AV1007" s="144"/>
      <c r="AW1007" s="144"/>
      <c r="AX1007" s="144"/>
      <c r="AY1007" s="144"/>
      <c r="AZ1007" s="144"/>
      <c r="BA1007" s="144"/>
      <c r="BB1007" s="144"/>
      <c r="BC1007" s="144"/>
      <c r="BD1007" s="144"/>
      <c r="BE1007" s="144"/>
      <c r="BF1007" s="144"/>
    </row>
    <row r="1008" spans="1:58" hidden="1">
      <c r="A1008" s="143" t="s">
        <v>926</v>
      </c>
      <c r="B1008" s="143" t="s">
        <v>972</v>
      </c>
      <c r="C1008" s="144">
        <v>0</v>
      </c>
      <c r="D1008" s="144">
        <v>0</v>
      </c>
      <c r="E1008" s="144">
        <v>0</v>
      </c>
      <c r="F1008" s="144">
        <v>0</v>
      </c>
      <c r="G1008" s="144">
        <v>0</v>
      </c>
      <c r="H1008" s="144">
        <v>0</v>
      </c>
      <c r="I1008" s="144">
        <v>0</v>
      </c>
      <c r="J1008" s="144">
        <v>0</v>
      </c>
      <c r="K1008" s="144">
        <v>0</v>
      </c>
      <c r="L1008" s="144">
        <v>0</v>
      </c>
      <c r="M1008" s="144">
        <v>0</v>
      </c>
      <c r="N1008" s="144">
        <v>0</v>
      </c>
      <c r="O1008" s="144">
        <v>0</v>
      </c>
      <c r="P1008" s="144">
        <v>0</v>
      </c>
      <c r="Q1008" s="145"/>
      <c r="R1008" s="145"/>
      <c r="S1008" s="145"/>
      <c r="T1008" s="145"/>
      <c r="U1008" s="145"/>
      <c r="V1008" s="145"/>
      <c r="W1008" s="145"/>
      <c r="X1008" s="145"/>
      <c r="Y1008" s="145"/>
      <c r="Z1008" s="145"/>
      <c r="AA1008" s="145"/>
      <c r="AB1008" s="145"/>
      <c r="AC1008" s="145"/>
      <c r="AD1008" s="145"/>
      <c r="AE1008" s="144">
        <v>0</v>
      </c>
      <c r="AF1008" s="144">
        <v>0</v>
      </c>
      <c r="AG1008" s="144">
        <v>0</v>
      </c>
      <c r="AH1008" s="144">
        <v>0</v>
      </c>
      <c r="AI1008" s="144">
        <v>0</v>
      </c>
      <c r="AJ1008" s="144">
        <v>0</v>
      </c>
      <c r="AK1008" s="144">
        <v>0</v>
      </c>
      <c r="AL1008" s="144">
        <v>0</v>
      </c>
      <c r="AM1008" s="144">
        <v>0</v>
      </c>
      <c r="AN1008" s="144">
        <v>0</v>
      </c>
      <c r="AO1008" s="144">
        <v>0</v>
      </c>
      <c r="AP1008" s="144">
        <v>0</v>
      </c>
      <c r="AQ1008" s="144">
        <v>0</v>
      </c>
      <c r="AR1008" s="144">
        <v>0</v>
      </c>
      <c r="AS1008" s="144"/>
      <c r="AT1008" s="144"/>
      <c r="AU1008" s="144"/>
      <c r="AV1008" s="144"/>
      <c r="AW1008" s="144"/>
      <c r="AX1008" s="144"/>
      <c r="AY1008" s="144"/>
      <c r="AZ1008" s="144"/>
      <c r="BA1008" s="144"/>
      <c r="BB1008" s="144"/>
      <c r="BC1008" s="144"/>
      <c r="BD1008" s="144"/>
      <c r="BE1008" s="144"/>
      <c r="BF1008" s="144"/>
    </row>
    <row r="1009" spans="1:58" hidden="1">
      <c r="A1009" s="143" t="s">
        <v>926</v>
      </c>
      <c r="B1009" s="143" t="s">
        <v>973</v>
      </c>
      <c r="C1009" s="144">
        <v>0</v>
      </c>
      <c r="D1009" s="144">
        <v>0</v>
      </c>
      <c r="E1009" s="144">
        <v>0</v>
      </c>
      <c r="F1009" s="144">
        <v>0</v>
      </c>
      <c r="G1009" s="144">
        <v>0</v>
      </c>
      <c r="H1009" s="144">
        <v>0</v>
      </c>
      <c r="I1009" s="144">
        <v>0</v>
      </c>
      <c r="J1009" s="144">
        <v>0</v>
      </c>
      <c r="K1009" s="144">
        <v>0</v>
      </c>
      <c r="L1009" s="144">
        <v>0</v>
      </c>
      <c r="M1009" s="144">
        <v>0</v>
      </c>
      <c r="N1009" s="144">
        <v>0</v>
      </c>
      <c r="O1009" s="144">
        <v>0</v>
      </c>
      <c r="P1009" s="144">
        <v>0</v>
      </c>
      <c r="Q1009" s="145"/>
      <c r="R1009" s="145"/>
      <c r="S1009" s="145"/>
      <c r="T1009" s="145"/>
      <c r="U1009" s="145"/>
      <c r="V1009" s="145"/>
      <c r="W1009" s="145"/>
      <c r="X1009" s="145"/>
      <c r="Y1009" s="145"/>
      <c r="Z1009" s="145"/>
      <c r="AA1009" s="145"/>
      <c r="AB1009" s="145"/>
      <c r="AC1009" s="145"/>
      <c r="AD1009" s="145"/>
      <c r="AE1009" s="144">
        <v>0</v>
      </c>
      <c r="AF1009" s="144">
        <v>0</v>
      </c>
      <c r="AG1009" s="144">
        <v>0</v>
      </c>
      <c r="AH1009" s="144">
        <v>0</v>
      </c>
      <c r="AI1009" s="144">
        <v>0</v>
      </c>
      <c r="AJ1009" s="144">
        <v>0</v>
      </c>
      <c r="AK1009" s="144">
        <v>0</v>
      </c>
      <c r="AL1009" s="144">
        <v>0</v>
      </c>
      <c r="AM1009" s="144">
        <v>0</v>
      </c>
      <c r="AN1009" s="144">
        <v>0</v>
      </c>
      <c r="AO1009" s="144">
        <v>0</v>
      </c>
      <c r="AP1009" s="144">
        <v>0</v>
      </c>
      <c r="AQ1009" s="144">
        <v>0</v>
      </c>
      <c r="AR1009" s="144">
        <v>0</v>
      </c>
      <c r="AS1009" s="144"/>
      <c r="AT1009" s="144"/>
      <c r="AU1009" s="144"/>
      <c r="AV1009" s="144"/>
      <c r="AW1009" s="144"/>
      <c r="AX1009" s="144"/>
      <c r="AY1009" s="144"/>
      <c r="AZ1009" s="144"/>
      <c r="BA1009" s="144"/>
      <c r="BB1009" s="144"/>
      <c r="BC1009" s="144"/>
      <c r="BD1009" s="144"/>
      <c r="BE1009" s="144"/>
      <c r="BF1009" s="144"/>
    </row>
    <row r="1010" spans="1:58" hidden="1">
      <c r="A1010" s="143" t="s">
        <v>926</v>
      </c>
      <c r="B1010" s="143" t="s">
        <v>974</v>
      </c>
      <c r="C1010" s="144">
        <v>0</v>
      </c>
      <c r="D1010" s="144">
        <v>0</v>
      </c>
      <c r="E1010" s="144">
        <v>0</v>
      </c>
      <c r="F1010" s="144">
        <v>0</v>
      </c>
      <c r="G1010" s="144">
        <v>0</v>
      </c>
      <c r="H1010" s="144">
        <v>0</v>
      </c>
      <c r="I1010" s="144">
        <v>0</v>
      </c>
      <c r="J1010" s="144">
        <v>19</v>
      </c>
      <c r="K1010" s="144">
        <v>20</v>
      </c>
      <c r="L1010" s="144">
        <v>20</v>
      </c>
      <c r="M1010" s="144">
        <v>16</v>
      </c>
      <c r="N1010" s="144">
        <v>18</v>
      </c>
      <c r="O1010" s="144">
        <v>18</v>
      </c>
      <c r="P1010" s="144">
        <v>18</v>
      </c>
      <c r="Q1010" s="145"/>
      <c r="R1010" s="145"/>
      <c r="S1010" s="145"/>
      <c r="T1010" s="145"/>
      <c r="U1010" s="145"/>
      <c r="V1010" s="145"/>
      <c r="W1010" s="145"/>
      <c r="X1010" s="145">
        <v>11</v>
      </c>
      <c r="Y1010" s="145">
        <v>11</v>
      </c>
      <c r="Z1010" s="145">
        <v>11</v>
      </c>
      <c r="AA1010" s="145">
        <v>15</v>
      </c>
      <c r="AB1010" s="145">
        <v>14.72</v>
      </c>
      <c r="AC1010" s="145">
        <v>14.72</v>
      </c>
      <c r="AD1010" s="145">
        <v>14.72</v>
      </c>
      <c r="AE1010" s="144">
        <v>0</v>
      </c>
      <c r="AF1010" s="144">
        <v>0</v>
      </c>
      <c r="AG1010" s="144">
        <v>0</v>
      </c>
      <c r="AH1010" s="144">
        <v>0</v>
      </c>
      <c r="AI1010" s="144">
        <v>0</v>
      </c>
      <c r="AJ1010" s="144">
        <v>0</v>
      </c>
      <c r="AK1010" s="144">
        <v>0</v>
      </c>
      <c r="AL1010" s="144">
        <v>209</v>
      </c>
      <c r="AM1010" s="144">
        <v>220</v>
      </c>
      <c r="AN1010" s="144">
        <v>220</v>
      </c>
      <c r="AO1010" s="144">
        <v>240</v>
      </c>
      <c r="AP1010" s="144">
        <v>265</v>
      </c>
      <c r="AQ1010" s="144">
        <v>265</v>
      </c>
      <c r="AR1010" s="144">
        <v>265</v>
      </c>
      <c r="AS1010" s="144"/>
      <c r="AT1010" s="144"/>
      <c r="AU1010" s="144"/>
      <c r="AV1010" s="144"/>
      <c r="AW1010" s="144"/>
      <c r="AX1010" s="144"/>
      <c r="AY1010" s="144"/>
      <c r="AZ1010" s="144"/>
      <c r="BA1010" s="144"/>
      <c r="BB1010" s="144"/>
      <c r="BC1010" s="144"/>
      <c r="BD1010" s="144"/>
      <c r="BE1010" s="144"/>
      <c r="BF1010" s="144"/>
    </row>
    <row r="1011" spans="1:58" hidden="1">
      <c r="A1011" s="143" t="s">
        <v>926</v>
      </c>
      <c r="B1011" s="143" t="s">
        <v>975</v>
      </c>
      <c r="C1011" s="144">
        <v>0</v>
      </c>
      <c r="D1011" s="144">
        <v>0</v>
      </c>
      <c r="E1011" s="144">
        <v>0</v>
      </c>
      <c r="F1011" s="144">
        <v>0</v>
      </c>
      <c r="G1011" s="144">
        <v>0</v>
      </c>
      <c r="H1011" s="144">
        <v>0</v>
      </c>
      <c r="I1011" s="144">
        <v>0</v>
      </c>
      <c r="J1011" s="144">
        <v>0</v>
      </c>
      <c r="K1011" s="144">
        <v>0</v>
      </c>
      <c r="L1011" s="144">
        <v>0</v>
      </c>
      <c r="M1011" s="144">
        <v>0</v>
      </c>
      <c r="N1011" s="144">
        <v>0</v>
      </c>
      <c r="O1011" s="144">
        <v>0</v>
      </c>
      <c r="P1011" s="144">
        <v>0</v>
      </c>
      <c r="Q1011" s="145"/>
      <c r="R1011" s="145"/>
      <c r="S1011" s="145"/>
      <c r="T1011" s="145"/>
      <c r="U1011" s="145"/>
      <c r="V1011" s="145"/>
      <c r="W1011" s="145"/>
      <c r="X1011" s="145"/>
      <c r="Y1011" s="145"/>
      <c r="Z1011" s="145"/>
      <c r="AA1011" s="145"/>
      <c r="AB1011" s="145"/>
      <c r="AC1011" s="145"/>
      <c r="AD1011" s="145"/>
      <c r="AE1011" s="144">
        <v>0</v>
      </c>
      <c r="AF1011" s="144">
        <v>0</v>
      </c>
      <c r="AG1011" s="144">
        <v>0</v>
      </c>
      <c r="AH1011" s="144">
        <v>0</v>
      </c>
      <c r="AI1011" s="144">
        <v>0</v>
      </c>
      <c r="AJ1011" s="144">
        <v>0</v>
      </c>
      <c r="AK1011" s="144">
        <v>0</v>
      </c>
      <c r="AL1011" s="144">
        <v>0</v>
      </c>
      <c r="AM1011" s="144">
        <v>0</v>
      </c>
      <c r="AN1011" s="144">
        <v>0</v>
      </c>
      <c r="AO1011" s="144">
        <v>0</v>
      </c>
      <c r="AP1011" s="144">
        <v>0</v>
      </c>
      <c r="AQ1011" s="144">
        <v>0</v>
      </c>
      <c r="AR1011" s="144">
        <v>0</v>
      </c>
      <c r="AS1011" s="144"/>
      <c r="AT1011" s="144"/>
      <c r="AU1011" s="144"/>
      <c r="AV1011" s="144"/>
      <c r="AW1011" s="144"/>
      <c r="AX1011" s="144"/>
      <c r="AY1011" s="144"/>
      <c r="AZ1011" s="144"/>
      <c r="BA1011" s="144"/>
      <c r="BB1011" s="144"/>
      <c r="BC1011" s="144"/>
      <c r="BD1011" s="144"/>
      <c r="BE1011" s="144"/>
      <c r="BF1011" s="144"/>
    </row>
    <row r="1012" spans="1:58" hidden="1">
      <c r="A1012" s="143" t="s">
        <v>926</v>
      </c>
      <c r="B1012" s="143" t="s">
        <v>976</v>
      </c>
      <c r="C1012" s="144">
        <v>63</v>
      </c>
      <c r="D1012" s="144">
        <v>59</v>
      </c>
      <c r="E1012" s="144">
        <v>59</v>
      </c>
      <c r="F1012" s="144">
        <v>57</v>
      </c>
      <c r="G1012" s="144">
        <v>60</v>
      </c>
      <c r="H1012" s="144">
        <v>151</v>
      </c>
      <c r="I1012" s="144">
        <v>13</v>
      </c>
      <c r="J1012" s="144">
        <v>19</v>
      </c>
      <c r="K1012" s="144">
        <v>20</v>
      </c>
      <c r="L1012" s="144">
        <v>20</v>
      </c>
      <c r="M1012" s="144">
        <v>16</v>
      </c>
      <c r="N1012" s="144">
        <v>18</v>
      </c>
      <c r="O1012" s="144">
        <v>18</v>
      </c>
      <c r="P1012" s="144">
        <v>18</v>
      </c>
      <c r="Q1012" s="145">
        <v>2.0299999999999998</v>
      </c>
      <c r="R1012" s="145">
        <v>6.24</v>
      </c>
      <c r="S1012" s="145">
        <v>4.4400000000000004</v>
      </c>
      <c r="T1012" s="145">
        <v>1.79</v>
      </c>
      <c r="U1012" s="145">
        <v>1.87</v>
      </c>
      <c r="V1012" s="145">
        <v>2.15</v>
      </c>
      <c r="W1012" s="145">
        <v>6.77</v>
      </c>
      <c r="X1012" s="145">
        <v>11</v>
      </c>
      <c r="Y1012" s="145">
        <v>11</v>
      </c>
      <c r="Z1012" s="145">
        <v>11</v>
      </c>
      <c r="AA1012" s="145">
        <v>15</v>
      </c>
      <c r="AB1012" s="145">
        <v>14.72</v>
      </c>
      <c r="AC1012" s="145">
        <v>14.72</v>
      </c>
      <c r="AD1012" s="145">
        <v>14.72</v>
      </c>
      <c r="AE1012" s="144">
        <v>128</v>
      </c>
      <c r="AF1012" s="144">
        <v>368</v>
      </c>
      <c r="AG1012" s="144">
        <v>262</v>
      </c>
      <c r="AH1012" s="144">
        <v>102</v>
      </c>
      <c r="AI1012" s="144">
        <v>112</v>
      </c>
      <c r="AJ1012" s="144">
        <v>325</v>
      </c>
      <c r="AK1012" s="144">
        <v>88</v>
      </c>
      <c r="AL1012" s="144">
        <v>209</v>
      </c>
      <c r="AM1012" s="144">
        <v>220</v>
      </c>
      <c r="AN1012" s="144">
        <v>220</v>
      </c>
      <c r="AO1012" s="144">
        <v>240</v>
      </c>
      <c r="AP1012" s="144">
        <v>265</v>
      </c>
      <c r="AQ1012" s="144">
        <v>265</v>
      </c>
      <c r="AR1012" s="144">
        <v>265</v>
      </c>
      <c r="AS1012" s="144"/>
      <c r="AT1012" s="144"/>
      <c r="AU1012" s="144"/>
      <c r="AV1012" s="144"/>
      <c r="AW1012" s="144"/>
      <c r="AX1012" s="144"/>
      <c r="AY1012" s="144"/>
      <c r="AZ1012" s="144"/>
      <c r="BA1012" s="144"/>
      <c r="BB1012" s="144"/>
      <c r="BC1012" s="144"/>
      <c r="BD1012" s="144"/>
      <c r="BE1012" s="144"/>
      <c r="BF1012" s="144"/>
    </row>
    <row r="1013" spans="1:58" hidden="1">
      <c r="A1013" s="143" t="s">
        <v>926</v>
      </c>
      <c r="B1013" s="143" t="s">
        <v>977</v>
      </c>
      <c r="C1013" s="144">
        <v>0</v>
      </c>
      <c r="D1013" s="144">
        <v>0</v>
      </c>
      <c r="E1013" s="144">
        <v>0</v>
      </c>
      <c r="F1013" s="144">
        <v>0</v>
      </c>
      <c r="G1013" s="144">
        <v>0</v>
      </c>
      <c r="H1013" s="144">
        <v>0</v>
      </c>
      <c r="I1013" s="144">
        <v>0</v>
      </c>
      <c r="J1013" s="144">
        <v>0</v>
      </c>
      <c r="K1013" s="144">
        <v>0</v>
      </c>
      <c r="L1013" s="144">
        <v>0</v>
      </c>
      <c r="M1013" s="144">
        <v>0</v>
      </c>
      <c r="N1013" s="144">
        <v>0</v>
      </c>
      <c r="O1013" s="144">
        <v>0</v>
      </c>
      <c r="P1013" s="144">
        <v>0</v>
      </c>
      <c r="Q1013" s="145"/>
      <c r="R1013" s="145"/>
      <c r="S1013" s="145"/>
      <c r="T1013" s="145"/>
      <c r="U1013" s="145"/>
      <c r="V1013" s="145"/>
      <c r="W1013" s="145"/>
      <c r="X1013" s="145"/>
      <c r="Y1013" s="145"/>
      <c r="Z1013" s="145"/>
      <c r="AA1013" s="145"/>
      <c r="AB1013" s="145"/>
      <c r="AC1013" s="145"/>
      <c r="AD1013" s="145"/>
      <c r="AE1013" s="144">
        <v>0</v>
      </c>
      <c r="AF1013" s="144">
        <v>0</v>
      </c>
      <c r="AG1013" s="144">
        <v>0</v>
      </c>
      <c r="AH1013" s="144">
        <v>0</v>
      </c>
      <c r="AI1013" s="144">
        <v>0</v>
      </c>
      <c r="AJ1013" s="144">
        <v>0</v>
      </c>
      <c r="AK1013" s="144">
        <v>0</v>
      </c>
      <c r="AL1013" s="144">
        <v>0</v>
      </c>
      <c r="AM1013" s="144">
        <v>0</v>
      </c>
      <c r="AN1013" s="144">
        <v>0</v>
      </c>
      <c r="AO1013" s="144">
        <v>0</v>
      </c>
      <c r="AP1013" s="144">
        <v>0</v>
      </c>
      <c r="AQ1013" s="144">
        <v>0</v>
      </c>
      <c r="AR1013" s="144">
        <v>0</v>
      </c>
      <c r="AS1013" s="144"/>
      <c r="AT1013" s="144"/>
      <c r="AU1013" s="144"/>
      <c r="AV1013" s="144"/>
      <c r="AW1013" s="144"/>
      <c r="AX1013" s="144"/>
      <c r="AY1013" s="144"/>
      <c r="AZ1013" s="144"/>
      <c r="BA1013" s="144"/>
      <c r="BB1013" s="144"/>
      <c r="BC1013" s="144"/>
      <c r="BD1013" s="144"/>
      <c r="BE1013" s="144"/>
      <c r="BF1013" s="144"/>
    </row>
    <row r="1014" spans="1:58" hidden="1">
      <c r="A1014" s="143" t="s">
        <v>926</v>
      </c>
      <c r="B1014" s="143" t="s">
        <v>978</v>
      </c>
      <c r="C1014" s="144">
        <v>0</v>
      </c>
      <c r="D1014" s="144">
        <v>0</v>
      </c>
      <c r="E1014" s="144">
        <v>0</v>
      </c>
      <c r="F1014" s="144">
        <v>0</v>
      </c>
      <c r="G1014" s="144">
        <v>0</v>
      </c>
      <c r="H1014" s="144">
        <v>0</v>
      </c>
      <c r="I1014" s="144">
        <v>0</v>
      </c>
      <c r="J1014" s="144">
        <v>0</v>
      </c>
      <c r="K1014" s="144">
        <v>0</v>
      </c>
      <c r="L1014" s="144">
        <v>0</v>
      </c>
      <c r="M1014" s="144">
        <v>0</v>
      </c>
      <c r="N1014" s="144">
        <v>0</v>
      </c>
      <c r="O1014" s="144">
        <v>0</v>
      </c>
      <c r="P1014" s="144">
        <v>0</v>
      </c>
      <c r="Q1014" s="145"/>
      <c r="R1014" s="145"/>
      <c r="S1014" s="145"/>
      <c r="T1014" s="145"/>
      <c r="U1014" s="145"/>
      <c r="V1014" s="145"/>
      <c r="W1014" s="145"/>
      <c r="X1014" s="145"/>
      <c r="Y1014" s="145"/>
      <c r="Z1014" s="145"/>
      <c r="AA1014" s="145"/>
      <c r="AB1014" s="145"/>
      <c r="AC1014" s="145"/>
      <c r="AD1014" s="145"/>
      <c r="AE1014" s="144">
        <v>0</v>
      </c>
      <c r="AF1014" s="144">
        <v>0</v>
      </c>
      <c r="AG1014" s="144">
        <v>0</v>
      </c>
      <c r="AH1014" s="144">
        <v>0</v>
      </c>
      <c r="AI1014" s="144">
        <v>0</v>
      </c>
      <c r="AJ1014" s="144">
        <v>0</v>
      </c>
      <c r="AK1014" s="144">
        <v>0</v>
      </c>
      <c r="AL1014" s="144">
        <v>0</v>
      </c>
      <c r="AM1014" s="144">
        <v>0</v>
      </c>
      <c r="AN1014" s="144">
        <v>0</v>
      </c>
      <c r="AO1014" s="144">
        <v>0</v>
      </c>
      <c r="AP1014" s="144">
        <v>0</v>
      </c>
      <c r="AQ1014" s="144">
        <v>0</v>
      </c>
      <c r="AR1014" s="144">
        <v>0</v>
      </c>
      <c r="AS1014" s="144"/>
      <c r="AT1014" s="144"/>
      <c r="AU1014" s="144"/>
      <c r="AV1014" s="144"/>
      <c r="AW1014" s="144"/>
      <c r="AX1014" s="144"/>
      <c r="AY1014" s="144"/>
      <c r="AZ1014" s="144"/>
      <c r="BA1014" s="144"/>
      <c r="BB1014" s="144"/>
      <c r="BC1014" s="144"/>
      <c r="BD1014" s="144"/>
      <c r="BE1014" s="144"/>
      <c r="BF1014" s="144"/>
    </row>
    <row r="1015" spans="1:58" hidden="1">
      <c r="A1015" s="143" t="s">
        <v>926</v>
      </c>
      <c r="B1015" s="143" t="s">
        <v>979</v>
      </c>
      <c r="C1015" s="144">
        <v>24</v>
      </c>
      <c r="D1015" s="144">
        <v>24</v>
      </c>
      <c r="E1015" s="144">
        <v>30</v>
      </c>
      <c r="F1015" s="144">
        <v>6</v>
      </c>
      <c r="G1015" s="144">
        <v>8</v>
      </c>
      <c r="H1015" s="144">
        <v>11</v>
      </c>
      <c r="I1015" s="144">
        <v>13</v>
      </c>
      <c r="J1015" s="144">
        <v>25</v>
      </c>
      <c r="K1015" s="144">
        <v>27</v>
      </c>
      <c r="L1015" s="144">
        <v>29</v>
      </c>
      <c r="M1015" s="144">
        <v>24</v>
      </c>
      <c r="N1015" s="144">
        <v>20</v>
      </c>
      <c r="O1015" s="144">
        <v>20</v>
      </c>
      <c r="P1015" s="144">
        <v>20</v>
      </c>
      <c r="Q1015" s="145">
        <v>25</v>
      </c>
      <c r="R1015" s="145">
        <v>25</v>
      </c>
      <c r="S1015" s="145">
        <v>25</v>
      </c>
      <c r="T1015" s="145">
        <v>25</v>
      </c>
      <c r="U1015" s="145">
        <v>25</v>
      </c>
      <c r="V1015" s="145">
        <v>25</v>
      </c>
      <c r="W1015" s="145">
        <v>25</v>
      </c>
      <c r="X1015" s="145">
        <v>25</v>
      </c>
      <c r="Y1015" s="145">
        <v>25</v>
      </c>
      <c r="Z1015" s="145">
        <v>25</v>
      </c>
      <c r="AA1015" s="145">
        <v>26.04</v>
      </c>
      <c r="AB1015" s="145">
        <v>26</v>
      </c>
      <c r="AC1015" s="145">
        <v>26</v>
      </c>
      <c r="AD1015" s="145">
        <v>26</v>
      </c>
      <c r="AE1015" s="144">
        <v>600</v>
      </c>
      <c r="AF1015" s="144">
        <v>600</v>
      </c>
      <c r="AG1015" s="144">
        <v>750</v>
      </c>
      <c r="AH1015" s="144">
        <v>150</v>
      </c>
      <c r="AI1015" s="144">
        <v>200</v>
      </c>
      <c r="AJ1015" s="144">
        <v>275</v>
      </c>
      <c r="AK1015" s="144">
        <v>325</v>
      </c>
      <c r="AL1015" s="144">
        <v>625</v>
      </c>
      <c r="AM1015" s="144">
        <v>675</v>
      </c>
      <c r="AN1015" s="144">
        <v>725</v>
      </c>
      <c r="AO1015" s="144">
        <v>625</v>
      </c>
      <c r="AP1015" s="144">
        <v>520</v>
      </c>
      <c r="AQ1015" s="144">
        <v>520</v>
      </c>
      <c r="AR1015" s="144">
        <v>520</v>
      </c>
      <c r="AS1015" s="144"/>
      <c r="AT1015" s="144"/>
      <c r="AU1015" s="144"/>
      <c r="AV1015" s="144"/>
      <c r="AW1015" s="144"/>
      <c r="AX1015" s="144"/>
      <c r="AY1015" s="144"/>
      <c r="AZ1015" s="144"/>
      <c r="BA1015" s="144"/>
      <c r="BB1015" s="144"/>
      <c r="BC1015" s="144"/>
      <c r="BD1015" s="144"/>
      <c r="BE1015" s="144"/>
      <c r="BF1015" s="144"/>
    </row>
    <row r="1016" spans="1:58" hidden="1">
      <c r="A1016" s="143" t="s">
        <v>926</v>
      </c>
      <c r="B1016" s="143" t="s">
        <v>980</v>
      </c>
      <c r="C1016" s="144">
        <v>0</v>
      </c>
      <c r="D1016" s="144">
        <v>0</v>
      </c>
      <c r="E1016" s="144">
        <v>0</v>
      </c>
      <c r="F1016" s="144">
        <v>0</v>
      </c>
      <c r="G1016" s="144">
        <v>0</v>
      </c>
      <c r="H1016" s="144">
        <v>0</v>
      </c>
      <c r="I1016" s="144">
        <v>0</v>
      </c>
      <c r="J1016" s="144">
        <v>0</v>
      </c>
      <c r="K1016" s="144">
        <v>0</v>
      </c>
      <c r="L1016" s="144">
        <v>0</v>
      </c>
      <c r="M1016" s="144">
        <v>16</v>
      </c>
      <c r="N1016" s="144">
        <v>16</v>
      </c>
      <c r="O1016" s="144">
        <v>16</v>
      </c>
      <c r="P1016" s="144">
        <v>16</v>
      </c>
      <c r="Q1016" s="145"/>
      <c r="R1016" s="145"/>
      <c r="S1016" s="145"/>
      <c r="T1016" s="145"/>
      <c r="U1016" s="145"/>
      <c r="V1016" s="145"/>
      <c r="W1016" s="145"/>
      <c r="X1016" s="145"/>
      <c r="Y1016" s="145"/>
      <c r="Z1016" s="145"/>
      <c r="AA1016" s="145">
        <v>13.5</v>
      </c>
      <c r="AB1016" s="145">
        <v>13.5</v>
      </c>
      <c r="AC1016" s="145">
        <v>13.5</v>
      </c>
      <c r="AD1016" s="145">
        <v>13.5</v>
      </c>
      <c r="AE1016" s="144">
        <v>0</v>
      </c>
      <c r="AF1016" s="144">
        <v>0</v>
      </c>
      <c r="AG1016" s="144">
        <v>0</v>
      </c>
      <c r="AH1016" s="144">
        <v>0</v>
      </c>
      <c r="AI1016" s="144">
        <v>0</v>
      </c>
      <c r="AJ1016" s="144">
        <v>0</v>
      </c>
      <c r="AK1016" s="144">
        <v>0</v>
      </c>
      <c r="AL1016" s="144">
        <v>0</v>
      </c>
      <c r="AM1016" s="144">
        <v>0</v>
      </c>
      <c r="AN1016" s="144">
        <v>0</v>
      </c>
      <c r="AO1016" s="144">
        <v>216</v>
      </c>
      <c r="AP1016" s="144">
        <v>216</v>
      </c>
      <c r="AQ1016" s="144">
        <v>216</v>
      </c>
      <c r="AR1016" s="144">
        <v>216</v>
      </c>
      <c r="AS1016" s="144"/>
      <c r="AT1016" s="144"/>
      <c r="AU1016" s="144"/>
      <c r="AV1016" s="144"/>
      <c r="AW1016" s="144"/>
      <c r="AX1016" s="144"/>
      <c r="AY1016" s="144"/>
      <c r="AZ1016" s="144"/>
      <c r="BA1016" s="144"/>
      <c r="BB1016" s="144"/>
      <c r="BC1016" s="144"/>
      <c r="BD1016" s="144"/>
      <c r="BE1016" s="144"/>
      <c r="BF1016" s="144"/>
    </row>
    <row r="1017" spans="1:58" hidden="1">
      <c r="A1017" s="143" t="s">
        <v>926</v>
      </c>
      <c r="B1017" s="143" t="s">
        <v>981</v>
      </c>
      <c r="C1017" s="144">
        <v>0</v>
      </c>
      <c r="D1017" s="144">
        <v>3</v>
      </c>
      <c r="E1017" s="144">
        <v>7</v>
      </c>
      <c r="F1017" s="144">
        <v>10</v>
      </c>
      <c r="G1017" s="144">
        <v>14</v>
      </c>
      <c r="H1017" s="144">
        <v>17</v>
      </c>
      <c r="I1017" s="144">
        <v>20</v>
      </c>
      <c r="J1017" s="144">
        <v>24</v>
      </c>
      <c r="K1017" s="144">
        <v>27</v>
      </c>
      <c r="L1017" s="144">
        <v>31</v>
      </c>
      <c r="M1017" s="144">
        <v>34</v>
      </c>
      <c r="N1017" s="144">
        <v>42</v>
      </c>
      <c r="O1017" s="144">
        <v>42</v>
      </c>
      <c r="P1017" s="144">
        <v>42</v>
      </c>
      <c r="Q1017" s="145"/>
      <c r="R1017" s="145">
        <v>14</v>
      </c>
      <c r="S1017" s="145">
        <v>14</v>
      </c>
      <c r="T1017" s="145">
        <v>14</v>
      </c>
      <c r="U1017" s="145">
        <v>14</v>
      </c>
      <c r="V1017" s="145">
        <v>14</v>
      </c>
      <c r="W1017" s="145">
        <v>14</v>
      </c>
      <c r="X1017" s="145">
        <v>14</v>
      </c>
      <c r="Y1017" s="145">
        <v>14</v>
      </c>
      <c r="Z1017" s="145">
        <v>14</v>
      </c>
      <c r="AA1017" s="145">
        <v>13.5</v>
      </c>
      <c r="AB1017" s="145">
        <v>13.57</v>
      </c>
      <c r="AC1017" s="145">
        <v>13.57</v>
      </c>
      <c r="AD1017" s="145">
        <v>13.57</v>
      </c>
      <c r="AE1017" s="144">
        <v>0</v>
      </c>
      <c r="AF1017" s="144">
        <v>42</v>
      </c>
      <c r="AG1017" s="144">
        <v>98</v>
      </c>
      <c r="AH1017" s="144">
        <v>140</v>
      </c>
      <c r="AI1017" s="144">
        <v>196</v>
      </c>
      <c r="AJ1017" s="144">
        <v>238</v>
      </c>
      <c r="AK1017" s="144">
        <v>280</v>
      </c>
      <c r="AL1017" s="144">
        <v>336</v>
      </c>
      <c r="AM1017" s="144">
        <v>378</v>
      </c>
      <c r="AN1017" s="144">
        <v>434</v>
      </c>
      <c r="AO1017" s="144">
        <v>459</v>
      </c>
      <c r="AP1017" s="144">
        <v>570</v>
      </c>
      <c r="AQ1017" s="144">
        <v>570</v>
      </c>
      <c r="AR1017" s="144">
        <v>570</v>
      </c>
      <c r="AS1017" s="144"/>
      <c r="AT1017" s="144"/>
      <c r="AU1017" s="144"/>
      <c r="AV1017" s="144"/>
      <c r="AW1017" s="144"/>
      <c r="AX1017" s="144"/>
      <c r="AY1017" s="144"/>
      <c r="AZ1017" s="144"/>
      <c r="BA1017" s="144"/>
      <c r="BB1017" s="144"/>
      <c r="BC1017" s="144"/>
      <c r="BD1017" s="144"/>
      <c r="BE1017" s="144"/>
      <c r="BF1017" s="144"/>
    </row>
    <row r="1018" spans="1:58" hidden="1">
      <c r="A1018" s="143" t="s">
        <v>926</v>
      </c>
      <c r="B1018" s="143" t="s">
        <v>982</v>
      </c>
      <c r="C1018" s="144">
        <v>3</v>
      </c>
      <c r="D1018" s="144">
        <v>3</v>
      </c>
      <c r="E1018" s="144">
        <v>3</v>
      </c>
      <c r="F1018" s="144">
        <v>2</v>
      </c>
      <c r="G1018" s="144">
        <v>4</v>
      </c>
      <c r="H1018" s="144">
        <v>1</v>
      </c>
      <c r="I1018" s="144">
        <v>1</v>
      </c>
      <c r="J1018" s="144">
        <v>1</v>
      </c>
      <c r="K1018" s="144">
        <v>1</v>
      </c>
      <c r="L1018" s="144">
        <v>1</v>
      </c>
      <c r="M1018" s="144">
        <v>1</v>
      </c>
      <c r="N1018" s="144">
        <v>1</v>
      </c>
      <c r="O1018" s="144">
        <v>1</v>
      </c>
      <c r="P1018" s="144">
        <v>1</v>
      </c>
      <c r="Q1018" s="145">
        <v>2</v>
      </c>
      <c r="R1018" s="145">
        <v>2</v>
      </c>
      <c r="S1018" s="145">
        <v>2</v>
      </c>
      <c r="T1018" s="145">
        <v>2</v>
      </c>
      <c r="U1018" s="145">
        <v>2</v>
      </c>
      <c r="V1018" s="145">
        <v>2</v>
      </c>
      <c r="W1018" s="145">
        <v>2</v>
      </c>
      <c r="X1018" s="145">
        <v>2</v>
      </c>
      <c r="Y1018" s="145">
        <v>2</v>
      </c>
      <c r="Z1018" s="145">
        <v>2</v>
      </c>
      <c r="AA1018" s="145">
        <v>2</v>
      </c>
      <c r="AB1018" s="145">
        <v>2</v>
      </c>
      <c r="AC1018" s="145">
        <v>2</v>
      </c>
      <c r="AD1018" s="145">
        <v>2</v>
      </c>
      <c r="AE1018" s="144">
        <v>6</v>
      </c>
      <c r="AF1018" s="144">
        <v>6</v>
      </c>
      <c r="AG1018" s="144">
        <v>6</v>
      </c>
      <c r="AH1018" s="144">
        <v>4</v>
      </c>
      <c r="AI1018" s="144">
        <v>8</v>
      </c>
      <c r="AJ1018" s="144">
        <v>2</v>
      </c>
      <c r="AK1018" s="144">
        <v>2</v>
      </c>
      <c r="AL1018" s="144">
        <v>2</v>
      </c>
      <c r="AM1018" s="144">
        <v>2</v>
      </c>
      <c r="AN1018" s="144">
        <v>2</v>
      </c>
      <c r="AO1018" s="144">
        <v>2</v>
      </c>
      <c r="AP1018" s="144">
        <v>2</v>
      </c>
      <c r="AQ1018" s="144">
        <v>2</v>
      </c>
      <c r="AR1018" s="144">
        <v>2</v>
      </c>
      <c r="AS1018" s="144"/>
      <c r="AT1018" s="144"/>
      <c r="AU1018" s="144"/>
      <c r="AV1018" s="144"/>
      <c r="AW1018" s="144"/>
      <c r="AX1018" s="144"/>
      <c r="AY1018" s="144"/>
      <c r="AZ1018" s="144"/>
      <c r="BA1018" s="144"/>
      <c r="BB1018" s="144"/>
      <c r="BC1018" s="144"/>
      <c r="BD1018" s="144"/>
      <c r="BE1018" s="144"/>
      <c r="BF1018" s="144"/>
    </row>
    <row r="1019" spans="1:58" hidden="1">
      <c r="A1019" s="143" t="s">
        <v>926</v>
      </c>
      <c r="B1019" s="143" t="s">
        <v>983</v>
      </c>
      <c r="C1019" s="144">
        <v>0</v>
      </c>
      <c r="D1019" s="144">
        <v>0</v>
      </c>
      <c r="E1019" s="144">
        <v>0</v>
      </c>
      <c r="F1019" s="144">
        <v>0</v>
      </c>
      <c r="G1019" s="144">
        <v>0</v>
      </c>
      <c r="H1019" s="144">
        <v>0</v>
      </c>
      <c r="I1019" s="144">
        <v>0</v>
      </c>
      <c r="J1019" s="144">
        <v>0</v>
      </c>
      <c r="K1019" s="144">
        <v>0</v>
      </c>
      <c r="L1019" s="144">
        <v>0</v>
      </c>
      <c r="M1019" s="144">
        <v>0</v>
      </c>
      <c r="N1019" s="144">
        <v>0</v>
      </c>
      <c r="O1019" s="144">
        <v>0</v>
      </c>
      <c r="P1019" s="144">
        <v>0</v>
      </c>
      <c r="Q1019" s="145"/>
      <c r="R1019" s="145"/>
      <c r="S1019" s="145"/>
      <c r="T1019" s="145"/>
      <c r="U1019" s="145"/>
      <c r="V1019" s="145"/>
      <c r="W1019" s="145"/>
      <c r="X1019" s="145"/>
      <c r="Y1019" s="145"/>
      <c r="Z1019" s="145"/>
      <c r="AA1019" s="145"/>
      <c r="AB1019" s="145"/>
      <c r="AC1019" s="145"/>
      <c r="AD1019" s="145"/>
      <c r="AE1019" s="144">
        <v>0</v>
      </c>
      <c r="AF1019" s="144">
        <v>0</v>
      </c>
      <c r="AG1019" s="144">
        <v>0</v>
      </c>
      <c r="AH1019" s="144">
        <v>0</v>
      </c>
      <c r="AI1019" s="144">
        <v>0</v>
      </c>
      <c r="AJ1019" s="144">
        <v>0</v>
      </c>
      <c r="AK1019" s="144">
        <v>0</v>
      </c>
      <c r="AL1019" s="144">
        <v>0</v>
      </c>
      <c r="AM1019" s="144">
        <v>0</v>
      </c>
      <c r="AN1019" s="144">
        <v>0</v>
      </c>
      <c r="AO1019" s="144">
        <v>0</v>
      </c>
      <c r="AP1019" s="144">
        <v>0</v>
      </c>
      <c r="AQ1019" s="144">
        <v>0</v>
      </c>
      <c r="AR1019" s="144">
        <v>0</v>
      </c>
      <c r="AS1019" s="144"/>
      <c r="AT1019" s="144"/>
      <c r="AU1019" s="144"/>
      <c r="AV1019" s="144"/>
      <c r="AW1019" s="144"/>
      <c r="AX1019" s="144"/>
      <c r="AY1019" s="144"/>
      <c r="AZ1019" s="144"/>
      <c r="BA1019" s="144"/>
      <c r="BB1019" s="144"/>
      <c r="BC1019" s="144"/>
      <c r="BD1019" s="144"/>
      <c r="BE1019" s="144"/>
      <c r="BF1019" s="144"/>
    </row>
    <row r="1020" spans="1:58" hidden="1">
      <c r="A1020" s="143" t="s">
        <v>926</v>
      </c>
      <c r="B1020" s="143" t="s">
        <v>984</v>
      </c>
      <c r="C1020" s="144">
        <v>0</v>
      </c>
      <c r="D1020" s="144">
        <v>0</v>
      </c>
      <c r="E1020" s="144">
        <v>0</v>
      </c>
      <c r="F1020" s="144">
        <v>0</v>
      </c>
      <c r="G1020" s="144">
        <v>0</v>
      </c>
      <c r="H1020" s="144">
        <v>0</v>
      </c>
      <c r="I1020" s="144">
        <v>0</v>
      </c>
      <c r="J1020" s="144">
        <v>0</v>
      </c>
      <c r="K1020" s="144">
        <v>0</v>
      </c>
      <c r="L1020" s="144">
        <v>0</v>
      </c>
      <c r="M1020" s="144">
        <v>0</v>
      </c>
      <c r="N1020" s="144">
        <v>0</v>
      </c>
      <c r="O1020" s="144">
        <v>0</v>
      </c>
      <c r="P1020" s="144">
        <v>0</v>
      </c>
      <c r="Q1020" s="145"/>
      <c r="R1020" s="145"/>
      <c r="S1020" s="145"/>
      <c r="T1020" s="145"/>
      <c r="U1020" s="145"/>
      <c r="V1020" s="145"/>
      <c r="W1020" s="145"/>
      <c r="X1020" s="145"/>
      <c r="Y1020" s="145"/>
      <c r="Z1020" s="145"/>
      <c r="AA1020" s="145"/>
      <c r="AB1020" s="145"/>
      <c r="AC1020" s="145"/>
      <c r="AD1020" s="145"/>
      <c r="AE1020" s="144">
        <v>0</v>
      </c>
      <c r="AF1020" s="144">
        <v>0</v>
      </c>
      <c r="AG1020" s="144">
        <v>0</v>
      </c>
      <c r="AH1020" s="144">
        <v>0</v>
      </c>
      <c r="AI1020" s="144">
        <v>0</v>
      </c>
      <c r="AJ1020" s="144">
        <v>0</v>
      </c>
      <c r="AK1020" s="144">
        <v>0</v>
      </c>
      <c r="AL1020" s="144">
        <v>0</v>
      </c>
      <c r="AM1020" s="144">
        <v>0</v>
      </c>
      <c r="AN1020" s="144">
        <v>0</v>
      </c>
      <c r="AO1020" s="144">
        <v>0</v>
      </c>
      <c r="AP1020" s="144">
        <v>0</v>
      </c>
      <c r="AQ1020" s="144">
        <v>0</v>
      </c>
      <c r="AR1020" s="144">
        <v>0</v>
      </c>
      <c r="AS1020" s="144"/>
      <c r="AT1020" s="144"/>
      <c r="AU1020" s="144"/>
      <c r="AV1020" s="144"/>
      <c r="AW1020" s="144"/>
      <c r="AX1020" s="144"/>
      <c r="AY1020" s="144"/>
      <c r="AZ1020" s="144"/>
      <c r="BA1020" s="144"/>
      <c r="BB1020" s="144"/>
      <c r="BC1020" s="144"/>
      <c r="BD1020" s="144"/>
      <c r="BE1020" s="144"/>
      <c r="BF1020" s="144"/>
    </row>
    <row r="1021" spans="1:58" hidden="1">
      <c r="A1021" s="143" t="s">
        <v>926</v>
      </c>
      <c r="B1021" s="143" t="s">
        <v>985</v>
      </c>
      <c r="C1021" s="144">
        <v>0</v>
      </c>
      <c r="D1021" s="144">
        <v>0</v>
      </c>
      <c r="E1021" s="144">
        <v>0</v>
      </c>
      <c r="F1021" s="144">
        <v>0</v>
      </c>
      <c r="G1021" s="144">
        <v>0</v>
      </c>
      <c r="H1021" s="144">
        <v>0</v>
      </c>
      <c r="I1021" s="144">
        <v>0</v>
      </c>
      <c r="J1021" s="144">
        <v>0</v>
      </c>
      <c r="K1021" s="144">
        <v>0</v>
      </c>
      <c r="L1021" s="144">
        <v>0</v>
      </c>
      <c r="M1021" s="144">
        <v>0</v>
      </c>
      <c r="N1021" s="144">
        <v>0</v>
      </c>
      <c r="O1021" s="144">
        <v>0</v>
      </c>
      <c r="P1021" s="144">
        <v>0</v>
      </c>
      <c r="Q1021" s="145"/>
      <c r="R1021" s="145"/>
      <c r="S1021" s="145"/>
      <c r="T1021" s="145"/>
      <c r="U1021" s="145"/>
      <c r="V1021" s="145"/>
      <c r="W1021" s="145"/>
      <c r="X1021" s="145"/>
      <c r="Y1021" s="145"/>
      <c r="Z1021" s="145"/>
      <c r="AA1021" s="145"/>
      <c r="AB1021" s="145"/>
      <c r="AC1021" s="145"/>
      <c r="AD1021" s="145"/>
      <c r="AE1021" s="144">
        <v>0</v>
      </c>
      <c r="AF1021" s="144">
        <v>0</v>
      </c>
      <c r="AG1021" s="144">
        <v>0</v>
      </c>
      <c r="AH1021" s="144">
        <v>0</v>
      </c>
      <c r="AI1021" s="144">
        <v>0</v>
      </c>
      <c r="AJ1021" s="144">
        <v>0</v>
      </c>
      <c r="AK1021" s="144">
        <v>0</v>
      </c>
      <c r="AL1021" s="144">
        <v>0</v>
      </c>
      <c r="AM1021" s="144">
        <v>0</v>
      </c>
      <c r="AN1021" s="144">
        <v>0</v>
      </c>
      <c r="AO1021" s="144">
        <v>0</v>
      </c>
      <c r="AP1021" s="144">
        <v>0</v>
      </c>
      <c r="AQ1021" s="144">
        <v>0</v>
      </c>
      <c r="AR1021" s="144">
        <v>0</v>
      </c>
      <c r="AS1021" s="144"/>
      <c r="AT1021" s="144"/>
      <c r="AU1021" s="144"/>
      <c r="AV1021" s="144"/>
      <c r="AW1021" s="144"/>
      <c r="AX1021" s="144"/>
      <c r="AY1021" s="144"/>
      <c r="AZ1021" s="144"/>
      <c r="BA1021" s="144"/>
      <c r="BB1021" s="144"/>
      <c r="BC1021" s="144"/>
      <c r="BD1021" s="144"/>
      <c r="BE1021" s="144"/>
      <c r="BF1021" s="144"/>
    </row>
    <row r="1022" spans="1:58" hidden="1">
      <c r="A1022" s="143" t="s">
        <v>926</v>
      </c>
      <c r="B1022" s="143" t="s">
        <v>986</v>
      </c>
      <c r="C1022" s="144">
        <v>45</v>
      </c>
      <c r="D1022" s="144">
        <v>43</v>
      </c>
      <c r="E1022" s="144">
        <v>42</v>
      </c>
      <c r="F1022" s="144">
        <v>9</v>
      </c>
      <c r="G1022" s="144">
        <v>9</v>
      </c>
      <c r="H1022" s="144">
        <v>11</v>
      </c>
      <c r="I1022" s="144">
        <v>15</v>
      </c>
      <c r="J1022" s="144">
        <v>25</v>
      </c>
      <c r="K1022" s="144">
        <v>25</v>
      </c>
      <c r="L1022" s="144">
        <v>25</v>
      </c>
      <c r="M1022" s="144">
        <v>15</v>
      </c>
      <c r="N1022" s="144">
        <v>15</v>
      </c>
      <c r="O1022" s="144">
        <v>15</v>
      </c>
      <c r="P1022" s="144">
        <v>15</v>
      </c>
      <c r="Q1022" s="145">
        <v>3</v>
      </c>
      <c r="R1022" s="145">
        <v>3</v>
      </c>
      <c r="S1022" s="145">
        <v>3</v>
      </c>
      <c r="T1022" s="145">
        <v>3</v>
      </c>
      <c r="U1022" s="145">
        <v>3</v>
      </c>
      <c r="V1022" s="145">
        <v>3</v>
      </c>
      <c r="W1022" s="145">
        <v>3</v>
      </c>
      <c r="X1022" s="145">
        <v>3</v>
      </c>
      <c r="Y1022" s="145">
        <v>3</v>
      </c>
      <c r="Z1022" s="145">
        <v>3</v>
      </c>
      <c r="AA1022" s="145">
        <v>2.6</v>
      </c>
      <c r="AB1022" s="145">
        <v>2.6</v>
      </c>
      <c r="AC1022" s="145">
        <v>2.6</v>
      </c>
      <c r="AD1022" s="145">
        <v>2.6</v>
      </c>
      <c r="AE1022" s="144">
        <v>135</v>
      </c>
      <c r="AF1022" s="144">
        <v>129</v>
      </c>
      <c r="AG1022" s="144">
        <v>126</v>
      </c>
      <c r="AH1022" s="144">
        <v>27</v>
      </c>
      <c r="AI1022" s="144">
        <v>27</v>
      </c>
      <c r="AJ1022" s="144">
        <v>33</v>
      </c>
      <c r="AK1022" s="144">
        <v>45</v>
      </c>
      <c r="AL1022" s="144">
        <v>75</v>
      </c>
      <c r="AM1022" s="144">
        <v>75</v>
      </c>
      <c r="AN1022" s="144">
        <v>75</v>
      </c>
      <c r="AO1022" s="144">
        <v>39</v>
      </c>
      <c r="AP1022" s="144">
        <v>39</v>
      </c>
      <c r="AQ1022" s="144">
        <v>39</v>
      </c>
      <c r="AR1022" s="144">
        <v>39</v>
      </c>
      <c r="AS1022" s="144"/>
      <c r="AT1022" s="144"/>
      <c r="AU1022" s="144"/>
      <c r="AV1022" s="144"/>
      <c r="AW1022" s="144"/>
      <c r="AX1022" s="144"/>
      <c r="AY1022" s="144"/>
      <c r="AZ1022" s="144"/>
      <c r="BA1022" s="144"/>
      <c r="BB1022" s="144"/>
      <c r="BC1022" s="144"/>
      <c r="BD1022" s="144"/>
      <c r="BE1022" s="144"/>
      <c r="BF1022" s="144"/>
    </row>
    <row r="1023" spans="1:58" hidden="1">
      <c r="A1023" s="143" t="s">
        <v>926</v>
      </c>
      <c r="B1023" s="143" t="s">
        <v>987</v>
      </c>
      <c r="C1023" s="144">
        <v>0</v>
      </c>
      <c r="D1023" s="144">
        <v>0</v>
      </c>
      <c r="E1023" s="144">
        <v>0</v>
      </c>
      <c r="F1023" s="144">
        <v>0</v>
      </c>
      <c r="G1023" s="144">
        <v>0</v>
      </c>
      <c r="H1023" s="144">
        <v>0</v>
      </c>
      <c r="I1023" s="144">
        <v>0</v>
      </c>
      <c r="J1023" s="144">
        <v>0</v>
      </c>
      <c r="K1023" s="144">
        <v>0</v>
      </c>
      <c r="L1023" s="144">
        <v>0</v>
      </c>
      <c r="M1023" s="144">
        <v>4</v>
      </c>
      <c r="N1023" s="144">
        <v>4</v>
      </c>
      <c r="O1023" s="144">
        <v>4</v>
      </c>
      <c r="P1023" s="144">
        <v>4</v>
      </c>
      <c r="Q1023" s="145"/>
      <c r="R1023" s="145"/>
      <c r="S1023" s="145"/>
      <c r="T1023" s="145"/>
      <c r="U1023" s="145"/>
      <c r="V1023" s="145"/>
      <c r="W1023" s="145"/>
      <c r="X1023" s="145"/>
      <c r="Y1023" s="145"/>
      <c r="Z1023" s="145"/>
      <c r="AA1023" s="145">
        <v>0.25</v>
      </c>
      <c r="AB1023" s="145">
        <v>0.25</v>
      </c>
      <c r="AC1023" s="145">
        <v>0.25</v>
      </c>
      <c r="AD1023" s="145">
        <v>0.25</v>
      </c>
      <c r="AE1023" s="144">
        <v>0</v>
      </c>
      <c r="AF1023" s="144">
        <v>0</v>
      </c>
      <c r="AG1023" s="144">
        <v>0</v>
      </c>
      <c r="AH1023" s="144">
        <v>0</v>
      </c>
      <c r="AI1023" s="144">
        <v>0</v>
      </c>
      <c r="AJ1023" s="144">
        <v>0</v>
      </c>
      <c r="AK1023" s="144">
        <v>0</v>
      </c>
      <c r="AL1023" s="144">
        <v>0</v>
      </c>
      <c r="AM1023" s="144">
        <v>0</v>
      </c>
      <c r="AN1023" s="144">
        <v>0</v>
      </c>
      <c r="AO1023" s="144">
        <v>1</v>
      </c>
      <c r="AP1023" s="144">
        <v>1</v>
      </c>
      <c r="AQ1023" s="144">
        <v>1</v>
      </c>
      <c r="AR1023" s="144">
        <v>1</v>
      </c>
      <c r="AS1023" s="144"/>
      <c r="AT1023" s="144"/>
      <c r="AU1023" s="144"/>
      <c r="AV1023" s="144"/>
      <c r="AW1023" s="144"/>
      <c r="AX1023" s="144"/>
      <c r="AY1023" s="144"/>
      <c r="AZ1023" s="144"/>
      <c r="BA1023" s="144"/>
      <c r="BB1023" s="144"/>
      <c r="BC1023" s="144"/>
      <c r="BD1023" s="144"/>
      <c r="BE1023" s="144"/>
      <c r="BF1023" s="144"/>
    </row>
    <row r="1024" spans="1:58" hidden="1">
      <c r="A1024" s="143" t="s">
        <v>926</v>
      </c>
      <c r="B1024" s="143" t="s">
        <v>988</v>
      </c>
      <c r="C1024" s="144">
        <v>0</v>
      </c>
      <c r="D1024" s="144">
        <v>0</v>
      </c>
      <c r="E1024" s="144">
        <v>0</v>
      </c>
      <c r="F1024" s="144">
        <v>0</v>
      </c>
      <c r="G1024" s="144">
        <v>0</v>
      </c>
      <c r="H1024" s="144">
        <v>0</v>
      </c>
      <c r="I1024" s="144">
        <v>0</v>
      </c>
      <c r="J1024" s="144">
        <v>0</v>
      </c>
      <c r="K1024" s="144">
        <v>0</v>
      </c>
      <c r="L1024" s="144">
        <v>0</v>
      </c>
      <c r="M1024" s="144">
        <v>0</v>
      </c>
      <c r="N1024" s="144">
        <v>0</v>
      </c>
      <c r="O1024" s="144">
        <v>0</v>
      </c>
      <c r="P1024" s="144">
        <v>0</v>
      </c>
      <c r="Q1024" s="145"/>
      <c r="R1024" s="145"/>
      <c r="S1024" s="145"/>
      <c r="T1024" s="145"/>
      <c r="U1024" s="145"/>
      <c r="V1024" s="145"/>
      <c r="W1024" s="145"/>
      <c r="X1024" s="145"/>
      <c r="Y1024" s="145"/>
      <c r="Z1024" s="145"/>
      <c r="AA1024" s="145"/>
      <c r="AB1024" s="145"/>
      <c r="AC1024" s="145"/>
      <c r="AD1024" s="145"/>
      <c r="AE1024" s="144">
        <v>0</v>
      </c>
      <c r="AF1024" s="144">
        <v>0</v>
      </c>
      <c r="AG1024" s="144">
        <v>0</v>
      </c>
      <c r="AH1024" s="144">
        <v>0</v>
      </c>
      <c r="AI1024" s="144">
        <v>0</v>
      </c>
      <c r="AJ1024" s="144">
        <v>0</v>
      </c>
      <c r="AK1024" s="144">
        <v>0</v>
      </c>
      <c r="AL1024" s="144">
        <v>0</v>
      </c>
      <c r="AM1024" s="144">
        <v>0</v>
      </c>
      <c r="AN1024" s="144">
        <v>0</v>
      </c>
      <c r="AO1024" s="144">
        <v>470</v>
      </c>
      <c r="AP1024" s="144">
        <v>470</v>
      </c>
      <c r="AQ1024" s="144">
        <v>470</v>
      </c>
      <c r="AR1024" s="144">
        <v>450</v>
      </c>
      <c r="AS1024" s="144"/>
      <c r="AT1024" s="144"/>
      <c r="AU1024" s="144"/>
      <c r="AV1024" s="144"/>
      <c r="AW1024" s="144"/>
      <c r="AX1024" s="144"/>
      <c r="AY1024" s="144"/>
      <c r="AZ1024" s="144"/>
      <c r="BA1024" s="144"/>
      <c r="BB1024" s="144"/>
      <c r="BC1024" s="144"/>
      <c r="BD1024" s="144"/>
      <c r="BE1024" s="144"/>
      <c r="BF1024" s="144"/>
    </row>
    <row r="1025" spans="1:58" hidden="1">
      <c r="A1025" s="143" t="s">
        <v>926</v>
      </c>
      <c r="B1025" s="143" t="s">
        <v>989</v>
      </c>
      <c r="C1025" s="144">
        <v>0</v>
      </c>
      <c r="D1025" s="144">
        <v>0</v>
      </c>
      <c r="E1025" s="144">
        <v>0</v>
      </c>
      <c r="F1025" s="144">
        <v>0</v>
      </c>
      <c r="G1025" s="144">
        <v>0</v>
      </c>
      <c r="H1025" s="144">
        <v>0</v>
      </c>
      <c r="I1025" s="144">
        <v>0</v>
      </c>
      <c r="J1025" s="144">
        <v>0</v>
      </c>
      <c r="K1025" s="144">
        <v>0</v>
      </c>
      <c r="L1025" s="144">
        <v>0</v>
      </c>
      <c r="M1025" s="144">
        <v>0</v>
      </c>
      <c r="N1025" s="144">
        <v>0</v>
      </c>
      <c r="O1025" s="144">
        <v>0</v>
      </c>
      <c r="P1025" s="144">
        <v>0</v>
      </c>
      <c r="Q1025" s="145"/>
      <c r="R1025" s="145"/>
      <c r="S1025" s="145"/>
      <c r="T1025" s="145"/>
      <c r="U1025" s="145"/>
      <c r="V1025" s="145"/>
      <c r="W1025" s="145"/>
      <c r="X1025" s="145"/>
      <c r="Y1025" s="145"/>
      <c r="Z1025" s="145"/>
      <c r="AA1025" s="145"/>
      <c r="AB1025" s="145"/>
      <c r="AC1025" s="145"/>
      <c r="AD1025" s="145"/>
      <c r="AE1025" s="144">
        <v>0</v>
      </c>
      <c r="AF1025" s="144">
        <v>0</v>
      </c>
      <c r="AG1025" s="144">
        <v>0</v>
      </c>
      <c r="AH1025" s="144">
        <v>0</v>
      </c>
      <c r="AI1025" s="144">
        <v>0</v>
      </c>
      <c r="AJ1025" s="144">
        <v>0</v>
      </c>
      <c r="AK1025" s="144">
        <v>0</v>
      </c>
      <c r="AL1025" s="144">
        <v>0</v>
      </c>
      <c r="AM1025" s="144">
        <v>0</v>
      </c>
      <c r="AN1025" s="144">
        <v>0</v>
      </c>
      <c r="AO1025" s="144">
        <v>0</v>
      </c>
      <c r="AP1025" s="144">
        <v>0</v>
      </c>
      <c r="AQ1025" s="144">
        <v>0</v>
      </c>
      <c r="AR1025" s="144">
        <v>0</v>
      </c>
      <c r="AS1025" s="144"/>
      <c r="AT1025" s="144"/>
      <c r="AU1025" s="144"/>
      <c r="AV1025" s="144"/>
      <c r="AW1025" s="144"/>
      <c r="AX1025" s="144"/>
      <c r="AY1025" s="144"/>
      <c r="AZ1025" s="144"/>
      <c r="BA1025" s="144"/>
      <c r="BB1025" s="144"/>
      <c r="BC1025" s="144"/>
      <c r="BD1025" s="144"/>
      <c r="BE1025" s="144"/>
      <c r="BF1025" s="144"/>
    </row>
    <row r="1026" spans="1:58" hidden="1">
      <c r="A1026" s="143" t="s">
        <v>926</v>
      </c>
      <c r="B1026" s="143" t="s">
        <v>990</v>
      </c>
      <c r="C1026" s="144">
        <v>0</v>
      </c>
      <c r="D1026" s="144">
        <v>0</v>
      </c>
      <c r="E1026" s="144">
        <v>0</v>
      </c>
      <c r="F1026" s="144">
        <v>0</v>
      </c>
      <c r="G1026" s="144">
        <v>0</v>
      </c>
      <c r="H1026" s="144">
        <v>0</v>
      </c>
      <c r="I1026" s="144">
        <v>0</v>
      </c>
      <c r="J1026" s="144">
        <v>0</v>
      </c>
      <c r="K1026" s="144">
        <v>0</v>
      </c>
      <c r="L1026" s="144">
        <v>0</v>
      </c>
      <c r="M1026" s="144">
        <v>221</v>
      </c>
      <c r="N1026" s="144">
        <v>220</v>
      </c>
      <c r="O1026" s="144">
        <v>220</v>
      </c>
      <c r="P1026" s="144">
        <v>220</v>
      </c>
      <c r="Q1026" s="145"/>
      <c r="R1026" s="145"/>
      <c r="S1026" s="145"/>
      <c r="T1026" s="145"/>
      <c r="U1026" s="145"/>
      <c r="V1026" s="145"/>
      <c r="W1026" s="145"/>
      <c r="X1026" s="145"/>
      <c r="Y1026" s="145"/>
      <c r="Z1026" s="145"/>
      <c r="AA1026" s="145">
        <v>0</v>
      </c>
      <c r="AB1026" s="145">
        <v>0</v>
      </c>
      <c r="AC1026" s="145">
        <v>0</v>
      </c>
      <c r="AD1026" s="145">
        <v>0</v>
      </c>
      <c r="AE1026" s="144">
        <v>0</v>
      </c>
      <c r="AF1026" s="144">
        <v>0</v>
      </c>
      <c r="AG1026" s="144">
        <v>0</v>
      </c>
      <c r="AH1026" s="144">
        <v>0</v>
      </c>
      <c r="AI1026" s="144">
        <v>0</v>
      </c>
      <c r="AJ1026" s="144">
        <v>0</v>
      </c>
      <c r="AK1026" s="144">
        <v>0</v>
      </c>
      <c r="AL1026" s="144">
        <v>0</v>
      </c>
      <c r="AM1026" s="144">
        <v>0</v>
      </c>
      <c r="AN1026" s="144">
        <v>0</v>
      </c>
      <c r="AO1026" s="144">
        <v>0</v>
      </c>
      <c r="AP1026" s="144">
        <v>0</v>
      </c>
      <c r="AQ1026" s="144">
        <v>0</v>
      </c>
      <c r="AR1026" s="144">
        <v>0</v>
      </c>
      <c r="AS1026" s="144"/>
      <c r="AT1026" s="144"/>
      <c r="AU1026" s="144"/>
      <c r="AV1026" s="144"/>
      <c r="AW1026" s="144"/>
      <c r="AX1026" s="144"/>
      <c r="AY1026" s="144"/>
      <c r="AZ1026" s="144"/>
      <c r="BA1026" s="144"/>
      <c r="BB1026" s="144"/>
      <c r="BC1026" s="144"/>
      <c r="BD1026" s="144"/>
      <c r="BE1026" s="144"/>
      <c r="BF1026" s="144"/>
    </row>
    <row r="1027" spans="1:58" hidden="1">
      <c r="A1027" s="143" t="s">
        <v>927</v>
      </c>
      <c r="B1027" s="143" t="s">
        <v>931</v>
      </c>
      <c r="C1027" s="144">
        <v>0</v>
      </c>
      <c r="D1027" s="144">
        <v>0</v>
      </c>
      <c r="E1027" s="144">
        <v>0</v>
      </c>
      <c r="F1027" s="144">
        <v>0</v>
      </c>
      <c r="G1027" s="144">
        <v>0</v>
      </c>
      <c r="H1027" s="144">
        <v>0</v>
      </c>
      <c r="I1027" s="144">
        <v>0</v>
      </c>
      <c r="J1027" s="144">
        <v>0</v>
      </c>
      <c r="K1027" s="144">
        <v>0</v>
      </c>
      <c r="L1027" s="144">
        <v>0</v>
      </c>
      <c r="M1027" s="144">
        <v>0</v>
      </c>
      <c r="N1027" s="144">
        <v>0</v>
      </c>
      <c r="O1027" s="144">
        <v>0</v>
      </c>
      <c r="P1027" s="144">
        <v>0</v>
      </c>
      <c r="Q1027" s="145"/>
      <c r="R1027" s="145"/>
      <c r="S1027" s="145"/>
      <c r="T1027" s="145"/>
      <c r="U1027" s="145"/>
      <c r="V1027" s="145"/>
      <c r="W1027" s="145"/>
      <c r="X1027" s="145"/>
      <c r="Y1027" s="145"/>
      <c r="Z1027" s="145"/>
      <c r="AA1027" s="145"/>
      <c r="AB1027" s="145"/>
      <c r="AC1027" s="145"/>
      <c r="AD1027" s="145"/>
      <c r="AE1027" s="144">
        <v>0</v>
      </c>
      <c r="AF1027" s="144">
        <v>0</v>
      </c>
      <c r="AG1027" s="144">
        <v>0</v>
      </c>
      <c r="AH1027" s="144">
        <v>0</v>
      </c>
      <c r="AI1027" s="144">
        <v>0</v>
      </c>
      <c r="AJ1027" s="144">
        <v>0</v>
      </c>
      <c r="AK1027" s="144">
        <v>0</v>
      </c>
      <c r="AL1027" s="144">
        <v>0</v>
      </c>
      <c r="AM1027" s="144">
        <v>0</v>
      </c>
      <c r="AN1027" s="144">
        <v>0</v>
      </c>
      <c r="AO1027" s="144">
        <v>0</v>
      </c>
      <c r="AP1027" s="144">
        <v>0</v>
      </c>
      <c r="AQ1027" s="144">
        <v>0</v>
      </c>
      <c r="AR1027" s="144">
        <v>0</v>
      </c>
      <c r="AS1027" s="144"/>
      <c r="AT1027" s="144"/>
      <c r="AU1027" s="144"/>
      <c r="AV1027" s="144"/>
      <c r="AW1027" s="144"/>
      <c r="AX1027" s="144"/>
      <c r="AY1027" s="144"/>
      <c r="AZ1027" s="144"/>
      <c r="BA1027" s="144"/>
      <c r="BB1027" s="144"/>
      <c r="BC1027" s="144"/>
      <c r="BD1027" s="144"/>
      <c r="BE1027" s="144"/>
      <c r="BF1027" s="144"/>
    </row>
    <row r="1028" spans="1:58" hidden="1">
      <c r="A1028" s="143" t="s">
        <v>927</v>
      </c>
      <c r="B1028" s="143" t="s">
        <v>932</v>
      </c>
      <c r="C1028" s="144">
        <v>0</v>
      </c>
      <c r="D1028" s="144">
        <v>0</v>
      </c>
      <c r="E1028" s="144">
        <v>0</v>
      </c>
      <c r="F1028" s="144">
        <v>0</v>
      </c>
      <c r="G1028" s="144">
        <v>0</v>
      </c>
      <c r="H1028" s="144">
        <v>0</v>
      </c>
      <c r="I1028" s="144">
        <v>0</v>
      </c>
      <c r="J1028" s="144">
        <v>0</v>
      </c>
      <c r="K1028" s="144">
        <v>0</v>
      </c>
      <c r="L1028" s="144">
        <v>0</v>
      </c>
      <c r="M1028" s="144">
        <v>0</v>
      </c>
      <c r="N1028" s="144">
        <v>0</v>
      </c>
      <c r="O1028" s="144">
        <v>0</v>
      </c>
      <c r="P1028" s="144">
        <v>0</v>
      </c>
      <c r="Q1028" s="145"/>
      <c r="R1028" s="145"/>
      <c r="S1028" s="145"/>
      <c r="T1028" s="145"/>
      <c r="U1028" s="145"/>
      <c r="V1028" s="145"/>
      <c r="W1028" s="145"/>
      <c r="X1028" s="145"/>
      <c r="Y1028" s="145"/>
      <c r="Z1028" s="145"/>
      <c r="AA1028" s="145"/>
      <c r="AB1028" s="145"/>
      <c r="AC1028" s="145"/>
      <c r="AD1028" s="145"/>
      <c r="AE1028" s="144">
        <v>0</v>
      </c>
      <c r="AF1028" s="144">
        <v>0</v>
      </c>
      <c r="AG1028" s="144">
        <v>0</v>
      </c>
      <c r="AH1028" s="144">
        <v>0</v>
      </c>
      <c r="AI1028" s="144">
        <v>0</v>
      </c>
      <c r="AJ1028" s="144">
        <v>0</v>
      </c>
      <c r="AK1028" s="144">
        <v>0</v>
      </c>
      <c r="AL1028" s="144">
        <v>0</v>
      </c>
      <c r="AM1028" s="144">
        <v>0</v>
      </c>
      <c r="AN1028" s="144">
        <v>0</v>
      </c>
      <c r="AO1028" s="144">
        <v>0</v>
      </c>
      <c r="AP1028" s="144">
        <v>0</v>
      </c>
      <c r="AQ1028" s="144">
        <v>0</v>
      </c>
      <c r="AR1028" s="144">
        <v>0</v>
      </c>
      <c r="AS1028" s="144"/>
      <c r="AT1028" s="144"/>
      <c r="AU1028" s="144"/>
      <c r="AV1028" s="144"/>
      <c r="AW1028" s="144"/>
      <c r="AX1028" s="144"/>
      <c r="AY1028" s="144"/>
      <c r="AZ1028" s="144"/>
      <c r="BA1028" s="144"/>
      <c r="BB1028" s="144"/>
      <c r="BC1028" s="144"/>
      <c r="BD1028" s="144"/>
      <c r="BE1028" s="144"/>
      <c r="BF1028" s="144"/>
    </row>
    <row r="1029" spans="1:58" hidden="1">
      <c r="A1029" s="143" t="s">
        <v>927</v>
      </c>
      <c r="B1029" s="143" t="s">
        <v>933</v>
      </c>
      <c r="C1029" s="144">
        <v>11</v>
      </c>
      <c r="D1029" s="144">
        <v>10</v>
      </c>
      <c r="E1029" s="144">
        <v>11</v>
      </c>
      <c r="F1029" s="144">
        <v>12</v>
      </c>
      <c r="G1029" s="144">
        <v>12</v>
      </c>
      <c r="H1029" s="144">
        <v>11</v>
      </c>
      <c r="I1029" s="144">
        <v>11</v>
      </c>
      <c r="J1029" s="144">
        <v>9</v>
      </c>
      <c r="K1029" s="144">
        <v>7</v>
      </c>
      <c r="L1029" s="144">
        <v>5</v>
      </c>
      <c r="M1029" s="144">
        <v>1</v>
      </c>
      <c r="N1029" s="144">
        <v>1</v>
      </c>
      <c r="O1029" s="144">
        <v>1</v>
      </c>
      <c r="P1029" s="144">
        <v>1</v>
      </c>
      <c r="Q1029" s="145">
        <v>258</v>
      </c>
      <c r="R1029" s="145">
        <v>258</v>
      </c>
      <c r="S1029" s="145">
        <v>258</v>
      </c>
      <c r="T1029" s="145">
        <v>258</v>
      </c>
      <c r="U1029" s="145">
        <v>250</v>
      </c>
      <c r="V1029" s="145">
        <v>250</v>
      </c>
      <c r="W1029" s="145">
        <v>10</v>
      </c>
      <c r="X1029" s="145">
        <v>10</v>
      </c>
      <c r="Y1029" s="145">
        <v>10</v>
      </c>
      <c r="Z1029" s="145">
        <v>10</v>
      </c>
      <c r="AA1029" s="145">
        <v>10</v>
      </c>
      <c r="AB1029" s="145">
        <v>10</v>
      </c>
      <c r="AC1029" s="145">
        <v>10</v>
      </c>
      <c r="AD1029" s="145">
        <v>10</v>
      </c>
      <c r="AE1029" s="144">
        <v>2838</v>
      </c>
      <c r="AF1029" s="144">
        <v>2580</v>
      </c>
      <c r="AG1029" s="144">
        <v>2838</v>
      </c>
      <c r="AH1029" s="144">
        <v>3096</v>
      </c>
      <c r="AI1029" s="144">
        <v>3000</v>
      </c>
      <c r="AJ1029" s="144">
        <v>2750</v>
      </c>
      <c r="AK1029" s="144">
        <v>110</v>
      </c>
      <c r="AL1029" s="144">
        <v>90</v>
      </c>
      <c r="AM1029" s="144">
        <v>70</v>
      </c>
      <c r="AN1029" s="144">
        <v>50</v>
      </c>
      <c r="AO1029" s="144">
        <v>10</v>
      </c>
      <c r="AP1029" s="144">
        <v>10</v>
      </c>
      <c r="AQ1029" s="144">
        <v>10</v>
      </c>
      <c r="AR1029" s="144">
        <v>10</v>
      </c>
      <c r="AS1029" s="144"/>
      <c r="AT1029" s="144"/>
      <c r="AU1029" s="144"/>
      <c r="AV1029" s="144"/>
      <c r="AW1029" s="144"/>
      <c r="AX1029" s="144"/>
      <c r="AY1029" s="144"/>
      <c r="AZ1029" s="144"/>
      <c r="BA1029" s="144"/>
      <c r="BB1029" s="144"/>
      <c r="BC1029" s="144"/>
      <c r="BD1029" s="144"/>
      <c r="BE1029" s="144"/>
      <c r="BF1029" s="144"/>
    </row>
    <row r="1030" spans="1:58" hidden="1">
      <c r="A1030" s="143" t="s">
        <v>927</v>
      </c>
      <c r="B1030" s="143" t="s">
        <v>934</v>
      </c>
      <c r="C1030" s="144">
        <v>0</v>
      </c>
      <c r="D1030" s="144">
        <v>0</v>
      </c>
      <c r="E1030" s="144">
        <v>0</v>
      </c>
      <c r="F1030" s="144">
        <v>0</v>
      </c>
      <c r="G1030" s="144">
        <v>0</v>
      </c>
      <c r="H1030" s="144">
        <v>0</v>
      </c>
      <c r="I1030" s="144">
        <v>0</v>
      </c>
      <c r="J1030" s="144">
        <v>0</v>
      </c>
      <c r="K1030" s="144">
        <v>0</v>
      </c>
      <c r="L1030" s="144">
        <v>0</v>
      </c>
      <c r="M1030" s="144">
        <v>0</v>
      </c>
      <c r="N1030" s="144">
        <v>0</v>
      </c>
      <c r="O1030" s="144">
        <v>0</v>
      </c>
      <c r="P1030" s="144">
        <v>0</v>
      </c>
      <c r="Q1030" s="145"/>
      <c r="R1030" s="145"/>
      <c r="S1030" s="145"/>
      <c r="T1030" s="145"/>
      <c r="U1030" s="145"/>
      <c r="V1030" s="145"/>
      <c r="W1030" s="145"/>
      <c r="X1030" s="145"/>
      <c r="Y1030" s="145"/>
      <c r="Z1030" s="145"/>
      <c r="AA1030" s="145"/>
      <c r="AB1030" s="145"/>
      <c r="AC1030" s="145"/>
      <c r="AD1030" s="145"/>
      <c r="AE1030" s="144">
        <v>0</v>
      </c>
      <c r="AF1030" s="144">
        <v>0</v>
      </c>
      <c r="AG1030" s="144">
        <v>0</v>
      </c>
      <c r="AH1030" s="144">
        <v>0</v>
      </c>
      <c r="AI1030" s="144">
        <v>0</v>
      </c>
      <c r="AJ1030" s="144">
        <v>0</v>
      </c>
      <c r="AK1030" s="144">
        <v>0</v>
      </c>
      <c r="AL1030" s="144">
        <v>0</v>
      </c>
      <c r="AM1030" s="144">
        <v>0</v>
      </c>
      <c r="AN1030" s="144">
        <v>0</v>
      </c>
      <c r="AO1030" s="144">
        <v>0</v>
      </c>
      <c r="AP1030" s="144">
        <v>0</v>
      </c>
      <c r="AQ1030" s="144">
        <v>0</v>
      </c>
      <c r="AR1030" s="144">
        <v>0</v>
      </c>
      <c r="AS1030" s="144"/>
      <c r="AT1030" s="144"/>
      <c r="AU1030" s="144"/>
      <c r="AV1030" s="144"/>
      <c r="AW1030" s="144"/>
      <c r="AX1030" s="144"/>
      <c r="AY1030" s="144"/>
      <c r="AZ1030" s="144"/>
      <c r="BA1030" s="144"/>
      <c r="BB1030" s="144"/>
      <c r="BC1030" s="144"/>
      <c r="BD1030" s="144"/>
      <c r="BE1030" s="144"/>
      <c r="BF1030" s="144"/>
    </row>
    <row r="1031" spans="1:58" hidden="1">
      <c r="A1031" s="143" t="s">
        <v>927</v>
      </c>
      <c r="B1031" s="143" t="s">
        <v>935</v>
      </c>
      <c r="C1031" s="144">
        <v>0</v>
      </c>
      <c r="D1031" s="144">
        <v>0</v>
      </c>
      <c r="E1031" s="144">
        <v>0</v>
      </c>
      <c r="F1031" s="144">
        <v>0</v>
      </c>
      <c r="G1031" s="144">
        <v>0</v>
      </c>
      <c r="H1031" s="144">
        <v>0</v>
      </c>
      <c r="I1031" s="144">
        <v>0</v>
      </c>
      <c r="J1031" s="144">
        <v>0</v>
      </c>
      <c r="K1031" s="144">
        <v>0</v>
      </c>
      <c r="L1031" s="144">
        <v>0</v>
      </c>
      <c r="M1031" s="144">
        <v>0</v>
      </c>
      <c r="N1031" s="144">
        <v>0</v>
      </c>
      <c r="O1031" s="144">
        <v>0</v>
      </c>
      <c r="P1031" s="144">
        <v>0</v>
      </c>
      <c r="Q1031" s="145"/>
      <c r="R1031" s="145"/>
      <c r="S1031" s="145"/>
      <c r="T1031" s="145"/>
      <c r="U1031" s="145"/>
      <c r="V1031" s="145"/>
      <c r="W1031" s="145"/>
      <c r="X1031" s="145"/>
      <c r="Y1031" s="145"/>
      <c r="Z1031" s="145"/>
      <c r="AA1031" s="145"/>
      <c r="AB1031" s="145"/>
      <c r="AC1031" s="145"/>
      <c r="AD1031" s="145"/>
      <c r="AE1031" s="144">
        <v>0</v>
      </c>
      <c r="AF1031" s="144">
        <v>0</v>
      </c>
      <c r="AG1031" s="144">
        <v>0</v>
      </c>
      <c r="AH1031" s="144">
        <v>0</v>
      </c>
      <c r="AI1031" s="144">
        <v>0</v>
      </c>
      <c r="AJ1031" s="144">
        <v>0</v>
      </c>
      <c r="AK1031" s="144">
        <v>0</v>
      </c>
      <c r="AL1031" s="144">
        <v>0</v>
      </c>
      <c r="AM1031" s="144">
        <v>0</v>
      </c>
      <c r="AN1031" s="144">
        <v>0</v>
      </c>
      <c r="AO1031" s="144">
        <v>0</v>
      </c>
      <c r="AP1031" s="144">
        <v>0</v>
      </c>
      <c r="AQ1031" s="144">
        <v>0</v>
      </c>
      <c r="AR1031" s="144">
        <v>0</v>
      </c>
      <c r="AS1031" s="144"/>
      <c r="AT1031" s="144"/>
      <c r="AU1031" s="144"/>
      <c r="AV1031" s="144"/>
      <c r="AW1031" s="144"/>
      <c r="AX1031" s="144"/>
      <c r="AY1031" s="144"/>
      <c r="AZ1031" s="144"/>
      <c r="BA1031" s="144"/>
      <c r="BB1031" s="144"/>
      <c r="BC1031" s="144"/>
      <c r="BD1031" s="144"/>
      <c r="BE1031" s="144"/>
      <c r="BF1031" s="144"/>
    </row>
    <row r="1032" spans="1:58" hidden="1">
      <c r="A1032" s="143" t="s">
        <v>927</v>
      </c>
      <c r="B1032" s="143" t="s">
        <v>936</v>
      </c>
      <c r="C1032" s="144">
        <v>0</v>
      </c>
      <c r="D1032" s="144">
        <v>0</v>
      </c>
      <c r="E1032" s="144">
        <v>0</v>
      </c>
      <c r="F1032" s="144">
        <v>0</v>
      </c>
      <c r="G1032" s="144">
        <v>0</v>
      </c>
      <c r="H1032" s="144">
        <v>0</v>
      </c>
      <c r="I1032" s="144">
        <v>0</v>
      </c>
      <c r="J1032" s="144">
        <v>0</v>
      </c>
      <c r="K1032" s="144">
        <v>0</v>
      </c>
      <c r="L1032" s="144">
        <v>0</v>
      </c>
      <c r="M1032" s="144">
        <v>0</v>
      </c>
      <c r="N1032" s="144">
        <v>0</v>
      </c>
      <c r="O1032" s="144">
        <v>0</v>
      </c>
      <c r="P1032" s="144">
        <v>0</v>
      </c>
      <c r="Q1032" s="145"/>
      <c r="R1032" s="145"/>
      <c r="S1032" s="145"/>
      <c r="T1032" s="145"/>
      <c r="U1032" s="145"/>
      <c r="V1032" s="145"/>
      <c r="W1032" s="145"/>
      <c r="X1032" s="145"/>
      <c r="Y1032" s="145"/>
      <c r="Z1032" s="145"/>
      <c r="AA1032" s="145"/>
      <c r="AB1032" s="145"/>
      <c r="AC1032" s="145"/>
      <c r="AD1032" s="145"/>
      <c r="AE1032" s="144">
        <v>0</v>
      </c>
      <c r="AF1032" s="144">
        <v>0</v>
      </c>
      <c r="AG1032" s="144">
        <v>0</v>
      </c>
      <c r="AH1032" s="144">
        <v>0</v>
      </c>
      <c r="AI1032" s="144">
        <v>0</v>
      </c>
      <c r="AJ1032" s="144">
        <v>0</v>
      </c>
      <c r="AK1032" s="144">
        <v>0</v>
      </c>
      <c r="AL1032" s="144">
        <v>0</v>
      </c>
      <c r="AM1032" s="144">
        <v>0</v>
      </c>
      <c r="AN1032" s="144">
        <v>0</v>
      </c>
      <c r="AO1032" s="144">
        <v>0</v>
      </c>
      <c r="AP1032" s="144">
        <v>0</v>
      </c>
      <c r="AQ1032" s="144">
        <v>0</v>
      </c>
      <c r="AR1032" s="144">
        <v>0</v>
      </c>
      <c r="AS1032" s="144"/>
      <c r="AT1032" s="144"/>
      <c r="AU1032" s="144"/>
      <c r="AV1032" s="144"/>
      <c r="AW1032" s="144"/>
      <c r="AX1032" s="144"/>
      <c r="AY1032" s="144"/>
      <c r="AZ1032" s="144"/>
      <c r="BA1032" s="144"/>
      <c r="BB1032" s="144"/>
      <c r="BC1032" s="144"/>
      <c r="BD1032" s="144"/>
      <c r="BE1032" s="144"/>
      <c r="BF1032" s="144"/>
    </row>
    <row r="1033" spans="1:58" hidden="1">
      <c r="A1033" s="143" t="s">
        <v>927</v>
      </c>
      <c r="B1033" s="143" t="s">
        <v>937</v>
      </c>
      <c r="C1033" s="144">
        <v>0</v>
      </c>
      <c r="D1033" s="144">
        <v>0</v>
      </c>
      <c r="E1033" s="144">
        <v>0</v>
      </c>
      <c r="F1033" s="144">
        <v>0</v>
      </c>
      <c r="G1033" s="144">
        <v>0</v>
      </c>
      <c r="H1033" s="144">
        <v>0</v>
      </c>
      <c r="I1033" s="144">
        <v>0</v>
      </c>
      <c r="J1033" s="144">
        <v>0</v>
      </c>
      <c r="K1033" s="144">
        <v>0</v>
      </c>
      <c r="L1033" s="144">
        <v>0</v>
      </c>
      <c r="M1033" s="144">
        <v>0</v>
      </c>
      <c r="N1033" s="144">
        <v>0</v>
      </c>
      <c r="O1033" s="144">
        <v>0</v>
      </c>
      <c r="P1033" s="144">
        <v>0</v>
      </c>
      <c r="Q1033" s="145"/>
      <c r="R1033" s="145"/>
      <c r="S1033" s="145"/>
      <c r="T1033" s="145"/>
      <c r="U1033" s="145"/>
      <c r="V1033" s="145"/>
      <c r="W1033" s="145"/>
      <c r="X1033" s="145"/>
      <c r="Y1033" s="145"/>
      <c r="Z1033" s="145"/>
      <c r="AA1033" s="145"/>
      <c r="AB1033" s="145"/>
      <c r="AC1033" s="145"/>
      <c r="AD1033" s="145"/>
      <c r="AE1033" s="144">
        <v>0</v>
      </c>
      <c r="AF1033" s="144">
        <v>0</v>
      </c>
      <c r="AG1033" s="144">
        <v>0</v>
      </c>
      <c r="AH1033" s="144">
        <v>0</v>
      </c>
      <c r="AI1033" s="144">
        <v>0</v>
      </c>
      <c r="AJ1033" s="144">
        <v>0</v>
      </c>
      <c r="AK1033" s="144">
        <v>0</v>
      </c>
      <c r="AL1033" s="144">
        <v>0</v>
      </c>
      <c r="AM1033" s="144">
        <v>0</v>
      </c>
      <c r="AN1033" s="144">
        <v>0</v>
      </c>
      <c r="AO1033" s="144">
        <v>0</v>
      </c>
      <c r="AP1033" s="144">
        <v>0</v>
      </c>
      <c r="AQ1033" s="144">
        <v>0</v>
      </c>
      <c r="AR1033" s="144">
        <v>0</v>
      </c>
      <c r="AS1033" s="144"/>
      <c r="AT1033" s="144"/>
      <c r="AU1033" s="144"/>
      <c r="AV1033" s="144"/>
      <c r="AW1033" s="144"/>
      <c r="AX1033" s="144"/>
      <c r="AY1033" s="144"/>
      <c r="AZ1033" s="144"/>
      <c r="BA1033" s="144"/>
      <c r="BB1033" s="144"/>
      <c r="BC1033" s="144"/>
      <c r="BD1033" s="144"/>
      <c r="BE1033" s="144"/>
      <c r="BF1033" s="144"/>
    </row>
    <row r="1034" spans="1:58" hidden="1">
      <c r="A1034" s="143" t="s">
        <v>927</v>
      </c>
      <c r="B1034" s="143" t="s">
        <v>938</v>
      </c>
      <c r="C1034" s="144">
        <v>300</v>
      </c>
      <c r="D1034" s="144">
        <v>266</v>
      </c>
      <c r="E1034" s="144">
        <v>252</v>
      </c>
      <c r="F1034" s="144">
        <v>248</v>
      </c>
      <c r="G1034" s="144">
        <v>234</v>
      </c>
      <c r="H1034" s="144">
        <v>211</v>
      </c>
      <c r="I1034" s="144">
        <v>177</v>
      </c>
      <c r="J1034" s="144">
        <v>163</v>
      </c>
      <c r="K1034" s="144">
        <v>149</v>
      </c>
      <c r="L1034" s="144">
        <v>115</v>
      </c>
      <c r="M1034" s="144">
        <v>91</v>
      </c>
      <c r="N1034" s="144">
        <v>91</v>
      </c>
      <c r="O1034" s="144">
        <v>90</v>
      </c>
      <c r="P1034" s="144">
        <v>90</v>
      </c>
      <c r="Q1034" s="145">
        <v>169</v>
      </c>
      <c r="R1034" s="145">
        <v>169</v>
      </c>
      <c r="S1034" s="145">
        <v>169</v>
      </c>
      <c r="T1034" s="145">
        <v>169</v>
      </c>
      <c r="U1034" s="145">
        <v>169</v>
      </c>
      <c r="V1034" s="145">
        <v>169</v>
      </c>
      <c r="W1034" s="145">
        <v>16</v>
      </c>
      <c r="X1034" s="145">
        <v>16</v>
      </c>
      <c r="Y1034" s="145">
        <v>15.48</v>
      </c>
      <c r="Z1034" s="145">
        <v>15.48</v>
      </c>
      <c r="AA1034" s="145">
        <v>15.38</v>
      </c>
      <c r="AB1034" s="145">
        <v>15.38</v>
      </c>
      <c r="AC1034" s="145">
        <v>14.44</v>
      </c>
      <c r="AD1034" s="145">
        <v>13.33</v>
      </c>
      <c r="AE1034" s="144">
        <v>50700</v>
      </c>
      <c r="AF1034" s="144">
        <v>44954</v>
      </c>
      <c r="AG1034" s="144">
        <v>42588</v>
      </c>
      <c r="AH1034" s="144">
        <v>41912</v>
      </c>
      <c r="AI1034" s="144">
        <v>39546</v>
      </c>
      <c r="AJ1034" s="144">
        <v>35659</v>
      </c>
      <c r="AK1034" s="144">
        <v>2832</v>
      </c>
      <c r="AL1034" s="144">
        <v>2608</v>
      </c>
      <c r="AM1034" s="144">
        <v>2306</v>
      </c>
      <c r="AN1034" s="144">
        <v>1780</v>
      </c>
      <c r="AO1034" s="144">
        <v>1400</v>
      </c>
      <c r="AP1034" s="144">
        <v>1400</v>
      </c>
      <c r="AQ1034" s="144">
        <v>1300</v>
      </c>
      <c r="AR1034" s="144">
        <v>1200</v>
      </c>
      <c r="AS1034" s="144"/>
      <c r="AT1034" s="144"/>
      <c r="AU1034" s="144"/>
      <c r="AV1034" s="144"/>
      <c r="AW1034" s="144"/>
      <c r="AX1034" s="144"/>
      <c r="AY1034" s="144"/>
      <c r="AZ1034" s="144"/>
      <c r="BA1034" s="144"/>
      <c r="BB1034" s="144"/>
      <c r="BC1034" s="144"/>
      <c r="BD1034" s="144"/>
      <c r="BE1034" s="144"/>
      <c r="BF1034" s="144"/>
    </row>
    <row r="1035" spans="1:58" hidden="1">
      <c r="A1035" s="143" t="s">
        <v>927</v>
      </c>
      <c r="B1035" s="143" t="s">
        <v>939</v>
      </c>
      <c r="C1035" s="144">
        <v>0</v>
      </c>
      <c r="D1035" s="144">
        <v>0</v>
      </c>
      <c r="E1035" s="144">
        <v>0</v>
      </c>
      <c r="F1035" s="144">
        <v>0</v>
      </c>
      <c r="G1035" s="144">
        <v>0</v>
      </c>
      <c r="H1035" s="144">
        <v>0</v>
      </c>
      <c r="I1035" s="144">
        <v>0</v>
      </c>
      <c r="J1035" s="144">
        <v>0</v>
      </c>
      <c r="K1035" s="144">
        <v>0</v>
      </c>
      <c r="L1035" s="144">
        <v>0</v>
      </c>
      <c r="M1035" s="144">
        <v>0</v>
      </c>
      <c r="N1035" s="144">
        <v>0</v>
      </c>
      <c r="O1035" s="144">
        <v>0</v>
      </c>
      <c r="P1035" s="144">
        <v>0</v>
      </c>
      <c r="Q1035" s="145"/>
      <c r="R1035" s="145"/>
      <c r="S1035" s="145"/>
      <c r="T1035" s="145"/>
      <c r="U1035" s="145"/>
      <c r="V1035" s="145"/>
      <c r="W1035" s="145"/>
      <c r="X1035" s="145"/>
      <c r="Y1035" s="145"/>
      <c r="Z1035" s="145"/>
      <c r="AA1035" s="145"/>
      <c r="AB1035" s="145"/>
      <c r="AC1035" s="145"/>
      <c r="AD1035" s="145"/>
      <c r="AE1035" s="144">
        <v>0</v>
      </c>
      <c r="AF1035" s="144">
        <v>0</v>
      </c>
      <c r="AG1035" s="144">
        <v>0</v>
      </c>
      <c r="AH1035" s="144">
        <v>0</v>
      </c>
      <c r="AI1035" s="144">
        <v>0</v>
      </c>
      <c r="AJ1035" s="144">
        <v>0</v>
      </c>
      <c r="AK1035" s="144">
        <v>0</v>
      </c>
      <c r="AL1035" s="144">
        <v>0</v>
      </c>
      <c r="AM1035" s="144">
        <v>0</v>
      </c>
      <c r="AN1035" s="144">
        <v>0</v>
      </c>
      <c r="AO1035" s="144">
        <v>0</v>
      </c>
      <c r="AP1035" s="144">
        <v>0</v>
      </c>
      <c r="AQ1035" s="144">
        <v>0</v>
      </c>
      <c r="AR1035" s="144">
        <v>0</v>
      </c>
      <c r="AS1035" s="144"/>
      <c r="AT1035" s="144"/>
      <c r="AU1035" s="144"/>
      <c r="AV1035" s="144"/>
      <c r="AW1035" s="144"/>
      <c r="AX1035" s="144"/>
      <c r="AY1035" s="144"/>
      <c r="AZ1035" s="144"/>
      <c r="BA1035" s="144"/>
      <c r="BB1035" s="144"/>
      <c r="BC1035" s="144"/>
      <c r="BD1035" s="144"/>
      <c r="BE1035" s="144"/>
      <c r="BF1035" s="144"/>
    </row>
    <row r="1036" spans="1:58" hidden="1">
      <c r="A1036" s="143" t="s">
        <v>927</v>
      </c>
      <c r="B1036" s="143" t="s">
        <v>940</v>
      </c>
      <c r="C1036" s="144">
        <v>0</v>
      </c>
      <c r="D1036" s="144">
        <v>0</v>
      </c>
      <c r="E1036" s="144">
        <v>0</v>
      </c>
      <c r="F1036" s="144">
        <v>0</v>
      </c>
      <c r="G1036" s="144">
        <v>0</v>
      </c>
      <c r="H1036" s="144">
        <v>0</v>
      </c>
      <c r="I1036" s="144">
        <v>0</v>
      </c>
      <c r="J1036" s="144">
        <v>0</v>
      </c>
      <c r="K1036" s="144">
        <v>0</v>
      </c>
      <c r="L1036" s="144">
        <v>0</v>
      </c>
      <c r="M1036" s="144">
        <v>0</v>
      </c>
      <c r="N1036" s="144">
        <v>0</v>
      </c>
      <c r="O1036" s="144">
        <v>0</v>
      </c>
      <c r="P1036" s="144">
        <v>0</v>
      </c>
      <c r="Q1036" s="145"/>
      <c r="R1036" s="145"/>
      <c r="S1036" s="145"/>
      <c r="T1036" s="145"/>
      <c r="U1036" s="145"/>
      <c r="V1036" s="145"/>
      <c r="W1036" s="145"/>
      <c r="X1036" s="145"/>
      <c r="Y1036" s="145"/>
      <c r="Z1036" s="145"/>
      <c r="AA1036" s="145"/>
      <c r="AB1036" s="145"/>
      <c r="AC1036" s="145"/>
      <c r="AD1036" s="145"/>
      <c r="AE1036" s="144">
        <v>0</v>
      </c>
      <c r="AF1036" s="144">
        <v>0</v>
      </c>
      <c r="AG1036" s="144">
        <v>0</v>
      </c>
      <c r="AH1036" s="144">
        <v>0</v>
      </c>
      <c r="AI1036" s="144">
        <v>0</v>
      </c>
      <c r="AJ1036" s="144">
        <v>0</v>
      </c>
      <c r="AK1036" s="144">
        <v>0</v>
      </c>
      <c r="AL1036" s="144">
        <v>0</v>
      </c>
      <c r="AM1036" s="144">
        <v>0</v>
      </c>
      <c r="AN1036" s="144">
        <v>0</v>
      </c>
      <c r="AO1036" s="144">
        <v>0</v>
      </c>
      <c r="AP1036" s="144">
        <v>0</v>
      </c>
      <c r="AQ1036" s="144">
        <v>0</v>
      </c>
      <c r="AR1036" s="144">
        <v>0</v>
      </c>
      <c r="AS1036" s="144"/>
      <c r="AT1036" s="144"/>
      <c r="AU1036" s="144"/>
      <c r="AV1036" s="144"/>
      <c r="AW1036" s="144"/>
      <c r="AX1036" s="144"/>
      <c r="AY1036" s="144"/>
      <c r="AZ1036" s="144"/>
      <c r="BA1036" s="144"/>
      <c r="BB1036" s="144"/>
      <c r="BC1036" s="144"/>
      <c r="BD1036" s="144"/>
      <c r="BE1036" s="144"/>
      <c r="BF1036" s="144"/>
    </row>
    <row r="1037" spans="1:58" hidden="1">
      <c r="A1037" s="143" t="s">
        <v>927</v>
      </c>
      <c r="B1037" s="143" t="s">
        <v>941</v>
      </c>
      <c r="C1037" s="144">
        <v>16</v>
      </c>
      <c r="D1037" s="144">
        <v>12</v>
      </c>
      <c r="E1037" s="144">
        <v>9</v>
      </c>
      <c r="F1037" s="144">
        <v>7</v>
      </c>
      <c r="G1037" s="144">
        <v>12</v>
      </c>
      <c r="H1037" s="144">
        <v>23</v>
      </c>
      <c r="I1037" s="144">
        <v>13</v>
      </c>
      <c r="J1037" s="144">
        <v>19</v>
      </c>
      <c r="K1037" s="144">
        <v>24</v>
      </c>
      <c r="L1037" s="144">
        <v>20</v>
      </c>
      <c r="M1037" s="144">
        <v>15</v>
      </c>
      <c r="N1037" s="144">
        <v>15</v>
      </c>
      <c r="O1037" s="144">
        <v>18</v>
      </c>
      <c r="P1037" s="144">
        <v>15</v>
      </c>
      <c r="Q1037" s="145">
        <v>83</v>
      </c>
      <c r="R1037" s="145">
        <v>83</v>
      </c>
      <c r="S1037" s="145">
        <v>83</v>
      </c>
      <c r="T1037" s="145">
        <v>83</v>
      </c>
      <c r="U1037" s="145">
        <v>83</v>
      </c>
      <c r="V1037" s="145">
        <v>83</v>
      </c>
      <c r="W1037" s="145">
        <v>80</v>
      </c>
      <c r="X1037" s="145">
        <v>70</v>
      </c>
      <c r="Y1037" s="145">
        <v>58.33</v>
      </c>
      <c r="Z1037" s="145">
        <v>58.35</v>
      </c>
      <c r="AA1037" s="145">
        <v>50</v>
      </c>
      <c r="AB1037" s="145">
        <v>50</v>
      </c>
      <c r="AC1037" s="145">
        <v>41.67</v>
      </c>
      <c r="AD1037" s="145">
        <v>40</v>
      </c>
      <c r="AE1037" s="144">
        <v>1328</v>
      </c>
      <c r="AF1037" s="144">
        <v>996</v>
      </c>
      <c r="AG1037" s="144">
        <v>747</v>
      </c>
      <c r="AH1037" s="144">
        <v>581</v>
      </c>
      <c r="AI1037" s="144">
        <v>996</v>
      </c>
      <c r="AJ1037" s="144">
        <v>1909</v>
      </c>
      <c r="AK1037" s="144">
        <v>1040</v>
      </c>
      <c r="AL1037" s="144">
        <v>1330</v>
      </c>
      <c r="AM1037" s="144">
        <v>1400</v>
      </c>
      <c r="AN1037" s="144">
        <v>1167</v>
      </c>
      <c r="AO1037" s="144">
        <v>750</v>
      </c>
      <c r="AP1037" s="144">
        <v>750</v>
      </c>
      <c r="AQ1037" s="144">
        <v>750</v>
      </c>
      <c r="AR1037" s="144">
        <v>600</v>
      </c>
      <c r="AS1037" s="144"/>
      <c r="AT1037" s="144"/>
      <c r="AU1037" s="144"/>
      <c r="AV1037" s="144"/>
      <c r="AW1037" s="144"/>
      <c r="AX1037" s="144"/>
      <c r="AY1037" s="144"/>
      <c r="AZ1037" s="144"/>
      <c r="BA1037" s="144"/>
      <c r="BB1037" s="144"/>
      <c r="BC1037" s="144"/>
      <c r="BD1037" s="144"/>
      <c r="BE1037" s="144"/>
      <c r="BF1037" s="144"/>
    </row>
    <row r="1038" spans="1:58" hidden="1">
      <c r="A1038" s="143" t="s">
        <v>927</v>
      </c>
      <c r="B1038" s="143" t="s">
        <v>942</v>
      </c>
      <c r="C1038" s="144">
        <v>0</v>
      </c>
      <c r="D1038" s="144">
        <v>0</v>
      </c>
      <c r="E1038" s="144">
        <v>0</v>
      </c>
      <c r="F1038" s="144">
        <v>0</v>
      </c>
      <c r="G1038" s="144">
        <v>0</v>
      </c>
      <c r="H1038" s="144">
        <v>0</v>
      </c>
      <c r="I1038" s="144">
        <v>0</v>
      </c>
      <c r="J1038" s="144">
        <v>0</v>
      </c>
      <c r="K1038" s="144">
        <v>0</v>
      </c>
      <c r="L1038" s="144">
        <v>0</v>
      </c>
      <c r="M1038" s="144">
        <v>0</v>
      </c>
      <c r="N1038" s="144">
        <v>0</v>
      </c>
      <c r="O1038" s="144">
        <v>0</v>
      </c>
      <c r="P1038" s="144">
        <v>0</v>
      </c>
      <c r="Q1038" s="145"/>
      <c r="R1038" s="145"/>
      <c r="S1038" s="145"/>
      <c r="T1038" s="145"/>
      <c r="U1038" s="145"/>
      <c r="V1038" s="145"/>
      <c r="W1038" s="145"/>
      <c r="X1038" s="145"/>
      <c r="Y1038" s="145"/>
      <c r="Z1038" s="145"/>
      <c r="AA1038" s="145"/>
      <c r="AB1038" s="145"/>
      <c r="AC1038" s="145"/>
      <c r="AD1038" s="145"/>
      <c r="AE1038" s="144">
        <v>0</v>
      </c>
      <c r="AF1038" s="144">
        <v>0</v>
      </c>
      <c r="AG1038" s="144">
        <v>0</v>
      </c>
      <c r="AH1038" s="144">
        <v>0</v>
      </c>
      <c r="AI1038" s="144">
        <v>0</v>
      </c>
      <c r="AJ1038" s="144">
        <v>0</v>
      </c>
      <c r="AK1038" s="144">
        <v>0</v>
      </c>
      <c r="AL1038" s="144">
        <v>0</v>
      </c>
      <c r="AM1038" s="144">
        <v>0</v>
      </c>
      <c r="AN1038" s="144">
        <v>0</v>
      </c>
      <c r="AO1038" s="144">
        <v>0</v>
      </c>
      <c r="AP1038" s="144">
        <v>0</v>
      </c>
      <c r="AQ1038" s="144">
        <v>0</v>
      </c>
      <c r="AR1038" s="144">
        <v>0</v>
      </c>
      <c r="AS1038" s="144"/>
      <c r="AT1038" s="144"/>
      <c r="AU1038" s="144"/>
      <c r="AV1038" s="144"/>
      <c r="AW1038" s="144"/>
      <c r="AX1038" s="144"/>
      <c r="AY1038" s="144"/>
      <c r="AZ1038" s="144"/>
      <c r="BA1038" s="144"/>
      <c r="BB1038" s="144"/>
      <c r="BC1038" s="144"/>
      <c r="BD1038" s="144"/>
      <c r="BE1038" s="144"/>
      <c r="BF1038" s="144"/>
    </row>
    <row r="1039" spans="1:58" hidden="1">
      <c r="A1039" s="143" t="s">
        <v>927</v>
      </c>
      <c r="B1039" s="143" t="s">
        <v>943</v>
      </c>
      <c r="C1039" s="144">
        <v>28</v>
      </c>
      <c r="D1039" s="144">
        <v>34</v>
      </c>
      <c r="E1039" s="144">
        <v>40</v>
      </c>
      <c r="F1039" s="144">
        <v>47</v>
      </c>
      <c r="G1039" s="144">
        <v>55</v>
      </c>
      <c r="H1039" s="144">
        <v>47</v>
      </c>
      <c r="I1039" s="144">
        <v>25</v>
      </c>
      <c r="J1039" s="144">
        <v>27</v>
      </c>
      <c r="K1039" s="144">
        <v>34</v>
      </c>
      <c r="L1039" s="144">
        <v>37</v>
      </c>
      <c r="M1039" s="144">
        <v>34</v>
      </c>
      <c r="N1039" s="144">
        <v>34</v>
      </c>
      <c r="O1039" s="144">
        <v>35</v>
      </c>
      <c r="P1039" s="144">
        <v>30</v>
      </c>
      <c r="Q1039" s="145">
        <v>142</v>
      </c>
      <c r="R1039" s="145">
        <v>142</v>
      </c>
      <c r="S1039" s="145">
        <v>142</v>
      </c>
      <c r="T1039" s="145">
        <v>142</v>
      </c>
      <c r="U1039" s="145">
        <v>142</v>
      </c>
      <c r="V1039" s="145">
        <v>142</v>
      </c>
      <c r="W1039" s="145">
        <v>140</v>
      </c>
      <c r="X1039" s="145">
        <v>140</v>
      </c>
      <c r="Y1039" s="145">
        <v>100</v>
      </c>
      <c r="Z1039" s="145">
        <v>100</v>
      </c>
      <c r="AA1039" s="145">
        <v>88.24</v>
      </c>
      <c r="AB1039" s="145">
        <v>88.24</v>
      </c>
      <c r="AC1039" s="145">
        <v>85.71</v>
      </c>
      <c r="AD1039" s="145">
        <v>83.33</v>
      </c>
      <c r="AE1039" s="144">
        <v>3976</v>
      </c>
      <c r="AF1039" s="144">
        <v>4828</v>
      </c>
      <c r="AG1039" s="144">
        <v>5680</v>
      </c>
      <c r="AH1039" s="144">
        <v>6674</v>
      </c>
      <c r="AI1039" s="144">
        <v>7810</v>
      </c>
      <c r="AJ1039" s="144">
        <v>6674</v>
      </c>
      <c r="AK1039" s="144">
        <v>3500</v>
      </c>
      <c r="AL1039" s="144">
        <v>3780</v>
      </c>
      <c r="AM1039" s="144">
        <v>3400</v>
      </c>
      <c r="AN1039" s="144">
        <v>3700</v>
      </c>
      <c r="AO1039" s="144">
        <v>3000</v>
      </c>
      <c r="AP1039" s="144">
        <v>3000</v>
      </c>
      <c r="AQ1039" s="144">
        <v>3000</v>
      </c>
      <c r="AR1039" s="144">
        <v>2500</v>
      </c>
      <c r="AS1039" s="144"/>
      <c r="AT1039" s="144"/>
      <c r="AU1039" s="144"/>
      <c r="AV1039" s="144"/>
      <c r="AW1039" s="144"/>
      <c r="AX1039" s="144"/>
      <c r="AY1039" s="144"/>
      <c r="AZ1039" s="144"/>
      <c r="BA1039" s="144"/>
      <c r="BB1039" s="144"/>
      <c r="BC1039" s="144"/>
      <c r="BD1039" s="144"/>
      <c r="BE1039" s="144"/>
      <c r="BF1039" s="144"/>
    </row>
    <row r="1040" spans="1:58" hidden="1">
      <c r="A1040" s="143" t="s">
        <v>927</v>
      </c>
      <c r="B1040" s="143" t="s">
        <v>944</v>
      </c>
      <c r="C1040" s="144">
        <v>0</v>
      </c>
      <c r="D1040" s="144">
        <v>0</v>
      </c>
      <c r="E1040" s="144">
        <v>0</v>
      </c>
      <c r="F1040" s="144">
        <v>0</v>
      </c>
      <c r="G1040" s="144">
        <v>0</v>
      </c>
      <c r="H1040" s="144">
        <v>0</v>
      </c>
      <c r="I1040" s="144">
        <v>0</v>
      </c>
      <c r="J1040" s="144">
        <v>0</v>
      </c>
      <c r="K1040" s="144">
        <v>0</v>
      </c>
      <c r="L1040" s="144">
        <v>0</v>
      </c>
      <c r="M1040" s="144">
        <v>0</v>
      </c>
      <c r="N1040" s="144">
        <v>0</v>
      </c>
      <c r="O1040" s="144">
        <v>0</v>
      </c>
      <c r="P1040" s="144">
        <v>0</v>
      </c>
      <c r="Q1040" s="145"/>
      <c r="R1040" s="145"/>
      <c r="S1040" s="145"/>
      <c r="T1040" s="145"/>
      <c r="U1040" s="145"/>
      <c r="V1040" s="145"/>
      <c r="W1040" s="145"/>
      <c r="X1040" s="145"/>
      <c r="Y1040" s="145"/>
      <c r="Z1040" s="145"/>
      <c r="AA1040" s="145"/>
      <c r="AB1040" s="145"/>
      <c r="AC1040" s="145"/>
      <c r="AD1040" s="145"/>
      <c r="AE1040" s="144">
        <v>0</v>
      </c>
      <c r="AF1040" s="144">
        <v>0</v>
      </c>
      <c r="AG1040" s="144">
        <v>0</v>
      </c>
      <c r="AH1040" s="144">
        <v>0</v>
      </c>
      <c r="AI1040" s="144">
        <v>0</v>
      </c>
      <c r="AJ1040" s="144">
        <v>0</v>
      </c>
      <c r="AK1040" s="144">
        <v>0</v>
      </c>
      <c r="AL1040" s="144">
        <v>0</v>
      </c>
      <c r="AM1040" s="144">
        <v>0</v>
      </c>
      <c r="AN1040" s="144">
        <v>0</v>
      </c>
      <c r="AO1040" s="144">
        <v>0</v>
      </c>
      <c r="AP1040" s="144">
        <v>0</v>
      </c>
      <c r="AQ1040" s="144">
        <v>0</v>
      </c>
      <c r="AR1040" s="144">
        <v>0</v>
      </c>
      <c r="AS1040" s="144"/>
      <c r="AT1040" s="144"/>
      <c r="AU1040" s="144"/>
      <c r="AV1040" s="144"/>
      <c r="AW1040" s="144"/>
      <c r="AX1040" s="144"/>
      <c r="AY1040" s="144"/>
      <c r="AZ1040" s="144"/>
      <c r="BA1040" s="144"/>
      <c r="BB1040" s="144"/>
      <c r="BC1040" s="144"/>
      <c r="BD1040" s="144"/>
      <c r="BE1040" s="144"/>
      <c r="BF1040" s="144"/>
    </row>
    <row r="1041" spans="1:58" hidden="1">
      <c r="A1041" s="143" t="s">
        <v>927</v>
      </c>
      <c r="B1041" s="143" t="s">
        <v>945</v>
      </c>
      <c r="C1041" s="144">
        <v>2</v>
      </c>
      <c r="D1041" s="144">
        <v>2</v>
      </c>
      <c r="E1041" s="144">
        <v>3</v>
      </c>
      <c r="F1041" s="144">
        <v>3</v>
      </c>
      <c r="G1041" s="144">
        <v>5</v>
      </c>
      <c r="H1041" s="144">
        <v>5</v>
      </c>
      <c r="I1041" s="144">
        <v>0</v>
      </c>
      <c r="J1041" s="144">
        <v>4</v>
      </c>
      <c r="K1041" s="144">
        <v>0</v>
      </c>
      <c r="L1041" s="144">
        <v>0</v>
      </c>
      <c r="M1041" s="144">
        <v>0</v>
      </c>
      <c r="N1041" s="144">
        <v>0</v>
      </c>
      <c r="O1041" s="144">
        <v>0</v>
      </c>
      <c r="P1041" s="144">
        <v>0</v>
      </c>
      <c r="Q1041" s="145">
        <v>24</v>
      </c>
      <c r="R1041" s="145">
        <v>24</v>
      </c>
      <c r="S1041" s="145">
        <v>24</v>
      </c>
      <c r="T1041" s="145">
        <v>24</v>
      </c>
      <c r="U1041" s="145">
        <v>24</v>
      </c>
      <c r="V1041" s="145">
        <v>24</v>
      </c>
      <c r="W1041" s="145"/>
      <c r="X1041" s="145">
        <v>150</v>
      </c>
      <c r="Y1041" s="145"/>
      <c r="Z1041" s="145"/>
      <c r="AA1041" s="145"/>
      <c r="AB1041" s="145"/>
      <c r="AC1041" s="145"/>
      <c r="AD1041" s="145"/>
      <c r="AE1041" s="144">
        <v>48</v>
      </c>
      <c r="AF1041" s="144">
        <v>48</v>
      </c>
      <c r="AG1041" s="144">
        <v>72</v>
      </c>
      <c r="AH1041" s="144">
        <v>72</v>
      </c>
      <c r="AI1041" s="144">
        <v>120</v>
      </c>
      <c r="AJ1041" s="144">
        <v>120</v>
      </c>
      <c r="AK1041" s="144">
        <v>0</v>
      </c>
      <c r="AL1041" s="144">
        <v>600</v>
      </c>
      <c r="AM1041" s="144">
        <v>0</v>
      </c>
      <c r="AN1041" s="144">
        <v>0</v>
      </c>
      <c r="AO1041" s="144">
        <v>0</v>
      </c>
      <c r="AP1041" s="144">
        <v>0</v>
      </c>
      <c r="AQ1041" s="144">
        <v>0</v>
      </c>
      <c r="AR1041" s="144">
        <v>0</v>
      </c>
      <c r="AS1041" s="144"/>
      <c r="AT1041" s="144"/>
      <c r="AU1041" s="144"/>
      <c r="AV1041" s="144"/>
      <c r="AW1041" s="144"/>
      <c r="AX1041" s="144"/>
      <c r="AY1041" s="144"/>
      <c r="AZ1041" s="144"/>
      <c r="BA1041" s="144"/>
      <c r="BB1041" s="144"/>
      <c r="BC1041" s="144"/>
      <c r="BD1041" s="144"/>
      <c r="BE1041" s="144"/>
      <c r="BF1041" s="144"/>
    </row>
    <row r="1042" spans="1:58" hidden="1">
      <c r="A1042" s="143" t="s">
        <v>927</v>
      </c>
      <c r="B1042" s="143" t="s">
        <v>946</v>
      </c>
      <c r="C1042" s="144">
        <v>0</v>
      </c>
      <c r="D1042" s="144">
        <v>0</v>
      </c>
      <c r="E1042" s="144">
        <v>0</v>
      </c>
      <c r="F1042" s="144">
        <v>0</v>
      </c>
      <c r="G1042" s="144">
        <v>0</v>
      </c>
      <c r="H1042" s="144">
        <v>0</v>
      </c>
      <c r="I1042" s="144">
        <v>0</v>
      </c>
      <c r="J1042" s="144">
        <v>0</v>
      </c>
      <c r="K1042" s="144">
        <v>0</v>
      </c>
      <c r="L1042" s="144">
        <v>0</v>
      </c>
      <c r="M1042" s="144">
        <v>0</v>
      </c>
      <c r="N1042" s="144">
        <v>0</v>
      </c>
      <c r="O1042" s="144">
        <v>0</v>
      </c>
      <c r="P1042" s="144">
        <v>0</v>
      </c>
      <c r="Q1042" s="145"/>
      <c r="R1042" s="145"/>
      <c r="S1042" s="145"/>
      <c r="T1042" s="145"/>
      <c r="U1042" s="145"/>
      <c r="V1042" s="145"/>
      <c r="W1042" s="145"/>
      <c r="X1042" s="145"/>
      <c r="Y1042" s="145"/>
      <c r="Z1042" s="145"/>
      <c r="AA1042" s="145"/>
      <c r="AB1042" s="145"/>
      <c r="AC1042" s="145"/>
      <c r="AD1042" s="145"/>
      <c r="AE1042" s="144">
        <v>0</v>
      </c>
      <c r="AF1042" s="144">
        <v>0</v>
      </c>
      <c r="AG1042" s="144">
        <v>0</v>
      </c>
      <c r="AH1042" s="144">
        <v>0</v>
      </c>
      <c r="AI1042" s="144">
        <v>0</v>
      </c>
      <c r="AJ1042" s="144">
        <v>0</v>
      </c>
      <c r="AK1042" s="144">
        <v>0</v>
      </c>
      <c r="AL1042" s="144">
        <v>0</v>
      </c>
      <c r="AM1042" s="144">
        <v>0</v>
      </c>
      <c r="AN1042" s="144">
        <v>0</v>
      </c>
      <c r="AO1042" s="144">
        <v>0</v>
      </c>
      <c r="AP1042" s="144">
        <v>0</v>
      </c>
      <c r="AQ1042" s="144">
        <v>0</v>
      </c>
      <c r="AR1042" s="144">
        <v>0</v>
      </c>
      <c r="AS1042" s="144"/>
      <c r="AT1042" s="144"/>
      <c r="AU1042" s="144"/>
      <c r="AV1042" s="144"/>
      <c r="AW1042" s="144"/>
      <c r="AX1042" s="144"/>
      <c r="AY1042" s="144"/>
      <c r="AZ1042" s="144"/>
      <c r="BA1042" s="144"/>
      <c r="BB1042" s="144"/>
      <c r="BC1042" s="144"/>
      <c r="BD1042" s="144"/>
      <c r="BE1042" s="144"/>
      <c r="BF1042" s="144"/>
    </row>
    <row r="1043" spans="1:58" hidden="1">
      <c r="A1043" s="143" t="s">
        <v>927</v>
      </c>
      <c r="B1043" s="143" t="s">
        <v>947</v>
      </c>
      <c r="C1043" s="144">
        <v>12</v>
      </c>
      <c r="D1043" s="144">
        <v>5</v>
      </c>
      <c r="E1043" s="144">
        <v>1</v>
      </c>
      <c r="F1043" s="144">
        <v>0</v>
      </c>
      <c r="G1043" s="144">
        <v>1</v>
      </c>
      <c r="H1043" s="144">
        <v>9</v>
      </c>
      <c r="I1043" s="144">
        <v>11</v>
      </c>
      <c r="J1043" s="144">
        <v>9</v>
      </c>
      <c r="K1043" s="144">
        <v>14</v>
      </c>
      <c r="L1043" s="144">
        <v>6</v>
      </c>
      <c r="M1043" s="144">
        <v>7</v>
      </c>
      <c r="N1043" s="144">
        <v>7</v>
      </c>
      <c r="O1043" s="144">
        <v>7</v>
      </c>
      <c r="P1043" s="144">
        <v>5</v>
      </c>
      <c r="Q1043" s="145">
        <v>151.25</v>
      </c>
      <c r="R1043" s="145">
        <v>140</v>
      </c>
      <c r="S1043" s="145">
        <v>147</v>
      </c>
      <c r="T1043" s="145"/>
      <c r="U1043" s="145">
        <v>134</v>
      </c>
      <c r="V1043" s="145">
        <v>126.67</v>
      </c>
      <c r="W1043" s="145">
        <v>100</v>
      </c>
      <c r="X1043" s="145">
        <v>93.33</v>
      </c>
      <c r="Y1043" s="145">
        <v>79.14</v>
      </c>
      <c r="Z1043" s="145">
        <v>79.17</v>
      </c>
      <c r="AA1043" s="145">
        <v>71.430000000000007</v>
      </c>
      <c r="AB1043" s="145">
        <v>71.430000000000007</v>
      </c>
      <c r="AC1043" s="145">
        <v>57.14</v>
      </c>
      <c r="AD1043" s="145">
        <v>60</v>
      </c>
      <c r="AE1043" s="144">
        <v>1815</v>
      </c>
      <c r="AF1043" s="144">
        <v>700</v>
      </c>
      <c r="AG1043" s="144">
        <v>147</v>
      </c>
      <c r="AH1043" s="144">
        <v>0</v>
      </c>
      <c r="AI1043" s="144">
        <v>134</v>
      </c>
      <c r="AJ1043" s="144">
        <v>1140</v>
      </c>
      <c r="AK1043" s="144">
        <v>1100</v>
      </c>
      <c r="AL1043" s="144">
        <v>840</v>
      </c>
      <c r="AM1043" s="144">
        <v>1108</v>
      </c>
      <c r="AN1043" s="144">
        <v>475</v>
      </c>
      <c r="AO1043" s="144">
        <v>500</v>
      </c>
      <c r="AP1043" s="144">
        <v>500</v>
      </c>
      <c r="AQ1043" s="144">
        <v>400</v>
      </c>
      <c r="AR1043" s="144">
        <v>300</v>
      </c>
      <c r="AS1043" s="144"/>
      <c r="AT1043" s="144"/>
      <c r="AU1043" s="144"/>
      <c r="AV1043" s="144"/>
      <c r="AW1043" s="144"/>
      <c r="AX1043" s="144"/>
      <c r="AY1043" s="144"/>
      <c r="AZ1043" s="144"/>
      <c r="BA1043" s="144"/>
      <c r="BB1043" s="144"/>
      <c r="BC1043" s="144"/>
      <c r="BD1043" s="144"/>
      <c r="BE1043" s="144"/>
      <c r="BF1043" s="144"/>
    </row>
    <row r="1044" spans="1:58" hidden="1">
      <c r="A1044" s="143" t="s">
        <v>927</v>
      </c>
      <c r="B1044" s="143" t="s">
        <v>948</v>
      </c>
      <c r="C1044" s="144">
        <v>0</v>
      </c>
      <c r="D1044" s="144">
        <v>0</v>
      </c>
      <c r="E1044" s="144">
        <v>0</v>
      </c>
      <c r="F1044" s="144">
        <v>0</v>
      </c>
      <c r="G1044" s="144">
        <v>0</v>
      </c>
      <c r="H1044" s="144">
        <v>0</v>
      </c>
      <c r="I1044" s="144">
        <v>0</v>
      </c>
      <c r="J1044" s="144">
        <v>0</v>
      </c>
      <c r="K1044" s="144">
        <v>0</v>
      </c>
      <c r="L1044" s="144">
        <v>0</v>
      </c>
      <c r="M1044" s="144">
        <v>0</v>
      </c>
      <c r="N1044" s="144">
        <v>0</v>
      </c>
      <c r="O1044" s="144">
        <v>0</v>
      </c>
      <c r="P1044" s="144">
        <v>0</v>
      </c>
      <c r="Q1044" s="145"/>
      <c r="R1044" s="145"/>
      <c r="S1044" s="145"/>
      <c r="T1044" s="145"/>
      <c r="U1044" s="145"/>
      <c r="V1044" s="145"/>
      <c r="W1044" s="145"/>
      <c r="X1044" s="145"/>
      <c r="Y1044" s="145"/>
      <c r="Z1044" s="145"/>
      <c r="AA1044" s="145"/>
      <c r="AB1044" s="145"/>
      <c r="AC1044" s="145"/>
      <c r="AD1044" s="145"/>
      <c r="AE1044" s="144">
        <v>0</v>
      </c>
      <c r="AF1044" s="144">
        <v>0</v>
      </c>
      <c r="AG1044" s="144">
        <v>0</v>
      </c>
      <c r="AH1044" s="144">
        <v>0</v>
      </c>
      <c r="AI1044" s="144">
        <v>0</v>
      </c>
      <c r="AJ1044" s="144">
        <v>0</v>
      </c>
      <c r="AK1044" s="144">
        <v>0</v>
      </c>
      <c r="AL1044" s="144">
        <v>0</v>
      </c>
      <c r="AM1044" s="144">
        <v>0</v>
      </c>
      <c r="AN1044" s="144">
        <v>0</v>
      </c>
      <c r="AO1044" s="144">
        <v>0</v>
      </c>
      <c r="AP1044" s="144">
        <v>0</v>
      </c>
      <c r="AQ1044" s="144">
        <v>0</v>
      </c>
      <c r="AR1044" s="144">
        <v>0</v>
      </c>
      <c r="AS1044" s="144"/>
      <c r="AT1044" s="144"/>
      <c r="AU1044" s="144"/>
      <c r="AV1044" s="144"/>
      <c r="AW1044" s="144"/>
      <c r="AX1044" s="144"/>
      <c r="AY1044" s="144"/>
      <c r="AZ1044" s="144"/>
      <c r="BA1044" s="144"/>
      <c r="BB1044" s="144"/>
      <c r="BC1044" s="144"/>
      <c r="BD1044" s="144"/>
      <c r="BE1044" s="144"/>
      <c r="BF1044" s="144"/>
    </row>
    <row r="1045" spans="1:58" hidden="1">
      <c r="A1045" s="143" t="s">
        <v>927</v>
      </c>
      <c r="B1045" s="143" t="s">
        <v>949</v>
      </c>
      <c r="C1045" s="144">
        <v>5</v>
      </c>
      <c r="D1045" s="144">
        <v>5</v>
      </c>
      <c r="E1045" s="144">
        <v>5</v>
      </c>
      <c r="F1045" s="144">
        <v>5</v>
      </c>
      <c r="G1045" s="144">
        <v>5</v>
      </c>
      <c r="H1045" s="144">
        <v>5</v>
      </c>
      <c r="I1045" s="144">
        <v>0</v>
      </c>
      <c r="J1045" s="144">
        <v>0</v>
      </c>
      <c r="K1045" s="144">
        <v>0</v>
      </c>
      <c r="L1045" s="144">
        <v>0</v>
      </c>
      <c r="M1045" s="144">
        <v>0</v>
      </c>
      <c r="N1045" s="144">
        <v>0</v>
      </c>
      <c r="O1045" s="144">
        <v>0</v>
      </c>
      <c r="P1045" s="144">
        <v>0</v>
      </c>
      <c r="Q1045" s="145">
        <v>150</v>
      </c>
      <c r="R1045" s="145">
        <v>150</v>
      </c>
      <c r="S1045" s="145">
        <v>150</v>
      </c>
      <c r="T1045" s="145">
        <v>150</v>
      </c>
      <c r="U1045" s="145">
        <v>150</v>
      </c>
      <c r="V1045" s="145">
        <v>150</v>
      </c>
      <c r="W1045" s="145"/>
      <c r="X1045" s="145"/>
      <c r="Y1045" s="145"/>
      <c r="Z1045" s="145"/>
      <c r="AA1045" s="145"/>
      <c r="AB1045" s="145"/>
      <c r="AC1045" s="145"/>
      <c r="AD1045" s="145"/>
      <c r="AE1045" s="144">
        <v>750</v>
      </c>
      <c r="AF1045" s="144">
        <v>750</v>
      </c>
      <c r="AG1045" s="144">
        <v>750</v>
      </c>
      <c r="AH1045" s="144">
        <v>750</v>
      </c>
      <c r="AI1045" s="144">
        <v>750</v>
      </c>
      <c r="AJ1045" s="144">
        <v>750</v>
      </c>
      <c r="AK1045" s="144">
        <v>0</v>
      </c>
      <c r="AL1045" s="144">
        <v>0</v>
      </c>
      <c r="AM1045" s="144">
        <v>0</v>
      </c>
      <c r="AN1045" s="144">
        <v>0</v>
      </c>
      <c r="AO1045" s="144">
        <v>0</v>
      </c>
      <c r="AP1045" s="144">
        <v>0</v>
      </c>
      <c r="AQ1045" s="144">
        <v>0</v>
      </c>
      <c r="AR1045" s="144">
        <v>0</v>
      </c>
      <c r="AS1045" s="144"/>
      <c r="AT1045" s="144"/>
      <c r="AU1045" s="144"/>
      <c r="AV1045" s="144"/>
      <c r="AW1045" s="144"/>
      <c r="AX1045" s="144"/>
      <c r="AY1045" s="144"/>
      <c r="AZ1045" s="144"/>
      <c r="BA1045" s="144"/>
      <c r="BB1045" s="144"/>
      <c r="BC1045" s="144"/>
      <c r="BD1045" s="144"/>
      <c r="BE1045" s="144"/>
      <c r="BF1045" s="144"/>
    </row>
    <row r="1046" spans="1:58" hidden="1">
      <c r="A1046" s="143" t="s">
        <v>927</v>
      </c>
      <c r="B1046" s="143" t="s">
        <v>950</v>
      </c>
      <c r="C1046" s="144">
        <v>10</v>
      </c>
      <c r="D1046" s="144">
        <v>9</v>
      </c>
      <c r="E1046" s="144">
        <v>10</v>
      </c>
      <c r="F1046" s="144">
        <v>9</v>
      </c>
      <c r="G1046" s="144">
        <v>11</v>
      </c>
      <c r="H1046" s="144">
        <v>10</v>
      </c>
      <c r="I1046" s="144">
        <v>9</v>
      </c>
      <c r="J1046" s="144">
        <v>8</v>
      </c>
      <c r="K1046" s="144">
        <v>6</v>
      </c>
      <c r="L1046" s="144">
        <v>5</v>
      </c>
      <c r="M1046" s="144">
        <v>5</v>
      </c>
      <c r="N1046" s="144">
        <v>5</v>
      </c>
      <c r="O1046" s="144">
        <v>8</v>
      </c>
      <c r="P1046" s="144">
        <v>6</v>
      </c>
      <c r="Q1046" s="145">
        <v>43</v>
      </c>
      <c r="R1046" s="145">
        <v>43</v>
      </c>
      <c r="S1046" s="145">
        <v>43</v>
      </c>
      <c r="T1046" s="145">
        <v>43</v>
      </c>
      <c r="U1046" s="145">
        <v>43</v>
      </c>
      <c r="V1046" s="145">
        <v>43</v>
      </c>
      <c r="W1046" s="145">
        <v>40</v>
      </c>
      <c r="X1046" s="145">
        <v>43</v>
      </c>
      <c r="Y1046" s="145">
        <v>46.5</v>
      </c>
      <c r="Z1046" s="145">
        <v>46.4</v>
      </c>
      <c r="AA1046" s="145">
        <v>44</v>
      </c>
      <c r="AB1046" s="145">
        <v>44</v>
      </c>
      <c r="AC1046" s="145">
        <v>31.25</v>
      </c>
      <c r="AD1046" s="145">
        <v>33.33</v>
      </c>
      <c r="AE1046" s="144">
        <v>430</v>
      </c>
      <c r="AF1046" s="144">
        <v>387</v>
      </c>
      <c r="AG1046" s="144">
        <v>430</v>
      </c>
      <c r="AH1046" s="144">
        <v>387</v>
      </c>
      <c r="AI1046" s="144">
        <v>473</v>
      </c>
      <c r="AJ1046" s="144">
        <v>430</v>
      </c>
      <c r="AK1046" s="144">
        <v>360</v>
      </c>
      <c r="AL1046" s="144">
        <v>344</v>
      </c>
      <c r="AM1046" s="144">
        <v>279</v>
      </c>
      <c r="AN1046" s="144">
        <v>232</v>
      </c>
      <c r="AO1046" s="144">
        <v>220</v>
      </c>
      <c r="AP1046" s="144">
        <v>220</v>
      </c>
      <c r="AQ1046" s="144">
        <v>250</v>
      </c>
      <c r="AR1046" s="144">
        <v>200</v>
      </c>
      <c r="AS1046" s="144"/>
      <c r="AT1046" s="144"/>
      <c r="AU1046" s="144"/>
      <c r="AV1046" s="144"/>
      <c r="AW1046" s="144"/>
      <c r="AX1046" s="144"/>
      <c r="AY1046" s="144"/>
      <c r="AZ1046" s="144"/>
      <c r="BA1046" s="144"/>
      <c r="BB1046" s="144"/>
      <c r="BC1046" s="144"/>
      <c r="BD1046" s="144"/>
      <c r="BE1046" s="144"/>
      <c r="BF1046" s="144"/>
    </row>
    <row r="1047" spans="1:58" hidden="1">
      <c r="A1047" s="143" t="s">
        <v>927</v>
      </c>
      <c r="B1047" s="143" t="s">
        <v>951</v>
      </c>
      <c r="C1047" s="144">
        <v>0</v>
      </c>
      <c r="D1047" s="144">
        <v>0</v>
      </c>
      <c r="E1047" s="144">
        <v>0</v>
      </c>
      <c r="F1047" s="144">
        <v>0</v>
      </c>
      <c r="G1047" s="144">
        <v>0</v>
      </c>
      <c r="H1047" s="144">
        <v>0</v>
      </c>
      <c r="I1047" s="144">
        <v>0</v>
      </c>
      <c r="J1047" s="144">
        <v>0</v>
      </c>
      <c r="K1047" s="144">
        <v>0</v>
      </c>
      <c r="L1047" s="144">
        <v>0</v>
      </c>
      <c r="M1047" s="144">
        <v>0</v>
      </c>
      <c r="N1047" s="144">
        <v>0</v>
      </c>
      <c r="O1047" s="144">
        <v>0</v>
      </c>
      <c r="P1047" s="144">
        <v>0</v>
      </c>
      <c r="Q1047" s="145"/>
      <c r="R1047" s="145"/>
      <c r="S1047" s="145"/>
      <c r="T1047" s="145"/>
      <c r="U1047" s="145"/>
      <c r="V1047" s="145"/>
      <c r="W1047" s="145"/>
      <c r="X1047" s="145"/>
      <c r="Y1047" s="145"/>
      <c r="Z1047" s="145"/>
      <c r="AA1047" s="145"/>
      <c r="AB1047" s="145"/>
      <c r="AC1047" s="145"/>
      <c r="AD1047" s="145"/>
      <c r="AE1047" s="144">
        <v>0</v>
      </c>
      <c r="AF1047" s="144">
        <v>0</v>
      </c>
      <c r="AG1047" s="144">
        <v>0</v>
      </c>
      <c r="AH1047" s="144">
        <v>0</v>
      </c>
      <c r="AI1047" s="144">
        <v>0</v>
      </c>
      <c r="AJ1047" s="144">
        <v>0</v>
      </c>
      <c r="AK1047" s="144">
        <v>0</v>
      </c>
      <c r="AL1047" s="144">
        <v>0</v>
      </c>
      <c r="AM1047" s="144">
        <v>0</v>
      </c>
      <c r="AN1047" s="144">
        <v>0</v>
      </c>
      <c r="AO1047" s="144">
        <v>0</v>
      </c>
      <c r="AP1047" s="144">
        <v>0</v>
      </c>
      <c r="AQ1047" s="144">
        <v>0</v>
      </c>
      <c r="AR1047" s="144">
        <v>0</v>
      </c>
      <c r="AS1047" s="144"/>
      <c r="AT1047" s="144"/>
      <c r="AU1047" s="144"/>
      <c r="AV1047" s="144"/>
      <c r="AW1047" s="144"/>
      <c r="AX1047" s="144"/>
      <c r="AY1047" s="144"/>
      <c r="AZ1047" s="144"/>
      <c r="BA1047" s="144"/>
      <c r="BB1047" s="144"/>
      <c r="BC1047" s="144"/>
      <c r="BD1047" s="144"/>
      <c r="BE1047" s="144"/>
      <c r="BF1047" s="144"/>
    </row>
    <row r="1048" spans="1:58" hidden="1">
      <c r="A1048" s="143" t="s">
        <v>927</v>
      </c>
      <c r="B1048" s="143" t="s">
        <v>952</v>
      </c>
      <c r="C1048" s="144">
        <v>1</v>
      </c>
      <c r="D1048" s="144">
        <v>0</v>
      </c>
      <c r="E1048" s="144">
        <v>0</v>
      </c>
      <c r="F1048" s="144">
        <v>0</v>
      </c>
      <c r="G1048" s="144">
        <v>0</v>
      </c>
      <c r="H1048" s="144">
        <v>0</v>
      </c>
      <c r="I1048" s="144">
        <v>0</v>
      </c>
      <c r="J1048" s="144">
        <v>0</v>
      </c>
      <c r="K1048" s="144">
        <v>0</v>
      </c>
      <c r="L1048" s="144">
        <v>0</v>
      </c>
      <c r="M1048" s="144">
        <v>0</v>
      </c>
      <c r="N1048" s="144">
        <v>0</v>
      </c>
      <c r="O1048" s="144">
        <v>0</v>
      </c>
      <c r="P1048" s="144">
        <v>0</v>
      </c>
      <c r="Q1048" s="145">
        <v>201</v>
      </c>
      <c r="R1048" s="145"/>
      <c r="S1048" s="145"/>
      <c r="T1048" s="145"/>
      <c r="U1048" s="145"/>
      <c r="V1048" s="145"/>
      <c r="W1048" s="145"/>
      <c r="X1048" s="145"/>
      <c r="Y1048" s="145"/>
      <c r="Z1048" s="145"/>
      <c r="AA1048" s="145"/>
      <c r="AB1048" s="145"/>
      <c r="AC1048" s="145"/>
      <c r="AD1048" s="145"/>
      <c r="AE1048" s="144">
        <v>201</v>
      </c>
      <c r="AF1048" s="144">
        <v>0</v>
      </c>
      <c r="AG1048" s="144">
        <v>0</v>
      </c>
      <c r="AH1048" s="144">
        <v>0</v>
      </c>
      <c r="AI1048" s="144">
        <v>0</v>
      </c>
      <c r="AJ1048" s="144">
        <v>0</v>
      </c>
      <c r="AK1048" s="144">
        <v>0</v>
      </c>
      <c r="AL1048" s="144">
        <v>0</v>
      </c>
      <c r="AM1048" s="144">
        <v>0</v>
      </c>
      <c r="AN1048" s="144">
        <v>0</v>
      </c>
      <c r="AO1048" s="144">
        <v>0</v>
      </c>
      <c r="AP1048" s="144">
        <v>0</v>
      </c>
      <c r="AQ1048" s="144">
        <v>0</v>
      </c>
      <c r="AR1048" s="144">
        <v>0</v>
      </c>
      <c r="AS1048" s="144"/>
      <c r="AT1048" s="144"/>
      <c r="AU1048" s="144"/>
      <c r="AV1048" s="144"/>
      <c r="AW1048" s="144"/>
      <c r="AX1048" s="144"/>
      <c r="AY1048" s="144"/>
      <c r="AZ1048" s="144"/>
      <c r="BA1048" s="144"/>
      <c r="BB1048" s="144"/>
      <c r="BC1048" s="144"/>
      <c r="BD1048" s="144"/>
      <c r="BE1048" s="144"/>
      <c r="BF1048" s="144"/>
    </row>
    <row r="1049" spans="1:58" hidden="1">
      <c r="A1049" s="143" t="s">
        <v>927</v>
      </c>
      <c r="B1049" s="143" t="s">
        <v>953</v>
      </c>
      <c r="C1049" s="144">
        <v>1</v>
      </c>
      <c r="D1049" s="144">
        <v>0</v>
      </c>
      <c r="E1049" s="144">
        <v>0</v>
      </c>
      <c r="F1049" s="144">
        <v>0</v>
      </c>
      <c r="G1049" s="144">
        <v>0</v>
      </c>
      <c r="H1049" s="144">
        <v>0</v>
      </c>
      <c r="I1049" s="144">
        <v>0</v>
      </c>
      <c r="J1049" s="144">
        <v>0</v>
      </c>
      <c r="K1049" s="144">
        <v>0</v>
      </c>
      <c r="L1049" s="144">
        <v>0</v>
      </c>
      <c r="M1049" s="144">
        <v>0</v>
      </c>
      <c r="N1049" s="144">
        <v>0</v>
      </c>
      <c r="O1049" s="144">
        <v>0</v>
      </c>
      <c r="P1049" s="144">
        <v>0</v>
      </c>
      <c r="Q1049" s="145">
        <v>201</v>
      </c>
      <c r="R1049" s="145"/>
      <c r="S1049" s="145"/>
      <c r="T1049" s="145"/>
      <c r="U1049" s="145"/>
      <c r="V1049" s="145"/>
      <c r="W1049" s="145"/>
      <c r="X1049" s="145"/>
      <c r="Y1049" s="145"/>
      <c r="Z1049" s="145"/>
      <c r="AA1049" s="145"/>
      <c r="AB1049" s="145"/>
      <c r="AC1049" s="145"/>
      <c r="AD1049" s="145"/>
      <c r="AE1049" s="144">
        <v>201</v>
      </c>
      <c r="AF1049" s="144">
        <v>0</v>
      </c>
      <c r="AG1049" s="144">
        <v>0</v>
      </c>
      <c r="AH1049" s="144">
        <v>0</v>
      </c>
      <c r="AI1049" s="144">
        <v>0</v>
      </c>
      <c r="AJ1049" s="144">
        <v>0</v>
      </c>
      <c r="AK1049" s="144">
        <v>0</v>
      </c>
      <c r="AL1049" s="144">
        <v>0</v>
      </c>
      <c r="AM1049" s="144">
        <v>0</v>
      </c>
      <c r="AN1049" s="144">
        <v>0</v>
      </c>
      <c r="AO1049" s="144">
        <v>0</v>
      </c>
      <c r="AP1049" s="144">
        <v>0</v>
      </c>
      <c r="AQ1049" s="144">
        <v>0</v>
      </c>
      <c r="AR1049" s="144">
        <v>0</v>
      </c>
      <c r="AS1049" s="144"/>
      <c r="AT1049" s="144"/>
      <c r="AU1049" s="144"/>
      <c r="AV1049" s="144"/>
      <c r="AW1049" s="144"/>
      <c r="AX1049" s="144"/>
      <c r="AY1049" s="144"/>
      <c r="AZ1049" s="144"/>
      <c r="BA1049" s="144"/>
      <c r="BB1049" s="144"/>
      <c r="BC1049" s="144"/>
      <c r="BD1049" s="144"/>
      <c r="BE1049" s="144"/>
      <c r="BF1049" s="144"/>
    </row>
    <row r="1050" spans="1:58" hidden="1">
      <c r="A1050" s="143" t="s">
        <v>927</v>
      </c>
      <c r="B1050" s="143" t="s">
        <v>954</v>
      </c>
      <c r="C1050" s="144">
        <v>42</v>
      </c>
      <c r="D1050" s="144">
        <v>41</v>
      </c>
      <c r="E1050" s="144">
        <v>42</v>
      </c>
      <c r="F1050" s="144">
        <v>42</v>
      </c>
      <c r="G1050" s="144">
        <v>43</v>
      </c>
      <c r="H1050" s="144">
        <v>54</v>
      </c>
      <c r="I1050" s="144">
        <v>45</v>
      </c>
      <c r="J1050" s="144">
        <v>51</v>
      </c>
      <c r="K1050" s="144">
        <v>51</v>
      </c>
      <c r="L1050" s="144">
        <v>47</v>
      </c>
      <c r="M1050" s="144">
        <v>48</v>
      </c>
      <c r="N1050" s="144">
        <v>48</v>
      </c>
      <c r="O1050" s="144">
        <v>50</v>
      </c>
      <c r="P1050" s="144">
        <v>50</v>
      </c>
      <c r="Q1050" s="145">
        <v>157</v>
      </c>
      <c r="R1050" s="145">
        <v>157</v>
      </c>
      <c r="S1050" s="145">
        <v>157</v>
      </c>
      <c r="T1050" s="145">
        <v>157</v>
      </c>
      <c r="U1050" s="145">
        <v>157</v>
      </c>
      <c r="V1050" s="145">
        <v>157</v>
      </c>
      <c r="W1050" s="145">
        <v>150</v>
      </c>
      <c r="X1050" s="145">
        <v>136.25</v>
      </c>
      <c r="Y1050" s="145">
        <v>129.41</v>
      </c>
      <c r="Z1050" s="145">
        <v>129.4</v>
      </c>
      <c r="AA1050" s="145">
        <v>114.58</v>
      </c>
      <c r="AB1050" s="145">
        <v>114.58</v>
      </c>
      <c r="AC1050" s="145">
        <v>112</v>
      </c>
      <c r="AD1050" s="145">
        <v>100</v>
      </c>
      <c r="AE1050" s="144">
        <v>6594</v>
      </c>
      <c r="AF1050" s="144">
        <v>6437</v>
      </c>
      <c r="AG1050" s="144">
        <v>6594</v>
      </c>
      <c r="AH1050" s="144">
        <v>6594</v>
      </c>
      <c r="AI1050" s="144">
        <v>6751</v>
      </c>
      <c r="AJ1050" s="144">
        <v>8478</v>
      </c>
      <c r="AK1050" s="144">
        <v>6750</v>
      </c>
      <c r="AL1050" s="144">
        <v>6949</v>
      </c>
      <c r="AM1050" s="144">
        <v>6600</v>
      </c>
      <c r="AN1050" s="144">
        <v>6082</v>
      </c>
      <c r="AO1050" s="144">
        <v>5500</v>
      </c>
      <c r="AP1050" s="144">
        <v>5500</v>
      </c>
      <c r="AQ1050" s="144">
        <v>5600</v>
      </c>
      <c r="AR1050" s="144">
        <v>5000</v>
      </c>
      <c r="AS1050" s="144"/>
      <c r="AT1050" s="144"/>
      <c r="AU1050" s="144"/>
      <c r="AV1050" s="144"/>
      <c r="AW1050" s="144"/>
      <c r="AX1050" s="144"/>
      <c r="AY1050" s="144"/>
      <c r="AZ1050" s="144"/>
      <c r="BA1050" s="144"/>
      <c r="BB1050" s="144"/>
      <c r="BC1050" s="144"/>
      <c r="BD1050" s="144"/>
      <c r="BE1050" s="144"/>
      <c r="BF1050" s="144"/>
    </row>
    <row r="1051" spans="1:58" hidden="1">
      <c r="A1051" s="143" t="s">
        <v>927</v>
      </c>
      <c r="B1051" s="143" t="s">
        <v>955</v>
      </c>
      <c r="C1051" s="144">
        <v>312</v>
      </c>
      <c r="D1051" s="144">
        <v>283</v>
      </c>
      <c r="E1051" s="144">
        <v>256</v>
      </c>
      <c r="F1051" s="144">
        <v>219</v>
      </c>
      <c r="G1051" s="144">
        <v>187</v>
      </c>
      <c r="H1051" s="144">
        <v>215</v>
      </c>
      <c r="I1051" s="144">
        <v>118</v>
      </c>
      <c r="J1051" s="144">
        <v>101</v>
      </c>
      <c r="K1051" s="144">
        <v>64</v>
      </c>
      <c r="L1051" s="144">
        <v>17</v>
      </c>
      <c r="M1051" s="144">
        <v>0</v>
      </c>
      <c r="N1051" s="144">
        <v>0</v>
      </c>
      <c r="O1051" s="144">
        <v>0</v>
      </c>
      <c r="P1051" s="144">
        <v>0</v>
      </c>
      <c r="Q1051" s="145">
        <v>72</v>
      </c>
      <c r="R1051" s="145">
        <v>72</v>
      </c>
      <c r="S1051" s="145">
        <v>72</v>
      </c>
      <c r="T1051" s="145">
        <v>72</v>
      </c>
      <c r="U1051" s="145">
        <v>72</v>
      </c>
      <c r="V1051" s="145">
        <v>72</v>
      </c>
      <c r="W1051" s="145">
        <v>120</v>
      </c>
      <c r="X1051" s="145">
        <v>70.33</v>
      </c>
      <c r="Y1051" s="145">
        <v>68.19</v>
      </c>
      <c r="Z1051" s="145">
        <v>68.180000000000007</v>
      </c>
      <c r="AA1051" s="145"/>
      <c r="AB1051" s="145"/>
      <c r="AC1051" s="145"/>
      <c r="AD1051" s="145"/>
      <c r="AE1051" s="144">
        <v>22464</v>
      </c>
      <c r="AF1051" s="144">
        <v>20376</v>
      </c>
      <c r="AG1051" s="144">
        <v>18432</v>
      </c>
      <c r="AH1051" s="144">
        <v>15768</v>
      </c>
      <c r="AI1051" s="144">
        <v>13464</v>
      </c>
      <c r="AJ1051" s="144">
        <v>15480</v>
      </c>
      <c r="AK1051" s="144">
        <v>14160</v>
      </c>
      <c r="AL1051" s="144">
        <v>7103</v>
      </c>
      <c r="AM1051" s="144">
        <v>4364</v>
      </c>
      <c r="AN1051" s="144">
        <v>1159</v>
      </c>
      <c r="AO1051" s="144">
        <v>0</v>
      </c>
      <c r="AP1051" s="144">
        <v>0</v>
      </c>
      <c r="AQ1051" s="144">
        <v>0</v>
      </c>
      <c r="AR1051" s="144">
        <v>0</v>
      </c>
      <c r="AS1051" s="144"/>
      <c r="AT1051" s="144"/>
      <c r="AU1051" s="144"/>
      <c r="AV1051" s="144"/>
      <c r="AW1051" s="144"/>
      <c r="AX1051" s="144"/>
      <c r="AY1051" s="144"/>
      <c r="AZ1051" s="144"/>
      <c r="BA1051" s="144"/>
      <c r="BB1051" s="144"/>
      <c r="BC1051" s="144"/>
      <c r="BD1051" s="144"/>
      <c r="BE1051" s="144"/>
      <c r="BF1051" s="144"/>
    </row>
    <row r="1052" spans="1:58" hidden="1">
      <c r="A1052" s="143" t="s">
        <v>927</v>
      </c>
      <c r="B1052" s="143" t="s">
        <v>956</v>
      </c>
      <c r="C1052" s="144">
        <v>151</v>
      </c>
      <c r="D1052" s="144">
        <v>146</v>
      </c>
      <c r="E1052" s="144">
        <v>146</v>
      </c>
      <c r="F1052" s="144">
        <v>142</v>
      </c>
      <c r="G1052" s="144">
        <v>92</v>
      </c>
      <c r="H1052" s="144">
        <v>98</v>
      </c>
      <c r="I1052" s="144">
        <v>118</v>
      </c>
      <c r="J1052" s="144">
        <v>114</v>
      </c>
      <c r="K1052" s="144">
        <v>84</v>
      </c>
      <c r="L1052" s="144">
        <v>75</v>
      </c>
      <c r="M1052" s="144">
        <v>70</v>
      </c>
      <c r="N1052" s="144">
        <v>70</v>
      </c>
      <c r="O1052" s="144">
        <v>70</v>
      </c>
      <c r="P1052" s="144">
        <v>75</v>
      </c>
      <c r="Q1052" s="145">
        <v>89</v>
      </c>
      <c r="R1052" s="145">
        <v>89</v>
      </c>
      <c r="S1052" s="145">
        <v>89</v>
      </c>
      <c r="T1052" s="145">
        <v>89</v>
      </c>
      <c r="U1052" s="145">
        <v>119.8</v>
      </c>
      <c r="V1052" s="145">
        <v>107.42</v>
      </c>
      <c r="W1052" s="145">
        <v>150</v>
      </c>
      <c r="X1052" s="145">
        <v>150</v>
      </c>
      <c r="Y1052" s="145">
        <v>162.5</v>
      </c>
      <c r="Z1052" s="145">
        <v>162.51</v>
      </c>
      <c r="AA1052" s="145">
        <v>142.86000000000001</v>
      </c>
      <c r="AB1052" s="145">
        <v>142.86000000000001</v>
      </c>
      <c r="AC1052" s="145">
        <v>114.29</v>
      </c>
      <c r="AD1052" s="145">
        <v>112</v>
      </c>
      <c r="AE1052" s="144">
        <v>13439</v>
      </c>
      <c r="AF1052" s="144">
        <v>12994</v>
      </c>
      <c r="AG1052" s="144">
        <v>12994</v>
      </c>
      <c r="AH1052" s="144">
        <v>12638</v>
      </c>
      <c r="AI1052" s="144">
        <v>11022</v>
      </c>
      <c r="AJ1052" s="144">
        <v>10527</v>
      </c>
      <c r="AK1052" s="144">
        <v>17700</v>
      </c>
      <c r="AL1052" s="144">
        <v>17100</v>
      </c>
      <c r="AM1052" s="144">
        <v>13650</v>
      </c>
      <c r="AN1052" s="144">
        <v>12188</v>
      </c>
      <c r="AO1052" s="144">
        <v>10000</v>
      </c>
      <c r="AP1052" s="144">
        <v>10000</v>
      </c>
      <c r="AQ1052" s="144">
        <v>8000</v>
      </c>
      <c r="AR1052" s="144">
        <v>8400</v>
      </c>
      <c r="AS1052" s="144"/>
      <c r="AT1052" s="144"/>
      <c r="AU1052" s="144"/>
      <c r="AV1052" s="144"/>
      <c r="AW1052" s="144"/>
      <c r="AX1052" s="144"/>
      <c r="AY1052" s="144"/>
      <c r="AZ1052" s="144"/>
      <c r="BA1052" s="144"/>
      <c r="BB1052" s="144"/>
      <c r="BC1052" s="144"/>
      <c r="BD1052" s="144"/>
      <c r="BE1052" s="144"/>
      <c r="BF1052" s="144"/>
    </row>
    <row r="1053" spans="1:58" hidden="1">
      <c r="A1053" s="143" t="s">
        <v>927</v>
      </c>
      <c r="B1053" s="143" t="s">
        <v>957</v>
      </c>
      <c r="C1053" s="144">
        <v>0</v>
      </c>
      <c r="D1053" s="144">
        <v>0</v>
      </c>
      <c r="E1053" s="144">
        <v>0</v>
      </c>
      <c r="F1053" s="144">
        <v>0</v>
      </c>
      <c r="G1053" s="144">
        <v>44</v>
      </c>
      <c r="H1053" s="144">
        <v>29</v>
      </c>
      <c r="I1053" s="144">
        <v>0</v>
      </c>
      <c r="J1053" s="144">
        <v>1</v>
      </c>
      <c r="K1053" s="144">
        <v>3</v>
      </c>
      <c r="L1053" s="144">
        <v>2</v>
      </c>
      <c r="M1053" s="144">
        <v>2</v>
      </c>
      <c r="N1053" s="144">
        <v>2</v>
      </c>
      <c r="O1053" s="144">
        <v>4</v>
      </c>
      <c r="P1053" s="144">
        <v>4</v>
      </c>
      <c r="Q1053" s="145"/>
      <c r="R1053" s="145"/>
      <c r="S1053" s="145"/>
      <c r="T1053" s="145"/>
      <c r="U1053" s="145">
        <v>2295.84</v>
      </c>
      <c r="V1053" s="145">
        <v>2332.52</v>
      </c>
      <c r="W1053" s="145"/>
      <c r="X1053" s="145">
        <v>200</v>
      </c>
      <c r="Y1053" s="145">
        <v>160</v>
      </c>
      <c r="Z1053" s="145">
        <v>160</v>
      </c>
      <c r="AA1053" s="145">
        <v>150</v>
      </c>
      <c r="AB1053" s="145">
        <v>150</v>
      </c>
      <c r="AC1053" s="145">
        <v>125</v>
      </c>
      <c r="AD1053" s="145">
        <v>150</v>
      </c>
      <c r="AE1053" s="144">
        <v>0</v>
      </c>
      <c r="AF1053" s="144">
        <v>0</v>
      </c>
      <c r="AG1053" s="144">
        <v>0</v>
      </c>
      <c r="AH1053" s="144">
        <v>0</v>
      </c>
      <c r="AI1053" s="144">
        <v>101017</v>
      </c>
      <c r="AJ1053" s="144">
        <v>67643</v>
      </c>
      <c r="AK1053" s="144">
        <v>0</v>
      </c>
      <c r="AL1053" s="144">
        <v>200</v>
      </c>
      <c r="AM1053" s="144">
        <v>480</v>
      </c>
      <c r="AN1053" s="144">
        <v>320</v>
      </c>
      <c r="AO1053" s="144">
        <v>300</v>
      </c>
      <c r="AP1053" s="144">
        <v>300</v>
      </c>
      <c r="AQ1053" s="144">
        <v>500</v>
      </c>
      <c r="AR1053" s="144">
        <v>600</v>
      </c>
      <c r="AS1053" s="144"/>
      <c r="AT1053" s="144"/>
      <c r="AU1053" s="144"/>
      <c r="AV1053" s="144"/>
      <c r="AW1053" s="144"/>
      <c r="AX1053" s="144"/>
      <c r="AY1053" s="144"/>
      <c r="AZ1053" s="144"/>
      <c r="BA1053" s="144"/>
      <c r="BB1053" s="144"/>
      <c r="BC1053" s="144"/>
      <c r="BD1053" s="144"/>
      <c r="BE1053" s="144"/>
      <c r="BF1053" s="144"/>
    </row>
    <row r="1054" spans="1:58" hidden="1">
      <c r="A1054" s="143" t="s">
        <v>927</v>
      </c>
      <c r="B1054" s="143" t="s">
        <v>958</v>
      </c>
      <c r="C1054" s="144">
        <v>151</v>
      </c>
      <c r="D1054" s="144">
        <v>146</v>
      </c>
      <c r="E1054" s="144">
        <v>146</v>
      </c>
      <c r="F1054" s="144">
        <v>142</v>
      </c>
      <c r="G1054" s="144">
        <v>136</v>
      </c>
      <c r="H1054" s="144">
        <v>127</v>
      </c>
      <c r="I1054" s="144">
        <v>118</v>
      </c>
      <c r="J1054" s="144">
        <v>115</v>
      </c>
      <c r="K1054" s="144">
        <v>87</v>
      </c>
      <c r="L1054" s="144">
        <v>77</v>
      </c>
      <c r="M1054" s="144">
        <v>72</v>
      </c>
      <c r="N1054" s="144">
        <v>72</v>
      </c>
      <c r="O1054" s="144">
        <v>74</v>
      </c>
      <c r="P1054" s="144">
        <v>79</v>
      </c>
      <c r="Q1054" s="145">
        <v>89</v>
      </c>
      <c r="R1054" s="145">
        <v>89</v>
      </c>
      <c r="S1054" s="145">
        <v>89</v>
      </c>
      <c r="T1054" s="145">
        <v>89</v>
      </c>
      <c r="U1054" s="145">
        <v>823.82</v>
      </c>
      <c r="V1054" s="145">
        <v>615.51</v>
      </c>
      <c r="W1054" s="145">
        <v>150</v>
      </c>
      <c r="X1054" s="145">
        <v>150.43</v>
      </c>
      <c r="Y1054" s="145">
        <v>162.41</v>
      </c>
      <c r="Z1054" s="145">
        <v>162.44</v>
      </c>
      <c r="AA1054" s="145">
        <v>143.06</v>
      </c>
      <c r="AB1054" s="145">
        <v>143.06</v>
      </c>
      <c r="AC1054" s="145">
        <v>114.86</v>
      </c>
      <c r="AD1054" s="145">
        <v>113.92</v>
      </c>
      <c r="AE1054" s="144">
        <v>13439</v>
      </c>
      <c r="AF1054" s="144">
        <v>12994</v>
      </c>
      <c r="AG1054" s="144">
        <v>12994</v>
      </c>
      <c r="AH1054" s="144">
        <v>12638</v>
      </c>
      <c r="AI1054" s="144">
        <v>112039</v>
      </c>
      <c r="AJ1054" s="144">
        <v>78170</v>
      </c>
      <c r="AK1054" s="144">
        <v>17700</v>
      </c>
      <c r="AL1054" s="144">
        <v>17300</v>
      </c>
      <c r="AM1054" s="144">
        <v>14130</v>
      </c>
      <c r="AN1054" s="144">
        <v>12508</v>
      </c>
      <c r="AO1054" s="144">
        <v>10300</v>
      </c>
      <c r="AP1054" s="144">
        <v>10300</v>
      </c>
      <c r="AQ1054" s="144">
        <v>8500</v>
      </c>
      <c r="AR1054" s="144">
        <v>9000</v>
      </c>
      <c r="AS1054" s="144"/>
      <c r="AT1054" s="144"/>
      <c r="AU1054" s="144"/>
      <c r="AV1054" s="144"/>
      <c r="AW1054" s="144"/>
      <c r="AX1054" s="144"/>
      <c r="AY1054" s="144"/>
      <c r="AZ1054" s="144"/>
      <c r="BA1054" s="144"/>
      <c r="BB1054" s="144"/>
      <c r="BC1054" s="144"/>
      <c r="BD1054" s="144"/>
      <c r="BE1054" s="144"/>
      <c r="BF1054" s="144"/>
    </row>
    <row r="1055" spans="1:58" hidden="1">
      <c r="A1055" s="143" t="s">
        <v>927</v>
      </c>
      <c r="B1055" s="143" t="s">
        <v>959</v>
      </c>
      <c r="C1055" s="144">
        <v>4</v>
      </c>
      <c r="D1055" s="144">
        <v>4</v>
      </c>
      <c r="E1055" s="144">
        <v>4</v>
      </c>
      <c r="F1055" s="144">
        <v>4</v>
      </c>
      <c r="G1055" s="144">
        <v>3</v>
      </c>
      <c r="H1055" s="144">
        <v>8</v>
      </c>
      <c r="I1055" s="144">
        <v>7</v>
      </c>
      <c r="J1055" s="144">
        <v>2</v>
      </c>
      <c r="K1055" s="144">
        <v>1</v>
      </c>
      <c r="L1055" s="144">
        <v>1</v>
      </c>
      <c r="M1055" s="144">
        <v>0</v>
      </c>
      <c r="N1055" s="144">
        <v>0</v>
      </c>
      <c r="O1055" s="144">
        <v>0</v>
      </c>
      <c r="P1055" s="144">
        <v>0</v>
      </c>
      <c r="Q1055" s="145">
        <v>226</v>
      </c>
      <c r="R1055" s="145">
        <v>226</v>
      </c>
      <c r="S1055" s="145">
        <v>226</v>
      </c>
      <c r="T1055" s="145">
        <v>226</v>
      </c>
      <c r="U1055" s="145">
        <v>226</v>
      </c>
      <c r="V1055" s="145">
        <v>226</v>
      </c>
      <c r="W1055" s="145">
        <v>30</v>
      </c>
      <c r="X1055" s="145">
        <v>30</v>
      </c>
      <c r="Y1055" s="145">
        <v>30</v>
      </c>
      <c r="Z1055" s="145">
        <v>30</v>
      </c>
      <c r="AA1055" s="145"/>
      <c r="AB1055" s="145"/>
      <c r="AC1055" s="145"/>
      <c r="AD1055" s="145"/>
      <c r="AE1055" s="144">
        <v>904</v>
      </c>
      <c r="AF1055" s="144">
        <v>904</v>
      </c>
      <c r="AG1055" s="144">
        <v>904</v>
      </c>
      <c r="AH1055" s="144">
        <v>904</v>
      </c>
      <c r="AI1055" s="144">
        <v>678</v>
      </c>
      <c r="AJ1055" s="144">
        <v>1808</v>
      </c>
      <c r="AK1055" s="144">
        <v>210</v>
      </c>
      <c r="AL1055" s="144">
        <v>60</v>
      </c>
      <c r="AM1055" s="144">
        <v>30</v>
      </c>
      <c r="AN1055" s="144">
        <v>30</v>
      </c>
      <c r="AO1055" s="144">
        <v>0</v>
      </c>
      <c r="AP1055" s="144">
        <v>0</v>
      </c>
      <c r="AQ1055" s="144">
        <v>0</v>
      </c>
      <c r="AR1055" s="144">
        <v>0</v>
      </c>
      <c r="AS1055" s="144"/>
      <c r="AT1055" s="144"/>
      <c r="AU1055" s="144"/>
      <c r="AV1055" s="144"/>
      <c r="AW1055" s="144"/>
      <c r="AX1055" s="144"/>
      <c r="AY1055" s="144"/>
      <c r="AZ1055" s="144"/>
      <c r="BA1055" s="144"/>
      <c r="BB1055" s="144"/>
      <c r="BC1055" s="144"/>
      <c r="BD1055" s="144"/>
      <c r="BE1055" s="144"/>
      <c r="BF1055" s="144"/>
    </row>
    <row r="1056" spans="1:58" hidden="1">
      <c r="A1056" s="143" t="s">
        <v>927</v>
      </c>
      <c r="B1056" s="143" t="s">
        <v>960</v>
      </c>
      <c r="C1056" s="144">
        <v>9</v>
      </c>
      <c r="D1056" s="144">
        <v>6</v>
      </c>
      <c r="E1056" s="144">
        <v>6</v>
      </c>
      <c r="F1056" s="144">
        <v>4</v>
      </c>
      <c r="G1056" s="144">
        <v>2</v>
      </c>
      <c r="H1056" s="144">
        <v>7</v>
      </c>
      <c r="I1056" s="144">
        <v>2</v>
      </c>
      <c r="J1056" s="144">
        <v>8</v>
      </c>
      <c r="K1056" s="144">
        <v>13</v>
      </c>
      <c r="L1056" s="144">
        <v>9</v>
      </c>
      <c r="M1056" s="144">
        <v>4</v>
      </c>
      <c r="N1056" s="144">
        <v>4</v>
      </c>
      <c r="O1056" s="144">
        <v>4</v>
      </c>
      <c r="P1056" s="144">
        <v>5</v>
      </c>
      <c r="Q1056" s="145">
        <v>102</v>
      </c>
      <c r="R1056" s="145">
        <v>102</v>
      </c>
      <c r="S1056" s="145">
        <v>102</v>
      </c>
      <c r="T1056" s="145">
        <v>102</v>
      </c>
      <c r="U1056" s="145">
        <v>102</v>
      </c>
      <c r="V1056" s="145">
        <v>102</v>
      </c>
      <c r="W1056" s="145">
        <v>150</v>
      </c>
      <c r="X1056" s="145">
        <v>120</v>
      </c>
      <c r="Y1056" s="145">
        <v>96</v>
      </c>
      <c r="Z1056" s="145">
        <v>96</v>
      </c>
      <c r="AA1056" s="145">
        <v>100</v>
      </c>
      <c r="AB1056" s="145">
        <v>100</v>
      </c>
      <c r="AC1056" s="145">
        <v>75</v>
      </c>
      <c r="AD1056" s="145">
        <v>66</v>
      </c>
      <c r="AE1056" s="144">
        <v>918</v>
      </c>
      <c r="AF1056" s="144">
        <v>612</v>
      </c>
      <c r="AG1056" s="144">
        <v>612</v>
      </c>
      <c r="AH1056" s="144">
        <v>408</v>
      </c>
      <c r="AI1056" s="144">
        <v>204</v>
      </c>
      <c r="AJ1056" s="144">
        <v>714</v>
      </c>
      <c r="AK1056" s="144">
        <v>300</v>
      </c>
      <c r="AL1056" s="144">
        <v>960</v>
      </c>
      <c r="AM1056" s="144">
        <v>1248</v>
      </c>
      <c r="AN1056" s="144">
        <v>864</v>
      </c>
      <c r="AO1056" s="144">
        <v>400</v>
      </c>
      <c r="AP1056" s="144">
        <v>400</v>
      </c>
      <c r="AQ1056" s="144">
        <v>300</v>
      </c>
      <c r="AR1056" s="144">
        <v>330</v>
      </c>
      <c r="AS1056" s="144"/>
      <c r="AT1056" s="144"/>
      <c r="AU1056" s="144"/>
      <c r="AV1056" s="144"/>
      <c r="AW1056" s="144"/>
      <c r="AX1056" s="144"/>
      <c r="AY1056" s="144"/>
      <c r="AZ1056" s="144"/>
      <c r="BA1056" s="144"/>
      <c r="BB1056" s="144"/>
      <c r="BC1056" s="144"/>
      <c r="BD1056" s="144"/>
      <c r="BE1056" s="144"/>
      <c r="BF1056" s="144"/>
    </row>
    <row r="1057" spans="1:58" hidden="1">
      <c r="A1057" s="143" t="s">
        <v>927</v>
      </c>
      <c r="B1057" s="143" t="s">
        <v>961</v>
      </c>
      <c r="C1057" s="144">
        <v>88</v>
      </c>
      <c r="D1057" s="144">
        <v>86</v>
      </c>
      <c r="E1057" s="144">
        <v>76</v>
      </c>
      <c r="F1057" s="144">
        <v>67</v>
      </c>
      <c r="G1057" s="144">
        <v>57</v>
      </c>
      <c r="H1057" s="144">
        <v>23</v>
      </c>
      <c r="I1057" s="144">
        <v>43</v>
      </c>
      <c r="J1057" s="144">
        <v>54</v>
      </c>
      <c r="K1057" s="144">
        <v>44</v>
      </c>
      <c r="L1057" s="144">
        <v>35</v>
      </c>
      <c r="M1057" s="144">
        <v>25</v>
      </c>
      <c r="N1057" s="144">
        <v>25</v>
      </c>
      <c r="O1057" s="144">
        <v>25</v>
      </c>
      <c r="P1057" s="144">
        <v>20</v>
      </c>
      <c r="Q1057" s="145">
        <v>38</v>
      </c>
      <c r="R1057" s="145">
        <v>38</v>
      </c>
      <c r="S1057" s="145">
        <v>38</v>
      </c>
      <c r="T1057" s="145">
        <v>38</v>
      </c>
      <c r="U1057" s="145">
        <v>38</v>
      </c>
      <c r="V1057" s="145">
        <v>38</v>
      </c>
      <c r="W1057" s="145">
        <v>30</v>
      </c>
      <c r="X1057" s="145">
        <v>25</v>
      </c>
      <c r="Y1057" s="145">
        <v>25</v>
      </c>
      <c r="Z1057" s="145">
        <v>25</v>
      </c>
      <c r="AA1057" s="145">
        <v>92</v>
      </c>
      <c r="AB1057" s="145">
        <v>92</v>
      </c>
      <c r="AC1057" s="145">
        <v>80</v>
      </c>
      <c r="AD1057" s="145">
        <v>60</v>
      </c>
      <c r="AE1057" s="144">
        <v>3344</v>
      </c>
      <c r="AF1057" s="144">
        <v>3268</v>
      </c>
      <c r="AG1057" s="144">
        <v>2888</v>
      </c>
      <c r="AH1057" s="144">
        <v>2546</v>
      </c>
      <c r="AI1057" s="144">
        <v>2166</v>
      </c>
      <c r="AJ1057" s="144">
        <v>874</v>
      </c>
      <c r="AK1057" s="144">
        <v>1290</v>
      </c>
      <c r="AL1057" s="144">
        <v>1350</v>
      </c>
      <c r="AM1057" s="144">
        <v>1100</v>
      </c>
      <c r="AN1057" s="144">
        <v>875</v>
      </c>
      <c r="AO1057" s="144">
        <v>2300</v>
      </c>
      <c r="AP1057" s="144">
        <v>2300</v>
      </c>
      <c r="AQ1057" s="144">
        <v>2000</v>
      </c>
      <c r="AR1057" s="144">
        <v>1200</v>
      </c>
      <c r="AS1057" s="144"/>
      <c r="AT1057" s="144"/>
      <c r="AU1057" s="144"/>
      <c r="AV1057" s="144"/>
      <c r="AW1057" s="144"/>
      <c r="AX1057" s="144"/>
      <c r="AY1057" s="144"/>
      <c r="AZ1057" s="144"/>
      <c r="BA1057" s="144"/>
      <c r="BB1057" s="144"/>
      <c r="BC1057" s="144"/>
      <c r="BD1057" s="144"/>
      <c r="BE1057" s="144"/>
      <c r="BF1057" s="144"/>
    </row>
    <row r="1058" spans="1:58" hidden="1">
      <c r="A1058" s="143" t="s">
        <v>927</v>
      </c>
      <c r="B1058" s="143" t="s">
        <v>962</v>
      </c>
      <c r="C1058" s="144">
        <v>5</v>
      </c>
      <c r="D1058" s="144">
        <v>2</v>
      </c>
      <c r="E1058" s="144">
        <v>0</v>
      </c>
      <c r="F1058" s="144">
        <v>0</v>
      </c>
      <c r="G1058" s="144">
        <v>0</v>
      </c>
      <c r="H1058" s="144">
        <v>0</v>
      </c>
      <c r="I1058" s="144">
        <v>13</v>
      </c>
      <c r="J1058" s="144">
        <v>15</v>
      </c>
      <c r="K1058" s="144">
        <v>13</v>
      </c>
      <c r="L1058" s="144">
        <v>10</v>
      </c>
      <c r="M1058" s="144">
        <v>22</v>
      </c>
      <c r="N1058" s="144">
        <v>22</v>
      </c>
      <c r="O1058" s="144">
        <v>20</v>
      </c>
      <c r="P1058" s="144">
        <v>18</v>
      </c>
      <c r="Q1058" s="145">
        <v>168</v>
      </c>
      <c r="R1058" s="145">
        <v>108</v>
      </c>
      <c r="S1058" s="145"/>
      <c r="T1058" s="145"/>
      <c r="U1058" s="145"/>
      <c r="V1058" s="145"/>
      <c r="W1058" s="145">
        <v>120</v>
      </c>
      <c r="X1058" s="145">
        <v>114.27</v>
      </c>
      <c r="Y1058" s="145">
        <v>114.31</v>
      </c>
      <c r="Z1058" s="145">
        <v>114.3</v>
      </c>
      <c r="AA1058" s="145">
        <v>90.91</v>
      </c>
      <c r="AB1058" s="145">
        <v>90.91</v>
      </c>
      <c r="AC1058" s="145">
        <v>80</v>
      </c>
      <c r="AD1058" s="145">
        <v>77.78</v>
      </c>
      <c r="AE1058" s="144">
        <v>840</v>
      </c>
      <c r="AF1058" s="144">
        <v>216</v>
      </c>
      <c r="AG1058" s="144">
        <v>0</v>
      </c>
      <c r="AH1058" s="144">
        <v>0</v>
      </c>
      <c r="AI1058" s="144">
        <v>0</v>
      </c>
      <c r="AJ1058" s="144">
        <v>0</v>
      </c>
      <c r="AK1058" s="144">
        <v>1560</v>
      </c>
      <c r="AL1058" s="144">
        <v>1714</v>
      </c>
      <c r="AM1058" s="144">
        <v>1486</v>
      </c>
      <c r="AN1058" s="144">
        <v>1143</v>
      </c>
      <c r="AO1058" s="144">
        <v>2000</v>
      </c>
      <c r="AP1058" s="144">
        <v>2000</v>
      </c>
      <c r="AQ1058" s="144">
        <v>1600</v>
      </c>
      <c r="AR1058" s="144">
        <v>1400</v>
      </c>
      <c r="AS1058" s="144"/>
      <c r="AT1058" s="144"/>
      <c r="AU1058" s="144"/>
      <c r="AV1058" s="144"/>
      <c r="AW1058" s="144"/>
      <c r="AX1058" s="144"/>
      <c r="AY1058" s="144"/>
      <c r="AZ1058" s="144"/>
      <c r="BA1058" s="144"/>
      <c r="BB1058" s="144"/>
      <c r="BC1058" s="144"/>
      <c r="BD1058" s="144"/>
      <c r="BE1058" s="144"/>
      <c r="BF1058" s="144"/>
    </row>
    <row r="1059" spans="1:58" hidden="1">
      <c r="A1059" s="143" t="s">
        <v>927</v>
      </c>
      <c r="B1059" s="143" t="s">
        <v>963</v>
      </c>
      <c r="C1059" s="144">
        <v>2</v>
      </c>
      <c r="D1059" s="144">
        <v>2</v>
      </c>
      <c r="E1059" s="144">
        <v>2</v>
      </c>
      <c r="F1059" s="144">
        <v>2</v>
      </c>
      <c r="G1059" s="144">
        <v>6</v>
      </c>
      <c r="H1059" s="144">
        <v>11</v>
      </c>
      <c r="I1059" s="144">
        <v>1</v>
      </c>
      <c r="J1059" s="144">
        <v>2</v>
      </c>
      <c r="K1059" s="144">
        <v>2</v>
      </c>
      <c r="L1059" s="144">
        <v>2</v>
      </c>
      <c r="M1059" s="144">
        <v>2</v>
      </c>
      <c r="N1059" s="144">
        <v>2</v>
      </c>
      <c r="O1059" s="144">
        <v>3</v>
      </c>
      <c r="P1059" s="144">
        <v>4</v>
      </c>
      <c r="Q1059" s="145">
        <v>262.5</v>
      </c>
      <c r="R1059" s="145">
        <v>150</v>
      </c>
      <c r="S1059" s="145">
        <v>150</v>
      </c>
      <c r="T1059" s="145">
        <v>150</v>
      </c>
      <c r="U1059" s="145">
        <v>150</v>
      </c>
      <c r="V1059" s="145">
        <v>150</v>
      </c>
      <c r="W1059" s="145">
        <v>272</v>
      </c>
      <c r="X1059" s="145">
        <v>200</v>
      </c>
      <c r="Y1059" s="145">
        <v>200</v>
      </c>
      <c r="Z1059" s="145">
        <v>200</v>
      </c>
      <c r="AA1059" s="145">
        <v>175</v>
      </c>
      <c r="AB1059" s="145">
        <v>175</v>
      </c>
      <c r="AC1059" s="145">
        <v>200</v>
      </c>
      <c r="AD1059" s="145">
        <v>175</v>
      </c>
      <c r="AE1059" s="144">
        <v>525</v>
      </c>
      <c r="AF1059" s="144">
        <v>300</v>
      </c>
      <c r="AG1059" s="144">
        <v>300</v>
      </c>
      <c r="AH1059" s="144">
        <v>300</v>
      </c>
      <c r="AI1059" s="144">
        <v>900</v>
      </c>
      <c r="AJ1059" s="144">
        <v>1650</v>
      </c>
      <c r="AK1059" s="144">
        <v>272</v>
      </c>
      <c r="AL1059" s="144">
        <v>400</v>
      </c>
      <c r="AM1059" s="144">
        <v>400</v>
      </c>
      <c r="AN1059" s="144">
        <v>400</v>
      </c>
      <c r="AO1059" s="144">
        <v>350</v>
      </c>
      <c r="AP1059" s="144">
        <v>350</v>
      </c>
      <c r="AQ1059" s="144">
        <v>600</v>
      </c>
      <c r="AR1059" s="144">
        <v>700</v>
      </c>
      <c r="AS1059" s="144"/>
      <c r="AT1059" s="144"/>
      <c r="AU1059" s="144"/>
      <c r="AV1059" s="144"/>
      <c r="AW1059" s="144"/>
      <c r="AX1059" s="144"/>
      <c r="AY1059" s="144"/>
      <c r="AZ1059" s="144"/>
      <c r="BA1059" s="144"/>
      <c r="BB1059" s="144"/>
      <c r="BC1059" s="144"/>
      <c r="BD1059" s="144"/>
      <c r="BE1059" s="144"/>
      <c r="BF1059" s="144"/>
    </row>
    <row r="1060" spans="1:58" hidden="1">
      <c r="A1060" s="143" t="s">
        <v>927</v>
      </c>
      <c r="B1060" s="143" t="s">
        <v>964</v>
      </c>
      <c r="C1060" s="144">
        <v>7</v>
      </c>
      <c r="D1060" s="144">
        <v>4</v>
      </c>
      <c r="E1060" s="144">
        <v>2</v>
      </c>
      <c r="F1060" s="144">
        <v>2</v>
      </c>
      <c r="G1060" s="144">
        <v>6</v>
      </c>
      <c r="H1060" s="144">
        <v>11</v>
      </c>
      <c r="I1060" s="144">
        <v>14</v>
      </c>
      <c r="J1060" s="144">
        <v>17</v>
      </c>
      <c r="K1060" s="144">
        <v>15</v>
      </c>
      <c r="L1060" s="144">
        <v>12</v>
      </c>
      <c r="M1060" s="144">
        <v>24</v>
      </c>
      <c r="N1060" s="144">
        <v>24</v>
      </c>
      <c r="O1060" s="144">
        <v>23</v>
      </c>
      <c r="P1060" s="144">
        <v>22</v>
      </c>
      <c r="Q1060" s="145">
        <v>195</v>
      </c>
      <c r="R1060" s="145">
        <v>129</v>
      </c>
      <c r="S1060" s="145">
        <v>150</v>
      </c>
      <c r="T1060" s="145">
        <v>150</v>
      </c>
      <c r="U1060" s="145">
        <v>150</v>
      </c>
      <c r="V1060" s="145">
        <v>150</v>
      </c>
      <c r="W1060" s="145">
        <v>130.86000000000001</v>
      </c>
      <c r="X1060" s="145">
        <v>124.35</v>
      </c>
      <c r="Y1060" s="145">
        <v>125.73</v>
      </c>
      <c r="Z1060" s="145">
        <v>128.58000000000001</v>
      </c>
      <c r="AA1060" s="145">
        <v>97.92</v>
      </c>
      <c r="AB1060" s="145">
        <v>97.92</v>
      </c>
      <c r="AC1060" s="145">
        <v>95.65</v>
      </c>
      <c r="AD1060" s="145">
        <v>95.45</v>
      </c>
      <c r="AE1060" s="144">
        <v>1365</v>
      </c>
      <c r="AF1060" s="144">
        <v>516</v>
      </c>
      <c r="AG1060" s="144">
        <v>300</v>
      </c>
      <c r="AH1060" s="144">
        <v>300</v>
      </c>
      <c r="AI1060" s="144">
        <v>900</v>
      </c>
      <c r="AJ1060" s="144">
        <v>1650</v>
      </c>
      <c r="AK1060" s="144">
        <v>1832</v>
      </c>
      <c r="AL1060" s="144">
        <v>2114</v>
      </c>
      <c r="AM1060" s="144">
        <v>1886</v>
      </c>
      <c r="AN1060" s="144">
        <v>1543</v>
      </c>
      <c r="AO1060" s="144">
        <v>2350</v>
      </c>
      <c r="AP1060" s="144">
        <v>2350</v>
      </c>
      <c r="AQ1060" s="144">
        <v>2200</v>
      </c>
      <c r="AR1060" s="144">
        <v>2100</v>
      </c>
      <c r="AS1060" s="144"/>
      <c r="AT1060" s="144"/>
      <c r="AU1060" s="144"/>
      <c r="AV1060" s="144"/>
      <c r="AW1060" s="144"/>
      <c r="AX1060" s="144"/>
      <c r="AY1060" s="144"/>
      <c r="AZ1060" s="144"/>
      <c r="BA1060" s="144"/>
      <c r="BB1060" s="144"/>
      <c r="BC1060" s="144"/>
      <c r="BD1060" s="144"/>
      <c r="BE1060" s="144"/>
      <c r="BF1060" s="144"/>
    </row>
    <row r="1061" spans="1:58" hidden="1">
      <c r="A1061" s="143" t="s">
        <v>927</v>
      </c>
      <c r="B1061" s="143" t="s">
        <v>965</v>
      </c>
      <c r="C1061" s="144">
        <v>208</v>
      </c>
      <c r="D1061" s="144">
        <v>190</v>
      </c>
      <c r="E1061" s="144">
        <v>165</v>
      </c>
      <c r="F1061" s="144">
        <v>141</v>
      </c>
      <c r="G1061" s="144">
        <v>121</v>
      </c>
      <c r="H1061" s="144">
        <v>71</v>
      </c>
      <c r="I1061" s="144">
        <v>71</v>
      </c>
      <c r="J1061" s="144">
        <v>61</v>
      </c>
      <c r="K1061" s="144">
        <v>52</v>
      </c>
      <c r="L1061" s="144">
        <v>22</v>
      </c>
      <c r="M1061" s="144">
        <v>42</v>
      </c>
      <c r="N1061" s="144">
        <v>42</v>
      </c>
      <c r="O1061" s="144">
        <v>40</v>
      </c>
      <c r="P1061" s="144">
        <v>40</v>
      </c>
      <c r="Q1061" s="145">
        <v>169</v>
      </c>
      <c r="R1061" s="145">
        <v>169</v>
      </c>
      <c r="S1061" s="145">
        <v>169</v>
      </c>
      <c r="T1061" s="145">
        <v>169</v>
      </c>
      <c r="U1061" s="145">
        <v>169</v>
      </c>
      <c r="V1061" s="145">
        <v>169</v>
      </c>
      <c r="W1061" s="145">
        <v>160</v>
      </c>
      <c r="X1061" s="145">
        <v>154.08000000000001</v>
      </c>
      <c r="Y1061" s="145">
        <v>144.83000000000001</v>
      </c>
      <c r="Z1061" s="145">
        <v>144.82</v>
      </c>
      <c r="AA1061" s="145">
        <v>119.05</v>
      </c>
      <c r="AB1061" s="145">
        <v>119.05</v>
      </c>
      <c r="AC1061" s="145">
        <v>112.5</v>
      </c>
      <c r="AD1061" s="145">
        <v>105</v>
      </c>
      <c r="AE1061" s="144">
        <v>35152</v>
      </c>
      <c r="AF1061" s="144">
        <v>32110</v>
      </c>
      <c r="AG1061" s="144">
        <v>27885</v>
      </c>
      <c r="AH1061" s="144">
        <v>23829</v>
      </c>
      <c r="AI1061" s="144">
        <v>20449</v>
      </c>
      <c r="AJ1061" s="144">
        <v>11999</v>
      </c>
      <c r="AK1061" s="144">
        <v>11360</v>
      </c>
      <c r="AL1061" s="144">
        <v>9399</v>
      </c>
      <c r="AM1061" s="144">
        <v>7531</v>
      </c>
      <c r="AN1061" s="144">
        <v>3186</v>
      </c>
      <c r="AO1061" s="144">
        <v>5000</v>
      </c>
      <c r="AP1061" s="144">
        <v>5000</v>
      </c>
      <c r="AQ1061" s="144">
        <v>4500</v>
      </c>
      <c r="AR1061" s="144">
        <v>4200</v>
      </c>
      <c r="AS1061" s="144"/>
      <c r="AT1061" s="144"/>
      <c r="AU1061" s="144"/>
      <c r="AV1061" s="144"/>
      <c r="AW1061" s="144"/>
      <c r="AX1061" s="144"/>
      <c r="AY1061" s="144"/>
      <c r="AZ1061" s="144"/>
      <c r="BA1061" s="144"/>
      <c r="BB1061" s="144"/>
      <c r="BC1061" s="144"/>
      <c r="BD1061" s="144"/>
      <c r="BE1061" s="144"/>
      <c r="BF1061" s="144"/>
    </row>
    <row r="1062" spans="1:58" hidden="1">
      <c r="A1062" s="143" t="s">
        <v>927</v>
      </c>
      <c r="B1062" s="143" t="s">
        <v>966</v>
      </c>
      <c r="C1062" s="144">
        <v>25</v>
      </c>
      <c r="D1062" s="144">
        <v>26</v>
      </c>
      <c r="E1062" s="144">
        <v>27</v>
      </c>
      <c r="F1062" s="144">
        <v>25</v>
      </c>
      <c r="G1062" s="144">
        <v>23</v>
      </c>
      <c r="H1062" s="144">
        <v>32</v>
      </c>
      <c r="I1062" s="144">
        <v>22</v>
      </c>
      <c r="J1062" s="144">
        <v>18</v>
      </c>
      <c r="K1062" s="144">
        <v>16</v>
      </c>
      <c r="L1062" s="144">
        <v>15</v>
      </c>
      <c r="M1062" s="144">
        <v>23</v>
      </c>
      <c r="N1062" s="144">
        <v>23</v>
      </c>
      <c r="O1062" s="144">
        <v>25</v>
      </c>
      <c r="P1062" s="144">
        <v>30</v>
      </c>
      <c r="Q1062" s="145">
        <v>18</v>
      </c>
      <c r="R1062" s="145">
        <v>18</v>
      </c>
      <c r="S1062" s="145">
        <v>18</v>
      </c>
      <c r="T1062" s="145">
        <v>18</v>
      </c>
      <c r="U1062" s="145">
        <v>18</v>
      </c>
      <c r="V1062" s="145">
        <v>18</v>
      </c>
      <c r="W1062" s="145">
        <v>180</v>
      </c>
      <c r="X1062" s="145">
        <v>186</v>
      </c>
      <c r="Y1062" s="145">
        <v>186.69</v>
      </c>
      <c r="Z1062" s="145">
        <v>186.67</v>
      </c>
      <c r="AA1062" s="145">
        <v>130.43</v>
      </c>
      <c r="AB1062" s="145">
        <v>130.43</v>
      </c>
      <c r="AC1062" s="145">
        <v>128</v>
      </c>
      <c r="AD1062" s="145">
        <v>116.67</v>
      </c>
      <c r="AE1062" s="144">
        <v>450</v>
      </c>
      <c r="AF1062" s="144">
        <v>468</v>
      </c>
      <c r="AG1062" s="144">
        <v>486</v>
      </c>
      <c r="AH1062" s="144">
        <v>450</v>
      </c>
      <c r="AI1062" s="144">
        <v>414</v>
      </c>
      <c r="AJ1062" s="144">
        <v>576</v>
      </c>
      <c r="AK1062" s="144">
        <v>3960</v>
      </c>
      <c r="AL1062" s="144">
        <v>3348</v>
      </c>
      <c r="AM1062" s="144">
        <v>2987</v>
      </c>
      <c r="AN1062" s="144">
        <v>2800</v>
      </c>
      <c r="AO1062" s="144">
        <v>3000</v>
      </c>
      <c r="AP1062" s="144">
        <v>3000</v>
      </c>
      <c r="AQ1062" s="144">
        <v>3200</v>
      </c>
      <c r="AR1062" s="144">
        <v>3500</v>
      </c>
      <c r="AS1062" s="144"/>
      <c r="AT1062" s="144"/>
      <c r="AU1062" s="144"/>
      <c r="AV1062" s="144"/>
      <c r="AW1062" s="144"/>
      <c r="AX1062" s="144"/>
      <c r="AY1062" s="144"/>
      <c r="AZ1062" s="144"/>
      <c r="BA1062" s="144"/>
      <c r="BB1062" s="144"/>
      <c r="BC1062" s="144"/>
      <c r="BD1062" s="144"/>
      <c r="BE1062" s="144"/>
      <c r="BF1062" s="144"/>
    </row>
    <row r="1063" spans="1:58" hidden="1">
      <c r="A1063" s="143" t="s">
        <v>927</v>
      </c>
      <c r="B1063" s="143" t="s">
        <v>967</v>
      </c>
      <c r="C1063" s="144">
        <v>48</v>
      </c>
      <c r="D1063" s="144">
        <v>41</v>
      </c>
      <c r="E1063" s="144">
        <v>46</v>
      </c>
      <c r="F1063" s="144">
        <v>44</v>
      </c>
      <c r="G1063" s="144">
        <v>37</v>
      </c>
      <c r="H1063" s="144">
        <v>15</v>
      </c>
      <c r="I1063" s="144">
        <v>7</v>
      </c>
      <c r="J1063" s="144">
        <v>10</v>
      </c>
      <c r="K1063" s="144">
        <v>3</v>
      </c>
      <c r="L1063" s="144">
        <v>0</v>
      </c>
      <c r="M1063" s="144">
        <v>9</v>
      </c>
      <c r="N1063" s="144">
        <v>9</v>
      </c>
      <c r="O1063" s="144">
        <v>12</v>
      </c>
      <c r="P1063" s="144">
        <v>12</v>
      </c>
      <c r="Q1063" s="145">
        <v>132</v>
      </c>
      <c r="R1063" s="145">
        <v>132</v>
      </c>
      <c r="S1063" s="145">
        <v>132</v>
      </c>
      <c r="T1063" s="145">
        <v>132</v>
      </c>
      <c r="U1063" s="145">
        <v>132</v>
      </c>
      <c r="V1063" s="145">
        <v>132</v>
      </c>
      <c r="W1063" s="145">
        <v>130</v>
      </c>
      <c r="X1063" s="145">
        <v>127</v>
      </c>
      <c r="Y1063" s="145">
        <v>126.67</v>
      </c>
      <c r="Z1063" s="145"/>
      <c r="AA1063" s="145">
        <v>88.89</v>
      </c>
      <c r="AB1063" s="145">
        <v>88.89</v>
      </c>
      <c r="AC1063" s="145">
        <v>75</v>
      </c>
      <c r="AD1063" s="145">
        <v>66.67</v>
      </c>
      <c r="AE1063" s="144">
        <v>6336</v>
      </c>
      <c r="AF1063" s="144">
        <v>5412</v>
      </c>
      <c r="AG1063" s="144">
        <v>6072</v>
      </c>
      <c r="AH1063" s="144">
        <v>5808</v>
      </c>
      <c r="AI1063" s="144">
        <v>4884</v>
      </c>
      <c r="AJ1063" s="144">
        <v>1980</v>
      </c>
      <c r="AK1063" s="144">
        <v>910</v>
      </c>
      <c r="AL1063" s="144">
        <v>1270</v>
      </c>
      <c r="AM1063" s="144">
        <v>380</v>
      </c>
      <c r="AN1063" s="144">
        <v>0</v>
      </c>
      <c r="AO1063" s="144">
        <v>800</v>
      </c>
      <c r="AP1063" s="144">
        <v>800</v>
      </c>
      <c r="AQ1063" s="144">
        <v>900</v>
      </c>
      <c r="AR1063" s="144">
        <v>800</v>
      </c>
      <c r="AS1063" s="144"/>
      <c r="AT1063" s="144"/>
      <c r="AU1063" s="144"/>
      <c r="AV1063" s="144"/>
      <c r="AW1063" s="144"/>
      <c r="AX1063" s="144"/>
      <c r="AY1063" s="144"/>
      <c r="AZ1063" s="144"/>
      <c r="BA1063" s="144"/>
      <c r="BB1063" s="144"/>
      <c r="BC1063" s="144"/>
      <c r="BD1063" s="144"/>
      <c r="BE1063" s="144"/>
      <c r="BF1063" s="144"/>
    </row>
    <row r="1064" spans="1:58" hidden="1">
      <c r="A1064" s="143" t="s">
        <v>927</v>
      </c>
      <c r="B1064" s="143" t="s">
        <v>968</v>
      </c>
      <c r="C1064" s="144">
        <v>0</v>
      </c>
      <c r="D1064" s="144">
        <v>0</v>
      </c>
      <c r="E1064" s="144">
        <v>81</v>
      </c>
      <c r="F1064" s="144">
        <v>64</v>
      </c>
      <c r="G1064" s="144">
        <v>7</v>
      </c>
      <c r="H1064" s="144">
        <v>55</v>
      </c>
      <c r="I1064" s="144">
        <v>0</v>
      </c>
      <c r="J1064" s="144">
        <v>56</v>
      </c>
      <c r="K1064" s="144">
        <v>24</v>
      </c>
      <c r="L1064" s="144">
        <v>12</v>
      </c>
      <c r="M1064" s="144">
        <v>0</v>
      </c>
      <c r="N1064" s="144">
        <v>0</v>
      </c>
      <c r="O1064" s="144">
        <v>0</v>
      </c>
      <c r="P1064" s="144">
        <v>5</v>
      </c>
      <c r="Q1064" s="145"/>
      <c r="R1064" s="145"/>
      <c r="S1064" s="145">
        <v>286.67</v>
      </c>
      <c r="T1064" s="145">
        <v>241</v>
      </c>
      <c r="U1064" s="145">
        <v>230</v>
      </c>
      <c r="V1064" s="145">
        <v>48</v>
      </c>
      <c r="W1064" s="145"/>
      <c r="X1064" s="145">
        <v>250</v>
      </c>
      <c r="Y1064" s="145">
        <v>258.33</v>
      </c>
      <c r="Z1064" s="145">
        <v>258.33</v>
      </c>
      <c r="AA1064" s="145"/>
      <c r="AB1064" s="145"/>
      <c r="AC1064" s="145"/>
      <c r="AD1064" s="145">
        <v>140</v>
      </c>
      <c r="AE1064" s="144">
        <v>0</v>
      </c>
      <c r="AF1064" s="144">
        <v>0</v>
      </c>
      <c r="AG1064" s="144">
        <v>23220</v>
      </c>
      <c r="AH1064" s="144">
        <v>15424</v>
      </c>
      <c r="AI1064" s="144">
        <v>1610</v>
      </c>
      <c r="AJ1064" s="144">
        <v>2640</v>
      </c>
      <c r="AK1064" s="144">
        <v>0</v>
      </c>
      <c r="AL1064" s="144">
        <v>14000</v>
      </c>
      <c r="AM1064" s="144">
        <v>6200</v>
      </c>
      <c r="AN1064" s="144">
        <v>3100</v>
      </c>
      <c r="AO1064" s="144">
        <v>0</v>
      </c>
      <c r="AP1064" s="144">
        <v>0</v>
      </c>
      <c r="AQ1064" s="144">
        <v>0</v>
      </c>
      <c r="AR1064" s="144">
        <v>700</v>
      </c>
      <c r="AS1064" s="144"/>
      <c r="AT1064" s="144"/>
      <c r="AU1064" s="144"/>
      <c r="AV1064" s="144"/>
      <c r="AW1064" s="144"/>
      <c r="AX1064" s="144"/>
      <c r="AY1064" s="144"/>
      <c r="AZ1064" s="144"/>
      <c r="BA1064" s="144"/>
      <c r="BB1064" s="144"/>
      <c r="BC1064" s="144"/>
      <c r="BD1064" s="144"/>
      <c r="BE1064" s="144"/>
      <c r="BF1064" s="144"/>
    </row>
    <row r="1065" spans="1:58" hidden="1">
      <c r="A1065" s="143" t="s">
        <v>927</v>
      </c>
      <c r="B1065" s="143" t="s">
        <v>969</v>
      </c>
      <c r="C1065" s="144">
        <v>112</v>
      </c>
      <c r="D1065" s="144">
        <v>94</v>
      </c>
      <c r="E1065" s="144">
        <v>0</v>
      </c>
      <c r="F1065" s="144">
        <v>0</v>
      </c>
      <c r="G1065" s="144">
        <v>0</v>
      </c>
      <c r="H1065" s="144">
        <v>0</v>
      </c>
      <c r="I1065" s="144">
        <v>63</v>
      </c>
      <c r="J1065" s="144">
        <v>0</v>
      </c>
      <c r="K1065" s="144">
        <v>0</v>
      </c>
      <c r="L1065" s="144">
        <v>0</v>
      </c>
      <c r="M1065" s="144">
        <v>9</v>
      </c>
      <c r="N1065" s="144">
        <v>9</v>
      </c>
      <c r="O1065" s="144">
        <v>5</v>
      </c>
      <c r="P1065" s="144">
        <v>0</v>
      </c>
      <c r="Q1065" s="145">
        <v>348.75</v>
      </c>
      <c r="R1065" s="145">
        <v>290.70999999999998</v>
      </c>
      <c r="S1065" s="145"/>
      <c r="T1065" s="145"/>
      <c r="U1065" s="145"/>
      <c r="V1065" s="145"/>
      <c r="W1065" s="145">
        <v>25</v>
      </c>
      <c r="X1065" s="145"/>
      <c r="Y1065" s="145"/>
      <c r="Z1065" s="145"/>
      <c r="AA1065" s="145">
        <v>222.22</v>
      </c>
      <c r="AB1065" s="145">
        <v>222.22</v>
      </c>
      <c r="AC1065" s="145">
        <v>200</v>
      </c>
      <c r="AD1065" s="145"/>
      <c r="AE1065" s="144">
        <v>39060</v>
      </c>
      <c r="AF1065" s="144">
        <v>27327</v>
      </c>
      <c r="AG1065" s="144">
        <v>0</v>
      </c>
      <c r="AH1065" s="144">
        <v>0</v>
      </c>
      <c r="AI1065" s="144">
        <v>0</v>
      </c>
      <c r="AJ1065" s="144">
        <v>0</v>
      </c>
      <c r="AK1065" s="144">
        <v>1575</v>
      </c>
      <c r="AL1065" s="144">
        <v>0</v>
      </c>
      <c r="AM1065" s="144">
        <v>0</v>
      </c>
      <c r="AN1065" s="144">
        <v>0</v>
      </c>
      <c r="AO1065" s="144">
        <v>2000</v>
      </c>
      <c r="AP1065" s="144">
        <v>2000</v>
      </c>
      <c r="AQ1065" s="144">
        <v>1000</v>
      </c>
      <c r="AR1065" s="144">
        <v>0</v>
      </c>
      <c r="AS1065" s="144"/>
      <c r="AT1065" s="144"/>
      <c r="AU1065" s="144"/>
      <c r="AV1065" s="144"/>
      <c r="AW1065" s="144"/>
      <c r="AX1065" s="144"/>
      <c r="AY1065" s="144"/>
      <c r="AZ1065" s="144"/>
      <c r="BA1065" s="144"/>
      <c r="BB1065" s="144"/>
      <c r="BC1065" s="144"/>
      <c r="BD1065" s="144"/>
      <c r="BE1065" s="144"/>
      <c r="BF1065" s="144"/>
    </row>
    <row r="1066" spans="1:58" hidden="1">
      <c r="A1066" s="143" t="s">
        <v>927</v>
      </c>
      <c r="B1066" s="143" t="s">
        <v>970</v>
      </c>
      <c r="C1066" s="144">
        <v>12</v>
      </c>
      <c r="D1066" s="144">
        <v>27</v>
      </c>
      <c r="E1066" s="144">
        <v>30</v>
      </c>
      <c r="F1066" s="144">
        <v>32</v>
      </c>
      <c r="G1066" s="144">
        <v>24</v>
      </c>
      <c r="H1066" s="144">
        <v>22</v>
      </c>
      <c r="I1066" s="144">
        <v>14</v>
      </c>
      <c r="J1066" s="144">
        <v>1</v>
      </c>
      <c r="K1066" s="144">
        <v>0</v>
      </c>
      <c r="L1066" s="144">
        <v>0</v>
      </c>
      <c r="M1066" s="144">
        <v>3</v>
      </c>
      <c r="N1066" s="144">
        <v>3</v>
      </c>
      <c r="O1066" s="144">
        <v>3</v>
      </c>
      <c r="P1066" s="144">
        <v>3</v>
      </c>
      <c r="Q1066" s="145">
        <v>2771.42</v>
      </c>
      <c r="R1066" s="145">
        <v>400</v>
      </c>
      <c r="S1066" s="145">
        <v>400</v>
      </c>
      <c r="T1066" s="145">
        <v>400</v>
      </c>
      <c r="U1066" s="145">
        <v>350</v>
      </c>
      <c r="V1066" s="145">
        <v>130</v>
      </c>
      <c r="W1066" s="145">
        <v>60</v>
      </c>
      <c r="X1066" s="145">
        <v>500</v>
      </c>
      <c r="Y1066" s="145"/>
      <c r="Z1066" s="145"/>
      <c r="AA1066" s="145">
        <v>500</v>
      </c>
      <c r="AB1066" s="145">
        <v>500</v>
      </c>
      <c r="AC1066" s="145">
        <v>500</v>
      </c>
      <c r="AD1066" s="145">
        <v>400</v>
      </c>
      <c r="AE1066" s="144">
        <v>33257</v>
      </c>
      <c r="AF1066" s="144">
        <v>10800</v>
      </c>
      <c r="AG1066" s="144">
        <v>12000</v>
      </c>
      <c r="AH1066" s="144">
        <v>12800</v>
      </c>
      <c r="AI1066" s="144">
        <v>8400</v>
      </c>
      <c r="AJ1066" s="144">
        <v>2860</v>
      </c>
      <c r="AK1066" s="144">
        <v>840</v>
      </c>
      <c r="AL1066" s="144">
        <v>500</v>
      </c>
      <c r="AM1066" s="144">
        <v>0</v>
      </c>
      <c r="AN1066" s="144">
        <v>0</v>
      </c>
      <c r="AO1066" s="144">
        <v>1500</v>
      </c>
      <c r="AP1066" s="144">
        <v>1500</v>
      </c>
      <c r="AQ1066" s="144">
        <v>1500</v>
      </c>
      <c r="AR1066" s="144">
        <v>1200</v>
      </c>
      <c r="AS1066" s="144"/>
      <c r="AT1066" s="144"/>
      <c r="AU1066" s="144"/>
      <c r="AV1066" s="144"/>
      <c r="AW1066" s="144"/>
      <c r="AX1066" s="144"/>
      <c r="AY1066" s="144"/>
      <c r="AZ1066" s="144"/>
      <c r="BA1066" s="144"/>
      <c r="BB1066" s="144"/>
      <c r="BC1066" s="144"/>
      <c r="BD1066" s="144"/>
      <c r="BE1066" s="144"/>
      <c r="BF1066" s="144"/>
    </row>
    <row r="1067" spans="1:58" hidden="1">
      <c r="A1067" s="143" t="s">
        <v>927</v>
      </c>
      <c r="B1067" s="143" t="s">
        <v>971</v>
      </c>
      <c r="C1067" s="144">
        <v>124</v>
      </c>
      <c r="D1067" s="144">
        <v>121</v>
      </c>
      <c r="E1067" s="144">
        <v>111</v>
      </c>
      <c r="F1067" s="144">
        <v>96</v>
      </c>
      <c r="G1067" s="144">
        <v>31</v>
      </c>
      <c r="H1067" s="144">
        <v>77</v>
      </c>
      <c r="I1067" s="144">
        <v>77</v>
      </c>
      <c r="J1067" s="144">
        <v>57</v>
      </c>
      <c r="K1067" s="144">
        <v>24</v>
      </c>
      <c r="L1067" s="144">
        <v>12</v>
      </c>
      <c r="M1067" s="144">
        <v>12</v>
      </c>
      <c r="N1067" s="144">
        <v>12</v>
      </c>
      <c r="O1067" s="144">
        <v>8</v>
      </c>
      <c r="P1067" s="144">
        <v>8</v>
      </c>
      <c r="Q1067" s="145">
        <v>583.20000000000005</v>
      </c>
      <c r="R1067" s="145">
        <v>315.10000000000002</v>
      </c>
      <c r="S1067" s="145">
        <v>317.3</v>
      </c>
      <c r="T1067" s="145">
        <v>294</v>
      </c>
      <c r="U1067" s="145">
        <v>322.89999999999998</v>
      </c>
      <c r="V1067" s="145">
        <v>71.430000000000007</v>
      </c>
      <c r="W1067" s="145">
        <v>31.36</v>
      </c>
      <c r="X1067" s="145">
        <v>254.39</v>
      </c>
      <c r="Y1067" s="145">
        <v>258.33</v>
      </c>
      <c r="Z1067" s="145">
        <v>258.33</v>
      </c>
      <c r="AA1067" s="145">
        <v>291.67</v>
      </c>
      <c r="AB1067" s="145">
        <v>291.67</v>
      </c>
      <c r="AC1067" s="145">
        <v>312.5</v>
      </c>
      <c r="AD1067" s="145">
        <v>237.5</v>
      </c>
      <c r="AE1067" s="144">
        <v>72317</v>
      </c>
      <c r="AF1067" s="144">
        <v>38127</v>
      </c>
      <c r="AG1067" s="144">
        <v>35220</v>
      </c>
      <c r="AH1067" s="144">
        <v>28224</v>
      </c>
      <c r="AI1067" s="144">
        <v>10010</v>
      </c>
      <c r="AJ1067" s="144">
        <v>5500</v>
      </c>
      <c r="AK1067" s="144">
        <v>2415</v>
      </c>
      <c r="AL1067" s="144">
        <v>14500</v>
      </c>
      <c r="AM1067" s="144">
        <v>6200</v>
      </c>
      <c r="AN1067" s="144">
        <v>3100</v>
      </c>
      <c r="AO1067" s="144">
        <v>3500</v>
      </c>
      <c r="AP1067" s="144">
        <v>3500</v>
      </c>
      <c r="AQ1067" s="144">
        <v>2500</v>
      </c>
      <c r="AR1067" s="144">
        <v>1900</v>
      </c>
      <c r="AS1067" s="144"/>
      <c r="AT1067" s="144"/>
      <c r="AU1067" s="144"/>
      <c r="AV1067" s="144"/>
      <c r="AW1067" s="144"/>
      <c r="AX1067" s="144"/>
      <c r="AY1067" s="144"/>
      <c r="AZ1067" s="144"/>
      <c r="BA1067" s="144"/>
      <c r="BB1067" s="144"/>
      <c r="BC1067" s="144"/>
      <c r="BD1067" s="144"/>
      <c r="BE1067" s="144"/>
      <c r="BF1067" s="144"/>
    </row>
    <row r="1068" spans="1:58" hidden="1">
      <c r="A1068" s="143" t="s">
        <v>927</v>
      </c>
      <c r="B1068" s="143" t="s">
        <v>972</v>
      </c>
      <c r="C1068" s="144">
        <v>0</v>
      </c>
      <c r="D1068" s="144">
        <v>0</v>
      </c>
      <c r="E1068" s="144">
        <v>0</v>
      </c>
      <c r="F1068" s="144">
        <v>0</v>
      </c>
      <c r="G1068" s="144">
        <v>0</v>
      </c>
      <c r="H1068" s="144">
        <v>0</v>
      </c>
      <c r="I1068" s="144">
        <v>0</v>
      </c>
      <c r="J1068" s="144">
        <v>0</v>
      </c>
      <c r="K1068" s="144">
        <v>0</v>
      </c>
      <c r="L1068" s="144">
        <v>0</v>
      </c>
      <c r="M1068" s="144">
        <v>0</v>
      </c>
      <c r="N1068" s="144">
        <v>0</v>
      </c>
      <c r="O1068" s="144">
        <v>0</v>
      </c>
      <c r="P1068" s="144">
        <v>0</v>
      </c>
      <c r="Q1068" s="145"/>
      <c r="R1068" s="145"/>
      <c r="S1068" s="145"/>
      <c r="T1068" s="145"/>
      <c r="U1068" s="145"/>
      <c r="V1068" s="145"/>
      <c r="W1068" s="145"/>
      <c r="X1068" s="145"/>
      <c r="Y1068" s="145"/>
      <c r="Z1068" s="145"/>
      <c r="AA1068" s="145"/>
      <c r="AB1068" s="145"/>
      <c r="AC1068" s="145"/>
      <c r="AD1068" s="145"/>
      <c r="AE1068" s="144">
        <v>0</v>
      </c>
      <c r="AF1068" s="144">
        <v>0</v>
      </c>
      <c r="AG1068" s="144">
        <v>0</v>
      </c>
      <c r="AH1068" s="144">
        <v>0</v>
      </c>
      <c r="AI1068" s="144">
        <v>0</v>
      </c>
      <c r="AJ1068" s="144">
        <v>0</v>
      </c>
      <c r="AK1068" s="144">
        <v>0</v>
      </c>
      <c r="AL1068" s="144">
        <v>0</v>
      </c>
      <c r="AM1068" s="144">
        <v>0</v>
      </c>
      <c r="AN1068" s="144">
        <v>0</v>
      </c>
      <c r="AO1068" s="144">
        <v>0</v>
      </c>
      <c r="AP1068" s="144">
        <v>0</v>
      </c>
      <c r="AQ1068" s="144">
        <v>0</v>
      </c>
      <c r="AR1068" s="144">
        <v>0</v>
      </c>
      <c r="AS1068" s="144"/>
      <c r="AT1068" s="144"/>
      <c r="AU1068" s="144"/>
      <c r="AV1068" s="144"/>
      <c r="AW1068" s="144"/>
      <c r="AX1068" s="144"/>
      <c r="AY1068" s="144"/>
      <c r="AZ1068" s="144"/>
      <c r="BA1068" s="144"/>
      <c r="BB1068" s="144"/>
      <c r="BC1068" s="144"/>
      <c r="BD1068" s="144"/>
      <c r="BE1068" s="144"/>
      <c r="BF1068" s="144"/>
    </row>
    <row r="1069" spans="1:58" hidden="1">
      <c r="A1069" s="143" t="s">
        <v>927</v>
      </c>
      <c r="B1069" s="143" t="s">
        <v>973</v>
      </c>
      <c r="C1069" s="144">
        <v>0</v>
      </c>
      <c r="D1069" s="144">
        <v>0</v>
      </c>
      <c r="E1069" s="144">
        <v>0</v>
      </c>
      <c r="F1069" s="144">
        <v>0</v>
      </c>
      <c r="G1069" s="144">
        <v>0</v>
      </c>
      <c r="H1069" s="144">
        <v>0</v>
      </c>
      <c r="I1069" s="144">
        <v>0</v>
      </c>
      <c r="J1069" s="144">
        <v>0</v>
      </c>
      <c r="K1069" s="144">
        <v>0</v>
      </c>
      <c r="L1069" s="144">
        <v>0</v>
      </c>
      <c r="M1069" s="144">
        <v>0</v>
      </c>
      <c r="N1069" s="144">
        <v>0</v>
      </c>
      <c r="O1069" s="144">
        <v>0</v>
      </c>
      <c r="P1069" s="144">
        <v>0</v>
      </c>
      <c r="Q1069" s="145"/>
      <c r="R1069" s="145"/>
      <c r="S1069" s="145"/>
      <c r="T1069" s="145"/>
      <c r="U1069" s="145"/>
      <c r="V1069" s="145"/>
      <c r="W1069" s="145"/>
      <c r="X1069" s="145"/>
      <c r="Y1069" s="145"/>
      <c r="Z1069" s="145"/>
      <c r="AA1069" s="145"/>
      <c r="AB1069" s="145"/>
      <c r="AC1069" s="145"/>
      <c r="AD1069" s="145"/>
      <c r="AE1069" s="144">
        <v>0</v>
      </c>
      <c r="AF1069" s="144">
        <v>0</v>
      </c>
      <c r="AG1069" s="144">
        <v>0</v>
      </c>
      <c r="AH1069" s="144">
        <v>0</v>
      </c>
      <c r="AI1069" s="144">
        <v>0</v>
      </c>
      <c r="AJ1069" s="144">
        <v>0</v>
      </c>
      <c r="AK1069" s="144">
        <v>0</v>
      </c>
      <c r="AL1069" s="144">
        <v>0</v>
      </c>
      <c r="AM1069" s="144">
        <v>0</v>
      </c>
      <c r="AN1069" s="144">
        <v>0</v>
      </c>
      <c r="AO1069" s="144">
        <v>0</v>
      </c>
      <c r="AP1069" s="144">
        <v>0</v>
      </c>
      <c r="AQ1069" s="144">
        <v>0</v>
      </c>
      <c r="AR1069" s="144">
        <v>0</v>
      </c>
      <c r="AS1069" s="144"/>
      <c r="AT1069" s="144"/>
      <c r="AU1069" s="144"/>
      <c r="AV1069" s="144"/>
      <c r="AW1069" s="144"/>
      <c r="AX1069" s="144"/>
      <c r="AY1069" s="144"/>
      <c r="AZ1069" s="144"/>
      <c r="BA1069" s="144"/>
      <c r="BB1069" s="144"/>
      <c r="BC1069" s="144"/>
      <c r="BD1069" s="144"/>
      <c r="BE1069" s="144"/>
      <c r="BF1069" s="144"/>
    </row>
    <row r="1070" spans="1:58" hidden="1">
      <c r="A1070" s="143" t="s">
        <v>927</v>
      </c>
      <c r="B1070" s="143" t="s">
        <v>974</v>
      </c>
      <c r="C1070" s="144">
        <v>0</v>
      </c>
      <c r="D1070" s="144">
        <v>0</v>
      </c>
      <c r="E1070" s="144">
        <v>0</v>
      </c>
      <c r="F1070" s="144">
        <v>0</v>
      </c>
      <c r="G1070" s="144">
        <v>0</v>
      </c>
      <c r="H1070" s="144">
        <v>0</v>
      </c>
      <c r="I1070" s="144">
        <v>0</v>
      </c>
      <c r="J1070" s="144">
        <v>0</v>
      </c>
      <c r="K1070" s="144">
        <v>0</v>
      </c>
      <c r="L1070" s="144">
        <v>0</v>
      </c>
      <c r="M1070" s="144">
        <v>0</v>
      </c>
      <c r="N1070" s="144">
        <v>0</v>
      </c>
      <c r="O1070" s="144">
        <v>0</v>
      </c>
      <c r="P1070" s="144">
        <v>0</v>
      </c>
      <c r="Q1070" s="145"/>
      <c r="R1070" s="145"/>
      <c r="S1070" s="145"/>
      <c r="T1070" s="145"/>
      <c r="U1070" s="145"/>
      <c r="V1070" s="145"/>
      <c r="W1070" s="145"/>
      <c r="X1070" s="145"/>
      <c r="Y1070" s="145"/>
      <c r="Z1070" s="145"/>
      <c r="AA1070" s="145"/>
      <c r="AB1070" s="145"/>
      <c r="AC1070" s="145"/>
      <c r="AD1070" s="145"/>
      <c r="AE1070" s="144">
        <v>0</v>
      </c>
      <c r="AF1070" s="144">
        <v>0</v>
      </c>
      <c r="AG1070" s="144">
        <v>0</v>
      </c>
      <c r="AH1070" s="144">
        <v>0</v>
      </c>
      <c r="AI1070" s="144">
        <v>0</v>
      </c>
      <c r="AJ1070" s="144">
        <v>0</v>
      </c>
      <c r="AK1070" s="144">
        <v>0</v>
      </c>
      <c r="AL1070" s="144">
        <v>0</v>
      </c>
      <c r="AM1070" s="144">
        <v>0</v>
      </c>
      <c r="AN1070" s="144">
        <v>0</v>
      </c>
      <c r="AO1070" s="144">
        <v>0</v>
      </c>
      <c r="AP1070" s="144">
        <v>0</v>
      </c>
      <c r="AQ1070" s="144">
        <v>0</v>
      </c>
      <c r="AR1070" s="144">
        <v>0</v>
      </c>
      <c r="AS1070" s="144"/>
      <c r="AT1070" s="144"/>
      <c r="AU1070" s="144"/>
      <c r="AV1070" s="144"/>
      <c r="AW1070" s="144"/>
      <c r="AX1070" s="144"/>
      <c r="AY1070" s="144"/>
      <c r="AZ1070" s="144"/>
      <c r="BA1070" s="144"/>
      <c r="BB1070" s="144"/>
      <c r="BC1070" s="144"/>
      <c r="BD1070" s="144"/>
      <c r="BE1070" s="144"/>
      <c r="BF1070" s="144"/>
    </row>
    <row r="1071" spans="1:58" hidden="1">
      <c r="A1071" s="143" t="s">
        <v>927</v>
      </c>
      <c r="B1071" s="143" t="s">
        <v>975</v>
      </c>
      <c r="C1071" s="144">
        <v>0</v>
      </c>
      <c r="D1071" s="144">
        <v>0</v>
      </c>
      <c r="E1071" s="144">
        <v>0</v>
      </c>
      <c r="F1071" s="144">
        <v>0</v>
      </c>
      <c r="G1071" s="144">
        <v>0</v>
      </c>
      <c r="H1071" s="144">
        <v>0</v>
      </c>
      <c r="I1071" s="144">
        <v>0</v>
      </c>
      <c r="J1071" s="144">
        <v>0</v>
      </c>
      <c r="K1071" s="144">
        <v>0</v>
      </c>
      <c r="L1071" s="144">
        <v>0</v>
      </c>
      <c r="M1071" s="144">
        <v>0</v>
      </c>
      <c r="N1071" s="144">
        <v>0</v>
      </c>
      <c r="O1071" s="144">
        <v>0</v>
      </c>
      <c r="P1071" s="144">
        <v>0</v>
      </c>
      <c r="Q1071" s="145"/>
      <c r="R1071" s="145"/>
      <c r="S1071" s="145"/>
      <c r="T1071" s="145"/>
      <c r="U1071" s="145"/>
      <c r="V1071" s="145"/>
      <c r="W1071" s="145"/>
      <c r="X1071" s="145"/>
      <c r="Y1071" s="145"/>
      <c r="Z1071" s="145"/>
      <c r="AA1071" s="145"/>
      <c r="AB1071" s="145"/>
      <c r="AC1071" s="145"/>
      <c r="AD1071" s="145"/>
      <c r="AE1071" s="144">
        <v>0</v>
      </c>
      <c r="AF1071" s="144">
        <v>0</v>
      </c>
      <c r="AG1071" s="144">
        <v>0</v>
      </c>
      <c r="AH1071" s="144">
        <v>0</v>
      </c>
      <c r="AI1071" s="144">
        <v>0</v>
      </c>
      <c r="AJ1071" s="144">
        <v>0</v>
      </c>
      <c r="AK1071" s="144">
        <v>0</v>
      </c>
      <c r="AL1071" s="144">
        <v>0</v>
      </c>
      <c r="AM1071" s="144">
        <v>0</v>
      </c>
      <c r="AN1071" s="144">
        <v>0</v>
      </c>
      <c r="AO1071" s="144">
        <v>0</v>
      </c>
      <c r="AP1071" s="144">
        <v>0</v>
      </c>
      <c r="AQ1071" s="144">
        <v>0</v>
      </c>
      <c r="AR1071" s="144">
        <v>0</v>
      </c>
      <c r="AS1071" s="144"/>
      <c r="AT1071" s="144"/>
      <c r="AU1071" s="144"/>
      <c r="AV1071" s="144"/>
      <c r="AW1071" s="144"/>
      <c r="AX1071" s="144"/>
      <c r="AY1071" s="144"/>
      <c r="AZ1071" s="144"/>
      <c r="BA1071" s="144"/>
      <c r="BB1071" s="144"/>
      <c r="BC1071" s="144"/>
      <c r="BD1071" s="144"/>
      <c r="BE1071" s="144"/>
      <c r="BF1071" s="144"/>
    </row>
    <row r="1072" spans="1:58" hidden="1">
      <c r="A1072" s="143" t="s">
        <v>927</v>
      </c>
      <c r="B1072" s="143" t="s">
        <v>976</v>
      </c>
      <c r="C1072" s="144">
        <v>0</v>
      </c>
      <c r="D1072" s="144">
        <v>0</v>
      </c>
      <c r="E1072" s="144">
        <v>0</v>
      </c>
      <c r="F1072" s="144">
        <v>0</v>
      </c>
      <c r="G1072" s="144">
        <v>0</v>
      </c>
      <c r="H1072" s="144">
        <v>0</v>
      </c>
      <c r="I1072" s="144">
        <v>0</v>
      </c>
      <c r="J1072" s="144">
        <v>0</v>
      </c>
      <c r="K1072" s="144">
        <v>0</v>
      </c>
      <c r="L1072" s="144">
        <v>0</v>
      </c>
      <c r="M1072" s="144">
        <v>0</v>
      </c>
      <c r="N1072" s="144">
        <v>0</v>
      </c>
      <c r="O1072" s="144">
        <v>0</v>
      </c>
      <c r="P1072" s="144">
        <v>0</v>
      </c>
      <c r="Q1072" s="145"/>
      <c r="R1072" s="145"/>
      <c r="S1072" s="145"/>
      <c r="T1072" s="145"/>
      <c r="U1072" s="145"/>
      <c r="V1072" s="145"/>
      <c r="W1072" s="145"/>
      <c r="X1072" s="145"/>
      <c r="Y1072" s="145"/>
      <c r="Z1072" s="145"/>
      <c r="AA1072" s="145"/>
      <c r="AB1072" s="145"/>
      <c r="AC1072" s="145"/>
      <c r="AD1072" s="145"/>
      <c r="AE1072" s="144">
        <v>0</v>
      </c>
      <c r="AF1072" s="144">
        <v>0</v>
      </c>
      <c r="AG1072" s="144">
        <v>0</v>
      </c>
      <c r="AH1072" s="144">
        <v>0</v>
      </c>
      <c r="AI1072" s="144">
        <v>0</v>
      </c>
      <c r="AJ1072" s="144">
        <v>0</v>
      </c>
      <c r="AK1072" s="144">
        <v>0</v>
      </c>
      <c r="AL1072" s="144">
        <v>0</v>
      </c>
      <c r="AM1072" s="144">
        <v>0</v>
      </c>
      <c r="AN1072" s="144">
        <v>0</v>
      </c>
      <c r="AO1072" s="144">
        <v>0</v>
      </c>
      <c r="AP1072" s="144">
        <v>0</v>
      </c>
      <c r="AQ1072" s="144">
        <v>0</v>
      </c>
      <c r="AR1072" s="144">
        <v>0</v>
      </c>
      <c r="AS1072" s="144"/>
      <c r="AT1072" s="144"/>
      <c r="AU1072" s="144"/>
      <c r="AV1072" s="144"/>
      <c r="AW1072" s="144"/>
      <c r="AX1072" s="144"/>
      <c r="AY1072" s="144"/>
      <c r="AZ1072" s="144"/>
      <c r="BA1072" s="144"/>
      <c r="BB1072" s="144"/>
      <c r="BC1072" s="144"/>
      <c r="BD1072" s="144"/>
      <c r="BE1072" s="144"/>
      <c r="BF1072" s="144"/>
    </row>
    <row r="1073" spans="1:58" hidden="1">
      <c r="A1073" s="143" t="s">
        <v>927</v>
      </c>
      <c r="B1073" s="143" t="s">
        <v>977</v>
      </c>
      <c r="C1073" s="144">
        <v>0</v>
      </c>
      <c r="D1073" s="144">
        <v>0</v>
      </c>
      <c r="E1073" s="144">
        <v>0</v>
      </c>
      <c r="F1073" s="144">
        <v>0</v>
      </c>
      <c r="G1073" s="144">
        <v>0</v>
      </c>
      <c r="H1073" s="144">
        <v>0</v>
      </c>
      <c r="I1073" s="144">
        <v>0</v>
      </c>
      <c r="J1073" s="144">
        <v>0</v>
      </c>
      <c r="K1073" s="144">
        <v>0</v>
      </c>
      <c r="L1073" s="144">
        <v>0</v>
      </c>
      <c r="M1073" s="144">
        <v>0</v>
      </c>
      <c r="N1073" s="144">
        <v>0</v>
      </c>
      <c r="O1073" s="144">
        <v>0</v>
      </c>
      <c r="P1073" s="144">
        <v>0</v>
      </c>
      <c r="Q1073" s="145"/>
      <c r="R1073" s="145"/>
      <c r="S1073" s="145"/>
      <c r="T1073" s="145"/>
      <c r="U1073" s="145"/>
      <c r="V1073" s="145"/>
      <c r="W1073" s="145"/>
      <c r="X1073" s="145"/>
      <c r="Y1073" s="145"/>
      <c r="Z1073" s="145"/>
      <c r="AA1073" s="145"/>
      <c r="AB1073" s="145"/>
      <c r="AC1073" s="145"/>
      <c r="AD1073" s="145"/>
      <c r="AE1073" s="144">
        <v>0</v>
      </c>
      <c r="AF1073" s="144">
        <v>0</v>
      </c>
      <c r="AG1073" s="144">
        <v>0</v>
      </c>
      <c r="AH1073" s="144">
        <v>0</v>
      </c>
      <c r="AI1073" s="144">
        <v>0</v>
      </c>
      <c r="AJ1073" s="144">
        <v>0</v>
      </c>
      <c r="AK1073" s="144">
        <v>0</v>
      </c>
      <c r="AL1073" s="144">
        <v>0</v>
      </c>
      <c r="AM1073" s="144">
        <v>0</v>
      </c>
      <c r="AN1073" s="144">
        <v>0</v>
      </c>
      <c r="AO1073" s="144">
        <v>0</v>
      </c>
      <c r="AP1073" s="144">
        <v>0</v>
      </c>
      <c r="AQ1073" s="144">
        <v>0</v>
      </c>
      <c r="AR1073" s="144">
        <v>0</v>
      </c>
      <c r="AS1073" s="144"/>
      <c r="AT1073" s="144"/>
      <c r="AU1073" s="144"/>
      <c r="AV1073" s="144"/>
      <c r="AW1073" s="144"/>
      <c r="AX1073" s="144"/>
      <c r="AY1073" s="144"/>
      <c r="AZ1073" s="144"/>
      <c r="BA1073" s="144"/>
      <c r="BB1073" s="144"/>
      <c r="BC1073" s="144"/>
      <c r="BD1073" s="144"/>
      <c r="BE1073" s="144"/>
      <c r="BF1073" s="144"/>
    </row>
    <row r="1074" spans="1:58" hidden="1">
      <c r="A1074" s="143" t="s">
        <v>927</v>
      </c>
      <c r="B1074" s="143" t="s">
        <v>978</v>
      </c>
      <c r="C1074" s="144">
        <v>0</v>
      </c>
      <c r="D1074" s="144">
        <v>0</v>
      </c>
      <c r="E1074" s="144">
        <v>0</v>
      </c>
      <c r="F1074" s="144">
        <v>0</v>
      </c>
      <c r="G1074" s="144">
        <v>0</v>
      </c>
      <c r="H1074" s="144">
        <v>0</v>
      </c>
      <c r="I1074" s="144">
        <v>0</v>
      </c>
      <c r="J1074" s="144">
        <v>0</v>
      </c>
      <c r="K1074" s="144">
        <v>0</v>
      </c>
      <c r="L1074" s="144">
        <v>0</v>
      </c>
      <c r="M1074" s="144">
        <v>0</v>
      </c>
      <c r="N1074" s="144">
        <v>0</v>
      </c>
      <c r="O1074" s="144">
        <v>0</v>
      </c>
      <c r="P1074" s="144">
        <v>0</v>
      </c>
      <c r="Q1074" s="145"/>
      <c r="R1074" s="145"/>
      <c r="S1074" s="145"/>
      <c r="T1074" s="145"/>
      <c r="U1074" s="145"/>
      <c r="V1074" s="145"/>
      <c r="W1074" s="145"/>
      <c r="X1074" s="145"/>
      <c r="Y1074" s="145"/>
      <c r="Z1074" s="145"/>
      <c r="AA1074" s="145"/>
      <c r="AB1074" s="145"/>
      <c r="AC1074" s="145"/>
      <c r="AD1074" s="145"/>
      <c r="AE1074" s="144">
        <v>0</v>
      </c>
      <c r="AF1074" s="144">
        <v>0</v>
      </c>
      <c r="AG1074" s="144">
        <v>0</v>
      </c>
      <c r="AH1074" s="144">
        <v>0</v>
      </c>
      <c r="AI1074" s="144">
        <v>0</v>
      </c>
      <c r="AJ1074" s="144">
        <v>0</v>
      </c>
      <c r="AK1074" s="144">
        <v>0</v>
      </c>
      <c r="AL1074" s="144">
        <v>0</v>
      </c>
      <c r="AM1074" s="144">
        <v>0</v>
      </c>
      <c r="AN1074" s="144">
        <v>0</v>
      </c>
      <c r="AO1074" s="144">
        <v>0</v>
      </c>
      <c r="AP1074" s="144">
        <v>0</v>
      </c>
      <c r="AQ1074" s="144">
        <v>0</v>
      </c>
      <c r="AR1074" s="144">
        <v>0</v>
      </c>
      <c r="AS1074" s="144"/>
      <c r="AT1074" s="144"/>
      <c r="AU1074" s="144"/>
      <c r="AV1074" s="144"/>
      <c r="AW1074" s="144"/>
      <c r="AX1074" s="144"/>
      <c r="AY1074" s="144"/>
      <c r="AZ1074" s="144"/>
      <c r="BA1074" s="144"/>
      <c r="BB1074" s="144"/>
      <c r="BC1074" s="144"/>
      <c r="BD1074" s="144"/>
      <c r="BE1074" s="144"/>
      <c r="BF1074" s="144"/>
    </row>
    <row r="1075" spans="1:58" hidden="1">
      <c r="A1075" s="143" t="s">
        <v>927</v>
      </c>
      <c r="B1075" s="143" t="s">
        <v>979</v>
      </c>
      <c r="C1075" s="144">
        <v>18</v>
      </c>
      <c r="D1075" s="144">
        <v>16</v>
      </c>
      <c r="E1075" s="144">
        <v>15</v>
      </c>
      <c r="F1075" s="144">
        <v>13</v>
      </c>
      <c r="G1075" s="144">
        <v>11</v>
      </c>
      <c r="H1075" s="144">
        <v>12</v>
      </c>
      <c r="I1075" s="144">
        <v>15</v>
      </c>
      <c r="J1075" s="144">
        <v>18</v>
      </c>
      <c r="K1075" s="144">
        <v>6</v>
      </c>
      <c r="L1075" s="144">
        <v>5</v>
      </c>
      <c r="M1075" s="144">
        <v>3</v>
      </c>
      <c r="N1075" s="144">
        <v>3</v>
      </c>
      <c r="O1075" s="144">
        <v>3</v>
      </c>
      <c r="P1075" s="144">
        <v>5</v>
      </c>
      <c r="Q1075" s="145">
        <v>75</v>
      </c>
      <c r="R1075" s="145">
        <v>75</v>
      </c>
      <c r="S1075" s="145">
        <v>75</v>
      </c>
      <c r="T1075" s="145">
        <v>75</v>
      </c>
      <c r="U1075" s="145">
        <v>75</v>
      </c>
      <c r="V1075" s="145">
        <v>75</v>
      </c>
      <c r="W1075" s="145">
        <v>80</v>
      </c>
      <c r="X1075" s="145">
        <v>62.5</v>
      </c>
      <c r="Y1075" s="145">
        <v>50</v>
      </c>
      <c r="Z1075" s="145">
        <v>50</v>
      </c>
      <c r="AA1075" s="145">
        <v>33.33</v>
      </c>
      <c r="AB1075" s="145">
        <v>33.33</v>
      </c>
      <c r="AC1075" s="145">
        <v>33.33</v>
      </c>
      <c r="AD1075" s="145">
        <v>30</v>
      </c>
      <c r="AE1075" s="144">
        <v>1350</v>
      </c>
      <c r="AF1075" s="144">
        <v>1200</v>
      </c>
      <c r="AG1075" s="144">
        <v>1125</v>
      </c>
      <c r="AH1075" s="144">
        <v>975</v>
      </c>
      <c r="AI1075" s="144">
        <v>825</v>
      </c>
      <c r="AJ1075" s="144">
        <v>900</v>
      </c>
      <c r="AK1075" s="144">
        <v>1200</v>
      </c>
      <c r="AL1075" s="144">
        <v>1125</v>
      </c>
      <c r="AM1075" s="144">
        <v>300</v>
      </c>
      <c r="AN1075" s="144">
        <v>250</v>
      </c>
      <c r="AO1075" s="144">
        <v>100</v>
      </c>
      <c r="AP1075" s="144">
        <v>100</v>
      </c>
      <c r="AQ1075" s="144">
        <v>100</v>
      </c>
      <c r="AR1075" s="144">
        <v>150</v>
      </c>
      <c r="AS1075" s="144"/>
      <c r="AT1075" s="144"/>
      <c r="AU1075" s="144"/>
      <c r="AV1075" s="144"/>
      <c r="AW1075" s="144"/>
      <c r="AX1075" s="144"/>
      <c r="AY1075" s="144"/>
      <c r="AZ1075" s="144"/>
      <c r="BA1075" s="144"/>
      <c r="BB1075" s="144"/>
      <c r="BC1075" s="144"/>
      <c r="BD1075" s="144"/>
      <c r="BE1075" s="144"/>
      <c r="BF1075" s="144"/>
    </row>
    <row r="1076" spans="1:58" hidden="1">
      <c r="A1076" s="143" t="s">
        <v>927</v>
      </c>
      <c r="B1076" s="143" t="s">
        <v>980</v>
      </c>
      <c r="C1076" s="144">
        <v>0</v>
      </c>
      <c r="D1076" s="144">
        <v>0</v>
      </c>
      <c r="E1076" s="144">
        <v>0</v>
      </c>
      <c r="F1076" s="144">
        <v>0</v>
      </c>
      <c r="G1076" s="144">
        <v>0</v>
      </c>
      <c r="H1076" s="144">
        <v>0</v>
      </c>
      <c r="I1076" s="144">
        <v>0</v>
      </c>
      <c r="J1076" s="144">
        <v>0</v>
      </c>
      <c r="K1076" s="144">
        <v>0</v>
      </c>
      <c r="L1076" s="144">
        <v>0</v>
      </c>
      <c r="M1076" s="144">
        <v>0</v>
      </c>
      <c r="N1076" s="144">
        <v>0</v>
      </c>
      <c r="O1076" s="144">
        <v>6</v>
      </c>
      <c r="P1076" s="144">
        <v>6</v>
      </c>
      <c r="Q1076" s="145"/>
      <c r="R1076" s="145"/>
      <c r="S1076" s="145"/>
      <c r="T1076" s="145"/>
      <c r="U1076" s="145"/>
      <c r="V1076" s="145"/>
      <c r="W1076" s="145"/>
      <c r="X1076" s="145"/>
      <c r="Y1076" s="145"/>
      <c r="Z1076" s="145"/>
      <c r="AA1076" s="145"/>
      <c r="AB1076" s="145"/>
      <c r="AC1076" s="145">
        <v>30</v>
      </c>
      <c r="AD1076" s="145">
        <v>30</v>
      </c>
      <c r="AE1076" s="144">
        <v>0</v>
      </c>
      <c r="AF1076" s="144">
        <v>0</v>
      </c>
      <c r="AG1076" s="144">
        <v>0</v>
      </c>
      <c r="AH1076" s="144">
        <v>0</v>
      </c>
      <c r="AI1076" s="144">
        <v>0</v>
      </c>
      <c r="AJ1076" s="144">
        <v>0</v>
      </c>
      <c r="AK1076" s="144">
        <v>0</v>
      </c>
      <c r="AL1076" s="144">
        <v>0</v>
      </c>
      <c r="AM1076" s="144">
        <v>0</v>
      </c>
      <c r="AN1076" s="144">
        <v>0</v>
      </c>
      <c r="AO1076" s="144">
        <v>0</v>
      </c>
      <c r="AP1076" s="144">
        <v>0</v>
      </c>
      <c r="AQ1076" s="144">
        <v>180</v>
      </c>
      <c r="AR1076" s="144">
        <v>180</v>
      </c>
      <c r="AS1076" s="144"/>
      <c r="AT1076" s="144"/>
      <c r="AU1076" s="144"/>
      <c r="AV1076" s="144"/>
      <c r="AW1076" s="144"/>
      <c r="AX1076" s="144"/>
      <c r="AY1076" s="144"/>
      <c r="AZ1076" s="144"/>
      <c r="BA1076" s="144"/>
      <c r="BB1076" s="144"/>
      <c r="BC1076" s="144"/>
      <c r="BD1076" s="144"/>
      <c r="BE1076" s="144"/>
      <c r="BF1076" s="144"/>
    </row>
    <row r="1077" spans="1:58" hidden="1">
      <c r="A1077" s="143" t="s">
        <v>927</v>
      </c>
      <c r="B1077" s="143" t="s">
        <v>981</v>
      </c>
      <c r="C1077" s="144">
        <v>18</v>
      </c>
      <c r="D1077" s="144">
        <v>18</v>
      </c>
      <c r="E1077" s="144">
        <v>18</v>
      </c>
      <c r="F1077" s="144">
        <v>18</v>
      </c>
      <c r="G1077" s="144">
        <v>5</v>
      </c>
      <c r="H1077" s="144">
        <v>2</v>
      </c>
      <c r="I1077" s="144">
        <v>0</v>
      </c>
      <c r="J1077" s="144">
        <v>0</v>
      </c>
      <c r="K1077" s="144">
        <v>0</v>
      </c>
      <c r="L1077" s="144">
        <v>0</v>
      </c>
      <c r="M1077" s="144">
        <v>0</v>
      </c>
      <c r="N1077" s="144">
        <v>0</v>
      </c>
      <c r="O1077" s="144">
        <v>0</v>
      </c>
      <c r="P1077" s="144">
        <v>0</v>
      </c>
      <c r="Q1077" s="145">
        <v>419.5</v>
      </c>
      <c r="R1077" s="145">
        <v>512.22</v>
      </c>
      <c r="S1077" s="145">
        <v>60</v>
      </c>
      <c r="T1077" s="145">
        <v>60</v>
      </c>
      <c r="U1077" s="145">
        <v>60</v>
      </c>
      <c r="V1077" s="145">
        <v>60</v>
      </c>
      <c r="W1077" s="145"/>
      <c r="X1077" s="145"/>
      <c r="Y1077" s="145"/>
      <c r="Z1077" s="145"/>
      <c r="AA1077" s="145"/>
      <c r="AB1077" s="145"/>
      <c r="AC1077" s="145"/>
      <c r="AD1077" s="145"/>
      <c r="AE1077" s="144">
        <v>7551</v>
      </c>
      <c r="AF1077" s="144">
        <v>9220</v>
      </c>
      <c r="AG1077" s="144">
        <v>1080</v>
      </c>
      <c r="AH1077" s="144">
        <v>1080</v>
      </c>
      <c r="AI1077" s="144">
        <v>300</v>
      </c>
      <c r="AJ1077" s="144">
        <v>120</v>
      </c>
      <c r="AK1077" s="144">
        <v>0</v>
      </c>
      <c r="AL1077" s="144">
        <v>0</v>
      </c>
      <c r="AM1077" s="144">
        <v>0</v>
      </c>
      <c r="AN1077" s="144">
        <v>0</v>
      </c>
      <c r="AO1077" s="144">
        <v>0</v>
      </c>
      <c r="AP1077" s="144">
        <v>0</v>
      </c>
      <c r="AQ1077" s="144">
        <v>0</v>
      </c>
      <c r="AR1077" s="144">
        <v>0</v>
      </c>
      <c r="AS1077" s="144"/>
      <c r="AT1077" s="144"/>
      <c r="AU1077" s="144"/>
      <c r="AV1077" s="144"/>
      <c r="AW1077" s="144"/>
      <c r="AX1077" s="144"/>
      <c r="AY1077" s="144"/>
      <c r="AZ1077" s="144"/>
      <c r="BA1077" s="144"/>
      <c r="BB1077" s="144"/>
      <c r="BC1077" s="144"/>
      <c r="BD1077" s="144"/>
      <c r="BE1077" s="144"/>
      <c r="BF1077" s="144"/>
    </row>
    <row r="1078" spans="1:58" hidden="1">
      <c r="A1078" s="143" t="s">
        <v>927</v>
      </c>
      <c r="B1078" s="143" t="s">
        <v>982</v>
      </c>
      <c r="C1078" s="144">
        <v>24</v>
      </c>
      <c r="D1078" s="144">
        <v>24</v>
      </c>
      <c r="E1078" s="144">
        <v>23</v>
      </c>
      <c r="F1078" s="144">
        <v>22</v>
      </c>
      <c r="G1078" s="144">
        <v>16</v>
      </c>
      <c r="H1078" s="144">
        <v>5</v>
      </c>
      <c r="I1078" s="144">
        <v>9</v>
      </c>
      <c r="J1078" s="144">
        <v>8</v>
      </c>
      <c r="K1078" s="144">
        <v>12</v>
      </c>
      <c r="L1078" s="144">
        <v>11</v>
      </c>
      <c r="M1078" s="144">
        <v>10</v>
      </c>
      <c r="N1078" s="144">
        <v>10</v>
      </c>
      <c r="O1078" s="144">
        <v>10</v>
      </c>
      <c r="P1078" s="144">
        <v>10</v>
      </c>
      <c r="Q1078" s="145">
        <v>45</v>
      </c>
      <c r="R1078" s="145">
        <v>45</v>
      </c>
      <c r="S1078" s="145">
        <v>45</v>
      </c>
      <c r="T1078" s="145">
        <v>45</v>
      </c>
      <c r="U1078" s="145">
        <v>45</v>
      </c>
      <c r="V1078" s="145">
        <v>45</v>
      </c>
      <c r="W1078" s="145">
        <v>40</v>
      </c>
      <c r="X1078" s="145">
        <v>40</v>
      </c>
      <c r="Y1078" s="145">
        <v>30</v>
      </c>
      <c r="Z1078" s="145">
        <v>30</v>
      </c>
      <c r="AA1078" s="145">
        <v>30</v>
      </c>
      <c r="AB1078" s="145">
        <v>30</v>
      </c>
      <c r="AC1078" s="145">
        <v>30</v>
      </c>
      <c r="AD1078" s="145">
        <v>25</v>
      </c>
      <c r="AE1078" s="144">
        <v>1080</v>
      </c>
      <c r="AF1078" s="144">
        <v>1080</v>
      </c>
      <c r="AG1078" s="144">
        <v>1035</v>
      </c>
      <c r="AH1078" s="144">
        <v>990</v>
      </c>
      <c r="AI1078" s="144">
        <v>720</v>
      </c>
      <c r="AJ1078" s="144">
        <v>225</v>
      </c>
      <c r="AK1078" s="144">
        <v>360</v>
      </c>
      <c r="AL1078" s="144">
        <v>320</v>
      </c>
      <c r="AM1078" s="144">
        <v>360</v>
      </c>
      <c r="AN1078" s="144">
        <v>330</v>
      </c>
      <c r="AO1078" s="144">
        <v>300</v>
      </c>
      <c r="AP1078" s="144">
        <v>300</v>
      </c>
      <c r="AQ1078" s="144">
        <v>300</v>
      </c>
      <c r="AR1078" s="144">
        <v>250</v>
      </c>
      <c r="AS1078" s="144"/>
      <c r="AT1078" s="144"/>
      <c r="AU1078" s="144"/>
      <c r="AV1078" s="144"/>
      <c r="AW1078" s="144"/>
      <c r="AX1078" s="144"/>
      <c r="AY1078" s="144"/>
      <c r="AZ1078" s="144"/>
      <c r="BA1078" s="144"/>
      <c r="BB1078" s="144"/>
      <c r="BC1078" s="144"/>
      <c r="BD1078" s="144"/>
      <c r="BE1078" s="144"/>
      <c r="BF1078" s="144"/>
    </row>
    <row r="1079" spans="1:58" hidden="1">
      <c r="A1079" s="143" t="s">
        <v>927</v>
      </c>
      <c r="B1079" s="143" t="s">
        <v>983</v>
      </c>
      <c r="C1079" s="144">
        <v>0</v>
      </c>
      <c r="D1079" s="144">
        <v>0</v>
      </c>
      <c r="E1079" s="144">
        <v>0</v>
      </c>
      <c r="F1079" s="144">
        <v>0</v>
      </c>
      <c r="G1079" s="144">
        <v>0</v>
      </c>
      <c r="H1079" s="144">
        <v>0</v>
      </c>
      <c r="I1079" s="144">
        <v>0</v>
      </c>
      <c r="J1079" s="144">
        <v>0</v>
      </c>
      <c r="K1079" s="144">
        <v>0</v>
      </c>
      <c r="L1079" s="144">
        <v>0</v>
      </c>
      <c r="M1079" s="144">
        <v>0</v>
      </c>
      <c r="N1079" s="144">
        <v>0</v>
      </c>
      <c r="O1079" s="144">
        <v>0</v>
      </c>
      <c r="P1079" s="144">
        <v>0</v>
      </c>
      <c r="Q1079" s="145"/>
      <c r="R1079" s="145"/>
      <c r="S1079" s="145"/>
      <c r="T1079" s="145"/>
      <c r="U1079" s="145"/>
      <c r="V1079" s="145"/>
      <c r="W1079" s="145"/>
      <c r="X1079" s="145"/>
      <c r="Y1079" s="145"/>
      <c r="Z1079" s="145"/>
      <c r="AA1079" s="145"/>
      <c r="AB1079" s="145"/>
      <c r="AC1079" s="145"/>
      <c r="AD1079" s="145"/>
      <c r="AE1079" s="144">
        <v>0</v>
      </c>
      <c r="AF1079" s="144">
        <v>0</v>
      </c>
      <c r="AG1079" s="144">
        <v>0</v>
      </c>
      <c r="AH1079" s="144">
        <v>0</v>
      </c>
      <c r="AI1079" s="144">
        <v>0</v>
      </c>
      <c r="AJ1079" s="144">
        <v>0</v>
      </c>
      <c r="AK1079" s="144">
        <v>0</v>
      </c>
      <c r="AL1079" s="144">
        <v>0</v>
      </c>
      <c r="AM1079" s="144">
        <v>0</v>
      </c>
      <c r="AN1079" s="144">
        <v>0</v>
      </c>
      <c r="AO1079" s="144">
        <v>0</v>
      </c>
      <c r="AP1079" s="144">
        <v>0</v>
      </c>
      <c r="AQ1079" s="144">
        <v>0</v>
      </c>
      <c r="AR1079" s="144">
        <v>0</v>
      </c>
      <c r="AS1079" s="144"/>
      <c r="AT1079" s="144"/>
      <c r="AU1079" s="144"/>
      <c r="AV1079" s="144"/>
      <c r="AW1079" s="144"/>
      <c r="AX1079" s="144"/>
      <c r="AY1079" s="144"/>
      <c r="AZ1079" s="144"/>
      <c r="BA1079" s="144"/>
      <c r="BB1079" s="144"/>
      <c r="BC1079" s="144"/>
      <c r="BD1079" s="144"/>
      <c r="BE1079" s="144"/>
      <c r="BF1079" s="144"/>
    </row>
    <row r="1080" spans="1:58" hidden="1">
      <c r="A1080" s="143" t="s">
        <v>927</v>
      </c>
      <c r="B1080" s="143" t="s">
        <v>984</v>
      </c>
      <c r="C1080" s="144">
        <v>0</v>
      </c>
      <c r="D1080" s="144">
        <v>0</v>
      </c>
      <c r="E1080" s="144">
        <v>0</v>
      </c>
      <c r="F1080" s="144">
        <v>0</v>
      </c>
      <c r="G1080" s="144">
        <v>0</v>
      </c>
      <c r="H1080" s="144">
        <v>0</v>
      </c>
      <c r="I1080" s="144">
        <v>0</v>
      </c>
      <c r="J1080" s="144">
        <v>0</v>
      </c>
      <c r="K1080" s="144">
        <v>0</v>
      </c>
      <c r="L1080" s="144">
        <v>0</v>
      </c>
      <c r="M1080" s="144">
        <v>0</v>
      </c>
      <c r="N1080" s="144">
        <v>0</v>
      </c>
      <c r="O1080" s="144">
        <v>0</v>
      </c>
      <c r="P1080" s="144">
        <v>0</v>
      </c>
      <c r="Q1080" s="145"/>
      <c r="R1080" s="145"/>
      <c r="S1080" s="145"/>
      <c r="T1080" s="145"/>
      <c r="U1080" s="145"/>
      <c r="V1080" s="145"/>
      <c r="W1080" s="145"/>
      <c r="X1080" s="145"/>
      <c r="Y1080" s="145"/>
      <c r="Z1080" s="145"/>
      <c r="AA1080" s="145"/>
      <c r="AB1080" s="145"/>
      <c r="AC1080" s="145"/>
      <c r="AD1080" s="145"/>
      <c r="AE1080" s="144">
        <v>0</v>
      </c>
      <c r="AF1080" s="144">
        <v>0</v>
      </c>
      <c r="AG1080" s="144">
        <v>0</v>
      </c>
      <c r="AH1080" s="144">
        <v>0</v>
      </c>
      <c r="AI1080" s="144">
        <v>0</v>
      </c>
      <c r="AJ1080" s="144">
        <v>0</v>
      </c>
      <c r="AK1080" s="144">
        <v>0</v>
      </c>
      <c r="AL1080" s="144">
        <v>0</v>
      </c>
      <c r="AM1080" s="144">
        <v>0</v>
      </c>
      <c r="AN1080" s="144">
        <v>0</v>
      </c>
      <c r="AO1080" s="144">
        <v>0</v>
      </c>
      <c r="AP1080" s="144">
        <v>0</v>
      </c>
      <c r="AQ1080" s="144">
        <v>0</v>
      </c>
      <c r="AR1080" s="144">
        <v>0</v>
      </c>
      <c r="AS1080" s="144"/>
      <c r="AT1080" s="144"/>
      <c r="AU1080" s="144"/>
      <c r="AV1080" s="144"/>
      <c r="AW1080" s="144"/>
      <c r="AX1080" s="144"/>
      <c r="AY1080" s="144"/>
      <c r="AZ1080" s="144"/>
      <c r="BA1080" s="144"/>
      <c r="BB1080" s="144"/>
      <c r="BC1080" s="144"/>
      <c r="BD1080" s="144"/>
      <c r="BE1080" s="144"/>
      <c r="BF1080" s="144"/>
    </row>
    <row r="1081" spans="1:58" hidden="1">
      <c r="A1081" s="143" t="s">
        <v>927</v>
      </c>
      <c r="B1081" s="143" t="s">
        <v>985</v>
      </c>
      <c r="C1081" s="144">
        <v>1</v>
      </c>
      <c r="D1081" s="144">
        <v>0</v>
      </c>
      <c r="E1081" s="144">
        <v>0</v>
      </c>
      <c r="F1081" s="144">
        <v>0</v>
      </c>
      <c r="G1081" s="144">
        <v>0</v>
      </c>
      <c r="H1081" s="144">
        <v>0</v>
      </c>
      <c r="I1081" s="144">
        <v>0</v>
      </c>
      <c r="J1081" s="144">
        <v>0</v>
      </c>
      <c r="K1081" s="144">
        <v>0</v>
      </c>
      <c r="L1081" s="144">
        <v>0</v>
      </c>
      <c r="M1081" s="144">
        <v>0</v>
      </c>
      <c r="N1081" s="144">
        <v>0</v>
      </c>
      <c r="O1081" s="144">
        <v>0</v>
      </c>
      <c r="P1081" s="144">
        <v>0</v>
      </c>
      <c r="Q1081" s="145">
        <v>64</v>
      </c>
      <c r="R1081" s="145"/>
      <c r="S1081" s="145"/>
      <c r="T1081" s="145"/>
      <c r="U1081" s="145"/>
      <c r="V1081" s="145"/>
      <c r="W1081" s="145"/>
      <c r="X1081" s="145"/>
      <c r="Y1081" s="145"/>
      <c r="Z1081" s="145"/>
      <c r="AA1081" s="145"/>
      <c r="AB1081" s="145"/>
      <c r="AC1081" s="145"/>
      <c r="AD1081" s="145"/>
      <c r="AE1081" s="144">
        <v>64</v>
      </c>
      <c r="AF1081" s="144">
        <v>0</v>
      </c>
      <c r="AG1081" s="144">
        <v>0</v>
      </c>
      <c r="AH1081" s="144">
        <v>0</v>
      </c>
      <c r="AI1081" s="144">
        <v>0</v>
      </c>
      <c r="AJ1081" s="144">
        <v>0</v>
      </c>
      <c r="AK1081" s="144">
        <v>0</v>
      </c>
      <c r="AL1081" s="144">
        <v>0</v>
      </c>
      <c r="AM1081" s="144">
        <v>0</v>
      </c>
      <c r="AN1081" s="144">
        <v>0</v>
      </c>
      <c r="AO1081" s="144">
        <v>0</v>
      </c>
      <c r="AP1081" s="144">
        <v>0</v>
      </c>
      <c r="AQ1081" s="144">
        <v>0</v>
      </c>
      <c r="AR1081" s="144">
        <v>0</v>
      </c>
      <c r="AS1081" s="144"/>
      <c r="AT1081" s="144"/>
      <c r="AU1081" s="144"/>
      <c r="AV1081" s="144"/>
      <c r="AW1081" s="144"/>
      <c r="AX1081" s="144"/>
      <c r="AY1081" s="144"/>
      <c r="AZ1081" s="144"/>
      <c r="BA1081" s="144"/>
      <c r="BB1081" s="144"/>
      <c r="BC1081" s="144"/>
      <c r="BD1081" s="144"/>
      <c r="BE1081" s="144"/>
      <c r="BF1081" s="144"/>
    </row>
    <row r="1082" spans="1:58" hidden="1">
      <c r="A1082" s="143" t="s">
        <v>927</v>
      </c>
      <c r="B1082" s="143" t="s">
        <v>986</v>
      </c>
      <c r="C1082" s="144">
        <v>46</v>
      </c>
      <c r="D1082" s="144">
        <v>42</v>
      </c>
      <c r="E1082" s="144">
        <v>40</v>
      </c>
      <c r="F1082" s="144">
        <v>36</v>
      </c>
      <c r="G1082" s="144">
        <v>31</v>
      </c>
      <c r="H1082" s="144">
        <v>34</v>
      </c>
      <c r="I1082" s="144">
        <v>24</v>
      </c>
      <c r="J1082" s="144">
        <v>24</v>
      </c>
      <c r="K1082" s="144">
        <v>18</v>
      </c>
      <c r="L1082" s="144">
        <v>13</v>
      </c>
      <c r="M1082" s="144">
        <v>13</v>
      </c>
      <c r="N1082" s="144">
        <v>13</v>
      </c>
      <c r="O1082" s="144">
        <v>13</v>
      </c>
      <c r="P1082" s="144">
        <v>13</v>
      </c>
      <c r="Q1082" s="145">
        <v>104</v>
      </c>
      <c r="R1082" s="145">
        <v>104</v>
      </c>
      <c r="S1082" s="145">
        <v>104</v>
      </c>
      <c r="T1082" s="145">
        <v>104</v>
      </c>
      <c r="U1082" s="145">
        <v>104</v>
      </c>
      <c r="V1082" s="145">
        <v>104</v>
      </c>
      <c r="W1082" s="145">
        <v>100</v>
      </c>
      <c r="X1082" s="145">
        <v>90</v>
      </c>
      <c r="Y1082" s="145">
        <v>90</v>
      </c>
      <c r="Z1082" s="145">
        <v>90</v>
      </c>
      <c r="AA1082" s="145">
        <v>53.85</v>
      </c>
      <c r="AB1082" s="145">
        <v>53.85</v>
      </c>
      <c r="AC1082" s="145">
        <v>53.85</v>
      </c>
      <c r="AD1082" s="145">
        <v>46.15</v>
      </c>
      <c r="AE1082" s="144">
        <v>4784</v>
      </c>
      <c r="AF1082" s="144">
        <v>4368</v>
      </c>
      <c r="AG1082" s="144">
        <v>4160</v>
      </c>
      <c r="AH1082" s="144">
        <v>3744</v>
      </c>
      <c r="AI1082" s="144">
        <v>3224</v>
      </c>
      <c r="AJ1082" s="144">
        <v>3536</v>
      </c>
      <c r="AK1082" s="144">
        <v>2400</v>
      </c>
      <c r="AL1082" s="144">
        <v>2160</v>
      </c>
      <c r="AM1082" s="144">
        <v>1620</v>
      </c>
      <c r="AN1082" s="144">
        <v>1170</v>
      </c>
      <c r="AO1082" s="144">
        <v>700</v>
      </c>
      <c r="AP1082" s="144">
        <v>700</v>
      </c>
      <c r="AQ1082" s="144">
        <v>700</v>
      </c>
      <c r="AR1082" s="144">
        <v>600</v>
      </c>
      <c r="AS1082" s="144"/>
      <c r="AT1082" s="144"/>
      <c r="AU1082" s="144"/>
      <c r="AV1082" s="144"/>
      <c r="AW1082" s="144"/>
      <c r="AX1082" s="144"/>
      <c r="AY1082" s="144"/>
      <c r="AZ1082" s="144"/>
      <c r="BA1082" s="144"/>
      <c r="BB1082" s="144"/>
      <c r="BC1082" s="144"/>
      <c r="BD1082" s="144"/>
      <c r="BE1082" s="144"/>
      <c r="BF1082" s="144"/>
    </row>
    <row r="1083" spans="1:58" hidden="1">
      <c r="A1083" s="143" t="s">
        <v>927</v>
      </c>
      <c r="B1083" s="143" t="s">
        <v>987</v>
      </c>
      <c r="C1083" s="144">
        <v>147</v>
      </c>
      <c r="D1083" s="144">
        <v>153</v>
      </c>
      <c r="E1083" s="144">
        <v>157</v>
      </c>
      <c r="F1083" s="144">
        <v>163</v>
      </c>
      <c r="G1083" s="144">
        <v>169</v>
      </c>
      <c r="H1083" s="144">
        <v>100</v>
      </c>
      <c r="I1083" s="144">
        <v>36</v>
      </c>
      <c r="J1083" s="144">
        <v>72</v>
      </c>
      <c r="K1083" s="144">
        <v>68</v>
      </c>
      <c r="L1083" s="144">
        <v>74</v>
      </c>
      <c r="M1083" s="144">
        <v>80</v>
      </c>
      <c r="N1083" s="144">
        <v>80</v>
      </c>
      <c r="O1083" s="144">
        <v>80</v>
      </c>
      <c r="P1083" s="144">
        <v>30</v>
      </c>
      <c r="Q1083" s="145">
        <v>189.03</v>
      </c>
      <c r="R1083" s="145">
        <v>195.82</v>
      </c>
      <c r="S1083" s="145">
        <v>7</v>
      </c>
      <c r="T1083" s="145">
        <v>70</v>
      </c>
      <c r="U1083" s="145">
        <v>70</v>
      </c>
      <c r="V1083" s="145">
        <v>70</v>
      </c>
      <c r="W1083" s="145">
        <v>190.06</v>
      </c>
      <c r="X1083" s="145">
        <v>50</v>
      </c>
      <c r="Y1083" s="145">
        <v>45</v>
      </c>
      <c r="Z1083" s="145">
        <v>45</v>
      </c>
      <c r="AA1083" s="145">
        <v>25</v>
      </c>
      <c r="AB1083" s="145">
        <v>25</v>
      </c>
      <c r="AC1083" s="145">
        <v>22.5</v>
      </c>
      <c r="AD1083" s="145">
        <v>16.670000000000002</v>
      </c>
      <c r="AE1083" s="144">
        <v>27787</v>
      </c>
      <c r="AF1083" s="144">
        <v>29961</v>
      </c>
      <c r="AG1083" s="144">
        <v>1099</v>
      </c>
      <c r="AH1083" s="144">
        <v>11410</v>
      </c>
      <c r="AI1083" s="144">
        <v>11830</v>
      </c>
      <c r="AJ1083" s="144">
        <v>7000</v>
      </c>
      <c r="AK1083" s="144">
        <v>6842</v>
      </c>
      <c r="AL1083" s="144">
        <v>3600</v>
      </c>
      <c r="AM1083" s="144">
        <v>3060</v>
      </c>
      <c r="AN1083" s="144">
        <v>3330</v>
      </c>
      <c r="AO1083" s="144">
        <v>2000</v>
      </c>
      <c r="AP1083" s="144">
        <v>2000</v>
      </c>
      <c r="AQ1083" s="144">
        <v>1800</v>
      </c>
      <c r="AR1083" s="144">
        <v>500</v>
      </c>
      <c r="AS1083" s="144"/>
      <c r="AT1083" s="144"/>
      <c r="AU1083" s="144"/>
      <c r="AV1083" s="144"/>
      <c r="AW1083" s="144"/>
      <c r="AX1083" s="144"/>
      <c r="AY1083" s="144"/>
      <c r="AZ1083" s="144"/>
      <c r="BA1083" s="144"/>
      <c r="BB1083" s="144"/>
      <c r="BC1083" s="144"/>
      <c r="BD1083" s="144"/>
      <c r="BE1083" s="144"/>
      <c r="BF1083" s="144"/>
    </row>
    <row r="1084" spans="1:58" hidden="1">
      <c r="A1084" s="143" t="s">
        <v>927</v>
      </c>
      <c r="B1084" s="143" t="s">
        <v>988</v>
      </c>
      <c r="C1084" s="144">
        <v>0</v>
      </c>
      <c r="D1084" s="144">
        <v>0</v>
      </c>
      <c r="E1084" s="144">
        <v>0</v>
      </c>
      <c r="F1084" s="144">
        <v>0</v>
      </c>
      <c r="G1084" s="144">
        <v>0</v>
      </c>
      <c r="H1084" s="144">
        <v>0</v>
      </c>
      <c r="I1084" s="144">
        <v>0</v>
      </c>
      <c r="J1084" s="144">
        <v>0</v>
      </c>
      <c r="K1084" s="144">
        <v>0</v>
      </c>
      <c r="L1084" s="144">
        <v>0</v>
      </c>
      <c r="M1084" s="144">
        <v>0</v>
      </c>
      <c r="N1084" s="144">
        <v>0</v>
      </c>
      <c r="O1084" s="144">
        <v>0</v>
      </c>
      <c r="P1084" s="144">
        <v>0</v>
      </c>
      <c r="Q1084" s="145"/>
      <c r="R1084" s="145"/>
      <c r="S1084" s="145"/>
      <c r="T1084" s="145"/>
      <c r="U1084" s="145"/>
      <c r="V1084" s="145"/>
      <c r="W1084" s="145"/>
      <c r="X1084" s="145"/>
      <c r="Y1084" s="145"/>
      <c r="Z1084" s="145"/>
      <c r="AA1084" s="145"/>
      <c r="AB1084" s="145"/>
      <c r="AC1084" s="145"/>
      <c r="AD1084" s="145"/>
      <c r="AE1084" s="144">
        <v>0</v>
      </c>
      <c r="AF1084" s="144">
        <v>0</v>
      </c>
      <c r="AG1084" s="144">
        <v>0</v>
      </c>
      <c r="AH1084" s="144">
        <v>0</v>
      </c>
      <c r="AI1084" s="144">
        <v>0</v>
      </c>
      <c r="AJ1084" s="144">
        <v>0</v>
      </c>
      <c r="AK1084" s="144">
        <v>0</v>
      </c>
      <c r="AL1084" s="144">
        <v>0</v>
      </c>
      <c r="AM1084" s="144">
        <v>0</v>
      </c>
      <c r="AN1084" s="144">
        <v>0</v>
      </c>
      <c r="AO1084" s="144">
        <v>0</v>
      </c>
      <c r="AP1084" s="144">
        <v>0</v>
      </c>
      <c r="AQ1084" s="144">
        <v>0</v>
      </c>
      <c r="AR1084" s="144">
        <v>0</v>
      </c>
      <c r="AS1084" s="144"/>
      <c r="AT1084" s="144"/>
      <c r="AU1084" s="144"/>
      <c r="AV1084" s="144"/>
      <c r="AW1084" s="144"/>
      <c r="AX1084" s="144"/>
      <c r="AY1084" s="144"/>
      <c r="AZ1084" s="144"/>
      <c r="BA1084" s="144"/>
      <c r="BB1084" s="144"/>
      <c r="BC1084" s="144"/>
      <c r="BD1084" s="144"/>
      <c r="BE1084" s="144"/>
      <c r="BF1084" s="144"/>
    </row>
    <row r="1085" spans="1:58" hidden="1">
      <c r="A1085" s="143" t="s">
        <v>927</v>
      </c>
      <c r="B1085" s="143" t="s">
        <v>989</v>
      </c>
      <c r="C1085" s="144">
        <v>0</v>
      </c>
      <c r="D1085" s="144">
        <v>0</v>
      </c>
      <c r="E1085" s="144">
        <v>0</v>
      </c>
      <c r="F1085" s="144">
        <v>0</v>
      </c>
      <c r="G1085" s="144">
        <v>0</v>
      </c>
      <c r="H1085" s="144">
        <v>0</v>
      </c>
      <c r="I1085" s="144">
        <v>0</v>
      </c>
      <c r="J1085" s="144">
        <v>0</v>
      </c>
      <c r="K1085" s="144">
        <v>0</v>
      </c>
      <c r="L1085" s="144">
        <v>0</v>
      </c>
      <c r="M1085" s="144">
        <v>0</v>
      </c>
      <c r="N1085" s="144">
        <v>0</v>
      </c>
      <c r="O1085" s="144">
        <v>0</v>
      </c>
      <c r="P1085" s="144">
        <v>0</v>
      </c>
      <c r="Q1085" s="145"/>
      <c r="R1085" s="145"/>
      <c r="S1085" s="145"/>
      <c r="T1085" s="145"/>
      <c r="U1085" s="145"/>
      <c r="V1085" s="145"/>
      <c r="W1085" s="145"/>
      <c r="X1085" s="145"/>
      <c r="Y1085" s="145"/>
      <c r="Z1085" s="145"/>
      <c r="AA1085" s="145"/>
      <c r="AB1085" s="145"/>
      <c r="AC1085" s="145"/>
      <c r="AD1085" s="145"/>
      <c r="AE1085" s="144">
        <v>0</v>
      </c>
      <c r="AF1085" s="144">
        <v>0</v>
      </c>
      <c r="AG1085" s="144">
        <v>0</v>
      </c>
      <c r="AH1085" s="144">
        <v>0</v>
      </c>
      <c r="AI1085" s="144">
        <v>0</v>
      </c>
      <c r="AJ1085" s="144">
        <v>0</v>
      </c>
      <c r="AK1085" s="144">
        <v>0</v>
      </c>
      <c r="AL1085" s="144">
        <v>0</v>
      </c>
      <c r="AM1085" s="144">
        <v>0</v>
      </c>
      <c r="AN1085" s="144">
        <v>0</v>
      </c>
      <c r="AO1085" s="144">
        <v>0</v>
      </c>
      <c r="AP1085" s="144">
        <v>0</v>
      </c>
      <c r="AQ1085" s="144">
        <v>0</v>
      </c>
      <c r="AR1085" s="144">
        <v>0</v>
      </c>
      <c r="AS1085" s="144"/>
      <c r="AT1085" s="144"/>
      <c r="AU1085" s="144"/>
      <c r="AV1085" s="144"/>
      <c r="AW1085" s="144"/>
      <c r="AX1085" s="144"/>
      <c r="AY1085" s="144"/>
      <c r="AZ1085" s="144"/>
      <c r="BA1085" s="144"/>
      <c r="BB1085" s="144"/>
      <c r="BC1085" s="144"/>
      <c r="BD1085" s="144"/>
      <c r="BE1085" s="144"/>
      <c r="BF1085" s="144"/>
    </row>
    <row r="1086" spans="1:58" hidden="1">
      <c r="A1086" s="143" t="s">
        <v>927</v>
      </c>
      <c r="B1086" s="143" t="s">
        <v>990</v>
      </c>
      <c r="C1086" s="144">
        <v>0</v>
      </c>
      <c r="D1086" s="144">
        <v>0</v>
      </c>
      <c r="E1086" s="144">
        <v>0</v>
      </c>
      <c r="F1086" s="144">
        <v>0</v>
      </c>
      <c r="G1086" s="144">
        <v>0</v>
      </c>
      <c r="H1086" s="144">
        <v>0</v>
      </c>
      <c r="I1086" s="144">
        <v>0</v>
      </c>
      <c r="J1086" s="144">
        <v>0</v>
      </c>
      <c r="K1086" s="144">
        <v>0</v>
      </c>
      <c r="L1086" s="144">
        <v>0</v>
      </c>
      <c r="M1086" s="144">
        <v>194</v>
      </c>
      <c r="N1086" s="144">
        <v>194</v>
      </c>
      <c r="O1086" s="144">
        <v>200</v>
      </c>
      <c r="P1086" s="144">
        <v>50</v>
      </c>
      <c r="Q1086" s="145"/>
      <c r="R1086" s="145"/>
      <c r="S1086" s="145"/>
      <c r="T1086" s="145"/>
      <c r="U1086" s="145"/>
      <c r="V1086" s="145"/>
      <c r="W1086" s="145"/>
      <c r="X1086" s="145"/>
      <c r="Y1086" s="145"/>
      <c r="Z1086" s="145"/>
      <c r="AA1086" s="145">
        <v>0</v>
      </c>
      <c r="AB1086" s="145">
        <v>0</v>
      </c>
      <c r="AC1086" s="145">
        <v>0</v>
      </c>
      <c r="AD1086" s="145">
        <v>0</v>
      </c>
      <c r="AE1086" s="144">
        <v>0</v>
      </c>
      <c r="AF1086" s="144">
        <v>0</v>
      </c>
      <c r="AG1086" s="144">
        <v>0</v>
      </c>
      <c r="AH1086" s="144">
        <v>0</v>
      </c>
      <c r="AI1086" s="144">
        <v>0</v>
      </c>
      <c r="AJ1086" s="144">
        <v>0</v>
      </c>
      <c r="AK1086" s="144">
        <v>0</v>
      </c>
      <c r="AL1086" s="144">
        <v>0</v>
      </c>
      <c r="AM1086" s="144">
        <v>0</v>
      </c>
      <c r="AN1086" s="144">
        <v>0</v>
      </c>
      <c r="AO1086" s="144">
        <v>0</v>
      </c>
      <c r="AP1086" s="144">
        <v>0</v>
      </c>
      <c r="AQ1086" s="144">
        <v>0</v>
      </c>
      <c r="AR1086" s="144">
        <v>0</v>
      </c>
      <c r="AS1086" s="144"/>
      <c r="AT1086" s="144"/>
      <c r="AU1086" s="144"/>
      <c r="AV1086" s="144"/>
      <c r="AW1086" s="144"/>
      <c r="AX1086" s="144"/>
      <c r="AY1086" s="144"/>
      <c r="AZ1086" s="144"/>
      <c r="BA1086" s="144"/>
      <c r="BB1086" s="144"/>
      <c r="BC1086" s="144"/>
      <c r="BD1086" s="144"/>
      <c r="BE1086" s="144"/>
      <c r="BF1086" s="144"/>
    </row>
    <row r="1087" spans="1:58" hidden="1">
      <c r="A1087" s="143" t="s">
        <v>928</v>
      </c>
      <c r="B1087" s="143" t="s">
        <v>931</v>
      </c>
      <c r="C1087" s="144">
        <v>15</v>
      </c>
      <c r="D1087" s="144">
        <v>15</v>
      </c>
      <c r="E1087" s="144">
        <v>15</v>
      </c>
      <c r="F1087" s="144">
        <v>15</v>
      </c>
      <c r="G1087" s="144">
        <v>15</v>
      </c>
      <c r="H1087" s="144">
        <v>15</v>
      </c>
      <c r="I1087" s="144">
        <v>15</v>
      </c>
      <c r="J1087" s="144">
        <v>15</v>
      </c>
      <c r="K1087" s="144">
        <v>15</v>
      </c>
      <c r="L1087" s="144">
        <v>15</v>
      </c>
      <c r="M1087" s="144">
        <v>15</v>
      </c>
      <c r="N1087" s="144">
        <v>15</v>
      </c>
      <c r="O1087" s="144">
        <v>15</v>
      </c>
      <c r="P1087" s="144">
        <v>15</v>
      </c>
      <c r="Q1087" s="145">
        <v>80</v>
      </c>
      <c r="R1087" s="145">
        <v>80</v>
      </c>
      <c r="S1087" s="145">
        <v>80</v>
      </c>
      <c r="T1087" s="145">
        <v>80</v>
      </c>
      <c r="U1087" s="145">
        <v>80</v>
      </c>
      <c r="V1087" s="145">
        <v>80</v>
      </c>
      <c r="W1087" s="145">
        <v>80</v>
      </c>
      <c r="X1087" s="145">
        <v>80</v>
      </c>
      <c r="Y1087" s="145">
        <v>80</v>
      </c>
      <c r="Z1087" s="145">
        <v>80</v>
      </c>
      <c r="AA1087" s="145">
        <v>80</v>
      </c>
      <c r="AB1087" s="145">
        <v>80</v>
      </c>
      <c r="AC1087" s="145">
        <v>80</v>
      </c>
      <c r="AD1087" s="145">
        <v>80</v>
      </c>
      <c r="AE1087" s="144">
        <v>1200</v>
      </c>
      <c r="AF1087" s="144">
        <v>1200</v>
      </c>
      <c r="AG1087" s="144">
        <v>1200</v>
      </c>
      <c r="AH1087" s="144">
        <v>1200</v>
      </c>
      <c r="AI1087" s="144">
        <v>1200</v>
      </c>
      <c r="AJ1087" s="144">
        <v>1200</v>
      </c>
      <c r="AK1087" s="144">
        <v>1200</v>
      </c>
      <c r="AL1087" s="144">
        <v>1200</v>
      </c>
      <c r="AM1087" s="144">
        <v>1200</v>
      </c>
      <c r="AN1087" s="144">
        <v>1200</v>
      </c>
      <c r="AO1087" s="144">
        <v>1200</v>
      </c>
      <c r="AP1087" s="144">
        <v>1200</v>
      </c>
      <c r="AQ1087" s="144">
        <v>1200</v>
      </c>
      <c r="AR1087" s="144">
        <v>1200</v>
      </c>
      <c r="AS1087" s="144"/>
      <c r="AT1087" s="144"/>
      <c r="AU1087" s="144"/>
      <c r="AV1087" s="144"/>
      <c r="AW1087" s="144"/>
      <c r="AX1087" s="144"/>
      <c r="AY1087" s="144"/>
      <c r="AZ1087" s="144"/>
      <c r="BA1087" s="144"/>
      <c r="BB1087" s="144"/>
      <c r="BC1087" s="144"/>
      <c r="BD1087" s="144"/>
      <c r="BE1087" s="144"/>
      <c r="BF1087" s="144"/>
    </row>
    <row r="1088" spans="1:58" hidden="1">
      <c r="A1088" s="143" t="s">
        <v>928</v>
      </c>
      <c r="B1088" s="143" t="s">
        <v>932</v>
      </c>
      <c r="C1088" s="144">
        <v>1</v>
      </c>
      <c r="D1088" s="144">
        <v>1</v>
      </c>
      <c r="E1088" s="144">
        <v>1</v>
      </c>
      <c r="F1088" s="144">
        <v>1</v>
      </c>
      <c r="G1088" s="144">
        <v>1</v>
      </c>
      <c r="H1088" s="144">
        <v>1</v>
      </c>
      <c r="I1088" s="144">
        <v>1</v>
      </c>
      <c r="J1088" s="144">
        <v>1</v>
      </c>
      <c r="K1088" s="144">
        <v>1</v>
      </c>
      <c r="L1088" s="144">
        <v>1</v>
      </c>
      <c r="M1088" s="144">
        <v>1</v>
      </c>
      <c r="N1088" s="144">
        <v>1</v>
      </c>
      <c r="O1088" s="144">
        <v>1</v>
      </c>
      <c r="P1088" s="144">
        <v>1</v>
      </c>
      <c r="Q1088" s="145">
        <v>20</v>
      </c>
      <c r="R1088" s="145">
        <v>20</v>
      </c>
      <c r="S1088" s="145">
        <v>20</v>
      </c>
      <c r="T1088" s="145">
        <v>20</v>
      </c>
      <c r="U1088" s="145">
        <v>20</v>
      </c>
      <c r="V1088" s="145">
        <v>20</v>
      </c>
      <c r="W1088" s="145">
        <v>20</v>
      </c>
      <c r="X1088" s="145">
        <v>20</v>
      </c>
      <c r="Y1088" s="145">
        <v>20</v>
      </c>
      <c r="Z1088" s="145">
        <v>20</v>
      </c>
      <c r="AA1088" s="145">
        <v>1</v>
      </c>
      <c r="AB1088" s="145">
        <v>1</v>
      </c>
      <c r="AC1088" s="145">
        <v>1</v>
      </c>
      <c r="AD1088" s="145">
        <v>1</v>
      </c>
      <c r="AE1088" s="144">
        <v>20</v>
      </c>
      <c r="AF1088" s="144">
        <v>20</v>
      </c>
      <c r="AG1088" s="144">
        <v>20</v>
      </c>
      <c r="AH1088" s="144">
        <v>20</v>
      </c>
      <c r="AI1088" s="144">
        <v>20</v>
      </c>
      <c r="AJ1088" s="144">
        <v>20</v>
      </c>
      <c r="AK1088" s="144">
        <v>20</v>
      </c>
      <c r="AL1088" s="144">
        <v>20</v>
      </c>
      <c r="AM1088" s="144">
        <v>20</v>
      </c>
      <c r="AN1088" s="144">
        <v>20</v>
      </c>
      <c r="AO1088" s="144">
        <v>1</v>
      </c>
      <c r="AP1088" s="144">
        <v>1</v>
      </c>
      <c r="AQ1088" s="144">
        <v>1</v>
      </c>
      <c r="AR1088" s="144">
        <v>1</v>
      </c>
      <c r="AS1088" s="144"/>
      <c r="AT1088" s="144"/>
      <c r="AU1088" s="144"/>
      <c r="AV1088" s="144"/>
      <c r="AW1088" s="144"/>
      <c r="AX1088" s="144"/>
      <c r="AY1088" s="144"/>
      <c r="AZ1088" s="144"/>
      <c r="BA1088" s="144"/>
      <c r="BB1088" s="144"/>
      <c r="BC1088" s="144"/>
      <c r="BD1088" s="144"/>
      <c r="BE1088" s="144"/>
      <c r="BF1088" s="144"/>
    </row>
    <row r="1089" spans="1:58" hidden="1">
      <c r="A1089" s="143" t="s">
        <v>928</v>
      </c>
      <c r="B1089" s="143" t="s">
        <v>933</v>
      </c>
      <c r="C1089" s="144">
        <v>1</v>
      </c>
      <c r="D1089" s="144">
        <v>1</v>
      </c>
      <c r="E1089" s="144">
        <v>1</v>
      </c>
      <c r="F1089" s="144">
        <v>1</v>
      </c>
      <c r="G1089" s="144">
        <v>1</v>
      </c>
      <c r="H1089" s="144">
        <v>2</v>
      </c>
      <c r="I1089" s="144">
        <v>2</v>
      </c>
      <c r="J1089" s="144">
        <v>2</v>
      </c>
      <c r="K1089" s="144">
        <v>2</v>
      </c>
      <c r="L1089" s="144">
        <v>2</v>
      </c>
      <c r="M1089" s="144">
        <v>2</v>
      </c>
      <c r="N1089" s="144">
        <v>2</v>
      </c>
      <c r="O1089" s="144">
        <v>2</v>
      </c>
      <c r="P1089" s="144">
        <v>2</v>
      </c>
      <c r="Q1089" s="145">
        <v>75</v>
      </c>
      <c r="R1089" s="145">
        <v>75</v>
      </c>
      <c r="S1089" s="145">
        <v>75</v>
      </c>
      <c r="T1089" s="145">
        <v>75</v>
      </c>
      <c r="U1089" s="145">
        <v>75</v>
      </c>
      <c r="V1089" s="145">
        <v>75</v>
      </c>
      <c r="W1089" s="145">
        <v>75</v>
      </c>
      <c r="X1089" s="145">
        <v>75</v>
      </c>
      <c r="Y1089" s="145">
        <v>75</v>
      </c>
      <c r="Z1089" s="145">
        <v>75</v>
      </c>
      <c r="AA1089" s="145">
        <v>75</v>
      </c>
      <c r="AB1089" s="145">
        <v>75</v>
      </c>
      <c r="AC1089" s="145">
        <v>75</v>
      </c>
      <c r="AD1089" s="145">
        <v>75</v>
      </c>
      <c r="AE1089" s="144">
        <v>75</v>
      </c>
      <c r="AF1089" s="144">
        <v>75</v>
      </c>
      <c r="AG1089" s="144">
        <v>75</v>
      </c>
      <c r="AH1089" s="144">
        <v>75</v>
      </c>
      <c r="AI1089" s="144">
        <v>75</v>
      </c>
      <c r="AJ1089" s="144">
        <v>150</v>
      </c>
      <c r="AK1089" s="144">
        <v>150</v>
      </c>
      <c r="AL1089" s="144">
        <v>150</v>
      </c>
      <c r="AM1089" s="144">
        <v>150</v>
      </c>
      <c r="AN1089" s="144">
        <v>150</v>
      </c>
      <c r="AO1089" s="144">
        <v>150</v>
      </c>
      <c r="AP1089" s="144">
        <v>150</v>
      </c>
      <c r="AQ1089" s="144">
        <v>150</v>
      </c>
      <c r="AR1089" s="144">
        <v>150</v>
      </c>
      <c r="AS1089" s="144"/>
      <c r="AT1089" s="144"/>
      <c r="AU1089" s="144"/>
      <c r="AV1089" s="144"/>
      <c r="AW1089" s="144"/>
      <c r="AX1089" s="144"/>
      <c r="AY1089" s="144"/>
      <c r="AZ1089" s="144"/>
      <c r="BA1089" s="144"/>
      <c r="BB1089" s="144"/>
      <c r="BC1089" s="144"/>
      <c r="BD1089" s="144"/>
      <c r="BE1089" s="144"/>
      <c r="BF1089" s="144"/>
    </row>
    <row r="1090" spans="1:58" hidden="1">
      <c r="A1090" s="143" t="s">
        <v>928</v>
      </c>
      <c r="B1090" s="143" t="s">
        <v>934</v>
      </c>
      <c r="C1090" s="144">
        <v>107</v>
      </c>
      <c r="D1090" s="144">
        <v>102</v>
      </c>
      <c r="E1090" s="144">
        <v>98</v>
      </c>
      <c r="F1090" s="144">
        <v>93</v>
      </c>
      <c r="G1090" s="144">
        <v>89</v>
      </c>
      <c r="H1090" s="144">
        <v>84</v>
      </c>
      <c r="I1090" s="144">
        <v>79</v>
      </c>
      <c r="J1090" s="144">
        <v>75</v>
      </c>
      <c r="K1090" s="144">
        <v>70</v>
      </c>
      <c r="L1090" s="144">
        <v>66</v>
      </c>
      <c r="M1090" s="144">
        <v>61</v>
      </c>
      <c r="N1090" s="144">
        <v>61</v>
      </c>
      <c r="O1090" s="144">
        <v>61</v>
      </c>
      <c r="P1090" s="144">
        <v>67</v>
      </c>
      <c r="Q1090" s="145">
        <v>130</v>
      </c>
      <c r="R1090" s="145">
        <v>130</v>
      </c>
      <c r="S1090" s="145">
        <v>130</v>
      </c>
      <c r="T1090" s="145">
        <v>130</v>
      </c>
      <c r="U1090" s="145">
        <v>130</v>
      </c>
      <c r="V1090" s="145">
        <v>130</v>
      </c>
      <c r="W1090" s="145">
        <v>130</v>
      </c>
      <c r="X1090" s="145">
        <v>130</v>
      </c>
      <c r="Y1090" s="145">
        <v>104</v>
      </c>
      <c r="Z1090" s="145">
        <v>130</v>
      </c>
      <c r="AA1090" s="145">
        <v>117</v>
      </c>
      <c r="AB1090" s="145">
        <v>138</v>
      </c>
      <c r="AC1090" s="145">
        <v>151.80000000000001</v>
      </c>
      <c r="AD1090" s="145">
        <v>151</v>
      </c>
      <c r="AE1090" s="144">
        <v>13910</v>
      </c>
      <c r="AF1090" s="144">
        <v>13260</v>
      </c>
      <c r="AG1090" s="144">
        <v>12740</v>
      </c>
      <c r="AH1090" s="144">
        <v>12090</v>
      </c>
      <c r="AI1090" s="144">
        <v>11570</v>
      </c>
      <c r="AJ1090" s="144">
        <v>10920</v>
      </c>
      <c r="AK1090" s="144">
        <v>10270</v>
      </c>
      <c r="AL1090" s="144">
        <v>9750</v>
      </c>
      <c r="AM1090" s="144">
        <v>7280</v>
      </c>
      <c r="AN1090" s="144">
        <v>8580</v>
      </c>
      <c r="AO1090" s="144">
        <v>7137</v>
      </c>
      <c r="AP1090" s="144">
        <v>8418</v>
      </c>
      <c r="AQ1090" s="144">
        <v>9260</v>
      </c>
      <c r="AR1090" s="144">
        <v>10117</v>
      </c>
      <c r="AS1090" s="144"/>
      <c r="AT1090" s="144"/>
      <c r="AU1090" s="144"/>
      <c r="AV1090" s="144"/>
      <c r="AW1090" s="144"/>
      <c r="AX1090" s="144"/>
      <c r="AY1090" s="144"/>
      <c r="AZ1090" s="144"/>
      <c r="BA1090" s="144"/>
      <c r="BB1090" s="144"/>
      <c r="BC1090" s="144"/>
      <c r="BD1090" s="144"/>
      <c r="BE1090" s="144"/>
      <c r="BF1090" s="144"/>
    </row>
    <row r="1091" spans="1:58" hidden="1">
      <c r="A1091" s="143" t="s">
        <v>928</v>
      </c>
      <c r="B1091" s="143" t="s">
        <v>935</v>
      </c>
      <c r="C1091" s="144">
        <v>38</v>
      </c>
      <c r="D1091" s="144">
        <v>39</v>
      </c>
      <c r="E1091" s="144">
        <v>40</v>
      </c>
      <c r="F1091" s="144">
        <v>41</v>
      </c>
      <c r="G1091" s="144">
        <v>42</v>
      </c>
      <c r="H1091" s="144">
        <v>43</v>
      </c>
      <c r="I1091" s="144">
        <v>44</v>
      </c>
      <c r="J1091" s="144">
        <v>45</v>
      </c>
      <c r="K1091" s="144">
        <v>46</v>
      </c>
      <c r="L1091" s="144">
        <v>47</v>
      </c>
      <c r="M1091" s="144">
        <v>48</v>
      </c>
      <c r="N1091" s="144">
        <v>48</v>
      </c>
      <c r="O1091" s="144">
        <v>48</v>
      </c>
      <c r="P1091" s="144">
        <v>50</v>
      </c>
      <c r="Q1091" s="145">
        <v>180</v>
      </c>
      <c r="R1091" s="145">
        <v>180</v>
      </c>
      <c r="S1091" s="145">
        <v>180</v>
      </c>
      <c r="T1091" s="145">
        <v>180</v>
      </c>
      <c r="U1091" s="145">
        <v>180</v>
      </c>
      <c r="V1091" s="145">
        <v>180</v>
      </c>
      <c r="W1091" s="145">
        <v>180</v>
      </c>
      <c r="X1091" s="145">
        <v>180</v>
      </c>
      <c r="Y1091" s="145">
        <v>144</v>
      </c>
      <c r="Z1091" s="145">
        <v>180</v>
      </c>
      <c r="AA1091" s="145">
        <v>162</v>
      </c>
      <c r="AB1091" s="145">
        <v>191</v>
      </c>
      <c r="AC1091" s="145">
        <v>210.1</v>
      </c>
      <c r="AD1091" s="145">
        <v>209</v>
      </c>
      <c r="AE1091" s="144">
        <v>6840</v>
      </c>
      <c r="AF1091" s="144">
        <v>7020</v>
      </c>
      <c r="AG1091" s="144">
        <v>7200</v>
      </c>
      <c r="AH1091" s="144">
        <v>7380</v>
      </c>
      <c r="AI1091" s="144">
        <v>7560</v>
      </c>
      <c r="AJ1091" s="144">
        <v>7740</v>
      </c>
      <c r="AK1091" s="144">
        <v>7920</v>
      </c>
      <c r="AL1091" s="144">
        <v>8100</v>
      </c>
      <c r="AM1091" s="144">
        <v>6624</v>
      </c>
      <c r="AN1091" s="144">
        <v>8460</v>
      </c>
      <c r="AO1091" s="144">
        <v>7776</v>
      </c>
      <c r="AP1091" s="144">
        <v>9168</v>
      </c>
      <c r="AQ1091" s="144">
        <v>10085</v>
      </c>
      <c r="AR1091" s="144">
        <v>10450</v>
      </c>
      <c r="AS1091" s="144"/>
      <c r="AT1091" s="144"/>
      <c r="AU1091" s="144"/>
      <c r="AV1091" s="144"/>
      <c r="AW1091" s="144"/>
      <c r="AX1091" s="144"/>
      <c r="AY1091" s="144"/>
      <c r="AZ1091" s="144"/>
      <c r="BA1091" s="144"/>
      <c r="BB1091" s="144"/>
      <c r="BC1091" s="144"/>
      <c r="BD1091" s="144"/>
      <c r="BE1091" s="144"/>
      <c r="BF1091" s="144"/>
    </row>
    <row r="1092" spans="1:58" hidden="1">
      <c r="A1092" s="143" t="s">
        <v>928</v>
      </c>
      <c r="B1092" s="143" t="s">
        <v>936</v>
      </c>
      <c r="C1092" s="144">
        <v>1</v>
      </c>
      <c r="D1092" s="144">
        <v>1</v>
      </c>
      <c r="E1092" s="144">
        <v>1</v>
      </c>
      <c r="F1092" s="144">
        <v>1</v>
      </c>
      <c r="G1092" s="144">
        <v>1</v>
      </c>
      <c r="H1092" s="144">
        <v>1</v>
      </c>
      <c r="I1092" s="144">
        <v>1</v>
      </c>
      <c r="J1092" s="144">
        <v>1</v>
      </c>
      <c r="K1092" s="144">
        <v>1</v>
      </c>
      <c r="L1092" s="144">
        <v>1</v>
      </c>
      <c r="M1092" s="144">
        <v>0</v>
      </c>
      <c r="N1092" s="144">
        <v>0</v>
      </c>
      <c r="O1092" s="144">
        <v>0</v>
      </c>
      <c r="P1092" s="144">
        <v>0</v>
      </c>
      <c r="Q1092" s="145">
        <v>75</v>
      </c>
      <c r="R1092" s="145">
        <v>75</v>
      </c>
      <c r="S1092" s="145">
        <v>75</v>
      </c>
      <c r="T1092" s="145">
        <v>75</v>
      </c>
      <c r="U1092" s="145">
        <v>75</v>
      </c>
      <c r="V1092" s="145">
        <v>75</v>
      </c>
      <c r="W1092" s="145">
        <v>75</v>
      </c>
      <c r="X1092" s="145">
        <v>75</v>
      </c>
      <c r="Y1092" s="145">
        <v>75</v>
      </c>
      <c r="Z1092" s="145">
        <v>75</v>
      </c>
      <c r="AA1092" s="145"/>
      <c r="AB1092" s="145"/>
      <c r="AC1092" s="145"/>
      <c r="AD1092" s="145"/>
      <c r="AE1092" s="144">
        <v>75</v>
      </c>
      <c r="AF1092" s="144">
        <v>75</v>
      </c>
      <c r="AG1092" s="144">
        <v>75</v>
      </c>
      <c r="AH1092" s="144">
        <v>75</v>
      </c>
      <c r="AI1092" s="144">
        <v>75</v>
      </c>
      <c r="AJ1092" s="144">
        <v>75</v>
      </c>
      <c r="AK1092" s="144">
        <v>75</v>
      </c>
      <c r="AL1092" s="144">
        <v>75</v>
      </c>
      <c r="AM1092" s="144">
        <v>75</v>
      </c>
      <c r="AN1092" s="144">
        <v>75</v>
      </c>
      <c r="AO1092" s="144">
        <v>0</v>
      </c>
      <c r="AP1092" s="144">
        <v>0</v>
      </c>
      <c r="AQ1092" s="144">
        <v>0</v>
      </c>
      <c r="AR1092" s="144">
        <v>0</v>
      </c>
      <c r="AS1092" s="144"/>
      <c r="AT1092" s="144"/>
      <c r="AU1092" s="144"/>
      <c r="AV1092" s="144"/>
      <c r="AW1092" s="144"/>
      <c r="AX1092" s="144"/>
      <c r="AY1092" s="144"/>
      <c r="AZ1092" s="144"/>
      <c r="BA1092" s="144"/>
      <c r="BB1092" s="144"/>
      <c r="BC1092" s="144"/>
      <c r="BD1092" s="144"/>
      <c r="BE1092" s="144"/>
      <c r="BF1092" s="144"/>
    </row>
    <row r="1093" spans="1:58" hidden="1">
      <c r="A1093" s="143" t="s">
        <v>928</v>
      </c>
      <c r="B1093" s="143" t="s">
        <v>937</v>
      </c>
      <c r="C1093" s="144">
        <v>0</v>
      </c>
      <c r="D1093" s="144">
        <v>0</v>
      </c>
      <c r="E1093" s="144">
        <v>0</v>
      </c>
      <c r="F1093" s="144">
        <v>0</v>
      </c>
      <c r="G1093" s="144">
        <v>0</v>
      </c>
      <c r="H1093" s="144">
        <v>0</v>
      </c>
      <c r="I1093" s="144">
        <v>0</v>
      </c>
      <c r="J1093" s="144">
        <v>0</v>
      </c>
      <c r="K1093" s="144">
        <v>0</v>
      </c>
      <c r="L1093" s="144">
        <v>0</v>
      </c>
      <c r="M1093" s="144">
        <v>0</v>
      </c>
      <c r="N1093" s="144">
        <v>0</v>
      </c>
      <c r="O1093" s="144">
        <v>0</v>
      </c>
      <c r="P1093" s="144">
        <v>0</v>
      </c>
      <c r="Q1093" s="145"/>
      <c r="R1093" s="145"/>
      <c r="S1093" s="145"/>
      <c r="T1093" s="145"/>
      <c r="U1093" s="145"/>
      <c r="V1093" s="145"/>
      <c r="W1093" s="145"/>
      <c r="X1093" s="145"/>
      <c r="Y1093" s="145"/>
      <c r="Z1093" s="145"/>
      <c r="AA1093" s="145"/>
      <c r="AB1093" s="145"/>
      <c r="AC1093" s="145"/>
      <c r="AD1093" s="145"/>
      <c r="AE1093" s="144">
        <v>0</v>
      </c>
      <c r="AF1093" s="144">
        <v>0</v>
      </c>
      <c r="AG1093" s="144">
        <v>0</v>
      </c>
      <c r="AH1093" s="144">
        <v>0</v>
      </c>
      <c r="AI1093" s="144">
        <v>0</v>
      </c>
      <c r="AJ1093" s="144">
        <v>0</v>
      </c>
      <c r="AK1093" s="144">
        <v>0</v>
      </c>
      <c r="AL1093" s="144">
        <v>0</v>
      </c>
      <c r="AM1093" s="144">
        <v>0</v>
      </c>
      <c r="AN1093" s="144">
        <v>0</v>
      </c>
      <c r="AO1093" s="144">
        <v>0</v>
      </c>
      <c r="AP1093" s="144">
        <v>0</v>
      </c>
      <c r="AQ1093" s="144">
        <v>0</v>
      </c>
      <c r="AR1093" s="144">
        <v>0</v>
      </c>
      <c r="AS1093" s="144"/>
      <c r="AT1093" s="144"/>
      <c r="AU1093" s="144"/>
      <c r="AV1093" s="144"/>
      <c r="AW1093" s="144"/>
      <c r="AX1093" s="144"/>
      <c r="AY1093" s="144"/>
      <c r="AZ1093" s="144"/>
      <c r="BA1093" s="144"/>
      <c r="BB1093" s="144"/>
      <c r="BC1093" s="144"/>
      <c r="BD1093" s="144"/>
      <c r="BE1093" s="144"/>
      <c r="BF1093" s="144"/>
    </row>
    <row r="1094" spans="1:58" hidden="1">
      <c r="A1094" s="143" t="s">
        <v>928</v>
      </c>
      <c r="B1094" s="143" t="s">
        <v>938</v>
      </c>
      <c r="C1094" s="144">
        <v>270</v>
      </c>
      <c r="D1094" s="144">
        <v>284</v>
      </c>
      <c r="E1094" s="144">
        <v>298</v>
      </c>
      <c r="F1094" s="144">
        <v>312</v>
      </c>
      <c r="G1094" s="144">
        <v>326</v>
      </c>
      <c r="H1094" s="144">
        <v>340</v>
      </c>
      <c r="I1094" s="144">
        <v>353</v>
      </c>
      <c r="J1094" s="144">
        <v>367</v>
      </c>
      <c r="K1094" s="144">
        <v>381</v>
      </c>
      <c r="L1094" s="144">
        <v>395</v>
      </c>
      <c r="M1094" s="144">
        <v>409</v>
      </c>
      <c r="N1094" s="144">
        <v>409</v>
      </c>
      <c r="O1094" s="144">
        <v>409</v>
      </c>
      <c r="P1094" s="144">
        <v>409</v>
      </c>
      <c r="Q1094" s="145">
        <v>160</v>
      </c>
      <c r="R1094" s="145">
        <v>160</v>
      </c>
      <c r="S1094" s="145">
        <v>160</v>
      </c>
      <c r="T1094" s="145">
        <v>160</v>
      </c>
      <c r="U1094" s="145">
        <v>160</v>
      </c>
      <c r="V1094" s="145">
        <v>160</v>
      </c>
      <c r="W1094" s="145">
        <v>160</v>
      </c>
      <c r="X1094" s="145">
        <v>160</v>
      </c>
      <c r="Y1094" s="145">
        <v>128</v>
      </c>
      <c r="Z1094" s="145">
        <v>160</v>
      </c>
      <c r="AA1094" s="145">
        <v>144</v>
      </c>
      <c r="AB1094" s="145">
        <v>170</v>
      </c>
      <c r="AC1094" s="145">
        <v>177.61</v>
      </c>
      <c r="AD1094" s="145">
        <v>199.34</v>
      </c>
      <c r="AE1094" s="144">
        <v>43200</v>
      </c>
      <c r="AF1094" s="144">
        <v>45440</v>
      </c>
      <c r="AG1094" s="144">
        <v>47680</v>
      </c>
      <c r="AH1094" s="144">
        <v>49920</v>
      </c>
      <c r="AI1094" s="144">
        <v>52160</v>
      </c>
      <c r="AJ1094" s="144">
        <v>54400</v>
      </c>
      <c r="AK1094" s="144">
        <v>56480</v>
      </c>
      <c r="AL1094" s="144">
        <v>58720</v>
      </c>
      <c r="AM1094" s="144">
        <v>48768</v>
      </c>
      <c r="AN1094" s="144">
        <v>63200</v>
      </c>
      <c r="AO1094" s="144">
        <v>58896</v>
      </c>
      <c r="AP1094" s="144">
        <v>69530</v>
      </c>
      <c r="AQ1094" s="144">
        <v>72641</v>
      </c>
      <c r="AR1094" s="144">
        <v>81530</v>
      </c>
      <c r="AS1094" s="144"/>
      <c r="AT1094" s="144"/>
      <c r="AU1094" s="144"/>
      <c r="AV1094" s="144"/>
      <c r="AW1094" s="144"/>
      <c r="AX1094" s="144"/>
      <c r="AY1094" s="144"/>
      <c r="AZ1094" s="144"/>
      <c r="BA1094" s="144"/>
      <c r="BB1094" s="144"/>
      <c r="BC1094" s="144"/>
      <c r="BD1094" s="144"/>
      <c r="BE1094" s="144"/>
      <c r="BF1094" s="144"/>
    </row>
    <row r="1095" spans="1:58" hidden="1">
      <c r="A1095" s="143" t="s">
        <v>928</v>
      </c>
      <c r="B1095" s="143" t="s">
        <v>939</v>
      </c>
      <c r="C1095" s="144">
        <v>0</v>
      </c>
      <c r="D1095" s="144">
        <v>0</v>
      </c>
      <c r="E1095" s="144">
        <v>0</v>
      </c>
      <c r="F1095" s="144">
        <v>0</v>
      </c>
      <c r="G1095" s="144">
        <v>0</v>
      </c>
      <c r="H1095" s="144">
        <v>0</v>
      </c>
      <c r="I1095" s="144">
        <v>0</v>
      </c>
      <c r="J1095" s="144">
        <v>0</v>
      </c>
      <c r="K1095" s="144">
        <v>0</v>
      </c>
      <c r="L1095" s="144">
        <v>0</v>
      </c>
      <c r="M1095" s="144">
        <v>0</v>
      </c>
      <c r="N1095" s="144">
        <v>0</v>
      </c>
      <c r="O1095" s="144">
        <v>0</v>
      </c>
      <c r="P1095" s="144">
        <v>0</v>
      </c>
      <c r="Q1095" s="145"/>
      <c r="R1095" s="145"/>
      <c r="S1095" s="145"/>
      <c r="T1095" s="145"/>
      <c r="U1095" s="145"/>
      <c r="V1095" s="145"/>
      <c r="W1095" s="145"/>
      <c r="X1095" s="145"/>
      <c r="Y1095" s="145"/>
      <c r="Z1095" s="145"/>
      <c r="AA1095" s="145"/>
      <c r="AB1095" s="145"/>
      <c r="AC1095" s="145"/>
      <c r="AD1095" s="145"/>
      <c r="AE1095" s="144">
        <v>0</v>
      </c>
      <c r="AF1095" s="144">
        <v>0</v>
      </c>
      <c r="AG1095" s="144">
        <v>0</v>
      </c>
      <c r="AH1095" s="144">
        <v>0</v>
      </c>
      <c r="AI1095" s="144">
        <v>0</v>
      </c>
      <c r="AJ1095" s="144">
        <v>0</v>
      </c>
      <c r="AK1095" s="144">
        <v>0</v>
      </c>
      <c r="AL1095" s="144">
        <v>0</v>
      </c>
      <c r="AM1095" s="144">
        <v>0</v>
      </c>
      <c r="AN1095" s="144">
        <v>0</v>
      </c>
      <c r="AO1095" s="144">
        <v>0</v>
      </c>
      <c r="AP1095" s="144">
        <v>0</v>
      </c>
      <c r="AQ1095" s="144">
        <v>0</v>
      </c>
      <c r="AR1095" s="144">
        <v>0</v>
      </c>
      <c r="AS1095" s="144"/>
      <c r="AT1095" s="144"/>
      <c r="AU1095" s="144"/>
      <c r="AV1095" s="144"/>
      <c r="AW1095" s="144"/>
      <c r="AX1095" s="144"/>
      <c r="AY1095" s="144"/>
      <c r="AZ1095" s="144"/>
      <c r="BA1095" s="144"/>
      <c r="BB1095" s="144"/>
      <c r="BC1095" s="144"/>
      <c r="BD1095" s="144"/>
      <c r="BE1095" s="144"/>
      <c r="BF1095" s="144"/>
    </row>
    <row r="1096" spans="1:58" hidden="1">
      <c r="A1096" s="143" t="s">
        <v>928</v>
      </c>
      <c r="B1096" s="143" t="s">
        <v>940</v>
      </c>
      <c r="C1096" s="144">
        <v>0</v>
      </c>
      <c r="D1096" s="144">
        <v>0</v>
      </c>
      <c r="E1096" s="144">
        <v>0</v>
      </c>
      <c r="F1096" s="144">
        <v>0</v>
      </c>
      <c r="G1096" s="144">
        <v>0</v>
      </c>
      <c r="H1096" s="144">
        <v>0</v>
      </c>
      <c r="I1096" s="144">
        <v>0</v>
      </c>
      <c r="J1096" s="144">
        <v>0</v>
      </c>
      <c r="K1096" s="144">
        <v>0</v>
      </c>
      <c r="L1096" s="144">
        <v>0</v>
      </c>
      <c r="M1096" s="144">
        <v>0</v>
      </c>
      <c r="N1096" s="144">
        <v>0</v>
      </c>
      <c r="O1096" s="144">
        <v>0</v>
      </c>
      <c r="P1096" s="144">
        <v>0</v>
      </c>
      <c r="Q1096" s="145"/>
      <c r="R1096" s="145"/>
      <c r="S1096" s="145"/>
      <c r="T1096" s="145"/>
      <c r="U1096" s="145"/>
      <c r="V1096" s="145"/>
      <c r="W1096" s="145"/>
      <c r="X1096" s="145"/>
      <c r="Y1096" s="145"/>
      <c r="Z1096" s="145"/>
      <c r="AA1096" s="145"/>
      <c r="AB1096" s="145"/>
      <c r="AC1096" s="145"/>
      <c r="AD1096" s="145"/>
      <c r="AE1096" s="144">
        <v>400</v>
      </c>
      <c r="AF1096" s="144">
        <v>400</v>
      </c>
      <c r="AG1096" s="144">
        <v>400</v>
      </c>
      <c r="AH1096" s="144">
        <v>1280</v>
      </c>
      <c r="AI1096" s="144">
        <v>1280</v>
      </c>
      <c r="AJ1096" s="144">
        <v>1280</v>
      </c>
      <c r="AK1096" s="144">
        <v>0</v>
      </c>
      <c r="AL1096" s="144">
        <v>1280</v>
      </c>
      <c r="AM1096" s="144">
        <v>0</v>
      </c>
      <c r="AN1096" s="144">
        <v>1280</v>
      </c>
      <c r="AO1096" s="144">
        <v>2110</v>
      </c>
      <c r="AP1096" s="144">
        <v>2110</v>
      </c>
      <c r="AQ1096" s="144">
        <v>1270</v>
      </c>
      <c r="AR1096" s="144">
        <v>2250</v>
      </c>
      <c r="AS1096" s="144"/>
      <c r="AT1096" s="144"/>
      <c r="AU1096" s="144"/>
      <c r="AV1096" s="144"/>
      <c r="AW1096" s="144"/>
      <c r="AX1096" s="144"/>
      <c r="AY1096" s="144"/>
      <c r="AZ1096" s="144"/>
      <c r="BA1096" s="144"/>
      <c r="BB1096" s="144"/>
      <c r="BC1096" s="144"/>
      <c r="BD1096" s="144"/>
      <c r="BE1096" s="144"/>
      <c r="BF1096" s="144"/>
    </row>
    <row r="1097" spans="1:58" hidden="1">
      <c r="A1097" s="143" t="s">
        <v>928</v>
      </c>
      <c r="B1097" s="143" t="s">
        <v>941</v>
      </c>
      <c r="C1097" s="144">
        <v>1</v>
      </c>
      <c r="D1097" s="144">
        <v>1</v>
      </c>
      <c r="E1097" s="144">
        <v>1</v>
      </c>
      <c r="F1097" s="144">
        <v>2</v>
      </c>
      <c r="G1097" s="144">
        <v>2</v>
      </c>
      <c r="H1097" s="144">
        <v>2</v>
      </c>
      <c r="I1097" s="144">
        <v>2</v>
      </c>
      <c r="J1097" s="144">
        <v>2</v>
      </c>
      <c r="K1097" s="144">
        <v>3</v>
      </c>
      <c r="L1097" s="144">
        <v>3</v>
      </c>
      <c r="M1097" s="144">
        <v>3</v>
      </c>
      <c r="N1097" s="144">
        <v>3</v>
      </c>
      <c r="O1097" s="144">
        <v>3</v>
      </c>
      <c r="P1097" s="144">
        <v>3</v>
      </c>
      <c r="Q1097" s="145">
        <v>196</v>
      </c>
      <c r="R1097" s="145">
        <v>196</v>
      </c>
      <c r="S1097" s="145">
        <v>196</v>
      </c>
      <c r="T1097" s="145">
        <v>195</v>
      </c>
      <c r="U1097" s="145">
        <v>195</v>
      </c>
      <c r="V1097" s="145">
        <v>195</v>
      </c>
      <c r="W1097" s="145">
        <v>195</v>
      </c>
      <c r="X1097" s="145">
        <v>195</v>
      </c>
      <c r="Y1097" s="145">
        <v>195</v>
      </c>
      <c r="Z1097" s="145">
        <v>195</v>
      </c>
      <c r="AA1097" s="145">
        <v>195</v>
      </c>
      <c r="AB1097" s="145">
        <v>195</v>
      </c>
      <c r="AC1097" s="145">
        <v>195</v>
      </c>
      <c r="AD1097" s="145">
        <v>195</v>
      </c>
      <c r="AE1097" s="144">
        <v>196</v>
      </c>
      <c r="AF1097" s="144">
        <v>196</v>
      </c>
      <c r="AG1097" s="144">
        <v>196</v>
      </c>
      <c r="AH1097" s="144">
        <v>390</v>
      </c>
      <c r="AI1097" s="144">
        <v>390</v>
      </c>
      <c r="AJ1097" s="144">
        <v>390</v>
      </c>
      <c r="AK1097" s="144">
        <v>390</v>
      </c>
      <c r="AL1097" s="144">
        <v>390</v>
      </c>
      <c r="AM1097" s="144">
        <v>585</v>
      </c>
      <c r="AN1097" s="144">
        <v>585</v>
      </c>
      <c r="AO1097" s="144">
        <v>585</v>
      </c>
      <c r="AP1097" s="144">
        <v>585</v>
      </c>
      <c r="AQ1097" s="144">
        <v>585</v>
      </c>
      <c r="AR1097" s="144">
        <v>585</v>
      </c>
      <c r="AS1097" s="144"/>
      <c r="AT1097" s="144"/>
      <c r="AU1097" s="144"/>
      <c r="AV1097" s="144"/>
      <c r="AW1097" s="144"/>
      <c r="AX1097" s="144"/>
      <c r="AY1097" s="144"/>
      <c r="AZ1097" s="144"/>
      <c r="BA1097" s="144"/>
      <c r="BB1097" s="144"/>
      <c r="BC1097" s="144"/>
      <c r="BD1097" s="144"/>
      <c r="BE1097" s="144"/>
      <c r="BF1097" s="144"/>
    </row>
    <row r="1098" spans="1:58" hidden="1">
      <c r="A1098" s="143" t="s">
        <v>928</v>
      </c>
      <c r="B1098" s="143" t="s">
        <v>942</v>
      </c>
      <c r="C1098" s="144">
        <v>38</v>
      </c>
      <c r="D1098" s="144">
        <v>38</v>
      </c>
      <c r="E1098" s="144">
        <v>37</v>
      </c>
      <c r="F1098" s="144">
        <v>37</v>
      </c>
      <c r="G1098" s="144">
        <v>37</v>
      </c>
      <c r="H1098" s="144">
        <v>37</v>
      </c>
      <c r="I1098" s="144">
        <v>36</v>
      </c>
      <c r="J1098" s="144">
        <v>36</v>
      </c>
      <c r="K1098" s="144">
        <v>36</v>
      </c>
      <c r="L1098" s="144">
        <v>35</v>
      </c>
      <c r="M1098" s="144">
        <v>35</v>
      </c>
      <c r="N1098" s="144">
        <v>35</v>
      </c>
      <c r="O1098" s="144">
        <v>35</v>
      </c>
      <c r="P1098" s="144">
        <v>35</v>
      </c>
      <c r="Q1098" s="145">
        <v>100</v>
      </c>
      <c r="R1098" s="145">
        <v>100</v>
      </c>
      <c r="S1098" s="145">
        <v>100</v>
      </c>
      <c r="T1098" s="145">
        <v>100</v>
      </c>
      <c r="U1098" s="145">
        <v>100</v>
      </c>
      <c r="V1098" s="145">
        <v>100</v>
      </c>
      <c r="W1098" s="145">
        <v>100</v>
      </c>
      <c r="X1098" s="145">
        <v>100</v>
      </c>
      <c r="Y1098" s="145">
        <v>100</v>
      </c>
      <c r="Z1098" s="145">
        <v>100</v>
      </c>
      <c r="AA1098" s="145">
        <v>100</v>
      </c>
      <c r="AB1098" s="145">
        <v>100</v>
      </c>
      <c r="AC1098" s="145">
        <v>100</v>
      </c>
      <c r="AD1098" s="145">
        <v>100</v>
      </c>
      <c r="AE1098" s="144">
        <v>3800</v>
      </c>
      <c r="AF1098" s="144">
        <v>3800</v>
      </c>
      <c r="AG1098" s="144">
        <v>3700</v>
      </c>
      <c r="AH1098" s="144">
        <v>3700</v>
      </c>
      <c r="AI1098" s="144">
        <v>3700</v>
      </c>
      <c r="AJ1098" s="144">
        <v>3700</v>
      </c>
      <c r="AK1098" s="144">
        <v>3600</v>
      </c>
      <c r="AL1098" s="144">
        <v>3600</v>
      </c>
      <c r="AM1098" s="144">
        <v>3600</v>
      </c>
      <c r="AN1098" s="144">
        <v>3500</v>
      </c>
      <c r="AO1098" s="144">
        <v>3500</v>
      </c>
      <c r="AP1098" s="144">
        <v>3500</v>
      </c>
      <c r="AQ1098" s="144">
        <v>3500</v>
      </c>
      <c r="AR1098" s="144">
        <v>3500</v>
      </c>
      <c r="AS1098" s="144"/>
      <c r="AT1098" s="144"/>
      <c r="AU1098" s="144"/>
      <c r="AV1098" s="144"/>
      <c r="AW1098" s="144"/>
      <c r="AX1098" s="144"/>
      <c r="AY1098" s="144"/>
      <c r="AZ1098" s="144"/>
      <c r="BA1098" s="144"/>
      <c r="BB1098" s="144"/>
      <c r="BC1098" s="144"/>
      <c r="BD1098" s="144"/>
      <c r="BE1098" s="144"/>
      <c r="BF1098" s="144"/>
    </row>
    <row r="1099" spans="1:58" hidden="1">
      <c r="A1099" s="143" t="s">
        <v>928</v>
      </c>
      <c r="B1099" s="143" t="s">
        <v>943</v>
      </c>
      <c r="C1099" s="144">
        <v>0</v>
      </c>
      <c r="D1099" s="144">
        <v>0</v>
      </c>
      <c r="E1099" s="144">
        <v>0</v>
      </c>
      <c r="F1099" s="144">
        <v>0</v>
      </c>
      <c r="G1099" s="144">
        <v>0</v>
      </c>
      <c r="H1099" s="144">
        <v>0</v>
      </c>
      <c r="I1099" s="144">
        <v>0</v>
      </c>
      <c r="J1099" s="144">
        <v>0</v>
      </c>
      <c r="K1099" s="144">
        <v>0</v>
      </c>
      <c r="L1099" s="144">
        <v>0</v>
      </c>
      <c r="M1099" s="144">
        <v>0</v>
      </c>
      <c r="N1099" s="144">
        <v>0</v>
      </c>
      <c r="O1099" s="144">
        <v>0</v>
      </c>
      <c r="P1099" s="144">
        <v>0</v>
      </c>
      <c r="Q1099" s="145"/>
      <c r="R1099" s="145"/>
      <c r="S1099" s="145"/>
      <c r="T1099" s="145"/>
      <c r="U1099" s="145"/>
      <c r="V1099" s="145"/>
      <c r="W1099" s="145"/>
      <c r="X1099" s="145"/>
      <c r="Y1099" s="145"/>
      <c r="Z1099" s="145"/>
      <c r="AA1099" s="145"/>
      <c r="AB1099" s="145"/>
      <c r="AC1099" s="145"/>
      <c r="AD1099" s="145"/>
      <c r="AE1099" s="144">
        <v>0</v>
      </c>
      <c r="AF1099" s="144">
        <v>0</v>
      </c>
      <c r="AG1099" s="144">
        <v>0</v>
      </c>
      <c r="AH1099" s="144">
        <v>0</v>
      </c>
      <c r="AI1099" s="144">
        <v>0</v>
      </c>
      <c r="AJ1099" s="144">
        <v>0</v>
      </c>
      <c r="AK1099" s="144">
        <v>0</v>
      </c>
      <c r="AL1099" s="144">
        <v>0</v>
      </c>
      <c r="AM1099" s="144">
        <v>0</v>
      </c>
      <c r="AN1099" s="144">
        <v>0</v>
      </c>
      <c r="AO1099" s="144">
        <v>0</v>
      </c>
      <c r="AP1099" s="144">
        <v>0</v>
      </c>
      <c r="AQ1099" s="144">
        <v>0</v>
      </c>
      <c r="AR1099" s="144">
        <v>0</v>
      </c>
      <c r="AS1099" s="144"/>
      <c r="AT1099" s="144"/>
      <c r="AU1099" s="144"/>
      <c r="AV1099" s="144"/>
      <c r="AW1099" s="144"/>
      <c r="AX1099" s="144"/>
      <c r="AY1099" s="144"/>
      <c r="AZ1099" s="144"/>
      <c r="BA1099" s="144"/>
      <c r="BB1099" s="144"/>
      <c r="BC1099" s="144"/>
      <c r="BD1099" s="144"/>
      <c r="BE1099" s="144"/>
      <c r="BF1099" s="144"/>
    </row>
    <row r="1100" spans="1:58" hidden="1">
      <c r="A1100" s="143" t="s">
        <v>928</v>
      </c>
      <c r="B1100" s="143" t="s">
        <v>944</v>
      </c>
      <c r="C1100" s="144">
        <v>0</v>
      </c>
      <c r="D1100" s="144">
        <v>0</v>
      </c>
      <c r="E1100" s="144">
        <v>0</v>
      </c>
      <c r="F1100" s="144">
        <v>0</v>
      </c>
      <c r="G1100" s="144">
        <v>0</v>
      </c>
      <c r="H1100" s="144">
        <v>0</v>
      </c>
      <c r="I1100" s="144">
        <v>0</v>
      </c>
      <c r="J1100" s="144">
        <v>0</v>
      </c>
      <c r="K1100" s="144">
        <v>0</v>
      </c>
      <c r="L1100" s="144">
        <v>0</v>
      </c>
      <c r="M1100" s="144">
        <v>2</v>
      </c>
      <c r="N1100" s="144">
        <v>2</v>
      </c>
      <c r="O1100" s="144">
        <v>2</v>
      </c>
      <c r="P1100" s="144">
        <v>2</v>
      </c>
      <c r="Q1100" s="145"/>
      <c r="R1100" s="145"/>
      <c r="S1100" s="145"/>
      <c r="T1100" s="145"/>
      <c r="U1100" s="145"/>
      <c r="V1100" s="145"/>
      <c r="W1100" s="145"/>
      <c r="X1100" s="145"/>
      <c r="Y1100" s="145"/>
      <c r="Z1100" s="145"/>
      <c r="AA1100" s="145">
        <v>126</v>
      </c>
      <c r="AB1100" s="145">
        <v>126</v>
      </c>
      <c r="AC1100" s="145">
        <v>126</v>
      </c>
      <c r="AD1100" s="145">
        <v>126</v>
      </c>
      <c r="AE1100" s="144">
        <v>0</v>
      </c>
      <c r="AF1100" s="144">
        <v>0</v>
      </c>
      <c r="AG1100" s="144">
        <v>0</v>
      </c>
      <c r="AH1100" s="144">
        <v>0</v>
      </c>
      <c r="AI1100" s="144">
        <v>0</v>
      </c>
      <c r="AJ1100" s="144">
        <v>0</v>
      </c>
      <c r="AK1100" s="144">
        <v>0</v>
      </c>
      <c r="AL1100" s="144">
        <v>0</v>
      </c>
      <c r="AM1100" s="144">
        <v>0</v>
      </c>
      <c r="AN1100" s="144">
        <v>0</v>
      </c>
      <c r="AO1100" s="144">
        <v>252</v>
      </c>
      <c r="AP1100" s="144">
        <v>252</v>
      </c>
      <c r="AQ1100" s="144">
        <v>252</v>
      </c>
      <c r="AR1100" s="144">
        <v>252</v>
      </c>
      <c r="AS1100" s="144"/>
      <c r="AT1100" s="144"/>
      <c r="AU1100" s="144"/>
      <c r="AV1100" s="144"/>
      <c r="AW1100" s="144"/>
      <c r="AX1100" s="144"/>
      <c r="AY1100" s="144"/>
      <c r="AZ1100" s="144"/>
      <c r="BA1100" s="144"/>
      <c r="BB1100" s="144"/>
      <c r="BC1100" s="144"/>
      <c r="BD1100" s="144"/>
      <c r="BE1100" s="144"/>
      <c r="BF1100" s="144"/>
    </row>
    <row r="1101" spans="1:58" hidden="1">
      <c r="A1101" s="143" t="s">
        <v>928</v>
      </c>
      <c r="B1101" s="143" t="s">
        <v>945</v>
      </c>
      <c r="C1101" s="144">
        <v>8</v>
      </c>
      <c r="D1101" s="144">
        <v>8</v>
      </c>
      <c r="E1101" s="144">
        <v>8</v>
      </c>
      <c r="F1101" s="144">
        <v>8</v>
      </c>
      <c r="G1101" s="144">
        <v>8</v>
      </c>
      <c r="H1101" s="144">
        <v>8</v>
      </c>
      <c r="I1101" s="144">
        <v>8</v>
      </c>
      <c r="J1101" s="144">
        <v>8</v>
      </c>
      <c r="K1101" s="144">
        <v>8</v>
      </c>
      <c r="L1101" s="144">
        <v>8</v>
      </c>
      <c r="M1101" s="144">
        <v>8</v>
      </c>
      <c r="N1101" s="144">
        <v>8</v>
      </c>
      <c r="O1101" s="144">
        <v>8</v>
      </c>
      <c r="P1101" s="144">
        <v>8</v>
      </c>
      <c r="Q1101" s="145">
        <v>100</v>
      </c>
      <c r="R1101" s="145">
        <v>100</v>
      </c>
      <c r="S1101" s="145">
        <v>100</v>
      </c>
      <c r="T1101" s="145">
        <v>100</v>
      </c>
      <c r="U1101" s="145">
        <v>100</v>
      </c>
      <c r="V1101" s="145">
        <v>100</v>
      </c>
      <c r="W1101" s="145">
        <v>100</v>
      </c>
      <c r="X1101" s="145">
        <v>100</v>
      </c>
      <c r="Y1101" s="145">
        <v>100</v>
      </c>
      <c r="Z1101" s="145">
        <v>100</v>
      </c>
      <c r="AA1101" s="145">
        <v>20</v>
      </c>
      <c r="AB1101" s="145">
        <v>20</v>
      </c>
      <c r="AC1101" s="145">
        <v>20</v>
      </c>
      <c r="AD1101" s="145">
        <v>20</v>
      </c>
      <c r="AE1101" s="144">
        <v>800</v>
      </c>
      <c r="AF1101" s="144">
        <v>800</v>
      </c>
      <c r="AG1101" s="144">
        <v>800</v>
      </c>
      <c r="AH1101" s="144">
        <v>800</v>
      </c>
      <c r="AI1101" s="144">
        <v>800</v>
      </c>
      <c r="AJ1101" s="144">
        <v>800</v>
      </c>
      <c r="AK1101" s="144">
        <v>800</v>
      </c>
      <c r="AL1101" s="144">
        <v>800</v>
      </c>
      <c r="AM1101" s="144">
        <v>800</v>
      </c>
      <c r="AN1101" s="144">
        <v>800</v>
      </c>
      <c r="AO1101" s="144">
        <v>160</v>
      </c>
      <c r="AP1101" s="144">
        <v>160</v>
      </c>
      <c r="AQ1101" s="144">
        <v>160</v>
      </c>
      <c r="AR1101" s="144">
        <v>160</v>
      </c>
      <c r="AS1101" s="144"/>
      <c r="AT1101" s="144"/>
      <c r="AU1101" s="144"/>
      <c r="AV1101" s="144"/>
      <c r="AW1101" s="144"/>
      <c r="AX1101" s="144"/>
      <c r="AY1101" s="144"/>
      <c r="AZ1101" s="144"/>
      <c r="BA1101" s="144"/>
      <c r="BB1101" s="144"/>
      <c r="BC1101" s="144"/>
      <c r="BD1101" s="144"/>
      <c r="BE1101" s="144"/>
      <c r="BF1101" s="144"/>
    </row>
    <row r="1102" spans="1:58" hidden="1">
      <c r="A1102" s="143" t="s">
        <v>928</v>
      </c>
      <c r="B1102" s="143" t="s">
        <v>946</v>
      </c>
      <c r="C1102" s="144">
        <v>4</v>
      </c>
      <c r="D1102" s="144">
        <v>4</v>
      </c>
      <c r="E1102" s="144">
        <v>4</v>
      </c>
      <c r="F1102" s="144">
        <v>3</v>
      </c>
      <c r="G1102" s="144">
        <v>3</v>
      </c>
      <c r="H1102" s="144">
        <v>3</v>
      </c>
      <c r="I1102" s="144">
        <v>3</v>
      </c>
      <c r="J1102" s="144">
        <v>3</v>
      </c>
      <c r="K1102" s="144">
        <v>2</v>
      </c>
      <c r="L1102" s="144">
        <v>2</v>
      </c>
      <c r="M1102" s="144">
        <v>2</v>
      </c>
      <c r="N1102" s="144">
        <v>2</v>
      </c>
      <c r="O1102" s="144">
        <v>2</v>
      </c>
      <c r="P1102" s="144">
        <v>2</v>
      </c>
      <c r="Q1102" s="145">
        <v>47.25</v>
      </c>
      <c r="R1102" s="145">
        <v>52.75</v>
      </c>
      <c r="S1102" s="145">
        <v>50</v>
      </c>
      <c r="T1102" s="145">
        <v>53</v>
      </c>
      <c r="U1102" s="145">
        <v>53</v>
      </c>
      <c r="V1102" s="145">
        <v>53</v>
      </c>
      <c r="W1102" s="145">
        <v>53</v>
      </c>
      <c r="X1102" s="145">
        <v>53</v>
      </c>
      <c r="Y1102" s="145">
        <v>53</v>
      </c>
      <c r="Z1102" s="145">
        <v>53</v>
      </c>
      <c r="AA1102" s="145">
        <v>53</v>
      </c>
      <c r="AB1102" s="145">
        <v>53</v>
      </c>
      <c r="AC1102" s="145">
        <v>53</v>
      </c>
      <c r="AD1102" s="145">
        <v>53</v>
      </c>
      <c r="AE1102" s="144">
        <v>189</v>
      </c>
      <c r="AF1102" s="144">
        <v>211</v>
      </c>
      <c r="AG1102" s="144">
        <v>200</v>
      </c>
      <c r="AH1102" s="144">
        <v>159</v>
      </c>
      <c r="AI1102" s="144">
        <v>159</v>
      </c>
      <c r="AJ1102" s="144">
        <v>159</v>
      </c>
      <c r="AK1102" s="144">
        <v>159</v>
      </c>
      <c r="AL1102" s="144">
        <v>159</v>
      </c>
      <c r="AM1102" s="144">
        <v>106</v>
      </c>
      <c r="AN1102" s="144">
        <v>106</v>
      </c>
      <c r="AO1102" s="144">
        <v>106</v>
      </c>
      <c r="AP1102" s="144">
        <v>106</v>
      </c>
      <c r="AQ1102" s="144">
        <v>106</v>
      </c>
      <c r="AR1102" s="144">
        <v>106</v>
      </c>
      <c r="AS1102" s="144"/>
      <c r="AT1102" s="144"/>
      <c r="AU1102" s="144"/>
      <c r="AV1102" s="144"/>
      <c r="AW1102" s="144"/>
      <c r="AX1102" s="144"/>
      <c r="AY1102" s="144"/>
      <c r="AZ1102" s="144"/>
      <c r="BA1102" s="144"/>
      <c r="BB1102" s="144"/>
      <c r="BC1102" s="144"/>
      <c r="BD1102" s="144"/>
      <c r="BE1102" s="144"/>
      <c r="BF1102" s="144"/>
    </row>
    <row r="1103" spans="1:58" hidden="1">
      <c r="A1103" s="143" t="s">
        <v>928</v>
      </c>
      <c r="B1103" s="143" t="s">
        <v>947</v>
      </c>
      <c r="C1103" s="144">
        <v>538</v>
      </c>
      <c r="D1103" s="144">
        <v>512</v>
      </c>
      <c r="E1103" s="144">
        <v>487</v>
      </c>
      <c r="F1103" s="144">
        <v>461</v>
      </c>
      <c r="G1103" s="144">
        <v>436</v>
      </c>
      <c r="H1103" s="144">
        <v>411</v>
      </c>
      <c r="I1103" s="144">
        <v>385</v>
      </c>
      <c r="J1103" s="144">
        <v>360</v>
      </c>
      <c r="K1103" s="144">
        <v>334</v>
      </c>
      <c r="L1103" s="144">
        <v>309</v>
      </c>
      <c r="M1103" s="144">
        <v>283</v>
      </c>
      <c r="N1103" s="144">
        <v>283</v>
      </c>
      <c r="O1103" s="144">
        <v>283</v>
      </c>
      <c r="P1103" s="144">
        <v>283</v>
      </c>
      <c r="Q1103" s="145">
        <v>140</v>
      </c>
      <c r="R1103" s="145">
        <v>140</v>
      </c>
      <c r="S1103" s="145">
        <v>140</v>
      </c>
      <c r="T1103" s="145">
        <v>140</v>
      </c>
      <c r="U1103" s="145">
        <v>140</v>
      </c>
      <c r="V1103" s="145">
        <v>140</v>
      </c>
      <c r="W1103" s="145">
        <v>140</v>
      </c>
      <c r="X1103" s="145">
        <v>140</v>
      </c>
      <c r="Y1103" s="145">
        <v>112</v>
      </c>
      <c r="Z1103" s="145">
        <v>140</v>
      </c>
      <c r="AA1103" s="145">
        <v>126</v>
      </c>
      <c r="AB1103" s="145">
        <v>145</v>
      </c>
      <c r="AC1103" s="145">
        <v>145</v>
      </c>
      <c r="AD1103" s="145">
        <v>145</v>
      </c>
      <c r="AE1103" s="144">
        <v>75320</v>
      </c>
      <c r="AF1103" s="144">
        <v>71680</v>
      </c>
      <c r="AG1103" s="144">
        <v>68180</v>
      </c>
      <c r="AH1103" s="144">
        <v>64540</v>
      </c>
      <c r="AI1103" s="144">
        <v>61040</v>
      </c>
      <c r="AJ1103" s="144">
        <v>57540</v>
      </c>
      <c r="AK1103" s="144">
        <v>53900</v>
      </c>
      <c r="AL1103" s="144">
        <v>50400</v>
      </c>
      <c r="AM1103" s="144">
        <v>37408</v>
      </c>
      <c r="AN1103" s="144">
        <v>43260</v>
      </c>
      <c r="AO1103" s="144">
        <v>35658</v>
      </c>
      <c r="AP1103" s="144">
        <v>41035</v>
      </c>
      <c r="AQ1103" s="144">
        <v>41035</v>
      </c>
      <c r="AR1103" s="144">
        <v>41035</v>
      </c>
      <c r="AS1103" s="144"/>
      <c r="AT1103" s="144"/>
      <c r="AU1103" s="144"/>
      <c r="AV1103" s="144"/>
      <c r="AW1103" s="144"/>
      <c r="AX1103" s="144"/>
      <c r="AY1103" s="144"/>
      <c r="AZ1103" s="144"/>
      <c r="BA1103" s="144"/>
      <c r="BB1103" s="144"/>
      <c r="BC1103" s="144"/>
      <c r="BD1103" s="144"/>
      <c r="BE1103" s="144"/>
      <c r="BF1103" s="144"/>
    </row>
    <row r="1104" spans="1:58" hidden="1">
      <c r="A1104" s="143" t="s">
        <v>928</v>
      </c>
      <c r="B1104" s="143" t="s">
        <v>948</v>
      </c>
      <c r="C1104" s="144">
        <v>0</v>
      </c>
      <c r="D1104" s="144">
        <v>0</v>
      </c>
      <c r="E1104" s="144">
        <v>0</v>
      </c>
      <c r="F1104" s="144">
        <v>0</v>
      </c>
      <c r="G1104" s="144">
        <v>0</v>
      </c>
      <c r="H1104" s="144">
        <v>0</v>
      </c>
      <c r="I1104" s="144">
        <v>0</v>
      </c>
      <c r="J1104" s="144">
        <v>0</v>
      </c>
      <c r="K1104" s="144">
        <v>0</v>
      </c>
      <c r="L1104" s="144">
        <v>0</v>
      </c>
      <c r="M1104" s="144">
        <v>0</v>
      </c>
      <c r="N1104" s="144">
        <v>0</v>
      </c>
      <c r="O1104" s="144">
        <v>0</v>
      </c>
      <c r="P1104" s="144">
        <v>0</v>
      </c>
      <c r="Q1104" s="145"/>
      <c r="R1104" s="145"/>
      <c r="S1104" s="145"/>
      <c r="T1104" s="145"/>
      <c r="U1104" s="145"/>
      <c r="V1104" s="145"/>
      <c r="W1104" s="145"/>
      <c r="X1104" s="145"/>
      <c r="Y1104" s="145"/>
      <c r="Z1104" s="145"/>
      <c r="AA1104" s="145"/>
      <c r="AB1104" s="145"/>
      <c r="AC1104" s="145"/>
      <c r="AD1104" s="145"/>
      <c r="AE1104" s="144">
        <v>0</v>
      </c>
      <c r="AF1104" s="144">
        <v>0</v>
      </c>
      <c r="AG1104" s="144">
        <v>0</v>
      </c>
      <c r="AH1104" s="144">
        <v>0</v>
      </c>
      <c r="AI1104" s="144">
        <v>0</v>
      </c>
      <c r="AJ1104" s="144">
        <v>0</v>
      </c>
      <c r="AK1104" s="144">
        <v>0</v>
      </c>
      <c r="AL1104" s="144">
        <v>0</v>
      </c>
      <c r="AM1104" s="144">
        <v>0</v>
      </c>
      <c r="AN1104" s="144">
        <v>0</v>
      </c>
      <c r="AO1104" s="144">
        <v>0</v>
      </c>
      <c r="AP1104" s="144">
        <v>0</v>
      </c>
      <c r="AQ1104" s="144">
        <v>0</v>
      </c>
      <c r="AR1104" s="144">
        <v>0</v>
      </c>
      <c r="AS1104" s="144"/>
      <c r="AT1104" s="144"/>
      <c r="AU1104" s="144"/>
      <c r="AV1104" s="144"/>
      <c r="AW1104" s="144"/>
      <c r="AX1104" s="144"/>
      <c r="AY1104" s="144"/>
      <c r="AZ1104" s="144"/>
      <c r="BA1104" s="144"/>
      <c r="BB1104" s="144"/>
      <c r="BC1104" s="144"/>
      <c r="BD1104" s="144"/>
      <c r="BE1104" s="144"/>
      <c r="BF1104" s="144"/>
    </row>
    <row r="1105" spans="1:58" hidden="1">
      <c r="A1105" s="143" t="s">
        <v>928</v>
      </c>
      <c r="B1105" s="143" t="s">
        <v>949</v>
      </c>
      <c r="C1105" s="144">
        <v>210</v>
      </c>
      <c r="D1105" s="144">
        <v>207</v>
      </c>
      <c r="E1105" s="144">
        <v>205</v>
      </c>
      <c r="F1105" s="144">
        <v>202</v>
      </c>
      <c r="G1105" s="144">
        <v>199</v>
      </c>
      <c r="H1105" s="144">
        <v>197</v>
      </c>
      <c r="I1105" s="144">
        <v>194</v>
      </c>
      <c r="J1105" s="144">
        <v>191</v>
      </c>
      <c r="K1105" s="144">
        <v>188</v>
      </c>
      <c r="L1105" s="144">
        <v>186</v>
      </c>
      <c r="M1105" s="144">
        <v>183</v>
      </c>
      <c r="N1105" s="144">
        <v>183</v>
      </c>
      <c r="O1105" s="144">
        <v>183</v>
      </c>
      <c r="P1105" s="144">
        <v>241</v>
      </c>
      <c r="Q1105" s="145">
        <v>150</v>
      </c>
      <c r="R1105" s="145">
        <v>150</v>
      </c>
      <c r="S1105" s="145">
        <v>150</v>
      </c>
      <c r="T1105" s="145">
        <v>150</v>
      </c>
      <c r="U1105" s="145">
        <v>150</v>
      </c>
      <c r="V1105" s="145">
        <v>150</v>
      </c>
      <c r="W1105" s="145">
        <v>150</v>
      </c>
      <c r="X1105" s="145">
        <v>150</v>
      </c>
      <c r="Y1105" s="145">
        <v>150</v>
      </c>
      <c r="Z1105" s="145">
        <v>150</v>
      </c>
      <c r="AA1105" s="145">
        <v>150</v>
      </c>
      <c r="AB1105" s="145">
        <v>150</v>
      </c>
      <c r="AC1105" s="145">
        <v>150</v>
      </c>
      <c r="AD1105" s="145">
        <v>150.21</v>
      </c>
      <c r="AE1105" s="144">
        <v>31500</v>
      </c>
      <c r="AF1105" s="144">
        <v>31050</v>
      </c>
      <c r="AG1105" s="144">
        <v>30750</v>
      </c>
      <c r="AH1105" s="144">
        <v>30300</v>
      </c>
      <c r="AI1105" s="144">
        <v>29850</v>
      </c>
      <c r="AJ1105" s="144">
        <v>29550</v>
      </c>
      <c r="AK1105" s="144">
        <v>29100</v>
      </c>
      <c r="AL1105" s="144">
        <v>28650</v>
      </c>
      <c r="AM1105" s="144">
        <v>28200</v>
      </c>
      <c r="AN1105" s="144">
        <v>27900</v>
      </c>
      <c r="AO1105" s="144">
        <v>27450</v>
      </c>
      <c r="AP1105" s="144">
        <v>27450</v>
      </c>
      <c r="AQ1105" s="144">
        <v>27450</v>
      </c>
      <c r="AR1105" s="144">
        <v>36200</v>
      </c>
      <c r="AS1105" s="144"/>
      <c r="AT1105" s="144"/>
      <c r="AU1105" s="144"/>
      <c r="AV1105" s="144"/>
      <c r="AW1105" s="144"/>
      <c r="AX1105" s="144"/>
      <c r="AY1105" s="144"/>
      <c r="AZ1105" s="144"/>
      <c r="BA1105" s="144"/>
      <c r="BB1105" s="144"/>
      <c r="BC1105" s="144"/>
      <c r="BD1105" s="144"/>
      <c r="BE1105" s="144"/>
      <c r="BF1105" s="144"/>
    </row>
    <row r="1106" spans="1:58" hidden="1">
      <c r="A1106" s="143" t="s">
        <v>928</v>
      </c>
      <c r="B1106" s="143" t="s">
        <v>950</v>
      </c>
      <c r="C1106" s="144">
        <v>11</v>
      </c>
      <c r="D1106" s="144">
        <v>11</v>
      </c>
      <c r="E1106" s="144">
        <v>11</v>
      </c>
      <c r="F1106" s="144">
        <v>11</v>
      </c>
      <c r="G1106" s="144">
        <v>11</v>
      </c>
      <c r="H1106" s="144">
        <v>11</v>
      </c>
      <c r="I1106" s="144">
        <v>11</v>
      </c>
      <c r="J1106" s="144">
        <v>11</v>
      </c>
      <c r="K1106" s="144">
        <v>11</v>
      </c>
      <c r="L1106" s="144">
        <v>11</v>
      </c>
      <c r="M1106" s="144">
        <v>11</v>
      </c>
      <c r="N1106" s="144">
        <v>11</v>
      </c>
      <c r="O1106" s="144">
        <v>11</v>
      </c>
      <c r="P1106" s="144">
        <v>11</v>
      </c>
      <c r="Q1106" s="145">
        <v>70</v>
      </c>
      <c r="R1106" s="145">
        <v>70</v>
      </c>
      <c r="S1106" s="145">
        <v>70</v>
      </c>
      <c r="T1106" s="145">
        <v>70</v>
      </c>
      <c r="U1106" s="145">
        <v>70</v>
      </c>
      <c r="V1106" s="145">
        <v>70</v>
      </c>
      <c r="W1106" s="145">
        <v>70</v>
      </c>
      <c r="X1106" s="145">
        <v>70</v>
      </c>
      <c r="Y1106" s="145">
        <v>70</v>
      </c>
      <c r="Z1106" s="145">
        <v>70</v>
      </c>
      <c r="AA1106" s="145">
        <v>70</v>
      </c>
      <c r="AB1106" s="145">
        <v>70</v>
      </c>
      <c r="AC1106" s="145">
        <v>70</v>
      </c>
      <c r="AD1106" s="145">
        <v>70</v>
      </c>
      <c r="AE1106" s="144">
        <v>770</v>
      </c>
      <c r="AF1106" s="144">
        <v>770</v>
      </c>
      <c r="AG1106" s="144">
        <v>770</v>
      </c>
      <c r="AH1106" s="144">
        <v>770</v>
      </c>
      <c r="AI1106" s="144">
        <v>770</v>
      </c>
      <c r="AJ1106" s="144">
        <v>770</v>
      </c>
      <c r="AK1106" s="144">
        <v>770</v>
      </c>
      <c r="AL1106" s="144">
        <v>770</v>
      </c>
      <c r="AM1106" s="144">
        <v>770</v>
      </c>
      <c r="AN1106" s="144">
        <v>770</v>
      </c>
      <c r="AO1106" s="144">
        <v>770</v>
      </c>
      <c r="AP1106" s="144">
        <v>770</v>
      </c>
      <c r="AQ1106" s="144">
        <v>770</v>
      </c>
      <c r="AR1106" s="144">
        <v>770</v>
      </c>
      <c r="AS1106" s="144"/>
      <c r="AT1106" s="144"/>
      <c r="AU1106" s="144"/>
      <c r="AV1106" s="144"/>
      <c r="AW1106" s="144"/>
      <c r="AX1106" s="144"/>
      <c r="AY1106" s="144"/>
      <c r="AZ1106" s="144"/>
      <c r="BA1106" s="144"/>
      <c r="BB1106" s="144"/>
      <c r="BC1106" s="144"/>
      <c r="BD1106" s="144"/>
      <c r="BE1106" s="144"/>
      <c r="BF1106" s="144"/>
    </row>
    <row r="1107" spans="1:58" hidden="1">
      <c r="A1107" s="143" t="s">
        <v>928</v>
      </c>
      <c r="B1107" s="143" t="s">
        <v>951</v>
      </c>
      <c r="C1107" s="144">
        <v>21</v>
      </c>
      <c r="D1107" s="144">
        <v>22</v>
      </c>
      <c r="E1107" s="144">
        <v>23</v>
      </c>
      <c r="F1107" s="144">
        <v>24</v>
      </c>
      <c r="G1107" s="144">
        <v>25</v>
      </c>
      <c r="H1107" s="144">
        <v>27</v>
      </c>
      <c r="I1107" s="144">
        <v>28</v>
      </c>
      <c r="J1107" s="144">
        <v>29</v>
      </c>
      <c r="K1107" s="144">
        <v>30</v>
      </c>
      <c r="L1107" s="144">
        <v>31</v>
      </c>
      <c r="M1107" s="144">
        <v>32</v>
      </c>
      <c r="N1107" s="144">
        <v>32</v>
      </c>
      <c r="O1107" s="144">
        <v>32</v>
      </c>
      <c r="P1107" s="144">
        <v>32</v>
      </c>
      <c r="Q1107" s="145">
        <v>180</v>
      </c>
      <c r="R1107" s="145">
        <v>180</v>
      </c>
      <c r="S1107" s="145">
        <v>180</v>
      </c>
      <c r="T1107" s="145">
        <v>180</v>
      </c>
      <c r="U1107" s="145">
        <v>180</v>
      </c>
      <c r="V1107" s="145">
        <v>180</v>
      </c>
      <c r="W1107" s="145">
        <v>180</v>
      </c>
      <c r="X1107" s="145">
        <v>180</v>
      </c>
      <c r="Y1107" s="145">
        <v>180</v>
      </c>
      <c r="Z1107" s="145">
        <v>180</v>
      </c>
      <c r="AA1107" s="145">
        <v>180</v>
      </c>
      <c r="AB1107" s="145">
        <v>180</v>
      </c>
      <c r="AC1107" s="145">
        <v>180</v>
      </c>
      <c r="AD1107" s="145">
        <v>180</v>
      </c>
      <c r="AE1107" s="144">
        <v>3780</v>
      </c>
      <c r="AF1107" s="144">
        <v>3960</v>
      </c>
      <c r="AG1107" s="144">
        <v>4140</v>
      </c>
      <c r="AH1107" s="144">
        <v>4320</v>
      </c>
      <c r="AI1107" s="144">
        <v>4500</v>
      </c>
      <c r="AJ1107" s="144">
        <v>4860</v>
      </c>
      <c r="AK1107" s="144">
        <v>5040</v>
      </c>
      <c r="AL1107" s="144">
        <v>5220</v>
      </c>
      <c r="AM1107" s="144">
        <v>5400</v>
      </c>
      <c r="AN1107" s="144">
        <v>5580</v>
      </c>
      <c r="AO1107" s="144">
        <v>5760</v>
      </c>
      <c r="AP1107" s="144">
        <v>5760</v>
      </c>
      <c r="AQ1107" s="144">
        <v>5760</v>
      </c>
      <c r="AR1107" s="144">
        <v>5760</v>
      </c>
      <c r="AS1107" s="144"/>
      <c r="AT1107" s="144"/>
      <c r="AU1107" s="144"/>
      <c r="AV1107" s="144"/>
      <c r="AW1107" s="144"/>
      <c r="AX1107" s="144"/>
      <c r="AY1107" s="144"/>
      <c r="AZ1107" s="144"/>
      <c r="BA1107" s="144"/>
      <c r="BB1107" s="144"/>
      <c r="BC1107" s="144"/>
      <c r="BD1107" s="144"/>
      <c r="BE1107" s="144"/>
      <c r="BF1107" s="144"/>
    </row>
    <row r="1108" spans="1:58" hidden="1">
      <c r="A1108" s="143" t="s">
        <v>928</v>
      </c>
      <c r="B1108" s="143" t="s">
        <v>952</v>
      </c>
      <c r="C1108" s="144">
        <v>0</v>
      </c>
      <c r="D1108" s="144">
        <v>1</v>
      </c>
      <c r="E1108" s="144">
        <v>1</v>
      </c>
      <c r="F1108" s="144">
        <v>2</v>
      </c>
      <c r="G1108" s="144">
        <v>2</v>
      </c>
      <c r="H1108" s="144">
        <v>3</v>
      </c>
      <c r="I1108" s="144">
        <v>4</v>
      </c>
      <c r="J1108" s="144">
        <v>4</v>
      </c>
      <c r="K1108" s="144">
        <v>5</v>
      </c>
      <c r="L1108" s="144">
        <v>5</v>
      </c>
      <c r="M1108" s="144">
        <v>6</v>
      </c>
      <c r="N1108" s="144">
        <v>6</v>
      </c>
      <c r="O1108" s="144">
        <v>6</v>
      </c>
      <c r="P1108" s="144">
        <v>6</v>
      </c>
      <c r="Q1108" s="145"/>
      <c r="R1108" s="145">
        <v>300</v>
      </c>
      <c r="S1108" s="145">
        <v>300</v>
      </c>
      <c r="T1108" s="145">
        <v>300</v>
      </c>
      <c r="U1108" s="145">
        <v>300</v>
      </c>
      <c r="V1108" s="145">
        <v>300</v>
      </c>
      <c r="W1108" s="145">
        <v>300</v>
      </c>
      <c r="X1108" s="145">
        <v>300</v>
      </c>
      <c r="Y1108" s="145">
        <v>300</v>
      </c>
      <c r="Z1108" s="145">
        <v>300</v>
      </c>
      <c r="AA1108" s="145">
        <v>300</v>
      </c>
      <c r="AB1108" s="145">
        <v>300</v>
      </c>
      <c r="AC1108" s="145">
        <v>300</v>
      </c>
      <c r="AD1108" s="145">
        <v>300</v>
      </c>
      <c r="AE1108" s="144">
        <v>0</v>
      </c>
      <c r="AF1108" s="144">
        <v>300</v>
      </c>
      <c r="AG1108" s="144">
        <v>300</v>
      </c>
      <c r="AH1108" s="144">
        <v>600</v>
      </c>
      <c r="AI1108" s="144">
        <v>600</v>
      </c>
      <c r="AJ1108" s="144">
        <v>900</v>
      </c>
      <c r="AK1108" s="144">
        <v>1200</v>
      </c>
      <c r="AL1108" s="144">
        <v>1200</v>
      </c>
      <c r="AM1108" s="144">
        <v>1500</v>
      </c>
      <c r="AN1108" s="144">
        <v>1500</v>
      </c>
      <c r="AO1108" s="144">
        <v>1800</v>
      </c>
      <c r="AP1108" s="144">
        <v>1800</v>
      </c>
      <c r="AQ1108" s="144">
        <v>1800</v>
      </c>
      <c r="AR1108" s="144">
        <v>1800</v>
      </c>
      <c r="AS1108" s="144"/>
      <c r="AT1108" s="144"/>
      <c r="AU1108" s="144"/>
      <c r="AV1108" s="144"/>
      <c r="AW1108" s="144"/>
      <c r="AX1108" s="144"/>
      <c r="AY1108" s="144"/>
      <c r="AZ1108" s="144"/>
      <c r="BA1108" s="144"/>
      <c r="BB1108" s="144"/>
      <c r="BC1108" s="144"/>
      <c r="BD1108" s="144"/>
      <c r="BE1108" s="144"/>
      <c r="BF1108" s="144"/>
    </row>
    <row r="1109" spans="1:58" hidden="1">
      <c r="A1109" s="143" t="s">
        <v>928</v>
      </c>
      <c r="B1109" s="143" t="s">
        <v>953</v>
      </c>
      <c r="C1109" s="144">
        <v>21</v>
      </c>
      <c r="D1109" s="144">
        <v>23</v>
      </c>
      <c r="E1109" s="144">
        <v>24</v>
      </c>
      <c r="F1109" s="144">
        <v>26</v>
      </c>
      <c r="G1109" s="144">
        <v>27</v>
      </c>
      <c r="H1109" s="144">
        <v>30</v>
      </c>
      <c r="I1109" s="144">
        <v>32</v>
      </c>
      <c r="J1109" s="144">
        <v>33</v>
      </c>
      <c r="K1109" s="144">
        <v>35</v>
      </c>
      <c r="L1109" s="144">
        <v>36</v>
      </c>
      <c r="M1109" s="144">
        <v>38</v>
      </c>
      <c r="N1109" s="144">
        <v>38</v>
      </c>
      <c r="O1109" s="144">
        <v>38</v>
      </c>
      <c r="P1109" s="144">
        <v>38</v>
      </c>
      <c r="Q1109" s="145">
        <v>180</v>
      </c>
      <c r="R1109" s="145">
        <v>185.22</v>
      </c>
      <c r="S1109" s="145">
        <v>185</v>
      </c>
      <c r="T1109" s="145">
        <v>189.23</v>
      </c>
      <c r="U1109" s="145">
        <v>188.89</v>
      </c>
      <c r="V1109" s="145">
        <v>192</v>
      </c>
      <c r="W1109" s="145">
        <v>195</v>
      </c>
      <c r="X1109" s="145">
        <v>194.55</v>
      </c>
      <c r="Y1109" s="145">
        <v>197.14</v>
      </c>
      <c r="Z1109" s="145">
        <v>196.67</v>
      </c>
      <c r="AA1109" s="145">
        <v>198.95</v>
      </c>
      <c r="AB1109" s="145">
        <v>198.95</v>
      </c>
      <c r="AC1109" s="145">
        <v>198.95</v>
      </c>
      <c r="AD1109" s="145">
        <v>198.95</v>
      </c>
      <c r="AE1109" s="144">
        <v>3780</v>
      </c>
      <c r="AF1109" s="144">
        <v>4260</v>
      </c>
      <c r="AG1109" s="144">
        <v>4440</v>
      </c>
      <c r="AH1109" s="144">
        <v>4920</v>
      </c>
      <c r="AI1109" s="144">
        <v>5100</v>
      </c>
      <c r="AJ1109" s="144">
        <v>5760</v>
      </c>
      <c r="AK1109" s="144">
        <v>6240</v>
      </c>
      <c r="AL1109" s="144">
        <v>6420</v>
      </c>
      <c r="AM1109" s="144">
        <v>6900</v>
      </c>
      <c r="AN1109" s="144">
        <v>7080</v>
      </c>
      <c r="AO1109" s="144">
        <v>7560</v>
      </c>
      <c r="AP1109" s="144">
        <v>7560</v>
      </c>
      <c r="AQ1109" s="144">
        <v>7560</v>
      </c>
      <c r="AR1109" s="144">
        <v>7560</v>
      </c>
      <c r="AS1109" s="144"/>
      <c r="AT1109" s="144"/>
      <c r="AU1109" s="144"/>
      <c r="AV1109" s="144"/>
      <c r="AW1109" s="144"/>
      <c r="AX1109" s="144"/>
      <c r="AY1109" s="144"/>
      <c r="AZ1109" s="144"/>
      <c r="BA1109" s="144"/>
      <c r="BB1109" s="144"/>
      <c r="BC1109" s="144"/>
      <c r="BD1109" s="144"/>
      <c r="BE1109" s="144"/>
      <c r="BF1109" s="144"/>
    </row>
    <row r="1110" spans="1:58" hidden="1">
      <c r="A1110" s="143" t="s">
        <v>928</v>
      </c>
      <c r="B1110" s="143" t="s">
        <v>954</v>
      </c>
      <c r="C1110" s="144">
        <v>67</v>
      </c>
      <c r="D1110" s="144">
        <v>68</v>
      </c>
      <c r="E1110" s="144">
        <v>68</v>
      </c>
      <c r="F1110" s="144">
        <v>69</v>
      </c>
      <c r="G1110" s="144">
        <v>70</v>
      </c>
      <c r="H1110" s="144">
        <v>71</v>
      </c>
      <c r="I1110" s="144">
        <v>71</v>
      </c>
      <c r="J1110" s="144">
        <v>72</v>
      </c>
      <c r="K1110" s="144">
        <v>73</v>
      </c>
      <c r="L1110" s="144">
        <v>73</v>
      </c>
      <c r="M1110" s="144">
        <v>74</v>
      </c>
      <c r="N1110" s="144">
        <v>74</v>
      </c>
      <c r="O1110" s="144">
        <v>74</v>
      </c>
      <c r="P1110" s="144">
        <v>81</v>
      </c>
      <c r="Q1110" s="145">
        <v>160</v>
      </c>
      <c r="R1110" s="145">
        <v>160</v>
      </c>
      <c r="S1110" s="145">
        <v>160</v>
      </c>
      <c r="T1110" s="145">
        <v>160</v>
      </c>
      <c r="U1110" s="145">
        <v>160</v>
      </c>
      <c r="V1110" s="145">
        <v>160</v>
      </c>
      <c r="W1110" s="145">
        <v>160</v>
      </c>
      <c r="X1110" s="145">
        <v>160</v>
      </c>
      <c r="Y1110" s="145">
        <v>160</v>
      </c>
      <c r="Z1110" s="145">
        <v>160</v>
      </c>
      <c r="AA1110" s="145">
        <v>160</v>
      </c>
      <c r="AB1110" s="145">
        <v>160</v>
      </c>
      <c r="AC1110" s="145">
        <v>160</v>
      </c>
      <c r="AD1110" s="145">
        <v>160.79</v>
      </c>
      <c r="AE1110" s="144">
        <v>10720</v>
      </c>
      <c r="AF1110" s="144">
        <v>10880</v>
      </c>
      <c r="AG1110" s="144">
        <v>10880</v>
      </c>
      <c r="AH1110" s="144">
        <v>11040</v>
      </c>
      <c r="AI1110" s="144">
        <v>11200</v>
      </c>
      <c r="AJ1110" s="144">
        <v>11360</v>
      </c>
      <c r="AK1110" s="144">
        <v>11360</v>
      </c>
      <c r="AL1110" s="144">
        <v>11520</v>
      </c>
      <c r="AM1110" s="144">
        <v>11680</v>
      </c>
      <c r="AN1110" s="144">
        <v>11680</v>
      </c>
      <c r="AO1110" s="144">
        <v>11840</v>
      </c>
      <c r="AP1110" s="144">
        <v>11840</v>
      </c>
      <c r="AQ1110" s="144">
        <v>11840</v>
      </c>
      <c r="AR1110" s="144">
        <v>13024</v>
      </c>
      <c r="AS1110" s="144"/>
      <c r="AT1110" s="144"/>
      <c r="AU1110" s="144"/>
      <c r="AV1110" s="144"/>
      <c r="AW1110" s="144"/>
      <c r="AX1110" s="144"/>
      <c r="AY1110" s="144"/>
      <c r="AZ1110" s="144"/>
      <c r="BA1110" s="144"/>
      <c r="BB1110" s="144"/>
      <c r="BC1110" s="144"/>
      <c r="BD1110" s="144"/>
      <c r="BE1110" s="144"/>
      <c r="BF1110" s="144"/>
    </row>
    <row r="1111" spans="1:58" hidden="1">
      <c r="A1111" s="143" t="s">
        <v>928</v>
      </c>
      <c r="B1111" s="143" t="s">
        <v>955</v>
      </c>
      <c r="C1111" s="144">
        <v>1</v>
      </c>
      <c r="D1111" s="144">
        <v>2</v>
      </c>
      <c r="E1111" s="144">
        <v>3</v>
      </c>
      <c r="F1111" s="144">
        <v>3</v>
      </c>
      <c r="G1111" s="144">
        <v>4</v>
      </c>
      <c r="H1111" s="144">
        <v>5</v>
      </c>
      <c r="I1111" s="144">
        <v>6</v>
      </c>
      <c r="J1111" s="144">
        <v>7</v>
      </c>
      <c r="K1111" s="144">
        <v>7</v>
      </c>
      <c r="L1111" s="144">
        <v>8</v>
      </c>
      <c r="M1111" s="144">
        <v>9</v>
      </c>
      <c r="N1111" s="144">
        <v>9</v>
      </c>
      <c r="O1111" s="144">
        <v>9</v>
      </c>
      <c r="P1111" s="144">
        <v>9</v>
      </c>
      <c r="Q1111" s="145">
        <v>200</v>
      </c>
      <c r="R1111" s="145">
        <v>200</v>
      </c>
      <c r="S1111" s="145">
        <v>200</v>
      </c>
      <c r="T1111" s="145">
        <v>200</v>
      </c>
      <c r="U1111" s="145">
        <v>200</v>
      </c>
      <c r="V1111" s="145">
        <v>200</v>
      </c>
      <c r="W1111" s="145">
        <v>200</v>
      </c>
      <c r="X1111" s="145">
        <v>200</v>
      </c>
      <c r="Y1111" s="145">
        <v>200</v>
      </c>
      <c r="Z1111" s="145">
        <v>200</v>
      </c>
      <c r="AA1111" s="145">
        <v>200</v>
      </c>
      <c r="AB1111" s="145">
        <v>200</v>
      </c>
      <c r="AC1111" s="145">
        <v>200</v>
      </c>
      <c r="AD1111" s="145">
        <v>200</v>
      </c>
      <c r="AE1111" s="144">
        <v>200</v>
      </c>
      <c r="AF1111" s="144">
        <v>400</v>
      </c>
      <c r="AG1111" s="144">
        <v>600</v>
      </c>
      <c r="AH1111" s="144">
        <v>600</v>
      </c>
      <c r="AI1111" s="144">
        <v>800</v>
      </c>
      <c r="AJ1111" s="144">
        <v>1000</v>
      </c>
      <c r="AK1111" s="144">
        <v>1200</v>
      </c>
      <c r="AL1111" s="144">
        <v>1400</v>
      </c>
      <c r="AM1111" s="144">
        <v>1400</v>
      </c>
      <c r="AN1111" s="144">
        <v>1600</v>
      </c>
      <c r="AO1111" s="144">
        <v>1800</v>
      </c>
      <c r="AP1111" s="144">
        <v>1800</v>
      </c>
      <c r="AQ1111" s="144">
        <v>1800</v>
      </c>
      <c r="AR1111" s="144">
        <v>1800</v>
      </c>
      <c r="AS1111" s="144"/>
      <c r="AT1111" s="144"/>
      <c r="AU1111" s="144"/>
      <c r="AV1111" s="144"/>
      <c r="AW1111" s="144"/>
      <c r="AX1111" s="144"/>
      <c r="AY1111" s="144"/>
      <c r="AZ1111" s="144"/>
      <c r="BA1111" s="144"/>
      <c r="BB1111" s="144"/>
      <c r="BC1111" s="144"/>
      <c r="BD1111" s="144"/>
      <c r="BE1111" s="144"/>
      <c r="BF1111" s="144"/>
    </row>
    <row r="1112" spans="1:58" hidden="1">
      <c r="A1112" s="143" t="s">
        <v>928</v>
      </c>
      <c r="B1112" s="143" t="s">
        <v>956</v>
      </c>
      <c r="C1112" s="144">
        <v>106</v>
      </c>
      <c r="D1112" s="144">
        <v>103</v>
      </c>
      <c r="E1112" s="144">
        <v>100</v>
      </c>
      <c r="F1112" s="144">
        <v>97</v>
      </c>
      <c r="G1112" s="144">
        <v>94</v>
      </c>
      <c r="H1112" s="144">
        <v>91</v>
      </c>
      <c r="I1112" s="144">
        <v>87</v>
      </c>
      <c r="J1112" s="144">
        <v>84</v>
      </c>
      <c r="K1112" s="144">
        <v>81</v>
      </c>
      <c r="L1112" s="144">
        <v>78</v>
      </c>
      <c r="M1112" s="144">
        <v>75</v>
      </c>
      <c r="N1112" s="144">
        <v>75</v>
      </c>
      <c r="O1112" s="144">
        <v>75</v>
      </c>
      <c r="P1112" s="144">
        <v>71</v>
      </c>
      <c r="Q1112" s="145">
        <v>150</v>
      </c>
      <c r="R1112" s="145">
        <v>150</v>
      </c>
      <c r="S1112" s="145">
        <v>150</v>
      </c>
      <c r="T1112" s="145">
        <v>150</v>
      </c>
      <c r="U1112" s="145">
        <v>150</v>
      </c>
      <c r="V1112" s="145">
        <v>150</v>
      </c>
      <c r="W1112" s="145">
        <v>150</v>
      </c>
      <c r="X1112" s="145">
        <v>150</v>
      </c>
      <c r="Y1112" s="145">
        <v>150</v>
      </c>
      <c r="Z1112" s="145">
        <v>150</v>
      </c>
      <c r="AA1112" s="145">
        <v>150</v>
      </c>
      <c r="AB1112" s="145">
        <v>150</v>
      </c>
      <c r="AC1112" s="145">
        <v>150</v>
      </c>
      <c r="AD1112" s="145">
        <v>150</v>
      </c>
      <c r="AE1112" s="144">
        <v>15900</v>
      </c>
      <c r="AF1112" s="144">
        <v>15450</v>
      </c>
      <c r="AG1112" s="144">
        <v>15000</v>
      </c>
      <c r="AH1112" s="144">
        <v>14550</v>
      </c>
      <c r="AI1112" s="144">
        <v>14100</v>
      </c>
      <c r="AJ1112" s="144">
        <v>13650</v>
      </c>
      <c r="AK1112" s="144">
        <v>13050</v>
      </c>
      <c r="AL1112" s="144">
        <v>12600</v>
      </c>
      <c r="AM1112" s="144">
        <v>12150</v>
      </c>
      <c r="AN1112" s="144">
        <v>11700</v>
      </c>
      <c r="AO1112" s="144">
        <v>11250</v>
      </c>
      <c r="AP1112" s="144">
        <v>11250</v>
      </c>
      <c r="AQ1112" s="144">
        <v>11250</v>
      </c>
      <c r="AR1112" s="144">
        <v>10650</v>
      </c>
      <c r="AS1112" s="144"/>
      <c r="AT1112" s="144"/>
      <c r="AU1112" s="144"/>
      <c r="AV1112" s="144"/>
      <c r="AW1112" s="144"/>
      <c r="AX1112" s="144"/>
      <c r="AY1112" s="144"/>
      <c r="AZ1112" s="144"/>
      <c r="BA1112" s="144"/>
      <c r="BB1112" s="144"/>
      <c r="BC1112" s="144"/>
      <c r="BD1112" s="144"/>
      <c r="BE1112" s="144"/>
      <c r="BF1112" s="144"/>
    </row>
    <row r="1113" spans="1:58" hidden="1">
      <c r="A1113" s="143" t="s">
        <v>928</v>
      </c>
      <c r="B1113" s="143" t="s">
        <v>957</v>
      </c>
      <c r="C1113" s="144">
        <v>0</v>
      </c>
      <c r="D1113" s="144">
        <v>2</v>
      </c>
      <c r="E1113" s="144">
        <v>4</v>
      </c>
      <c r="F1113" s="144">
        <v>6</v>
      </c>
      <c r="G1113" s="144">
        <v>8</v>
      </c>
      <c r="H1113" s="144">
        <v>11</v>
      </c>
      <c r="I1113" s="144">
        <v>13</v>
      </c>
      <c r="J1113" s="144">
        <v>15</v>
      </c>
      <c r="K1113" s="144">
        <v>17</v>
      </c>
      <c r="L1113" s="144">
        <v>19</v>
      </c>
      <c r="M1113" s="144">
        <v>21</v>
      </c>
      <c r="N1113" s="144">
        <v>21</v>
      </c>
      <c r="O1113" s="144">
        <v>21</v>
      </c>
      <c r="P1113" s="144">
        <v>20</v>
      </c>
      <c r="Q1113" s="145"/>
      <c r="R1113" s="145">
        <v>750</v>
      </c>
      <c r="S1113" s="145">
        <v>750</v>
      </c>
      <c r="T1113" s="145">
        <v>750</v>
      </c>
      <c r="U1113" s="145">
        <v>750</v>
      </c>
      <c r="V1113" s="145">
        <v>750</v>
      </c>
      <c r="W1113" s="145">
        <v>750</v>
      </c>
      <c r="X1113" s="145">
        <v>750</v>
      </c>
      <c r="Y1113" s="145">
        <v>750</v>
      </c>
      <c r="Z1113" s="145">
        <v>750</v>
      </c>
      <c r="AA1113" s="145">
        <v>750</v>
      </c>
      <c r="AB1113" s="145">
        <v>750</v>
      </c>
      <c r="AC1113" s="145">
        <v>750</v>
      </c>
      <c r="AD1113" s="145">
        <v>748</v>
      </c>
      <c r="AE1113" s="144">
        <v>0</v>
      </c>
      <c r="AF1113" s="144">
        <v>1500</v>
      </c>
      <c r="AG1113" s="144">
        <v>3000</v>
      </c>
      <c r="AH1113" s="144">
        <v>4500</v>
      </c>
      <c r="AI1113" s="144">
        <v>6000</v>
      </c>
      <c r="AJ1113" s="144">
        <v>8250</v>
      </c>
      <c r="AK1113" s="144">
        <v>9750</v>
      </c>
      <c r="AL1113" s="144">
        <v>11250</v>
      </c>
      <c r="AM1113" s="144">
        <v>12750</v>
      </c>
      <c r="AN1113" s="144">
        <v>14250</v>
      </c>
      <c r="AO1113" s="144">
        <v>15750</v>
      </c>
      <c r="AP1113" s="144">
        <v>15750</v>
      </c>
      <c r="AQ1113" s="144">
        <v>15750</v>
      </c>
      <c r="AR1113" s="144">
        <v>14960</v>
      </c>
      <c r="AS1113" s="144"/>
      <c r="AT1113" s="144"/>
      <c r="AU1113" s="144"/>
      <c r="AV1113" s="144"/>
      <c r="AW1113" s="144"/>
      <c r="AX1113" s="144"/>
      <c r="AY1113" s="144"/>
      <c r="AZ1113" s="144"/>
      <c r="BA1113" s="144"/>
      <c r="BB1113" s="144"/>
      <c r="BC1113" s="144"/>
      <c r="BD1113" s="144"/>
      <c r="BE1113" s="144"/>
      <c r="BF1113" s="144"/>
    </row>
    <row r="1114" spans="1:58" hidden="1">
      <c r="A1114" s="143" t="s">
        <v>928</v>
      </c>
      <c r="B1114" s="143" t="s">
        <v>958</v>
      </c>
      <c r="C1114" s="144">
        <v>106</v>
      </c>
      <c r="D1114" s="144">
        <v>105</v>
      </c>
      <c r="E1114" s="144">
        <v>104</v>
      </c>
      <c r="F1114" s="144">
        <v>103</v>
      </c>
      <c r="G1114" s="144">
        <v>102</v>
      </c>
      <c r="H1114" s="144">
        <v>102</v>
      </c>
      <c r="I1114" s="144">
        <v>100</v>
      </c>
      <c r="J1114" s="144">
        <v>99</v>
      </c>
      <c r="K1114" s="144">
        <v>98</v>
      </c>
      <c r="L1114" s="144">
        <v>97</v>
      </c>
      <c r="M1114" s="144">
        <v>96</v>
      </c>
      <c r="N1114" s="144">
        <v>96</v>
      </c>
      <c r="O1114" s="144">
        <v>96</v>
      </c>
      <c r="P1114" s="144">
        <v>91</v>
      </c>
      <c r="Q1114" s="145">
        <v>150</v>
      </c>
      <c r="R1114" s="145">
        <v>161.43</v>
      </c>
      <c r="S1114" s="145">
        <v>173.08</v>
      </c>
      <c r="T1114" s="145">
        <v>184.95</v>
      </c>
      <c r="U1114" s="145">
        <v>197.06</v>
      </c>
      <c r="V1114" s="145">
        <v>214.71</v>
      </c>
      <c r="W1114" s="145">
        <v>228</v>
      </c>
      <c r="X1114" s="145">
        <v>240.91</v>
      </c>
      <c r="Y1114" s="145">
        <v>254.08</v>
      </c>
      <c r="Z1114" s="145">
        <v>267.52999999999997</v>
      </c>
      <c r="AA1114" s="145">
        <v>281.25</v>
      </c>
      <c r="AB1114" s="145">
        <v>281.25</v>
      </c>
      <c r="AC1114" s="145">
        <v>281.25</v>
      </c>
      <c r="AD1114" s="145">
        <v>281.43</v>
      </c>
      <c r="AE1114" s="144">
        <v>15900</v>
      </c>
      <c r="AF1114" s="144">
        <v>16950</v>
      </c>
      <c r="AG1114" s="144">
        <v>18000</v>
      </c>
      <c r="AH1114" s="144">
        <v>19050</v>
      </c>
      <c r="AI1114" s="144">
        <v>20100</v>
      </c>
      <c r="AJ1114" s="144">
        <v>21900</v>
      </c>
      <c r="AK1114" s="144">
        <v>22800</v>
      </c>
      <c r="AL1114" s="144">
        <v>23850</v>
      </c>
      <c r="AM1114" s="144">
        <v>24900</v>
      </c>
      <c r="AN1114" s="144">
        <v>25950</v>
      </c>
      <c r="AO1114" s="144">
        <v>27000</v>
      </c>
      <c r="AP1114" s="144">
        <v>27000</v>
      </c>
      <c r="AQ1114" s="144">
        <v>27000</v>
      </c>
      <c r="AR1114" s="144">
        <v>25610</v>
      </c>
      <c r="AS1114" s="144"/>
      <c r="AT1114" s="144"/>
      <c r="AU1114" s="144"/>
      <c r="AV1114" s="144"/>
      <c r="AW1114" s="144"/>
      <c r="AX1114" s="144"/>
      <c r="AY1114" s="144"/>
      <c r="AZ1114" s="144"/>
      <c r="BA1114" s="144"/>
      <c r="BB1114" s="144"/>
      <c r="BC1114" s="144"/>
      <c r="BD1114" s="144"/>
      <c r="BE1114" s="144"/>
      <c r="BF1114" s="144"/>
    </row>
    <row r="1115" spans="1:58" hidden="1">
      <c r="A1115" s="143" t="s">
        <v>928</v>
      </c>
      <c r="B1115" s="143" t="s">
        <v>959</v>
      </c>
      <c r="C1115" s="144">
        <v>92</v>
      </c>
      <c r="D1115" s="144">
        <v>93</v>
      </c>
      <c r="E1115" s="144">
        <v>94</v>
      </c>
      <c r="F1115" s="144">
        <v>95</v>
      </c>
      <c r="G1115" s="144">
        <v>96</v>
      </c>
      <c r="H1115" s="144">
        <v>97</v>
      </c>
      <c r="I1115" s="144">
        <v>98</v>
      </c>
      <c r="J1115" s="144">
        <v>99</v>
      </c>
      <c r="K1115" s="144">
        <v>100</v>
      </c>
      <c r="L1115" s="144">
        <v>101</v>
      </c>
      <c r="M1115" s="144">
        <v>102</v>
      </c>
      <c r="N1115" s="144">
        <v>102</v>
      </c>
      <c r="O1115" s="144">
        <v>102</v>
      </c>
      <c r="P1115" s="144">
        <v>102</v>
      </c>
      <c r="Q1115" s="145">
        <v>380</v>
      </c>
      <c r="R1115" s="145">
        <v>380</v>
      </c>
      <c r="S1115" s="145">
        <v>380</v>
      </c>
      <c r="T1115" s="145">
        <v>380</v>
      </c>
      <c r="U1115" s="145">
        <v>380</v>
      </c>
      <c r="V1115" s="145">
        <v>380</v>
      </c>
      <c r="W1115" s="145">
        <v>380</v>
      </c>
      <c r="X1115" s="145">
        <v>380</v>
      </c>
      <c r="Y1115" s="145">
        <v>380</v>
      </c>
      <c r="Z1115" s="145">
        <v>380</v>
      </c>
      <c r="AA1115" s="145">
        <v>380</v>
      </c>
      <c r="AB1115" s="145">
        <v>380</v>
      </c>
      <c r="AC1115" s="145">
        <v>380</v>
      </c>
      <c r="AD1115" s="145">
        <v>380</v>
      </c>
      <c r="AE1115" s="144">
        <v>34960</v>
      </c>
      <c r="AF1115" s="144">
        <v>35340</v>
      </c>
      <c r="AG1115" s="144">
        <v>35720</v>
      </c>
      <c r="AH1115" s="144">
        <v>36100</v>
      </c>
      <c r="AI1115" s="144">
        <v>36480</v>
      </c>
      <c r="AJ1115" s="144">
        <v>36860</v>
      </c>
      <c r="AK1115" s="144">
        <v>37240</v>
      </c>
      <c r="AL1115" s="144">
        <v>37620</v>
      </c>
      <c r="AM1115" s="144">
        <v>38000</v>
      </c>
      <c r="AN1115" s="144">
        <v>38380</v>
      </c>
      <c r="AO1115" s="144">
        <v>38760</v>
      </c>
      <c r="AP1115" s="144">
        <v>38760</v>
      </c>
      <c r="AQ1115" s="144">
        <v>38760</v>
      </c>
      <c r="AR1115" s="144">
        <v>38760</v>
      </c>
      <c r="AS1115" s="144"/>
      <c r="AT1115" s="144"/>
      <c r="AU1115" s="144"/>
      <c r="AV1115" s="144"/>
      <c r="AW1115" s="144"/>
      <c r="AX1115" s="144"/>
      <c r="AY1115" s="144"/>
      <c r="AZ1115" s="144"/>
      <c r="BA1115" s="144"/>
      <c r="BB1115" s="144"/>
      <c r="BC1115" s="144"/>
      <c r="BD1115" s="144"/>
      <c r="BE1115" s="144"/>
      <c r="BF1115" s="144"/>
    </row>
    <row r="1116" spans="1:58" hidden="1">
      <c r="A1116" s="143" t="s">
        <v>928</v>
      </c>
      <c r="B1116" s="143" t="s">
        <v>960</v>
      </c>
      <c r="C1116" s="144">
        <v>100</v>
      </c>
      <c r="D1116" s="144">
        <v>100</v>
      </c>
      <c r="E1116" s="144">
        <v>100</v>
      </c>
      <c r="F1116" s="144">
        <v>100</v>
      </c>
      <c r="G1116" s="144">
        <v>100</v>
      </c>
      <c r="H1116" s="144">
        <v>100</v>
      </c>
      <c r="I1116" s="144">
        <v>100</v>
      </c>
      <c r="J1116" s="144">
        <v>100</v>
      </c>
      <c r="K1116" s="144">
        <v>100</v>
      </c>
      <c r="L1116" s="144">
        <v>100</v>
      </c>
      <c r="M1116" s="144">
        <v>99</v>
      </c>
      <c r="N1116" s="144">
        <v>99</v>
      </c>
      <c r="O1116" s="144">
        <v>99</v>
      </c>
      <c r="P1116" s="144">
        <v>99</v>
      </c>
      <c r="Q1116" s="145">
        <v>75</v>
      </c>
      <c r="R1116" s="145">
        <v>75</v>
      </c>
      <c r="S1116" s="145">
        <v>75</v>
      </c>
      <c r="T1116" s="145">
        <v>75</v>
      </c>
      <c r="U1116" s="145">
        <v>75</v>
      </c>
      <c r="V1116" s="145">
        <v>75</v>
      </c>
      <c r="W1116" s="145">
        <v>75</v>
      </c>
      <c r="X1116" s="145">
        <v>75</v>
      </c>
      <c r="Y1116" s="145">
        <v>75</v>
      </c>
      <c r="Z1116" s="145">
        <v>75</v>
      </c>
      <c r="AA1116" s="145">
        <v>75</v>
      </c>
      <c r="AB1116" s="145">
        <v>75</v>
      </c>
      <c r="AC1116" s="145">
        <v>75</v>
      </c>
      <c r="AD1116" s="145">
        <v>75</v>
      </c>
      <c r="AE1116" s="144">
        <v>7500</v>
      </c>
      <c r="AF1116" s="144">
        <v>7500</v>
      </c>
      <c r="AG1116" s="144">
        <v>7500</v>
      </c>
      <c r="AH1116" s="144">
        <v>7500</v>
      </c>
      <c r="AI1116" s="144">
        <v>7500</v>
      </c>
      <c r="AJ1116" s="144">
        <v>7500</v>
      </c>
      <c r="AK1116" s="144">
        <v>7500</v>
      </c>
      <c r="AL1116" s="144">
        <v>7500</v>
      </c>
      <c r="AM1116" s="144">
        <v>7500</v>
      </c>
      <c r="AN1116" s="144">
        <v>7500</v>
      </c>
      <c r="AO1116" s="144">
        <v>7425</v>
      </c>
      <c r="AP1116" s="144">
        <v>7425</v>
      </c>
      <c r="AQ1116" s="144">
        <v>7425</v>
      </c>
      <c r="AR1116" s="144">
        <v>7425</v>
      </c>
      <c r="AS1116" s="144"/>
      <c r="AT1116" s="144"/>
      <c r="AU1116" s="144"/>
      <c r="AV1116" s="144"/>
      <c r="AW1116" s="144"/>
      <c r="AX1116" s="144"/>
      <c r="AY1116" s="144"/>
      <c r="AZ1116" s="144"/>
      <c r="BA1116" s="144"/>
      <c r="BB1116" s="144"/>
      <c r="BC1116" s="144"/>
      <c r="BD1116" s="144"/>
      <c r="BE1116" s="144"/>
      <c r="BF1116" s="144"/>
    </row>
    <row r="1117" spans="1:58" hidden="1">
      <c r="A1117" s="143" t="s">
        <v>928</v>
      </c>
      <c r="B1117" s="143" t="s">
        <v>961</v>
      </c>
      <c r="C1117" s="144">
        <v>0</v>
      </c>
      <c r="D1117" s="144">
        <v>0</v>
      </c>
      <c r="E1117" s="144">
        <v>0</v>
      </c>
      <c r="F1117" s="144">
        <v>0</v>
      </c>
      <c r="G1117" s="144">
        <v>0</v>
      </c>
      <c r="H1117" s="144">
        <v>0</v>
      </c>
      <c r="I1117" s="144">
        <v>0</v>
      </c>
      <c r="J1117" s="144">
        <v>0</v>
      </c>
      <c r="K1117" s="144">
        <v>0</v>
      </c>
      <c r="L1117" s="144">
        <v>0</v>
      </c>
      <c r="M1117" s="144">
        <v>0</v>
      </c>
      <c r="N1117" s="144">
        <v>0</v>
      </c>
      <c r="O1117" s="144">
        <v>0</v>
      </c>
      <c r="P1117" s="144">
        <v>0</v>
      </c>
      <c r="Q1117" s="145"/>
      <c r="R1117" s="145"/>
      <c r="S1117" s="145"/>
      <c r="T1117" s="145"/>
      <c r="U1117" s="145"/>
      <c r="V1117" s="145"/>
      <c r="W1117" s="145"/>
      <c r="X1117" s="145"/>
      <c r="Y1117" s="145"/>
      <c r="Z1117" s="145"/>
      <c r="AA1117" s="145"/>
      <c r="AB1117" s="145"/>
      <c r="AC1117" s="145"/>
      <c r="AD1117" s="145"/>
      <c r="AE1117" s="144">
        <v>0</v>
      </c>
      <c r="AF1117" s="144">
        <v>0</v>
      </c>
      <c r="AG1117" s="144">
        <v>0</v>
      </c>
      <c r="AH1117" s="144">
        <v>0</v>
      </c>
      <c r="AI1117" s="144">
        <v>0</v>
      </c>
      <c r="AJ1117" s="144">
        <v>0</v>
      </c>
      <c r="AK1117" s="144">
        <v>0</v>
      </c>
      <c r="AL1117" s="144">
        <v>0</v>
      </c>
      <c r="AM1117" s="144">
        <v>0</v>
      </c>
      <c r="AN1117" s="144">
        <v>0</v>
      </c>
      <c r="AO1117" s="144">
        <v>0</v>
      </c>
      <c r="AP1117" s="144">
        <v>0</v>
      </c>
      <c r="AQ1117" s="144">
        <v>0</v>
      </c>
      <c r="AR1117" s="144">
        <v>0</v>
      </c>
      <c r="AS1117" s="144"/>
      <c r="AT1117" s="144"/>
      <c r="AU1117" s="144"/>
      <c r="AV1117" s="144"/>
      <c r="AW1117" s="144"/>
      <c r="AX1117" s="144"/>
      <c r="AY1117" s="144"/>
      <c r="AZ1117" s="144"/>
      <c r="BA1117" s="144"/>
      <c r="BB1117" s="144"/>
      <c r="BC1117" s="144"/>
      <c r="BD1117" s="144"/>
      <c r="BE1117" s="144"/>
      <c r="BF1117" s="144"/>
    </row>
    <row r="1118" spans="1:58" hidden="1">
      <c r="A1118" s="143" t="s">
        <v>928</v>
      </c>
      <c r="B1118" s="143" t="s">
        <v>962</v>
      </c>
      <c r="C1118" s="144">
        <v>18</v>
      </c>
      <c r="D1118" s="144">
        <v>24</v>
      </c>
      <c r="E1118" s="144">
        <v>22</v>
      </c>
      <c r="F1118" s="144">
        <v>21</v>
      </c>
      <c r="G1118" s="144">
        <v>20</v>
      </c>
      <c r="H1118" s="144">
        <v>19</v>
      </c>
      <c r="I1118" s="144">
        <v>17</v>
      </c>
      <c r="J1118" s="144">
        <v>16</v>
      </c>
      <c r="K1118" s="144">
        <v>15</v>
      </c>
      <c r="L1118" s="144">
        <v>13</v>
      </c>
      <c r="M1118" s="144">
        <v>12</v>
      </c>
      <c r="N1118" s="144">
        <v>12</v>
      </c>
      <c r="O1118" s="144">
        <v>12</v>
      </c>
      <c r="P1118" s="144">
        <v>12</v>
      </c>
      <c r="Q1118" s="145">
        <v>191.67</v>
      </c>
      <c r="R1118" s="145">
        <v>250</v>
      </c>
      <c r="S1118" s="145">
        <v>250</v>
      </c>
      <c r="T1118" s="145">
        <v>250</v>
      </c>
      <c r="U1118" s="145">
        <v>250</v>
      </c>
      <c r="V1118" s="145">
        <v>250</v>
      </c>
      <c r="W1118" s="145">
        <v>250</v>
      </c>
      <c r="X1118" s="145">
        <v>250</v>
      </c>
      <c r="Y1118" s="145">
        <v>250</v>
      </c>
      <c r="Z1118" s="145">
        <v>250</v>
      </c>
      <c r="AA1118" s="145">
        <v>250</v>
      </c>
      <c r="AB1118" s="145">
        <v>250</v>
      </c>
      <c r="AC1118" s="145">
        <v>250</v>
      </c>
      <c r="AD1118" s="145">
        <v>250</v>
      </c>
      <c r="AE1118" s="144">
        <v>3450</v>
      </c>
      <c r="AF1118" s="144">
        <v>6000</v>
      </c>
      <c r="AG1118" s="144">
        <v>5500</v>
      </c>
      <c r="AH1118" s="144">
        <v>5250</v>
      </c>
      <c r="AI1118" s="144">
        <v>5000</v>
      </c>
      <c r="AJ1118" s="144">
        <v>4750</v>
      </c>
      <c r="AK1118" s="144">
        <v>4250</v>
      </c>
      <c r="AL1118" s="144">
        <v>4000</v>
      </c>
      <c r="AM1118" s="144">
        <v>3750</v>
      </c>
      <c r="AN1118" s="144">
        <v>3250</v>
      </c>
      <c r="AO1118" s="144">
        <v>3000</v>
      </c>
      <c r="AP1118" s="144">
        <v>3000</v>
      </c>
      <c r="AQ1118" s="144">
        <v>3000</v>
      </c>
      <c r="AR1118" s="144">
        <v>3000</v>
      </c>
      <c r="AS1118" s="144"/>
      <c r="AT1118" s="144"/>
      <c r="AU1118" s="144"/>
      <c r="AV1118" s="144"/>
      <c r="AW1118" s="144"/>
      <c r="AX1118" s="144"/>
      <c r="AY1118" s="144"/>
      <c r="AZ1118" s="144"/>
      <c r="BA1118" s="144"/>
      <c r="BB1118" s="144"/>
      <c r="BC1118" s="144"/>
      <c r="BD1118" s="144"/>
      <c r="BE1118" s="144"/>
      <c r="BF1118" s="144"/>
    </row>
    <row r="1119" spans="1:58" hidden="1">
      <c r="A1119" s="143" t="s">
        <v>928</v>
      </c>
      <c r="B1119" s="143" t="s">
        <v>963</v>
      </c>
      <c r="C1119" s="144">
        <v>7</v>
      </c>
      <c r="D1119" s="144">
        <v>2</v>
      </c>
      <c r="E1119" s="144">
        <v>5</v>
      </c>
      <c r="F1119" s="144">
        <v>7</v>
      </c>
      <c r="G1119" s="144">
        <v>10</v>
      </c>
      <c r="H1119" s="144">
        <v>12</v>
      </c>
      <c r="I1119" s="144">
        <v>14</v>
      </c>
      <c r="J1119" s="144">
        <v>17</v>
      </c>
      <c r="K1119" s="144">
        <v>19</v>
      </c>
      <c r="L1119" s="144">
        <v>22</v>
      </c>
      <c r="M1119" s="144">
        <v>24</v>
      </c>
      <c r="N1119" s="144">
        <v>24</v>
      </c>
      <c r="O1119" s="144">
        <v>24</v>
      </c>
      <c r="P1119" s="144">
        <v>24</v>
      </c>
      <c r="Q1119" s="145">
        <v>1000</v>
      </c>
      <c r="R1119" s="145">
        <v>1000</v>
      </c>
      <c r="S1119" s="145">
        <v>1000</v>
      </c>
      <c r="T1119" s="145">
        <v>1000</v>
      </c>
      <c r="U1119" s="145">
        <v>1000</v>
      </c>
      <c r="V1119" s="145">
        <v>1000</v>
      </c>
      <c r="W1119" s="145">
        <v>1000</v>
      </c>
      <c r="X1119" s="145">
        <v>1000</v>
      </c>
      <c r="Y1119" s="145">
        <v>1000</v>
      </c>
      <c r="Z1119" s="145">
        <v>1000</v>
      </c>
      <c r="AA1119" s="145">
        <v>1000</v>
      </c>
      <c r="AB1119" s="145">
        <v>1000</v>
      </c>
      <c r="AC1119" s="145">
        <v>1000</v>
      </c>
      <c r="AD1119" s="145">
        <v>1000</v>
      </c>
      <c r="AE1119" s="144">
        <v>7000</v>
      </c>
      <c r="AF1119" s="144">
        <v>2000</v>
      </c>
      <c r="AG1119" s="144">
        <v>5000</v>
      </c>
      <c r="AH1119" s="144">
        <v>7000</v>
      </c>
      <c r="AI1119" s="144">
        <v>10000</v>
      </c>
      <c r="AJ1119" s="144">
        <v>12000</v>
      </c>
      <c r="AK1119" s="144">
        <v>14000</v>
      </c>
      <c r="AL1119" s="144">
        <v>17000</v>
      </c>
      <c r="AM1119" s="144">
        <v>19000</v>
      </c>
      <c r="AN1119" s="144">
        <v>22000</v>
      </c>
      <c r="AO1119" s="144">
        <v>24000</v>
      </c>
      <c r="AP1119" s="144">
        <v>24000</v>
      </c>
      <c r="AQ1119" s="144">
        <v>24000</v>
      </c>
      <c r="AR1119" s="144">
        <v>24000</v>
      </c>
      <c r="AS1119" s="144"/>
      <c r="AT1119" s="144"/>
      <c r="AU1119" s="144"/>
      <c r="AV1119" s="144"/>
      <c r="AW1119" s="144"/>
      <c r="AX1119" s="144"/>
      <c r="AY1119" s="144"/>
      <c r="AZ1119" s="144"/>
      <c r="BA1119" s="144"/>
      <c r="BB1119" s="144"/>
      <c r="BC1119" s="144"/>
      <c r="BD1119" s="144"/>
      <c r="BE1119" s="144"/>
      <c r="BF1119" s="144"/>
    </row>
    <row r="1120" spans="1:58" hidden="1">
      <c r="A1120" s="143" t="s">
        <v>928</v>
      </c>
      <c r="B1120" s="143" t="s">
        <v>964</v>
      </c>
      <c r="C1120" s="144">
        <v>25</v>
      </c>
      <c r="D1120" s="144">
        <v>26</v>
      </c>
      <c r="E1120" s="144">
        <v>27</v>
      </c>
      <c r="F1120" s="144">
        <v>28</v>
      </c>
      <c r="G1120" s="144">
        <v>30</v>
      </c>
      <c r="H1120" s="144">
        <v>31</v>
      </c>
      <c r="I1120" s="144">
        <v>31</v>
      </c>
      <c r="J1120" s="144">
        <v>33</v>
      </c>
      <c r="K1120" s="144">
        <v>34</v>
      </c>
      <c r="L1120" s="144">
        <v>35</v>
      </c>
      <c r="M1120" s="144">
        <v>36</v>
      </c>
      <c r="N1120" s="144">
        <v>36</v>
      </c>
      <c r="O1120" s="144">
        <v>36</v>
      </c>
      <c r="P1120" s="144">
        <v>36</v>
      </c>
      <c r="Q1120" s="145">
        <v>418</v>
      </c>
      <c r="R1120" s="145">
        <v>307.69</v>
      </c>
      <c r="S1120" s="145">
        <v>388.89</v>
      </c>
      <c r="T1120" s="145">
        <v>437.5</v>
      </c>
      <c r="U1120" s="145">
        <v>500</v>
      </c>
      <c r="V1120" s="145">
        <v>540.32000000000005</v>
      </c>
      <c r="W1120" s="145">
        <v>588.71</v>
      </c>
      <c r="X1120" s="145">
        <v>636.36</v>
      </c>
      <c r="Y1120" s="145">
        <v>669.12</v>
      </c>
      <c r="Z1120" s="145">
        <v>721.43</v>
      </c>
      <c r="AA1120" s="145">
        <v>750</v>
      </c>
      <c r="AB1120" s="145">
        <v>750</v>
      </c>
      <c r="AC1120" s="145">
        <v>750</v>
      </c>
      <c r="AD1120" s="145">
        <v>750</v>
      </c>
      <c r="AE1120" s="144">
        <v>10450</v>
      </c>
      <c r="AF1120" s="144">
        <v>8000</v>
      </c>
      <c r="AG1120" s="144">
        <v>10500</v>
      </c>
      <c r="AH1120" s="144">
        <v>12250</v>
      </c>
      <c r="AI1120" s="144">
        <v>15000</v>
      </c>
      <c r="AJ1120" s="144">
        <v>16750</v>
      </c>
      <c r="AK1120" s="144">
        <v>18250</v>
      </c>
      <c r="AL1120" s="144">
        <v>21000</v>
      </c>
      <c r="AM1120" s="144">
        <v>22750</v>
      </c>
      <c r="AN1120" s="144">
        <v>25250</v>
      </c>
      <c r="AO1120" s="144">
        <v>27000</v>
      </c>
      <c r="AP1120" s="144">
        <v>27000</v>
      </c>
      <c r="AQ1120" s="144">
        <v>27000</v>
      </c>
      <c r="AR1120" s="144">
        <v>27000</v>
      </c>
      <c r="AS1120" s="144"/>
      <c r="AT1120" s="144"/>
      <c r="AU1120" s="144"/>
      <c r="AV1120" s="144"/>
      <c r="AW1120" s="144"/>
      <c r="AX1120" s="144"/>
      <c r="AY1120" s="144"/>
      <c r="AZ1120" s="144"/>
      <c r="BA1120" s="144"/>
      <c r="BB1120" s="144"/>
      <c r="BC1120" s="144"/>
      <c r="BD1120" s="144"/>
      <c r="BE1120" s="144"/>
      <c r="BF1120" s="144"/>
    </row>
    <row r="1121" spans="1:58" hidden="1">
      <c r="A1121" s="143" t="s">
        <v>928</v>
      </c>
      <c r="B1121" s="143" t="s">
        <v>965</v>
      </c>
      <c r="C1121" s="144">
        <v>38</v>
      </c>
      <c r="D1121" s="144">
        <v>38</v>
      </c>
      <c r="E1121" s="144">
        <v>38</v>
      </c>
      <c r="F1121" s="144">
        <v>38</v>
      </c>
      <c r="G1121" s="144">
        <v>38</v>
      </c>
      <c r="H1121" s="144">
        <v>38</v>
      </c>
      <c r="I1121" s="144">
        <v>38</v>
      </c>
      <c r="J1121" s="144">
        <v>38</v>
      </c>
      <c r="K1121" s="144">
        <v>38</v>
      </c>
      <c r="L1121" s="144">
        <v>38</v>
      </c>
      <c r="M1121" s="144">
        <v>58</v>
      </c>
      <c r="N1121" s="144">
        <v>58</v>
      </c>
      <c r="O1121" s="144">
        <v>58</v>
      </c>
      <c r="P1121" s="144">
        <v>58</v>
      </c>
      <c r="Q1121" s="145">
        <v>208</v>
      </c>
      <c r="R1121" s="145">
        <v>208</v>
      </c>
      <c r="S1121" s="145">
        <v>208</v>
      </c>
      <c r="T1121" s="145">
        <v>208</v>
      </c>
      <c r="U1121" s="145">
        <v>208</v>
      </c>
      <c r="V1121" s="145">
        <v>208</v>
      </c>
      <c r="W1121" s="145">
        <v>208</v>
      </c>
      <c r="X1121" s="145">
        <v>208</v>
      </c>
      <c r="Y1121" s="145">
        <v>208</v>
      </c>
      <c r="Z1121" s="145">
        <v>208</v>
      </c>
      <c r="AA1121" s="145">
        <v>208</v>
      </c>
      <c r="AB1121" s="145">
        <v>208</v>
      </c>
      <c r="AC1121" s="145">
        <v>208</v>
      </c>
      <c r="AD1121" s="145">
        <v>208</v>
      </c>
      <c r="AE1121" s="144">
        <v>7904</v>
      </c>
      <c r="AF1121" s="144">
        <v>7904</v>
      </c>
      <c r="AG1121" s="144">
        <v>7904</v>
      </c>
      <c r="AH1121" s="144">
        <v>7904</v>
      </c>
      <c r="AI1121" s="144">
        <v>7904</v>
      </c>
      <c r="AJ1121" s="144">
        <v>7904</v>
      </c>
      <c r="AK1121" s="144">
        <v>7904</v>
      </c>
      <c r="AL1121" s="144">
        <v>7904</v>
      </c>
      <c r="AM1121" s="144">
        <v>7904</v>
      </c>
      <c r="AN1121" s="144">
        <v>7904</v>
      </c>
      <c r="AO1121" s="144">
        <v>12064</v>
      </c>
      <c r="AP1121" s="144">
        <v>12064</v>
      </c>
      <c r="AQ1121" s="144">
        <v>12064</v>
      </c>
      <c r="AR1121" s="144">
        <v>12064</v>
      </c>
      <c r="AS1121" s="144"/>
      <c r="AT1121" s="144"/>
      <c r="AU1121" s="144"/>
      <c r="AV1121" s="144"/>
      <c r="AW1121" s="144"/>
      <c r="AX1121" s="144"/>
      <c r="AY1121" s="144"/>
      <c r="AZ1121" s="144"/>
      <c r="BA1121" s="144"/>
      <c r="BB1121" s="144"/>
      <c r="BC1121" s="144"/>
      <c r="BD1121" s="144"/>
      <c r="BE1121" s="144"/>
      <c r="BF1121" s="144"/>
    </row>
    <row r="1122" spans="1:58" hidden="1">
      <c r="A1122" s="143" t="s">
        <v>928</v>
      </c>
      <c r="B1122" s="143" t="s">
        <v>966</v>
      </c>
      <c r="C1122" s="144">
        <v>29</v>
      </c>
      <c r="D1122" s="144">
        <v>36</v>
      </c>
      <c r="E1122" s="144">
        <v>44</v>
      </c>
      <c r="F1122" s="144">
        <v>51</v>
      </c>
      <c r="G1122" s="144">
        <v>59</v>
      </c>
      <c r="H1122" s="144">
        <v>66</v>
      </c>
      <c r="I1122" s="144">
        <v>73</v>
      </c>
      <c r="J1122" s="144">
        <v>81</v>
      </c>
      <c r="K1122" s="144">
        <v>88</v>
      </c>
      <c r="L1122" s="144">
        <v>96</v>
      </c>
      <c r="M1122" s="144">
        <v>103</v>
      </c>
      <c r="N1122" s="144">
        <v>103</v>
      </c>
      <c r="O1122" s="144">
        <v>103</v>
      </c>
      <c r="P1122" s="144">
        <v>95</v>
      </c>
      <c r="Q1122" s="145">
        <v>100</v>
      </c>
      <c r="R1122" s="145">
        <v>100</v>
      </c>
      <c r="S1122" s="145">
        <v>100</v>
      </c>
      <c r="T1122" s="145">
        <v>100</v>
      </c>
      <c r="U1122" s="145">
        <v>100</v>
      </c>
      <c r="V1122" s="145">
        <v>100</v>
      </c>
      <c r="W1122" s="145">
        <v>100</v>
      </c>
      <c r="X1122" s="145">
        <v>100</v>
      </c>
      <c r="Y1122" s="145">
        <v>100</v>
      </c>
      <c r="Z1122" s="145">
        <v>100</v>
      </c>
      <c r="AA1122" s="145">
        <v>100</v>
      </c>
      <c r="AB1122" s="145">
        <v>100</v>
      </c>
      <c r="AC1122" s="145">
        <v>100</v>
      </c>
      <c r="AD1122" s="145">
        <v>110</v>
      </c>
      <c r="AE1122" s="144">
        <v>2900</v>
      </c>
      <c r="AF1122" s="144">
        <v>3600</v>
      </c>
      <c r="AG1122" s="144">
        <v>4400</v>
      </c>
      <c r="AH1122" s="144">
        <v>5100</v>
      </c>
      <c r="AI1122" s="144">
        <v>5900</v>
      </c>
      <c r="AJ1122" s="144">
        <v>6600</v>
      </c>
      <c r="AK1122" s="144">
        <v>7300</v>
      </c>
      <c r="AL1122" s="144">
        <v>8100</v>
      </c>
      <c r="AM1122" s="144">
        <v>8800</v>
      </c>
      <c r="AN1122" s="144">
        <v>9600</v>
      </c>
      <c r="AO1122" s="144">
        <v>10300</v>
      </c>
      <c r="AP1122" s="144">
        <v>10300</v>
      </c>
      <c r="AQ1122" s="144">
        <v>10300</v>
      </c>
      <c r="AR1122" s="144">
        <v>10450</v>
      </c>
      <c r="AS1122" s="144"/>
      <c r="AT1122" s="144"/>
      <c r="AU1122" s="144"/>
      <c r="AV1122" s="144"/>
      <c r="AW1122" s="144"/>
      <c r="AX1122" s="144"/>
      <c r="AY1122" s="144"/>
      <c r="AZ1122" s="144"/>
      <c r="BA1122" s="144"/>
      <c r="BB1122" s="144"/>
      <c r="BC1122" s="144"/>
      <c r="BD1122" s="144"/>
      <c r="BE1122" s="144"/>
      <c r="BF1122" s="144"/>
    </row>
    <row r="1123" spans="1:58" hidden="1">
      <c r="A1123" s="143" t="s">
        <v>928</v>
      </c>
      <c r="B1123" s="143" t="s">
        <v>967</v>
      </c>
      <c r="C1123" s="144">
        <v>169</v>
      </c>
      <c r="D1123" s="144">
        <v>174</v>
      </c>
      <c r="E1123" s="144">
        <v>178</v>
      </c>
      <c r="F1123" s="144">
        <v>183</v>
      </c>
      <c r="G1123" s="144">
        <v>188</v>
      </c>
      <c r="H1123" s="144">
        <v>193</v>
      </c>
      <c r="I1123" s="144">
        <v>197</v>
      </c>
      <c r="J1123" s="144">
        <v>202</v>
      </c>
      <c r="K1123" s="144">
        <v>207</v>
      </c>
      <c r="L1123" s="144">
        <v>211</v>
      </c>
      <c r="M1123" s="144">
        <v>216</v>
      </c>
      <c r="N1123" s="144">
        <v>216</v>
      </c>
      <c r="O1123" s="144">
        <v>216</v>
      </c>
      <c r="P1123" s="144">
        <v>216</v>
      </c>
      <c r="Q1123" s="145">
        <v>140</v>
      </c>
      <c r="R1123" s="145">
        <v>140</v>
      </c>
      <c r="S1123" s="145">
        <v>140</v>
      </c>
      <c r="T1123" s="145">
        <v>140</v>
      </c>
      <c r="U1123" s="145">
        <v>140</v>
      </c>
      <c r="V1123" s="145">
        <v>140</v>
      </c>
      <c r="W1123" s="145">
        <v>140</v>
      </c>
      <c r="X1123" s="145">
        <v>140</v>
      </c>
      <c r="Y1123" s="145">
        <v>140</v>
      </c>
      <c r="Z1123" s="145">
        <v>140</v>
      </c>
      <c r="AA1123" s="145">
        <v>140</v>
      </c>
      <c r="AB1123" s="145">
        <v>140</v>
      </c>
      <c r="AC1123" s="145">
        <v>140</v>
      </c>
      <c r="AD1123" s="145">
        <v>140</v>
      </c>
      <c r="AE1123" s="144">
        <v>23660</v>
      </c>
      <c r="AF1123" s="144">
        <v>24360</v>
      </c>
      <c r="AG1123" s="144">
        <v>24920</v>
      </c>
      <c r="AH1123" s="144">
        <v>25620</v>
      </c>
      <c r="AI1123" s="144">
        <v>26320</v>
      </c>
      <c r="AJ1123" s="144">
        <v>27020</v>
      </c>
      <c r="AK1123" s="144">
        <v>27580</v>
      </c>
      <c r="AL1123" s="144">
        <v>28280</v>
      </c>
      <c r="AM1123" s="144">
        <v>28980</v>
      </c>
      <c r="AN1123" s="144">
        <v>29540</v>
      </c>
      <c r="AO1123" s="144">
        <v>30240</v>
      </c>
      <c r="AP1123" s="144">
        <v>30240</v>
      </c>
      <c r="AQ1123" s="144">
        <v>30240</v>
      </c>
      <c r="AR1123" s="144">
        <v>30240</v>
      </c>
      <c r="AS1123" s="144"/>
      <c r="AT1123" s="144"/>
      <c r="AU1123" s="144"/>
      <c r="AV1123" s="144"/>
      <c r="AW1123" s="144"/>
      <c r="AX1123" s="144"/>
      <c r="AY1123" s="144"/>
      <c r="AZ1123" s="144"/>
      <c r="BA1123" s="144"/>
      <c r="BB1123" s="144"/>
      <c r="BC1123" s="144"/>
      <c r="BD1123" s="144"/>
      <c r="BE1123" s="144"/>
      <c r="BF1123" s="144"/>
    </row>
    <row r="1124" spans="1:58" hidden="1">
      <c r="A1124" s="143" t="s">
        <v>928</v>
      </c>
      <c r="B1124" s="143" t="s">
        <v>968</v>
      </c>
      <c r="C1124" s="144">
        <v>306</v>
      </c>
      <c r="D1124" s="144">
        <v>295</v>
      </c>
      <c r="E1124" s="144">
        <v>284</v>
      </c>
      <c r="F1124" s="144">
        <v>273</v>
      </c>
      <c r="G1124" s="144">
        <v>262</v>
      </c>
      <c r="H1124" s="144">
        <v>251</v>
      </c>
      <c r="I1124" s="144">
        <v>240</v>
      </c>
      <c r="J1124" s="144">
        <v>229</v>
      </c>
      <c r="K1124" s="144">
        <v>218</v>
      </c>
      <c r="L1124" s="144">
        <v>207</v>
      </c>
      <c r="M1124" s="144">
        <v>197</v>
      </c>
      <c r="N1124" s="144">
        <v>197</v>
      </c>
      <c r="O1124" s="144">
        <v>197</v>
      </c>
      <c r="P1124" s="144">
        <v>199</v>
      </c>
      <c r="Q1124" s="145">
        <v>227</v>
      </c>
      <c r="R1124" s="145">
        <v>227</v>
      </c>
      <c r="S1124" s="145">
        <v>226.52</v>
      </c>
      <c r="T1124" s="145">
        <v>226.52</v>
      </c>
      <c r="U1124" s="145">
        <v>226.52</v>
      </c>
      <c r="V1124" s="145">
        <v>226.52</v>
      </c>
      <c r="W1124" s="145">
        <v>227</v>
      </c>
      <c r="X1124" s="145">
        <v>181</v>
      </c>
      <c r="Y1124" s="145">
        <v>181</v>
      </c>
      <c r="Z1124" s="145">
        <v>227</v>
      </c>
      <c r="AA1124" s="145">
        <v>249.2</v>
      </c>
      <c r="AB1124" s="145">
        <v>224</v>
      </c>
      <c r="AC1124" s="145">
        <v>201.6</v>
      </c>
      <c r="AD1124" s="145">
        <v>224</v>
      </c>
      <c r="AE1124" s="144">
        <v>69462</v>
      </c>
      <c r="AF1124" s="144">
        <v>66965</v>
      </c>
      <c r="AG1124" s="144">
        <v>64332</v>
      </c>
      <c r="AH1124" s="144">
        <v>61841</v>
      </c>
      <c r="AI1124" s="144">
        <v>59349</v>
      </c>
      <c r="AJ1124" s="144">
        <v>56857</v>
      </c>
      <c r="AK1124" s="144">
        <v>54480</v>
      </c>
      <c r="AL1124" s="144">
        <v>41449</v>
      </c>
      <c r="AM1124" s="144">
        <v>39458</v>
      </c>
      <c r="AN1124" s="144">
        <v>46989</v>
      </c>
      <c r="AO1124" s="144">
        <v>49092</v>
      </c>
      <c r="AP1124" s="144">
        <v>44128</v>
      </c>
      <c r="AQ1124" s="144">
        <v>39715</v>
      </c>
      <c r="AR1124" s="144">
        <v>44576</v>
      </c>
      <c r="AS1124" s="144"/>
      <c r="AT1124" s="144"/>
      <c r="AU1124" s="144"/>
      <c r="AV1124" s="144"/>
      <c r="AW1124" s="144"/>
      <c r="AX1124" s="144"/>
      <c r="AY1124" s="144"/>
      <c r="AZ1124" s="144"/>
      <c r="BA1124" s="144"/>
      <c r="BB1124" s="144"/>
      <c r="BC1124" s="144"/>
      <c r="BD1124" s="144"/>
      <c r="BE1124" s="144"/>
      <c r="BF1124" s="144"/>
    </row>
    <row r="1125" spans="1:58" hidden="1">
      <c r="A1125" s="143" t="s">
        <v>928</v>
      </c>
      <c r="B1125" s="143" t="s">
        <v>969</v>
      </c>
      <c r="C1125" s="144">
        <v>0</v>
      </c>
      <c r="D1125" s="144">
        <v>0</v>
      </c>
      <c r="E1125" s="144">
        <v>0</v>
      </c>
      <c r="F1125" s="144">
        <v>0</v>
      </c>
      <c r="G1125" s="144">
        <v>0</v>
      </c>
      <c r="H1125" s="144">
        <v>0</v>
      </c>
      <c r="I1125" s="144">
        <v>0</v>
      </c>
      <c r="J1125" s="144">
        <v>0</v>
      </c>
      <c r="K1125" s="144">
        <v>0</v>
      </c>
      <c r="L1125" s="144">
        <v>0</v>
      </c>
      <c r="M1125" s="144">
        <v>0</v>
      </c>
      <c r="N1125" s="144">
        <v>0</v>
      </c>
      <c r="O1125" s="144">
        <v>0</v>
      </c>
      <c r="P1125" s="144">
        <v>0</v>
      </c>
      <c r="Q1125" s="145"/>
      <c r="R1125" s="145"/>
      <c r="S1125" s="145"/>
      <c r="T1125" s="145"/>
      <c r="U1125" s="145"/>
      <c r="V1125" s="145"/>
      <c r="W1125" s="145"/>
      <c r="X1125" s="145"/>
      <c r="Y1125" s="145"/>
      <c r="Z1125" s="145"/>
      <c r="AA1125" s="145"/>
      <c r="AB1125" s="145"/>
      <c r="AC1125" s="145"/>
      <c r="AD1125" s="145"/>
      <c r="AE1125" s="144">
        <v>0</v>
      </c>
      <c r="AF1125" s="144">
        <v>0</v>
      </c>
      <c r="AG1125" s="144">
        <v>0</v>
      </c>
      <c r="AH1125" s="144">
        <v>0</v>
      </c>
      <c r="AI1125" s="144">
        <v>0</v>
      </c>
      <c r="AJ1125" s="144">
        <v>0</v>
      </c>
      <c r="AK1125" s="144">
        <v>0</v>
      </c>
      <c r="AL1125" s="144">
        <v>0</v>
      </c>
      <c r="AM1125" s="144">
        <v>0</v>
      </c>
      <c r="AN1125" s="144">
        <v>0</v>
      </c>
      <c r="AO1125" s="144">
        <v>0</v>
      </c>
      <c r="AP1125" s="144">
        <v>0</v>
      </c>
      <c r="AQ1125" s="144">
        <v>0</v>
      </c>
      <c r="AR1125" s="144">
        <v>0</v>
      </c>
      <c r="AS1125" s="144"/>
      <c r="AT1125" s="144"/>
      <c r="AU1125" s="144"/>
      <c r="AV1125" s="144"/>
      <c r="AW1125" s="144"/>
      <c r="AX1125" s="144"/>
      <c r="AY1125" s="144"/>
      <c r="AZ1125" s="144"/>
      <c r="BA1125" s="144"/>
      <c r="BB1125" s="144"/>
      <c r="BC1125" s="144"/>
      <c r="BD1125" s="144"/>
      <c r="BE1125" s="144"/>
      <c r="BF1125" s="144"/>
    </row>
    <row r="1126" spans="1:58" hidden="1">
      <c r="A1126" s="143" t="s">
        <v>928</v>
      </c>
      <c r="B1126" s="143" t="s">
        <v>970</v>
      </c>
      <c r="C1126" s="144">
        <v>50</v>
      </c>
      <c r="D1126" s="144">
        <v>53</v>
      </c>
      <c r="E1126" s="144">
        <v>55</v>
      </c>
      <c r="F1126" s="144">
        <v>58</v>
      </c>
      <c r="G1126" s="144">
        <v>60</v>
      </c>
      <c r="H1126" s="144">
        <v>63</v>
      </c>
      <c r="I1126" s="144">
        <v>65</v>
      </c>
      <c r="J1126" s="144">
        <v>68</v>
      </c>
      <c r="K1126" s="144">
        <v>70</v>
      </c>
      <c r="L1126" s="144">
        <v>73</v>
      </c>
      <c r="M1126" s="144">
        <v>75</v>
      </c>
      <c r="N1126" s="144">
        <v>75</v>
      </c>
      <c r="O1126" s="144">
        <v>75</v>
      </c>
      <c r="P1126" s="144">
        <v>75</v>
      </c>
      <c r="Q1126" s="145">
        <v>1896</v>
      </c>
      <c r="R1126" s="145">
        <v>1896</v>
      </c>
      <c r="S1126" s="145">
        <v>1896</v>
      </c>
      <c r="T1126" s="145">
        <v>1896</v>
      </c>
      <c r="U1126" s="145">
        <v>1896</v>
      </c>
      <c r="V1126" s="145">
        <v>1896</v>
      </c>
      <c r="W1126" s="145">
        <v>1896</v>
      </c>
      <c r="X1126" s="145">
        <v>1896</v>
      </c>
      <c r="Y1126" s="145">
        <v>1706.4</v>
      </c>
      <c r="Z1126" s="145">
        <v>1896</v>
      </c>
      <c r="AA1126" s="145">
        <v>1991</v>
      </c>
      <c r="AB1126" s="145">
        <v>1890</v>
      </c>
      <c r="AC1126" s="145">
        <v>1701</v>
      </c>
      <c r="AD1126" s="145">
        <v>1890</v>
      </c>
      <c r="AE1126" s="144">
        <v>94800</v>
      </c>
      <c r="AF1126" s="144">
        <v>100488</v>
      </c>
      <c r="AG1126" s="144">
        <v>104280</v>
      </c>
      <c r="AH1126" s="144">
        <v>109968</v>
      </c>
      <c r="AI1126" s="144">
        <v>113760</v>
      </c>
      <c r="AJ1126" s="144">
        <v>119448</v>
      </c>
      <c r="AK1126" s="144">
        <v>123240</v>
      </c>
      <c r="AL1126" s="144">
        <v>128928</v>
      </c>
      <c r="AM1126" s="144">
        <v>119448</v>
      </c>
      <c r="AN1126" s="144">
        <v>138408</v>
      </c>
      <c r="AO1126" s="144">
        <v>149325</v>
      </c>
      <c r="AP1126" s="144">
        <v>141750</v>
      </c>
      <c r="AQ1126" s="144">
        <v>127575</v>
      </c>
      <c r="AR1126" s="144">
        <v>141750</v>
      </c>
      <c r="AS1126" s="144"/>
      <c r="AT1126" s="144"/>
      <c r="AU1126" s="144"/>
      <c r="AV1126" s="144"/>
      <c r="AW1126" s="144"/>
      <c r="AX1126" s="144"/>
      <c r="AY1126" s="144"/>
      <c r="AZ1126" s="144"/>
      <c r="BA1126" s="144"/>
      <c r="BB1126" s="144"/>
      <c r="BC1126" s="144"/>
      <c r="BD1126" s="144"/>
      <c r="BE1126" s="144"/>
      <c r="BF1126" s="144"/>
    </row>
    <row r="1127" spans="1:58" hidden="1">
      <c r="A1127" s="143" t="s">
        <v>928</v>
      </c>
      <c r="B1127" s="143" t="s">
        <v>971</v>
      </c>
      <c r="C1127" s="144">
        <v>356</v>
      </c>
      <c r="D1127" s="144">
        <v>348</v>
      </c>
      <c r="E1127" s="144">
        <v>339</v>
      </c>
      <c r="F1127" s="144">
        <v>331</v>
      </c>
      <c r="G1127" s="144">
        <v>322</v>
      </c>
      <c r="H1127" s="144">
        <v>314</v>
      </c>
      <c r="I1127" s="144">
        <v>305</v>
      </c>
      <c r="J1127" s="144">
        <v>297</v>
      </c>
      <c r="K1127" s="144">
        <v>288</v>
      </c>
      <c r="L1127" s="144">
        <v>280</v>
      </c>
      <c r="M1127" s="144">
        <v>272</v>
      </c>
      <c r="N1127" s="144">
        <v>272</v>
      </c>
      <c r="O1127" s="144">
        <v>272</v>
      </c>
      <c r="P1127" s="144">
        <v>274</v>
      </c>
      <c r="Q1127" s="145">
        <v>461.41</v>
      </c>
      <c r="R1127" s="145">
        <v>481.19</v>
      </c>
      <c r="S1127" s="145">
        <v>497.38</v>
      </c>
      <c r="T1127" s="145">
        <v>519.05999999999995</v>
      </c>
      <c r="U1127" s="145">
        <v>537.61</v>
      </c>
      <c r="V1127" s="145">
        <v>561.48</v>
      </c>
      <c r="W1127" s="145">
        <v>582.69000000000005</v>
      </c>
      <c r="X1127" s="145">
        <v>573.66</v>
      </c>
      <c r="Y1127" s="145">
        <v>551.76</v>
      </c>
      <c r="Z1127" s="145">
        <v>662.13</v>
      </c>
      <c r="AA1127" s="145">
        <v>729.47</v>
      </c>
      <c r="AB1127" s="145">
        <v>683.38</v>
      </c>
      <c r="AC1127" s="145">
        <v>615.04</v>
      </c>
      <c r="AD1127" s="145">
        <v>680.02</v>
      </c>
      <c r="AE1127" s="144">
        <v>164262</v>
      </c>
      <c r="AF1127" s="144">
        <v>167453</v>
      </c>
      <c r="AG1127" s="144">
        <v>168612</v>
      </c>
      <c r="AH1127" s="144">
        <v>171809</v>
      </c>
      <c r="AI1127" s="144">
        <v>173109</v>
      </c>
      <c r="AJ1127" s="144">
        <v>176305</v>
      </c>
      <c r="AK1127" s="144">
        <v>177720</v>
      </c>
      <c r="AL1127" s="144">
        <v>170377</v>
      </c>
      <c r="AM1127" s="144">
        <v>158906</v>
      </c>
      <c r="AN1127" s="144">
        <v>185397</v>
      </c>
      <c r="AO1127" s="144">
        <v>198417</v>
      </c>
      <c r="AP1127" s="144">
        <v>185878</v>
      </c>
      <c r="AQ1127" s="144">
        <v>167290</v>
      </c>
      <c r="AR1127" s="144">
        <v>186326</v>
      </c>
      <c r="AS1127" s="144"/>
      <c r="AT1127" s="144"/>
      <c r="AU1127" s="144"/>
      <c r="AV1127" s="144"/>
      <c r="AW1127" s="144"/>
      <c r="AX1127" s="144"/>
      <c r="AY1127" s="144"/>
      <c r="AZ1127" s="144"/>
      <c r="BA1127" s="144"/>
      <c r="BB1127" s="144"/>
      <c r="BC1127" s="144"/>
      <c r="BD1127" s="144"/>
      <c r="BE1127" s="144"/>
      <c r="BF1127" s="144"/>
    </row>
    <row r="1128" spans="1:58" hidden="1">
      <c r="A1128" s="143" t="s">
        <v>928</v>
      </c>
      <c r="B1128" s="143" t="s">
        <v>972</v>
      </c>
      <c r="C1128" s="144">
        <v>9</v>
      </c>
      <c r="D1128" s="144">
        <v>10</v>
      </c>
      <c r="E1128" s="144">
        <v>11</v>
      </c>
      <c r="F1128" s="144">
        <v>12</v>
      </c>
      <c r="G1128" s="144">
        <v>13</v>
      </c>
      <c r="H1128" s="144">
        <v>14</v>
      </c>
      <c r="I1128" s="144">
        <v>15</v>
      </c>
      <c r="J1128" s="144">
        <v>16</v>
      </c>
      <c r="K1128" s="144">
        <v>17</v>
      </c>
      <c r="L1128" s="144">
        <v>18</v>
      </c>
      <c r="M1128" s="144">
        <v>20</v>
      </c>
      <c r="N1128" s="144">
        <v>20</v>
      </c>
      <c r="O1128" s="144">
        <v>20</v>
      </c>
      <c r="P1128" s="144">
        <v>20</v>
      </c>
      <c r="Q1128" s="145">
        <v>35</v>
      </c>
      <c r="R1128" s="145">
        <v>35</v>
      </c>
      <c r="S1128" s="145">
        <v>35</v>
      </c>
      <c r="T1128" s="145">
        <v>35</v>
      </c>
      <c r="U1128" s="145">
        <v>35</v>
      </c>
      <c r="V1128" s="145">
        <v>35</v>
      </c>
      <c r="W1128" s="145">
        <v>35</v>
      </c>
      <c r="X1128" s="145">
        <v>35</v>
      </c>
      <c r="Y1128" s="145">
        <v>35</v>
      </c>
      <c r="Z1128" s="145">
        <v>35</v>
      </c>
      <c r="AA1128" s="145">
        <v>35</v>
      </c>
      <c r="AB1128" s="145">
        <v>35</v>
      </c>
      <c r="AC1128" s="145">
        <v>35</v>
      </c>
      <c r="AD1128" s="145">
        <v>35</v>
      </c>
      <c r="AE1128" s="144">
        <v>315</v>
      </c>
      <c r="AF1128" s="144">
        <v>350</v>
      </c>
      <c r="AG1128" s="144">
        <v>385</v>
      </c>
      <c r="AH1128" s="144">
        <v>420</v>
      </c>
      <c r="AI1128" s="144">
        <v>455</v>
      </c>
      <c r="AJ1128" s="144">
        <v>490</v>
      </c>
      <c r="AK1128" s="144">
        <v>525</v>
      </c>
      <c r="AL1128" s="144">
        <v>560</v>
      </c>
      <c r="AM1128" s="144">
        <v>595</v>
      </c>
      <c r="AN1128" s="144">
        <v>630</v>
      </c>
      <c r="AO1128" s="144">
        <v>700</v>
      </c>
      <c r="AP1128" s="144">
        <v>700</v>
      </c>
      <c r="AQ1128" s="144">
        <v>700</v>
      </c>
      <c r="AR1128" s="144">
        <v>700</v>
      </c>
      <c r="AS1128" s="144"/>
      <c r="AT1128" s="144"/>
      <c r="AU1128" s="144"/>
      <c r="AV1128" s="144"/>
      <c r="AW1128" s="144"/>
      <c r="AX1128" s="144"/>
      <c r="AY1128" s="144"/>
      <c r="AZ1128" s="144"/>
      <c r="BA1128" s="144"/>
      <c r="BB1128" s="144"/>
      <c r="BC1128" s="144"/>
      <c r="BD1128" s="144"/>
      <c r="BE1128" s="144"/>
      <c r="BF1128" s="144"/>
    </row>
    <row r="1129" spans="1:58" hidden="1">
      <c r="A1129" s="143" t="s">
        <v>928</v>
      </c>
      <c r="B1129" s="143" t="s">
        <v>973</v>
      </c>
      <c r="C1129" s="144">
        <v>26</v>
      </c>
      <c r="D1129" s="144">
        <v>26</v>
      </c>
      <c r="E1129" s="144">
        <v>26</v>
      </c>
      <c r="F1129" s="144">
        <v>26</v>
      </c>
      <c r="G1129" s="144">
        <v>26</v>
      </c>
      <c r="H1129" s="144">
        <v>26</v>
      </c>
      <c r="I1129" s="144">
        <v>26</v>
      </c>
      <c r="J1129" s="144">
        <v>26</v>
      </c>
      <c r="K1129" s="144">
        <v>26</v>
      </c>
      <c r="L1129" s="144">
        <v>26</v>
      </c>
      <c r="M1129" s="144">
        <v>26</v>
      </c>
      <c r="N1129" s="144">
        <v>26</v>
      </c>
      <c r="O1129" s="144">
        <v>26</v>
      </c>
      <c r="P1129" s="144">
        <v>26</v>
      </c>
      <c r="Q1129" s="145">
        <v>320</v>
      </c>
      <c r="R1129" s="145">
        <v>320</v>
      </c>
      <c r="S1129" s="145">
        <v>320</v>
      </c>
      <c r="T1129" s="145">
        <v>320</v>
      </c>
      <c r="U1129" s="145">
        <v>320</v>
      </c>
      <c r="V1129" s="145">
        <v>320</v>
      </c>
      <c r="W1129" s="145">
        <v>320</v>
      </c>
      <c r="X1129" s="145">
        <v>320</v>
      </c>
      <c r="Y1129" s="145">
        <v>320</v>
      </c>
      <c r="Z1129" s="145">
        <v>320</v>
      </c>
      <c r="AA1129" s="145">
        <v>320</v>
      </c>
      <c r="AB1129" s="145">
        <v>320</v>
      </c>
      <c r="AC1129" s="145">
        <v>320</v>
      </c>
      <c r="AD1129" s="145">
        <v>320</v>
      </c>
      <c r="AE1129" s="144">
        <v>8320</v>
      </c>
      <c r="AF1129" s="144">
        <v>8320</v>
      </c>
      <c r="AG1129" s="144">
        <v>8320</v>
      </c>
      <c r="AH1129" s="144">
        <v>8320</v>
      </c>
      <c r="AI1129" s="144">
        <v>8320</v>
      </c>
      <c r="AJ1129" s="144">
        <v>8320</v>
      </c>
      <c r="AK1129" s="144">
        <v>8320</v>
      </c>
      <c r="AL1129" s="144">
        <v>8320</v>
      </c>
      <c r="AM1129" s="144">
        <v>8320</v>
      </c>
      <c r="AN1129" s="144">
        <v>8320</v>
      </c>
      <c r="AO1129" s="144">
        <v>8320</v>
      </c>
      <c r="AP1129" s="144">
        <v>8320</v>
      </c>
      <c r="AQ1129" s="144">
        <v>8320</v>
      </c>
      <c r="AR1129" s="144">
        <v>8320</v>
      </c>
      <c r="AS1129" s="144"/>
      <c r="AT1129" s="144"/>
      <c r="AU1129" s="144"/>
      <c r="AV1129" s="144"/>
      <c r="AW1129" s="144"/>
      <c r="AX1129" s="144"/>
      <c r="AY1129" s="144"/>
      <c r="AZ1129" s="144"/>
      <c r="BA1129" s="144"/>
      <c r="BB1129" s="144"/>
      <c r="BC1129" s="144"/>
      <c r="BD1129" s="144"/>
      <c r="BE1129" s="144"/>
      <c r="BF1129" s="144"/>
    </row>
    <row r="1130" spans="1:58" hidden="1">
      <c r="A1130" s="143" t="s">
        <v>928</v>
      </c>
      <c r="B1130" s="143" t="s">
        <v>974</v>
      </c>
      <c r="C1130" s="144">
        <v>0</v>
      </c>
      <c r="D1130" s="144">
        <v>0</v>
      </c>
      <c r="E1130" s="144">
        <v>0</v>
      </c>
      <c r="F1130" s="144">
        <v>0</v>
      </c>
      <c r="G1130" s="144">
        <v>0</v>
      </c>
      <c r="H1130" s="144">
        <v>0</v>
      </c>
      <c r="I1130" s="144">
        <v>0</v>
      </c>
      <c r="J1130" s="144">
        <v>89</v>
      </c>
      <c r="K1130" s="144">
        <v>90</v>
      </c>
      <c r="L1130" s="144">
        <v>92</v>
      </c>
      <c r="M1130" s="144">
        <v>94</v>
      </c>
      <c r="N1130" s="144">
        <v>94</v>
      </c>
      <c r="O1130" s="144">
        <v>94</v>
      </c>
      <c r="P1130" s="144">
        <v>99</v>
      </c>
      <c r="Q1130" s="145"/>
      <c r="R1130" s="145"/>
      <c r="S1130" s="145"/>
      <c r="T1130" s="145"/>
      <c r="U1130" s="145"/>
      <c r="V1130" s="145"/>
      <c r="W1130" s="145"/>
      <c r="X1130" s="145">
        <v>210</v>
      </c>
      <c r="Y1130" s="145">
        <v>168</v>
      </c>
      <c r="Z1130" s="145">
        <v>210</v>
      </c>
      <c r="AA1130" s="145">
        <v>210</v>
      </c>
      <c r="AB1130" s="145">
        <v>231</v>
      </c>
      <c r="AC1130" s="145">
        <v>207.9</v>
      </c>
      <c r="AD1130" s="145">
        <v>218.39</v>
      </c>
      <c r="AE1130" s="144">
        <v>0</v>
      </c>
      <c r="AF1130" s="144">
        <v>0</v>
      </c>
      <c r="AG1130" s="144">
        <v>0</v>
      </c>
      <c r="AH1130" s="144">
        <v>0</v>
      </c>
      <c r="AI1130" s="144">
        <v>0</v>
      </c>
      <c r="AJ1130" s="144">
        <v>0</v>
      </c>
      <c r="AK1130" s="144">
        <v>0</v>
      </c>
      <c r="AL1130" s="144">
        <v>18690</v>
      </c>
      <c r="AM1130" s="144">
        <v>15120</v>
      </c>
      <c r="AN1130" s="144">
        <v>19320</v>
      </c>
      <c r="AO1130" s="144">
        <v>19740</v>
      </c>
      <c r="AP1130" s="144">
        <v>21714</v>
      </c>
      <c r="AQ1130" s="144">
        <v>19543</v>
      </c>
      <c r="AR1130" s="144">
        <v>21621</v>
      </c>
      <c r="AS1130" s="144"/>
      <c r="AT1130" s="144"/>
      <c r="AU1130" s="144"/>
      <c r="AV1130" s="144"/>
      <c r="AW1130" s="144"/>
      <c r="AX1130" s="144"/>
      <c r="AY1130" s="144"/>
      <c r="AZ1130" s="144"/>
      <c r="BA1130" s="144"/>
      <c r="BB1130" s="144"/>
      <c r="BC1130" s="144"/>
      <c r="BD1130" s="144"/>
      <c r="BE1130" s="144"/>
      <c r="BF1130" s="144"/>
    </row>
    <row r="1131" spans="1:58" hidden="1">
      <c r="A1131" s="143" t="s">
        <v>928</v>
      </c>
      <c r="B1131" s="143" t="s">
        <v>975</v>
      </c>
      <c r="C1131" s="144">
        <v>0</v>
      </c>
      <c r="D1131" s="144">
        <v>0</v>
      </c>
      <c r="E1131" s="144">
        <v>0</v>
      </c>
      <c r="F1131" s="144">
        <v>0</v>
      </c>
      <c r="G1131" s="144">
        <v>0</v>
      </c>
      <c r="H1131" s="144">
        <v>0</v>
      </c>
      <c r="I1131" s="144">
        <v>0</v>
      </c>
      <c r="J1131" s="144">
        <v>0</v>
      </c>
      <c r="K1131" s="144">
        <v>0</v>
      </c>
      <c r="L1131" s="144">
        <v>0</v>
      </c>
      <c r="M1131" s="144">
        <v>0</v>
      </c>
      <c r="N1131" s="144">
        <v>0</v>
      </c>
      <c r="O1131" s="144">
        <v>0</v>
      </c>
      <c r="P1131" s="144">
        <v>0</v>
      </c>
      <c r="Q1131" s="145"/>
      <c r="R1131" s="145"/>
      <c r="S1131" s="145"/>
      <c r="T1131" s="145"/>
      <c r="U1131" s="145"/>
      <c r="V1131" s="145"/>
      <c r="W1131" s="145"/>
      <c r="X1131" s="145"/>
      <c r="Y1131" s="145"/>
      <c r="Z1131" s="145"/>
      <c r="AA1131" s="145"/>
      <c r="AB1131" s="145"/>
      <c r="AC1131" s="145"/>
      <c r="AD1131" s="145"/>
      <c r="AE1131" s="144">
        <v>0</v>
      </c>
      <c r="AF1131" s="144">
        <v>0</v>
      </c>
      <c r="AG1131" s="144">
        <v>0</v>
      </c>
      <c r="AH1131" s="144">
        <v>0</v>
      </c>
      <c r="AI1131" s="144">
        <v>0</v>
      </c>
      <c r="AJ1131" s="144">
        <v>0</v>
      </c>
      <c r="AK1131" s="144">
        <v>0</v>
      </c>
      <c r="AL1131" s="144">
        <v>0</v>
      </c>
      <c r="AM1131" s="144">
        <v>0</v>
      </c>
      <c r="AN1131" s="144">
        <v>0</v>
      </c>
      <c r="AO1131" s="144">
        <v>0</v>
      </c>
      <c r="AP1131" s="144">
        <v>0</v>
      </c>
      <c r="AQ1131" s="144">
        <v>0</v>
      </c>
      <c r="AR1131" s="144">
        <v>0</v>
      </c>
      <c r="AS1131" s="144"/>
      <c r="AT1131" s="144"/>
      <c r="AU1131" s="144"/>
      <c r="AV1131" s="144"/>
      <c r="AW1131" s="144"/>
      <c r="AX1131" s="144"/>
      <c r="AY1131" s="144"/>
      <c r="AZ1131" s="144"/>
      <c r="BA1131" s="144"/>
      <c r="BB1131" s="144"/>
      <c r="BC1131" s="144"/>
      <c r="BD1131" s="144"/>
      <c r="BE1131" s="144"/>
      <c r="BF1131" s="144"/>
    </row>
    <row r="1132" spans="1:58" hidden="1">
      <c r="A1132" s="143" t="s">
        <v>928</v>
      </c>
      <c r="B1132" s="143" t="s">
        <v>976</v>
      </c>
      <c r="C1132" s="144">
        <v>78</v>
      </c>
      <c r="D1132" s="144">
        <v>80</v>
      </c>
      <c r="E1132" s="144">
        <v>81</v>
      </c>
      <c r="F1132" s="144">
        <v>83</v>
      </c>
      <c r="G1132" s="144">
        <v>84</v>
      </c>
      <c r="H1132" s="144">
        <v>86</v>
      </c>
      <c r="I1132" s="144">
        <v>87</v>
      </c>
      <c r="J1132" s="144">
        <v>89</v>
      </c>
      <c r="K1132" s="144">
        <v>90</v>
      </c>
      <c r="L1132" s="144">
        <v>92</v>
      </c>
      <c r="M1132" s="144">
        <v>94</v>
      </c>
      <c r="N1132" s="144">
        <v>94</v>
      </c>
      <c r="O1132" s="144">
        <v>94</v>
      </c>
      <c r="P1132" s="144">
        <v>99</v>
      </c>
      <c r="Q1132" s="145">
        <v>210</v>
      </c>
      <c r="R1132" s="145">
        <v>208.88</v>
      </c>
      <c r="S1132" s="145">
        <v>210.37</v>
      </c>
      <c r="T1132" s="145">
        <v>209.28</v>
      </c>
      <c r="U1132" s="145">
        <v>210.71</v>
      </c>
      <c r="V1132" s="145">
        <v>209.65</v>
      </c>
      <c r="W1132" s="145">
        <v>211.03</v>
      </c>
      <c r="X1132" s="145">
        <v>210</v>
      </c>
      <c r="Y1132" s="145">
        <v>168</v>
      </c>
      <c r="Z1132" s="145">
        <v>210</v>
      </c>
      <c r="AA1132" s="145">
        <v>210</v>
      </c>
      <c r="AB1132" s="145">
        <v>231</v>
      </c>
      <c r="AC1132" s="145">
        <v>207.9</v>
      </c>
      <c r="AD1132" s="145">
        <v>218.39</v>
      </c>
      <c r="AE1132" s="144">
        <v>16380</v>
      </c>
      <c r="AF1132" s="144">
        <v>16710</v>
      </c>
      <c r="AG1132" s="144">
        <v>17040</v>
      </c>
      <c r="AH1132" s="144">
        <v>17370</v>
      </c>
      <c r="AI1132" s="144">
        <v>17700</v>
      </c>
      <c r="AJ1132" s="144">
        <v>18030</v>
      </c>
      <c r="AK1132" s="144">
        <v>18360</v>
      </c>
      <c r="AL1132" s="144">
        <v>18690</v>
      </c>
      <c r="AM1132" s="144">
        <v>15120</v>
      </c>
      <c r="AN1132" s="144">
        <v>19320</v>
      </c>
      <c r="AO1132" s="144">
        <v>19740</v>
      </c>
      <c r="AP1132" s="144">
        <v>21714</v>
      </c>
      <c r="AQ1132" s="144">
        <v>19543</v>
      </c>
      <c r="AR1132" s="144">
        <v>21621</v>
      </c>
      <c r="AS1132" s="144"/>
      <c r="AT1132" s="144"/>
      <c r="AU1132" s="144"/>
      <c r="AV1132" s="144"/>
      <c r="AW1132" s="144"/>
      <c r="AX1132" s="144"/>
      <c r="AY1132" s="144"/>
      <c r="AZ1132" s="144"/>
      <c r="BA1132" s="144"/>
      <c r="BB1132" s="144"/>
      <c r="BC1132" s="144"/>
      <c r="BD1132" s="144"/>
      <c r="BE1132" s="144"/>
      <c r="BF1132" s="144"/>
    </row>
    <row r="1133" spans="1:58" hidden="1">
      <c r="A1133" s="143" t="s">
        <v>928</v>
      </c>
      <c r="B1133" s="143" t="s">
        <v>977</v>
      </c>
      <c r="C1133" s="144">
        <v>0</v>
      </c>
      <c r="D1133" s="144">
        <v>0</v>
      </c>
      <c r="E1133" s="144">
        <v>0</v>
      </c>
      <c r="F1133" s="144">
        <v>0</v>
      </c>
      <c r="G1133" s="144">
        <v>0</v>
      </c>
      <c r="H1133" s="144">
        <v>0</v>
      </c>
      <c r="I1133" s="144">
        <v>0</v>
      </c>
      <c r="J1133" s="144">
        <v>0</v>
      </c>
      <c r="K1133" s="144">
        <v>0</v>
      </c>
      <c r="L1133" s="144">
        <v>0</v>
      </c>
      <c r="M1133" s="144">
        <v>1</v>
      </c>
      <c r="N1133" s="144">
        <v>1</v>
      </c>
      <c r="O1133" s="144">
        <v>1</v>
      </c>
      <c r="P1133" s="144">
        <v>1</v>
      </c>
      <c r="Q1133" s="145"/>
      <c r="R1133" s="145"/>
      <c r="S1133" s="145"/>
      <c r="T1133" s="145"/>
      <c r="U1133" s="145"/>
      <c r="V1133" s="145"/>
      <c r="W1133" s="145"/>
      <c r="X1133" s="145"/>
      <c r="Y1133" s="145"/>
      <c r="Z1133" s="145"/>
      <c r="AA1133" s="145">
        <v>300</v>
      </c>
      <c r="AB1133" s="145">
        <v>300</v>
      </c>
      <c r="AC1133" s="145">
        <v>300</v>
      </c>
      <c r="AD1133" s="145">
        <v>300</v>
      </c>
      <c r="AE1133" s="144">
        <v>0</v>
      </c>
      <c r="AF1133" s="144">
        <v>0</v>
      </c>
      <c r="AG1133" s="144">
        <v>0</v>
      </c>
      <c r="AH1133" s="144">
        <v>0</v>
      </c>
      <c r="AI1133" s="144">
        <v>0</v>
      </c>
      <c r="AJ1133" s="144">
        <v>0</v>
      </c>
      <c r="AK1133" s="144">
        <v>0</v>
      </c>
      <c r="AL1133" s="144">
        <v>0</v>
      </c>
      <c r="AM1133" s="144">
        <v>0</v>
      </c>
      <c r="AN1133" s="144">
        <v>0</v>
      </c>
      <c r="AO1133" s="144">
        <v>300</v>
      </c>
      <c r="AP1133" s="144">
        <v>300</v>
      </c>
      <c r="AQ1133" s="144">
        <v>300</v>
      </c>
      <c r="AR1133" s="144">
        <v>300</v>
      </c>
      <c r="AS1133" s="144"/>
      <c r="AT1133" s="144"/>
      <c r="AU1133" s="144"/>
      <c r="AV1133" s="144"/>
      <c r="AW1133" s="144"/>
      <c r="AX1133" s="144"/>
      <c r="AY1133" s="144"/>
      <c r="AZ1133" s="144"/>
      <c r="BA1133" s="144"/>
      <c r="BB1133" s="144"/>
      <c r="BC1133" s="144"/>
      <c r="BD1133" s="144"/>
      <c r="BE1133" s="144"/>
      <c r="BF1133" s="144"/>
    </row>
    <row r="1134" spans="1:58" hidden="1">
      <c r="A1134" s="143" t="s">
        <v>928</v>
      </c>
      <c r="B1134" s="143" t="s">
        <v>978</v>
      </c>
      <c r="C1134" s="144">
        <v>0</v>
      </c>
      <c r="D1134" s="144">
        <v>0</v>
      </c>
      <c r="E1134" s="144">
        <v>0</v>
      </c>
      <c r="F1134" s="144">
        <v>0</v>
      </c>
      <c r="G1134" s="144">
        <v>0</v>
      </c>
      <c r="H1134" s="144">
        <v>0</v>
      </c>
      <c r="I1134" s="144">
        <v>0</v>
      </c>
      <c r="J1134" s="144">
        <v>0</v>
      </c>
      <c r="K1134" s="144">
        <v>0</v>
      </c>
      <c r="L1134" s="144">
        <v>0</v>
      </c>
      <c r="M1134" s="144">
        <v>0</v>
      </c>
      <c r="N1134" s="144">
        <v>0</v>
      </c>
      <c r="O1134" s="144">
        <v>0</v>
      </c>
      <c r="P1134" s="144">
        <v>0</v>
      </c>
      <c r="Q1134" s="145"/>
      <c r="R1134" s="145"/>
      <c r="S1134" s="145"/>
      <c r="T1134" s="145"/>
      <c r="U1134" s="145"/>
      <c r="V1134" s="145"/>
      <c r="W1134" s="145"/>
      <c r="X1134" s="145"/>
      <c r="Y1134" s="145"/>
      <c r="Z1134" s="145"/>
      <c r="AA1134" s="145"/>
      <c r="AB1134" s="145"/>
      <c r="AC1134" s="145"/>
      <c r="AD1134" s="145"/>
      <c r="AE1134" s="144">
        <v>0</v>
      </c>
      <c r="AF1134" s="144">
        <v>0</v>
      </c>
      <c r="AG1134" s="144">
        <v>0</v>
      </c>
      <c r="AH1134" s="144">
        <v>0</v>
      </c>
      <c r="AI1134" s="144">
        <v>0</v>
      </c>
      <c r="AJ1134" s="144">
        <v>0</v>
      </c>
      <c r="AK1134" s="144">
        <v>0</v>
      </c>
      <c r="AL1134" s="144">
        <v>0</v>
      </c>
      <c r="AM1134" s="144">
        <v>0</v>
      </c>
      <c r="AN1134" s="144">
        <v>0</v>
      </c>
      <c r="AO1134" s="144">
        <v>0</v>
      </c>
      <c r="AP1134" s="144">
        <v>0</v>
      </c>
      <c r="AQ1134" s="144">
        <v>0</v>
      </c>
      <c r="AR1134" s="144">
        <v>0</v>
      </c>
      <c r="AS1134" s="144"/>
      <c r="AT1134" s="144"/>
      <c r="AU1134" s="144"/>
      <c r="AV1134" s="144"/>
      <c r="AW1134" s="144"/>
      <c r="AX1134" s="144"/>
      <c r="AY1134" s="144"/>
      <c r="AZ1134" s="144"/>
      <c r="BA1134" s="144"/>
      <c r="BB1134" s="144"/>
      <c r="BC1134" s="144"/>
      <c r="BD1134" s="144"/>
      <c r="BE1134" s="144"/>
      <c r="BF1134" s="144"/>
    </row>
    <row r="1135" spans="1:58" hidden="1">
      <c r="A1135" s="143" t="s">
        <v>928</v>
      </c>
      <c r="B1135" s="143" t="s">
        <v>979</v>
      </c>
      <c r="C1135" s="144">
        <v>8</v>
      </c>
      <c r="D1135" s="144">
        <v>8</v>
      </c>
      <c r="E1135" s="144">
        <v>8</v>
      </c>
      <c r="F1135" s="144">
        <v>8</v>
      </c>
      <c r="G1135" s="144">
        <v>8</v>
      </c>
      <c r="H1135" s="144">
        <v>8</v>
      </c>
      <c r="I1135" s="144">
        <v>8</v>
      </c>
      <c r="J1135" s="144">
        <v>8</v>
      </c>
      <c r="K1135" s="144">
        <v>8</v>
      </c>
      <c r="L1135" s="144">
        <v>8</v>
      </c>
      <c r="M1135" s="144">
        <v>6</v>
      </c>
      <c r="N1135" s="144">
        <v>6</v>
      </c>
      <c r="O1135" s="144">
        <v>6</v>
      </c>
      <c r="P1135" s="144">
        <v>6</v>
      </c>
      <c r="Q1135" s="145">
        <v>165</v>
      </c>
      <c r="R1135" s="145">
        <v>165</v>
      </c>
      <c r="S1135" s="145">
        <v>165</v>
      </c>
      <c r="T1135" s="145">
        <v>165</v>
      </c>
      <c r="U1135" s="145">
        <v>165</v>
      </c>
      <c r="V1135" s="145">
        <v>165</v>
      </c>
      <c r="W1135" s="145">
        <v>165</v>
      </c>
      <c r="X1135" s="145">
        <v>165</v>
      </c>
      <c r="Y1135" s="145">
        <v>165</v>
      </c>
      <c r="Z1135" s="145">
        <v>165</v>
      </c>
      <c r="AA1135" s="145">
        <v>165</v>
      </c>
      <c r="AB1135" s="145">
        <v>165</v>
      </c>
      <c r="AC1135" s="145">
        <v>165</v>
      </c>
      <c r="AD1135" s="145">
        <v>150</v>
      </c>
      <c r="AE1135" s="144">
        <v>1320</v>
      </c>
      <c r="AF1135" s="144">
        <v>1320</v>
      </c>
      <c r="AG1135" s="144">
        <v>1320</v>
      </c>
      <c r="AH1135" s="144">
        <v>1320</v>
      </c>
      <c r="AI1135" s="144">
        <v>1320</v>
      </c>
      <c r="AJ1135" s="144">
        <v>1320</v>
      </c>
      <c r="AK1135" s="144">
        <v>1320</v>
      </c>
      <c r="AL1135" s="144">
        <v>1320</v>
      </c>
      <c r="AM1135" s="144">
        <v>1320</v>
      </c>
      <c r="AN1135" s="144">
        <v>1320</v>
      </c>
      <c r="AO1135" s="144">
        <v>990</v>
      </c>
      <c r="AP1135" s="144">
        <v>990</v>
      </c>
      <c r="AQ1135" s="144">
        <v>990</v>
      </c>
      <c r="AR1135" s="144">
        <v>900</v>
      </c>
      <c r="AS1135" s="144"/>
      <c r="AT1135" s="144"/>
      <c r="AU1135" s="144"/>
      <c r="AV1135" s="144"/>
      <c r="AW1135" s="144"/>
      <c r="AX1135" s="144"/>
      <c r="AY1135" s="144"/>
      <c r="AZ1135" s="144"/>
      <c r="BA1135" s="144"/>
      <c r="BB1135" s="144"/>
      <c r="BC1135" s="144"/>
      <c r="BD1135" s="144"/>
      <c r="BE1135" s="144"/>
      <c r="BF1135" s="144"/>
    </row>
    <row r="1136" spans="1:58" hidden="1">
      <c r="A1136" s="143" t="s">
        <v>928</v>
      </c>
      <c r="B1136" s="143" t="s">
        <v>980</v>
      </c>
      <c r="C1136" s="144">
        <v>0</v>
      </c>
      <c r="D1136" s="144">
        <v>0</v>
      </c>
      <c r="E1136" s="144">
        <v>0</v>
      </c>
      <c r="F1136" s="144">
        <v>0</v>
      </c>
      <c r="G1136" s="144">
        <v>0</v>
      </c>
      <c r="H1136" s="144">
        <v>0</v>
      </c>
      <c r="I1136" s="144">
        <v>0</v>
      </c>
      <c r="J1136" s="144">
        <v>0</v>
      </c>
      <c r="K1136" s="144">
        <v>0</v>
      </c>
      <c r="L1136" s="144">
        <v>0</v>
      </c>
      <c r="M1136" s="144">
        <v>0</v>
      </c>
      <c r="N1136" s="144">
        <v>0</v>
      </c>
      <c r="O1136" s="144">
        <v>0</v>
      </c>
      <c r="P1136" s="144">
        <v>0</v>
      </c>
      <c r="Q1136" s="145"/>
      <c r="R1136" s="145"/>
      <c r="S1136" s="145"/>
      <c r="T1136" s="145"/>
      <c r="U1136" s="145"/>
      <c r="V1136" s="145"/>
      <c r="W1136" s="145"/>
      <c r="X1136" s="145"/>
      <c r="Y1136" s="145"/>
      <c r="Z1136" s="145"/>
      <c r="AA1136" s="145"/>
      <c r="AB1136" s="145"/>
      <c r="AC1136" s="145"/>
      <c r="AD1136" s="145"/>
      <c r="AE1136" s="144">
        <v>0</v>
      </c>
      <c r="AF1136" s="144">
        <v>0</v>
      </c>
      <c r="AG1136" s="144">
        <v>0</v>
      </c>
      <c r="AH1136" s="144">
        <v>0</v>
      </c>
      <c r="AI1136" s="144">
        <v>0</v>
      </c>
      <c r="AJ1136" s="144">
        <v>0</v>
      </c>
      <c r="AK1136" s="144">
        <v>0</v>
      </c>
      <c r="AL1136" s="144">
        <v>0</v>
      </c>
      <c r="AM1136" s="144">
        <v>0</v>
      </c>
      <c r="AN1136" s="144">
        <v>0</v>
      </c>
      <c r="AO1136" s="144">
        <v>0</v>
      </c>
      <c r="AP1136" s="144">
        <v>0</v>
      </c>
      <c r="AQ1136" s="144">
        <v>0</v>
      </c>
      <c r="AR1136" s="144">
        <v>0</v>
      </c>
      <c r="AS1136" s="144"/>
      <c r="AT1136" s="144"/>
      <c r="AU1136" s="144"/>
      <c r="AV1136" s="144"/>
      <c r="AW1136" s="144"/>
      <c r="AX1136" s="144"/>
      <c r="AY1136" s="144"/>
      <c r="AZ1136" s="144"/>
      <c r="BA1136" s="144"/>
      <c r="BB1136" s="144"/>
      <c r="BC1136" s="144"/>
      <c r="BD1136" s="144"/>
      <c r="BE1136" s="144"/>
      <c r="BF1136" s="144"/>
    </row>
    <row r="1137" spans="1:58" hidden="1">
      <c r="A1137" s="143" t="s">
        <v>928</v>
      </c>
      <c r="B1137" s="143" t="s">
        <v>981</v>
      </c>
      <c r="C1137" s="144">
        <v>7</v>
      </c>
      <c r="D1137" s="144">
        <v>8</v>
      </c>
      <c r="E1137" s="144">
        <v>9</v>
      </c>
      <c r="F1137" s="144">
        <v>96</v>
      </c>
      <c r="G1137" s="144">
        <v>97</v>
      </c>
      <c r="H1137" s="144">
        <v>98</v>
      </c>
      <c r="I1137" s="144">
        <v>99</v>
      </c>
      <c r="J1137" s="144">
        <v>100</v>
      </c>
      <c r="K1137" s="144">
        <v>101</v>
      </c>
      <c r="L1137" s="144">
        <v>102</v>
      </c>
      <c r="M1137" s="144">
        <v>103</v>
      </c>
      <c r="N1137" s="144">
        <v>103</v>
      </c>
      <c r="O1137" s="144">
        <v>103</v>
      </c>
      <c r="P1137" s="144">
        <v>103</v>
      </c>
      <c r="Q1137" s="145">
        <v>110</v>
      </c>
      <c r="R1137" s="145">
        <v>110</v>
      </c>
      <c r="S1137" s="145">
        <v>110</v>
      </c>
      <c r="T1137" s="145">
        <v>110</v>
      </c>
      <c r="U1137" s="145">
        <v>110</v>
      </c>
      <c r="V1137" s="145">
        <v>110</v>
      </c>
      <c r="W1137" s="145">
        <v>110</v>
      </c>
      <c r="X1137" s="145">
        <v>110</v>
      </c>
      <c r="Y1137" s="145">
        <v>110</v>
      </c>
      <c r="Z1137" s="145">
        <v>110</v>
      </c>
      <c r="AA1137" s="145">
        <v>110</v>
      </c>
      <c r="AB1137" s="145">
        <v>110</v>
      </c>
      <c r="AC1137" s="145">
        <v>110</v>
      </c>
      <c r="AD1137" s="145">
        <v>109.71</v>
      </c>
      <c r="AE1137" s="144">
        <v>770</v>
      </c>
      <c r="AF1137" s="144">
        <v>880</v>
      </c>
      <c r="AG1137" s="144">
        <v>990</v>
      </c>
      <c r="AH1137" s="144">
        <v>10560</v>
      </c>
      <c r="AI1137" s="144">
        <v>10670</v>
      </c>
      <c r="AJ1137" s="144">
        <v>10780</v>
      </c>
      <c r="AK1137" s="144">
        <v>10890</v>
      </c>
      <c r="AL1137" s="144">
        <v>11000</v>
      </c>
      <c r="AM1137" s="144">
        <v>11110</v>
      </c>
      <c r="AN1137" s="144">
        <v>11220</v>
      </c>
      <c r="AO1137" s="144">
        <v>11330</v>
      </c>
      <c r="AP1137" s="144">
        <v>11330</v>
      </c>
      <c r="AQ1137" s="144">
        <v>11330</v>
      </c>
      <c r="AR1137" s="144">
        <v>11300</v>
      </c>
      <c r="AS1137" s="144"/>
      <c r="AT1137" s="144"/>
      <c r="AU1137" s="144"/>
      <c r="AV1137" s="144"/>
      <c r="AW1137" s="144"/>
      <c r="AX1137" s="144"/>
      <c r="AY1137" s="144"/>
      <c r="AZ1137" s="144"/>
      <c r="BA1137" s="144"/>
      <c r="BB1137" s="144"/>
      <c r="BC1137" s="144"/>
      <c r="BD1137" s="144"/>
      <c r="BE1137" s="144"/>
      <c r="BF1137" s="144"/>
    </row>
    <row r="1138" spans="1:58" hidden="1">
      <c r="A1138" s="143" t="s">
        <v>928</v>
      </c>
      <c r="B1138" s="143" t="s">
        <v>982</v>
      </c>
      <c r="C1138" s="144">
        <v>12</v>
      </c>
      <c r="D1138" s="144">
        <v>12</v>
      </c>
      <c r="E1138" s="144">
        <v>12</v>
      </c>
      <c r="F1138" s="144">
        <v>12</v>
      </c>
      <c r="G1138" s="144">
        <v>12</v>
      </c>
      <c r="H1138" s="144">
        <v>12</v>
      </c>
      <c r="I1138" s="144">
        <v>12</v>
      </c>
      <c r="J1138" s="144">
        <v>12</v>
      </c>
      <c r="K1138" s="144">
        <v>12</v>
      </c>
      <c r="L1138" s="144">
        <v>12</v>
      </c>
      <c r="M1138" s="144">
        <v>11</v>
      </c>
      <c r="N1138" s="144">
        <v>11</v>
      </c>
      <c r="O1138" s="144">
        <v>11</v>
      </c>
      <c r="P1138" s="144">
        <v>11</v>
      </c>
      <c r="Q1138" s="145">
        <v>200</v>
      </c>
      <c r="R1138" s="145">
        <v>200</v>
      </c>
      <c r="S1138" s="145">
        <v>200</v>
      </c>
      <c r="T1138" s="145">
        <v>200</v>
      </c>
      <c r="U1138" s="145">
        <v>200</v>
      </c>
      <c r="V1138" s="145">
        <v>200</v>
      </c>
      <c r="W1138" s="145">
        <v>200</v>
      </c>
      <c r="X1138" s="145">
        <v>200</v>
      </c>
      <c r="Y1138" s="145">
        <v>200</v>
      </c>
      <c r="Z1138" s="145">
        <v>200</v>
      </c>
      <c r="AA1138" s="145">
        <v>200</v>
      </c>
      <c r="AB1138" s="145">
        <v>200</v>
      </c>
      <c r="AC1138" s="145">
        <v>200</v>
      </c>
      <c r="AD1138" s="145">
        <v>200</v>
      </c>
      <c r="AE1138" s="144">
        <v>2400</v>
      </c>
      <c r="AF1138" s="144">
        <v>2400</v>
      </c>
      <c r="AG1138" s="144">
        <v>2400</v>
      </c>
      <c r="AH1138" s="144">
        <v>2400</v>
      </c>
      <c r="AI1138" s="144">
        <v>2400</v>
      </c>
      <c r="AJ1138" s="144">
        <v>2400</v>
      </c>
      <c r="AK1138" s="144">
        <v>2400</v>
      </c>
      <c r="AL1138" s="144">
        <v>2400</v>
      </c>
      <c r="AM1138" s="144">
        <v>2400</v>
      </c>
      <c r="AN1138" s="144">
        <v>2400</v>
      </c>
      <c r="AO1138" s="144">
        <v>2200</v>
      </c>
      <c r="AP1138" s="144">
        <v>2200</v>
      </c>
      <c r="AQ1138" s="144">
        <v>2200</v>
      </c>
      <c r="AR1138" s="144">
        <v>2200</v>
      </c>
      <c r="AS1138" s="144"/>
      <c r="AT1138" s="144"/>
      <c r="AU1138" s="144"/>
      <c r="AV1138" s="144"/>
      <c r="AW1138" s="144"/>
      <c r="AX1138" s="144"/>
      <c r="AY1138" s="144"/>
      <c r="AZ1138" s="144"/>
      <c r="BA1138" s="144"/>
      <c r="BB1138" s="144"/>
      <c r="BC1138" s="144"/>
      <c r="BD1138" s="144"/>
      <c r="BE1138" s="144"/>
      <c r="BF1138" s="144"/>
    </row>
    <row r="1139" spans="1:58" hidden="1">
      <c r="A1139" s="143" t="s">
        <v>928</v>
      </c>
      <c r="B1139" s="143" t="s">
        <v>983</v>
      </c>
      <c r="C1139" s="144">
        <v>0</v>
      </c>
      <c r="D1139" s="144">
        <v>0</v>
      </c>
      <c r="E1139" s="144">
        <v>0</v>
      </c>
      <c r="F1139" s="144">
        <v>0</v>
      </c>
      <c r="G1139" s="144">
        <v>0</v>
      </c>
      <c r="H1139" s="144">
        <v>0</v>
      </c>
      <c r="I1139" s="144">
        <v>0</v>
      </c>
      <c r="J1139" s="144">
        <v>0</v>
      </c>
      <c r="K1139" s="144">
        <v>0</v>
      </c>
      <c r="L1139" s="144">
        <v>0</v>
      </c>
      <c r="M1139" s="144">
        <v>0</v>
      </c>
      <c r="N1139" s="144">
        <v>0</v>
      </c>
      <c r="O1139" s="144">
        <v>0</v>
      </c>
      <c r="P1139" s="144">
        <v>0</v>
      </c>
      <c r="Q1139" s="145"/>
      <c r="R1139" s="145"/>
      <c r="S1139" s="145"/>
      <c r="T1139" s="145"/>
      <c r="U1139" s="145"/>
      <c r="V1139" s="145"/>
      <c r="W1139" s="145"/>
      <c r="X1139" s="145"/>
      <c r="Y1139" s="145"/>
      <c r="Z1139" s="145"/>
      <c r="AA1139" s="145"/>
      <c r="AB1139" s="145"/>
      <c r="AC1139" s="145"/>
      <c r="AD1139" s="145"/>
      <c r="AE1139" s="144">
        <v>0</v>
      </c>
      <c r="AF1139" s="144">
        <v>0</v>
      </c>
      <c r="AG1139" s="144">
        <v>0</v>
      </c>
      <c r="AH1139" s="144">
        <v>0</v>
      </c>
      <c r="AI1139" s="144">
        <v>0</v>
      </c>
      <c r="AJ1139" s="144">
        <v>0</v>
      </c>
      <c r="AK1139" s="144">
        <v>0</v>
      </c>
      <c r="AL1139" s="144">
        <v>0</v>
      </c>
      <c r="AM1139" s="144">
        <v>0</v>
      </c>
      <c r="AN1139" s="144">
        <v>0</v>
      </c>
      <c r="AO1139" s="144">
        <v>0</v>
      </c>
      <c r="AP1139" s="144">
        <v>0</v>
      </c>
      <c r="AQ1139" s="144">
        <v>0</v>
      </c>
      <c r="AR1139" s="144">
        <v>0</v>
      </c>
      <c r="AS1139" s="144"/>
      <c r="AT1139" s="144"/>
      <c r="AU1139" s="144"/>
      <c r="AV1139" s="144"/>
      <c r="AW1139" s="144"/>
      <c r="AX1139" s="144"/>
      <c r="AY1139" s="144"/>
      <c r="AZ1139" s="144"/>
      <c r="BA1139" s="144"/>
      <c r="BB1139" s="144"/>
      <c r="BC1139" s="144"/>
      <c r="BD1139" s="144"/>
      <c r="BE1139" s="144"/>
      <c r="BF1139" s="144"/>
    </row>
    <row r="1140" spans="1:58" hidden="1">
      <c r="A1140" s="143" t="s">
        <v>928</v>
      </c>
      <c r="B1140" s="143" t="s">
        <v>984</v>
      </c>
      <c r="C1140" s="144">
        <v>53</v>
      </c>
      <c r="D1140" s="144">
        <v>50</v>
      </c>
      <c r="E1140" s="144">
        <v>46</v>
      </c>
      <c r="F1140" s="144">
        <v>43</v>
      </c>
      <c r="G1140" s="144">
        <v>40</v>
      </c>
      <c r="H1140" s="144">
        <v>37</v>
      </c>
      <c r="I1140" s="144">
        <v>33</v>
      </c>
      <c r="J1140" s="144">
        <v>30</v>
      </c>
      <c r="K1140" s="144">
        <v>27</v>
      </c>
      <c r="L1140" s="144">
        <v>23</v>
      </c>
      <c r="M1140" s="144">
        <v>20</v>
      </c>
      <c r="N1140" s="144">
        <v>20</v>
      </c>
      <c r="O1140" s="144">
        <v>20</v>
      </c>
      <c r="P1140" s="144">
        <v>20</v>
      </c>
      <c r="Q1140" s="145">
        <v>40</v>
      </c>
      <c r="R1140" s="145">
        <v>40</v>
      </c>
      <c r="S1140" s="145">
        <v>40</v>
      </c>
      <c r="T1140" s="145">
        <v>40</v>
      </c>
      <c r="U1140" s="145">
        <v>40</v>
      </c>
      <c r="V1140" s="145">
        <v>40</v>
      </c>
      <c r="W1140" s="145">
        <v>40</v>
      </c>
      <c r="X1140" s="145">
        <v>40</v>
      </c>
      <c r="Y1140" s="145">
        <v>40</v>
      </c>
      <c r="Z1140" s="145">
        <v>40</v>
      </c>
      <c r="AA1140" s="145">
        <v>40</v>
      </c>
      <c r="AB1140" s="145">
        <v>40</v>
      </c>
      <c r="AC1140" s="145">
        <v>40</v>
      </c>
      <c r="AD1140" s="145">
        <v>40</v>
      </c>
      <c r="AE1140" s="144">
        <v>2120</v>
      </c>
      <c r="AF1140" s="144">
        <v>2000</v>
      </c>
      <c r="AG1140" s="144">
        <v>1840</v>
      </c>
      <c r="AH1140" s="144">
        <v>1720</v>
      </c>
      <c r="AI1140" s="144">
        <v>1600</v>
      </c>
      <c r="AJ1140" s="144">
        <v>1480</v>
      </c>
      <c r="AK1140" s="144">
        <v>1320</v>
      </c>
      <c r="AL1140" s="144">
        <v>1200</v>
      </c>
      <c r="AM1140" s="144">
        <v>1080</v>
      </c>
      <c r="AN1140" s="144">
        <v>920</v>
      </c>
      <c r="AO1140" s="144">
        <v>800</v>
      </c>
      <c r="AP1140" s="144">
        <v>800</v>
      </c>
      <c r="AQ1140" s="144">
        <v>800</v>
      </c>
      <c r="AR1140" s="144">
        <v>800</v>
      </c>
      <c r="AS1140" s="144"/>
      <c r="AT1140" s="144"/>
      <c r="AU1140" s="144"/>
      <c r="AV1140" s="144"/>
      <c r="AW1140" s="144"/>
      <c r="AX1140" s="144"/>
      <c r="AY1140" s="144"/>
      <c r="AZ1140" s="144"/>
      <c r="BA1140" s="144"/>
      <c r="BB1140" s="144"/>
      <c r="BC1140" s="144"/>
      <c r="BD1140" s="144"/>
      <c r="BE1140" s="144"/>
      <c r="BF1140" s="144"/>
    </row>
    <row r="1141" spans="1:58" hidden="1">
      <c r="A1141" s="143" t="s">
        <v>928</v>
      </c>
      <c r="B1141" s="143" t="s">
        <v>985</v>
      </c>
      <c r="C1141" s="144">
        <v>0</v>
      </c>
      <c r="D1141" s="144">
        <v>0</v>
      </c>
      <c r="E1141" s="144">
        <v>0</v>
      </c>
      <c r="F1141" s="144">
        <v>0</v>
      </c>
      <c r="G1141" s="144">
        <v>0</v>
      </c>
      <c r="H1141" s="144">
        <v>0</v>
      </c>
      <c r="I1141" s="144">
        <v>0</v>
      </c>
      <c r="J1141" s="144">
        <v>0</v>
      </c>
      <c r="K1141" s="144">
        <v>0</v>
      </c>
      <c r="L1141" s="144">
        <v>0</v>
      </c>
      <c r="M1141" s="144">
        <v>88</v>
      </c>
      <c r="N1141" s="144">
        <v>88</v>
      </c>
      <c r="O1141" s="144">
        <v>88</v>
      </c>
      <c r="P1141" s="144">
        <v>88</v>
      </c>
      <c r="Q1141" s="145"/>
      <c r="R1141" s="145"/>
      <c r="S1141" s="145"/>
      <c r="T1141" s="145"/>
      <c r="U1141" s="145"/>
      <c r="V1141" s="145"/>
      <c r="W1141" s="145"/>
      <c r="X1141" s="145"/>
      <c r="Y1141" s="145"/>
      <c r="Z1141" s="145"/>
      <c r="AA1141" s="145">
        <v>40</v>
      </c>
      <c r="AB1141" s="145">
        <v>40</v>
      </c>
      <c r="AC1141" s="145">
        <v>40</v>
      </c>
      <c r="AD1141" s="145">
        <v>40</v>
      </c>
      <c r="AE1141" s="144">
        <v>0</v>
      </c>
      <c r="AF1141" s="144">
        <v>0</v>
      </c>
      <c r="AG1141" s="144">
        <v>0</v>
      </c>
      <c r="AH1141" s="144">
        <v>0</v>
      </c>
      <c r="AI1141" s="144">
        <v>0</v>
      </c>
      <c r="AJ1141" s="144">
        <v>0</v>
      </c>
      <c r="AK1141" s="144">
        <v>0</v>
      </c>
      <c r="AL1141" s="144">
        <v>0</v>
      </c>
      <c r="AM1141" s="144">
        <v>0</v>
      </c>
      <c r="AN1141" s="144">
        <v>0</v>
      </c>
      <c r="AO1141" s="144">
        <v>3520</v>
      </c>
      <c r="AP1141" s="144">
        <v>3520</v>
      </c>
      <c r="AQ1141" s="144">
        <v>3520</v>
      </c>
      <c r="AR1141" s="144">
        <v>3520</v>
      </c>
      <c r="AS1141" s="144"/>
      <c r="AT1141" s="144"/>
      <c r="AU1141" s="144"/>
      <c r="AV1141" s="144"/>
      <c r="AW1141" s="144"/>
      <c r="AX1141" s="144"/>
      <c r="AY1141" s="144"/>
      <c r="AZ1141" s="144"/>
      <c r="BA1141" s="144"/>
      <c r="BB1141" s="144"/>
      <c r="BC1141" s="144"/>
      <c r="BD1141" s="144"/>
      <c r="BE1141" s="144"/>
      <c r="BF1141" s="144"/>
    </row>
    <row r="1142" spans="1:58" hidden="1">
      <c r="A1142" s="143" t="s">
        <v>928</v>
      </c>
      <c r="B1142" s="143" t="s">
        <v>986</v>
      </c>
      <c r="C1142" s="144">
        <v>62</v>
      </c>
      <c r="D1142" s="144">
        <v>61</v>
      </c>
      <c r="E1142" s="144">
        <v>59</v>
      </c>
      <c r="F1142" s="144">
        <v>58</v>
      </c>
      <c r="G1142" s="144">
        <v>56</v>
      </c>
      <c r="H1142" s="144">
        <v>55</v>
      </c>
      <c r="I1142" s="144">
        <v>54</v>
      </c>
      <c r="J1142" s="144">
        <v>52</v>
      </c>
      <c r="K1142" s="144">
        <v>51</v>
      </c>
      <c r="L1142" s="144">
        <v>49</v>
      </c>
      <c r="M1142" s="144">
        <v>48</v>
      </c>
      <c r="N1142" s="144">
        <v>48</v>
      </c>
      <c r="O1142" s="144">
        <v>48</v>
      </c>
      <c r="P1142" s="144">
        <v>48</v>
      </c>
      <c r="Q1142" s="145">
        <v>35</v>
      </c>
      <c r="R1142" s="145">
        <v>35</v>
      </c>
      <c r="S1142" s="145">
        <v>35</v>
      </c>
      <c r="T1142" s="145">
        <v>35</v>
      </c>
      <c r="U1142" s="145">
        <v>35</v>
      </c>
      <c r="V1142" s="145">
        <v>35</v>
      </c>
      <c r="W1142" s="145">
        <v>35</v>
      </c>
      <c r="X1142" s="145">
        <v>35</v>
      </c>
      <c r="Y1142" s="145">
        <v>35</v>
      </c>
      <c r="Z1142" s="145">
        <v>35</v>
      </c>
      <c r="AA1142" s="145">
        <v>35</v>
      </c>
      <c r="AB1142" s="145">
        <v>35</v>
      </c>
      <c r="AC1142" s="145">
        <v>35</v>
      </c>
      <c r="AD1142" s="145">
        <v>35</v>
      </c>
      <c r="AE1142" s="144">
        <v>2170</v>
      </c>
      <c r="AF1142" s="144">
        <v>2135</v>
      </c>
      <c r="AG1142" s="144">
        <v>2065</v>
      </c>
      <c r="AH1142" s="144">
        <v>2030</v>
      </c>
      <c r="AI1142" s="144">
        <v>1960</v>
      </c>
      <c r="AJ1142" s="144">
        <v>1925</v>
      </c>
      <c r="AK1142" s="144">
        <v>1890</v>
      </c>
      <c r="AL1142" s="144">
        <v>1820</v>
      </c>
      <c r="AM1142" s="144">
        <v>1785</v>
      </c>
      <c r="AN1142" s="144">
        <v>1715</v>
      </c>
      <c r="AO1142" s="144">
        <v>1680</v>
      </c>
      <c r="AP1142" s="144">
        <v>1680</v>
      </c>
      <c r="AQ1142" s="144">
        <v>1680</v>
      </c>
      <c r="AR1142" s="144">
        <v>1680</v>
      </c>
      <c r="AS1142" s="144"/>
      <c r="AT1142" s="144"/>
      <c r="AU1142" s="144"/>
      <c r="AV1142" s="144"/>
      <c r="AW1142" s="144"/>
      <c r="AX1142" s="144"/>
      <c r="AY1142" s="144"/>
      <c r="AZ1142" s="144"/>
      <c r="BA1142" s="144"/>
      <c r="BB1142" s="144"/>
      <c r="BC1142" s="144"/>
      <c r="BD1142" s="144"/>
      <c r="BE1142" s="144"/>
      <c r="BF1142" s="144"/>
    </row>
    <row r="1143" spans="1:58" hidden="1">
      <c r="A1143" s="143" t="s">
        <v>928</v>
      </c>
      <c r="B1143" s="143" t="s">
        <v>987</v>
      </c>
      <c r="C1143" s="144">
        <v>75</v>
      </c>
      <c r="D1143" s="144">
        <v>80</v>
      </c>
      <c r="E1143" s="144">
        <v>83</v>
      </c>
      <c r="F1143" s="144">
        <v>88</v>
      </c>
      <c r="G1143" s="144">
        <v>18</v>
      </c>
      <c r="H1143" s="144">
        <v>23</v>
      </c>
      <c r="I1143" s="144">
        <v>28</v>
      </c>
      <c r="J1143" s="144">
        <v>32</v>
      </c>
      <c r="K1143" s="144">
        <v>37</v>
      </c>
      <c r="L1143" s="144">
        <v>41</v>
      </c>
      <c r="M1143" s="144">
        <v>46</v>
      </c>
      <c r="N1143" s="144">
        <v>46</v>
      </c>
      <c r="O1143" s="144">
        <v>46</v>
      </c>
      <c r="P1143" s="144">
        <v>46</v>
      </c>
      <c r="Q1143" s="145">
        <v>189.03</v>
      </c>
      <c r="R1143" s="145">
        <v>195.82</v>
      </c>
      <c r="S1143" s="145">
        <v>184.58</v>
      </c>
      <c r="T1143" s="145">
        <v>177.51</v>
      </c>
      <c r="U1143" s="145">
        <v>195.83</v>
      </c>
      <c r="V1143" s="145">
        <v>210.09</v>
      </c>
      <c r="W1143" s="145">
        <v>190.07</v>
      </c>
      <c r="X1143" s="145">
        <v>202.66</v>
      </c>
      <c r="Y1143" s="145">
        <v>202.16</v>
      </c>
      <c r="Z1143" s="145">
        <v>202.46</v>
      </c>
      <c r="AA1143" s="145">
        <v>150</v>
      </c>
      <c r="AB1143" s="145">
        <v>150</v>
      </c>
      <c r="AC1143" s="145">
        <v>150</v>
      </c>
      <c r="AD1143" s="145">
        <v>150</v>
      </c>
      <c r="AE1143" s="144">
        <v>14177</v>
      </c>
      <c r="AF1143" s="144">
        <v>15666</v>
      </c>
      <c r="AG1143" s="144">
        <v>15320</v>
      </c>
      <c r="AH1143" s="144">
        <v>15621</v>
      </c>
      <c r="AI1143" s="144">
        <v>3525</v>
      </c>
      <c r="AJ1143" s="144">
        <v>4832</v>
      </c>
      <c r="AK1143" s="144">
        <v>5322</v>
      </c>
      <c r="AL1143" s="144">
        <v>6485</v>
      </c>
      <c r="AM1143" s="144">
        <v>7480</v>
      </c>
      <c r="AN1143" s="144">
        <v>8301</v>
      </c>
      <c r="AO1143" s="144">
        <v>6900</v>
      </c>
      <c r="AP1143" s="144">
        <v>6900</v>
      </c>
      <c r="AQ1143" s="144">
        <v>6900</v>
      </c>
      <c r="AR1143" s="144">
        <v>6900</v>
      </c>
      <c r="AS1143" s="144"/>
      <c r="AT1143" s="144"/>
      <c r="AU1143" s="144"/>
      <c r="AV1143" s="144"/>
      <c r="AW1143" s="144"/>
      <c r="AX1143" s="144"/>
      <c r="AY1143" s="144"/>
      <c r="AZ1143" s="144"/>
      <c r="BA1143" s="144"/>
      <c r="BB1143" s="144"/>
      <c r="BC1143" s="144"/>
      <c r="BD1143" s="144"/>
      <c r="BE1143" s="144"/>
      <c r="BF1143" s="144"/>
    </row>
    <row r="1144" spans="1:58" hidden="1">
      <c r="A1144" s="143" t="s">
        <v>928</v>
      </c>
      <c r="B1144" s="143" t="s">
        <v>988</v>
      </c>
      <c r="C1144" s="144">
        <v>0</v>
      </c>
      <c r="D1144" s="144">
        <v>0</v>
      </c>
      <c r="E1144" s="144">
        <v>0</v>
      </c>
      <c r="F1144" s="144">
        <v>0</v>
      </c>
      <c r="G1144" s="144">
        <v>0</v>
      </c>
      <c r="H1144" s="144">
        <v>0</v>
      </c>
      <c r="I1144" s="144">
        <v>0</v>
      </c>
      <c r="J1144" s="144">
        <v>0</v>
      </c>
      <c r="K1144" s="144">
        <v>0</v>
      </c>
      <c r="L1144" s="144">
        <v>0</v>
      </c>
      <c r="M1144" s="144">
        <v>0</v>
      </c>
      <c r="N1144" s="144">
        <v>0</v>
      </c>
      <c r="O1144" s="144">
        <v>0</v>
      </c>
      <c r="P1144" s="144">
        <v>0</v>
      </c>
      <c r="Q1144" s="145"/>
      <c r="R1144" s="145"/>
      <c r="S1144" s="145"/>
      <c r="T1144" s="145"/>
      <c r="U1144" s="145"/>
      <c r="V1144" s="145"/>
      <c r="W1144" s="145"/>
      <c r="X1144" s="145"/>
      <c r="Y1144" s="145"/>
      <c r="Z1144" s="145"/>
      <c r="AA1144" s="145"/>
      <c r="AB1144" s="145"/>
      <c r="AC1144" s="145"/>
      <c r="AD1144" s="145"/>
      <c r="AE1144" s="144">
        <v>100</v>
      </c>
      <c r="AF1144" s="144">
        <v>301</v>
      </c>
      <c r="AG1144" s="144">
        <v>502</v>
      </c>
      <c r="AH1144" s="144">
        <v>703</v>
      </c>
      <c r="AI1144" s="144">
        <v>904</v>
      </c>
      <c r="AJ1144" s="144">
        <v>1105</v>
      </c>
      <c r="AK1144" s="144">
        <v>1306</v>
      </c>
      <c r="AL1144" s="144">
        <v>1507</v>
      </c>
      <c r="AM1144" s="144">
        <v>1608</v>
      </c>
      <c r="AN1144" s="144">
        <v>1909</v>
      </c>
      <c r="AO1144" s="144">
        <v>2010</v>
      </c>
      <c r="AP1144" s="144">
        <v>2010</v>
      </c>
      <c r="AQ1144" s="144">
        <v>2930</v>
      </c>
      <c r="AR1144" s="144">
        <v>3650</v>
      </c>
      <c r="AS1144" s="144"/>
      <c r="AT1144" s="144"/>
      <c r="AU1144" s="144"/>
      <c r="AV1144" s="144"/>
      <c r="AW1144" s="144"/>
      <c r="AX1144" s="144"/>
      <c r="AY1144" s="144"/>
      <c r="AZ1144" s="144"/>
      <c r="BA1144" s="144"/>
      <c r="BB1144" s="144"/>
      <c r="BC1144" s="144"/>
      <c r="BD1144" s="144"/>
      <c r="BE1144" s="144"/>
      <c r="BF1144" s="144"/>
    </row>
    <row r="1145" spans="1:58" hidden="1">
      <c r="A1145" s="143" t="s">
        <v>928</v>
      </c>
      <c r="B1145" s="143" t="s">
        <v>989</v>
      </c>
      <c r="C1145" s="144">
        <v>0</v>
      </c>
      <c r="D1145" s="144">
        <v>0</v>
      </c>
      <c r="E1145" s="144">
        <v>0</v>
      </c>
      <c r="F1145" s="144">
        <v>0</v>
      </c>
      <c r="G1145" s="144">
        <v>0</v>
      </c>
      <c r="H1145" s="144">
        <v>0</v>
      </c>
      <c r="I1145" s="144">
        <v>0</v>
      </c>
      <c r="J1145" s="144">
        <v>0</v>
      </c>
      <c r="K1145" s="144">
        <v>0</v>
      </c>
      <c r="L1145" s="144">
        <v>0</v>
      </c>
      <c r="M1145" s="144">
        <v>0</v>
      </c>
      <c r="N1145" s="144">
        <v>0</v>
      </c>
      <c r="O1145" s="144">
        <v>0</v>
      </c>
      <c r="P1145" s="144">
        <v>0</v>
      </c>
      <c r="Q1145" s="145"/>
      <c r="R1145" s="145"/>
      <c r="S1145" s="145"/>
      <c r="T1145" s="145"/>
      <c r="U1145" s="145"/>
      <c r="V1145" s="145"/>
      <c r="W1145" s="145"/>
      <c r="X1145" s="145"/>
      <c r="Y1145" s="145"/>
      <c r="Z1145" s="145"/>
      <c r="AA1145" s="145"/>
      <c r="AB1145" s="145"/>
      <c r="AC1145" s="145"/>
      <c r="AD1145" s="145"/>
      <c r="AE1145" s="144">
        <v>0</v>
      </c>
      <c r="AF1145" s="144">
        <v>0</v>
      </c>
      <c r="AG1145" s="144">
        <v>0</v>
      </c>
      <c r="AH1145" s="144">
        <v>0</v>
      </c>
      <c r="AI1145" s="144">
        <v>0</v>
      </c>
      <c r="AJ1145" s="144">
        <v>0</v>
      </c>
      <c r="AK1145" s="144">
        <v>0</v>
      </c>
      <c r="AL1145" s="144">
        <v>0</v>
      </c>
      <c r="AM1145" s="144">
        <v>0</v>
      </c>
      <c r="AN1145" s="144">
        <v>0</v>
      </c>
      <c r="AO1145" s="144">
        <v>0</v>
      </c>
      <c r="AP1145" s="144">
        <v>0</v>
      </c>
      <c r="AQ1145" s="144">
        <v>0</v>
      </c>
      <c r="AR1145" s="144">
        <v>0</v>
      </c>
      <c r="AS1145" s="144"/>
      <c r="AT1145" s="144"/>
      <c r="AU1145" s="144"/>
      <c r="AV1145" s="144"/>
      <c r="AW1145" s="144"/>
      <c r="AX1145" s="144"/>
      <c r="AY1145" s="144"/>
      <c r="AZ1145" s="144"/>
      <c r="BA1145" s="144"/>
      <c r="BB1145" s="144"/>
      <c r="BC1145" s="144"/>
      <c r="BD1145" s="144"/>
      <c r="BE1145" s="144"/>
      <c r="BF1145" s="144"/>
    </row>
    <row r="1146" spans="1:58" hidden="1">
      <c r="A1146" s="143" t="s">
        <v>928</v>
      </c>
      <c r="B1146" s="143" t="s">
        <v>990</v>
      </c>
      <c r="C1146" s="144">
        <v>0</v>
      </c>
      <c r="D1146" s="144">
        <v>0</v>
      </c>
      <c r="E1146" s="144">
        <v>0</v>
      </c>
      <c r="F1146" s="144">
        <v>0</v>
      </c>
      <c r="G1146" s="144">
        <v>0</v>
      </c>
      <c r="H1146" s="144">
        <v>0</v>
      </c>
      <c r="I1146" s="144">
        <v>0</v>
      </c>
      <c r="J1146" s="144">
        <v>0</v>
      </c>
      <c r="K1146" s="144">
        <v>0</v>
      </c>
      <c r="L1146" s="144">
        <v>0</v>
      </c>
      <c r="M1146" s="144">
        <v>19</v>
      </c>
      <c r="N1146" s="144">
        <v>19</v>
      </c>
      <c r="O1146" s="144">
        <v>19</v>
      </c>
      <c r="P1146" s="144">
        <v>19</v>
      </c>
      <c r="Q1146" s="145"/>
      <c r="R1146" s="145"/>
      <c r="S1146" s="145"/>
      <c r="T1146" s="145"/>
      <c r="U1146" s="145"/>
      <c r="V1146" s="145"/>
      <c r="W1146" s="145"/>
      <c r="X1146" s="145"/>
      <c r="Y1146" s="145"/>
      <c r="Z1146" s="145"/>
      <c r="AA1146" s="145">
        <v>0</v>
      </c>
      <c r="AB1146" s="145">
        <v>0</v>
      </c>
      <c r="AC1146" s="145">
        <v>0</v>
      </c>
      <c r="AD1146" s="145">
        <v>0</v>
      </c>
      <c r="AE1146" s="144">
        <v>0</v>
      </c>
      <c r="AF1146" s="144">
        <v>0</v>
      </c>
      <c r="AG1146" s="144">
        <v>0</v>
      </c>
      <c r="AH1146" s="144">
        <v>0</v>
      </c>
      <c r="AI1146" s="144">
        <v>0</v>
      </c>
      <c r="AJ1146" s="144">
        <v>0</v>
      </c>
      <c r="AK1146" s="144">
        <v>0</v>
      </c>
      <c r="AL1146" s="144">
        <v>0</v>
      </c>
      <c r="AM1146" s="144">
        <v>0</v>
      </c>
      <c r="AN1146" s="144">
        <v>0</v>
      </c>
      <c r="AO1146" s="144">
        <v>0</v>
      </c>
      <c r="AP1146" s="144">
        <v>0</v>
      </c>
      <c r="AQ1146" s="144">
        <v>0</v>
      </c>
      <c r="AR1146" s="144">
        <v>0</v>
      </c>
      <c r="AS1146" s="144"/>
      <c r="AT1146" s="144"/>
      <c r="AU1146" s="144"/>
      <c r="AV1146" s="144"/>
      <c r="AW1146" s="144"/>
      <c r="AX1146" s="144"/>
      <c r="AY1146" s="144"/>
      <c r="AZ1146" s="144"/>
      <c r="BA1146" s="144"/>
      <c r="BB1146" s="144"/>
      <c r="BC1146" s="144"/>
      <c r="BD1146" s="144"/>
      <c r="BE1146" s="144"/>
      <c r="BF1146" s="144"/>
    </row>
    <row r="1147" spans="1:58" hidden="1">
      <c r="A1147" s="143" t="s">
        <v>929</v>
      </c>
      <c r="B1147" s="143" t="s">
        <v>931</v>
      </c>
      <c r="C1147" s="144">
        <v>0</v>
      </c>
      <c r="D1147" s="144">
        <v>0</v>
      </c>
      <c r="E1147" s="144">
        <v>0</v>
      </c>
      <c r="F1147" s="144">
        <v>0</v>
      </c>
      <c r="G1147" s="144">
        <v>0</v>
      </c>
      <c r="H1147" s="144">
        <v>0</v>
      </c>
      <c r="I1147" s="144">
        <v>0</v>
      </c>
      <c r="J1147" s="144">
        <v>0</v>
      </c>
      <c r="K1147" s="144">
        <v>0</v>
      </c>
      <c r="L1147" s="144">
        <v>0</v>
      </c>
      <c r="M1147" s="144">
        <v>0</v>
      </c>
      <c r="N1147" s="144">
        <v>0</v>
      </c>
      <c r="O1147" s="144">
        <v>0</v>
      </c>
      <c r="P1147" s="144">
        <v>0</v>
      </c>
      <c r="Q1147" s="145"/>
      <c r="R1147" s="145"/>
      <c r="S1147" s="145"/>
      <c r="T1147" s="145"/>
      <c r="U1147" s="145"/>
      <c r="V1147" s="145"/>
      <c r="W1147" s="145"/>
      <c r="X1147" s="145"/>
      <c r="Y1147" s="145"/>
      <c r="Z1147" s="145"/>
      <c r="AA1147" s="145"/>
      <c r="AB1147" s="145"/>
      <c r="AC1147" s="145"/>
      <c r="AD1147" s="145"/>
      <c r="AE1147" s="144">
        <v>0</v>
      </c>
      <c r="AF1147" s="144">
        <v>0</v>
      </c>
      <c r="AG1147" s="144">
        <v>0</v>
      </c>
      <c r="AH1147" s="144">
        <v>0</v>
      </c>
      <c r="AI1147" s="144">
        <v>0</v>
      </c>
      <c r="AJ1147" s="144">
        <v>0</v>
      </c>
      <c r="AK1147" s="144">
        <v>0</v>
      </c>
      <c r="AL1147" s="144">
        <v>0</v>
      </c>
      <c r="AM1147" s="144">
        <v>0</v>
      </c>
      <c r="AN1147" s="144">
        <v>0</v>
      </c>
      <c r="AO1147" s="144">
        <v>0</v>
      </c>
      <c r="AP1147" s="144">
        <v>0</v>
      </c>
      <c r="AQ1147" s="144">
        <v>0</v>
      </c>
      <c r="AR1147" s="144">
        <v>0</v>
      </c>
      <c r="AS1147" s="144"/>
      <c r="AT1147" s="144"/>
      <c r="AU1147" s="144"/>
      <c r="AV1147" s="144"/>
      <c r="AW1147" s="144"/>
      <c r="AX1147" s="144"/>
      <c r="AY1147" s="144"/>
      <c r="AZ1147" s="144"/>
      <c r="BA1147" s="144"/>
      <c r="BB1147" s="144"/>
      <c r="BC1147" s="144"/>
      <c r="BD1147" s="144"/>
      <c r="BE1147" s="144"/>
      <c r="BF1147" s="144"/>
    </row>
    <row r="1148" spans="1:58" hidden="1">
      <c r="A1148" s="143" t="s">
        <v>929</v>
      </c>
      <c r="B1148" s="143" t="s">
        <v>932</v>
      </c>
      <c r="C1148" s="144">
        <v>0</v>
      </c>
      <c r="D1148" s="144">
        <v>0</v>
      </c>
      <c r="E1148" s="144">
        <v>0</v>
      </c>
      <c r="F1148" s="144">
        <v>0</v>
      </c>
      <c r="G1148" s="144">
        <v>0</v>
      </c>
      <c r="H1148" s="144">
        <v>0</v>
      </c>
      <c r="I1148" s="144">
        <v>0</v>
      </c>
      <c r="J1148" s="144">
        <v>0</v>
      </c>
      <c r="K1148" s="144">
        <v>0</v>
      </c>
      <c r="L1148" s="144">
        <v>0</v>
      </c>
      <c r="M1148" s="144">
        <v>0</v>
      </c>
      <c r="N1148" s="144">
        <v>0</v>
      </c>
      <c r="O1148" s="144">
        <v>0</v>
      </c>
      <c r="P1148" s="144">
        <v>0</v>
      </c>
      <c r="Q1148" s="145"/>
      <c r="R1148" s="145"/>
      <c r="S1148" s="145"/>
      <c r="T1148" s="145"/>
      <c r="U1148" s="145"/>
      <c r="V1148" s="145"/>
      <c r="W1148" s="145"/>
      <c r="X1148" s="145"/>
      <c r="Y1148" s="145"/>
      <c r="Z1148" s="145"/>
      <c r="AA1148" s="145"/>
      <c r="AB1148" s="145"/>
      <c r="AC1148" s="145"/>
      <c r="AD1148" s="145"/>
      <c r="AE1148" s="144">
        <v>0</v>
      </c>
      <c r="AF1148" s="144">
        <v>0</v>
      </c>
      <c r="AG1148" s="144">
        <v>0</v>
      </c>
      <c r="AH1148" s="144">
        <v>0</v>
      </c>
      <c r="AI1148" s="144">
        <v>0</v>
      </c>
      <c r="AJ1148" s="144">
        <v>0</v>
      </c>
      <c r="AK1148" s="144">
        <v>0</v>
      </c>
      <c r="AL1148" s="144">
        <v>0</v>
      </c>
      <c r="AM1148" s="144">
        <v>0</v>
      </c>
      <c r="AN1148" s="144">
        <v>0</v>
      </c>
      <c r="AO1148" s="144">
        <v>0</v>
      </c>
      <c r="AP1148" s="144">
        <v>0</v>
      </c>
      <c r="AQ1148" s="144">
        <v>0</v>
      </c>
      <c r="AR1148" s="144">
        <v>0</v>
      </c>
      <c r="AS1148" s="144"/>
      <c r="AT1148" s="144"/>
      <c r="AU1148" s="144"/>
      <c r="AV1148" s="144"/>
      <c r="AW1148" s="144"/>
      <c r="AX1148" s="144"/>
      <c r="AY1148" s="144"/>
      <c r="AZ1148" s="144"/>
      <c r="BA1148" s="144"/>
      <c r="BB1148" s="144"/>
      <c r="BC1148" s="144"/>
      <c r="BD1148" s="144"/>
      <c r="BE1148" s="144"/>
      <c r="BF1148" s="144"/>
    </row>
    <row r="1149" spans="1:58" hidden="1">
      <c r="A1149" s="143" t="s">
        <v>929</v>
      </c>
      <c r="B1149" s="143" t="s">
        <v>933</v>
      </c>
      <c r="C1149" s="144">
        <v>0</v>
      </c>
      <c r="D1149" s="144">
        <v>0</v>
      </c>
      <c r="E1149" s="144">
        <v>0</v>
      </c>
      <c r="F1149" s="144">
        <v>0</v>
      </c>
      <c r="G1149" s="144">
        <v>0</v>
      </c>
      <c r="H1149" s="144">
        <v>0</v>
      </c>
      <c r="I1149" s="144">
        <v>0</v>
      </c>
      <c r="J1149" s="144">
        <v>0</v>
      </c>
      <c r="K1149" s="144">
        <v>0</v>
      </c>
      <c r="L1149" s="144">
        <v>0</v>
      </c>
      <c r="M1149" s="144">
        <v>0</v>
      </c>
      <c r="N1149" s="144">
        <v>0</v>
      </c>
      <c r="O1149" s="144">
        <v>0</v>
      </c>
      <c r="P1149" s="144">
        <v>0</v>
      </c>
      <c r="Q1149" s="145"/>
      <c r="R1149" s="145"/>
      <c r="S1149" s="145"/>
      <c r="T1149" s="145"/>
      <c r="U1149" s="145"/>
      <c r="V1149" s="145"/>
      <c r="W1149" s="145"/>
      <c r="X1149" s="145"/>
      <c r="Y1149" s="145"/>
      <c r="Z1149" s="145"/>
      <c r="AA1149" s="145"/>
      <c r="AB1149" s="145"/>
      <c r="AC1149" s="145"/>
      <c r="AD1149" s="145"/>
      <c r="AE1149" s="144">
        <v>0</v>
      </c>
      <c r="AF1149" s="144">
        <v>0</v>
      </c>
      <c r="AG1149" s="144">
        <v>0</v>
      </c>
      <c r="AH1149" s="144">
        <v>0</v>
      </c>
      <c r="AI1149" s="144">
        <v>0</v>
      </c>
      <c r="AJ1149" s="144">
        <v>0</v>
      </c>
      <c r="AK1149" s="144">
        <v>0</v>
      </c>
      <c r="AL1149" s="144">
        <v>0</v>
      </c>
      <c r="AM1149" s="144">
        <v>0</v>
      </c>
      <c r="AN1149" s="144">
        <v>0</v>
      </c>
      <c r="AO1149" s="144">
        <v>0</v>
      </c>
      <c r="AP1149" s="144">
        <v>0</v>
      </c>
      <c r="AQ1149" s="144">
        <v>0</v>
      </c>
      <c r="AR1149" s="144">
        <v>0</v>
      </c>
      <c r="AS1149" s="144"/>
      <c r="AT1149" s="144"/>
      <c r="AU1149" s="144"/>
      <c r="AV1149" s="144"/>
      <c r="AW1149" s="144"/>
      <c r="AX1149" s="144"/>
      <c r="AY1149" s="144"/>
      <c r="AZ1149" s="144"/>
      <c r="BA1149" s="144"/>
      <c r="BB1149" s="144"/>
      <c r="BC1149" s="144"/>
      <c r="BD1149" s="144"/>
      <c r="BE1149" s="144"/>
      <c r="BF1149" s="144"/>
    </row>
    <row r="1150" spans="1:58" hidden="1">
      <c r="A1150" s="143" t="s">
        <v>929</v>
      </c>
      <c r="B1150" s="143" t="s">
        <v>934</v>
      </c>
      <c r="C1150" s="144">
        <v>0</v>
      </c>
      <c r="D1150" s="144">
        <v>0</v>
      </c>
      <c r="E1150" s="144">
        <v>0</v>
      </c>
      <c r="F1150" s="144">
        <v>0</v>
      </c>
      <c r="G1150" s="144">
        <v>0</v>
      </c>
      <c r="H1150" s="144">
        <v>0</v>
      </c>
      <c r="I1150" s="144">
        <v>0</v>
      </c>
      <c r="J1150" s="144">
        <v>0</v>
      </c>
      <c r="K1150" s="144">
        <v>0</v>
      </c>
      <c r="L1150" s="144">
        <v>0</v>
      </c>
      <c r="M1150" s="144">
        <v>0</v>
      </c>
      <c r="N1150" s="144">
        <v>0</v>
      </c>
      <c r="O1150" s="144">
        <v>0</v>
      </c>
      <c r="P1150" s="144">
        <v>1</v>
      </c>
      <c r="Q1150" s="145"/>
      <c r="R1150" s="145"/>
      <c r="S1150" s="145"/>
      <c r="T1150" s="145"/>
      <c r="U1150" s="145"/>
      <c r="V1150" s="145"/>
      <c r="W1150" s="145"/>
      <c r="X1150" s="145"/>
      <c r="Y1150" s="145"/>
      <c r="Z1150" s="145"/>
      <c r="AA1150" s="145"/>
      <c r="AB1150" s="145"/>
      <c r="AC1150" s="145"/>
      <c r="AD1150" s="145">
        <v>180</v>
      </c>
      <c r="AE1150" s="144">
        <v>0</v>
      </c>
      <c r="AF1150" s="144">
        <v>0</v>
      </c>
      <c r="AG1150" s="144">
        <v>0</v>
      </c>
      <c r="AH1150" s="144">
        <v>0</v>
      </c>
      <c r="AI1150" s="144">
        <v>0</v>
      </c>
      <c r="AJ1150" s="144">
        <v>0</v>
      </c>
      <c r="AK1150" s="144">
        <v>0</v>
      </c>
      <c r="AL1150" s="144">
        <v>0</v>
      </c>
      <c r="AM1150" s="144">
        <v>0</v>
      </c>
      <c r="AN1150" s="144">
        <v>0</v>
      </c>
      <c r="AO1150" s="144">
        <v>0</v>
      </c>
      <c r="AP1150" s="144">
        <v>0</v>
      </c>
      <c r="AQ1150" s="144">
        <v>0</v>
      </c>
      <c r="AR1150" s="144">
        <v>180</v>
      </c>
      <c r="AS1150" s="144"/>
      <c r="AT1150" s="144"/>
      <c r="AU1150" s="144"/>
      <c r="AV1150" s="144"/>
      <c r="AW1150" s="144"/>
      <c r="AX1150" s="144"/>
      <c r="AY1150" s="144"/>
      <c r="AZ1150" s="144"/>
      <c r="BA1150" s="144"/>
      <c r="BB1150" s="144"/>
      <c r="BC1150" s="144"/>
      <c r="BD1150" s="144"/>
      <c r="BE1150" s="144"/>
      <c r="BF1150" s="144"/>
    </row>
    <row r="1151" spans="1:58" hidden="1">
      <c r="A1151" s="143" t="s">
        <v>929</v>
      </c>
      <c r="B1151" s="143" t="s">
        <v>935</v>
      </c>
      <c r="C1151" s="144">
        <v>0</v>
      </c>
      <c r="D1151" s="144">
        <v>0</v>
      </c>
      <c r="E1151" s="144">
        <v>0</v>
      </c>
      <c r="F1151" s="144">
        <v>0</v>
      </c>
      <c r="G1151" s="144">
        <v>0</v>
      </c>
      <c r="H1151" s="144">
        <v>0</v>
      </c>
      <c r="I1151" s="144">
        <v>0</v>
      </c>
      <c r="J1151" s="144">
        <v>0</v>
      </c>
      <c r="K1151" s="144">
        <v>0</v>
      </c>
      <c r="L1151" s="144">
        <v>0</v>
      </c>
      <c r="M1151" s="144">
        <v>0</v>
      </c>
      <c r="N1151" s="144">
        <v>0</v>
      </c>
      <c r="O1151" s="144">
        <v>0</v>
      </c>
      <c r="P1151" s="144">
        <v>0</v>
      </c>
      <c r="Q1151" s="145"/>
      <c r="R1151" s="145"/>
      <c r="S1151" s="145"/>
      <c r="T1151" s="145"/>
      <c r="U1151" s="145"/>
      <c r="V1151" s="145"/>
      <c r="W1151" s="145"/>
      <c r="X1151" s="145"/>
      <c r="Y1151" s="145"/>
      <c r="Z1151" s="145"/>
      <c r="AA1151" s="145"/>
      <c r="AB1151" s="145"/>
      <c r="AC1151" s="145"/>
      <c r="AD1151" s="145"/>
      <c r="AE1151" s="144">
        <v>0</v>
      </c>
      <c r="AF1151" s="144">
        <v>0</v>
      </c>
      <c r="AG1151" s="144">
        <v>0</v>
      </c>
      <c r="AH1151" s="144">
        <v>0</v>
      </c>
      <c r="AI1151" s="144">
        <v>0</v>
      </c>
      <c r="AJ1151" s="144">
        <v>0</v>
      </c>
      <c r="AK1151" s="144">
        <v>0</v>
      </c>
      <c r="AL1151" s="144">
        <v>0</v>
      </c>
      <c r="AM1151" s="144">
        <v>0</v>
      </c>
      <c r="AN1151" s="144">
        <v>0</v>
      </c>
      <c r="AO1151" s="144">
        <v>0</v>
      </c>
      <c r="AP1151" s="144">
        <v>0</v>
      </c>
      <c r="AQ1151" s="144">
        <v>0</v>
      </c>
      <c r="AR1151" s="144">
        <v>0</v>
      </c>
      <c r="AS1151" s="144"/>
      <c r="AT1151" s="144"/>
      <c r="AU1151" s="144"/>
      <c r="AV1151" s="144"/>
      <c r="AW1151" s="144"/>
      <c r="AX1151" s="144"/>
      <c r="AY1151" s="144"/>
      <c r="AZ1151" s="144"/>
      <c r="BA1151" s="144"/>
      <c r="BB1151" s="144"/>
      <c r="BC1151" s="144"/>
      <c r="BD1151" s="144"/>
      <c r="BE1151" s="144"/>
      <c r="BF1151" s="144"/>
    </row>
    <row r="1152" spans="1:58" hidden="1">
      <c r="A1152" s="143" t="s">
        <v>929</v>
      </c>
      <c r="B1152" s="143" t="s">
        <v>936</v>
      </c>
      <c r="C1152" s="144">
        <v>0</v>
      </c>
      <c r="D1152" s="144">
        <v>0</v>
      </c>
      <c r="E1152" s="144">
        <v>0</v>
      </c>
      <c r="F1152" s="144">
        <v>0</v>
      </c>
      <c r="G1152" s="144">
        <v>0</v>
      </c>
      <c r="H1152" s="144">
        <v>0</v>
      </c>
      <c r="I1152" s="144">
        <v>0</v>
      </c>
      <c r="J1152" s="144">
        <v>0</v>
      </c>
      <c r="K1152" s="144">
        <v>0</v>
      </c>
      <c r="L1152" s="144">
        <v>0</v>
      </c>
      <c r="M1152" s="144">
        <v>0</v>
      </c>
      <c r="N1152" s="144">
        <v>0</v>
      </c>
      <c r="O1152" s="144">
        <v>0</v>
      </c>
      <c r="P1152" s="144">
        <v>0</v>
      </c>
      <c r="Q1152" s="145"/>
      <c r="R1152" s="145"/>
      <c r="S1152" s="145"/>
      <c r="T1152" s="145"/>
      <c r="U1152" s="145"/>
      <c r="V1152" s="145"/>
      <c r="W1152" s="145"/>
      <c r="X1152" s="145"/>
      <c r="Y1152" s="145"/>
      <c r="Z1152" s="145"/>
      <c r="AA1152" s="145"/>
      <c r="AB1152" s="145"/>
      <c r="AC1152" s="145"/>
      <c r="AD1152" s="145"/>
      <c r="AE1152" s="144">
        <v>0</v>
      </c>
      <c r="AF1152" s="144">
        <v>0</v>
      </c>
      <c r="AG1152" s="144">
        <v>0</v>
      </c>
      <c r="AH1152" s="144">
        <v>0</v>
      </c>
      <c r="AI1152" s="144">
        <v>0</v>
      </c>
      <c r="AJ1152" s="144">
        <v>0</v>
      </c>
      <c r="AK1152" s="144">
        <v>0</v>
      </c>
      <c r="AL1152" s="144">
        <v>0</v>
      </c>
      <c r="AM1152" s="144">
        <v>0</v>
      </c>
      <c r="AN1152" s="144">
        <v>0</v>
      </c>
      <c r="AO1152" s="144">
        <v>0</v>
      </c>
      <c r="AP1152" s="144">
        <v>0</v>
      </c>
      <c r="AQ1152" s="144">
        <v>0</v>
      </c>
      <c r="AR1152" s="144">
        <v>0</v>
      </c>
      <c r="AS1152" s="144"/>
      <c r="AT1152" s="144"/>
      <c r="AU1152" s="144"/>
      <c r="AV1152" s="144"/>
      <c r="AW1152" s="144"/>
      <c r="AX1152" s="144"/>
      <c r="AY1152" s="144"/>
      <c r="AZ1152" s="144"/>
      <c r="BA1152" s="144"/>
      <c r="BB1152" s="144"/>
      <c r="BC1152" s="144"/>
      <c r="BD1152" s="144"/>
      <c r="BE1152" s="144"/>
      <c r="BF1152" s="144"/>
    </row>
    <row r="1153" spans="1:58" hidden="1">
      <c r="A1153" s="143" t="s">
        <v>929</v>
      </c>
      <c r="B1153" s="143" t="s">
        <v>937</v>
      </c>
      <c r="C1153" s="144">
        <v>0</v>
      </c>
      <c r="D1153" s="144">
        <v>0</v>
      </c>
      <c r="E1153" s="144">
        <v>0</v>
      </c>
      <c r="F1153" s="144">
        <v>0</v>
      </c>
      <c r="G1153" s="144">
        <v>0</v>
      </c>
      <c r="H1153" s="144">
        <v>0</v>
      </c>
      <c r="I1153" s="144">
        <v>0</v>
      </c>
      <c r="J1153" s="144">
        <v>0</v>
      </c>
      <c r="K1153" s="144">
        <v>0</v>
      </c>
      <c r="L1153" s="144">
        <v>0</v>
      </c>
      <c r="M1153" s="144">
        <v>0</v>
      </c>
      <c r="N1153" s="144">
        <v>0</v>
      </c>
      <c r="O1153" s="144">
        <v>0</v>
      </c>
      <c r="P1153" s="144">
        <v>0</v>
      </c>
      <c r="Q1153" s="145"/>
      <c r="R1153" s="145"/>
      <c r="S1153" s="145"/>
      <c r="T1153" s="145"/>
      <c r="U1153" s="145"/>
      <c r="V1153" s="145"/>
      <c r="W1153" s="145"/>
      <c r="X1153" s="145"/>
      <c r="Y1153" s="145"/>
      <c r="Z1153" s="145"/>
      <c r="AA1153" s="145"/>
      <c r="AB1153" s="145"/>
      <c r="AC1153" s="145"/>
      <c r="AD1153" s="145"/>
      <c r="AE1153" s="144">
        <v>0</v>
      </c>
      <c r="AF1153" s="144">
        <v>0</v>
      </c>
      <c r="AG1153" s="144">
        <v>0</v>
      </c>
      <c r="AH1153" s="144">
        <v>0</v>
      </c>
      <c r="AI1153" s="144">
        <v>0</v>
      </c>
      <c r="AJ1153" s="144">
        <v>0</v>
      </c>
      <c r="AK1153" s="144">
        <v>0</v>
      </c>
      <c r="AL1153" s="144">
        <v>0</v>
      </c>
      <c r="AM1153" s="144">
        <v>0</v>
      </c>
      <c r="AN1153" s="144">
        <v>0</v>
      </c>
      <c r="AO1153" s="144">
        <v>0</v>
      </c>
      <c r="AP1153" s="144">
        <v>0</v>
      </c>
      <c r="AQ1153" s="144">
        <v>0</v>
      </c>
      <c r="AR1153" s="144">
        <v>0</v>
      </c>
      <c r="AS1153" s="144"/>
      <c r="AT1153" s="144"/>
      <c r="AU1153" s="144"/>
      <c r="AV1153" s="144"/>
      <c r="AW1153" s="144"/>
      <c r="AX1153" s="144"/>
      <c r="AY1153" s="144"/>
      <c r="AZ1153" s="144"/>
      <c r="BA1153" s="144"/>
      <c r="BB1153" s="144"/>
      <c r="BC1153" s="144"/>
      <c r="BD1153" s="144"/>
      <c r="BE1153" s="144"/>
      <c r="BF1153" s="144"/>
    </row>
    <row r="1154" spans="1:58" hidden="1">
      <c r="A1154" s="143" t="s">
        <v>929</v>
      </c>
      <c r="B1154" s="143" t="s">
        <v>938</v>
      </c>
      <c r="C1154" s="144">
        <v>0</v>
      </c>
      <c r="D1154" s="144">
        <v>0</v>
      </c>
      <c r="E1154" s="144">
        <v>0</v>
      </c>
      <c r="F1154" s="144">
        <v>0</v>
      </c>
      <c r="G1154" s="144">
        <v>0</v>
      </c>
      <c r="H1154" s="144">
        <v>0</v>
      </c>
      <c r="I1154" s="144">
        <v>20</v>
      </c>
      <c r="J1154" s="144">
        <v>20</v>
      </c>
      <c r="K1154" s="144">
        <v>20</v>
      </c>
      <c r="L1154" s="144">
        <v>20</v>
      </c>
      <c r="M1154" s="144">
        <v>100</v>
      </c>
      <c r="N1154" s="144">
        <v>100</v>
      </c>
      <c r="O1154" s="144">
        <v>100</v>
      </c>
      <c r="P1154" s="144">
        <v>48</v>
      </c>
      <c r="Q1154" s="145"/>
      <c r="R1154" s="145"/>
      <c r="S1154" s="145"/>
      <c r="T1154" s="145"/>
      <c r="U1154" s="145"/>
      <c r="V1154" s="145"/>
      <c r="W1154" s="145">
        <v>180</v>
      </c>
      <c r="X1154" s="145">
        <v>180</v>
      </c>
      <c r="Y1154" s="145">
        <v>180</v>
      </c>
      <c r="Z1154" s="145">
        <v>180</v>
      </c>
      <c r="AA1154" s="145">
        <v>180</v>
      </c>
      <c r="AB1154" s="145">
        <v>180</v>
      </c>
      <c r="AC1154" s="145">
        <v>180</v>
      </c>
      <c r="AD1154" s="145">
        <v>180</v>
      </c>
      <c r="AE1154" s="144">
        <v>0</v>
      </c>
      <c r="AF1154" s="144">
        <v>0</v>
      </c>
      <c r="AG1154" s="144">
        <v>0</v>
      </c>
      <c r="AH1154" s="144">
        <v>0</v>
      </c>
      <c r="AI1154" s="144">
        <v>0</v>
      </c>
      <c r="AJ1154" s="144">
        <v>0</v>
      </c>
      <c r="AK1154" s="144">
        <v>3600</v>
      </c>
      <c r="AL1154" s="144">
        <v>3600</v>
      </c>
      <c r="AM1154" s="144">
        <v>3600</v>
      </c>
      <c r="AN1154" s="144">
        <v>3600</v>
      </c>
      <c r="AO1154" s="144">
        <v>18000</v>
      </c>
      <c r="AP1154" s="144">
        <v>18000</v>
      </c>
      <c r="AQ1154" s="144">
        <v>18000</v>
      </c>
      <c r="AR1154" s="144">
        <v>8640</v>
      </c>
      <c r="AS1154" s="144"/>
      <c r="AT1154" s="144"/>
      <c r="AU1154" s="144"/>
      <c r="AV1154" s="144"/>
      <c r="AW1154" s="144"/>
      <c r="AX1154" s="144"/>
      <c r="AY1154" s="144"/>
      <c r="AZ1154" s="144"/>
      <c r="BA1154" s="144"/>
      <c r="BB1154" s="144"/>
      <c r="BC1154" s="144"/>
      <c r="BD1154" s="144"/>
      <c r="BE1154" s="144"/>
      <c r="BF1154" s="144"/>
    </row>
    <row r="1155" spans="1:58" hidden="1">
      <c r="A1155" s="143" t="s">
        <v>929</v>
      </c>
      <c r="B1155" s="143" t="s">
        <v>939</v>
      </c>
      <c r="C1155" s="144">
        <v>0</v>
      </c>
      <c r="D1155" s="144">
        <v>0</v>
      </c>
      <c r="E1155" s="144">
        <v>0</v>
      </c>
      <c r="F1155" s="144">
        <v>0</v>
      </c>
      <c r="G1155" s="144">
        <v>0</v>
      </c>
      <c r="H1155" s="144">
        <v>0</v>
      </c>
      <c r="I1155" s="144">
        <v>0</v>
      </c>
      <c r="J1155" s="144">
        <v>0</v>
      </c>
      <c r="K1155" s="144">
        <v>0</v>
      </c>
      <c r="L1155" s="144">
        <v>0</v>
      </c>
      <c r="M1155" s="144">
        <v>0</v>
      </c>
      <c r="N1155" s="144">
        <v>0</v>
      </c>
      <c r="O1155" s="144">
        <v>0</v>
      </c>
      <c r="P1155" s="144">
        <v>0</v>
      </c>
      <c r="Q1155" s="145"/>
      <c r="R1155" s="145"/>
      <c r="S1155" s="145"/>
      <c r="T1155" s="145"/>
      <c r="U1155" s="145"/>
      <c r="V1155" s="145"/>
      <c r="W1155" s="145"/>
      <c r="X1155" s="145"/>
      <c r="Y1155" s="145"/>
      <c r="Z1155" s="145"/>
      <c r="AA1155" s="145"/>
      <c r="AB1155" s="145"/>
      <c r="AC1155" s="145"/>
      <c r="AD1155" s="145"/>
      <c r="AE1155" s="144">
        <v>0</v>
      </c>
      <c r="AF1155" s="144">
        <v>0</v>
      </c>
      <c r="AG1155" s="144">
        <v>0</v>
      </c>
      <c r="AH1155" s="144">
        <v>0</v>
      </c>
      <c r="AI1155" s="144">
        <v>0</v>
      </c>
      <c r="AJ1155" s="144">
        <v>0</v>
      </c>
      <c r="AK1155" s="144">
        <v>0</v>
      </c>
      <c r="AL1155" s="144">
        <v>0</v>
      </c>
      <c r="AM1155" s="144">
        <v>0</v>
      </c>
      <c r="AN1155" s="144">
        <v>0</v>
      </c>
      <c r="AO1155" s="144">
        <v>0</v>
      </c>
      <c r="AP1155" s="144">
        <v>0</v>
      </c>
      <c r="AQ1155" s="144">
        <v>0</v>
      </c>
      <c r="AR1155" s="144">
        <v>0</v>
      </c>
      <c r="AS1155" s="144"/>
      <c r="AT1155" s="144"/>
      <c r="AU1155" s="144"/>
      <c r="AV1155" s="144"/>
      <c r="AW1155" s="144"/>
      <c r="AX1155" s="144"/>
      <c r="AY1155" s="144"/>
      <c r="AZ1155" s="144"/>
      <c r="BA1155" s="144"/>
      <c r="BB1155" s="144"/>
      <c r="BC1155" s="144"/>
      <c r="BD1155" s="144"/>
      <c r="BE1155" s="144"/>
      <c r="BF1155" s="144"/>
    </row>
    <row r="1156" spans="1:58" hidden="1">
      <c r="A1156" s="143" t="s">
        <v>929</v>
      </c>
      <c r="B1156" s="143" t="s">
        <v>940</v>
      </c>
      <c r="C1156" s="144">
        <v>0</v>
      </c>
      <c r="D1156" s="144">
        <v>0</v>
      </c>
      <c r="E1156" s="144">
        <v>0</v>
      </c>
      <c r="F1156" s="144">
        <v>0</v>
      </c>
      <c r="G1156" s="144">
        <v>0</v>
      </c>
      <c r="H1156" s="144">
        <v>0</v>
      </c>
      <c r="I1156" s="144">
        <v>0</v>
      </c>
      <c r="J1156" s="144">
        <v>0</v>
      </c>
      <c r="K1156" s="144">
        <v>0</v>
      </c>
      <c r="L1156" s="144">
        <v>0</v>
      </c>
      <c r="M1156" s="144">
        <v>0</v>
      </c>
      <c r="N1156" s="144">
        <v>0</v>
      </c>
      <c r="O1156" s="144">
        <v>0</v>
      </c>
      <c r="P1156" s="144">
        <v>0</v>
      </c>
      <c r="Q1156" s="145"/>
      <c r="R1156" s="145"/>
      <c r="S1156" s="145"/>
      <c r="T1156" s="145"/>
      <c r="U1156" s="145"/>
      <c r="V1156" s="145"/>
      <c r="W1156" s="145"/>
      <c r="X1156" s="145"/>
      <c r="Y1156" s="145"/>
      <c r="Z1156" s="145"/>
      <c r="AA1156" s="145"/>
      <c r="AB1156" s="145"/>
      <c r="AC1156" s="145"/>
      <c r="AD1156" s="145"/>
      <c r="AE1156" s="144">
        <v>0</v>
      </c>
      <c r="AF1156" s="144">
        <v>0</v>
      </c>
      <c r="AG1156" s="144">
        <v>0</v>
      </c>
      <c r="AH1156" s="144">
        <v>0</v>
      </c>
      <c r="AI1156" s="144">
        <v>0</v>
      </c>
      <c r="AJ1156" s="144">
        <v>0</v>
      </c>
      <c r="AK1156" s="144">
        <v>0</v>
      </c>
      <c r="AL1156" s="144">
        <v>0</v>
      </c>
      <c r="AM1156" s="144">
        <v>0</v>
      </c>
      <c r="AN1156" s="144">
        <v>0</v>
      </c>
      <c r="AO1156" s="144">
        <v>0</v>
      </c>
      <c r="AP1156" s="144">
        <v>0</v>
      </c>
      <c r="AQ1156" s="144">
        <v>0</v>
      </c>
      <c r="AR1156" s="144">
        <v>0</v>
      </c>
      <c r="AS1156" s="144"/>
      <c r="AT1156" s="144"/>
      <c r="AU1156" s="144"/>
      <c r="AV1156" s="144"/>
      <c r="AW1156" s="144"/>
      <c r="AX1156" s="144"/>
      <c r="AY1156" s="144"/>
      <c r="AZ1156" s="144"/>
      <c r="BA1156" s="144"/>
      <c r="BB1156" s="144"/>
      <c r="BC1156" s="144"/>
      <c r="BD1156" s="144"/>
      <c r="BE1156" s="144"/>
      <c r="BF1156" s="144"/>
    </row>
    <row r="1157" spans="1:58" hidden="1">
      <c r="A1157" s="143" t="s">
        <v>929</v>
      </c>
      <c r="B1157" s="143" t="s">
        <v>941</v>
      </c>
      <c r="C1157" s="144">
        <v>0</v>
      </c>
      <c r="D1157" s="144">
        <v>0</v>
      </c>
      <c r="E1157" s="144">
        <v>0</v>
      </c>
      <c r="F1157" s="144">
        <v>0</v>
      </c>
      <c r="G1157" s="144">
        <v>0</v>
      </c>
      <c r="H1157" s="144">
        <v>0</v>
      </c>
      <c r="I1157" s="144">
        <v>0</v>
      </c>
      <c r="J1157" s="144">
        <v>0</v>
      </c>
      <c r="K1157" s="144">
        <v>0</v>
      </c>
      <c r="L1157" s="144">
        <v>0</v>
      </c>
      <c r="M1157" s="144">
        <v>0</v>
      </c>
      <c r="N1157" s="144">
        <v>0</v>
      </c>
      <c r="O1157" s="144">
        <v>0</v>
      </c>
      <c r="P1157" s="144">
        <v>1</v>
      </c>
      <c r="Q1157" s="145"/>
      <c r="R1157" s="145"/>
      <c r="S1157" s="145"/>
      <c r="T1157" s="145"/>
      <c r="U1157" s="145"/>
      <c r="V1157" s="145"/>
      <c r="W1157" s="145"/>
      <c r="X1157" s="145"/>
      <c r="Y1157" s="145"/>
      <c r="Z1157" s="145"/>
      <c r="AA1157" s="145"/>
      <c r="AB1157" s="145"/>
      <c r="AC1157" s="145"/>
      <c r="AD1157" s="145">
        <v>180</v>
      </c>
      <c r="AE1157" s="144">
        <v>0</v>
      </c>
      <c r="AF1157" s="144">
        <v>0</v>
      </c>
      <c r="AG1157" s="144">
        <v>0</v>
      </c>
      <c r="AH1157" s="144">
        <v>0</v>
      </c>
      <c r="AI1157" s="144">
        <v>0</v>
      </c>
      <c r="AJ1157" s="144">
        <v>0</v>
      </c>
      <c r="AK1157" s="144">
        <v>0</v>
      </c>
      <c r="AL1157" s="144">
        <v>0</v>
      </c>
      <c r="AM1157" s="144">
        <v>0</v>
      </c>
      <c r="AN1157" s="144">
        <v>0</v>
      </c>
      <c r="AO1157" s="144">
        <v>0</v>
      </c>
      <c r="AP1157" s="144">
        <v>0</v>
      </c>
      <c r="AQ1157" s="144">
        <v>0</v>
      </c>
      <c r="AR1157" s="144">
        <v>180</v>
      </c>
      <c r="AS1157" s="144"/>
      <c r="AT1157" s="144"/>
      <c r="AU1157" s="144"/>
      <c r="AV1157" s="144"/>
      <c r="AW1157" s="144"/>
      <c r="AX1157" s="144"/>
      <c r="AY1157" s="144"/>
      <c r="AZ1157" s="144"/>
      <c r="BA1157" s="144"/>
      <c r="BB1157" s="144"/>
      <c r="BC1157" s="144"/>
      <c r="BD1157" s="144"/>
      <c r="BE1157" s="144"/>
      <c r="BF1157" s="144"/>
    </row>
    <row r="1158" spans="1:58" hidden="1">
      <c r="A1158" s="143" t="s">
        <v>929</v>
      </c>
      <c r="B1158" s="143" t="s">
        <v>942</v>
      </c>
      <c r="C1158" s="144">
        <v>0</v>
      </c>
      <c r="D1158" s="144">
        <v>0</v>
      </c>
      <c r="E1158" s="144">
        <v>0</v>
      </c>
      <c r="F1158" s="144">
        <v>0</v>
      </c>
      <c r="G1158" s="144">
        <v>0</v>
      </c>
      <c r="H1158" s="144">
        <v>0</v>
      </c>
      <c r="I1158" s="144">
        <v>0</v>
      </c>
      <c r="J1158" s="144">
        <v>0</v>
      </c>
      <c r="K1158" s="144">
        <v>0</v>
      </c>
      <c r="L1158" s="144">
        <v>0</v>
      </c>
      <c r="M1158" s="144">
        <v>0</v>
      </c>
      <c r="N1158" s="144">
        <v>0</v>
      </c>
      <c r="O1158" s="144">
        <v>0</v>
      </c>
      <c r="P1158" s="144">
        <v>0</v>
      </c>
      <c r="Q1158" s="145"/>
      <c r="R1158" s="145"/>
      <c r="S1158" s="145"/>
      <c r="T1158" s="145"/>
      <c r="U1158" s="145"/>
      <c r="V1158" s="145"/>
      <c r="W1158" s="145"/>
      <c r="X1158" s="145"/>
      <c r="Y1158" s="145"/>
      <c r="Z1158" s="145"/>
      <c r="AA1158" s="145"/>
      <c r="AB1158" s="145"/>
      <c r="AC1158" s="145"/>
      <c r="AD1158" s="145"/>
      <c r="AE1158" s="144">
        <v>0</v>
      </c>
      <c r="AF1158" s="144">
        <v>0</v>
      </c>
      <c r="AG1158" s="144">
        <v>0</v>
      </c>
      <c r="AH1158" s="144">
        <v>0</v>
      </c>
      <c r="AI1158" s="144">
        <v>0</v>
      </c>
      <c r="AJ1158" s="144">
        <v>0</v>
      </c>
      <c r="AK1158" s="144">
        <v>0</v>
      </c>
      <c r="AL1158" s="144">
        <v>0</v>
      </c>
      <c r="AM1158" s="144">
        <v>0</v>
      </c>
      <c r="AN1158" s="144">
        <v>0</v>
      </c>
      <c r="AO1158" s="144">
        <v>0</v>
      </c>
      <c r="AP1158" s="144">
        <v>0</v>
      </c>
      <c r="AQ1158" s="144">
        <v>0</v>
      </c>
      <c r="AR1158" s="144">
        <v>0</v>
      </c>
      <c r="AS1158" s="144"/>
      <c r="AT1158" s="144"/>
      <c r="AU1158" s="144"/>
      <c r="AV1158" s="144"/>
      <c r="AW1158" s="144"/>
      <c r="AX1158" s="144"/>
      <c r="AY1158" s="144"/>
      <c r="AZ1158" s="144"/>
      <c r="BA1158" s="144"/>
      <c r="BB1158" s="144"/>
      <c r="BC1158" s="144"/>
      <c r="BD1158" s="144"/>
      <c r="BE1158" s="144"/>
      <c r="BF1158" s="144"/>
    </row>
    <row r="1159" spans="1:58" hidden="1">
      <c r="A1159" s="143" t="s">
        <v>929</v>
      </c>
      <c r="B1159" s="143" t="s">
        <v>943</v>
      </c>
      <c r="C1159" s="144">
        <v>0</v>
      </c>
      <c r="D1159" s="144">
        <v>0</v>
      </c>
      <c r="E1159" s="144">
        <v>0</v>
      </c>
      <c r="F1159" s="144">
        <v>0</v>
      </c>
      <c r="G1159" s="144">
        <v>0</v>
      </c>
      <c r="H1159" s="144">
        <v>0</v>
      </c>
      <c r="I1159" s="144">
        <v>0</v>
      </c>
      <c r="J1159" s="144">
        <v>0</v>
      </c>
      <c r="K1159" s="144">
        <v>0</v>
      </c>
      <c r="L1159" s="144">
        <v>0</v>
      </c>
      <c r="M1159" s="144">
        <v>0</v>
      </c>
      <c r="N1159" s="144">
        <v>0</v>
      </c>
      <c r="O1159" s="144">
        <v>0</v>
      </c>
      <c r="P1159" s="144">
        <v>50</v>
      </c>
      <c r="Q1159" s="145"/>
      <c r="R1159" s="145"/>
      <c r="S1159" s="145"/>
      <c r="T1159" s="145"/>
      <c r="U1159" s="145"/>
      <c r="V1159" s="145"/>
      <c r="W1159" s="145"/>
      <c r="X1159" s="145"/>
      <c r="Y1159" s="145"/>
      <c r="Z1159" s="145"/>
      <c r="AA1159" s="145"/>
      <c r="AB1159" s="145"/>
      <c r="AC1159" s="145"/>
      <c r="AD1159" s="145">
        <v>95</v>
      </c>
      <c r="AE1159" s="144">
        <v>0</v>
      </c>
      <c r="AF1159" s="144">
        <v>0</v>
      </c>
      <c r="AG1159" s="144">
        <v>0</v>
      </c>
      <c r="AH1159" s="144">
        <v>0</v>
      </c>
      <c r="AI1159" s="144">
        <v>0</v>
      </c>
      <c r="AJ1159" s="144">
        <v>0</v>
      </c>
      <c r="AK1159" s="144">
        <v>0</v>
      </c>
      <c r="AL1159" s="144">
        <v>0</v>
      </c>
      <c r="AM1159" s="144">
        <v>0</v>
      </c>
      <c r="AN1159" s="144">
        <v>0</v>
      </c>
      <c r="AO1159" s="144">
        <v>0</v>
      </c>
      <c r="AP1159" s="144">
        <v>0</v>
      </c>
      <c r="AQ1159" s="144">
        <v>0</v>
      </c>
      <c r="AR1159" s="144">
        <v>4750</v>
      </c>
      <c r="AS1159" s="144"/>
      <c r="AT1159" s="144"/>
      <c r="AU1159" s="144"/>
      <c r="AV1159" s="144"/>
      <c r="AW1159" s="144"/>
      <c r="AX1159" s="144"/>
      <c r="AY1159" s="144"/>
      <c r="AZ1159" s="144"/>
      <c r="BA1159" s="144"/>
      <c r="BB1159" s="144"/>
      <c r="BC1159" s="144"/>
      <c r="BD1159" s="144"/>
      <c r="BE1159" s="144"/>
      <c r="BF1159" s="144"/>
    </row>
    <row r="1160" spans="1:58" hidden="1">
      <c r="A1160" s="143" t="s">
        <v>929</v>
      </c>
      <c r="B1160" s="143" t="s">
        <v>944</v>
      </c>
      <c r="C1160" s="144">
        <v>0</v>
      </c>
      <c r="D1160" s="144">
        <v>0</v>
      </c>
      <c r="E1160" s="144">
        <v>0</v>
      </c>
      <c r="F1160" s="144">
        <v>0</v>
      </c>
      <c r="G1160" s="144">
        <v>0</v>
      </c>
      <c r="H1160" s="144">
        <v>0</v>
      </c>
      <c r="I1160" s="144">
        <v>0</v>
      </c>
      <c r="J1160" s="144">
        <v>0</v>
      </c>
      <c r="K1160" s="144">
        <v>0</v>
      </c>
      <c r="L1160" s="144">
        <v>0</v>
      </c>
      <c r="M1160" s="144">
        <v>0</v>
      </c>
      <c r="N1160" s="144">
        <v>0</v>
      </c>
      <c r="O1160" s="144">
        <v>0</v>
      </c>
      <c r="P1160" s="144">
        <v>0</v>
      </c>
      <c r="Q1160" s="145"/>
      <c r="R1160" s="145"/>
      <c r="S1160" s="145"/>
      <c r="T1160" s="145"/>
      <c r="U1160" s="145"/>
      <c r="V1160" s="145"/>
      <c r="W1160" s="145"/>
      <c r="X1160" s="145"/>
      <c r="Y1160" s="145"/>
      <c r="Z1160" s="145"/>
      <c r="AA1160" s="145"/>
      <c r="AB1160" s="145"/>
      <c r="AC1160" s="145"/>
      <c r="AD1160" s="145"/>
      <c r="AE1160" s="144">
        <v>0</v>
      </c>
      <c r="AF1160" s="144">
        <v>0</v>
      </c>
      <c r="AG1160" s="144">
        <v>0</v>
      </c>
      <c r="AH1160" s="144">
        <v>0</v>
      </c>
      <c r="AI1160" s="144">
        <v>0</v>
      </c>
      <c r="AJ1160" s="144">
        <v>0</v>
      </c>
      <c r="AK1160" s="144">
        <v>0</v>
      </c>
      <c r="AL1160" s="144">
        <v>0</v>
      </c>
      <c r="AM1160" s="144">
        <v>0</v>
      </c>
      <c r="AN1160" s="144">
        <v>0</v>
      </c>
      <c r="AO1160" s="144">
        <v>0</v>
      </c>
      <c r="AP1160" s="144">
        <v>0</v>
      </c>
      <c r="AQ1160" s="144">
        <v>0</v>
      </c>
      <c r="AR1160" s="144">
        <v>0</v>
      </c>
      <c r="AS1160" s="144"/>
      <c r="AT1160" s="144"/>
      <c r="AU1160" s="144"/>
      <c r="AV1160" s="144"/>
      <c r="AW1160" s="144"/>
      <c r="AX1160" s="144"/>
      <c r="AY1160" s="144"/>
      <c r="AZ1160" s="144"/>
      <c r="BA1160" s="144"/>
      <c r="BB1160" s="144"/>
      <c r="BC1160" s="144"/>
      <c r="BD1160" s="144"/>
      <c r="BE1160" s="144"/>
      <c r="BF1160" s="144"/>
    </row>
    <row r="1161" spans="1:58" hidden="1">
      <c r="A1161" s="143" t="s">
        <v>929</v>
      </c>
      <c r="B1161" s="143" t="s">
        <v>945</v>
      </c>
      <c r="C1161" s="144">
        <v>0</v>
      </c>
      <c r="D1161" s="144">
        <v>0</v>
      </c>
      <c r="E1161" s="144">
        <v>0</v>
      </c>
      <c r="F1161" s="144">
        <v>0</v>
      </c>
      <c r="G1161" s="144">
        <v>0</v>
      </c>
      <c r="H1161" s="144">
        <v>0</v>
      </c>
      <c r="I1161" s="144">
        <v>0</v>
      </c>
      <c r="J1161" s="144">
        <v>0</v>
      </c>
      <c r="K1161" s="144">
        <v>0</v>
      </c>
      <c r="L1161" s="144">
        <v>0</v>
      </c>
      <c r="M1161" s="144">
        <v>0</v>
      </c>
      <c r="N1161" s="144">
        <v>10</v>
      </c>
      <c r="O1161" s="144">
        <v>10</v>
      </c>
      <c r="P1161" s="144">
        <v>10</v>
      </c>
      <c r="Q1161" s="145"/>
      <c r="R1161" s="145"/>
      <c r="S1161" s="145"/>
      <c r="T1161" s="145"/>
      <c r="U1161" s="145"/>
      <c r="V1161" s="145"/>
      <c r="W1161" s="145"/>
      <c r="X1161" s="145"/>
      <c r="Y1161" s="145"/>
      <c r="Z1161" s="145"/>
      <c r="AA1161" s="145"/>
      <c r="AB1161" s="145">
        <v>95</v>
      </c>
      <c r="AC1161" s="145">
        <v>95</v>
      </c>
      <c r="AD1161" s="145">
        <v>95</v>
      </c>
      <c r="AE1161" s="144">
        <v>0</v>
      </c>
      <c r="AF1161" s="144">
        <v>0</v>
      </c>
      <c r="AG1161" s="144">
        <v>0</v>
      </c>
      <c r="AH1161" s="144">
        <v>0</v>
      </c>
      <c r="AI1161" s="144">
        <v>0</v>
      </c>
      <c r="AJ1161" s="144">
        <v>0</v>
      </c>
      <c r="AK1161" s="144">
        <v>0</v>
      </c>
      <c r="AL1161" s="144">
        <v>0</v>
      </c>
      <c r="AM1161" s="144">
        <v>0</v>
      </c>
      <c r="AN1161" s="144">
        <v>0</v>
      </c>
      <c r="AO1161" s="144">
        <v>0</v>
      </c>
      <c r="AP1161" s="144">
        <v>950</v>
      </c>
      <c r="AQ1161" s="144">
        <v>950</v>
      </c>
      <c r="AR1161" s="144">
        <v>950</v>
      </c>
      <c r="AS1161" s="144"/>
      <c r="AT1161" s="144"/>
      <c r="AU1161" s="144"/>
      <c r="AV1161" s="144"/>
      <c r="AW1161" s="144"/>
      <c r="AX1161" s="144"/>
      <c r="AY1161" s="144"/>
      <c r="AZ1161" s="144"/>
      <c r="BA1161" s="144"/>
      <c r="BB1161" s="144"/>
      <c r="BC1161" s="144"/>
      <c r="BD1161" s="144"/>
      <c r="BE1161" s="144"/>
      <c r="BF1161" s="144"/>
    </row>
    <row r="1162" spans="1:58" hidden="1">
      <c r="A1162" s="143" t="s">
        <v>929</v>
      </c>
      <c r="B1162" s="143" t="s">
        <v>946</v>
      </c>
      <c r="C1162" s="144">
        <v>0</v>
      </c>
      <c r="D1162" s="144">
        <v>0</v>
      </c>
      <c r="E1162" s="144">
        <v>0</v>
      </c>
      <c r="F1162" s="144">
        <v>0</v>
      </c>
      <c r="G1162" s="144">
        <v>0</v>
      </c>
      <c r="H1162" s="144">
        <v>0</v>
      </c>
      <c r="I1162" s="144">
        <v>0</v>
      </c>
      <c r="J1162" s="144">
        <v>0</v>
      </c>
      <c r="K1162" s="144">
        <v>0</v>
      </c>
      <c r="L1162" s="144">
        <v>0</v>
      </c>
      <c r="M1162" s="144">
        <v>0</v>
      </c>
      <c r="N1162" s="144">
        <v>0</v>
      </c>
      <c r="O1162" s="144">
        <v>0</v>
      </c>
      <c r="P1162" s="144">
        <v>0</v>
      </c>
      <c r="Q1162" s="145"/>
      <c r="R1162" s="145"/>
      <c r="S1162" s="145"/>
      <c r="T1162" s="145"/>
      <c r="U1162" s="145"/>
      <c r="V1162" s="145"/>
      <c r="W1162" s="145"/>
      <c r="X1162" s="145"/>
      <c r="Y1162" s="145"/>
      <c r="Z1162" s="145"/>
      <c r="AA1162" s="145"/>
      <c r="AB1162" s="145"/>
      <c r="AC1162" s="145"/>
      <c r="AD1162" s="145"/>
      <c r="AE1162" s="144">
        <v>0</v>
      </c>
      <c r="AF1162" s="144">
        <v>0</v>
      </c>
      <c r="AG1162" s="144">
        <v>0</v>
      </c>
      <c r="AH1162" s="144">
        <v>0</v>
      </c>
      <c r="AI1162" s="144">
        <v>0</v>
      </c>
      <c r="AJ1162" s="144">
        <v>0</v>
      </c>
      <c r="AK1162" s="144">
        <v>0</v>
      </c>
      <c r="AL1162" s="144">
        <v>0</v>
      </c>
      <c r="AM1162" s="144">
        <v>0</v>
      </c>
      <c r="AN1162" s="144">
        <v>0</v>
      </c>
      <c r="AO1162" s="144">
        <v>0</v>
      </c>
      <c r="AP1162" s="144">
        <v>0</v>
      </c>
      <c r="AQ1162" s="144">
        <v>0</v>
      </c>
      <c r="AR1162" s="144">
        <v>0</v>
      </c>
      <c r="AS1162" s="144"/>
      <c r="AT1162" s="144"/>
      <c r="AU1162" s="144"/>
      <c r="AV1162" s="144"/>
      <c r="AW1162" s="144"/>
      <c r="AX1162" s="144"/>
      <c r="AY1162" s="144"/>
      <c r="AZ1162" s="144"/>
      <c r="BA1162" s="144"/>
      <c r="BB1162" s="144"/>
      <c r="BC1162" s="144"/>
      <c r="BD1162" s="144"/>
      <c r="BE1162" s="144"/>
      <c r="BF1162" s="144"/>
    </row>
    <row r="1163" spans="1:58" hidden="1">
      <c r="A1163" s="143" t="s">
        <v>929</v>
      </c>
      <c r="B1163" s="143" t="s">
        <v>947</v>
      </c>
      <c r="C1163" s="144">
        <v>0</v>
      </c>
      <c r="D1163" s="144">
        <v>0</v>
      </c>
      <c r="E1163" s="144">
        <v>0</v>
      </c>
      <c r="F1163" s="144">
        <v>0</v>
      </c>
      <c r="G1163" s="144">
        <v>0</v>
      </c>
      <c r="H1163" s="144">
        <v>0</v>
      </c>
      <c r="I1163" s="144">
        <v>50</v>
      </c>
      <c r="J1163" s="144">
        <v>50</v>
      </c>
      <c r="K1163" s="144">
        <v>50</v>
      </c>
      <c r="L1163" s="144">
        <v>50</v>
      </c>
      <c r="M1163" s="144">
        <v>50</v>
      </c>
      <c r="N1163" s="144">
        <v>50</v>
      </c>
      <c r="O1163" s="144">
        <v>50</v>
      </c>
      <c r="P1163" s="144">
        <v>53</v>
      </c>
      <c r="Q1163" s="145"/>
      <c r="R1163" s="145"/>
      <c r="S1163" s="145"/>
      <c r="T1163" s="145"/>
      <c r="U1163" s="145"/>
      <c r="V1163" s="145"/>
      <c r="W1163" s="145">
        <v>95</v>
      </c>
      <c r="X1163" s="145">
        <v>95</v>
      </c>
      <c r="Y1163" s="145">
        <v>95</v>
      </c>
      <c r="Z1163" s="145">
        <v>95</v>
      </c>
      <c r="AA1163" s="145">
        <v>95</v>
      </c>
      <c r="AB1163" s="145">
        <v>95</v>
      </c>
      <c r="AC1163" s="145">
        <v>95</v>
      </c>
      <c r="AD1163" s="145">
        <v>95</v>
      </c>
      <c r="AE1163" s="144">
        <v>0</v>
      </c>
      <c r="AF1163" s="144">
        <v>0</v>
      </c>
      <c r="AG1163" s="144">
        <v>0</v>
      </c>
      <c r="AH1163" s="144">
        <v>0</v>
      </c>
      <c r="AI1163" s="144">
        <v>0</v>
      </c>
      <c r="AJ1163" s="144">
        <v>0</v>
      </c>
      <c r="AK1163" s="144">
        <v>4750</v>
      </c>
      <c r="AL1163" s="144">
        <v>4750</v>
      </c>
      <c r="AM1163" s="144">
        <v>4750</v>
      </c>
      <c r="AN1163" s="144">
        <v>4750</v>
      </c>
      <c r="AO1163" s="144">
        <v>4750</v>
      </c>
      <c r="AP1163" s="144">
        <v>4750</v>
      </c>
      <c r="AQ1163" s="144">
        <v>4750</v>
      </c>
      <c r="AR1163" s="144">
        <v>5035</v>
      </c>
      <c r="AS1163" s="144"/>
      <c r="AT1163" s="144"/>
      <c r="AU1163" s="144"/>
      <c r="AV1163" s="144"/>
      <c r="AW1163" s="144"/>
      <c r="AX1163" s="144"/>
      <c r="AY1163" s="144"/>
      <c r="AZ1163" s="144"/>
      <c r="BA1163" s="144"/>
      <c r="BB1163" s="144"/>
      <c r="BC1163" s="144"/>
      <c r="BD1163" s="144"/>
      <c r="BE1163" s="144"/>
      <c r="BF1163" s="144"/>
    </row>
    <row r="1164" spans="1:58" hidden="1">
      <c r="A1164" s="143" t="s">
        <v>929</v>
      </c>
      <c r="B1164" s="143" t="s">
        <v>948</v>
      </c>
      <c r="C1164" s="144">
        <v>0</v>
      </c>
      <c r="D1164" s="144">
        <v>0</v>
      </c>
      <c r="E1164" s="144">
        <v>0</v>
      </c>
      <c r="F1164" s="144">
        <v>0</v>
      </c>
      <c r="G1164" s="144">
        <v>0</v>
      </c>
      <c r="H1164" s="144">
        <v>0</v>
      </c>
      <c r="I1164" s="144">
        <v>0</v>
      </c>
      <c r="J1164" s="144">
        <v>0</v>
      </c>
      <c r="K1164" s="144">
        <v>0</v>
      </c>
      <c r="L1164" s="144">
        <v>0</v>
      </c>
      <c r="M1164" s="144">
        <v>0</v>
      </c>
      <c r="N1164" s="144">
        <v>0</v>
      </c>
      <c r="O1164" s="144">
        <v>0</v>
      </c>
      <c r="P1164" s="144">
        <v>0</v>
      </c>
      <c r="Q1164" s="145"/>
      <c r="R1164" s="145"/>
      <c r="S1164" s="145"/>
      <c r="T1164" s="145"/>
      <c r="U1164" s="145"/>
      <c r="V1164" s="145"/>
      <c r="W1164" s="145"/>
      <c r="X1164" s="145"/>
      <c r="Y1164" s="145"/>
      <c r="Z1164" s="145"/>
      <c r="AA1164" s="145"/>
      <c r="AB1164" s="145"/>
      <c r="AC1164" s="145"/>
      <c r="AD1164" s="145"/>
      <c r="AE1164" s="144">
        <v>0</v>
      </c>
      <c r="AF1164" s="144">
        <v>0</v>
      </c>
      <c r="AG1164" s="144">
        <v>0</v>
      </c>
      <c r="AH1164" s="144">
        <v>0</v>
      </c>
      <c r="AI1164" s="144">
        <v>0</v>
      </c>
      <c r="AJ1164" s="144">
        <v>0</v>
      </c>
      <c r="AK1164" s="144">
        <v>0</v>
      </c>
      <c r="AL1164" s="144">
        <v>0</v>
      </c>
      <c r="AM1164" s="144">
        <v>0</v>
      </c>
      <c r="AN1164" s="144">
        <v>0</v>
      </c>
      <c r="AO1164" s="144">
        <v>0</v>
      </c>
      <c r="AP1164" s="144">
        <v>0</v>
      </c>
      <c r="AQ1164" s="144">
        <v>0</v>
      </c>
      <c r="AR1164" s="144">
        <v>0</v>
      </c>
      <c r="AS1164" s="144"/>
      <c r="AT1164" s="144"/>
      <c r="AU1164" s="144"/>
      <c r="AV1164" s="144"/>
      <c r="AW1164" s="144"/>
      <c r="AX1164" s="144"/>
      <c r="AY1164" s="144"/>
      <c r="AZ1164" s="144"/>
      <c r="BA1164" s="144"/>
      <c r="BB1164" s="144"/>
      <c r="BC1164" s="144"/>
      <c r="BD1164" s="144"/>
      <c r="BE1164" s="144"/>
      <c r="BF1164" s="144"/>
    </row>
    <row r="1165" spans="1:58" hidden="1">
      <c r="A1165" s="143" t="s">
        <v>929</v>
      </c>
      <c r="B1165" s="143" t="s">
        <v>949</v>
      </c>
      <c r="C1165" s="144">
        <v>0</v>
      </c>
      <c r="D1165" s="144">
        <v>0</v>
      </c>
      <c r="E1165" s="144">
        <v>0</v>
      </c>
      <c r="F1165" s="144">
        <v>0</v>
      </c>
      <c r="G1165" s="144">
        <v>0</v>
      </c>
      <c r="H1165" s="144">
        <v>0</v>
      </c>
      <c r="I1165" s="144">
        <v>11</v>
      </c>
      <c r="J1165" s="144">
        <v>11</v>
      </c>
      <c r="K1165" s="144">
        <v>11</v>
      </c>
      <c r="L1165" s="144">
        <v>11</v>
      </c>
      <c r="M1165" s="144">
        <v>11</v>
      </c>
      <c r="N1165" s="144">
        <v>11</v>
      </c>
      <c r="O1165" s="144">
        <v>11</v>
      </c>
      <c r="P1165" s="144">
        <v>12</v>
      </c>
      <c r="Q1165" s="145"/>
      <c r="R1165" s="145"/>
      <c r="S1165" s="145"/>
      <c r="T1165" s="145"/>
      <c r="U1165" s="145"/>
      <c r="V1165" s="145"/>
      <c r="W1165" s="145">
        <v>106</v>
      </c>
      <c r="X1165" s="145">
        <v>106</v>
      </c>
      <c r="Y1165" s="145">
        <v>106</v>
      </c>
      <c r="Z1165" s="145">
        <v>106</v>
      </c>
      <c r="AA1165" s="145">
        <v>106</v>
      </c>
      <c r="AB1165" s="145">
        <v>106</v>
      </c>
      <c r="AC1165" s="145">
        <v>106</v>
      </c>
      <c r="AD1165" s="145">
        <v>106</v>
      </c>
      <c r="AE1165" s="144">
        <v>0</v>
      </c>
      <c r="AF1165" s="144">
        <v>0</v>
      </c>
      <c r="AG1165" s="144">
        <v>0</v>
      </c>
      <c r="AH1165" s="144">
        <v>0</v>
      </c>
      <c r="AI1165" s="144">
        <v>0</v>
      </c>
      <c r="AJ1165" s="144">
        <v>0</v>
      </c>
      <c r="AK1165" s="144">
        <v>1166</v>
      </c>
      <c r="AL1165" s="144">
        <v>1166</v>
      </c>
      <c r="AM1165" s="144">
        <v>1166</v>
      </c>
      <c r="AN1165" s="144">
        <v>1166</v>
      </c>
      <c r="AO1165" s="144">
        <v>1166</v>
      </c>
      <c r="AP1165" s="144">
        <v>1166</v>
      </c>
      <c r="AQ1165" s="144">
        <v>1166</v>
      </c>
      <c r="AR1165" s="144">
        <v>1272</v>
      </c>
      <c r="AS1165" s="144"/>
      <c r="AT1165" s="144"/>
      <c r="AU1165" s="144"/>
      <c r="AV1165" s="144"/>
      <c r="AW1165" s="144"/>
      <c r="AX1165" s="144"/>
      <c r="AY1165" s="144"/>
      <c r="AZ1165" s="144"/>
      <c r="BA1165" s="144"/>
      <c r="BB1165" s="144"/>
      <c r="BC1165" s="144"/>
      <c r="BD1165" s="144"/>
      <c r="BE1165" s="144"/>
      <c r="BF1165" s="144"/>
    </row>
    <row r="1166" spans="1:58" hidden="1">
      <c r="A1166" s="143" t="s">
        <v>929</v>
      </c>
      <c r="B1166" s="143" t="s">
        <v>950</v>
      </c>
      <c r="C1166" s="144">
        <v>0</v>
      </c>
      <c r="D1166" s="144">
        <v>0</v>
      </c>
      <c r="E1166" s="144">
        <v>0</v>
      </c>
      <c r="F1166" s="144">
        <v>0</v>
      </c>
      <c r="G1166" s="144">
        <v>0</v>
      </c>
      <c r="H1166" s="144">
        <v>0</v>
      </c>
      <c r="I1166" s="144">
        <v>0</v>
      </c>
      <c r="J1166" s="144">
        <v>0</v>
      </c>
      <c r="K1166" s="144">
        <v>0</v>
      </c>
      <c r="L1166" s="144">
        <v>0</v>
      </c>
      <c r="M1166" s="144">
        <v>0</v>
      </c>
      <c r="N1166" s="144">
        <v>231</v>
      </c>
      <c r="O1166" s="144">
        <v>231</v>
      </c>
      <c r="P1166" s="144">
        <v>231</v>
      </c>
      <c r="Q1166" s="145"/>
      <c r="R1166" s="145"/>
      <c r="S1166" s="145"/>
      <c r="T1166" s="145"/>
      <c r="U1166" s="145"/>
      <c r="V1166" s="145"/>
      <c r="W1166" s="145"/>
      <c r="X1166" s="145"/>
      <c r="Y1166" s="145"/>
      <c r="Z1166" s="145"/>
      <c r="AA1166" s="145"/>
      <c r="AB1166" s="145">
        <v>106</v>
      </c>
      <c r="AC1166" s="145">
        <v>106</v>
      </c>
      <c r="AD1166" s="145">
        <v>106</v>
      </c>
      <c r="AE1166" s="144">
        <v>0</v>
      </c>
      <c r="AF1166" s="144">
        <v>0</v>
      </c>
      <c r="AG1166" s="144">
        <v>0</v>
      </c>
      <c r="AH1166" s="144">
        <v>0</v>
      </c>
      <c r="AI1166" s="144">
        <v>0</v>
      </c>
      <c r="AJ1166" s="144">
        <v>0</v>
      </c>
      <c r="AK1166" s="144">
        <v>0</v>
      </c>
      <c r="AL1166" s="144">
        <v>0</v>
      </c>
      <c r="AM1166" s="144">
        <v>0</v>
      </c>
      <c r="AN1166" s="144">
        <v>0</v>
      </c>
      <c r="AO1166" s="144">
        <v>0</v>
      </c>
      <c r="AP1166" s="144">
        <v>24486</v>
      </c>
      <c r="AQ1166" s="144">
        <v>24486</v>
      </c>
      <c r="AR1166" s="144">
        <v>24486</v>
      </c>
      <c r="AS1166" s="144"/>
      <c r="AT1166" s="144"/>
      <c r="AU1166" s="144"/>
      <c r="AV1166" s="144"/>
      <c r="AW1166" s="144"/>
      <c r="AX1166" s="144"/>
      <c r="AY1166" s="144"/>
      <c r="AZ1166" s="144"/>
      <c r="BA1166" s="144"/>
      <c r="BB1166" s="144"/>
      <c r="BC1166" s="144"/>
      <c r="BD1166" s="144"/>
      <c r="BE1166" s="144"/>
      <c r="BF1166" s="144"/>
    </row>
    <row r="1167" spans="1:58" hidden="1">
      <c r="A1167" s="143" t="s">
        <v>929</v>
      </c>
      <c r="B1167" s="143" t="s">
        <v>951</v>
      </c>
      <c r="C1167" s="144">
        <v>0</v>
      </c>
      <c r="D1167" s="144">
        <v>0</v>
      </c>
      <c r="E1167" s="144">
        <v>0</v>
      </c>
      <c r="F1167" s="144">
        <v>0</v>
      </c>
      <c r="G1167" s="144">
        <v>0</v>
      </c>
      <c r="H1167" s="144">
        <v>0</v>
      </c>
      <c r="I1167" s="144">
        <v>0</v>
      </c>
      <c r="J1167" s="144">
        <v>0</v>
      </c>
      <c r="K1167" s="144">
        <v>0</v>
      </c>
      <c r="L1167" s="144">
        <v>0</v>
      </c>
      <c r="M1167" s="144">
        <v>0</v>
      </c>
      <c r="N1167" s="144">
        <v>0</v>
      </c>
      <c r="O1167" s="144">
        <v>0</v>
      </c>
      <c r="P1167" s="144">
        <v>0</v>
      </c>
      <c r="Q1167" s="145"/>
      <c r="R1167" s="145"/>
      <c r="S1167" s="145"/>
      <c r="T1167" s="145"/>
      <c r="U1167" s="145"/>
      <c r="V1167" s="145"/>
      <c r="W1167" s="145"/>
      <c r="X1167" s="145"/>
      <c r="Y1167" s="145"/>
      <c r="Z1167" s="145"/>
      <c r="AA1167" s="145"/>
      <c r="AB1167" s="145"/>
      <c r="AC1167" s="145"/>
      <c r="AD1167" s="145"/>
      <c r="AE1167" s="144">
        <v>0</v>
      </c>
      <c r="AF1167" s="144">
        <v>0</v>
      </c>
      <c r="AG1167" s="144">
        <v>0</v>
      </c>
      <c r="AH1167" s="144">
        <v>0</v>
      </c>
      <c r="AI1167" s="144">
        <v>0</v>
      </c>
      <c r="AJ1167" s="144">
        <v>0</v>
      </c>
      <c r="AK1167" s="144">
        <v>0</v>
      </c>
      <c r="AL1167" s="144">
        <v>0</v>
      </c>
      <c r="AM1167" s="144">
        <v>0</v>
      </c>
      <c r="AN1167" s="144">
        <v>0</v>
      </c>
      <c r="AO1167" s="144">
        <v>0</v>
      </c>
      <c r="AP1167" s="144">
        <v>0</v>
      </c>
      <c r="AQ1167" s="144">
        <v>0</v>
      </c>
      <c r="AR1167" s="144">
        <v>0</v>
      </c>
      <c r="AS1167" s="144"/>
      <c r="AT1167" s="144"/>
      <c r="AU1167" s="144"/>
      <c r="AV1167" s="144"/>
      <c r="AW1167" s="144"/>
      <c r="AX1167" s="144"/>
      <c r="AY1167" s="144"/>
      <c r="AZ1167" s="144"/>
      <c r="BA1167" s="144"/>
      <c r="BB1167" s="144"/>
      <c r="BC1167" s="144"/>
      <c r="BD1167" s="144"/>
      <c r="BE1167" s="144"/>
      <c r="BF1167" s="144"/>
    </row>
    <row r="1168" spans="1:58" hidden="1">
      <c r="A1168" s="143" t="s">
        <v>929</v>
      </c>
      <c r="B1168" s="143" t="s">
        <v>952</v>
      </c>
      <c r="C1168" s="144">
        <v>0</v>
      </c>
      <c r="D1168" s="144">
        <v>0</v>
      </c>
      <c r="E1168" s="144">
        <v>0</v>
      </c>
      <c r="F1168" s="144">
        <v>0</v>
      </c>
      <c r="G1168" s="144">
        <v>0</v>
      </c>
      <c r="H1168" s="144">
        <v>0</v>
      </c>
      <c r="I1168" s="144">
        <v>0</v>
      </c>
      <c r="J1168" s="144">
        <v>0</v>
      </c>
      <c r="K1168" s="144">
        <v>0</v>
      </c>
      <c r="L1168" s="144">
        <v>0</v>
      </c>
      <c r="M1168" s="144">
        <v>0</v>
      </c>
      <c r="N1168" s="144">
        <v>0</v>
      </c>
      <c r="O1168" s="144">
        <v>0</v>
      </c>
      <c r="P1168" s="144">
        <v>0</v>
      </c>
      <c r="Q1168" s="145"/>
      <c r="R1168" s="145"/>
      <c r="S1168" s="145"/>
      <c r="T1168" s="145"/>
      <c r="U1168" s="145"/>
      <c r="V1168" s="145"/>
      <c r="W1168" s="145"/>
      <c r="X1168" s="145"/>
      <c r="Y1168" s="145"/>
      <c r="Z1168" s="145"/>
      <c r="AA1168" s="145"/>
      <c r="AB1168" s="145"/>
      <c r="AC1168" s="145"/>
      <c r="AD1168" s="145"/>
      <c r="AE1168" s="144">
        <v>0</v>
      </c>
      <c r="AF1168" s="144">
        <v>0</v>
      </c>
      <c r="AG1168" s="144">
        <v>0</v>
      </c>
      <c r="AH1168" s="144">
        <v>0</v>
      </c>
      <c r="AI1168" s="144">
        <v>0</v>
      </c>
      <c r="AJ1168" s="144">
        <v>0</v>
      </c>
      <c r="AK1168" s="144">
        <v>0</v>
      </c>
      <c r="AL1168" s="144">
        <v>0</v>
      </c>
      <c r="AM1168" s="144">
        <v>0</v>
      </c>
      <c r="AN1168" s="144">
        <v>0</v>
      </c>
      <c r="AO1168" s="144">
        <v>0</v>
      </c>
      <c r="AP1168" s="144">
        <v>0</v>
      </c>
      <c r="AQ1168" s="144">
        <v>0</v>
      </c>
      <c r="AR1168" s="144">
        <v>0</v>
      </c>
      <c r="AS1168" s="144"/>
      <c r="AT1168" s="144"/>
      <c r="AU1168" s="144"/>
      <c r="AV1168" s="144"/>
      <c r="AW1168" s="144"/>
      <c r="AX1168" s="144"/>
      <c r="AY1168" s="144"/>
      <c r="AZ1168" s="144"/>
      <c r="BA1168" s="144"/>
      <c r="BB1168" s="144"/>
      <c r="BC1168" s="144"/>
      <c r="BD1168" s="144"/>
      <c r="BE1168" s="144"/>
      <c r="BF1168" s="144"/>
    </row>
    <row r="1169" spans="1:58" hidden="1">
      <c r="A1169" s="143" t="s">
        <v>929</v>
      </c>
      <c r="B1169" s="143" t="s">
        <v>953</v>
      </c>
      <c r="C1169" s="144">
        <v>0</v>
      </c>
      <c r="D1169" s="144">
        <v>0</v>
      </c>
      <c r="E1169" s="144">
        <v>0</v>
      </c>
      <c r="F1169" s="144">
        <v>0</v>
      </c>
      <c r="G1169" s="144">
        <v>0</v>
      </c>
      <c r="H1169" s="144">
        <v>0</v>
      </c>
      <c r="I1169" s="144">
        <v>0</v>
      </c>
      <c r="J1169" s="144">
        <v>0</v>
      </c>
      <c r="K1169" s="144">
        <v>0</v>
      </c>
      <c r="L1169" s="144">
        <v>0</v>
      </c>
      <c r="M1169" s="144">
        <v>0</v>
      </c>
      <c r="N1169" s="144">
        <v>0</v>
      </c>
      <c r="O1169" s="144">
        <v>0</v>
      </c>
      <c r="P1169" s="144">
        <v>0</v>
      </c>
      <c r="Q1169" s="145"/>
      <c r="R1169" s="145"/>
      <c r="S1169" s="145"/>
      <c r="T1169" s="145"/>
      <c r="U1169" s="145"/>
      <c r="V1169" s="145"/>
      <c r="W1169" s="145"/>
      <c r="X1169" s="145"/>
      <c r="Y1169" s="145"/>
      <c r="Z1169" s="145"/>
      <c r="AA1169" s="145"/>
      <c r="AB1169" s="145"/>
      <c r="AC1169" s="145"/>
      <c r="AD1169" s="145"/>
      <c r="AE1169" s="144">
        <v>0</v>
      </c>
      <c r="AF1169" s="144">
        <v>0</v>
      </c>
      <c r="AG1169" s="144">
        <v>0</v>
      </c>
      <c r="AH1169" s="144">
        <v>0</v>
      </c>
      <c r="AI1169" s="144">
        <v>0</v>
      </c>
      <c r="AJ1169" s="144">
        <v>0</v>
      </c>
      <c r="AK1169" s="144">
        <v>0</v>
      </c>
      <c r="AL1169" s="144">
        <v>0</v>
      </c>
      <c r="AM1169" s="144">
        <v>0</v>
      </c>
      <c r="AN1169" s="144">
        <v>0</v>
      </c>
      <c r="AO1169" s="144">
        <v>0</v>
      </c>
      <c r="AP1169" s="144">
        <v>0</v>
      </c>
      <c r="AQ1169" s="144">
        <v>0</v>
      </c>
      <c r="AR1169" s="144">
        <v>0</v>
      </c>
      <c r="AS1169" s="144"/>
      <c r="AT1169" s="144"/>
      <c r="AU1169" s="144"/>
      <c r="AV1169" s="144"/>
      <c r="AW1169" s="144"/>
      <c r="AX1169" s="144"/>
      <c r="AY1169" s="144"/>
      <c r="AZ1169" s="144"/>
      <c r="BA1169" s="144"/>
      <c r="BB1169" s="144"/>
      <c r="BC1169" s="144"/>
      <c r="BD1169" s="144"/>
      <c r="BE1169" s="144"/>
      <c r="BF1169" s="144"/>
    </row>
    <row r="1170" spans="1:58" hidden="1">
      <c r="A1170" s="143" t="s">
        <v>929</v>
      </c>
      <c r="B1170" s="143" t="s">
        <v>954</v>
      </c>
      <c r="C1170" s="144">
        <v>0</v>
      </c>
      <c r="D1170" s="144">
        <v>0</v>
      </c>
      <c r="E1170" s="144">
        <v>0</v>
      </c>
      <c r="F1170" s="144">
        <v>0</v>
      </c>
      <c r="G1170" s="144">
        <v>0</v>
      </c>
      <c r="H1170" s="144">
        <v>0</v>
      </c>
      <c r="I1170" s="144">
        <v>20</v>
      </c>
      <c r="J1170" s="144">
        <v>20</v>
      </c>
      <c r="K1170" s="144">
        <v>20</v>
      </c>
      <c r="L1170" s="144">
        <v>20</v>
      </c>
      <c r="M1170" s="144">
        <v>20</v>
      </c>
      <c r="N1170" s="144">
        <v>20</v>
      </c>
      <c r="O1170" s="144">
        <v>20</v>
      </c>
      <c r="P1170" s="144">
        <v>21</v>
      </c>
      <c r="Q1170" s="145"/>
      <c r="R1170" s="145"/>
      <c r="S1170" s="145"/>
      <c r="T1170" s="145"/>
      <c r="U1170" s="145"/>
      <c r="V1170" s="145"/>
      <c r="W1170" s="145">
        <v>97</v>
      </c>
      <c r="X1170" s="145">
        <v>40</v>
      </c>
      <c r="Y1170" s="145">
        <v>40</v>
      </c>
      <c r="Z1170" s="145">
        <v>40</v>
      </c>
      <c r="AA1170" s="145">
        <v>40</v>
      </c>
      <c r="AB1170" s="145">
        <v>40</v>
      </c>
      <c r="AC1170" s="145">
        <v>40</v>
      </c>
      <c r="AD1170" s="145">
        <v>40</v>
      </c>
      <c r="AE1170" s="144">
        <v>0</v>
      </c>
      <c r="AF1170" s="144">
        <v>0</v>
      </c>
      <c r="AG1170" s="144">
        <v>0</v>
      </c>
      <c r="AH1170" s="144">
        <v>0</v>
      </c>
      <c r="AI1170" s="144">
        <v>0</v>
      </c>
      <c r="AJ1170" s="144">
        <v>0</v>
      </c>
      <c r="AK1170" s="144">
        <v>1940</v>
      </c>
      <c r="AL1170" s="144">
        <v>800</v>
      </c>
      <c r="AM1170" s="144">
        <v>800</v>
      </c>
      <c r="AN1170" s="144">
        <v>800</v>
      </c>
      <c r="AO1170" s="144">
        <v>800</v>
      </c>
      <c r="AP1170" s="144">
        <v>800</v>
      </c>
      <c r="AQ1170" s="144">
        <v>800</v>
      </c>
      <c r="AR1170" s="144">
        <v>840</v>
      </c>
      <c r="AS1170" s="144"/>
      <c r="AT1170" s="144"/>
      <c r="AU1170" s="144"/>
      <c r="AV1170" s="144"/>
      <c r="AW1170" s="144"/>
      <c r="AX1170" s="144"/>
      <c r="AY1170" s="144"/>
      <c r="AZ1170" s="144"/>
      <c r="BA1170" s="144"/>
      <c r="BB1170" s="144"/>
      <c r="BC1170" s="144"/>
      <c r="BD1170" s="144"/>
      <c r="BE1170" s="144"/>
      <c r="BF1170" s="144"/>
    </row>
    <row r="1171" spans="1:58" hidden="1">
      <c r="A1171" s="143" t="s">
        <v>929</v>
      </c>
      <c r="B1171" s="143" t="s">
        <v>955</v>
      </c>
      <c r="C1171" s="144">
        <v>0</v>
      </c>
      <c r="D1171" s="144">
        <v>0</v>
      </c>
      <c r="E1171" s="144">
        <v>0</v>
      </c>
      <c r="F1171" s="144">
        <v>0</v>
      </c>
      <c r="G1171" s="144">
        <v>0</v>
      </c>
      <c r="H1171" s="144">
        <v>0</v>
      </c>
      <c r="I1171" s="144">
        <v>45</v>
      </c>
      <c r="J1171" s="144">
        <v>45</v>
      </c>
      <c r="K1171" s="144">
        <v>45</v>
      </c>
      <c r="L1171" s="144">
        <v>45</v>
      </c>
      <c r="M1171" s="144">
        <v>45</v>
      </c>
      <c r="N1171" s="144">
        <v>45</v>
      </c>
      <c r="O1171" s="144">
        <v>45</v>
      </c>
      <c r="P1171" s="144">
        <v>50</v>
      </c>
      <c r="Q1171" s="145"/>
      <c r="R1171" s="145"/>
      <c r="S1171" s="145"/>
      <c r="T1171" s="145"/>
      <c r="U1171" s="145"/>
      <c r="V1171" s="145"/>
      <c r="W1171" s="145">
        <v>100</v>
      </c>
      <c r="X1171" s="145">
        <v>100</v>
      </c>
      <c r="Y1171" s="145">
        <v>100</v>
      </c>
      <c r="Z1171" s="145">
        <v>100</v>
      </c>
      <c r="AA1171" s="145">
        <v>100</v>
      </c>
      <c r="AB1171" s="145">
        <v>100</v>
      </c>
      <c r="AC1171" s="145">
        <v>100</v>
      </c>
      <c r="AD1171" s="145">
        <v>100</v>
      </c>
      <c r="AE1171" s="144">
        <v>0</v>
      </c>
      <c r="AF1171" s="144">
        <v>0</v>
      </c>
      <c r="AG1171" s="144">
        <v>0</v>
      </c>
      <c r="AH1171" s="144">
        <v>0</v>
      </c>
      <c r="AI1171" s="144">
        <v>0</v>
      </c>
      <c r="AJ1171" s="144">
        <v>0</v>
      </c>
      <c r="AK1171" s="144">
        <v>4500</v>
      </c>
      <c r="AL1171" s="144">
        <v>4500</v>
      </c>
      <c r="AM1171" s="144">
        <v>4500</v>
      </c>
      <c r="AN1171" s="144">
        <v>4500</v>
      </c>
      <c r="AO1171" s="144">
        <v>4500</v>
      </c>
      <c r="AP1171" s="144">
        <v>4500</v>
      </c>
      <c r="AQ1171" s="144">
        <v>4500</v>
      </c>
      <c r="AR1171" s="144">
        <v>5000</v>
      </c>
      <c r="AS1171" s="144"/>
      <c r="AT1171" s="144"/>
      <c r="AU1171" s="144"/>
      <c r="AV1171" s="144"/>
      <c r="AW1171" s="144"/>
      <c r="AX1171" s="144"/>
      <c r="AY1171" s="144"/>
      <c r="AZ1171" s="144"/>
      <c r="BA1171" s="144"/>
      <c r="BB1171" s="144"/>
      <c r="BC1171" s="144"/>
      <c r="BD1171" s="144"/>
      <c r="BE1171" s="144"/>
      <c r="BF1171" s="144"/>
    </row>
    <row r="1172" spans="1:58" hidden="1">
      <c r="A1172" s="143" t="s">
        <v>929</v>
      </c>
      <c r="B1172" s="143" t="s">
        <v>956</v>
      </c>
      <c r="C1172" s="144">
        <v>0</v>
      </c>
      <c r="D1172" s="144">
        <v>0</v>
      </c>
      <c r="E1172" s="144">
        <v>0</v>
      </c>
      <c r="F1172" s="144">
        <v>0</v>
      </c>
      <c r="G1172" s="144">
        <v>0</v>
      </c>
      <c r="H1172" s="144">
        <v>0</v>
      </c>
      <c r="I1172" s="144">
        <v>2279</v>
      </c>
      <c r="J1172" s="144">
        <v>26</v>
      </c>
      <c r="K1172" s="144">
        <v>26</v>
      </c>
      <c r="L1172" s="144">
        <v>26</v>
      </c>
      <c r="M1172" s="144">
        <v>26</v>
      </c>
      <c r="N1172" s="144">
        <v>26</v>
      </c>
      <c r="O1172" s="144">
        <v>26</v>
      </c>
      <c r="P1172" s="144">
        <v>27</v>
      </c>
      <c r="Q1172" s="145"/>
      <c r="R1172" s="145"/>
      <c r="S1172" s="145"/>
      <c r="T1172" s="145"/>
      <c r="U1172" s="145"/>
      <c r="V1172" s="145"/>
      <c r="W1172" s="145">
        <v>168.2</v>
      </c>
      <c r="X1172" s="145">
        <v>188</v>
      </c>
      <c r="Y1172" s="145">
        <v>188</v>
      </c>
      <c r="Z1172" s="145">
        <v>188</v>
      </c>
      <c r="AA1172" s="145">
        <v>188</v>
      </c>
      <c r="AB1172" s="145">
        <v>188</v>
      </c>
      <c r="AC1172" s="145">
        <v>188</v>
      </c>
      <c r="AD1172" s="145">
        <v>188</v>
      </c>
      <c r="AE1172" s="144">
        <v>0</v>
      </c>
      <c r="AF1172" s="144">
        <v>0</v>
      </c>
      <c r="AG1172" s="144">
        <v>0</v>
      </c>
      <c r="AH1172" s="144">
        <v>0</v>
      </c>
      <c r="AI1172" s="144">
        <v>0</v>
      </c>
      <c r="AJ1172" s="144">
        <v>0</v>
      </c>
      <c r="AK1172" s="144">
        <v>383320</v>
      </c>
      <c r="AL1172" s="144">
        <v>4888</v>
      </c>
      <c r="AM1172" s="144">
        <v>4888</v>
      </c>
      <c r="AN1172" s="144">
        <v>4888</v>
      </c>
      <c r="AO1172" s="144">
        <v>4888</v>
      </c>
      <c r="AP1172" s="144">
        <v>4888</v>
      </c>
      <c r="AQ1172" s="144">
        <v>4888</v>
      </c>
      <c r="AR1172" s="144">
        <v>5076</v>
      </c>
      <c r="AS1172" s="144"/>
      <c r="AT1172" s="144"/>
      <c r="AU1172" s="144"/>
      <c r="AV1172" s="144"/>
      <c r="AW1172" s="144"/>
      <c r="AX1172" s="144"/>
      <c r="AY1172" s="144"/>
      <c r="AZ1172" s="144"/>
      <c r="BA1172" s="144"/>
      <c r="BB1172" s="144"/>
      <c r="BC1172" s="144"/>
      <c r="BD1172" s="144"/>
      <c r="BE1172" s="144"/>
      <c r="BF1172" s="144"/>
    </row>
    <row r="1173" spans="1:58" hidden="1">
      <c r="A1173" s="143" t="s">
        <v>929</v>
      </c>
      <c r="B1173" s="143" t="s">
        <v>957</v>
      </c>
      <c r="C1173" s="144">
        <v>0</v>
      </c>
      <c r="D1173" s="144">
        <v>0</v>
      </c>
      <c r="E1173" s="144">
        <v>0</v>
      </c>
      <c r="F1173" s="144">
        <v>0</v>
      </c>
      <c r="G1173" s="144">
        <v>0</v>
      </c>
      <c r="H1173" s="144">
        <v>0</v>
      </c>
      <c r="I1173" s="144">
        <v>5</v>
      </c>
      <c r="J1173" s="144">
        <v>5</v>
      </c>
      <c r="K1173" s="144">
        <v>5</v>
      </c>
      <c r="L1173" s="144">
        <v>5</v>
      </c>
      <c r="M1173" s="144">
        <v>5</v>
      </c>
      <c r="N1173" s="144">
        <v>5</v>
      </c>
      <c r="O1173" s="144">
        <v>5</v>
      </c>
      <c r="P1173" s="144">
        <v>5</v>
      </c>
      <c r="Q1173" s="145"/>
      <c r="R1173" s="145"/>
      <c r="S1173" s="145"/>
      <c r="T1173" s="145"/>
      <c r="U1173" s="145"/>
      <c r="V1173" s="145"/>
      <c r="W1173" s="145">
        <v>700</v>
      </c>
      <c r="X1173" s="145">
        <v>700</v>
      </c>
      <c r="Y1173" s="145">
        <v>700</v>
      </c>
      <c r="Z1173" s="145">
        <v>700</v>
      </c>
      <c r="AA1173" s="145">
        <v>700</v>
      </c>
      <c r="AB1173" s="145">
        <v>700</v>
      </c>
      <c r="AC1173" s="145">
        <v>700</v>
      </c>
      <c r="AD1173" s="145">
        <v>700</v>
      </c>
      <c r="AE1173" s="144">
        <v>0</v>
      </c>
      <c r="AF1173" s="144">
        <v>0</v>
      </c>
      <c r="AG1173" s="144">
        <v>0</v>
      </c>
      <c r="AH1173" s="144">
        <v>0</v>
      </c>
      <c r="AI1173" s="144">
        <v>0</v>
      </c>
      <c r="AJ1173" s="144">
        <v>0</v>
      </c>
      <c r="AK1173" s="144">
        <v>3500</v>
      </c>
      <c r="AL1173" s="144">
        <v>3500</v>
      </c>
      <c r="AM1173" s="144">
        <v>3500</v>
      </c>
      <c r="AN1173" s="144">
        <v>3500</v>
      </c>
      <c r="AO1173" s="144">
        <v>3500</v>
      </c>
      <c r="AP1173" s="144">
        <v>3500</v>
      </c>
      <c r="AQ1173" s="144">
        <v>3500</v>
      </c>
      <c r="AR1173" s="144">
        <v>3500</v>
      </c>
      <c r="AS1173" s="144"/>
      <c r="AT1173" s="144"/>
      <c r="AU1173" s="144"/>
      <c r="AV1173" s="144"/>
      <c r="AW1173" s="144"/>
      <c r="AX1173" s="144"/>
      <c r="AY1173" s="144"/>
      <c r="AZ1173" s="144"/>
      <c r="BA1173" s="144"/>
      <c r="BB1173" s="144"/>
      <c r="BC1173" s="144"/>
      <c r="BD1173" s="144"/>
      <c r="BE1173" s="144"/>
      <c r="BF1173" s="144"/>
    </row>
    <row r="1174" spans="1:58" hidden="1">
      <c r="A1174" s="143" t="s">
        <v>929</v>
      </c>
      <c r="B1174" s="143" t="s">
        <v>958</v>
      </c>
      <c r="C1174" s="144">
        <v>0</v>
      </c>
      <c r="D1174" s="144">
        <v>0</v>
      </c>
      <c r="E1174" s="144">
        <v>0</v>
      </c>
      <c r="F1174" s="144">
        <v>0</v>
      </c>
      <c r="G1174" s="144">
        <v>0</v>
      </c>
      <c r="H1174" s="144">
        <v>0</v>
      </c>
      <c r="I1174" s="144">
        <v>2284</v>
      </c>
      <c r="J1174" s="144">
        <v>31</v>
      </c>
      <c r="K1174" s="144">
        <v>31</v>
      </c>
      <c r="L1174" s="144">
        <v>31</v>
      </c>
      <c r="M1174" s="144">
        <v>31</v>
      </c>
      <c r="N1174" s="144">
        <v>31</v>
      </c>
      <c r="O1174" s="144">
        <v>31</v>
      </c>
      <c r="P1174" s="144">
        <v>32</v>
      </c>
      <c r="Q1174" s="145"/>
      <c r="R1174" s="145"/>
      <c r="S1174" s="145"/>
      <c r="T1174" s="145"/>
      <c r="U1174" s="145"/>
      <c r="V1174" s="145"/>
      <c r="W1174" s="145">
        <v>169.36</v>
      </c>
      <c r="X1174" s="145">
        <v>270.58</v>
      </c>
      <c r="Y1174" s="145">
        <v>270.58</v>
      </c>
      <c r="Z1174" s="145">
        <v>270.58</v>
      </c>
      <c r="AA1174" s="145">
        <v>270.58</v>
      </c>
      <c r="AB1174" s="145">
        <v>270.58</v>
      </c>
      <c r="AC1174" s="145">
        <v>270.58</v>
      </c>
      <c r="AD1174" s="145">
        <v>268</v>
      </c>
      <c r="AE1174" s="144">
        <v>0</v>
      </c>
      <c r="AF1174" s="144">
        <v>0</v>
      </c>
      <c r="AG1174" s="144">
        <v>0</v>
      </c>
      <c r="AH1174" s="144">
        <v>0</v>
      </c>
      <c r="AI1174" s="144">
        <v>0</v>
      </c>
      <c r="AJ1174" s="144">
        <v>0</v>
      </c>
      <c r="AK1174" s="144">
        <v>386820</v>
      </c>
      <c r="AL1174" s="144">
        <v>8388</v>
      </c>
      <c r="AM1174" s="144">
        <v>8388</v>
      </c>
      <c r="AN1174" s="144">
        <v>8388</v>
      </c>
      <c r="AO1174" s="144">
        <v>8388</v>
      </c>
      <c r="AP1174" s="144">
        <v>8388</v>
      </c>
      <c r="AQ1174" s="144">
        <v>8388</v>
      </c>
      <c r="AR1174" s="144">
        <v>8576</v>
      </c>
      <c r="AS1174" s="144"/>
      <c r="AT1174" s="144"/>
      <c r="AU1174" s="144"/>
      <c r="AV1174" s="144"/>
      <c r="AW1174" s="144"/>
      <c r="AX1174" s="144"/>
      <c r="AY1174" s="144"/>
      <c r="AZ1174" s="144"/>
      <c r="BA1174" s="144"/>
      <c r="BB1174" s="144"/>
      <c r="BC1174" s="144"/>
      <c r="BD1174" s="144"/>
      <c r="BE1174" s="144"/>
      <c r="BF1174" s="144"/>
    </row>
    <row r="1175" spans="1:58" hidden="1">
      <c r="A1175" s="143" t="s">
        <v>929</v>
      </c>
      <c r="B1175" s="143" t="s">
        <v>959</v>
      </c>
      <c r="C1175" s="144">
        <v>0</v>
      </c>
      <c r="D1175" s="144">
        <v>0</v>
      </c>
      <c r="E1175" s="144">
        <v>0</v>
      </c>
      <c r="F1175" s="144">
        <v>0</v>
      </c>
      <c r="G1175" s="144">
        <v>0</v>
      </c>
      <c r="H1175" s="144">
        <v>0</v>
      </c>
      <c r="I1175" s="144">
        <v>0</v>
      </c>
      <c r="J1175" s="144">
        <v>0</v>
      </c>
      <c r="K1175" s="144">
        <v>0</v>
      </c>
      <c r="L1175" s="144">
        <v>0</v>
      </c>
      <c r="M1175" s="144">
        <v>0</v>
      </c>
      <c r="N1175" s="144">
        <v>0</v>
      </c>
      <c r="O1175" s="144">
        <v>0</v>
      </c>
      <c r="P1175" s="144">
        <v>0</v>
      </c>
      <c r="Q1175" s="145"/>
      <c r="R1175" s="145"/>
      <c r="S1175" s="145"/>
      <c r="T1175" s="145"/>
      <c r="U1175" s="145"/>
      <c r="V1175" s="145"/>
      <c r="W1175" s="145"/>
      <c r="X1175" s="145"/>
      <c r="Y1175" s="145"/>
      <c r="Z1175" s="145"/>
      <c r="AA1175" s="145"/>
      <c r="AB1175" s="145"/>
      <c r="AC1175" s="145"/>
      <c r="AD1175" s="145"/>
      <c r="AE1175" s="144">
        <v>0</v>
      </c>
      <c r="AF1175" s="144">
        <v>0</v>
      </c>
      <c r="AG1175" s="144">
        <v>0</v>
      </c>
      <c r="AH1175" s="144">
        <v>0</v>
      </c>
      <c r="AI1175" s="144">
        <v>0</v>
      </c>
      <c r="AJ1175" s="144">
        <v>0</v>
      </c>
      <c r="AK1175" s="144">
        <v>0</v>
      </c>
      <c r="AL1175" s="144">
        <v>0</v>
      </c>
      <c r="AM1175" s="144">
        <v>0</v>
      </c>
      <c r="AN1175" s="144">
        <v>0</v>
      </c>
      <c r="AO1175" s="144">
        <v>0</v>
      </c>
      <c r="AP1175" s="144">
        <v>0</v>
      </c>
      <c r="AQ1175" s="144">
        <v>0</v>
      </c>
      <c r="AR1175" s="144">
        <v>0</v>
      </c>
      <c r="AS1175" s="144"/>
      <c r="AT1175" s="144"/>
      <c r="AU1175" s="144"/>
      <c r="AV1175" s="144"/>
      <c r="AW1175" s="144"/>
      <c r="AX1175" s="144"/>
      <c r="AY1175" s="144"/>
      <c r="AZ1175" s="144"/>
      <c r="BA1175" s="144"/>
      <c r="BB1175" s="144"/>
      <c r="BC1175" s="144"/>
      <c r="BD1175" s="144"/>
      <c r="BE1175" s="144"/>
      <c r="BF1175" s="144"/>
    </row>
    <row r="1176" spans="1:58" hidden="1">
      <c r="A1176" s="143" t="s">
        <v>929</v>
      </c>
      <c r="B1176" s="143" t="s">
        <v>960</v>
      </c>
      <c r="C1176" s="144">
        <v>0</v>
      </c>
      <c r="D1176" s="144">
        <v>0</v>
      </c>
      <c r="E1176" s="144">
        <v>0</v>
      </c>
      <c r="F1176" s="144">
        <v>0</v>
      </c>
      <c r="G1176" s="144">
        <v>0</v>
      </c>
      <c r="H1176" s="144">
        <v>0</v>
      </c>
      <c r="I1176" s="144">
        <v>3</v>
      </c>
      <c r="J1176" s="144">
        <v>3</v>
      </c>
      <c r="K1176" s="144">
        <v>3</v>
      </c>
      <c r="L1176" s="144">
        <v>3</v>
      </c>
      <c r="M1176" s="144">
        <v>3</v>
      </c>
      <c r="N1176" s="144">
        <v>3</v>
      </c>
      <c r="O1176" s="144">
        <v>3</v>
      </c>
      <c r="P1176" s="144">
        <v>3</v>
      </c>
      <c r="Q1176" s="145"/>
      <c r="R1176" s="145"/>
      <c r="S1176" s="145"/>
      <c r="T1176" s="145"/>
      <c r="U1176" s="145"/>
      <c r="V1176" s="145"/>
      <c r="W1176" s="145">
        <v>200</v>
      </c>
      <c r="X1176" s="145">
        <v>200</v>
      </c>
      <c r="Y1176" s="145">
        <v>200</v>
      </c>
      <c r="Z1176" s="145">
        <v>200</v>
      </c>
      <c r="AA1176" s="145">
        <v>200</v>
      </c>
      <c r="AB1176" s="145">
        <v>200</v>
      </c>
      <c r="AC1176" s="145">
        <v>200</v>
      </c>
      <c r="AD1176" s="145">
        <v>200</v>
      </c>
      <c r="AE1176" s="144">
        <v>0</v>
      </c>
      <c r="AF1176" s="144">
        <v>0</v>
      </c>
      <c r="AG1176" s="144">
        <v>0</v>
      </c>
      <c r="AH1176" s="144">
        <v>0</v>
      </c>
      <c r="AI1176" s="144">
        <v>0</v>
      </c>
      <c r="AJ1176" s="144">
        <v>0</v>
      </c>
      <c r="AK1176" s="144">
        <v>600</v>
      </c>
      <c r="AL1176" s="144">
        <v>600</v>
      </c>
      <c r="AM1176" s="144">
        <v>600</v>
      </c>
      <c r="AN1176" s="144">
        <v>600</v>
      </c>
      <c r="AO1176" s="144">
        <v>600</v>
      </c>
      <c r="AP1176" s="144">
        <v>600</v>
      </c>
      <c r="AQ1176" s="144">
        <v>600</v>
      </c>
      <c r="AR1176" s="144">
        <v>600</v>
      </c>
      <c r="AS1176" s="144"/>
      <c r="AT1176" s="144"/>
      <c r="AU1176" s="144"/>
      <c r="AV1176" s="144"/>
      <c r="AW1176" s="144"/>
      <c r="AX1176" s="144"/>
      <c r="AY1176" s="144"/>
      <c r="AZ1176" s="144"/>
      <c r="BA1176" s="144"/>
      <c r="BB1176" s="144"/>
      <c r="BC1176" s="144"/>
      <c r="BD1176" s="144"/>
      <c r="BE1176" s="144"/>
      <c r="BF1176" s="144"/>
    </row>
    <row r="1177" spans="1:58" hidden="1">
      <c r="A1177" s="143" t="s">
        <v>929</v>
      </c>
      <c r="B1177" s="143" t="s">
        <v>961</v>
      </c>
      <c r="C1177" s="144">
        <v>0</v>
      </c>
      <c r="D1177" s="144">
        <v>0</v>
      </c>
      <c r="E1177" s="144">
        <v>0</v>
      </c>
      <c r="F1177" s="144">
        <v>0</v>
      </c>
      <c r="G1177" s="144">
        <v>0</v>
      </c>
      <c r="H1177" s="144">
        <v>0</v>
      </c>
      <c r="I1177" s="144">
        <v>0</v>
      </c>
      <c r="J1177" s="144">
        <v>0</v>
      </c>
      <c r="K1177" s="144">
        <v>0</v>
      </c>
      <c r="L1177" s="144">
        <v>0</v>
      </c>
      <c r="M1177" s="144">
        <v>0</v>
      </c>
      <c r="N1177" s="144">
        <v>0</v>
      </c>
      <c r="O1177" s="144">
        <v>0</v>
      </c>
      <c r="P1177" s="144">
        <v>0</v>
      </c>
      <c r="Q1177" s="145"/>
      <c r="R1177" s="145"/>
      <c r="S1177" s="145"/>
      <c r="T1177" s="145"/>
      <c r="U1177" s="145"/>
      <c r="V1177" s="145"/>
      <c r="W1177" s="145"/>
      <c r="X1177" s="145"/>
      <c r="Y1177" s="145"/>
      <c r="Z1177" s="145"/>
      <c r="AA1177" s="145"/>
      <c r="AB1177" s="145"/>
      <c r="AC1177" s="145"/>
      <c r="AD1177" s="145"/>
      <c r="AE1177" s="144">
        <v>0</v>
      </c>
      <c r="AF1177" s="144">
        <v>0</v>
      </c>
      <c r="AG1177" s="144">
        <v>0</v>
      </c>
      <c r="AH1177" s="144">
        <v>0</v>
      </c>
      <c r="AI1177" s="144">
        <v>0</v>
      </c>
      <c r="AJ1177" s="144">
        <v>0</v>
      </c>
      <c r="AK1177" s="144">
        <v>0</v>
      </c>
      <c r="AL1177" s="144">
        <v>0</v>
      </c>
      <c r="AM1177" s="144">
        <v>0</v>
      </c>
      <c r="AN1177" s="144">
        <v>0</v>
      </c>
      <c r="AO1177" s="144">
        <v>0</v>
      </c>
      <c r="AP1177" s="144">
        <v>0</v>
      </c>
      <c r="AQ1177" s="144">
        <v>0</v>
      </c>
      <c r="AR1177" s="144">
        <v>0</v>
      </c>
      <c r="AS1177" s="144"/>
      <c r="AT1177" s="144"/>
      <c r="AU1177" s="144"/>
      <c r="AV1177" s="144"/>
      <c r="AW1177" s="144"/>
      <c r="AX1177" s="144"/>
      <c r="AY1177" s="144"/>
      <c r="AZ1177" s="144"/>
      <c r="BA1177" s="144"/>
      <c r="BB1177" s="144"/>
      <c r="BC1177" s="144"/>
      <c r="BD1177" s="144"/>
      <c r="BE1177" s="144"/>
      <c r="BF1177" s="144"/>
    </row>
    <row r="1178" spans="1:58" hidden="1">
      <c r="A1178" s="143" t="s">
        <v>929</v>
      </c>
      <c r="B1178" s="143" t="s">
        <v>962</v>
      </c>
      <c r="C1178" s="144">
        <v>0</v>
      </c>
      <c r="D1178" s="144">
        <v>0</v>
      </c>
      <c r="E1178" s="144">
        <v>0</v>
      </c>
      <c r="F1178" s="144">
        <v>0</v>
      </c>
      <c r="G1178" s="144">
        <v>0</v>
      </c>
      <c r="H1178" s="144">
        <v>0</v>
      </c>
      <c r="I1178" s="144">
        <v>0</v>
      </c>
      <c r="J1178" s="144">
        <v>0</v>
      </c>
      <c r="K1178" s="144">
        <v>0</v>
      </c>
      <c r="L1178" s="144">
        <v>0</v>
      </c>
      <c r="M1178" s="144">
        <v>0</v>
      </c>
      <c r="N1178" s="144">
        <v>0</v>
      </c>
      <c r="O1178" s="144">
        <v>0</v>
      </c>
      <c r="P1178" s="144">
        <v>0</v>
      </c>
      <c r="Q1178" s="145"/>
      <c r="R1178" s="145"/>
      <c r="S1178" s="145"/>
      <c r="T1178" s="145"/>
      <c r="U1178" s="145"/>
      <c r="V1178" s="145"/>
      <c r="W1178" s="145"/>
      <c r="X1178" s="145"/>
      <c r="Y1178" s="145"/>
      <c r="Z1178" s="145"/>
      <c r="AA1178" s="145"/>
      <c r="AB1178" s="145"/>
      <c r="AC1178" s="145"/>
      <c r="AD1178" s="145"/>
      <c r="AE1178" s="144">
        <v>0</v>
      </c>
      <c r="AF1178" s="144">
        <v>0</v>
      </c>
      <c r="AG1178" s="144">
        <v>0</v>
      </c>
      <c r="AH1178" s="144">
        <v>0</v>
      </c>
      <c r="AI1178" s="144">
        <v>0</v>
      </c>
      <c r="AJ1178" s="144">
        <v>0</v>
      </c>
      <c r="AK1178" s="144">
        <v>0</v>
      </c>
      <c r="AL1178" s="144">
        <v>0</v>
      </c>
      <c r="AM1178" s="144">
        <v>0</v>
      </c>
      <c r="AN1178" s="144">
        <v>0</v>
      </c>
      <c r="AO1178" s="144">
        <v>0</v>
      </c>
      <c r="AP1178" s="144">
        <v>0</v>
      </c>
      <c r="AQ1178" s="144">
        <v>0</v>
      </c>
      <c r="AR1178" s="144">
        <v>0</v>
      </c>
      <c r="AS1178" s="144"/>
      <c r="AT1178" s="144"/>
      <c r="AU1178" s="144"/>
      <c r="AV1178" s="144"/>
      <c r="AW1178" s="144"/>
      <c r="AX1178" s="144"/>
      <c r="AY1178" s="144"/>
      <c r="AZ1178" s="144"/>
      <c r="BA1178" s="144"/>
      <c r="BB1178" s="144"/>
      <c r="BC1178" s="144"/>
      <c r="BD1178" s="144"/>
      <c r="BE1178" s="144"/>
      <c r="BF1178" s="144"/>
    </row>
    <row r="1179" spans="1:58" hidden="1">
      <c r="A1179" s="143" t="s">
        <v>929</v>
      </c>
      <c r="B1179" s="143" t="s">
        <v>963</v>
      </c>
      <c r="C1179" s="144">
        <v>0</v>
      </c>
      <c r="D1179" s="144">
        <v>0</v>
      </c>
      <c r="E1179" s="144">
        <v>0</v>
      </c>
      <c r="F1179" s="144">
        <v>0</v>
      </c>
      <c r="G1179" s="144">
        <v>0</v>
      </c>
      <c r="H1179" s="144">
        <v>0</v>
      </c>
      <c r="I1179" s="144">
        <v>0</v>
      </c>
      <c r="J1179" s="144">
        <v>0</v>
      </c>
      <c r="K1179" s="144">
        <v>0</v>
      </c>
      <c r="L1179" s="144">
        <v>0</v>
      </c>
      <c r="M1179" s="144">
        <v>0</v>
      </c>
      <c r="N1179" s="144">
        <v>0</v>
      </c>
      <c r="O1179" s="144">
        <v>0</v>
      </c>
      <c r="P1179" s="144">
        <v>0</v>
      </c>
      <c r="Q1179" s="145"/>
      <c r="R1179" s="145"/>
      <c r="S1179" s="145"/>
      <c r="T1179" s="145"/>
      <c r="U1179" s="145"/>
      <c r="V1179" s="145"/>
      <c r="W1179" s="145"/>
      <c r="X1179" s="145"/>
      <c r="Y1179" s="145"/>
      <c r="Z1179" s="145"/>
      <c r="AA1179" s="145"/>
      <c r="AB1179" s="145"/>
      <c r="AC1179" s="145"/>
      <c r="AD1179" s="145"/>
      <c r="AE1179" s="144">
        <v>0</v>
      </c>
      <c r="AF1179" s="144">
        <v>0</v>
      </c>
      <c r="AG1179" s="144">
        <v>0</v>
      </c>
      <c r="AH1179" s="144">
        <v>0</v>
      </c>
      <c r="AI1179" s="144">
        <v>0</v>
      </c>
      <c r="AJ1179" s="144">
        <v>0</v>
      </c>
      <c r="AK1179" s="144">
        <v>0</v>
      </c>
      <c r="AL1179" s="144">
        <v>0</v>
      </c>
      <c r="AM1179" s="144">
        <v>0</v>
      </c>
      <c r="AN1179" s="144">
        <v>0</v>
      </c>
      <c r="AO1179" s="144">
        <v>0</v>
      </c>
      <c r="AP1179" s="144">
        <v>0</v>
      </c>
      <c r="AQ1179" s="144">
        <v>0</v>
      </c>
      <c r="AR1179" s="144">
        <v>0</v>
      </c>
      <c r="AS1179" s="144"/>
      <c r="AT1179" s="144"/>
      <c r="AU1179" s="144"/>
      <c r="AV1179" s="144"/>
      <c r="AW1179" s="144"/>
      <c r="AX1179" s="144"/>
      <c r="AY1179" s="144"/>
      <c r="AZ1179" s="144"/>
      <c r="BA1179" s="144"/>
      <c r="BB1179" s="144"/>
      <c r="BC1179" s="144"/>
      <c r="BD1179" s="144"/>
      <c r="BE1179" s="144"/>
      <c r="BF1179" s="144"/>
    </row>
    <row r="1180" spans="1:58" hidden="1">
      <c r="A1180" s="143" t="s">
        <v>929</v>
      </c>
      <c r="B1180" s="143" t="s">
        <v>964</v>
      </c>
      <c r="C1180" s="144">
        <v>0</v>
      </c>
      <c r="D1180" s="144">
        <v>0</v>
      </c>
      <c r="E1180" s="144">
        <v>0</v>
      </c>
      <c r="F1180" s="144">
        <v>0</v>
      </c>
      <c r="G1180" s="144">
        <v>0</v>
      </c>
      <c r="H1180" s="144">
        <v>0</v>
      </c>
      <c r="I1180" s="144">
        <v>0</v>
      </c>
      <c r="J1180" s="144">
        <v>0</v>
      </c>
      <c r="K1180" s="144">
        <v>0</v>
      </c>
      <c r="L1180" s="144">
        <v>0</v>
      </c>
      <c r="M1180" s="144">
        <v>0</v>
      </c>
      <c r="N1180" s="144">
        <v>0</v>
      </c>
      <c r="O1180" s="144">
        <v>0</v>
      </c>
      <c r="P1180" s="144">
        <v>0</v>
      </c>
      <c r="Q1180" s="145"/>
      <c r="R1180" s="145"/>
      <c r="S1180" s="145"/>
      <c r="T1180" s="145"/>
      <c r="U1180" s="145"/>
      <c r="V1180" s="145"/>
      <c r="W1180" s="145"/>
      <c r="X1180" s="145"/>
      <c r="Y1180" s="145"/>
      <c r="Z1180" s="145"/>
      <c r="AA1180" s="145"/>
      <c r="AB1180" s="145"/>
      <c r="AC1180" s="145"/>
      <c r="AD1180" s="145"/>
      <c r="AE1180" s="144">
        <v>0</v>
      </c>
      <c r="AF1180" s="144">
        <v>0</v>
      </c>
      <c r="AG1180" s="144">
        <v>0</v>
      </c>
      <c r="AH1180" s="144">
        <v>0</v>
      </c>
      <c r="AI1180" s="144">
        <v>0</v>
      </c>
      <c r="AJ1180" s="144">
        <v>0</v>
      </c>
      <c r="AK1180" s="144">
        <v>0</v>
      </c>
      <c r="AL1180" s="144">
        <v>0</v>
      </c>
      <c r="AM1180" s="144">
        <v>0</v>
      </c>
      <c r="AN1180" s="144">
        <v>0</v>
      </c>
      <c r="AO1180" s="144">
        <v>0</v>
      </c>
      <c r="AP1180" s="144">
        <v>0</v>
      </c>
      <c r="AQ1180" s="144">
        <v>0</v>
      </c>
      <c r="AR1180" s="144">
        <v>0</v>
      </c>
      <c r="AS1180" s="144"/>
      <c r="AT1180" s="144"/>
      <c r="AU1180" s="144"/>
      <c r="AV1180" s="144"/>
      <c r="AW1180" s="144"/>
      <c r="AX1180" s="144"/>
      <c r="AY1180" s="144"/>
      <c r="AZ1180" s="144"/>
      <c r="BA1180" s="144"/>
      <c r="BB1180" s="144"/>
      <c r="BC1180" s="144"/>
      <c r="BD1180" s="144"/>
      <c r="BE1180" s="144"/>
      <c r="BF1180" s="144"/>
    </row>
    <row r="1181" spans="1:58" hidden="1">
      <c r="A1181" s="143" t="s">
        <v>929</v>
      </c>
      <c r="B1181" s="143" t="s">
        <v>965</v>
      </c>
      <c r="C1181" s="144">
        <v>0</v>
      </c>
      <c r="D1181" s="144">
        <v>0</v>
      </c>
      <c r="E1181" s="144">
        <v>0</v>
      </c>
      <c r="F1181" s="144">
        <v>0</v>
      </c>
      <c r="G1181" s="144">
        <v>0</v>
      </c>
      <c r="H1181" s="144">
        <v>0</v>
      </c>
      <c r="I1181" s="144">
        <v>0</v>
      </c>
      <c r="J1181" s="144">
        <v>1</v>
      </c>
      <c r="K1181" s="144">
        <v>1</v>
      </c>
      <c r="L1181" s="144">
        <v>1</v>
      </c>
      <c r="M1181" s="144">
        <v>1</v>
      </c>
      <c r="N1181" s="144">
        <v>1</v>
      </c>
      <c r="O1181" s="144">
        <v>1</v>
      </c>
      <c r="P1181" s="144">
        <v>1</v>
      </c>
      <c r="Q1181" s="145"/>
      <c r="R1181" s="145"/>
      <c r="S1181" s="145"/>
      <c r="T1181" s="145"/>
      <c r="U1181" s="145"/>
      <c r="V1181" s="145"/>
      <c r="W1181" s="145"/>
      <c r="X1181" s="145">
        <v>100</v>
      </c>
      <c r="Y1181" s="145">
        <v>100</v>
      </c>
      <c r="Z1181" s="145">
        <v>100</v>
      </c>
      <c r="AA1181" s="145">
        <v>100</v>
      </c>
      <c r="AB1181" s="145">
        <v>100</v>
      </c>
      <c r="AC1181" s="145">
        <v>100</v>
      </c>
      <c r="AD1181" s="145">
        <v>100</v>
      </c>
      <c r="AE1181" s="144">
        <v>0</v>
      </c>
      <c r="AF1181" s="144">
        <v>0</v>
      </c>
      <c r="AG1181" s="144">
        <v>0</v>
      </c>
      <c r="AH1181" s="144">
        <v>0</v>
      </c>
      <c r="AI1181" s="144">
        <v>0</v>
      </c>
      <c r="AJ1181" s="144">
        <v>0</v>
      </c>
      <c r="AK1181" s="144">
        <v>0</v>
      </c>
      <c r="AL1181" s="144">
        <v>100</v>
      </c>
      <c r="AM1181" s="144">
        <v>100</v>
      </c>
      <c r="AN1181" s="144">
        <v>100</v>
      </c>
      <c r="AO1181" s="144">
        <v>100</v>
      </c>
      <c r="AP1181" s="144">
        <v>100</v>
      </c>
      <c r="AQ1181" s="144">
        <v>100</v>
      </c>
      <c r="AR1181" s="144">
        <v>100</v>
      </c>
      <c r="AS1181" s="144"/>
      <c r="AT1181" s="144"/>
      <c r="AU1181" s="144"/>
      <c r="AV1181" s="144"/>
      <c r="AW1181" s="144"/>
      <c r="AX1181" s="144"/>
      <c r="AY1181" s="144"/>
      <c r="AZ1181" s="144"/>
      <c r="BA1181" s="144"/>
      <c r="BB1181" s="144"/>
      <c r="BC1181" s="144"/>
      <c r="BD1181" s="144"/>
      <c r="BE1181" s="144"/>
      <c r="BF1181" s="144"/>
    </row>
    <row r="1182" spans="1:58" hidden="1">
      <c r="A1182" s="143" t="s">
        <v>929</v>
      </c>
      <c r="B1182" s="143" t="s">
        <v>966</v>
      </c>
      <c r="C1182" s="144">
        <v>0</v>
      </c>
      <c r="D1182" s="144">
        <v>0</v>
      </c>
      <c r="E1182" s="144">
        <v>0</v>
      </c>
      <c r="F1182" s="144">
        <v>0</v>
      </c>
      <c r="G1182" s="144">
        <v>0</v>
      </c>
      <c r="H1182" s="144">
        <v>0</v>
      </c>
      <c r="I1182" s="144">
        <v>5</v>
      </c>
      <c r="J1182" s="144">
        <v>5</v>
      </c>
      <c r="K1182" s="144">
        <v>5</v>
      </c>
      <c r="L1182" s="144">
        <v>5</v>
      </c>
      <c r="M1182" s="144">
        <v>5</v>
      </c>
      <c r="N1182" s="144">
        <v>5</v>
      </c>
      <c r="O1182" s="144">
        <v>5</v>
      </c>
      <c r="P1182" s="144">
        <v>5</v>
      </c>
      <c r="Q1182" s="145"/>
      <c r="R1182" s="145"/>
      <c r="S1182" s="145"/>
      <c r="T1182" s="145"/>
      <c r="U1182" s="145"/>
      <c r="V1182" s="145"/>
      <c r="W1182" s="145">
        <v>92</v>
      </c>
      <c r="X1182" s="145">
        <v>92</v>
      </c>
      <c r="Y1182" s="145">
        <v>92</v>
      </c>
      <c r="Z1182" s="145">
        <v>92</v>
      </c>
      <c r="AA1182" s="145">
        <v>92</v>
      </c>
      <c r="AB1182" s="145">
        <v>92</v>
      </c>
      <c r="AC1182" s="145">
        <v>92</v>
      </c>
      <c r="AD1182" s="145">
        <v>92</v>
      </c>
      <c r="AE1182" s="144">
        <v>0</v>
      </c>
      <c r="AF1182" s="144">
        <v>0</v>
      </c>
      <c r="AG1182" s="144">
        <v>0</v>
      </c>
      <c r="AH1182" s="144">
        <v>0</v>
      </c>
      <c r="AI1182" s="144">
        <v>0</v>
      </c>
      <c r="AJ1182" s="144">
        <v>0</v>
      </c>
      <c r="AK1182" s="144">
        <v>460</v>
      </c>
      <c r="AL1182" s="144">
        <v>460</v>
      </c>
      <c r="AM1182" s="144">
        <v>460</v>
      </c>
      <c r="AN1182" s="144">
        <v>460</v>
      </c>
      <c r="AO1182" s="144">
        <v>460</v>
      </c>
      <c r="AP1182" s="144">
        <v>460</v>
      </c>
      <c r="AQ1182" s="144">
        <v>460</v>
      </c>
      <c r="AR1182" s="144">
        <v>460</v>
      </c>
      <c r="AS1182" s="144"/>
      <c r="AT1182" s="144"/>
      <c r="AU1182" s="144"/>
      <c r="AV1182" s="144"/>
      <c r="AW1182" s="144"/>
      <c r="AX1182" s="144"/>
      <c r="AY1182" s="144"/>
      <c r="AZ1182" s="144"/>
      <c r="BA1182" s="144"/>
      <c r="BB1182" s="144"/>
      <c r="BC1182" s="144"/>
      <c r="BD1182" s="144"/>
      <c r="BE1182" s="144"/>
      <c r="BF1182" s="144"/>
    </row>
    <row r="1183" spans="1:58" hidden="1">
      <c r="A1183" s="143" t="s">
        <v>929</v>
      </c>
      <c r="B1183" s="143" t="s">
        <v>967</v>
      </c>
      <c r="C1183" s="144">
        <v>0</v>
      </c>
      <c r="D1183" s="144">
        <v>0</v>
      </c>
      <c r="E1183" s="144">
        <v>0</v>
      </c>
      <c r="F1183" s="144">
        <v>0</v>
      </c>
      <c r="G1183" s="144">
        <v>0</v>
      </c>
      <c r="H1183" s="144">
        <v>0</v>
      </c>
      <c r="I1183" s="144">
        <v>88</v>
      </c>
      <c r="J1183" s="144">
        <v>88</v>
      </c>
      <c r="K1183" s="144">
        <v>88</v>
      </c>
      <c r="L1183" s="144">
        <v>88</v>
      </c>
      <c r="M1183" s="144">
        <v>88</v>
      </c>
      <c r="N1183" s="144">
        <v>88</v>
      </c>
      <c r="O1183" s="144">
        <v>88</v>
      </c>
      <c r="P1183" s="144">
        <v>84</v>
      </c>
      <c r="Q1183" s="145"/>
      <c r="R1183" s="145"/>
      <c r="S1183" s="145"/>
      <c r="T1183" s="145"/>
      <c r="U1183" s="145"/>
      <c r="V1183" s="145"/>
      <c r="W1183" s="145">
        <v>15</v>
      </c>
      <c r="X1183" s="145">
        <v>15</v>
      </c>
      <c r="Y1183" s="145">
        <v>15</v>
      </c>
      <c r="Z1183" s="145">
        <v>15</v>
      </c>
      <c r="AA1183" s="145">
        <v>15</v>
      </c>
      <c r="AB1183" s="145">
        <v>15</v>
      </c>
      <c r="AC1183" s="145">
        <v>15</v>
      </c>
      <c r="AD1183" s="145">
        <v>15</v>
      </c>
      <c r="AE1183" s="144">
        <v>0</v>
      </c>
      <c r="AF1183" s="144">
        <v>0</v>
      </c>
      <c r="AG1183" s="144">
        <v>0</v>
      </c>
      <c r="AH1183" s="144">
        <v>0</v>
      </c>
      <c r="AI1183" s="144">
        <v>0</v>
      </c>
      <c r="AJ1183" s="144">
        <v>0</v>
      </c>
      <c r="AK1183" s="144">
        <v>1320</v>
      </c>
      <c r="AL1183" s="144">
        <v>1320</v>
      </c>
      <c r="AM1183" s="144">
        <v>1320</v>
      </c>
      <c r="AN1183" s="144">
        <v>1320</v>
      </c>
      <c r="AO1183" s="144">
        <v>1320</v>
      </c>
      <c r="AP1183" s="144">
        <v>1320</v>
      </c>
      <c r="AQ1183" s="144">
        <v>1320</v>
      </c>
      <c r="AR1183" s="144">
        <v>1260</v>
      </c>
      <c r="AS1183" s="144"/>
      <c r="AT1183" s="144"/>
      <c r="AU1183" s="144"/>
      <c r="AV1183" s="144"/>
      <c r="AW1183" s="144"/>
      <c r="AX1183" s="144"/>
      <c r="AY1183" s="144"/>
      <c r="AZ1183" s="144"/>
      <c r="BA1183" s="144"/>
      <c r="BB1183" s="144"/>
      <c r="BC1183" s="144"/>
      <c r="BD1183" s="144"/>
      <c r="BE1183" s="144"/>
      <c r="BF1183" s="144"/>
    </row>
    <row r="1184" spans="1:58" hidden="1">
      <c r="A1184" s="143" t="s">
        <v>929</v>
      </c>
      <c r="B1184" s="143" t="s">
        <v>968</v>
      </c>
      <c r="C1184" s="144">
        <v>0</v>
      </c>
      <c r="D1184" s="144">
        <v>0</v>
      </c>
      <c r="E1184" s="144">
        <v>0</v>
      </c>
      <c r="F1184" s="144">
        <v>0</v>
      </c>
      <c r="G1184" s="144">
        <v>0</v>
      </c>
      <c r="H1184" s="144">
        <v>58</v>
      </c>
      <c r="I1184" s="144">
        <v>0</v>
      </c>
      <c r="J1184" s="144">
        <v>58</v>
      </c>
      <c r="K1184" s="144">
        <v>58</v>
      </c>
      <c r="L1184" s="144">
        <v>58</v>
      </c>
      <c r="M1184" s="144">
        <v>58</v>
      </c>
      <c r="N1184" s="144">
        <v>58</v>
      </c>
      <c r="O1184" s="144">
        <v>58</v>
      </c>
      <c r="P1184" s="144">
        <v>55</v>
      </c>
      <c r="Q1184" s="145"/>
      <c r="R1184" s="145"/>
      <c r="S1184" s="145"/>
      <c r="T1184" s="145"/>
      <c r="U1184" s="145"/>
      <c r="V1184" s="145">
        <v>170</v>
      </c>
      <c r="W1184" s="145"/>
      <c r="X1184" s="145">
        <v>105</v>
      </c>
      <c r="Y1184" s="145">
        <v>105</v>
      </c>
      <c r="Z1184" s="145">
        <v>105</v>
      </c>
      <c r="AA1184" s="145">
        <v>105</v>
      </c>
      <c r="AB1184" s="145">
        <v>105</v>
      </c>
      <c r="AC1184" s="145">
        <v>105</v>
      </c>
      <c r="AD1184" s="145">
        <v>105.18</v>
      </c>
      <c r="AE1184" s="144">
        <v>0</v>
      </c>
      <c r="AF1184" s="144">
        <v>0</v>
      </c>
      <c r="AG1184" s="144">
        <v>0</v>
      </c>
      <c r="AH1184" s="144">
        <v>0</v>
      </c>
      <c r="AI1184" s="144">
        <v>0</v>
      </c>
      <c r="AJ1184" s="144">
        <v>9860</v>
      </c>
      <c r="AK1184" s="144">
        <v>0</v>
      </c>
      <c r="AL1184" s="144">
        <v>6090</v>
      </c>
      <c r="AM1184" s="144">
        <v>6090</v>
      </c>
      <c r="AN1184" s="144">
        <v>6090</v>
      </c>
      <c r="AO1184" s="144">
        <v>6090</v>
      </c>
      <c r="AP1184" s="144">
        <v>6090</v>
      </c>
      <c r="AQ1184" s="144">
        <v>6090</v>
      </c>
      <c r="AR1184" s="144">
        <v>5785</v>
      </c>
      <c r="AS1184" s="144"/>
      <c r="AT1184" s="144"/>
      <c r="AU1184" s="144"/>
      <c r="AV1184" s="144"/>
      <c r="AW1184" s="144"/>
      <c r="AX1184" s="144"/>
      <c r="AY1184" s="144"/>
      <c r="AZ1184" s="144"/>
      <c r="BA1184" s="144"/>
      <c r="BB1184" s="144"/>
      <c r="BC1184" s="144"/>
      <c r="BD1184" s="144"/>
      <c r="BE1184" s="144"/>
      <c r="BF1184" s="144"/>
    </row>
    <row r="1185" spans="1:58" hidden="1">
      <c r="A1185" s="143" t="s">
        <v>929</v>
      </c>
      <c r="B1185" s="143" t="s">
        <v>969</v>
      </c>
      <c r="C1185" s="144">
        <v>0</v>
      </c>
      <c r="D1185" s="144">
        <v>0</v>
      </c>
      <c r="E1185" s="144">
        <v>0</v>
      </c>
      <c r="F1185" s="144">
        <v>0</v>
      </c>
      <c r="G1185" s="144">
        <v>0</v>
      </c>
      <c r="H1185" s="144">
        <v>0</v>
      </c>
      <c r="I1185" s="144">
        <v>89</v>
      </c>
      <c r="J1185" s="144">
        <v>0</v>
      </c>
      <c r="K1185" s="144">
        <v>0</v>
      </c>
      <c r="L1185" s="144">
        <v>0</v>
      </c>
      <c r="M1185" s="144">
        <v>0</v>
      </c>
      <c r="N1185" s="144">
        <v>0</v>
      </c>
      <c r="O1185" s="144">
        <v>0</v>
      </c>
      <c r="P1185" s="144">
        <v>0</v>
      </c>
      <c r="Q1185" s="145"/>
      <c r="R1185" s="145"/>
      <c r="S1185" s="145"/>
      <c r="T1185" s="145"/>
      <c r="U1185" s="145"/>
      <c r="V1185" s="145"/>
      <c r="W1185" s="145">
        <v>753.33</v>
      </c>
      <c r="X1185" s="145"/>
      <c r="Y1185" s="145"/>
      <c r="Z1185" s="145"/>
      <c r="AA1185" s="145"/>
      <c r="AB1185" s="145"/>
      <c r="AC1185" s="145"/>
      <c r="AD1185" s="145"/>
      <c r="AE1185" s="144">
        <v>0</v>
      </c>
      <c r="AF1185" s="144">
        <v>0</v>
      </c>
      <c r="AG1185" s="144">
        <v>0</v>
      </c>
      <c r="AH1185" s="144">
        <v>0</v>
      </c>
      <c r="AI1185" s="144">
        <v>0</v>
      </c>
      <c r="AJ1185" s="144">
        <v>0</v>
      </c>
      <c r="AK1185" s="144">
        <v>67046</v>
      </c>
      <c r="AL1185" s="144">
        <v>0</v>
      </c>
      <c r="AM1185" s="144">
        <v>0</v>
      </c>
      <c r="AN1185" s="144">
        <v>0</v>
      </c>
      <c r="AO1185" s="144">
        <v>0</v>
      </c>
      <c r="AP1185" s="144">
        <v>0</v>
      </c>
      <c r="AQ1185" s="144">
        <v>0</v>
      </c>
      <c r="AR1185" s="144">
        <v>0</v>
      </c>
      <c r="AS1185" s="144"/>
      <c r="AT1185" s="144"/>
      <c r="AU1185" s="144"/>
      <c r="AV1185" s="144"/>
      <c r="AW1185" s="144"/>
      <c r="AX1185" s="144"/>
      <c r="AY1185" s="144"/>
      <c r="AZ1185" s="144"/>
      <c r="BA1185" s="144"/>
      <c r="BB1185" s="144"/>
      <c r="BC1185" s="144"/>
      <c r="BD1185" s="144"/>
      <c r="BE1185" s="144"/>
      <c r="BF1185" s="144"/>
    </row>
    <row r="1186" spans="1:58" hidden="1">
      <c r="A1186" s="143" t="s">
        <v>929</v>
      </c>
      <c r="B1186" s="143" t="s">
        <v>970</v>
      </c>
      <c r="C1186" s="144">
        <v>0</v>
      </c>
      <c r="D1186" s="144">
        <v>0</v>
      </c>
      <c r="E1186" s="144">
        <v>0</v>
      </c>
      <c r="F1186" s="144">
        <v>0</v>
      </c>
      <c r="G1186" s="144">
        <v>0</v>
      </c>
      <c r="H1186" s="144">
        <v>4</v>
      </c>
      <c r="I1186" s="144">
        <v>4</v>
      </c>
      <c r="J1186" s="144">
        <v>4</v>
      </c>
      <c r="K1186" s="144">
        <v>4</v>
      </c>
      <c r="L1186" s="144">
        <v>4</v>
      </c>
      <c r="M1186" s="144">
        <v>0</v>
      </c>
      <c r="N1186" s="144">
        <v>5</v>
      </c>
      <c r="O1186" s="144">
        <v>5</v>
      </c>
      <c r="P1186" s="144">
        <v>5</v>
      </c>
      <c r="Q1186" s="145"/>
      <c r="R1186" s="145"/>
      <c r="S1186" s="145"/>
      <c r="T1186" s="145"/>
      <c r="U1186" s="145"/>
      <c r="V1186" s="145">
        <v>800</v>
      </c>
      <c r="W1186" s="145">
        <v>500</v>
      </c>
      <c r="X1186" s="145">
        <v>500</v>
      </c>
      <c r="Y1186" s="145">
        <v>500</v>
      </c>
      <c r="Z1186" s="145">
        <v>500</v>
      </c>
      <c r="AA1186" s="145"/>
      <c r="AB1186" s="145">
        <v>25</v>
      </c>
      <c r="AC1186" s="145">
        <v>25</v>
      </c>
      <c r="AD1186" s="145">
        <v>25</v>
      </c>
      <c r="AE1186" s="144">
        <v>0</v>
      </c>
      <c r="AF1186" s="144">
        <v>0</v>
      </c>
      <c r="AG1186" s="144">
        <v>0</v>
      </c>
      <c r="AH1186" s="144">
        <v>0</v>
      </c>
      <c r="AI1186" s="144">
        <v>0</v>
      </c>
      <c r="AJ1186" s="144">
        <v>3200</v>
      </c>
      <c r="AK1186" s="144">
        <v>2000</v>
      </c>
      <c r="AL1186" s="144">
        <v>2000</v>
      </c>
      <c r="AM1186" s="144">
        <v>2000</v>
      </c>
      <c r="AN1186" s="144">
        <v>2000</v>
      </c>
      <c r="AO1186" s="144">
        <v>0</v>
      </c>
      <c r="AP1186" s="144">
        <v>125</v>
      </c>
      <c r="AQ1186" s="144">
        <v>125</v>
      </c>
      <c r="AR1186" s="144">
        <v>125</v>
      </c>
      <c r="AS1186" s="144"/>
      <c r="AT1186" s="144"/>
      <c r="AU1186" s="144"/>
      <c r="AV1186" s="144"/>
      <c r="AW1186" s="144"/>
      <c r="AX1186" s="144"/>
      <c r="AY1186" s="144"/>
      <c r="AZ1186" s="144"/>
      <c r="BA1186" s="144"/>
      <c r="BB1186" s="144"/>
      <c r="BC1186" s="144"/>
      <c r="BD1186" s="144"/>
      <c r="BE1186" s="144"/>
      <c r="BF1186" s="144"/>
    </row>
    <row r="1187" spans="1:58" hidden="1">
      <c r="A1187" s="143" t="s">
        <v>929</v>
      </c>
      <c r="B1187" s="143" t="s">
        <v>971</v>
      </c>
      <c r="C1187" s="144">
        <v>0</v>
      </c>
      <c r="D1187" s="144">
        <v>0</v>
      </c>
      <c r="E1187" s="144">
        <v>0</v>
      </c>
      <c r="F1187" s="144">
        <v>0</v>
      </c>
      <c r="G1187" s="144">
        <v>0</v>
      </c>
      <c r="H1187" s="144">
        <v>62</v>
      </c>
      <c r="I1187" s="144">
        <v>93</v>
      </c>
      <c r="J1187" s="144">
        <v>62</v>
      </c>
      <c r="K1187" s="144">
        <v>62</v>
      </c>
      <c r="L1187" s="144">
        <v>62</v>
      </c>
      <c r="M1187" s="144">
        <v>58</v>
      </c>
      <c r="N1187" s="144">
        <v>63</v>
      </c>
      <c r="O1187" s="144">
        <v>63</v>
      </c>
      <c r="P1187" s="144">
        <v>60</v>
      </c>
      <c r="Q1187" s="145"/>
      <c r="R1187" s="145"/>
      <c r="S1187" s="145"/>
      <c r="T1187" s="145"/>
      <c r="U1187" s="145"/>
      <c r="V1187" s="145">
        <v>210.65</v>
      </c>
      <c r="W1187" s="145">
        <v>742.43</v>
      </c>
      <c r="X1187" s="145">
        <v>130.47999999999999</v>
      </c>
      <c r="Y1187" s="145">
        <v>130.47999999999999</v>
      </c>
      <c r="Z1187" s="145">
        <v>130.47999999999999</v>
      </c>
      <c r="AA1187" s="145">
        <v>105</v>
      </c>
      <c r="AB1187" s="145">
        <v>98.65</v>
      </c>
      <c r="AC1187" s="145">
        <v>98.65</v>
      </c>
      <c r="AD1187" s="145">
        <v>98.5</v>
      </c>
      <c r="AE1187" s="144">
        <v>0</v>
      </c>
      <c r="AF1187" s="144">
        <v>0</v>
      </c>
      <c r="AG1187" s="144">
        <v>0</v>
      </c>
      <c r="AH1187" s="144">
        <v>0</v>
      </c>
      <c r="AI1187" s="144">
        <v>0</v>
      </c>
      <c r="AJ1187" s="144">
        <v>13060</v>
      </c>
      <c r="AK1187" s="144">
        <v>69046</v>
      </c>
      <c r="AL1187" s="144">
        <v>8090</v>
      </c>
      <c r="AM1187" s="144">
        <v>8090</v>
      </c>
      <c r="AN1187" s="144">
        <v>8090</v>
      </c>
      <c r="AO1187" s="144">
        <v>6090</v>
      </c>
      <c r="AP1187" s="144">
        <v>6215</v>
      </c>
      <c r="AQ1187" s="144">
        <v>6215</v>
      </c>
      <c r="AR1187" s="144">
        <v>5910</v>
      </c>
      <c r="AS1187" s="144"/>
      <c r="AT1187" s="144"/>
      <c r="AU1187" s="144"/>
      <c r="AV1187" s="144"/>
      <c r="AW1187" s="144"/>
      <c r="AX1187" s="144"/>
      <c r="AY1187" s="144"/>
      <c r="AZ1187" s="144"/>
      <c r="BA1187" s="144"/>
      <c r="BB1187" s="144"/>
      <c r="BC1187" s="144"/>
      <c r="BD1187" s="144"/>
      <c r="BE1187" s="144"/>
      <c r="BF1187" s="144"/>
    </row>
    <row r="1188" spans="1:58" hidden="1">
      <c r="A1188" s="143" t="s">
        <v>929</v>
      </c>
      <c r="B1188" s="143" t="s">
        <v>972</v>
      </c>
      <c r="C1188" s="144">
        <v>0</v>
      </c>
      <c r="D1188" s="144">
        <v>0</v>
      </c>
      <c r="E1188" s="144">
        <v>0</v>
      </c>
      <c r="F1188" s="144">
        <v>0</v>
      </c>
      <c r="G1188" s="144">
        <v>0</v>
      </c>
      <c r="H1188" s="144">
        <v>0</v>
      </c>
      <c r="I1188" s="144">
        <v>0</v>
      </c>
      <c r="J1188" s="144">
        <v>0</v>
      </c>
      <c r="K1188" s="144">
        <v>0</v>
      </c>
      <c r="L1188" s="144">
        <v>0</v>
      </c>
      <c r="M1188" s="144">
        <v>0</v>
      </c>
      <c r="N1188" s="144">
        <v>0</v>
      </c>
      <c r="O1188" s="144">
        <v>0</v>
      </c>
      <c r="P1188" s="144">
        <v>0</v>
      </c>
      <c r="Q1188" s="145"/>
      <c r="R1188" s="145"/>
      <c r="S1188" s="145"/>
      <c r="T1188" s="145"/>
      <c r="U1188" s="145"/>
      <c r="V1188" s="145"/>
      <c r="W1188" s="145"/>
      <c r="X1188" s="145"/>
      <c r="Y1188" s="145"/>
      <c r="Z1188" s="145"/>
      <c r="AA1188" s="145"/>
      <c r="AB1188" s="145"/>
      <c r="AC1188" s="145"/>
      <c r="AD1188" s="145"/>
      <c r="AE1188" s="144">
        <v>0</v>
      </c>
      <c r="AF1188" s="144">
        <v>0</v>
      </c>
      <c r="AG1188" s="144">
        <v>0</v>
      </c>
      <c r="AH1188" s="144">
        <v>0</v>
      </c>
      <c r="AI1188" s="144">
        <v>0</v>
      </c>
      <c r="AJ1188" s="144">
        <v>0</v>
      </c>
      <c r="AK1188" s="144">
        <v>0</v>
      </c>
      <c r="AL1188" s="144">
        <v>0</v>
      </c>
      <c r="AM1188" s="144">
        <v>0</v>
      </c>
      <c r="AN1188" s="144">
        <v>0</v>
      </c>
      <c r="AO1188" s="144">
        <v>0</v>
      </c>
      <c r="AP1188" s="144">
        <v>0</v>
      </c>
      <c r="AQ1188" s="144">
        <v>0</v>
      </c>
      <c r="AR1188" s="144">
        <v>0</v>
      </c>
      <c r="AS1188" s="144"/>
      <c r="AT1188" s="144"/>
      <c r="AU1188" s="144"/>
      <c r="AV1188" s="144"/>
      <c r="AW1188" s="144"/>
      <c r="AX1188" s="144"/>
      <c r="AY1188" s="144"/>
      <c r="AZ1188" s="144"/>
      <c r="BA1188" s="144"/>
      <c r="BB1188" s="144"/>
      <c r="BC1188" s="144"/>
      <c r="BD1188" s="144"/>
      <c r="BE1188" s="144"/>
      <c r="BF1188" s="144"/>
    </row>
    <row r="1189" spans="1:58" hidden="1">
      <c r="A1189" s="143" t="s">
        <v>929</v>
      </c>
      <c r="B1189" s="143" t="s">
        <v>973</v>
      </c>
      <c r="C1189" s="144">
        <v>0</v>
      </c>
      <c r="D1189" s="144">
        <v>0</v>
      </c>
      <c r="E1189" s="144">
        <v>0</v>
      </c>
      <c r="F1189" s="144">
        <v>0</v>
      </c>
      <c r="G1189" s="144">
        <v>0</v>
      </c>
      <c r="H1189" s="144">
        <v>0</v>
      </c>
      <c r="I1189" s="144">
        <v>0</v>
      </c>
      <c r="J1189" s="144">
        <v>0</v>
      </c>
      <c r="K1189" s="144">
        <v>0</v>
      </c>
      <c r="L1189" s="144">
        <v>0</v>
      </c>
      <c r="M1189" s="144">
        <v>0</v>
      </c>
      <c r="N1189" s="144">
        <v>0</v>
      </c>
      <c r="O1189" s="144">
        <v>0</v>
      </c>
      <c r="P1189" s="144">
        <v>1</v>
      </c>
      <c r="Q1189" s="145"/>
      <c r="R1189" s="145"/>
      <c r="S1189" s="145"/>
      <c r="T1189" s="145"/>
      <c r="U1189" s="145"/>
      <c r="V1189" s="145"/>
      <c r="W1189" s="145"/>
      <c r="X1189" s="145"/>
      <c r="Y1189" s="145"/>
      <c r="Z1189" s="145"/>
      <c r="AA1189" s="145"/>
      <c r="AB1189" s="145"/>
      <c r="AC1189" s="145"/>
      <c r="AD1189" s="145">
        <v>28</v>
      </c>
      <c r="AE1189" s="144">
        <v>0</v>
      </c>
      <c r="AF1189" s="144">
        <v>0</v>
      </c>
      <c r="AG1189" s="144">
        <v>0</v>
      </c>
      <c r="AH1189" s="144">
        <v>0</v>
      </c>
      <c r="AI1189" s="144">
        <v>0</v>
      </c>
      <c r="AJ1189" s="144">
        <v>0</v>
      </c>
      <c r="AK1189" s="144">
        <v>0</v>
      </c>
      <c r="AL1189" s="144">
        <v>0</v>
      </c>
      <c r="AM1189" s="144">
        <v>0</v>
      </c>
      <c r="AN1189" s="144">
        <v>0</v>
      </c>
      <c r="AO1189" s="144">
        <v>0</v>
      </c>
      <c r="AP1189" s="144">
        <v>0</v>
      </c>
      <c r="AQ1189" s="144">
        <v>0</v>
      </c>
      <c r="AR1189" s="144">
        <v>28</v>
      </c>
      <c r="AS1189" s="144"/>
      <c r="AT1189" s="144"/>
      <c r="AU1189" s="144"/>
      <c r="AV1189" s="144"/>
      <c r="AW1189" s="144"/>
      <c r="AX1189" s="144"/>
      <c r="AY1189" s="144"/>
      <c r="AZ1189" s="144"/>
      <c r="BA1189" s="144"/>
      <c r="BB1189" s="144"/>
      <c r="BC1189" s="144"/>
      <c r="BD1189" s="144"/>
      <c r="BE1189" s="144"/>
      <c r="BF1189" s="144"/>
    </row>
    <row r="1190" spans="1:58" hidden="1">
      <c r="A1190" s="143" t="s">
        <v>929</v>
      </c>
      <c r="B1190" s="143" t="s">
        <v>974</v>
      </c>
      <c r="C1190" s="144">
        <v>0</v>
      </c>
      <c r="D1190" s="144">
        <v>0</v>
      </c>
      <c r="E1190" s="144">
        <v>0</v>
      </c>
      <c r="F1190" s="144">
        <v>0</v>
      </c>
      <c r="G1190" s="144">
        <v>0</v>
      </c>
      <c r="H1190" s="144">
        <v>0</v>
      </c>
      <c r="I1190" s="144">
        <v>0</v>
      </c>
      <c r="J1190" s="144">
        <v>0</v>
      </c>
      <c r="K1190" s="144">
        <v>0</v>
      </c>
      <c r="L1190" s="144">
        <v>0</v>
      </c>
      <c r="M1190" s="144">
        <v>0</v>
      </c>
      <c r="N1190" s="144">
        <v>0</v>
      </c>
      <c r="O1190" s="144">
        <v>1</v>
      </c>
      <c r="P1190" s="144">
        <v>1</v>
      </c>
      <c r="Q1190" s="145"/>
      <c r="R1190" s="145"/>
      <c r="S1190" s="145"/>
      <c r="T1190" s="145"/>
      <c r="U1190" s="145"/>
      <c r="V1190" s="145"/>
      <c r="W1190" s="145"/>
      <c r="X1190" s="145"/>
      <c r="Y1190" s="145"/>
      <c r="Z1190" s="145"/>
      <c r="AA1190" s="145"/>
      <c r="AB1190" s="145"/>
      <c r="AC1190" s="145">
        <v>28</v>
      </c>
      <c r="AD1190" s="145">
        <v>28</v>
      </c>
      <c r="AE1190" s="144">
        <v>0</v>
      </c>
      <c r="AF1190" s="144">
        <v>0</v>
      </c>
      <c r="AG1190" s="144">
        <v>0</v>
      </c>
      <c r="AH1190" s="144">
        <v>0</v>
      </c>
      <c r="AI1190" s="144">
        <v>0</v>
      </c>
      <c r="AJ1190" s="144">
        <v>0</v>
      </c>
      <c r="AK1190" s="144">
        <v>0</v>
      </c>
      <c r="AL1190" s="144">
        <v>0</v>
      </c>
      <c r="AM1190" s="144">
        <v>0</v>
      </c>
      <c r="AN1190" s="144">
        <v>0</v>
      </c>
      <c r="AO1190" s="144">
        <v>0</v>
      </c>
      <c r="AP1190" s="144">
        <v>0</v>
      </c>
      <c r="AQ1190" s="144">
        <v>28</v>
      </c>
      <c r="AR1190" s="144">
        <v>28</v>
      </c>
      <c r="AS1190" s="144"/>
      <c r="AT1190" s="144"/>
      <c r="AU1190" s="144"/>
      <c r="AV1190" s="144"/>
      <c r="AW1190" s="144"/>
      <c r="AX1190" s="144"/>
      <c r="AY1190" s="144"/>
      <c r="AZ1190" s="144"/>
      <c r="BA1190" s="144"/>
      <c r="BB1190" s="144"/>
      <c r="BC1190" s="144"/>
      <c r="BD1190" s="144"/>
      <c r="BE1190" s="144"/>
      <c r="BF1190" s="144"/>
    </row>
    <row r="1191" spans="1:58" hidden="1">
      <c r="A1191" s="143" t="s">
        <v>929</v>
      </c>
      <c r="B1191" s="143" t="s">
        <v>975</v>
      </c>
      <c r="C1191" s="144">
        <v>0</v>
      </c>
      <c r="D1191" s="144">
        <v>0</v>
      </c>
      <c r="E1191" s="144">
        <v>0</v>
      </c>
      <c r="F1191" s="144">
        <v>0</v>
      </c>
      <c r="G1191" s="144">
        <v>0</v>
      </c>
      <c r="H1191" s="144">
        <v>0</v>
      </c>
      <c r="I1191" s="144">
        <v>0</v>
      </c>
      <c r="J1191" s="144">
        <v>0</v>
      </c>
      <c r="K1191" s="144">
        <v>0</v>
      </c>
      <c r="L1191" s="144">
        <v>0</v>
      </c>
      <c r="M1191" s="144">
        <v>0</v>
      </c>
      <c r="N1191" s="144">
        <v>0</v>
      </c>
      <c r="O1191" s="144">
        <v>0</v>
      </c>
      <c r="P1191" s="144">
        <v>0</v>
      </c>
      <c r="Q1191" s="145"/>
      <c r="R1191" s="145"/>
      <c r="S1191" s="145"/>
      <c r="T1191" s="145"/>
      <c r="U1191" s="145"/>
      <c r="V1191" s="145"/>
      <c r="W1191" s="145"/>
      <c r="X1191" s="145"/>
      <c r="Y1191" s="145"/>
      <c r="Z1191" s="145"/>
      <c r="AA1191" s="145"/>
      <c r="AB1191" s="145"/>
      <c r="AC1191" s="145"/>
      <c r="AD1191" s="145"/>
      <c r="AE1191" s="144">
        <v>0</v>
      </c>
      <c r="AF1191" s="144">
        <v>0</v>
      </c>
      <c r="AG1191" s="144">
        <v>0</v>
      </c>
      <c r="AH1191" s="144">
        <v>0</v>
      </c>
      <c r="AI1191" s="144">
        <v>0</v>
      </c>
      <c r="AJ1191" s="144">
        <v>0</v>
      </c>
      <c r="AK1191" s="144">
        <v>0</v>
      </c>
      <c r="AL1191" s="144">
        <v>0</v>
      </c>
      <c r="AM1191" s="144">
        <v>0</v>
      </c>
      <c r="AN1191" s="144">
        <v>0</v>
      </c>
      <c r="AO1191" s="144">
        <v>0</v>
      </c>
      <c r="AP1191" s="144">
        <v>0</v>
      </c>
      <c r="AQ1191" s="144">
        <v>0</v>
      </c>
      <c r="AR1191" s="144">
        <v>0</v>
      </c>
      <c r="AS1191" s="144"/>
      <c r="AT1191" s="144"/>
      <c r="AU1191" s="144"/>
      <c r="AV1191" s="144"/>
      <c r="AW1191" s="144"/>
      <c r="AX1191" s="144"/>
      <c r="AY1191" s="144"/>
      <c r="AZ1191" s="144"/>
      <c r="BA1191" s="144"/>
      <c r="BB1191" s="144"/>
      <c r="BC1191" s="144"/>
      <c r="BD1191" s="144"/>
      <c r="BE1191" s="144"/>
      <c r="BF1191" s="144"/>
    </row>
    <row r="1192" spans="1:58" hidden="1">
      <c r="A1192" s="143" t="s">
        <v>929</v>
      </c>
      <c r="B1192" s="143" t="s">
        <v>976</v>
      </c>
      <c r="C1192" s="144">
        <v>0</v>
      </c>
      <c r="D1192" s="144">
        <v>0</v>
      </c>
      <c r="E1192" s="144">
        <v>0</v>
      </c>
      <c r="F1192" s="144">
        <v>0</v>
      </c>
      <c r="G1192" s="144">
        <v>0</v>
      </c>
      <c r="H1192" s="144">
        <v>0</v>
      </c>
      <c r="I1192" s="144">
        <v>0</v>
      </c>
      <c r="J1192" s="144">
        <v>0</v>
      </c>
      <c r="K1192" s="144">
        <v>0</v>
      </c>
      <c r="L1192" s="144">
        <v>0</v>
      </c>
      <c r="M1192" s="144">
        <v>0</v>
      </c>
      <c r="N1192" s="144">
        <v>0</v>
      </c>
      <c r="O1192" s="144">
        <v>1</v>
      </c>
      <c r="P1192" s="144">
        <v>1</v>
      </c>
      <c r="Q1192" s="145"/>
      <c r="R1192" s="145"/>
      <c r="S1192" s="145"/>
      <c r="T1192" s="145"/>
      <c r="U1192" s="145"/>
      <c r="V1192" s="145"/>
      <c r="W1192" s="145"/>
      <c r="X1192" s="145"/>
      <c r="Y1192" s="145"/>
      <c r="Z1192" s="145"/>
      <c r="AA1192" s="145"/>
      <c r="AB1192" s="145"/>
      <c r="AC1192" s="145">
        <v>28</v>
      </c>
      <c r="AD1192" s="145">
        <v>28</v>
      </c>
      <c r="AE1192" s="144">
        <v>0</v>
      </c>
      <c r="AF1192" s="144">
        <v>0</v>
      </c>
      <c r="AG1192" s="144">
        <v>0</v>
      </c>
      <c r="AH1192" s="144">
        <v>0</v>
      </c>
      <c r="AI1192" s="144">
        <v>0</v>
      </c>
      <c r="AJ1192" s="144">
        <v>0</v>
      </c>
      <c r="AK1192" s="144">
        <v>0</v>
      </c>
      <c r="AL1192" s="144">
        <v>0</v>
      </c>
      <c r="AM1192" s="144">
        <v>0</v>
      </c>
      <c r="AN1192" s="144">
        <v>0</v>
      </c>
      <c r="AO1192" s="144">
        <v>0</v>
      </c>
      <c r="AP1192" s="144">
        <v>0</v>
      </c>
      <c r="AQ1192" s="144">
        <v>28</v>
      </c>
      <c r="AR1192" s="144">
        <v>28</v>
      </c>
      <c r="AS1192" s="144"/>
      <c r="AT1192" s="144"/>
      <c r="AU1192" s="144"/>
      <c r="AV1192" s="144"/>
      <c r="AW1192" s="144"/>
      <c r="AX1192" s="144"/>
      <c r="AY1192" s="144"/>
      <c r="AZ1192" s="144"/>
      <c r="BA1192" s="144"/>
      <c r="BB1192" s="144"/>
      <c r="BC1192" s="144"/>
      <c r="BD1192" s="144"/>
      <c r="BE1192" s="144"/>
      <c r="BF1192" s="144"/>
    </row>
    <row r="1193" spans="1:58" hidden="1">
      <c r="A1193" s="143" t="s">
        <v>929</v>
      </c>
      <c r="B1193" s="143" t="s">
        <v>977</v>
      </c>
      <c r="C1193" s="144">
        <v>0</v>
      </c>
      <c r="D1193" s="144">
        <v>0</v>
      </c>
      <c r="E1193" s="144">
        <v>0</v>
      </c>
      <c r="F1193" s="144">
        <v>0</v>
      </c>
      <c r="G1193" s="144">
        <v>0</v>
      </c>
      <c r="H1193" s="144">
        <v>0</v>
      </c>
      <c r="I1193" s="144">
        <v>0</v>
      </c>
      <c r="J1193" s="144">
        <v>0</v>
      </c>
      <c r="K1193" s="144">
        <v>0</v>
      </c>
      <c r="L1193" s="144">
        <v>0</v>
      </c>
      <c r="M1193" s="144">
        <v>0</v>
      </c>
      <c r="N1193" s="144">
        <v>0</v>
      </c>
      <c r="O1193" s="144">
        <v>0</v>
      </c>
      <c r="P1193" s="144">
        <v>0</v>
      </c>
      <c r="Q1193" s="145"/>
      <c r="R1193" s="145"/>
      <c r="S1193" s="145"/>
      <c r="T1193" s="145"/>
      <c r="U1193" s="145"/>
      <c r="V1193" s="145"/>
      <c r="W1193" s="145"/>
      <c r="X1193" s="145"/>
      <c r="Y1193" s="145"/>
      <c r="Z1193" s="145"/>
      <c r="AA1193" s="145"/>
      <c r="AB1193" s="145"/>
      <c r="AC1193" s="145"/>
      <c r="AD1193" s="145"/>
      <c r="AE1193" s="144">
        <v>0</v>
      </c>
      <c r="AF1193" s="144">
        <v>0</v>
      </c>
      <c r="AG1193" s="144">
        <v>0</v>
      </c>
      <c r="AH1193" s="144">
        <v>0</v>
      </c>
      <c r="AI1193" s="144">
        <v>0</v>
      </c>
      <c r="AJ1193" s="144">
        <v>0</v>
      </c>
      <c r="AK1193" s="144">
        <v>0</v>
      </c>
      <c r="AL1193" s="144">
        <v>0</v>
      </c>
      <c r="AM1193" s="144">
        <v>0</v>
      </c>
      <c r="AN1193" s="144">
        <v>0</v>
      </c>
      <c r="AO1193" s="144">
        <v>0</v>
      </c>
      <c r="AP1193" s="144">
        <v>0</v>
      </c>
      <c r="AQ1193" s="144">
        <v>0</v>
      </c>
      <c r="AR1193" s="144">
        <v>0</v>
      </c>
      <c r="AS1193" s="144"/>
      <c r="AT1193" s="144"/>
      <c r="AU1193" s="144"/>
      <c r="AV1193" s="144"/>
      <c r="AW1193" s="144"/>
      <c r="AX1193" s="144"/>
      <c r="AY1193" s="144"/>
      <c r="AZ1193" s="144"/>
      <c r="BA1193" s="144"/>
      <c r="BB1193" s="144"/>
      <c r="BC1193" s="144"/>
      <c r="BD1193" s="144"/>
      <c r="BE1193" s="144"/>
      <c r="BF1193" s="144"/>
    </row>
    <row r="1194" spans="1:58" hidden="1">
      <c r="A1194" s="143" t="s">
        <v>929</v>
      </c>
      <c r="B1194" s="143" t="s">
        <v>978</v>
      </c>
      <c r="C1194" s="144">
        <v>0</v>
      </c>
      <c r="D1194" s="144">
        <v>0</v>
      </c>
      <c r="E1194" s="144">
        <v>0</v>
      </c>
      <c r="F1194" s="144">
        <v>0</v>
      </c>
      <c r="G1194" s="144">
        <v>0</v>
      </c>
      <c r="H1194" s="144">
        <v>0</v>
      </c>
      <c r="I1194" s="144">
        <v>0</v>
      </c>
      <c r="J1194" s="144">
        <v>0</v>
      </c>
      <c r="K1194" s="144">
        <v>0</v>
      </c>
      <c r="L1194" s="144">
        <v>0</v>
      </c>
      <c r="M1194" s="144">
        <v>0</v>
      </c>
      <c r="N1194" s="144">
        <v>0</v>
      </c>
      <c r="O1194" s="144">
        <v>0</v>
      </c>
      <c r="P1194" s="144">
        <v>0</v>
      </c>
      <c r="Q1194" s="145"/>
      <c r="R1194" s="145"/>
      <c r="S1194" s="145"/>
      <c r="T1194" s="145"/>
      <c r="U1194" s="145"/>
      <c r="V1194" s="145"/>
      <c r="W1194" s="145"/>
      <c r="X1194" s="145"/>
      <c r="Y1194" s="145"/>
      <c r="Z1194" s="145"/>
      <c r="AA1194" s="145"/>
      <c r="AB1194" s="145"/>
      <c r="AC1194" s="145"/>
      <c r="AD1194" s="145"/>
      <c r="AE1194" s="144">
        <v>0</v>
      </c>
      <c r="AF1194" s="144">
        <v>0</v>
      </c>
      <c r="AG1194" s="144">
        <v>0</v>
      </c>
      <c r="AH1194" s="144">
        <v>0</v>
      </c>
      <c r="AI1194" s="144">
        <v>0</v>
      </c>
      <c r="AJ1194" s="144">
        <v>0</v>
      </c>
      <c r="AK1194" s="144">
        <v>0</v>
      </c>
      <c r="AL1194" s="144">
        <v>0</v>
      </c>
      <c r="AM1194" s="144">
        <v>0</v>
      </c>
      <c r="AN1194" s="144">
        <v>0</v>
      </c>
      <c r="AO1194" s="144">
        <v>0</v>
      </c>
      <c r="AP1194" s="144">
        <v>0</v>
      </c>
      <c r="AQ1194" s="144">
        <v>0</v>
      </c>
      <c r="AR1194" s="144">
        <v>0</v>
      </c>
      <c r="AS1194" s="144"/>
      <c r="AT1194" s="144"/>
      <c r="AU1194" s="144"/>
      <c r="AV1194" s="144"/>
      <c r="AW1194" s="144"/>
      <c r="AX1194" s="144"/>
      <c r="AY1194" s="144"/>
      <c r="AZ1194" s="144"/>
      <c r="BA1194" s="144"/>
      <c r="BB1194" s="144"/>
      <c r="BC1194" s="144"/>
      <c r="BD1194" s="144"/>
      <c r="BE1194" s="144"/>
      <c r="BF1194" s="144"/>
    </row>
    <row r="1195" spans="1:58" hidden="1">
      <c r="A1195" s="143" t="s">
        <v>929</v>
      </c>
      <c r="B1195" s="143" t="s">
        <v>979</v>
      </c>
      <c r="C1195" s="144">
        <v>0</v>
      </c>
      <c r="D1195" s="144">
        <v>0</v>
      </c>
      <c r="E1195" s="144">
        <v>0</v>
      </c>
      <c r="F1195" s="144">
        <v>0</v>
      </c>
      <c r="G1195" s="144">
        <v>0</v>
      </c>
      <c r="H1195" s="144">
        <v>0</v>
      </c>
      <c r="I1195" s="144">
        <v>0</v>
      </c>
      <c r="J1195" s="144">
        <v>0</v>
      </c>
      <c r="K1195" s="144">
        <v>0</v>
      </c>
      <c r="L1195" s="144">
        <v>0</v>
      </c>
      <c r="M1195" s="144">
        <v>0</v>
      </c>
      <c r="N1195" s="144">
        <v>0</v>
      </c>
      <c r="O1195" s="144">
        <v>1</v>
      </c>
      <c r="P1195" s="144">
        <v>1</v>
      </c>
      <c r="Q1195" s="145"/>
      <c r="R1195" s="145"/>
      <c r="S1195" s="145"/>
      <c r="T1195" s="145"/>
      <c r="U1195" s="145"/>
      <c r="V1195" s="145"/>
      <c r="W1195" s="145"/>
      <c r="X1195" s="145"/>
      <c r="Y1195" s="145"/>
      <c r="Z1195" s="145"/>
      <c r="AA1195" s="145"/>
      <c r="AB1195" s="145"/>
      <c r="AC1195" s="145">
        <v>28</v>
      </c>
      <c r="AD1195" s="145">
        <v>28</v>
      </c>
      <c r="AE1195" s="144">
        <v>0</v>
      </c>
      <c r="AF1195" s="144">
        <v>0</v>
      </c>
      <c r="AG1195" s="144">
        <v>0</v>
      </c>
      <c r="AH1195" s="144">
        <v>0</v>
      </c>
      <c r="AI1195" s="144">
        <v>0</v>
      </c>
      <c r="AJ1195" s="144">
        <v>0</v>
      </c>
      <c r="AK1195" s="144">
        <v>0</v>
      </c>
      <c r="AL1195" s="144">
        <v>0</v>
      </c>
      <c r="AM1195" s="144">
        <v>0</v>
      </c>
      <c r="AN1195" s="144">
        <v>0</v>
      </c>
      <c r="AO1195" s="144">
        <v>0</v>
      </c>
      <c r="AP1195" s="144">
        <v>0</v>
      </c>
      <c r="AQ1195" s="144">
        <v>28</v>
      </c>
      <c r="AR1195" s="144">
        <v>28</v>
      </c>
      <c r="AS1195" s="144"/>
      <c r="AT1195" s="144"/>
      <c r="AU1195" s="144"/>
      <c r="AV1195" s="144"/>
      <c r="AW1195" s="144"/>
      <c r="AX1195" s="144"/>
      <c r="AY1195" s="144"/>
      <c r="AZ1195" s="144"/>
      <c r="BA1195" s="144"/>
      <c r="BB1195" s="144"/>
      <c r="BC1195" s="144"/>
      <c r="BD1195" s="144"/>
      <c r="BE1195" s="144"/>
      <c r="BF1195" s="144"/>
    </row>
    <row r="1196" spans="1:58" hidden="1">
      <c r="A1196" s="143" t="s">
        <v>929</v>
      </c>
      <c r="B1196" s="143" t="s">
        <v>980</v>
      </c>
      <c r="C1196" s="144">
        <v>0</v>
      </c>
      <c r="D1196" s="144">
        <v>0</v>
      </c>
      <c r="E1196" s="144">
        <v>0</v>
      </c>
      <c r="F1196" s="144">
        <v>0</v>
      </c>
      <c r="G1196" s="144">
        <v>0</v>
      </c>
      <c r="H1196" s="144">
        <v>0</v>
      </c>
      <c r="I1196" s="144">
        <v>0</v>
      </c>
      <c r="J1196" s="144">
        <v>0</v>
      </c>
      <c r="K1196" s="144">
        <v>0</v>
      </c>
      <c r="L1196" s="144">
        <v>0</v>
      </c>
      <c r="M1196" s="144">
        <v>0</v>
      </c>
      <c r="N1196" s="144">
        <v>0</v>
      </c>
      <c r="O1196" s="144">
        <v>0</v>
      </c>
      <c r="P1196" s="144">
        <v>0</v>
      </c>
      <c r="Q1196" s="145"/>
      <c r="R1196" s="145"/>
      <c r="S1196" s="145"/>
      <c r="T1196" s="145"/>
      <c r="U1196" s="145"/>
      <c r="V1196" s="145"/>
      <c r="W1196" s="145"/>
      <c r="X1196" s="145"/>
      <c r="Y1196" s="145"/>
      <c r="Z1196" s="145"/>
      <c r="AA1196" s="145"/>
      <c r="AB1196" s="145"/>
      <c r="AC1196" s="145"/>
      <c r="AD1196" s="145"/>
      <c r="AE1196" s="144">
        <v>0</v>
      </c>
      <c r="AF1196" s="144">
        <v>0</v>
      </c>
      <c r="AG1196" s="144">
        <v>0</v>
      </c>
      <c r="AH1196" s="144">
        <v>0</v>
      </c>
      <c r="AI1196" s="144">
        <v>0</v>
      </c>
      <c r="AJ1196" s="144">
        <v>0</v>
      </c>
      <c r="AK1196" s="144">
        <v>0</v>
      </c>
      <c r="AL1196" s="144">
        <v>0</v>
      </c>
      <c r="AM1196" s="144">
        <v>0</v>
      </c>
      <c r="AN1196" s="144">
        <v>0</v>
      </c>
      <c r="AO1196" s="144">
        <v>0</v>
      </c>
      <c r="AP1196" s="144">
        <v>0</v>
      </c>
      <c r="AQ1196" s="144">
        <v>0</v>
      </c>
      <c r="AR1196" s="144">
        <v>0</v>
      </c>
      <c r="AS1196" s="144"/>
      <c r="AT1196" s="144"/>
      <c r="AU1196" s="144"/>
      <c r="AV1196" s="144"/>
      <c r="AW1196" s="144"/>
      <c r="AX1196" s="144"/>
      <c r="AY1196" s="144"/>
      <c r="AZ1196" s="144"/>
      <c r="BA1196" s="144"/>
      <c r="BB1196" s="144"/>
      <c r="BC1196" s="144"/>
      <c r="BD1196" s="144"/>
      <c r="BE1196" s="144"/>
      <c r="BF1196" s="144"/>
    </row>
    <row r="1197" spans="1:58" hidden="1">
      <c r="A1197" s="143" t="s">
        <v>929</v>
      </c>
      <c r="B1197" s="143" t="s">
        <v>981</v>
      </c>
      <c r="C1197" s="144">
        <v>0</v>
      </c>
      <c r="D1197" s="144">
        <v>0</v>
      </c>
      <c r="E1197" s="144">
        <v>0</v>
      </c>
      <c r="F1197" s="144">
        <v>0</v>
      </c>
      <c r="G1197" s="144">
        <v>0</v>
      </c>
      <c r="H1197" s="144">
        <v>0</v>
      </c>
      <c r="I1197" s="144">
        <v>0</v>
      </c>
      <c r="J1197" s="144">
        <v>0</v>
      </c>
      <c r="K1197" s="144">
        <v>0</v>
      </c>
      <c r="L1197" s="144">
        <v>0</v>
      </c>
      <c r="M1197" s="144">
        <v>0</v>
      </c>
      <c r="N1197" s="144">
        <v>0</v>
      </c>
      <c r="O1197" s="144">
        <v>0</v>
      </c>
      <c r="P1197" s="144">
        <v>0</v>
      </c>
      <c r="Q1197" s="145"/>
      <c r="R1197" s="145"/>
      <c r="S1197" s="145"/>
      <c r="T1197" s="145"/>
      <c r="U1197" s="145"/>
      <c r="V1197" s="145"/>
      <c r="W1197" s="145"/>
      <c r="X1197" s="145"/>
      <c r="Y1197" s="145"/>
      <c r="Z1197" s="145"/>
      <c r="AA1197" s="145"/>
      <c r="AB1197" s="145"/>
      <c r="AC1197" s="145"/>
      <c r="AD1197" s="145"/>
      <c r="AE1197" s="144">
        <v>0</v>
      </c>
      <c r="AF1197" s="144">
        <v>0</v>
      </c>
      <c r="AG1197" s="144">
        <v>0</v>
      </c>
      <c r="AH1197" s="144">
        <v>0</v>
      </c>
      <c r="AI1197" s="144">
        <v>0</v>
      </c>
      <c r="AJ1197" s="144">
        <v>0</v>
      </c>
      <c r="AK1197" s="144">
        <v>0</v>
      </c>
      <c r="AL1197" s="144">
        <v>0</v>
      </c>
      <c r="AM1197" s="144">
        <v>0</v>
      </c>
      <c r="AN1197" s="144">
        <v>0</v>
      </c>
      <c r="AO1197" s="144">
        <v>0</v>
      </c>
      <c r="AP1197" s="144">
        <v>0</v>
      </c>
      <c r="AQ1197" s="144">
        <v>0</v>
      </c>
      <c r="AR1197" s="144">
        <v>0</v>
      </c>
      <c r="AS1197" s="144"/>
      <c r="AT1197" s="144"/>
      <c r="AU1197" s="144"/>
      <c r="AV1197" s="144"/>
      <c r="AW1197" s="144"/>
      <c r="AX1197" s="144"/>
      <c r="AY1197" s="144"/>
      <c r="AZ1197" s="144"/>
      <c r="BA1197" s="144"/>
      <c r="BB1197" s="144"/>
      <c r="BC1197" s="144"/>
      <c r="BD1197" s="144"/>
      <c r="BE1197" s="144"/>
      <c r="BF1197" s="144"/>
    </row>
    <row r="1198" spans="1:58" hidden="1">
      <c r="A1198" s="143" t="s">
        <v>929</v>
      </c>
      <c r="B1198" s="143" t="s">
        <v>982</v>
      </c>
      <c r="C1198" s="144">
        <v>0</v>
      </c>
      <c r="D1198" s="144">
        <v>0</v>
      </c>
      <c r="E1198" s="144">
        <v>0</v>
      </c>
      <c r="F1198" s="144">
        <v>0</v>
      </c>
      <c r="G1198" s="144">
        <v>0</v>
      </c>
      <c r="H1198" s="144">
        <v>0</v>
      </c>
      <c r="I1198" s="144">
        <v>0</v>
      </c>
      <c r="J1198" s="144">
        <v>0</v>
      </c>
      <c r="K1198" s="144">
        <v>0</v>
      </c>
      <c r="L1198" s="144">
        <v>0</v>
      </c>
      <c r="M1198" s="144">
        <v>0</v>
      </c>
      <c r="N1198" s="144">
        <v>0</v>
      </c>
      <c r="O1198" s="144">
        <v>1</v>
      </c>
      <c r="P1198" s="144">
        <v>1</v>
      </c>
      <c r="Q1198" s="145"/>
      <c r="R1198" s="145"/>
      <c r="S1198" s="145"/>
      <c r="T1198" s="145"/>
      <c r="U1198" s="145"/>
      <c r="V1198" s="145"/>
      <c r="W1198" s="145"/>
      <c r="X1198" s="145"/>
      <c r="Y1198" s="145"/>
      <c r="Z1198" s="145"/>
      <c r="AA1198" s="145"/>
      <c r="AB1198" s="145"/>
      <c r="AC1198" s="145">
        <v>28</v>
      </c>
      <c r="AD1198" s="145">
        <v>28</v>
      </c>
      <c r="AE1198" s="144">
        <v>0</v>
      </c>
      <c r="AF1198" s="144">
        <v>0</v>
      </c>
      <c r="AG1198" s="144">
        <v>0</v>
      </c>
      <c r="AH1198" s="144">
        <v>0</v>
      </c>
      <c r="AI1198" s="144">
        <v>0</v>
      </c>
      <c r="AJ1198" s="144">
        <v>0</v>
      </c>
      <c r="AK1198" s="144">
        <v>0</v>
      </c>
      <c r="AL1198" s="144">
        <v>0</v>
      </c>
      <c r="AM1198" s="144">
        <v>0</v>
      </c>
      <c r="AN1198" s="144">
        <v>0</v>
      </c>
      <c r="AO1198" s="144">
        <v>0</v>
      </c>
      <c r="AP1198" s="144">
        <v>0</v>
      </c>
      <c r="AQ1198" s="144">
        <v>28</v>
      </c>
      <c r="AR1198" s="144">
        <v>28</v>
      </c>
      <c r="AS1198" s="144"/>
      <c r="AT1198" s="144"/>
      <c r="AU1198" s="144"/>
      <c r="AV1198" s="144"/>
      <c r="AW1198" s="144"/>
      <c r="AX1198" s="144"/>
      <c r="AY1198" s="144"/>
      <c r="AZ1198" s="144"/>
      <c r="BA1198" s="144"/>
      <c r="BB1198" s="144"/>
      <c r="BC1198" s="144"/>
      <c r="BD1198" s="144"/>
      <c r="BE1198" s="144"/>
      <c r="BF1198" s="144"/>
    </row>
    <row r="1199" spans="1:58" hidden="1">
      <c r="A1199" s="143" t="s">
        <v>929</v>
      </c>
      <c r="B1199" s="143" t="s">
        <v>983</v>
      </c>
      <c r="C1199" s="144">
        <v>0</v>
      </c>
      <c r="D1199" s="144">
        <v>0</v>
      </c>
      <c r="E1199" s="144">
        <v>0</v>
      </c>
      <c r="F1199" s="144">
        <v>0</v>
      </c>
      <c r="G1199" s="144">
        <v>0</v>
      </c>
      <c r="H1199" s="144">
        <v>0</v>
      </c>
      <c r="I1199" s="144">
        <v>0</v>
      </c>
      <c r="J1199" s="144">
        <v>0</v>
      </c>
      <c r="K1199" s="144">
        <v>0</v>
      </c>
      <c r="L1199" s="144">
        <v>0</v>
      </c>
      <c r="M1199" s="144">
        <v>0</v>
      </c>
      <c r="N1199" s="144">
        <v>0</v>
      </c>
      <c r="O1199" s="144">
        <v>0</v>
      </c>
      <c r="P1199" s="144">
        <v>0</v>
      </c>
      <c r="Q1199" s="145"/>
      <c r="R1199" s="145"/>
      <c r="S1199" s="145"/>
      <c r="T1199" s="145"/>
      <c r="U1199" s="145"/>
      <c r="V1199" s="145"/>
      <c r="W1199" s="145"/>
      <c r="X1199" s="145"/>
      <c r="Y1199" s="145"/>
      <c r="Z1199" s="145"/>
      <c r="AA1199" s="145"/>
      <c r="AB1199" s="145"/>
      <c r="AC1199" s="145"/>
      <c r="AD1199" s="145"/>
      <c r="AE1199" s="144">
        <v>0</v>
      </c>
      <c r="AF1199" s="144">
        <v>0</v>
      </c>
      <c r="AG1199" s="144">
        <v>0</v>
      </c>
      <c r="AH1199" s="144">
        <v>0</v>
      </c>
      <c r="AI1199" s="144">
        <v>0</v>
      </c>
      <c r="AJ1199" s="144">
        <v>0</v>
      </c>
      <c r="AK1199" s="144">
        <v>0</v>
      </c>
      <c r="AL1199" s="144">
        <v>0</v>
      </c>
      <c r="AM1199" s="144">
        <v>0</v>
      </c>
      <c r="AN1199" s="144">
        <v>0</v>
      </c>
      <c r="AO1199" s="144">
        <v>0</v>
      </c>
      <c r="AP1199" s="144">
        <v>0</v>
      </c>
      <c r="AQ1199" s="144">
        <v>0</v>
      </c>
      <c r="AR1199" s="144">
        <v>0</v>
      </c>
      <c r="AS1199" s="144"/>
      <c r="AT1199" s="144"/>
      <c r="AU1199" s="144"/>
      <c r="AV1199" s="144"/>
      <c r="AW1199" s="144"/>
      <c r="AX1199" s="144"/>
      <c r="AY1199" s="144"/>
      <c r="AZ1199" s="144"/>
      <c r="BA1199" s="144"/>
      <c r="BB1199" s="144"/>
      <c r="BC1199" s="144"/>
      <c r="BD1199" s="144"/>
      <c r="BE1199" s="144"/>
      <c r="BF1199" s="144"/>
    </row>
    <row r="1200" spans="1:58" hidden="1">
      <c r="A1200" s="143" t="s">
        <v>929</v>
      </c>
      <c r="B1200" s="143" t="s">
        <v>984</v>
      </c>
      <c r="C1200" s="144">
        <v>0</v>
      </c>
      <c r="D1200" s="144">
        <v>0</v>
      </c>
      <c r="E1200" s="144">
        <v>0</v>
      </c>
      <c r="F1200" s="144">
        <v>0</v>
      </c>
      <c r="G1200" s="144">
        <v>0</v>
      </c>
      <c r="H1200" s="144">
        <v>0</v>
      </c>
      <c r="I1200" s="144">
        <v>0</v>
      </c>
      <c r="J1200" s="144">
        <v>0</v>
      </c>
      <c r="K1200" s="144">
        <v>0</v>
      </c>
      <c r="L1200" s="144">
        <v>0</v>
      </c>
      <c r="M1200" s="144">
        <v>0</v>
      </c>
      <c r="N1200" s="144">
        <v>41</v>
      </c>
      <c r="O1200" s="144">
        <v>41</v>
      </c>
      <c r="P1200" s="144">
        <v>41</v>
      </c>
      <c r="Q1200" s="145"/>
      <c r="R1200" s="145"/>
      <c r="S1200" s="145"/>
      <c r="T1200" s="145"/>
      <c r="U1200" s="145"/>
      <c r="V1200" s="145"/>
      <c r="W1200" s="145"/>
      <c r="X1200" s="145"/>
      <c r="Y1200" s="145"/>
      <c r="Z1200" s="145"/>
      <c r="AA1200" s="145"/>
      <c r="AB1200" s="145">
        <v>28</v>
      </c>
      <c r="AC1200" s="145">
        <v>28</v>
      </c>
      <c r="AD1200" s="145">
        <v>28</v>
      </c>
      <c r="AE1200" s="144">
        <v>0</v>
      </c>
      <c r="AF1200" s="144">
        <v>0</v>
      </c>
      <c r="AG1200" s="144">
        <v>0</v>
      </c>
      <c r="AH1200" s="144">
        <v>0</v>
      </c>
      <c r="AI1200" s="144">
        <v>0</v>
      </c>
      <c r="AJ1200" s="144">
        <v>0</v>
      </c>
      <c r="AK1200" s="144">
        <v>0</v>
      </c>
      <c r="AL1200" s="144">
        <v>0</v>
      </c>
      <c r="AM1200" s="144">
        <v>0</v>
      </c>
      <c r="AN1200" s="144">
        <v>0</v>
      </c>
      <c r="AO1200" s="144">
        <v>0</v>
      </c>
      <c r="AP1200" s="144">
        <v>1148</v>
      </c>
      <c r="AQ1200" s="144">
        <v>1148</v>
      </c>
      <c r="AR1200" s="144">
        <v>1148</v>
      </c>
      <c r="AS1200" s="144"/>
      <c r="AT1200" s="144"/>
      <c r="AU1200" s="144"/>
      <c r="AV1200" s="144"/>
      <c r="AW1200" s="144"/>
      <c r="AX1200" s="144"/>
      <c r="AY1200" s="144"/>
      <c r="AZ1200" s="144"/>
      <c r="BA1200" s="144"/>
      <c r="BB1200" s="144"/>
      <c r="BC1200" s="144"/>
      <c r="BD1200" s="144"/>
      <c r="BE1200" s="144"/>
      <c r="BF1200" s="144"/>
    </row>
    <row r="1201" spans="1:58" hidden="1">
      <c r="A1201" s="143" t="s">
        <v>929</v>
      </c>
      <c r="B1201" s="143" t="s">
        <v>985</v>
      </c>
      <c r="C1201" s="144">
        <v>0</v>
      </c>
      <c r="D1201" s="144">
        <v>0</v>
      </c>
      <c r="E1201" s="144">
        <v>0</v>
      </c>
      <c r="F1201" s="144">
        <v>0</v>
      </c>
      <c r="G1201" s="144">
        <v>0</v>
      </c>
      <c r="H1201" s="144">
        <v>0</v>
      </c>
      <c r="I1201" s="144">
        <v>0</v>
      </c>
      <c r="J1201" s="144">
        <v>0</v>
      </c>
      <c r="K1201" s="144">
        <v>0</v>
      </c>
      <c r="L1201" s="144">
        <v>0</v>
      </c>
      <c r="M1201" s="144">
        <v>0</v>
      </c>
      <c r="N1201" s="144">
        <v>0</v>
      </c>
      <c r="O1201" s="144">
        <v>0</v>
      </c>
      <c r="P1201" s="144">
        <v>0</v>
      </c>
      <c r="Q1201" s="145"/>
      <c r="R1201" s="145"/>
      <c r="S1201" s="145"/>
      <c r="T1201" s="145"/>
      <c r="U1201" s="145"/>
      <c r="V1201" s="145"/>
      <c r="W1201" s="145"/>
      <c r="X1201" s="145"/>
      <c r="Y1201" s="145"/>
      <c r="Z1201" s="145"/>
      <c r="AA1201" s="145"/>
      <c r="AB1201" s="145"/>
      <c r="AC1201" s="145"/>
      <c r="AD1201" s="145"/>
      <c r="AE1201" s="144">
        <v>0</v>
      </c>
      <c r="AF1201" s="144">
        <v>0</v>
      </c>
      <c r="AG1201" s="144">
        <v>0</v>
      </c>
      <c r="AH1201" s="144">
        <v>0</v>
      </c>
      <c r="AI1201" s="144">
        <v>0</v>
      </c>
      <c r="AJ1201" s="144">
        <v>0</v>
      </c>
      <c r="AK1201" s="144">
        <v>0</v>
      </c>
      <c r="AL1201" s="144">
        <v>0</v>
      </c>
      <c r="AM1201" s="144">
        <v>0</v>
      </c>
      <c r="AN1201" s="144">
        <v>0</v>
      </c>
      <c r="AO1201" s="144">
        <v>0</v>
      </c>
      <c r="AP1201" s="144">
        <v>0</v>
      </c>
      <c r="AQ1201" s="144">
        <v>0</v>
      </c>
      <c r="AR1201" s="144">
        <v>0</v>
      </c>
      <c r="AS1201" s="144"/>
      <c r="AT1201" s="144"/>
      <c r="AU1201" s="144"/>
      <c r="AV1201" s="144"/>
      <c r="AW1201" s="144"/>
      <c r="AX1201" s="144"/>
      <c r="AY1201" s="144"/>
      <c r="AZ1201" s="144"/>
      <c r="BA1201" s="144"/>
      <c r="BB1201" s="144"/>
      <c r="BC1201" s="144"/>
      <c r="BD1201" s="144"/>
      <c r="BE1201" s="144"/>
      <c r="BF1201" s="144"/>
    </row>
    <row r="1202" spans="1:58" hidden="1">
      <c r="A1202" s="143" t="s">
        <v>929</v>
      </c>
      <c r="B1202" s="143" t="s">
        <v>986</v>
      </c>
      <c r="C1202" s="144">
        <v>0</v>
      </c>
      <c r="D1202" s="144">
        <v>0</v>
      </c>
      <c r="E1202" s="144">
        <v>0</v>
      </c>
      <c r="F1202" s="144">
        <v>0</v>
      </c>
      <c r="G1202" s="144">
        <v>0</v>
      </c>
      <c r="H1202" s="144">
        <v>0</v>
      </c>
      <c r="I1202" s="144">
        <v>0</v>
      </c>
      <c r="J1202" s="144">
        <v>0</v>
      </c>
      <c r="K1202" s="144">
        <v>0</v>
      </c>
      <c r="L1202" s="144">
        <v>0</v>
      </c>
      <c r="M1202" s="144">
        <v>0</v>
      </c>
      <c r="N1202" s="144">
        <v>0</v>
      </c>
      <c r="O1202" s="144">
        <v>1</v>
      </c>
      <c r="P1202" s="144">
        <v>1</v>
      </c>
      <c r="Q1202" s="145"/>
      <c r="R1202" s="145"/>
      <c r="S1202" s="145"/>
      <c r="T1202" s="145"/>
      <c r="U1202" s="145"/>
      <c r="V1202" s="145"/>
      <c r="W1202" s="145"/>
      <c r="X1202" s="145"/>
      <c r="Y1202" s="145"/>
      <c r="Z1202" s="145"/>
      <c r="AA1202" s="145"/>
      <c r="AB1202" s="145"/>
      <c r="AC1202" s="145">
        <v>28</v>
      </c>
      <c r="AD1202" s="145">
        <v>28</v>
      </c>
      <c r="AE1202" s="144">
        <v>0</v>
      </c>
      <c r="AF1202" s="144">
        <v>0</v>
      </c>
      <c r="AG1202" s="144">
        <v>0</v>
      </c>
      <c r="AH1202" s="144">
        <v>0</v>
      </c>
      <c r="AI1202" s="144">
        <v>0</v>
      </c>
      <c r="AJ1202" s="144">
        <v>0</v>
      </c>
      <c r="AK1202" s="144">
        <v>0</v>
      </c>
      <c r="AL1202" s="144">
        <v>0</v>
      </c>
      <c r="AM1202" s="144">
        <v>0</v>
      </c>
      <c r="AN1202" s="144">
        <v>0</v>
      </c>
      <c r="AO1202" s="144">
        <v>0</v>
      </c>
      <c r="AP1202" s="144">
        <v>0</v>
      </c>
      <c r="AQ1202" s="144">
        <v>28</v>
      </c>
      <c r="AR1202" s="144">
        <v>28</v>
      </c>
      <c r="AS1202" s="144"/>
      <c r="AT1202" s="144"/>
      <c r="AU1202" s="144"/>
      <c r="AV1202" s="144"/>
      <c r="AW1202" s="144"/>
      <c r="AX1202" s="144"/>
      <c r="AY1202" s="144"/>
      <c r="AZ1202" s="144"/>
      <c r="BA1202" s="144"/>
      <c r="BB1202" s="144"/>
      <c r="BC1202" s="144"/>
      <c r="BD1202" s="144"/>
      <c r="BE1202" s="144"/>
      <c r="BF1202" s="144"/>
    </row>
    <row r="1203" spans="1:58" hidden="1">
      <c r="A1203" s="143" t="s">
        <v>929</v>
      </c>
      <c r="B1203" s="143" t="s">
        <v>987</v>
      </c>
      <c r="C1203" s="144">
        <v>0</v>
      </c>
      <c r="D1203" s="144">
        <v>0</v>
      </c>
      <c r="E1203" s="144">
        <v>0</v>
      </c>
      <c r="F1203" s="144">
        <v>0</v>
      </c>
      <c r="G1203" s="144">
        <v>0</v>
      </c>
      <c r="H1203" s="144">
        <v>0</v>
      </c>
      <c r="I1203" s="144">
        <v>400</v>
      </c>
      <c r="J1203" s="144">
        <v>400</v>
      </c>
      <c r="K1203" s="144">
        <v>400</v>
      </c>
      <c r="L1203" s="144">
        <v>400</v>
      </c>
      <c r="M1203" s="144">
        <v>42</v>
      </c>
      <c r="N1203" s="144">
        <v>42</v>
      </c>
      <c r="O1203" s="144">
        <v>42</v>
      </c>
      <c r="P1203" s="144">
        <v>42</v>
      </c>
      <c r="Q1203" s="145"/>
      <c r="R1203" s="145"/>
      <c r="S1203" s="145"/>
      <c r="T1203" s="145"/>
      <c r="U1203" s="145"/>
      <c r="V1203" s="145"/>
      <c r="W1203" s="145">
        <v>28</v>
      </c>
      <c r="X1203" s="145">
        <v>28</v>
      </c>
      <c r="Y1203" s="145">
        <v>28</v>
      </c>
      <c r="Z1203" s="145">
        <v>28</v>
      </c>
      <c r="AA1203" s="145">
        <v>28</v>
      </c>
      <c r="AB1203" s="145">
        <v>28</v>
      </c>
      <c r="AC1203" s="145">
        <v>28</v>
      </c>
      <c r="AD1203" s="145">
        <v>28</v>
      </c>
      <c r="AE1203" s="144">
        <v>0</v>
      </c>
      <c r="AF1203" s="144">
        <v>0</v>
      </c>
      <c r="AG1203" s="144">
        <v>0</v>
      </c>
      <c r="AH1203" s="144">
        <v>0</v>
      </c>
      <c r="AI1203" s="144">
        <v>0</v>
      </c>
      <c r="AJ1203" s="144">
        <v>0</v>
      </c>
      <c r="AK1203" s="144">
        <v>11200</v>
      </c>
      <c r="AL1203" s="144">
        <v>11200</v>
      </c>
      <c r="AM1203" s="144">
        <v>11200</v>
      </c>
      <c r="AN1203" s="144">
        <v>11200</v>
      </c>
      <c r="AO1203" s="144">
        <v>1176</v>
      </c>
      <c r="AP1203" s="144">
        <v>1176</v>
      </c>
      <c r="AQ1203" s="144">
        <v>1176</v>
      </c>
      <c r="AR1203" s="144">
        <v>1176</v>
      </c>
      <c r="AS1203" s="144"/>
      <c r="AT1203" s="144"/>
      <c r="AU1203" s="144"/>
      <c r="AV1203" s="144"/>
      <c r="AW1203" s="144"/>
      <c r="AX1203" s="144"/>
      <c r="AY1203" s="144"/>
      <c r="AZ1203" s="144"/>
      <c r="BA1203" s="144"/>
      <c r="BB1203" s="144"/>
      <c r="BC1203" s="144"/>
      <c r="BD1203" s="144"/>
      <c r="BE1203" s="144"/>
      <c r="BF1203" s="144"/>
    </row>
    <row r="1204" spans="1:58" hidden="1">
      <c r="A1204" s="143" t="s">
        <v>929</v>
      </c>
      <c r="B1204" s="143" t="s">
        <v>988</v>
      </c>
      <c r="C1204" s="144">
        <v>0</v>
      </c>
      <c r="D1204" s="144">
        <v>0</v>
      </c>
      <c r="E1204" s="144">
        <v>0</v>
      </c>
      <c r="F1204" s="144">
        <v>0</v>
      </c>
      <c r="G1204" s="144">
        <v>0</v>
      </c>
      <c r="H1204" s="144">
        <v>0</v>
      </c>
      <c r="I1204" s="144">
        <v>0</v>
      </c>
      <c r="J1204" s="144">
        <v>0</v>
      </c>
      <c r="K1204" s="144">
        <v>0</v>
      </c>
      <c r="L1204" s="144">
        <v>0</v>
      </c>
      <c r="M1204" s="144">
        <v>0</v>
      </c>
      <c r="N1204" s="144">
        <v>0</v>
      </c>
      <c r="O1204" s="144">
        <v>0</v>
      </c>
      <c r="P1204" s="144">
        <v>0</v>
      </c>
      <c r="Q1204" s="145"/>
      <c r="R1204" s="145"/>
      <c r="S1204" s="145"/>
      <c r="T1204" s="145"/>
      <c r="U1204" s="145"/>
      <c r="V1204" s="145"/>
      <c r="W1204" s="145"/>
      <c r="X1204" s="145"/>
      <c r="Y1204" s="145"/>
      <c r="Z1204" s="145"/>
      <c r="AA1204" s="145"/>
      <c r="AB1204" s="145"/>
      <c r="AC1204" s="145"/>
      <c r="AD1204" s="145"/>
      <c r="AE1204" s="144">
        <v>0</v>
      </c>
      <c r="AF1204" s="144">
        <v>0</v>
      </c>
      <c r="AG1204" s="144">
        <v>0</v>
      </c>
      <c r="AH1204" s="144">
        <v>0</v>
      </c>
      <c r="AI1204" s="144">
        <v>0</v>
      </c>
      <c r="AJ1204" s="144">
        <v>0</v>
      </c>
      <c r="AK1204" s="144">
        <v>0</v>
      </c>
      <c r="AL1204" s="144">
        <v>0</v>
      </c>
      <c r="AM1204" s="144">
        <v>0</v>
      </c>
      <c r="AN1204" s="144">
        <v>0</v>
      </c>
      <c r="AO1204" s="144">
        <v>0</v>
      </c>
      <c r="AP1204" s="144">
        <v>0</v>
      </c>
      <c r="AQ1204" s="144">
        <v>0</v>
      </c>
      <c r="AR1204" s="144">
        <v>0</v>
      </c>
      <c r="AS1204" s="144"/>
      <c r="AT1204" s="144"/>
      <c r="AU1204" s="144"/>
      <c r="AV1204" s="144"/>
      <c r="AW1204" s="144"/>
      <c r="AX1204" s="144"/>
      <c r="AY1204" s="144"/>
      <c r="AZ1204" s="144"/>
      <c r="BA1204" s="144"/>
      <c r="BB1204" s="144"/>
      <c r="BC1204" s="144"/>
      <c r="BD1204" s="144"/>
      <c r="BE1204" s="144"/>
      <c r="BF1204" s="144"/>
    </row>
    <row r="1205" spans="1:58" hidden="1">
      <c r="A1205" s="143" t="s">
        <v>929</v>
      </c>
      <c r="B1205" s="143" t="s">
        <v>989</v>
      </c>
      <c r="C1205" s="144">
        <v>0</v>
      </c>
      <c r="D1205" s="144">
        <v>0</v>
      </c>
      <c r="E1205" s="144">
        <v>0</v>
      </c>
      <c r="F1205" s="144">
        <v>0</v>
      </c>
      <c r="G1205" s="144">
        <v>0</v>
      </c>
      <c r="H1205" s="144">
        <v>0</v>
      </c>
      <c r="I1205" s="144">
        <v>0</v>
      </c>
      <c r="J1205" s="144">
        <v>0</v>
      </c>
      <c r="K1205" s="144">
        <v>0</v>
      </c>
      <c r="L1205" s="144">
        <v>0</v>
      </c>
      <c r="M1205" s="144">
        <v>0</v>
      </c>
      <c r="N1205" s="144">
        <v>0</v>
      </c>
      <c r="O1205" s="144">
        <v>0</v>
      </c>
      <c r="P1205" s="144">
        <v>0</v>
      </c>
      <c r="Q1205" s="145"/>
      <c r="R1205" s="145"/>
      <c r="S1205" s="145"/>
      <c r="T1205" s="145"/>
      <c r="U1205" s="145"/>
      <c r="V1205" s="145"/>
      <c r="W1205" s="145"/>
      <c r="X1205" s="145"/>
      <c r="Y1205" s="145"/>
      <c r="Z1205" s="145"/>
      <c r="AA1205" s="145"/>
      <c r="AB1205" s="145"/>
      <c r="AC1205" s="145"/>
      <c r="AD1205" s="145"/>
      <c r="AE1205" s="144">
        <v>0</v>
      </c>
      <c r="AF1205" s="144">
        <v>0</v>
      </c>
      <c r="AG1205" s="144">
        <v>0</v>
      </c>
      <c r="AH1205" s="144">
        <v>0</v>
      </c>
      <c r="AI1205" s="144">
        <v>0</v>
      </c>
      <c r="AJ1205" s="144">
        <v>0</v>
      </c>
      <c r="AK1205" s="144">
        <v>0</v>
      </c>
      <c r="AL1205" s="144">
        <v>0</v>
      </c>
      <c r="AM1205" s="144">
        <v>0</v>
      </c>
      <c r="AN1205" s="144">
        <v>0</v>
      </c>
      <c r="AO1205" s="144">
        <v>0</v>
      </c>
      <c r="AP1205" s="144">
        <v>0</v>
      </c>
      <c r="AQ1205" s="144">
        <v>0</v>
      </c>
      <c r="AR1205" s="144">
        <v>0</v>
      </c>
      <c r="AS1205" s="144"/>
      <c r="AT1205" s="144"/>
      <c r="AU1205" s="144"/>
      <c r="AV1205" s="144"/>
      <c r="AW1205" s="144"/>
      <c r="AX1205" s="144"/>
      <c r="AY1205" s="144"/>
      <c r="AZ1205" s="144"/>
      <c r="BA1205" s="144"/>
      <c r="BB1205" s="144"/>
      <c r="BC1205" s="144"/>
      <c r="BD1205" s="144"/>
      <c r="BE1205" s="144"/>
      <c r="BF1205" s="144"/>
    </row>
    <row r="1206" spans="1:58" hidden="1">
      <c r="A1206" s="143" t="s">
        <v>929</v>
      </c>
      <c r="B1206" s="143" t="s">
        <v>990</v>
      </c>
      <c r="C1206" s="144">
        <v>0</v>
      </c>
      <c r="D1206" s="144">
        <v>0</v>
      </c>
      <c r="E1206" s="144">
        <v>0</v>
      </c>
      <c r="F1206" s="144">
        <v>0</v>
      </c>
      <c r="G1206" s="144">
        <v>0</v>
      </c>
      <c r="H1206" s="144">
        <v>0</v>
      </c>
      <c r="I1206" s="144">
        <v>0</v>
      </c>
      <c r="J1206" s="144">
        <v>0</v>
      </c>
      <c r="K1206" s="144">
        <v>0</v>
      </c>
      <c r="L1206" s="144">
        <v>0</v>
      </c>
      <c r="M1206" s="144">
        <v>82</v>
      </c>
      <c r="N1206" s="144">
        <v>63</v>
      </c>
      <c r="O1206" s="144">
        <v>63</v>
      </c>
      <c r="P1206" s="144">
        <v>62</v>
      </c>
      <c r="Q1206" s="145"/>
      <c r="R1206" s="145"/>
      <c r="S1206" s="145"/>
      <c r="T1206" s="145"/>
      <c r="U1206" s="145"/>
      <c r="V1206" s="145"/>
      <c r="W1206" s="145"/>
      <c r="X1206" s="145"/>
      <c r="Y1206" s="145"/>
      <c r="Z1206" s="145"/>
      <c r="AA1206" s="145">
        <v>0</v>
      </c>
      <c r="AB1206" s="145">
        <v>0</v>
      </c>
      <c r="AC1206" s="145">
        <v>0</v>
      </c>
      <c r="AD1206" s="145">
        <v>0</v>
      </c>
      <c r="AE1206" s="144">
        <v>0</v>
      </c>
      <c r="AF1206" s="144">
        <v>0</v>
      </c>
      <c r="AG1206" s="144">
        <v>0</v>
      </c>
      <c r="AH1206" s="144">
        <v>0</v>
      </c>
      <c r="AI1206" s="144">
        <v>0</v>
      </c>
      <c r="AJ1206" s="144">
        <v>0</v>
      </c>
      <c r="AK1206" s="144">
        <v>0</v>
      </c>
      <c r="AL1206" s="144">
        <v>0</v>
      </c>
      <c r="AM1206" s="144">
        <v>0</v>
      </c>
      <c r="AN1206" s="144">
        <v>0</v>
      </c>
      <c r="AO1206" s="144">
        <v>0</v>
      </c>
      <c r="AP1206" s="144">
        <v>0</v>
      </c>
      <c r="AQ1206" s="144">
        <v>0</v>
      </c>
      <c r="AR1206" s="144">
        <v>0</v>
      </c>
      <c r="AS1206" s="144"/>
      <c r="AT1206" s="144"/>
      <c r="AU1206" s="144"/>
      <c r="AV1206" s="144"/>
      <c r="AW1206" s="144"/>
      <c r="AX1206" s="144"/>
      <c r="AY1206" s="144"/>
      <c r="AZ1206" s="144"/>
      <c r="BA1206" s="144"/>
      <c r="BB1206" s="144"/>
      <c r="BC1206" s="144"/>
      <c r="BD1206" s="144"/>
      <c r="BE1206" s="144"/>
      <c r="BF1206" s="144"/>
    </row>
    <row r="1207" spans="1:58">
      <c r="C1207" s="144"/>
      <c r="D1207" s="144"/>
      <c r="E1207" s="144"/>
      <c r="F1207" s="144"/>
      <c r="G1207" s="144"/>
      <c r="H1207" s="144"/>
      <c r="I1207" s="144"/>
      <c r="J1207" s="144"/>
      <c r="K1207" s="144"/>
      <c r="L1207" s="144"/>
      <c r="M1207" s="144"/>
      <c r="N1207" s="144"/>
      <c r="O1207" s="144"/>
      <c r="P1207" s="144"/>
      <c r="Q1207" s="145"/>
      <c r="R1207" s="145"/>
      <c r="S1207" s="145"/>
      <c r="T1207" s="145"/>
      <c r="U1207" s="145"/>
      <c r="V1207" s="145"/>
      <c r="W1207" s="145"/>
      <c r="X1207" s="145"/>
      <c r="Y1207" s="145"/>
      <c r="Z1207" s="145"/>
      <c r="AA1207" s="145"/>
      <c r="AB1207" s="145"/>
      <c r="AC1207" s="145"/>
      <c r="AD1207" s="145"/>
      <c r="AE1207" s="144"/>
      <c r="AF1207" s="144"/>
      <c r="AG1207" s="144"/>
      <c r="AH1207" s="144"/>
      <c r="AI1207" s="144"/>
      <c r="AJ1207" s="144"/>
      <c r="AK1207" s="144"/>
      <c r="AL1207" s="144"/>
      <c r="AM1207" s="144"/>
      <c r="AN1207" s="144"/>
      <c r="AO1207" s="144"/>
      <c r="AP1207" s="144"/>
      <c r="AQ1207" s="144"/>
      <c r="AR1207" s="144"/>
      <c r="AS1207" s="144"/>
      <c r="AT1207" s="144"/>
      <c r="AU1207" s="144"/>
      <c r="AV1207" s="144"/>
      <c r="AW1207" s="144"/>
      <c r="AX1207" s="144"/>
      <c r="AY1207" s="144"/>
      <c r="AZ1207" s="144"/>
      <c r="BA1207" s="144"/>
      <c r="BB1207" s="144"/>
      <c r="BC1207" s="144"/>
      <c r="BD1207" s="144"/>
      <c r="BE1207" s="144"/>
      <c r="BF1207" s="144"/>
    </row>
    <row r="1208" spans="1:58">
      <c r="C1208" s="144"/>
      <c r="D1208" s="144"/>
      <c r="E1208" s="144"/>
      <c r="F1208" s="144"/>
      <c r="G1208" s="144"/>
      <c r="H1208" s="144"/>
      <c r="I1208" s="144"/>
      <c r="J1208" s="144"/>
      <c r="K1208" s="144"/>
      <c r="L1208" s="144"/>
      <c r="M1208" s="144"/>
      <c r="N1208" s="144"/>
      <c r="O1208" s="144"/>
      <c r="P1208" s="144"/>
      <c r="Q1208" s="145"/>
      <c r="R1208" s="145"/>
      <c r="S1208" s="145"/>
      <c r="T1208" s="145"/>
      <c r="U1208" s="145"/>
      <c r="V1208" s="145"/>
      <c r="W1208" s="145"/>
      <c r="X1208" s="145"/>
      <c r="Y1208" s="145"/>
      <c r="Z1208" s="145"/>
      <c r="AA1208" s="145"/>
      <c r="AB1208" s="145"/>
      <c r="AC1208" s="145"/>
      <c r="AD1208" s="145"/>
      <c r="AE1208" s="144"/>
      <c r="AF1208" s="144"/>
      <c r="AG1208" s="144"/>
      <c r="AH1208" s="144"/>
      <c r="AI1208" s="144"/>
      <c r="AJ1208" s="144"/>
      <c r="AK1208" s="144"/>
      <c r="AL1208" s="144"/>
      <c r="AM1208" s="144"/>
      <c r="AN1208" s="144"/>
      <c r="AO1208" s="144"/>
      <c r="AP1208" s="144"/>
      <c r="AQ1208" s="144"/>
      <c r="AR1208" s="144"/>
      <c r="AS1208" s="144"/>
      <c r="AT1208" s="144"/>
      <c r="AU1208" s="144"/>
      <c r="AV1208" s="144"/>
      <c r="AW1208" s="144"/>
      <c r="AX1208" s="144"/>
      <c r="AY1208" s="144"/>
      <c r="AZ1208" s="144"/>
      <c r="BA1208" s="144"/>
      <c r="BB1208" s="144"/>
      <c r="BC1208" s="144"/>
      <c r="BD1208" s="144"/>
      <c r="BE1208" s="144"/>
      <c r="BF1208" s="144"/>
    </row>
    <row r="1209" spans="1:58">
      <c r="C1209" s="144"/>
      <c r="D1209" s="144"/>
      <c r="E1209" s="144"/>
      <c r="F1209" s="144"/>
      <c r="G1209" s="144"/>
      <c r="H1209" s="144"/>
      <c r="I1209" s="144"/>
      <c r="J1209" s="144"/>
      <c r="K1209" s="144"/>
      <c r="L1209" s="144"/>
      <c r="M1209" s="144"/>
      <c r="N1209" s="144"/>
      <c r="O1209" s="144"/>
      <c r="P1209" s="144"/>
      <c r="Q1209" s="145"/>
      <c r="R1209" s="145"/>
      <c r="S1209" s="145"/>
      <c r="T1209" s="145"/>
      <c r="U1209" s="145"/>
      <c r="V1209" s="145"/>
      <c r="W1209" s="145"/>
      <c r="X1209" s="145"/>
      <c r="Y1209" s="145"/>
      <c r="Z1209" s="145"/>
      <c r="AA1209" s="145"/>
      <c r="AB1209" s="145"/>
      <c r="AC1209" s="145"/>
      <c r="AD1209" s="145"/>
      <c r="AE1209" s="144"/>
      <c r="AF1209" s="144"/>
      <c r="AG1209" s="144"/>
      <c r="AH1209" s="144"/>
      <c r="AI1209" s="144"/>
      <c r="AJ1209" s="144"/>
      <c r="AK1209" s="144"/>
      <c r="AL1209" s="144"/>
      <c r="AM1209" s="144"/>
      <c r="AN1209" s="144"/>
      <c r="AO1209" s="144"/>
      <c r="AP1209" s="144"/>
      <c r="AQ1209" s="144"/>
      <c r="AR1209" s="144"/>
      <c r="AS1209" s="144"/>
      <c r="AT1209" s="144"/>
      <c r="AU1209" s="144"/>
      <c r="AV1209" s="144"/>
      <c r="AW1209" s="144"/>
      <c r="AX1209" s="144"/>
      <c r="AY1209" s="144"/>
      <c r="AZ1209" s="144"/>
      <c r="BA1209" s="144"/>
      <c r="BB1209" s="144"/>
      <c r="BC1209" s="144"/>
      <c r="BD1209" s="144"/>
      <c r="BE1209" s="144"/>
      <c r="BF1209" s="144"/>
    </row>
    <row r="1210" spans="1:58">
      <c r="C1210" s="144"/>
      <c r="D1210" s="144"/>
      <c r="E1210" s="144"/>
      <c r="F1210" s="144"/>
      <c r="G1210" s="144"/>
      <c r="H1210" s="144"/>
      <c r="I1210" s="144"/>
      <c r="J1210" s="144"/>
      <c r="K1210" s="144"/>
      <c r="L1210" s="144"/>
      <c r="M1210" s="144"/>
      <c r="N1210" s="144"/>
      <c r="O1210" s="144"/>
      <c r="P1210" s="144"/>
      <c r="Q1210" s="145"/>
      <c r="R1210" s="145"/>
      <c r="S1210" s="145"/>
      <c r="T1210" s="145"/>
      <c r="U1210" s="145"/>
      <c r="V1210" s="145"/>
      <c r="W1210" s="145"/>
      <c r="X1210" s="145"/>
      <c r="Y1210" s="145"/>
      <c r="Z1210" s="145"/>
      <c r="AA1210" s="145"/>
      <c r="AB1210" s="145"/>
      <c r="AC1210" s="145"/>
      <c r="AD1210" s="145"/>
      <c r="AE1210" s="144"/>
      <c r="AF1210" s="144"/>
      <c r="AG1210" s="144"/>
      <c r="AH1210" s="144"/>
      <c r="AI1210" s="144"/>
      <c r="AJ1210" s="144"/>
      <c r="AK1210" s="144"/>
      <c r="AL1210" s="144"/>
      <c r="AM1210" s="144"/>
      <c r="AN1210" s="144"/>
      <c r="AO1210" s="144"/>
      <c r="AP1210" s="144"/>
      <c r="AQ1210" s="144"/>
      <c r="AR1210" s="144"/>
      <c r="AS1210" s="144"/>
      <c r="AT1210" s="144"/>
      <c r="AU1210" s="144"/>
      <c r="AV1210" s="144"/>
      <c r="AW1210" s="144"/>
      <c r="AX1210" s="144"/>
      <c r="AY1210" s="144"/>
      <c r="AZ1210" s="144"/>
      <c r="BA1210" s="144"/>
      <c r="BB1210" s="144"/>
      <c r="BC1210" s="144"/>
      <c r="BD1210" s="144"/>
      <c r="BE1210" s="144"/>
      <c r="BF1210" s="144"/>
    </row>
    <row r="1211" spans="1:58">
      <c r="C1211" s="144"/>
      <c r="D1211" s="144"/>
      <c r="E1211" s="144"/>
      <c r="F1211" s="144"/>
      <c r="G1211" s="144"/>
      <c r="H1211" s="144"/>
      <c r="I1211" s="144"/>
      <c r="J1211" s="144"/>
      <c r="K1211" s="144"/>
      <c r="L1211" s="144"/>
      <c r="M1211" s="144"/>
      <c r="N1211" s="144"/>
      <c r="O1211" s="144"/>
      <c r="P1211" s="144"/>
      <c r="Q1211" s="145"/>
      <c r="R1211" s="145"/>
      <c r="S1211" s="145"/>
      <c r="T1211" s="145"/>
      <c r="U1211" s="145"/>
      <c r="V1211" s="145"/>
      <c r="W1211" s="145"/>
      <c r="X1211" s="145"/>
      <c r="Y1211" s="145"/>
      <c r="Z1211" s="145"/>
      <c r="AA1211" s="145"/>
      <c r="AB1211" s="145"/>
      <c r="AC1211" s="145"/>
      <c r="AD1211" s="145"/>
      <c r="AE1211" s="144"/>
      <c r="AF1211" s="144"/>
      <c r="AG1211" s="144"/>
      <c r="AH1211" s="144"/>
      <c r="AI1211" s="144"/>
      <c r="AJ1211" s="144"/>
      <c r="AK1211" s="144"/>
      <c r="AL1211" s="144"/>
      <c r="AM1211" s="144"/>
      <c r="AN1211" s="144"/>
      <c r="AO1211" s="144"/>
      <c r="AP1211" s="144"/>
      <c r="AQ1211" s="144"/>
      <c r="AR1211" s="144"/>
      <c r="AS1211" s="144"/>
      <c r="AT1211" s="144"/>
      <c r="AU1211" s="144"/>
      <c r="AV1211" s="144"/>
      <c r="AW1211" s="144"/>
      <c r="AX1211" s="144"/>
      <c r="AY1211" s="144"/>
      <c r="AZ1211" s="144"/>
      <c r="BA1211" s="144"/>
      <c r="BB1211" s="144"/>
      <c r="BC1211" s="144"/>
      <c r="BD1211" s="144"/>
      <c r="BE1211" s="144"/>
      <c r="BF1211" s="144"/>
    </row>
    <row r="1212" spans="1:58">
      <c r="C1212" s="144"/>
      <c r="D1212" s="144"/>
      <c r="E1212" s="144"/>
      <c r="F1212" s="144"/>
      <c r="G1212" s="144"/>
      <c r="H1212" s="144"/>
      <c r="I1212" s="144"/>
      <c r="J1212" s="144"/>
      <c r="K1212" s="144"/>
      <c r="L1212" s="144"/>
      <c r="M1212" s="144"/>
      <c r="N1212" s="144"/>
      <c r="O1212" s="144"/>
      <c r="P1212" s="144"/>
      <c r="Q1212" s="145"/>
      <c r="R1212" s="145"/>
      <c r="S1212" s="145"/>
      <c r="T1212" s="145"/>
      <c r="U1212" s="145"/>
      <c r="V1212" s="145"/>
      <c r="W1212" s="145"/>
      <c r="X1212" s="145"/>
      <c r="Y1212" s="145"/>
      <c r="Z1212" s="145"/>
      <c r="AA1212" s="145"/>
      <c r="AB1212" s="145"/>
      <c r="AC1212" s="145"/>
      <c r="AD1212" s="145"/>
      <c r="AE1212" s="144"/>
      <c r="AF1212" s="144"/>
      <c r="AG1212" s="144"/>
      <c r="AH1212" s="144"/>
      <c r="AI1212" s="144"/>
      <c r="AJ1212" s="144"/>
      <c r="AK1212" s="144"/>
      <c r="AL1212" s="144"/>
      <c r="AM1212" s="144"/>
      <c r="AN1212" s="144"/>
      <c r="AO1212" s="144"/>
      <c r="AP1212" s="144"/>
      <c r="AQ1212" s="144"/>
      <c r="AR1212" s="144"/>
      <c r="AS1212" s="144"/>
      <c r="AT1212" s="144"/>
      <c r="AU1212" s="144"/>
      <c r="AV1212" s="144"/>
      <c r="AW1212" s="144"/>
      <c r="AX1212" s="144"/>
      <c r="AY1212" s="144"/>
      <c r="AZ1212" s="144"/>
      <c r="BA1212" s="144"/>
      <c r="BB1212" s="144"/>
      <c r="BC1212" s="144"/>
      <c r="BD1212" s="144"/>
      <c r="BE1212" s="144"/>
      <c r="BF1212" s="144"/>
    </row>
    <row r="1213" spans="1:58">
      <c r="C1213" s="144"/>
      <c r="D1213" s="144"/>
      <c r="E1213" s="144"/>
      <c r="F1213" s="144"/>
      <c r="G1213" s="144"/>
      <c r="H1213" s="144"/>
      <c r="I1213" s="144"/>
      <c r="J1213" s="144"/>
      <c r="K1213" s="144"/>
      <c r="L1213" s="144"/>
      <c r="M1213" s="144"/>
      <c r="N1213" s="144"/>
      <c r="O1213" s="144"/>
      <c r="P1213" s="144"/>
      <c r="Q1213" s="145"/>
      <c r="R1213" s="145"/>
      <c r="S1213" s="145"/>
      <c r="T1213" s="145"/>
      <c r="U1213" s="145"/>
      <c r="V1213" s="145"/>
      <c r="W1213" s="145"/>
      <c r="X1213" s="145"/>
      <c r="Y1213" s="145"/>
      <c r="Z1213" s="145"/>
      <c r="AA1213" s="145"/>
      <c r="AB1213" s="145"/>
      <c r="AC1213" s="145"/>
      <c r="AD1213" s="145"/>
      <c r="AE1213" s="144"/>
      <c r="AF1213" s="144"/>
      <c r="AG1213" s="144"/>
      <c r="AH1213" s="144"/>
      <c r="AI1213" s="144"/>
      <c r="AJ1213" s="144"/>
      <c r="AK1213" s="144"/>
      <c r="AL1213" s="144"/>
      <c r="AM1213" s="144"/>
      <c r="AN1213" s="144"/>
      <c r="AO1213" s="144"/>
      <c r="AP1213" s="144"/>
      <c r="AQ1213" s="144"/>
      <c r="AR1213" s="144"/>
      <c r="AS1213" s="144"/>
      <c r="AT1213" s="144"/>
      <c r="AU1213" s="144"/>
      <c r="AV1213" s="144"/>
      <c r="AW1213" s="144"/>
      <c r="AX1213" s="144"/>
      <c r="AY1213" s="144"/>
      <c r="AZ1213" s="144"/>
      <c r="BA1213" s="144"/>
      <c r="BB1213" s="144"/>
      <c r="BC1213" s="144"/>
      <c r="BD1213" s="144"/>
      <c r="BE1213" s="144"/>
      <c r="BF1213" s="144"/>
    </row>
    <row r="1214" spans="1:58">
      <c r="C1214" s="144"/>
      <c r="D1214" s="144"/>
      <c r="E1214" s="144"/>
      <c r="F1214" s="144"/>
      <c r="G1214" s="144"/>
      <c r="H1214" s="144"/>
      <c r="I1214" s="144"/>
      <c r="J1214" s="144"/>
      <c r="K1214" s="144"/>
      <c r="L1214" s="144"/>
      <c r="M1214" s="144"/>
      <c r="N1214" s="144"/>
      <c r="O1214" s="144"/>
      <c r="P1214" s="144"/>
      <c r="Q1214" s="145"/>
      <c r="R1214" s="145"/>
      <c r="S1214" s="145"/>
      <c r="T1214" s="145"/>
      <c r="U1214" s="145"/>
      <c r="V1214" s="145"/>
      <c r="W1214" s="145"/>
      <c r="X1214" s="145"/>
      <c r="Y1214" s="145"/>
      <c r="Z1214" s="145"/>
      <c r="AA1214" s="145"/>
      <c r="AB1214" s="145"/>
      <c r="AC1214" s="145"/>
      <c r="AD1214" s="145"/>
      <c r="AE1214" s="144"/>
      <c r="AF1214" s="144"/>
      <c r="AG1214" s="144"/>
      <c r="AH1214" s="144"/>
      <c r="AI1214" s="144"/>
      <c r="AJ1214" s="144"/>
      <c r="AK1214" s="144"/>
      <c r="AL1214" s="144"/>
      <c r="AM1214" s="144"/>
      <c r="AN1214" s="144"/>
      <c r="AO1214" s="144"/>
      <c r="AP1214" s="144"/>
      <c r="AQ1214" s="144"/>
      <c r="AR1214" s="144"/>
      <c r="AS1214" s="144"/>
      <c r="AT1214" s="144"/>
      <c r="AU1214" s="144"/>
      <c r="AV1214" s="144"/>
      <c r="AW1214" s="144"/>
      <c r="AX1214" s="144"/>
      <c r="AY1214" s="144"/>
      <c r="AZ1214" s="144"/>
      <c r="BA1214" s="144"/>
      <c r="BB1214" s="144"/>
      <c r="BC1214" s="144"/>
      <c r="BD1214" s="144"/>
      <c r="BE1214" s="144"/>
      <c r="BF1214" s="144"/>
    </row>
    <row r="1215" spans="1:58">
      <c r="C1215" s="144"/>
      <c r="D1215" s="144"/>
      <c r="E1215" s="144"/>
      <c r="F1215" s="144"/>
      <c r="G1215" s="144"/>
      <c r="H1215" s="144"/>
      <c r="I1215" s="144"/>
      <c r="J1215" s="144"/>
      <c r="K1215" s="144"/>
      <c r="L1215" s="144"/>
      <c r="M1215" s="144"/>
      <c r="N1215" s="144"/>
      <c r="O1215" s="144"/>
      <c r="P1215" s="144"/>
      <c r="Q1215" s="145"/>
      <c r="R1215" s="145"/>
      <c r="S1215" s="145"/>
      <c r="T1215" s="145"/>
      <c r="U1215" s="145"/>
      <c r="V1215" s="145"/>
      <c r="W1215" s="145"/>
      <c r="X1215" s="145"/>
      <c r="Y1215" s="145"/>
      <c r="Z1215" s="145"/>
      <c r="AA1215" s="145"/>
      <c r="AB1215" s="145"/>
      <c r="AC1215" s="145"/>
      <c r="AD1215" s="145"/>
      <c r="AE1215" s="144"/>
      <c r="AF1215" s="144"/>
      <c r="AG1215" s="144"/>
      <c r="AH1215" s="144"/>
      <c r="AI1215" s="144"/>
      <c r="AJ1215" s="144"/>
      <c r="AK1215" s="144"/>
      <c r="AL1215" s="144"/>
      <c r="AM1215" s="144"/>
      <c r="AN1215" s="144"/>
      <c r="AO1215" s="144"/>
      <c r="AP1215" s="144"/>
      <c r="AQ1215" s="144"/>
      <c r="AR1215" s="144"/>
      <c r="AS1215" s="144"/>
      <c r="AT1215" s="144"/>
      <c r="AU1215" s="144"/>
      <c r="AV1215" s="144"/>
      <c r="AW1215" s="144"/>
      <c r="AX1215" s="144"/>
      <c r="AY1215" s="144"/>
      <c r="AZ1215" s="144"/>
      <c r="BA1215" s="144"/>
      <c r="BB1215" s="144"/>
      <c r="BC1215" s="144"/>
      <c r="BD1215" s="144"/>
      <c r="BE1215" s="144"/>
      <c r="BF1215" s="144"/>
    </row>
    <row r="1216" spans="1:58">
      <c r="C1216" s="144"/>
      <c r="D1216" s="144"/>
      <c r="E1216" s="144"/>
      <c r="F1216" s="144"/>
      <c r="G1216" s="144"/>
      <c r="H1216" s="144"/>
      <c r="I1216" s="144"/>
      <c r="J1216" s="144"/>
      <c r="K1216" s="144"/>
      <c r="L1216" s="144"/>
      <c r="M1216" s="144"/>
      <c r="N1216" s="144"/>
      <c r="O1216" s="144"/>
      <c r="P1216" s="144"/>
      <c r="Q1216" s="145"/>
      <c r="R1216" s="145"/>
      <c r="S1216" s="145"/>
      <c r="T1216" s="145"/>
      <c r="U1216" s="145"/>
      <c r="V1216" s="145"/>
      <c r="W1216" s="145"/>
      <c r="X1216" s="145"/>
      <c r="Y1216" s="145"/>
      <c r="Z1216" s="145"/>
      <c r="AA1216" s="145"/>
      <c r="AB1216" s="145"/>
      <c r="AC1216" s="145"/>
      <c r="AD1216" s="145"/>
      <c r="AE1216" s="144"/>
      <c r="AF1216" s="144"/>
      <c r="AG1216" s="144"/>
      <c r="AH1216" s="144"/>
      <c r="AI1216" s="144"/>
      <c r="AJ1216" s="144"/>
      <c r="AK1216" s="144"/>
      <c r="AL1216" s="144"/>
      <c r="AM1216" s="144"/>
      <c r="AN1216" s="144"/>
      <c r="AO1216" s="144"/>
      <c r="AP1216" s="144"/>
      <c r="AQ1216" s="144"/>
      <c r="AR1216" s="144"/>
      <c r="AS1216" s="144"/>
      <c r="AT1216" s="144"/>
      <c r="AU1216" s="144"/>
      <c r="AV1216" s="144"/>
      <c r="AW1216" s="144"/>
      <c r="AX1216" s="144"/>
      <c r="AY1216" s="144"/>
      <c r="AZ1216" s="144"/>
      <c r="BA1216" s="144"/>
      <c r="BB1216" s="144"/>
      <c r="BC1216" s="144"/>
      <c r="BD1216" s="144"/>
      <c r="BE1216" s="144"/>
      <c r="BF1216" s="144"/>
    </row>
    <row r="1217" spans="3:58">
      <c r="C1217" s="144"/>
      <c r="D1217" s="144"/>
      <c r="E1217" s="144"/>
      <c r="F1217" s="144"/>
      <c r="G1217" s="144"/>
      <c r="H1217" s="144"/>
      <c r="I1217" s="144"/>
      <c r="J1217" s="144"/>
      <c r="K1217" s="144"/>
      <c r="L1217" s="144"/>
      <c r="M1217" s="144"/>
      <c r="N1217" s="144"/>
      <c r="O1217" s="144"/>
      <c r="P1217" s="144"/>
      <c r="Q1217" s="145"/>
      <c r="R1217" s="145"/>
      <c r="S1217" s="145"/>
      <c r="T1217" s="145"/>
      <c r="U1217" s="145"/>
      <c r="V1217" s="145"/>
      <c r="W1217" s="145"/>
      <c r="X1217" s="145"/>
      <c r="Y1217" s="145"/>
      <c r="Z1217" s="145"/>
      <c r="AA1217" s="145"/>
      <c r="AB1217" s="145"/>
      <c r="AC1217" s="145"/>
      <c r="AD1217" s="145"/>
      <c r="AE1217" s="144"/>
      <c r="AF1217" s="144"/>
      <c r="AG1217" s="144"/>
      <c r="AH1217" s="144"/>
      <c r="AI1217" s="144"/>
      <c r="AJ1217" s="144"/>
      <c r="AK1217" s="144"/>
      <c r="AL1217" s="144"/>
      <c r="AM1217" s="144"/>
      <c r="AN1217" s="144"/>
      <c r="AO1217" s="144"/>
      <c r="AP1217" s="144"/>
      <c r="AQ1217" s="144"/>
      <c r="AR1217" s="144"/>
      <c r="AS1217" s="144"/>
      <c r="AT1217" s="144"/>
      <c r="AU1217" s="144"/>
      <c r="AV1217" s="144"/>
      <c r="AW1217" s="144"/>
      <c r="AX1217" s="144"/>
      <c r="AY1217" s="144"/>
      <c r="AZ1217" s="144"/>
      <c r="BA1217" s="144"/>
      <c r="BB1217" s="144"/>
      <c r="BC1217" s="144"/>
      <c r="BD1217" s="144"/>
      <c r="BE1217" s="144"/>
      <c r="BF1217" s="144"/>
    </row>
    <row r="1218" spans="3:58">
      <c r="C1218" s="144"/>
      <c r="D1218" s="144"/>
      <c r="E1218" s="144"/>
      <c r="F1218" s="144"/>
      <c r="G1218" s="144"/>
      <c r="H1218" s="144"/>
      <c r="I1218" s="144"/>
      <c r="J1218" s="144"/>
      <c r="K1218" s="144"/>
      <c r="L1218" s="144"/>
      <c r="M1218" s="144"/>
      <c r="N1218" s="144"/>
      <c r="O1218" s="144"/>
      <c r="P1218" s="144"/>
      <c r="Q1218" s="145"/>
      <c r="R1218" s="145"/>
      <c r="S1218" s="145"/>
      <c r="T1218" s="145"/>
      <c r="U1218" s="145"/>
      <c r="V1218" s="145"/>
      <c r="W1218" s="145"/>
      <c r="X1218" s="145"/>
      <c r="Y1218" s="145"/>
      <c r="Z1218" s="145"/>
      <c r="AA1218" s="145"/>
      <c r="AB1218" s="145"/>
      <c r="AC1218" s="145"/>
      <c r="AD1218" s="145"/>
      <c r="AE1218" s="144"/>
      <c r="AF1218" s="144"/>
      <c r="AG1218" s="144"/>
      <c r="AH1218" s="144"/>
      <c r="AI1218" s="144"/>
      <c r="AJ1218" s="144"/>
      <c r="AK1218" s="144"/>
      <c r="AL1218" s="144"/>
      <c r="AM1218" s="144"/>
      <c r="AN1218" s="144"/>
      <c r="AO1218" s="144"/>
      <c r="AP1218" s="144"/>
      <c r="AQ1218" s="144"/>
      <c r="AR1218" s="144"/>
      <c r="AS1218" s="144"/>
      <c r="AT1218" s="144"/>
      <c r="AU1218" s="144"/>
      <c r="AV1218" s="144"/>
      <c r="AW1218" s="144"/>
      <c r="AX1218" s="144"/>
      <c r="AY1218" s="144"/>
      <c r="AZ1218" s="144"/>
      <c r="BA1218" s="144"/>
      <c r="BB1218" s="144"/>
      <c r="BC1218" s="144"/>
      <c r="BD1218" s="144"/>
      <c r="BE1218" s="144"/>
      <c r="BF1218" s="144"/>
    </row>
    <row r="1219" spans="3:58">
      <c r="C1219" s="144"/>
      <c r="D1219" s="144"/>
      <c r="E1219" s="144"/>
      <c r="F1219" s="144"/>
      <c r="G1219" s="144"/>
      <c r="H1219" s="144"/>
      <c r="I1219" s="144"/>
      <c r="J1219" s="144"/>
      <c r="K1219" s="144"/>
      <c r="L1219" s="144"/>
      <c r="M1219" s="144"/>
      <c r="N1219" s="144"/>
      <c r="O1219" s="144"/>
      <c r="P1219" s="144"/>
      <c r="Q1219" s="145"/>
      <c r="R1219" s="145"/>
      <c r="S1219" s="145"/>
      <c r="T1219" s="145"/>
      <c r="U1219" s="145"/>
      <c r="V1219" s="145"/>
      <c r="W1219" s="145"/>
      <c r="X1219" s="145"/>
      <c r="Y1219" s="145"/>
      <c r="Z1219" s="145"/>
      <c r="AA1219" s="145"/>
      <c r="AB1219" s="145"/>
      <c r="AC1219" s="145"/>
      <c r="AD1219" s="145"/>
      <c r="AE1219" s="144"/>
      <c r="AF1219" s="144"/>
      <c r="AG1219" s="144"/>
      <c r="AH1219" s="144"/>
      <c r="AI1219" s="144"/>
      <c r="AJ1219" s="144"/>
      <c r="AK1219" s="144"/>
      <c r="AL1219" s="144"/>
      <c r="AM1219" s="144"/>
      <c r="AN1219" s="144"/>
      <c r="AO1219" s="144"/>
      <c r="AP1219" s="144"/>
      <c r="AQ1219" s="144"/>
      <c r="AR1219" s="144"/>
      <c r="AS1219" s="144"/>
      <c r="AT1219" s="144"/>
      <c r="AU1219" s="144"/>
      <c r="AV1219" s="144"/>
      <c r="AW1219" s="144"/>
      <c r="AX1219" s="144"/>
      <c r="AY1219" s="144"/>
      <c r="AZ1219" s="144"/>
      <c r="BA1219" s="144"/>
      <c r="BB1219" s="144"/>
      <c r="BC1219" s="144"/>
      <c r="BD1219" s="144"/>
      <c r="BE1219" s="144"/>
      <c r="BF1219" s="144"/>
    </row>
    <row r="1220" spans="3:58">
      <c r="C1220" s="144"/>
      <c r="D1220" s="144"/>
      <c r="E1220" s="144"/>
      <c r="F1220" s="144"/>
      <c r="G1220" s="144"/>
      <c r="H1220" s="144"/>
      <c r="I1220" s="144"/>
      <c r="J1220" s="144"/>
      <c r="K1220" s="144"/>
      <c r="L1220" s="144"/>
      <c r="M1220" s="144"/>
      <c r="N1220" s="144"/>
      <c r="O1220" s="144"/>
      <c r="P1220" s="144"/>
      <c r="Q1220" s="145"/>
      <c r="R1220" s="145"/>
      <c r="S1220" s="145"/>
      <c r="T1220" s="145"/>
      <c r="U1220" s="145"/>
      <c r="V1220" s="145"/>
      <c r="W1220" s="145"/>
      <c r="X1220" s="145"/>
      <c r="Y1220" s="145"/>
      <c r="Z1220" s="145"/>
      <c r="AA1220" s="145"/>
      <c r="AB1220" s="145"/>
      <c r="AC1220" s="145"/>
      <c r="AD1220" s="145"/>
      <c r="AE1220" s="144"/>
      <c r="AF1220" s="144"/>
      <c r="AG1220" s="144"/>
      <c r="AH1220" s="144"/>
      <c r="AI1220" s="144"/>
      <c r="AJ1220" s="144"/>
      <c r="AK1220" s="144"/>
      <c r="AL1220" s="144"/>
      <c r="AM1220" s="144"/>
      <c r="AN1220" s="144"/>
      <c r="AO1220" s="144"/>
      <c r="AP1220" s="144"/>
      <c r="AQ1220" s="144"/>
      <c r="AR1220" s="144"/>
      <c r="AS1220" s="144"/>
      <c r="AT1220" s="144"/>
      <c r="AU1220" s="144"/>
      <c r="AV1220" s="144"/>
      <c r="AW1220" s="144"/>
      <c r="AX1220" s="144"/>
      <c r="AY1220" s="144"/>
      <c r="AZ1220" s="144"/>
      <c r="BA1220" s="144"/>
      <c r="BB1220" s="144"/>
      <c r="BC1220" s="144"/>
      <c r="BD1220" s="144"/>
      <c r="BE1220" s="144"/>
      <c r="BF1220" s="144"/>
    </row>
    <row r="1221" spans="3:58">
      <c r="C1221" s="144"/>
      <c r="D1221" s="144"/>
      <c r="E1221" s="144"/>
      <c r="F1221" s="144"/>
      <c r="G1221" s="144"/>
      <c r="H1221" s="144"/>
      <c r="I1221" s="144"/>
      <c r="J1221" s="144"/>
      <c r="K1221" s="144"/>
      <c r="L1221" s="144"/>
      <c r="M1221" s="144"/>
      <c r="N1221" s="144"/>
      <c r="O1221" s="144"/>
      <c r="P1221" s="144"/>
      <c r="Q1221" s="145"/>
      <c r="R1221" s="145"/>
      <c r="S1221" s="145"/>
      <c r="T1221" s="145"/>
      <c r="U1221" s="145"/>
      <c r="V1221" s="145"/>
      <c r="W1221" s="145"/>
      <c r="X1221" s="145"/>
      <c r="Y1221" s="145"/>
      <c r="Z1221" s="145"/>
      <c r="AA1221" s="145"/>
      <c r="AB1221" s="145"/>
      <c r="AC1221" s="145"/>
      <c r="AD1221" s="145"/>
      <c r="AE1221" s="144"/>
      <c r="AF1221" s="144"/>
      <c r="AG1221" s="144"/>
      <c r="AH1221" s="144"/>
      <c r="AI1221" s="144"/>
      <c r="AJ1221" s="144"/>
      <c r="AK1221" s="144"/>
      <c r="AL1221" s="144"/>
      <c r="AM1221" s="144"/>
      <c r="AN1221" s="144"/>
      <c r="AO1221" s="144"/>
      <c r="AP1221" s="144"/>
      <c r="AQ1221" s="144"/>
      <c r="AR1221" s="144"/>
      <c r="AS1221" s="144"/>
      <c r="AT1221" s="144"/>
      <c r="AU1221" s="144"/>
      <c r="AV1221" s="144"/>
      <c r="AW1221" s="144"/>
      <c r="AX1221" s="144"/>
      <c r="AY1221" s="144"/>
      <c r="AZ1221" s="144"/>
      <c r="BA1221" s="144"/>
      <c r="BB1221" s="144"/>
      <c r="BC1221" s="144"/>
      <c r="BD1221" s="144"/>
      <c r="BE1221" s="144"/>
      <c r="BF1221" s="144"/>
    </row>
    <row r="1222" spans="3:58">
      <c r="C1222" s="144"/>
      <c r="D1222" s="144"/>
      <c r="E1222" s="144"/>
      <c r="F1222" s="144"/>
      <c r="G1222" s="144"/>
      <c r="H1222" s="144"/>
      <c r="I1222" s="144"/>
      <c r="J1222" s="144"/>
      <c r="K1222" s="144"/>
      <c r="L1222" s="144"/>
      <c r="M1222" s="144"/>
      <c r="N1222" s="144"/>
      <c r="O1222" s="144"/>
      <c r="P1222" s="144"/>
      <c r="Q1222" s="145"/>
      <c r="R1222" s="145"/>
      <c r="S1222" s="145"/>
      <c r="T1222" s="145"/>
      <c r="U1222" s="145"/>
      <c r="V1222" s="145"/>
      <c r="W1222" s="145"/>
      <c r="X1222" s="145"/>
      <c r="Y1222" s="145"/>
      <c r="Z1222" s="145"/>
      <c r="AA1222" s="145"/>
      <c r="AB1222" s="145"/>
      <c r="AC1222" s="145"/>
      <c r="AD1222" s="145"/>
      <c r="AE1222" s="144"/>
      <c r="AF1222" s="144"/>
      <c r="AG1222" s="144"/>
      <c r="AH1222" s="144"/>
      <c r="AI1222" s="144"/>
      <c r="AJ1222" s="144"/>
      <c r="AK1222" s="144"/>
      <c r="AL1222" s="144"/>
      <c r="AM1222" s="144"/>
      <c r="AN1222" s="144"/>
      <c r="AO1222" s="144"/>
      <c r="AP1222" s="144"/>
      <c r="AQ1222" s="144"/>
      <c r="AR1222" s="144"/>
      <c r="AS1222" s="144"/>
      <c r="AT1222" s="144"/>
      <c r="AU1222" s="144"/>
      <c r="AV1222" s="144"/>
      <c r="AW1222" s="144"/>
      <c r="AX1222" s="144"/>
      <c r="AY1222" s="144"/>
      <c r="AZ1222" s="144"/>
      <c r="BA1222" s="144"/>
      <c r="BB1222" s="144"/>
      <c r="BC1222" s="144"/>
      <c r="BD1222" s="144"/>
      <c r="BE1222" s="144"/>
      <c r="BF1222" s="144"/>
    </row>
    <row r="1223" spans="3:58">
      <c r="C1223" s="144"/>
      <c r="D1223" s="144"/>
      <c r="E1223" s="144"/>
      <c r="F1223" s="144"/>
      <c r="G1223" s="144"/>
      <c r="H1223" s="144"/>
      <c r="I1223" s="144"/>
      <c r="J1223" s="144"/>
      <c r="K1223" s="144"/>
      <c r="L1223" s="144"/>
      <c r="M1223" s="144"/>
      <c r="N1223" s="144"/>
      <c r="O1223" s="144"/>
      <c r="P1223" s="144"/>
      <c r="Q1223" s="145"/>
      <c r="R1223" s="145"/>
      <c r="S1223" s="145"/>
      <c r="T1223" s="145"/>
      <c r="U1223" s="145"/>
      <c r="V1223" s="145"/>
      <c r="W1223" s="145"/>
      <c r="X1223" s="145"/>
      <c r="Y1223" s="145"/>
      <c r="Z1223" s="145"/>
      <c r="AA1223" s="145"/>
      <c r="AB1223" s="145"/>
      <c r="AC1223" s="145"/>
      <c r="AD1223" s="145"/>
      <c r="AE1223" s="144"/>
      <c r="AF1223" s="144"/>
      <c r="AG1223" s="144"/>
      <c r="AH1223" s="144"/>
      <c r="AI1223" s="144"/>
      <c r="AJ1223" s="144"/>
      <c r="AK1223" s="144"/>
      <c r="AL1223" s="144"/>
      <c r="AM1223" s="144"/>
      <c r="AN1223" s="144"/>
      <c r="AO1223" s="144"/>
      <c r="AP1223" s="144"/>
      <c r="AQ1223" s="144"/>
      <c r="AR1223" s="144"/>
      <c r="AS1223" s="144"/>
      <c r="AT1223" s="144"/>
      <c r="AU1223" s="144"/>
      <c r="AV1223" s="144"/>
      <c r="AW1223" s="144"/>
      <c r="AX1223" s="144"/>
      <c r="AY1223" s="144"/>
      <c r="AZ1223" s="144"/>
      <c r="BA1223" s="144"/>
      <c r="BB1223" s="144"/>
      <c r="BC1223" s="144"/>
      <c r="BD1223" s="144"/>
      <c r="BE1223" s="144"/>
      <c r="BF1223" s="144"/>
    </row>
    <row r="1224" spans="3:58">
      <c r="C1224" s="144"/>
      <c r="D1224" s="144"/>
      <c r="E1224" s="144"/>
      <c r="F1224" s="144"/>
      <c r="G1224" s="144"/>
      <c r="H1224" s="144"/>
      <c r="I1224" s="144"/>
      <c r="J1224" s="144"/>
      <c r="K1224" s="144"/>
      <c r="L1224" s="144"/>
      <c r="M1224" s="144"/>
      <c r="N1224" s="144"/>
      <c r="O1224" s="144"/>
      <c r="P1224" s="144"/>
      <c r="Q1224" s="145"/>
      <c r="R1224" s="145"/>
      <c r="S1224" s="145"/>
      <c r="T1224" s="145"/>
      <c r="U1224" s="145"/>
      <c r="V1224" s="145"/>
      <c r="W1224" s="145"/>
      <c r="X1224" s="145"/>
      <c r="Y1224" s="145"/>
      <c r="Z1224" s="145"/>
      <c r="AA1224" s="145"/>
      <c r="AB1224" s="145"/>
      <c r="AC1224" s="145"/>
      <c r="AD1224" s="145"/>
      <c r="AE1224" s="144"/>
      <c r="AF1224" s="144"/>
      <c r="AG1224" s="144"/>
      <c r="AH1224" s="144"/>
      <c r="AI1224" s="144"/>
      <c r="AJ1224" s="144"/>
      <c r="AK1224" s="144"/>
      <c r="AL1224" s="144"/>
      <c r="AM1224" s="144"/>
      <c r="AN1224" s="144"/>
      <c r="AO1224" s="144"/>
      <c r="AP1224" s="144"/>
      <c r="AQ1224" s="144"/>
      <c r="AR1224" s="144"/>
      <c r="AS1224" s="144"/>
      <c r="AT1224" s="144"/>
      <c r="AU1224" s="144"/>
      <c r="AV1224" s="144"/>
      <c r="AW1224" s="144"/>
      <c r="AX1224" s="144"/>
      <c r="AY1224" s="144"/>
      <c r="AZ1224" s="144"/>
      <c r="BA1224" s="144"/>
      <c r="BB1224" s="144"/>
      <c r="BC1224" s="144"/>
      <c r="BD1224" s="144"/>
      <c r="BE1224" s="144"/>
      <c r="BF1224" s="144"/>
    </row>
    <row r="1225" spans="3:58">
      <c r="C1225" s="144"/>
      <c r="D1225" s="144"/>
      <c r="E1225" s="144"/>
      <c r="F1225" s="144"/>
      <c r="G1225" s="144"/>
      <c r="H1225" s="144"/>
      <c r="I1225" s="144"/>
      <c r="J1225" s="144"/>
      <c r="K1225" s="144"/>
      <c r="L1225" s="144"/>
      <c r="M1225" s="144"/>
      <c r="N1225" s="144"/>
      <c r="O1225" s="144"/>
      <c r="P1225" s="144"/>
      <c r="Q1225" s="145"/>
      <c r="R1225" s="145"/>
      <c r="S1225" s="145"/>
      <c r="T1225" s="145"/>
      <c r="U1225" s="145"/>
      <c r="V1225" s="145"/>
      <c r="W1225" s="145"/>
      <c r="X1225" s="145"/>
      <c r="Y1225" s="145"/>
      <c r="Z1225" s="145"/>
      <c r="AA1225" s="145"/>
      <c r="AB1225" s="145"/>
      <c r="AC1225" s="145"/>
      <c r="AD1225" s="145"/>
      <c r="AE1225" s="144"/>
      <c r="AF1225" s="144"/>
      <c r="AG1225" s="144"/>
      <c r="AH1225" s="144"/>
      <c r="AI1225" s="144"/>
      <c r="AJ1225" s="144"/>
      <c r="AK1225" s="144"/>
      <c r="AL1225" s="144"/>
      <c r="AM1225" s="144"/>
      <c r="AN1225" s="144"/>
      <c r="AO1225" s="144"/>
      <c r="AP1225" s="144"/>
      <c r="AQ1225" s="144"/>
      <c r="AR1225" s="144"/>
      <c r="AS1225" s="144"/>
      <c r="AT1225" s="144"/>
      <c r="AU1225" s="144"/>
      <c r="AV1225" s="144"/>
      <c r="AW1225" s="144"/>
      <c r="AX1225" s="144"/>
      <c r="AY1225" s="144"/>
      <c r="AZ1225" s="144"/>
      <c r="BA1225" s="144"/>
      <c r="BB1225" s="144"/>
      <c r="BC1225" s="144"/>
      <c r="BD1225" s="144"/>
      <c r="BE1225" s="144"/>
      <c r="BF1225" s="144"/>
    </row>
    <row r="1226" spans="3:58">
      <c r="C1226" s="144"/>
      <c r="D1226" s="144"/>
      <c r="E1226" s="144"/>
      <c r="F1226" s="144"/>
      <c r="G1226" s="144"/>
      <c r="H1226" s="144"/>
      <c r="I1226" s="144"/>
      <c r="J1226" s="144"/>
      <c r="K1226" s="144"/>
      <c r="L1226" s="144"/>
      <c r="M1226" s="144"/>
      <c r="N1226" s="144"/>
      <c r="O1226" s="144"/>
      <c r="P1226" s="144"/>
      <c r="Q1226" s="145"/>
      <c r="R1226" s="145"/>
      <c r="S1226" s="145"/>
      <c r="T1226" s="145"/>
      <c r="U1226" s="145"/>
      <c r="V1226" s="145"/>
      <c r="W1226" s="145"/>
      <c r="X1226" s="145"/>
      <c r="Y1226" s="145"/>
      <c r="Z1226" s="145"/>
      <c r="AA1226" s="145"/>
      <c r="AB1226" s="145"/>
      <c r="AC1226" s="145"/>
      <c r="AD1226" s="145"/>
      <c r="AE1226" s="144"/>
      <c r="AF1226" s="144"/>
      <c r="AG1226" s="144"/>
      <c r="AH1226" s="144"/>
      <c r="AI1226" s="144"/>
      <c r="AJ1226" s="144"/>
      <c r="AK1226" s="144"/>
      <c r="AL1226" s="144"/>
      <c r="AM1226" s="144"/>
      <c r="AN1226" s="144"/>
      <c r="AO1226" s="144"/>
      <c r="AP1226" s="144"/>
      <c r="AQ1226" s="144"/>
      <c r="AR1226" s="144"/>
      <c r="AS1226" s="144"/>
      <c r="AT1226" s="144"/>
      <c r="AU1226" s="144"/>
      <c r="AV1226" s="144"/>
      <c r="AW1226" s="144"/>
      <c r="AX1226" s="144"/>
      <c r="AY1226" s="144"/>
      <c r="AZ1226" s="144"/>
      <c r="BA1226" s="144"/>
      <c r="BB1226" s="144"/>
      <c r="BC1226" s="144"/>
      <c r="BD1226" s="144"/>
      <c r="BE1226" s="144"/>
      <c r="BF1226" s="144"/>
    </row>
    <row r="1227" spans="3:58">
      <c r="C1227" s="144"/>
      <c r="D1227" s="144"/>
      <c r="E1227" s="144"/>
      <c r="F1227" s="144"/>
      <c r="G1227" s="144"/>
      <c r="H1227" s="144"/>
      <c r="I1227" s="144"/>
      <c r="J1227" s="144"/>
      <c r="K1227" s="144"/>
      <c r="L1227" s="144"/>
      <c r="M1227" s="144"/>
      <c r="N1227" s="144"/>
      <c r="O1227" s="144"/>
      <c r="P1227" s="144"/>
      <c r="Q1227" s="145"/>
      <c r="R1227" s="145"/>
      <c r="S1227" s="145"/>
      <c r="T1227" s="145"/>
      <c r="U1227" s="145"/>
      <c r="V1227" s="145"/>
      <c r="W1227" s="145"/>
      <c r="X1227" s="145"/>
      <c r="Y1227" s="145"/>
      <c r="Z1227" s="145"/>
      <c r="AA1227" s="145"/>
      <c r="AB1227" s="145"/>
      <c r="AC1227" s="145"/>
      <c r="AD1227" s="145"/>
      <c r="AE1227" s="144"/>
      <c r="AF1227" s="144"/>
      <c r="AG1227" s="144"/>
      <c r="AH1227" s="144"/>
      <c r="AI1227" s="144"/>
      <c r="AJ1227" s="144"/>
      <c r="AK1227" s="144"/>
      <c r="AL1227" s="144"/>
      <c r="AM1227" s="144"/>
      <c r="AN1227" s="144"/>
      <c r="AO1227" s="144"/>
      <c r="AP1227" s="144"/>
      <c r="AQ1227" s="144"/>
      <c r="AR1227" s="144"/>
      <c r="AS1227" s="144"/>
      <c r="AT1227" s="144"/>
      <c r="AU1227" s="144"/>
      <c r="AV1227" s="144"/>
      <c r="AW1227" s="144"/>
      <c r="AX1227" s="144"/>
      <c r="AY1227" s="144"/>
      <c r="AZ1227" s="144"/>
      <c r="BA1227" s="144"/>
      <c r="BB1227" s="144"/>
      <c r="BC1227" s="144"/>
      <c r="BD1227" s="144"/>
      <c r="BE1227" s="144"/>
      <c r="BF1227" s="144"/>
    </row>
    <row r="1228" spans="3:58">
      <c r="C1228" s="144"/>
      <c r="D1228" s="144"/>
      <c r="E1228" s="144"/>
      <c r="F1228" s="144"/>
      <c r="G1228" s="144"/>
      <c r="H1228" s="144"/>
      <c r="I1228" s="144"/>
      <c r="J1228" s="144"/>
      <c r="K1228" s="144"/>
      <c r="L1228" s="144"/>
      <c r="M1228" s="144"/>
      <c r="N1228" s="144"/>
      <c r="O1228" s="144"/>
      <c r="P1228" s="144"/>
      <c r="Q1228" s="145"/>
      <c r="R1228" s="145"/>
      <c r="S1228" s="145"/>
      <c r="T1228" s="145"/>
      <c r="U1228" s="145"/>
      <c r="V1228" s="145"/>
      <c r="W1228" s="145"/>
      <c r="X1228" s="145"/>
      <c r="Y1228" s="145"/>
      <c r="Z1228" s="145"/>
      <c r="AA1228" s="145"/>
      <c r="AB1228" s="145"/>
      <c r="AC1228" s="145"/>
      <c r="AD1228" s="145"/>
      <c r="AE1228" s="144"/>
      <c r="AF1228" s="144"/>
      <c r="AG1228" s="144"/>
      <c r="AH1228" s="144"/>
      <c r="AI1228" s="144"/>
      <c r="AJ1228" s="144"/>
      <c r="AK1228" s="144"/>
      <c r="AL1228" s="144"/>
      <c r="AM1228" s="144"/>
      <c r="AN1228" s="144"/>
      <c r="AO1228" s="144"/>
      <c r="AP1228" s="144"/>
      <c r="AQ1228" s="144"/>
      <c r="AR1228" s="144"/>
      <c r="AS1228" s="144"/>
      <c r="AT1228" s="144"/>
      <c r="AU1228" s="144"/>
      <c r="AV1228" s="144"/>
      <c r="AW1228" s="144"/>
      <c r="AX1228" s="144"/>
      <c r="AY1228" s="144"/>
      <c r="AZ1228" s="144"/>
      <c r="BA1228" s="144"/>
      <c r="BB1228" s="144"/>
      <c r="BC1228" s="144"/>
      <c r="BD1228" s="144"/>
      <c r="BE1228" s="144"/>
      <c r="BF1228" s="144"/>
    </row>
    <row r="1229" spans="3:58">
      <c r="C1229" s="144"/>
      <c r="D1229" s="144"/>
      <c r="E1229" s="144"/>
      <c r="F1229" s="144"/>
      <c r="G1229" s="144"/>
      <c r="H1229" s="144"/>
      <c r="I1229" s="144"/>
      <c r="J1229" s="144"/>
      <c r="K1229" s="144"/>
      <c r="L1229" s="144"/>
      <c r="M1229" s="144"/>
      <c r="N1229" s="144"/>
      <c r="O1229" s="144"/>
      <c r="P1229" s="144"/>
      <c r="Q1229" s="145"/>
      <c r="R1229" s="145"/>
      <c r="S1229" s="145"/>
      <c r="T1229" s="145"/>
      <c r="U1229" s="145"/>
      <c r="V1229" s="145"/>
      <c r="W1229" s="145"/>
      <c r="X1229" s="145"/>
      <c r="Y1229" s="145"/>
      <c r="Z1229" s="145"/>
      <c r="AA1229" s="145"/>
      <c r="AB1229" s="145"/>
      <c r="AC1229" s="145"/>
      <c r="AD1229" s="145"/>
      <c r="AE1229" s="144"/>
      <c r="AF1229" s="144"/>
      <c r="AG1229" s="144"/>
      <c r="AH1229" s="144"/>
      <c r="AI1229" s="144"/>
      <c r="AJ1229" s="144"/>
      <c r="AK1229" s="144"/>
      <c r="AL1229" s="144"/>
      <c r="AM1229" s="144"/>
      <c r="AN1229" s="144"/>
      <c r="AO1229" s="144"/>
      <c r="AP1229" s="144"/>
      <c r="AQ1229" s="144"/>
      <c r="AR1229" s="144"/>
      <c r="AS1229" s="144"/>
      <c r="AT1229" s="144"/>
      <c r="AU1229" s="144"/>
      <c r="AV1229" s="144"/>
      <c r="AW1229" s="144"/>
      <c r="AX1229" s="144"/>
      <c r="AY1229" s="144"/>
      <c r="AZ1229" s="144"/>
      <c r="BA1229" s="144"/>
      <c r="BB1229" s="144"/>
      <c r="BC1229" s="144"/>
      <c r="BD1229" s="144"/>
      <c r="BE1229" s="144"/>
      <c r="BF1229" s="144"/>
    </row>
    <row r="1230" spans="3:58">
      <c r="C1230" s="144"/>
      <c r="D1230" s="144"/>
      <c r="E1230" s="144"/>
      <c r="F1230" s="144"/>
      <c r="G1230" s="144"/>
      <c r="H1230" s="144"/>
      <c r="I1230" s="144"/>
      <c r="J1230" s="144"/>
      <c r="K1230" s="144"/>
      <c r="L1230" s="144"/>
      <c r="M1230" s="144"/>
      <c r="N1230" s="144"/>
      <c r="O1230" s="144"/>
      <c r="P1230" s="144"/>
      <c r="Q1230" s="145"/>
      <c r="R1230" s="145"/>
      <c r="S1230" s="145"/>
      <c r="T1230" s="145"/>
      <c r="U1230" s="145"/>
      <c r="V1230" s="145"/>
      <c r="W1230" s="145"/>
      <c r="X1230" s="145"/>
      <c r="Y1230" s="145"/>
      <c r="Z1230" s="145"/>
      <c r="AA1230" s="145"/>
      <c r="AB1230" s="145"/>
      <c r="AC1230" s="145"/>
      <c r="AD1230" s="145"/>
      <c r="AE1230" s="144"/>
      <c r="AF1230" s="144"/>
      <c r="AG1230" s="144"/>
      <c r="AH1230" s="144"/>
      <c r="AI1230" s="144"/>
      <c r="AJ1230" s="144"/>
      <c r="AK1230" s="144"/>
      <c r="AL1230" s="144"/>
      <c r="AM1230" s="144"/>
      <c r="AN1230" s="144"/>
      <c r="AO1230" s="144"/>
      <c r="AP1230" s="144"/>
      <c r="AQ1230" s="144"/>
      <c r="AR1230" s="144"/>
      <c r="AS1230" s="144"/>
      <c r="AT1230" s="144"/>
      <c r="AU1230" s="144"/>
      <c r="AV1230" s="144"/>
      <c r="AW1230" s="144"/>
      <c r="AX1230" s="144"/>
      <c r="AY1230" s="144"/>
      <c r="AZ1230" s="144"/>
      <c r="BA1230" s="144"/>
      <c r="BB1230" s="144"/>
      <c r="BC1230" s="144"/>
      <c r="BD1230" s="144"/>
      <c r="BE1230" s="144"/>
      <c r="BF1230" s="144"/>
    </row>
    <row r="1231" spans="3:58">
      <c r="C1231" s="144"/>
      <c r="D1231" s="144"/>
      <c r="E1231" s="144"/>
      <c r="F1231" s="144"/>
      <c r="G1231" s="144"/>
      <c r="H1231" s="144"/>
      <c r="I1231" s="144"/>
      <c r="J1231" s="144"/>
      <c r="K1231" s="144"/>
      <c r="L1231" s="144"/>
      <c r="M1231" s="144"/>
      <c r="N1231" s="144"/>
      <c r="O1231" s="144"/>
      <c r="P1231" s="144"/>
      <c r="Q1231" s="145"/>
      <c r="R1231" s="145"/>
      <c r="S1231" s="145"/>
      <c r="T1231" s="145"/>
      <c r="U1231" s="145"/>
      <c r="V1231" s="145"/>
      <c r="W1231" s="145"/>
      <c r="X1231" s="145"/>
      <c r="Y1231" s="145"/>
      <c r="Z1231" s="145"/>
      <c r="AA1231" s="145"/>
      <c r="AB1231" s="145"/>
      <c r="AC1231" s="145"/>
      <c r="AD1231" s="145"/>
      <c r="AE1231" s="144"/>
      <c r="AF1231" s="144"/>
      <c r="AG1231" s="144"/>
      <c r="AH1231" s="144"/>
      <c r="AI1231" s="144"/>
      <c r="AJ1231" s="144"/>
      <c r="AK1231" s="144"/>
      <c r="AL1231" s="144"/>
      <c r="AM1231" s="144"/>
      <c r="AN1231" s="144"/>
      <c r="AO1231" s="144"/>
      <c r="AP1231" s="144"/>
      <c r="AQ1231" s="144"/>
      <c r="AR1231" s="144"/>
      <c r="AS1231" s="144"/>
      <c r="AT1231" s="144"/>
      <c r="AU1231" s="144"/>
      <c r="AV1231" s="144"/>
      <c r="AW1231" s="144"/>
      <c r="AX1231" s="144"/>
      <c r="AY1231" s="144"/>
      <c r="AZ1231" s="144"/>
      <c r="BA1231" s="144"/>
      <c r="BB1231" s="144"/>
      <c r="BC1231" s="144"/>
      <c r="BD1231" s="144"/>
      <c r="BE1231" s="144"/>
      <c r="BF1231" s="144"/>
    </row>
    <row r="1232" spans="3:58">
      <c r="C1232" s="144"/>
      <c r="D1232" s="144"/>
      <c r="E1232" s="144"/>
      <c r="F1232" s="144"/>
      <c r="G1232" s="144"/>
      <c r="H1232" s="144"/>
      <c r="I1232" s="144"/>
      <c r="J1232" s="144"/>
      <c r="K1232" s="144"/>
      <c r="L1232" s="144"/>
      <c r="M1232" s="144"/>
      <c r="N1232" s="144"/>
      <c r="O1232" s="144"/>
      <c r="P1232" s="144"/>
      <c r="Q1232" s="145"/>
      <c r="R1232" s="145"/>
      <c r="S1232" s="145"/>
      <c r="T1232" s="145"/>
      <c r="U1232" s="145"/>
      <c r="V1232" s="145"/>
      <c r="W1232" s="145"/>
      <c r="X1232" s="145"/>
      <c r="Y1232" s="145"/>
      <c r="Z1232" s="145"/>
      <c r="AA1232" s="145"/>
      <c r="AB1232" s="145"/>
      <c r="AC1232" s="145"/>
      <c r="AD1232" s="145"/>
      <c r="AE1232" s="144"/>
      <c r="AF1232" s="144"/>
      <c r="AG1232" s="144"/>
      <c r="AH1232" s="144"/>
      <c r="AI1232" s="144"/>
      <c r="AJ1232" s="144"/>
      <c r="AK1232" s="144"/>
      <c r="AL1232" s="144"/>
      <c r="AM1232" s="144"/>
      <c r="AN1232" s="144"/>
      <c r="AO1232" s="144"/>
      <c r="AP1232" s="144"/>
      <c r="AQ1232" s="144"/>
      <c r="AR1232" s="144"/>
      <c r="AS1232" s="144"/>
      <c r="AT1232" s="144"/>
      <c r="AU1232" s="144"/>
      <c r="AV1232" s="144"/>
      <c r="AW1232" s="144"/>
      <c r="AX1232" s="144"/>
      <c r="AY1232" s="144"/>
      <c r="AZ1232" s="144"/>
      <c r="BA1232" s="144"/>
      <c r="BB1232" s="144"/>
      <c r="BC1232" s="144"/>
      <c r="BD1232" s="144"/>
      <c r="BE1232" s="144"/>
      <c r="BF1232" s="144"/>
    </row>
    <row r="1233" spans="3:58">
      <c r="C1233" s="144"/>
      <c r="D1233" s="144"/>
      <c r="E1233" s="144"/>
      <c r="F1233" s="144"/>
      <c r="G1233" s="144"/>
      <c r="H1233" s="144"/>
      <c r="I1233" s="144"/>
      <c r="J1233" s="144"/>
      <c r="K1233" s="144"/>
      <c r="L1233" s="144"/>
      <c r="M1233" s="144"/>
      <c r="N1233" s="144"/>
      <c r="O1233" s="144"/>
      <c r="P1233" s="144"/>
      <c r="Q1233" s="145"/>
      <c r="R1233" s="145"/>
      <c r="S1233" s="145"/>
      <c r="T1233" s="145"/>
      <c r="U1233" s="145"/>
      <c r="V1233" s="145"/>
      <c r="W1233" s="145"/>
      <c r="X1233" s="145"/>
      <c r="Y1233" s="145"/>
      <c r="Z1233" s="145"/>
      <c r="AA1233" s="145"/>
      <c r="AB1233" s="145"/>
      <c r="AC1233" s="145"/>
      <c r="AD1233" s="145"/>
      <c r="AE1233" s="144"/>
      <c r="AF1233" s="144"/>
      <c r="AG1233" s="144"/>
      <c r="AH1233" s="144"/>
      <c r="AI1233" s="144"/>
      <c r="AJ1233" s="144"/>
      <c r="AK1233" s="144"/>
      <c r="AL1233" s="144"/>
      <c r="AM1233" s="144"/>
      <c r="AN1233" s="144"/>
      <c r="AO1233" s="144"/>
      <c r="AP1233" s="144"/>
      <c r="AQ1233" s="144"/>
      <c r="AR1233" s="144"/>
      <c r="AS1233" s="144"/>
      <c r="AT1233" s="144"/>
      <c r="AU1233" s="144"/>
      <c r="AV1233" s="144"/>
      <c r="AW1233" s="144"/>
      <c r="AX1233" s="144"/>
      <c r="AY1233" s="144"/>
      <c r="AZ1233" s="144"/>
      <c r="BA1233" s="144"/>
      <c r="BB1233" s="144"/>
      <c r="BC1233" s="144"/>
      <c r="BD1233" s="144"/>
      <c r="BE1233" s="144"/>
      <c r="BF1233" s="144"/>
    </row>
    <row r="1234" spans="3:58">
      <c r="C1234" s="144"/>
      <c r="D1234" s="144"/>
      <c r="E1234" s="144"/>
      <c r="F1234" s="144"/>
      <c r="G1234" s="144"/>
      <c r="H1234" s="144"/>
      <c r="I1234" s="144"/>
      <c r="J1234" s="144"/>
      <c r="K1234" s="144"/>
      <c r="L1234" s="144"/>
      <c r="M1234" s="144"/>
      <c r="N1234" s="144"/>
      <c r="O1234" s="144"/>
      <c r="P1234" s="144"/>
      <c r="Q1234" s="145"/>
      <c r="R1234" s="145"/>
      <c r="S1234" s="145"/>
      <c r="T1234" s="145"/>
      <c r="U1234" s="145"/>
      <c r="V1234" s="145"/>
      <c r="W1234" s="145"/>
      <c r="X1234" s="145"/>
      <c r="Y1234" s="145"/>
      <c r="Z1234" s="145"/>
      <c r="AA1234" s="145"/>
      <c r="AB1234" s="145"/>
      <c r="AC1234" s="145"/>
      <c r="AD1234" s="145"/>
      <c r="AE1234" s="144"/>
      <c r="AF1234" s="144"/>
      <c r="AG1234" s="144"/>
      <c r="AH1234" s="144"/>
      <c r="AI1234" s="144"/>
      <c r="AJ1234" s="144"/>
      <c r="AK1234" s="144"/>
      <c r="AL1234" s="144"/>
      <c r="AM1234" s="144"/>
      <c r="AN1234" s="144"/>
      <c r="AO1234" s="144"/>
      <c r="AP1234" s="144"/>
      <c r="AQ1234" s="144"/>
      <c r="AR1234" s="144"/>
      <c r="AS1234" s="144"/>
      <c r="AT1234" s="144"/>
      <c r="AU1234" s="144"/>
      <c r="AV1234" s="144"/>
      <c r="AW1234" s="144"/>
      <c r="AX1234" s="144"/>
      <c r="AY1234" s="144"/>
      <c r="AZ1234" s="144"/>
      <c r="BA1234" s="144"/>
      <c r="BB1234" s="144"/>
      <c r="BC1234" s="144"/>
      <c r="BD1234" s="144"/>
      <c r="BE1234" s="144"/>
      <c r="BF1234" s="144"/>
    </row>
    <row r="1235" spans="3:58">
      <c r="C1235" s="144"/>
      <c r="D1235" s="144"/>
      <c r="E1235" s="144"/>
      <c r="F1235" s="144"/>
      <c r="G1235" s="144"/>
      <c r="H1235" s="144"/>
      <c r="I1235" s="144"/>
      <c r="J1235" s="144"/>
      <c r="K1235" s="144"/>
      <c r="L1235" s="144"/>
      <c r="M1235" s="144"/>
      <c r="N1235" s="144"/>
      <c r="O1235" s="144"/>
      <c r="P1235" s="144"/>
      <c r="Q1235" s="145"/>
      <c r="R1235" s="145"/>
      <c r="S1235" s="145"/>
      <c r="T1235" s="145"/>
      <c r="U1235" s="145"/>
      <c r="V1235" s="145"/>
      <c r="W1235" s="145"/>
      <c r="X1235" s="145"/>
      <c r="Y1235" s="145"/>
      <c r="Z1235" s="145"/>
      <c r="AA1235" s="145"/>
      <c r="AB1235" s="145"/>
      <c r="AC1235" s="145"/>
      <c r="AD1235" s="145"/>
      <c r="AE1235" s="144"/>
      <c r="AF1235" s="144"/>
      <c r="AG1235" s="144"/>
      <c r="AH1235" s="144"/>
      <c r="AI1235" s="144"/>
      <c r="AJ1235" s="144"/>
      <c r="AK1235" s="144"/>
      <c r="AL1235" s="144"/>
      <c r="AM1235" s="144"/>
      <c r="AN1235" s="144"/>
      <c r="AO1235" s="144"/>
      <c r="AP1235" s="144"/>
      <c r="AQ1235" s="144"/>
      <c r="AR1235" s="144"/>
      <c r="AS1235" s="144"/>
      <c r="AT1235" s="144"/>
      <c r="AU1235" s="144"/>
      <c r="AV1235" s="144"/>
      <c r="AW1235" s="144"/>
      <c r="AX1235" s="144"/>
      <c r="AY1235" s="144"/>
      <c r="AZ1235" s="144"/>
      <c r="BA1235" s="144"/>
      <c r="BB1235" s="144"/>
      <c r="BC1235" s="144"/>
      <c r="BD1235" s="144"/>
      <c r="BE1235" s="144"/>
      <c r="BF1235" s="144"/>
    </row>
    <row r="1236" spans="3:58">
      <c r="C1236" s="144"/>
      <c r="D1236" s="144"/>
      <c r="E1236" s="144"/>
      <c r="F1236" s="144"/>
      <c r="G1236" s="144"/>
      <c r="H1236" s="144"/>
      <c r="I1236" s="144"/>
      <c r="J1236" s="144"/>
      <c r="K1236" s="144"/>
      <c r="L1236" s="144"/>
      <c r="M1236" s="144"/>
      <c r="N1236" s="144"/>
      <c r="O1236" s="144"/>
      <c r="P1236" s="144"/>
      <c r="Q1236" s="145"/>
      <c r="R1236" s="145"/>
      <c r="S1236" s="145"/>
      <c r="T1236" s="145"/>
      <c r="U1236" s="145"/>
      <c r="V1236" s="145"/>
      <c r="W1236" s="145"/>
      <c r="X1236" s="145"/>
      <c r="Y1236" s="145"/>
      <c r="Z1236" s="145"/>
      <c r="AA1236" s="145"/>
      <c r="AB1236" s="145"/>
      <c r="AC1236" s="145"/>
      <c r="AD1236" s="145"/>
      <c r="AE1236" s="144"/>
      <c r="AF1236" s="144"/>
      <c r="AG1236" s="144"/>
      <c r="AH1236" s="144"/>
      <c r="AI1236" s="144"/>
      <c r="AJ1236" s="144"/>
      <c r="AK1236" s="144"/>
      <c r="AL1236" s="144"/>
      <c r="AM1236" s="144"/>
      <c r="AN1236" s="144"/>
      <c r="AO1236" s="144"/>
      <c r="AP1236" s="144"/>
      <c r="AQ1236" s="144"/>
      <c r="AR1236" s="144"/>
      <c r="AS1236" s="144"/>
      <c r="AT1236" s="144"/>
      <c r="AU1236" s="144"/>
      <c r="AV1236" s="144"/>
      <c r="AW1236" s="144"/>
      <c r="AX1236" s="144"/>
      <c r="AY1236" s="144"/>
      <c r="AZ1236" s="144"/>
      <c r="BA1236" s="144"/>
      <c r="BB1236" s="144"/>
      <c r="BC1236" s="144"/>
      <c r="BD1236" s="144"/>
      <c r="BE1236" s="144"/>
      <c r="BF1236" s="144"/>
    </row>
    <row r="1237" spans="3:58">
      <c r="C1237" s="144"/>
      <c r="D1237" s="144"/>
      <c r="E1237" s="144"/>
      <c r="F1237" s="144"/>
      <c r="G1237" s="144"/>
      <c r="H1237" s="144"/>
      <c r="I1237" s="144"/>
      <c r="J1237" s="144"/>
      <c r="K1237" s="144"/>
      <c r="L1237" s="144"/>
      <c r="M1237" s="144"/>
      <c r="N1237" s="144"/>
      <c r="O1237" s="144"/>
      <c r="P1237" s="144"/>
      <c r="Q1237" s="145"/>
      <c r="R1237" s="145"/>
      <c r="S1237" s="145"/>
      <c r="T1237" s="145"/>
      <c r="U1237" s="145"/>
      <c r="V1237" s="145"/>
      <c r="W1237" s="145"/>
      <c r="X1237" s="145"/>
      <c r="Y1237" s="145"/>
      <c r="Z1237" s="145"/>
      <c r="AA1237" s="145"/>
      <c r="AB1237" s="145"/>
      <c r="AC1237" s="145"/>
      <c r="AD1237" s="145"/>
      <c r="AE1237" s="144"/>
      <c r="AF1237" s="144"/>
      <c r="AG1237" s="144"/>
      <c r="AH1237" s="144"/>
      <c r="AI1237" s="144"/>
      <c r="AJ1237" s="144"/>
      <c r="AK1237" s="144"/>
      <c r="AL1237" s="144"/>
      <c r="AM1237" s="144"/>
      <c r="AN1237" s="144"/>
      <c r="AO1237" s="144"/>
      <c r="AP1237" s="144"/>
      <c r="AQ1237" s="144"/>
      <c r="AR1237" s="144"/>
      <c r="AS1237" s="144"/>
      <c r="AT1237" s="144"/>
      <c r="AU1237" s="144"/>
      <c r="AV1237" s="144"/>
      <c r="AW1237" s="144"/>
      <c r="AX1237" s="144"/>
      <c r="AY1237" s="144"/>
      <c r="AZ1237" s="144"/>
      <c r="BA1237" s="144"/>
      <c r="BB1237" s="144"/>
      <c r="BC1237" s="144"/>
      <c r="BD1237" s="144"/>
      <c r="BE1237" s="144"/>
      <c r="BF1237" s="144"/>
    </row>
    <row r="1238" spans="3:58">
      <c r="C1238" s="144"/>
      <c r="D1238" s="144"/>
      <c r="E1238" s="144"/>
      <c r="F1238" s="144"/>
      <c r="G1238" s="144"/>
      <c r="H1238" s="144"/>
      <c r="I1238" s="144"/>
      <c r="J1238" s="144"/>
      <c r="K1238" s="144"/>
      <c r="L1238" s="144"/>
      <c r="M1238" s="144"/>
      <c r="N1238" s="144"/>
      <c r="O1238" s="144"/>
      <c r="P1238" s="144"/>
      <c r="Q1238" s="145"/>
      <c r="R1238" s="145"/>
      <c r="S1238" s="145"/>
      <c r="T1238" s="145"/>
      <c r="U1238" s="145"/>
      <c r="V1238" s="145"/>
      <c r="W1238" s="145"/>
      <c r="X1238" s="145"/>
      <c r="Y1238" s="145"/>
      <c r="Z1238" s="145"/>
      <c r="AA1238" s="145"/>
      <c r="AB1238" s="145"/>
      <c r="AC1238" s="145"/>
      <c r="AD1238" s="145"/>
      <c r="AE1238" s="144"/>
      <c r="AF1238" s="144"/>
      <c r="AG1238" s="144"/>
      <c r="AH1238" s="144"/>
      <c r="AI1238" s="144"/>
      <c r="AJ1238" s="144"/>
      <c r="AK1238" s="144"/>
      <c r="AL1238" s="144"/>
      <c r="AM1238" s="144"/>
      <c r="AN1238" s="144"/>
      <c r="AO1238" s="144"/>
      <c r="AP1238" s="144"/>
      <c r="AQ1238" s="144"/>
      <c r="AR1238" s="144"/>
      <c r="AS1238" s="144"/>
      <c r="AT1238" s="144"/>
      <c r="AU1238" s="144"/>
      <c r="AV1238" s="144"/>
      <c r="AW1238" s="144"/>
      <c r="AX1238" s="144"/>
      <c r="AY1238" s="144"/>
      <c r="AZ1238" s="144"/>
      <c r="BA1238" s="144"/>
      <c r="BB1238" s="144"/>
      <c r="BC1238" s="144"/>
      <c r="BD1238" s="144"/>
      <c r="BE1238" s="144"/>
      <c r="BF1238" s="144"/>
    </row>
    <row r="1239" spans="3:58">
      <c r="C1239" s="144"/>
      <c r="D1239" s="144"/>
      <c r="E1239" s="144"/>
      <c r="F1239" s="144"/>
      <c r="G1239" s="144"/>
      <c r="H1239" s="144"/>
      <c r="I1239" s="144"/>
      <c r="J1239" s="144"/>
      <c r="K1239" s="144"/>
      <c r="L1239" s="144"/>
      <c r="M1239" s="144"/>
      <c r="N1239" s="144"/>
      <c r="O1239" s="144"/>
      <c r="P1239" s="144"/>
      <c r="Q1239" s="145"/>
      <c r="R1239" s="145"/>
      <c r="S1239" s="145"/>
      <c r="T1239" s="145"/>
      <c r="U1239" s="145"/>
      <c r="V1239" s="145"/>
      <c r="W1239" s="145"/>
      <c r="X1239" s="145"/>
      <c r="Y1239" s="145"/>
      <c r="Z1239" s="145"/>
      <c r="AA1239" s="145"/>
      <c r="AB1239" s="145"/>
      <c r="AC1239" s="145"/>
      <c r="AD1239" s="145"/>
      <c r="AE1239" s="144"/>
      <c r="AF1239" s="144"/>
      <c r="AG1239" s="144"/>
      <c r="AH1239" s="144"/>
      <c r="AI1239" s="144"/>
      <c r="AJ1239" s="144"/>
      <c r="AK1239" s="144"/>
      <c r="AL1239" s="144"/>
      <c r="AM1239" s="144"/>
      <c r="AN1239" s="144"/>
      <c r="AO1239" s="144"/>
      <c r="AP1239" s="144"/>
      <c r="AQ1239" s="144"/>
      <c r="AR1239" s="144"/>
      <c r="AS1239" s="144"/>
      <c r="AT1239" s="144"/>
      <c r="AU1239" s="144"/>
      <c r="AV1239" s="144"/>
      <c r="AW1239" s="144"/>
      <c r="AX1239" s="144"/>
      <c r="AY1239" s="144"/>
      <c r="AZ1239" s="144"/>
      <c r="BA1239" s="144"/>
      <c r="BB1239" s="144"/>
      <c r="BC1239" s="144"/>
      <c r="BD1239" s="144"/>
      <c r="BE1239" s="144"/>
      <c r="BF1239" s="144"/>
    </row>
    <row r="1240" spans="3:58">
      <c r="C1240" s="144"/>
      <c r="D1240" s="144"/>
      <c r="E1240" s="144"/>
      <c r="F1240" s="144"/>
      <c r="G1240" s="144"/>
      <c r="H1240" s="144"/>
      <c r="I1240" s="144"/>
      <c r="J1240" s="144"/>
      <c r="K1240" s="144"/>
      <c r="L1240" s="144"/>
      <c r="M1240" s="144"/>
      <c r="N1240" s="144"/>
      <c r="O1240" s="144"/>
      <c r="P1240" s="144"/>
      <c r="Q1240" s="145"/>
      <c r="R1240" s="145"/>
      <c r="S1240" s="145"/>
      <c r="T1240" s="145"/>
      <c r="U1240" s="145"/>
      <c r="V1240" s="145"/>
      <c r="W1240" s="145"/>
      <c r="X1240" s="145"/>
      <c r="Y1240" s="145"/>
      <c r="Z1240" s="145"/>
      <c r="AA1240" s="145"/>
      <c r="AB1240" s="145"/>
      <c r="AC1240" s="145"/>
      <c r="AD1240" s="145"/>
      <c r="AE1240" s="144"/>
      <c r="AF1240" s="144"/>
      <c r="AG1240" s="144"/>
      <c r="AH1240" s="144"/>
      <c r="AI1240" s="144"/>
      <c r="AJ1240" s="144"/>
      <c r="AK1240" s="144"/>
      <c r="AL1240" s="144"/>
      <c r="AM1240" s="144"/>
      <c r="AN1240" s="144"/>
      <c r="AO1240" s="144"/>
      <c r="AP1240" s="144"/>
      <c r="AQ1240" s="144"/>
      <c r="AR1240" s="144"/>
      <c r="AS1240" s="144"/>
      <c r="AT1240" s="144"/>
      <c r="AU1240" s="144"/>
      <c r="AV1240" s="144"/>
      <c r="AW1240" s="144"/>
      <c r="AX1240" s="144"/>
      <c r="AY1240" s="144"/>
      <c r="AZ1240" s="144"/>
      <c r="BA1240" s="144"/>
      <c r="BB1240" s="144"/>
      <c r="BC1240" s="144"/>
      <c r="BD1240" s="144"/>
      <c r="BE1240" s="144"/>
      <c r="BF1240" s="144"/>
    </row>
    <row r="1241" spans="3:58">
      <c r="C1241" s="144"/>
      <c r="D1241" s="144"/>
      <c r="E1241" s="144"/>
      <c r="F1241" s="144"/>
      <c r="G1241" s="144"/>
      <c r="H1241" s="144"/>
      <c r="I1241" s="144"/>
      <c r="J1241" s="144"/>
      <c r="K1241" s="144"/>
      <c r="L1241" s="144"/>
      <c r="M1241" s="144"/>
      <c r="N1241" s="144"/>
      <c r="O1241" s="144"/>
      <c r="P1241" s="144"/>
      <c r="Q1241" s="145"/>
      <c r="R1241" s="145"/>
      <c r="S1241" s="145"/>
      <c r="T1241" s="145"/>
      <c r="U1241" s="145"/>
      <c r="V1241" s="145"/>
      <c r="W1241" s="145"/>
      <c r="X1241" s="145"/>
      <c r="Y1241" s="145"/>
      <c r="Z1241" s="145"/>
      <c r="AA1241" s="145"/>
      <c r="AB1241" s="145"/>
      <c r="AC1241" s="145"/>
      <c r="AD1241" s="145"/>
      <c r="AE1241" s="144"/>
      <c r="AF1241" s="144"/>
      <c r="AG1241" s="144"/>
      <c r="AH1241" s="144"/>
      <c r="AI1241" s="144"/>
      <c r="AJ1241" s="144"/>
      <c r="AK1241" s="144"/>
      <c r="AL1241" s="144"/>
      <c r="AM1241" s="144"/>
      <c r="AN1241" s="144"/>
      <c r="AO1241" s="144"/>
      <c r="AP1241" s="144"/>
      <c r="AQ1241" s="144"/>
      <c r="AR1241" s="144"/>
      <c r="AS1241" s="144"/>
      <c r="AT1241" s="144"/>
      <c r="AU1241" s="144"/>
      <c r="AV1241" s="144"/>
      <c r="AW1241" s="144"/>
      <c r="AX1241" s="144"/>
      <c r="AY1241" s="144"/>
      <c r="AZ1241" s="144"/>
      <c r="BA1241" s="144"/>
      <c r="BB1241" s="144"/>
      <c r="BC1241" s="144"/>
      <c r="BD1241" s="144"/>
      <c r="BE1241" s="144"/>
      <c r="BF1241" s="144"/>
    </row>
    <row r="1242" spans="3:58">
      <c r="C1242" s="144"/>
      <c r="D1242" s="144"/>
      <c r="E1242" s="144"/>
      <c r="F1242" s="144"/>
      <c r="G1242" s="144"/>
      <c r="H1242" s="144"/>
      <c r="I1242" s="144"/>
      <c r="J1242" s="144"/>
      <c r="K1242" s="144"/>
      <c r="L1242" s="144"/>
      <c r="M1242" s="144"/>
      <c r="N1242" s="144"/>
      <c r="O1242" s="144"/>
      <c r="P1242" s="144"/>
      <c r="Q1242" s="145"/>
      <c r="R1242" s="145"/>
      <c r="S1242" s="145"/>
      <c r="T1242" s="145"/>
      <c r="U1242" s="145"/>
      <c r="V1242" s="145"/>
      <c r="W1242" s="145"/>
      <c r="X1242" s="145"/>
      <c r="Y1242" s="145"/>
      <c r="Z1242" s="145"/>
      <c r="AA1242" s="145"/>
      <c r="AB1242" s="145"/>
      <c r="AC1242" s="145"/>
      <c r="AD1242" s="145"/>
      <c r="AE1242" s="144"/>
      <c r="AF1242" s="144"/>
      <c r="AG1242" s="144"/>
      <c r="AH1242" s="144"/>
      <c r="AI1242" s="144"/>
      <c r="AJ1242" s="144"/>
      <c r="AK1242" s="144"/>
      <c r="AL1242" s="144"/>
      <c r="AM1242" s="144"/>
      <c r="AN1242" s="144"/>
      <c r="AO1242" s="144"/>
      <c r="AP1242" s="144"/>
      <c r="AQ1242" s="144"/>
      <c r="AR1242" s="144"/>
      <c r="AS1242" s="144"/>
      <c r="AT1242" s="144"/>
      <c r="AU1242" s="144"/>
      <c r="AV1242" s="144"/>
      <c r="AW1242" s="144"/>
      <c r="AX1242" s="144"/>
      <c r="AY1242" s="144"/>
      <c r="AZ1242" s="144"/>
      <c r="BA1242" s="144"/>
      <c r="BB1242" s="144"/>
      <c r="BC1242" s="144"/>
      <c r="BD1242" s="144"/>
      <c r="BE1242" s="144"/>
      <c r="BF1242" s="144"/>
    </row>
    <row r="1243" spans="3:58">
      <c r="C1243" s="144"/>
      <c r="D1243" s="144"/>
      <c r="E1243" s="144"/>
      <c r="F1243" s="144"/>
      <c r="G1243" s="144"/>
      <c r="H1243" s="144"/>
      <c r="I1243" s="144"/>
      <c r="J1243" s="144"/>
      <c r="K1243" s="144"/>
      <c r="L1243" s="144"/>
      <c r="M1243" s="144"/>
      <c r="N1243" s="144"/>
      <c r="O1243" s="144"/>
      <c r="P1243" s="144"/>
      <c r="Q1243" s="145"/>
      <c r="R1243" s="145"/>
      <c r="S1243" s="145"/>
      <c r="T1243" s="145"/>
      <c r="U1243" s="145"/>
      <c r="V1243" s="145"/>
      <c r="W1243" s="145"/>
      <c r="X1243" s="145"/>
      <c r="Y1243" s="145"/>
      <c r="Z1243" s="145"/>
      <c r="AA1243" s="145"/>
      <c r="AB1243" s="145"/>
      <c r="AC1243" s="145"/>
      <c r="AD1243" s="145"/>
      <c r="AE1243" s="144"/>
      <c r="AF1243" s="144"/>
      <c r="AG1243" s="144"/>
      <c r="AH1243" s="144"/>
      <c r="AI1243" s="144"/>
      <c r="AJ1243" s="144"/>
      <c r="AK1243" s="144"/>
      <c r="AL1243" s="144"/>
      <c r="AM1243" s="144"/>
      <c r="AN1243" s="144"/>
      <c r="AO1243" s="144"/>
      <c r="AP1243" s="144"/>
      <c r="AQ1243" s="144"/>
      <c r="AR1243" s="144"/>
      <c r="AS1243" s="144"/>
      <c r="AT1243" s="144"/>
      <c r="AU1243" s="144"/>
      <c r="AV1243" s="144"/>
      <c r="AW1243" s="144"/>
      <c r="AX1243" s="144"/>
      <c r="AY1243" s="144"/>
      <c r="AZ1243" s="144"/>
      <c r="BA1243" s="144"/>
      <c r="BB1243" s="144"/>
      <c r="BC1243" s="144"/>
      <c r="BD1243" s="144"/>
      <c r="BE1243" s="144"/>
      <c r="BF1243" s="144"/>
    </row>
    <row r="1244" spans="3:58">
      <c r="C1244" s="144"/>
      <c r="D1244" s="144"/>
      <c r="E1244" s="144"/>
      <c r="F1244" s="144"/>
      <c r="G1244" s="144"/>
      <c r="H1244" s="144"/>
      <c r="I1244" s="144"/>
      <c r="J1244" s="144"/>
      <c r="K1244" s="144"/>
      <c r="L1244" s="144"/>
      <c r="M1244" s="144"/>
      <c r="N1244" s="144"/>
      <c r="O1244" s="144"/>
      <c r="P1244" s="144"/>
      <c r="Q1244" s="145"/>
      <c r="R1244" s="145"/>
      <c r="S1244" s="145"/>
      <c r="T1244" s="145"/>
      <c r="U1244" s="145"/>
      <c r="V1244" s="145"/>
      <c r="W1244" s="145"/>
      <c r="X1244" s="145"/>
      <c r="Y1244" s="145"/>
      <c r="Z1244" s="145"/>
      <c r="AA1244" s="145"/>
      <c r="AB1244" s="145"/>
      <c r="AC1244" s="145"/>
      <c r="AD1244" s="145"/>
      <c r="AE1244" s="144"/>
      <c r="AF1244" s="144"/>
      <c r="AG1244" s="144"/>
      <c r="AH1244" s="144"/>
      <c r="AI1244" s="144"/>
      <c r="AJ1244" s="144"/>
      <c r="AK1244" s="144"/>
      <c r="AL1244" s="144"/>
      <c r="AM1244" s="144"/>
      <c r="AN1244" s="144"/>
      <c r="AO1244" s="144"/>
      <c r="AP1244" s="144"/>
      <c r="AQ1244" s="144"/>
      <c r="AR1244" s="144"/>
      <c r="AS1244" s="144"/>
      <c r="AT1244" s="144"/>
      <c r="AU1244" s="144"/>
      <c r="AV1244" s="144"/>
      <c r="AW1244" s="144"/>
      <c r="AX1244" s="144"/>
      <c r="AY1244" s="144"/>
      <c r="AZ1244" s="144"/>
      <c r="BA1244" s="144"/>
      <c r="BB1244" s="144"/>
      <c r="BC1244" s="144"/>
      <c r="BD1244" s="144"/>
      <c r="BE1244" s="144"/>
      <c r="BF1244" s="144"/>
    </row>
    <row r="1245" spans="3:58">
      <c r="C1245" s="144"/>
      <c r="D1245" s="144"/>
      <c r="E1245" s="144"/>
      <c r="F1245" s="144"/>
      <c r="G1245" s="144"/>
      <c r="H1245" s="144"/>
      <c r="I1245" s="144"/>
      <c r="J1245" s="144"/>
      <c r="K1245" s="144"/>
      <c r="L1245" s="144"/>
      <c r="M1245" s="144"/>
      <c r="N1245" s="144"/>
      <c r="O1245" s="144"/>
      <c r="P1245" s="144"/>
      <c r="Q1245" s="145"/>
      <c r="R1245" s="145"/>
      <c r="S1245" s="145"/>
      <c r="T1245" s="145"/>
      <c r="U1245" s="145"/>
      <c r="V1245" s="145"/>
      <c r="W1245" s="145"/>
      <c r="X1245" s="145"/>
      <c r="Y1245" s="145"/>
      <c r="Z1245" s="145"/>
      <c r="AA1245" s="145"/>
      <c r="AB1245" s="145"/>
      <c r="AC1245" s="145"/>
      <c r="AD1245" s="145"/>
      <c r="AE1245" s="144"/>
      <c r="AF1245" s="144"/>
      <c r="AG1245" s="144"/>
      <c r="AH1245" s="144"/>
      <c r="AI1245" s="144"/>
      <c r="AJ1245" s="144"/>
      <c r="AK1245" s="144"/>
      <c r="AL1245" s="144"/>
      <c r="AM1245" s="144"/>
      <c r="AN1245" s="144"/>
      <c r="AO1245" s="144"/>
      <c r="AP1245" s="144"/>
      <c r="AQ1245" s="144"/>
      <c r="AR1245" s="144"/>
      <c r="AS1245" s="144"/>
      <c r="AT1245" s="144"/>
      <c r="AU1245" s="144"/>
      <c r="AV1245" s="144"/>
      <c r="AW1245" s="144"/>
      <c r="AX1245" s="144"/>
      <c r="AY1245" s="144"/>
      <c r="AZ1245" s="144"/>
      <c r="BA1245" s="144"/>
      <c r="BB1245" s="144"/>
      <c r="BC1245" s="144"/>
      <c r="BD1245" s="144"/>
      <c r="BE1245" s="144"/>
      <c r="BF1245" s="144"/>
    </row>
    <row r="1246" spans="3:58">
      <c r="C1246" s="144"/>
      <c r="D1246" s="144"/>
      <c r="E1246" s="144"/>
      <c r="F1246" s="144"/>
      <c r="G1246" s="144"/>
      <c r="H1246" s="144"/>
      <c r="I1246" s="144"/>
      <c r="J1246" s="144"/>
      <c r="K1246" s="144"/>
      <c r="L1246" s="144"/>
      <c r="M1246" s="144"/>
      <c r="N1246" s="144"/>
      <c r="O1246" s="144"/>
      <c r="P1246" s="144"/>
      <c r="Q1246" s="145"/>
      <c r="R1246" s="145"/>
      <c r="S1246" s="145"/>
      <c r="T1246" s="145"/>
      <c r="U1246" s="145"/>
      <c r="V1246" s="145"/>
      <c r="W1246" s="145"/>
      <c r="X1246" s="145"/>
      <c r="Y1246" s="145"/>
      <c r="Z1246" s="145"/>
      <c r="AA1246" s="145"/>
      <c r="AB1246" s="145"/>
      <c r="AC1246" s="145"/>
      <c r="AD1246" s="145"/>
      <c r="AE1246" s="144"/>
      <c r="AF1246" s="144"/>
      <c r="AG1246" s="144"/>
      <c r="AH1246" s="144"/>
      <c r="AI1246" s="144"/>
      <c r="AJ1246" s="144"/>
      <c r="AK1246" s="144"/>
      <c r="AL1246" s="144"/>
      <c r="AM1246" s="144"/>
      <c r="AN1246" s="144"/>
      <c r="AO1246" s="144"/>
      <c r="AP1246" s="144"/>
      <c r="AQ1246" s="144"/>
      <c r="AR1246" s="144"/>
      <c r="AS1246" s="144"/>
      <c r="AT1246" s="144"/>
      <c r="AU1246" s="144"/>
      <c r="AV1246" s="144"/>
      <c r="AW1246" s="144"/>
      <c r="AX1246" s="144"/>
      <c r="AY1246" s="144"/>
      <c r="AZ1246" s="144"/>
      <c r="BA1246" s="144"/>
      <c r="BB1246" s="144"/>
      <c r="BC1246" s="144"/>
      <c r="BD1246" s="144"/>
      <c r="BE1246" s="144"/>
      <c r="BF1246" s="144"/>
    </row>
    <row r="1247" spans="3:58">
      <c r="C1247" s="144"/>
      <c r="D1247" s="144"/>
      <c r="E1247" s="144"/>
      <c r="F1247" s="144"/>
      <c r="G1247" s="144"/>
      <c r="H1247" s="144"/>
      <c r="I1247" s="144"/>
      <c r="J1247" s="144"/>
      <c r="K1247" s="144"/>
      <c r="L1247" s="144"/>
      <c r="M1247" s="144"/>
      <c r="N1247" s="144"/>
      <c r="O1247" s="144"/>
      <c r="P1247" s="144"/>
      <c r="Q1247" s="145"/>
      <c r="R1247" s="145"/>
      <c r="S1247" s="145"/>
      <c r="T1247" s="145"/>
      <c r="U1247" s="145"/>
      <c r="V1247" s="145"/>
      <c r="W1247" s="145"/>
      <c r="X1247" s="145"/>
      <c r="Y1247" s="145"/>
      <c r="Z1247" s="145"/>
      <c r="AA1247" s="145"/>
      <c r="AB1247" s="145"/>
      <c r="AC1247" s="145"/>
      <c r="AD1247" s="145"/>
      <c r="AE1247" s="144"/>
      <c r="AF1247" s="144"/>
      <c r="AG1247" s="144"/>
      <c r="AH1247" s="144"/>
      <c r="AI1247" s="144"/>
      <c r="AJ1247" s="144"/>
      <c r="AK1247" s="144"/>
      <c r="AL1247" s="144"/>
      <c r="AM1247" s="144"/>
      <c r="AN1247" s="144"/>
      <c r="AO1247" s="144"/>
      <c r="AP1247" s="144"/>
      <c r="AQ1247" s="144"/>
      <c r="AR1247" s="144"/>
      <c r="AS1247" s="144"/>
      <c r="AT1247" s="144"/>
      <c r="AU1247" s="144"/>
      <c r="AV1247" s="144"/>
      <c r="AW1247" s="144"/>
      <c r="AX1247" s="144"/>
      <c r="AY1247" s="144"/>
      <c r="AZ1247" s="144"/>
      <c r="BA1247" s="144"/>
      <c r="BB1247" s="144"/>
      <c r="BC1247" s="144"/>
      <c r="BD1247" s="144"/>
      <c r="BE1247" s="144"/>
      <c r="BF1247" s="144"/>
    </row>
    <row r="1248" spans="3:58">
      <c r="C1248" s="144"/>
      <c r="D1248" s="144"/>
      <c r="E1248" s="144"/>
      <c r="F1248" s="144"/>
      <c r="G1248" s="144"/>
      <c r="H1248" s="144"/>
      <c r="I1248" s="144"/>
      <c r="J1248" s="144"/>
      <c r="K1248" s="144"/>
      <c r="L1248" s="144"/>
      <c r="M1248" s="144"/>
      <c r="N1248" s="144"/>
      <c r="O1248" s="144"/>
      <c r="P1248" s="144"/>
      <c r="Q1248" s="145"/>
      <c r="R1248" s="145"/>
      <c r="S1248" s="145"/>
      <c r="T1248" s="145"/>
      <c r="U1248" s="145"/>
      <c r="V1248" s="145"/>
      <c r="W1248" s="145"/>
      <c r="X1248" s="145"/>
      <c r="Y1248" s="145"/>
      <c r="Z1248" s="145"/>
      <c r="AA1248" s="145"/>
      <c r="AB1248" s="145"/>
      <c r="AC1248" s="145"/>
      <c r="AD1248" s="145"/>
      <c r="AE1248" s="144"/>
      <c r="AF1248" s="144"/>
      <c r="AG1248" s="144"/>
      <c r="AH1248" s="144"/>
      <c r="AI1248" s="144"/>
      <c r="AJ1248" s="144"/>
      <c r="AK1248" s="144"/>
      <c r="AL1248" s="144"/>
      <c r="AM1248" s="144"/>
      <c r="AN1248" s="144"/>
      <c r="AO1248" s="144"/>
      <c r="AP1248" s="144"/>
      <c r="AQ1248" s="144"/>
      <c r="AR1248" s="144"/>
      <c r="AS1248" s="144"/>
      <c r="AT1248" s="144"/>
      <c r="AU1248" s="144"/>
      <c r="AV1248" s="144"/>
      <c r="AW1248" s="144"/>
      <c r="AX1248" s="144"/>
      <c r="AY1248" s="144"/>
      <c r="AZ1248" s="144"/>
      <c r="BA1248" s="144"/>
      <c r="BB1248" s="144"/>
      <c r="BC1248" s="144"/>
      <c r="BD1248" s="144"/>
      <c r="BE1248" s="144"/>
      <c r="BF1248" s="144"/>
    </row>
    <row r="1249" spans="3:58">
      <c r="C1249" s="144"/>
      <c r="D1249" s="144"/>
      <c r="E1249" s="144"/>
      <c r="F1249" s="144"/>
      <c r="G1249" s="144"/>
      <c r="H1249" s="144"/>
      <c r="I1249" s="144"/>
      <c r="J1249" s="144"/>
      <c r="K1249" s="144"/>
      <c r="L1249" s="144"/>
      <c r="M1249" s="144"/>
      <c r="N1249" s="144"/>
      <c r="O1249" s="144"/>
      <c r="P1249" s="144"/>
      <c r="Q1249" s="145"/>
      <c r="R1249" s="145"/>
      <c r="S1249" s="145"/>
      <c r="T1249" s="145"/>
      <c r="U1249" s="145"/>
      <c r="V1249" s="145"/>
      <c r="W1249" s="145"/>
      <c r="X1249" s="145"/>
      <c r="Y1249" s="145"/>
      <c r="Z1249" s="145"/>
      <c r="AA1249" s="145"/>
      <c r="AB1249" s="145"/>
      <c r="AC1249" s="145"/>
      <c r="AD1249" s="145"/>
      <c r="AE1249" s="144"/>
      <c r="AF1249" s="144"/>
      <c r="AG1249" s="144"/>
      <c r="AH1249" s="144"/>
      <c r="AI1249" s="144"/>
      <c r="AJ1249" s="144"/>
      <c r="AK1249" s="144"/>
      <c r="AL1249" s="144"/>
      <c r="AM1249" s="144"/>
      <c r="AN1249" s="144"/>
      <c r="AO1249" s="144"/>
      <c r="AP1249" s="144"/>
      <c r="AQ1249" s="144"/>
      <c r="AR1249" s="144"/>
      <c r="AS1249" s="144"/>
      <c r="AT1249" s="144"/>
      <c r="AU1249" s="144"/>
      <c r="AV1249" s="144"/>
      <c r="AW1249" s="144"/>
      <c r="AX1249" s="144"/>
      <c r="AY1249" s="144"/>
      <c r="AZ1249" s="144"/>
      <c r="BA1249" s="144"/>
      <c r="BB1249" s="144"/>
      <c r="BC1249" s="144"/>
      <c r="BD1249" s="144"/>
      <c r="BE1249" s="144"/>
      <c r="BF1249" s="144"/>
    </row>
    <row r="1250" spans="3:58">
      <c r="C1250" s="144"/>
      <c r="D1250" s="144"/>
      <c r="E1250" s="144"/>
      <c r="F1250" s="144"/>
      <c r="G1250" s="144"/>
      <c r="H1250" s="144"/>
      <c r="I1250" s="144"/>
      <c r="J1250" s="144"/>
      <c r="K1250" s="144"/>
      <c r="L1250" s="144"/>
      <c r="M1250" s="144"/>
      <c r="N1250" s="144"/>
      <c r="O1250" s="144"/>
      <c r="P1250" s="144"/>
      <c r="Q1250" s="145"/>
      <c r="R1250" s="145"/>
      <c r="S1250" s="145"/>
      <c r="T1250" s="145"/>
      <c r="U1250" s="145"/>
      <c r="V1250" s="145"/>
      <c r="W1250" s="145"/>
      <c r="X1250" s="145"/>
      <c r="Y1250" s="145"/>
      <c r="Z1250" s="145"/>
      <c r="AA1250" s="145"/>
      <c r="AB1250" s="145"/>
      <c r="AC1250" s="145"/>
      <c r="AD1250" s="145"/>
      <c r="AE1250" s="144"/>
      <c r="AF1250" s="144"/>
      <c r="AG1250" s="144"/>
      <c r="AH1250" s="144"/>
      <c r="AI1250" s="144"/>
      <c r="AJ1250" s="144"/>
      <c r="AK1250" s="144"/>
      <c r="AL1250" s="144"/>
      <c r="AM1250" s="144"/>
      <c r="AN1250" s="144"/>
      <c r="AO1250" s="144"/>
      <c r="AP1250" s="144"/>
      <c r="AQ1250" s="144"/>
      <c r="AR1250" s="144"/>
      <c r="AS1250" s="144"/>
      <c r="AT1250" s="144"/>
      <c r="AU1250" s="144"/>
      <c r="AV1250" s="144"/>
      <c r="AW1250" s="144"/>
      <c r="AX1250" s="144"/>
      <c r="AY1250" s="144"/>
      <c r="AZ1250" s="144"/>
      <c r="BA1250" s="144"/>
      <c r="BB1250" s="144"/>
      <c r="BC1250" s="144"/>
      <c r="BD1250" s="144"/>
      <c r="BE1250" s="144"/>
      <c r="BF1250" s="144"/>
    </row>
    <row r="1251" spans="3:58">
      <c r="C1251" s="144"/>
      <c r="D1251" s="144"/>
      <c r="E1251" s="144"/>
      <c r="F1251" s="144"/>
      <c r="G1251" s="144"/>
      <c r="H1251" s="144"/>
      <c r="I1251" s="144"/>
      <c r="J1251" s="144"/>
      <c r="K1251" s="144"/>
      <c r="L1251" s="144"/>
      <c r="M1251" s="144"/>
      <c r="N1251" s="144"/>
      <c r="O1251" s="144"/>
      <c r="P1251" s="144"/>
      <c r="Q1251" s="145"/>
      <c r="R1251" s="145"/>
      <c r="S1251" s="145"/>
      <c r="T1251" s="145"/>
      <c r="U1251" s="145"/>
      <c r="V1251" s="145"/>
      <c r="W1251" s="145"/>
      <c r="X1251" s="145"/>
      <c r="Y1251" s="145"/>
      <c r="Z1251" s="145"/>
      <c r="AA1251" s="145"/>
      <c r="AB1251" s="145"/>
      <c r="AC1251" s="145"/>
      <c r="AD1251" s="145"/>
      <c r="AE1251" s="144"/>
      <c r="AF1251" s="144"/>
      <c r="AG1251" s="144"/>
      <c r="AH1251" s="144"/>
      <c r="AI1251" s="144"/>
      <c r="AJ1251" s="144"/>
      <c r="AK1251" s="144"/>
      <c r="AL1251" s="144"/>
      <c r="AM1251" s="144"/>
      <c r="AN1251" s="144"/>
      <c r="AO1251" s="144"/>
      <c r="AP1251" s="144"/>
      <c r="AQ1251" s="144"/>
      <c r="AR1251" s="144"/>
      <c r="AS1251" s="144"/>
      <c r="AT1251" s="144"/>
      <c r="AU1251" s="144"/>
      <c r="AV1251" s="144"/>
      <c r="AW1251" s="144"/>
      <c r="AX1251" s="144"/>
      <c r="AY1251" s="144"/>
      <c r="AZ1251" s="144"/>
      <c r="BA1251" s="144"/>
      <c r="BB1251" s="144"/>
      <c r="BC1251" s="144"/>
      <c r="BD1251" s="144"/>
      <c r="BE1251" s="144"/>
      <c r="BF1251" s="144"/>
    </row>
    <row r="1252" spans="3:58">
      <c r="C1252" s="144"/>
      <c r="D1252" s="144"/>
      <c r="E1252" s="144"/>
      <c r="F1252" s="144"/>
      <c r="G1252" s="144"/>
      <c r="H1252" s="144"/>
      <c r="I1252" s="144"/>
      <c r="J1252" s="144"/>
      <c r="K1252" s="144"/>
      <c r="L1252" s="144"/>
      <c r="M1252" s="144"/>
      <c r="N1252" s="144"/>
      <c r="O1252" s="144"/>
      <c r="P1252" s="144"/>
      <c r="Q1252" s="145"/>
      <c r="R1252" s="145"/>
      <c r="S1252" s="145"/>
      <c r="T1252" s="145"/>
      <c r="U1252" s="145"/>
      <c r="V1252" s="145"/>
      <c r="W1252" s="145"/>
      <c r="X1252" s="145"/>
      <c r="Y1252" s="145"/>
      <c r="Z1252" s="145"/>
      <c r="AA1252" s="145"/>
      <c r="AB1252" s="145"/>
      <c r="AC1252" s="145"/>
      <c r="AD1252" s="145"/>
      <c r="AE1252" s="144"/>
      <c r="AF1252" s="144"/>
      <c r="AG1252" s="144"/>
      <c r="AH1252" s="144"/>
      <c r="AI1252" s="144"/>
      <c r="AJ1252" s="144"/>
      <c r="AK1252" s="144"/>
      <c r="AL1252" s="144"/>
      <c r="AM1252" s="144"/>
      <c r="AN1252" s="144"/>
      <c r="AO1252" s="144"/>
      <c r="AP1252" s="144"/>
      <c r="AQ1252" s="144"/>
      <c r="AR1252" s="144"/>
      <c r="AS1252" s="144"/>
      <c r="AT1252" s="144"/>
      <c r="AU1252" s="144"/>
      <c r="AV1252" s="144"/>
      <c r="AW1252" s="144"/>
      <c r="AX1252" s="144"/>
      <c r="AY1252" s="144"/>
      <c r="AZ1252" s="144"/>
      <c r="BA1252" s="144"/>
      <c r="BB1252" s="144"/>
      <c r="BC1252" s="144"/>
      <c r="BD1252" s="144"/>
      <c r="BE1252" s="144"/>
      <c r="BF1252" s="144"/>
    </row>
    <row r="1253" spans="3:58">
      <c r="C1253" s="144"/>
      <c r="D1253" s="144"/>
      <c r="E1253" s="144"/>
      <c r="F1253" s="144"/>
      <c r="G1253" s="144"/>
      <c r="H1253" s="144"/>
      <c r="I1253" s="144"/>
      <c r="J1253" s="144"/>
      <c r="K1253" s="144"/>
      <c r="L1253" s="144"/>
      <c r="M1253" s="144"/>
      <c r="N1253" s="144"/>
      <c r="O1253" s="144"/>
      <c r="P1253" s="144"/>
      <c r="Q1253" s="145"/>
      <c r="R1253" s="145"/>
      <c r="S1253" s="145"/>
      <c r="T1253" s="145"/>
      <c r="U1253" s="145"/>
      <c r="V1253" s="145"/>
      <c r="W1253" s="145"/>
      <c r="X1253" s="145"/>
      <c r="Y1253" s="145"/>
      <c r="Z1253" s="145"/>
      <c r="AA1253" s="145"/>
      <c r="AB1253" s="145"/>
      <c r="AC1253" s="145"/>
      <c r="AD1253" s="145"/>
      <c r="AE1253" s="144"/>
      <c r="AF1253" s="144"/>
      <c r="AG1253" s="144"/>
      <c r="AH1253" s="144"/>
      <c r="AI1253" s="144"/>
      <c r="AJ1253" s="144"/>
      <c r="AK1253" s="144"/>
      <c r="AL1253" s="144"/>
      <c r="AM1253" s="144"/>
      <c r="AN1253" s="144"/>
      <c r="AO1253" s="144"/>
      <c r="AP1253" s="144"/>
      <c r="AQ1253" s="144"/>
      <c r="AR1253" s="144"/>
      <c r="AS1253" s="144"/>
      <c r="AT1253" s="144"/>
      <c r="AU1253" s="144"/>
      <c r="AV1253" s="144"/>
      <c r="AW1253" s="144"/>
      <c r="AX1253" s="144"/>
      <c r="AY1253" s="144"/>
      <c r="AZ1253" s="144"/>
      <c r="BA1253" s="144"/>
      <c r="BB1253" s="144"/>
      <c r="BC1253" s="144"/>
      <c r="BD1253" s="144"/>
      <c r="BE1253" s="144"/>
      <c r="BF1253" s="144"/>
    </row>
    <row r="1254" spans="3:58">
      <c r="C1254" s="144"/>
      <c r="D1254" s="144"/>
      <c r="E1254" s="144"/>
      <c r="F1254" s="144"/>
      <c r="G1254" s="144"/>
      <c r="H1254" s="144"/>
      <c r="I1254" s="144"/>
      <c r="J1254" s="144"/>
      <c r="K1254" s="144"/>
      <c r="L1254" s="144"/>
      <c r="M1254" s="144"/>
      <c r="N1254" s="144"/>
      <c r="O1254" s="144"/>
      <c r="P1254" s="144"/>
      <c r="Q1254" s="145"/>
      <c r="R1254" s="145"/>
      <c r="S1254" s="145"/>
      <c r="T1254" s="145"/>
      <c r="U1254" s="145"/>
      <c r="V1254" s="145"/>
      <c r="W1254" s="145"/>
      <c r="X1254" s="145"/>
      <c r="Y1254" s="145"/>
      <c r="Z1254" s="145"/>
      <c r="AA1254" s="145"/>
      <c r="AB1254" s="145"/>
      <c r="AC1254" s="145"/>
      <c r="AD1254" s="145"/>
      <c r="AE1254" s="144"/>
      <c r="AF1254" s="144"/>
      <c r="AG1254" s="144"/>
      <c r="AH1254" s="144"/>
      <c r="AI1254" s="144"/>
      <c r="AJ1254" s="144"/>
      <c r="AK1254" s="144"/>
      <c r="AL1254" s="144"/>
      <c r="AM1254" s="144"/>
      <c r="AN1254" s="144"/>
      <c r="AO1254" s="144"/>
      <c r="AP1254" s="144"/>
      <c r="AQ1254" s="144"/>
      <c r="AR1254" s="144"/>
      <c r="AS1254" s="144"/>
      <c r="AT1254" s="144"/>
      <c r="AU1254" s="144"/>
      <c r="AV1254" s="144"/>
      <c r="AW1254" s="144"/>
      <c r="AX1254" s="144"/>
      <c r="AY1254" s="144"/>
      <c r="AZ1254" s="144"/>
      <c r="BA1254" s="144"/>
      <c r="BB1254" s="144"/>
      <c r="BC1254" s="144"/>
      <c r="BD1254" s="144"/>
      <c r="BE1254" s="144"/>
      <c r="BF1254" s="144"/>
    </row>
    <row r="1255" spans="3:58">
      <c r="C1255" s="144"/>
      <c r="D1255" s="144"/>
      <c r="E1255" s="144"/>
      <c r="F1255" s="144"/>
      <c r="G1255" s="144"/>
      <c r="H1255" s="144"/>
      <c r="I1255" s="144"/>
      <c r="J1255" s="144"/>
      <c r="K1255" s="144"/>
      <c r="L1255" s="144"/>
      <c r="M1255" s="144"/>
      <c r="N1255" s="144"/>
      <c r="O1255" s="144"/>
      <c r="P1255" s="144"/>
      <c r="Q1255" s="145"/>
      <c r="R1255" s="145"/>
      <c r="S1255" s="145"/>
      <c r="T1255" s="145"/>
      <c r="U1255" s="145"/>
      <c r="V1255" s="145"/>
      <c r="W1255" s="145"/>
      <c r="X1255" s="145"/>
      <c r="Y1255" s="145"/>
      <c r="Z1255" s="145"/>
      <c r="AA1255" s="145"/>
      <c r="AB1255" s="145"/>
      <c r="AC1255" s="145"/>
      <c r="AD1255" s="145"/>
      <c r="AE1255" s="144"/>
      <c r="AF1255" s="144"/>
      <c r="AG1255" s="144"/>
      <c r="AH1255" s="144"/>
      <c r="AI1255" s="144"/>
      <c r="AJ1255" s="144"/>
      <c r="AK1255" s="144"/>
      <c r="AL1255" s="144"/>
      <c r="AM1255" s="144"/>
      <c r="AN1255" s="144"/>
      <c r="AO1255" s="144"/>
      <c r="AP1255" s="144"/>
      <c r="AQ1255" s="144"/>
      <c r="AR1255" s="144"/>
      <c r="AS1255" s="144"/>
      <c r="AT1255" s="144"/>
      <c r="AU1255" s="144"/>
      <c r="AV1255" s="144"/>
      <c r="AW1255" s="144"/>
      <c r="AX1255" s="144"/>
      <c r="AY1255" s="144"/>
      <c r="AZ1255" s="144"/>
      <c r="BA1255" s="144"/>
      <c r="BB1255" s="144"/>
      <c r="BC1255" s="144"/>
      <c r="BD1255" s="144"/>
      <c r="BE1255" s="144"/>
      <c r="BF1255" s="144"/>
    </row>
    <row r="1256" spans="3:58">
      <c r="C1256" s="144"/>
      <c r="D1256" s="144"/>
      <c r="E1256" s="144"/>
      <c r="F1256" s="144"/>
      <c r="G1256" s="144"/>
      <c r="H1256" s="144"/>
      <c r="I1256" s="144"/>
      <c r="J1256" s="144"/>
      <c r="K1256" s="144"/>
      <c r="L1256" s="144"/>
      <c r="M1256" s="144"/>
      <c r="N1256" s="144"/>
      <c r="O1256" s="144"/>
      <c r="P1256" s="144"/>
      <c r="Q1256" s="145"/>
      <c r="R1256" s="145"/>
      <c r="S1256" s="145"/>
      <c r="T1256" s="145"/>
      <c r="U1256" s="145"/>
      <c r="V1256" s="145"/>
      <c r="W1256" s="145"/>
      <c r="X1256" s="145"/>
      <c r="Y1256" s="145"/>
      <c r="Z1256" s="145"/>
      <c r="AA1256" s="145"/>
      <c r="AB1256" s="145"/>
      <c r="AC1256" s="145"/>
      <c r="AD1256" s="145"/>
      <c r="AE1256" s="144"/>
      <c r="AF1256" s="144"/>
      <c r="AG1256" s="144"/>
      <c r="AH1256" s="144"/>
      <c r="AI1256" s="144"/>
      <c r="AJ1256" s="144"/>
      <c r="AK1256" s="144"/>
      <c r="AL1256" s="144"/>
      <c r="AM1256" s="144"/>
      <c r="AN1256" s="144"/>
      <c r="AO1256" s="144"/>
      <c r="AP1256" s="144"/>
      <c r="AQ1256" s="144"/>
      <c r="AR1256" s="144"/>
      <c r="AS1256" s="144"/>
      <c r="AT1256" s="144"/>
      <c r="AU1256" s="144"/>
      <c r="AV1256" s="144"/>
      <c r="AW1256" s="144"/>
      <c r="AX1256" s="144"/>
      <c r="AY1256" s="144"/>
      <c r="AZ1256" s="144"/>
      <c r="BA1256" s="144"/>
      <c r="BB1256" s="144"/>
      <c r="BC1256" s="144"/>
      <c r="BD1256" s="144"/>
      <c r="BE1256" s="144"/>
      <c r="BF1256" s="144"/>
    </row>
    <row r="1257" spans="3:58">
      <c r="C1257" s="144"/>
      <c r="D1257" s="144"/>
      <c r="E1257" s="144"/>
      <c r="F1257" s="144"/>
      <c r="G1257" s="144"/>
      <c r="H1257" s="144"/>
      <c r="I1257" s="144"/>
      <c r="J1257" s="144"/>
      <c r="K1257" s="144"/>
      <c r="L1257" s="144"/>
      <c r="M1257" s="144"/>
      <c r="N1257" s="144"/>
      <c r="O1257" s="144"/>
      <c r="P1257" s="144"/>
      <c r="Q1257" s="145"/>
      <c r="R1257" s="145"/>
      <c r="S1257" s="145"/>
      <c r="T1257" s="145"/>
      <c r="U1257" s="145"/>
      <c r="V1257" s="145"/>
      <c r="W1257" s="145"/>
      <c r="X1257" s="145"/>
      <c r="Y1257" s="145"/>
      <c r="Z1257" s="145"/>
      <c r="AA1257" s="145"/>
      <c r="AB1257" s="145"/>
      <c r="AC1257" s="145"/>
      <c r="AD1257" s="145"/>
      <c r="AE1257" s="144"/>
      <c r="AF1257" s="144"/>
      <c r="AG1257" s="144"/>
      <c r="AH1257" s="144"/>
      <c r="AI1257" s="144"/>
      <c r="AJ1257" s="144"/>
      <c r="AK1257" s="144"/>
      <c r="AL1257" s="144"/>
      <c r="AM1257" s="144"/>
      <c r="AN1257" s="144"/>
      <c r="AO1257" s="144"/>
      <c r="AP1257" s="144"/>
      <c r="AQ1257" s="144"/>
      <c r="AR1257" s="144"/>
      <c r="AS1257" s="144"/>
      <c r="AT1257" s="144"/>
      <c r="AU1257" s="144"/>
      <c r="AV1257" s="144"/>
      <c r="AW1257" s="144"/>
      <c r="AX1257" s="144"/>
      <c r="AY1257" s="144"/>
      <c r="AZ1257" s="144"/>
      <c r="BA1257" s="144"/>
      <c r="BB1257" s="144"/>
      <c r="BC1257" s="144"/>
      <c r="BD1257" s="144"/>
      <c r="BE1257" s="144"/>
      <c r="BF1257" s="144"/>
    </row>
    <row r="1258" spans="3:58">
      <c r="C1258" s="144"/>
      <c r="D1258" s="144"/>
      <c r="E1258" s="144"/>
      <c r="F1258" s="144"/>
      <c r="G1258" s="144"/>
      <c r="H1258" s="144"/>
      <c r="I1258" s="144"/>
      <c r="J1258" s="144"/>
      <c r="K1258" s="144"/>
      <c r="L1258" s="144"/>
      <c r="M1258" s="144"/>
      <c r="N1258" s="144"/>
      <c r="O1258" s="144"/>
      <c r="P1258" s="144"/>
      <c r="Q1258" s="145"/>
      <c r="R1258" s="145"/>
      <c r="S1258" s="145"/>
      <c r="T1258" s="145"/>
      <c r="U1258" s="145"/>
      <c r="V1258" s="145"/>
      <c r="W1258" s="145"/>
      <c r="X1258" s="145"/>
      <c r="Y1258" s="145"/>
      <c r="Z1258" s="145"/>
      <c r="AA1258" s="145"/>
      <c r="AB1258" s="145"/>
      <c r="AC1258" s="145"/>
      <c r="AD1258" s="145"/>
      <c r="AE1258" s="144"/>
      <c r="AF1258" s="144"/>
      <c r="AG1258" s="144"/>
      <c r="AH1258" s="144"/>
      <c r="AI1258" s="144"/>
      <c r="AJ1258" s="144"/>
      <c r="AK1258" s="144"/>
      <c r="AL1258" s="144"/>
      <c r="AM1258" s="144"/>
      <c r="AN1258" s="144"/>
      <c r="AO1258" s="144"/>
      <c r="AP1258" s="144"/>
      <c r="AQ1258" s="144"/>
      <c r="AR1258" s="144"/>
      <c r="AS1258" s="144"/>
      <c r="AT1258" s="144"/>
      <c r="AU1258" s="144"/>
      <c r="AV1258" s="144"/>
      <c r="AW1258" s="144"/>
      <c r="AX1258" s="144"/>
      <c r="AY1258" s="144"/>
      <c r="AZ1258" s="144"/>
      <c r="BA1258" s="144"/>
      <c r="BB1258" s="144"/>
      <c r="BC1258" s="144"/>
      <c r="BD1258" s="144"/>
      <c r="BE1258" s="144"/>
      <c r="BF1258" s="144"/>
    </row>
    <row r="1259" spans="3:58">
      <c r="C1259" s="144"/>
      <c r="D1259" s="144"/>
      <c r="E1259" s="144"/>
      <c r="F1259" s="144"/>
      <c r="G1259" s="144"/>
      <c r="H1259" s="144"/>
      <c r="I1259" s="144"/>
      <c r="J1259" s="144"/>
      <c r="K1259" s="144"/>
      <c r="L1259" s="144"/>
      <c r="M1259" s="144"/>
      <c r="N1259" s="144"/>
      <c r="O1259" s="144"/>
      <c r="P1259" s="144"/>
      <c r="Q1259" s="145"/>
      <c r="R1259" s="145"/>
      <c r="S1259" s="145"/>
      <c r="T1259" s="145"/>
      <c r="U1259" s="145"/>
      <c r="V1259" s="145"/>
      <c r="W1259" s="145"/>
      <c r="X1259" s="145"/>
      <c r="Y1259" s="145"/>
      <c r="Z1259" s="145"/>
      <c r="AA1259" s="145"/>
      <c r="AB1259" s="145"/>
      <c r="AC1259" s="145"/>
      <c r="AD1259" s="145"/>
      <c r="AE1259" s="144"/>
      <c r="AF1259" s="144"/>
      <c r="AG1259" s="144"/>
      <c r="AH1259" s="144"/>
      <c r="AI1259" s="144"/>
      <c r="AJ1259" s="144"/>
      <c r="AK1259" s="144"/>
      <c r="AL1259" s="144"/>
      <c r="AM1259" s="144"/>
      <c r="AN1259" s="144"/>
      <c r="AO1259" s="144"/>
      <c r="AP1259" s="144"/>
      <c r="AQ1259" s="144"/>
      <c r="AR1259" s="144"/>
      <c r="AS1259" s="144"/>
      <c r="AT1259" s="144"/>
      <c r="AU1259" s="144"/>
      <c r="AV1259" s="144"/>
      <c r="AW1259" s="144"/>
      <c r="AX1259" s="144"/>
      <c r="AY1259" s="144"/>
      <c r="AZ1259" s="144"/>
      <c r="BA1259" s="144"/>
      <c r="BB1259" s="144"/>
      <c r="BC1259" s="144"/>
      <c r="BD1259" s="144"/>
      <c r="BE1259" s="144"/>
      <c r="BF1259" s="144"/>
    </row>
    <row r="1260" spans="3:58">
      <c r="C1260" s="144"/>
      <c r="D1260" s="144"/>
      <c r="E1260" s="144"/>
      <c r="F1260" s="144"/>
      <c r="G1260" s="144"/>
      <c r="H1260" s="144"/>
      <c r="I1260" s="144"/>
      <c r="J1260" s="144"/>
      <c r="K1260" s="144"/>
      <c r="L1260" s="144"/>
      <c r="M1260" s="144"/>
      <c r="N1260" s="144"/>
      <c r="O1260" s="144"/>
      <c r="P1260" s="144"/>
      <c r="Q1260" s="145"/>
      <c r="R1260" s="145"/>
      <c r="S1260" s="145"/>
      <c r="T1260" s="145"/>
      <c r="U1260" s="145"/>
      <c r="V1260" s="145"/>
      <c r="W1260" s="145"/>
      <c r="X1260" s="145"/>
      <c r="Y1260" s="145"/>
      <c r="Z1260" s="145"/>
      <c r="AA1260" s="145"/>
      <c r="AB1260" s="145"/>
      <c r="AC1260" s="145"/>
      <c r="AD1260" s="145"/>
      <c r="AE1260" s="144"/>
      <c r="AF1260" s="144"/>
      <c r="AG1260" s="144"/>
      <c r="AH1260" s="144"/>
      <c r="AI1260" s="144"/>
      <c r="AJ1260" s="144"/>
      <c r="AK1260" s="144"/>
      <c r="AL1260" s="144"/>
      <c r="AM1260" s="144"/>
      <c r="AN1260" s="144"/>
      <c r="AO1260" s="144"/>
      <c r="AP1260" s="144"/>
      <c r="AQ1260" s="144"/>
      <c r="AR1260" s="144"/>
      <c r="AS1260" s="144"/>
      <c r="AT1260" s="144"/>
      <c r="AU1260" s="144"/>
      <c r="AV1260" s="144"/>
      <c r="AW1260" s="144"/>
      <c r="AX1260" s="144"/>
      <c r="AY1260" s="144"/>
      <c r="AZ1260" s="144"/>
      <c r="BA1260" s="144"/>
      <c r="BB1260" s="144"/>
      <c r="BC1260" s="144"/>
      <c r="BD1260" s="144"/>
      <c r="BE1260" s="144"/>
      <c r="BF1260" s="144"/>
    </row>
    <row r="1261" spans="3:58">
      <c r="C1261" s="144"/>
      <c r="D1261" s="144"/>
      <c r="E1261" s="144"/>
      <c r="F1261" s="144"/>
      <c r="G1261" s="144"/>
      <c r="H1261" s="144"/>
      <c r="I1261" s="144"/>
      <c r="J1261" s="144"/>
      <c r="K1261" s="144"/>
      <c r="L1261" s="144"/>
      <c r="M1261" s="144"/>
      <c r="N1261" s="144"/>
      <c r="O1261" s="144"/>
      <c r="P1261" s="144"/>
      <c r="Q1261" s="145"/>
      <c r="R1261" s="145"/>
      <c r="S1261" s="145"/>
      <c r="T1261" s="145"/>
      <c r="U1261" s="145"/>
      <c r="V1261" s="145"/>
      <c r="W1261" s="145"/>
      <c r="X1261" s="145"/>
      <c r="Y1261" s="145"/>
      <c r="Z1261" s="145"/>
      <c r="AA1261" s="145"/>
      <c r="AB1261" s="145"/>
      <c r="AC1261" s="145"/>
      <c r="AD1261" s="145"/>
      <c r="AE1261" s="144"/>
      <c r="AF1261" s="144"/>
      <c r="AG1261" s="144"/>
      <c r="AH1261" s="144"/>
      <c r="AI1261" s="144"/>
      <c r="AJ1261" s="144"/>
      <c r="AK1261" s="144"/>
      <c r="AL1261" s="144"/>
      <c r="AM1261" s="144"/>
      <c r="AN1261" s="144"/>
      <c r="AO1261" s="144"/>
      <c r="AP1261" s="144"/>
      <c r="AQ1261" s="144"/>
      <c r="AR1261" s="144"/>
      <c r="AS1261" s="144"/>
      <c r="AT1261" s="144"/>
      <c r="AU1261" s="144"/>
      <c r="AV1261" s="144"/>
      <c r="AW1261" s="144"/>
      <c r="AX1261" s="144"/>
      <c r="AY1261" s="144"/>
      <c r="AZ1261" s="144"/>
      <c r="BA1261" s="144"/>
      <c r="BB1261" s="144"/>
      <c r="BC1261" s="144"/>
      <c r="BD1261" s="144"/>
      <c r="BE1261" s="144"/>
      <c r="BF1261" s="144"/>
    </row>
    <row r="1262" spans="3:58">
      <c r="C1262" s="144"/>
      <c r="D1262" s="144"/>
      <c r="E1262" s="144"/>
      <c r="F1262" s="144"/>
      <c r="G1262" s="144"/>
      <c r="H1262" s="144"/>
      <c r="I1262" s="144"/>
      <c r="J1262" s="144"/>
      <c r="K1262" s="144"/>
      <c r="L1262" s="144"/>
      <c r="M1262" s="144"/>
      <c r="N1262" s="144"/>
      <c r="O1262" s="144"/>
      <c r="P1262" s="144"/>
      <c r="Q1262" s="145"/>
      <c r="R1262" s="145"/>
      <c r="S1262" s="145"/>
      <c r="T1262" s="145"/>
      <c r="U1262" s="145"/>
      <c r="V1262" s="145"/>
      <c r="W1262" s="145"/>
      <c r="X1262" s="145"/>
      <c r="Y1262" s="145"/>
      <c r="Z1262" s="145"/>
      <c r="AA1262" s="145"/>
      <c r="AB1262" s="145"/>
      <c r="AC1262" s="145"/>
      <c r="AD1262" s="145"/>
      <c r="AE1262" s="144"/>
      <c r="AF1262" s="144"/>
      <c r="AG1262" s="144"/>
      <c r="AH1262" s="144"/>
      <c r="AI1262" s="144"/>
      <c r="AJ1262" s="144"/>
      <c r="AK1262" s="144"/>
      <c r="AL1262" s="144"/>
      <c r="AM1262" s="144"/>
      <c r="AN1262" s="144"/>
      <c r="AO1262" s="144"/>
      <c r="AP1262" s="144"/>
      <c r="AQ1262" s="144"/>
      <c r="AR1262" s="144"/>
      <c r="AS1262" s="144"/>
      <c r="AT1262" s="144"/>
      <c r="AU1262" s="144"/>
      <c r="AV1262" s="144"/>
      <c r="AW1262" s="144"/>
      <c r="AX1262" s="144"/>
      <c r="AY1262" s="144"/>
      <c r="AZ1262" s="144"/>
      <c r="BA1262" s="144"/>
      <c r="BB1262" s="144"/>
      <c r="BC1262" s="144"/>
      <c r="BD1262" s="144"/>
      <c r="BE1262" s="144"/>
      <c r="BF1262" s="144"/>
    </row>
    <row r="1263" spans="3:58">
      <c r="C1263" s="144"/>
      <c r="D1263" s="144"/>
      <c r="E1263" s="144"/>
      <c r="F1263" s="144"/>
      <c r="G1263" s="144"/>
      <c r="H1263" s="144"/>
      <c r="I1263" s="144"/>
      <c r="J1263" s="144"/>
      <c r="K1263" s="144"/>
      <c r="L1263" s="144"/>
      <c r="M1263" s="144"/>
      <c r="N1263" s="144"/>
      <c r="O1263" s="144"/>
      <c r="P1263" s="144"/>
      <c r="Q1263" s="145"/>
      <c r="R1263" s="145"/>
      <c r="S1263" s="145"/>
      <c r="T1263" s="145"/>
      <c r="U1263" s="145"/>
      <c r="V1263" s="145"/>
      <c r="W1263" s="145"/>
      <c r="X1263" s="145"/>
      <c r="Y1263" s="145"/>
      <c r="Z1263" s="145"/>
      <c r="AA1263" s="145"/>
      <c r="AB1263" s="145"/>
      <c r="AC1263" s="145"/>
      <c r="AD1263" s="145"/>
      <c r="AE1263" s="144"/>
      <c r="AF1263" s="144"/>
      <c r="AG1263" s="144"/>
      <c r="AH1263" s="144"/>
      <c r="AI1263" s="144"/>
      <c r="AJ1263" s="144"/>
      <c r="AK1263" s="144"/>
      <c r="AL1263" s="144"/>
      <c r="AM1263" s="144"/>
      <c r="AN1263" s="144"/>
      <c r="AO1263" s="144"/>
      <c r="AP1263" s="144"/>
      <c r="AQ1263" s="144"/>
      <c r="AR1263" s="144"/>
      <c r="AS1263" s="144"/>
      <c r="AT1263" s="144"/>
      <c r="AU1263" s="144"/>
      <c r="AV1263" s="144"/>
      <c r="AW1263" s="144"/>
      <c r="AX1263" s="144"/>
      <c r="AY1263" s="144"/>
      <c r="AZ1263" s="144"/>
      <c r="BA1263" s="144"/>
      <c r="BB1263" s="144"/>
      <c r="BC1263" s="144"/>
      <c r="BD1263" s="144"/>
      <c r="BE1263" s="144"/>
      <c r="BF1263" s="144"/>
    </row>
    <row r="1264" spans="3:58">
      <c r="C1264" s="144"/>
      <c r="D1264" s="144"/>
      <c r="E1264" s="144"/>
      <c r="F1264" s="144"/>
      <c r="G1264" s="144"/>
      <c r="H1264" s="144"/>
      <c r="I1264" s="144"/>
      <c r="J1264" s="144"/>
      <c r="K1264" s="144"/>
      <c r="L1264" s="144"/>
      <c r="M1264" s="144"/>
      <c r="N1264" s="144"/>
      <c r="O1264" s="144"/>
      <c r="P1264" s="144"/>
      <c r="Q1264" s="145"/>
      <c r="R1264" s="145"/>
      <c r="S1264" s="145"/>
      <c r="T1264" s="145"/>
      <c r="U1264" s="145"/>
      <c r="V1264" s="145"/>
      <c r="W1264" s="145"/>
      <c r="X1264" s="145"/>
      <c r="Y1264" s="145"/>
      <c r="Z1264" s="145"/>
      <c r="AA1264" s="145"/>
      <c r="AB1264" s="145"/>
      <c r="AC1264" s="145"/>
      <c r="AD1264" s="145"/>
      <c r="AE1264" s="144"/>
      <c r="AF1264" s="144"/>
      <c r="AG1264" s="144"/>
      <c r="AH1264" s="144"/>
      <c r="AI1264" s="144"/>
      <c r="AJ1264" s="144"/>
      <c r="AK1264" s="144"/>
      <c r="AL1264" s="144"/>
      <c r="AM1264" s="144"/>
      <c r="AN1264" s="144"/>
      <c r="AO1264" s="144"/>
      <c r="AP1264" s="144"/>
      <c r="AQ1264" s="144"/>
      <c r="AR1264" s="144"/>
      <c r="AS1264" s="144"/>
      <c r="AT1264" s="144"/>
      <c r="AU1264" s="144"/>
      <c r="AV1264" s="144"/>
      <c r="AW1264" s="144"/>
      <c r="AX1264" s="144"/>
      <c r="AY1264" s="144"/>
      <c r="AZ1264" s="144"/>
      <c r="BA1264" s="144"/>
      <c r="BB1264" s="144"/>
      <c r="BC1264" s="144"/>
      <c r="BD1264" s="144"/>
      <c r="BE1264" s="144"/>
      <c r="BF1264" s="144"/>
    </row>
    <row r="1265" spans="3:58">
      <c r="C1265" s="144"/>
      <c r="D1265" s="144"/>
      <c r="E1265" s="144"/>
      <c r="F1265" s="144"/>
      <c r="G1265" s="144"/>
      <c r="H1265" s="144"/>
      <c r="I1265" s="144"/>
      <c r="J1265" s="144"/>
      <c r="K1265" s="144"/>
      <c r="L1265" s="144"/>
      <c r="M1265" s="144"/>
      <c r="N1265" s="144"/>
      <c r="O1265" s="144"/>
      <c r="P1265" s="144"/>
      <c r="Q1265" s="145"/>
      <c r="R1265" s="145"/>
      <c r="S1265" s="145"/>
      <c r="T1265" s="145"/>
      <c r="U1265" s="145"/>
      <c r="V1265" s="145"/>
      <c r="W1265" s="145"/>
      <c r="X1265" s="145"/>
      <c r="Y1265" s="145"/>
      <c r="Z1265" s="145"/>
      <c r="AA1265" s="145"/>
      <c r="AB1265" s="145"/>
      <c r="AC1265" s="145"/>
      <c r="AD1265" s="145"/>
      <c r="AE1265" s="144"/>
      <c r="AF1265" s="144"/>
      <c r="AG1265" s="144"/>
      <c r="AH1265" s="144"/>
      <c r="AI1265" s="144"/>
      <c r="AJ1265" s="144"/>
      <c r="AK1265" s="144"/>
      <c r="AL1265" s="144"/>
      <c r="AM1265" s="144"/>
      <c r="AN1265" s="144"/>
      <c r="AO1265" s="144"/>
      <c r="AP1265" s="144"/>
      <c r="AQ1265" s="144"/>
      <c r="AR1265" s="144"/>
      <c r="AS1265" s="144"/>
      <c r="AT1265" s="144"/>
      <c r="AU1265" s="144"/>
      <c r="AV1265" s="144"/>
      <c r="AW1265" s="144"/>
      <c r="AX1265" s="144"/>
      <c r="AY1265" s="144"/>
      <c r="AZ1265" s="144"/>
      <c r="BA1265" s="144"/>
      <c r="BB1265" s="144"/>
      <c r="BC1265" s="144"/>
      <c r="BD1265" s="144"/>
      <c r="BE1265" s="144"/>
      <c r="BF1265" s="144"/>
    </row>
    <row r="1266" spans="3:58">
      <c r="C1266" s="144"/>
      <c r="D1266" s="144"/>
      <c r="E1266" s="144"/>
      <c r="F1266" s="144"/>
      <c r="G1266" s="144"/>
      <c r="H1266" s="144"/>
      <c r="I1266" s="144"/>
      <c r="J1266" s="144"/>
      <c r="K1266" s="144"/>
      <c r="L1266" s="144"/>
      <c r="M1266" s="144"/>
      <c r="N1266" s="144"/>
      <c r="O1266" s="144"/>
      <c r="P1266" s="144"/>
      <c r="Q1266" s="145"/>
      <c r="R1266" s="145"/>
      <c r="S1266" s="145"/>
      <c r="T1266" s="145"/>
      <c r="U1266" s="145"/>
      <c r="V1266" s="145"/>
      <c r="W1266" s="145"/>
      <c r="X1266" s="145"/>
      <c r="Y1266" s="145"/>
      <c r="Z1266" s="145"/>
      <c r="AA1266" s="145"/>
      <c r="AB1266" s="145"/>
      <c r="AC1266" s="145"/>
      <c r="AD1266" s="145"/>
      <c r="AE1266" s="144"/>
      <c r="AF1266" s="144"/>
      <c r="AG1266" s="144"/>
      <c r="AH1266" s="144"/>
      <c r="AI1266" s="144"/>
      <c r="AJ1266" s="144"/>
      <c r="AK1266" s="144"/>
      <c r="AL1266" s="144"/>
      <c r="AM1266" s="144"/>
      <c r="AN1266" s="144"/>
      <c r="AO1266" s="144"/>
      <c r="AP1266" s="144"/>
      <c r="AQ1266" s="144"/>
      <c r="AR1266" s="144"/>
      <c r="AS1266" s="144"/>
      <c r="AT1266" s="144"/>
      <c r="AU1266" s="144"/>
      <c r="AV1266" s="144"/>
      <c r="AW1266" s="144"/>
      <c r="AX1266" s="144"/>
      <c r="AY1266" s="144"/>
      <c r="AZ1266" s="144"/>
      <c r="BA1266" s="144"/>
      <c r="BB1266" s="144"/>
      <c r="BC1266" s="144"/>
      <c r="BD1266" s="144"/>
      <c r="BE1266" s="144"/>
      <c r="BF1266" s="144"/>
    </row>
    <row r="1267" spans="3:58">
      <c r="C1267" s="144"/>
      <c r="D1267" s="144"/>
      <c r="E1267" s="144"/>
      <c r="F1267" s="144"/>
      <c r="G1267" s="144"/>
      <c r="H1267" s="144"/>
      <c r="I1267" s="144"/>
      <c r="J1267" s="144"/>
      <c r="K1267" s="144"/>
      <c r="L1267" s="144"/>
      <c r="M1267" s="144"/>
      <c r="N1267" s="144"/>
      <c r="O1267" s="144"/>
      <c r="P1267" s="144"/>
      <c r="Q1267" s="145"/>
      <c r="R1267" s="145"/>
      <c r="S1267" s="145"/>
      <c r="T1267" s="145"/>
      <c r="U1267" s="145"/>
      <c r="V1267" s="145"/>
      <c r="W1267" s="145"/>
      <c r="X1267" s="145"/>
      <c r="Y1267" s="145"/>
      <c r="Z1267" s="145"/>
      <c r="AA1267" s="145"/>
      <c r="AB1267" s="145"/>
      <c r="AC1267" s="145"/>
      <c r="AD1267" s="145"/>
      <c r="AE1267" s="144"/>
      <c r="AF1267" s="144"/>
      <c r="AG1267" s="144"/>
      <c r="AH1267" s="144"/>
      <c r="AI1267" s="144"/>
      <c r="AJ1267" s="144"/>
      <c r="AK1267" s="144"/>
      <c r="AL1267" s="144"/>
      <c r="AM1267" s="144"/>
      <c r="AN1267" s="144"/>
      <c r="AO1267" s="144"/>
      <c r="AP1267" s="144"/>
      <c r="AQ1267" s="144"/>
      <c r="AR1267" s="144"/>
      <c r="AS1267" s="144"/>
      <c r="AT1267" s="144"/>
      <c r="AU1267" s="144"/>
      <c r="AV1267" s="144"/>
      <c r="AW1267" s="144"/>
      <c r="AX1267" s="144"/>
      <c r="AY1267" s="144"/>
      <c r="AZ1267" s="144"/>
      <c r="BA1267" s="144"/>
      <c r="BB1267" s="144"/>
      <c r="BC1267" s="144"/>
      <c r="BD1267" s="144"/>
      <c r="BE1267" s="144"/>
      <c r="BF1267" s="144"/>
    </row>
    <row r="1268" spans="3:58">
      <c r="C1268" s="144"/>
      <c r="D1268" s="144"/>
      <c r="E1268" s="144"/>
      <c r="F1268" s="144"/>
      <c r="G1268" s="144"/>
      <c r="H1268" s="144"/>
      <c r="I1268" s="144"/>
      <c r="J1268" s="144"/>
      <c r="K1268" s="144"/>
      <c r="L1268" s="144"/>
      <c r="M1268" s="144"/>
      <c r="N1268" s="144"/>
      <c r="O1268" s="144"/>
      <c r="P1268" s="144"/>
      <c r="Q1268" s="145"/>
      <c r="R1268" s="145"/>
      <c r="S1268" s="145"/>
      <c r="T1268" s="145"/>
      <c r="U1268" s="145"/>
      <c r="V1268" s="145"/>
      <c r="W1268" s="145"/>
      <c r="X1268" s="145"/>
      <c r="Y1268" s="145"/>
      <c r="Z1268" s="145"/>
      <c r="AA1268" s="145"/>
      <c r="AB1268" s="145"/>
      <c r="AC1268" s="145"/>
      <c r="AD1268" s="145"/>
      <c r="AE1268" s="144"/>
      <c r="AF1268" s="144"/>
      <c r="AG1268" s="144"/>
      <c r="AH1268" s="144"/>
      <c r="AI1268" s="144"/>
      <c r="AJ1268" s="144"/>
      <c r="AK1268" s="144"/>
      <c r="AL1268" s="144"/>
      <c r="AM1268" s="144"/>
      <c r="AN1268" s="144"/>
      <c r="AO1268" s="144"/>
      <c r="AP1268" s="144"/>
      <c r="AQ1268" s="144"/>
      <c r="AR1268" s="144"/>
      <c r="AS1268" s="144"/>
      <c r="AT1268" s="144"/>
      <c r="AU1268" s="144"/>
      <c r="AV1268" s="144"/>
      <c r="AW1268" s="144"/>
      <c r="AX1268" s="144"/>
      <c r="AY1268" s="144"/>
      <c r="AZ1268" s="144"/>
      <c r="BA1268" s="144"/>
      <c r="BB1268" s="144"/>
      <c r="BC1268" s="144"/>
      <c r="BD1268" s="144"/>
      <c r="BE1268" s="144"/>
      <c r="BF1268" s="144"/>
    </row>
    <row r="1269" spans="3:58">
      <c r="C1269" s="144"/>
      <c r="D1269" s="144"/>
      <c r="E1269" s="144"/>
      <c r="F1269" s="144"/>
      <c r="G1269" s="144"/>
      <c r="H1269" s="144"/>
      <c r="I1269" s="144"/>
      <c r="J1269" s="144"/>
      <c r="K1269" s="144"/>
      <c r="L1269" s="144"/>
      <c r="M1269" s="144"/>
      <c r="N1269" s="144"/>
      <c r="O1269" s="144"/>
      <c r="P1269" s="144"/>
      <c r="Q1269" s="145"/>
      <c r="R1269" s="145"/>
      <c r="S1269" s="145"/>
      <c r="T1269" s="145"/>
      <c r="U1269" s="145"/>
      <c r="V1269" s="145"/>
      <c r="W1269" s="145"/>
      <c r="X1269" s="145"/>
      <c r="Y1269" s="145"/>
      <c r="Z1269" s="145"/>
      <c r="AA1269" s="145"/>
      <c r="AB1269" s="145"/>
      <c r="AC1269" s="145"/>
      <c r="AD1269" s="145"/>
      <c r="AE1269" s="144"/>
      <c r="AF1269" s="144"/>
      <c r="AG1269" s="144"/>
      <c r="AH1269" s="144"/>
      <c r="AI1269" s="144"/>
      <c r="AJ1269" s="144"/>
      <c r="AK1269" s="144"/>
      <c r="AL1269" s="144"/>
      <c r="AM1269" s="144"/>
      <c r="AN1269" s="144"/>
      <c r="AO1269" s="144"/>
      <c r="AP1269" s="144"/>
      <c r="AQ1269" s="144"/>
      <c r="AR1269" s="144"/>
      <c r="AS1269" s="144"/>
      <c r="AT1269" s="144"/>
      <c r="AU1269" s="144"/>
      <c r="AV1269" s="144"/>
      <c r="AW1269" s="144"/>
      <c r="AX1269" s="144"/>
      <c r="AY1269" s="144"/>
      <c r="AZ1269" s="144"/>
      <c r="BA1269" s="144"/>
      <c r="BB1269" s="144"/>
      <c r="BC1269" s="144"/>
      <c r="BD1269" s="144"/>
      <c r="BE1269" s="144"/>
      <c r="BF1269" s="144"/>
    </row>
    <row r="1270" spans="3:58">
      <c r="C1270" s="144"/>
      <c r="D1270" s="144"/>
      <c r="E1270" s="144"/>
      <c r="F1270" s="144"/>
      <c r="G1270" s="144"/>
      <c r="H1270" s="144"/>
      <c r="I1270" s="144"/>
      <c r="J1270" s="144"/>
      <c r="K1270" s="144"/>
      <c r="L1270" s="144"/>
      <c r="M1270" s="144"/>
      <c r="N1270" s="144"/>
      <c r="O1270" s="144"/>
      <c r="P1270" s="144"/>
      <c r="Q1270" s="145"/>
      <c r="R1270" s="145"/>
      <c r="S1270" s="145"/>
      <c r="T1270" s="145"/>
      <c r="U1270" s="145"/>
      <c r="V1270" s="145"/>
      <c r="W1270" s="145"/>
      <c r="X1270" s="145"/>
      <c r="Y1270" s="145"/>
      <c r="Z1270" s="145"/>
      <c r="AA1270" s="145"/>
      <c r="AB1270" s="145"/>
      <c r="AC1270" s="145"/>
      <c r="AD1270" s="145"/>
      <c r="AE1270" s="144"/>
      <c r="AF1270" s="144"/>
      <c r="AG1270" s="144"/>
      <c r="AH1270" s="144"/>
      <c r="AI1270" s="144"/>
      <c r="AJ1270" s="144"/>
      <c r="AK1270" s="144"/>
      <c r="AL1270" s="144"/>
      <c r="AM1270" s="144"/>
      <c r="AN1270" s="144"/>
      <c r="AO1270" s="144"/>
      <c r="AP1270" s="144"/>
      <c r="AQ1270" s="144"/>
      <c r="AR1270" s="144"/>
      <c r="AS1270" s="144"/>
      <c r="AT1270" s="144"/>
      <c r="AU1270" s="144"/>
      <c r="AV1270" s="144"/>
      <c r="AW1270" s="144"/>
      <c r="AX1270" s="144"/>
      <c r="AY1270" s="144"/>
      <c r="AZ1270" s="144"/>
      <c r="BA1270" s="144"/>
      <c r="BB1270" s="144"/>
      <c r="BC1270" s="144"/>
      <c r="BD1270" s="144"/>
      <c r="BE1270" s="144"/>
      <c r="BF1270" s="144"/>
    </row>
    <row r="1271" spans="3:58">
      <c r="C1271" s="144"/>
      <c r="D1271" s="144"/>
      <c r="E1271" s="144"/>
      <c r="F1271" s="144"/>
      <c r="G1271" s="144"/>
      <c r="H1271" s="144"/>
      <c r="I1271" s="144"/>
      <c r="J1271" s="144"/>
      <c r="K1271" s="144"/>
      <c r="L1271" s="144"/>
      <c r="M1271" s="144"/>
      <c r="N1271" s="144"/>
      <c r="O1271" s="144"/>
      <c r="P1271" s="144"/>
      <c r="Q1271" s="145"/>
      <c r="R1271" s="145"/>
      <c r="S1271" s="145"/>
      <c r="T1271" s="145"/>
      <c r="U1271" s="145"/>
      <c r="V1271" s="145"/>
      <c r="W1271" s="145"/>
      <c r="X1271" s="145"/>
      <c r="Y1271" s="145"/>
      <c r="Z1271" s="145"/>
      <c r="AA1271" s="145"/>
      <c r="AB1271" s="145"/>
      <c r="AC1271" s="145"/>
      <c r="AD1271" s="145"/>
      <c r="AE1271" s="144"/>
      <c r="AF1271" s="144"/>
      <c r="AG1271" s="144"/>
      <c r="AH1271" s="144"/>
      <c r="AI1271" s="144"/>
      <c r="AJ1271" s="144"/>
      <c r="AK1271" s="144"/>
      <c r="AL1271" s="144"/>
      <c r="AM1271" s="144"/>
      <c r="AN1271" s="144"/>
      <c r="AO1271" s="144"/>
      <c r="AP1271" s="144"/>
      <c r="AQ1271" s="144"/>
      <c r="AR1271" s="144"/>
      <c r="AS1271" s="144"/>
      <c r="AT1271" s="144"/>
      <c r="AU1271" s="144"/>
      <c r="AV1271" s="144"/>
      <c r="AW1271" s="144"/>
      <c r="AX1271" s="144"/>
      <c r="AY1271" s="144"/>
      <c r="AZ1271" s="144"/>
      <c r="BA1271" s="144"/>
      <c r="BB1271" s="144"/>
      <c r="BC1271" s="144"/>
      <c r="BD1271" s="144"/>
      <c r="BE1271" s="144"/>
      <c r="BF1271" s="144"/>
    </row>
    <row r="1272" spans="3:58">
      <c r="C1272" s="144"/>
      <c r="D1272" s="144"/>
      <c r="E1272" s="144"/>
      <c r="F1272" s="144"/>
      <c r="G1272" s="144"/>
      <c r="H1272" s="144"/>
      <c r="I1272" s="144"/>
      <c r="J1272" s="144"/>
      <c r="K1272" s="144"/>
      <c r="L1272" s="144"/>
      <c r="M1272" s="144"/>
      <c r="N1272" s="144"/>
      <c r="O1272" s="144"/>
      <c r="P1272" s="144"/>
      <c r="Q1272" s="145"/>
      <c r="R1272" s="145"/>
      <c r="S1272" s="145"/>
      <c r="T1272" s="145"/>
      <c r="U1272" s="145"/>
      <c r="V1272" s="145"/>
      <c r="W1272" s="145"/>
      <c r="X1272" s="145"/>
      <c r="Y1272" s="145"/>
      <c r="Z1272" s="145"/>
      <c r="AA1272" s="145"/>
      <c r="AB1272" s="145"/>
      <c r="AC1272" s="145"/>
      <c r="AD1272" s="145"/>
      <c r="AE1272" s="144"/>
      <c r="AF1272" s="144"/>
      <c r="AG1272" s="144"/>
      <c r="AH1272" s="144"/>
      <c r="AI1272" s="144"/>
      <c r="AJ1272" s="144"/>
      <c r="AK1272" s="144"/>
      <c r="AL1272" s="144"/>
      <c r="AM1272" s="144"/>
      <c r="AN1272" s="144"/>
      <c r="AO1272" s="144"/>
      <c r="AP1272" s="144"/>
      <c r="AQ1272" s="144"/>
      <c r="AR1272" s="144"/>
      <c r="AS1272" s="144"/>
      <c r="AT1272" s="144"/>
      <c r="AU1272" s="144"/>
      <c r="AV1272" s="144"/>
      <c r="AW1272" s="144"/>
      <c r="AX1272" s="144"/>
      <c r="AY1272" s="144"/>
      <c r="AZ1272" s="144"/>
      <c r="BA1272" s="144"/>
      <c r="BB1272" s="144"/>
      <c r="BC1272" s="144"/>
      <c r="BD1272" s="144"/>
      <c r="BE1272" s="144"/>
      <c r="BF1272" s="144"/>
    </row>
    <row r="1273" spans="3:58">
      <c r="C1273" s="144"/>
      <c r="D1273" s="144"/>
      <c r="E1273" s="144"/>
      <c r="F1273" s="144"/>
      <c r="G1273" s="144"/>
      <c r="H1273" s="144"/>
      <c r="I1273" s="144"/>
      <c r="J1273" s="144"/>
      <c r="K1273" s="144"/>
      <c r="L1273" s="144"/>
      <c r="M1273" s="144"/>
      <c r="N1273" s="144"/>
      <c r="O1273" s="144"/>
      <c r="P1273" s="144"/>
      <c r="Q1273" s="145"/>
      <c r="R1273" s="145"/>
      <c r="S1273" s="145"/>
      <c r="T1273" s="145"/>
      <c r="U1273" s="145"/>
      <c r="V1273" s="145"/>
      <c r="W1273" s="145"/>
      <c r="X1273" s="145"/>
      <c r="Y1273" s="145"/>
      <c r="Z1273" s="145"/>
      <c r="AA1273" s="145"/>
      <c r="AB1273" s="145"/>
      <c r="AC1273" s="145"/>
      <c r="AD1273" s="145"/>
      <c r="AE1273" s="144"/>
      <c r="AF1273" s="144"/>
      <c r="AG1273" s="144"/>
      <c r="AH1273" s="144"/>
      <c r="AI1273" s="144"/>
      <c r="AJ1273" s="144"/>
      <c r="AK1273" s="144"/>
      <c r="AL1273" s="144"/>
      <c r="AM1273" s="144"/>
      <c r="AN1273" s="144"/>
      <c r="AO1273" s="144"/>
      <c r="AP1273" s="144"/>
      <c r="AQ1273" s="144"/>
      <c r="AR1273" s="144"/>
      <c r="AS1273" s="144"/>
      <c r="AT1273" s="144"/>
      <c r="AU1273" s="144"/>
      <c r="AV1273" s="144"/>
      <c r="AW1273" s="144"/>
      <c r="AX1273" s="144"/>
      <c r="AY1273" s="144"/>
      <c r="AZ1273" s="144"/>
      <c r="BA1273" s="144"/>
      <c r="BB1273" s="144"/>
      <c r="BC1273" s="144"/>
      <c r="BD1273" s="144"/>
      <c r="BE1273" s="144"/>
      <c r="BF1273" s="144"/>
    </row>
    <row r="1274" spans="3:58">
      <c r="C1274" s="144"/>
      <c r="D1274" s="144"/>
      <c r="E1274" s="144"/>
      <c r="F1274" s="144"/>
      <c r="G1274" s="144"/>
      <c r="H1274" s="144"/>
      <c r="I1274" s="144"/>
      <c r="J1274" s="144"/>
      <c r="K1274" s="144"/>
      <c r="L1274" s="144"/>
      <c r="M1274" s="144"/>
      <c r="N1274" s="144"/>
      <c r="O1274" s="144"/>
      <c r="P1274" s="144"/>
      <c r="Q1274" s="145"/>
      <c r="R1274" s="145"/>
      <c r="S1274" s="145"/>
      <c r="T1274" s="145"/>
      <c r="U1274" s="145"/>
      <c r="V1274" s="145"/>
      <c r="W1274" s="145"/>
      <c r="X1274" s="145"/>
      <c r="Y1274" s="145"/>
      <c r="Z1274" s="145"/>
      <c r="AA1274" s="145"/>
      <c r="AB1274" s="145"/>
      <c r="AC1274" s="145"/>
      <c r="AD1274" s="145"/>
      <c r="AE1274" s="144"/>
      <c r="AF1274" s="144"/>
      <c r="AG1274" s="144"/>
      <c r="AH1274" s="144"/>
      <c r="AI1274" s="144"/>
      <c r="AJ1274" s="144"/>
      <c r="AK1274" s="144"/>
      <c r="AL1274" s="144"/>
      <c r="AM1274" s="144"/>
      <c r="AN1274" s="144"/>
      <c r="AO1274" s="144"/>
      <c r="AP1274" s="144"/>
      <c r="AQ1274" s="144"/>
      <c r="AR1274" s="144"/>
      <c r="AS1274" s="144"/>
      <c r="AT1274" s="144"/>
      <c r="AU1274" s="144"/>
      <c r="AV1274" s="144"/>
      <c r="AW1274" s="144"/>
      <c r="AX1274" s="144"/>
      <c r="AY1274" s="144"/>
      <c r="AZ1274" s="144"/>
      <c r="BA1274" s="144"/>
      <c r="BB1274" s="144"/>
      <c r="BC1274" s="144"/>
      <c r="BD1274" s="144"/>
      <c r="BE1274" s="144"/>
      <c r="BF1274" s="144"/>
    </row>
    <row r="1275" spans="3:58">
      <c r="C1275" s="144"/>
      <c r="D1275" s="144"/>
      <c r="E1275" s="144"/>
      <c r="F1275" s="144"/>
      <c r="G1275" s="144"/>
      <c r="H1275" s="144"/>
      <c r="I1275" s="144"/>
      <c r="J1275" s="144"/>
      <c r="K1275" s="144"/>
      <c r="L1275" s="144"/>
      <c r="M1275" s="144"/>
      <c r="N1275" s="144"/>
      <c r="O1275" s="144"/>
      <c r="P1275" s="144"/>
      <c r="Q1275" s="145"/>
      <c r="R1275" s="145"/>
      <c r="S1275" s="145"/>
      <c r="T1275" s="145"/>
      <c r="U1275" s="145"/>
      <c r="V1275" s="145"/>
      <c r="W1275" s="145"/>
      <c r="X1275" s="145"/>
      <c r="Y1275" s="145"/>
      <c r="Z1275" s="145"/>
      <c r="AA1275" s="145"/>
      <c r="AB1275" s="145"/>
      <c r="AC1275" s="145"/>
      <c r="AD1275" s="145"/>
      <c r="AE1275" s="144"/>
      <c r="AF1275" s="144"/>
      <c r="AG1275" s="144"/>
      <c r="AH1275" s="144"/>
      <c r="AI1275" s="144"/>
      <c r="AJ1275" s="144"/>
      <c r="AK1275" s="144"/>
      <c r="AL1275" s="144"/>
      <c r="AM1275" s="144"/>
      <c r="AN1275" s="144"/>
      <c r="AO1275" s="144"/>
      <c r="AP1275" s="144"/>
      <c r="AQ1275" s="144"/>
      <c r="AR1275" s="144"/>
      <c r="AS1275" s="144"/>
      <c r="AT1275" s="144"/>
      <c r="AU1275" s="144"/>
      <c r="AV1275" s="144"/>
      <c r="AW1275" s="144"/>
      <c r="AX1275" s="144"/>
      <c r="AY1275" s="144"/>
      <c r="AZ1275" s="144"/>
      <c r="BA1275" s="144"/>
      <c r="BB1275" s="144"/>
      <c r="BC1275" s="144"/>
      <c r="BD1275" s="144"/>
      <c r="BE1275" s="144"/>
      <c r="BF1275" s="144"/>
    </row>
    <row r="1276" spans="3:58">
      <c r="C1276" s="144"/>
      <c r="D1276" s="144"/>
      <c r="E1276" s="144"/>
      <c r="F1276" s="144"/>
      <c r="G1276" s="144"/>
      <c r="H1276" s="144"/>
      <c r="I1276" s="144"/>
      <c r="J1276" s="144"/>
      <c r="K1276" s="144"/>
      <c r="L1276" s="144"/>
      <c r="M1276" s="144"/>
      <c r="N1276" s="144"/>
      <c r="O1276" s="144"/>
      <c r="P1276" s="144"/>
      <c r="Q1276" s="145"/>
      <c r="R1276" s="145"/>
      <c r="S1276" s="145"/>
      <c r="T1276" s="145"/>
      <c r="U1276" s="145"/>
      <c r="V1276" s="145"/>
      <c r="W1276" s="145"/>
      <c r="X1276" s="145"/>
      <c r="Y1276" s="145"/>
      <c r="Z1276" s="145"/>
      <c r="AA1276" s="145"/>
      <c r="AB1276" s="145"/>
      <c r="AC1276" s="145"/>
      <c r="AD1276" s="145"/>
      <c r="AE1276" s="144"/>
      <c r="AF1276" s="144"/>
      <c r="AG1276" s="144"/>
      <c r="AH1276" s="144"/>
      <c r="AI1276" s="144"/>
      <c r="AJ1276" s="144"/>
      <c r="AK1276" s="144"/>
      <c r="AL1276" s="144"/>
      <c r="AM1276" s="144"/>
      <c r="AN1276" s="144"/>
      <c r="AO1276" s="144"/>
      <c r="AP1276" s="144"/>
      <c r="AQ1276" s="144"/>
      <c r="AR1276" s="144"/>
      <c r="AS1276" s="144"/>
      <c r="AT1276" s="144"/>
      <c r="AU1276" s="144"/>
      <c r="AV1276" s="144"/>
      <c r="AW1276" s="144"/>
      <c r="AX1276" s="144"/>
      <c r="AY1276" s="144"/>
      <c r="AZ1276" s="144"/>
      <c r="BA1276" s="144"/>
      <c r="BB1276" s="144"/>
      <c r="BC1276" s="144"/>
      <c r="BD1276" s="144"/>
      <c r="BE1276" s="144"/>
      <c r="BF1276" s="144"/>
    </row>
    <row r="1277" spans="3:58">
      <c r="C1277" s="144"/>
      <c r="D1277" s="144"/>
      <c r="E1277" s="144"/>
      <c r="F1277" s="144"/>
      <c r="G1277" s="144"/>
      <c r="H1277" s="144"/>
      <c r="I1277" s="144"/>
      <c r="J1277" s="144"/>
      <c r="K1277" s="144"/>
      <c r="L1277" s="144"/>
      <c r="M1277" s="144"/>
      <c r="N1277" s="144"/>
      <c r="O1277" s="144"/>
      <c r="P1277" s="144"/>
      <c r="Q1277" s="145"/>
      <c r="R1277" s="145"/>
      <c r="S1277" s="145"/>
      <c r="T1277" s="145"/>
      <c r="U1277" s="145"/>
      <c r="V1277" s="145"/>
      <c r="W1277" s="145"/>
      <c r="X1277" s="145"/>
      <c r="Y1277" s="145"/>
      <c r="Z1277" s="145"/>
      <c r="AA1277" s="145"/>
      <c r="AB1277" s="145"/>
      <c r="AC1277" s="145"/>
      <c r="AD1277" s="145"/>
      <c r="AE1277" s="144"/>
      <c r="AF1277" s="144"/>
      <c r="AG1277" s="144"/>
      <c r="AH1277" s="144"/>
      <c r="AI1277" s="144"/>
      <c r="AJ1277" s="144"/>
      <c r="AK1277" s="144"/>
      <c r="AL1277" s="144"/>
      <c r="AM1277" s="144"/>
      <c r="AN1277" s="144"/>
      <c r="AO1277" s="144"/>
      <c r="AP1277" s="144"/>
      <c r="AQ1277" s="144"/>
      <c r="AR1277" s="144"/>
      <c r="AS1277" s="144"/>
      <c r="AT1277" s="144"/>
      <c r="AU1277" s="144"/>
      <c r="AV1277" s="144"/>
      <c r="AW1277" s="144"/>
      <c r="AX1277" s="144"/>
      <c r="AY1277" s="144"/>
      <c r="AZ1277" s="144"/>
      <c r="BA1277" s="144"/>
      <c r="BB1277" s="144"/>
      <c r="BC1277" s="144"/>
      <c r="BD1277" s="144"/>
      <c r="BE1277" s="144"/>
      <c r="BF1277" s="144"/>
    </row>
    <row r="1278" spans="3:58">
      <c r="C1278" s="144"/>
      <c r="D1278" s="144"/>
      <c r="E1278" s="144"/>
      <c r="F1278" s="144"/>
      <c r="G1278" s="144"/>
      <c r="H1278" s="144"/>
      <c r="I1278" s="144"/>
      <c r="J1278" s="144"/>
      <c r="K1278" s="144"/>
      <c r="L1278" s="144"/>
      <c r="M1278" s="144"/>
      <c r="N1278" s="144"/>
      <c r="O1278" s="144"/>
      <c r="P1278" s="144"/>
      <c r="Q1278" s="145"/>
      <c r="R1278" s="145"/>
      <c r="S1278" s="145"/>
      <c r="T1278" s="145"/>
      <c r="U1278" s="145"/>
      <c r="V1278" s="145"/>
      <c r="W1278" s="145"/>
      <c r="X1278" s="145"/>
      <c r="Y1278" s="145"/>
      <c r="Z1278" s="145"/>
      <c r="AA1278" s="145"/>
      <c r="AB1278" s="145"/>
      <c r="AC1278" s="145"/>
      <c r="AD1278" s="145"/>
      <c r="AE1278" s="144"/>
      <c r="AF1278" s="144"/>
      <c r="AG1278" s="144"/>
      <c r="AH1278" s="144"/>
      <c r="AI1278" s="144"/>
      <c r="AJ1278" s="144"/>
      <c r="AK1278" s="144"/>
      <c r="AL1278" s="144"/>
      <c r="AM1278" s="144"/>
      <c r="AN1278" s="144"/>
      <c r="AO1278" s="144"/>
      <c r="AP1278" s="144"/>
      <c r="AQ1278" s="144"/>
      <c r="AR1278" s="144"/>
      <c r="AS1278" s="144"/>
      <c r="AT1278" s="144"/>
      <c r="AU1278" s="144"/>
      <c r="AV1278" s="144"/>
      <c r="AW1278" s="144"/>
      <c r="AX1278" s="144"/>
      <c r="AY1278" s="144"/>
      <c r="AZ1278" s="144"/>
      <c r="BA1278" s="144"/>
      <c r="BB1278" s="144"/>
      <c r="BC1278" s="144"/>
      <c r="BD1278" s="144"/>
      <c r="BE1278" s="144"/>
      <c r="BF1278" s="144"/>
    </row>
    <row r="1279" spans="3:58">
      <c r="C1279" s="144"/>
      <c r="D1279" s="144"/>
      <c r="E1279" s="144"/>
      <c r="F1279" s="144"/>
      <c r="G1279" s="144"/>
      <c r="H1279" s="144"/>
      <c r="I1279" s="144"/>
      <c r="J1279" s="144"/>
      <c r="K1279" s="144"/>
      <c r="L1279" s="144"/>
      <c r="M1279" s="144"/>
      <c r="N1279" s="144"/>
      <c r="O1279" s="144"/>
      <c r="P1279" s="144"/>
      <c r="Q1279" s="145"/>
      <c r="R1279" s="145"/>
      <c r="S1279" s="145"/>
      <c r="T1279" s="145"/>
      <c r="U1279" s="145"/>
      <c r="V1279" s="145"/>
      <c r="W1279" s="145"/>
      <c r="X1279" s="145"/>
      <c r="Y1279" s="145"/>
      <c r="Z1279" s="145"/>
      <c r="AA1279" s="145"/>
      <c r="AB1279" s="145"/>
      <c r="AC1279" s="145"/>
      <c r="AD1279" s="145"/>
      <c r="AE1279" s="144"/>
      <c r="AF1279" s="144"/>
      <c r="AG1279" s="144"/>
      <c r="AH1279" s="144"/>
      <c r="AI1279" s="144"/>
      <c r="AJ1279" s="144"/>
      <c r="AK1279" s="144"/>
      <c r="AL1279" s="144"/>
      <c r="AM1279" s="144"/>
      <c r="AN1279" s="144"/>
      <c r="AO1279" s="144"/>
      <c r="AP1279" s="144"/>
      <c r="AQ1279" s="144"/>
      <c r="AR1279" s="144"/>
      <c r="AS1279" s="144"/>
      <c r="AT1279" s="144"/>
      <c r="AU1279" s="144"/>
      <c r="AV1279" s="144"/>
      <c r="AW1279" s="144"/>
      <c r="AX1279" s="144"/>
      <c r="AY1279" s="144"/>
      <c r="AZ1279" s="144"/>
      <c r="BA1279" s="144"/>
      <c r="BB1279" s="144"/>
      <c r="BC1279" s="144"/>
      <c r="BD1279" s="144"/>
      <c r="BE1279" s="144"/>
      <c r="BF1279" s="144"/>
    </row>
    <row r="1280" spans="3:58">
      <c r="C1280" s="144"/>
      <c r="D1280" s="144"/>
      <c r="E1280" s="144"/>
      <c r="F1280" s="144"/>
      <c r="G1280" s="144"/>
      <c r="H1280" s="144"/>
      <c r="I1280" s="144"/>
      <c r="J1280" s="144"/>
      <c r="K1280" s="144"/>
      <c r="L1280" s="144"/>
      <c r="M1280" s="144"/>
      <c r="N1280" s="144"/>
      <c r="O1280" s="144"/>
      <c r="P1280" s="144"/>
      <c r="Q1280" s="145"/>
      <c r="R1280" s="145"/>
      <c r="S1280" s="145"/>
      <c r="T1280" s="145"/>
      <c r="U1280" s="145"/>
      <c r="V1280" s="145"/>
      <c r="W1280" s="145"/>
      <c r="X1280" s="145"/>
      <c r="Y1280" s="145"/>
      <c r="Z1280" s="145"/>
      <c r="AA1280" s="145"/>
      <c r="AB1280" s="145"/>
      <c r="AC1280" s="145"/>
      <c r="AD1280" s="145"/>
      <c r="AE1280" s="144"/>
      <c r="AF1280" s="144"/>
      <c r="AG1280" s="144"/>
      <c r="AH1280" s="144"/>
      <c r="AI1280" s="144"/>
      <c r="AJ1280" s="144"/>
      <c r="AK1280" s="144"/>
      <c r="AL1280" s="144"/>
      <c r="AM1280" s="144"/>
      <c r="AN1280" s="144"/>
      <c r="AO1280" s="144"/>
      <c r="AP1280" s="144"/>
      <c r="AQ1280" s="144"/>
      <c r="AR1280" s="144"/>
      <c r="AS1280" s="144"/>
      <c r="AT1280" s="144"/>
      <c r="AU1280" s="144"/>
      <c r="AV1280" s="144"/>
      <c r="AW1280" s="144"/>
      <c r="AX1280" s="144"/>
      <c r="AY1280" s="144"/>
      <c r="AZ1280" s="144"/>
      <c r="BA1280" s="144"/>
      <c r="BB1280" s="144"/>
      <c r="BC1280" s="144"/>
      <c r="BD1280" s="144"/>
      <c r="BE1280" s="144"/>
      <c r="BF1280" s="144"/>
    </row>
    <row r="1281" spans="3:58">
      <c r="C1281" s="144"/>
      <c r="D1281" s="144"/>
      <c r="E1281" s="144"/>
      <c r="F1281" s="144"/>
      <c r="G1281" s="144"/>
      <c r="H1281" s="144"/>
      <c r="I1281" s="144"/>
      <c r="J1281" s="144"/>
      <c r="K1281" s="144"/>
      <c r="L1281" s="144"/>
      <c r="M1281" s="144"/>
      <c r="N1281" s="144"/>
      <c r="O1281" s="144"/>
      <c r="P1281" s="144"/>
      <c r="Q1281" s="145"/>
      <c r="R1281" s="145"/>
      <c r="S1281" s="145"/>
      <c r="T1281" s="145"/>
      <c r="U1281" s="145"/>
      <c r="V1281" s="145"/>
      <c r="W1281" s="145"/>
      <c r="X1281" s="145"/>
      <c r="Y1281" s="145"/>
      <c r="Z1281" s="145"/>
      <c r="AA1281" s="145"/>
      <c r="AB1281" s="145"/>
      <c r="AC1281" s="145"/>
      <c r="AD1281" s="145"/>
      <c r="AE1281" s="144"/>
      <c r="AF1281" s="144"/>
      <c r="AG1281" s="144"/>
      <c r="AH1281" s="144"/>
      <c r="AI1281" s="144"/>
      <c r="AJ1281" s="144"/>
      <c r="AK1281" s="144"/>
      <c r="AL1281" s="144"/>
      <c r="AM1281" s="144"/>
      <c r="AN1281" s="144"/>
      <c r="AO1281" s="144"/>
      <c r="AP1281" s="144"/>
      <c r="AQ1281" s="144"/>
      <c r="AR1281" s="144"/>
      <c r="AS1281" s="144"/>
      <c r="AT1281" s="144"/>
      <c r="AU1281" s="144"/>
      <c r="AV1281" s="144"/>
      <c r="AW1281" s="144"/>
      <c r="AX1281" s="144"/>
      <c r="AY1281" s="144"/>
      <c r="AZ1281" s="144"/>
      <c r="BA1281" s="144"/>
      <c r="BB1281" s="144"/>
      <c r="BC1281" s="144"/>
      <c r="BD1281" s="144"/>
      <c r="BE1281" s="144"/>
      <c r="BF1281" s="144"/>
    </row>
    <row r="1282" spans="3:58">
      <c r="C1282" s="144"/>
      <c r="D1282" s="144"/>
      <c r="E1282" s="144"/>
      <c r="F1282" s="144"/>
      <c r="G1282" s="144"/>
      <c r="H1282" s="144"/>
      <c r="I1282" s="144"/>
      <c r="J1282" s="144"/>
      <c r="K1282" s="144"/>
      <c r="L1282" s="144"/>
      <c r="M1282" s="144"/>
      <c r="N1282" s="144"/>
      <c r="O1282" s="144"/>
      <c r="P1282" s="144"/>
      <c r="Q1282" s="145"/>
      <c r="R1282" s="145"/>
      <c r="S1282" s="145"/>
      <c r="T1282" s="145"/>
      <c r="U1282" s="145"/>
      <c r="V1282" s="145"/>
      <c r="W1282" s="145"/>
      <c r="X1282" s="145"/>
      <c r="Y1282" s="145"/>
      <c r="Z1282" s="145"/>
      <c r="AA1282" s="145"/>
      <c r="AB1282" s="145"/>
      <c r="AC1282" s="145"/>
      <c r="AD1282" s="145"/>
      <c r="AE1282" s="144"/>
      <c r="AF1282" s="144"/>
      <c r="AG1282" s="144"/>
      <c r="AH1282" s="144"/>
      <c r="AI1282" s="144"/>
      <c r="AJ1282" s="144"/>
      <c r="AK1282" s="144"/>
      <c r="AL1282" s="144"/>
      <c r="AM1282" s="144"/>
      <c r="AN1282" s="144"/>
      <c r="AO1282" s="144"/>
      <c r="AP1282" s="144"/>
      <c r="AQ1282" s="144"/>
      <c r="AR1282" s="144"/>
      <c r="AS1282" s="144"/>
      <c r="AT1282" s="144"/>
      <c r="AU1282" s="144"/>
      <c r="AV1282" s="144"/>
      <c r="AW1282" s="144"/>
      <c r="AX1282" s="144"/>
      <c r="AY1282" s="144"/>
      <c r="AZ1282" s="144"/>
      <c r="BA1282" s="144"/>
      <c r="BB1282" s="144"/>
      <c r="BC1282" s="144"/>
      <c r="BD1282" s="144"/>
      <c r="BE1282" s="144"/>
      <c r="BF1282" s="144"/>
    </row>
    <row r="1283" spans="3:58">
      <c r="C1283" s="144"/>
      <c r="D1283" s="144"/>
      <c r="E1283" s="144"/>
      <c r="F1283" s="144"/>
      <c r="G1283" s="144"/>
      <c r="H1283" s="144"/>
      <c r="I1283" s="144"/>
      <c r="J1283" s="144"/>
      <c r="K1283" s="144"/>
      <c r="L1283" s="144"/>
      <c r="M1283" s="144"/>
      <c r="N1283" s="144"/>
      <c r="O1283" s="144"/>
      <c r="P1283" s="144"/>
      <c r="Q1283" s="145"/>
      <c r="R1283" s="145"/>
      <c r="S1283" s="145"/>
      <c r="T1283" s="145"/>
      <c r="U1283" s="145"/>
      <c r="V1283" s="145"/>
      <c r="W1283" s="145"/>
      <c r="X1283" s="145"/>
      <c r="Y1283" s="145"/>
      <c r="Z1283" s="145"/>
      <c r="AA1283" s="145"/>
      <c r="AB1283" s="145"/>
      <c r="AC1283" s="145"/>
      <c r="AD1283" s="145"/>
      <c r="AE1283" s="144"/>
      <c r="AF1283" s="144"/>
      <c r="AG1283" s="144"/>
      <c r="AH1283" s="144"/>
      <c r="AI1283" s="144"/>
      <c r="AJ1283" s="144"/>
      <c r="AK1283" s="144"/>
      <c r="AL1283" s="144"/>
      <c r="AM1283" s="144"/>
      <c r="AN1283" s="144"/>
      <c r="AO1283" s="144"/>
      <c r="AP1283" s="144"/>
      <c r="AQ1283" s="144"/>
      <c r="AR1283" s="144"/>
      <c r="AS1283" s="144"/>
      <c r="AT1283" s="144"/>
      <c r="AU1283" s="144"/>
      <c r="AV1283" s="144"/>
      <c r="AW1283" s="144"/>
      <c r="AX1283" s="144"/>
      <c r="AY1283" s="144"/>
      <c r="AZ1283" s="144"/>
      <c r="BA1283" s="144"/>
      <c r="BB1283" s="144"/>
      <c r="BC1283" s="144"/>
      <c r="BD1283" s="144"/>
      <c r="BE1283" s="144"/>
      <c r="BF1283" s="144"/>
    </row>
    <row r="1284" spans="3:58">
      <c r="C1284" s="144"/>
      <c r="D1284" s="144"/>
      <c r="E1284" s="144"/>
      <c r="F1284" s="144"/>
      <c r="G1284" s="144"/>
      <c r="H1284" s="144"/>
      <c r="I1284" s="144"/>
      <c r="J1284" s="144"/>
      <c r="K1284" s="144"/>
      <c r="L1284" s="144"/>
      <c r="M1284" s="144"/>
      <c r="N1284" s="144"/>
      <c r="O1284" s="144"/>
      <c r="P1284" s="144"/>
      <c r="Q1284" s="145"/>
      <c r="R1284" s="145"/>
      <c r="S1284" s="145"/>
      <c r="T1284" s="145"/>
      <c r="U1284" s="145"/>
      <c r="V1284" s="145"/>
      <c r="W1284" s="145"/>
      <c r="X1284" s="145"/>
      <c r="Y1284" s="145"/>
      <c r="Z1284" s="145"/>
      <c r="AA1284" s="145"/>
      <c r="AB1284" s="145"/>
      <c r="AC1284" s="145"/>
      <c r="AD1284" s="145"/>
      <c r="AE1284" s="144"/>
      <c r="AF1284" s="144"/>
      <c r="AG1284" s="144"/>
      <c r="AH1284" s="144"/>
      <c r="AI1284" s="144"/>
      <c r="AJ1284" s="144"/>
      <c r="AK1284" s="144"/>
      <c r="AL1284" s="144"/>
      <c r="AM1284" s="144"/>
      <c r="AN1284" s="144"/>
      <c r="AO1284" s="144"/>
      <c r="AP1284" s="144"/>
      <c r="AQ1284" s="144"/>
      <c r="AR1284" s="144"/>
      <c r="AS1284" s="144"/>
      <c r="AT1284" s="144"/>
      <c r="AU1284" s="144"/>
      <c r="AV1284" s="144"/>
      <c r="AW1284" s="144"/>
      <c r="AX1284" s="144"/>
      <c r="AY1284" s="144"/>
      <c r="AZ1284" s="144"/>
      <c r="BA1284" s="144"/>
      <c r="BB1284" s="144"/>
      <c r="BC1284" s="144"/>
      <c r="BD1284" s="144"/>
      <c r="BE1284" s="144"/>
      <c r="BF1284" s="144"/>
    </row>
    <row r="1285" spans="3:58">
      <c r="C1285" s="144"/>
      <c r="D1285" s="144"/>
      <c r="E1285" s="144"/>
      <c r="F1285" s="144"/>
      <c r="G1285" s="144"/>
      <c r="H1285" s="144"/>
      <c r="I1285" s="144"/>
      <c r="J1285" s="144"/>
      <c r="K1285" s="144"/>
      <c r="L1285" s="144"/>
      <c r="M1285" s="144"/>
      <c r="N1285" s="144"/>
      <c r="O1285" s="144"/>
      <c r="P1285" s="144"/>
      <c r="Q1285" s="145"/>
      <c r="R1285" s="145"/>
      <c r="S1285" s="145"/>
      <c r="T1285" s="145"/>
      <c r="U1285" s="145"/>
      <c r="V1285" s="145"/>
      <c r="W1285" s="145"/>
      <c r="X1285" s="145"/>
      <c r="Y1285" s="145"/>
      <c r="Z1285" s="145"/>
      <c r="AA1285" s="145"/>
      <c r="AB1285" s="145"/>
      <c r="AC1285" s="145"/>
      <c r="AD1285" s="145"/>
      <c r="AE1285" s="144"/>
      <c r="AF1285" s="144"/>
      <c r="AG1285" s="144"/>
      <c r="AH1285" s="144"/>
      <c r="AI1285" s="144"/>
      <c r="AJ1285" s="144"/>
      <c r="AK1285" s="144"/>
      <c r="AL1285" s="144"/>
      <c r="AM1285" s="144"/>
      <c r="AN1285" s="144"/>
      <c r="AO1285" s="144"/>
      <c r="AP1285" s="144"/>
      <c r="AQ1285" s="144"/>
      <c r="AR1285" s="144"/>
      <c r="AS1285" s="144"/>
      <c r="AT1285" s="144"/>
      <c r="AU1285" s="144"/>
      <c r="AV1285" s="144"/>
      <c r="AW1285" s="144"/>
      <c r="AX1285" s="144"/>
      <c r="AY1285" s="144"/>
      <c r="AZ1285" s="144"/>
      <c r="BA1285" s="144"/>
      <c r="BB1285" s="144"/>
      <c r="BC1285" s="144"/>
      <c r="BD1285" s="144"/>
      <c r="BE1285" s="144"/>
      <c r="BF1285" s="144"/>
    </row>
    <row r="1286" spans="3:58">
      <c r="C1286" s="144"/>
      <c r="D1286" s="144"/>
      <c r="E1286" s="144"/>
      <c r="F1286" s="144"/>
      <c r="G1286" s="144"/>
      <c r="H1286" s="144"/>
      <c r="I1286" s="144"/>
      <c r="J1286" s="144"/>
      <c r="K1286" s="144"/>
      <c r="L1286" s="144"/>
      <c r="M1286" s="144"/>
      <c r="N1286" s="144"/>
      <c r="O1286" s="144"/>
      <c r="P1286" s="144"/>
      <c r="Q1286" s="145"/>
      <c r="R1286" s="145"/>
      <c r="S1286" s="145"/>
      <c r="T1286" s="145"/>
      <c r="U1286" s="145"/>
      <c r="V1286" s="145"/>
      <c r="W1286" s="145"/>
      <c r="X1286" s="145"/>
      <c r="Y1286" s="145"/>
      <c r="Z1286" s="145"/>
      <c r="AA1286" s="145"/>
      <c r="AB1286" s="145"/>
      <c r="AC1286" s="145"/>
      <c r="AD1286" s="145"/>
      <c r="AE1286" s="144"/>
      <c r="AF1286" s="144"/>
      <c r="AG1286" s="144"/>
      <c r="AH1286" s="144"/>
      <c r="AI1286" s="144"/>
      <c r="AJ1286" s="144"/>
      <c r="AK1286" s="144"/>
      <c r="AL1286" s="144"/>
      <c r="AM1286" s="144"/>
      <c r="AN1286" s="144"/>
      <c r="AO1286" s="144"/>
      <c r="AP1286" s="144"/>
      <c r="AQ1286" s="144"/>
      <c r="AR1286" s="144"/>
      <c r="AS1286" s="144"/>
      <c r="AT1286" s="144"/>
      <c r="AU1286" s="144"/>
      <c r="AV1286" s="144"/>
      <c r="AW1286" s="144"/>
      <c r="AX1286" s="144"/>
      <c r="AY1286" s="144"/>
      <c r="AZ1286" s="144"/>
      <c r="BA1286" s="144"/>
      <c r="BB1286" s="144"/>
      <c r="BC1286" s="144"/>
      <c r="BD1286" s="144"/>
      <c r="BE1286" s="144"/>
      <c r="BF1286" s="144"/>
    </row>
    <row r="1287" spans="3:58">
      <c r="C1287" s="144"/>
      <c r="D1287" s="144"/>
      <c r="E1287" s="144"/>
      <c r="F1287" s="144"/>
      <c r="G1287" s="144"/>
      <c r="H1287" s="144"/>
      <c r="I1287" s="144"/>
      <c r="J1287" s="144"/>
      <c r="K1287" s="144"/>
      <c r="L1287" s="144"/>
      <c r="M1287" s="144"/>
      <c r="N1287" s="144"/>
      <c r="O1287" s="144"/>
      <c r="P1287" s="144"/>
      <c r="Q1287" s="145"/>
      <c r="R1287" s="145"/>
      <c r="S1287" s="145"/>
      <c r="T1287" s="145"/>
      <c r="U1287" s="145"/>
      <c r="V1287" s="145"/>
      <c r="W1287" s="145"/>
      <c r="X1287" s="145"/>
      <c r="Y1287" s="145"/>
      <c r="Z1287" s="145"/>
      <c r="AA1287" s="145"/>
      <c r="AB1287" s="145"/>
      <c r="AC1287" s="145"/>
      <c r="AD1287" s="145"/>
      <c r="AE1287" s="144"/>
      <c r="AF1287" s="144"/>
      <c r="AG1287" s="144"/>
      <c r="AH1287" s="144"/>
      <c r="AI1287" s="144"/>
      <c r="AJ1287" s="144"/>
      <c r="AK1287" s="144"/>
      <c r="AL1287" s="144"/>
      <c r="AM1287" s="144"/>
      <c r="AN1287" s="144"/>
      <c r="AO1287" s="144"/>
      <c r="AP1287" s="144"/>
      <c r="AQ1287" s="144"/>
      <c r="AR1287" s="144"/>
      <c r="AS1287" s="144"/>
      <c r="AT1287" s="144"/>
      <c r="AU1287" s="144"/>
      <c r="AV1287" s="144"/>
      <c r="AW1287" s="144"/>
      <c r="AX1287" s="144"/>
      <c r="AY1287" s="144"/>
      <c r="AZ1287" s="144"/>
      <c r="BA1287" s="144"/>
      <c r="BB1287" s="144"/>
      <c r="BC1287" s="144"/>
      <c r="BD1287" s="144"/>
      <c r="BE1287" s="144"/>
      <c r="BF1287" s="144"/>
    </row>
    <row r="1288" spans="3:58">
      <c r="C1288" s="144"/>
      <c r="D1288" s="144"/>
      <c r="E1288" s="144"/>
      <c r="F1288" s="144"/>
      <c r="G1288" s="144"/>
      <c r="H1288" s="144"/>
      <c r="I1288" s="144"/>
      <c r="J1288" s="144"/>
      <c r="K1288" s="144"/>
      <c r="L1288" s="144"/>
      <c r="M1288" s="144"/>
      <c r="N1288" s="144"/>
      <c r="O1288" s="144"/>
      <c r="P1288" s="144"/>
      <c r="Q1288" s="145"/>
      <c r="R1288" s="145"/>
      <c r="S1288" s="145"/>
      <c r="T1288" s="145"/>
      <c r="U1288" s="145"/>
      <c r="V1288" s="145"/>
      <c r="W1288" s="145"/>
      <c r="X1288" s="145"/>
      <c r="Y1288" s="145"/>
      <c r="Z1288" s="145"/>
      <c r="AA1288" s="145"/>
      <c r="AB1288" s="145"/>
      <c r="AC1288" s="145"/>
      <c r="AD1288" s="145"/>
      <c r="AE1288" s="144"/>
      <c r="AF1288" s="144"/>
      <c r="AG1288" s="144"/>
      <c r="AH1288" s="144"/>
      <c r="AI1288" s="144"/>
      <c r="AJ1288" s="144"/>
      <c r="AK1288" s="144"/>
      <c r="AL1288" s="144"/>
      <c r="AM1288" s="144"/>
      <c r="AN1288" s="144"/>
      <c r="AO1288" s="144"/>
      <c r="AP1288" s="144"/>
      <c r="AQ1288" s="144"/>
      <c r="AR1288" s="144"/>
      <c r="AS1288" s="144"/>
      <c r="AT1288" s="144"/>
      <c r="AU1288" s="144"/>
      <c r="AV1288" s="144"/>
      <c r="AW1288" s="144"/>
      <c r="AX1288" s="144"/>
      <c r="AY1288" s="144"/>
      <c r="AZ1288" s="144"/>
      <c r="BA1288" s="144"/>
      <c r="BB1288" s="144"/>
      <c r="BC1288" s="144"/>
      <c r="BD1288" s="144"/>
      <c r="BE1288" s="144"/>
      <c r="BF1288" s="144"/>
    </row>
    <row r="1289" spans="3:58">
      <c r="C1289" s="144"/>
      <c r="D1289" s="144"/>
      <c r="E1289" s="144"/>
      <c r="F1289" s="144"/>
      <c r="G1289" s="144"/>
      <c r="H1289" s="144"/>
      <c r="I1289" s="144"/>
      <c r="J1289" s="144"/>
      <c r="K1289" s="144"/>
      <c r="L1289" s="144"/>
      <c r="M1289" s="144"/>
      <c r="N1289" s="144"/>
      <c r="O1289" s="144"/>
      <c r="P1289" s="144"/>
      <c r="Q1289" s="145"/>
      <c r="R1289" s="145"/>
      <c r="S1289" s="145"/>
      <c r="T1289" s="145"/>
      <c r="U1289" s="145"/>
      <c r="V1289" s="145"/>
      <c r="W1289" s="145"/>
      <c r="X1289" s="145"/>
      <c r="Y1289" s="145"/>
      <c r="Z1289" s="145"/>
      <c r="AA1289" s="145"/>
      <c r="AB1289" s="145"/>
      <c r="AC1289" s="145"/>
      <c r="AD1289" s="145"/>
      <c r="AE1289" s="144"/>
      <c r="AF1289" s="144"/>
      <c r="AG1289" s="144"/>
      <c r="AH1289" s="144"/>
      <c r="AI1289" s="144"/>
      <c r="AJ1289" s="144"/>
      <c r="AK1289" s="144"/>
      <c r="AL1289" s="144"/>
      <c r="AM1289" s="144"/>
      <c r="AN1289" s="144"/>
      <c r="AO1289" s="144"/>
      <c r="AP1289" s="144"/>
      <c r="AQ1289" s="144"/>
      <c r="AR1289" s="144"/>
      <c r="AS1289" s="144"/>
      <c r="AT1289" s="144"/>
      <c r="AU1289" s="144"/>
      <c r="AV1289" s="144"/>
      <c r="AW1289" s="144"/>
      <c r="AX1289" s="144"/>
      <c r="AY1289" s="144"/>
      <c r="AZ1289" s="144"/>
      <c r="BA1289" s="144"/>
      <c r="BB1289" s="144"/>
      <c r="BC1289" s="144"/>
      <c r="BD1289" s="144"/>
      <c r="BE1289" s="144"/>
      <c r="BF1289" s="144"/>
    </row>
    <row r="1290" spans="3:58">
      <c r="C1290" s="144"/>
      <c r="D1290" s="144"/>
      <c r="E1290" s="144"/>
      <c r="F1290" s="144"/>
      <c r="G1290" s="144"/>
      <c r="H1290" s="144"/>
      <c r="I1290" s="144"/>
      <c r="J1290" s="144"/>
      <c r="K1290" s="144"/>
      <c r="L1290" s="144"/>
      <c r="M1290" s="144"/>
      <c r="N1290" s="144"/>
      <c r="O1290" s="144"/>
      <c r="P1290" s="144"/>
      <c r="Q1290" s="145"/>
      <c r="R1290" s="145"/>
      <c r="S1290" s="145"/>
      <c r="T1290" s="145"/>
      <c r="U1290" s="145"/>
      <c r="V1290" s="145"/>
      <c r="W1290" s="145"/>
      <c r="X1290" s="145"/>
      <c r="Y1290" s="145"/>
      <c r="Z1290" s="145"/>
      <c r="AA1290" s="145"/>
      <c r="AB1290" s="145"/>
      <c r="AC1290" s="145"/>
      <c r="AD1290" s="145"/>
      <c r="AE1290" s="144"/>
      <c r="AF1290" s="144"/>
      <c r="AG1290" s="144"/>
      <c r="AH1290" s="144"/>
      <c r="AI1290" s="144"/>
      <c r="AJ1290" s="144"/>
      <c r="AK1290" s="144"/>
      <c r="AL1290" s="144"/>
      <c r="AM1290" s="144"/>
      <c r="AN1290" s="144"/>
      <c r="AO1290" s="144"/>
      <c r="AP1290" s="144"/>
      <c r="AQ1290" s="144"/>
      <c r="AR1290" s="144"/>
      <c r="AS1290" s="144"/>
      <c r="AT1290" s="144"/>
      <c r="AU1290" s="144"/>
      <c r="AV1290" s="144"/>
      <c r="AW1290" s="144"/>
      <c r="AX1290" s="144"/>
      <c r="AY1290" s="144"/>
      <c r="AZ1290" s="144"/>
      <c r="BA1290" s="144"/>
      <c r="BB1290" s="144"/>
      <c r="BC1290" s="144"/>
      <c r="BD1290" s="144"/>
      <c r="BE1290" s="144"/>
      <c r="BF1290" s="144"/>
    </row>
    <row r="1291" spans="3:58">
      <c r="C1291" s="144"/>
      <c r="D1291" s="144"/>
      <c r="E1291" s="144"/>
      <c r="F1291" s="144"/>
      <c r="G1291" s="144"/>
      <c r="H1291" s="144"/>
      <c r="I1291" s="144"/>
      <c r="J1291" s="144"/>
      <c r="K1291" s="144"/>
      <c r="L1291" s="144"/>
      <c r="M1291" s="144"/>
      <c r="N1291" s="144"/>
      <c r="O1291" s="144"/>
      <c r="P1291" s="144"/>
      <c r="Q1291" s="145"/>
      <c r="R1291" s="145"/>
      <c r="S1291" s="145"/>
      <c r="T1291" s="145"/>
      <c r="U1291" s="145"/>
      <c r="V1291" s="145"/>
      <c r="W1291" s="145"/>
      <c r="X1291" s="145"/>
      <c r="Y1291" s="145"/>
      <c r="Z1291" s="145"/>
      <c r="AA1291" s="145"/>
      <c r="AB1291" s="145"/>
      <c r="AC1291" s="145"/>
      <c r="AD1291" s="145"/>
      <c r="AE1291" s="144"/>
      <c r="AF1291" s="144"/>
      <c r="AG1291" s="144"/>
      <c r="AH1291" s="144"/>
      <c r="AI1291" s="144"/>
      <c r="AJ1291" s="144"/>
      <c r="AK1291" s="144"/>
      <c r="AL1291" s="144"/>
      <c r="AM1291" s="144"/>
      <c r="AN1291" s="144"/>
      <c r="AO1291" s="144"/>
      <c r="AP1291" s="144"/>
      <c r="AQ1291" s="144"/>
      <c r="AR1291" s="144"/>
      <c r="AS1291" s="144"/>
      <c r="AT1291" s="144"/>
      <c r="AU1291" s="144"/>
      <c r="AV1291" s="144"/>
      <c r="AW1291" s="144"/>
      <c r="AX1291" s="144"/>
      <c r="AY1291" s="144"/>
      <c r="AZ1291" s="144"/>
      <c r="BA1291" s="144"/>
      <c r="BB1291" s="144"/>
      <c r="BC1291" s="144"/>
      <c r="BD1291" s="144"/>
      <c r="BE1291" s="144"/>
      <c r="BF1291" s="144"/>
    </row>
    <row r="1292" spans="3:58">
      <c r="C1292" s="144"/>
      <c r="D1292" s="144"/>
      <c r="E1292" s="144"/>
      <c r="F1292" s="144"/>
      <c r="G1292" s="144"/>
      <c r="H1292" s="144"/>
      <c r="I1292" s="144"/>
      <c r="J1292" s="144"/>
      <c r="K1292" s="144"/>
      <c r="L1292" s="144"/>
      <c r="M1292" s="144"/>
      <c r="N1292" s="144"/>
      <c r="O1292" s="144"/>
      <c r="P1292" s="144"/>
      <c r="Q1292" s="145"/>
      <c r="R1292" s="145"/>
      <c r="S1292" s="145"/>
      <c r="T1292" s="145"/>
      <c r="U1292" s="145"/>
      <c r="V1292" s="145"/>
      <c r="W1292" s="145"/>
      <c r="X1292" s="145"/>
      <c r="Y1292" s="145"/>
      <c r="Z1292" s="145"/>
      <c r="AA1292" s="145"/>
      <c r="AB1292" s="145"/>
      <c r="AC1292" s="145"/>
      <c r="AD1292" s="145"/>
      <c r="AE1292" s="144"/>
      <c r="AF1292" s="144"/>
      <c r="AG1292" s="144"/>
      <c r="AH1292" s="144"/>
      <c r="AI1292" s="144"/>
      <c r="AJ1292" s="144"/>
      <c r="AK1292" s="144"/>
      <c r="AL1292" s="144"/>
      <c r="AM1292" s="144"/>
      <c r="AN1292" s="144"/>
      <c r="AO1292" s="144"/>
      <c r="AP1292" s="144"/>
      <c r="AQ1292" s="144"/>
      <c r="AR1292" s="144"/>
      <c r="AS1292" s="144"/>
      <c r="AT1292" s="144"/>
      <c r="AU1292" s="144"/>
      <c r="AV1292" s="144"/>
      <c r="AW1292" s="144"/>
      <c r="AX1292" s="144"/>
      <c r="AY1292" s="144"/>
      <c r="AZ1292" s="144"/>
      <c r="BA1292" s="144"/>
      <c r="BB1292" s="144"/>
      <c r="BC1292" s="144"/>
      <c r="BD1292" s="144"/>
      <c r="BE1292" s="144"/>
      <c r="BF1292" s="144"/>
    </row>
    <row r="1293" spans="3:58">
      <c r="C1293" s="144"/>
      <c r="D1293" s="144"/>
      <c r="E1293" s="144"/>
      <c r="F1293" s="144"/>
      <c r="G1293" s="144"/>
      <c r="H1293" s="144"/>
      <c r="I1293" s="144"/>
      <c r="J1293" s="144"/>
      <c r="K1293" s="144"/>
      <c r="L1293" s="144"/>
      <c r="M1293" s="144"/>
      <c r="N1293" s="144"/>
      <c r="O1293" s="144"/>
      <c r="P1293" s="144"/>
      <c r="Q1293" s="145"/>
      <c r="R1293" s="145"/>
      <c r="S1293" s="145"/>
      <c r="T1293" s="145"/>
      <c r="U1293" s="145"/>
      <c r="V1293" s="145"/>
      <c r="W1293" s="145"/>
      <c r="X1293" s="145"/>
      <c r="Y1293" s="145"/>
      <c r="Z1293" s="145"/>
      <c r="AA1293" s="145"/>
      <c r="AB1293" s="145"/>
      <c r="AC1293" s="145"/>
      <c r="AD1293" s="145"/>
      <c r="AE1293" s="144"/>
      <c r="AF1293" s="144"/>
      <c r="AG1293" s="144"/>
      <c r="AH1293" s="144"/>
      <c r="AI1293" s="144"/>
      <c r="AJ1293" s="144"/>
      <c r="AK1293" s="144"/>
      <c r="AL1293" s="144"/>
      <c r="AM1293" s="144"/>
      <c r="AN1293" s="144"/>
      <c r="AO1293" s="144"/>
      <c r="AP1293" s="144"/>
      <c r="AQ1293" s="144"/>
      <c r="AR1293" s="144"/>
      <c r="AS1293" s="144"/>
      <c r="AT1293" s="144"/>
      <c r="AU1293" s="144"/>
      <c r="AV1293" s="144"/>
      <c r="AW1293" s="144"/>
      <c r="AX1293" s="144"/>
      <c r="AY1293" s="144"/>
      <c r="AZ1293" s="144"/>
      <c r="BA1293" s="144"/>
      <c r="BB1293" s="144"/>
      <c r="BC1293" s="144"/>
      <c r="BD1293" s="144"/>
      <c r="BE1293" s="144"/>
      <c r="BF1293" s="144"/>
    </row>
    <row r="1294" spans="3:58">
      <c r="C1294" s="144"/>
      <c r="D1294" s="144"/>
      <c r="E1294" s="144"/>
      <c r="F1294" s="144"/>
      <c r="G1294" s="144"/>
      <c r="H1294" s="144"/>
      <c r="I1294" s="144"/>
      <c r="J1294" s="144"/>
      <c r="K1294" s="144"/>
      <c r="L1294" s="144"/>
      <c r="M1294" s="144"/>
      <c r="N1294" s="144"/>
      <c r="O1294" s="144"/>
      <c r="P1294" s="144"/>
      <c r="Q1294" s="145"/>
      <c r="R1294" s="145"/>
      <c r="S1294" s="145"/>
      <c r="T1294" s="145"/>
      <c r="U1294" s="145"/>
      <c r="V1294" s="145"/>
      <c r="W1294" s="145"/>
      <c r="X1294" s="145"/>
      <c r="Y1294" s="145"/>
      <c r="Z1294" s="145"/>
      <c r="AA1294" s="145"/>
      <c r="AB1294" s="145"/>
      <c r="AC1294" s="145"/>
      <c r="AD1294" s="145"/>
      <c r="AE1294" s="144"/>
      <c r="AF1294" s="144"/>
      <c r="AG1294" s="144"/>
      <c r="AH1294" s="144"/>
      <c r="AI1294" s="144"/>
      <c r="AJ1294" s="144"/>
      <c r="AK1294" s="144"/>
      <c r="AL1294" s="144"/>
      <c r="AM1294" s="144"/>
      <c r="AN1294" s="144"/>
      <c r="AO1294" s="144"/>
      <c r="AP1294" s="144"/>
      <c r="AQ1294" s="144"/>
      <c r="AR1294" s="144"/>
      <c r="AS1294" s="144"/>
      <c r="AT1294" s="144"/>
      <c r="AU1294" s="144"/>
      <c r="AV1294" s="144"/>
      <c r="AW1294" s="144"/>
      <c r="AX1294" s="144"/>
      <c r="AY1294" s="144"/>
      <c r="AZ1294" s="144"/>
      <c r="BA1294" s="144"/>
      <c r="BB1294" s="144"/>
      <c r="BC1294" s="144"/>
      <c r="BD1294" s="144"/>
      <c r="BE1294" s="144"/>
      <c r="BF1294" s="144"/>
    </row>
    <row r="1295" spans="3:58">
      <c r="C1295" s="144"/>
      <c r="D1295" s="144"/>
      <c r="E1295" s="144"/>
      <c r="F1295" s="144"/>
      <c r="G1295" s="144"/>
      <c r="H1295" s="144"/>
      <c r="I1295" s="144"/>
      <c r="J1295" s="144"/>
      <c r="K1295" s="144"/>
      <c r="L1295" s="144"/>
      <c r="M1295" s="144"/>
      <c r="N1295" s="144"/>
      <c r="O1295" s="144"/>
      <c r="P1295" s="144"/>
      <c r="Q1295" s="145"/>
      <c r="R1295" s="145"/>
      <c r="S1295" s="145"/>
      <c r="T1295" s="145"/>
      <c r="U1295" s="145"/>
      <c r="V1295" s="145"/>
      <c r="W1295" s="145"/>
      <c r="X1295" s="145"/>
      <c r="Y1295" s="145"/>
      <c r="Z1295" s="145"/>
      <c r="AA1295" s="145"/>
      <c r="AB1295" s="145"/>
      <c r="AC1295" s="145"/>
      <c r="AD1295" s="145"/>
      <c r="AE1295" s="144"/>
      <c r="AF1295" s="144"/>
      <c r="AG1295" s="144"/>
      <c r="AH1295" s="144"/>
      <c r="AI1295" s="144"/>
      <c r="AJ1295" s="144"/>
      <c r="AK1295" s="144"/>
      <c r="AL1295" s="144"/>
      <c r="AM1295" s="144"/>
      <c r="AN1295" s="144"/>
      <c r="AO1295" s="144"/>
      <c r="AP1295" s="144"/>
      <c r="AQ1295" s="144"/>
      <c r="AR1295" s="144"/>
      <c r="AS1295" s="144"/>
      <c r="AT1295" s="144"/>
      <c r="AU1295" s="144"/>
      <c r="AV1295" s="144"/>
      <c r="AW1295" s="144"/>
      <c r="AX1295" s="144"/>
      <c r="AY1295" s="144"/>
      <c r="AZ1295" s="144"/>
      <c r="BA1295" s="144"/>
      <c r="BB1295" s="144"/>
      <c r="BC1295" s="144"/>
      <c r="BD1295" s="144"/>
      <c r="BE1295" s="144"/>
      <c r="BF1295" s="144"/>
    </row>
    <row r="1296" spans="3:58">
      <c r="C1296" s="144"/>
      <c r="D1296" s="144"/>
      <c r="E1296" s="144"/>
      <c r="F1296" s="144"/>
      <c r="G1296" s="144"/>
      <c r="H1296" s="144"/>
      <c r="I1296" s="144"/>
      <c r="J1296" s="144"/>
      <c r="K1296" s="144"/>
      <c r="L1296" s="144"/>
      <c r="M1296" s="144"/>
      <c r="N1296" s="144"/>
      <c r="O1296" s="144"/>
      <c r="P1296" s="144"/>
      <c r="Q1296" s="145"/>
      <c r="R1296" s="145"/>
      <c r="S1296" s="145"/>
      <c r="T1296" s="145"/>
      <c r="U1296" s="145"/>
      <c r="V1296" s="145"/>
      <c r="W1296" s="145"/>
      <c r="X1296" s="145"/>
      <c r="Y1296" s="145"/>
      <c r="Z1296" s="145"/>
      <c r="AA1296" s="145"/>
      <c r="AB1296" s="145"/>
      <c r="AC1296" s="145"/>
      <c r="AD1296" s="145"/>
      <c r="AE1296" s="144"/>
      <c r="AF1296" s="144"/>
      <c r="AG1296" s="144"/>
      <c r="AH1296" s="144"/>
      <c r="AI1296" s="144"/>
      <c r="AJ1296" s="144"/>
      <c r="AK1296" s="144"/>
      <c r="AL1296" s="144"/>
      <c r="AM1296" s="144"/>
      <c r="AN1296" s="144"/>
      <c r="AO1296" s="144"/>
      <c r="AP1296" s="144"/>
      <c r="AQ1296" s="144"/>
      <c r="AR1296" s="144"/>
      <c r="AS1296" s="144"/>
      <c r="AT1296" s="144"/>
      <c r="AU1296" s="144"/>
      <c r="AV1296" s="144"/>
      <c r="AW1296" s="144"/>
      <c r="AX1296" s="144"/>
      <c r="AY1296" s="144"/>
      <c r="AZ1296" s="144"/>
      <c r="BA1296" s="144"/>
      <c r="BB1296" s="144"/>
      <c r="BC1296" s="144"/>
      <c r="BD1296" s="144"/>
      <c r="BE1296" s="144"/>
      <c r="BF1296" s="144"/>
    </row>
    <row r="1297" spans="3:58">
      <c r="C1297" s="144"/>
      <c r="D1297" s="144"/>
      <c r="E1297" s="144"/>
      <c r="F1297" s="144"/>
      <c r="G1297" s="144"/>
      <c r="H1297" s="144"/>
      <c r="I1297" s="144"/>
      <c r="J1297" s="144"/>
      <c r="K1297" s="144"/>
      <c r="L1297" s="144"/>
      <c r="M1297" s="144"/>
      <c r="N1297" s="144"/>
      <c r="O1297" s="144"/>
      <c r="P1297" s="144"/>
      <c r="Q1297" s="145"/>
      <c r="R1297" s="145"/>
      <c r="S1297" s="145"/>
      <c r="T1297" s="145"/>
      <c r="U1297" s="145"/>
      <c r="V1297" s="145"/>
      <c r="W1297" s="145"/>
      <c r="X1297" s="145"/>
      <c r="Y1297" s="145"/>
      <c r="Z1297" s="145"/>
      <c r="AA1297" s="145"/>
      <c r="AB1297" s="145"/>
      <c r="AC1297" s="145"/>
      <c r="AD1297" s="145"/>
      <c r="AE1297" s="144"/>
      <c r="AF1297" s="144"/>
      <c r="AG1297" s="144"/>
      <c r="AH1297" s="144"/>
      <c r="AI1297" s="144"/>
      <c r="AJ1297" s="144"/>
      <c r="AK1297" s="144"/>
      <c r="AL1297" s="144"/>
      <c r="AM1297" s="144"/>
      <c r="AN1297" s="144"/>
      <c r="AO1297" s="144"/>
      <c r="AP1297" s="144"/>
      <c r="AQ1297" s="144"/>
      <c r="AR1297" s="144"/>
      <c r="AS1297" s="144"/>
      <c r="AT1297" s="144"/>
      <c r="AU1297" s="144"/>
      <c r="AV1297" s="144"/>
      <c r="AW1297" s="144"/>
      <c r="AX1297" s="144"/>
      <c r="AY1297" s="144"/>
      <c r="AZ1297" s="144"/>
      <c r="BA1297" s="144"/>
      <c r="BB1297" s="144"/>
      <c r="BC1297" s="144"/>
      <c r="BD1297" s="144"/>
      <c r="BE1297" s="144"/>
      <c r="BF1297" s="144"/>
    </row>
    <row r="1298" spans="3:58">
      <c r="C1298" s="144"/>
      <c r="D1298" s="144"/>
      <c r="E1298" s="144"/>
      <c r="F1298" s="144"/>
      <c r="G1298" s="144"/>
      <c r="H1298" s="144"/>
      <c r="I1298" s="144"/>
      <c r="J1298" s="144"/>
      <c r="K1298" s="144"/>
      <c r="L1298" s="144"/>
      <c r="M1298" s="144"/>
      <c r="N1298" s="144"/>
      <c r="O1298" s="144"/>
      <c r="P1298" s="144"/>
      <c r="Q1298" s="145"/>
      <c r="R1298" s="145"/>
      <c r="S1298" s="145"/>
      <c r="T1298" s="145"/>
      <c r="U1298" s="145"/>
      <c r="V1298" s="145"/>
      <c r="W1298" s="145"/>
      <c r="X1298" s="145"/>
      <c r="Y1298" s="145"/>
      <c r="Z1298" s="145"/>
      <c r="AA1298" s="145"/>
      <c r="AB1298" s="145"/>
      <c r="AC1298" s="145"/>
      <c r="AD1298" s="145"/>
      <c r="AE1298" s="144"/>
      <c r="AF1298" s="144"/>
      <c r="AG1298" s="144"/>
      <c r="AH1298" s="144"/>
      <c r="AI1298" s="144"/>
      <c r="AJ1298" s="144"/>
      <c r="AK1298" s="144"/>
      <c r="AL1298" s="144"/>
      <c r="AM1298" s="144"/>
      <c r="AN1298" s="144"/>
      <c r="AO1298" s="144"/>
      <c r="AP1298" s="144"/>
      <c r="AQ1298" s="144"/>
      <c r="AR1298" s="144"/>
      <c r="AS1298" s="144"/>
      <c r="AT1298" s="144"/>
      <c r="AU1298" s="144"/>
      <c r="AV1298" s="144"/>
      <c r="AW1298" s="144"/>
      <c r="AX1298" s="144"/>
      <c r="AY1298" s="144"/>
      <c r="AZ1298" s="144"/>
      <c r="BA1298" s="144"/>
      <c r="BB1298" s="144"/>
      <c r="BC1298" s="144"/>
      <c r="BD1298" s="144"/>
      <c r="BE1298" s="144"/>
      <c r="BF1298" s="144"/>
    </row>
    <row r="1299" spans="3:58">
      <c r="C1299" s="144"/>
      <c r="D1299" s="144"/>
      <c r="E1299" s="144"/>
      <c r="F1299" s="144"/>
      <c r="G1299" s="144"/>
      <c r="H1299" s="144"/>
      <c r="I1299" s="144"/>
      <c r="J1299" s="144"/>
      <c r="K1299" s="144"/>
      <c r="L1299" s="144"/>
      <c r="M1299" s="144"/>
      <c r="N1299" s="144"/>
      <c r="O1299" s="144"/>
      <c r="P1299" s="144"/>
      <c r="Q1299" s="145"/>
      <c r="R1299" s="145"/>
      <c r="S1299" s="145"/>
      <c r="T1299" s="145"/>
      <c r="U1299" s="145"/>
      <c r="V1299" s="145"/>
      <c r="W1299" s="145"/>
      <c r="X1299" s="145"/>
      <c r="Y1299" s="145"/>
      <c r="Z1299" s="145"/>
      <c r="AA1299" s="145"/>
      <c r="AB1299" s="145"/>
      <c r="AC1299" s="145"/>
      <c r="AD1299" s="145"/>
      <c r="AE1299" s="144"/>
      <c r="AF1299" s="144"/>
      <c r="AG1299" s="144"/>
      <c r="AH1299" s="144"/>
      <c r="AI1299" s="144"/>
      <c r="AJ1299" s="144"/>
      <c r="AK1299" s="144"/>
      <c r="AL1299" s="144"/>
      <c r="AM1299" s="144"/>
      <c r="AN1299" s="144"/>
      <c r="AO1299" s="144"/>
      <c r="AP1299" s="144"/>
      <c r="AQ1299" s="144"/>
      <c r="AR1299" s="144"/>
      <c r="AS1299" s="144"/>
      <c r="AT1299" s="144"/>
      <c r="AU1299" s="144"/>
      <c r="AV1299" s="144"/>
      <c r="AW1299" s="144"/>
      <c r="AX1299" s="144"/>
      <c r="AY1299" s="144"/>
      <c r="AZ1299" s="144"/>
      <c r="BA1299" s="144"/>
      <c r="BB1299" s="144"/>
      <c r="BC1299" s="144"/>
      <c r="BD1299" s="144"/>
      <c r="BE1299" s="144"/>
      <c r="BF1299" s="144"/>
    </row>
    <row r="1300" spans="3:58">
      <c r="C1300" s="144"/>
      <c r="D1300" s="144"/>
      <c r="E1300" s="144"/>
      <c r="F1300" s="144"/>
      <c r="G1300" s="144"/>
      <c r="H1300" s="144"/>
      <c r="I1300" s="144"/>
      <c r="J1300" s="144"/>
      <c r="K1300" s="144"/>
      <c r="L1300" s="144"/>
      <c r="M1300" s="144"/>
      <c r="N1300" s="144"/>
      <c r="O1300" s="144"/>
      <c r="P1300" s="144"/>
      <c r="Q1300" s="145"/>
      <c r="R1300" s="145"/>
      <c r="S1300" s="145"/>
      <c r="T1300" s="145"/>
      <c r="U1300" s="145"/>
      <c r="V1300" s="145"/>
      <c r="W1300" s="145"/>
      <c r="X1300" s="145"/>
      <c r="Y1300" s="145"/>
      <c r="Z1300" s="145"/>
      <c r="AA1300" s="145"/>
      <c r="AB1300" s="145"/>
      <c r="AC1300" s="145"/>
      <c r="AD1300" s="145"/>
      <c r="AE1300" s="144"/>
      <c r="AF1300" s="144"/>
      <c r="AG1300" s="144"/>
      <c r="AH1300" s="144"/>
      <c r="AI1300" s="144"/>
      <c r="AJ1300" s="144"/>
      <c r="AK1300" s="144"/>
      <c r="AL1300" s="144"/>
      <c r="AM1300" s="144"/>
      <c r="AN1300" s="144"/>
      <c r="AO1300" s="144"/>
      <c r="AP1300" s="144"/>
      <c r="AQ1300" s="144"/>
      <c r="AR1300" s="144"/>
      <c r="AS1300" s="144"/>
      <c r="AT1300" s="144"/>
      <c r="AU1300" s="144"/>
      <c r="AV1300" s="144"/>
      <c r="AW1300" s="144"/>
      <c r="AX1300" s="144"/>
      <c r="AY1300" s="144"/>
      <c r="AZ1300" s="144"/>
      <c r="BA1300" s="144"/>
      <c r="BB1300" s="144"/>
      <c r="BC1300" s="144"/>
      <c r="BD1300" s="144"/>
      <c r="BE1300" s="144"/>
      <c r="BF1300" s="144"/>
    </row>
    <row r="1301" spans="3:58">
      <c r="C1301" s="144"/>
      <c r="D1301" s="144"/>
      <c r="E1301" s="144"/>
      <c r="F1301" s="144"/>
      <c r="G1301" s="144"/>
      <c r="H1301" s="144"/>
      <c r="I1301" s="144"/>
      <c r="J1301" s="144"/>
      <c r="K1301" s="144"/>
      <c r="L1301" s="144"/>
      <c r="M1301" s="144"/>
      <c r="N1301" s="144"/>
      <c r="O1301" s="144"/>
      <c r="P1301" s="144"/>
      <c r="Q1301" s="145"/>
      <c r="R1301" s="145"/>
      <c r="S1301" s="145"/>
      <c r="T1301" s="145"/>
      <c r="U1301" s="145"/>
      <c r="V1301" s="145"/>
      <c r="W1301" s="145"/>
      <c r="X1301" s="145"/>
      <c r="Y1301" s="145"/>
      <c r="Z1301" s="145"/>
      <c r="AA1301" s="145"/>
      <c r="AB1301" s="145"/>
      <c r="AC1301" s="145"/>
      <c r="AD1301" s="145"/>
      <c r="AE1301" s="144"/>
      <c r="AF1301" s="144"/>
      <c r="AG1301" s="144"/>
      <c r="AH1301" s="144"/>
      <c r="AI1301" s="144"/>
      <c r="AJ1301" s="144"/>
      <c r="AK1301" s="144"/>
      <c r="AL1301" s="144"/>
      <c r="AM1301" s="144"/>
      <c r="AN1301" s="144"/>
      <c r="AO1301" s="144"/>
      <c r="AP1301" s="144"/>
      <c r="AQ1301" s="144"/>
      <c r="AR1301" s="144"/>
      <c r="AS1301" s="144"/>
      <c r="AT1301" s="144"/>
      <c r="AU1301" s="144"/>
      <c r="AV1301" s="144"/>
      <c r="AW1301" s="144"/>
      <c r="AX1301" s="144"/>
      <c r="AY1301" s="144"/>
      <c r="AZ1301" s="144"/>
      <c r="BA1301" s="144"/>
      <c r="BB1301" s="144"/>
      <c r="BC1301" s="144"/>
      <c r="BD1301" s="144"/>
      <c r="BE1301" s="144"/>
      <c r="BF1301" s="144"/>
    </row>
    <row r="1302" spans="3:58">
      <c r="C1302" s="144"/>
      <c r="D1302" s="144"/>
      <c r="E1302" s="144"/>
      <c r="F1302" s="144"/>
      <c r="G1302" s="144"/>
      <c r="H1302" s="144"/>
      <c r="I1302" s="144"/>
      <c r="J1302" s="144"/>
      <c r="K1302" s="144"/>
      <c r="L1302" s="144"/>
      <c r="M1302" s="144"/>
      <c r="N1302" s="144"/>
      <c r="O1302" s="144"/>
      <c r="P1302" s="144"/>
      <c r="Q1302" s="145"/>
      <c r="R1302" s="145"/>
      <c r="S1302" s="145"/>
      <c r="T1302" s="145"/>
      <c r="U1302" s="145"/>
      <c r="V1302" s="145"/>
      <c r="W1302" s="145"/>
      <c r="X1302" s="145"/>
      <c r="Y1302" s="145"/>
      <c r="Z1302" s="145"/>
      <c r="AA1302" s="145"/>
      <c r="AB1302" s="145"/>
      <c r="AC1302" s="145"/>
      <c r="AD1302" s="145"/>
      <c r="AE1302" s="144"/>
      <c r="AF1302" s="144"/>
      <c r="AG1302" s="144"/>
      <c r="AH1302" s="144"/>
      <c r="AI1302" s="144"/>
      <c r="AJ1302" s="144"/>
      <c r="AK1302" s="144"/>
      <c r="AL1302" s="144"/>
      <c r="AM1302" s="144"/>
      <c r="AN1302" s="144"/>
      <c r="AO1302" s="144"/>
      <c r="AP1302" s="144"/>
      <c r="AQ1302" s="144"/>
      <c r="AR1302" s="144"/>
      <c r="AS1302" s="144"/>
      <c r="AT1302" s="144"/>
      <c r="AU1302" s="144"/>
      <c r="AV1302" s="144"/>
      <c r="AW1302" s="144"/>
      <c r="AX1302" s="144"/>
      <c r="AY1302" s="144"/>
      <c r="AZ1302" s="144"/>
      <c r="BA1302" s="144"/>
      <c r="BB1302" s="144"/>
      <c r="BC1302" s="144"/>
      <c r="BD1302" s="144"/>
      <c r="BE1302" s="144"/>
      <c r="BF1302" s="144"/>
    </row>
    <row r="1303" spans="3:58">
      <c r="C1303" s="144"/>
      <c r="D1303" s="144"/>
      <c r="E1303" s="144"/>
      <c r="F1303" s="144"/>
      <c r="G1303" s="144"/>
      <c r="H1303" s="144"/>
      <c r="I1303" s="144"/>
      <c r="J1303" s="144"/>
      <c r="K1303" s="144"/>
      <c r="L1303" s="144"/>
      <c r="M1303" s="144"/>
      <c r="N1303" s="144"/>
      <c r="O1303" s="144"/>
      <c r="P1303" s="144"/>
      <c r="Q1303" s="145"/>
      <c r="R1303" s="145"/>
      <c r="S1303" s="145"/>
      <c r="T1303" s="145"/>
      <c r="U1303" s="145"/>
      <c r="V1303" s="145"/>
      <c r="W1303" s="145"/>
      <c r="X1303" s="145"/>
      <c r="Y1303" s="145"/>
      <c r="Z1303" s="145"/>
      <c r="AA1303" s="145"/>
      <c r="AB1303" s="145"/>
      <c r="AC1303" s="145"/>
      <c r="AD1303" s="145"/>
      <c r="AE1303" s="144"/>
      <c r="AF1303" s="144"/>
      <c r="AG1303" s="144"/>
      <c r="AH1303" s="144"/>
      <c r="AI1303" s="144"/>
      <c r="AJ1303" s="144"/>
      <c r="AK1303" s="144"/>
      <c r="AL1303" s="144"/>
      <c r="AM1303" s="144"/>
      <c r="AN1303" s="144"/>
      <c r="AO1303" s="144"/>
      <c r="AP1303" s="144"/>
      <c r="AQ1303" s="144"/>
      <c r="AR1303" s="144"/>
      <c r="AS1303" s="144"/>
      <c r="AT1303" s="144"/>
      <c r="AU1303" s="144"/>
      <c r="AV1303" s="144"/>
      <c r="AW1303" s="144"/>
      <c r="AX1303" s="144"/>
      <c r="AY1303" s="144"/>
      <c r="AZ1303" s="144"/>
      <c r="BA1303" s="144"/>
      <c r="BB1303" s="144"/>
      <c r="BC1303" s="144"/>
      <c r="BD1303" s="144"/>
      <c r="BE1303" s="144"/>
      <c r="BF1303" s="144"/>
    </row>
    <row r="1304" spans="3:58">
      <c r="C1304" s="144"/>
      <c r="D1304" s="144"/>
      <c r="E1304" s="144"/>
      <c r="F1304" s="144"/>
      <c r="G1304" s="144"/>
      <c r="H1304" s="144"/>
      <c r="I1304" s="144"/>
      <c r="J1304" s="144"/>
      <c r="K1304" s="144"/>
      <c r="L1304" s="144"/>
      <c r="M1304" s="144"/>
      <c r="N1304" s="144"/>
      <c r="O1304" s="144"/>
      <c r="P1304" s="144"/>
      <c r="Q1304" s="145"/>
      <c r="R1304" s="145"/>
      <c r="S1304" s="145"/>
      <c r="T1304" s="145"/>
      <c r="U1304" s="145"/>
      <c r="V1304" s="145"/>
      <c r="W1304" s="145"/>
      <c r="X1304" s="145"/>
      <c r="Y1304" s="145"/>
      <c r="Z1304" s="145"/>
      <c r="AA1304" s="145"/>
      <c r="AB1304" s="145"/>
      <c r="AC1304" s="145"/>
      <c r="AD1304" s="145"/>
      <c r="AE1304" s="144"/>
      <c r="AF1304" s="144"/>
      <c r="AG1304" s="144"/>
      <c r="AH1304" s="144"/>
      <c r="AI1304" s="144"/>
      <c r="AJ1304" s="144"/>
      <c r="AK1304" s="144"/>
      <c r="AL1304" s="144"/>
      <c r="AM1304" s="144"/>
      <c r="AN1304" s="144"/>
      <c r="AO1304" s="144"/>
      <c r="AP1304" s="144"/>
      <c r="AQ1304" s="144"/>
      <c r="AR1304" s="144"/>
      <c r="AS1304" s="144"/>
      <c r="AT1304" s="144"/>
      <c r="AU1304" s="144"/>
      <c r="AV1304" s="144"/>
      <c r="AW1304" s="144"/>
      <c r="AX1304" s="144"/>
      <c r="AY1304" s="144"/>
      <c r="AZ1304" s="144"/>
      <c r="BA1304" s="144"/>
      <c r="BB1304" s="144"/>
      <c r="BC1304" s="144"/>
      <c r="BD1304" s="144"/>
      <c r="BE1304" s="144"/>
      <c r="BF1304" s="144"/>
    </row>
    <row r="1305" spans="3:58">
      <c r="C1305" s="144"/>
      <c r="D1305" s="144"/>
      <c r="E1305" s="144"/>
      <c r="F1305" s="144"/>
      <c r="G1305" s="144"/>
      <c r="H1305" s="144"/>
      <c r="I1305" s="144"/>
      <c r="J1305" s="144"/>
      <c r="K1305" s="144"/>
      <c r="L1305" s="144"/>
      <c r="M1305" s="144"/>
      <c r="N1305" s="144"/>
      <c r="O1305" s="144"/>
      <c r="P1305" s="144"/>
      <c r="Q1305" s="145"/>
      <c r="R1305" s="145"/>
      <c r="S1305" s="145"/>
      <c r="T1305" s="145"/>
      <c r="U1305" s="145"/>
      <c r="V1305" s="145"/>
      <c r="W1305" s="145"/>
      <c r="X1305" s="145"/>
      <c r="Y1305" s="145"/>
      <c r="Z1305" s="145"/>
      <c r="AA1305" s="145"/>
      <c r="AB1305" s="145"/>
      <c r="AC1305" s="145"/>
      <c r="AD1305" s="145"/>
      <c r="AE1305" s="144"/>
      <c r="AF1305" s="144"/>
      <c r="AG1305" s="144"/>
      <c r="AH1305" s="144"/>
      <c r="AI1305" s="144"/>
      <c r="AJ1305" s="144"/>
      <c r="AK1305" s="144"/>
      <c r="AL1305" s="144"/>
      <c r="AM1305" s="144"/>
      <c r="AN1305" s="144"/>
      <c r="AO1305" s="144"/>
      <c r="AP1305" s="144"/>
      <c r="AQ1305" s="144"/>
      <c r="AR1305" s="144"/>
      <c r="AS1305" s="144"/>
      <c r="AT1305" s="144"/>
      <c r="AU1305" s="144"/>
      <c r="AV1305" s="144"/>
      <c r="AW1305" s="144"/>
      <c r="AX1305" s="144"/>
      <c r="AY1305" s="144"/>
      <c r="AZ1305" s="144"/>
      <c r="BA1305" s="144"/>
      <c r="BB1305" s="144"/>
      <c r="BC1305" s="144"/>
      <c r="BD1305" s="144"/>
      <c r="BE1305" s="144"/>
      <c r="BF1305" s="144"/>
    </row>
    <row r="1306" spans="3:58">
      <c r="C1306" s="144"/>
      <c r="D1306" s="144"/>
      <c r="E1306" s="144"/>
      <c r="F1306" s="144"/>
      <c r="G1306" s="144"/>
      <c r="H1306" s="144"/>
      <c r="I1306" s="144"/>
      <c r="J1306" s="144"/>
      <c r="K1306" s="144"/>
      <c r="L1306" s="144"/>
      <c r="M1306" s="144"/>
      <c r="N1306" s="144"/>
      <c r="O1306" s="144"/>
      <c r="P1306" s="144"/>
      <c r="Q1306" s="145"/>
      <c r="R1306" s="145"/>
      <c r="S1306" s="145"/>
      <c r="T1306" s="145"/>
      <c r="U1306" s="145"/>
      <c r="V1306" s="145"/>
      <c r="W1306" s="145"/>
      <c r="X1306" s="145"/>
      <c r="Y1306" s="145"/>
      <c r="Z1306" s="145"/>
      <c r="AA1306" s="145"/>
      <c r="AB1306" s="145"/>
      <c r="AC1306" s="145"/>
      <c r="AD1306" s="145"/>
      <c r="AE1306" s="144"/>
      <c r="AF1306" s="144"/>
      <c r="AG1306" s="144"/>
      <c r="AH1306" s="144"/>
      <c r="AI1306" s="144"/>
      <c r="AJ1306" s="144"/>
      <c r="AK1306" s="144"/>
      <c r="AL1306" s="144"/>
      <c r="AM1306" s="144"/>
      <c r="AN1306" s="144"/>
      <c r="AO1306" s="144"/>
      <c r="AP1306" s="144"/>
      <c r="AQ1306" s="144"/>
      <c r="AR1306" s="144"/>
      <c r="AS1306" s="144"/>
      <c r="AT1306" s="144"/>
      <c r="AU1306" s="144"/>
      <c r="AV1306" s="144"/>
      <c r="AW1306" s="144"/>
      <c r="AX1306" s="144"/>
      <c r="AY1306" s="144"/>
      <c r="AZ1306" s="144"/>
      <c r="BA1306" s="144"/>
      <c r="BB1306" s="144"/>
      <c r="BC1306" s="144"/>
      <c r="BD1306" s="144"/>
      <c r="BE1306" s="144"/>
      <c r="BF1306" s="144"/>
    </row>
    <row r="1307" spans="3:58">
      <c r="C1307" s="144"/>
      <c r="D1307" s="144"/>
      <c r="E1307" s="144"/>
      <c r="F1307" s="144"/>
      <c r="G1307" s="144"/>
      <c r="H1307" s="144"/>
      <c r="I1307" s="144"/>
      <c r="J1307" s="144"/>
      <c r="K1307" s="144"/>
      <c r="L1307" s="144"/>
      <c r="M1307" s="144"/>
      <c r="N1307" s="144"/>
      <c r="O1307" s="144"/>
      <c r="P1307" s="144"/>
      <c r="Q1307" s="145"/>
      <c r="R1307" s="145"/>
      <c r="S1307" s="145"/>
      <c r="T1307" s="145"/>
      <c r="U1307" s="145"/>
      <c r="V1307" s="145"/>
      <c r="W1307" s="145"/>
      <c r="X1307" s="145"/>
      <c r="Y1307" s="145"/>
      <c r="Z1307" s="145"/>
      <c r="AA1307" s="145"/>
      <c r="AB1307" s="145"/>
      <c r="AC1307" s="145"/>
      <c r="AD1307" s="145"/>
      <c r="AE1307" s="144"/>
      <c r="AF1307" s="144"/>
      <c r="AG1307" s="144"/>
      <c r="AH1307" s="144"/>
      <c r="AI1307" s="144"/>
      <c r="AJ1307" s="144"/>
      <c r="AK1307" s="144"/>
      <c r="AL1307" s="144"/>
      <c r="AM1307" s="144"/>
      <c r="AN1307" s="144"/>
      <c r="AO1307" s="144"/>
      <c r="AP1307" s="144"/>
      <c r="AQ1307" s="144"/>
      <c r="AR1307" s="144"/>
      <c r="AS1307" s="144"/>
      <c r="AT1307" s="144"/>
      <c r="AU1307" s="144"/>
      <c r="AV1307" s="144"/>
      <c r="AW1307" s="144"/>
      <c r="AX1307" s="144"/>
      <c r="AY1307" s="144"/>
      <c r="AZ1307" s="144"/>
      <c r="BA1307" s="144"/>
      <c r="BB1307" s="144"/>
      <c r="BC1307" s="144"/>
      <c r="BD1307" s="144"/>
      <c r="BE1307" s="144"/>
      <c r="BF1307" s="144"/>
    </row>
    <row r="1308" spans="3:58">
      <c r="C1308" s="144"/>
      <c r="D1308" s="144"/>
      <c r="E1308" s="144"/>
      <c r="F1308" s="144"/>
      <c r="G1308" s="144"/>
      <c r="H1308" s="144"/>
      <c r="I1308" s="144"/>
      <c r="J1308" s="144"/>
      <c r="K1308" s="144"/>
      <c r="L1308" s="144"/>
      <c r="M1308" s="144"/>
      <c r="N1308" s="144"/>
      <c r="O1308" s="144"/>
      <c r="P1308" s="144"/>
      <c r="Q1308" s="145"/>
      <c r="R1308" s="145"/>
      <c r="S1308" s="145"/>
      <c r="T1308" s="145"/>
      <c r="U1308" s="145"/>
      <c r="V1308" s="145"/>
      <c r="W1308" s="145"/>
      <c r="X1308" s="145"/>
      <c r="Y1308" s="145"/>
      <c r="Z1308" s="145"/>
      <c r="AA1308" s="145"/>
      <c r="AB1308" s="145"/>
      <c r="AC1308" s="145"/>
      <c r="AD1308" s="145"/>
      <c r="AE1308" s="144"/>
      <c r="AF1308" s="144"/>
      <c r="AG1308" s="144"/>
      <c r="AH1308" s="144"/>
      <c r="AI1308" s="144"/>
      <c r="AJ1308" s="144"/>
      <c r="AK1308" s="144"/>
      <c r="AL1308" s="144"/>
      <c r="AM1308" s="144"/>
      <c r="AN1308" s="144"/>
      <c r="AO1308" s="144"/>
      <c r="AP1308" s="144"/>
      <c r="AQ1308" s="144"/>
      <c r="AR1308" s="144"/>
      <c r="AS1308" s="144"/>
      <c r="AT1308" s="144"/>
      <c r="AU1308" s="144"/>
      <c r="AV1308" s="144"/>
      <c r="AW1308" s="144"/>
      <c r="AX1308" s="144"/>
      <c r="AY1308" s="144"/>
      <c r="AZ1308" s="144"/>
      <c r="BA1308" s="144"/>
      <c r="BB1308" s="144"/>
      <c r="BC1308" s="144"/>
      <c r="BD1308" s="144"/>
      <c r="BE1308" s="144"/>
      <c r="BF1308" s="144"/>
    </row>
    <row r="1309" spans="3:58">
      <c r="C1309" s="144"/>
      <c r="D1309" s="144"/>
      <c r="E1309" s="144"/>
      <c r="F1309" s="144"/>
      <c r="G1309" s="144"/>
      <c r="H1309" s="144"/>
      <c r="I1309" s="144"/>
      <c r="J1309" s="144"/>
      <c r="K1309" s="144"/>
      <c r="L1309" s="144"/>
      <c r="M1309" s="144"/>
      <c r="N1309" s="144"/>
      <c r="O1309" s="144"/>
      <c r="P1309" s="144"/>
      <c r="Q1309" s="145"/>
      <c r="R1309" s="145"/>
      <c r="S1309" s="145"/>
      <c r="T1309" s="145"/>
      <c r="U1309" s="145"/>
      <c r="V1309" s="145"/>
      <c r="W1309" s="145"/>
      <c r="X1309" s="145"/>
      <c r="Y1309" s="145"/>
      <c r="Z1309" s="145"/>
      <c r="AA1309" s="145"/>
      <c r="AB1309" s="145"/>
      <c r="AC1309" s="145"/>
      <c r="AD1309" s="145"/>
      <c r="AE1309" s="144"/>
      <c r="AF1309" s="144"/>
      <c r="AG1309" s="144"/>
      <c r="AH1309" s="144"/>
      <c r="AI1309" s="144"/>
      <c r="AJ1309" s="144"/>
      <c r="AK1309" s="144"/>
      <c r="AL1309" s="144"/>
      <c r="AM1309" s="144"/>
      <c r="AN1309" s="144"/>
      <c r="AO1309" s="144"/>
      <c r="AP1309" s="144"/>
      <c r="AQ1309" s="144"/>
      <c r="AR1309" s="144"/>
      <c r="AS1309" s="144"/>
      <c r="AT1309" s="144"/>
      <c r="AU1309" s="144"/>
      <c r="AV1309" s="144"/>
      <c r="AW1309" s="144"/>
      <c r="AX1309" s="144"/>
      <c r="AY1309" s="144"/>
      <c r="AZ1309" s="144"/>
      <c r="BA1309" s="144"/>
      <c r="BB1309" s="144"/>
      <c r="BC1309" s="144"/>
      <c r="BD1309" s="144"/>
      <c r="BE1309" s="144"/>
      <c r="BF1309" s="144"/>
    </row>
    <row r="1310" spans="3:58">
      <c r="C1310" s="144"/>
      <c r="D1310" s="144"/>
      <c r="E1310" s="144"/>
      <c r="F1310" s="144"/>
      <c r="G1310" s="144"/>
      <c r="H1310" s="144"/>
      <c r="I1310" s="144"/>
      <c r="J1310" s="144"/>
      <c r="K1310" s="144"/>
      <c r="L1310" s="144"/>
      <c r="M1310" s="144"/>
      <c r="N1310" s="144"/>
      <c r="O1310" s="144"/>
      <c r="P1310" s="144"/>
      <c r="Q1310" s="145"/>
      <c r="R1310" s="145"/>
      <c r="S1310" s="145"/>
      <c r="T1310" s="145"/>
      <c r="U1310" s="145"/>
      <c r="V1310" s="145"/>
      <c r="W1310" s="145"/>
      <c r="X1310" s="145"/>
      <c r="Y1310" s="145"/>
      <c r="Z1310" s="145"/>
      <c r="AA1310" s="145"/>
      <c r="AB1310" s="145"/>
      <c r="AC1310" s="145"/>
      <c r="AD1310" s="145"/>
      <c r="AE1310" s="144"/>
      <c r="AF1310" s="144"/>
      <c r="AG1310" s="144"/>
      <c r="AH1310" s="144"/>
      <c r="AI1310" s="144"/>
      <c r="AJ1310" s="144"/>
      <c r="AK1310" s="144"/>
      <c r="AL1310" s="144"/>
      <c r="AM1310" s="144"/>
      <c r="AN1310" s="144"/>
      <c r="AO1310" s="144"/>
      <c r="AP1310" s="144"/>
      <c r="AQ1310" s="144"/>
      <c r="AR1310" s="144"/>
      <c r="AS1310" s="144"/>
      <c r="AT1310" s="144"/>
      <c r="AU1310" s="144"/>
      <c r="AV1310" s="144"/>
      <c r="AW1310" s="144"/>
      <c r="AX1310" s="144"/>
      <c r="AY1310" s="144"/>
      <c r="AZ1310" s="144"/>
      <c r="BA1310" s="144"/>
      <c r="BB1310" s="144"/>
      <c r="BC1310" s="144"/>
      <c r="BD1310" s="144"/>
      <c r="BE1310" s="144"/>
      <c r="BF1310" s="144"/>
    </row>
    <row r="1311" spans="3:58">
      <c r="C1311" s="144"/>
      <c r="D1311" s="144"/>
      <c r="E1311" s="144"/>
      <c r="F1311" s="144"/>
      <c r="G1311" s="144"/>
      <c r="H1311" s="144"/>
      <c r="I1311" s="144"/>
      <c r="J1311" s="144"/>
      <c r="K1311" s="144"/>
      <c r="L1311" s="144"/>
      <c r="M1311" s="144"/>
      <c r="N1311" s="144"/>
      <c r="O1311" s="144"/>
      <c r="P1311" s="144"/>
      <c r="Q1311" s="145"/>
      <c r="R1311" s="145"/>
      <c r="S1311" s="145"/>
      <c r="T1311" s="145"/>
      <c r="U1311" s="145"/>
      <c r="V1311" s="145"/>
      <c r="W1311" s="145"/>
      <c r="X1311" s="145"/>
      <c r="Y1311" s="145"/>
      <c r="Z1311" s="145"/>
      <c r="AA1311" s="145"/>
      <c r="AB1311" s="145"/>
      <c r="AC1311" s="145"/>
      <c r="AD1311" s="145"/>
      <c r="AE1311" s="144"/>
      <c r="AF1311" s="144"/>
      <c r="AG1311" s="144"/>
      <c r="AH1311" s="144"/>
      <c r="AI1311" s="144"/>
      <c r="AJ1311" s="144"/>
      <c r="AK1311" s="144"/>
      <c r="AL1311" s="144"/>
      <c r="AM1311" s="144"/>
      <c r="AN1311" s="144"/>
      <c r="AO1311" s="144"/>
      <c r="AP1311" s="144"/>
      <c r="AQ1311" s="144"/>
      <c r="AR1311" s="144"/>
      <c r="AS1311" s="144"/>
      <c r="AT1311" s="144"/>
      <c r="AU1311" s="144"/>
      <c r="AV1311" s="144"/>
      <c r="AW1311" s="144"/>
      <c r="AX1311" s="144"/>
      <c r="AY1311" s="144"/>
      <c r="AZ1311" s="144"/>
      <c r="BA1311" s="144"/>
      <c r="BB1311" s="144"/>
      <c r="BC1311" s="144"/>
      <c r="BD1311" s="144"/>
      <c r="BE1311" s="144"/>
      <c r="BF1311" s="144"/>
    </row>
    <row r="1312" spans="3:58">
      <c r="C1312" s="144"/>
      <c r="D1312" s="144"/>
      <c r="E1312" s="144"/>
      <c r="F1312" s="144"/>
      <c r="G1312" s="144"/>
      <c r="H1312" s="144"/>
      <c r="I1312" s="144"/>
      <c r="J1312" s="144"/>
      <c r="K1312" s="144"/>
      <c r="L1312" s="144"/>
      <c r="M1312" s="144"/>
      <c r="N1312" s="144"/>
      <c r="O1312" s="144"/>
      <c r="P1312" s="144"/>
      <c r="Q1312" s="145"/>
      <c r="R1312" s="145"/>
      <c r="S1312" s="145"/>
      <c r="T1312" s="145"/>
      <c r="U1312" s="145"/>
      <c r="V1312" s="145"/>
      <c r="W1312" s="145"/>
      <c r="X1312" s="145"/>
      <c r="Y1312" s="145"/>
      <c r="Z1312" s="145"/>
      <c r="AA1312" s="145"/>
      <c r="AB1312" s="145"/>
      <c r="AC1312" s="145"/>
      <c r="AD1312" s="145"/>
      <c r="AE1312" s="144"/>
      <c r="AF1312" s="144"/>
      <c r="AG1312" s="144"/>
      <c r="AH1312" s="144"/>
      <c r="AI1312" s="144"/>
      <c r="AJ1312" s="144"/>
      <c r="AK1312" s="144"/>
      <c r="AL1312" s="144"/>
      <c r="AM1312" s="144"/>
      <c r="AN1312" s="144"/>
      <c r="AO1312" s="144"/>
      <c r="AP1312" s="144"/>
      <c r="AQ1312" s="144"/>
      <c r="AR1312" s="144"/>
      <c r="AS1312" s="144"/>
      <c r="AT1312" s="144"/>
      <c r="AU1312" s="144"/>
      <c r="AV1312" s="144"/>
      <c r="AW1312" s="144"/>
      <c r="AX1312" s="144"/>
      <c r="AY1312" s="144"/>
      <c r="AZ1312" s="144"/>
      <c r="BA1312" s="144"/>
      <c r="BB1312" s="144"/>
      <c r="BC1312" s="144"/>
      <c r="BD1312" s="144"/>
      <c r="BE1312" s="144"/>
      <c r="BF1312" s="144"/>
    </row>
    <row r="1313" spans="3:58">
      <c r="C1313" s="144"/>
      <c r="D1313" s="144"/>
      <c r="E1313" s="144"/>
      <c r="F1313" s="144"/>
      <c r="G1313" s="144"/>
      <c r="H1313" s="144"/>
      <c r="I1313" s="144"/>
      <c r="J1313" s="144"/>
      <c r="K1313" s="144"/>
      <c r="L1313" s="144"/>
      <c r="M1313" s="144"/>
      <c r="N1313" s="144"/>
      <c r="O1313" s="144"/>
      <c r="P1313" s="144"/>
      <c r="Q1313" s="145"/>
      <c r="R1313" s="145"/>
      <c r="S1313" s="145"/>
      <c r="T1313" s="145"/>
      <c r="U1313" s="145"/>
      <c r="V1313" s="145"/>
      <c r="W1313" s="145"/>
      <c r="X1313" s="145"/>
      <c r="Y1313" s="145"/>
      <c r="Z1313" s="145"/>
      <c r="AA1313" s="145"/>
      <c r="AB1313" s="145"/>
      <c r="AC1313" s="145"/>
      <c r="AD1313" s="145"/>
      <c r="AE1313" s="144"/>
      <c r="AF1313" s="144"/>
      <c r="AG1313" s="144"/>
      <c r="AH1313" s="144"/>
      <c r="AI1313" s="144"/>
      <c r="AJ1313" s="144"/>
      <c r="AK1313" s="144"/>
      <c r="AL1313" s="144"/>
      <c r="AM1313" s="144"/>
      <c r="AN1313" s="144"/>
      <c r="AO1313" s="144"/>
      <c r="AP1313" s="144"/>
      <c r="AQ1313" s="144"/>
      <c r="AR1313" s="144"/>
      <c r="AS1313" s="144"/>
      <c r="AT1313" s="144"/>
      <c r="AU1313" s="144"/>
      <c r="AV1313" s="144"/>
      <c r="AW1313" s="144"/>
      <c r="AX1313" s="144"/>
      <c r="AY1313" s="144"/>
      <c r="AZ1313" s="144"/>
      <c r="BA1313" s="144"/>
      <c r="BB1313" s="144"/>
      <c r="BC1313" s="144"/>
      <c r="BD1313" s="144"/>
      <c r="BE1313" s="144"/>
      <c r="BF1313" s="144"/>
    </row>
    <row r="1314" spans="3:58">
      <c r="C1314" s="144"/>
      <c r="D1314" s="144"/>
      <c r="E1314" s="144"/>
      <c r="F1314" s="144"/>
      <c r="G1314" s="144"/>
      <c r="H1314" s="144"/>
      <c r="I1314" s="144"/>
      <c r="J1314" s="144"/>
      <c r="K1314" s="144"/>
      <c r="L1314" s="144"/>
      <c r="M1314" s="144"/>
      <c r="N1314" s="144"/>
      <c r="O1314" s="144"/>
      <c r="P1314" s="144"/>
      <c r="Q1314" s="145"/>
      <c r="R1314" s="145"/>
      <c r="S1314" s="145"/>
      <c r="T1314" s="145"/>
      <c r="U1314" s="145"/>
      <c r="V1314" s="145"/>
      <c r="W1314" s="145"/>
      <c r="X1314" s="145"/>
      <c r="Y1314" s="145"/>
      <c r="Z1314" s="145"/>
      <c r="AA1314" s="145"/>
      <c r="AB1314" s="145"/>
      <c r="AC1314" s="145"/>
      <c r="AD1314" s="145"/>
      <c r="AE1314" s="144"/>
      <c r="AF1314" s="144"/>
      <c r="AG1314" s="144"/>
      <c r="AH1314" s="144"/>
      <c r="AI1314" s="144"/>
      <c r="AJ1314" s="144"/>
      <c r="AK1314" s="144"/>
      <c r="AL1314" s="144"/>
      <c r="AM1314" s="144"/>
      <c r="AN1314" s="144"/>
      <c r="AO1314" s="144"/>
      <c r="AP1314" s="144"/>
      <c r="AQ1314" s="144"/>
      <c r="AR1314" s="144"/>
      <c r="AS1314" s="144"/>
      <c r="AT1314" s="144"/>
      <c r="AU1314" s="144"/>
      <c r="AV1314" s="144"/>
      <c r="AW1314" s="144"/>
      <c r="AX1314" s="144"/>
      <c r="AY1314" s="144"/>
      <c r="AZ1314" s="144"/>
      <c r="BA1314" s="144"/>
      <c r="BB1314" s="144"/>
      <c r="BC1314" s="144"/>
      <c r="BD1314" s="144"/>
      <c r="BE1314" s="144"/>
      <c r="BF1314" s="144"/>
    </row>
    <row r="1315" spans="3:58">
      <c r="C1315" s="144"/>
      <c r="D1315" s="144"/>
      <c r="E1315" s="144"/>
      <c r="F1315" s="144"/>
      <c r="G1315" s="144"/>
      <c r="H1315" s="144"/>
      <c r="I1315" s="144"/>
      <c r="J1315" s="144"/>
      <c r="K1315" s="144"/>
      <c r="L1315" s="144"/>
      <c r="M1315" s="144"/>
      <c r="N1315" s="144"/>
      <c r="O1315" s="144"/>
      <c r="P1315" s="144"/>
      <c r="Q1315" s="145"/>
      <c r="R1315" s="145"/>
      <c r="S1315" s="145"/>
      <c r="T1315" s="145"/>
      <c r="U1315" s="145"/>
      <c r="V1315" s="145"/>
      <c r="W1315" s="145"/>
      <c r="X1315" s="145"/>
      <c r="Y1315" s="145"/>
      <c r="Z1315" s="145"/>
      <c r="AA1315" s="145"/>
      <c r="AB1315" s="145"/>
      <c r="AC1315" s="145"/>
      <c r="AD1315" s="145"/>
      <c r="AE1315" s="144"/>
      <c r="AF1315" s="144"/>
      <c r="AG1315" s="144"/>
      <c r="AH1315" s="144"/>
      <c r="AI1315" s="144"/>
      <c r="AJ1315" s="144"/>
      <c r="AK1315" s="144"/>
      <c r="AL1315" s="144"/>
      <c r="AM1315" s="144"/>
      <c r="AN1315" s="144"/>
      <c r="AO1315" s="144"/>
      <c r="AP1315" s="144"/>
      <c r="AQ1315" s="144"/>
      <c r="AR1315" s="144"/>
      <c r="AS1315" s="144"/>
      <c r="AT1315" s="144"/>
      <c r="AU1315" s="144"/>
      <c r="AV1315" s="144"/>
      <c r="AW1315" s="144"/>
      <c r="AX1315" s="144"/>
      <c r="AY1315" s="144"/>
      <c r="AZ1315" s="144"/>
      <c r="BA1315" s="144"/>
      <c r="BB1315" s="144"/>
      <c r="BC1315" s="144"/>
      <c r="BD1315" s="144"/>
      <c r="BE1315" s="144"/>
      <c r="BF1315" s="144"/>
    </row>
    <row r="1316" spans="3:58">
      <c r="C1316" s="144"/>
      <c r="D1316" s="144"/>
      <c r="E1316" s="144"/>
      <c r="F1316" s="144"/>
      <c r="G1316" s="144"/>
      <c r="H1316" s="144"/>
      <c r="I1316" s="144"/>
      <c r="J1316" s="144"/>
      <c r="K1316" s="144"/>
      <c r="L1316" s="144"/>
      <c r="M1316" s="144"/>
      <c r="N1316" s="144"/>
      <c r="O1316" s="144"/>
      <c r="P1316" s="144"/>
      <c r="Q1316" s="145"/>
      <c r="R1316" s="145"/>
      <c r="S1316" s="145"/>
      <c r="T1316" s="145"/>
      <c r="U1316" s="145"/>
      <c r="V1316" s="145"/>
      <c r="W1316" s="145"/>
      <c r="X1316" s="145"/>
      <c r="Y1316" s="145"/>
      <c r="Z1316" s="145"/>
      <c r="AA1316" s="145"/>
      <c r="AB1316" s="145"/>
      <c r="AC1316" s="145"/>
      <c r="AD1316" s="145"/>
      <c r="AE1316" s="144"/>
      <c r="AF1316" s="144"/>
      <c r="AG1316" s="144"/>
      <c r="AH1316" s="144"/>
      <c r="AI1316" s="144"/>
      <c r="AJ1316" s="144"/>
      <c r="AK1316" s="144"/>
      <c r="AL1316" s="144"/>
      <c r="AM1316" s="144"/>
      <c r="AN1316" s="144"/>
      <c r="AO1316" s="144"/>
      <c r="AP1316" s="144"/>
      <c r="AQ1316" s="144"/>
      <c r="AR1316" s="144"/>
      <c r="AS1316" s="144"/>
      <c r="AT1316" s="144"/>
      <c r="AU1316" s="144"/>
      <c r="AV1316" s="144"/>
      <c r="AW1316" s="144"/>
      <c r="AX1316" s="144"/>
      <c r="AY1316" s="144"/>
      <c r="AZ1316" s="144"/>
      <c r="BA1316" s="144"/>
      <c r="BB1316" s="144"/>
      <c r="BC1316" s="144"/>
      <c r="BD1316" s="144"/>
      <c r="BE1316" s="144"/>
      <c r="BF1316" s="144"/>
    </row>
    <row r="1317" spans="3:58">
      <c r="C1317" s="144"/>
      <c r="D1317" s="144"/>
      <c r="E1317" s="144"/>
      <c r="F1317" s="144"/>
      <c r="G1317" s="144"/>
      <c r="H1317" s="144"/>
      <c r="I1317" s="144"/>
      <c r="J1317" s="144"/>
      <c r="K1317" s="144"/>
      <c r="L1317" s="144"/>
      <c r="M1317" s="144"/>
      <c r="N1317" s="144"/>
      <c r="O1317" s="144"/>
      <c r="P1317" s="144"/>
      <c r="Q1317" s="145"/>
      <c r="R1317" s="145"/>
      <c r="S1317" s="145"/>
      <c r="T1317" s="145"/>
      <c r="U1317" s="145"/>
      <c r="V1317" s="145"/>
      <c r="W1317" s="145"/>
      <c r="X1317" s="145"/>
      <c r="Y1317" s="145"/>
      <c r="Z1317" s="145"/>
      <c r="AA1317" s="145"/>
      <c r="AB1317" s="145"/>
      <c r="AC1317" s="145"/>
      <c r="AD1317" s="145"/>
      <c r="AE1317" s="144"/>
      <c r="AF1317" s="144"/>
      <c r="AG1317" s="144"/>
      <c r="AH1317" s="144"/>
      <c r="AI1317" s="144"/>
      <c r="AJ1317" s="144"/>
      <c r="AK1317" s="144"/>
      <c r="AL1317" s="144"/>
      <c r="AM1317" s="144"/>
      <c r="AN1317" s="144"/>
      <c r="AO1317" s="144"/>
      <c r="AP1317" s="144"/>
      <c r="AQ1317" s="144"/>
      <c r="AR1317" s="144"/>
      <c r="AS1317" s="144"/>
      <c r="AT1317" s="144"/>
      <c r="AU1317" s="144"/>
      <c r="AV1317" s="144"/>
      <c r="AW1317" s="144"/>
      <c r="AX1317" s="144"/>
      <c r="AY1317" s="144"/>
      <c r="AZ1317" s="144"/>
      <c r="BA1317" s="144"/>
      <c r="BB1317" s="144"/>
      <c r="BC1317" s="144"/>
      <c r="BD1317" s="144"/>
      <c r="BE1317" s="144"/>
      <c r="BF1317" s="144"/>
    </row>
    <row r="1318" spans="3:58">
      <c r="C1318" s="144"/>
      <c r="D1318" s="144"/>
      <c r="E1318" s="144"/>
      <c r="F1318" s="144"/>
      <c r="G1318" s="144"/>
      <c r="H1318" s="144"/>
      <c r="I1318" s="144"/>
      <c r="J1318" s="144"/>
      <c r="K1318" s="144"/>
      <c r="L1318" s="144"/>
      <c r="M1318" s="144"/>
      <c r="N1318" s="144"/>
      <c r="O1318" s="144"/>
      <c r="P1318" s="144"/>
      <c r="Q1318" s="145"/>
      <c r="R1318" s="145"/>
      <c r="S1318" s="145"/>
      <c r="T1318" s="145"/>
      <c r="U1318" s="145"/>
      <c r="V1318" s="145"/>
      <c r="W1318" s="145"/>
      <c r="X1318" s="145"/>
      <c r="Y1318" s="145"/>
      <c r="Z1318" s="145"/>
      <c r="AA1318" s="145"/>
      <c r="AB1318" s="145"/>
      <c r="AC1318" s="145"/>
      <c r="AD1318" s="145"/>
      <c r="AE1318" s="144"/>
      <c r="AF1318" s="144"/>
      <c r="AG1318" s="144"/>
      <c r="AH1318" s="144"/>
      <c r="AI1318" s="144"/>
      <c r="AJ1318" s="144"/>
      <c r="AK1318" s="144"/>
      <c r="AL1318" s="144"/>
      <c r="AM1318" s="144"/>
      <c r="AN1318" s="144"/>
      <c r="AO1318" s="144"/>
      <c r="AP1318" s="144"/>
      <c r="AQ1318" s="144"/>
      <c r="AR1318" s="144"/>
      <c r="AS1318" s="144"/>
      <c r="AT1318" s="144"/>
      <c r="AU1318" s="144"/>
      <c r="AV1318" s="144"/>
      <c r="AW1318" s="144"/>
      <c r="AX1318" s="144"/>
      <c r="AY1318" s="144"/>
      <c r="AZ1318" s="144"/>
      <c r="BA1318" s="144"/>
      <c r="BB1318" s="144"/>
      <c r="BC1318" s="144"/>
      <c r="BD1318" s="144"/>
      <c r="BE1318" s="144"/>
      <c r="BF1318" s="144"/>
    </row>
    <row r="1319" spans="3:58">
      <c r="C1319" s="144"/>
      <c r="D1319" s="144"/>
      <c r="E1319" s="144"/>
      <c r="F1319" s="144"/>
      <c r="G1319" s="144"/>
      <c r="H1319" s="144"/>
      <c r="I1319" s="144"/>
      <c r="J1319" s="144"/>
      <c r="K1319" s="144"/>
      <c r="L1319" s="144"/>
      <c r="M1319" s="144"/>
      <c r="N1319" s="144"/>
      <c r="O1319" s="144"/>
      <c r="P1319" s="144"/>
      <c r="Q1319" s="145"/>
      <c r="R1319" s="145"/>
      <c r="S1319" s="145"/>
      <c r="T1319" s="145"/>
      <c r="U1319" s="145"/>
      <c r="V1319" s="145"/>
      <c r="W1319" s="145"/>
      <c r="X1319" s="145"/>
      <c r="Y1319" s="145"/>
      <c r="Z1319" s="145"/>
      <c r="AA1319" s="145"/>
      <c r="AB1319" s="145"/>
      <c r="AC1319" s="145"/>
      <c r="AD1319" s="145"/>
      <c r="AE1319" s="144"/>
      <c r="AF1319" s="144"/>
      <c r="AG1319" s="144"/>
      <c r="AH1319" s="144"/>
      <c r="AI1319" s="144"/>
      <c r="AJ1319" s="144"/>
      <c r="AK1319" s="144"/>
      <c r="AL1319" s="144"/>
      <c r="AM1319" s="144"/>
      <c r="AN1319" s="144"/>
      <c r="AO1319" s="144"/>
      <c r="AP1319" s="144"/>
      <c r="AQ1319" s="144"/>
      <c r="AR1319" s="144"/>
      <c r="AS1319" s="144"/>
      <c r="AT1319" s="144"/>
      <c r="AU1319" s="144"/>
      <c r="AV1319" s="144"/>
      <c r="AW1319" s="144"/>
      <c r="AX1319" s="144"/>
      <c r="AY1319" s="144"/>
      <c r="AZ1319" s="144"/>
      <c r="BA1319" s="144"/>
      <c r="BB1319" s="144"/>
      <c r="BC1319" s="144"/>
      <c r="BD1319" s="144"/>
      <c r="BE1319" s="144"/>
      <c r="BF1319" s="144"/>
    </row>
    <row r="1320" spans="3:58">
      <c r="C1320" s="144"/>
      <c r="D1320" s="144"/>
      <c r="E1320" s="144"/>
      <c r="F1320" s="144"/>
      <c r="G1320" s="144"/>
      <c r="H1320" s="144"/>
      <c r="I1320" s="144"/>
      <c r="J1320" s="144"/>
      <c r="K1320" s="144"/>
      <c r="L1320" s="144"/>
      <c r="M1320" s="144"/>
      <c r="N1320" s="144"/>
      <c r="O1320" s="144"/>
      <c r="P1320" s="144"/>
      <c r="Q1320" s="145"/>
      <c r="R1320" s="145"/>
      <c r="S1320" s="145"/>
      <c r="T1320" s="145"/>
      <c r="U1320" s="145"/>
      <c r="V1320" s="145"/>
      <c r="W1320" s="145"/>
      <c r="X1320" s="145"/>
      <c r="Y1320" s="145"/>
      <c r="Z1320" s="145"/>
      <c r="AA1320" s="145"/>
      <c r="AB1320" s="145"/>
      <c r="AC1320" s="145"/>
      <c r="AD1320" s="145"/>
      <c r="AE1320" s="144"/>
      <c r="AF1320" s="144"/>
      <c r="AG1320" s="144"/>
      <c r="AH1320" s="144"/>
      <c r="AI1320" s="144"/>
      <c r="AJ1320" s="144"/>
      <c r="AK1320" s="144"/>
      <c r="AL1320" s="144"/>
      <c r="AM1320" s="144"/>
      <c r="AN1320" s="144"/>
      <c r="AO1320" s="144"/>
      <c r="AP1320" s="144"/>
      <c r="AQ1320" s="144"/>
      <c r="AR1320" s="144"/>
      <c r="AS1320" s="144"/>
      <c r="AT1320" s="144"/>
      <c r="AU1320" s="144"/>
      <c r="AV1320" s="144"/>
      <c r="AW1320" s="144"/>
      <c r="AX1320" s="144"/>
      <c r="AY1320" s="144"/>
      <c r="AZ1320" s="144"/>
      <c r="BA1320" s="144"/>
      <c r="BB1320" s="144"/>
      <c r="BC1320" s="144"/>
      <c r="BD1320" s="144"/>
      <c r="BE1320" s="144"/>
      <c r="BF1320" s="144"/>
    </row>
    <row r="1321" spans="3:58">
      <c r="C1321" s="144"/>
      <c r="D1321" s="144"/>
      <c r="E1321" s="144"/>
      <c r="F1321" s="144"/>
      <c r="G1321" s="144"/>
      <c r="H1321" s="144"/>
      <c r="I1321" s="144"/>
      <c r="J1321" s="144"/>
      <c r="K1321" s="144"/>
      <c r="L1321" s="144"/>
      <c r="M1321" s="144"/>
      <c r="N1321" s="144"/>
      <c r="O1321" s="144"/>
      <c r="P1321" s="144"/>
      <c r="Q1321" s="145"/>
      <c r="R1321" s="145"/>
      <c r="S1321" s="145"/>
      <c r="T1321" s="145"/>
      <c r="U1321" s="145"/>
      <c r="V1321" s="145"/>
      <c r="W1321" s="145"/>
      <c r="X1321" s="145"/>
      <c r="Y1321" s="145"/>
      <c r="Z1321" s="145"/>
      <c r="AA1321" s="145"/>
      <c r="AB1321" s="145"/>
      <c r="AC1321" s="145"/>
      <c r="AD1321" s="145"/>
      <c r="AE1321" s="144"/>
      <c r="AF1321" s="144"/>
      <c r="AG1321" s="144"/>
      <c r="AH1321" s="144"/>
      <c r="AI1321" s="144"/>
      <c r="AJ1321" s="144"/>
      <c r="AK1321" s="144"/>
      <c r="AL1321" s="144"/>
      <c r="AM1321" s="144"/>
      <c r="AN1321" s="144"/>
      <c r="AO1321" s="144"/>
      <c r="AP1321" s="144"/>
      <c r="AQ1321" s="144"/>
      <c r="AR1321" s="144"/>
      <c r="AS1321" s="144"/>
      <c r="AT1321" s="144"/>
      <c r="AU1321" s="144"/>
      <c r="AV1321" s="144"/>
      <c r="AW1321" s="144"/>
      <c r="AX1321" s="144"/>
      <c r="AY1321" s="144"/>
      <c r="AZ1321" s="144"/>
      <c r="BA1321" s="144"/>
      <c r="BB1321" s="144"/>
      <c r="BC1321" s="144"/>
      <c r="BD1321" s="144"/>
      <c r="BE1321" s="144"/>
      <c r="BF1321" s="144"/>
    </row>
    <row r="1322" spans="3:58">
      <c r="C1322" s="144"/>
      <c r="D1322" s="144"/>
      <c r="E1322" s="144"/>
      <c r="F1322" s="144"/>
      <c r="G1322" s="144"/>
      <c r="H1322" s="144"/>
      <c r="I1322" s="144"/>
      <c r="J1322" s="144"/>
      <c r="K1322" s="144"/>
      <c r="L1322" s="144"/>
      <c r="M1322" s="144"/>
      <c r="N1322" s="144"/>
      <c r="O1322" s="144"/>
      <c r="P1322" s="144"/>
      <c r="Q1322" s="145"/>
      <c r="R1322" s="145"/>
      <c r="S1322" s="145"/>
      <c r="T1322" s="145"/>
      <c r="U1322" s="145"/>
      <c r="V1322" s="145"/>
      <c r="W1322" s="145"/>
      <c r="X1322" s="145"/>
      <c r="Y1322" s="145"/>
      <c r="Z1322" s="145"/>
      <c r="AA1322" s="145"/>
      <c r="AB1322" s="145"/>
      <c r="AC1322" s="145"/>
      <c r="AD1322" s="145"/>
      <c r="AE1322" s="144"/>
      <c r="AF1322" s="144"/>
      <c r="AG1322" s="144"/>
      <c r="AH1322" s="144"/>
      <c r="AI1322" s="144"/>
      <c r="AJ1322" s="144"/>
      <c r="AK1322" s="144"/>
      <c r="AL1322" s="144"/>
      <c r="AM1322" s="144"/>
      <c r="AN1322" s="144"/>
      <c r="AO1322" s="144"/>
      <c r="AP1322" s="144"/>
      <c r="AQ1322" s="144"/>
      <c r="AR1322" s="144"/>
      <c r="AS1322" s="144"/>
      <c r="AT1322" s="144"/>
      <c r="AU1322" s="144"/>
      <c r="AV1322" s="144"/>
      <c r="AW1322" s="144"/>
      <c r="AX1322" s="144"/>
      <c r="AY1322" s="144"/>
      <c r="AZ1322" s="144"/>
      <c r="BA1322" s="144"/>
      <c r="BB1322" s="144"/>
      <c r="BC1322" s="144"/>
      <c r="BD1322" s="144"/>
      <c r="BE1322" s="144"/>
      <c r="BF1322" s="144"/>
    </row>
    <row r="1323" spans="3:58">
      <c r="C1323" s="144"/>
      <c r="D1323" s="144"/>
      <c r="E1323" s="144"/>
      <c r="F1323" s="144"/>
      <c r="G1323" s="144"/>
      <c r="H1323" s="144"/>
      <c r="I1323" s="144"/>
      <c r="J1323" s="144"/>
      <c r="K1323" s="144"/>
      <c r="L1323" s="144"/>
      <c r="M1323" s="144"/>
      <c r="N1323" s="144"/>
      <c r="O1323" s="144"/>
      <c r="P1323" s="144"/>
      <c r="Q1323" s="145"/>
      <c r="R1323" s="145"/>
      <c r="S1323" s="145"/>
      <c r="T1323" s="145"/>
      <c r="U1323" s="145"/>
      <c r="V1323" s="145"/>
      <c r="W1323" s="145"/>
      <c r="X1323" s="145"/>
      <c r="Y1323" s="145"/>
      <c r="Z1323" s="145"/>
      <c r="AA1323" s="145"/>
      <c r="AB1323" s="145"/>
      <c r="AC1323" s="145"/>
      <c r="AD1323" s="145"/>
      <c r="AE1323" s="144"/>
      <c r="AF1323" s="144"/>
      <c r="AG1323" s="144"/>
      <c r="AH1323" s="144"/>
      <c r="AI1323" s="144"/>
      <c r="AJ1323" s="144"/>
      <c r="AK1323" s="144"/>
      <c r="AL1323" s="144"/>
      <c r="AM1323" s="144"/>
      <c r="AN1323" s="144"/>
      <c r="AO1323" s="144"/>
      <c r="AP1323" s="144"/>
      <c r="AQ1323" s="144"/>
      <c r="AR1323" s="144"/>
      <c r="AS1323" s="144"/>
      <c r="AT1323" s="144"/>
      <c r="AU1323" s="144"/>
      <c r="AV1323" s="144"/>
      <c r="AW1323" s="144"/>
      <c r="AX1323" s="144"/>
      <c r="AY1323" s="144"/>
      <c r="AZ1323" s="144"/>
      <c r="BA1323" s="144"/>
      <c r="BB1323" s="144"/>
      <c r="BC1323" s="144"/>
      <c r="BD1323" s="144"/>
      <c r="BE1323" s="144"/>
      <c r="BF1323" s="144"/>
    </row>
    <row r="1324" spans="3:58">
      <c r="C1324" s="144"/>
      <c r="D1324" s="144"/>
      <c r="E1324" s="144"/>
      <c r="F1324" s="144"/>
      <c r="G1324" s="144"/>
      <c r="H1324" s="144"/>
      <c r="I1324" s="144"/>
      <c r="J1324" s="144"/>
      <c r="K1324" s="144"/>
      <c r="L1324" s="144"/>
      <c r="M1324" s="144"/>
      <c r="N1324" s="144"/>
      <c r="O1324" s="144"/>
      <c r="P1324" s="144"/>
      <c r="Q1324" s="145"/>
      <c r="R1324" s="145"/>
      <c r="S1324" s="145"/>
      <c r="T1324" s="145"/>
      <c r="U1324" s="145"/>
      <c r="V1324" s="145"/>
      <c r="W1324" s="145"/>
      <c r="X1324" s="145"/>
      <c r="Y1324" s="145"/>
      <c r="Z1324" s="145"/>
      <c r="AA1324" s="145"/>
      <c r="AB1324" s="145"/>
      <c r="AC1324" s="145"/>
      <c r="AD1324" s="145"/>
      <c r="AE1324" s="144"/>
      <c r="AF1324" s="144"/>
      <c r="AG1324" s="144"/>
      <c r="AH1324" s="144"/>
      <c r="AI1324" s="144"/>
      <c r="AJ1324" s="144"/>
      <c r="AK1324" s="144"/>
      <c r="AL1324" s="144"/>
      <c r="AM1324" s="144"/>
      <c r="AN1324" s="144"/>
      <c r="AO1324" s="144"/>
      <c r="AP1324" s="144"/>
      <c r="AQ1324" s="144"/>
      <c r="AR1324" s="144"/>
      <c r="AS1324" s="144"/>
      <c r="AT1324" s="144"/>
      <c r="AU1324" s="144"/>
      <c r="AV1324" s="144"/>
      <c r="AW1324" s="144"/>
      <c r="AX1324" s="144"/>
      <c r="AY1324" s="144"/>
      <c r="AZ1324" s="144"/>
      <c r="BA1324" s="144"/>
      <c r="BB1324" s="144"/>
      <c r="BC1324" s="144"/>
      <c r="BD1324" s="144"/>
      <c r="BE1324" s="144"/>
      <c r="BF1324" s="144"/>
    </row>
    <row r="1325" spans="3:58">
      <c r="C1325" s="144"/>
      <c r="D1325" s="144"/>
      <c r="E1325" s="144"/>
      <c r="F1325" s="144"/>
      <c r="G1325" s="144"/>
      <c r="H1325" s="144"/>
      <c r="I1325" s="144"/>
      <c r="J1325" s="144"/>
      <c r="K1325" s="144"/>
      <c r="L1325" s="144"/>
      <c r="M1325" s="144"/>
      <c r="N1325" s="144"/>
      <c r="O1325" s="144"/>
      <c r="P1325" s="144"/>
      <c r="Q1325" s="145"/>
      <c r="R1325" s="145"/>
      <c r="S1325" s="145"/>
      <c r="T1325" s="145"/>
      <c r="U1325" s="145"/>
      <c r="V1325" s="145"/>
      <c r="W1325" s="145"/>
      <c r="X1325" s="145"/>
      <c r="Y1325" s="145"/>
      <c r="Z1325" s="145"/>
      <c r="AA1325" s="145"/>
      <c r="AB1325" s="145"/>
      <c r="AC1325" s="145"/>
      <c r="AD1325" s="145"/>
      <c r="AE1325" s="144"/>
      <c r="AF1325" s="144"/>
      <c r="AG1325" s="144"/>
      <c r="AH1325" s="144"/>
      <c r="AI1325" s="144"/>
      <c r="AJ1325" s="144"/>
      <c r="AK1325" s="144"/>
      <c r="AL1325" s="144"/>
      <c r="AM1325" s="144"/>
      <c r="AN1325" s="144"/>
      <c r="AO1325" s="144"/>
      <c r="AP1325" s="144"/>
      <c r="AQ1325" s="144"/>
      <c r="AR1325" s="144"/>
      <c r="AS1325" s="144"/>
      <c r="AT1325" s="144"/>
      <c r="AU1325" s="144"/>
      <c r="AV1325" s="144"/>
      <c r="AW1325" s="144"/>
      <c r="AX1325" s="144"/>
      <c r="AY1325" s="144"/>
      <c r="AZ1325" s="144"/>
      <c r="BA1325" s="144"/>
      <c r="BB1325" s="144"/>
      <c r="BC1325" s="144"/>
      <c r="BD1325" s="144"/>
      <c r="BE1325" s="144"/>
      <c r="BF1325" s="144"/>
    </row>
    <row r="1326" spans="3:58">
      <c r="C1326" s="144"/>
      <c r="D1326" s="144"/>
      <c r="E1326" s="144"/>
      <c r="F1326" s="144"/>
      <c r="G1326" s="144"/>
      <c r="H1326" s="144"/>
      <c r="I1326" s="144"/>
      <c r="J1326" s="144"/>
      <c r="K1326" s="144"/>
      <c r="L1326" s="144"/>
      <c r="M1326" s="144"/>
      <c r="N1326" s="144"/>
      <c r="O1326" s="144"/>
      <c r="P1326" s="144"/>
      <c r="Q1326" s="145"/>
      <c r="R1326" s="145"/>
      <c r="S1326" s="145"/>
      <c r="T1326" s="145"/>
      <c r="U1326" s="145"/>
      <c r="V1326" s="145"/>
      <c r="W1326" s="145"/>
      <c r="X1326" s="145"/>
      <c r="Y1326" s="145"/>
      <c r="Z1326" s="145"/>
      <c r="AA1326" s="145"/>
      <c r="AB1326" s="145"/>
      <c r="AC1326" s="145"/>
      <c r="AD1326" s="145"/>
      <c r="AE1326" s="144"/>
      <c r="AF1326" s="144"/>
      <c r="AG1326" s="144"/>
      <c r="AH1326" s="144"/>
      <c r="AI1326" s="144"/>
      <c r="AJ1326" s="144"/>
      <c r="AK1326" s="144"/>
      <c r="AL1326" s="144"/>
      <c r="AM1326" s="144"/>
      <c r="AN1326" s="144"/>
      <c r="AO1326" s="144"/>
      <c r="AP1326" s="144"/>
      <c r="AQ1326" s="144"/>
      <c r="AR1326" s="144"/>
      <c r="AS1326" s="144"/>
      <c r="AT1326" s="144"/>
      <c r="AU1326" s="144"/>
      <c r="AV1326" s="144"/>
      <c r="AW1326" s="144"/>
      <c r="AX1326" s="144"/>
      <c r="AY1326" s="144"/>
      <c r="AZ1326" s="144"/>
      <c r="BA1326" s="144"/>
      <c r="BB1326" s="144"/>
      <c r="BC1326" s="144"/>
      <c r="BD1326" s="144"/>
      <c r="BE1326" s="144"/>
      <c r="BF1326" s="144"/>
    </row>
    <row r="1327" spans="3:58">
      <c r="C1327" s="144"/>
      <c r="D1327" s="144"/>
      <c r="E1327" s="144"/>
      <c r="F1327" s="144"/>
      <c r="G1327" s="144"/>
      <c r="H1327" s="144"/>
      <c r="I1327" s="144"/>
      <c r="J1327" s="144"/>
      <c r="K1327" s="144"/>
      <c r="L1327" s="144"/>
      <c r="M1327" s="144"/>
      <c r="N1327" s="144"/>
      <c r="O1327" s="144"/>
      <c r="P1327" s="144"/>
      <c r="Q1327" s="145"/>
      <c r="R1327" s="145"/>
      <c r="S1327" s="145"/>
      <c r="T1327" s="145"/>
      <c r="U1327" s="145"/>
      <c r="V1327" s="145"/>
      <c r="W1327" s="145"/>
      <c r="X1327" s="145"/>
      <c r="Y1327" s="145"/>
      <c r="Z1327" s="145"/>
      <c r="AA1327" s="145"/>
      <c r="AB1327" s="145"/>
      <c r="AC1327" s="145"/>
      <c r="AD1327" s="145"/>
      <c r="AE1327" s="144"/>
      <c r="AF1327" s="144"/>
      <c r="AG1327" s="144"/>
      <c r="AH1327" s="144"/>
      <c r="AI1327" s="144"/>
      <c r="AJ1327" s="144"/>
      <c r="AK1327" s="144"/>
      <c r="AL1327" s="144"/>
      <c r="AM1327" s="144"/>
      <c r="AN1327" s="144"/>
      <c r="AO1327" s="144"/>
      <c r="AP1327" s="144"/>
      <c r="AQ1327" s="144"/>
      <c r="AR1327" s="144"/>
      <c r="AS1327" s="144"/>
      <c r="AT1327" s="144"/>
      <c r="AU1327" s="144"/>
      <c r="AV1327" s="144"/>
      <c r="AW1327" s="144"/>
      <c r="AX1327" s="144"/>
      <c r="AY1327" s="144"/>
      <c r="AZ1327" s="144"/>
      <c r="BA1327" s="144"/>
      <c r="BB1327" s="144"/>
      <c r="BC1327" s="144"/>
      <c r="BD1327" s="144"/>
      <c r="BE1327" s="144"/>
      <c r="BF1327" s="144"/>
    </row>
    <row r="1328" spans="3:58">
      <c r="C1328" s="144"/>
      <c r="D1328" s="144"/>
      <c r="E1328" s="144"/>
      <c r="F1328" s="144"/>
      <c r="G1328" s="144"/>
      <c r="H1328" s="144"/>
      <c r="I1328" s="144"/>
      <c r="J1328" s="144"/>
      <c r="K1328" s="144"/>
      <c r="L1328" s="144"/>
      <c r="M1328" s="144"/>
      <c r="N1328" s="144"/>
      <c r="O1328" s="144"/>
      <c r="P1328" s="144"/>
      <c r="Q1328" s="145"/>
      <c r="R1328" s="145"/>
      <c r="S1328" s="145"/>
      <c r="T1328" s="145"/>
      <c r="U1328" s="145"/>
      <c r="V1328" s="145"/>
      <c r="W1328" s="145"/>
      <c r="X1328" s="145"/>
      <c r="Y1328" s="145"/>
      <c r="Z1328" s="145"/>
      <c r="AA1328" s="145"/>
      <c r="AB1328" s="145"/>
      <c r="AC1328" s="145"/>
      <c r="AD1328" s="145"/>
      <c r="AE1328" s="144"/>
      <c r="AF1328" s="144"/>
      <c r="AG1328" s="144"/>
      <c r="AH1328" s="144"/>
      <c r="AI1328" s="144"/>
      <c r="AJ1328" s="144"/>
      <c r="AK1328" s="144"/>
      <c r="AL1328" s="144"/>
      <c r="AM1328" s="144"/>
      <c r="AN1328" s="144"/>
      <c r="AO1328" s="144"/>
      <c r="AP1328" s="144"/>
      <c r="AQ1328" s="144"/>
      <c r="AR1328" s="144"/>
      <c r="AS1328" s="144"/>
      <c r="AT1328" s="144"/>
      <c r="AU1328" s="144"/>
      <c r="AV1328" s="144"/>
      <c r="AW1328" s="144"/>
      <c r="AX1328" s="144"/>
      <c r="AY1328" s="144"/>
      <c r="AZ1328" s="144"/>
      <c r="BA1328" s="144"/>
      <c r="BB1328" s="144"/>
      <c r="BC1328" s="144"/>
      <c r="BD1328" s="144"/>
      <c r="BE1328" s="144"/>
      <c r="BF1328" s="144"/>
    </row>
    <row r="1329" spans="3:58">
      <c r="C1329" s="144"/>
      <c r="D1329" s="144"/>
      <c r="E1329" s="144"/>
      <c r="F1329" s="144"/>
      <c r="G1329" s="144"/>
      <c r="H1329" s="144"/>
      <c r="I1329" s="144"/>
      <c r="J1329" s="144"/>
      <c r="K1329" s="144"/>
      <c r="L1329" s="144"/>
      <c r="M1329" s="144"/>
      <c r="N1329" s="144"/>
      <c r="O1329" s="144"/>
      <c r="P1329" s="144"/>
      <c r="Q1329" s="145"/>
      <c r="R1329" s="145"/>
      <c r="S1329" s="145"/>
      <c r="T1329" s="145"/>
      <c r="U1329" s="145"/>
      <c r="V1329" s="145"/>
      <c r="W1329" s="145"/>
      <c r="X1329" s="145"/>
      <c r="Y1329" s="145"/>
      <c r="Z1329" s="145"/>
      <c r="AA1329" s="145"/>
      <c r="AB1329" s="145"/>
      <c r="AC1329" s="145"/>
      <c r="AD1329" s="145"/>
      <c r="AE1329" s="144"/>
      <c r="AF1329" s="144"/>
      <c r="AG1329" s="144"/>
      <c r="AH1329" s="144"/>
      <c r="AI1329" s="144"/>
      <c r="AJ1329" s="144"/>
      <c r="AK1329" s="144"/>
      <c r="AL1329" s="144"/>
      <c r="AM1329" s="144"/>
      <c r="AN1329" s="144"/>
      <c r="AO1329" s="144"/>
      <c r="AP1329" s="144"/>
      <c r="AQ1329" s="144"/>
      <c r="AR1329" s="144"/>
      <c r="AS1329" s="144"/>
      <c r="AT1329" s="144"/>
      <c r="AU1329" s="144"/>
      <c r="AV1329" s="144"/>
      <c r="AW1329" s="144"/>
      <c r="AX1329" s="144"/>
      <c r="AY1329" s="144"/>
      <c r="AZ1329" s="144"/>
      <c r="BA1329" s="144"/>
      <c r="BB1329" s="144"/>
      <c r="BC1329" s="144"/>
      <c r="BD1329" s="144"/>
      <c r="BE1329" s="144"/>
      <c r="BF1329" s="144"/>
    </row>
    <row r="1330" spans="3:58">
      <c r="C1330" s="144"/>
      <c r="D1330" s="144"/>
      <c r="E1330" s="144"/>
      <c r="F1330" s="144"/>
      <c r="G1330" s="144"/>
      <c r="H1330" s="144"/>
      <c r="I1330" s="144"/>
      <c r="J1330" s="144"/>
      <c r="K1330" s="144"/>
      <c r="L1330" s="144"/>
      <c r="M1330" s="144"/>
      <c r="N1330" s="144"/>
      <c r="O1330" s="144"/>
      <c r="P1330" s="144"/>
      <c r="Q1330" s="145"/>
      <c r="R1330" s="145"/>
      <c r="S1330" s="145"/>
      <c r="T1330" s="145"/>
      <c r="U1330" s="145"/>
      <c r="V1330" s="145"/>
      <c r="W1330" s="145"/>
      <c r="X1330" s="145"/>
      <c r="Y1330" s="145"/>
      <c r="Z1330" s="145"/>
      <c r="AA1330" s="145"/>
      <c r="AB1330" s="145"/>
      <c r="AC1330" s="145"/>
      <c r="AD1330" s="145"/>
      <c r="AE1330" s="144"/>
      <c r="AF1330" s="144"/>
      <c r="AG1330" s="144"/>
      <c r="AH1330" s="144"/>
      <c r="AI1330" s="144"/>
      <c r="AJ1330" s="144"/>
      <c r="AK1330" s="144"/>
      <c r="AL1330" s="144"/>
      <c r="AM1330" s="144"/>
      <c r="AN1330" s="144"/>
      <c r="AO1330" s="144"/>
      <c r="AP1330" s="144"/>
      <c r="AQ1330" s="144"/>
      <c r="AR1330" s="144"/>
      <c r="AS1330" s="144"/>
      <c r="AT1330" s="144"/>
      <c r="AU1330" s="144"/>
      <c r="AV1330" s="144"/>
      <c r="AW1330" s="144"/>
      <c r="AX1330" s="144"/>
      <c r="AY1330" s="144"/>
      <c r="AZ1330" s="144"/>
      <c r="BA1330" s="144"/>
      <c r="BB1330" s="144"/>
      <c r="BC1330" s="144"/>
      <c r="BD1330" s="144"/>
      <c r="BE1330" s="144"/>
      <c r="BF1330" s="144"/>
    </row>
    <row r="1331" spans="3:58">
      <c r="C1331" s="144"/>
      <c r="D1331" s="144"/>
      <c r="E1331" s="144"/>
      <c r="F1331" s="144"/>
      <c r="G1331" s="144"/>
      <c r="H1331" s="144"/>
      <c r="I1331" s="144"/>
      <c r="J1331" s="144"/>
      <c r="K1331" s="144"/>
      <c r="L1331" s="144"/>
      <c r="M1331" s="144"/>
      <c r="N1331" s="144"/>
      <c r="O1331" s="144"/>
      <c r="P1331" s="144"/>
      <c r="Q1331" s="145"/>
      <c r="R1331" s="145"/>
      <c r="S1331" s="145"/>
      <c r="T1331" s="145"/>
      <c r="U1331" s="145"/>
      <c r="V1331" s="145"/>
      <c r="W1331" s="145"/>
      <c r="X1331" s="145"/>
      <c r="Y1331" s="145"/>
      <c r="Z1331" s="145"/>
      <c r="AA1331" s="145"/>
      <c r="AB1331" s="145"/>
      <c r="AC1331" s="145"/>
      <c r="AD1331" s="145"/>
      <c r="AE1331" s="144"/>
      <c r="AF1331" s="144"/>
      <c r="AG1331" s="144"/>
      <c r="AH1331" s="144"/>
      <c r="AI1331" s="144"/>
      <c r="AJ1331" s="144"/>
      <c r="AK1331" s="144"/>
      <c r="AL1331" s="144"/>
      <c r="AM1331" s="144"/>
      <c r="AN1331" s="144"/>
      <c r="AO1331" s="144"/>
      <c r="AP1331" s="144"/>
      <c r="AQ1331" s="144"/>
      <c r="AR1331" s="144"/>
      <c r="AS1331" s="144"/>
      <c r="AT1331" s="144"/>
      <c r="AU1331" s="144"/>
      <c r="AV1331" s="144"/>
      <c r="AW1331" s="144"/>
      <c r="AX1331" s="144"/>
      <c r="AY1331" s="144"/>
      <c r="AZ1331" s="144"/>
      <c r="BA1331" s="144"/>
      <c r="BB1331" s="144"/>
      <c r="BC1331" s="144"/>
      <c r="BD1331" s="144"/>
      <c r="BE1331" s="144"/>
      <c r="BF1331" s="144"/>
    </row>
    <row r="1332" spans="3:58">
      <c r="C1332" s="144"/>
      <c r="D1332" s="144"/>
      <c r="E1332" s="144"/>
      <c r="F1332" s="144"/>
      <c r="G1332" s="144"/>
      <c r="H1332" s="144"/>
      <c r="I1332" s="144"/>
      <c r="J1332" s="144"/>
      <c r="K1332" s="144"/>
      <c r="L1332" s="144"/>
      <c r="M1332" s="144"/>
      <c r="N1332" s="144"/>
      <c r="O1332" s="144"/>
      <c r="P1332" s="144"/>
      <c r="Q1332" s="145"/>
      <c r="R1332" s="145"/>
      <c r="S1332" s="145"/>
      <c r="T1332" s="145"/>
      <c r="U1332" s="145"/>
      <c r="V1332" s="145"/>
      <c r="W1332" s="145"/>
      <c r="X1332" s="145"/>
      <c r="Y1332" s="145"/>
      <c r="Z1332" s="145"/>
      <c r="AA1332" s="145"/>
      <c r="AB1332" s="145"/>
      <c r="AC1332" s="145"/>
      <c r="AD1332" s="145"/>
      <c r="AE1332" s="144"/>
      <c r="AF1332" s="144"/>
      <c r="AG1332" s="144"/>
      <c r="AH1332" s="144"/>
      <c r="AI1332" s="144"/>
      <c r="AJ1332" s="144"/>
      <c r="AK1332" s="144"/>
      <c r="AL1332" s="144"/>
      <c r="AM1332" s="144"/>
      <c r="AN1332" s="144"/>
      <c r="AO1332" s="144"/>
      <c r="AP1332" s="144"/>
      <c r="AQ1332" s="144"/>
      <c r="AR1332" s="144"/>
      <c r="AS1332" s="144"/>
      <c r="AT1332" s="144"/>
      <c r="AU1332" s="144"/>
      <c r="AV1332" s="144"/>
      <c r="AW1332" s="144"/>
      <c r="AX1332" s="144"/>
      <c r="AY1332" s="144"/>
      <c r="AZ1332" s="144"/>
      <c r="BA1332" s="144"/>
      <c r="BB1332" s="144"/>
      <c r="BC1332" s="144"/>
      <c r="BD1332" s="144"/>
      <c r="BE1332" s="144"/>
      <c r="BF1332" s="144"/>
    </row>
    <row r="1333" spans="3:58">
      <c r="C1333" s="144"/>
      <c r="D1333" s="144"/>
      <c r="E1333" s="144"/>
      <c r="F1333" s="144"/>
      <c r="G1333" s="144"/>
      <c r="H1333" s="144"/>
      <c r="I1333" s="144"/>
      <c r="J1333" s="144"/>
      <c r="K1333" s="144"/>
      <c r="L1333" s="144"/>
      <c r="M1333" s="144"/>
      <c r="N1333" s="144"/>
      <c r="O1333" s="144"/>
      <c r="P1333" s="144"/>
      <c r="Q1333" s="145"/>
      <c r="R1333" s="145"/>
      <c r="S1333" s="145"/>
      <c r="T1333" s="145"/>
      <c r="U1333" s="145"/>
      <c r="V1333" s="145"/>
      <c r="W1333" s="145"/>
      <c r="X1333" s="145"/>
      <c r="Y1333" s="145"/>
      <c r="Z1333" s="145"/>
      <c r="AA1333" s="145"/>
      <c r="AB1333" s="145"/>
      <c r="AC1333" s="145"/>
      <c r="AD1333" s="145"/>
      <c r="AE1333" s="144"/>
      <c r="AF1333" s="144"/>
      <c r="AG1333" s="144"/>
      <c r="AH1333" s="144"/>
      <c r="AI1333" s="144"/>
      <c r="AJ1333" s="144"/>
      <c r="AK1333" s="144"/>
      <c r="AL1333" s="144"/>
      <c r="AM1333" s="144"/>
      <c r="AN1333" s="144"/>
      <c r="AO1333" s="144"/>
      <c r="AP1333" s="144"/>
      <c r="AQ1333" s="144"/>
      <c r="AR1333" s="144"/>
      <c r="AS1333" s="144"/>
      <c r="AT1333" s="144"/>
      <c r="AU1333" s="144"/>
      <c r="AV1333" s="144"/>
      <c r="AW1333" s="144"/>
      <c r="AX1333" s="144"/>
      <c r="AY1333" s="144"/>
      <c r="AZ1333" s="144"/>
      <c r="BA1333" s="144"/>
      <c r="BB1333" s="144"/>
      <c r="BC1333" s="144"/>
      <c r="BD1333" s="144"/>
      <c r="BE1333" s="144"/>
      <c r="BF1333" s="144"/>
    </row>
    <row r="1334" spans="3:58">
      <c r="C1334" s="144"/>
      <c r="D1334" s="144"/>
      <c r="E1334" s="144"/>
      <c r="F1334" s="144"/>
      <c r="G1334" s="144"/>
      <c r="H1334" s="144"/>
      <c r="I1334" s="144"/>
      <c r="J1334" s="144"/>
      <c r="K1334" s="144"/>
      <c r="L1334" s="144"/>
      <c r="M1334" s="144"/>
      <c r="N1334" s="144"/>
      <c r="O1334" s="144"/>
      <c r="P1334" s="144"/>
      <c r="Q1334" s="145"/>
      <c r="R1334" s="145"/>
      <c r="S1334" s="145"/>
      <c r="T1334" s="145"/>
      <c r="U1334" s="145"/>
      <c r="V1334" s="145"/>
      <c r="W1334" s="145"/>
      <c r="X1334" s="145"/>
      <c r="Y1334" s="145"/>
      <c r="Z1334" s="145"/>
      <c r="AA1334" s="145"/>
      <c r="AB1334" s="145"/>
      <c r="AC1334" s="145"/>
      <c r="AD1334" s="145"/>
      <c r="AE1334" s="144"/>
      <c r="AF1334" s="144"/>
      <c r="AG1334" s="144"/>
      <c r="AH1334" s="144"/>
      <c r="AI1334" s="144"/>
      <c r="AJ1334" s="144"/>
      <c r="AK1334" s="144"/>
      <c r="AL1334" s="144"/>
      <c r="AM1334" s="144"/>
      <c r="AN1334" s="144"/>
      <c r="AO1334" s="144"/>
      <c r="AP1334" s="144"/>
      <c r="AQ1334" s="144"/>
      <c r="AR1334" s="144"/>
      <c r="AS1334" s="144"/>
      <c r="AT1334" s="144"/>
      <c r="AU1334" s="144"/>
      <c r="AV1334" s="144"/>
      <c r="AW1334" s="144"/>
      <c r="AX1334" s="144"/>
      <c r="AY1334" s="144"/>
      <c r="AZ1334" s="144"/>
      <c r="BA1334" s="144"/>
      <c r="BB1334" s="144"/>
      <c r="BC1334" s="144"/>
      <c r="BD1334" s="144"/>
      <c r="BE1334" s="144"/>
      <c r="BF1334" s="144"/>
    </row>
    <row r="1335" spans="3:58">
      <c r="C1335" s="144"/>
      <c r="D1335" s="144"/>
      <c r="E1335" s="144"/>
      <c r="F1335" s="144"/>
      <c r="G1335" s="144"/>
      <c r="H1335" s="144"/>
      <c r="I1335" s="144"/>
      <c r="J1335" s="144"/>
      <c r="K1335" s="144"/>
      <c r="L1335" s="144"/>
      <c r="M1335" s="144"/>
      <c r="N1335" s="144"/>
      <c r="O1335" s="144"/>
      <c r="P1335" s="144"/>
      <c r="Q1335" s="145"/>
      <c r="R1335" s="145"/>
      <c r="S1335" s="145"/>
      <c r="T1335" s="145"/>
      <c r="U1335" s="145"/>
      <c r="V1335" s="145"/>
      <c r="W1335" s="145"/>
      <c r="X1335" s="145"/>
      <c r="Y1335" s="145"/>
      <c r="Z1335" s="145"/>
      <c r="AA1335" s="145"/>
      <c r="AB1335" s="145"/>
      <c r="AC1335" s="145"/>
      <c r="AD1335" s="145"/>
      <c r="AE1335" s="144"/>
      <c r="AF1335" s="144"/>
      <c r="AG1335" s="144"/>
      <c r="AH1335" s="144"/>
      <c r="AI1335" s="144"/>
      <c r="AJ1335" s="144"/>
      <c r="AK1335" s="144"/>
      <c r="AL1335" s="144"/>
      <c r="AM1335" s="144"/>
      <c r="AN1335" s="144"/>
      <c r="AO1335" s="144"/>
      <c r="AP1335" s="144"/>
      <c r="AQ1335" s="144"/>
      <c r="AR1335" s="144"/>
      <c r="AS1335" s="144"/>
      <c r="AT1335" s="144"/>
      <c r="AU1335" s="144"/>
      <c r="AV1335" s="144"/>
      <c r="AW1335" s="144"/>
      <c r="AX1335" s="144"/>
      <c r="AY1335" s="144"/>
      <c r="AZ1335" s="144"/>
      <c r="BA1335" s="144"/>
      <c r="BB1335" s="144"/>
      <c r="BC1335" s="144"/>
      <c r="BD1335" s="144"/>
      <c r="BE1335" s="144"/>
      <c r="BF1335" s="144"/>
    </row>
    <row r="1336" spans="3:58">
      <c r="C1336" s="144"/>
      <c r="D1336" s="144"/>
      <c r="E1336" s="144"/>
      <c r="F1336" s="144"/>
      <c r="G1336" s="144"/>
      <c r="H1336" s="144"/>
      <c r="I1336" s="144"/>
      <c r="J1336" s="144"/>
      <c r="K1336" s="144"/>
      <c r="L1336" s="144"/>
      <c r="M1336" s="144"/>
      <c r="N1336" s="144"/>
      <c r="O1336" s="144"/>
      <c r="P1336" s="144"/>
      <c r="Q1336" s="145"/>
      <c r="R1336" s="145"/>
      <c r="S1336" s="145"/>
      <c r="T1336" s="145"/>
      <c r="U1336" s="145"/>
      <c r="V1336" s="145"/>
      <c r="W1336" s="145"/>
      <c r="X1336" s="145"/>
      <c r="Y1336" s="145"/>
      <c r="Z1336" s="145"/>
      <c r="AA1336" s="145"/>
      <c r="AB1336" s="145"/>
      <c r="AC1336" s="145"/>
      <c r="AD1336" s="145"/>
      <c r="AE1336" s="144"/>
      <c r="AF1336" s="144"/>
      <c r="AG1336" s="144"/>
      <c r="AH1336" s="144"/>
      <c r="AI1336" s="144"/>
      <c r="AJ1336" s="144"/>
      <c r="AK1336" s="144"/>
      <c r="AL1336" s="144"/>
      <c r="AM1336" s="144"/>
      <c r="AN1336" s="144"/>
      <c r="AO1336" s="144"/>
      <c r="AP1336" s="144"/>
      <c r="AQ1336" s="144"/>
      <c r="AR1336" s="144"/>
      <c r="AS1336" s="144"/>
      <c r="AT1336" s="144"/>
      <c r="AU1336" s="144"/>
      <c r="AV1336" s="144"/>
      <c r="AW1336" s="144"/>
      <c r="AX1336" s="144"/>
      <c r="AY1336" s="144"/>
      <c r="AZ1336" s="144"/>
      <c r="BA1336" s="144"/>
      <c r="BB1336" s="144"/>
      <c r="BC1336" s="144"/>
      <c r="BD1336" s="144"/>
      <c r="BE1336" s="144"/>
      <c r="BF1336" s="144"/>
    </row>
    <row r="1337" spans="3:58">
      <c r="C1337" s="144"/>
      <c r="D1337" s="144"/>
      <c r="E1337" s="144"/>
      <c r="F1337" s="144"/>
      <c r="G1337" s="144"/>
      <c r="H1337" s="144"/>
      <c r="I1337" s="144"/>
      <c r="J1337" s="144"/>
      <c r="K1337" s="144"/>
      <c r="L1337" s="144"/>
      <c r="M1337" s="144"/>
      <c r="N1337" s="144"/>
      <c r="O1337" s="144"/>
      <c r="P1337" s="144"/>
      <c r="Q1337" s="145"/>
      <c r="R1337" s="145"/>
      <c r="S1337" s="145"/>
      <c r="T1337" s="145"/>
      <c r="U1337" s="145"/>
      <c r="V1337" s="145"/>
      <c r="W1337" s="145"/>
      <c r="X1337" s="145"/>
      <c r="Y1337" s="145"/>
      <c r="Z1337" s="145"/>
      <c r="AA1337" s="145"/>
      <c r="AB1337" s="145"/>
      <c r="AC1337" s="145"/>
      <c r="AD1337" s="145"/>
      <c r="AE1337" s="144"/>
      <c r="AF1337" s="144"/>
      <c r="AG1337" s="144"/>
      <c r="AH1337" s="144"/>
      <c r="AI1337" s="144"/>
      <c r="AJ1337" s="144"/>
      <c r="AK1337" s="144"/>
      <c r="AL1337" s="144"/>
      <c r="AM1337" s="144"/>
      <c r="AN1337" s="144"/>
      <c r="AO1337" s="144"/>
      <c r="AP1337" s="144"/>
      <c r="AQ1337" s="144"/>
      <c r="AR1337" s="144"/>
      <c r="AS1337" s="144"/>
      <c r="AT1337" s="144"/>
      <c r="AU1337" s="144"/>
      <c r="AV1337" s="144"/>
      <c r="AW1337" s="144"/>
      <c r="AX1337" s="144"/>
      <c r="AY1337" s="144"/>
      <c r="AZ1337" s="144"/>
      <c r="BA1337" s="144"/>
      <c r="BB1337" s="144"/>
      <c r="BC1337" s="144"/>
      <c r="BD1337" s="144"/>
      <c r="BE1337" s="144"/>
      <c r="BF1337" s="144"/>
    </row>
    <row r="1338" spans="3:58">
      <c r="C1338" s="144"/>
      <c r="D1338" s="144"/>
      <c r="E1338" s="144"/>
      <c r="F1338" s="144"/>
      <c r="G1338" s="144"/>
      <c r="H1338" s="144"/>
      <c r="I1338" s="144"/>
      <c r="J1338" s="144"/>
      <c r="K1338" s="144"/>
      <c r="L1338" s="144"/>
      <c r="M1338" s="144"/>
      <c r="N1338" s="144"/>
      <c r="O1338" s="144"/>
      <c r="P1338" s="144"/>
      <c r="Q1338" s="145"/>
      <c r="R1338" s="145"/>
      <c r="S1338" s="145"/>
      <c r="T1338" s="145"/>
      <c r="U1338" s="145"/>
      <c r="V1338" s="145"/>
      <c r="W1338" s="145"/>
      <c r="X1338" s="145"/>
      <c r="Y1338" s="145"/>
      <c r="Z1338" s="145"/>
      <c r="AA1338" s="145"/>
      <c r="AB1338" s="145"/>
      <c r="AC1338" s="145"/>
      <c r="AD1338" s="145"/>
      <c r="AE1338" s="144"/>
      <c r="AF1338" s="144"/>
      <c r="AG1338" s="144"/>
      <c r="AH1338" s="144"/>
      <c r="AI1338" s="144"/>
      <c r="AJ1338" s="144"/>
      <c r="AK1338" s="144"/>
      <c r="AL1338" s="144"/>
      <c r="AM1338" s="144"/>
      <c r="AN1338" s="144"/>
      <c r="AO1338" s="144"/>
      <c r="AP1338" s="144"/>
      <c r="AQ1338" s="144"/>
      <c r="AR1338" s="144"/>
      <c r="AS1338" s="144"/>
      <c r="AT1338" s="144"/>
      <c r="AU1338" s="144"/>
      <c r="AV1338" s="144"/>
      <c r="AW1338" s="144"/>
      <c r="AX1338" s="144"/>
      <c r="AY1338" s="144"/>
      <c r="AZ1338" s="144"/>
      <c r="BA1338" s="144"/>
      <c r="BB1338" s="144"/>
      <c r="BC1338" s="144"/>
      <c r="BD1338" s="144"/>
      <c r="BE1338" s="144"/>
      <c r="BF1338" s="144"/>
    </row>
    <row r="1339" spans="3:58">
      <c r="C1339" s="144"/>
      <c r="D1339" s="144"/>
      <c r="E1339" s="144"/>
      <c r="F1339" s="144"/>
      <c r="G1339" s="144"/>
      <c r="H1339" s="144"/>
      <c r="I1339" s="144"/>
      <c r="J1339" s="144"/>
      <c r="K1339" s="144"/>
      <c r="L1339" s="144"/>
      <c r="M1339" s="144"/>
      <c r="N1339" s="144"/>
      <c r="O1339" s="144"/>
      <c r="P1339" s="144"/>
      <c r="Q1339" s="145"/>
      <c r="R1339" s="145"/>
      <c r="S1339" s="145"/>
      <c r="T1339" s="145"/>
      <c r="U1339" s="145"/>
      <c r="V1339" s="145"/>
      <c r="W1339" s="145"/>
      <c r="X1339" s="145"/>
      <c r="Y1339" s="145"/>
      <c r="Z1339" s="145"/>
      <c r="AA1339" s="145"/>
      <c r="AB1339" s="145"/>
      <c r="AC1339" s="145"/>
      <c r="AD1339" s="145"/>
      <c r="AE1339" s="144"/>
      <c r="AF1339" s="144"/>
      <c r="AG1339" s="144"/>
      <c r="AH1339" s="144"/>
      <c r="AI1339" s="144"/>
      <c r="AJ1339" s="144"/>
      <c r="AK1339" s="144"/>
      <c r="AL1339" s="144"/>
      <c r="AM1339" s="144"/>
      <c r="AN1339" s="144"/>
      <c r="AO1339" s="144"/>
      <c r="AP1339" s="144"/>
      <c r="AQ1339" s="144"/>
      <c r="AR1339" s="144"/>
      <c r="AS1339" s="144"/>
      <c r="AT1339" s="144"/>
      <c r="AU1339" s="144"/>
      <c r="AV1339" s="144"/>
      <c r="AW1339" s="144"/>
      <c r="AX1339" s="144"/>
      <c r="AY1339" s="144"/>
      <c r="AZ1339" s="144"/>
      <c r="BA1339" s="144"/>
      <c r="BB1339" s="144"/>
      <c r="BC1339" s="144"/>
      <c r="BD1339" s="144"/>
      <c r="BE1339" s="144"/>
      <c r="BF1339" s="144"/>
    </row>
    <row r="1340" spans="3:58">
      <c r="C1340" s="144"/>
      <c r="D1340" s="144"/>
      <c r="E1340" s="144"/>
      <c r="F1340" s="144"/>
      <c r="G1340" s="144"/>
      <c r="H1340" s="144"/>
      <c r="I1340" s="144"/>
      <c r="J1340" s="144"/>
      <c r="K1340" s="144"/>
      <c r="L1340" s="144"/>
      <c r="M1340" s="144"/>
      <c r="N1340" s="144"/>
      <c r="O1340" s="144"/>
      <c r="P1340" s="144"/>
      <c r="Q1340" s="145"/>
      <c r="R1340" s="145"/>
      <c r="S1340" s="145"/>
      <c r="T1340" s="145"/>
      <c r="U1340" s="145"/>
      <c r="V1340" s="145"/>
      <c r="W1340" s="145"/>
      <c r="X1340" s="145"/>
      <c r="Y1340" s="145"/>
      <c r="Z1340" s="145"/>
      <c r="AA1340" s="145"/>
      <c r="AB1340" s="145"/>
      <c r="AC1340" s="145"/>
      <c r="AD1340" s="145"/>
      <c r="AE1340" s="144"/>
      <c r="AF1340" s="144"/>
      <c r="AG1340" s="144"/>
      <c r="AH1340" s="144"/>
      <c r="AI1340" s="144"/>
      <c r="AJ1340" s="144"/>
      <c r="AK1340" s="144"/>
      <c r="AL1340" s="144"/>
      <c r="AM1340" s="144"/>
      <c r="AN1340" s="144"/>
      <c r="AO1340" s="144"/>
      <c r="AP1340" s="144"/>
      <c r="AQ1340" s="144"/>
      <c r="AR1340" s="144"/>
      <c r="AS1340" s="144"/>
      <c r="AT1340" s="144"/>
      <c r="AU1340" s="144"/>
      <c r="AV1340" s="144"/>
      <c r="AW1340" s="144"/>
      <c r="AX1340" s="144"/>
      <c r="AY1340" s="144"/>
      <c r="AZ1340" s="144"/>
      <c r="BA1340" s="144"/>
      <c r="BB1340" s="144"/>
      <c r="BC1340" s="144"/>
      <c r="BD1340" s="144"/>
      <c r="BE1340" s="144"/>
      <c r="BF1340" s="144"/>
    </row>
    <row r="1341" spans="3:58">
      <c r="C1341" s="144"/>
      <c r="D1341" s="144"/>
      <c r="E1341" s="144"/>
      <c r="F1341" s="144"/>
      <c r="G1341" s="144"/>
      <c r="H1341" s="144"/>
      <c r="I1341" s="144"/>
      <c r="J1341" s="144"/>
      <c r="K1341" s="144"/>
      <c r="L1341" s="144"/>
      <c r="M1341" s="144"/>
      <c r="N1341" s="144"/>
      <c r="O1341" s="144"/>
      <c r="P1341" s="144"/>
      <c r="Q1341" s="145"/>
      <c r="R1341" s="145"/>
      <c r="S1341" s="145"/>
      <c r="T1341" s="145"/>
      <c r="U1341" s="145"/>
      <c r="V1341" s="145"/>
      <c r="W1341" s="145"/>
      <c r="X1341" s="145"/>
      <c r="Y1341" s="145"/>
      <c r="Z1341" s="145"/>
      <c r="AA1341" s="145"/>
      <c r="AB1341" s="145"/>
      <c r="AC1341" s="145"/>
      <c r="AD1341" s="145"/>
      <c r="AE1341" s="144"/>
      <c r="AF1341" s="144"/>
      <c r="AG1341" s="144"/>
      <c r="AH1341" s="144"/>
      <c r="AI1341" s="144"/>
      <c r="AJ1341" s="144"/>
      <c r="AK1341" s="144"/>
      <c r="AL1341" s="144"/>
      <c r="AM1341" s="144"/>
      <c r="AN1341" s="144"/>
      <c r="AO1341" s="144"/>
      <c r="AP1341" s="144"/>
      <c r="AQ1341" s="144"/>
      <c r="AR1341" s="144"/>
      <c r="AS1341" s="144"/>
      <c r="AT1341" s="144"/>
      <c r="AU1341" s="144"/>
      <c r="AV1341" s="144"/>
      <c r="AW1341" s="144"/>
      <c r="AX1341" s="144"/>
      <c r="AY1341" s="144"/>
      <c r="AZ1341" s="144"/>
      <c r="BA1341" s="144"/>
      <c r="BB1341" s="144"/>
      <c r="BC1341" s="144"/>
      <c r="BD1341" s="144"/>
      <c r="BE1341" s="144"/>
      <c r="BF1341" s="144"/>
    </row>
    <row r="1342" spans="3:58">
      <c r="C1342" s="144"/>
      <c r="D1342" s="144"/>
      <c r="E1342" s="144"/>
      <c r="F1342" s="144"/>
      <c r="G1342" s="144"/>
      <c r="H1342" s="144"/>
      <c r="I1342" s="144"/>
      <c r="J1342" s="144"/>
      <c r="K1342" s="144"/>
      <c r="L1342" s="144"/>
      <c r="M1342" s="144"/>
      <c r="N1342" s="144"/>
      <c r="O1342" s="144"/>
      <c r="P1342" s="144"/>
      <c r="Q1342" s="145"/>
      <c r="R1342" s="145"/>
      <c r="S1342" s="145"/>
      <c r="T1342" s="145"/>
      <c r="U1342" s="145"/>
      <c r="V1342" s="145"/>
      <c r="W1342" s="145"/>
      <c r="X1342" s="145"/>
      <c r="Y1342" s="145"/>
      <c r="Z1342" s="145"/>
      <c r="AA1342" s="145"/>
      <c r="AB1342" s="145"/>
      <c r="AC1342" s="145"/>
      <c r="AD1342" s="145"/>
      <c r="AE1342" s="144"/>
      <c r="AF1342" s="144"/>
      <c r="AG1342" s="144"/>
      <c r="AH1342" s="144"/>
      <c r="AI1342" s="144"/>
      <c r="AJ1342" s="144"/>
      <c r="AK1342" s="144"/>
      <c r="AL1342" s="144"/>
      <c r="AM1342" s="144"/>
      <c r="AN1342" s="144"/>
      <c r="AO1342" s="144"/>
      <c r="AP1342" s="144"/>
      <c r="AQ1342" s="144"/>
      <c r="AR1342" s="144"/>
      <c r="AS1342" s="144"/>
      <c r="AT1342" s="144"/>
      <c r="AU1342" s="144"/>
      <c r="AV1342" s="144"/>
      <c r="AW1342" s="144"/>
      <c r="AX1342" s="144"/>
      <c r="AY1342" s="144"/>
      <c r="AZ1342" s="144"/>
      <c r="BA1342" s="144"/>
      <c r="BB1342" s="144"/>
      <c r="BC1342" s="144"/>
      <c r="BD1342" s="144"/>
      <c r="BE1342" s="144"/>
      <c r="BF1342" s="144"/>
    </row>
    <row r="1343" spans="3:58">
      <c r="C1343" s="144"/>
      <c r="D1343" s="144"/>
      <c r="E1343" s="144"/>
      <c r="F1343" s="144"/>
      <c r="G1343" s="144"/>
      <c r="H1343" s="144"/>
      <c r="I1343" s="144"/>
      <c r="J1343" s="144"/>
      <c r="K1343" s="144"/>
      <c r="L1343" s="144"/>
      <c r="M1343" s="144"/>
      <c r="N1343" s="144"/>
      <c r="O1343" s="144"/>
      <c r="P1343" s="144"/>
      <c r="Q1343" s="145"/>
      <c r="R1343" s="145"/>
      <c r="S1343" s="145"/>
      <c r="T1343" s="145"/>
      <c r="U1343" s="145"/>
      <c r="V1343" s="145"/>
      <c r="W1343" s="145"/>
      <c r="X1343" s="145"/>
      <c r="Y1343" s="145"/>
      <c r="Z1343" s="145"/>
      <c r="AA1343" s="145"/>
      <c r="AB1343" s="145"/>
      <c r="AC1343" s="145"/>
      <c r="AD1343" s="145"/>
      <c r="AE1343" s="144"/>
      <c r="AF1343" s="144"/>
      <c r="AG1343" s="144"/>
      <c r="AH1343" s="144"/>
      <c r="AI1343" s="144"/>
      <c r="AJ1343" s="144"/>
      <c r="AK1343" s="144"/>
      <c r="AL1343" s="144"/>
      <c r="AM1343" s="144"/>
      <c r="AN1343" s="144"/>
      <c r="AO1343" s="144"/>
      <c r="AP1343" s="144"/>
      <c r="AQ1343" s="144"/>
      <c r="AR1343" s="144"/>
      <c r="AS1343" s="144"/>
      <c r="AT1343" s="144"/>
      <c r="AU1343" s="144"/>
      <c r="AV1343" s="144"/>
      <c r="AW1343" s="144"/>
      <c r="AX1343" s="144"/>
      <c r="AY1343" s="144"/>
      <c r="AZ1343" s="144"/>
      <c r="BA1343" s="144"/>
      <c r="BB1343" s="144"/>
      <c r="BC1343" s="144"/>
      <c r="BD1343" s="144"/>
      <c r="BE1343" s="144"/>
      <c r="BF1343" s="144"/>
    </row>
    <row r="1344" spans="3:58">
      <c r="C1344" s="144"/>
      <c r="D1344" s="144"/>
      <c r="E1344" s="144"/>
      <c r="F1344" s="144"/>
      <c r="G1344" s="144"/>
      <c r="H1344" s="144"/>
      <c r="I1344" s="144"/>
      <c r="J1344" s="144"/>
      <c r="K1344" s="144"/>
      <c r="L1344" s="144"/>
      <c r="M1344" s="144"/>
      <c r="N1344" s="144"/>
      <c r="O1344" s="144"/>
      <c r="P1344" s="144"/>
      <c r="Q1344" s="145"/>
      <c r="R1344" s="145"/>
      <c r="S1344" s="145"/>
      <c r="T1344" s="145"/>
      <c r="U1344" s="145"/>
      <c r="V1344" s="145"/>
      <c r="W1344" s="145"/>
      <c r="X1344" s="145"/>
      <c r="Y1344" s="145"/>
      <c r="Z1344" s="145"/>
      <c r="AA1344" s="145"/>
      <c r="AB1344" s="145"/>
      <c r="AC1344" s="145"/>
      <c r="AD1344" s="145"/>
      <c r="AE1344" s="144"/>
      <c r="AF1344" s="144"/>
      <c r="AG1344" s="144"/>
      <c r="AH1344" s="144"/>
      <c r="AI1344" s="144"/>
      <c r="AJ1344" s="144"/>
      <c r="AK1344" s="144"/>
      <c r="AL1344" s="144"/>
      <c r="AM1344" s="144"/>
      <c r="AN1344" s="144"/>
      <c r="AO1344" s="144"/>
      <c r="AP1344" s="144"/>
      <c r="AQ1344" s="144"/>
      <c r="AR1344" s="144"/>
      <c r="AS1344" s="144"/>
      <c r="AT1344" s="144"/>
      <c r="AU1344" s="144"/>
      <c r="AV1344" s="144"/>
      <c r="AW1344" s="144"/>
      <c r="AX1344" s="144"/>
      <c r="AY1344" s="144"/>
      <c r="AZ1344" s="144"/>
      <c r="BA1344" s="144"/>
      <c r="BB1344" s="144"/>
      <c r="BC1344" s="144"/>
      <c r="BD1344" s="144"/>
      <c r="BE1344" s="144"/>
      <c r="BF1344" s="144"/>
    </row>
    <row r="1345" spans="3:58">
      <c r="C1345" s="144"/>
      <c r="D1345" s="144"/>
      <c r="E1345" s="144"/>
      <c r="F1345" s="144"/>
      <c r="G1345" s="144"/>
      <c r="H1345" s="144"/>
      <c r="I1345" s="144"/>
      <c r="J1345" s="144"/>
      <c r="K1345" s="144"/>
      <c r="L1345" s="144"/>
      <c r="M1345" s="144"/>
      <c r="N1345" s="144"/>
      <c r="O1345" s="144"/>
      <c r="P1345" s="144"/>
      <c r="Q1345" s="145"/>
      <c r="R1345" s="145"/>
      <c r="S1345" s="145"/>
      <c r="T1345" s="145"/>
      <c r="U1345" s="145"/>
      <c r="V1345" s="145"/>
      <c r="W1345" s="145"/>
      <c r="X1345" s="145"/>
      <c r="Y1345" s="145"/>
      <c r="Z1345" s="145"/>
      <c r="AA1345" s="145"/>
      <c r="AB1345" s="145"/>
      <c r="AC1345" s="145"/>
      <c r="AD1345" s="145"/>
      <c r="AE1345" s="144"/>
      <c r="AF1345" s="144"/>
      <c r="AG1345" s="144"/>
      <c r="AH1345" s="144"/>
      <c r="AI1345" s="144"/>
      <c r="AJ1345" s="144"/>
      <c r="AK1345" s="144"/>
      <c r="AL1345" s="144"/>
      <c r="AM1345" s="144"/>
      <c r="AN1345" s="144"/>
      <c r="AO1345" s="144"/>
      <c r="AP1345" s="144"/>
      <c r="AQ1345" s="144"/>
      <c r="AR1345" s="144"/>
      <c r="AS1345" s="144"/>
      <c r="AT1345" s="144"/>
      <c r="AU1345" s="144"/>
      <c r="AV1345" s="144"/>
      <c r="AW1345" s="144"/>
      <c r="AX1345" s="144"/>
      <c r="AY1345" s="144"/>
      <c r="AZ1345" s="144"/>
      <c r="BA1345" s="144"/>
      <c r="BB1345" s="144"/>
      <c r="BC1345" s="144"/>
      <c r="BD1345" s="144"/>
      <c r="BE1345" s="144"/>
      <c r="BF1345" s="144"/>
    </row>
    <row r="1346" spans="3:58">
      <c r="C1346" s="144"/>
      <c r="D1346" s="144"/>
      <c r="E1346" s="144"/>
      <c r="F1346" s="144"/>
      <c r="G1346" s="144"/>
      <c r="H1346" s="144"/>
      <c r="I1346" s="144"/>
      <c r="J1346" s="144"/>
      <c r="K1346" s="144"/>
      <c r="L1346" s="144"/>
      <c r="M1346" s="144"/>
      <c r="N1346" s="144"/>
      <c r="O1346" s="144"/>
      <c r="P1346" s="144"/>
      <c r="Q1346" s="145"/>
      <c r="R1346" s="145"/>
      <c r="S1346" s="145"/>
      <c r="T1346" s="145"/>
      <c r="U1346" s="145"/>
      <c r="V1346" s="145"/>
      <c r="W1346" s="145"/>
      <c r="X1346" s="145"/>
      <c r="Y1346" s="145"/>
      <c r="Z1346" s="145"/>
      <c r="AA1346" s="145"/>
      <c r="AB1346" s="145"/>
      <c r="AC1346" s="145"/>
      <c r="AD1346" s="145"/>
      <c r="AE1346" s="144"/>
      <c r="AF1346" s="144"/>
      <c r="AG1346" s="144"/>
      <c r="AH1346" s="144"/>
      <c r="AI1346" s="144"/>
      <c r="AJ1346" s="144"/>
      <c r="AK1346" s="144"/>
      <c r="AL1346" s="144"/>
      <c r="AM1346" s="144"/>
      <c r="AN1346" s="144"/>
      <c r="AO1346" s="144"/>
      <c r="AP1346" s="144"/>
      <c r="AQ1346" s="144"/>
      <c r="AR1346" s="144"/>
      <c r="AS1346" s="144"/>
      <c r="AT1346" s="144"/>
      <c r="AU1346" s="144"/>
      <c r="AV1346" s="144"/>
      <c r="AW1346" s="144"/>
      <c r="AX1346" s="144"/>
      <c r="AY1346" s="144"/>
      <c r="AZ1346" s="144"/>
      <c r="BA1346" s="144"/>
      <c r="BB1346" s="144"/>
      <c r="BC1346" s="144"/>
      <c r="BD1346" s="144"/>
      <c r="BE1346" s="144"/>
      <c r="BF1346" s="144"/>
    </row>
    <row r="1347" spans="3:58">
      <c r="C1347" s="144"/>
      <c r="D1347" s="144"/>
      <c r="E1347" s="144"/>
      <c r="F1347" s="144"/>
      <c r="G1347" s="144"/>
      <c r="H1347" s="144"/>
      <c r="I1347" s="144"/>
      <c r="J1347" s="144"/>
      <c r="K1347" s="144"/>
      <c r="L1347" s="144"/>
      <c r="M1347" s="144"/>
      <c r="N1347" s="144"/>
      <c r="O1347" s="144"/>
      <c r="P1347" s="144"/>
      <c r="Q1347" s="145"/>
      <c r="R1347" s="145"/>
      <c r="S1347" s="145"/>
      <c r="T1347" s="145"/>
      <c r="U1347" s="145"/>
      <c r="V1347" s="145"/>
      <c r="W1347" s="145"/>
      <c r="X1347" s="145"/>
      <c r="Y1347" s="145"/>
      <c r="Z1347" s="145"/>
      <c r="AA1347" s="145"/>
      <c r="AB1347" s="145"/>
      <c r="AC1347" s="145"/>
      <c r="AD1347" s="145"/>
      <c r="AE1347" s="144"/>
      <c r="AF1347" s="144"/>
      <c r="AG1347" s="144"/>
      <c r="AH1347" s="144"/>
      <c r="AI1347" s="144"/>
      <c r="AJ1347" s="144"/>
      <c r="AK1347" s="144"/>
      <c r="AL1347" s="144"/>
      <c r="AM1347" s="144"/>
      <c r="AN1347" s="144"/>
      <c r="AO1347" s="144"/>
      <c r="AP1347" s="144"/>
      <c r="AQ1347" s="144"/>
      <c r="AR1347" s="144"/>
      <c r="AS1347" s="144"/>
      <c r="AT1347" s="144"/>
      <c r="AU1347" s="144"/>
      <c r="AV1347" s="144"/>
      <c r="AW1347" s="144"/>
      <c r="AX1347" s="144"/>
      <c r="AY1347" s="144"/>
      <c r="AZ1347" s="144"/>
      <c r="BA1347" s="144"/>
      <c r="BB1347" s="144"/>
      <c r="BC1347" s="144"/>
      <c r="BD1347" s="144"/>
      <c r="BE1347" s="144"/>
      <c r="BF1347" s="144"/>
    </row>
    <row r="1348" spans="3:58">
      <c r="C1348" s="144"/>
      <c r="D1348" s="144"/>
      <c r="E1348" s="144"/>
      <c r="F1348" s="144"/>
      <c r="G1348" s="144"/>
      <c r="H1348" s="144"/>
      <c r="I1348" s="144"/>
      <c r="J1348" s="144"/>
      <c r="K1348" s="144"/>
      <c r="L1348" s="144"/>
      <c r="M1348" s="144"/>
      <c r="N1348" s="144"/>
      <c r="O1348" s="144"/>
      <c r="P1348" s="144"/>
      <c r="Q1348" s="145"/>
      <c r="R1348" s="145"/>
      <c r="S1348" s="145"/>
      <c r="T1348" s="145"/>
      <c r="U1348" s="145"/>
      <c r="V1348" s="145"/>
      <c r="W1348" s="145"/>
      <c r="X1348" s="145"/>
      <c r="Y1348" s="145"/>
      <c r="Z1348" s="145"/>
      <c r="AA1348" s="145"/>
      <c r="AB1348" s="145"/>
      <c r="AC1348" s="145"/>
      <c r="AD1348" s="145"/>
      <c r="AE1348" s="144"/>
      <c r="AF1348" s="144"/>
      <c r="AG1348" s="144"/>
      <c r="AH1348" s="144"/>
      <c r="AI1348" s="144"/>
      <c r="AJ1348" s="144"/>
      <c r="AK1348" s="144"/>
      <c r="AL1348" s="144"/>
      <c r="AM1348" s="144"/>
      <c r="AN1348" s="144"/>
      <c r="AO1348" s="144"/>
      <c r="AP1348" s="144"/>
      <c r="AQ1348" s="144"/>
      <c r="AR1348" s="144"/>
      <c r="AS1348" s="144"/>
      <c r="AT1348" s="144"/>
      <c r="AU1348" s="144"/>
      <c r="AV1348" s="144"/>
      <c r="AW1348" s="144"/>
      <c r="AX1348" s="144"/>
      <c r="AY1348" s="144"/>
      <c r="AZ1348" s="144"/>
      <c r="BA1348" s="144"/>
      <c r="BB1348" s="144"/>
      <c r="BC1348" s="144"/>
      <c r="BD1348" s="144"/>
      <c r="BE1348" s="144"/>
      <c r="BF1348" s="144"/>
    </row>
    <row r="1349" spans="3:58">
      <c r="C1349" s="144"/>
      <c r="D1349" s="144"/>
      <c r="E1349" s="144"/>
      <c r="F1349" s="144"/>
      <c r="G1349" s="144"/>
      <c r="H1349" s="144"/>
      <c r="I1349" s="144"/>
      <c r="J1349" s="144"/>
      <c r="K1349" s="144"/>
      <c r="L1349" s="144"/>
      <c r="M1349" s="144"/>
      <c r="N1349" s="144"/>
      <c r="O1349" s="144"/>
      <c r="P1349" s="144"/>
      <c r="Q1349" s="145"/>
      <c r="R1349" s="145"/>
      <c r="S1349" s="145"/>
      <c r="T1349" s="145"/>
      <c r="U1349" s="145"/>
      <c r="V1349" s="145"/>
      <c r="W1349" s="145"/>
      <c r="X1349" s="145"/>
      <c r="Y1349" s="145"/>
      <c r="Z1349" s="145"/>
      <c r="AA1349" s="145"/>
      <c r="AB1349" s="145"/>
      <c r="AC1349" s="145"/>
      <c r="AD1349" s="145"/>
      <c r="AE1349" s="144"/>
      <c r="AF1349" s="144"/>
      <c r="AG1349" s="144"/>
      <c r="AH1349" s="144"/>
      <c r="AI1349" s="144"/>
      <c r="AJ1349" s="144"/>
      <c r="AK1349" s="144"/>
      <c r="AL1349" s="144"/>
      <c r="AM1349" s="144"/>
      <c r="AN1349" s="144"/>
      <c r="AO1349" s="144"/>
      <c r="AP1349" s="144"/>
      <c r="AQ1349" s="144"/>
      <c r="AR1349" s="144"/>
      <c r="AS1349" s="144"/>
      <c r="AT1349" s="144"/>
      <c r="AU1349" s="144"/>
      <c r="AV1349" s="144"/>
      <c r="AW1349" s="144"/>
      <c r="AX1349" s="144"/>
      <c r="AY1349" s="144"/>
      <c r="AZ1349" s="144"/>
      <c r="BA1349" s="144"/>
      <c r="BB1349" s="144"/>
      <c r="BC1349" s="144"/>
      <c r="BD1349" s="144"/>
      <c r="BE1349" s="144"/>
      <c r="BF1349" s="144"/>
    </row>
    <row r="1350" spans="3:58">
      <c r="C1350" s="144"/>
      <c r="D1350" s="144"/>
      <c r="E1350" s="144"/>
      <c r="F1350" s="144"/>
      <c r="G1350" s="144"/>
      <c r="H1350" s="144"/>
      <c r="I1350" s="144"/>
      <c r="J1350" s="144"/>
      <c r="K1350" s="144"/>
      <c r="L1350" s="144"/>
      <c r="M1350" s="144"/>
      <c r="N1350" s="144"/>
      <c r="O1350" s="144"/>
      <c r="P1350" s="144"/>
      <c r="Q1350" s="145"/>
      <c r="R1350" s="145"/>
      <c r="S1350" s="145"/>
      <c r="T1350" s="145"/>
      <c r="U1350" s="145"/>
      <c r="V1350" s="145"/>
      <c r="W1350" s="145"/>
      <c r="X1350" s="145"/>
      <c r="Y1350" s="145"/>
      <c r="Z1350" s="145"/>
      <c r="AA1350" s="145"/>
      <c r="AB1350" s="145"/>
      <c r="AC1350" s="145"/>
      <c r="AD1350" s="145"/>
      <c r="AE1350" s="144"/>
      <c r="AF1350" s="144"/>
      <c r="AG1350" s="144"/>
      <c r="AH1350" s="144"/>
      <c r="AI1350" s="144"/>
      <c r="AJ1350" s="144"/>
      <c r="AK1350" s="144"/>
      <c r="AL1350" s="144"/>
      <c r="AM1350" s="144"/>
      <c r="AN1350" s="144"/>
      <c r="AO1350" s="144"/>
      <c r="AP1350" s="144"/>
      <c r="AQ1350" s="144"/>
      <c r="AR1350" s="144"/>
      <c r="AS1350" s="144"/>
      <c r="AT1350" s="144"/>
      <c r="AU1350" s="144"/>
      <c r="AV1350" s="144"/>
      <c r="AW1350" s="144"/>
      <c r="AX1350" s="144"/>
      <c r="AY1350" s="144"/>
      <c r="AZ1350" s="144"/>
      <c r="BA1350" s="144"/>
      <c r="BB1350" s="144"/>
      <c r="BC1350" s="144"/>
      <c r="BD1350" s="144"/>
      <c r="BE1350" s="144"/>
      <c r="BF1350" s="144"/>
    </row>
    <row r="1351" spans="3:58">
      <c r="C1351" s="144"/>
      <c r="D1351" s="144"/>
      <c r="E1351" s="144"/>
      <c r="F1351" s="144"/>
      <c r="G1351" s="144"/>
      <c r="H1351" s="144"/>
      <c r="I1351" s="144"/>
      <c r="J1351" s="144"/>
      <c r="K1351" s="144"/>
      <c r="L1351" s="144"/>
      <c r="M1351" s="144"/>
      <c r="N1351" s="144"/>
      <c r="O1351" s="144"/>
      <c r="P1351" s="144"/>
      <c r="Q1351" s="145"/>
      <c r="R1351" s="145"/>
      <c r="S1351" s="145"/>
      <c r="T1351" s="145"/>
      <c r="U1351" s="145"/>
      <c r="V1351" s="145"/>
      <c r="W1351" s="145"/>
      <c r="X1351" s="145"/>
      <c r="Y1351" s="145"/>
      <c r="Z1351" s="145"/>
      <c r="AA1351" s="145"/>
      <c r="AB1351" s="145"/>
      <c r="AC1351" s="145"/>
      <c r="AD1351" s="145"/>
      <c r="AE1351" s="144"/>
      <c r="AF1351" s="144"/>
      <c r="AG1351" s="144"/>
      <c r="AH1351" s="144"/>
      <c r="AI1351" s="144"/>
      <c r="AJ1351" s="144"/>
      <c r="AK1351" s="144"/>
      <c r="AL1351" s="144"/>
      <c r="AM1351" s="144"/>
      <c r="AN1351" s="144"/>
      <c r="AO1351" s="144"/>
      <c r="AP1351" s="144"/>
      <c r="AQ1351" s="144"/>
      <c r="AR1351" s="144"/>
      <c r="AS1351" s="144"/>
      <c r="AT1351" s="144"/>
      <c r="AU1351" s="144"/>
      <c r="AV1351" s="144"/>
      <c r="AW1351" s="144"/>
      <c r="AX1351" s="144"/>
      <c r="AY1351" s="144"/>
      <c r="AZ1351" s="144"/>
      <c r="BA1351" s="144"/>
      <c r="BB1351" s="144"/>
      <c r="BC1351" s="144"/>
      <c r="BD1351" s="144"/>
      <c r="BE1351" s="144"/>
      <c r="BF1351" s="144"/>
    </row>
    <row r="1352" spans="3:58">
      <c r="C1352" s="144"/>
      <c r="D1352" s="144"/>
      <c r="E1352" s="144"/>
      <c r="F1352" s="144"/>
      <c r="G1352" s="144"/>
      <c r="H1352" s="144"/>
      <c r="I1352" s="144"/>
      <c r="J1352" s="144"/>
      <c r="K1352" s="144"/>
      <c r="L1352" s="144"/>
      <c r="M1352" s="144"/>
      <c r="N1352" s="144"/>
      <c r="O1352" s="144"/>
      <c r="P1352" s="144"/>
      <c r="Q1352" s="145"/>
      <c r="R1352" s="145"/>
      <c r="S1352" s="145"/>
      <c r="T1352" s="145"/>
      <c r="U1352" s="145"/>
      <c r="V1352" s="145"/>
      <c r="W1352" s="145"/>
      <c r="X1352" s="145"/>
      <c r="Y1352" s="145"/>
      <c r="Z1352" s="145"/>
      <c r="AA1352" s="145"/>
      <c r="AB1352" s="145"/>
      <c r="AC1352" s="145"/>
      <c r="AD1352" s="145"/>
      <c r="AE1352" s="144"/>
      <c r="AF1352" s="144"/>
      <c r="AG1352" s="144"/>
      <c r="AH1352" s="144"/>
      <c r="AI1352" s="144"/>
      <c r="AJ1352" s="144"/>
      <c r="AK1352" s="144"/>
      <c r="AL1352" s="144"/>
      <c r="AM1352" s="144"/>
      <c r="AN1352" s="144"/>
      <c r="AO1352" s="144"/>
      <c r="AP1352" s="144"/>
      <c r="AQ1352" s="144"/>
      <c r="AR1352" s="144"/>
      <c r="AS1352" s="144"/>
      <c r="AT1352" s="144"/>
      <c r="AU1352" s="144"/>
      <c r="AV1352" s="144"/>
      <c r="AW1352" s="144"/>
      <c r="AX1352" s="144"/>
      <c r="AY1352" s="144"/>
      <c r="AZ1352" s="144"/>
      <c r="BA1352" s="144"/>
      <c r="BB1352" s="144"/>
      <c r="BC1352" s="144"/>
      <c r="BD1352" s="144"/>
      <c r="BE1352" s="144"/>
      <c r="BF1352" s="144"/>
    </row>
    <row r="1353" spans="3:58">
      <c r="C1353" s="144"/>
      <c r="D1353" s="144"/>
      <c r="E1353" s="144"/>
      <c r="F1353" s="144"/>
      <c r="G1353" s="144"/>
      <c r="H1353" s="144"/>
      <c r="I1353" s="144"/>
      <c r="J1353" s="144"/>
      <c r="K1353" s="144"/>
      <c r="L1353" s="144"/>
      <c r="M1353" s="144"/>
      <c r="N1353" s="144"/>
      <c r="O1353" s="144"/>
      <c r="P1353" s="144"/>
      <c r="Q1353" s="145"/>
      <c r="R1353" s="145"/>
      <c r="S1353" s="145"/>
      <c r="T1353" s="145"/>
      <c r="U1353" s="145"/>
      <c r="V1353" s="145"/>
      <c r="W1353" s="145"/>
      <c r="X1353" s="145"/>
      <c r="Y1353" s="145"/>
      <c r="Z1353" s="145"/>
      <c r="AA1353" s="145"/>
      <c r="AB1353" s="145"/>
      <c r="AC1353" s="145"/>
      <c r="AD1353" s="145"/>
      <c r="AE1353" s="144"/>
      <c r="AF1353" s="144"/>
      <c r="AG1353" s="144"/>
      <c r="AH1353" s="144"/>
      <c r="AI1353" s="144"/>
      <c r="AJ1353" s="144"/>
      <c r="AK1353" s="144"/>
      <c r="AL1353" s="144"/>
      <c r="AM1353" s="144"/>
      <c r="AN1353" s="144"/>
      <c r="AO1353" s="144"/>
      <c r="AP1353" s="144"/>
      <c r="AQ1353" s="144"/>
      <c r="AR1353" s="144"/>
      <c r="AS1353" s="144"/>
      <c r="AT1353" s="144"/>
      <c r="AU1353" s="144"/>
      <c r="AV1353" s="144"/>
      <c r="AW1353" s="144"/>
      <c r="AX1353" s="144"/>
      <c r="AY1353" s="144"/>
      <c r="AZ1353" s="144"/>
      <c r="BA1353" s="144"/>
      <c r="BB1353" s="144"/>
      <c r="BC1353" s="144"/>
      <c r="BD1353" s="144"/>
      <c r="BE1353" s="144"/>
      <c r="BF1353" s="144"/>
    </row>
    <row r="1354" spans="3:58">
      <c r="C1354" s="144"/>
      <c r="D1354" s="144"/>
      <c r="E1354" s="144"/>
      <c r="F1354" s="144"/>
      <c r="G1354" s="144"/>
      <c r="H1354" s="144"/>
      <c r="I1354" s="144"/>
      <c r="J1354" s="144"/>
      <c r="K1354" s="144"/>
      <c r="L1354" s="144"/>
      <c r="M1354" s="144"/>
      <c r="N1354" s="144"/>
      <c r="O1354" s="144"/>
      <c r="P1354" s="144"/>
      <c r="Q1354" s="145"/>
      <c r="R1354" s="145"/>
      <c r="S1354" s="145"/>
      <c r="T1354" s="145"/>
      <c r="U1354" s="145"/>
      <c r="V1354" s="145"/>
      <c r="W1354" s="145"/>
      <c r="X1354" s="145"/>
      <c r="Y1354" s="145"/>
      <c r="Z1354" s="145"/>
      <c r="AA1354" s="145"/>
      <c r="AB1354" s="145"/>
      <c r="AC1354" s="145"/>
      <c r="AD1354" s="145"/>
      <c r="AE1354" s="144"/>
      <c r="AF1354" s="144"/>
      <c r="AG1354" s="144"/>
      <c r="AH1354" s="144"/>
      <c r="AI1354" s="144"/>
      <c r="AJ1354" s="144"/>
      <c r="AK1354" s="144"/>
      <c r="AL1354" s="144"/>
      <c r="AM1354" s="144"/>
      <c r="AN1354" s="144"/>
      <c r="AO1354" s="144"/>
      <c r="AP1354" s="144"/>
      <c r="AQ1354" s="144"/>
      <c r="AR1354" s="144"/>
      <c r="AS1354" s="144"/>
      <c r="AT1354" s="144"/>
      <c r="AU1354" s="144"/>
      <c r="AV1354" s="144"/>
      <c r="AW1354" s="144"/>
      <c r="AX1354" s="144"/>
      <c r="AY1354" s="144"/>
      <c r="AZ1354" s="144"/>
      <c r="BA1354" s="144"/>
      <c r="BB1354" s="144"/>
      <c r="BC1354" s="144"/>
      <c r="BD1354" s="144"/>
      <c r="BE1354" s="144"/>
      <c r="BF1354" s="144"/>
    </row>
    <row r="1355" spans="3:58">
      <c r="C1355" s="144"/>
      <c r="D1355" s="144"/>
      <c r="E1355" s="144"/>
      <c r="F1355" s="144"/>
      <c r="G1355" s="144"/>
      <c r="H1355" s="144"/>
      <c r="I1355" s="144"/>
      <c r="J1355" s="144"/>
      <c r="K1355" s="144"/>
      <c r="L1355" s="144"/>
      <c r="M1355" s="144"/>
      <c r="N1355" s="144"/>
      <c r="O1355" s="144"/>
      <c r="P1355" s="144"/>
      <c r="Q1355" s="145"/>
      <c r="R1355" s="145"/>
      <c r="S1355" s="145"/>
      <c r="T1355" s="145"/>
      <c r="U1355" s="145"/>
      <c r="V1355" s="145"/>
      <c r="W1355" s="145"/>
      <c r="X1355" s="145"/>
      <c r="Y1355" s="145"/>
      <c r="Z1355" s="145"/>
      <c r="AA1355" s="145"/>
      <c r="AB1355" s="145"/>
      <c r="AC1355" s="145"/>
      <c r="AD1355" s="145"/>
      <c r="AE1355" s="144"/>
      <c r="AF1355" s="144"/>
      <c r="AG1355" s="144"/>
      <c r="AH1355" s="144"/>
      <c r="AI1355" s="144"/>
      <c r="AJ1355" s="144"/>
      <c r="AK1355" s="144"/>
      <c r="AL1355" s="144"/>
      <c r="AM1355" s="144"/>
      <c r="AN1355" s="144"/>
      <c r="AO1355" s="144"/>
      <c r="AP1355" s="144"/>
      <c r="AQ1355" s="144"/>
      <c r="AR1355" s="144"/>
      <c r="AS1355" s="144"/>
      <c r="AT1355" s="144"/>
      <c r="AU1355" s="144"/>
      <c r="AV1355" s="144"/>
      <c r="AW1355" s="144"/>
      <c r="AX1355" s="144"/>
      <c r="AY1355" s="144"/>
      <c r="AZ1355" s="144"/>
      <c r="BA1355" s="144"/>
      <c r="BB1355" s="144"/>
      <c r="BC1355" s="144"/>
      <c r="BD1355" s="144"/>
      <c r="BE1355" s="144"/>
      <c r="BF1355" s="144"/>
    </row>
    <row r="1356" spans="3:58">
      <c r="C1356" s="144"/>
      <c r="D1356" s="144"/>
      <c r="E1356" s="144"/>
      <c r="F1356" s="144"/>
      <c r="G1356" s="144"/>
      <c r="H1356" s="144"/>
      <c r="I1356" s="144"/>
      <c r="J1356" s="144"/>
      <c r="K1356" s="144"/>
      <c r="L1356" s="144"/>
      <c r="M1356" s="144"/>
      <c r="N1356" s="144"/>
      <c r="O1356" s="144"/>
      <c r="P1356" s="144"/>
      <c r="Q1356" s="145"/>
      <c r="R1356" s="145"/>
      <c r="S1356" s="145"/>
      <c r="T1356" s="145"/>
      <c r="U1356" s="145"/>
      <c r="V1356" s="145"/>
      <c r="W1356" s="145"/>
      <c r="X1356" s="145"/>
      <c r="Y1356" s="145"/>
      <c r="Z1356" s="145"/>
      <c r="AA1356" s="145"/>
      <c r="AB1356" s="145"/>
      <c r="AC1356" s="145"/>
      <c r="AD1356" s="145"/>
      <c r="AE1356" s="144"/>
      <c r="AF1356" s="144"/>
      <c r="AG1356" s="144"/>
      <c r="AH1356" s="144"/>
      <c r="AI1356" s="144"/>
      <c r="AJ1356" s="144"/>
      <c r="AK1356" s="144"/>
      <c r="AL1356" s="144"/>
      <c r="AM1356" s="144"/>
      <c r="AN1356" s="144"/>
      <c r="AO1356" s="144"/>
      <c r="AP1356" s="144"/>
      <c r="AQ1356" s="144"/>
      <c r="AR1356" s="144"/>
      <c r="AS1356" s="144"/>
      <c r="AT1356" s="144"/>
      <c r="AU1356" s="144"/>
      <c r="AV1356" s="144"/>
      <c r="AW1356" s="144"/>
      <c r="AX1356" s="144"/>
      <c r="AY1356" s="144"/>
      <c r="AZ1356" s="144"/>
      <c r="BA1356" s="144"/>
      <c r="BB1356" s="144"/>
      <c r="BC1356" s="144"/>
      <c r="BD1356" s="144"/>
      <c r="BE1356" s="144"/>
      <c r="BF1356" s="144"/>
    </row>
    <row r="1357" spans="3:58">
      <c r="C1357" s="144"/>
      <c r="D1357" s="144"/>
      <c r="E1357" s="144"/>
      <c r="F1357" s="144"/>
      <c r="G1357" s="144"/>
      <c r="H1357" s="144"/>
      <c r="I1357" s="144"/>
      <c r="J1357" s="144"/>
      <c r="K1357" s="144"/>
      <c r="L1357" s="144"/>
      <c r="M1357" s="144"/>
      <c r="N1357" s="144"/>
      <c r="O1357" s="144"/>
      <c r="P1357" s="144"/>
      <c r="Q1357" s="145"/>
      <c r="R1357" s="145"/>
      <c r="S1357" s="145"/>
      <c r="T1357" s="145"/>
      <c r="U1357" s="145"/>
      <c r="V1357" s="145"/>
      <c r="W1357" s="145"/>
      <c r="X1357" s="145"/>
      <c r="Y1357" s="145"/>
      <c r="Z1357" s="145"/>
      <c r="AA1357" s="145"/>
      <c r="AB1357" s="145"/>
      <c r="AC1357" s="145"/>
      <c r="AD1357" s="145"/>
      <c r="AE1357" s="144"/>
      <c r="AF1357" s="144"/>
      <c r="AG1357" s="144"/>
      <c r="AH1357" s="144"/>
      <c r="AI1357" s="144"/>
      <c r="AJ1357" s="144"/>
      <c r="AK1357" s="144"/>
      <c r="AL1357" s="144"/>
      <c r="AM1357" s="144"/>
      <c r="AN1357" s="144"/>
      <c r="AO1357" s="144"/>
      <c r="AP1357" s="144"/>
      <c r="AQ1357" s="144"/>
      <c r="AR1357" s="144"/>
      <c r="AS1357" s="144"/>
      <c r="AT1357" s="144"/>
      <c r="AU1357" s="144"/>
      <c r="AV1357" s="144"/>
      <c r="AW1357" s="144"/>
      <c r="AX1357" s="144"/>
      <c r="AY1357" s="144"/>
      <c r="AZ1357" s="144"/>
      <c r="BA1357" s="144"/>
      <c r="BB1357" s="144"/>
      <c r="BC1357" s="144"/>
      <c r="BD1357" s="144"/>
      <c r="BE1357" s="144"/>
      <c r="BF1357" s="144"/>
    </row>
    <row r="1358" spans="3:58">
      <c r="C1358" s="144"/>
      <c r="D1358" s="144"/>
      <c r="E1358" s="144"/>
      <c r="F1358" s="144"/>
      <c r="G1358" s="144"/>
      <c r="H1358" s="144"/>
      <c r="I1358" s="144"/>
      <c r="J1358" s="144"/>
      <c r="K1358" s="144"/>
      <c r="L1358" s="144"/>
      <c r="M1358" s="144"/>
      <c r="N1358" s="144"/>
      <c r="O1358" s="144"/>
      <c r="P1358" s="144"/>
      <c r="Q1358" s="145"/>
      <c r="R1358" s="145"/>
      <c r="S1358" s="145"/>
      <c r="T1358" s="145"/>
      <c r="U1358" s="145"/>
      <c r="V1358" s="145"/>
      <c r="W1358" s="145"/>
      <c r="X1358" s="145"/>
      <c r="Y1358" s="145"/>
      <c r="Z1358" s="145"/>
      <c r="AA1358" s="145"/>
      <c r="AB1358" s="145"/>
      <c r="AC1358" s="145"/>
      <c r="AD1358" s="145"/>
      <c r="AE1358" s="144"/>
      <c r="AF1358" s="144"/>
      <c r="AG1358" s="144"/>
      <c r="AH1358" s="144"/>
      <c r="AI1358" s="144"/>
      <c r="AJ1358" s="144"/>
      <c r="AK1358" s="144"/>
      <c r="AL1358" s="144"/>
      <c r="AM1358" s="144"/>
      <c r="AN1358" s="144"/>
      <c r="AO1358" s="144"/>
      <c r="AP1358" s="144"/>
      <c r="AQ1358" s="144"/>
      <c r="AR1358" s="144"/>
      <c r="AS1358" s="144"/>
      <c r="AT1358" s="144"/>
      <c r="AU1358" s="144"/>
      <c r="AV1358" s="144"/>
      <c r="AW1358" s="144"/>
      <c r="AX1358" s="144"/>
      <c r="AY1358" s="144"/>
      <c r="AZ1358" s="144"/>
      <c r="BA1358" s="144"/>
      <c r="BB1358" s="144"/>
      <c r="BC1358" s="144"/>
      <c r="BD1358" s="144"/>
      <c r="BE1358" s="144"/>
      <c r="BF1358" s="144"/>
    </row>
    <row r="1359" spans="3:58">
      <c r="C1359" s="144"/>
      <c r="D1359" s="144"/>
      <c r="E1359" s="144"/>
      <c r="F1359" s="144"/>
      <c r="G1359" s="144"/>
      <c r="H1359" s="144"/>
      <c r="I1359" s="144"/>
      <c r="J1359" s="144"/>
      <c r="K1359" s="144"/>
      <c r="L1359" s="144"/>
      <c r="M1359" s="144"/>
      <c r="N1359" s="144"/>
      <c r="O1359" s="144"/>
      <c r="P1359" s="144"/>
      <c r="Q1359" s="145"/>
      <c r="R1359" s="145"/>
      <c r="S1359" s="145"/>
      <c r="T1359" s="145"/>
      <c r="U1359" s="145"/>
      <c r="V1359" s="145"/>
      <c r="W1359" s="145"/>
      <c r="X1359" s="145"/>
      <c r="Y1359" s="145"/>
      <c r="Z1359" s="145"/>
      <c r="AA1359" s="145"/>
      <c r="AB1359" s="145"/>
      <c r="AC1359" s="145"/>
      <c r="AD1359" s="145"/>
      <c r="AE1359" s="144"/>
      <c r="AF1359" s="144"/>
      <c r="AG1359" s="144"/>
      <c r="AH1359" s="144"/>
      <c r="AI1359" s="144"/>
      <c r="AJ1359" s="144"/>
      <c r="AK1359" s="144"/>
      <c r="AL1359" s="144"/>
      <c r="AM1359" s="144"/>
      <c r="AN1359" s="144"/>
      <c r="AO1359" s="144"/>
      <c r="AP1359" s="144"/>
      <c r="AQ1359" s="144"/>
      <c r="AR1359" s="144"/>
      <c r="AS1359" s="144"/>
      <c r="AT1359" s="144"/>
      <c r="AU1359" s="144"/>
      <c r="AV1359" s="144"/>
      <c r="AW1359" s="144"/>
      <c r="AX1359" s="144"/>
      <c r="AY1359" s="144"/>
      <c r="AZ1359" s="144"/>
      <c r="BA1359" s="144"/>
      <c r="BB1359" s="144"/>
      <c r="BC1359" s="144"/>
      <c r="BD1359" s="144"/>
      <c r="BE1359" s="144"/>
      <c r="BF1359" s="144"/>
    </row>
    <row r="1360" spans="3:58">
      <c r="C1360" s="144"/>
      <c r="D1360" s="144"/>
      <c r="E1360" s="144"/>
      <c r="F1360" s="144"/>
      <c r="G1360" s="144"/>
      <c r="H1360" s="144"/>
      <c r="I1360" s="144"/>
      <c r="J1360" s="144"/>
      <c r="K1360" s="144"/>
      <c r="L1360" s="144"/>
      <c r="M1360" s="144"/>
      <c r="N1360" s="144"/>
      <c r="O1360" s="144"/>
      <c r="P1360" s="144"/>
      <c r="Q1360" s="145"/>
      <c r="R1360" s="145"/>
      <c r="S1360" s="145"/>
      <c r="T1360" s="145"/>
      <c r="U1360" s="145"/>
      <c r="V1360" s="145"/>
      <c r="W1360" s="145"/>
      <c r="X1360" s="145"/>
      <c r="Y1360" s="145"/>
      <c r="Z1360" s="145"/>
      <c r="AA1360" s="145"/>
      <c r="AB1360" s="145"/>
      <c r="AC1360" s="145"/>
      <c r="AD1360" s="145"/>
      <c r="AE1360" s="144"/>
      <c r="AF1360" s="144"/>
      <c r="AG1360" s="144"/>
      <c r="AH1360" s="144"/>
      <c r="AI1360" s="144"/>
      <c r="AJ1360" s="144"/>
      <c r="AK1360" s="144"/>
      <c r="AL1360" s="144"/>
      <c r="AM1360" s="144"/>
      <c r="AN1360" s="144"/>
      <c r="AO1360" s="144"/>
      <c r="AP1360" s="144"/>
      <c r="AQ1360" s="144"/>
      <c r="AR1360" s="144"/>
      <c r="AS1360" s="144"/>
      <c r="AT1360" s="144"/>
      <c r="AU1360" s="144"/>
      <c r="AV1360" s="144"/>
      <c r="AW1360" s="144"/>
      <c r="AX1360" s="144"/>
      <c r="AY1360" s="144"/>
      <c r="AZ1360" s="144"/>
      <c r="BA1360" s="144"/>
      <c r="BB1360" s="144"/>
      <c r="BC1360" s="144"/>
      <c r="BD1360" s="144"/>
      <c r="BE1360" s="144"/>
      <c r="BF1360" s="144"/>
    </row>
    <row r="1361" spans="3:58">
      <c r="C1361" s="144"/>
      <c r="D1361" s="144"/>
      <c r="E1361" s="144"/>
      <c r="F1361" s="144"/>
      <c r="G1361" s="144"/>
      <c r="H1361" s="144"/>
      <c r="I1361" s="144"/>
      <c r="J1361" s="144"/>
      <c r="K1361" s="144"/>
      <c r="L1361" s="144"/>
      <c r="M1361" s="144"/>
      <c r="N1361" s="144"/>
      <c r="O1361" s="144"/>
      <c r="P1361" s="144"/>
      <c r="Q1361" s="145"/>
      <c r="R1361" s="145"/>
      <c r="S1361" s="145"/>
      <c r="T1361" s="145"/>
      <c r="U1361" s="145"/>
      <c r="V1361" s="145"/>
      <c r="W1361" s="145"/>
      <c r="X1361" s="145"/>
      <c r="Y1361" s="145"/>
      <c r="Z1361" s="145"/>
      <c r="AA1361" s="145"/>
      <c r="AB1361" s="145"/>
      <c r="AC1361" s="145"/>
      <c r="AD1361" s="145"/>
      <c r="AE1361" s="144"/>
      <c r="AF1361" s="144"/>
      <c r="AG1361" s="144"/>
      <c r="AH1361" s="144"/>
      <c r="AI1361" s="144"/>
      <c r="AJ1361" s="144"/>
      <c r="AK1361" s="144"/>
      <c r="AL1361" s="144"/>
      <c r="AM1361" s="144"/>
      <c r="AN1361" s="144"/>
      <c r="AO1361" s="144"/>
      <c r="AP1361" s="144"/>
      <c r="AQ1361" s="144"/>
      <c r="AR1361" s="144"/>
      <c r="AS1361" s="144"/>
      <c r="AT1361" s="144"/>
      <c r="AU1361" s="144"/>
      <c r="AV1361" s="144"/>
      <c r="AW1361" s="144"/>
      <c r="AX1361" s="144"/>
      <c r="AY1361" s="144"/>
      <c r="AZ1361" s="144"/>
      <c r="BA1361" s="144"/>
      <c r="BB1361" s="144"/>
      <c r="BC1361" s="144"/>
      <c r="BD1361" s="144"/>
      <c r="BE1361" s="144"/>
      <c r="BF1361" s="144"/>
    </row>
    <row r="1362" spans="3:58">
      <c r="C1362" s="144"/>
      <c r="D1362" s="144"/>
      <c r="E1362" s="144"/>
      <c r="F1362" s="144"/>
      <c r="G1362" s="144"/>
      <c r="H1362" s="144"/>
      <c r="I1362" s="144"/>
      <c r="J1362" s="144"/>
      <c r="K1362" s="144"/>
      <c r="L1362" s="144"/>
      <c r="M1362" s="144"/>
      <c r="N1362" s="144"/>
      <c r="O1362" s="144"/>
      <c r="P1362" s="144"/>
      <c r="Q1362" s="145"/>
      <c r="R1362" s="145"/>
      <c r="S1362" s="145"/>
      <c r="T1362" s="145"/>
      <c r="U1362" s="145"/>
      <c r="V1362" s="145"/>
      <c r="W1362" s="145"/>
      <c r="X1362" s="145"/>
      <c r="Y1362" s="145"/>
      <c r="Z1362" s="145"/>
      <c r="AA1362" s="145"/>
      <c r="AB1362" s="145"/>
      <c r="AC1362" s="145"/>
      <c r="AD1362" s="145"/>
      <c r="AE1362" s="144"/>
      <c r="AF1362" s="144"/>
      <c r="AG1362" s="144"/>
      <c r="AH1362" s="144"/>
      <c r="AI1362" s="144"/>
      <c r="AJ1362" s="144"/>
      <c r="AK1362" s="144"/>
      <c r="AL1362" s="144"/>
      <c r="AM1362" s="144"/>
      <c r="AN1362" s="144"/>
      <c r="AO1362" s="144"/>
      <c r="AP1362" s="144"/>
      <c r="AQ1362" s="144"/>
      <c r="AR1362" s="144"/>
      <c r="AS1362" s="144"/>
      <c r="AT1362" s="144"/>
      <c r="AU1362" s="144"/>
      <c r="AV1362" s="144"/>
      <c r="AW1362" s="144"/>
      <c r="AX1362" s="144"/>
      <c r="AY1362" s="144"/>
      <c r="AZ1362" s="144"/>
      <c r="BA1362" s="144"/>
      <c r="BB1362" s="144"/>
      <c r="BC1362" s="144"/>
      <c r="BD1362" s="144"/>
      <c r="BE1362" s="144"/>
      <c r="BF1362" s="144"/>
    </row>
    <row r="1363" spans="3:58">
      <c r="C1363" s="144"/>
      <c r="D1363" s="144"/>
      <c r="E1363" s="144"/>
      <c r="F1363" s="144"/>
      <c r="G1363" s="144"/>
      <c r="H1363" s="144"/>
      <c r="I1363" s="144"/>
      <c r="J1363" s="144"/>
      <c r="K1363" s="144"/>
      <c r="L1363" s="144"/>
      <c r="M1363" s="144"/>
      <c r="N1363" s="144"/>
      <c r="O1363" s="144"/>
      <c r="P1363" s="144"/>
      <c r="Q1363" s="145"/>
      <c r="R1363" s="145"/>
      <c r="S1363" s="145"/>
      <c r="T1363" s="145"/>
      <c r="U1363" s="145"/>
      <c r="V1363" s="145"/>
      <c r="W1363" s="145"/>
      <c r="X1363" s="145"/>
      <c r="Y1363" s="145"/>
      <c r="Z1363" s="145"/>
      <c r="AA1363" s="145"/>
      <c r="AB1363" s="145"/>
      <c r="AC1363" s="145"/>
      <c r="AD1363" s="145"/>
      <c r="AE1363" s="144"/>
      <c r="AF1363" s="144"/>
      <c r="AG1363" s="144"/>
      <c r="AH1363" s="144"/>
      <c r="AI1363" s="144"/>
      <c r="AJ1363" s="144"/>
      <c r="AK1363" s="144"/>
      <c r="AL1363" s="144"/>
      <c r="AM1363" s="144"/>
      <c r="AN1363" s="144"/>
      <c r="AO1363" s="144"/>
      <c r="AP1363" s="144"/>
      <c r="AQ1363" s="144"/>
      <c r="AR1363" s="144"/>
      <c r="AS1363" s="144"/>
      <c r="AT1363" s="144"/>
      <c r="AU1363" s="144"/>
      <c r="AV1363" s="144"/>
      <c r="AW1363" s="144"/>
      <c r="AX1363" s="144"/>
      <c r="AY1363" s="144"/>
      <c r="AZ1363" s="144"/>
      <c r="BA1363" s="144"/>
      <c r="BB1363" s="144"/>
      <c r="BC1363" s="144"/>
      <c r="BD1363" s="144"/>
      <c r="BE1363" s="144"/>
      <c r="BF1363" s="144"/>
    </row>
    <row r="1364" spans="3:58">
      <c r="C1364" s="144"/>
      <c r="D1364" s="144"/>
      <c r="E1364" s="144"/>
      <c r="F1364" s="144"/>
      <c r="G1364" s="144"/>
      <c r="H1364" s="144"/>
      <c r="I1364" s="144"/>
      <c r="J1364" s="144"/>
      <c r="K1364" s="144"/>
      <c r="L1364" s="144"/>
      <c r="M1364" s="144"/>
      <c r="N1364" s="144"/>
      <c r="O1364" s="144"/>
      <c r="P1364" s="144"/>
      <c r="Q1364" s="145"/>
      <c r="R1364" s="145"/>
      <c r="S1364" s="145"/>
      <c r="T1364" s="145"/>
      <c r="U1364" s="145"/>
      <c r="V1364" s="145"/>
      <c r="W1364" s="145"/>
      <c r="X1364" s="145"/>
      <c r="Y1364" s="145"/>
      <c r="Z1364" s="145"/>
      <c r="AA1364" s="145"/>
      <c r="AB1364" s="145"/>
      <c r="AC1364" s="145"/>
      <c r="AD1364" s="145"/>
      <c r="AE1364" s="144"/>
      <c r="AF1364" s="144"/>
      <c r="AG1364" s="144"/>
      <c r="AH1364" s="144"/>
      <c r="AI1364" s="144"/>
      <c r="AJ1364" s="144"/>
      <c r="AK1364" s="144"/>
      <c r="AL1364" s="144"/>
      <c r="AM1364" s="144"/>
      <c r="AN1364" s="144"/>
      <c r="AO1364" s="144"/>
      <c r="AP1364" s="144"/>
      <c r="AQ1364" s="144"/>
      <c r="AR1364" s="144"/>
      <c r="AS1364" s="144"/>
      <c r="AT1364" s="144"/>
      <c r="AU1364" s="144"/>
      <c r="AV1364" s="144"/>
      <c r="AW1364" s="144"/>
      <c r="AX1364" s="144"/>
      <c r="AY1364" s="144"/>
      <c r="AZ1364" s="144"/>
      <c r="BA1364" s="144"/>
      <c r="BB1364" s="144"/>
      <c r="BC1364" s="144"/>
      <c r="BD1364" s="144"/>
      <c r="BE1364" s="144"/>
      <c r="BF1364" s="144"/>
    </row>
    <row r="1365" spans="3:58">
      <c r="C1365" s="144"/>
      <c r="D1365" s="144"/>
      <c r="E1365" s="144"/>
      <c r="F1365" s="144"/>
      <c r="G1365" s="144"/>
      <c r="H1365" s="144"/>
      <c r="I1365" s="144"/>
      <c r="J1365" s="144"/>
      <c r="K1365" s="144"/>
      <c r="L1365" s="144"/>
      <c r="M1365" s="144"/>
      <c r="N1365" s="144"/>
      <c r="O1365" s="144"/>
      <c r="P1365" s="144"/>
      <c r="Q1365" s="145"/>
      <c r="R1365" s="145"/>
      <c r="S1365" s="145"/>
      <c r="T1365" s="145"/>
      <c r="U1365" s="145"/>
      <c r="V1365" s="145"/>
      <c r="W1365" s="145"/>
      <c r="X1365" s="145"/>
      <c r="Y1365" s="145"/>
      <c r="Z1365" s="145"/>
      <c r="AA1365" s="145"/>
      <c r="AB1365" s="145"/>
      <c r="AC1365" s="145"/>
      <c r="AD1365" s="145"/>
      <c r="AE1365" s="144"/>
      <c r="AF1365" s="144"/>
      <c r="AG1365" s="144"/>
      <c r="AH1365" s="144"/>
      <c r="AI1365" s="144"/>
      <c r="AJ1365" s="144"/>
      <c r="AK1365" s="144"/>
      <c r="AL1365" s="144"/>
      <c r="AM1365" s="144"/>
      <c r="AN1365" s="144"/>
      <c r="AO1365" s="144"/>
      <c r="AP1365" s="144"/>
      <c r="AQ1365" s="144"/>
      <c r="AR1365" s="144"/>
      <c r="AS1365" s="144"/>
      <c r="AT1365" s="144"/>
      <c r="AU1365" s="144"/>
      <c r="AV1365" s="144"/>
      <c r="AW1365" s="144"/>
      <c r="AX1365" s="144"/>
      <c r="AY1365" s="144"/>
      <c r="AZ1365" s="144"/>
      <c r="BA1365" s="144"/>
      <c r="BB1365" s="144"/>
      <c r="BC1365" s="144"/>
      <c r="BD1365" s="144"/>
      <c r="BE1365" s="144"/>
      <c r="BF1365" s="144"/>
    </row>
    <row r="1366" spans="3:58">
      <c r="C1366" s="144"/>
      <c r="D1366" s="144"/>
      <c r="E1366" s="144"/>
      <c r="F1366" s="144"/>
      <c r="G1366" s="144"/>
      <c r="H1366" s="144"/>
      <c r="I1366" s="144"/>
      <c r="J1366" s="144"/>
      <c r="K1366" s="144"/>
      <c r="L1366" s="144"/>
      <c r="M1366" s="144"/>
      <c r="N1366" s="144"/>
      <c r="O1366" s="144"/>
      <c r="P1366" s="144"/>
      <c r="Q1366" s="145"/>
      <c r="R1366" s="145"/>
      <c r="S1366" s="145"/>
      <c r="T1366" s="145"/>
      <c r="U1366" s="145"/>
      <c r="V1366" s="145"/>
      <c r="W1366" s="145"/>
      <c r="X1366" s="145"/>
      <c r="Y1366" s="145"/>
      <c r="Z1366" s="145"/>
      <c r="AA1366" s="145"/>
      <c r="AB1366" s="145"/>
      <c r="AC1366" s="145"/>
      <c r="AD1366" s="145"/>
      <c r="AE1366" s="144"/>
      <c r="AF1366" s="144"/>
      <c r="AG1366" s="144"/>
      <c r="AH1366" s="144"/>
      <c r="AI1366" s="144"/>
      <c r="AJ1366" s="144"/>
      <c r="AK1366" s="144"/>
      <c r="AL1366" s="144"/>
      <c r="AM1366" s="144"/>
      <c r="AN1366" s="144"/>
      <c r="AO1366" s="144"/>
      <c r="AP1366" s="144"/>
      <c r="AQ1366" s="144"/>
      <c r="AR1366" s="144"/>
      <c r="AS1366" s="144"/>
      <c r="AT1366" s="144"/>
      <c r="AU1366" s="144"/>
      <c r="AV1366" s="144"/>
      <c r="AW1366" s="144"/>
      <c r="AX1366" s="144"/>
      <c r="AY1366" s="144"/>
      <c r="AZ1366" s="144"/>
      <c r="BA1366" s="144"/>
      <c r="BB1366" s="144"/>
      <c r="BC1366" s="144"/>
      <c r="BD1366" s="144"/>
      <c r="BE1366" s="144"/>
      <c r="BF1366" s="144"/>
    </row>
    <row r="1367" spans="3:58">
      <c r="C1367" s="144"/>
      <c r="D1367" s="144"/>
      <c r="E1367" s="144"/>
      <c r="F1367" s="144"/>
      <c r="G1367" s="144"/>
      <c r="H1367" s="144"/>
      <c r="I1367" s="144"/>
      <c r="J1367" s="144"/>
      <c r="K1367" s="144"/>
      <c r="L1367" s="144"/>
      <c r="M1367" s="144"/>
      <c r="N1367" s="144"/>
      <c r="O1367" s="144"/>
      <c r="P1367" s="144"/>
      <c r="Q1367" s="145"/>
      <c r="R1367" s="145"/>
      <c r="S1367" s="145"/>
      <c r="T1367" s="145"/>
      <c r="U1367" s="145"/>
      <c r="V1367" s="145"/>
      <c r="W1367" s="145"/>
      <c r="X1367" s="145"/>
      <c r="Y1367" s="145"/>
      <c r="Z1367" s="145"/>
      <c r="AA1367" s="145"/>
      <c r="AB1367" s="145"/>
      <c r="AC1367" s="145"/>
      <c r="AD1367" s="145"/>
      <c r="AE1367" s="144"/>
      <c r="AF1367" s="144"/>
      <c r="AG1367" s="144"/>
      <c r="AH1367" s="144"/>
      <c r="AI1367" s="144"/>
      <c r="AJ1367" s="144"/>
      <c r="AK1367" s="144"/>
      <c r="AL1367" s="144"/>
      <c r="AM1367" s="144"/>
      <c r="AN1367" s="144"/>
      <c r="AO1367" s="144"/>
      <c r="AP1367" s="144"/>
      <c r="AQ1367" s="144"/>
      <c r="AR1367" s="144"/>
      <c r="AS1367" s="144"/>
      <c r="AT1367" s="144"/>
      <c r="AU1367" s="144"/>
      <c r="AV1367" s="144"/>
      <c r="AW1367" s="144"/>
      <c r="AX1367" s="144"/>
      <c r="AY1367" s="144"/>
      <c r="AZ1367" s="144"/>
      <c r="BA1367" s="144"/>
      <c r="BB1367" s="144"/>
      <c r="BC1367" s="144"/>
      <c r="BD1367" s="144"/>
      <c r="BE1367" s="144"/>
      <c r="BF1367" s="144"/>
    </row>
    <row r="1368" spans="3:58">
      <c r="C1368" s="144"/>
      <c r="D1368" s="144"/>
      <c r="E1368" s="144"/>
      <c r="F1368" s="144"/>
      <c r="G1368" s="144"/>
      <c r="H1368" s="144"/>
      <c r="I1368" s="144"/>
      <c r="J1368" s="144"/>
      <c r="K1368" s="144"/>
      <c r="L1368" s="144"/>
      <c r="M1368" s="144"/>
      <c r="N1368" s="144"/>
      <c r="O1368" s="144"/>
      <c r="P1368" s="144"/>
      <c r="Q1368" s="145"/>
      <c r="R1368" s="145"/>
      <c r="S1368" s="145"/>
      <c r="T1368" s="145"/>
      <c r="U1368" s="145"/>
      <c r="V1368" s="145"/>
      <c r="W1368" s="145"/>
      <c r="X1368" s="145"/>
      <c r="Y1368" s="145"/>
      <c r="Z1368" s="145"/>
      <c r="AA1368" s="145"/>
      <c r="AB1368" s="145"/>
      <c r="AC1368" s="145"/>
      <c r="AD1368" s="145"/>
      <c r="AE1368" s="144"/>
      <c r="AF1368" s="144"/>
      <c r="AG1368" s="144"/>
      <c r="AH1368" s="144"/>
      <c r="AI1368" s="144"/>
      <c r="AJ1368" s="144"/>
      <c r="AK1368" s="144"/>
      <c r="AL1368" s="144"/>
      <c r="AM1368" s="144"/>
      <c r="AN1368" s="144"/>
      <c r="AO1368" s="144"/>
      <c r="AP1368" s="144"/>
      <c r="AQ1368" s="144"/>
      <c r="AR1368" s="144"/>
      <c r="AS1368" s="144"/>
      <c r="AT1368" s="144"/>
      <c r="AU1368" s="144"/>
      <c r="AV1368" s="144"/>
      <c r="AW1368" s="144"/>
      <c r="AX1368" s="144"/>
      <c r="AY1368" s="144"/>
      <c r="AZ1368" s="144"/>
      <c r="BA1368" s="144"/>
      <c r="BB1368" s="144"/>
      <c r="BC1368" s="144"/>
      <c r="BD1368" s="144"/>
      <c r="BE1368" s="144"/>
      <c r="BF1368" s="144"/>
    </row>
    <row r="1369" spans="3:58">
      <c r="C1369" s="144"/>
      <c r="D1369" s="144"/>
      <c r="E1369" s="144"/>
      <c r="F1369" s="144"/>
      <c r="G1369" s="144"/>
      <c r="H1369" s="144"/>
      <c r="I1369" s="144"/>
      <c r="J1369" s="144"/>
      <c r="K1369" s="144"/>
      <c r="L1369" s="144"/>
      <c r="M1369" s="144"/>
      <c r="N1369" s="144"/>
      <c r="O1369" s="144"/>
      <c r="P1369" s="144"/>
      <c r="Q1369" s="145"/>
      <c r="R1369" s="145"/>
      <c r="S1369" s="145"/>
      <c r="T1369" s="145"/>
      <c r="U1369" s="145"/>
      <c r="V1369" s="145"/>
      <c r="W1369" s="145"/>
      <c r="X1369" s="145"/>
      <c r="Y1369" s="145"/>
      <c r="Z1369" s="145"/>
      <c r="AA1369" s="145"/>
      <c r="AB1369" s="145"/>
      <c r="AC1369" s="145"/>
      <c r="AD1369" s="145"/>
      <c r="AE1369" s="144"/>
      <c r="AF1369" s="144"/>
      <c r="AG1369" s="144"/>
      <c r="AH1369" s="144"/>
      <c r="AI1369" s="144"/>
      <c r="AJ1369" s="144"/>
      <c r="AK1369" s="144"/>
      <c r="AL1369" s="144"/>
      <c r="AM1369" s="144"/>
      <c r="AN1369" s="144"/>
      <c r="AO1369" s="144"/>
      <c r="AP1369" s="144"/>
      <c r="AQ1369" s="144"/>
      <c r="AR1369" s="144"/>
      <c r="AS1369" s="144"/>
      <c r="AT1369" s="144"/>
      <c r="AU1369" s="144"/>
      <c r="AV1369" s="144"/>
      <c r="AW1369" s="144"/>
      <c r="AX1369" s="144"/>
      <c r="AY1369" s="144"/>
      <c r="AZ1369" s="144"/>
      <c r="BA1369" s="144"/>
      <c r="BB1369" s="144"/>
      <c r="BC1369" s="144"/>
      <c r="BD1369" s="144"/>
      <c r="BE1369" s="144"/>
      <c r="BF1369" s="144"/>
    </row>
    <row r="1370" spans="3:58">
      <c r="C1370" s="144"/>
      <c r="D1370" s="144"/>
      <c r="E1370" s="144"/>
      <c r="F1370" s="144"/>
      <c r="G1370" s="144"/>
      <c r="H1370" s="144"/>
      <c r="I1370" s="144"/>
      <c r="J1370" s="144"/>
      <c r="K1370" s="144"/>
      <c r="L1370" s="144"/>
      <c r="M1370" s="144"/>
      <c r="N1370" s="144"/>
      <c r="O1370" s="144"/>
      <c r="P1370" s="144"/>
      <c r="Q1370" s="145"/>
      <c r="R1370" s="145"/>
      <c r="S1370" s="145"/>
      <c r="T1370" s="145"/>
      <c r="U1370" s="145"/>
      <c r="V1370" s="145"/>
      <c r="W1370" s="145"/>
      <c r="X1370" s="145"/>
      <c r="Y1370" s="145"/>
      <c r="Z1370" s="145"/>
      <c r="AA1370" s="145"/>
      <c r="AB1370" s="145"/>
      <c r="AC1370" s="145"/>
      <c r="AD1370" s="145"/>
      <c r="AE1370" s="144"/>
      <c r="AF1370" s="144"/>
      <c r="AG1370" s="144"/>
      <c r="AH1370" s="144"/>
      <c r="AI1370" s="144"/>
      <c r="AJ1370" s="144"/>
      <c r="AK1370" s="144"/>
      <c r="AL1370" s="144"/>
      <c r="AM1370" s="144"/>
      <c r="AN1370" s="144"/>
      <c r="AO1370" s="144"/>
      <c r="AP1370" s="144"/>
      <c r="AQ1370" s="144"/>
      <c r="AR1370" s="144"/>
      <c r="AS1370" s="144"/>
      <c r="AT1370" s="144"/>
      <c r="AU1370" s="144"/>
      <c r="AV1370" s="144"/>
      <c r="AW1370" s="144"/>
      <c r="AX1370" s="144"/>
      <c r="AY1370" s="144"/>
      <c r="AZ1370" s="144"/>
      <c r="BA1370" s="144"/>
      <c r="BB1370" s="144"/>
      <c r="BC1370" s="144"/>
      <c r="BD1370" s="144"/>
      <c r="BE1370" s="144"/>
      <c r="BF1370" s="144"/>
    </row>
    <row r="1371" spans="3:58">
      <c r="C1371" s="144"/>
      <c r="D1371" s="144"/>
      <c r="E1371" s="144"/>
      <c r="F1371" s="144"/>
      <c r="G1371" s="144"/>
      <c r="H1371" s="144"/>
      <c r="I1371" s="144"/>
      <c r="J1371" s="144"/>
      <c r="K1371" s="144"/>
      <c r="L1371" s="144"/>
      <c r="M1371" s="144"/>
      <c r="N1371" s="144"/>
      <c r="O1371" s="144"/>
      <c r="P1371" s="144"/>
      <c r="Q1371" s="145"/>
      <c r="R1371" s="145"/>
      <c r="S1371" s="145"/>
      <c r="T1371" s="145"/>
      <c r="U1371" s="145"/>
      <c r="V1371" s="145"/>
      <c r="W1371" s="145"/>
      <c r="X1371" s="145"/>
      <c r="Y1371" s="145"/>
      <c r="Z1371" s="145"/>
      <c r="AA1371" s="145"/>
      <c r="AB1371" s="145"/>
      <c r="AC1371" s="145"/>
      <c r="AD1371" s="145"/>
      <c r="AE1371" s="144"/>
      <c r="AF1371" s="144"/>
      <c r="AG1371" s="144"/>
      <c r="AH1371" s="144"/>
      <c r="AI1371" s="144"/>
      <c r="AJ1371" s="144"/>
      <c r="AK1371" s="144"/>
      <c r="AL1371" s="144"/>
      <c r="AM1371" s="144"/>
      <c r="AN1371" s="144"/>
      <c r="AO1371" s="144"/>
      <c r="AP1371" s="144"/>
      <c r="AQ1371" s="144"/>
      <c r="AR1371" s="144"/>
      <c r="AS1371" s="144"/>
      <c r="AT1371" s="144"/>
      <c r="AU1371" s="144"/>
      <c r="AV1371" s="144"/>
      <c r="AW1371" s="144"/>
      <c r="AX1371" s="144"/>
      <c r="AY1371" s="144"/>
      <c r="AZ1371" s="144"/>
      <c r="BA1371" s="144"/>
      <c r="BB1371" s="144"/>
      <c r="BC1371" s="144"/>
      <c r="BD1371" s="144"/>
      <c r="BE1371" s="144"/>
      <c r="BF1371" s="144"/>
    </row>
    <row r="1372" spans="3:58">
      <c r="C1372" s="144"/>
      <c r="D1372" s="144"/>
      <c r="E1372" s="144"/>
      <c r="F1372" s="144"/>
      <c r="G1372" s="144"/>
      <c r="H1372" s="144"/>
      <c r="I1372" s="144"/>
      <c r="J1372" s="144"/>
      <c r="K1372" s="144"/>
      <c r="L1372" s="144"/>
      <c r="M1372" s="144"/>
      <c r="N1372" s="144"/>
      <c r="O1372" s="144"/>
      <c r="P1372" s="144"/>
      <c r="Q1372" s="145"/>
      <c r="R1372" s="145"/>
      <c r="S1372" s="145"/>
      <c r="T1372" s="145"/>
      <c r="U1372" s="145"/>
      <c r="V1372" s="145"/>
      <c r="W1372" s="145"/>
      <c r="X1372" s="145"/>
      <c r="Y1372" s="145"/>
      <c r="Z1372" s="145"/>
      <c r="AA1372" s="145"/>
      <c r="AB1372" s="145"/>
      <c r="AC1372" s="145"/>
      <c r="AD1372" s="145"/>
      <c r="AE1372" s="144"/>
      <c r="AF1372" s="144"/>
      <c r="AG1372" s="144"/>
      <c r="AH1372" s="144"/>
      <c r="AI1372" s="144"/>
      <c r="AJ1372" s="144"/>
      <c r="AK1372" s="144"/>
      <c r="AL1372" s="144"/>
      <c r="AM1372" s="144"/>
      <c r="AN1372" s="144"/>
      <c r="AO1372" s="144"/>
      <c r="AP1372" s="144"/>
      <c r="AQ1372" s="144"/>
      <c r="AR1372" s="144"/>
      <c r="AS1372" s="144"/>
      <c r="AT1372" s="144"/>
      <c r="AU1372" s="144"/>
      <c r="AV1372" s="144"/>
      <c r="AW1372" s="144"/>
      <c r="AX1372" s="144"/>
      <c r="AY1372" s="144"/>
      <c r="AZ1372" s="144"/>
      <c r="BA1372" s="144"/>
      <c r="BB1372" s="144"/>
      <c r="BC1372" s="144"/>
      <c r="BD1372" s="144"/>
      <c r="BE1372" s="144"/>
      <c r="BF1372" s="144"/>
    </row>
    <row r="1373" spans="3:58">
      <c r="C1373" s="144"/>
      <c r="D1373" s="144"/>
      <c r="E1373" s="144"/>
      <c r="F1373" s="144"/>
      <c r="G1373" s="144"/>
      <c r="H1373" s="144"/>
      <c r="I1373" s="144"/>
      <c r="J1373" s="144"/>
      <c r="K1373" s="144"/>
      <c r="L1373" s="144"/>
      <c r="M1373" s="144"/>
      <c r="N1373" s="144"/>
      <c r="O1373" s="144"/>
      <c r="P1373" s="144"/>
      <c r="Q1373" s="145"/>
      <c r="R1373" s="145"/>
      <c r="S1373" s="145"/>
      <c r="T1373" s="145"/>
      <c r="U1373" s="145"/>
      <c r="V1373" s="145"/>
      <c r="W1373" s="145"/>
      <c r="X1373" s="145"/>
      <c r="Y1373" s="145"/>
      <c r="Z1373" s="145"/>
      <c r="AA1373" s="145"/>
      <c r="AB1373" s="145"/>
      <c r="AC1373" s="145"/>
      <c r="AD1373" s="145"/>
      <c r="AE1373" s="144"/>
      <c r="AF1373" s="144"/>
      <c r="AG1373" s="144"/>
      <c r="AH1373" s="144"/>
      <c r="AI1373" s="144"/>
      <c r="AJ1373" s="144"/>
      <c r="AK1373" s="144"/>
      <c r="AL1373" s="144"/>
      <c r="AM1373" s="144"/>
      <c r="AN1373" s="144"/>
      <c r="AO1373" s="144"/>
      <c r="AP1373" s="144"/>
      <c r="AQ1373" s="144"/>
      <c r="AR1373" s="144"/>
      <c r="AS1373" s="144"/>
      <c r="AT1373" s="144"/>
      <c r="AU1373" s="144"/>
      <c r="AV1373" s="144"/>
      <c r="AW1373" s="144"/>
      <c r="AX1373" s="144"/>
      <c r="AY1373" s="144"/>
      <c r="AZ1373" s="144"/>
      <c r="BA1373" s="144"/>
      <c r="BB1373" s="144"/>
      <c r="BC1373" s="144"/>
      <c r="BD1373" s="144"/>
      <c r="BE1373" s="144"/>
      <c r="BF1373" s="144"/>
    </row>
    <row r="1374" spans="3:58">
      <c r="C1374" s="144"/>
      <c r="D1374" s="144"/>
      <c r="E1374" s="144"/>
      <c r="F1374" s="144"/>
      <c r="G1374" s="144"/>
      <c r="H1374" s="144"/>
      <c r="I1374" s="144"/>
      <c r="J1374" s="144"/>
      <c r="K1374" s="144"/>
      <c r="L1374" s="144"/>
      <c r="M1374" s="144"/>
      <c r="N1374" s="144"/>
      <c r="O1374" s="144"/>
      <c r="P1374" s="144"/>
      <c r="Q1374" s="145"/>
      <c r="R1374" s="145"/>
      <c r="S1374" s="145"/>
      <c r="T1374" s="145"/>
      <c r="U1374" s="145"/>
      <c r="V1374" s="145"/>
      <c r="W1374" s="145"/>
      <c r="X1374" s="145"/>
      <c r="Y1374" s="145"/>
      <c r="Z1374" s="145"/>
      <c r="AA1374" s="145"/>
      <c r="AB1374" s="145"/>
      <c r="AC1374" s="145"/>
      <c r="AD1374" s="145"/>
      <c r="AE1374" s="144"/>
      <c r="AF1374" s="144"/>
      <c r="AG1374" s="144"/>
      <c r="AH1374" s="144"/>
      <c r="AI1374" s="144"/>
      <c r="AJ1374" s="144"/>
      <c r="AK1374" s="144"/>
      <c r="AL1374" s="144"/>
      <c r="AM1374" s="144"/>
      <c r="AN1374" s="144"/>
      <c r="AO1374" s="144"/>
      <c r="AP1374" s="144"/>
      <c r="AQ1374" s="144"/>
      <c r="AR1374" s="144"/>
      <c r="AS1374" s="144"/>
      <c r="AT1374" s="144"/>
      <c r="AU1374" s="144"/>
      <c r="AV1374" s="144"/>
      <c r="AW1374" s="144"/>
      <c r="AX1374" s="144"/>
      <c r="AY1374" s="144"/>
      <c r="AZ1374" s="144"/>
      <c r="BA1374" s="144"/>
      <c r="BB1374" s="144"/>
      <c r="BC1374" s="144"/>
      <c r="BD1374" s="144"/>
      <c r="BE1374" s="144"/>
      <c r="BF1374" s="144"/>
    </row>
    <row r="1375" spans="3:58">
      <c r="C1375" s="144"/>
      <c r="D1375" s="144"/>
      <c r="E1375" s="144"/>
      <c r="F1375" s="144"/>
      <c r="G1375" s="144"/>
      <c r="H1375" s="144"/>
      <c r="I1375" s="144"/>
      <c r="J1375" s="144"/>
      <c r="K1375" s="144"/>
      <c r="L1375" s="144"/>
      <c r="M1375" s="144"/>
      <c r="N1375" s="144"/>
      <c r="O1375" s="144"/>
      <c r="P1375" s="144"/>
      <c r="Q1375" s="145"/>
      <c r="R1375" s="145"/>
      <c r="S1375" s="145"/>
      <c r="T1375" s="145"/>
      <c r="U1375" s="145"/>
      <c r="V1375" s="145"/>
      <c r="W1375" s="145"/>
      <c r="X1375" s="145"/>
      <c r="Y1375" s="145"/>
      <c r="Z1375" s="145"/>
      <c r="AA1375" s="145"/>
      <c r="AB1375" s="145"/>
      <c r="AC1375" s="145"/>
      <c r="AD1375" s="145"/>
      <c r="AE1375" s="144"/>
      <c r="AF1375" s="144"/>
      <c r="AG1375" s="144"/>
      <c r="AH1375" s="144"/>
      <c r="AI1375" s="144"/>
      <c r="AJ1375" s="144"/>
      <c r="AK1375" s="144"/>
      <c r="AL1375" s="144"/>
      <c r="AM1375" s="144"/>
      <c r="AN1375" s="144"/>
      <c r="AO1375" s="144"/>
      <c r="AP1375" s="144"/>
      <c r="AQ1375" s="144"/>
      <c r="AR1375" s="144"/>
      <c r="AS1375" s="144"/>
      <c r="AT1375" s="144"/>
      <c r="AU1375" s="144"/>
      <c r="AV1375" s="144"/>
      <c r="AW1375" s="144"/>
      <c r="AX1375" s="144"/>
      <c r="AY1375" s="144"/>
      <c r="AZ1375" s="144"/>
      <c r="BA1375" s="144"/>
      <c r="BB1375" s="144"/>
      <c r="BC1375" s="144"/>
      <c r="BD1375" s="144"/>
      <c r="BE1375" s="144"/>
      <c r="BF1375" s="144"/>
    </row>
    <row r="1376" spans="3:58">
      <c r="C1376" s="144"/>
      <c r="D1376" s="144"/>
      <c r="E1376" s="144"/>
      <c r="F1376" s="144"/>
      <c r="G1376" s="144"/>
      <c r="H1376" s="144"/>
      <c r="I1376" s="144"/>
      <c r="J1376" s="144"/>
      <c r="K1376" s="144"/>
      <c r="L1376" s="144"/>
      <c r="M1376" s="144"/>
      <c r="N1376" s="144"/>
      <c r="O1376" s="144"/>
      <c r="P1376" s="144"/>
      <c r="Q1376" s="145"/>
      <c r="R1376" s="145"/>
      <c r="S1376" s="145"/>
      <c r="T1376" s="145"/>
      <c r="U1376" s="145"/>
      <c r="V1376" s="145"/>
      <c r="W1376" s="145"/>
      <c r="X1376" s="145"/>
      <c r="Y1376" s="145"/>
      <c r="Z1376" s="145"/>
      <c r="AA1376" s="145"/>
      <c r="AB1376" s="145"/>
      <c r="AC1376" s="145"/>
      <c r="AD1376" s="145"/>
      <c r="AE1376" s="144"/>
      <c r="AF1376" s="144"/>
      <c r="AG1376" s="144"/>
      <c r="AH1376" s="144"/>
      <c r="AI1376" s="144"/>
      <c r="AJ1376" s="144"/>
      <c r="AK1376" s="144"/>
      <c r="AL1376" s="144"/>
      <c r="AM1376" s="144"/>
      <c r="AN1376" s="144"/>
      <c r="AO1376" s="144"/>
      <c r="AP1376" s="144"/>
      <c r="AQ1376" s="144"/>
      <c r="AR1376" s="144"/>
      <c r="AS1376" s="144"/>
      <c r="AT1376" s="144"/>
      <c r="AU1376" s="144"/>
      <c r="AV1376" s="144"/>
      <c r="AW1376" s="144"/>
      <c r="AX1376" s="144"/>
      <c r="AY1376" s="144"/>
      <c r="AZ1376" s="144"/>
      <c r="BA1376" s="144"/>
      <c r="BB1376" s="144"/>
      <c r="BC1376" s="144"/>
      <c r="BD1376" s="144"/>
      <c r="BE1376" s="144"/>
      <c r="BF1376" s="144"/>
    </row>
    <row r="1377" spans="3:58">
      <c r="C1377" s="144"/>
      <c r="D1377" s="144"/>
      <c r="E1377" s="144"/>
      <c r="F1377" s="144"/>
      <c r="G1377" s="144"/>
      <c r="H1377" s="144"/>
      <c r="I1377" s="144"/>
      <c r="J1377" s="144"/>
      <c r="K1377" s="144"/>
      <c r="L1377" s="144"/>
      <c r="M1377" s="144"/>
      <c r="N1377" s="144"/>
      <c r="O1377" s="144"/>
      <c r="P1377" s="144"/>
      <c r="Q1377" s="145"/>
      <c r="R1377" s="145"/>
      <c r="S1377" s="145"/>
      <c r="T1377" s="145"/>
      <c r="U1377" s="145"/>
      <c r="V1377" s="145"/>
      <c r="W1377" s="145"/>
      <c r="X1377" s="145"/>
      <c r="Y1377" s="145"/>
      <c r="Z1377" s="145"/>
      <c r="AA1377" s="145"/>
      <c r="AB1377" s="145"/>
      <c r="AC1377" s="145"/>
      <c r="AD1377" s="145"/>
      <c r="AE1377" s="144"/>
      <c r="AF1377" s="144"/>
      <c r="AG1377" s="144"/>
      <c r="AH1377" s="144"/>
      <c r="AI1377" s="144"/>
      <c r="AJ1377" s="144"/>
      <c r="AK1377" s="144"/>
      <c r="AL1377" s="144"/>
      <c r="AM1377" s="144"/>
      <c r="AN1377" s="144"/>
      <c r="AO1377" s="144"/>
      <c r="AP1377" s="144"/>
      <c r="AQ1377" s="144"/>
      <c r="AR1377" s="144"/>
      <c r="AS1377" s="144"/>
      <c r="AT1377" s="144"/>
      <c r="AU1377" s="144"/>
      <c r="AV1377" s="144"/>
      <c r="AW1377" s="144"/>
      <c r="AX1377" s="144"/>
      <c r="AY1377" s="144"/>
      <c r="AZ1377" s="144"/>
      <c r="BA1377" s="144"/>
      <c r="BB1377" s="144"/>
      <c r="BC1377" s="144"/>
      <c r="BD1377" s="144"/>
      <c r="BE1377" s="144"/>
      <c r="BF1377" s="144"/>
    </row>
    <row r="1378" spans="3:58">
      <c r="C1378" s="144"/>
      <c r="D1378" s="144"/>
      <c r="E1378" s="144"/>
      <c r="F1378" s="144"/>
      <c r="G1378" s="144"/>
      <c r="H1378" s="144"/>
      <c r="I1378" s="144"/>
      <c r="J1378" s="144"/>
      <c r="K1378" s="144"/>
      <c r="L1378" s="144"/>
      <c r="M1378" s="144"/>
      <c r="N1378" s="144"/>
      <c r="O1378" s="144"/>
      <c r="P1378" s="144"/>
      <c r="Q1378" s="145"/>
      <c r="R1378" s="145"/>
      <c r="S1378" s="145"/>
      <c r="T1378" s="145"/>
      <c r="U1378" s="145"/>
      <c r="V1378" s="145"/>
      <c r="W1378" s="145"/>
      <c r="X1378" s="145"/>
      <c r="Y1378" s="145"/>
      <c r="Z1378" s="145"/>
      <c r="AA1378" s="145"/>
      <c r="AB1378" s="145"/>
      <c r="AC1378" s="145"/>
      <c r="AD1378" s="145"/>
      <c r="AE1378" s="144"/>
      <c r="AF1378" s="144"/>
      <c r="AG1378" s="144"/>
      <c r="AH1378" s="144"/>
      <c r="AI1378" s="144"/>
      <c r="AJ1378" s="144"/>
      <c r="AK1378" s="144"/>
      <c r="AL1378" s="144"/>
      <c r="AM1378" s="144"/>
      <c r="AN1378" s="144"/>
      <c r="AO1378" s="144"/>
      <c r="AP1378" s="144"/>
      <c r="AQ1378" s="144"/>
      <c r="AR1378" s="144"/>
      <c r="AS1378" s="144"/>
      <c r="AT1378" s="144"/>
      <c r="AU1378" s="144"/>
      <c r="AV1378" s="144"/>
      <c r="AW1378" s="144"/>
      <c r="AX1378" s="144"/>
      <c r="AY1378" s="144"/>
      <c r="AZ1378" s="144"/>
      <c r="BA1378" s="144"/>
      <c r="BB1378" s="144"/>
      <c r="BC1378" s="144"/>
      <c r="BD1378" s="144"/>
      <c r="BE1378" s="144"/>
      <c r="BF1378" s="144"/>
    </row>
    <row r="1379" spans="3:58">
      <c r="C1379" s="144"/>
      <c r="D1379" s="144"/>
      <c r="E1379" s="144"/>
      <c r="F1379" s="144"/>
      <c r="G1379" s="144"/>
      <c r="H1379" s="144"/>
      <c r="I1379" s="144"/>
      <c r="J1379" s="144"/>
      <c r="K1379" s="144"/>
      <c r="L1379" s="144"/>
      <c r="M1379" s="144"/>
      <c r="N1379" s="144"/>
      <c r="O1379" s="144"/>
      <c r="P1379" s="144"/>
      <c r="Q1379" s="145"/>
      <c r="R1379" s="145"/>
      <c r="S1379" s="145"/>
      <c r="T1379" s="145"/>
      <c r="U1379" s="145"/>
      <c r="V1379" s="145"/>
      <c r="W1379" s="145"/>
      <c r="X1379" s="145"/>
      <c r="Y1379" s="145"/>
      <c r="Z1379" s="145"/>
      <c r="AA1379" s="145"/>
      <c r="AB1379" s="145"/>
      <c r="AC1379" s="145"/>
      <c r="AD1379" s="145"/>
      <c r="AE1379" s="144"/>
      <c r="AF1379" s="144"/>
      <c r="AG1379" s="144"/>
      <c r="AH1379" s="144"/>
      <c r="AI1379" s="144"/>
      <c r="AJ1379" s="144"/>
      <c r="AK1379" s="144"/>
      <c r="AL1379" s="144"/>
      <c r="AM1379" s="144"/>
      <c r="AN1379" s="144"/>
      <c r="AO1379" s="144"/>
      <c r="AP1379" s="144"/>
      <c r="AQ1379" s="144"/>
      <c r="AR1379" s="144"/>
      <c r="AS1379" s="144"/>
      <c r="AT1379" s="144"/>
      <c r="AU1379" s="144"/>
      <c r="AV1379" s="144"/>
      <c r="AW1379" s="144"/>
      <c r="AX1379" s="144"/>
      <c r="AY1379" s="144"/>
      <c r="AZ1379" s="144"/>
      <c r="BA1379" s="144"/>
      <c r="BB1379" s="144"/>
      <c r="BC1379" s="144"/>
      <c r="BD1379" s="144"/>
      <c r="BE1379" s="144"/>
      <c r="BF1379" s="144"/>
    </row>
    <row r="1380" spans="3:58">
      <c r="C1380" s="144"/>
      <c r="D1380" s="144"/>
      <c r="E1380" s="144"/>
      <c r="F1380" s="144"/>
      <c r="G1380" s="144"/>
      <c r="H1380" s="144"/>
      <c r="I1380" s="144"/>
      <c r="J1380" s="144"/>
      <c r="K1380" s="144"/>
      <c r="L1380" s="144"/>
      <c r="M1380" s="144"/>
      <c r="N1380" s="144"/>
      <c r="O1380" s="144"/>
      <c r="P1380" s="144"/>
      <c r="Q1380" s="145"/>
      <c r="R1380" s="145"/>
      <c r="S1380" s="145"/>
      <c r="T1380" s="145"/>
      <c r="U1380" s="145"/>
      <c r="V1380" s="145"/>
      <c r="W1380" s="145"/>
      <c r="X1380" s="145"/>
      <c r="Y1380" s="145"/>
      <c r="Z1380" s="145"/>
      <c r="AA1380" s="145"/>
      <c r="AB1380" s="145"/>
      <c r="AC1380" s="145"/>
      <c r="AD1380" s="145"/>
      <c r="AE1380" s="144"/>
      <c r="AF1380" s="144"/>
      <c r="AG1380" s="144"/>
      <c r="AH1380" s="144"/>
      <c r="AI1380" s="144"/>
      <c r="AJ1380" s="144"/>
      <c r="AK1380" s="144"/>
      <c r="AL1380" s="144"/>
      <c r="AM1380" s="144"/>
      <c r="AN1380" s="144"/>
      <c r="AO1380" s="144"/>
      <c r="AP1380" s="144"/>
      <c r="AQ1380" s="144"/>
      <c r="AR1380" s="144"/>
      <c r="AS1380" s="144"/>
      <c r="AT1380" s="144"/>
      <c r="AU1380" s="144"/>
      <c r="AV1380" s="144"/>
      <c r="AW1380" s="144"/>
      <c r="AX1380" s="144"/>
      <c r="AY1380" s="144"/>
      <c r="AZ1380" s="144"/>
      <c r="BA1380" s="144"/>
      <c r="BB1380" s="144"/>
      <c r="BC1380" s="144"/>
      <c r="BD1380" s="144"/>
      <c r="BE1380" s="144"/>
      <c r="BF1380" s="144"/>
    </row>
    <row r="1381" spans="3:58">
      <c r="C1381" s="144"/>
      <c r="D1381" s="144"/>
      <c r="E1381" s="144"/>
      <c r="F1381" s="144"/>
      <c r="G1381" s="144"/>
      <c r="H1381" s="144"/>
      <c r="I1381" s="144"/>
      <c r="J1381" s="144"/>
      <c r="K1381" s="144"/>
      <c r="L1381" s="144"/>
      <c r="M1381" s="144"/>
      <c r="N1381" s="144"/>
      <c r="O1381" s="144"/>
      <c r="P1381" s="144"/>
      <c r="Q1381" s="145"/>
      <c r="R1381" s="145"/>
      <c r="S1381" s="145"/>
      <c r="T1381" s="145"/>
      <c r="U1381" s="145"/>
      <c r="V1381" s="145"/>
      <c r="W1381" s="145"/>
      <c r="X1381" s="145"/>
      <c r="Y1381" s="145"/>
      <c r="Z1381" s="145"/>
      <c r="AA1381" s="145"/>
      <c r="AB1381" s="145"/>
      <c r="AC1381" s="145"/>
      <c r="AD1381" s="145"/>
      <c r="AE1381" s="144"/>
      <c r="AF1381" s="144"/>
      <c r="AG1381" s="144"/>
      <c r="AH1381" s="144"/>
      <c r="AI1381" s="144"/>
      <c r="AJ1381" s="144"/>
      <c r="AK1381" s="144"/>
      <c r="AL1381" s="144"/>
      <c r="AM1381" s="144"/>
      <c r="AN1381" s="144"/>
      <c r="AO1381" s="144"/>
      <c r="AP1381" s="144"/>
      <c r="AQ1381" s="144"/>
      <c r="AR1381" s="144"/>
      <c r="AS1381" s="144"/>
      <c r="AT1381" s="144"/>
      <c r="AU1381" s="144"/>
      <c r="AV1381" s="144"/>
      <c r="AW1381" s="144"/>
      <c r="AX1381" s="144"/>
      <c r="AY1381" s="144"/>
      <c r="AZ1381" s="144"/>
      <c r="BA1381" s="144"/>
      <c r="BB1381" s="144"/>
      <c r="BC1381" s="144"/>
      <c r="BD1381" s="144"/>
      <c r="BE1381" s="144"/>
      <c r="BF1381" s="144"/>
    </row>
    <row r="1382" spans="3:58">
      <c r="C1382" s="144"/>
      <c r="D1382" s="144"/>
      <c r="E1382" s="144"/>
      <c r="F1382" s="144"/>
      <c r="G1382" s="144"/>
      <c r="H1382" s="144"/>
      <c r="I1382" s="144"/>
      <c r="J1382" s="144"/>
      <c r="K1382" s="144"/>
      <c r="L1382" s="144"/>
      <c r="M1382" s="144"/>
      <c r="N1382" s="144"/>
      <c r="O1382" s="144"/>
      <c r="P1382" s="144"/>
      <c r="Q1382" s="145"/>
      <c r="R1382" s="145"/>
      <c r="S1382" s="145"/>
      <c r="T1382" s="145"/>
      <c r="U1382" s="145"/>
      <c r="V1382" s="145"/>
      <c r="W1382" s="145"/>
      <c r="X1382" s="145"/>
      <c r="Y1382" s="145"/>
      <c r="Z1382" s="145"/>
      <c r="AA1382" s="145"/>
      <c r="AB1382" s="145"/>
      <c r="AC1382" s="145"/>
      <c r="AD1382" s="145"/>
      <c r="AE1382" s="144"/>
      <c r="AF1382" s="144"/>
      <c r="AG1382" s="144"/>
      <c r="AH1382" s="144"/>
      <c r="AI1382" s="144"/>
      <c r="AJ1382" s="144"/>
      <c r="AK1382" s="144"/>
      <c r="AL1382" s="144"/>
      <c r="AM1382" s="144"/>
      <c r="AN1382" s="144"/>
      <c r="AO1382" s="144"/>
      <c r="AP1382" s="144"/>
      <c r="AQ1382" s="144"/>
      <c r="AR1382" s="144"/>
      <c r="AS1382" s="144"/>
      <c r="AT1382" s="144"/>
      <c r="AU1382" s="144"/>
      <c r="AV1382" s="144"/>
      <c r="AW1382" s="144"/>
      <c r="AX1382" s="144"/>
      <c r="AY1382" s="144"/>
      <c r="AZ1382" s="144"/>
      <c r="BA1382" s="144"/>
      <c r="BB1382" s="144"/>
      <c r="BC1382" s="144"/>
      <c r="BD1382" s="144"/>
      <c r="BE1382" s="144"/>
      <c r="BF1382" s="144"/>
    </row>
    <row r="1383" spans="3:58">
      <c r="C1383" s="144"/>
      <c r="D1383" s="144"/>
      <c r="E1383" s="144"/>
      <c r="F1383" s="144"/>
      <c r="G1383" s="144"/>
      <c r="H1383" s="144"/>
      <c r="I1383" s="144"/>
      <c r="J1383" s="144"/>
      <c r="K1383" s="144"/>
      <c r="L1383" s="144"/>
      <c r="M1383" s="144"/>
      <c r="N1383" s="144"/>
      <c r="O1383" s="144"/>
      <c r="P1383" s="144"/>
      <c r="Q1383" s="145"/>
      <c r="R1383" s="145"/>
      <c r="S1383" s="145"/>
      <c r="T1383" s="145"/>
      <c r="U1383" s="145"/>
      <c r="V1383" s="145"/>
      <c r="W1383" s="145"/>
      <c r="X1383" s="145"/>
      <c r="Y1383" s="145"/>
      <c r="Z1383" s="145"/>
      <c r="AA1383" s="145"/>
      <c r="AB1383" s="145"/>
      <c r="AC1383" s="145"/>
      <c r="AD1383" s="145"/>
      <c r="AE1383" s="144"/>
      <c r="AF1383" s="144"/>
      <c r="AG1383" s="144"/>
      <c r="AH1383" s="144"/>
      <c r="AI1383" s="144"/>
      <c r="AJ1383" s="144"/>
      <c r="AK1383" s="144"/>
      <c r="AL1383" s="144"/>
      <c r="AM1383" s="144"/>
      <c r="AN1383" s="144"/>
      <c r="AO1383" s="144"/>
      <c r="AP1383" s="144"/>
      <c r="AQ1383" s="144"/>
      <c r="AR1383" s="144"/>
      <c r="AS1383" s="144"/>
      <c r="AT1383" s="144"/>
      <c r="AU1383" s="144"/>
      <c r="AV1383" s="144"/>
      <c r="AW1383" s="144"/>
      <c r="AX1383" s="144"/>
      <c r="AY1383" s="144"/>
      <c r="AZ1383" s="144"/>
      <c r="BA1383" s="144"/>
      <c r="BB1383" s="144"/>
      <c r="BC1383" s="144"/>
      <c r="BD1383" s="144"/>
      <c r="BE1383" s="144"/>
      <c r="BF1383" s="144"/>
    </row>
    <row r="1384" spans="3:58">
      <c r="C1384" s="144"/>
      <c r="D1384" s="144"/>
      <c r="E1384" s="144"/>
      <c r="F1384" s="144"/>
      <c r="G1384" s="144"/>
      <c r="H1384" s="144"/>
      <c r="I1384" s="144"/>
      <c r="J1384" s="144"/>
      <c r="K1384" s="144"/>
      <c r="L1384" s="144"/>
      <c r="M1384" s="144"/>
      <c r="N1384" s="144"/>
      <c r="O1384" s="144"/>
      <c r="P1384" s="144"/>
      <c r="Q1384" s="145"/>
      <c r="R1384" s="145"/>
      <c r="S1384" s="145"/>
      <c r="T1384" s="145"/>
      <c r="U1384" s="145"/>
      <c r="V1384" s="145"/>
      <c r="W1384" s="145"/>
      <c r="X1384" s="145"/>
      <c r="Y1384" s="145"/>
      <c r="Z1384" s="145"/>
      <c r="AA1384" s="145"/>
      <c r="AB1384" s="145"/>
      <c r="AC1384" s="145"/>
      <c r="AD1384" s="145"/>
      <c r="AE1384" s="144"/>
      <c r="AF1384" s="144"/>
      <c r="AG1384" s="144"/>
      <c r="AH1384" s="144"/>
      <c r="AI1384" s="144"/>
      <c r="AJ1384" s="144"/>
      <c r="AK1384" s="144"/>
      <c r="AL1384" s="144"/>
      <c r="AM1384" s="144"/>
      <c r="AN1384" s="144"/>
      <c r="AO1384" s="144"/>
      <c r="AP1384" s="144"/>
      <c r="AQ1384" s="144"/>
      <c r="AR1384" s="144"/>
      <c r="AS1384" s="144"/>
      <c r="AT1384" s="144"/>
      <c r="AU1384" s="144"/>
      <c r="AV1384" s="144"/>
      <c r="AW1384" s="144"/>
      <c r="AX1384" s="144"/>
      <c r="AY1384" s="144"/>
      <c r="AZ1384" s="144"/>
      <c r="BA1384" s="144"/>
      <c r="BB1384" s="144"/>
      <c r="BC1384" s="144"/>
      <c r="BD1384" s="144"/>
      <c r="BE1384" s="144"/>
      <c r="BF1384" s="144"/>
    </row>
    <row r="1385" spans="3:58">
      <c r="C1385" s="144"/>
      <c r="D1385" s="144"/>
      <c r="E1385" s="144"/>
      <c r="F1385" s="144"/>
      <c r="G1385" s="144"/>
      <c r="H1385" s="144"/>
      <c r="I1385" s="144"/>
      <c r="J1385" s="144"/>
      <c r="K1385" s="144"/>
      <c r="L1385" s="144"/>
      <c r="M1385" s="144"/>
      <c r="N1385" s="144"/>
      <c r="O1385" s="144"/>
      <c r="P1385" s="144"/>
      <c r="Q1385" s="145"/>
      <c r="R1385" s="145"/>
      <c r="S1385" s="145"/>
      <c r="T1385" s="145"/>
      <c r="U1385" s="145"/>
      <c r="V1385" s="145"/>
      <c r="W1385" s="145"/>
      <c r="X1385" s="145"/>
      <c r="Y1385" s="145"/>
      <c r="Z1385" s="145"/>
      <c r="AA1385" s="145"/>
      <c r="AB1385" s="145"/>
      <c r="AC1385" s="145"/>
      <c r="AD1385" s="145"/>
      <c r="AE1385" s="144"/>
      <c r="AF1385" s="144"/>
      <c r="AG1385" s="144"/>
      <c r="AH1385" s="144"/>
      <c r="AI1385" s="144"/>
      <c r="AJ1385" s="144"/>
      <c r="AK1385" s="144"/>
      <c r="AL1385" s="144"/>
      <c r="AM1385" s="144"/>
      <c r="AN1385" s="144"/>
      <c r="AO1385" s="144"/>
      <c r="AP1385" s="144"/>
      <c r="AQ1385" s="144"/>
      <c r="AR1385" s="144"/>
      <c r="AS1385" s="144"/>
      <c r="AT1385" s="144"/>
      <c r="AU1385" s="144"/>
      <c r="AV1385" s="144"/>
      <c r="AW1385" s="144"/>
      <c r="AX1385" s="144"/>
      <c r="AY1385" s="144"/>
      <c r="AZ1385" s="144"/>
      <c r="BA1385" s="144"/>
      <c r="BB1385" s="144"/>
      <c r="BC1385" s="144"/>
      <c r="BD1385" s="144"/>
      <c r="BE1385" s="144"/>
      <c r="BF1385" s="144"/>
    </row>
    <row r="1386" spans="3:58">
      <c r="C1386" s="144"/>
      <c r="D1386" s="144"/>
      <c r="E1386" s="144"/>
      <c r="F1386" s="144"/>
      <c r="G1386" s="144"/>
      <c r="H1386" s="144"/>
      <c r="I1386" s="144"/>
      <c r="J1386" s="144"/>
      <c r="K1386" s="144"/>
      <c r="L1386" s="144"/>
      <c r="M1386" s="144"/>
      <c r="N1386" s="144"/>
      <c r="O1386" s="144"/>
      <c r="P1386" s="144"/>
      <c r="Q1386" s="145"/>
      <c r="R1386" s="145"/>
      <c r="S1386" s="145"/>
      <c r="T1386" s="145"/>
      <c r="U1386" s="145"/>
      <c r="V1386" s="145"/>
      <c r="W1386" s="145"/>
      <c r="X1386" s="145"/>
      <c r="Y1386" s="145"/>
      <c r="Z1386" s="145"/>
      <c r="AA1386" s="145"/>
      <c r="AB1386" s="145"/>
      <c r="AC1386" s="145"/>
      <c r="AD1386" s="145"/>
      <c r="AE1386" s="144"/>
      <c r="AF1386" s="144"/>
      <c r="AG1386" s="144"/>
      <c r="AH1386" s="144"/>
      <c r="AI1386" s="144"/>
      <c r="AJ1386" s="144"/>
      <c r="AK1386" s="144"/>
      <c r="AL1386" s="144"/>
      <c r="AM1386" s="144"/>
      <c r="AN1386" s="144"/>
      <c r="AO1386" s="144"/>
      <c r="AP1386" s="144"/>
      <c r="AQ1386" s="144"/>
      <c r="AR1386" s="144"/>
      <c r="AS1386" s="144"/>
      <c r="AT1386" s="144"/>
      <c r="AU1386" s="144"/>
      <c r="AV1386" s="144"/>
      <c r="AW1386" s="144"/>
      <c r="AX1386" s="144"/>
      <c r="AY1386" s="144"/>
      <c r="AZ1386" s="144"/>
      <c r="BA1386" s="144"/>
      <c r="BB1386" s="144"/>
      <c r="BC1386" s="144"/>
      <c r="BD1386" s="144"/>
      <c r="BE1386" s="144"/>
      <c r="BF1386" s="144"/>
    </row>
    <row r="1387" spans="3:58">
      <c r="C1387" s="144"/>
      <c r="D1387" s="144"/>
      <c r="E1387" s="144"/>
      <c r="F1387" s="144"/>
      <c r="G1387" s="144"/>
      <c r="H1387" s="144"/>
      <c r="I1387" s="144"/>
      <c r="J1387" s="144"/>
      <c r="K1387" s="144"/>
      <c r="L1387" s="144"/>
      <c r="M1387" s="144"/>
      <c r="N1387" s="144"/>
      <c r="O1387" s="144"/>
      <c r="P1387" s="144"/>
      <c r="Q1387" s="145"/>
      <c r="R1387" s="145"/>
      <c r="S1387" s="145"/>
      <c r="T1387" s="145"/>
      <c r="U1387" s="145"/>
      <c r="V1387" s="145"/>
      <c r="W1387" s="145"/>
      <c r="X1387" s="145"/>
      <c r="Y1387" s="145"/>
      <c r="Z1387" s="145"/>
      <c r="AA1387" s="145"/>
      <c r="AB1387" s="145"/>
      <c r="AC1387" s="145"/>
      <c r="AD1387" s="145"/>
      <c r="AE1387" s="144"/>
      <c r="AF1387" s="144"/>
      <c r="AG1387" s="144"/>
      <c r="AH1387" s="144"/>
      <c r="AI1387" s="144"/>
      <c r="AJ1387" s="144"/>
      <c r="AK1387" s="144"/>
      <c r="AL1387" s="144"/>
      <c r="AM1387" s="144"/>
      <c r="AN1387" s="144"/>
      <c r="AO1387" s="144"/>
      <c r="AP1387" s="144"/>
      <c r="AQ1387" s="144"/>
      <c r="AR1387" s="144"/>
      <c r="AS1387" s="144"/>
      <c r="AT1387" s="144"/>
      <c r="AU1387" s="144"/>
      <c r="AV1387" s="144"/>
      <c r="AW1387" s="144"/>
      <c r="AX1387" s="144"/>
      <c r="AY1387" s="144"/>
      <c r="AZ1387" s="144"/>
      <c r="BA1387" s="144"/>
      <c r="BB1387" s="144"/>
      <c r="BC1387" s="144"/>
      <c r="BD1387" s="144"/>
      <c r="BE1387" s="144"/>
      <c r="BF1387" s="144"/>
    </row>
    <row r="1388" spans="3:58">
      <c r="C1388" s="144"/>
      <c r="D1388" s="144"/>
      <c r="E1388" s="144"/>
      <c r="F1388" s="144"/>
      <c r="G1388" s="144"/>
      <c r="H1388" s="144"/>
      <c r="I1388" s="144"/>
      <c r="J1388" s="144"/>
      <c r="K1388" s="144"/>
      <c r="L1388" s="144"/>
      <c r="M1388" s="144"/>
      <c r="N1388" s="144"/>
      <c r="O1388" s="144"/>
      <c r="P1388" s="144"/>
      <c r="Q1388" s="145"/>
      <c r="R1388" s="145"/>
      <c r="S1388" s="145"/>
      <c r="T1388" s="145"/>
      <c r="U1388" s="145"/>
      <c r="V1388" s="145"/>
      <c r="W1388" s="145"/>
      <c r="X1388" s="145"/>
      <c r="Y1388" s="145"/>
      <c r="Z1388" s="145"/>
      <c r="AA1388" s="145"/>
      <c r="AB1388" s="145"/>
      <c r="AC1388" s="145"/>
      <c r="AD1388" s="145"/>
      <c r="AE1388" s="144"/>
      <c r="AF1388" s="144"/>
      <c r="AG1388" s="144"/>
      <c r="AH1388" s="144"/>
      <c r="AI1388" s="144"/>
      <c r="AJ1388" s="144"/>
      <c r="AK1388" s="144"/>
      <c r="AL1388" s="144"/>
      <c r="AM1388" s="144"/>
      <c r="AN1388" s="144"/>
      <c r="AO1388" s="144"/>
      <c r="AP1388" s="144"/>
      <c r="AQ1388" s="144"/>
      <c r="AR1388" s="144"/>
      <c r="AS1388" s="144"/>
      <c r="AT1388" s="144"/>
      <c r="AU1388" s="144"/>
      <c r="AV1388" s="144"/>
      <c r="AW1388" s="144"/>
      <c r="AX1388" s="144"/>
      <c r="AY1388" s="144"/>
      <c r="AZ1388" s="144"/>
      <c r="BA1388" s="144"/>
      <c r="BB1388" s="144"/>
      <c r="BC1388" s="144"/>
      <c r="BD1388" s="144"/>
      <c r="BE1388" s="144"/>
      <c r="BF1388" s="144"/>
    </row>
    <row r="1389" spans="3:58">
      <c r="C1389" s="144"/>
      <c r="D1389" s="144"/>
      <c r="E1389" s="144"/>
      <c r="F1389" s="144"/>
      <c r="G1389" s="144"/>
      <c r="H1389" s="144"/>
      <c r="I1389" s="144"/>
      <c r="J1389" s="144"/>
      <c r="K1389" s="144"/>
      <c r="L1389" s="144"/>
      <c r="M1389" s="144"/>
      <c r="N1389" s="144"/>
      <c r="O1389" s="144"/>
      <c r="P1389" s="144"/>
      <c r="Q1389" s="145"/>
      <c r="R1389" s="145"/>
      <c r="S1389" s="145"/>
      <c r="T1389" s="145"/>
      <c r="U1389" s="145"/>
      <c r="V1389" s="145"/>
      <c r="W1389" s="145"/>
      <c r="X1389" s="145"/>
      <c r="Y1389" s="145"/>
      <c r="Z1389" s="145"/>
      <c r="AA1389" s="145"/>
      <c r="AB1389" s="145"/>
      <c r="AC1389" s="145"/>
      <c r="AD1389" s="145"/>
      <c r="AE1389" s="144"/>
      <c r="AF1389" s="144"/>
      <c r="AG1389" s="144"/>
      <c r="AH1389" s="144"/>
      <c r="AI1389" s="144"/>
      <c r="AJ1389" s="144"/>
      <c r="AK1389" s="144"/>
      <c r="AL1389" s="144"/>
      <c r="AM1389" s="144"/>
      <c r="AN1389" s="144"/>
      <c r="AO1389" s="144"/>
      <c r="AP1389" s="144"/>
      <c r="AQ1389" s="144"/>
      <c r="AR1389" s="144"/>
      <c r="AS1389" s="144"/>
      <c r="AT1389" s="144"/>
      <c r="AU1389" s="144"/>
      <c r="AV1389" s="144"/>
      <c r="AW1389" s="144"/>
      <c r="AX1389" s="144"/>
      <c r="AY1389" s="144"/>
      <c r="AZ1389" s="144"/>
      <c r="BA1389" s="144"/>
      <c r="BB1389" s="144"/>
      <c r="BC1389" s="144"/>
      <c r="BD1389" s="144"/>
      <c r="BE1389" s="144"/>
      <c r="BF1389" s="144"/>
    </row>
    <row r="1390" spans="3:58">
      <c r="C1390" s="144"/>
      <c r="D1390" s="144"/>
      <c r="E1390" s="144"/>
      <c r="F1390" s="144"/>
      <c r="G1390" s="144"/>
      <c r="H1390" s="144"/>
      <c r="I1390" s="144"/>
      <c r="J1390" s="144"/>
      <c r="K1390" s="144"/>
      <c r="L1390" s="144"/>
      <c r="M1390" s="144"/>
      <c r="N1390" s="144"/>
      <c r="O1390" s="144"/>
      <c r="P1390" s="144"/>
      <c r="Q1390" s="145"/>
      <c r="R1390" s="145"/>
      <c r="S1390" s="145"/>
      <c r="T1390" s="145"/>
      <c r="U1390" s="145"/>
      <c r="V1390" s="145"/>
      <c r="W1390" s="145"/>
      <c r="X1390" s="145"/>
      <c r="Y1390" s="145"/>
      <c r="Z1390" s="145"/>
      <c r="AA1390" s="145"/>
      <c r="AB1390" s="145"/>
      <c r="AC1390" s="145"/>
      <c r="AD1390" s="145"/>
      <c r="AE1390" s="144"/>
      <c r="AF1390" s="144"/>
      <c r="AG1390" s="144"/>
      <c r="AH1390" s="144"/>
      <c r="AI1390" s="144"/>
      <c r="AJ1390" s="144"/>
      <c r="AK1390" s="144"/>
      <c r="AL1390" s="144"/>
      <c r="AM1390" s="144"/>
      <c r="AN1390" s="144"/>
      <c r="AO1390" s="144"/>
      <c r="AP1390" s="144"/>
      <c r="AQ1390" s="144"/>
      <c r="AR1390" s="144"/>
      <c r="AS1390" s="144"/>
      <c r="AT1390" s="144"/>
      <c r="AU1390" s="144"/>
      <c r="AV1390" s="144"/>
      <c r="AW1390" s="144"/>
      <c r="AX1390" s="144"/>
      <c r="AY1390" s="144"/>
      <c r="AZ1390" s="144"/>
      <c r="BA1390" s="144"/>
      <c r="BB1390" s="144"/>
      <c r="BC1390" s="144"/>
      <c r="BD1390" s="144"/>
      <c r="BE1390" s="144"/>
      <c r="BF1390" s="144"/>
    </row>
    <row r="1391" spans="3:58">
      <c r="C1391" s="144"/>
      <c r="D1391" s="144"/>
      <c r="E1391" s="144"/>
      <c r="F1391" s="144"/>
      <c r="G1391" s="144"/>
      <c r="H1391" s="144"/>
      <c r="I1391" s="144"/>
      <c r="J1391" s="144"/>
      <c r="K1391" s="144"/>
      <c r="L1391" s="144"/>
      <c r="M1391" s="144"/>
      <c r="N1391" s="144"/>
      <c r="O1391" s="144"/>
      <c r="P1391" s="144"/>
      <c r="Q1391" s="145"/>
      <c r="R1391" s="145"/>
      <c r="S1391" s="145"/>
      <c r="T1391" s="145"/>
      <c r="U1391" s="145"/>
      <c r="V1391" s="145"/>
      <c r="W1391" s="145"/>
      <c r="X1391" s="145"/>
      <c r="Y1391" s="145"/>
      <c r="Z1391" s="145"/>
      <c r="AA1391" s="145"/>
      <c r="AB1391" s="145"/>
      <c r="AC1391" s="145"/>
      <c r="AD1391" s="145"/>
      <c r="AE1391" s="144"/>
      <c r="AF1391" s="144"/>
      <c r="AG1391" s="144"/>
      <c r="AH1391" s="144"/>
      <c r="AI1391" s="144"/>
      <c r="AJ1391" s="144"/>
      <c r="AK1391" s="144"/>
      <c r="AL1391" s="144"/>
      <c r="AM1391" s="144"/>
      <c r="AN1391" s="144"/>
      <c r="AO1391" s="144"/>
      <c r="AP1391" s="144"/>
      <c r="AQ1391" s="144"/>
      <c r="AR1391" s="144"/>
      <c r="AS1391" s="144"/>
      <c r="AT1391" s="144"/>
      <c r="AU1391" s="144"/>
      <c r="AV1391" s="144"/>
      <c r="AW1391" s="144"/>
      <c r="AX1391" s="144"/>
      <c r="AY1391" s="144"/>
      <c r="AZ1391" s="144"/>
      <c r="BA1391" s="144"/>
      <c r="BB1391" s="144"/>
      <c r="BC1391" s="144"/>
      <c r="BD1391" s="144"/>
      <c r="BE1391" s="144"/>
      <c r="BF1391" s="144"/>
    </row>
    <row r="1392" spans="3:58">
      <c r="C1392" s="144"/>
      <c r="D1392" s="144"/>
      <c r="E1392" s="144"/>
      <c r="F1392" s="144"/>
      <c r="G1392" s="144"/>
      <c r="H1392" s="144"/>
      <c r="I1392" s="144"/>
      <c r="J1392" s="144"/>
      <c r="K1392" s="144"/>
      <c r="L1392" s="144"/>
      <c r="M1392" s="144"/>
      <c r="N1392" s="144"/>
      <c r="O1392" s="144"/>
      <c r="P1392" s="144"/>
      <c r="Q1392" s="145"/>
      <c r="R1392" s="145"/>
      <c r="S1392" s="145"/>
      <c r="T1392" s="145"/>
      <c r="U1392" s="145"/>
      <c r="V1392" s="145"/>
      <c r="W1392" s="145"/>
      <c r="X1392" s="145"/>
      <c r="Y1392" s="145"/>
      <c r="Z1392" s="145"/>
      <c r="AA1392" s="145"/>
      <c r="AB1392" s="145"/>
      <c r="AC1392" s="145"/>
      <c r="AD1392" s="145"/>
      <c r="AE1392" s="144"/>
      <c r="AF1392" s="144"/>
      <c r="AG1392" s="144"/>
      <c r="AH1392" s="144"/>
      <c r="AI1392" s="144"/>
      <c r="AJ1392" s="144"/>
      <c r="AK1392" s="144"/>
      <c r="AL1392" s="144"/>
      <c r="AM1392" s="144"/>
      <c r="AN1392" s="144"/>
      <c r="AO1392" s="144"/>
      <c r="AP1392" s="144"/>
      <c r="AQ1392" s="144"/>
      <c r="AR1392" s="144"/>
      <c r="AS1392" s="144"/>
      <c r="AT1392" s="144"/>
      <c r="AU1392" s="144"/>
      <c r="AV1392" s="144"/>
      <c r="AW1392" s="144"/>
      <c r="AX1392" s="144"/>
      <c r="AY1392" s="144"/>
      <c r="AZ1392" s="144"/>
      <c r="BA1392" s="144"/>
      <c r="BB1392" s="144"/>
      <c r="BC1392" s="144"/>
      <c r="BD1392" s="144"/>
      <c r="BE1392" s="144"/>
      <c r="BF1392" s="144"/>
    </row>
    <row r="1393" spans="3:58">
      <c r="C1393" s="144"/>
      <c r="D1393" s="144"/>
      <c r="E1393" s="144"/>
      <c r="F1393" s="144"/>
      <c r="G1393" s="144"/>
      <c r="H1393" s="144"/>
      <c r="I1393" s="144"/>
      <c r="J1393" s="144"/>
      <c r="K1393" s="144"/>
      <c r="L1393" s="144"/>
      <c r="M1393" s="144"/>
      <c r="N1393" s="144"/>
      <c r="O1393" s="144"/>
      <c r="P1393" s="144"/>
      <c r="Q1393" s="145"/>
      <c r="R1393" s="145"/>
      <c r="S1393" s="145"/>
      <c r="T1393" s="145"/>
      <c r="U1393" s="145"/>
      <c r="V1393" s="145"/>
      <c r="W1393" s="145"/>
      <c r="X1393" s="145"/>
      <c r="Y1393" s="145"/>
      <c r="Z1393" s="145"/>
      <c r="AA1393" s="145"/>
      <c r="AB1393" s="145"/>
      <c r="AC1393" s="145"/>
      <c r="AD1393" s="145"/>
      <c r="AE1393" s="144"/>
      <c r="AF1393" s="144"/>
      <c r="AG1393" s="144"/>
      <c r="AH1393" s="144"/>
      <c r="AI1393" s="144"/>
      <c r="AJ1393" s="144"/>
      <c r="AK1393" s="144"/>
      <c r="AL1393" s="144"/>
      <c r="AM1393" s="144"/>
      <c r="AN1393" s="144"/>
      <c r="AO1393" s="144"/>
      <c r="AP1393" s="144"/>
      <c r="AQ1393" s="144"/>
      <c r="AR1393" s="144"/>
      <c r="AS1393" s="144"/>
      <c r="AT1393" s="144"/>
      <c r="AU1393" s="144"/>
      <c r="AV1393" s="144"/>
      <c r="AW1393" s="144"/>
      <c r="AX1393" s="144"/>
      <c r="AY1393" s="144"/>
      <c r="AZ1393" s="144"/>
      <c r="BA1393" s="144"/>
      <c r="BB1393" s="144"/>
      <c r="BC1393" s="144"/>
      <c r="BD1393" s="144"/>
      <c r="BE1393" s="144"/>
      <c r="BF1393" s="144"/>
    </row>
    <row r="1394" spans="3:58">
      <c r="C1394" s="144"/>
      <c r="D1394" s="144"/>
      <c r="E1394" s="144"/>
      <c r="F1394" s="144"/>
      <c r="G1394" s="144"/>
      <c r="H1394" s="144"/>
      <c r="I1394" s="144"/>
      <c r="J1394" s="144"/>
      <c r="K1394" s="144"/>
      <c r="L1394" s="144"/>
      <c r="M1394" s="144"/>
      <c r="N1394" s="144"/>
      <c r="O1394" s="144"/>
      <c r="P1394" s="144"/>
      <c r="Q1394" s="145"/>
      <c r="R1394" s="145"/>
      <c r="S1394" s="145"/>
      <c r="T1394" s="145"/>
      <c r="U1394" s="145"/>
      <c r="V1394" s="145"/>
      <c r="W1394" s="145"/>
      <c r="X1394" s="145"/>
      <c r="Y1394" s="145"/>
      <c r="Z1394" s="145"/>
      <c r="AA1394" s="145"/>
      <c r="AB1394" s="145"/>
      <c r="AC1394" s="145"/>
      <c r="AD1394" s="145"/>
      <c r="AE1394" s="144"/>
      <c r="AF1394" s="144"/>
      <c r="AG1394" s="144"/>
      <c r="AH1394" s="144"/>
      <c r="AI1394" s="144"/>
      <c r="AJ1394" s="144"/>
      <c r="AK1394" s="144"/>
      <c r="AL1394" s="144"/>
      <c r="AM1394" s="144"/>
      <c r="AN1394" s="144"/>
      <c r="AO1394" s="144"/>
      <c r="AP1394" s="144"/>
      <c r="AQ1394" s="144"/>
      <c r="AR1394" s="144"/>
      <c r="AS1394" s="144"/>
      <c r="AT1394" s="144"/>
      <c r="AU1394" s="144"/>
      <c r="AV1394" s="144"/>
      <c r="AW1394" s="144"/>
      <c r="AX1394" s="144"/>
      <c r="AY1394" s="144"/>
      <c r="AZ1394" s="144"/>
      <c r="BA1394" s="144"/>
      <c r="BB1394" s="144"/>
      <c r="BC1394" s="144"/>
      <c r="BD1394" s="144"/>
      <c r="BE1394" s="144"/>
      <c r="BF1394" s="144"/>
    </row>
    <row r="1395" spans="3:58">
      <c r="C1395" s="144"/>
      <c r="D1395" s="144"/>
      <c r="E1395" s="144"/>
      <c r="F1395" s="144"/>
      <c r="G1395" s="144"/>
      <c r="H1395" s="144"/>
      <c r="I1395" s="144"/>
      <c r="J1395" s="144"/>
      <c r="K1395" s="144"/>
      <c r="L1395" s="144"/>
      <c r="M1395" s="144"/>
      <c r="N1395" s="144"/>
      <c r="O1395" s="144"/>
      <c r="P1395" s="144"/>
      <c r="Q1395" s="145"/>
      <c r="R1395" s="145"/>
      <c r="S1395" s="145"/>
      <c r="T1395" s="145"/>
      <c r="U1395" s="145"/>
      <c r="V1395" s="145"/>
      <c r="W1395" s="145"/>
      <c r="X1395" s="145"/>
      <c r="Y1395" s="145"/>
      <c r="Z1395" s="145"/>
      <c r="AA1395" s="145"/>
      <c r="AB1395" s="145"/>
      <c r="AC1395" s="145"/>
      <c r="AD1395" s="145"/>
      <c r="AE1395" s="144"/>
      <c r="AF1395" s="144"/>
      <c r="AG1395" s="144"/>
      <c r="AH1395" s="144"/>
      <c r="AI1395" s="144"/>
      <c r="AJ1395" s="144"/>
      <c r="AK1395" s="144"/>
      <c r="AL1395" s="144"/>
      <c r="AM1395" s="144"/>
      <c r="AN1395" s="144"/>
      <c r="AO1395" s="144"/>
      <c r="AP1395" s="144"/>
      <c r="AQ1395" s="144"/>
      <c r="AR1395" s="144"/>
      <c r="AS1395" s="144"/>
      <c r="AT1395" s="144"/>
      <c r="AU1395" s="144"/>
      <c r="AV1395" s="144"/>
      <c r="AW1395" s="144"/>
      <c r="AX1395" s="144"/>
      <c r="AY1395" s="144"/>
      <c r="AZ1395" s="144"/>
      <c r="BA1395" s="144"/>
      <c r="BB1395" s="144"/>
      <c r="BC1395" s="144"/>
      <c r="BD1395" s="144"/>
      <c r="BE1395" s="144"/>
      <c r="BF1395" s="144"/>
    </row>
    <row r="1396" spans="3:58">
      <c r="C1396" s="144"/>
      <c r="D1396" s="144"/>
      <c r="E1396" s="144"/>
      <c r="F1396" s="144"/>
      <c r="G1396" s="144"/>
      <c r="H1396" s="144"/>
      <c r="I1396" s="144"/>
      <c r="J1396" s="144"/>
      <c r="K1396" s="144"/>
      <c r="L1396" s="144"/>
      <c r="M1396" s="144"/>
      <c r="N1396" s="144"/>
      <c r="O1396" s="144"/>
      <c r="P1396" s="144"/>
      <c r="Q1396" s="145"/>
      <c r="R1396" s="145"/>
      <c r="S1396" s="145"/>
      <c r="T1396" s="145"/>
      <c r="U1396" s="145"/>
      <c r="V1396" s="145"/>
      <c r="W1396" s="145"/>
      <c r="X1396" s="145"/>
      <c r="Y1396" s="145"/>
      <c r="Z1396" s="145"/>
      <c r="AA1396" s="145"/>
      <c r="AB1396" s="145"/>
      <c r="AC1396" s="145"/>
      <c r="AD1396" s="145"/>
      <c r="AE1396" s="144"/>
      <c r="AF1396" s="144"/>
      <c r="AG1396" s="144"/>
      <c r="AH1396" s="144"/>
      <c r="AI1396" s="144"/>
      <c r="AJ1396" s="144"/>
      <c r="AK1396" s="144"/>
      <c r="AL1396" s="144"/>
      <c r="AM1396" s="144"/>
      <c r="AN1396" s="144"/>
      <c r="AO1396" s="144"/>
      <c r="AP1396" s="144"/>
      <c r="AQ1396" s="144"/>
      <c r="AR1396" s="144"/>
      <c r="AS1396" s="144"/>
      <c r="AT1396" s="144"/>
      <c r="AU1396" s="144"/>
      <c r="AV1396" s="144"/>
      <c r="AW1396" s="144"/>
      <c r="AX1396" s="144"/>
      <c r="AY1396" s="144"/>
      <c r="AZ1396" s="144"/>
      <c r="BA1396" s="144"/>
      <c r="BB1396" s="144"/>
      <c r="BC1396" s="144"/>
      <c r="BD1396" s="144"/>
      <c r="BE1396" s="144"/>
      <c r="BF1396" s="144"/>
    </row>
    <row r="1397" spans="3:58">
      <c r="C1397" s="144"/>
      <c r="D1397" s="144"/>
      <c r="E1397" s="144"/>
      <c r="F1397" s="144"/>
      <c r="G1397" s="144"/>
      <c r="H1397" s="144"/>
      <c r="I1397" s="144"/>
      <c r="J1397" s="144"/>
      <c r="K1397" s="144"/>
      <c r="L1397" s="144"/>
      <c r="M1397" s="144"/>
      <c r="N1397" s="144"/>
      <c r="O1397" s="144"/>
      <c r="P1397" s="144"/>
      <c r="Q1397" s="145"/>
      <c r="R1397" s="145"/>
      <c r="S1397" s="145"/>
      <c r="T1397" s="145"/>
      <c r="U1397" s="145"/>
      <c r="V1397" s="145"/>
      <c r="W1397" s="145"/>
      <c r="X1397" s="145"/>
      <c r="Y1397" s="145"/>
      <c r="Z1397" s="145"/>
      <c r="AA1397" s="145"/>
      <c r="AB1397" s="145"/>
      <c r="AC1397" s="145"/>
      <c r="AD1397" s="145"/>
      <c r="AE1397" s="144"/>
      <c r="AF1397" s="144"/>
      <c r="AG1397" s="144"/>
      <c r="AH1397" s="144"/>
      <c r="AI1397" s="144"/>
      <c r="AJ1397" s="144"/>
      <c r="AK1397" s="144"/>
      <c r="AL1397" s="144"/>
      <c r="AM1397" s="144"/>
      <c r="AN1397" s="144"/>
      <c r="AO1397" s="144"/>
      <c r="AP1397" s="144"/>
      <c r="AQ1397" s="144"/>
      <c r="AR1397" s="144"/>
      <c r="AS1397" s="144"/>
      <c r="AT1397" s="144"/>
      <c r="AU1397" s="144"/>
      <c r="AV1397" s="144"/>
      <c r="AW1397" s="144"/>
      <c r="AX1397" s="144"/>
      <c r="AY1397" s="144"/>
      <c r="AZ1397" s="144"/>
      <c r="BA1397" s="144"/>
      <c r="BB1397" s="144"/>
      <c r="BC1397" s="144"/>
      <c r="BD1397" s="144"/>
      <c r="BE1397" s="144"/>
      <c r="BF1397" s="144"/>
    </row>
    <row r="1398" spans="3:58">
      <c r="C1398" s="144"/>
      <c r="D1398" s="144"/>
      <c r="E1398" s="144"/>
      <c r="F1398" s="144"/>
      <c r="G1398" s="144"/>
      <c r="H1398" s="144"/>
      <c r="I1398" s="144"/>
      <c r="J1398" s="144"/>
      <c r="K1398" s="144"/>
      <c r="L1398" s="144"/>
      <c r="M1398" s="144"/>
      <c r="N1398" s="144"/>
      <c r="O1398" s="144"/>
      <c r="P1398" s="144"/>
      <c r="Q1398" s="145"/>
      <c r="R1398" s="145"/>
      <c r="S1398" s="145"/>
      <c r="T1398" s="145"/>
      <c r="U1398" s="145"/>
      <c r="V1398" s="145"/>
      <c r="W1398" s="145"/>
      <c r="X1398" s="145"/>
      <c r="Y1398" s="145"/>
      <c r="Z1398" s="145"/>
      <c r="AA1398" s="145"/>
      <c r="AB1398" s="145"/>
      <c r="AC1398" s="145"/>
      <c r="AD1398" s="145"/>
      <c r="AE1398" s="144"/>
      <c r="AF1398" s="144"/>
      <c r="AG1398" s="144"/>
      <c r="AH1398" s="144"/>
      <c r="AI1398" s="144"/>
      <c r="AJ1398" s="144"/>
      <c r="AK1398" s="144"/>
      <c r="AL1398" s="144"/>
      <c r="AM1398" s="144"/>
      <c r="AN1398" s="144"/>
      <c r="AO1398" s="144"/>
      <c r="AP1398" s="144"/>
      <c r="AQ1398" s="144"/>
      <c r="AR1398" s="144"/>
      <c r="AS1398" s="144"/>
      <c r="AT1398" s="144"/>
      <c r="AU1398" s="144"/>
      <c r="AV1398" s="144"/>
      <c r="AW1398" s="144"/>
      <c r="AX1398" s="144"/>
      <c r="AY1398" s="144"/>
      <c r="AZ1398" s="144"/>
      <c r="BA1398" s="144"/>
      <c r="BB1398" s="144"/>
      <c r="BC1398" s="144"/>
      <c r="BD1398" s="144"/>
      <c r="BE1398" s="144"/>
      <c r="BF1398" s="144"/>
    </row>
    <row r="1399" spans="3:58">
      <c r="C1399" s="144"/>
      <c r="D1399" s="144"/>
      <c r="E1399" s="144"/>
      <c r="F1399" s="144"/>
      <c r="G1399" s="144"/>
      <c r="H1399" s="144"/>
      <c r="I1399" s="144"/>
      <c r="J1399" s="144"/>
      <c r="K1399" s="144"/>
      <c r="L1399" s="144"/>
      <c r="M1399" s="144"/>
      <c r="N1399" s="144"/>
      <c r="O1399" s="144"/>
      <c r="P1399" s="144"/>
      <c r="Q1399" s="145"/>
      <c r="R1399" s="145"/>
      <c r="S1399" s="145"/>
      <c r="T1399" s="145"/>
      <c r="U1399" s="145"/>
      <c r="V1399" s="145"/>
      <c r="W1399" s="145"/>
      <c r="X1399" s="145"/>
      <c r="Y1399" s="145"/>
      <c r="Z1399" s="145"/>
      <c r="AA1399" s="145"/>
      <c r="AB1399" s="145"/>
      <c r="AC1399" s="145"/>
      <c r="AD1399" s="145"/>
      <c r="AE1399" s="144"/>
      <c r="AF1399" s="144"/>
      <c r="AG1399" s="144"/>
      <c r="AH1399" s="144"/>
      <c r="AI1399" s="144"/>
      <c r="AJ1399" s="144"/>
      <c r="AK1399" s="144"/>
      <c r="AL1399" s="144"/>
      <c r="AM1399" s="144"/>
      <c r="AN1399" s="144"/>
      <c r="AO1399" s="144"/>
      <c r="AP1399" s="144"/>
      <c r="AQ1399" s="144"/>
      <c r="AR1399" s="144"/>
      <c r="AS1399" s="144"/>
      <c r="AT1399" s="144"/>
      <c r="AU1399" s="144"/>
      <c r="AV1399" s="144"/>
      <c r="AW1399" s="144"/>
      <c r="AX1399" s="144"/>
      <c r="AY1399" s="144"/>
      <c r="AZ1399" s="144"/>
      <c r="BA1399" s="144"/>
      <c r="BB1399" s="144"/>
      <c r="BC1399" s="144"/>
      <c r="BD1399" s="144"/>
      <c r="BE1399" s="144"/>
      <c r="BF1399" s="144"/>
    </row>
    <row r="1400" spans="3:58">
      <c r="C1400" s="144"/>
      <c r="D1400" s="144"/>
      <c r="E1400" s="144"/>
      <c r="F1400" s="144"/>
      <c r="G1400" s="144"/>
      <c r="H1400" s="144"/>
      <c r="I1400" s="144"/>
      <c r="J1400" s="144"/>
      <c r="K1400" s="144"/>
      <c r="L1400" s="144"/>
      <c r="M1400" s="144"/>
      <c r="N1400" s="144"/>
      <c r="O1400" s="144"/>
      <c r="P1400" s="144"/>
      <c r="Q1400" s="145"/>
      <c r="R1400" s="145"/>
      <c r="S1400" s="145"/>
      <c r="T1400" s="145"/>
      <c r="U1400" s="145"/>
      <c r="V1400" s="145"/>
      <c r="W1400" s="145"/>
      <c r="X1400" s="145"/>
      <c r="Y1400" s="145"/>
      <c r="Z1400" s="145"/>
      <c r="AA1400" s="145"/>
      <c r="AB1400" s="145"/>
      <c r="AC1400" s="145"/>
      <c r="AD1400" s="145"/>
      <c r="AE1400" s="144"/>
      <c r="AF1400" s="144"/>
      <c r="AG1400" s="144"/>
      <c r="AH1400" s="144"/>
      <c r="AI1400" s="144"/>
      <c r="AJ1400" s="144"/>
      <c r="AK1400" s="144"/>
      <c r="AL1400" s="144"/>
      <c r="AM1400" s="144"/>
      <c r="AN1400" s="144"/>
      <c r="AO1400" s="144"/>
      <c r="AP1400" s="144"/>
      <c r="AQ1400" s="144"/>
      <c r="AR1400" s="144"/>
      <c r="AS1400" s="144"/>
      <c r="AT1400" s="144"/>
      <c r="AU1400" s="144"/>
      <c r="AV1400" s="144"/>
      <c r="AW1400" s="144"/>
      <c r="AX1400" s="144"/>
      <c r="AY1400" s="144"/>
      <c r="AZ1400" s="144"/>
      <c r="BA1400" s="144"/>
      <c r="BB1400" s="144"/>
      <c r="BC1400" s="144"/>
      <c r="BD1400" s="144"/>
      <c r="BE1400" s="144"/>
      <c r="BF1400" s="144"/>
    </row>
    <row r="1401" spans="3:58">
      <c r="C1401" s="144"/>
      <c r="D1401" s="144"/>
      <c r="E1401" s="144"/>
      <c r="F1401" s="144"/>
      <c r="G1401" s="144"/>
      <c r="H1401" s="144"/>
      <c r="I1401" s="144"/>
      <c r="J1401" s="144"/>
      <c r="K1401" s="144"/>
      <c r="L1401" s="144"/>
      <c r="M1401" s="144"/>
      <c r="N1401" s="144"/>
      <c r="O1401" s="144"/>
      <c r="P1401" s="144"/>
      <c r="Q1401" s="145"/>
      <c r="R1401" s="145"/>
      <c r="S1401" s="145"/>
      <c r="T1401" s="145"/>
      <c r="U1401" s="145"/>
      <c r="V1401" s="145"/>
      <c r="W1401" s="145"/>
      <c r="X1401" s="145"/>
      <c r="Y1401" s="145"/>
      <c r="Z1401" s="145"/>
      <c r="AA1401" s="145"/>
      <c r="AB1401" s="145"/>
      <c r="AC1401" s="145"/>
      <c r="AD1401" s="145"/>
      <c r="AE1401" s="144"/>
      <c r="AF1401" s="144"/>
      <c r="AG1401" s="144"/>
      <c r="AH1401" s="144"/>
      <c r="AI1401" s="144"/>
      <c r="AJ1401" s="144"/>
      <c r="AK1401" s="144"/>
      <c r="AL1401" s="144"/>
      <c r="AM1401" s="144"/>
      <c r="AN1401" s="144"/>
      <c r="AO1401" s="144"/>
      <c r="AP1401" s="144"/>
      <c r="AQ1401" s="144"/>
      <c r="AR1401" s="144"/>
      <c r="AS1401" s="144"/>
      <c r="AT1401" s="144"/>
      <c r="AU1401" s="144"/>
      <c r="AV1401" s="144"/>
      <c r="AW1401" s="144"/>
      <c r="AX1401" s="144"/>
      <c r="AY1401" s="144"/>
      <c r="AZ1401" s="144"/>
      <c r="BA1401" s="144"/>
      <c r="BB1401" s="144"/>
      <c r="BC1401" s="144"/>
      <c r="BD1401" s="144"/>
      <c r="BE1401" s="144"/>
      <c r="BF1401" s="144"/>
    </row>
    <row r="1402" spans="3:58">
      <c r="C1402" s="144"/>
      <c r="D1402" s="144"/>
      <c r="E1402" s="144"/>
      <c r="F1402" s="144"/>
      <c r="G1402" s="144"/>
      <c r="H1402" s="144"/>
      <c r="I1402" s="144"/>
      <c r="J1402" s="144"/>
      <c r="K1402" s="144"/>
      <c r="L1402" s="144"/>
      <c r="M1402" s="144"/>
      <c r="N1402" s="144"/>
      <c r="O1402" s="144"/>
      <c r="P1402" s="144"/>
      <c r="Q1402" s="145"/>
      <c r="R1402" s="145"/>
      <c r="S1402" s="145"/>
      <c r="T1402" s="145"/>
      <c r="U1402" s="145"/>
      <c r="V1402" s="145"/>
      <c r="W1402" s="145"/>
      <c r="X1402" s="145"/>
      <c r="Y1402" s="145"/>
      <c r="Z1402" s="145"/>
      <c r="AA1402" s="145"/>
      <c r="AB1402" s="145"/>
      <c r="AC1402" s="145"/>
      <c r="AD1402" s="145"/>
      <c r="AE1402" s="144"/>
      <c r="AF1402" s="144"/>
      <c r="AG1402" s="144"/>
      <c r="AH1402" s="144"/>
      <c r="AI1402" s="144"/>
      <c r="AJ1402" s="144"/>
      <c r="AK1402" s="144"/>
      <c r="AL1402" s="144"/>
      <c r="AM1402" s="144"/>
      <c r="AN1402" s="144"/>
      <c r="AO1402" s="144"/>
      <c r="AP1402" s="144"/>
      <c r="AQ1402" s="144"/>
      <c r="AR1402" s="144"/>
      <c r="AS1402" s="144"/>
      <c r="AT1402" s="144"/>
      <c r="AU1402" s="144"/>
      <c r="AV1402" s="144"/>
      <c r="AW1402" s="144"/>
      <c r="AX1402" s="144"/>
      <c r="AY1402" s="144"/>
      <c r="AZ1402" s="144"/>
      <c r="BA1402" s="144"/>
      <c r="BB1402" s="144"/>
      <c r="BC1402" s="144"/>
      <c r="BD1402" s="144"/>
      <c r="BE1402" s="144"/>
      <c r="BF1402" s="144"/>
    </row>
    <row r="1403" spans="3:58">
      <c r="C1403" s="144"/>
      <c r="D1403" s="144"/>
      <c r="E1403" s="144"/>
      <c r="F1403" s="144"/>
      <c r="G1403" s="144"/>
      <c r="H1403" s="144"/>
      <c r="I1403" s="144"/>
      <c r="J1403" s="144"/>
      <c r="K1403" s="144"/>
      <c r="L1403" s="144"/>
      <c r="M1403" s="144"/>
      <c r="N1403" s="144"/>
      <c r="O1403" s="144"/>
      <c r="P1403" s="144"/>
      <c r="Q1403" s="145"/>
      <c r="R1403" s="145"/>
      <c r="S1403" s="145"/>
      <c r="T1403" s="145"/>
      <c r="U1403" s="145"/>
      <c r="V1403" s="145"/>
      <c r="W1403" s="145"/>
      <c r="X1403" s="145"/>
      <c r="Y1403" s="145"/>
      <c r="Z1403" s="145"/>
      <c r="AA1403" s="145"/>
      <c r="AB1403" s="145"/>
      <c r="AC1403" s="145"/>
      <c r="AD1403" s="145"/>
      <c r="AE1403" s="144"/>
      <c r="AF1403" s="144"/>
      <c r="AG1403" s="144"/>
      <c r="AH1403" s="144"/>
      <c r="AI1403" s="144"/>
      <c r="AJ1403" s="144"/>
      <c r="AK1403" s="144"/>
      <c r="AL1403" s="144"/>
      <c r="AM1403" s="144"/>
      <c r="AN1403" s="144"/>
      <c r="AO1403" s="144"/>
      <c r="AP1403" s="144"/>
      <c r="AQ1403" s="144"/>
      <c r="AR1403" s="144"/>
      <c r="AS1403" s="144"/>
      <c r="AT1403" s="144"/>
      <c r="AU1403" s="144"/>
      <c r="AV1403" s="144"/>
      <c r="AW1403" s="144"/>
      <c r="AX1403" s="144"/>
      <c r="AY1403" s="144"/>
      <c r="AZ1403" s="144"/>
      <c r="BA1403" s="144"/>
      <c r="BB1403" s="144"/>
      <c r="BC1403" s="144"/>
      <c r="BD1403" s="144"/>
      <c r="BE1403" s="144"/>
      <c r="BF1403" s="144"/>
    </row>
    <row r="1404" spans="3:58">
      <c r="C1404" s="144"/>
      <c r="D1404" s="144"/>
      <c r="E1404" s="144"/>
      <c r="F1404" s="144"/>
      <c r="G1404" s="144"/>
      <c r="H1404" s="144"/>
      <c r="I1404" s="144"/>
      <c r="J1404" s="144"/>
      <c r="K1404" s="144"/>
      <c r="L1404" s="144"/>
      <c r="M1404" s="144"/>
      <c r="N1404" s="144"/>
      <c r="O1404" s="144"/>
      <c r="P1404" s="144"/>
      <c r="Q1404" s="145"/>
      <c r="R1404" s="145"/>
      <c r="S1404" s="145"/>
      <c r="T1404" s="145"/>
      <c r="U1404" s="145"/>
      <c r="V1404" s="145"/>
      <c r="W1404" s="145"/>
      <c r="X1404" s="145"/>
      <c r="Y1404" s="145"/>
      <c r="Z1404" s="145"/>
      <c r="AA1404" s="145"/>
      <c r="AB1404" s="145"/>
      <c r="AC1404" s="145"/>
      <c r="AD1404" s="145"/>
      <c r="AE1404" s="144"/>
      <c r="AF1404" s="144"/>
      <c r="AG1404" s="144"/>
      <c r="AH1404" s="144"/>
      <c r="AI1404" s="144"/>
      <c r="AJ1404" s="144"/>
      <c r="AK1404" s="144"/>
      <c r="AL1404" s="144"/>
      <c r="AM1404" s="144"/>
      <c r="AN1404" s="144"/>
      <c r="AO1404" s="144"/>
      <c r="AP1404" s="144"/>
      <c r="AQ1404" s="144"/>
      <c r="AR1404" s="144"/>
      <c r="AS1404" s="144"/>
      <c r="AT1404" s="144"/>
      <c r="AU1404" s="144"/>
      <c r="AV1404" s="144"/>
      <c r="AW1404" s="144"/>
      <c r="AX1404" s="144"/>
      <c r="AY1404" s="144"/>
      <c r="AZ1404" s="144"/>
      <c r="BA1404" s="144"/>
      <c r="BB1404" s="144"/>
      <c r="BC1404" s="144"/>
      <c r="BD1404" s="144"/>
      <c r="BE1404" s="144"/>
      <c r="BF1404" s="144"/>
    </row>
    <row r="1405" spans="3:58">
      <c r="C1405" s="144"/>
      <c r="D1405" s="144"/>
      <c r="E1405" s="144"/>
      <c r="F1405" s="144"/>
      <c r="G1405" s="144"/>
      <c r="H1405" s="144"/>
      <c r="I1405" s="144"/>
      <c r="J1405" s="144"/>
      <c r="K1405" s="144"/>
      <c r="L1405" s="144"/>
      <c r="M1405" s="144"/>
      <c r="N1405" s="144"/>
      <c r="O1405" s="144"/>
      <c r="P1405" s="144"/>
      <c r="Q1405" s="145"/>
      <c r="R1405" s="145"/>
      <c r="S1405" s="145"/>
      <c r="T1405" s="145"/>
      <c r="U1405" s="145"/>
      <c r="V1405" s="145"/>
      <c r="W1405" s="145"/>
      <c r="X1405" s="145"/>
      <c r="Y1405" s="145"/>
      <c r="Z1405" s="145"/>
      <c r="AA1405" s="145"/>
      <c r="AB1405" s="145"/>
      <c r="AC1405" s="145"/>
      <c r="AD1405" s="145"/>
      <c r="AE1405" s="144"/>
      <c r="AF1405" s="144"/>
      <c r="AG1405" s="144"/>
      <c r="AH1405" s="144"/>
      <c r="AI1405" s="144"/>
      <c r="AJ1405" s="144"/>
      <c r="AK1405" s="144"/>
      <c r="AL1405" s="144"/>
      <c r="AM1405" s="144"/>
      <c r="AN1405" s="144"/>
      <c r="AO1405" s="144"/>
      <c r="AP1405" s="144"/>
      <c r="AQ1405" s="144"/>
      <c r="AR1405" s="144"/>
      <c r="AS1405" s="144"/>
      <c r="AT1405" s="144"/>
      <c r="AU1405" s="144"/>
      <c r="AV1405" s="144"/>
      <c r="AW1405" s="144"/>
      <c r="AX1405" s="144"/>
      <c r="AY1405" s="144"/>
      <c r="AZ1405" s="144"/>
      <c r="BA1405" s="144"/>
      <c r="BB1405" s="144"/>
      <c r="BC1405" s="144"/>
      <c r="BD1405" s="144"/>
      <c r="BE1405" s="144"/>
      <c r="BF1405" s="144"/>
    </row>
    <row r="1406" spans="3:58">
      <c r="C1406" s="144"/>
      <c r="D1406" s="144"/>
      <c r="E1406" s="144"/>
      <c r="F1406" s="144"/>
      <c r="G1406" s="144"/>
      <c r="H1406" s="144"/>
      <c r="I1406" s="144"/>
      <c r="J1406" s="144"/>
      <c r="K1406" s="144"/>
      <c r="L1406" s="144"/>
      <c r="M1406" s="144"/>
      <c r="N1406" s="144"/>
      <c r="O1406" s="144"/>
      <c r="P1406" s="144"/>
      <c r="Q1406" s="145"/>
      <c r="R1406" s="145"/>
      <c r="S1406" s="145"/>
      <c r="T1406" s="145"/>
      <c r="U1406" s="145"/>
      <c r="V1406" s="145"/>
      <c r="W1406" s="145"/>
      <c r="X1406" s="145"/>
      <c r="Y1406" s="145"/>
      <c r="Z1406" s="145"/>
      <c r="AA1406" s="145"/>
      <c r="AB1406" s="145"/>
      <c r="AC1406" s="145"/>
      <c r="AD1406" s="145"/>
      <c r="AE1406" s="144"/>
      <c r="AF1406" s="144"/>
      <c r="AG1406" s="144"/>
      <c r="AH1406" s="144"/>
      <c r="AI1406" s="144"/>
      <c r="AJ1406" s="144"/>
      <c r="AK1406" s="144"/>
      <c r="AL1406" s="144"/>
      <c r="AM1406" s="144"/>
      <c r="AN1406" s="144"/>
      <c r="AO1406" s="144"/>
      <c r="AP1406" s="144"/>
      <c r="AQ1406" s="144"/>
      <c r="AR1406" s="144"/>
      <c r="AS1406" s="144"/>
      <c r="AT1406" s="144"/>
      <c r="AU1406" s="144"/>
      <c r="AV1406" s="144"/>
      <c r="AW1406" s="144"/>
      <c r="AX1406" s="144"/>
      <c r="AY1406" s="144"/>
      <c r="AZ1406" s="144"/>
      <c r="BA1406" s="144"/>
      <c r="BB1406" s="144"/>
      <c r="BC1406" s="144"/>
      <c r="BD1406" s="144"/>
      <c r="BE1406" s="144"/>
      <c r="BF1406" s="144"/>
    </row>
    <row r="1407" spans="3:58">
      <c r="C1407" s="144"/>
      <c r="D1407" s="144"/>
      <c r="E1407" s="144"/>
      <c r="F1407" s="144"/>
      <c r="G1407" s="144"/>
      <c r="H1407" s="144"/>
      <c r="I1407" s="144"/>
      <c r="J1407" s="144"/>
      <c r="K1407" s="144"/>
      <c r="L1407" s="144"/>
      <c r="M1407" s="144"/>
      <c r="N1407" s="144"/>
      <c r="O1407" s="144"/>
      <c r="P1407" s="144"/>
      <c r="Q1407" s="145"/>
      <c r="R1407" s="145"/>
      <c r="S1407" s="145"/>
      <c r="T1407" s="145"/>
      <c r="U1407" s="145"/>
      <c r="V1407" s="145"/>
      <c r="W1407" s="145"/>
      <c r="X1407" s="145"/>
      <c r="Y1407" s="145"/>
      <c r="Z1407" s="145"/>
      <c r="AA1407" s="145"/>
      <c r="AB1407" s="145"/>
      <c r="AC1407" s="145"/>
      <c r="AD1407" s="145"/>
      <c r="AE1407" s="144"/>
      <c r="AF1407" s="144"/>
      <c r="AG1407" s="144"/>
      <c r="AH1407" s="144"/>
      <c r="AI1407" s="144"/>
      <c r="AJ1407" s="144"/>
      <c r="AK1407" s="144"/>
      <c r="AL1407" s="144"/>
      <c r="AM1407" s="144"/>
      <c r="AN1407" s="144"/>
      <c r="AO1407" s="144"/>
      <c r="AP1407" s="144"/>
      <c r="AQ1407" s="144"/>
      <c r="AR1407" s="144"/>
      <c r="AS1407" s="144"/>
      <c r="AT1407" s="144"/>
      <c r="AU1407" s="144"/>
      <c r="AV1407" s="144"/>
      <c r="AW1407" s="144"/>
      <c r="AX1407" s="144"/>
      <c r="AY1407" s="144"/>
      <c r="AZ1407" s="144"/>
      <c r="BA1407" s="144"/>
      <c r="BB1407" s="144"/>
      <c r="BC1407" s="144"/>
      <c r="BD1407" s="144"/>
      <c r="BE1407" s="144"/>
      <c r="BF1407" s="144"/>
    </row>
    <row r="1408" spans="3:58">
      <c r="C1408" s="144"/>
      <c r="D1408" s="144"/>
      <c r="E1408" s="144"/>
      <c r="F1408" s="144"/>
      <c r="G1408" s="144"/>
      <c r="H1408" s="144"/>
      <c r="I1408" s="144"/>
      <c r="J1408" s="144"/>
      <c r="K1408" s="144"/>
      <c r="L1408" s="144"/>
      <c r="M1408" s="144"/>
      <c r="N1408" s="144"/>
      <c r="O1408" s="144"/>
      <c r="P1408" s="144"/>
      <c r="Q1408" s="145"/>
      <c r="R1408" s="145"/>
      <c r="S1408" s="145"/>
      <c r="T1408" s="145"/>
      <c r="U1408" s="145"/>
      <c r="V1408" s="145"/>
      <c r="W1408" s="145"/>
      <c r="X1408" s="145"/>
      <c r="Y1408" s="145"/>
      <c r="Z1408" s="145"/>
      <c r="AA1408" s="145"/>
      <c r="AB1408" s="145"/>
      <c r="AC1408" s="145"/>
      <c r="AD1408" s="145"/>
      <c r="AE1408" s="144"/>
      <c r="AF1408" s="144"/>
      <c r="AG1408" s="144"/>
      <c r="AH1408" s="144"/>
      <c r="AI1408" s="144"/>
      <c r="AJ1408" s="144"/>
      <c r="AK1408" s="144"/>
      <c r="AL1408" s="144"/>
      <c r="AM1408" s="144"/>
      <c r="AN1408" s="144"/>
      <c r="AO1408" s="144"/>
      <c r="AP1408" s="144"/>
      <c r="AQ1408" s="144"/>
      <c r="AR1408" s="144"/>
      <c r="AS1408" s="144"/>
      <c r="AT1408" s="144"/>
      <c r="AU1408" s="144"/>
      <c r="AV1408" s="144"/>
      <c r="AW1408" s="144"/>
      <c r="AX1408" s="144"/>
      <c r="AY1408" s="144"/>
      <c r="AZ1408" s="144"/>
      <c r="BA1408" s="144"/>
      <c r="BB1408" s="144"/>
      <c r="BC1408" s="144"/>
      <c r="BD1408" s="144"/>
      <c r="BE1408" s="144"/>
      <c r="BF1408" s="144"/>
    </row>
    <row r="1409" spans="3:58">
      <c r="C1409" s="144"/>
      <c r="D1409" s="144"/>
      <c r="E1409" s="144"/>
      <c r="F1409" s="144"/>
      <c r="G1409" s="144"/>
      <c r="H1409" s="144"/>
      <c r="I1409" s="144"/>
      <c r="J1409" s="144"/>
      <c r="K1409" s="144"/>
      <c r="L1409" s="144"/>
      <c r="M1409" s="144"/>
      <c r="N1409" s="144"/>
      <c r="O1409" s="144"/>
      <c r="P1409" s="144"/>
      <c r="Q1409" s="145"/>
      <c r="R1409" s="145"/>
      <c r="S1409" s="145"/>
      <c r="T1409" s="145"/>
      <c r="U1409" s="145"/>
      <c r="V1409" s="145"/>
      <c r="W1409" s="145"/>
      <c r="X1409" s="145"/>
      <c r="Y1409" s="145"/>
      <c r="Z1409" s="145"/>
      <c r="AA1409" s="145"/>
      <c r="AB1409" s="145"/>
      <c r="AC1409" s="145"/>
      <c r="AD1409" s="145"/>
      <c r="AE1409" s="144"/>
      <c r="AF1409" s="144"/>
      <c r="AG1409" s="144"/>
      <c r="AH1409" s="144"/>
      <c r="AI1409" s="144"/>
      <c r="AJ1409" s="144"/>
      <c r="AK1409" s="144"/>
      <c r="AL1409" s="144"/>
      <c r="AM1409" s="144"/>
      <c r="AN1409" s="144"/>
      <c r="AO1409" s="144"/>
      <c r="AP1409" s="144"/>
      <c r="AQ1409" s="144"/>
      <c r="AR1409" s="144"/>
      <c r="AS1409" s="144"/>
      <c r="AT1409" s="144"/>
      <c r="AU1409" s="144"/>
      <c r="AV1409" s="144"/>
      <c r="AW1409" s="144"/>
      <c r="AX1409" s="144"/>
      <c r="AY1409" s="144"/>
      <c r="AZ1409" s="144"/>
      <c r="BA1409" s="144"/>
      <c r="BB1409" s="144"/>
      <c r="BC1409" s="144"/>
      <c r="BD1409" s="144"/>
      <c r="BE1409" s="144"/>
      <c r="BF1409" s="144"/>
    </row>
    <row r="1410" spans="3:58">
      <c r="C1410" s="144"/>
      <c r="D1410" s="144"/>
      <c r="E1410" s="144"/>
      <c r="F1410" s="144"/>
      <c r="G1410" s="144"/>
      <c r="H1410" s="144"/>
      <c r="I1410" s="144"/>
      <c r="J1410" s="144"/>
      <c r="K1410" s="144"/>
      <c r="L1410" s="144"/>
      <c r="M1410" s="144"/>
      <c r="N1410" s="144"/>
      <c r="O1410" s="144"/>
      <c r="P1410" s="144"/>
      <c r="Q1410" s="145"/>
      <c r="R1410" s="145"/>
      <c r="S1410" s="145"/>
      <c r="T1410" s="145"/>
      <c r="U1410" s="145"/>
      <c r="V1410" s="145"/>
      <c r="W1410" s="145"/>
      <c r="X1410" s="145"/>
      <c r="Y1410" s="145"/>
      <c r="Z1410" s="145"/>
      <c r="AA1410" s="145"/>
      <c r="AB1410" s="145"/>
      <c r="AC1410" s="145"/>
      <c r="AD1410" s="145"/>
      <c r="AE1410" s="144"/>
      <c r="AF1410" s="144"/>
      <c r="AG1410" s="144"/>
      <c r="AH1410" s="144"/>
      <c r="AI1410" s="144"/>
      <c r="AJ1410" s="144"/>
      <c r="AK1410" s="144"/>
      <c r="AL1410" s="144"/>
      <c r="AM1410" s="144"/>
      <c r="AN1410" s="144"/>
      <c r="AO1410" s="144"/>
      <c r="AP1410" s="144"/>
      <c r="AQ1410" s="144"/>
      <c r="AR1410" s="144"/>
      <c r="AS1410" s="144"/>
      <c r="AT1410" s="144"/>
      <c r="AU1410" s="144"/>
      <c r="AV1410" s="144"/>
      <c r="AW1410" s="144"/>
      <c r="AX1410" s="144"/>
      <c r="AY1410" s="144"/>
      <c r="AZ1410" s="144"/>
      <c r="BA1410" s="144"/>
      <c r="BB1410" s="144"/>
      <c r="BC1410" s="144"/>
      <c r="BD1410" s="144"/>
      <c r="BE1410" s="144"/>
      <c r="BF1410" s="144"/>
    </row>
    <row r="1411" spans="3:58">
      <c r="C1411" s="144"/>
      <c r="D1411" s="144"/>
      <c r="E1411" s="144"/>
      <c r="F1411" s="144"/>
      <c r="G1411" s="144"/>
      <c r="H1411" s="144"/>
      <c r="I1411" s="144"/>
      <c r="J1411" s="144"/>
      <c r="K1411" s="144"/>
      <c r="L1411" s="144"/>
      <c r="M1411" s="144"/>
      <c r="N1411" s="144"/>
      <c r="O1411" s="144"/>
      <c r="P1411" s="144"/>
      <c r="Q1411" s="145"/>
      <c r="R1411" s="145"/>
      <c r="S1411" s="145"/>
      <c r="T1411" s="145"/>
      <c r="U1411" s="145"/>
      <c r="V1411" s="145"/>
      <c r="W1411" s="145"/>
      <c r="X1411" s="145"/>
      <c r="Y1411" s="145"/>
      <c r="Z1411" s="145"/>
      <c r="AA1411" s="145"/>
      <c r="AB1411" s="145"/>
      <c r="AC1411" s="145"/>
      <c r="AD1411" s="145"/>
      <c r="AE1411" s="144"/>
      <c r="AF1411" s="144"/>
      <c r="AG1411" s="144"/>
      <c r="AH1411" s="144"/>
      <c r="AI1411" s="144"/>
      <c r="AJ1411" s="144"/>
      <c r="AK1411" s="144"/>
      <c r="AL1411" s="144"/>
      <c r="AM1411" s="144"/>
      <c r="AN1411" s="144"/>
      <c r="AO1411" s="144"/>
      <c r="AP1411" s="144"/>
      <c r="AQ1411" s="144"/>
      <c r="AR1411" s="144"/>
      <c r="AS1411" s="144"/>
      <c r="AT1411" s="144"/>
      <c r="AU1411" s="144"/>
      <c r="AV1411" s="144"/>
      <c r="AW1411" s="144"/>
      <c r="AX1411" s="144"/>
      <c r="AY1411" s="144"/>
      <c r="AZ1411" s="144"/>
      <c r="BA1411" s="144"/>
      <c r="BB1411" s="144"/>
      <c r="BC1411" s="144"/>
      <c r="BD1411" s="144"/>
      <c r="BE1411" s="144"/>
      <c r="BF1411" s="144"/>
    </row>
    <row r="1412" spans="3:58">
      <c r="C1412" s="144"/>
      <c r="D1412" s="144"/>
      <c r="E1412" s="144"/>
      <c r="F1412" s="144"/>
      <c r="G1412" s="144"/>
      <c r="H1412" s="144"/>
      <c r="I1412" s="144"/>
      <c r="J1412" s="144"/>
      <c r="K1412" s="144"/>
      <c r="L1412" s="144"/>
      <c r="M1412" s="144"/>
      <c r="N1412" s="144"/>
      <c r="O1412" s="144"/>
      <c r="P1412" s="144"/>
      <c r="Q1412" s="145"/>
      <c r="R1412" s="145"/>
      <c r="S1412" s="145"/>
      <c r="T1412" s="145"/>
      <c r="U1412" s="145"/>
      <c r="V1412" s="145"/>
      <c r="W1412" s="145"/>
      <c r="X1412" s="145"/>
      <c r="Y1412" s="145"/>
      <c r="Z1412" s="145"/>
      <c r="AA1412" s="145"/>
      <c r="AB1412" s="145"/>
      <c r="AC1412" s="145"/>
      <c r="AD1412" s="145"/>
      <c r="AE1412" s="144"/>
      <c r="AF1412" s="144"/>
      <c r="AG1412" s="144"/>
      <c r="AH1412" s="144"/>
      <c r="AI1412" s="144"/>
      <c r="AJ1412" s="144"/>
      <c r="AK1412" s="144"/>
      <c r="AL1412" s="144"/>
      <c r="AM1412" s="144"/>
      <c r="AN1412" s="144"/>
      <c r="AO1412" s="144"/>
      <c r="AP1412" s="144"/>
      <c r="AQ1412" s="144"/>
      <c r="AR1412" s="144"/>
      <c r="AS1412" s="144"/>
      <c r="AT1412" s="144"/>
      <c r="AU1412" s="144"/>
      <c r="AV1412" s="144"/>
      <c r="AW1412" s="144"/>
      <c r="AX1412" s="144"/>
      <c r="AY1412" s="144"/>
      <c r="AZ1412" s="144"/>
      <c r="BA1412" s="144"/>
      <c r="BB1412" s="144"/>
      <c r="BC1412" s="144"/>
      <c r="BD1412" s="144"/>
      <c r="BE1412" s="144"/>
      <c r="BF1412" s="144"/>
    </row>
    <row r="1413" spans="3:58">
      <c r="C1413" s="144"/>
      <c r="D1413" s="144"/>
      <c r="E1413" s="144"/>
      <c r="F1413" s="144"/>
      <c r="G1413" s="144"/>
      <c r="H1413" s="144"/>
      <c r="I1413" s="144"/>
      <c r="J1413" s="144"/>
      <c r="K1413" s="144"/>
      <c r="L1413" s="144"/>
      <c r="M1413" s="144"/>
      <c r="N1413" s="144"/>
      <c r="O1413" s="144"/>
      <c r="P1413" s="144"/>
      <c r="Q1413" s="145"/>
      <c r="R1413" s="145"/>
      <c r="S1413" s="145"/>
      <c r="T1413" s="145"/>
      <c r="U1413" s="145"/>
      <c r="V1413" s="145"/>
      <c r="W1413" s="145"/>
      <c r="X1413" s="145"/>
      <c r="Y1413" s="145"/>
      <c r="Z1413" s="145"/>
      <c r="AA1413" s="145"/>
      <c r="AB1413" s="145"/>
      <c r="AC1413" s="145"/>
      <c r="AD1413" s="145"/>
      <c r="AE1413" s="144"/>
      <c r="AF1413" s="144"/>
      <c r="AG1413" s="144"/>
      <c r="AH1413" s="144"/>
      <c r="AI1413" s="144"/>
      <c r="AJ1413" s="144"/>
      <c r="AK1413" s="144"/>
      <c r="AL1413" s="144"/>
      <c r="AM1413" s="144"/>
      <c r="AN1413" s="144"/>
      <c r="AO1413" s="144"/>
      <c r="AP1413" s="144"/>
      <c r="AQ1413" s="144"/>
      <c r="AR1413" s="144"/>
      <c r="AS1413" s="144"/>
      <c r="AT1413" s="144"/>
      <c r="AU1413" s="144"/>
      <c r="AV1413" s="144"/>
      <c r="AW1413" s="144"/>
      <c r="AX1413" s="144"/>
      <c r="AY1413" s="144"/>
      <c r="AZ1413" s="144"/>
      <c r="BA1413" s="144"/>
      <c r="BB1413" s="144"/>
      <c r="BC1413" s="144"/>
      <c r="BD1413" s="144"/>
      <c r="BE1413" s="144"/>
      <c r="BF1413" s="144"/>
    </row>
    <row r="1414" spans="3:58">
      <c r="C1414" s="144"/>
      <c r="D1414" s="144"/>
      <c r="E1414" s="144"/>
      <c r="F1414" s="144"/>
      <c r="G1414" s="144"/>
      <c r="H1414" s="144"/>
      <c r="I1414" s="144"/>
      <c r="J1414" s="144"/>
      <c r="K1414" s="144"/>
      <c r="L1414" s="144"/>
      <c r="M1414" s="144"/>
      <c r="N1414" s="144"/>
      <c r="O1414" s="144"/>
      <c r="P1414" s="144"/>
      <c r="Q1414" s="145"/>
      <c r="R1414" s="145"/>
      <c r="S1414" s="145"/>
      <c r="T1414" s="145"/>
      <c r="U1414" s="145"/>
      <c r="V1414" s="145"/>
      <c r="W1414" s="145"/>
      <c r="X1414" s="145"/>
      <c r="Y1414" s="145"/>
      <c r="Z1414" s="145"/>
      <c r="AA1414" s="145"/>
      <c r="AB1414" s="145"/>
      <c r="AC1414" s="145"/>
      <c r="AD1414" s="145"/>
      <c r="AE1414" s="144"/>
      <c r="AF1414" s="144"/>
      <c r="AG1414" s="144"/>
      <c r="AH1414" s="144"/>
      <c r="AI1414" s="144"/>
      <c r="AJ1414" s="144"/>
      <c r="AK1414" s="144"/>
      <c r="AL1414" s="144"/>
      <c r="AM1414" s="144"/>
      <c r="AN1414" s="144"/>
      <c r="AO1414" s="144"/>
      <c r="AP1414" s="144"/>
      <c r="AQ1414" s="144"/>
      <c r="AR1414" s="144"/>
      <c r="AS1414" s="144"/>
      <c r="AT1414" s="144"/>
      <c r="AU1414" s="144"/>
      <c r="AV1414" s="144"/>
      <c r="AW1414" s="144"/>
      <c r="AX1414" s="144"/>
      <c r="AY1414" s="144"/>
      <c r="AZ1414" s="144"/>
      <c r="BA1414" s="144"/>
      <c r="BB1414" s="144"/>
      <c r="BC1414" s="144"/>
      <c r="BD1414" s="144"/>
      <c r="BE1414" s="144"/>
      <c r="BF1414" s="144"/>
    </row>
    <row r="1415" spans="3:58">
      <c r="C1415" s="144"/>
      <c r="D1415" s="144"/>
      <c r="E1415" s="144"/>
      <c r="F1415" s="144"/>
      <c r="G1415" s="144"/>
      <c r="H1415" s="144"/>
      <c r="I1415" s="144"/>
      <c r="J1415" s="144"/>
      <c r="K1415" s="144"/>
      <c r="L1415" s="144"/>
      <c r="M1415" s="144"/>
      <c r="N1415" s="144"/>
      <c r="O1415" s="144"/>
      <c r="P1415" s="144"/>
      <c r="Q1415" s="145"/>
      <c r="R1415" s="145"/>
      <c r="S1415" s="145"/>
      <c r="T1415" s="145"/>
      <c r="U1415" s="145"/>
      <c r="V1415" s="145"/>
      <c r="W1415" s="145"/>
      <c r="X1415" s="145"/>
      <c r="Y1415" s="145"/>
      <c r="Z1415" s="145"/>
      <c r="AA1415" s="145"/>
      <c r="AB1415" s="145"/>
      <c r="AC1415" s="145"/>
      <c r="AD1415" s="145"/>
      <c r="AE1415" s="144"/>
      <c r="AF1415" s="144"/>
      <c r="AG1415" s="144"/>
      <c r="AH1415" s="144"/>
      <c r="AI1415" s="144"/>
      <c r="AJ1415" s="144"/>
      <c r="AK1415" s="144"/>
      <c r="AL1415" s="144"/>
      <c r="AM1415" s="144"/>
      <c r="AN1415" s="144"/>
      <c r="AO1415" s="144"/>
      <c r="AP1415" s="144"/>
      <c r="AQ1415" s="144"/>
      <c r="AR1415" s="144"/>
      <c r="AS1415" s="144"/>
      <c r="AT1415" s="144"/>
      <c r="AU1415" s="144"/>
      <c r="AV1415" s="144"/>
      <c r="AW1415" s="144"/>
      <c r="AX1415" s="144"/>
      <c r="AY1415" s="144"/>
      <c r="AZ1415" s="144"/>
      <c r="BA1415" s="144"/>
      <c r="BB1415" s="144"/>
      <c r="BC1415" s="144"/>
      <c r="BD1415" s="144"/>
      <c r="BE1415" s="144"/>
      <c r="BF1415" s="144"/>
    </row>
    <row r="1416" spans="3:58">
      <c r="C1416" s="144"/>
      <c r="D1416" s="144"/>
      <c r="E1416" s="144"/>
      <c r="F1416" s="144"/>
      <c r="G1416" s="144"/>
      <c r="H1416" s="144"/>
      <c r="I1416" s="144"/>
      <c r="J1416" s="144"/>
      <c r="K1416" s="144"/>
      <c r="L1416" s="144"/>
      <c r="M1416" s="144"/>
      <c r="N1416" s="144"/>
      <c r="O1416" s="144"/>
      <c r="P1416" s="144"/>
      <c r="Q1416" s="145"/>
      <c r="R1416" s="145"/>
      <c r="S1416" s="145"/>
      <c r="T1416" s="145"/>
      <c r="U1416" s="145"/>
      <c r="V1416" s="145"/>
      <c r="W1416" s="145"/>
      <c r="X1416" s="145"/>
      <c r="Y1416" s="145"/>
      <c r="Z1416" s="145"/>
      <c r="AA1416" s="145"/>
      <c r="AB1416" s="145"/>
      <c r="AC1416" s="145"/>
      <c r="AD1416" s="145"/>
      <c r="AE1416" s="144"/>
      <c r="AF1416" s="144"/>
      <c r="AG1416" s="144"/>
      <c r="AH1416" s="144"/>
      <c r="AI1416" s="144"/>
      <c r="AJ1416" s="144"/>
      <c r="AK1416" s="144"/>
      <c r="AL1416" s="144"/>
      <c r="AM1416" s="144"/>
      <c r="AN1416" s="144"/>
      <c r="AO1416" s="144"/>
      <c r="AP1416" s="144"/>
      <c r="AQ1416" s="144"/>
      <c r="AR1416" s="144"/>
      <c r="AS1416" s="144"/>
      <c r="AT1416" s="144"/>
      <c r="AU1416" s="144"/>
      <c r="AV1416" s="144"/>
      <c r="AW1416" s="144"/>
      <c r="AX1416" s="144"/>
      <c r="AY1416" s="144"/>
      <c r="AZ1416" s="144"/>
      <c r="BA1416" s="144"/>
      <c r="BB1416" s="144"/>
      <c r="BC1416" s="144"/>
      <c r="BD1416" s="144"/>
      <c r="BE1416" s="144"/>
      <c r="BF1416" s="144"/>
    </row>
    <row r="1417" spans="3:58">
      <c r="C1417" s="144"/>
      <c r="D1417" s="144"/>
      <c r="E1417" s="144"/>
      <c r="F1417" s="144"/>
      <c r="G1417" s="144"/>
      <c r="H1417" s="144"/>
      <c r="I1417" s="144"/>
      <c r="J1417" s="144"/>
      <c r="K1417" s="144"/>
      <c r="L1417" s="144"/>
      <c r="M1417" s="144"/>
      <c r="N1417" s="144"/>
      <c r="O1417" s="144"/>
      <c r="P1417" s="144"/>
      <c r="Q1417" s="145"/>
      <c r="R1417" s="145"/>
      <c r="S1417" s="145"/>
      <c r="T1417" s="145"/>
      <c r="U1417" s="145"/>
      <c r="V1417" s="145"/>
      <c r="W1417" s="145"/>
      <c r="X1417" s="145"/>
      <c r="Y1417" s="145"/>
      <c r="Z1417" s="145"/>
      <c r="AA1417" s="145"/>
      <c r="AB1417" s="145"/>
      <c r="AC1417" s="145"/>
      <c r="AD1417" s="145"/>
      <c r="AE1417" s="144"/>
      <c r="AF1417" s="144"/>
      <c r="AG1417" s="144"/>
      <c r="AH1417" s="144"/>
      <c r="AI1417" s="144"/>
      <c r="AJ1417" s="144"/>
      <c r="AK1417" s="144"/>
      <c r="AL1417" s="144"/>
      <c r="AM1417" s="144"/>
      <c r="AN1417" s="144"/>
      <c r="AO1417" s="144"/>
      <c r="AP1417" s="144"/>
      <c r="AQ1417" s="144"/>
      <c r="AR1417" s="144"/>
      <c r="AS1417" s="144"/>
      <c r="AT1417" s="144"/>
      <c r="AU1417" s="144"/>
      <c r="AV1417" s="144"/>
      <c r="AW1417" s="144"/>
      <c r="AX1417" s="144"/>
      <c r="AY1417" s="144"/>
      <c r="AZ1417" s="144"/>
      <c r="BA1417" s="144"/>
      <c r="BB1417" s="144"/>
      <c r="BC1417" s="144"/>
      <c r="BD1417" s="144"/>
      <c r="BE1417" s="144"/>
      <c r="BF1417" s="144"/>
    </row>
    <row r="1418" spans="3:58">
      <c r="C1418" s="144"/>
      <c r="D1418" s="144"/>
      <c r="E1418" s="144"/>
      <c r="F1418" s="144"/>
      <c r="G1418" s="144"/>
      <c r="H1418" s="144"/>
      <c r="I1418" s="144"/>
      <c r="J1418" s="144"/>
      <c r="K1418" s="144"/>
      <c r="L1418" s="144"/>
      <c r="M1418" s="144"/>
      <c r="N1418" s="144"/>
      <c r="O1418" s="144"/>
      <c r="P1418" s="144"/>
      <c r="Q1418" s="145"/>
      <c r="R1418" s="145"/>
      <c r="S1418" s="145"/>
      <c r="T1418" s="145"/>
      <c r="U1418" s="145"/>
      <c r="V1418" s="145"/>
      <c r="W1418" s="145"/>
      <c r="X1418" s="145"/>
      <c r="Y1418" s="145"/>
      <c r="Z1418" s="145"/>
      <c r="AA1418" s="145"/>
      <c r="AB1418" s="145"/>
      <c r="AC1418" s="145"/>
      <c r="AD1418" s="145"/>
      <c r="AE1418" s="144"/>
      <c r="AF1418" s="144"/>
      <c r="AG1418" s="144"/>
      <c r="AH1418" s="144"/>
      <c r="AI1418" s="144"/>
      <c r="AJ1418" s="144"/>
      <c r="AK1418" s="144"/>
      <c r="AL1418" s="144"/>
      <c r="AM1418" s="144"/>
      <c r="AN1418" s="144"/>
      <c r="AO1418" s="144"/>
      <c r="AP1418" s="144"/>
      <c r="AQ1418" s="144"/>
      <c r="AR1418" s="144"/>
      <c r="AS1418" s="144"/>
      <c r="AT1418" s="144"/>
      <c r="AU1418" s="144"/>
      <c r="AV1418" s="144"/>
      <c r="AW1418" s="144"/>
      <c r="AX1418" s="144"/>
      <c r="AY1418" s="144"/>
      <c r="AZ1418" s="144"/>
      <c r="BA1418" s="144"/>
      <c r="BB1418" s="144"/>
      <c r="BC1418" s="144"/>
      <c r="BD1418" s="144"/>
      <c r="BE1418" s="144"/>
      <c r="BF1418" s="144"/>
    </row>
    <row r="1419" spans="3:58">
      <c r="C1419" s="144"/>
      <c r="D1419" s="144"/>
      <c r="E1419" s="144"/>
      <c r="F1419" s="144"/>
      <c r="G1419" s="144"/>
      <c r="H1419" s="144"/>
      <c r="I1419" s="144"/>
      <c r="J1419" s="144"/>
      <c r="K1419" s="144"/>
      <c r="L1419" s="144"/>
      <c r="M1419" s="144"/>
      <c r="N1419" s="144"/>
      <c r="O1419" s="144"/>
      <c r="P1419" s="144"/>
      <c r="Q1419" s="145"/>
      <c r="R1419" s="145"/>
      <c r="S1419" s="145"/>
      <c r="T1419" s="145"/>
      <c r="U1419" s="145"/>
      <c r="V1419" s="145"/>
      <c r="W1419" s="145"/>
      <c r="X1419" s="145"/>
      <c r="Y1419" s="145"/>
      <c r="Z1419" s="145"/>
      <c r="AA1419" s="145"/>
      <c r="AB1419" s="145"/>
      <c r="AC1419" s="145"/>
      <c r="AD1419" s="145"/>
      <c r="AE1419" s="144"/>
      <c r="AF1419" s="144"/>
      <c r="AG1419" s="144"/>
      <c r="AH1419" s="144"/>
      <c r="AI1419" s="144"/>
      <c r="AJ1419" s="144"/>
      <c r="AK1419" s="144"/>
      <c r="AL1419" s="144"/>
      <c r="AM1419" s="144"/>
      <c r="AN1419" s="144"/>
      <c r="AO1419" s="144"/>
      <c r="AP1419" s="144"/>
      <c r="AQ1419" s="144"/>
      <c r="AR1419" s="144"/>
      <c r="AS1419" s="144"/>
      <c r="AT1419" s="144"/>
      <c r="AU1419" s="144"/>
      <c r="AV1419" s="144"/>
      <c r="AW1419" s="144"/>
      <c r="AX1419" s="144"/>
      <c r="AY1419" s="144"/>
      <c r="AZ1419" s="144"/>
      <c r="BA1419" s="144"/>
      <c r="BB1419" s="144"/>
      <c r="BC1419" s="144"/>
      <c r="BD1419" s="144"/>
      <c r="BE1419" s="144"/>
      <c r="BF1419" s="144"/>
    </row>
    <row r="1420" spans="3:58">
      <c r="C1420" s="144"/>
      <c r="D1420" s="144"/>
      <c r="E1420" s="144"/>
      <c r="F1420" s="144"/>
      <c r="G1420" s="144"/>
      <c r="H1420" s="144"/>
      <c r="I1420" s="144"/>
      <c r="J1420" s="144"/>
      <c r="K1420" s="144"/>
      <c r="L1420" s="144"/>
      <c r="M1420" s="144"/>
      <c r="N1420" s="144"/>
      <c r="O1420" s="144"/>
      <c r="P1420" s="144"/>
      <c r="Q1420" s="145"/>
      <c r="R1420" s="145"/>
      <c r="S1420" s="145"/>
      <c r="T1420" s="145"/>
      <c r="U1420" s="145"/>
      <c r="V1420" s="145"/>
      <c r="W1420" s="145"/>
      <c r="X1420" s="145"/>
      <c r="Y1420" s="145"/>
      <c r="Z1420" s="145"/>
      <c r="AA1420" s="145"/>
      <c r="AB1420" s="145"/>
      <c r="AC1420" s="145"/>
      <c r="AD1420" s="145"/>
      <c r="AE1420" s="144"/>
      <c r="AF1420" s="144"/>
      <c r="AG1420" s="144"/>
      <c r="AH1420" s="144"/>
      <c r="AI1420" s="144"/>
      <c r="AJ1420" s="144"/>
      <c r="AK1420" s="144"/>
      <c r="AL1420" s="144"/>
      <c r="AM1420" s="144"/>
      <c r="AN1420" s="144"/>
      <c r="AO1420" s="144"/>
      <c r="AP1420" s="144"/>
      <c r="AQ1420" s="144"/>
      <c r="AR1420" s="144"/>
      <c r="AS1420" s="144"/>
      <c r="AT1420" s="144"/>
      <c r="AU1420" s="144"/>
      <c r="AV1420" s="144"/>
      <c r="AW1420" s="144"/>
      <c r="AX1420" s="144"/>
      <c r="AY1420" s="144"/>
      <c r="AZ1420" s="144"/>
      <c r="BA1420" s="144"/>
      <c r="BB1420" s="144"/>
      <c r="BC1420" s="144"/>
      <c r="BD1420" s="144"/>
      <c r="BE1420" s="144"/>
      <c r="BF1420" s="144"/>
    </row>
    <row r="1421" spans="3:58">
      <c r="C1421" s="144"/>
      <c r="D1421" s="144"/>
      <c r="E1421" s="144"/>
      <c r="F1421" s="144"/>
      <c r="G1421" s="144"/>
      <c r="H1421" s="144"/>
      <c r="I1421" s="144"/>
      <c r="J1421" s="144"/>
      <c r="K1421" s="144"/>
      <c r="L1421" s="144"/>
      <c r="M1421" s="144"/>
      <c r="N1421" s="144"/>
      <c r="O1421" s="144"/>
      <c r="P1421" s="144"/>
      <c r="Q1421" s="145"/>
      <c r="R1421" s="145"/>
      <c r="S1421" s="145"/>
      <c r="T1421" s="145"/>
      <c r="U1421" s="145"/>
      <c r="V1421" s="145"/>
      <c r="W1421" s="145"/>
      <c r="X1421" s="145"/>
      <c r="Y1421" s="145"/>
      <c r="Z1421" s="145"/>
      <c r="AA1421" s="145"/>
      <c r="AB1421" s="145"/>
      <c r="AC1421" s="145"/>
      <c r="AD1421" s="145"/>
      <c r="AE1421" s="144"/>
      <c r="AF1421" s="144"/>
      <c r="AG1421" s="144"/>
      <c r="AH1421" s="144"/>
      <c r="AI1421" s="144"/>
      <c r="AJ1421" s="144"/>
      <c r="AK1421" s="144"/>
      <c r="AL1421" s="144"/>
      <c r="AM1421" s="144"/>
      <c r="AN1421" s="144"/>
      <c r="AO1421" s="144"/>
      <c r="AP1421" s="144"/>
      <c r="AQ1421" s="144"/>
      <c r="AR1421" s="144"/>
      <c r="AS1421" s="144"/>
      <c r="AT1421" s="144"/>
      <c r="AU1421" s="144"/>
      <c r="AV1421" s="144"/>
      <c r="AW1421" s="144"/>
      <c r="AX1421" s="144"/>
      <c r="AY1421" s="144"/>
      <c r="AZ1421" s="144"/>
      <c r="BA1421" s="144"/>
      <c r="BB1421" s="144"/>
      <c r="BC1421" s="144"/>
      <c r="BD1421" s="144"/>
      <c r="BE1421" s="144"/>
      <c r="BF1421" s="144"/>
    </row>
    <row r="1422" spans="3:58">
      <c r="C1422" s="144"/>
      <c r="D1422" s="144"/>
      <c r="E1422" s="144"/>
      <c r="F1422" s="144"/>
      <c r="G1422" s="144"/>
      <c r="H1422" s="144"/>
      <c r="I1422" s="144"/>
      <c r="J1422" s="144"/>
      <c r="K1422" s="144"/>
      <c r="L1422" s="144"/>
      <c r="M1422" s="144"/>
      <c r="N1422" s="144"/>
      <c r="O1422" s="144"/>
      <c r="P1422" s="144"/>
      <c r="Q1422" s="145"/>
      <c r="R1422" s="145"/>
      <c r="S1422" s="145"/>
      <c r="T1422" s="145"/>
      <c r="U1422" s="145"/>
      <c r="V1422" s="145"/>
      <c r="W1422" s="145"/>
      <c r="X1422" s="145"/>
      <c r="Y1422" s="145"/>
      <c r="Z1422" s="145"/>
      <c r="AA1422" s="145"/>
      <c r="AB1422" s="145"/>
      <c r="AC1422" s="145"/>
      <c r="AD1422" s="145"/>
      <c r="AE1422" s="144"/>
      <c r="AF1422" s="144"/>
      <c r="AG1422" s="144"/>
      <c r="AH1422" s="144"/>
      <c r="AI1422" s="144"/>
      <c r="AJ1422" s="144"/>
      <c r="AK1422" s="144"/>
      <c r="AL1422" s="144"/>
      <c r="AM1422" s="144"/>
      <c r="AN1422" s="144"/>
      <c r="AO1422" s="144"/>
      <c r="AP1422" s="144"/>
      <c r="AQ1422" s="144"/>
      <c r="AR1422" s="144"/>
      <c r="AS1422" s="144"/>
      <c r="AT1422" s="144"/>
      <c r="AU1422" s="144"/>
      <c r="AV1422" s="144"/>
      <c r="AW1422" s="144"/>
      <c r="AX1422" s="144"/>
      <c r="AY1422" s="144"/>
      <c r="AZ1422" s="144"/>
      <c r="BA1422" s="144"/>
      <c r="BB1422" s="144"/>
      <c r="BC1422" s="144"/>
      <c r="BD1422" s="144"/>
      <c r="BE1422" s="144"/>
      <c r="BF1422" s="144"/>
    </row>
    <row r="1423" spans="3:58">
      <c r="C1423" s="144"/>
      <c r="D1423" s="144"/>
      <c r="E1423" s="144"/>
      <c r="F1423" s="144"/>
      <c r="G1423" s="144"/>
      <c r="H1423" s="144"/>
      <c r="I1423" s="144"/>
      <c r="J1423" s="144"/>
      <c r="K1423" s="144"/>
      <c r="L1423" s="144"/>
      <c r="M1423" s="144"/>
      <c r="N1423" s="144"/>
      <c r="O1423" s="144"/>
      <c r="P1423" s="144"/>
      <c r="Q1423" s="145"/>
      <c r="R1423" s="145"/>
      <c r="S1423" s="145"/>
      <c r="T1423" s="145"/>
      <c r="U1423" s="145"/>
      <c r="V1423" s="145"/>
      <c r="W1423" s="145"/>
      <c r="X1423" s="145"/>
      <c r="Y1423" s="145"/>
      <c r="Z1423" s="145"/>
      <c r="AA1423" s="145"/>
      <c r="AB1423" s="145"/>
      <c r="AC1423" s="145"/>
      <c r="AD1423" s="145"/>
      <c r="AE1423" s="144"/>
      <c r="AF1423" s="144"/>
      <c r="AG1423" s="144"/>
      <c r="AH1423" s="144"/>
      <c r="AI1423" s="144"/>
      <c r="AJ1423" s="144"/>
      <c r="AK1423" s="144"/>
      <c r="AL1423" s="144"/>
      <c r="AM1423" s="144"/>
      <c r="AN1423" s="144"/>
      <c r="AO1423" s="144"/>
      <c r="AP1423" s="144"/>
      <c r="AQ1423" s="144"/>
      <c r="AR1423" s="144"/>
      <c r="AS1423" s="144"/>
      <c r="AT1423" s="144"/>
      <c r="AU1423" s="144"/>
      <c r="AV1423" s="144"/>
      <c r="AW1423" s="144"/>
      <c r="AX1423" s="144"/>
      <c r="AY1423" s="144"/>
      <c r="AZ1423" s="144"/>
      <c r="BA1423" s="144"/>
      <c r="BB1423" s="144"/>
      <c r="BC1423" s="144"/>
      <c r="BD1423" s="144"/>
      <c r="BE1423" s="144"/>
      <c r="BF1423" s="144"/>
    </row>
    <row r="1424" spans="3:58">
      <c r="C1424" s="144"/>
      <c r="D1424" s="144"/>
      <c r="E1424" s="144"/>
      <c r="F1424" s="144"/>
      <c r="G1424" s="144"/>
      <c r="H1424" s="144"/>
      <c r="I1424" s="144"/>
      <c r="J1424" s="144"/>
      <c r="K1424" s="144"/>
      <c r="L1424" s="144"/>
      <c r="M1424" s="144"/>
      <c r="N1424" s="144"/>
      <c r="O1424" s="144"/>
      <c r="P1424" s="144"/>
      <c r="Q1424" s="145"/>
      <c r="R1424" s="145"/>
      <c r="S1424" s="145"/>
      <c r="T1424" s="145"/>
      <c r="U1424" s="145"/>
      <c r="V1424" s="145"/>
      <c r="W1424" s="145"/>
      <c r="X1424" s="145"/>
      <c r="Y1424" s="145"/>
      <c r="Z1424" s="145"/>
      <c r="AA1424" s="145"/>
      <c r="AB1424" s="145"/>
      <c r="AC1424" s="145"/>
      <c r="AD1424" s="145"/>
      <c r="AE1424" s="144"/>
      <c r="AF1424" s="144"/>
      <c r="AG1424" s="144"/>
      <c r="AH1424" s="144"/>
      <c r="AI1424" s="144"/>
      <c r="AJ1424" s="144"/>
      <c r="AK1424" s="144"/>
      <c r="AL1424" s="144"/>
      <c r="AM1424" s="144"/>
      <c r="AN1424" s="144"/>
      <c r="AO1424" s="144"/>
      <c r="AP1424" s="144"/>
      <c r="AQ1424" s="144"/>
      <c r="AR1424" s="144"/>
      <c r="AS1424" s="144"/>
      <c r="AT1424" s="144"/>
      <c r="AU1424" s="144"/>
      <c r="AV1424" s="144"/>
      <c r="AW1424" s="144"/>
      <c r="AX1424" s="144"/>
      <c r="AY1424" s="144"/>
      <c r="AZ1424" s="144"/>
      <c r="BA1424" s="144"/>
      <c r="BB1424" s="144"/>
      <c r="BC1424" s="144"/>
      <c r="BD1424" s="144"/>
      <c r="BE1424" s="144"/>
      <c r="BF1424" s="144"/>
    </row>
    <row r="1425" spans="3:58">
      <c r="C1425" s="144"/>
      <c r="D1425" s="144"/>
      <c r="E1425" s="144"/>
      <c r="F1425" s="144"/>
      <c r="G1425" s="144"/>
      <c r="H1425" s="144"/>
      <c r="I1425" s="144"/>
      <c r="J1425" s="144"/>
      <c r="K1425" s="144"/>
      <c r="L1425" s="144"/>
      <c r="M1425" s="144"/>
      <c r="N1425" s="144"/>
      <c r="O1425" s="144"/>
      <c r="P1425" s="144"/>
      <c r="Q1425" s="145"/>
      <c r="R1425" s="145"/>
      <c r="S1425" s="145"/>
      <c r="T1425" s="145"/>
      <c r="U1425" s="145"/>
      <c r="V1425" s="145"/>
      <c r="W1425" s="145"/>
      <c r="X1425" s="145"/>
      <c r="Y1425" s="145"/>
      <c r="Z1425" s="145"/>
      <c r="AA1425" s="145"/>
      <c r="AB1425" s="145"/>
      <c r="AC1425" s="145"/>
      <c r="AD1425" s="145"/>
      <c r="AE1425" s="144"/>
      <c r="AF1425" s="144"/>
      <c r="AG1425" s="144"/>
      <c r="AH1425" s="144"/>
      <c r="AI1425" s="144"/>
      <c r="AJ1425" s="144"/>
      <c r="AK1425" s="144"/>
      <c r="AL1425" s="144"/>
      <c r="AM1425" s="144"/>
      <c r="AN1425" s="144"/>
      <c r="AO1425" s="144"/>
      <c r="AP1425" s="144"/>
      <c r="AQ1425" s="144"/>
      <c r="AR1425" s="144"/>
      <c r="AS1425" s="144"/>
      <c r="AT1425" s="144"/>
      <c r="AU1425" s="144"/>
      <c r="AV1425" s="144"/>
      <c r="AW1425" s="144"/>
      <c r="AX1425" s="144"/>
      <c r="AY1425" s="144"/>
      <c r="AZ1425" s="144"/>
      <c r="BA1425" s="144"/>
      <c r="BB1425" s="144"/>
      <c r="BC1425" s="144"/>
      <c r="BD1425" s="144"/>
      <c r="BE1425" s="144"/>
      <c r="BF1425" s="144"/>
    </row>
    <row r="1426" spans="3:58">
      <c r="C1426" s="144"/>
      <c r="D1426" s="144"/>
      <c r="E1426" s="144"/>
      <c r="F1426" s="144"/>
      <c r="G1426" s="144"/>
      <c r="H1426" s="144"/>
      <c r="I1426" s="144"/>
      <c r="J1426" s="144"/>
      <c r="K1426" s="144"/>
      <c r="L1426" s="144"/>
      <c r="M1426" s="144"/>
      <c r="N1426" s="144"/>
      <c r="O1426" s="144"/>
      <c r="P1426" s="144"/>
      <c r="Q1426" s="145"/>
      <c r="R1426" s="145"/>
      <c r="S1426" s="145"/>
      <c r="T1426" s="145"/>
      <c r="U1426" s="145"/>
      <c r="V1426" s="145"/>
      <c r="W1426" s="145"/>
      <c r="X1426" s="145"/>
      <c r="Y1426" s="145"/>
      <c r="Z1426" s="145"/>
      <c r="AA1426" s="145"/>
      <c r="AB1426" s="145"/>
      <c r="AC1426" s="145"/>
      <c r="AD1426" s="145"/>
      <c r="AE1426" s="144"/>
      <c r="AF1426" s="144"/>
      <c r="AG1426" s="144"/>
      <c r="AH1426" s="144"/>
      <c r="AI1426" s="144"/>
      <c r="AJ1426" s="144"/>
      <c r="AK1426" s="144"/>
      <c r="AL1426" s="144"/>
      <c r="AM1426" s="144"/>
      <c r="AN1426" s="144"/>
      <c r="AO1426" s="144"/>
      <c r="AP1426" s="144"/>
      <c r="AQ1426" s="144"/>
      <c r="AR1426" s="144"/>
      <c r="AS1426" s="144"/>
      <c r="AT1426" s="144"/>
      <c r="AU1426" s="144"/>
      <c r="AV1426" s="144"/>
      <c r="AW1426" s="144"/>
      <c r="AX1426" s="144"/>
      <c r="AY1426" s="144"/>
      <c r="AZ1426" s="144"/>
      <c r="BA1426" s="144"/>
      <c r="BB1426" s="144"/>
      <c r="BC1426" s="144"/>
      <c r="BD1426" s="144"/>
      <c r="BE1426" s="144"/>
      <c r="BF1426" s="144"/>
    </row>
    <row r="1427" spans="3:58">
      <c r="C1427" s="144"/>
      <c r="D1427" s="144"/>
      <c r="E1427" s="144"/>
      <c r="F1427" s="144"/>
      <c r="G1427" s="144"/>
      <c r="H1427" s="144"/>
      <c r="I1427" s="144"/>
      <c r="J1427" s="144"/>
      <c r="K1427" s="144"/>
      <c r="L1427" s="144"/>
      <c r="M1427" s="144"/>
      <c r="N1427" s="144"/>
      <c r="O1427" s="144"/>
      <c r="P1427" s="144"/>
      <c r="Q1427" s="145"/>
      <c r="R1427" s="145"/>
      <c r="S1427" s="145"/>
      <c r="T1427" s="145"/>
      <c r="U1427" s="145"/>
      <c r="V1427" s="145"/>
      <c r="W1427" s="145"/>
      <c r="X1427" s="145"/>
      <c r="Y1427" s="145"/>
      <c r="Z1427" s="145"/>
      <c r="AA1427" s="145"/>
      <c r="AB1427" s="145"/>
      <c r="AC1427" s="145"/>
      <c r="AD1427" s="145"/>
      <c r="AE1427" s="144"/>
      <c r="AF1427" s="144"/>
      <c r="AG1427" s="144"/>
      <c r="AH1427" s="144"/>
      <c r="AI1427" s="144"/>
      <c r="AJ1427" s="144"/>
      <c r="AK1427" s="144"/>
      <c r="AL1427" s="144"/>
      <c r="AM1427" s="144"/>
      <c r="AN1427" s="144"/>
      <c r="AO1427" s="144"/>
      <c r="AP1427" s="144"/>
      <c r="AQ1427" s="144"/>
      <c r="AR1427" s="144"/>
      <c r="AS1427" s="144"/>
      <c r="AT1427" s="144"/>
      <c r="AU1427" s="144"/>
      <c r="AV1427" s="144"/>
      <c r="AW1427" s="144"/>
      <c r="AX1427" s="144"/>
      <c r="AY1427" s="144"/>
      <c r="AZ1427" s="144"/>
      <c r="BA1427" s="144"/>
      <c r="BB1427" s="144"/>
      <c r="BC1427" s="144"/>
      <c r="BD1427" s="144"/>
      <c r="BE1427" s="144"/>
      <c r="BF1427" s="144"/>
    </row>
    <row r="1428" spans="3:58">
      <c r="C1428" s="144"/>
      <c r="D1428" s="144"/>
      <c r="E1428" s="144"/>
      <c r="F1428" s="144"/>
      <c r="G1428" s="144"/>
      <c r="H1428" s="144"/>
      <c r="I1428" s="144"/>
      <c r="J1428" s="144"/>
      <c r="K1428" s="144"/>
      <c r="L1428" s="144"/>
      <c r="M1428" s="144"/>
      <c r="N1428" s="144"/>
      <c r="O1428" s="144"/>
      <c r="P1428" s="144"/>
      <c r="Q1428" s="145"/>
      <c r="R1428" s="145"/>
      <c r="S1428" s="145"/>
      <c r="T1428" s="145"/>
      <c r="U1428" s="145"/>
      <c r="V1428" s="145"/>
      <c r="W1428" s="145"/>
      <c r="X1428" s="145"/>
      <c r="Y1428" s="145"/>
      <c r="Z1428" s="145"/>
      <c r="AA1428" s="145"/>
      <c r="AB1428" s="145"/>
      <c r="AC1428" s="145"/>
      <c r="AD1428" s="145"/>
      <c r="AE1428" s="144"/>
      <c r="AF1428" s="144"/>
      <c r="AG1428" s="144"/>
      <c r="AH1428" s="144"/>
      <c r="AI1428" s="144"/>
      <c r="AJ1428" s="144"/>
      <c r="AK1428" s="144"/>
      <c r="AL1428" s="144"/>
      <c r="AM1428" s="144"/>
      <c r="AN1428" s="144"/>
      <c r="AO1428" s="144"/>
      <c r="AP1428" s="144"/>
      <c r="AQ1428" s="144"/>
      <c r="AR1428" s="144"/>
      <c r="AS1428" s="144"/>
      <c r="AT1428" s="144"/>
      <c r="AU1428" s="144"/>
      <c r="AV1428" s="144"/>
      <c r="AW1428" s="144"/>
      <c r="AX1428" s="144"/>
      <c r="AY1428" s="144"/>
      <c r="AZ1428" s="144"/>
      <c r="BA1428" s="144"/>
      <c r="BB1428" s="144"/>
      <c r="BC1428" s="144"/>
      <c r="BD1428" s="144"/>
      <c r="BE1428" s="144"/>
      <c r="BF1428" s="144"/>
    </row>
    <row r="1429" spans="3:58">
      <c r="C1429" s="144"/>
      <c r="D1429" s="144"/>
      <c r="E1429" s="144"/>
      <c r="F1429" s="144"/>
      <c r="G1429" s="144"/>
      <c r="H1429" s="144"/>
      <c r="I1429" s="144"/>
      <c r="J1429" s="144"/>
      <c r="K1429" s="144"/>
      <c r="L1429" s="144"/>
      <c r="M1429" s="144"/>
      <c r="N1429" s="144"/>
      <c r="O1429" s="144"/>
      <c r="P1429" s="144"/>
      <c r="Q1429" s="145"/>
      <c r="R1429" s="145"/>
      <c r="S1429" s="145"/>
      <c r="T1429" s="145"/>
      <c r="U1429" s="145"/>
      <c r="V1429" s="145"/>
      <c r="W1429" s="145"/>
      <c r="X1429" s="145"/>
      <c r="Y1429" s="145"/>
      <c r="Z1429" s="145"/>
      <c r="AA1429" s="145"/>
      <c r="AB1429" s="145"/>
      <c r="AC1429" s="145"/>
      <c r="AD1429" s="145"/>
      <c r="AE1429" s="144"/>
      <c r="AF1429" s="144"/>
      <c r="AG1429" s="144"/>
      <c r="AH1429" s="144"/>
      <c r="AI1429" s="144"/>
      <c r="AJ1429" s="144"/>
      <c r="AK1429" s="144"/>
      <c r="AL1429" s="144"/>
      <c r="AM1429" s="144"/>
      <c r="AN1429" s="144"/>
      <c r="AO1429" s="144"/>
      <c r="AP1429" s="144"/>
      <c r="AQ1429" s="144"/>
      <c r="AR1429" s="144"/>
      <c r="AS1429" s="144"/>
      <c r="AT1429" s="144"/>
      <c r="AU1429" s="144"/>
      <c r="AV1429" s="144"/>
      <c r="AW1429" s="144"/>
      <c r="AX1429" s="144"/>
      <c r="AY1429" s="144"/>
      <c r="AZ1429" s="144"/>
      <c r="BA1429" s="144"/>
      <c r="BB1429" s="144"/>
      <c r="BC1429" s="144"/>
      <c r="BD1429" s="144"/>
      <c r="BE1429" s="144"/>
      <c r="BF1429" s="144"/>
    </row>
    <row r="1430" spans="3:58">
      <c r="C1430" s="144"/>
      <c r="D1430" s="144"/>
      <c r="E1430" s="144"/>
      <c r="F1430" s="144"/>
      <c r="G1430" s="144"/>
      <c r="H1430" s="144"/>
      <c r="I1430" s="144"/>
      <c r="J1430" s="144"/>
      <c r="K1430" s="144"/>
      <c r="L1430" s="144"/>
      <c r="M1430" s="144"/>
      <c r="N1430" s="144"/>
      <c r="O1430" s="144"/>
      <c r="P1430" s="144"/>
      <c r="Q1430" s="145"/>
      <c r="R1430" s="145"/>
      <c r="S1430" s="145"/>
      <c r="T1430" s="145"/>
      <c r="U1430" s="145"/>
      <c r="V1430" s="145"/>
      <c r="W1430" s="145"/>
      <c r="X1430" s="145"/>
      <c r="Y1430" s="145"/>
      <c r="Z1430" s="145"/>
      <c r="AA1430" s="145"/>
      <c r="AB1430" s="145"/>
      <c r="AC1430" s="145"/>
      <c r="AD1430" s="145"/>
      <c r="AE1430" s="144"/>
      <c r="AF1430" s="144"/>
      <c r="AG1430" s="144"/>
      <c r="AH1430" s="144"/>
      <c r="AI1430" s="144"/>
      <c r="AJ1430" s="144"/>
      <c r="AK1430" s="144"/>
      <c r="AL1430" s="144"/>
      <c r="AM1430" s="144"/>
      <c r="AN1430" s="144"/>
      <c r="AO1430" s="144"/>
      <c r="AP1430" s="144"/>
      <c r="AQ1430" s="144"/>
      <c r="AR1430" s="144"/>
      <c r="AS1430" s="144"/>
      <c r="AT1430" s="144"/>
      <c r="AU1430" s="144"/>
      <c r="AV1430" s="144"/>
      <c r="AW1430" s="144"/>
      <c r="AX1430" s="144"/>
      <c r="AY1430" s="144"/>
      <c r="AZ1430" s="144"/>
      <c r="BA1430" s="144"/>
      <c r="BB1430" s="144"/>
      <c r="BC1430" s="144"/>
      <c r="BD1430" s="144"/>
      <c r="BE1430" s="144"/>
      <c r="BF1430" s="144"/>
    </row>
    <row r="1431" spans="3:58">
      <c r="C1431" s="144"/>
      <c r="D1431" s="144"/>
      <c r="E1431" s="144"/>
      <c r="F1431" s="144"/>
      <c r="G1431" s="144"/>
      <c r="H1431" s="144"/>
      <c r="I1431" s="144"/>
      <c r="J1431" s="144"/>
      <c r="K1431" s="144"/>
      <c r="L1431" s="144"/>
      <c r="M1431" s="144"/>
      <c r="N1431" s="144"/>
      <c r="O1431" s="144"/>
      <c r="P1431" s="144"/>
      <c r="Q1431" s="145"/>
      <c r="R1431" s="145"/>
      <c r="S1431" s="145"/>
      <c r="T1431" s="145"/>
      <c r="U1431" s="145"/>
      <c r="V1431" s="145"/>
      <c r="W1431" s="145"/>
      <c r="X1431" s="145"/>
      <c r="Y1431" s="145"/>
      <c r="Z1431" s="145"/>
      <c r="AA1431" s="145"/>
      <c r="AB1431" s="145"/>
      <c r="AC1431" s="145"/>
      <c r="AD1431" s="145"/>
      <c r="AE1431" s="144"/>
      <c r="AF1431" s="144"/>
      <c r="AG1431" s="144"/>
      <c r="AH1431" s="144"/>
      <c r="AI1431" s="144"/>
      <c r="AJ1431" s="144"/>
      <c r="AK1431" s="144"/>
      <c r="AL1431" s="144"/>
      <c r="AM1431" s="144"/>
      <c r="AN1431" s="144"/>
      <c r="AO1431" s="144"/>
      <c r="AP1431" s="144"/>
      <c r="AQ1431" s="144"/>
      <c r="AR1431" s="144"/>
      <c r="AS1431" s="144"/>
      <c r="AT1431" s="144"/>
      <c r="AU1431" s="144"/>
      <c r="AV1431" s="144"/>
      <c r="AW1431" s="144"/>
      <c r="AX1431" s="144"/>
      <c r="AY1431" s="144"/>
      <c r="AZ1431" s="144"/>
      <c r="BA1431" s="144"/>
      <c r="BB1431" s="144"/>
      <c r="BC1431" s="144"/>
      <c r="BD1431" s="144"/>
      <c r="BE1431" s="144"/>
      <c r="BF1431" s="144"/>
    </row>
    <row r="1432" spans="3:58">
      <c r="C1432" s="144"/>
      <c r="D1432" s="144"/>
      <c r="E1432" s="144"/>
      <c r="F1432" s="144"/>
      <c r="G1432" s="144"/>
      <c r="H1432" s="144"/>
      <c r="I1432" s="144"/>
      <c r="J1432" s="144"/>
      <c r="K1432" s="144"/>
      <c r="L1432" s="144"/>
      <c r="M1432" s="144"/>
      <c r="N1432" s="144"/>
      <c r="O1432" s="144"/>
      <c r="P1432" s="144"/>
      <c r="Q1432" s="145"/>
      <c r="R1432" s="145"/>
      <c r="S1432" s="145"/>
      <c r="T1432" s="145"/>
      <c r="U1432" s="145"/>
      <c r="V1432" s="145"/>
      <c r="W1432" s="145"/>
      <c r="X1432" s="145"/>
      <c r="Y1432" s="145"/>
      <c r="Z1432" s="145"/>
      <c r="AA1432" s="145"/>
      <c r="AB1432" s="145"/>
      <c r="AC1432" s="145"/>
      <c r="AD1432" s="145"/>
      <c r="AE1432" s="144"/>
      <c r="AF1432" s="144"/>
      <c r="AG1432" s="144"/>
      <c r="AH1432" s="144"/>
      <c r="AI1432" s="144"/>
      <c r="AJ1432" s="144"/>
      <c r="AK1432" s="144"/>
      <c r="AL1432" s="144"/>
      <c r="AM1432" s="144"/>
      <c r="AN1432" s="144"/>
      <c r="AO1432" s="144"/>
      <c r="AP1432" s="144"/>
      <c r="AQ1432" s="144"/>
      <c r="AR1432" s="144"/>
      <c r="AS1432" s="144"/>
      <c r="AT1432" s="144"/>
      <c r="AU1432" s="144"/>
      <c r="AV1432" s="144"/>
      <c r="AW1432" s="144"/>
      <c r="AX1432" s="144"/>
      <c r="AY1432" s="144"/>
      <c r="AZ1432" s="144"/>
      <c r="BA1432" s="144"/>
      <c r="BB1432" s="144"/>
      <c r="BC1432" s="144"/>
      <c r="BD1432" s="144"/>
      <c r="BE1432" s="144"/>
      <c r="BF1432" s="144"/>
    </row>
    <row r="1433" spans="3:58">
      <c r="C1433" s="144"/>
      <c r="D1433" s="144"/>
      <c r="E1433" s="144"/>
      <c r="F1433" s="144"/>
      <c r="G1433" s="144"/>
      <c r="H1433" s="144"/>
      <c r="I1433" s="144"/>
      <c r="J1433" s="144"/>
      <c r="K1433" s="144"/>
      <c r="L1433" s="144"/>
      <c r="M1433" s="144"/>
      <c r="N1433" s="144"/>
      <c r="O1433" s="144"/>
      <c r="P1433" s="144"/>
      <c r="Q1433" s="145"/>
      <c r="R1433" s="145"/>
      <c r="S1433" s="145"/>
      <c r="T1433" s="145"/>
      <c r="U1433" s="145"/>
      <c r="V1433" s="145"/>
      <c r="W1433" s="145"/>
      <c r="X1433" s="145"/>
      <c r="Y1433" s="145"/>
      <c r="Z1433" s="145"/>
      <c r="AA1433" s="145"/>
      <c r="AB1433" s="145"/>
      <c r="AC1433" s="145"/>
      <c r="AD1433" s="145"/>
      <c r="AE1433" s="144"/>
      <c r="AF1433" s="144"/>
      <c r="AG1433" s="144"/>
      <c r="AH1433" s="144"/>
      <c r="AI1433" s="144"/>
      <c r="AJ1433" s="144"/>
      <c r="AK1433" s="144"/>
      <c r="AL1433" s="144"/>
      <c r="AM1433" s="144"/>
      <c r="AN1433" s="144"/>
      <c r="AO1433" s="144"/>
      <c r="AP1433" s="144"/>
      <c r="AQ1433" s="144"/>
      <c r="AR1433" s="144"/>
      <c r="AS1433" s="144"/>
      <c r="AT1433" s="144"/>
      <c r="AU1433" s="144"/>
      <c r="AV1433" s="144"/>
      <c r="AW1433" s="144"/>
      <c r="AX1433" s="144"/>
      <c r="AY1433" s="144"/>
      <c r="AZ1433" s="144"/>
      <c r="BA1433" s="144"/>
      <c r="BB1433" s="144"/>
      <c r="BC1433" s="144"/>
      <c r="BD1433" s="144"/>
      <c r="BE1433" s="144"/>
      <c r="BF1433" s="144"/>
    </row>
    <row r="1434" spans="3:58">
      <c r="C1434" s="144"/>
      <c r="D1434" s="144"/>
      <c r="E1434" s="144"/>
      <c r="F1434" s="144"/>
      <c r="G1434" s="144"/>
      <c r="H1434" s="144"/>
      <c r="I1434" s="144"/>
      <c r="J1434" s="144"/>
      <c r="K1434" s="144"/>
      <c r="L1434" s="144"/>
      <c r="M1434" s="144"/>
      <c r="N1434" s="144"/>
      <c r="O1434" s="144"/>
      <c r="P1434" s="144"/>
      <c r="Q1434" s="145"/>
      <c r="R1434" s="145"/>
      <c r="S1434" s="145"/>
      <c r="T1434" s="145"/>
      <c r="U1434" s="145"/>
      <c r="V1434" s="145"/>
      <c r="W1434" s="145"/>
      <c r="X1434" s="145"/>
      <c r="Y1434" s="145"/>
      <c r="Z1434" s="145"/>
      <c r="AA1434" s="145"/>
      <c r="AB1434" s="145"/>
      <c r="AC1434" s="145"/>
      <c r="AD1434" s="145"/>
      <c r="AE1434" s="144"/>
      <c r="AF1434" s="144"/>
      <c r="AG1434" s="144"/>
      <c r="AH1434" s="144"/>
      <c r="AI1434" s="144"/>
      <c r="AJ1434" s="144"/>
      <c r="AK1434" s="144"/>
      <c r="AL1434" s="144"/>
      <c r="AM1434" s="144"/>
      <c r="AN1434" s="144"/>
      <c r="AO1434" s="144"/>
      <c r="AP1434" s="144"/>
      <c r="AQ1434" s="144"/>
      <c r="AR1434" s="144"/>
      <c r="AS1434" s="144"/>
      <c r="AT1434" s="144"/>
      <c r="AU1434" s="144"/>
      <c r="AV1434" s="144"/>
      <c r="AW1434" s="144"/>
      <c r="AX1434" s="144"/>
      <c r="AY1434" s="144"/>
      <c r="AZ1434" s="144"/>
      <c r="BA1434" s="144"/>
      <c r="BB1434" s="144"/>
      <c r="BC1434" s="144"/>
      <c r="BD1434" s="144"/>
      <c r="BE1434" s="144"/>
      <c r="BF1434" s="144"/>
    </row>
    <row r="1435" spans="3:58">
      <c r="C1435" s="144"/>
      <c r="D1435" s="144"/>
      <c r="E1435" s="144"/>
      <c r="F1435" s="144"/>
      <c r="G1435" s="144"/>
      <c r="H1435" s="144"/>
      <c r="I1435" s="144"/>
      <c r="J1435" s="144"/>
      <c r="K1435" s="144"/>
      <c r="L1435" s="144"/>
      <c r="M1435" s="144"/>
      <c r="N1435" s="144"/>
      <c r="O1435" s="144"/>
      <c r="P1435" s="144"/>
      <c r="Q1435" s="145"/>
      <c r="R1435" s="145"/>
      <c r="S1435" s="145"/>
      <c r="T1435" s="145"/>
      <c r="U1435" s="145"/>
      <c r="V1435" s="145"/>
      <c r="W1435" s="145"/>
      <c r="X1435" s="145"/>
      <c r="Y1435" s="145"/>
      <c r="Z1435" s="145"/>
      <c r="AA1435" s="145"/>
      <c r="AB1435" s="145"/>
      <c r="AC1435" s="145"/>
      <c r="AD1435" s="145"/>
      <c r="AE1435" s="144"/>
      <c r="AF1435" s="144"/>
      <c r="AG1435" s="144"/>
      <c r="AH1435" s="144"/>
      <c r="AI1435" s="144"/>
      <c r="AJ1435" s="144"/>
      <c r="AK1435" s="144"/>
      <c r="AL1435" s="144"/>
      <c r="AM1435" s="144"/>
      <c r="AN1435" s="144"/>
      <c r="AO1435" s="144"/>
      <c r="AP1435" s="144"/>
      <c r="AQ1435" s="144"/>
      <c r="AR1435" s="144"/>
      <c r="AS1435" s="144"/>
      <c r="AT1435" s="144"/>
      <c r="AU1435" s="144"/>
      <c r="AV1435" s="144"/>
      <c r="AW1435" s="144"/>
      <c r="AX1435" s="144"/>
      <c r="AY1435" s="144"/>
      <c r="AZ1435" s="144"/>
      <c r="BA1435" s="144"/>
      <c r="BB1435" s="144"/>
      <c r="BC1435" s="144"/>
      <c r="BD1435" s="144"/>
      <c r="BE1435" s="144"/>
      <c r="BF1435" s="144"/>
    </row>
    <row r="1436" spans="3:58">
      <c r="C1436" s="144"/>
      <c r="D1436" s="144"/>
      <c r="E1436" s="144"/>
      <c r="F1436" s="144"/>
      <c r="G1436" s="144"/>
      <c r="H1436" s="144"/>
      <c r="I1436" s="144"/>
      <c r="J1436" s="144"/>
      <c r="K1436" s="144"/>
      <c r="L1436" s="144"/>
      <c r="M1436" s="144"/>
      <c r="N1436" s="144"/>
      <c r="O1436" s="144"/>
      <c r="P1436" s="144"/>
      <c r="Q1436" s="145"/>
      <c r="R1436" s="145"/>
      <c r="S1436" s="145"/>
      <c r="T1436" s="145"/>
      <c r="U1436" s="145"/>
      <c r="V1436" s="145"/>
      <c r="W1436" s="145"/>
      <c r="X1436" s="145"/>
      <c r="Y1436" s="145"/>
      <c r="Z1436" s="145"/>
      <c r="AA1436" s="145"/>
      <c r="AB1436" s="145"/>
      <c r="AC1436" s="145"/>
      <c r="AD1436" s="145"/>
      <c r="AE1436" s="144"/>
      <c r="AF1436" s="144"/>
      <c r="AG1436" s="144"/>
      <c r="AH1436" s="144"/>
      <c r="AI1436" s="144"/>
      <c r="AJ1436" s="144"/>
      <c r="AK1436" s="144"/>
      <c r="AL1436" s="144"/>
      <c r="AM1436" s="144"/>
      <c r="AN1436" s="144"/>
      <c r="AO1436" s="144"/>
      <c r="AP1436" s="144"/>
      <c r="AQ1436" s="144"/>
      <c r="AR1436" s="144"/>
      <c r="AS1436" s="144"/>
      <c r="AT1436" s="144"/>
      <c r="AU1436" s="144"/>
      <c r="AV1436" s="144"/>
      <c r="AW1436" s="144"/>
      <c r="AX1436" s="144"/>
      <c r="AY1436" s="144"/>
      <c r="AZ1436" s="144"/>
      <c r="BA1436" s="144"/>
      <c r="BB1436" s="144"/>
      <c r="BC1436" s="144"/>
      <c r="BD1436" s="144"/>
      <c r="BE1436" s="144"/>
      <c r="BF1436" s="144"/>
    </row>
    <row r="1437" spans="3:58">
      <c r="C1437" s="144"/>
      <c r="D1437" s="144"/>
      <c r="E1437" s="144"/>
      <c r="F1437" s="144"/>
      <c r="G1437" s="144"/>
      <c r="H1437" s="144"/>
      <c r="I1437" s="144"/>
      <c r="J1437" s="144"/>
      <c r="K1437" s="144"/>
      <c r="L1437" s="144"/>
      <c r="M1437" s="144"/>
      <c r="N1437" s="144"/>
      <c r="O1437" s="144"/>
      <c r="P1437" s="144"/>
      <c r="Q1437" s="145"/>
      <c r="R1437" s="145"/>
      <c r="S1437" s="145"/>
      <c r="T1437" s="145"/>
      <c r="U1437" s="145"/>
      <c r="V1437" s="145"/>
      <c r="W1437" s="145"/>
      <c r="X1437" s="145"/>
      <c r="Y1437" s="145"/>
      <c r="Z1437" s="145"/>
      <c r="AA1437" s="145"/>
      <c r="AB1437" s="145"/>
      <c r="AC1437" s="145"/>
      <c r="AD1437" s="145"/>
      <c r="AE1437" s="144"/>
      <c r="AF1437" s="144"/>
      <c r="AG1437" s="144"/>
      <c r="AH1437" s="144"/>
      <c r="AI1437" s="144"/>
      <c r="AJ1437" s="144"/>
      <c r="AK1437" s="144"/>
      <c r="AL1437" s="144"/>
      <c r="AM1437" s="144"/>
      <c r="AN1437" s="144"/>
      <c r="AO1437" s="144"/>
      <c r="AP1437" s="144"/>
      <c r="AQ1437" s="144"/>
      <c r="AR1437" s="144"/>
      <c r="AS1437" s="144"/>
      <c r="AT1437" s="144"/>
      <c r="AU1437" s="144"/>
      <c r="AV1437" s="144"/>
      <c r="AW1437" s="144"/>
      <c r="AX1437" s="144"/>
      <c r="AY1437" s="144"/>
      <c r="AZ1437" s="144"/>
      <c r="BA1437" s="144"/>
      <c r="BB1437" s="144"/>
      <c r="BC1437" s="144"/>
      <c r="BD1437" s="144"/>
      <c r="BE1437" s="144"/>
      <c r="BF1437" s="144"/>
    </row>
    <row r="1438" spans="3:58">
      <c r="C1438" s="144"/>
      <c r="D1438" s="144"/>
      <c r="E1438" s="144"/>
      <c r="F1438" s="144"/>
      <c r="G1438" s="144"/>
      <c r="H1438" s="144"/>
      <c r="I1438" s="144"/>
      <c r="J1438" s="144"/>
      <c r="K1438" s="144"/>
      <c r="L1438" s="144"/>
      <c r="M1438" s="144"/>
      <c r="N1438" s="144"/>
      <c r="O1438" s="144"/>
      <c r="P1438" s="144"/>
      <c r="Q1438" s="145"/>
      <c r="R1438" s="145"/>
      <c r="S1438" s="145"/>
      <c r="T1438" s="145"/>
      <c r="U1438" s="145"/>
      <c r="V1438" s="145"/>
      <c r="W1438" s="145"/>
      <c r="X1438" s="145"/>
      <c r="Y1438" s="145"/>
      <c r="Z1438" s="145"/>
      <c r="AA1438" s="145"/>
      <c r="AB1438" s="145"/>
      <c r="AC1438" s="145"/>
      <c r="AD1438" s="145"/>
      <c r="AE1438" s="144"/>
      <c r="AF1438" s="144"/>
      <c r="AG1438" s="144"/>
      <c r="AH1438" s="144"/>
      <c r="AI1438" s="144"/>
      <c r="AJ1438" s="144"/>
      <c r="AK1438" s="144"/>
      <c r="AL1438" s="144"/>
      <c r="AM1438" s="144"/>
      <c r="AN1438" s="144"/>
      <c r="AO1438" s="144"/>
      <c r="AP1438" s="144"/>
      <c r="AQ1438" s="144"/>
      <c r="AR1438" s="144"/>
      <c r="AS1438" s="144"/>
      <c r="AT1438" s="144"/>
      <c r="AU1438" s="144"/>
      <c r="AV1438" s="144"/>
      <c r="AW1438" s="144"/>
      <c r="AX1438" s="144"/>
      <c r="AY1438" s="144"/>
      <c r="AZ1438" s="144"/>
      <c r="BA1438" s="144"/>
      <c r="BB1438" s="144"/>
      <c r="BC1438" s="144"/>
      <c r="BD1438" s="144"/>
      <c r="BE1438" s="144"/>
      <c r="BF1438" s="144"/>
    </row>
    <row r="1439" spans="3:58">
      <c r="C1439" s="144"/>
      <c r="D1439" s="144"/>
      <c r="E1439" s="144"/>
      <c r="F1439" s="144"/>
      <c r="G1439" s="144"/>
      <c r="H1439" s="144"/>
      <c r="I1439" s="144"/>
      <c r="J1439" s="144"/>
      <c r="K1439" s="144"/>
      <c r="L1439" s="144"/>
      <c r="M1439" s="144"/>
      <c r="N1439" s="144"/>
      <c r="O1439" s="144"/>
      <c r="P1439" s="144"/>
      <c r="Q1439" s="145"/>
      <c r="R1439" s="145"/>
      <c r="S1439" s="145"/>
      <c r="T1439" s="145"/>
      <c r="U1439" s="145"/>
      <c r="V1439" s="145"/>
      <c r="W1439" s="145"/>
      <c r="X1439" s="145"/>
      <c r="Y1439" s="145"/>
      <c r="Z1439" s="145"/>
      <c r="AA1439" s="145"/>
      <c r="AB1439" s="145"/>
      <c r="AC1439" s="145"/>
      <c r="AD1439" s="145"/>
      <c r="AE1439" s="144"/>
      <c r="AF1439" s="144"/>
      <c r="AG1439" s="144"/>
      <c r="AH1439" s="144"/>
      <c r="AI1439" s="144"/>
      <c r="AJ1439" s="144"/>
      <c r="AK1439" s="144"/>
      <c r="AL1439" s="144"/>
      <c r="AM1439" s="144"/>
      <c r="AN1439" s="144"/>
      <c r="AO1439" s="144"/>
      <c r="AP1439" s="144"/>
      <c r="AQ1439" s="144"/>
      <c r="AR1439" s="144"/>
      <c r="AS1439" s="144"/>
      <c r="AT1439" s="144"/>
      <c r="AU1439" s="144"/>
      <c r="AV1439" s="144"/>
      <c r="AW1439" s="144"/>
      <c r="AX1439" s="144"/>
      <c r="AY1439" s="144"/>
      <c r="AZ1439" s="144"/>
      <c r="BA1439" s="144"/>
      <c r="BB1439" s="144"/>
      <c r="BC1439" s="144"/>
      <c r="BD1439" s="144"/>
      <c r="BE1439" s="144"/>
      <c r="BF1439" s="144"/>
    </row>
    <row r="1440" spans="3:58">
      <c r="C1440" s="144"/>
      <c r="D1440" s="144"/>
      <c r="E1440" s="144"/>
      <c r="F1440" s="144"/>
      <c r="G1440" s="144"/>
      <c r="H1440" s="144"/>
      <c r="I1440" s="144"/>
      <c r="J1440" s="144"/>
      <c r="K1440" s="144"/>
      <c r="L1440" s="144"/>
      <c r="M1440" s="144"/>
      <c r="N1440" s="144"/>
      <c r="O1440" s="144"/>
      <c r="P1440" s="144"/>
      <c r="Q1440" s="145"/>
      <c r="R1440" s="145"/>
      <c r="S1440" s="145"/>
      <c r="T1440" s="145"/>
      <c r="U1440" s="145"/>
      <c r="V1440" s="145"/>
      <c r="W1440" s="145"/>
      <c r="X1440" s="145"/>
      <c r="Y1440" s="145"/>
      <c r="Z1440" s="145"/>
      <c r="AA1440" s="145"/>
      <c r="AB1440" s="145"/>
      <c r="AC1440" s="145"/>
      <c r="AD1440" s="145"/>
      <c r="AE1440" s="144"/>
      <c r="AF1440" s="144"/>
      <c r="AG1440" s="144"/>
      <c r="AH1440" s="144"/>
      <c r="AI1440" s="144"/>
      <c r="AJ1440" s="144"/>
      <c r="AK1440" s="144"/>
      <c r="AL1440" s="144"/>
      <c r="AM1440" s="144"/>
      <c r="AN1440" s="144"/>
      <c r="AO1440" s="144"/>
      <c r="AP1440" s="144"/>
      <c r="AQ1440" s="144"/>
      <c r="AR1440" s="144"/>
      <c r="AS1440" s="144"/>
      <c r="AT1440" s="144"/>
      <c r="AU1440" s="144"/>
      <c r="AV1440" s="144"/>
      <c r="AW1440" s="144"/>
      <c r="AX1440" s="144"/>
      <c r="AY1440" s="144"/>
      <c r="AZ1440" s="144"/>
      <c r="BA1440" s="144"/>
      <c r="BB1440" s="144"/>
      <c r="BC1440" s="144"/>
      <c r="BD1440" s="144"/>
      <c r="BE1440" s="144"/>
      <c r="BF1440" s="144"/>
    </row>
    <row r="1441" spans="3:58">
      <c r="C1441" s="144"/>
      <c r="D1441" s="144"/>
      <c r="E1441" s="144"/>
      <c r="F1441" s="144"/>
      <c r="G1441" s="144"/>
      <c r="H1441" s="144"/>
      <c r="I1441" s="144"/>
      <c r="J1441" s="144"/>
      <c r="K1441" s="144"/>
      <c r="L1441" s="144"/>
      <c r="M1441" s="144"/>
      <c r="N1441" s="144"/>
      <c r="O1441" s="144"/>
      <c r="P1441" s="144"/>
      <c r="Q1441" s="145"/>
      <c r="R1441" s="145"/>
      <c r="S1441" s="145"/>
      <c r="T1441" s="145"/>
      <c r="U1441" s="145"/>
      <c r="V1441" s="145"/>
      <c r="W1441" s="145"/>
      <c r="X1441" s="145"/>
      <c r="Y1441" s="145"/>
      <c r="Z1441" s="145"/>
      <c r="AA1441" s="145"/>
      <c r="AB1441" s="145"/>
      <c r="AC1441" s="145"/>
      <c r="AD1441" s="145"/>
      <c r="AE1441" s="144"/>
      <c r="AF1441" s="144"/>
      <c r="AG1441" s="144"/>
      <c r="AH1441" s="144"/>
      <c r="AI1441" s="144"/>
      <c r="AJ1441" s="144"/>
      <c r="AK1441" s="144"/>
      <c r="AL1441" s="144"/>
      <c r="AM1441" s="144"/>
      <c r="AN1441" s="144"/>
      <c r="AO1441" s="144"/>
      <c r="AP1441" s="144"/>
      <c r="AQ1441" s="144"/>
      <c r="AR1441" s="144"/>
      <c r="AS1441" s="144"/>
      <c r="AT1441" s="144"/>
      <c r="AU1441" s="144"/>
      <c r="AV1441" s="144"/>
      <c r="AW1441" s="144"/>
      <c r="AX1441" s="144"/>
      <c r="AY1441" s="144"/>
      <c r="AZ1441" s="144"/>
      <c r="BA1441" s="144"/>
      <c r="BB1441" s="144"/>
      <c r="BC1441" s="144"/>
      <c r="BD1441" s="144"/>
      <c r="BE1441" s="144"/>
      <c r="BF1441" s="144"/>
    </row>
    <row r="1442" spans="3:58">
      <c r="C1442" s="144"/>
      <c r="D1442" s="144"/>
      <c r="E1442" s="144"/>
      <c r="F1442" s="144"/>
      <c r="G1442" s="144"/>
      <c r="H1442" s="144"/>
      <c r="I1442" s="144"/>
      <c r="J1442" s="144"/>
      <c r="K1442" s="144"/>
      <c r="L1442" s="144"/>
      <c r="M1442" s="144"/>
      <c r="N1442" s="144"/>
      <c r="O1442" s="144"/>
      <c r="P1442" s="144"/>
      <c r="Q1442" s="145"/>
      <c r="R1442" s="145"/>
      <c r="S1442" s="145"/>
      <c r="T1442" s="145"/>
      <c r="U1442" s="145"/>
      <c r="V1442" s="145"/>
      <c r="W1442" s="145"/>
      <c r="X1442" s="145"/>
      <c r="Y1442" s="145"/>
      <c r="Z1442" s="145"/>
      <c r="AA1442" s="145"/>
      <c r="AB1442" s="145"/>
      <c r="AC1442" s="145"/>
      <c r="AD1442" s="145"/>
      <c r="AE1442" s="144"/>
      <c r="AF1442" s="144"/>
      <c r="AG1442" s="144"/>
      <c r="AH1442" s="144"/>
      <c r="AI1442" s="144"/>
      <c r="AJ1442" s="144"/>
      <c r="AK1442" s="144"/>
      <c r="AL1442" s="144"/>
      <c r="AM1442" s="144"/>
      <c r="AN1442" s="144"/>
      <c r="AO1442" s="144"/>
      <c r="AP1442" s="144"/>
      <c r="AQ1442" s="144"/>
      <c r="AR1442" s="144"/>
      <c r="AS1442" s="144"/>
      <c r="AT1442" s="144"/>
      <c r="AU1442" s="144"/>
      <c r="AV1442" s="144"/>
      <c r="AW1442" s="144"/>
      <c r="AX1442" s="144"/>
      <c r="AY1442" s="144"/>
      <c r="AZ1442" s="144"/>
      <c r="BA1442" s="144"/>
      <c r="BB1442" s="144"/>
      <c r="BC1442" s="144"/>
      <c r="BD1442" s="144"/>
      <c r="BE1442" s="144"/>
      <c r="BF1442" s="144"/>
    </row>
    <row r="1443" spans="3:58">
      <c r="C1443" s="144"/>
      <c r="D1443" s="144"/>
      <c r="E1443" s="144"/>
      <c r="F1443" s="144"/>
      <c r="G1443" s="144"/>
      <c r="H1443" s="144"/>
      <c r="I1443" s="144"/>
      <c r="J1443" s="144"/>
      <c r="K1443" s="144"/>
      <c r="L1443" s="144"/>
      <c r="M1443" s="144"/>
      <c r="N1443" s="144"/>
      <c r="O1443" s="144"/>
      <c r="P1443" s="144"/>
      <c r="Q1443" s="145"/>
      <c r="R1443" s="145"/>
      <c r="S1443" s="145"/>
      <c r="T1443" s="145"/>
      <c r="U1443" s="145"/>
      <c r="V1443" s="145"/>
      <c r="W1443" s="145"/>
      <c r="X1443" s="145"/>
      <c r="Y1443" s="145"/>
      <c r="Z1443" s="145"/>
      <c r="AA1443" s="145"/>
      <c r="AB1443" s="145"/>
      <c r="AC1443" s="145"/>
      <c r="AD1443" s="145"/>
      <c r="AE1443" s="144"/>
      <c r="AF1443" s="144"/>
      <c r="AG1443" s="144"/>
      <c r="AH1443" s="144"/>
      <c r="AI1443" s="144"/>
      <c r="AJ1443" s="144"/>
      <c r="AK1443" s="144"/>
      <c r="AL1443" s="144"/>
      <c r="AM1443" s="144"/>
      <c r="AN1443" s="144"/>
      <c r="AO1443" s="144"/>
      <c r="AP1443" s="144"/>
      <c r="AQ1443" s="144"/>
      <c r="AR1443" s="144"/>
      <c r="AS1443" s="144"/>
      <c r="AT1443" s="144"/>
      <c r="AU1443" s="144"/>
      <c r="AV1443" s="144"/>
      <c r="AW1443" s="144"/>
      <c r="AX1443" s="144"/>
      <c r="AY1443" s="144"/>
      <c r="AZ1443" s="144"/>
      <c r="BA1443" s="144"/>
      <c r="BB1443" s="144"/>
      <c r="BC1443" s="144"/>
      <c r="BD1443" s="144"/>
      <c r="BE1443" s="144"/>
      <c r="BF1443" s="144"/>
    </row>
    <row r="1444" spans="3:58">
      <c r="C1444" s="144"/>
      <c r="D1444" s="144"/>
      <c r="E1444" s="144"/>
      <c r="F1444" s="144"/>
      <c r="G1444" s="144"/>
      <c r="H1444" s="144"/>
      <c r="I1444" s="144"/>
      <c r="J1444" s="144"/>
      <c r="K1444" s="144"/>
      <c r="L1444" s="144"/>
      <c r="M1444" s="144"/>
      <c r="N1444" s="144"/>
      <c r="O1444" s="144"/>
      <c r="P1444" s="144"/>
      <c r="Q1444" s="145"/>
      <c r="R1444" s="145"/>
      <c r="S1444" s="145"/>
      <c r="T1444" s="145"/>
      <c r="U1444" s="145"/>
      <c r="V1444" s="145"/>
      <c r="W1444" s="145"/>
      <c r="X1444" s="145"/>
      <c r="Y1444" s="145"/>
      <c r="Z1444" s="145"/>
      <c r="AA1444" s="145"/>
      <c r="AB1444" s="145"/>
      <c r="AC1444" s="145"/>
      <c r="AD1444" s="145"/>
      <c r="AE1444" s="144"/>
      <c r="AF1444" s="144"/>
      <c r="AG1444" s="144"/>
      <c r="AH1444" s="144"/>
      <c r="AI1444" s="144"/>
      <c r="AJ1444" s="144"/>
      <c r="AK1444" s="144"/>
      <c r="AL1444" s="144"/>
      <c r="AM1444" s="144"/>
      <c r="AN1444" s="144"/>
      <c r="AO1444" s="144"/>
      <c r="AP1444" s="144"/>
      <c r="AQ1444" s="144"/>
      <c r="AR1444" s="144"/>
      <c r="AS1444" s="144"/>
      <c r="AT1444" s="144"/>
      <c r="AU1444" s="144"/>
      <c r="AV1444" s="144"/>
      <c r="AW1444" s="144"/>
      <c r="AX1444" s="144"/>
      <c r="AY1444" s="144"/>
      <c r="AZ1444" s="144"/>
      <c r="BA1444" s="144"/>
      <c r="BB1444" s="144"/>
      <c r="BC1444" s="144"/>
      <c r="BD1444" s="144"/>
      <c r="BE1444" s="144"/>
      <c r="BF1444" s="144"/>
    </row>
    <row r="1445" spans="3:58">
      <c r="C1445" s="144"/>
      <c r="D1445" s="144"/>
      <c r="E1445" s="144"/>
      <c r="F1445" s="144"/>
      <c r="G1445" s="144"/>
      <c r="H1445" s="144"/>
      <c r="I1445" s="144"/>
      <c r="J1445" s="144"/>
      <c r="K1445" s="144"/>
      <c r="L1445" s="144"/>
      <c r="M1445" s="144"/>
      <c r="N1445" s="144"/>
      <c r="O1445" s="144"/>
      <c r="P1445" s="144"/>
      <c r="Q1445" s="145"/>
      <c r="R1445" s="145"/>
      <c r="S1445" s="145"/>
      <c r="T1445" s="145"/>
      <c r="U1445" s="145"/>
      <c r="V1445" s="145"/>
      <c r="W1445" s="145"/>
      <c r="X1445" s="145"/>
      <c r="Y1445" s="145"/>
      <c r="Z1445" s="145"/>
      <c r="AA1445" s="145"/>
      <c r="AB1445" s="145"/>
      <c r="AC1445" s="145"/>
      <c r="AD1445" s="145"/>
      <c r="AE1445" s="144"/>
      <c r="AF1445" s="144"/>
      <c r="AG1445" s="144"/>
      <c r="AH1445" s="144"/>
      <c r="AI1445" s="144"/>
      <c r="AJ1445" s="144"/>
      <c r="AK1445" s="144"/>
      <c r="AL1445" s="144"/>
      <c r="AM1445" s="144"/>
      <c r="AN1445" s="144"/>
      <c r="AO1445" s="144"/>
      <c r="AP1445" s="144"/>
      <c r="AQ1445" s="144"/>
      <c r="AR1445" s="144"/>
      <c r="AS1445" s="144"/>
      <c r="AT1445" s="144"/>
      <c r="AU1445" s="144"/>
      <c r="AV1445" s="144"/>
      <c r="AW1445" s="144"/>
      <c r="AX1445" s="144"/>
      <c r="AY1445" s="144"/>
      <c r="AZ1445" s="144"/>
      <c r="BA1445" s="144"/>
      <c r="BB1445" s="144"/>
      <c r="BC1445" s="144"/>
      <c r="BD1445" s="144"/>
      <c r="BE1445" s="144"/>
      <c r="BF1445" s="144"/>
    </row>
    <row r="1446" spans="3:58">
      <c r="C1446" s="144"/>
      <c r="D1446" s="144"/>
      <c r="E1446" s="144"/>
      <c r="F1446" s="144"/>
      <c r="G1446" s="144"/>
      <c r="H1446" s="144"/>
      <c r="I1446" s="144"/>
      <c r="J1446" s="144"/>
      <c r="K1446" s="144"/>
      <c r="L1446" s="144"/>
      <c r="M1446" s="144"/>
      <c r="N1446" s="144"/>
      <c r="O1446" s="144"/>
      <c r="P1446" s="144"/>
      <c r="Q1446" s="145"/>
      <c r="R1446" s="145"/>
      <c r="S1446" s="145"/>
      <c r="T1446" s="145"/>
      <c r="U1446" s="145"/>
      <c r="V1446" s="145"/>
      <c r="W1446" s="145"/>
      <c r="X1446" s="145"/>
      <c r="Y1446" s="145"/>
      <c r="Z1446" s="145"/>
      <c r="AA1446" s="145"/>
      <c r="AB1446" s="145"/>
      <c r="AC1446" s="145"/>
      <c r="AD1446" s="145"/>
      <c r="AE1446" s="144"/>
      <c r="AF1446" s="144"/>
      <c r="AG1446" s="144"/>
      <c r="AH1446" s="144"/>
      <c r="AI1446" s="144"/>
      <c r="AJ1446" s="144"/>
      <c r="AK1446" s="144"/>
      <c r="AL1446" s="144"/>
      <c r="AM1446" s="144"/>
      <c r="AN1446" s="144"/>
      <c r="AO1446" s="144"/>
      <c r="AP1446" s="144"/>
      <c r="AQ1446" s="144"/>
      <c r="AR1446" s="144"/>
      <c r="AS1446" s="144"/>
      <c r="AT1446" s="144"/>
      <c r="AU1446" s="144"/>
      <c r="AV1446" s="144"/>
      <c r="AW1446" s="144"/>
      <c r="AX1446" s="144"/>
      <c r="AY1446" s="144"/>
      <c r="AZ1446" s="144"/>
      <c r="BA1446" s="144"/>
      <c r="BB1446" s="144"/>
      <c r="BC1446" s="144"/>
      <c r="BD1446" s="144"/>
      <c r="BE1446" s="144"/>
      <c r="BF1446" s="144"/>
    </row>
    <row r="1447" spans="3:58">
      <c r="C1447" s="144"/>
      <c r="D1447" s="144"/>
      <c r="E1447" s="144"/>
      <c r="F1447" s="144"/>
      <c r="G1447" s="144"/>
      <c r="H1447" s="144"/>
      <c r="I1447" s="144"/>
      <c r="J1447" s="144"/>
      <c r="K1447" s="144"/>
      <c r="L1447" s="144"/>
      <c r="M1447" s="144"/>
      <c r="N1447" s="144"/>
      <c r="O1447" s="144"/>
      <c r="P1447" s="144"/>
      <c r="Q1447" s="145"/>
      <c r="R1447" s="145"/>
      <c r="S1447" s="145"/>
      <c r="T1447" s="145"/>
      <c r="U1447" s="145"/>
      <c r="V1447" s="145"/>
      <c r="W1447" s="145"/>
      <c r="X1447" s="145"/>
      <c r="Y1447" s="145"/>
      <c r="Z1447" s="145"/>
      <c r="AA1447" s="145"/>
      <c r="AB1447" s="145"/>
      <c r="AC1447" s="145"/>
      <c r="AD1447" s="145"/>
      <c r="AE1447" s="144"/>
      <c r="AF1447" s="144"/>
      <c r="AG1447" s="144"/>
      <c r="AH1447" s="144"/>
      <c r="AI1447" s="144"/>
      <c r="AJ1447" s="144"/>
      <c r="AK1447" s="144"/>
      <c r="AL1447" s="144"/>
      <c r="AM1447" s="144"/>
      <c r="AN1447" s="144"/>
      <c r="AO1447" s="144"/>
      <c r="AP1447" s="144"/>
      <c r="AQ1447" s="144"/>
      <c r="AR1447" s="144"/>
      <c r="AS1447" s="144"/>
      <c r="AT1447" s="144"/>
      <c r="AU1447" s="144"/>
      <c r="AV1447" s="144"/>
      <c r="AW1447" s="144"/>
      <c r="AX1447" s="144"/>
      <c r="AY1447" s="144"/>
      <c r="AZ1447" s="144"/>
      <c r="BA1447" s="144"/>
      <c r="BB1447" s="144"/>
      <c r="BC1447" s="144"/>
      <c r="BD1447" s="144"/>
      <c r="BE1447" s="144"/>
      <c r="BF1447" s="144"/>
    </row>
    <row r="1448" spans="3:58">
      <c r="C1448" s="144"/>
      <c r="D1448" s="144"/>
      <c r="E1448" s="144"/>
      <c r="F1448" s="144"/>
      <c r="G1448" s="144"/>
      <c r="H1448" s="144"/>
      <c r="I1448" s="144"/>
      <c r="J1448" s="144"/>
      <c r="K1448" s="144"/>
      <c r="L1448" s="144"/>
      <c r="M1448" s="144"/>
      <c r="N1448" s="144"/>
      <c r="O1448" s="144"/>
      <c r="P1448" s="144"/>
      <c r="Q1448" s="145"/>
      <c r="R1448" s="145"/>
      <c r="S1448" s="145"/>
      <c r="T1448" s="145"/>
      <c r="U1448" s="145"/>
      <c r="V1448" s="145"/>
      <c r="W1448" s="145"/>
      <c r="X1448" s="145"/>
      <c r="Y1448" s="145"/>
      <c r="Z1448" s="145"/>
      <c r="AA1448" s="145"/>
      <c r="AB1448" s="145"/>
      <c r="AC1448" s="145"/>
      <c r="AD1448" s="145"/>
      <c r="AE1448" s="144"/>
      <c r="AF1448" s="144"/>
      <c r="AG1448" s="144"/>
      <c r="AH1448" s="144"/>
      <c r="AI1448" s="144"/>
      <c r="AJ1448" s="144"/>
      <c r="AK1448" s="144"/>
      <c r="AL1448" s="144"/>
      <c r="AM1448" s="144"/>
      <c r="AN1448" s="144"/>
      <c r="AO1448" s="144"/>
      <c r="AP1448" s="144"/>
      <c r="AQ1448" s="144"/>
      <c r="AR1448" s="144"/>
      <c r="AS1448" s="144"/>
      <c r="AT1448" s="144"/>
      <c r="AU1448" s="144"/>
      <c r="AV1448" s="144"/>
      <c r="AW1448" s="144"/>
      <c r="AX1448" s="144"/>
      <c r="AY1448" s="144"/>
      <c r="AZ1448" s="144"/>
      <c r="BA1448" s="144"/>
      <c r="BB1448" s="144"/>
      <c r="BC1448" s="144"/>
      <c r="BD1448" s="144"/>
      <c r="BE1448" s="144"/>
      <c r="BF1448" s="144"/>
    </row>
    <row r="1449" spans="3:58">
      <c r="C1449" s="144"/>
      <c r="D1449" s="144"/>
      <c r="E1449" s="144"/>
      <c r="F1449" s="144"/>
      <c r="G1449" s="144"/>
      <c r="H1449" s="144"/>
      <c r="I1449" s="144"/>
      <c r="J1449" s="144"/>
      <c r="K1449" s="144"/>
      <c r="L1449" s="144"/>
      <c r="M1449" s="144"/>
      <c r="N1449" s="144"/>
      <c r="O1449" s="144"/>
      <c r="P1449" s="144"/>
      <c r="Q1449" s="145"/>
      <c r="R1449" s="145"/>
      <c r="S1449" s="145"/>
      <c r="T1449" s="145"/>
      <c r="U1449" s="145"/>
      <c r="V1449" s="145"/>
      <c r="W1449" s="145"/>
      <c r="X1449" s="145"/>
      <c r="Y1449" s="145"/>
      <c r="Z1449" s="145"/>
      <c r="AA1449" s="145"/>
      <c r="AB1449" s="145"/>
      <c r="AC1449" s="145"/>
      <c r="AD1449" s="145"/>
      <c r="AE1449" s="144"/>
      <c r="AF1449" s="144"/>
      <c r="AG1449" s="144"/>
      <c r="AH1449" s="144"/>
      <c r="AI1449" s="144"/>
      <c r="AJ1449" s="144"/>
      <c r="AK1449" s="144"/>
      <c r="AL1449" s="144"/>
      <c r="AM1449" s="144"/>
      <c r="AN1449" s="144"/>
      <c r="AO1449" s="144"/>
      <c r="AP1449" s="144"/>
      <c r="AQ1449" s="144"/>
      <c r="AR1449" s="144"/>
      <c r="AS1449" s="144"/>
      <c r="AT1449" s="144"/>
      <c r="AU1449" s="144"/>
      <c r="AV1449" s="144"/>
      <c r="AW1449" s="144"/>
      <c r="AX1449" s="144"/>
      <c r="AY1449" s="144"/>
      <c r="AZ1449" s="144"/>
      <c r="BA1449" s="144"/>
      <c r="BB1449" s="144"/>
      <c r="BC1449" s="144"/>
      <c r="BD1449" s="144"/>
      <c r="BE1449" s="144"/>
      <c r="BF1449" s="144"/>
    </row>
    <row r="1450" spans="3:58">
      <c r="C1450" s="144"/>
      <c r="D1450" s="144"/>
      <c r="E1450" s="144"/>
      <c r="F1450" s="144"/>
      <c r="G1450" s="144"/>
      <c r="H1450" s="144"/>
      <c r="I1450" s="144"/>
      <c r="J1450" s="144"/>
      <c r="K1450" s="144"/>
      <c r="L1450" s="144"/>
      <c r="M1450" s="144"/>
      <c r="N1450" s="144"/>
      <c r="O1450" s="144"/>
      <c r="P1450" s="144"/>
      <c r="Q1450" s="145"/>
      <c r="R1450" s="145"/>
      <c r="S1450" s="145"/>
      <c r="T1450" s="145"/>
      <c r="U1450" s="145"/>
      <c r="V1450" s="145"/>
      <c r="W1450" s="145"/>
      <c r="X1450" s="145"/>
      <c r="Y1450" s="145"/>
      <c r="Z1450" s="145"/>
      <c r="AA1450" s="145"/>
      <c r="AB1450" s="145"/>
      <c r="AC1450" s="145"/>
      <c r="AD1450" s="145"/>
      <c r="AE1450" s="144"/>
      <c r="AF1450" s="144"/>
      <c r="AG1450" s="144"/>
      <c r="AH1450" s="144"/>
      <c r="AI1450" s="144"/>
      <c r="AJ1450" s="144"/>
      <c r="AK1450" s="144"/>
      <c r="AL1450" s="144"/>
      <c r="AM1450" s="144"/>
      <c r="AN1450" s="144"/>
      <c r="AO1450" s="144"/>
      <c r="AP1450" s="144"/>
      <c r="AQ1450" s="144"/>
      <c r="AR1450" s="144"/>
      <c r="AS1450" s="144"/>
      <c r="AT1450" s="144"/>
      <c r="AU1450" s="144"/>
      <c r="AV1450" s="144"/>
      <c r="AW1450" s="144"/>
      <c r="AX1450" s="144"/>
      <c r="AY1450" s="144"/>
      <c r="AZ1450" s="144"/>
      <c r="BA1450" s="144"/>
      <c r="BB1450" s="144"/>
      <c r="BC1450" s="144"/>
      <c r="BD1450" s="144"/>
      <c r="BE1450" s="144"/>
      <c r="BF1450" s="144"/>
    </row>
    <row r="1451" spans="3:58">
      <c r="C1451" s="144"/>
      <c r="D1451" s="144"/>
      <c r="E1451" s="144"/>
      <c r="F1451" s="144"/>
      <c r="G1451" s="144"/>
      <c r="H1451" s="144"/>
      <c r="I1451" s="144"/>
      <c r="J1451" s="144"/>
      <c r="K1451" s="144"/>
      <c r="L1451" s="144"/>
      <c r="M1451" s="144"/>
      <c r="N1451" s="144"/>
      <c r="O1451" s="144"/>
      <c r="P1451" s="144"/>
      <c r="Q1451" s="145"/>
      <c r="R1451" s="145"/>
      <c r="S1451" s="145"/>
      <c r="T1451" s="145"/>
      <c r="U1451" s="145"/>
      <c r="V1451" s="145"/>
      <c r="W1451" s="145"/>
      <c r="X1451" s="145"/>
      <c r="Y1451" s="145"/>
      <c r="Z1451" s="145"/>
      <c r="AA1451" s="145"/>
      <c r="AB1451" s="145"/>
      <c r="AC1451" s="145"/>
      <c r="AD1451" s="145"/>
      <c r="AE1451" s="144"/>
      <c r="AF1451" s="144"/>
      <c r="AG1451" s="144"/>
      <c r="AH1451" s="144"/>
      <c r="AI1451" s="144"/>
      <c r="AJ1451" s="144"/>
      <c r="AK1451" s="144"/>
      <c r="AL1451" s="144"/>
      <c r="AM1451" s="144"/>
      <c r="AN1451" s="144"/>
      <c r="AO1451" s="144"/>
      <c r="AP1451" s="144"/>
      <c r="AQ1451" s="144"/>
      <c r="AR1451" s="144"/>
      <c r="AS1451" s="144"/>
      <c r="AT1451" s="144"/>
      <c r="AU1451" s="144"/>
      <c r="AV1451" s="144"/>
      <c r="AW1451" s="144"/>
      <c r="AX1451" s="144"/>
      <c r="AY1451" s="144"/>
      <c r="AZ1451" s="144"/>
      <c r="BA1451" s="144"/>
      <c r="BB1451" s="144"/>
      <c r="BC1451" s="144"/>
      <c r="BD1451" s="144"/>
      <c r="BE1451" s="144"/>
      <c r="BF1451" s="144"/>
    </row>
    <row r="1452" spans="3:58">
      <c r="C1452" s="144"/>
      <c r="D1452" s="144"/>
      <c r="E1452" s="144"/>
      <c r="F1452" s="144"/>
      <c r="G1452" s="144"/>
      <c r="H1452" s="144"/>
      <c r="I1452" s="144"/>
      <c r="J1452" s="144"/>
      <c r="K1452" s="144"/>
      <c r="L1452" s="144"/>
      <c r="M1452" s="144"/>
      <c r="N1452" s="144"/>
      <c r="O1452" s="144"/>
      <c r="P1452" s="144"/>
      <c r="Q1452" s="145"/>
      <c r="R1452" s="145"/>
      <c r="S1452" s="145"/>
      <c r="T1452" s="145"/>
      <c r="U1452" s="145"/>
      <c r="V1452" s="145"/>
      <c r="W1452" s="145"/>
      <c r="X1452" s="145"/>
      <c r="Y1452" s="145"/>
      <c r="Z1452" s="145"/>
      <c r="AA1452" s="145"/>
      <c r="AB1452" s="145"/>
      <c r="AC1452" s="145"/>
      <c r="AD1452" s="145"/>
      <c r="AE1452" s="144"/>
      <c r="AF1452" s="144"/>
      <c r="AG1452" s="144"/>
      <c r="AH1452" s="144"/>
      <c r="AI1452" s="144"/>
      <c r="AJ1452" s="144"/>
      <c r="AK1452" s="144"/>
      <c r="AL1452" s="144"/>
      <c r="AM1452" s="144"/>
      <c r="AN1452" s="144"/>
      <c r="AO1452" s="144"/>
      <c r="AP1452" s="144"/>
      <c r="AQ1452" s="144"/>
      <c r="AR1452" s="144"/>
      <c r="AS1452" s="144"/>
      <c r="AT1452" s="144"/>
      <c r="AU1452" s="144"/>
      <c r="AV1452" s="144"/>
      <c r="AW1452" s="144"/>
      <c r="AX1452" s="144"/>
      <c r="AY1452" s="144"/>
      <c r="AZ1452" s="144"/>
      <c r="BA1452" s="144"/>
      <c r="BB1452" s="144"/>
      <c r="BC1452" s="144"/>
      <c r="BD1452" s="144"/>
      <c r="BE1452" s="144"/>
      <c r="BF1452" s="144"/>
    </row>
    <row r="1453" spans="3:58">
      <c r="C1453" s="144"/>
      <c r="D1453" s="144"/>
      <c r="E1453" s="144"/>
      <c r="F1453" s="144"/>
      <c r="G1453" s="144"/>
      <c r="H1453" s="144"/>
      <c r="I1453" s="144"/>
      <c r="J1453" s="144"/>
      <c r="K1453" s="144"/>
      <c r="L1453" s="144"/>
      <c r="M1453" s="144"/>
      <c r="N1453" s="144"/>
      <c r="O1453" s="144"/>
      <c r="P1453" s="144"/>
      <c r="Q1453" s="145"/>
      <c r="R1453" s="145"/>
      <c r="S1453" s="145"/>
      <c r="T1453" s="145"/>
      <c r="U1453" s="145"/>
      <c r="V1453" s="145"/>
      <c r="W1453" s="145"/>
      <c r="X1453" s="145"/>
      <c r="Y1453" s="145"/>
      <c r="Z1453" s="145"/>
      <c r="AA1453" s="145"/>
      <c r="AB1453" s="145"/>
      <c r="AC1453" s="145"/>
      <c r="AD1453" s="145"/>
      <c r="AE1453" s="144"/>
      <c r="AF1453" s="144"/>
      <c r="AG1453" s="144"/>
      <c r="AH1453" s="144"/>
      <c r="AI1453" s="144"/>
      <c r="AJ1453" s="144"/>
      <c r="AK1453" s="144"/>
      <c r="AL1453" s="144"/>
      <c r="AM1453" s="144"/>
      <c r="AN1453" s="144"/>
      <c r="AO1453" s="144"/>
      <c r="AP1453" s="144"/>
      <c r="AQ1453" s="144"/>
      <c r="AR1453" s="144"/>
      <c r="AS1453" s="144"/>
      <c r="AT1453" s="144"/>
      <c r="AU1453" s="144"/>
      <c r="AV1453" s="144"/>
      <c r="AW1453" s="144"/>
      <c r="AX1453" s="144"/>
      <c r="AY1453" s="144"/>
      <c r="AZ1453" s="144"/>
      <c r="BA1453" s="144"/>
      <c r="BB1453" s="144"/>
      <c r="BC1453" s="144"/>
      <c r="BD1453" s="144"/>
      <c r="BE1453" s="144"/>
      <c r="BF1453" s="144"/>
    </row>
    <row r="1454" spans="3:58">
      <c r="C1454" s="144"/>
      <c r="D1454" s="144"/>
      <c r="E1454" s="144"/>
      <c r="F1454" s="144"/>
      <c r="G1454" s="144"/>
      <c r="H1454" s="144"/>
      <c r="I1454" s="144"/>
      <c r="J1454" s="144"/>
      <c r="K1454" s="144"/>
      <c r="L1454" s="144"/>
      <c r="M1454" s="144"/>
      <c r="N1454" s="144"/>
      <c r="O1454" s="144"/>
      <c r="P1454" s="144"/>
      <c r="Q1454" s="145"/>
      <c r="R1454" s="145"/>
      <c r="S1454" s="145"/>
      <c r="T1454" s="145"/>
      <c r="U1454" s="145"/>
      <c r="V1454" s="145"/>
      <c r="W1454" s="145"/>
      <c r="X1454" s="145"/>
      <c r="Y1454" s="145"/>
      <c r="Z1454" s="145"/>
      <c r="AA1454" s="145"/>
      <c r="AB1454" s="145"/>
      <c r="AC1454" s="145"/>
      <c r="AD1454" s="145"/>
      <c r="AE1454" s="144"/>
      <c r="AF1454" s="144"/>
      <c r="AG1454" s="144"/>
      <c r="AH1454" s="144"/>
      <c r="AI1454" s="144"/>
      <c r="AJ1454" s="144"/>
      <c r="AK1454" s="144"/>
      <c r="AL1454" s="144"/>
      <c r="AM1454" s="144"/>
      <c r="AN1454" s="144"/>
      <c r="AO1454" s="144"/>
      <c r="AP1454" s="144"/>
      <c r="AQ1454" s="144"/>
      <c r="AR1454" s="144"/>
      <c r="AS1454" s="144"/>
      <c r="AT1454" s="144"/>
      <c r="AU1454" s="144"/>
      <c r="AV1454" s="144"/>
      <c r="AW1454" s="144"/>
      <c r="AX1454" s="144"/>
      <c r="AY1454" s="144"/>
      <c r="AZ1454" s="144"/>
      <c r="BA1454" s="144"/>
      <c r="BB1454" s="144"/>
      <c r="BC1454" s="144"/>
      <c r="BD1454" s="144"/>
      <c r="BE1454" s="144"/>
      <c r="BF1454" s="144"/>
    </row>
    <row r="1455" spans="3:58">
      <c r="C1455" s="144"/>
      <c r="D1455" s="144"/>
      <c r="E1455" s="144"/>
      <c r="F1455" s="144"/>
      <c r="G1455" s="144"/>
      <c r="H1455" s="144"/>
      <c r="I1455" s="144"/>
      <c r="J1455" s="144"/>
      <c r="K1455" s="144"/>
      <c r="L1455" s="144"/>
      <c r="M1455" s="144"/>
      <c r="N1455" s="144"/>
      <c r="O1455" s="144"/>
      <c r="P1455" s="144"/>
      <c r="Q1455" s="145"/>
      <c r="R1455" s="145"/>
      <c r="S1455" s="145"/>
      <c r="T1455" s="145"/>
      <c r="U1455" s="145"/>
      <c r="V1455" s="145"/>
      <c r="W1455" s="145"/>
      <c r="X1455" s="145"/>
      <c r="Y1455" s="145"/>
      <c r="Z1455" s="145"/>
      <c r="AA1455" s="145"/>
      <c r="AB1455" s="145"/>
      <c r="AC1455" s="145"/>
      <c r="AD1455" s="145"/>
      <c r="AE1455" s="144"/>
      <c r="AF1455" s="144"/>
      <c r="AG1455" s="144"/>
      <c r="AH1455" s="144"/>
      <c r="AI1455" s="144"/>
      <c r="AJ1455" s="144"/>
      <c r="AK1455" s="144"/>
      <c r="AL1455" s="144"/>
      <c r="AM1455" s="144"/>
      <c r="AN1455" s="144"/>
      <c r="AO1455" s="144"/>
      <c r="AP1455" s="144"/>
      <c r="AQ1455" s="144"/>
      <c r="AR1455" s="144"/>
      <c r="AS1455" s="144"/>
      <c r="AT1455" s="144"/>
      <c r="AU1455" s="144"/>
      <c r="AV1455" s="144"/>
      <c r="AW1455" s="144"/>
      <c r="AX1455" s="144"/>
      <c r="AY1455" s="144"/>
      <c r="AZ1455" s="144"/>
      <c r="BA1455" s="144"/>
      <c r="BB1455" s="144"/>
      <c r="BC1455" s="144"/>
      <c r="BD1455" s="144"/>
      <c r="BE1455" s="144"/>
      <c r="BF1455" s="144"/>
    </row>
    <row r="1456" spans="3:58">
      <c r="C1456" s="144"/>
      <c r="D1456" s="144"/>
      <c r="E1456" s="144"/>
      <c r="F1456" s="144"/>
      <c r="G1456" s="144"/>
      <c r="H1456" s="144"/>
      <c r="I1456" s="144"/>
      <c r="J1456" s="144"/>
      <c r="K1456" s="144"/>
      <c r="L1456" s="144"/>
      <c r="M1456" s="144"/>
      <c r="N1456" s="144"/>
      <c r="O1456" s="144"/>
      <c r="P1456" s="144"/>
      <c r="Q1456" s="145"/>
      <c r="R1456" s="145"/>
      <c r="S1456" s="145"/>
      <c r="T1456" s="145"/>
      <c r="U1456" s="145"/>
      <c r="V1456" s="145"/>
      <c r="W1456" s="145"/>
      <c r="X1456" s="145"/>
      <c r="Y1456" s="145"/>
      <c r="Z1456" s="145"/>
      <c r="AA1456" s="145"/>
      <c r="AB1456" s="145"/>
      <c r="AC1456" s="145"/>
      <c r="AD1456" s="145"/>
      <c r="AE1456" s="144"/>
      <c r="AF1456" s="144"/>
      <c r="AG1456" s="144"/>
      <c r="AH1456" s="144"/>
      <c r="AI1456" s="144"/>
      <c r="AJ1456" s="144"/>
      <c r="AK1456" s="144"/>
      <c r="AL1456" s="144"/>
      <c r="AM1456" s="144"/>
      <c r="AN1456" s="144"/>
      <c r="AO1456" s="144"/>
      <c r="AP1456" s="144"/>
      <c r="AQ1456" s="144"/>
      <c r="AR1456" s="144"/>
      <c r="AS1456" s="144"/>
      <c r="AT1456" s="144"/>
      <c r="AU1456" s="144"/>
      <c r="AV1456" s="144"/>
      <c r="AW1456" s="144"/>
      <c r="AX1456" s="144"/>
      <c r="AY1456" s="144"/>
      <c r="AZ1456" s="144"/>
      <c r="BA1456" s="144"/>
      <c r="BB1456" s="144"/>
      <c r="BC1456" s="144"/>
      <c r="BD1456" s="144"/>
      <c r="BE1456" s="144"/>
      <c r="BF1456" s="144"/>
    </row>
    <row r="1457" spans="3:58">
      <c r="C1457" s="144"/>
      <c r="D1457" s="144"/>
      <c r="E1457" s="144"/>
      <c r="F1457" s="144"/>
      <c r="G1457" s="144"/>
      <c r="H1457" s="144"/>
      <c r="I1457" s="144"/>
      <c r="J1457" s="144"/>
      <c r="K1457" s="144"/>
      <c r="L1457" s="144"/>
      <c r="M1457" s="144"/>
      <c r="N1457" s="144"/>
      <c r="O1457" s="144"/>
      <c r="P1457" s="144"/>
      <c r="Q1457" s="145"/>
      <c r="R1457" s="145"/>
      <c r="S1457" s="145"/>
      <c r="T1457" s="145"/>
      <c r="U1457" s="145"/>
      <c r="V1457" s="145"/>
      <c r="W1457" s="145"/>
      <c r="X1457" s="145"/>
      <c r="Y1457" s="145"/>
      <c r="Z1457" s="145"/>
      <c r="AA1457" s="145"/>
      <c r="AB1457" s="145"/>
      <c r="AC1457" s="145"/>
      <c r="AD1457" s="145"/>
      <c r="AE1457" s="144"/>
      <c r="AF1457" s="144"/>
      <c r="AG1457" s="144"/>
      <c r="AH1457" s="144"/>
      <c r="AI1457" s="144"/>
      <c r="AJ1457" s="144"/>
      <c r="AK1457" s="144"/>
      <c r="AL1457" s="144"/>
      <c r="AM1457" s="144"/>
      <c r="AN1457" s="144"/>
      <c r="AO1457" s="144"/>
      <c r="AP1457" s="144"/>
      <c r="AQ1457" s="144"/>
      <c r="AR1457" s="144"/>
      <c r="AS1457" s="144"/>
      <c r="AT1457" s="144"/>
      <c r="AU1457" s="144"/>
      <c r="AV1457" s="144"/>
      <c r="AW1457" s="144"/>
      <c r="AX1457" s="144"/>
      <c r="AY1457" s="144"/>
      <c r="AZ1457" s="144"/>
      <c r="BA1457" s="144"/>
      <c r="BB1457" s="144"/>
      <c r="BC1457" s="144"/>
      <c r="BD1457" s="144"/>
      <c r="BE1457" s="144"/>
      <c r="BF1457" s="144"/>
    </row>
    <row r="1458" spans="3:58">
      <c r="C1458" s="144"/>
      <c r="D1458" s="144"/>
      <c r="E1458" s="144"/>
      <c r="F1458" s="144"/>
      <c r="G1458" s="144"/>
      <c r="H1458" s="144"/>
      <c r="I1458" s="144"/>
      <c r="J1458" s="144"/>
      <c r="K1458" s="144"/>
      <c r="L1458" s="144"/>
      <c r="M1458" s="144"/>
      <c r="N1458" s="144"/>
      <c r="O1458" s="144"/>
      <c r="P1458" s="144"/>
      <c r="Q1458" s="145"/>
      <c r="R1458" s="145"/>
      <c r="S1458" s="145"/>
      <c r="T1458" s="145"/>
      <c r="U1458" s="145"/>
      <c r="V1458" s="145"/>
      <c r="W1458" s="145"/>
      <c r="X1458" s="145"/>
      <c r="Y1458" s="145"/>
      <c r="Z1458" s="145"/>
      <c r="AA1458" s="145"/>
      <c r="AB1458" s="145"/>
      <c r="AC1458" s="145"/>
      <c r="AD1458" s="145"/>
      <c r="AE1458" s="144"/>
      <c r="AF1458" s="144"/>
      <c r="AG1458" s="144"/>
      <c r="AH1458" s="144"/>
      <c r="AI1458" s="144"/>
      <c r="AJ1458" s="144"/>
      <c r="AK1458" s="144"/>
      <c r="AL1458" s="144"/>
      <c r="AM1458" s="144"/>
      <c r="AN1458" s="144"/>
      <c r="AO1458" s="144"/>
      <c r="AP1458" s="144"/>
      <c r="AQ1458" s="144"/>
      <c r="AR1458" s="144"/>
      <c r="AS1458" s="144"/>
      <c r="AT1458" s="144"/>
      <c r="AU1458" s="144"/>
      <c r="AV1458" s="144"/>
      <c r="AW1458" s="144"/>
      <c r="AX1458" s="144"/>
      <c r="AY1458" s="144"/>
      <c r="AZ1458" s="144"/>
      <c r="BA1458" s="144"/>
      <c r="BB1458" s="144"/>
      <c r="BC1458" s="144"/>
      <c r="BD1458" s="144"/>
      <c r="BE1458" s="144"/>
      <c r="BF1458" s="144"/>
    </row>
    <row r="1459" spans="3:58">
      <c r="C1459" s="144"/>
      <c r="D1459" s="144"/>
      <c r="E1459" s="144"/>
      <c r="F1459" s="144"/>
      <c r="G1459" s="144"/>
      <c r="H1459" s="144"/>
      <c r="I1459" s="144"/>
      <c r="J1459" s="144"/>
      <c r="K1459" s="144"/>
      <c r="L1459" s="144"/>
      <c r="M1459" s="144"/>
      <c r="N1459" s="144"/>
      <c r="O1459" s="144"/>
      <c r="P1459" s="144"/>
      <c r="Q1459" s="145"/>
      <c r="R1459" s="145"/>
      <c r="S1459" s="145"/>
      <c r="T1459" s="145"/>
      <c r="U1459" s="145"/>
      <c r="V1459" s="145"/>
      <c r="W1459" s="145"/>
      <c r="X1459" s="145"/>
      <c r="Y1459" s="145"/>
      <c r="Z1459" s="145"/>
      <c r="AA1459" s="145"/>
      <c r="AB1459" s="145"/>
      <c r="AC1459" s="145"/>
      <c r="AD1459" s="145"/>
      <c r="AE1459" s="144"/>
      <c r="AF1459" s="144"/>
      <c r="AG1459" s="144"/>
      <c r="AH1459" s="144"/>
      <c r="AI1459" s="144"/>
      <c r="AJ1459" s="144"/>
      <c r="AK1459" s="144"/>
      <c r="AL1459" s="144"/>
      <c r="AM1459" s="144"/>
      <c r="AN1459" s="144"/>
      <c r="AO1459" s="144"/>
      <c r="AP1459" s="144"/>
      <c r="AQ1459" s="144"/>
      <c r="AR1459" s="144"/>
      <c r="AS1459" s="144"/>
      <c r="AT1459" s="144"/>
      <c r="AU1459" s="144"/>
      <c r="AV1459" s="144"/>
      <c r="AW1459" s="144"/>
      <c r="AX1459" s="144"/>
      <c r="AY1459" s="144"/>
      <c r="AZ1459" s="144"/>
      <c r="BA1459" s="144"/>
      <c r="BB1459" s="144"/>
      <c r="BC1459" s="144"/>
      <c r="BD1459" s="144"/>
      <c r="BE1459" s="144"/>
      <c r="BF1459" s="144"/>
    </row>
    <row r="1460" spans="3:58">
      <c r="C1460" s="144"/>
      <c r="D1460" s="144"/>
      <c r="E1460" s="144"/>
      <c r="F1460" s="144"/>
      <c r="G1460" s="144"/>
      <c r="H1460" s="144"/>
      <c r="I1460" s="144"/>
      <c r="J1460" s="144"/>
      <c r="K1460" s="144"/>
      <c r="L1460" s="144"/>
      <c r="M1460" s="144"/>
      <c r="N1460" s="144"/>
      <c r="O1460" s="144"/>
      <c r="P1460" s="144"/>
      <c r="Q1460" s="145"/>
      <c r="R1460" s="145"/>
      <c r="S1460" s="145"/>
      <c r="T1460" s="145"/>
      <c r="U1460" s="145"/>
      <c r="V1460" s="145"/>
      <c r="W1460" s="145"/>
      <c r="X1460" s="145"/>
      <c r="Y1460" s="145"/>
      <c r="Z1460" s="145"/>
      <c r="AA1460" s="145"/>
      <c r="AB1460" s="145"/>
      <c r="AC1460" s="145"/>
      <c r="AD1460" s="145"/>
      <c r="AE1460" s="144"/>
      <c r="AF1460" s="144"/>
      <c r="AG1460" s="144"/>
      <c r="AH1460" s="144"/>
      <c r="AI1460" s="144"/>
      <c r="AJ1460" s="144"/>
      <c r="AK1460" s="144"/>
      <c r="AL1460" s="144"/>
      <c r="AM1460" s="144"/>
      <c r="AN1460" s="144"/>
      <c r="AO1460" s="144"/>
      <c r="AP1460" s="144"/>
      <c r="AQ1460" s="144"/>
      <c r="AR1460" s="144"/>
      <c r="AS1460" s="144"/>
      <c r="AT1460" s="144"/>
      <c r="AU1460" s="144"/>
      <c r="AV1460" s="144"/>
      <c r="AW1460" s="144"/>
      <c r="AX1460" s="144"/>
      <c r="AY1460" s="144"/>
      <c r="AZ1460" s="144"/>
      <c r="BA1460" s="144"/>
      <c r="BB1460" s="144"/>
      <c r="BC1460" s="144"/>
      <c r="BD1460" s="144"/>
      <c r="BE1460" s="144"/>
      <c r="BF1460" s="144"/>
    </row>
    <row r="1461" spans="3:58">
      <c r="C1461" s="144"/>
      <c r="D1461" s="144"/>
      <c r="E1461" s="144"/>
      <c r="F1461" s="144"/>
      <c r="G1461" s="144"/>
      <c r="H1461" s="144"/>
      <c r="I1461" s="144"/>
      <c r="J1461" s="144"/>
      <c r="K1461" s="144"/>
      <c r="L1461" s="144"/>
      <c r="M1461" s="144"/>
      <c r="N1461" s="144"/>
      <c r="O1461" s="144"/>
      <c r="P1461" s="144"/>
      <c r="Q1461" s="145"/>
      <c r="R1461" s="145"/>
      <c r="S1461" s="145"/>
      <c r="T1461" s="145"/>
      <c r="U1461" s="145"/>
      <c r="V1461" s="145"/>
      <c r="W1461" s="145"/>
      <c r="X1461" s="145"/>
      <c r="Y1461" s="145"/>
      <c r="Z1461" s="145"/>
      <c r="AA1461" s="145"/>
      <c r="AB1461" s="145"/>
      <c r="AC1461" s="145"/>
      <c r="AD1461" s="145"/>
      <c r="AE1461" s="144"/>
      <c r="AF1461" s="144"/>
      <c r="AG1461" s="144"/>
      <c r="AH1461" s="144"/>
      <c r="AI1461" s="144"/>
      <c r="AJ1461" s="144"/>
      <c r="AK1461" s="144"/>
      <c r="AL1461" s="144"/>
      <c r="AM1461" s="144"/>
      <c r="AN1461" s="144"/>
      <c r="AO1461" s="144"/>
      <c r="AP1461" s="144"/>
      <c r="AQ1461" s="144"/>
      <c r="AR1461" s="144"/>
      <c r="AS1461" s="144"/>
      <c r="AT1461" s="144"/>
      <c r="AU1461" s="144"/>
      <c r="AV1461" s="144"/>
      <c r="AW1461" s="144"/>
      <c r="AX1461" s="144"/>
      <c r="AY1461" s="144"/>
      <c r="AZ1461" s="144"/>
      <c r="BA1461" s="144"/>
      <c r="BB1461" s="144"/>
      <c r="BC1461" s="144"/>
      <c r="BD1461" s="144"/>
      <c r="BE1461" s="144"/>
      <c r="BF1461" s="144"/>
    </row>
    <row r="1462" spans="3:58">
      <c r="C1462" s="144"/>
      <c r="D1462" s="144"/>
      <c r="E1462" s="144"/>
      <c r="F1462" s="144"/>
      <c r="G1462" s="144"/>
      <c r="H1462" s="144"/>
      <c r="I1462" s="144"/>
      <c r="J1462" s="144"/>
      <c r="K1462" s="144"/>
      <c r="L1462" s="144"/>
      <c r="M1462" s="144"/>
      <c r="N1462" s="144"/>
      <c r="O1462" s="144"/>
      <c r="P1462" s="144"/>
      <c r="Q1462" s="145"/>
      <c r="R1462" s="145"/>
      <c r="S1462" s="145"/>
      <c r="T1462" s="145"/>
      <c r="U1462" s="145"/>
      <c r="V1462" s="145"/>
      <c r="W1462" s="145"/>
      <c r="X1462" s="145"/>
      <c r="Y1462" s="145"/>
      <c r="Z1462" s="145"/>
      <c r="AA1462" s="145"/>
      <c r="AB1462" s="145"/>
      <c r="AC1462" s="145"/>
      <c r="AD1462" s="145"/>
      <c r="AE1462" s="144"/>
      <c r="AF1462" s="144"/>
      <c r="AG1462" s="144"/>
      <c r="AH1462" s="144"/>
      <c r="AI1462" s="144"/>
      <c r="AJ1462" s="144"/>
      <c r="AK1462" s="144"/>
      <c r="AL1462" s="144"/>
      <c r="AM1462" s="144"/>
      <c r="AN1462" s="144"/>
      <c r="AO1462" s="144"/>
      <c r="AP1462" s="144"/>
      <c r="AQ1462" s="144"/>
      <c r="AR1462" s="144"/>
      <c r="AS1462" s="144"/>
      <c r="AT1462" s="144"/>
      <c r="AU1462" s="144"/>
      <c r="AV1462" s="144"/>
      <c r="AW1462" s="144"/>
      <c r="AX1462" s="144"/>
      <c r="AY1462" s="144"/>
      <c r="AZ1462" s="144"/>
      <c r="BA1462" s="144"/>
      <c r="BB1462" s="144"/>
      <c r="BC1462" s="144"/>
      <c r="BD1462" s="144"/>
      <c r="BE1462" s="144"/>
      <c r="BF1462" s="144"/>
    </row>
    <row r="1463" spans="3:58">
      <c r="C1463" s="144"/>
      <c r="D1463" s="144"/>
      <c r="E1463" s="144"/>
      <c r="F1463" s="144"/>
      <c r="G1463" s="144"/>
      <c r="H1463" s="144"/>
      <c r="I1463" s="144"/>
      <c r="J1463" s="144"/>
      <c r="K1463" s="144"/>
      <c r="L1463" s="144"/>
      <c r="M1463" s="144"/>
      <c r="N1463" s="144"/>
      <c r="O1463" s="144"/>
      <c r="P1463" s="144"/>
      <c r="Q1463" s="145"/>
      <c r="R1463" s="145"/>
      <c r="S1463" s="145"/>
      <c r="T1463" s="145"/>
      <c r="U1463" s="145"/>
      <c r="V1463" s="145"/>
      <c r="W1463" s="145"/>
      <c r="X1463" s="145"/>
      <c r="Y1463" s="145"/>
      <c r="Z1463" s="145"/>
      <c r="AA1463" s="145"/>
      <c r="AB1463" s="145"/>
      <c r="AC1463" s="145"/>
      <c r="AD1463" s="145"/>
      <c r="AE1463" s="144"/>
      <c r="AF1463" s="144"/>
      <c r="AG1463" s="144"/>
      <c r="AH1463" s="144"/>
      <c r="AI1463" s="144"/>
      <c r="AJ1463" s="144"/>
      <c r="AK1463" s="144"/>
      <c r="AL1463" s="144"/>
      <c r="AM1463" s="144"/>
      <c r="AN1463" s="144"/>
      <c r="AO1463" s="144"/>
      <c r="AP1463" s="144"/>
      <c r="AQ1463" s="144"/>
      <c r="AR1463" s="144"/>
      <c r="AS1463" s="144"/>
      <c r="AT1463" s="144"/>
      <c r="AU1463" s="144"/>
      <c r="AV1463" s="144"/>
      <c r="AW1463" s="144"/>
      <c r="AX1463" s="144"/>
      <c r="AY1463" s="144"/>
      <c r="AZ1463" s="144"/>
      <c r="BA1463" s="144"/>
      <c r="BB1463" s="144"/>
      <c r="BC1463" s="144"/>
      <c r="BD1463" s="144"/>
      <c r="BE1463" s="144"/>
      <c r="BF1463" s="144"/>
    </row>
    <row r="1464" spans="3:58">
      <c r="C1464" s="144"/>
      <c r="D1464" s="144"/>
      <c r="E1464" s="144"/>
      <c r="F1464" s="144"/>
      <c r="G1464" s="144"/>
      <c r="H1464" s="144"/>
      <c r="I1464" s="144"/>
      <c r="J1464" s="144"/>
      <c r="K1464" s="144"/>
      <c r="L1464" s="144"/>
      <c r="M1464" s="144"/>
      <c r="N1464" s="144"/>
      <c r="O1464" s="144"/>
      <c r="P1464" s="144"/>
      <c r="Q1464" s="145"/>
      <c r="R1464" s="145"/>
      <c r="S1464" s="145"/>
      <c r="T1464" s="145"/>
      <c r="U1464" s="145"/>
      <c r="V1464" s="145"/>
      <c r="W1464" s="145"/>
      <c r="X1464" s="145"/>
      <c r="Y1464" s="145"/>
      <c r="Z1464" s="145"/>
      <c r="AA1464" s="145"/>
      <c r="AB1464" s="145"/>
      <c r="AC1464" s="145"/>
      <c r="AD1464" s="145"/>
      <c r="AE1464" s="144"/>
      <c r="AF1464" s="144"/>
      <c r="AG1464" s="144"/>
      <c r="AH1464" s="144"/>
      <c r="AI1464" s="144"/>
      <c r="AJ1464" s="144"/>
      <c r="AK1464" s="144"/>
      <c r="AL1464" s="144"/>
      <c r="AM1464" s="144"/>
      <c r="AN1464" s="144"/>
      <c r="AO1464" s="144"/>
      <c r="AP1464" s="144"/>
      <c r="AQ1464" s="144"/>
      <c r="AR1464" s="144"/>
      <c r="AS1464" s="144"/>
      <c r="AT1464" s="144"/>
      <c r="AU1464" s="144"/>
      <c r="AV1464" s="144"/>
      <c r="AW1464" s="144"/>
      <c r="AX1464" s="144"/>
      <c r="AY1464" s="144"/>
      <c r="AZ1464" s="144"/>
      <c r="BA1464" s="144"/>
      <c r="BB1464" s="144"/>
      <c r="BC1464" s="144"/>
      <c r="BD1464" s="144"/>
      <c r="BE1464" s="144"/>
      <c r="BF1464" s="144"/>
    </row>
    <row r="1465" spans="3:58">
      <c r="C1465" s="144"/>
      <c r="D1465" s="144"/>
      <c r="E1465" s="144"/>
      <c r="F1465" s="144"/>
      <c r="G1465" s="144"/>
      <c r="H1465" s="144"/>
      <c r="I1465" s="144"/>
      <c r="J1465" s="144"/>
      <c r="K1465" s="144"/>
      <c r="L1465" s="144"/>
      <c r="M1465" s="144"/>
      <c r="N1465" s="144"/>
      <c r="O1465" s="144"/>
      <c r="P1465" s="144"/>
      <c r="Q1465" s="145"/>
      <c r="R1465" s="145"/>
      <c r="S1465" s="145"/>
      <c r="T1465" s="145"/>
      <c r="U1465" s="145"/>
      <c r="V1465" s="145"/>
      <c r="W1465" s="145"/>
      <c r="X1465" s="145"/>
      <c r="Y1465" s="145"/>
      <c r="Z1465" s="145"/>
      <c r="AA1465" s="145"/>
      <c r="AB1465" s="145"/>
      <c r="AC1465" s="145"/>
      <c r="AD1465" s="145"/>
      <c r="AE1465" s="144"/>
      <c r="AF1465" s="144"/>
      <c r="AG1465" s="144"/>
      <c r="AH1465" s="144"/>
      <c r="AI1465" s="144"/>
      <c r="AJ1465" s="144"/>
      <c r="AK1465" s="144"/>
      <c r="AL1465" s="144"/>
      <c r="AM1465" s="144"/>
      <c r="AN1465" s="144"/>
      <c r="AO1465" s="144"/>
      <c r="AP1465" s="144"/>
      <c r="AQ1465" s="144"/>
      <c r="AR1465" s="144"/>
      <c r="AS1465" s="144"/>
      <c r="AT1465" s="144"/>
      <c r="AU1465" s="144"/>
      <c r="AV1465" s="144"/>
      <c r="AW1465" s="144"/>
      <c r="AX1465" s="144"/>
      <c r="AY1465" s="144"/>
      <c r="AZ1465" s="144"/>
      <c r="BA1465" s="144"/>
      <c r="BB1465" s="144"/>
      <c r="BC1465" s="144"/>
      <c r="BD1465" s="144"/>
      <c r="BE1465" s="144"/>
      <c r="BF1465" s="144"/>
    </row>
    <row r="1466" spans="3:58">
      <c r="C1466" s="144"/>
      <c r="D1466" s="144"/>
      <c r="E1466" s="144"/>
      <c r="F1466" s="144"/>
      <c r="G1466" s="144"/>
      <c r="H1466" s="144"/>
      <c r="I1466" s="144"/>
      <c r="J1466" s="144"/>
      <c r="K1466" s="144"/>
      <c r="L1466" s="144"/>
      <c r="M1466" s="144"/>
      <c r="N1466" s="144"/>
      <c r="O1466" s="144"/>
      <c r="P1466" s="144"/>
      <c r="Q1466" s="145"/>
      <c r="R1466" s="145"/>
      <c r="S1466" s="145"/>
      <c r="T1466" s="145"/>
      <c r="U1466" s="145"/>
      <c r="V1466" s="145"/>
      <c r="W1466" s="145"/>
      <c r="X1466" s="145"/>
      <c r="Y1466" s="145"/>
      <c r="Z1466" s="145"/>
      <c r="AA1466" s="145"/>
      <c r="AB1466" s="145"/>
      <c r="AC1466" s="145"/>
      <c r="AD1466" s="145"/>
      <c r="AE1466" s="144"/>
      <c r="AF1466" s="144"/>
      <c r="AG1466" s="144"/>
      <c r="AH1466" s="144"/>
      <c r="AI1466" s="144"/>
      <c r="AJ1466" s="144"/>
      <c r="AK1466" s="144"/>
      <c r="AL1466" s="144"/>
      <c r="AM1466" s="144"/>
      <c r="AN1466" s="144"/>
      <c r="AO1466" s="144"/>
      <c r="AP1466" s="144"/>
      <c r="AQ1466" s="144"/>
      <c r="AR1466" s="144"/>
      <c r="AS1466" s="144"/>
      <c r="AT1466" s="144"/>
      <c r="AU1466" s="144"/>
      <c r="AV1466" s="144"/>
      <c r="AW1466" s="144"/>
      <c r="AX1466" s="144"/>
      <c r="AY1466" s="144"/>
      <c r="AZ1466" s="144"/>
      <c r="BA1466" s="144"/>
      <c r="BB1466" s="144"/>
      <c r="BC1466" s="144"/>
      <c r="BD1466" s="144"/>
      <c r="BE1466" s="144"/>
      <c r="BF1466" s="144"/>
    </row>
    <row r="1467" spans="3:58">
      <c r="C1467" s="144"/>
      <c r="D1467" s="144"/>
      <c r="E1467" s="144"/>
      <c r="F1467" s="144"/>
      <c r="G1467" s="144"/>
      <c r="H1467" s="144"/>
      <c r="I1467" s="144"/>
      <c r="J1467" s="144"/>
      <c r="K1467" s="144"/>
      <c r="L1467" s="144"/>
      <c r="M1467" s="144"/>
      <c r="N1467" s="144"/>
      <c r="O1467" s="144"/>
      <c r="P1467" s="144"/>
      <c r="Q1467" s="145"/>
      <c r="R1467" s="145"/>
      <c r="S1467" s="145"/>
      <c r="T1467" s="145"/>
      <c r="U1467" s="145"/>
      <c r="V1467" s="145"/>
      <c r="W1467" s="145"/>
      <c r="X1467" s="145"/>
      <c r="Y1467" s="145"/>
      <c r="Z1467" s="145"/>
      <c r="AA1467" s="145"/>
      <c r="AB1467" s="145"/>
      <c r="AC1467" s="145"/>
      <c r="AD1467" s="145"/>
      <c r="AE1467" s="144"/>
      <c r="AF1467" s="144"/>
      <c r="AG1467" s="144"/>
      <c r="AH1467" s="144"/>
      <c r="AI1467" s="144"/>
      <c r="AJ1467" s="144"/>
      <c r="AK1467" s="144"/>
      <c r="AL1467" s="144"/>
      <c r="AM1467" s="144"/>
      <c r="AN1467" s="144"/>
      <c r="AO1467" s="144"/>
      <c r="AP1467" s="144"/>
      <c r="AQ1467" s="144"/>
      <c r="AR1467" s="144"/>
      <c r="AS1467" s="144"/>
      <c r="AT1467" s="144"/>
      <c r="AU1467" s="144"/>
      <c r="AV1467" s="144"/>
      <c r="AW1467" s="144"/>
      <c r="AX1467" s="144"/>
      <c r="AY1467" s="144"/>
      <c r="AZ1467" s="144"/>
      <c r="BA1467" s="144"/>
      <c r="BB1467" s="144"/>
      <c r="BC1467" s="144"/>
      <c r="BD1467" s="144"/>
      <c r="BE1467" s="144"/>
      <c r="BF1467" s="144"/>
    </row>
    <row r="1468" spans="3:58">
      <c r="C1468" s="144"/>
      <c r="D1468" s="144"/>
      <c r="E1468" s="144"/>
      <c r="F1468" s="144"/>
      <c r="G1468" s="144"/>
      <c r="H1468" s="144"/>
      <c r="I1468" s="144"/>
      <c r="J1468" s="144"/>
      <c r="K1468" s="144"/>
      <c r="L1468" s="144"/>
      <c r="M1468" s="144"/>
      <c r="N1468" s="144"/>
      <c r="O1468" s="144"/>
      <c r="P1468" s="144"/>
      <c r="Q1468" s="145"/>
      <c r="R1468" s="145"/>
      <c r="S1468" s="145"/>
      <c r="T1468" s="145"/>
      <c r="U1468" s="145"/>
      <c r="V1468" s="145"/>
      <c r="W1468" s="145"/>
      <c r="X1468" s="145"/>
      <c r="Y1468" s="145"/>
      <c r="Z1468" s="145"/>
      <c r="AA1468" s="145"/>
      <c r="AB1468" s="145"/>
      <c r="AC1468" s="145"/>
      <c r="AD1468" s="145"/>
      <c r="AE1468" s="144"/>
      <c r="AF1468" s="144"/>
      <c r="AG1468" s="144"/>
      <c r="AH1468" s="144"/>
      <c r="AI1468" s="144"/>
      <c r="AJ1468" s="144"/>
      <c r="AK1468" s="144"/>
      <c r="AL1468" s="144"/>
      <c r="AM1468" s="144"/>
      <c r="AN1468" s="144"/>
      <c r="AO1468" s="144"/>
      <c r="AP1468" s="144"/>
      <c r="AQ1468" s="144"/>
      <c r="AR1468" s="144"/>
      <c r="AS1468" s="144"/>
      <c r="AT1468" s="144"/>
      <c r="AU1468" s="144"/>
      <c r="AV1468" s="144"/>
      <c r="AW1468" s="144"/>
      <c r="AX1468" s="144"/>
      <c r="AY1468" s="144"/>
      <c r="AZ1468" s="144"/>
      <c r="BA1468" s="144"/>
      <c r="BB1468" s="144"/>
      <c r="BC1468" s="144"/>
      <c r="BD1468" s="144"/>
      <c r="BE1468" s="144"/>
      <c r="BF1468" s="144"/>
    </row>
    <row r="1469" spans="3:58">
      <c r="C1469" s="144"/>
      <c r="D1469" s="144"/>
      <c r="E1469" s="144"/>
      <c r="F1469" s="144"/>
      <c r="G1469" s="144"/>
      <c r="H1469" s="144"/>
      <c r="I1469" s="144"/>
      <c r="J1469" s="144"/>
      <c r="K1469" s="144"/>
      <c r="L1469" s="144"/>
      <c r="M1469" s="144"/>
      <c r="N1469" s="144"/>
      <c r="O1469" s="144"/>
      <c r="P1469" s="144"/>
      <c r="Q1469" s="145"/>
      <c r="R1469" s="145"/>
      <c r="S1469" s="145"/>
      <c r="T1469" s="145"/>
      <c r="U1469" s="145"/>
      <c r="V1469" s="145"/>
      <c r="W1469" s="145"/>
      <c r="X1469" s="145"/>
      <c r="Y1469" s="145"/>
      <c r="Z1469" s="145"/>
      <c r="AA1469" s="145"/>
      <c r="AB1469" s="145"/>
      <c r="AC1469" s="145"/>
      <c r="AD1469" s="145"/>
      <c r="AE1469" s="144"/>
      <c r="AF1469" s="144"/>
      <c r="AG1469" s="144"/>
      <c r="AH1469" s="144"/>
      <c r="AI1469" s="144"/>
      <c r="AJ1469" s="144"/>
      <c r="AK1469" s="144"/>
      <c r="AL1469" s="144"/>
      <c r="AM1469" s="144"/>
      <c r="AN1469" s="144"/>
      <c r="AO1469" s="144"/>
      <c r="AP1469" s="144"/>
      <c r="AQ1469" s="144"/>
      <c r="AR1469" s="144"/>
      <c r="AS1469" s="144"/>
      <c r="AT1469" s="144"/>
      <c r="AU1469" s="144"/>
      <c r="AV1469" s="144"/>
      <c r="AW1469" s="144"/>
      <c r="AX1469" s="144"/>
      <c r="AY1469" s="144"/>
      <c r="AZ1469" s="144"/>
      <c r="BA1469" s="144"/>
      <c r="BB1469" s="144"/>
      <c r="BC1469" s="144"/>
      <c r="BD1469" s="144"/>
      <c r="BE1469" s="144"/>
      <c r="BF1469" s="144"/>
    </row>
    <row r="1470" spans="3:58">
      <c r="C1470" s="144"/>
      <c r="D1470" s="144"/>
      <c r="E1470" s="144"/>
      <c r="F1470" s="144"/>
      <c r="G1470" s="144"/>
      <c r="H1470" s="144"/>
      <c r="I1470" s="144"/>
      <c r="J1470" s="144"/>
      <c r="K1470" s="144"/>
      <c r="L1470" s="144"/>
      <c r="M1470" s="144"/>
      <c r="N1470" s="144"/>
      <c r="O1470" s="144"/>
      <c r="P1470" s="144"/>
      <c r="Q1470" s="145"/>
      <c r="R1470" s="145"/>
      <c r="S1470" s="145"/>
      <c r="T1470" s="145"/>
      <c r="U1470" s="145"/>
      <c r="V1470" s="145"/>
      <c r="W1470" s="145"/>
      <c r="X1470" s="145"/>
      <c r="Y1470" s="145"/>
      <c r="Z1470" s="145"/>
      <c r="AA1470" s="145"/>
      <c r="AB1470" s="145"/>
      <c r="AC1470" s="145"/>
      <c r="AD1470" s="145"/>
      <c r="AE1470" s="144"/>
      <c r="AF1470" s="144"/>
      <c r="AG1470" s="144"/>
      <c r="AH1470" s="144"/>
      <c r="AI1470" s="144"/>
      <c r="AJ1470" s="144"/>
      <c r="AK1470" s="144"/>
      <c r="AL1470" s="144"/>
      <c r="AM1470" s="144"/>
      <c r="AN1470" s="144"/>
      <c r="AO1470" s="144"/>
      <c r="AP1470" s="144"/>
      <c r="AQ1470" s="144"/>
      <c r="AR1470" s="144"/>
      <c r="AS1470" s="144"/>
      <c r="AT1470" s="144"/>
      <c r="AU1470" s="144"/>
      <c r="AV1470" s="144"/>
      <c r="AW1470" s="144"/>
      <c r="AX1470" s="144"/>
      <c r="AY1470" s="144"/>
      <c r="AZ1470" s="144"/>
      <c r="BA1470" s="144"/>
      <c r="BB1470" s="144"/>
      <c r="BC1470" s="144"/>
      <c r="BD1470" s="144"/>
      <c r="BE1470" s="144"/>
      <c r="BF1470" s="144"/>
    </row>
    <row r="1471" spans="3:58">
      <c r="C1471" s="144"/>
      <c r="D1471" s="144"/>
      <c r="E1471" s="144"/>
      <c r="F1471" s="144"/>
      <c r="G1471" s="144"/>
      <c r="H1471" s="144"/>
      <c r="I1471" s="144"/>
      <c r="J1471" s="144"/>
      <c r="K1471" s="144"/>
      <c r="L1471" s="144"/>
      <c r="M1471" s="144"/>
      <c r="N1471" s="144"/>
      <c r="O1471" s="144"/>
      <c r="P1471" s="144"/>
      <c r="Q1471" s="145"/>
      <c r="R1471" s="145"/>
      <c r="S1471" s="145"/>
      <c r="T1471" s="145"/>
      <c r="U1471" s="145"/>
      <c r="V1471" s="145"/>
      <c r="W1471" s="145"/>
      <c r="X1471" s="145"/>
      <c r="Y1471" s="145"/>
      <c r="Z1471" s="145"/>
      <c r="AA1471" s="145"/>
      <c r="AB1471" s="145"/>
      <c r="AC1471" s="145"/>
      <c r="AD1471" s="145"/>
      <c r="AE1471" s="144"/>
      <c r="AF1471" s="144"/>
      <c r="AG1471" s="144"/>
      <c r="AH1471" s="144"/>
      <c r="AI1471" s="144"/>
      <c r="AJ1471" s="144"/>
      <c r="AK1471" s="144"/>
      <c r="AL1471" s="144"/>
      <c r="AM1471" s="144"/>
      <c r="AN1471" s="144"/>
      <c r="AO1471" s="144"/>
      <c r="AP1471" s="144"/>
      <c r="AQ1471" s="144"/>
      <c r="AR1471" s="144"/>
      <c r="AS1471" s="144"/>
      <c r="AT1471" s="144"/>
      <c r="AU1471" s="144"/>
      <c r="AV1471" s="144"/>
      <c r="AW1471" s="144"/>
      <c r="AX1471" s="144"/>
      <c r="AY1471" s="144"/>
      <c r="AZ1471" s="144"/>
      <c r="BA1471" s="144"/>
      <c r="BB1471" s="144"/>
      <c r="BC1471" s="144"/>
      <c r="BD1471" s="144"/>
      <c r="BE1471" s="144"/>
      <c r="BF1471" s="144"/>
    </row>
    <row r="1472" spans="3:58">
      <c r="C1472" s="144"/>
      <c r="D1472" s="144"/>
      <c r="E1472" s="144"/>
      <c r="F1472" s="144"/>
      <c r="G1472" s="144"/>
      <c r="H1472" s="144"/>
      <c r="I1472" s="144"/>
      <c r="J1472" s="144"/>
      <c r="K1472" s="144"/>
      <c r="L1472" s="144"/>
      <c r="M1472" s="144"/>
      <c r="N1472" s="144"/>
      <c r="O1472" s="144"/>
      <c r="P1472" s="144"/>
      <c r="Q1472" s="145"/>
      <c r="R1472" s="145"/>
      <c r="S1472" s="145"/>
      <c r="T1472" s="145"/>
      <c r="U1472" s="145"/>
      <c r="V1472" s="145"/>
      <c r="W1472" s="145"/>
      <c r="X1472" s="145"/>
      <c r="Y1472" s="145"/>
      <c r="Z1472" s="145"/>
      <c r="AA1472" s="145"/>
      <c r="AB1472" s="145"/>
      <c r="AC1472" s="145"/>
      <c r="AD1472" s="145"/>
      <c r="AE1472" s="144"/>
      <c r="AF1472" s="144"/>
      <c r="AG1472" s="144"/>
      <c r="AH1472" s="144"/>
      <c r="AI1472" s="144"/>
      <c r="AJ1472" s="144"/>
      <c r="AK1472" s="144"/>
      <c r="AL1472" s="144"/>
      <c r="AM1472" s="144"/>
      <c r="AN1472" s="144"/>
      <c r="AO1472" s="144"/>
      <c r="AP1472" s="144"/>
      <c r="AQ1472" s="144"/>
      <c r="AR1472" s="144"/>
      <c r="AS1472" s="144"/>
      <c r="AT1472" s="144"/>
      <c r="AU1472" s="144"/>
      <c r="AV1472" s="144"/>
      <c r="AW1472" s="144"/>
      <c r="AX1472" s="144"/>
      <c r="AY1472" s="144"/>
      <c r="AZ1472" s="144"/>
      <c r="BA1472" s="144"/>
      <c r="BB1472" s="144"/>
      <c r="BC1472" s="144"/>
      <c r="BD1472" s="144"/>
      <c r="BE1472" s="144"/>
      <c r="BF1472" s="144"/>
    </row>
    <row r="1473" spans="3:58">
      <c r="C1473" s="144"/>
      <c r="D1473" s="144"/>
      <c r="E1473" s="144"/>
      <c r="F1473" s="144"/>
      <c r="G1473" s="144"/>
      <c r="H1473" s="144"/>
      <c r="I1473" s="144"/>
      <c r="J1473" s="144"/>
      <c r="K1473" s="144"/>
      <c r="L1473" s="144"/>
      <c r="M1473" s="144"/>
      <c r="N1473" s="144"/>
      <c r="O1473" s="144"/>
      <c r="P1473" s="144"/>
      <c r="Q1473" s="145"/>
      <c r="R1473" s="145"/>
      <c r="S1473" s="145"/>
      <c r="T1473" s="145"/>
      <c r="U1473" s="145"/>
      <c r="V1473" s="145"/>
      <c r="W1473" s="145"/>
      <c r="X1473" s="145"/>
      <c r="Y1473" s="145"/>
      <c r="Z1473" s="145"/>
      <c r="AA1473" s="145"/>
      <c r="AB1473" s="145"/>
      <c r="AC1473" s="145"/>
      <c r="AD1473" s="145"/>
      <c r="AE1473" s="144"/>
      <c r="AF1473" s="144"/>
      <c r="AG1473" s="144"/>
      <c r="AH1473" s="144"/>
      <c r="AI1473" s="144"/>
      <c r="AJ1473" s="144"/>
      <c r="AK1473" s="144"/>
      <c r="AL1473" s="144"/>
      <c r="AM1473" s="144"/>
      <c r="AN1473" s="144"/>
      <c r="AO1473" s="144"/>
      <c r="AP1473" s="144"/>
      <c r="AQ1473" s="144"/>
      <c r="AR1473" s="144"/>
      <c r="AS1473" s="144"/>
      <c r="AT1473" s="144"/>
      <c r="AU1473" s="144"/>
      <c r="AV1473" s="144"/>
      <c r="AW1473" s="144"/>
      <c r="AX1473" s="144"/>
      <c r="AY1473" s="144"/>
      <c r="AZ1473" s="144"/>
      <c r="BA1473" s="144"/>
      <c r="BB1473" s="144"/>
      <c r="BC1473" s="144"/>
      <c r="BD1473" s="144"/>
      <c r="BE1473" s="144"/>
      <c r="BF1473" s="144"/>
    </row>
    <row r="1474" spans="3:58">
      <c r="C1474" s="144"/>
      <c r="D1474" s="144"/>
      <c r="E1474" s="144"/>
      <c r="F1474" s="144"/>
      <c r="G1474" s="144"/>
      <c r="H1474" s="144"/>
      <c r="I1474" s="144"/>
      <c r="J1474" s="144"/>
      <c r="K1474" s="144"/>
      <c r="L1474" s="144"/>
      <c r="M1474" s="144"/>
      <c r="N1474" s="144"/>
      <c r="O1474" s="144"/>
      <c r="P1474" s="144"/>
      <c r="Q1474" s="145"/>
      <c r="R1474" s="145"/>
      <c r="S1474" s="145"/>
      <c r="T1474" s="145"/>
      <c r="U1474" s="145"/>
      <c r="V1474" s="145"/>
      <c r="W1474" s="145"/>
      <c r="X1474" s="145"/>
      <c r="Y1474" s="145"/>
      <c r="Z1474" s="145"/>
      <c r="AA1474" s="145"/>
      <c r="AB1474" s="145"/>
      <c r="AC1474" s="145"/>
      <c r="AD1474" s="145"/>
      <c r="AE1474" s="144"/>
      <c r="AF1474" s="144"/>
      <c r="AG1474" s="144"/>
      <c r="AH1474" s="144"/>
      <c r="AI1474" s="144"/>
      <c r="AJ1474" s="144"/>
      <c r="AK1474" s="144"/>
      <c r="AL1474" s="144"/>
      <c r="AM1474" s="144"/>
      <c r="AN1474" s="144"/>
      <c r="AO1474" s="144"/>
      <c r="AP1474" s="144"/>
      <c r="AQ1474" s="144"/>
      <c r="AR1474" s="144"/>
      <c r="AS1474" s="144"/>
      <c r="AT1474" s="144"/>
      <c r="AU1474" s="144"/>
      <c r="AV1474" s="144"/>
      <c r="AW1474" s="144"/>
      <c r="AX1474" s="144"/>
      <c r="AY1474" s="144"/>
      <c r="AZ1474" s="144"/>
      <c r="BA1474" s="144"/>
      <c r="BB1474" s="144"/>
      <c r="BC1474" s="144"/>
      <c r="BD1474" s="144"/>
      <c r="BE1474" s="144"/>
      <c r="BF1474" s="144"/>
    </row>
    <row r="1475" spans="3:58">
      <c r="C1475" s="144"/>
      <c r="D1475" s="144"/>
      <c r="E1475" s="144"/>
      <c r="F1475" s="144"/>
      <c r="G1475" s="144"/>
      <c r="H1475" s="144"/>
      <c r="I1475" s="144"/>
      <c r="J1475" s="144"/>
      <c r="K1475" s="144"/>
      <c r="L1475" s="144"/>
      <c r="M1475" s="144"/>
      <c r="N1475" s="144"/>
      <c r="O1475" s="144"/>
      <c r="P1475" s="144"/>
      <c r="Q1475" s="145"/>
      <c r="R1475" s="145"/>
      <c r="S1475" s="145"/>
      <c r="T1475" s="145"/>
      <c r="U1475" s="145"/>
      <c r="V1475" s="145"/>
      <c r="W1475" s="145"/>
      <c r="X1475" s="145"/>
      <c r="Y1475" s="145"/>
      <c r="Z1475" s="145"/>
      <c r="AA1475" s="145"/>
      <c r="AB1475" s="145"/>
      <c r="AC1475" s="145"/>
      <c r="AD1475" s="145"/>
      <c r="AE1475" s="144"/>
      <c r="AF1475" s="144"/>
      <c r="AG1475" s="144"/>
      <c r="AH1475" s="144"/>
      <c r="AI1475" s="144"/>
      <c r="AJ1475" s="144"/>
      <c r="AK1475" s="144"/>
      <c r="AL1475" s="144"/>
      <c r="AM1475" s="144"/>
      <c r="AN1475" s="144"/>
      <c r="AO1475" s="144"/>
      <c r="AP1475" s="144"/>
      <c r="AQ1475" s="144"/>
      <c r="AR1475" s="144"/>
      <c r="AS1475" s="144"/>
      <c r="AT1475" s="144"/>
      <c r="AU1475" s="144"/>
      <c r="AV1475" s="144"/>
      <c r="AW1475" s="144"/>
      <c r="AX1475" s="144"/>
      <c r="AY1475" s="144"/>
      <c r="AZ1475" s="144"/>
      <c r="BA1475" s="144"/>
      <c r="BB1475" s="144"/>
      <c r="BC1475" s="144"/>
      <c r="BD1475" s="144"/>
      <c r="BE1475" s="144"/>
      <c r="BF1475" s="144"/>
    </row>
    <row r="1476" spans="3:58">
      <c r="C1476" s="144"/>
      <c r="D1476" s="144"/>
      <c r="E1476" s="144"/>
      <c r="F1476" s="144"/>
      <c r="G1476" s="144"/>
      <c r="H1476" s="144"/>
      <c r="I1476" s="144"/>
      <c r="J1476" s="144"/>
      <c r="K1476" s="144"/>
      <c r="L1476" s="144"/>
      <c r="M1476" s="144"/>
      <c r="N1476" s="144"/>
      <c r="O1476" s="144"/>
      <c r="P1476" s="144"/>
      <c r="Q1476" s="145"/>
      <c r="R1476" s="145"/>
      <c r="S1476" s="145"/>
      <c r="T1476" s="145"/>
      <c r="U1476" s="145"/>
      <c r="V1476" s="145"/>
      <c r="W1476" s="145"/>
      <c r="X1476" s="145"/>
      <c r="Y1476" s="145"/>
      <c r="Z1476" s="145"/>
      <c r="AA1476" s="145"/>
      <c r="AB1476" s="145"/>
      <c r="AC1476" s="145"/>
      <c r="AD1476" s="145"/>
      <c r="AE1476" s="144"/>
      <c r="AF1476" s="144"/>
      <c r="AG1476" s="144"/>
      <c r="AH1476" s="144"/>
      <c r="AI1476" s="144"/>
      <c r="AJ1476" s="144"/>
      <c r="AK1476" s="144"/>
      <c r="AL1476" s="144"/>
      <c r="AM1476" s="144"/>
      <c r="AN1476" s="144"/>
      <c r="AO1476" s="144"/>
      <c r="AP1476" s="144"/>
      <c r="AQ1476" s="144"/>
      <c r="AR1476" s="144"/>
      <c r="AS1476" s="144"/>
      <c r="AT1476" s="144"/>
      <c r="AU1476" s="144"/>
      <c r="AV1476" s="144"/>
      <c r="AW1476" s="144"/>
      <c r="AX1476" s="144"/>
      <c r="AY1476" s="144"/>
      <c r="AZ1476" s="144"/>
      <c r="BA1476" s="144"/>
      <c r="BB1476" s="144"/>
      <c r="BC1476" s="144"/>
      <c r="BD1476" s="144"/>
      <c r="BE1476" s="144"/>
      <c r="BF1476" s="144"/>
    </row>
    <row r="1477" spans="3:58">
      <c r="C1477" s="144"/>
      <c r="D1477" s="144"/>
      <c r="E1477" s="144"/>
      <c r="F1477" s="144"/>
      <c r="G1477" s="144"/>
      <c r="H1477" s="144"/>
      <c r="I1477" s="144"/>
      <c r="J1477" s="144"/>
      <c r="K1477" s="144"/>
      <c r="L1477" s="144"/>
      <c r="M1477" s="144"/>
      <c r="N1477" s="144"/>
      <c r="O1477" s="144"/>
      <c r="P1477" s="144"/>
      <c r="Q1477" s="145"/>
      <c r="R1477" s="145"/>
      <c r="S1477" s="145"/>
      <c r="T1477" s="145"/>
      <c r="U1477" s="145"/>
      <c r="V1477" s="145"/>
      <c r="W1477" s="145"/>
      <c r="X1477" s="145"/>
      <c r="Y1477" s="145"/>
      <c r="Z1477" s="145"/>
      <c r="AA1477" s="145"/>
      <c r="AB1477" s="145"/>
      <c r="AC1477" s="145"/>
      <c r="AD1477" s="145"/>
      <c r="AE1477" s="144"/>
      <c r="AF1477" s="144"/>
      <c r="AG1477" s="144"/>
      <c r="AH1477" s="144"/>
      <c r="AI1477" s="144"/>
      <c r="AJ1477" s="144"/>
      <c r="AK1477" s="144"/>
      <c r="AL1477" s="144"/>
      <c r="AM1477" s="144"/>
      <c r="AN1477" s="144"/>
      <c r="AO1477" s="144"/>
      <c r="AP1477" s="144"/>
      <c r="AQ1477" s="144"/>
      <c r="AR1477" s="144"/>
      <c r="AS1477" s="144"/>
      <c r="AT1477" s="144"/>
      <c r="AU1477" s="144"/>
      <c r="AV1477" s="144"/>
      <c r="AW1477" s="144"/>
      <c r="AX1477" s="144"/>
      <c r="AY1477" s="144"/>
      <c r="AZ1477" s="144"/>
      <c r="BA1477" s="144"/>
      <c r="BB1477" s="144"/>
      <c r="BC1477" s="144"/>
      <c r="BD1477" s="144"/>
      <c r="BE1477" s="144"/>
      <c r="BF1477" s="144"/>
    </row>
    <row r="1478" spans="3:58">
      <c r="C1478" s="144"/>
      <c r="D1478" s="144"/>
      <c r="E1478" s="144"/>
      <c r="F1478" s="144"/>
      <c r="G1478" s="144"/>
      <c r="H1478" s="144"/>
      <c r="I1478" s="144"/>
      <c r="J1478" s="144"/>
      <c r="K1478" s="144"/>
      <c r="L1478" s="144"/>
      <c r="M1478" s="144"/>
      <c r="N1478" s="144"/>
      <c r="O1478" s="144"/>
      <c r="P1478" s="144"/>
      <c r="Q1478" s="145"/>
      <c r="R1478" s="145"/>
      <c r="S1478" s="145"/>
      <c r="T1478" s="145"/>
      <c r="U1478" s="145"/>
      <c r="V1478" s="145"/>
      <c r="W1478" s="145"/>
      <c r="X1478" s="145"/>
      <c r="Y1478" s="145"/>
      <c r="Z1478" s="145"/>
      <c r="AA1478" s="145"/>
      <c r="AB1478" s="145"/>
      <c r="AC1478" s="145"/>
      <c r="AD1478" s="145"/>
      <c r="AE1478" s="144"/>
      <c r="AF1478" s="144"/>
      <c r="AG1478" s="144"/>
      <c r="AH1478" s="144"/>
      <c r="AI1478" s="144"/>
      <c r="AJ1478" s="144"/>
      <c r="AK1478" s="144"/>
      <c r="AL1478" s="144"/>
      <c r="AM1478" s="144"/>
      <c r="AN1478" s="144"/>
      <c r="AO1478" s="144"/>
      <c r="AP1478" s="144"/>
      <c r="AQ1478" s="144"/>
      <c r="AR1478" s="144"/>
      <c r="AS1478" s="144"/>
      <c r="AT1478" s="144"/>
      <c r="AU1478" s="144"/>
      <c r="AV1478" s="144"/>
      <c r="AW1478" s="144"/>
      <c r="AX1478" s="144"/>
      <c r="AY1478" s="144"/>
      <c r="AZ1478" s="144"/>
      <c r="BA1478" s="144"/>
      <c r="BB1478" s="144"/>
      <c r="BC1478" s="144"/>
      <c r="BD1478" s="144"/>
      <c r="BE1478" s="144"/>
      <c r="BF1478" s="144"/>
    </row>
    <row r="1479" spans="3:58">
      <c r="C1479" s="144"/>
      <c r="D1479" s="144"/>
      <c r="E1479" s="144"/>
      <c r="F1479" s="144"/>
      <c r="G1479" s="144"/>
      <c r="H1479" s="144"/>
      <c r="I1479" s="144"/>
      <c r="J1479" s="144"/>
      <c r="K1479" s="144"/>
      <c r="L1479" s="144"/>
      <c r="M1479" s="144"/>
      <c r="N1479" s="144"/>
      <c r="O1479" s="144"/>
      <c r="P1479" s="144"/>
      <c r="Q1479" s="145"/>
      <c r="R1479" s="145"/>
      <c r="S1479" s="145"/>
      <c r="T1479" s="145"/>
      <c r="U1479" s="145"/>
      <c r="V1479" s="145"/>
      <c r="W1479" s="145"/>
      <c r="X1479" s="145"/>
      <c r="Y1479" s="145"/>
      <c r="Z1479" s="145"/>
      <c r="AA1479" s="145"/>
      <c r="AB1479" s="145"/>
      <c r="AC1479" s="145"/>
      <c r="AD1479" s="145"/>
      <c r="AE1479" s="144"/>
      <c r="AF1479" s="144"/>
      <c r="AG1479" s="144"/>
      <c r="AH1479" s="144"/>
      <c r="AI1479" s="144"/>
      <c r="AJ1479" s="144"/>
      <c r="AK1479" s="144"/>
      <c r="AL1479" s="144"/>
      <c r="AM1479" s="144"/>
      <c r="AN1479" s="144"/>
      <c r="AO1479" s="144"/>
      <c r="AP1479" s="144"/>
      <c r="AQ1479" s="144"/>
      <c r="AR1479" s="144"/>
      <c r="AS1479" s="144"/>
      <c r="AT1479" s="144"/>
      <c r="AU1479" s="144"/>
      <c r="AV1479" s="144"/>
      <c r="AW1479" s="144"/>
      <c r="AX1479" s="144"/>
      <c r="AY1479" s="144"/>
      <c r="AZ1479" s="144"/>
      <c r="BA1479" s="144"/>
      <c r="BB1479" s="144"/>
      <c r="BC1479" s="144"/>
      <c r="BD1479" s="144"/>
      <c r="BE1479" s="144"/>
      <c r="BF1479" s="144"/>
    </row>
    <row r="1480" spans="3:58">
      <c r="C1480" s="144"/>
      <c r="D1480" s="144"/>
      <c r="E1480" s="144"/>
      <c r="F1480" s="144"/>
      <c r="G1480" s="144"/>
      <c r="H1480" s="144"/>
      <c r="I1480" s="144"/>
      <c r="J1480" s="144"/>
      <c r="K1480" s="144"/>
      <c r="L1480" s="144"/>
      <c r="M1480" s="144"/>
      <c r="N1480" s="144"/>
      <c r="O1480" s="144"/>
      <c r="P1480" s="144"/>
      <c r="Q1480" s="145"/>
      <c r="R1480" s="145"/>
      <c r="S1480" s="145"/>
      <c r="T1480" s="145"/>
      <c r="U1480" s="145"/>
      <c r="V1480" s="145"/>
      <c r="W1480" s="145"/>
      <c r="X1480" s="145"/>
      <c r="Y1480" s="145"/>
      <c r="Z1480" s="145"/>
      <c r="AA1480" s="145"/>
      <c r="AB1480" s="145"/>
      <c r="AC1480" s="145"/>
      <c r="AD1480" s="145"/>
      <c r="AE1480" s="144"/>
      <c r="AF1480" s="144"/>
      <c r="AG1480" s="144"/>
      <c r="AH1480" s="144"/>
      <c r="AI1480" s="144"/>
      <c r="AJ1480" s="144"/>
      <c r="AK1480" s="144"/>
      <c r="AL1480" s="144"/>
      <c r="AM1480" s="144"/>
      <c r="AN1480" s="144"/>
      <c r="AO1480" s="144"/>
      <c r="AP1480" s="144"/>
      <c r="AQ1480" s="144"/>
      <c r="AR1480" s="144"/>
      <c r="AS1480" s="144"/>
      <c r="AT1480" s="144"/>
      <c r="AU1480" s="144"/>
      <c r="AV1480" s="144"/>
      <c r="AW1480" s="144"/>
      <c r="AX1480" s="144"/>
      <c r="AY1480" s="144"/>
      <c r="AZ1480" s="144"/>
      <c r="BA1480" s="144"/>
      <c r="BB1480" s="144"/>
      <c r="BC1480" s="144"/>
      <c r="BD1480" s="144"/>
      <c r="BE1480" s="144"/>
      <c r="BF1480" s="144"/>
    </row>
    <row r="1481" spans="3:58">
      <c r="C1481" s="144"/>
      <c r="D1481" s="144"/>
      <c r="E1481" s="144"/>
      <c r="F1481" s="144"/>
      <c r="G1481" s="144"/>
      <c r="H1481" s="144"/>
      <c r="I1481" s="144"/>
      <c r="J1481" s="144"/>
      <c r="K1481" s="144"/>
      <c r="L1481" s="144"/>
      <c r="M1481" s="144"/>
      <c r="N1481" s="144"/>
      <c r="O1481" s="144"/>
      <c r="P1481" s="144"/>
      <c r="Q1481" s="145"/>
      <c r="R1481" s="145"/>
      <c r="S1481" s="145"/>
      <c r="T1481" s="145"/>
      <c r="U1481" s="145"/>
      <c r="V1481" s="145"/>
      <c r="W1481" s="145"/>
      <c r="X1481" s="145"/>
      <c r="Y1481" s="145"/>
      <c r="Z1481" s="145"/>
      <c r="AA1481" s="145"/>
      <c r="AB1481" s="145"/>
      <c r="AC1481" s="145"/>
      <c r="AD1481" s="145"/>
      <c r="AE1481" s="144"/>
      <c r="AF1481" s="144"/>
      <c r="AG1481" s="144"/>
      <c r="AH1481" s="144"/>
      <c r="AI1481" s="144"/>
      <c r="AJ1481" s="144"/>
      <c r="AK1481" s="144"/>
      <c r="AL1481" s="144"/>
      <c r="AM1481" s="144"/>
      <c r="AN1481" s="144"/>
      <c r="AO1481" s="144"/>
      <c r="AP1481" s="144"/>
      <c r="AQ1481" s="144"/>
      <c r="AR1481" s="144"/>
      <c r="AS1481" s="144"/>
      <c r="AT1481" s="144"/>
      <c r="AU1481" s="144"/>
      <c r="AV1481" s="144"/>
      <c r="AW1481" s="144"/>
      <c r="AX1481" s="144"/>
      <c r="AY1481" s="144"/>
      <c r="AZ1481" s="144"/>
      <c r="BA1481" s="144"/>
      <c r="BB1481" s="144"/>
      <c r="BC1481" s="144"/>
      <c r="BD1481" s="144"/>
      <c r="BE1481" s="144"/>
      <c r="BF1481" s="144"/>
    </row>
    <row r="1482" spans="3:58">
      <c r="C1482" s="144"/>
      <c r="D1482" s="144"/>
      <c r="E1482" s="144"/>
      <c r="F1482" s="144"/>
      <c r="G1482" s="144"/>
      <c r="H1482" s="144"/>
      <c r="I1482" s="144"/>
      <c r="J1482" s="144"/>
      <c r="K1482" s="144"/>
      <c r="L1482" s="144"/>
      <c r="M1482" s="144"/>
      <c r="N1482" s="144"/>
      <c r="O1482" s="144"/>
      <c r="P1482" s="144"/>
      <c r="Q1482" s="145"/>
      <c r="R1482" s="145"/>
      <c r="S1482" s="145"/>
      <c r="T1482" s="145"/>
      <c r="U1482" s="145"/>
      <c r="V1482" s="145"/>
      <c r="W1482" s="145"/>
      <c r="X1482" s="145"/>
      <c r="Y1482" s="145"/>
      <c r="Z1482" s="145"/>
      <c r="AA1482" s="145"/>
      <c r="AB1482" s="145"/>
      <c r="AC1482" s="145"/>
      <c r="AD1482" s="145"/>
      <c r="AE1482" s="144"/>
      <c r="AF1482" s="144"/>
      <c r="AG1482" s="144"/>
      <c r="AH1482" s="144"/>
      <c r="AI1482" s="144"/>
      <c r="AJ1482" s="144"/>
      <c r="AK1482" s="144"/>
      <c r="AL1482" s="144"/>
      <c r="AM1482" s="144"/>
      <c r="AN1482" s="144"/>
      <c r="AO1482" s="144"/>
      <c r="AP1482" s="144"/>
      <c r="AQ1482" s="144"/>
      <c r="AR1482" s="144"/>
      <c r="AS1482" s="144"/>
      <c r="AT1482" s="144"/>
      <c r="AU1482" s="144"/>
      <c r="AV1482" s="144"/>
      <c r="AW1482" s="144"/>
      <c r="AX1482" s="144"/>
      <c r="AY1482" s="144"/>
      <c r="AZ1482" s="144"/>
      <c r="BA1482" s="144"/>
      <c r="BB1482" s="144"/>
      <c r="BC1482" s="144"/>
      <c r="BD1482" s="144"/>
      <c r="BE1482" s="144"/>
      <c r="BF1482" s="144"/>
    </row>
    <row r="1483" spans="3:58">
      <c r="C1483" s="144"/>
      <c r="D1483" s="144"/>
      <c r="E1483" s="144"/>
      <c r="F1483" s="144"/>
      <c r="G1483" s="144"/>
      <c r="H1483" s="144"/>
      <c r="I1483" s="144"/>
      <c r="J1483" s="144"/>
      <c r="K1483" s="144"/>
      <c r="L1483" s="144"/>
      <c r="M1483" s="144"/>
      <c r="N1483" s="144"/>
      <c r="O1483" s="144"/>
      <c r="P1483" s="144"/>
      <c r="Q1483" s="145"/>
      <c r="R1483" s="145"/>
      <c r="S1483" s="145"/>
      <c r="T1483" s="145"/>
      <c r="U1483" s="145"/>
      <c r="V1483" s="145"/>
      <c r="W1483" s="145"/>
      <c r="X1483" s="145"/>
      <c r="Y1483" s="145"/>
      <c r="Z1483" s="145"/>
      <c r="AA1483" s="145"/>
      <c r="AB1483" s="145"/>
      <c r="AC1483" s="145"/>
      <c r="AD1483" s="145"/>
      <c r="AE1483" s="144"/>
      <c r="AF1483" s="144"/>
      <c r="AG1483" s="144"/>
      <c r="AH1483" s="144"/>
      <c r="AI1483" s="144"/>
      <c r="AJ1483" s="144"/>
      <c r="AK1483" s="144"/>
      <c r="AL1483" s="144"/>
      <c r="AM1483" s="144"/>
      <c r="AN1483" s="144"/>
      <c r="AO1483" s="144"/>
      <c r="AP1483" s="144"/>
      <c r="AQ1483" s="144"/>
      <c r="AR1483" s="144"/>
      <c r="AS1483" s="144"/>
      <c r="AT1483" s="144"/>
      <c r="AU1483" s="144"/>
      <c r="AV1483" s="144"/>
      <c r="AW1483" s="144"/>
      <c r="AX1483" s="144"/>
      <c r="AY1483" s="144"/>
      <c r="AZ1483" s="144"/>
      <c r="BA1483" s="144"/>
      <c r="BB1483" s="144"/>
      <c r="BC1483" s="144"/>
      <c r="BD1483" s="144"/>
      <c r="BE1483" s="144"/>
      <c r="BF1483" s="144"/>
    </row>
    <row r="1484" spans="3:58">
      <c r="C1484" s="144"/>
      <c r="D1484" s="144"/>
      <c r="E1484" s="144"/>
      <c r="F1484" s="144"/>
      <c r="G1484" s="144"/>
      <c r="H1484" s="144"/>
      <c r="I1484" s="144"/>
      <c r="J1484" s="144"/>
      <c r="K1484" s="144"/>
      <c r="L1484" s="144"/>
      <c r="M1484" s="144"/>
      <c r="N1484" s="144"/>
      <c r="O1484" s="144"/>
      <c r="P1484" s="144"/>
      <c r="Q1484" s="145"/>
      <c r="R1484" s="145"/>
      <c r="S1484" s="145"/>
      <c r="T1484" s="145"/>
      <c r="U1484" s="145"/>
      <c r="V1484" s="145"/>
      <c r="W1484" s="145"/>
      <c r="X1484" s="145"/>
      <c r="Y1484" s="145"/>
      <c r="Z1484" s="145"/>
      <c r="AA1484" s="145"/>
      <c r="AB1484" s="145"/>
      <c r="AC1484" s="145"/>
      <c r="AD1484" s="145"/>
      <c r="AE1484" s="144"/>
      <c r="AF1484" s="144"/>
      <c r="AG1484" s="144"/>
      <c r="AH1484" s="144"/>
      <c r="AI1484" s="144"/>
      <c r="AJ1484" s="144"/>
      <c r="AK1484" s="144"/>
      <c r="AL1484" s="144"/>
      <c r="AM1484" s="144"/>
      <c r="AN1484" s="144"/>
      <c r="AO1484" s="144"/>
      <c r="AP1484" s="144"/>
      <c r="AQ1484" s="144"/>
      <c r="AR1484" s="144"/>
      <c r="AS1484" s="144"/>
      <c r="AT1484" s="144"/>
      <c r="AU1484" s="144"/>
      <c r="AV1484" s="144"/>
      <c r="AW1484" s="144"/>
      <c r="AX1484" s="144"/>
      <c r="AY1484" s="144"/>
      <c r="AZ1484" s="144"/>
      <c r="BA1484" s="144"/>
      <c r="BB1484" s="144"/>
      <c r="BC1484" s="144"/>
      <c r="BD1484" s="144"/>
      <c r="BE1484" s="144"/>
      <c r="BF1484" s="144"/>
    </row>
    <row r="1485" spans="3:58">
      <c r="C1485" s="144"/>
      <c r="D1485" s="144"/>
      <c r="E1485" s="144"/>
      <c r="F1485" s="144"/>
      <c r="G1485" s="144"/>
      <c r="H1485" s="144"/>
      <c r="I1485" s="144"/>
      <c r="J1485" s="144"/>
      <c r="K1485" s="144"/>
      <c r="L1485" s="144"/>
      <c r="M1485" s="144"/>
      <c r="N1485" s="144"/>
      <c r="O1485" s="144"/>
      <c r="P1485" s="144"/>
      <c r="Q1485" s="145"/>
      <c r="R1485" s="145"/>
      <c r="S1485" s="145"/>
      <c r="T1485" s="145"/>
      <c r="U1485" s="145"/>
      <c r="V1485" s="145"/>
      <c r="W1485" s="145"/>
      <c r="X1485" s="145"/>
      <c r="Y1485" s="145"/>
      <c r="Z1485" s="145"/>
      <c r="AA1485" s="145"/>
      <c r="AB1485" s="145"/>
      <c r="AC1485" s="145"/>
      <c r="AD1485" s="145"/>
      <c r="AE1485" s="144"/>
      <c r="AF1485" s="144"/>
      <c r="AG1485" s="144"/>
      <c r="AH1485" s="144"/>
      <c r="AI1485" s="144"/>
      <c r="AJ1485" s="144"/>
      <c r="AK1485" s="144"/>
      <c r="AL1485" s="144"/>
      <c r="AM1485" s="144"/>
      <c r="AN1485" s="144"/>
      <c r="AO1485" s="144"/>
      <c r="AP1485" s="144"/>
      <c r="AQ1485" s="144"/>
      <c r="AR1485" s="144"/>
      <c r="AS1485" s="144"/>
      <c r="AT1485" s="144"/>
      <c r="AU1485" s="144"/>
      <c r="AV1485" s="144"/>
      <c r="AW1485" s="144"/>
      <c r="AX1485" s="144"/>
      <c r="AY1485" s="144"/>
      <c r="AZ1485" s="144"/>
      <c r="BA1485" s="144"/>
      <c r="BB1485" s="144"/>
      <c r="BC1485" s="144"/>
      <c r="BD1485" s="144"/>
      <c r="BE1485" s="144"/>
      <c r="BF1485" s="144"/>
    </row>
    <row r="1486" spans="3:58">
      <c r="C1486" s="144"/>
      <c r="D1486" s="144"/>
      <c r="E1486" s="144"/>
      <c r="F1486" s="144"/>
      <c r="G1486" s="144"/>
      <c r="H1486" s="144"/>
      <c r="I1486" s="144"/>
      <c r="J1486" s="144"/>
      <c r="K1486" s="144"/>
      <c r="L1486" s="144"/>
      <c r="M1486" s="144"/>
      <c r="N1486" s="144"/>
      <c r="O1486" s="144"/>
      <c r="P1486" s="144"/>
      <c r="Q1486" s="145"/>
      <c r="R1486" s="145"/>
      <c r="S1486" s="145"/>
      <c r="T1486" s="145"/>
      <c r="U1486" s="145"/>
      <c r="V1486" s="145"/>
      <c r="W1486" s="145"/>
      <c r="X1486" s="145"/>
      <c r="Y1486" s="145"/>
      <c r="Z1486" s="145"/>
      <c r="AA1486" s="145"/>
      <c r="AB1486" s="145"/>
      <c r="AC1486" s="145"/>
      <c r="AD1486" s="145"/>
      <c r="AE1486" s="144"/>
      <c r="AF1486" s="144"/>
      <c r="AG1486" s="144"/>
      <c r="AH1486" s="144"/>
      <c r="AI1486" s="144"/>
      <c r="AJ1486" s="144"/>
      <c r="AK1486" s="144"/>
      <c r="AL1486" s="144"/>
      <c r="AM1486" s="144"/>
      <c r="AN1486" s="144"/>
      <c r="AO1486" s="144"/>
      <c r="AP1486" s="144"/>
      <c r="AQ1486" s="144"/>
      <c r="AR1486" s="144"/>
      <c r="AS1486" s="144"/>
      <c r="AT1486" s="144"/>
      <c r="AU1486" s="144"/>
      <c r="AV1486" s="144"/>
      <c r="AW1486" s="144"/>
      <c r="AX1486" s="144"/>
      <c r="AY1486" s="144"/>
      <c r="AZ1486" s="144"/>
      <c r="BA1486" s="144"/>
      <c r="BB1486" s="144"/>
      <c r="BC1486" s="144"/>
      <c r="BD1486" s="144"/>
      <c r="BE1486" s="144"/>
      <c r="BF1486" s="144"/>
    </row>
    <row r="1487" spans="3:58">
      <c r="C1487" s="144"/>
      <c r="D1487" s="144"/>
      <c r="E1487" s="144"/>
      <c r="F1487" s="144"/>
      <c r="G1487" s="144"/>
      <c r="H1487" s="144"/>
      <c r="I1487" s="144"/>
      <c r="J1487" s="144"/>
      <c r="K1487" s="144"/>
      <c r="L1487" s="144"/>
      <c r="M1487" s="144"/>
      <c r="N1487" s="144"/>
      <c r="O1487" s="144"/>
      <c r="P1487" s="144"/>
      <c r="Q1487" s="145"/>
      <c r="R1487" s="145"/>
      <c r="S1487" s="145"/>
      <c r="T1487" s="145"/>
      <c r="U1487" s="145"/>
      <c r="V1487" s="145"/>
      <c r="W1487" s="145"/>
      <c r="X1487" s="145"/>
      <c r="Y1487" s="145"/>
      <c r="Z1487" s="145"/>
      <c r="AA1487" s="145"/>
      <c r="AB1487" s="145"/>
      <c r="AC1487" s="145"/>
      <c r="AD1487" s="145"/>
      <c r="AE1487" s="144"/>
      <c r="AF1487" s="144"/>
      <c r="AG1487" s="144"/>
      <c r="AH1487" s="144"/>
      <c r="AI1487" s="144"/>
      <c r="AJ1487" s="144"/>
      <c r="AK1487" s="144"/>
      <c r="AL1487" s="144"/>
      <c r="AM1487" s="144"/>
      <c r="AN1487" s="144"/>
      <c r="AO1487" s="144"/>
      <c r="AP1487" s="144"/>
      <c r="AQ1487" s="144"/>
      <c r="AR1487" s="144"/>
      <c r="AS1487" s="144"/>
      <c r="AT1487" s="144"/>
      <c r="AU1487" s="144"/>
      <c r="AV1487" s="144"/>
      <c r="AW1487" s="144"/>
      <c r="AX1487" s="144"/>
      <c r="AY1487" s="144"/>
      <c r="AZ1487" s="144"/>
      <c r="BA1487" s="144"/>
      <c r="BB1487" s="144"/>
      <c r="BC1487" s="144"/>
      <c r="BD1487" s="144"/>
      <c r="BE1487" s="144"/>
      <c r="BF1487" s="144"/>
    </row>
    <row r="1488" spans="3:58">
      <c r="C1488" s="144"/>
      <c r="D1488" s="144"/>
      <c r="E1488" s="144"/>
      <c r="F1488" s="144"/>
      <c r="G1488" s="144"/>
      <c r="H1488" s="144"/>
      <c r="I1488" s="144"/>
      <c r="J1488" s="144"/>
      <c r="K1488" s="144"/>
      <c r="L1488" s="144"/>
      <c r="M1488" s="144"/>
      <c r="N1488" s="144"/>
      <c r="O1488" s="144"/>
      <c r="P1488" s="144"/>
      <c r="Q1488" s="145"/>
      <c r="R1488" s="145"/>
      <c r="S1488" s="145"/>
      <c r="T1488" s="145"/>
      <c r="U1488" s="145"/>
      <c r="V1488" s="145"/>
      <c r="W1488" s="145"/>
      <c r="X1488" s="145"/>
      <c r="Y1488" s="145"/>
      <c r="Z1488" s="145"/>
      <c r="AA1488" s="145"/>
      <c r="AB1488" s="145"/>
      <c r="AC1488" s="145"/>
      <c r="AD1488" s="145"/>
      <c r="AE1488" s="144"/>
      <c r="AF1488" s="144"/>
      <c r="AG1488" s="144"/>
      <c r="AH1488" s="144"/>
      <c r="AI1488" s="144"/>
      <c r="AJ1488" s="144"/>
      <c r="AK1488" s="144"/>
      <c r="AL1488" s="144"/>
      <c r="AM1488" s="144"/>
      <c r="AN1488" s="144"/>
      <c r="AO1488" s="144"/>
      <c r="AP1488" s="144"/>
      <c r="AQ1488" s="144"/>
      <c r="AR1488" s="144"/>
      <c r="AS1488" s="144"/>
      <c r="AT1488" s="144"/>
      <c r="AU1488" s="144"/>
      <c r="AV1488" s="144"/>
      <c r="AW1488" s="144"/>
      <c r="AX1488" s="144"/>
      <c r="AY1488" s="144"/>
      <c r="AZ1488" s="144"/>
      <c r="BA1488" s="144"/>
      <c r="BB1488" s="144"/>
      <c r="BC1488" s="144"/>
      <c r="BD1488" s="144"/>
      <c r="BE1488" s="144"/>
      <c r="BF1488" s="144"/>
    </row>
    <row r="1489" spans="3:58">
      <c r="C1489" s="144"/>
      <c r="D1489" s="144"/>
      <c r="E1489" s="144"/>
      <c r="F1489" s="144"/>
      <c r="G1489" s="144"/>
      <c r="H1489" s="144"/>
      <c r="I1489" s="144"/>
      <c r="J1489" s="144"/>
      <c r="K1489" s="144"/>
      <c r="L1489" s="144"/>
      <c r="M1489" s="144"/>
      <c r="N1489" s="144"/>
      <c r="O1489" s="144"/>
      <c r="P1489" s="144"/>
      <c r="Q1489" s="145"/>
      <c r="R1489" s="145"/>
      <c r="S1489" s="145"/>
      <c r="T1489" s="145"/>
      <c r="U1489" s="145"/>
      <c r="V1489" s="145"/>
      <c r="W1489" s="145"/>
      <c r="X1489" s="145"/>
      <c r="Y1489" s="145"/>
      <c r="Z1489" s="145"/>
      <c r="AA1489" s="145"/>
      <c r="AB1489" s="145"/>
      <c r="AC1489" s="145"/>
      <c r="AD1489" s="145"/>
      <c r="AE1489" s="144"/>
      <c r="AF1489" s="144"/>
      <c r="AG1489" s="144"/>
      <c r="AH1489" s="144"/>
      <c r="AI1489" s="144"/>
      <c r="AJ1489" s="144"/>
      <c r="AK1489" s="144"/>
      <c r="AL1489" s="144"/>
      <c r="AM1489" s="144"/>
      <c r="AN1489" s="144"/>
      <c r="AO1489" s="144"/>
      <c r="AP1489" s="144"/>
      <c r="AQ1489" s="144"/>
      <c r="AR1489" s="144"/>
      <c r="AS1489" s="144"/>
      <c r="AT1489" s="144"/>
      <c r="AU1489" s="144"/>
      <c r="AV1489" s="144"/>
      <c r="AW1489" s="144"/>
      <c r="AX1489" s="144"/>
      <c r="AY1489" s="144"/>
      <c r="AZ1489" s="144"/>
      <c r="BA1489" s="144"/>
      <c r="BB1489" s="144"/>
      <c r="BC1489" s="144"/>
      <c r="BD1489" s="144"/>
      <c r="BE1489" s="144"/>
      <c r="BF1489" s="144"/>
    </row>
    <row r="1490" spans="3:58">
      <c r="C1490" s="144"/>
      <c r="D1490" s="144"/>
      <c r="E1490" s="144"/>
      <c r="F1490" s="144"/>
      <c r="G1490" s="144"/>
      <c r="H1490" s="144"/>
      <c r="I1490" s="144"/>
      <c r="J1490" s="144"/>
      <c r="K1490" s="144"/>
      <c r="L1490" s="144"/>
      <c r="M1490" s="144"/>
      <c r="N1490" s="144"/>
      <c r="O1490" s="144"/>
      <c r="P1490" s="144"/>
      <c r="Q1490" s="145"/>
      <c r="R1490" s="145"/>
      <c r="S1490" s="145"/>
      <c r="T1490" s="145"/>
      <c r="U1490" s="145"/>
      <c r="V1490" s="145"/>
      <c r="W1490" s="145"/>
      <c r="X1490" s="145"/>
      <c r="Y1490" s="145"/>
      <c r="Z1490" s="145"/>
      <c r="AA1490" s="145"/>
      <c r="AB1490" s="145"/>
      <c r="AC1490" s="145"/>
      <c r="AD1490" s="145"/>
      <c r="AE1490" s="144"/>
      <c r="AF1490" s="144"/>
      <c r="AG1490" s="144"/>
      <c r="AH1490" s="144"/>
      <c r="AI1490" s="144"/>
      <c r="AJ1490" s="144"/>
      <c r="AK1490" s="144"/>
      <c r="AL1490" s="144"/>
      <c r="AM1490" s="144"/>
      <c r="AN1490" s="144"/>
      <c r="AO1490" s="144"/>
      <c r="AP1490" s="144"/>
      <c r="AQ1490" s="144"/>
      <c r="AR1490" s="144"/>
      <c r="AS1490" s="144"/>
      <c r="AT1490" s="144"/>
      <c r="AU1490" s="144"/>
      <c r="AV1490" s="144"/>
      <c r="AW1490" s="144"/>
      <c r="AX1490" s="144"/>
      <c r="AY1490" s="144"/>
      <c r="AZ1490" s="144"/>
      <c r="BA1490" s="144"/>
      <c r="BB1490" s="144"/>
      <c r="BC1490" s="144"/>
      <c r="BD1490" s="144"/>
      <c r="BE1490" s="144"/>
      <c r="BF1490" s="144"/>
    </row>
    <row r="1491" spans="3:58">
      <c r="C1491" s="144"/>
      <c r="D1491" s="144"/>
      <c r="E1491" s="144"/>
      <c r="F1491" s="144"/>
      <c r="G1491" s="144"/>
      <c r="H1491" s="144"/>
      <c r="I1491" s="144"/>
      <c r="J1491" s="144"/>
      <c r="K1491" s="144"/>
      <c r="L1491" s="144"/>
      <c r="M1491" s="144"/>
      <c r="N1491" s="144"/>
      <c r="O1491" s="144"/>
      <c r="P1491" s="144"/>
      <c r="Q1491" s="145"/>
      <c r="R1491" s="145"/>
      <c r="S1491" s="145"/>
      <c r="T1491" s="145"/>
      <c r="U1491" s="145"/>
      <c r="V1491" s="145"/>
      <c r="W1491" s="145"/>
      <c r="X1491" s="145"/>
      <c r="Y1491" s="145"/>
      <c r="Z1491" s="145"/>
      <c r="AA1491" s="145"/>
      <c r="AB1491" s="145"/>
      <c r="AC1491" s="145"/>
      <c r="AD1491" s="145"/>
      <c r="AE1491" s="144"/>
      <c r="AF1491" s="144"/>
      <c r="AG1491" s="144"/>
      <c r="AH1491" s="144"/>
      <c r="AI1491" s="144"/>
      <c r="AJ1491" s="144"/>
      <c r="AK1491" s="144"/>
      <c r="AL1491" s="144"/>
      <c r="AM1491" s="144"/>
      <c r="AN1491" s="144"/>
      <c r="AO1491" s="144"/>
      <c r="AP1491" s="144"/>
      <c r="AQ1491" s="144"/>
      <c r="AR1491" s="144"/>
      <c r="AS1491" s="144"/>
      <c r="AT1491" s="144"/>
      <c r="AU1491" s="144"/>
      <c r="AV1491" s="144"/>
      <c r="AW1491" s="144"/>
      <c r="AX1491" s="144"/>
      <c r="AY1491" s="144"/>
      <c r="AZ1491" s="144"/>
      <c r="BA1491" s="144"/>
      <c r="BB1491" s="144"/>
      <c r="BC1491" s="144"/>
      <c r="BD1491" s="144"/>
      <c r="BE1491" s="144"/>
      <c r="BF1491" s="144"/>
    </row>
    <row r="1492" spans="3:58">
      <c r="C1492" s="144"/>
      <c r="D1492" s="144"/>
      <c r="E1492" s="144"/>
      <c r="F1492" s="144"/>
      <c r="G1492" s="144"/>
      <c r="H1492" s="144"/>
      <c r="I1492" s="144"/>
      <c r="J1492" s="144"/>
      <c r="K1492" s="144"/>
      <c r="L1492" s="144"/>
      <c r="M1492" s="144"/>
      <c r="N1492" s="144"/>
      <c r="O1492" s="144"/>
      <c r="P1492" s="144"/>
      <c r="Q1492" s="145"/>
      <c r="R1492" s="145"/>
      <c r="S1492" s="145"/>
      <c r="T1492" s="145"/>
      <c r="U1492" s="145"/>
      <c r="V1492" s="145"/>
      <c r="W1492" s="145"/>
      <c r="X1492" s="145"/>
      <c r="Y1492" s="145"/>
      <c r="Z1492" s="145"/>
      <c r="AA1492" s="145"/>
      <c r="AB1492" s="145"/>
      <c r="AC1492" s="145"/>
      <c r="AD1492" s="145"/>
      <c r="AE1492" s="144"/>
      <c r="AF1492" s="144"/>
      <c r="AG1492" s="144"/>
      <c r="AH1492" s="144"/>
      <c r="AI1492" s="144"/>
      <c r="AJ1492" s="144"/>
      <c r="AK1492" s="144"/>
      <c r="AL1492" s="144"/>
      <c r="AM1492" s="144"/>
      <c r="AN1492" s="144"/>
      <c r="AO1492" s="144"/>
      <c r="AP1492" s="144"/>
      <c r="AQ1492" s="144"/>
      <c r="AR1492" s="144"/>
      <c r="AS1492" s="144"/>
      <c r="AT1492" s="144"/>
      <c r="AU1492" s="144"/>
      <c r="AV1492" s="144"/>
      <c r="AW1492" s="144"/>
      <c r="AX1492" s="144"/>
      <c r="AY1492" s="144"/>
      <c r="AZ1492" s="144"/>
      <c r="BA1492" s="144"/>
      <c r="BB1492" s="144"/>
      <c r="BC1492" s="144"/>
      <c r="BD1492" s="144"/>
      <c r="BE1492" s="144"/>
      <c r="BF1492" s="144"/>
    </row>
    <row r="1493" spans="3:58">
      <c r="C1493" s="144"/>
      <c r="D1493" s="144"/>
      <c r="E1493" s="144"/>
      <c r="F1493" s="144"/>
      <c r="G1493" s="144"/>
      <c r="H1493" s="144"/>
      <c r="I1493" s="144"/>
      <c r="J1493" s="144"/>
      <c r="K1493" s="144"/>
      <c r="L1493" s="144"/>
      <c r="M1493" s="144"/>
      <c r="N1493" s="144"/>
      <c r="O1493" s="144"/>
      <c r="P1493" s="144"/>
      <c r="Q1493" s="145"/>
      <c r="R1493" s="145"/>
      <c r="S1493" s="145"/>
      <c r="T1493" s="145"/>
      <c r="U1493" s="145"/>
      <c r="V1493" s="145"/>
      <c r="W1493" s="145"/>
      <c r="X1493" s="145"/>
      <c r="Y1493" s="145"/>
      <c r="Z1493" s="145"/>
      <c r="AA1493" s="145"/>
      <c r="AB1493" s="145"/>
      <c r="AC1493" s="145"/>
      <c r="AD1493" s="145"/>
      <c r="AE1493" s="144"/>
      <c r="AF1493" s="144"/>
      <c r="AG1493" s="144"/>
      <c r="AH1493" s="144"/>
      <c r="AI1493" s="144"/>
      <c r="AJ1493" s="144"/>
      <c r="AK1493" s="144"/>
      <c r="AL1493" s="144"/>
      <c r="AM1493" s="144"/>
      <c r="AN1493" s="144"/>
      <c r="AO1493" s="144"/>
      <c r="AP1493" s="144"/>
      <c r="AQ1493" s="144"/>
      <c r="AR1493" s="144"/>
      <c r="AS1493" s="144"/>
      <c r="AT1493" s="144"/>
      <c r="AU1493" s="144"/>
      <c r="AV1493" s="144"/>
      <c r="AW1493" s="144"/>
      <c r="AX1493" s="144"/>
      <c r="AY1493" s="144"/>
      <c r="AZ1493" s="144"/>
      <c r="BA1493" s="144"/>
      <c r="BB1493" s="144"/>
      <c r="BC1493" s="144"/>
      <c r="BD1493" s="144"/>
      <c r="BE1493" s="144"/>
      <c r="BF1493" s="144"/>
    </row>
    <row r="1494" spans="3:58">
      <c r="C1494" s="144"/>
      <c r="D1494" s="144"/>
      <c r="E1494" s="144"/>
      <c r="F1494" s="144"/>
      <c r="G1494" s="144"/>
      <c r="H1494" s="144"/>
      <c r="I1494" s="144"/>
      <c r="J1494" s="144"/>
      <c r="K1494" s="144"/>
      <c r="L1494" s="144"/>
      <c r="M1494" s="144"/>
      <c r="N1494" s="144"/>
      <c r="O1494" s="144"/>
      <c r="P1494" s="144"/>
      <c r="Q1494" s="145"/>
      <c r="R1494" s="145"/>
      <c r="S1494" s="145"/>
      <c r="T1494" s="145"/>
      <c r="U1494" s="145"/>
      <c r="V1494" s="145"/>
      <c r="W1494" s="145"/>
      <c r="X1494" s="145"/>
      <c r="Y1494" s="145"/>
      <c r="Z1494" s="145"/>
      <c r="AA1494" s="145"/>
      <c r="AB1494" s="145"/>
      <c r="AC1494" s="145"/>
      <c r="AD1494" s="145"/>
      <c r="AE1494" s="144"/>
      <c r="AF1494" s="144"/>
      <c r="AG1494" s="144"/>
      <c r="AH1494" s="144"/>
      <c r="AI1494" s="144"/>
      <c r="AJ1494" s="144"/>
      <c r="AK1494" s="144"/>
      <c r="AL1494" s="144"/>
      <c r="AM1494" s="144"/>
      <c r="AN1494" s="144"/>
      <c r="AO1494" s="144"/>
      <c r="AP1494" s="144"/>
      <c r="AQ1494" s="144"/>
      <c r="AR1494" s="144"/>
      <c r="AS1494" s="144"/>
      <c r="AT1494" s="144"/>
      <c r="AU1494" s="144"/>
      <c r="AV1494" s="144"/>
      <c r="AW1494" s="144"/>
      <c r="AX1494" s="144"/>
      <c r="AY1494" s="144"/>
      <c r="AZ1494" s="144"/>
      <c r="BA1494" s="144"/>
      <c r="BB1494" s="144"/>
      <c r="BC1494" s="144"/>
      <c r="BD1494" s="144"/>
      <c r="BE1494" s="144"/>
      <c r="BF1494" s="144"/>
    </row>
    <row r="1495" spans="3:58">
      <c r="C1495" s="144"/>
      <c r="D1495" s="144"/>
      <c r="E1495" s="144"/>
      <c r="F1495" s="144"/>
      <c r="G1495" s="144"/>
      <c r="H1495" s="144"/>
      <c r="I1495" s="144"/>
      <c r="J1495" s="144"/>
      <c r="K1495" s="144"/>
      <c r="L1495" s="144"/>
      <c r="M1495" s="144"/>
      <c r="N1495" s="144"/>
      <c r="O1495" s="144"/>
      <c r="P1495" s="144"/>
      <c r="Q1495" s="145"/>
      <c r="R1495" s="145"/>
      <c r="S1495" s="145"/>
      <c r="T1495" s="145"/>
      <c r="U1495" s="145"/>
      <c r="V1495" s="145"/>
      <c r="W1495" s="145"/>
      <c r="X1495" s="145"/>
      <c r="Y1495" s="145"/>
      <c r="Z1495" s="145"/>
      <c r="AA1495" s="145"/>
      <c r="AB1495" s="145"/>
      <c r="AC1495" s="145"/>
      <c r="AD1495" s="145"/>
      <c r="AE1495" s="144"/>
      <c r="AF1495" s="144"/>
      <c r="AG1495" s="144"/>
      <c r="AH1495" s="144"/>
      <c r="AI1495" s="144"/>
      <c r="AJ1495" s="144"/>
      <c r="AK1495" s="144"/>
      <c r="AL1495" s="144"/>
      <c r="AM1495" s="144"/>
      <c r="AN1495" s="144"/>
      <c r="AO1495" s="144"/>
      <c r="AP1495" s="144"/>
      <c r="AQ1495" s="144"/>
      <c r="AR1495" s="144"/>
      <c r="AS1495" s="144"/>
      <c r="AT1495" s="144"/>
      <c r="AU1495" s="144"/>
      <c r="AV1495" s="144"/>
      <c r="AW1495" s="144"/>
      <c r="AX1495" s="144"/>
      <c r="AY1495" s="144"/>
      <c r="AZ1495" s="144"/>
      <c r="BA1495" s="144"/>
      <c r="BB1495" s="144"/>
      <c r="BC1495" s="144"/>
      <c r="BD1495" s="144"/>
      <c r="BE1495" s="144"/>
      <c r="BF1495" s="144"/>
    </row>
    <row r="1496" spans="3:58">
      <c r="C1496" s="144"/>
      <c r="D1496" s="144"/>
      <c r="E1496" s="144"/>
      <c r="F1496" s="144"/>
      <c r="G1496" s="144"/>
      <c r="H1496" s="144"/>
      <c r="I1496" s="144"/>
      <c r="J1496" s="144"/>
      <c r="K1496" s="144"/>
      <c r="L1496" s="144"/>
      <c r="M1496" s="144"/>
      <c r="N1496" s="144"/>
      <c r="O1496" s="144"/>
      <c r="P1496" s="144"/>
      <c r="Q1496" s="145"/>
      <c r="R1496" s="145"/>
      <c r="S1496" s="145"/>
      <c r="T1496" s="145"/>
      <c r="U1496" s="145"/>
      <c r="V1496" s="145"/>
      <c r="W1496" s="145"/>
      <c r="X1496" s="145"/>
      <c r="Y1496" s="145"/>
      <c r="Z1496" s="145"/>
      <c r="AA1496" s="145"/>
      <c r="AB1496" s="145"/>
      <c r="AC1496" s="145"/>
      <c r="AD1496" s="145"/>
      <c r="AE1496" s="144"/>
      <c r="AF1496" s="144"/>
      <c r="AG1496" s="144"/>
      <c r="AH1496" s="144"/>
      <c r="AI1496" s="144"/>
      <c r="AJ1496" s="144"/>
      <c r="AK1496" s="144"/>
      <c r="AL1496" s="144"/>
      <c r="AM1496" s="144"/>
      <c r="AN1496" s="144"/>
      <c r="AO1496" s="144"/>
      <c r="AP1496" s="144"/>
      <c r="AQ1496" s="144"/>
      <c r="AR1496" s="144"/>
      <c r="AS1496" s="144"/>
      <c r="AT1496" s="144"/>
      <c r="AU1496" s="144"/>
      <c r="AV1496" s="144"/>
      <c r="AW1496" s="144"/>
      <c r="AX1496" s="144"/>
      <c r="AY1496" s="144"/>
      <c r="AZ1496" s="144"/>
      <c r="BA1496" s="144"/>
      <c r="BB1496" s="144"/>
      <c r="BC1496" s="144"/>
      <c r="BD1496" s="144"/>
      <c r="BE1496" s="144"/>
      <c r="BF1496" s="144"/>
    </row>
    <row r="1497" spans="3:58">
      <c r="C1497" s="144"/>
      <c r="D1497" s="144"/>
      <c r="E1497" s="144"/>
      <c r="F1497" s="144"/>
      <c r="G1497" s="144"/>
      <c r="H1497" s="144"/>
      <c r="I1497" s="144"/>
      <c r="J1497" s="144"/>
      <c r="K1497" s="144"/>
      <c r="L1497" s="144"/>
      <c r="M1497" s="144"/>
      <c r="N1497" s="144"/>
      <c r="O1497" s="144"/>
      <c r="P1497" s="144"/>
      <c r="Q1497" s="145"/>
      <c r="R1497" s="145"/>
      <c r="S1497" s="145"/>
      <c r="T1497" s="145"/>
      <c r="U1497" s="145"/>
      <c r="V1497" s="145"/>
      <c r="W1497" s="145"/>
      <c r="X1497" s="145"/>
      <c r="Y1497" s="145"/>
      <c r="Z1497" s="145"/>
      <c r="AA1497" s="145"/>
      <c r="AB1497" s="145"/>
      <c r="AC1497" s="145"/>
      <c r="AD1497" s="145"/>
      <c r="AE1497" s="144"/>
      <c r="AF1497" s="144"/>
      <c r="AG1497" s="144"/>
      <c r="AH1497" s="144"/>
      <c r="AI1497" s="144"/>
      <c r="AJ1497" s="144"/>
      <c r="AK1497" s="144"/>
      <c r="AL1497" s="144"/>
      <c r="AM1497" s="144"/>
      <c r="AN1497" s="144"/>
      <c r="AO1497" s="144"/>
      <c r="AP1497" s="144"/>
      <c r="AQ1497" s="144"/>
      <c r="AR1497" s="144"/>
      <c r="AS1497" s="144"/>
      <c r="AT1497" s="144"/>
      <c r="AU1497" s="144"/>
      <c r="AV1497" s="144"/>
      <c r="AW1497" s="144"/>
      <c r="AX1497" s="144"/>
      <c r="AY1497" s="144"/>
      <c r="AZ1497" s="144"/>
      <c r="BA1497" s="144"/>
      <c r="BB1497" s="144"/>
      <c r="BC1497" s="144"/>
      <c r="BD1497" s="144"/>
      <c r="BE1497" s="144"/>
      <c r="BF1497" s="144"/>
    </row>
    <row r="1498" spans="3:58">
      <c r="C1498" s="144"/>
      <c r="D1498" s="144"/>
      <c r="E1498" s="144"/>
      <c r="F1498" s="144"/>
      <c r="G1498" s="144"/>
      <c r="H1498" s="144"/>
      <c r="I1498" s="144"/>
      <c r="J1498" s="144"/>
      <c r="K1498" s="144"/>
      <c r="L1498" s="144"/>
      <c r="M1498" s="144"/>
      <c r="N1498" s="144"/>
      <c r="O1498" s="144"/>
      <c r="P1498" s="144"/>
      <c r="Q1498" s="145"/>
      <c r="R1498" s="145"/>
      <c r="S1498" s="145"/>
      <c r="T1498" s="145"/>
      <c r="U1498" s="145"/>
      <c r="V1498" s="145"/>
      <c r="W1498" s="145"/>
      <c r="X1498" s="145"/>
      <c r="Y1498" s="145"/>
      <c r="Z1498" s="145"/>
      <c r="AA1498" s="145"/>
      <c r="AB1498" s="145"/>
      <c r="AC1498" s="145"/>
      <c r="AD1498" s="145"/>
      <c r="AE1498" s="144"/>
      <c r="AF1498" s="144"/>
      <c r="AG1498" s="144"/>
      <c r="AH1498" s="144"/>
      <c r="AI1498" s="144"/>
      <c r="AJ1498" s="144"/>
      <c r="AK1498" s="144"/>
      <c r="AL1498" s="144"/>
      <c r="AM1498" s="144"/>
      <c r="AN1498" s="144"/>
      <c r="AO1498" s="144"/>
      <c r="AP1498" s="144"/>
      <c r="AQ1498" s="144"/>
      <c r="AR1498" s="144"/>
      <c r="AS1498" s="144"/>
      <c r="AT1498" s="144"/>
      <c r="AU1498" s="144"/>
      <c r="AV1498" s="144"/>
      <c r="AW1498" s="144"/>
      <c r="AX1498" s="144"/>
      <c r="AY1498" s="144"/>
      <c r="AZ1498" s="144"/>
      <c r="BA1498" s="144"/>
      <c r="BB1498" s="144"/>
      <c r="BC1498" s="144"/>
      <c r="BD1498" s="144"/>
      <c r="BE1498" s="144"/>
      <c r="BF1498" s="144"/>
    </row>
    <row r="1499" spans="3:58">
      <c r="C1499" s="144"/>
      <c r="D1499" s="144"/>
      <c r="E1499" s="144"/>
      <c r="F1499" s="144"/>
      <c r="G1499" s="144"/>
      <c r="H1499" s="144"/>
      <c r="I1499" s="144"/>
      <c r="J1499" s="144"/>
      <c r="K1499" s="144"/>
      <c r="L1499" s="144"/>
      <c r="M1499" s="144"/>
      <c r="N1499" s="144"/>
      <c r="O1499" s="144"/>
      <c r="P1499" s="144"/>
      <c r="Q1499" s="145"/>
      <c r="R1499" s="145"/>
      <c r="S1499" s="145"/>
      <c r="T1499" s="145"/>
      <c r="U1499" s="145"/>
      <c r="V1499" s="145"/>
      <c r="W1499" s="145"/>
      <c r="X1499" s="145"/>
      <c r="Y1499" s="145"/>
      <c r="Z1499" s="145"/>
      <c r="AA1499" s="145"/>
      <c r="AB1499" s="145"/>
      <c r="AC1499" s="145"/>
      <c r="AD1499" s="145"/>
      <c r="AE1499" s="144"/>
      <c r="AF1499" s="144"/>
      <c r="AG1499" s="144"/>
      <c r="AH1499" s="144"/>
      <c r="AI1499" s="144"/>
      <c r="AJ1499" s="144"/>
      <c r="AK1499" s="144"/>
      <c r="AL1499" s="144"/>
      <c r="AM1499" s="144"/>
      <c r="AN1499" s="144"/>
      <c r="AO1499" s="144"/>
      <c r="AP1499" s="144"/>
      <c r="AQ1499" s="144"/>
      <c r="AR1499" s="144"/>
      <c r="AS1499" s="144"/>
      <c r="AT1499" s="144"/>
      <c r="AU1499" s="144"/>
      <c r="AV1499" s="144"/>
      <c r="AW1499" s="144"/>
      <c r="AX1499" s="144"/>
      <c r="AY1499" s="144"/>
      <c r="AZ1499" s="144"/>
      <c r="BA1499" s="144"/>
      <c r="BB1499" s="144"/>
      <c r="BC1499" s="144"/>
      <c r="BD1499" s="144"/>
      <c r="BE1499" s="144"/>
      <c r="BF1499" s="144"/>
    </row>
    <row r="1500" spans="3:58">
      <c r="C1500" s="144"/>
      <c r="D1500" s="144"/>
      <c r="E1500" s="144"/>
      <c r="F1500" s="144"/>
      <c r="G1500" s="144"/>
      <c r="H1500" s="144"/>
      <c r="I1500" s="144"/>
      <c r="J1500" s="144"/>
      <c r="K1500" s="144"/>
      <c r="L1500" s="144"/>
      <c r="M1500" s="144"/>
      <c r="N1500" s="144"/>
      <c r="O1500" s="144"/>
      <c r="P1500" s="144"/>
      <c r="Q1500" s="145"/>
      <c r="R1500" s="145"/>
      <c r="S1500" s="145"/>
      <c r="T1500" s="145"/>
      <c r="U1500" s="145"/>
      <c r="V1500" s="145"/>
      <c r="W1500" s="145"/>
      <c r="X1500" s="145"/>
      <c r="Y1500" s="145"/>
      <c r="Z1500" s="145"/>
      <c r="AA1500" s="145"/>
      <c r="AB1500" s="145"/>
      <c r="AC1500" s="145"/>
      <c r="AD1500" s="145"/>
      <c r="AE1500" s="144"/>
      <c r="AF1500" s="144"/>
      <c r="AG1500" s="144"/>
      <c r="AH1500" s="144"/>
      <c r="AI1500" s="144"/>
      <c r="AJ1500" s="144"/>
      <c r="AK1500" s="144"/>
      <c r="AL1500" s="144"/>
      <c r="AM1500" s="144"/>
      <c r="AN1500" s="144"/>
      <c r="AO1500" s="144"/>
      <c r="AP1500" s="144"/>
      <c r="AQ1500" s="144"/>
      <c r="AR1500" s="144"/>
      <c r="AS1500" s="144"/>
      <c r="AT1500" s="144"/>
      <c r="AU1500" s="144"/>
      <c r="AV1500" s="144"/>
      <c r="AW1500" s="144"/>
      <c r="AX1500" s="144"/>
      <c r="AY1500" s="144"/>
      <c r="AZ1500" s="144"/>
      <c r="BA1500" s="144"/>
      <c r="BB1500" s="144"/>
      <c r="BC1500" s="144"/>
      <c r="BD1500" s="144"/>
      <c r="BE1500" s="144"/>
      <c r="BF1500" s="144"/>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C2F56-DBED-4ADE-AAD8-6C64016C202B}">
  <sheetPr>
    <tabColor rgb="FFFFC000"/>
  </sheetPr>
  <dimension ref="A1:BF1500"/>
  <sheetViews>
    <sheetView workbookViewId="0">
      <pane xSplit="2" ySplit="6" topLeftCell="AJ57" activePane="bottomRight" state="frozen"/>
      <selection sqref="A1:B1"/>
      <selection pane="topRight" sqref="A1:B1"/>
      <selection pane="bottomLeft" sqref="A1:B1"/>
      <selection pane="bottomRight" activeCell="AR855" sqref="A1:BF1500"/>
    </sheetView>
  </sheetViews>
  <sheetFormatPr baseColWidth="10" defaultRowHeight="14.4"/>
  <cols>
    <col min="1" max="1" width="11.5546875" style="143"/>
    <col min="2" max="2" width="39.21875" style="143" customWidth="1"/>
    <col min="3" max="16" width="15.6640625" style="143" hidden="1" customWidth="1"/>
    <col min="17" max="30" width="8.6640625" style="143" hidden="1" customWidth="1"/>
    <col min="31" max="35" width="15.6640625" style="143" hidden="1" customWidth="1"/>
    <col min="36" max="36" width="15.6640625" style="143" customWidth="1"/>
    <col min="37" max="39" width="15.6640625" style="143" hidden="1" customWidth="1"/>
    <col min="40" max="40" width="15.6640625" style="143" customWidth="1"/>
    <col min="41" max="43" width="15.6640625" style="143" hidden="1" customWidth="1"/>
    <col min="44" max="58" width="15.6640625" style="143" customWidth="1"/>
    <col min="59" max="59" width="14.6640625" style="143" customWidth="1"/>
    <col min="60" max="16384" width="11.5546875" style="143"/>
  </cols>
  <sheetData>
    <row r="1" spans="1:58" ht="19.8">
      <c r="A1" s="142" t="s">
        <v>850</v>
      </c>
      <c r="C1" s="144"/>
      <c r="D1" s="144"/>
      <c r="E1" s="144"/>
      <c r="F1" s="144"/>
      <c r="G1" s="144"/>
      <c r="H1" s="144"/>
      <c r="I1" s="144"/>
      <c r="J1" s="144"/>
      <c r="K1" s="144"/>
      <c r="L1" s="144"/>
      <c r="M1" s="144"/>
      <c r="N1" s="144"/>
      <c r="O1" s="144"/>
      <c r="P1" s="144"/>
      <c r="Q1" s="145"/>
      <c r="R1" s="145"/>
      <c r="S1" s="145"/>
      <c r="T1" s="145"/>
      <c r="U1" s="145"/>
      <c r="V1" s="145"/>
      <c r="W1" s="145"/>
      <c r="X1" s="145"/>
      <c r="Y1" s="145"/>
      <c r="Z1" s="145"/>
      <c r="AA1" s="145"/>
      <c r="AB1" s="145"/>
      <c r="AC1" s="145"/>
      <c r="AD1" s="145"/>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row>
    <row r="2" spans="1:58" ht="15.6">
      <c r="A2" s="146" t="s">
        <v>851</v>
      </c>
      <c r="C2" s="144"/>
      <c r="D2" s="144"/>
      <c r="E2" s="144"/>
      <c r="F2" s="144"/>
      <c r="G2" s="144"/>
      <c r="H2" s="144"/>
      <c r="I2" s="144"/>
      <c r="J2" s="144"/>
      <c r="K2" s="144"/>
      <c r="L2" s="144"/>
      <c r="M2" s="144"/>
      <c r="N2" s="144"/>
      <c r="O2" s="144"/>
      <c r="P2" s="144"/>
      <c r="Q2" s="145"/>
      <c r="R2" s="145"/>
      <c r="S2" s="145"/>
      <c r="T2" s="145"/>
      <c r="U2" s="145"/>
      <c r="V2" s="145"/>
      <c r="W2" s="145"/>
      <c r="X2" s="145"/>
      <c r="Y2" s="145"/>
      <c r="Z2" s="145"/>
      <c r="AA2" s="145"/>
      <c r="AB2" s="145"/>
      <c r="AC2" s="145"/>
      <c r="AD2" s="145"/>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row>
    <row r="3" spans="1:58">
      <c r="A3" s="143" t="s">
        <v>852</v>
      </c>
      <c r="C3" s="144"/>
      <c r="D3" s="144"/>
      <c r="E3" s="144"/>
      <c r="F3" s="144"/>
      <c r="G3" s="144"/>
      <c r="H3" s="144"/>
      <c r="I3" s="144"/>
      <c r="J3" s="144"/>
      <c r="K3" s="144"/>
      <c r="L3" s="144"/>
      <c r="M3" s="144"/>
      <c r="N3" s="144"/>
      <c r="O3" s="144"/>
      <c r="P3" s="144"/>
      <c r="Q3" s="145"/>
      <c r="R3" s="145"/>
      <c r="S3" s="145"/>
      <c r="T3" s="145"/>
      <c r="U3" s="145"/>
      <c r="V3" s="145"/>
      <c r="W3" s="145"/>
      <c r="X3" s="145"/>
      <c r="Y3" s="145"/>
      <c r="Z3" s="145"/>
      <c r="AA3" s="145"/>
      <c r="AB3" s="145"/>
      <c r="AC3" s="145"/>
      <c r="AD3" s="145"/>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row>
    <row r="4" spans="1:58">
      <c r="A4" s="143" t="s">
        <v>853</v>
      </c>
      <c r="C4" s="144"/>
      <c r="D4" s="144"/>
      <c r="E4" s="144"/>
      <c r="F4" s="144"/>
      <c r="G4" s="144"/>
      <c r="H4" s="144"/>
      <c r="I4" s="144"/>
      <c r="J4" s="144"/>
      <c r="K4" s="144"/>
      <c r="L4" s="144"/>
      <c r="M4" s="144"/>
      <c r="N4" s="144"/>
      <c r="O4" s="144"/>
      <c r="P4" s="144"/>
      <c r="Q4" s="145"/>
      <c r="R4" s="145"/>
      <c r="S4" s="145"/>
      <c r="T4" s="145"/>
      <c r="U4" s="145"/>
      <c r="V4" s="145"/>
      <c r="W4" s="145"/>
      <c r="X4" s="145"/>
      <c r="Y4" s="145"/>
      <c r="Z4" s="145"/>
      <c r="AA4" s="145"/>
      <c r="AB4" s="145"/>
      <c r="AC4" s="145"/>
      <c r="AD4" s="145"/>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row>
    <row r="5" spans="1:58">
      <c r="C5" s="144"/>
      <c r="D5" s="144"/>
      <c r="E5" s="144"/>
      <c r="F5" s="144"/>
      <c r="G5" s="144"/>
      <c r="H5" s="144"/>
      <c r="I5" s="144"/>
      <c r="J5" s="144"/>
      <c r="K5" s="144"/>
      <c r="L5" s="144"/>
      <c r="M5" s="144"/>
      <c r="N5" s="144"/>
      <c r="O5" s="144"/>
      <c r="P5" s="144"/>
      <c r="Q5" s="145"/>
      <c r="R5" s="145"/>
      <c r="S5" s="145"/>
      <c r="T5" s="145"/>
      <c r="U5" s="145"/>
      <c r="V5" s="145"/>
      <c r="W5" s="145"/>
      <c r="X5" s="145"/>
      <c r="Y5" s="145"/>
      <c r="Z5" s="145"/>
      <c r="AA5" s="145"/>
      <c r="AB5" s="145"/>
      <c r="AC5" s="145"/>
      <c r="AD5" s="145"/>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row>
    <row r="6" spans="1:58">
      <c r="A6" s="143" t="s">
        <v>854</v>
      </c>
      <c r="B6" s="143" t="s">
        <v>855</v>
      </c>
      <c r="C6" s="144" t="s">
        <v>856</v>
      </c>
      <c r="D6" s="144" t="s">
        <v>857</v>
      </c>
      <c r="E6" s="144" t="s">
        <v>858</v>
      </c>
      <c r="F6" s="144" t="s">
        <v>859</v>
      </c>
      <c r="G6" s="144" t="s">
        <v>860</v>
      </c>
      <c r="H6" s="144" t="s">
        <v>861</v>
      </c>
      <c r="I6" s="144" t="s">
        <v>862</v>
      </c>
      <c r="J6" s="144" t="s">
        <v>863</v>
      </c>
      <c r="K6" s="144" t="s">
        <v>864</v>
      </c>
      <c r="L6" s="144" t="s">
        <v>865</v>
      </c>
      <c r="M6" s="144" t="s">
        <v>866</v>
      </c>
      <c r="N6" s="144" t="s">
        <v>867</v>
      </c>
      <c r="O6" s="144" t="s">
        <v>868</v>
      </c>
      <c r="P6" s="144" t="s">
        <v>869</v>
      </c>
      <c r="Q6" s="145" t="s">
        <v>870</v>
      </c>
      <c r="R6" s="145" t="s">
        <v>871</v>
      </c>
      <c r="S6" s="145" t="s">
        <v>872</v>
      </c>
      <c r="T6" s="145" t="s">
        <v>873</v>
      </c>
      <c r="U6" s="145" t="s">
        <v>874</v>
      </c>
      <c r="V6" s="145" t="s">
        <v>875</v>
      </c>
      <c r="W6" s="145" t="s">
        <v>876</v>
      </c>
      <c r="X6" s="145" t="s">
        <v>877</v>
      </c>
      <c r="Y6" s="145" t="s">
        <v>878</v>
      </c>
      <c r="Z6" s="145" t="s">
        <v>879</v>
      </c>
      <c r="AA6" s="145" t="s">
        <v>880</v>
      </c>
      <c r="AB6" s="145" t="s">
        <v>881</v>
      </c>
      <c r="AC6" s="145" t="s">
        <v>882</v>
      </c>
      <c r="AD6" s="145" t="s">
        <v>883</v>
      </c>
      <c r="AE6" s="144" t="s">
        <v>884</v>
      </c>
      <c r="AF6" s="144" t="s">
        <v>885</v>
      </c>
      <c r="AG6" s="144" t="s">
        <v>886</v>
      </c>
      <c r="AH6" s="144" t="s">
        <v>887</v>
      </c>
      <c r="AI6" s="144" t="s">
        <v>888</v>
      </c>
      <c r="AJ6" s="144" t="s">
        <v>889</v>
      </c>
      <c r="AK6" s="144" t="s">
        <v>890</v>
      </c>
      <c r="AL6" s="144" t="s">
        <v>891</v>
      </c>
      <c r="AM6" s="144" t="s">
        <v>892</v>
      </c>
      <c r="AN6" s="144" t="s">
        <v>893</v>
      </c>
      <c r="AO6" s="144" t="s">
        <v>894</v>
      </c>
      <c r="AP6" s="144" t="s">
        <v>895</v>
      </c>
      <c r="AQ6" s="144" t="s">
        <v>896</v>
      </c>
      <c r="AR6" s="144" t="s">
        <v>897</v>
      </c>
      <c r="AS6" s="144"/>
      <c r="AT6" s="144"/>
      <c r="AU6" s="144"/>
      <c r="AV6" s="144"/>
      <c r="AW6" s="144"/>
      <c r="AX6" s="144"/>
      <c r="AY6" s="144"/>
      <c r="AZ6" s="144"/>
      <c r="BA6" s="144"/>
      <c r="BB6" s="144"/>
      <c r="BC6" s="144"/>
      <c r="BD6" s="144"/>
      <c r="BE6" s="144"/>
      <c r="BF6" s="144"/>
    </row>
    <row r="7" spans="1:58" hidden="1">
      <c r="A7" s="143" t="s">
        <v>898</v>
      </c>
      <c r="B7" s="143" t="s">
        <v>991</v>
      </c>
      <c r="C7" s="144">
        <v>13797</v>
      </c>
      <c r="D7" s="144">
        <v>13291</v>
      </c>
      <c r="E7" s="144">
        <v>12736</v>
      </c>
      <c r="F7" s="144">
        <v>12114</v>
      </c>
      <c r="G7" s="144">
        <v>12102</v>
      </c>
      <c r="H7" s="144">
        <v>11896</v>
      </c>
      <c r="I7" s="144">
        <v>12061</v>
      </c>
      <c r="J7" s="144">
        <v>12053</v>
      </c>
      <c r="K7" s="144">
        <v>12107</v>
      </c>
      <c r="L7" s="144">
        <v>12122</v>
      </c>
      <c r="M7" s="144">
        <v>12084</v>
      </c>
      <c r="N7" s="144">
        <v>11882</v>
      </c>
      <c r="O7" s="144">
        <v>11359</v>
      </c>
      <c r="P7" s="144">
        <v>11121</v>
      </c>
      <c r="Q7" s="145">
        <v>103.8</v>
      </c>
      <c r="R7" s="145">
        <v>111.95</v>
      </c>
      <c r="S7" s="145">
        <v>137.19999999999999</v>
      </c>
      <c r="T7" s="145">
        <v>104.54</v>
      </c>
      <c r="U7" s="145">
        <v>143.41999999999999</v>
      </c>
      <c r="V7" s="145">
        <v>132.44999999999999</v>
      </c>
      <c r="W7" s="145">
        <v>92.96</v>
      </c>
      <c r="X7" s="145">
        <v>130.31</v>
      </c>
      <c r="Y7" s="145">
        <v>91.84</v>
      </c>
      <c r="Z7" s="145">
        <v>112.82</v>
      </c>
      <c r="AA7" s="145">
        <v>70.56</v>
      </c>
      <c r="AB7" s="145">
        <v>45.94</v>
      </c>
      <c r="AC7" s="145">
        <v>112.76</v>
      </c>
      <c r="AD7" s="145">
        <v>114.9</v>
      </c>
      <c r="AE7" s="144">
        <v>1432106</v>
      </c>
      <c r="AF7" s="144">
        <v>1487869</v>
      </c>
      <c r="AG7" s="144">
        <v>1747398</v>
      </c>
      <c r="AH7" s="144">
        <v>1266375</v>
      </c>
      <c r="AI7" s="144">
        <v>1735649</v>
      </c>
      <c r="AJ7" s="758">
        <v>1575581</v>
      </c>
      <c r="AK7" s="144">
        <v>1121166</v>
      </c>
      <c r="AL7" s="144">
        <v>1570632</v>
      </c>
      <c r="AM7" s="144">
        <v>1111853</v>
      </c>
      <c r="AN7" s="758">
        <v>1367556</v>
      </c>
      <c r="AO7" s="144">
        <v>852602</v>
      </c>
      <c r="AP7" s="144">
        <v>545879</v>
      </c>
      <c r="AQ7" s="144">
        <v>1280838</v>
      </c>
      <c r="AR7" s="758">
        <v>1277848</v>
      </c>
      <c r="AS7" s="144"/>
      <c r="AT7" s="144"/>
      <c r="AU7" s="144"/>
      <c r="AV7" s="144"/>
      <c r="AW7" s="144"/>
      <c r="AX7" s="144"/>
      <c r="AY7" s="144"/>
      <c r="AZ7" s="144"/>
      <c r="BA7" s="144"/>
      <c r="BB7" s="144"/>
      <c r="BC7" s="144"/>
      <c r="BD7" s="144"/>
      <c r="BE7" s="144"/>
      <c r="BF7" s="144"/>
    </row>
    <row r="8" spans="1:58" hidden="1">
      <c r="A8" s="143" t="s">
        <v>898</v>
      </c>
      <c r="B8" s="143" t="s">
        <v>992</v>
      </c>
      <c r="C8" s="144">
        <v>8546</v>
      </c>
      <c r="D8" s="144">
        <v>8045</v>
      </c>
      <c r="E8" s="144">
        <v>7653</v>
      </c>
      <c r="F8" s="144">
        <v>7357</v>
      </c>
      <c r="G8" s="144">
        <v>7222</v>
      </c>
      <c r="H8" s="144">
        <v>7123</v>
      </c>
      <c r="I8" s="144">
        <v>7090</v>
      </c>
      <c r="J8" s="144">
        <v>6998</v>
      </c>
      <c r="K8" s="144">
        <v>6955</v>
      </c>
      <c r="L8" s="144">
        <v>6842</v>
      </c>
      <c r="M8" s="144">
        <v>6820</v>
      </c>
      <c r="N8" s="144">
        <v>6810</v>
      </c>
      <c r="O8" s="144">
        <v>6783</v>
      </c>
      <c r="P8" s="144">
        <v>6678</v>
      </c>
      <c r="Q8" s="145">
        <v>48.35</v>
      </c>
      <c r="R8" s="145">
        <v>52.23</v>
      </c>
      <c r="S8" s="145">
        <v>33.89</v>
      </c>
      <c r="T8" s="145">
        <v>44.83</v>
      </c>
      <c r="U8" s="145">
        <v>58.76</v>
      </c>
      <c r="V8" s="145">
        <v>53.03</v>
      </c>
      <c r="W8" s="145">
        <v>44.46</v>
      </c>
      <c r="X8" s="145">
        <v>52.77</v>
      </c>
      <c r="Y8" s="145">
        <v>41.54</v>
      </c>
      <c r="Z8" s="145">
        <v>45.37</v>
      </c>
      <c r="AA8" s="145">
        <v>46.68</v>
      </c>
      <c r="AB8" s="145">
        <v>18.350000000000001</v>
      </c>
      <c r="AC8" s="145">
        <v>51.58</v>
      </c>
      <c r="AD8" s="145">
        <v>46.55</v>
      </c>
      <c r="AE8" s="144">
        <v>413181</v>
      </c>
      <c r="AF8" s="144">
        <v>420181</v>
      </c>
      <c r="AG8" s="144">
        <v>259323</v>
      </c>
      <c r="AH8" s="144">
        <v>329830</v>
      </c>
      <c r="AI8" s="144">
        <v>424356</v>
      </c>
      <c r="AJ8" s="758">
        <v>377766</v>
      </c>
      <c r="AK8" s="144">
        <v>315237</v>
      </c>
      <c r="AL8" s="144">
        <v>369316</v>
      </c>
      <c r="AM8" s="144">
        <v>288884</v>
      </c>
      <c r="AN8" s="758">
        <v>310429</v>
      </c>
      <c r="AO8" s="144">
        <v>318372</v>
      </c>
      <c r="AP8" s="144">
        <v>124935</v>
      </c>
      <c r="AQ8" s="144">
        <v>349863</v>
      </c>
      <c r="AR8" s="758">
        <v>310847</v>
      </c>
      <c r="AS8" s="144"/>
      <c r="AT8" s="144"/>
      <c r="AU8" s="144"/>
      <c r="AV8" s="144"/>
      <c r="AW8" s="144"/>
      <c r="AX8" s="144"/>
      <c r="AY8" s="144"/>
      <c r="AZ8" s="144"/>
      <c r="BA8" s="144"/>
      <c r="BB8" s="144"/>
      <c r="BC8" s="144"/>
      <c r="BD8" s="144"/>
      <c r="BE8" s="144"/>
      <c r="BF8" s="144"/>
    </row>
    <row r="9" spans="1:58" hidden="1">
      <c r="A9" s="143" t="s">
        <v>898</v>
      </c>
      <c r="B9" s="143" t="s">
        <v>993</v>
      </c>
      <c r="C9" s="144">
        <v>877</v>
      </c>
      <c r="D9" s="144">
        <v>876</v>
      </c>
      <c r="E9" s="144">
        <v>816</v>
      </c>
      <c r="F9" s="144">
        <v>780</v>
      </c>
      <c r="G9" s="144">
        <v>782</v>
      </c>
      <c r="H9" s="144">
        <v>777</v>
      </c>
      <c r="I9" s="144">
        <v>765</v>
      </c>
      <c r="J9" s="144">
        <v>762</v>
      </c>
      <c r="K9" s="144">
        <v>758</v>
      </c>
      <c r="L9" s="144">
        <v>737</v>
      </c>
      <c r="M9" s="144">
        <v>688</v>
      </c>
      <c r="N9" s="144">
        <v>687</v>
      </c>
      <c r="O9" s="144">
        <v>761</v>
      </c>
      <c r="P9" s="144">
        <v>758</v>
      </c>
      <c r="Q9" s="145">
        <v>30.32</v>
      </c>
      <c r="R9" s="145">
        <v>31.15</v>
      </c>
      <c r="S9" s="145">
        <v>18.27</v>
      </c>
      <c r="T9" s="145">
        <v>29.94</v>
      </c>
      <c r="U9" s="145">
        <v>46.28</v>
      </c>
      <c r="V9" s="145">
        <v>36.01</v>
      </c>
      <c r="W9" s="145">
        <v>26.78</v>
      </c>
      <c r="X9" s="145">
        <v>28.21</v>
      </c>
      <c r="Y9" s="145">
        <v>42.19</v>
      </c>
      <c r="Z9" s="145">
        <v>36.04</v>
      </c>
      <c r="AA9" s="145">
        <v>41.76</v>
      </c>
      <c r="AB9" s="145">
        <v>10.1</v>
      </c>
      <c r="AC9" s="145">
        <v>37.35</v>
      </c>
      <c r="AD9" s="145">
        <v>34.049999999999997</v>
      </c>
      <c r="AE9" s="144">
        <v>26587</v>
      </c>
      <c r="AF9" s="144">
        <v>27284</v>
      </c>
      <c r="AG9" s="144">
        <v>14906</v>
      </c>
      <c r="AH9" s="144">
        <v>23350</v>
      </c>
      <c r="AI9" s="144">
        <v>36189</v>
      </c>
      <c r="AJ9" s="758">
        <v>27978</v>
      </c>
      <c r="AK9" s="144">
        <v>20485</v>
      </c>
      <c r="AL9" s="144">
        <v>21494</v>
      </c>
      <c r="AM9" s="144">
        <v>31983</v>
      </c>
      <c r="AN9" s="758">
        <v>26563</v>
      </c>
      <c r="AO9" s="144">
        <v>28731</v>
      </c>
      <c r="AP9" s="144">
        <v>6940</v>
      </c>
      <c r="AQ9" s="144">
        <v>28427</v>
      </c>
      <c r="AR9" s="758">
        <v>25809</v>
      </c>
      <c r="AS9" s="144"/>
      <c r="AT9" s="144"/>
      <c r="AU9" s="144"/>
      <c r="AV9" s="144"/>
      <c r="AW9" s="144"/>
      <c r="AX9" s="144"/>
      <c r="AY9" s="144"/>
      <c r="AZ9" s="144"/>
      <c r="BA9" s="144"/>
      <c r="BB9" s="144"/>
      <c r="BC9" s="144"/>
      <c r="BD9" s="144"/>
      <c r="BE9" s="144"/>
      <c r="BF9" s="144"/>
    </row>
    <row r="10" spans="1:58" hidden="1">
      <c r="A10" s="143" t="s">
        <v>898</v>
      </c>
      <c r="B10" s="143" t="s">
        <v>994</v>
      </c>
      <c r="C10" s="144">
        <v>9423</v>
      </c>
      <c r="D10" s="144">
        <v>8921</v>
      </c>
      <c r="E10" s="144">
        <v>8469</v>
      </c>
      <c r="F10" s="144">
        <v>8137</v>
      </c>
      <c r="G10" s="144">
        <v>8004</v>
      </c>
      <c r="H10" s="144">
        <v>7900</v>
      </c>
      <c r="I10" s="144">
        <v>7855</v>
      </c>
      <c r="J10" s="144">
        <v>7760</v>
      </c>
      <c r="K10" s="144">
        <v>7713</v>
      </c>
      <c r="L10" s="144">
        <v>7579</v>
      </c>
      <c r="M10" s="144">
        <v>7508</v>
      </c>
      <c r="N10" s="144">
        <v>7497</v>
      </c>
      <c r="O10" s="144">
        <v>7544</v>
      </c>
      <c r="P10" s="144">
        <v>7436</v>
      </c>
      <c r="Q10" s="145">
        <v>46.67</v>
      </c>
      <c r="R10" s="145">
        <v>50.16</v>
      </c>
      <c r="S10" s="145">
        <v>32.380000000000003</v>
      </c>
      <c r="T10" s="145">
        <v>43.4</v>
      </c>
      <c r="U10" s="145">
        <v>57.54</v>
      </c>
      <c r="V10" s="145">
        <v>51.36</v>
      </c>
      <c r="W10" s="145">
        <v>42.74</v>
      </c>
      <c r="X10" s="145">
        <v>50.36</v>
      </c>
      <c r="Y10" s="145">
        <v>41.6</v>
      </c>
      <c r="Z10" s="145">
        <v>44.46</v>
      </c>
      <c r="AA10" s="145">
        <v>46.23</v>
      </c>
      <c r="AB10" s="145">
        <v>17.59</v>
      </c>
      <c r="AC10" s="145">
        <v>50.14</v>
      </c>
      <c r="AD10" s="145">
        <v>45.27</v>
      </c>
      <c r="AE10" s="144">
        <v>439768</v>
      </c>
      <c r="AF10" s="144">
        <v>447465</v>
      </c>
      <c r="AG10" s="144">
        <v>274229</v>
      </c>
      <c r="AH10" s="144">
        <v>353180</v>
      </c>
      <c r="AI10" s="144">
        <v>460545</v>
      </c>
      <c r="AJ10" s="760">
        <v>405744</v>
      </c>
      <c r="AK10" s="144">
        <v>335722</v>
      </c>
      <c r="AL10" s="144">
        <v>390810</v>
      </c>
      <c r="AM10" s="144">
        <v>320867</v>
      </c>
      <c r="AN10" s="760">
        <v>336992</v>
      </c>
      <c r="AO10" s="144">
        <v>347103</v>
      </c>
      <c r="AP10" s="144">
        <v>131875</v>
      </c>
      <c r="AQ10" s="144">
        <v>378290</v>
      </c>
      <c r="AR10" s="760">
        <v>336656</v>
      </c>
      <c r="AS10" s="144"/>
      <c r="AT10" s="144"/>
      <c r="AU10" s="144"/>
      <c r="AV10" s="144"/>
      <c r="AW10" s="144"/>
      <c r="AX10" s="144"/>
      <c r="AY10" s="144"/>
      <c r="AZ10" s="144"/>
      <c r="BA10" s="144"/>
      <c r="BB10" s="144"/>
      <c r="BC10" s="144"/>
      <c r="BD10" s="144"/>
      <c r="BE10" s="144"/>
      <c r="BF10" s="144"/>
    </row>
    <row r="11" spans="1:58" hidden="1">
      <c r="A11" s="143" t="s">
        <v>898</v>
      </c>
      <c r="B11" s="143" t="s">
        <v>995</v>
      </c>
      <c r="C11" s="144">
        <v>324</v>
      </c>
      <c r="D11" s="144">
        <v>295</v>
      </c>
      <c r="E11" s="144">
        <v>239</v>
      </c>
      <c r="F11" s="144">
        <v>233</v>
      </c>
      <c r="G11" s="144">
        <v>231</v>
      </c>
      <c r="H11" s="144">
        <v>247</v>
      </c>
      <c r="I11" s="144">
        <v>222</v>
      </c>
      <c r="J11" s="144">
        <v>202</v>
      </c>
      <c r="K11" s="144">
        <v>191</v>
      </c>
      <c r="L11" s="144">
        <v>187</v>
      </c>
      <c r="M11" s="144">
        <v>182</v>
      </c>
      <c r="N11" s="144">
        <v>182</v>
      </c>
      <c r="O11" s="144">
        <v>178</v>
      </c>
      <c r="P11" s="144">
        <v>176</v>
      </c>
      <c r="Q11" s="145">
        <v>252.69</v>
      </c>
      <c r="R11" s="145">
        <v>262.49</v>
      </c>
      <c r="S11" s="145">
        <v>262.95</v>
      </c>
      <c r="T11" s="145">
        <v>239.67</v>
      </c>
      <c r="U11" s="145">
        <v>273.13</v>
      </c>
      <c r="V11" s="145">
        <v>283.25</v>
      </c>
      <c r="W11" s="145">
        <v>245.2</v>
      </c>
      <c r="X11" s="145">
        <v>287.99</v>
      </c>
      <c r="Y11" s="145">
        <v>244.22</v>
      </c>
      <c r="Z11" s="145">
        <v>278.48</v>
      </c>
      <c r="AA11" s="145">
        <v>234.65</v>
      </c>
      <c r="AB11" s="145">
        <v>172.58</v>
      </c>
      <c r="AC11" s="145">
        <v>154.41999999999999</v>
      </c>
      <c r="AD11" s="145">
        <v>203.2</v>
      </c>
      <c r="AE11" s="144">
        <v>81871</v>
      </c>
      <c r="AF11" s="144">
        <v>77435</v>
      </c>
      <c r="AG11" s="144">
        <v>62845</v>
      </c>
      <c r="AH11" s="144">
        <v>55842</v>
      </c>
      <c r="AI11" s="144">
        <v>63094</v>
      </c>
      <c r="AJ11" s="758">
        <v>69962</v>
      </c>
      <c r="AK11" s="144">
        <v>54435</v>
      </c>
      <c r="AL11" s="144">
        <v>58174</v>
      </c>
      <c r="AM11" s="144">
        <v>46646</v>
      </c>
      <c r="AN11" s="758">
        <v>52076</v>
      </c>
      <c r="AO11" s="144">
        <v>42707</v>
      </c>
      <c r="AP11" s="144">
        <v>31410</v>
      </c>
      <c r="AQ11" s="144">
        <v>27486</v>
      </c>
      <c r="AR11" s="758">
        <v>35764</v>
      </c>
      <c r="AS11" s="144"/>
      <c r="AT11" s="144"/>
      <c r="AU11" s="144"/>
      <c r="AV11" s="144"/>
      <c r="AW11" s="144"/>
      <c r="AX11" s="144"/>
      <c r="AY11" s="144"/>
      <c r="AZ11" s="144"/>
      <c r="BA11" s="144"/>
      <c r="BB11" s="144"/>
      <c r="BC11" s="144"/>
      <c r="BD11" s="144"/>
      <c r="BE11" s="144"/>
      <c r="BF11" s="144"/>
    </row>
    <row r="12" spans="1:58" hidden="1">
      <c r="A12" s="143" t="s">
        <v>898</v>
      </c>
      <c r="B12" s="143" t="s">
        <v>996</v>
      </c>
      <c r="C12" s="144">
        <v>6527</v>
      </c>
      <c r="D12" s="144">
        <v>6342</v>
      </c>
      <c r="E12" s="144">
        <v>6110</v>
      </c>
      <c r="F12" s="144">
        <v>5910</v>
      </c>
      <c r="G12" s="144">
        <v>5922</v>
      </c>
      <c r="H12" s="144">
        <v>5844</v>
      </c>
      <c r="I12" s="144">
        <v>5824</v>
      </c>
      <c r="J12" s="144">
        <v>5810</v>
      </c>
      <c r="K12" s="144">
        <v>5790</v>
      </c>
      <c r="L12" s="144">
        <v>5823</v>
      </c>
      <c r="M12" s="144">
        <v>5915</v>
      </c>
      <c r="N12" s="144">
        <v>5917.4400794131898</v>
      </c>
      <c r="O12" s="144">
        <v>5911.8933593396896</v>
      </c>
      <c r="P12" s="144">
        <v>5725</v>
      </c>
      <c r="Q12" s="145">
        <v>214.8</v>
      </c>
      <c r="R12" s="145">
        <v>215.13</v>
      </c>
      <c r="S12" s="145">
        <v>221.69</v>
      </c>
      <c r="T12" s="145">
        <v>214.1</v>
      </c>
      <c r="U12" s="145">
        <v>232.45</v>
      </c>
      <c r="V12" s="145">
        <v>230.57</v>
      </c>
      <c r="W12" s="145">
        <v>228.31</v>
      </c>
      <c r="X12" s="145">
        <v>249.75</v>
      </c>
      <c r="Y12" s="145">
        <v>214.33</v>
      </c>
      <c r="Z12" s="145">
        <v>232.65</v>
      </c>
      <c r="AA12" s="145">
        <v>205.7</v>
      </c>
      <c r="AB12" s="145">
        <v>150.69</v>
      </c>
      <c r="AC12" s="145">
        <v>199.75</v>
      </c>
      <c r="AD12" s="145">
        <v>187.78</v>
      </c>
      <c r="AE12" s="144">
        <v>1402013</v>
      </c>
      <c r="AF12" s="144">
        <v>1364371.6</v>
      </c>
      <c r="AG12" s="144">
        <v>1354516.4</v>
      </c>
      <c r="AH12" s="144">
        <v>1265302.8</v>
      </c>
      <c r="AI12" s="144">
        <v>1376592.9117715899</v>
      </c>
      <c r="AJ12" s="758">
        <v>1347452.4690582301</v>
      </c>
      <c r="AK12" s="144">
        <v>1329675.0726473299</v>
      </c>
      <c r="AL12" s="144">
        <v>1451019.1321940899</v>
      </c>
      <c r="AM12" s="144">
        <v>1240993.63548796</v>
      </c>
      <c r="AN12" s="758">
        <v>1354711.8231820001</v>
      </c>
      <c r="AO12" s="144">
        <v>1216727</v>
      </c>
      <c r="AP12" s="144">
        <v>891715.00272181095</v>
      </c>
      <c r="AQ12" s="144">
        <v>1180922.6726836101</v>
      </c>
      <c r="AR12" s="758">
        <v>1075041</v>
      </c>
      <c r="AS12" s="144"/>
      <c r="AT12" s="144"/>
      <c r="AU12" s="144"/>
      <c r="AV12" s="144"/>
      <c r="AW12" s="144"/>
      <c r="AX12" s="144"/>
      <c r="AY12" s="144"/>
      <c r="AZ12" s="144"/>
      <c r="BA12" s="144"/>
      <c r="BB12" s="144"/>
      <c r="BC12" s="144"/>
      <c r="BD12" s="144"/>
      <c r="BE12" s="144"/>
      <c r="BF12" s="144"/>
    </row>
    <row r="13" spans="1:58" hidden="1">
      <c r="A13" s="143" t="s">
        <v>898</v>
      </c>
      <c r="B13" s="143" t="s">
        <v>997</v>
      </c>
      <c r="C13" s="144">
        <v>5947</v>
      </c>
      <c r="D13" s="144">
        <v>5714</v>
      </c>
      <c r="E13" s="144">
        <v>5583</v>
      </c>
      <c r="F13" s="144">
        <v>5411</v>
      </c>
      <c r="G13" s="144">
        <v>5424</v>
      </c>
      <c r="H13" s="144">
        <v>5245</v>
      </c>
      <c r="I13" s="144">
        <v>5220</v>
      </c>
      <c r="J13" s="144">
        <v>5261</v>
      </c>
      <c r="K13" s="144">
        <v>5265</v>
      </c>
      <c r="L13" s="144">
        <v>5335</v>
      </c>
      <c r="M13" s="144">
        <v>5428</v>
      </c>
      <c r="N13" s="144">
        <v>5398.4164729757204</v>
      </c>
      <c r="O13" s="144">
        <v>5342.6933307985501</v>
      </c>
      <c r="P13" s="144">
        <v>5299</v>
      </c>
      <c r="Q13" s="145">
        <v>255.66</v>
      </c>
      <c r="R13" s="145">
        <v>250.37</v>
      </c>
      <c r="S13" s="145">
        <v>237.68</v>
      </c>
      <c r="T13" s="145">
        <v>208.1</v>
      </c>
      <c r="U13" s="145">
        <v>220.67</v>
      </c>
      <c r="V13" s="145">
        <v>215.13</v>
      </c>
      <c r="W13" s="145">
        <v>218.07</v>
      </c>
      <c r="X13" s="145">
        <v>233.07</v>
      </c>
      <c r="Y13" s="145">
        <v>198.35</v>
      </c>
      <c r="Z13" s="145">
        <v>220.39</v>
      </c>
      <c r="AA13" s="145">
        <v>196.7</v>
      </c>
      <c r="AB13" s="145">
        <v>149.07</v>
      </c>
      <c r="AC13" s="145">
        <v>205.87</v>
      </c>
      <c r="AD13" s="145">
        <v>210.5</v>
      </c>
      <c r="AE13" s="144">
        <v>1520426</v>
      </c>
      <c r="AF13" s="144">
        <v>1430629.6</v>
      </c>
      <c r="AG13" s="144">
        <v>1326972.3999999999</v>
      </c>
      <c r="AH13" s="144">
        <v>1126052</v>
      </c>
      <c r="AI13" s="144">
        <v>1196890.57178483</v>
      </c>
      <c r="AJ13" s="758">
        <v>1128337.9232042099</v>
      </c>
      <c r="AK13" s="144">
        <v>1138333.7157983</v>
      </c>
      <c r="AL13" s="144">
        <v>1226159.46431065</v>
      </c>
      <c r="AM13" s="144">
        <v>1044298.1049126399</v>
      </c>
      <c r="AN13" s="758">
        <v>1175773.0368042099</v>
      </c>
      <c r="AO13" s="144">
        <v>1067671</v>
      </c>
      <c r="AP13" s="144">
        <v>804745.27476013801</v>
      </c>
      <c r="AQ13" s="144">
        <v>1099905.10712253</v>
      </c>
      <c r="AR13" s="758">
        <v>1115452</v>
      </c>
      <c r="AS13" s="144"/>
      <c r="AT13" s="144"/>
      <c r="AU13" s="144"/>
      <c r="AV13" s="144"/>
      <c r="AW13" s="144"/>
      <c r="AX13" s="144"/>
      <c r="AY13" s="144"/>
      <c r="AZ13" s="144"/>
      <c r="BA13" s="144"/>
      <c r="BB13" s="144"/>
      <c r="BC13" s="144"/>
      <c r="BD13" s="144"/>
      <c r="BE13" s="144"/>
      <c r="BF13" s="144"/>
    </row>
    <row r="14" spans="1:58" hidden="1">
      <c r="A14" s="143" t="s">
        <v>898</v>
      </c>
      <c r="B14" s="143" t="s">
        <v>998</v>
      </c>
      <c r="C14" s="144">
        <v>12798</v>
      </c>
      <c r="D14" s="144">
        <v>12351</v>
      </c>
      <c r="E14" s="144">
        <v>11932</v>
      </c>
      <c r="F14" s="144">
        <v>11554</v>
      </c>
      <c r="G14" s="144">
        <v>11577</v>
      </c>
      <c r="H14" s="144">
        <v>11336</v>
      </c>
      <c r="I14" s="144">
        <v>11266</v>
      </c>
      <c r="J14" s="144">
        <v>11273</v>
      </c>
      <c r="K14" s="144">
        <v>11246</v>
      </c>
      <c r="L14" s="144">
        <v>11345</v>
      </c>
      <c r="M14" s="144">
        <v>11525</v>
      </c>
      <c r="N14" s="144">
        <v>11497.856552388899</v>
      </c>
      <c r="O14" s="144">
        <v>11432.5866901382</v>
      </c>
      <c r="P14" s="144">
        <v>11200</v>
      </c>
      <c r="Q14" s="145">
        <v>234.75</v>
      </c>
      <c r="R14" s="145">
        <v>232.57</v>
      </c>
      <c r="S14" s="145">
        <v>230</v>
      </c>
      <c r="T14" s="145">
        <v>211.81</v>
      </c>
      <c r="U14" s="145">
        <v>227.74</v>
      </c>
      <c r="V14" s="145">
        <v>224.57</v>
      </c>
      <c r="W14" s="145">
        <v>223.9</v>
      </c>
      <c r="X14" s="145">
        <v>242.65</v>
      </c>
      <c r="Y14" s="145">
        <v>207.36</v>
      </c>
      <c r="Z14" s="145">
        <v>227.64</v>
      </c>
      <c r="AA14" s="145">
        <v>201.92</v>
      </c>
      <c r="AB14" s="145">
        <v>150.28</v>
      </c>
      <c r="AC14" s="145">
        <v>201.91</v>
      </c>
      <c r="AD14" s="145">
        <v>198.77</v>
      </c>
      <c r="AE14" s="144">
        <v>3004310</v>
      </c>
      <c r="AF14" s="144">
        <v>2872436.2</v>
      </c>
      <c r="AG14" s="144">
        <v>2744333.8</v>
      </c>
      <c r="AH14" s="144">
        <v>2447196.7999999998</v>
      </c>
      <c r="AI14" s="144">
        <v>2636577.4835564201</v>
      </c>
      <c r="AJ14" s="760">
        <v>2545752.3922624402</v>
      </c>
      <c r="AK14" s="144">
        <v>2522443.7884456301</v>
      </c>
      <c r="AL14" s="144">
        <v>2735352.59650474</v>
      </c>
      <c r="AM14" s="144">
        <v>2331937.7404005998</v>
      </c>
      <c r="AN14" s="760">
        <v>2582560.85998622</v>
      </c>
      <c r="AO14" s="144">
        <v>2327105</v>
      </c>
      <c r="AP14" s="144">
        <v>1727870.2774819499</v>
      </c>
      <c r="AQ14" s="144">
        <v>2308313.7798061399</v>
      </c>
      <c r="AR14" s="760">
        <v>2226257</v>
      </c>
      <c r="AS14" s="144"/>
      <c r="AT14" s="144"/>
      <c r="AU14" s="144"/>
      <c r="AV14" s="144"/>
      <c r="AW14" s="144"/>
      <c r="AX14" s="144"/>
      <c r="AY14" s="144"/>
      <c r="AZ14" s="144"/>
      <c r="BA14" s="144"/>
      <c r="BB14" s="144"/>
      <c r="BC14" s="144"/>
      <c r="BD14" s="144"/>
      <c r="BE14" s="144"/>
      <c r="BF14" s="144"/>
    </row>
    <row r="15" spans="1:58" hidden="1">
      <c r="A15" s="143" t="s">
        <v>898</v>
      </c>
      <c r="B15" s="143" t="s">
        <v>999</v>
      </c>
      <c r="C15" s="144">
        <v>12370</v>
      </c>
      <c r="D15" s="144">
        <v>12132</v>
      </c>
      <c r="E15" s="144">
        <v>12021</v>
      </c>
      <c r="F15" s="144">
        <v>11752</v>
      </c>
      <c r="G15" s="144">
        <v>10758</v>
      </c>
      <c r="H15" s="144">
        <v>10196</v>
      </c>
      <c r="I15" s="144">
        <v>9839</v>
      </c>
      <c r="J15" s="144">
        <v>10117</v>
      </c>
      <c r="K15" s="144">
        <v>10000</v>
      </c>
      <c r="L15" s="144">
        <v>9813</v>
      </c>
      <c r="M15" s="144">
        <v>9728</v>
      </c>
      <c r="N15" s="144">
        <v>9720</v>
      </c>
      <c r="O15" s="144">
        <v>9646</v>
      </c>
      <c r="P15" s="144">
        <v>9740</v>
      </c>
      <c r="Q15" s="145">
        <v>144.71</v>
      </c>
      <c r="R15" s="145">
        <v>84.31</v>
      </c>
      <c r="S15" s="145">
        <v>111.21</v>
      </c>
      <c r="T15" s="145">
        <v>95.72</v>
      </c>
      <c r="U15" s="145">
        <v>119.94</v>
      </c>
      <c r="V15" s="145">
        <v>106.06</v>
      </c>
      <c r="W15" s="145">
        <v>163.94</v>
      </c>
      <c r="X15" s="145">
        <v>144.78</v>
      </c>
      <c r="Y15" s="145">
        <v>103.42</v>
      </c>
      <c r="Z15" s="145">
        <v>133.07</v>
      </c>
      <c r="AA15" s="145">
        <v>134.02000000000001</v>
      </c>
      <c r="AB15" s="145">
        <v>62.12</v>
      </c>
      <c r="AC15" s="145">
        <v>56.26</v>
      </c>
      <c r="AD15" s="145">
        <v>138.80000000000001</v>
      </c>
      <c r="AE15" s="144">
        <v>1790039</v>
      </c>
      <c r="AF15" s="144">
        <v>1022844</v>
      </c>
      <c r="AG15" s="144">
        <v>1336844</v>
      </c>
      <c r="AH15" s="144">
        <v>1124901</v>
      </c>
      <c r="AI15" s="144">
        <v>1290333</v>
      </c>
      <c r="AJ15" s="758">
        <v>1081350</v>
      </c>
      <c r="AK15" s="144">
        <v>1613022</v>
      </c>
      <c r="AL15" s="144">
        <v>1464763</v>
      </c>
      <c r="AM15" s="144">
        <v>1034196</v>
      </c>
      <c r="AN15" s="758">
        <v>1305851</v>
      </c>
      <c r="AO15" s="144">
        <v>1303776</v>
      </c>
      <c r="AP15" s="144">
        <v>603821</v>
      </c>
      <c r="AQ15" s="144">
        <v>542647</v>
      </c>
      <c r="AR15" s="758">
        <v>1351948</v>
      </c>
      <c r="AS15" s="144"/>
      <c r="AT15" s="144"/>
      <c r="AU15" s="144"/>
      <c r="AV15" s="144"/>
      <c r="AW15" s="144"/>
      <c r="AX15" s="144"/>
      <c r="AY15" s="144"/>
      <c r="AZ15" s="144"/>
      <c r="BA15" s="144"/>
      <c r="BB15" s="144"/>
      <c r="BC15" s="144"/>
      <c r="BD15" s="144"/>
      <c r="BE15" s="144"/>
      <c r="BF15" s="144"/>
    </row>
    <row r="16" spans="1:58" hidden="1">
      <c r="A16" s="143" t="s">
        <v>898</v>
      </c>
      <c r="B16" s="143" t="s">
        <v>1000</v>
      </c>
      <c r="C16" s="144">
        <v>1823</v>
      </c>
      <c r="D16" s="144">
        <v>1785</v>
      </c>
      <c r="E16" s="144">
        <v>1760</v>
      </c>
      <c r="F16" s="144">
        <v>1737</v>
      </c>
      <c r="G16" s="144">
        <v>1728</v>
      </c>
      <c r="H16" s="144">
        <v>1724</v>
      </c>
      <c r="I16" s="144">
        <v>1710</v>
      </c>
      <c r="J16" s="144">
        <v>1693</v>
      </c>
      <c r="K16" s="144">
        <v>1675</v>
      </c>
      <c r="L16" s="144">
        <v>1665</v>
      </c>
      <c r="M16" s="144">
        <v>1657</v>
      </c>
      <c r="N16" s="144">
        <v>1657</v>
      </c>
      <c r="O16" s="144">
        <v>1761</v>
      </c>
      <c r="P16" s="144">
        <v>1761</v>
      </c>
      <c r="Q16" s="145">
        <v>50.93</v>
      </c>
      <c r="R16" s="145">
        <v>75.19</v>
      </c>
      <c r="S16" s="145">
        <v>44.1</v>
      </c>
      <c r="T16" s="145">
        <v>56.15</v>
      </c>
      <c r="U16" s="145">
        <v>98.98</v>
      </c>
      <c r="V16" s="145">
        <v>56.08</v>
      </c>
      <c r="W16" s="145">
        <v>75.77</v>
      </c>
      <c r="X16" s="145">
        <v>82.16</v>
      </c>
      <c r="Y16" s="145">
        <v>115.6</v>
      </c>
      <c r="Z16" s="145">
        <v>94.25</v>
      </c>
      <c r="AA16" s="145">
        <v>98.17</v>
      </c>
      <c r="AB16" s="145">
        <v>60.93</v>
      </c>
      <c r="AC16" s="145">
        <v>77.75</v>
      </c>
      <c r="AD16" s="145">
        <v>81.739999999999995</v>
      </c>
      <c r="AE16" s="144">
        <v>92854</v>
      </c>
      <c r="AF16" s="144">
        <v>134210</v>
      </c>
      <c r="AG16" s="144">
        <v>77610</v>
      </c>
      <c r="AH16" s="144">
        <v>97530</v>
      </c>
      <c r="AI16" s="144">
        <v>171041</v>
      </c>
      <c r="AJ16" s="758">
        <v>96674</v>
      </c>
      <c r="AK16" s="144">
        <v>129562</v>
      </c>
      <c r="AL16" s="144">
        <v>139096</v>
      </c>
      <c r="AM16" s="144">
        <v>193630</v>
      </c>
      <c r="AN16" s="758">
        <v>156931</v>
      </c>
      <c r="AO16" s="144">
        <v>162667</v>
      </c>
      <c r="AP16" s="144">
        <v>100955</v>
      </c>
      <c r="AQ16" s="144">
        <v>136922</v>
      </c>
      <c r="AR16" s="758">
        <v>143948</v>
      </c>
      <c r="AS16" s="144"/>
      <c r="AT16" s="144"/>
      <c r="AU16" s="144"/>
      <c r="AV16" s="144"/>
      <c r="AW16" s="144"/>
      <c r="AX16" s="144"/>
      <c r="AY16" s="144"/>
      <c r="AZ16" s="144"/>
      <c r="BA16" s="144"/>
      <c r="BB16" s="144"/>
      <c r="BC16" s="144"/>
      <c r="BD16" s="144"/>
      <c r="BE16" s="144"/>
      <c r="BF16" s="144"/>
    </row>
    <row r="17" spans="1:58" hidden="1">
      <c r="A17" s="143" t="s">
        <v>898</v>
      </c>
      <c r="B17" s="143" t="s">
        <v>1001</v>
      </c>
      <c r="C17" s="144">
        <v>1657</v>
      </c>
      <c r="D17" s="144">
        <v>1535</v>
      </c>
      <c r="E17" s="144">
        <v>1454</v>
      </c>
      <c r="F17" s="144">
        <v>1371</v>
      </c>
      <c r="G17" s="144">
        <v>1354</v>
      </c>
      <c r="H17" s="144">
        <v>1336</v>
      </c>
      <c r="I17" s="144">
        <v>1300</v>
      </c>
      <c r="J17" s="144">
        <v>1324</v>
      </c>
      <c r="K17" s="144">
        <v>1331</v>
      </c>
      <c r="L17" s="144">
        <v>1352</v>
      </c>
      <c r="M17" s="144">
        <v>1417</v>
      </c>
      <c r="N17" s="144">
        <v>1417</v>
      </c>
      <c r="O17" s="144">
        <v>1392</v>
      </c>
      <c r="P17" s="144">
        <v>1392</v>
      </c>
      <c r="Q17" s="145">
        <v>118.68</v>
      </c>
      <c r="R17" s="145">
        <v>110.76</v>
      </c>
      <c r="S17" s="145">
        <v>92.24</v>
      </c>
      <c r="T17" s="145">
        <v>92.74</v>
      </c>
      <c r="U17" s="145">
        <v>78.650000000000006</v>
      </c>
      <c r="V17" s="145">
        <v>81.72</v>
      </c>
      <c r="W17" s="145">
        <v>129.13</v>
      </c>
      <c r="X17" s="145">
        <v>127.96</v>
      </c>
      <c r="Y17" s="145">
        <v>127.09</v>
      </c>
      <c r="Z17" s="145">
        <v>136.26</v>
      </c>
      <c r="AA17" s="145">
        <v>140.69</v>
      </c>
      <c r="AB17" s="145">
        <v>64.66</v>
      </c>
      <c r="AC17" s="145">
        <v>62.78</v>
      </c>
      <c r="AD17" s="145">
        <v>154.53</v>
      </c>
      <c r="AE17" s="144">
        <v>196647</v>
      </c>
      <c r="AF17" s="144">
        <v>170020</v>
      </c>
      <c r="AG17" s="144">
        <v>134113</v>
      </c>
      <c r="AH17" s="144">
        <v>127151</v>
      </c>
      <c r="AI17" s="144">
        <v>106489</v>
      </c>
      <c r="AJ17" s="758">
        <v>109183</v>
      </c>
      <c r="AK17" s="144">
        <v>167867</v>
      </c>
      <c r="AL17" s="144">
        <v>169416</v>
      </c>
      <c r="AM17" s="144">
        <v>169161</v>
      </c>
      <c r="AN17" s="758">
        <v>184225</v>
      </c>
      <c r="AO17" s="144">
        <v>199358</v>
      </c>
      <c r="AP17" s="144">
        <v>91622</v>
      </c>
      <c r="AQ17" s="144">
        <v>87392</v>
      </c>
      <c r="AR17" s="758">
        <v>215106</v>
      </c>
      <c r="AS17" s="144"/>
      <c r="AT17" s="144"/>
      <c r="AU17" s="144"/>
      <c r="AV17" s="144"/>
      <c r="AW17" s="144"/>
      <c r="AX17" s="144"/>
      <c r="AY17" s="144"/>
      <c r="AZ17" s="144"/>
      <c r="BA17" s="144"/>
      <c r="BB17" s="144"/>
      <c r="BC17" s="144"/>
      <c r="BD17" s="144"/>
      <c r="BE17" s="144"/>
      <c r="BF17" s="144"/>
    </row>
    <row r="18" spans="1:58" hidden="1">
      <c r="A18" s="143" t="s">
        <v>898</v>
      </c>
      <c r="B18" s="143" t="s">
        <v>1002</v>
      </c>
      <c r="C18" s="144">
        <v>327</v>
      </c>
      <c r="D18" s="144">
        <v>330</v>
      </c>
      <c r="E18" s="144">
        <v>331</v>
      </c>
      <c r="F18" s="144">
        <v>330</v>
      </c>
      <c r="G18" s="144">
        <v>335</v>
      </c>
      <c r="H18" s="144">
        <v>331</v>
      </c>
      <c r="I18" s="144">
        <v>330</v>
      </c>
      <c r="J18" s="144">
        <v>328</v>
      </c>
      <c r="K18" s="144">
        <v>324</v>
      </c>
      <c r="L18" s="144">
        <v>327</v>
      </c>
      <c r="M18" s="144">
        <v>329</v>
      </c>
      <c r="N18" s="144">
        <v>329</v>
      </c>
      <c r="O18" s="144">
        <v>362</v>
      </c>
      <c r="P18" s="144">
        <v>362</v>
      </c>
      <c r="Q18" s="145">
        <v>126.04</v>
      </c>
      <c r="R18" s="145">
        <v>177.64</v>
      </c>
      <c r="S18" s="145">
        <v>29.53</v>
      </c>
      <c r="T18" s="145">
        <v>76.489999999999995</v>
      </c>
      <c r="U18" s="145">
        <v>169.63</v>
      </c>
      <c r="V18" s="145">
        <v>78.959999999999994</v>
      </c>
      <c r="W18" s="145">
        <v>54.57</v>
      </c>
      <c r="X18" s="145">
        <v>140.69</v>
      </c>
      <c r="Y18" s="145">
        <v>143.87</v>
      </c>
      <c r="Z18" s="145">
        <v>90.77</v>
      </c>
      <c r="AA18" s="145">
        <v>97.6</v>
      </c>
      <c r="AB18" s="145">
        <v>73.58</v>
      </c>
      <c r="AC18" s="145">
        <v>112.64</v>
      </c>
      <c r="AD18" s="145">
        <v>112.49</v>
      </c>
      <c r="AE18" s="144">
        <v>41214</v>
      </c>
      <c r="AF18" s="144">
        <v>58620</v>
      </c>
      <c r="AG18" s="144">
        <v>9774</v>
      </c>
      <c r="AH18" s="144">
        <v>25243</v>
      </c>
      <c r="AI18" s="144">
        <v>56825</v>
      </c>
      <c r="AJ18" s="758">
        <v>26136</v>
      </c>
      <c r="AK18" s="144">
        <v>18008</v>
      </c>
      <c r="AL18" s="144">
        <v>46147</v>
      </c>
      <c r="AM18" s="144">
        <v>46613</v>
      </c>
      <c r="AN18" s="758">
        <v>29681</v>
      </c>
      <c r="AO18" s="144">
        <v>32111</v>
      </c>
      <c r="AP18" s="144">
        <v>24208</v>
      </c>
      <c r="AQ18" s="144">
        <v>40777</v>
      </c>
      <c r="AR18" s="758">
        <v>40722</v>
      </c>
      <c r="AS18" s="144"/>
      <c r="AT18" s="144"/>
      <c r="AU18" s="144"/>
      <c r="AV18" s="144"/>
      <c r="AW18" s="144"/>
      <c r="AX18" s="144"/>
      <c r="AY18" s="144"/>
      <c r="AZ18" s="144"/>
      <c r="BA18" s="144"/>
      <c r="BB18" s="144"/>
      <c r="BC18" s="144"/>
      <c r="BD18" s="144"/>
      <c r="BE18" s="144"/>
      <c r="BF18" s="144"/>
    </row>
    <row r="19" spans="1:58" hidden="1">
      <c r="A19" s="143" t="s">
        <v>898</v>
      </c>
      <c r="B19" s="143" t="s">
        <v>1003</v>
      </c>
      <c r="C19" s="144">
        <v>2063</v>
      </c>
      <c r="D19" s="144">
        <v>1982</v>
      </c>
      <c r="E19" s="144">
        <v>1876</v>
      </c>
      <c r="F19" s="144">
        <v>1793</v>
      </c>
      <c r="G19" s="144">
        <v>1797</v>
      </c>
      <c r="H19" s="144">
        <v>1753</v>
      </c>
      <c r="I19" s="144">
        <v>1680</v>
      </c>
      <c r="J19" s="144">
        <v>1703</v>
      </c>
      <c r="K19" s="144">
        <v>1729</v>
      </c>
      <c r="L19" s="144">
        <v>1764</v>
      </c>
      <c r="M19" s="144">
        <v>1854</v>
      </c>
      <c r="N19" s="144">
        <v>1854</v>
      </c>
      <c r="O19" s="144">
        <v>1846</v>
      </c>
      <c r="P19" s="144">
        <v>1846</v>
      </c>
      <c r="Q19" s="145">
        <v>175</v>
      </c>
      <c r="R19" s="145">
        <v>164.72</v>
      </c>
      <c r="S19" s="145">
        <v>181.67</v>
      </c>
      <c r="T19" s="145">
        <v>176.68</v>
      </c>
      <c r="U19" s="145">
        <v>210.57</v>
      </c>
      <c r="V19" s="145">
        <v>210.65</v>
      </c>
      <c r="W19" s="145">
        <v>248.59</v>
      </c>
      <c r="X19" s="145">
        <v>244.29</v>
      </c>
      <c r="Y19" s="145">
        <v>222.42</v>
      </c>
      <c r="Z19" s="145">
        <v>235.03</v>
      </c>
      <c r="AA19" s="145">
        <v>232.82</v>
      </c>
      <c r="AB19" s="145">
        <v>95.43</v>
      </c>
      <c r="AC19" s="145">
        <v>101.17</v>
      </c>
      <c r="AD19" s="145">
        <v>175.01</v>
      </c>
      <c r="AE19" s="144">
        <v>361028</v>
      </c>
      <c r="AF19" s="144">
        <v>326479</v>
      </c>
      <c r="AG19" s="144">
        <v>340811</v>
      </c>
      <c r="AH19" s="144">
        <v>316791</v>
      </c>
      <c r="AI19" s="144">
        <v>378396</v>
      </c>
      <c r="AJ19" s="758">
        <v>369266</v>
      </c>
      <c r="AK19" s="144">
        <v>417630</v>
      </c>
      <c r="AL19" s="144">
        <v>416018</v>
      </c>
      <c r="AM19" s="144">
        <v>384561</v>
      </c>
      <c r="AN19" s="758">
        <v>414596</v>
      </c>
      <c r="AO19" s="144">
        <v>431652</v>
      </c>
      <c r="AP19" s="144">
        <v>176930</v>
      </c>
      <c r="AQ19" s="144">
        <v>186765</v>
      </c>
      <c r="AR19" s="758">
        <v>323067</v>
      </c>
      <c r="AS19" s="144"/>
      <c r="AT19" s="144"/>
      <c r="AU19" s="144"/>
      <c r="AV19" s="144"/>
      <c r="AW19" s="144"/>
      <c r="AX19" s="144"/>
      <c r="AY19" s="144"/>
      <c r="AZ19" s="144"/>
      <c r="BA19" s="144"/>
      <c r="BB19" s="144"/>
      <c r="BC19" s="144"/>
      <c r="BD19" s="144"/>
      <c r="BE19" s="144"/>
      <c r="BF19" s="144"/>
    </row>
    <row r="20" spans="1:58" hidden="1">
      <c r="A20" s="143" t="s">
        <v>898</v>
      </c>
      <c r="B20" s="143" t="s">
        <v>1004</v>
      </c>
      <c r="C20" s="144">
        <v>18240</v>
      </c>
      <c r="D20" s="144">
        <v>17764</v>
      </c>
      <c r="E20" s="144">
        <v>17442</v>
      </c>
      <c r="F20" s="144">
        <v>16983</v>
      </c>
      <c r="G20" s="144">
        <v>15972</v>
      </c>
      <c r="H20" s="144">
        <v>15340</v>
      </c>
      <c r="I20" s="144">
        <v>14859</v>
      </c>
      <c r="J20" s="144">
        <v>15165</v>
      </c>
      <c r="K20" s="144">
        <v>15059</v>
      </c>
      <c r="L20" s="144">
        <v>14921</v>
      </c>
      <c r="M20" s="144">
        <v>14985</v>
      </c>
      <c r="N20" s="144">
        <v>14977</v>
      </c>
      <c r="O20" s="144">
        <v>15007</v>
      </c>
      <c r="P20" s="144">
        <v>15101</v>
      </c>
      <c r="Q20" s="145">
        <v>136.06</v>
      </c>
      <c r="R20" s="145">
        <v>96.38</v>
      </c>
      <c r="S20" s="145">
        <v>108.88</v>
      </c>
      <c r="T20" s="145">
        <v>99.61</v>
      </c>
      <c r="U20" s="145">
        <v>125.41</v>
      </c>
      <c r="V20" s="145">
        <v>109.69</v>
      </c>
      <c r="W20" s="145">
        <v>157.88999999999999</v>
      </c>
      <c r="X20" s="145">
        <v>147.41</v>
      </c>
      <c r="Y20" s="145">
        <v>121.4</v>
      </c>
      <c r="Z20" s="145">
        <v>140.16</v>
      </c>
      <c r="AA20" s="145">
        <v>142.11000000000001</v>
      </c>
      <c r="AB20" s="145">
        <v>66.599999999999994</v>
      </c>
      <c r="AC20" s="145">
        <v>66.27</v>
      </c>
      <c r="AD20" s="145">
        <v>137.38999999999999</v>
      </c>
      <c r="AE20" s="144">
        <v>2481782</v>
      </c>
      <c r="AF20" s="144">
        <v>1712173</v>
      </c>
      <c r="AG20" s="144">
        <v>1899152</v>
      </c>
      <c r="AH20" s="144">
        <v>1691616</v>
      </c>
      <c r="AI20" s="144">
        <v>2003084</v>
      </c>
      <c r="AJ20" s="760">
        <v>1682609</v>
      </c>
      <c r="AK20" s="144">
        <v>2346089</v>
      </c>
      <c r="AL20" s="144">
        <v>2235440</v>
      </c>
      <c r="AM20" s="144">
        <v>1828161</v>
      </c>
      <c r="AN20" s="760">
        <v>2091284</v>
      </c>
      <c r="AO20" s="144">
        <v>2129564</v>
      </c>
      <c r="AP20" s="144">
        <v>997536</v>
      </c>
      <c r="AQ20" s="144">
        <v>994503</v>
      </c>
      <c r="AR20" s="760">
        <v>2074791</v>
      </c>
      <c r="AS20" s="144"/>
      <c r="AT20" s="144"/>
      <c r="AU20" s="144"/>
      <c r="AV20" s="144"/>
      <c r="AW20" s="144"/>
      <c r="AX20" s="144"/>
      <c r="AY20" s="144"/>
      <c r="AZ20" s="144"/>
      <c r="BA20" s="144"/>
      <c r="BB20" s="144"/>
      <c r="BC20" s="144"/>
      <c r="BD20" s="144"/>
      <c r="BE20" s="144"/>
      <c r="BF20" s="144"/>
    </row>
    <row r="21" spans="1:58" hidden="1">
      <c r="A21" s="143" t="s">
        <v>898</v>
      </c>
      <c r="B21" s="143" t="s">
        <v>1005</v>
      </c>
      <c r="C21" s="144">
        <v>0</v>
      </c>
      <c r="D21" s="144">
        <v>0</v>
      </c>
      <c r="E21" s="144">
        <v>0</v>
      </c>
      <c r="F21" s="144">
        <v>0</v>
      </c>
      <c r="G21" s="144">
        <v>0</v>
      </c>
      <c r="H21" s="144">
        <v>0</v>
      </c>
      <c r="I21" s="144">
        <v>0</v>
      </c>
      <c r="J21" s="144">
        <v>0</v>
      </c>
      <c r="K21" s="144">
        <v>0</v>
      </c>
      <c r="L21" s="144">
        <v>0</v>
      </c>
      <c r="M21" s="144">
        <v>0</v>
      </c>
      <c r="N21" s="144">
        <v>0</v>
      </c>
      <c r="O21" s="144">
        <v>0</v>
      </c>
      <c r="P21" s="144">
        <v>0</v>
      </c>
      <c r="Q21" s="145"/>
      <c r="R21" s="145"/>
      <c r="S21" s="145"/>
      <c r="T21" s="145"/>
      <c r="U21" s="145"/>
      <c r="V21" s="145"/>
      <c r="W21" s="145"/>
      <c r="X21" s="145"/>
      <c r="Y21" s="145"/>
      <c r="Z21" s="145"/>
      <c r="AA21" s="145"/>
      <c r="AB21" s="145"/>
      <c r="AC21" s="145"/>
      <c r="AD21" s="145"/>
      <c r="AE21" s="144">
        <v>0</v>
      </c>
      <c r="AF21" s="144">
        <v>0</v>
      </c>
      <c r="AG21" s="144">
        <v>0</v>
      </c>
      <c r="AH21" s="144">
        <v>0</v>
      </c>
      <c r="AI21" s="144">
        <v>0</v>
      </c>
      <c r="AJ21" s="758">
        <v>0</v>
      </c>
      <c r="AK21" s="144">
        <v>0</v>
      </c>
      <c r="AL21" s="144">
        <v>0</v>
      </c>
      <c r="AM21" s="144">
        <v>0</v>
      </c>
      <c r="AN21" s="758">
        <v>0</v>
      </c>
      <c r="AO21" s="144">
        <v>0</v>
      </c>
      <c r="AP21" s="144">
        <v>0</v>
      </c>
      <c r="AQ21" s="144">
        <v>0</v>
      </c>
      <c r="AR21" s="758">
        <v>0</v>
      </c>
      <c r="AS21" s="144"/>
      <c r="AT21" s="144"/>
      <c r="AU21" s="144"/>
      <c r="AV21" s="144"/>
      <c r="AW21" s="144"/>
      <c r="AX21" s="144"/>
      <c r="AY21" s="144"/>
      <c r="AZ21" s="144"/>
      <c r="BA21" s="144"/>
      <c r="BB21" s="144"/>
      <c r="BC21" s="144"/>
      <c r="BD21" s="144"/>
      <c r="BE21" s="144"/>
      <c r="BF21" s="144"/>
    </row>
    <row r="22" spans="1:58" hidden="1">
      <c r="A22" s="143" t="s">
        <v>898</v>
      </c>
      <c r="B22" s="143" t="s">
        <v>1006</v>
      </c>
      <c r="C22" s="144">
        <v>0</v>
      </c>
      <c r="D22" s="144">
        <v>0</v>
      </c>
      <c r="E22" s="144">
        <v>0</v>
      </c>
      <c r="F22" s="144">
        <v>0</v>
      </c>
      <c r="G22" s="144">
        <v>0</v>
      </c>
      <c r="H22" s="144">
        <v>0</v>
      </c>
      <c r="I22" s="144">
        <v>0</v>
      </c>
      <c r="J22" s="144">
        <v>0</v>
      </c>
      <c r="K22" s="144">
        <v>0</v>
      </c>
      <c r="L22" s="144">
        <v>0</v>
      </c>
      <c r="M22" s="144">
        <v>0</v>
      </c>
      <c r="N22" s="144">
        <v>0</v>
      </c>
      <c r="O22" s="144">
        <v>0</v>
      </c>
      <c r="P22" s="144">
        <v>0</v>
      </c>
      <c r="Q22" s="145"/>
      <c r="R22" s="145"/>
      <c r="S22" s="145"/>
      <c r="T22" s="145"/>
      <c r="U22" s="145"/>
      <c r="V22" s="145"/>
      <c r="W22" s="145"/>
      <c r="X22" s="145"/>
      <c r="Y22" s="145"/>
      <c r="Z22" s="145"/>
      <c r="AA22" s="145"/>
      <c r="AB22" s="145"/>
      <c r="AC22" s="145"/>
      <c r="AD22" s="145"/>
      <c r="AE22" s="144">
        <v>0</v>
      </c>
      <c r="AF22" s="144">
        <v>0</v>
      </c>
      <c r="AG22" s="144">
        <v>0</v>
      </c>
      <c r="AH22" s="144">
        <v>0</v>
      </c>
      <c r="AI22" s="144">
        <v>0</v>
      </c>
      <c r="AJ22" s="758">
        <v>0</v>
      </c>
      <c r="AK22" s="144">
        <v>0</v>
      </c>
      <c r="AL22" s="144">
        <v>0</v>
      </c>
      <c r="AM22" s="144">
        <v>0</v>
      </c>
      <c r="AN22" s="758">
        <v>0</v>
      </c>
      <c r="AO22" s="144">
        <v>0</v>
      </c>
      <c r="AP22" s="144">
        <v>0</v>
      </c>
      <c r="AQ22" s="144">
        <v>0</v>
      </c>
      <c r="AR22" s="758">
        <v>0</v>
      </c>
      <c r="AS22" s="144"/>
      <c r="AT22" s="144"/>
      <c r="AU22" s="144"/>
      <c r="AV22" s="144"/>
      <c r="AW22" s="144"/>
      <c r="AX22" s="144"/>
      <c r="AY22" s="144"/>
      <c r="AZ22" s="144"/>
      <c r="BA22" s="144"/>
      <c r="BB22" s="144"/>
      <c r="BC22" s="144"/>
      <c r="BD22" s="144"/>
      <c r="BE22" s="144"/>
      <c r="BF22" s="144"/>
    </row>
    <row r="23" spans="1:58" hidden="1">
      <c r="A23" s="143" t="s">
        <v>898</v>
      </c>
      <c r="B23" s="143" t="s">
        <v>1007</v>
      </c>
      <c r="C23" s="144">
        <v>16875</v>
      </c>
      <c r="D23" s="144">
        <v>16980</v>
      </c>
      <c r="E23" s="144">
        <v>17117</v>
      </c>
      <c r="F23" s="144">
        <v>17265</v>
      </c>
      <c r="G23" s="144">
        <v>17332</v>
      </c>
      <c r="H23" s="144">
        <v>17541</v>
      </c>
      <c r="I23" s="144">
        <v>17633</v>
      </c>
      <c r="J23" s="144">
        <v>17705</v>
      </c>
      <c r="K23" s="144">
        <v>17783</v>
      </c>
      <c r="L23" s="144">
        <v>17876</v>
      </c>
      <c r="M23" s="144">
        <v>16698</v>
      </c>
      <c r="N23" s="144">
        <v>17007</v>
      </c>
      <c r="O23" s="144">
        <v>17175</v>
      </c>
      <c r="P23" s="144">
        <v>16794</v>
      </c>
      <c r="Q23" s="145">
        <v>19.75</v>
      </c>
      <c r="R23" s="145">
        <v>12.79</v>
      </c>
      <c r="S23" s="145">
        <v>18.63</v>
      </c>
      <c r="T23" s="145">
        <v>15.91</v>
      </c>
      <c r="U23" s="145">
        <v>9.2799999999999994</v>
      </c>
      <c r="V23" s="145">
        <v>20.21</v>
      </c>
      <c r="W23" s="145">
        <v>11.53</v>
      </c>
      <c r="X23" s="145">
        <v>13.48</v>
      </c>
      <c r="Y23" s="145">
        <v>15.75</v>
      </c>
      <c r="Z23" s="145">
        <v>14</v>
      </c>
      <c r="AA23" s="145">
        <v>16.579999999999998</v>
      </c>
      <c r="AB23" s="145">
        <v>16.21</v>
      </c>
      <c r="AC23" s="145">
        <v>12.77</v>
      </c>
      <c r="AD23" s="145">
        <v>17.71</v>
      </c>
      <c r="AE23" s="144">
        <v>333250</v>
      </c>
      <c r="AF23" s="144">
        <v>217184</v>
      </c>
      <c r="AG23" s="144">
        <v>318817</v>
      </c>
      <c r="AH23" s="144">
        <v>274730</v>
      </c>
      <c r="AI23" s="144">
        <v>160793</v>
      </c>
      <c r="AJ23" s="758">
        <v>354453</v>
      </c>
      <c r="AK23" s="144">
        <v>203285</v>
      </c>
      <c r="AL23" s="144">
        <v>238599</v>
      </c>
      <c r="AM23" s="144">
        <v>280009</v>
      </c>
      <c r="AN23" s="758">
        <v>250346</v>
      </c>
      <c r="AO23" s="144">
        <v>276900</v>
      </c>
      <c r="AP23" s="144">
        <v>275640</v>
      </c>
      <c r="AQ23" s="144">
        <v>219280</v>
      </c>
      <c r="AR23" s="758">
        <v>297417</v>
      </c>
      <c r="AS23" s="144"/>
      <c r="AT23" s="144"/>
      <c r="AU23" s="144"/>
      <c r="AV23" s="144"/>
      <c r="AW23" s="144"/>
      <c r="AX23" s="144"/>
      <c r="AY23" s="144"/>
      <c r="AZ23" s="144"/>
      <c r="BA23" s="144"/>
      <c r="BB23" s="144"/>
      <c r="BC23" s="144"/>
      <c r="BD23" s="144"/>
      <c r="BE23" s="144"/>
      <c r="BF23" s="144"/>
    </row>
    <row r="24" spans="1:58" hidden="1">
      <c r="A24" s="143" t="s">
        <v>898</v>
      </c>
      <c r="B24" s="143" t="s">
        <v>1008</v>
      </c>
      <c r="C24" s="144">
        <v>0</v>
      </c>
      <c r="D24" s="144">
        <v>0</v>
      </c>
      <c r="E24" s="144">
        <v>0</v>
      </c>
      <c r="F24" s="144">
        <v>0</v>
      </c>
      <c r="G24" s="144">
        <v>0</v>
      </c>
      <c r="H24" s="144">
        <v>0</v>
      </c>
      <c r="I24" s="144">
        <v>0</v>
      </c>
      <c r="J24" s="144">
        <v>0</v>
      </c>
      <c r="K24" s="144">
        <v>0</v>
      </c>
      <c r="L24" s="144">
        <v>0</v>
      </c>
      <c r="M24" s="144">
        <v>7481</v>
      </c>
      <c r="N24" s="144">
        <v>6190</v>
      </c>
      <c r="O24" s="144">
        <v>6019</v>
      </c>
      <c r="P24" s="144">
        <v>6298</v>
      </c>
      <c r="Q24" s="145"/>
      <c r="R24" s="145"/>
      <c r="S24" s="145"/>
      <c r="T24" s="145"/>
      <c r="U24" s="145"/>
      <c r="V24" s="145"/>
      <c r="W24" s="145"/>
      <c r="X24" s="145"/>
      <c r="Y24" s="145"/>
      <c r="Z24" s="145"/>
      <c r="AA24" s="145">
        <v>0</v>
      </c>
      <c r="AB24" s="145">
        <v>0</v>
      </c>
      <c r="AC24" s="145">
        <v>0</v>
      </c>
      <c r="AD24" s="145">
        <v>0</v>
      </c>
      <c r="AE24" s="144">
        <v>0</v>
      </c>
      <c r="AF24" s="144">
        <v>0</v>
      </c>
      <c r="AG24" s="144">
        <v>0</v>
      </c>
      <c r="AH24" s="144">
        <v>0</v>
      </c>
      <c r="AI24" s="144">
        <v>0</v>
      </c>
      <c r="AJ24" s="758">
        <v>0</v>
      </c>
      <c r="AK24" s="144">
        <v>0</v>
      </c>
      <c r="AL24" s="144">
        <v>0</v>
      </c>
      <c r="AM24" s="144">
        <v>0</v>
      </c>
      <c r="AN24" s="758">
        <v>0</v>
      </c>
      <c r="AO24" s="144">
        <v>0</v>
      </c>
      <c r="AP24" s="144">
        <v>0</v>
      </c>
      <c r="AQ24" s="144">
        <v>0</v>
      </c>
      <c r="AR24" s="758">
        <v>0</v>
      </c>
      <c r="AS24" s="144"/>
      <c r="AT24" s="144"/>
      <c r="AU24" s="144"/>
      <c r="AV24" s="144"/>
      <c r="AW24" s="144"/>
      <c r="AX24" s="144"/>
      <c r="AY24" s="144"/>
      <c r="AZ24" s="144"/>
      <c r="BA24" s="144"/>
      <c r="BB24" s="144"/>
      <c r="BC24" s="144"/>
      <c r="BD24" s="144"/>
      <c r="BE24" s="144"/>
      <c r="BF24" s="144"/>
    </row>
    <row r="25" spans="1:58" hidden="1">
      <c r="A25" s="143" t="s">
        <v>898</v>
      </c>
      <c r="B25" s="143" t="s">
        <v>1009</v>
      </c>
      <c r="C25" s="144">
        <v>13071</v>
      </c>
      <c r="D25" s="144">
        <v>13227</v>
      </c>
      <c r="E25" s="144">
        <v>13355</v>
      </c>
      <c r="F25" s="144">
        <v>13459</v>
      </c>
      <c r="G25" s="144">
        <v>13793</v>
      </c>
      <c r="H25" s="144">
        <v>13918</v>
      </c>
      <c r="I25" s="144">
        <v>14014</v>
      </c>
      <c r="J25" s="144">
        <v>14212</v>
      </c>
      <c r="K25" s="144">
        <v>14391</v>
      </c>
      <c r="L25" s="144">
        <v>14426</v>
      </c>
      <c r="M25" s="144">
        <v>14595</v>
      </c>
      <c r="N25" s="144">
        <v>14595</v>
      </c>
      <c r="O25" s="144">
        <v>14572</v>
      </c>
      <c r="P25" s="144">
        <v>14357</v>
      </c>
      <c r="Q25" s="145">
        <v>234.35</v>
      </c>
      <c r="R25" s="145">
        <v>267.66000000000003</v>
      </c>
      <c r="S25" s="145">
        <v>204.43</v>
      </c>
      <c r="T25" s="145">
        <v>266.69</v>
      </c>
      <c r="U25" s="145">
        <v>244.12</v>
      </c>
      <c r="V25" s="145">
        <v>278.73</v>
      </c>
      <c r="W25" s="145">
        <v>232.04</v>
      </c>
      <c r="X25" s="145">
        <v>187.85</v>
      </c>
      <c r="Y25" s="145">
        <v>226.81</v>
      </c>
      <c r="Z25" s="145">
        <v>185.74</v>
      </c>
      <c r="AA25" s="145">
        <v>231.43</v>
      </c>
      <c r="AB25" s="145">
        <v>227.94</v>
      </c>
      <c r="AC25" s="145">
        <v>233.07</v>
      </c>
      <c r="AD25" s="145">
        <v>215.33</v>
      </c>
      <c r="AE25" s="144">
        <v>3063186</v>
      </c>
      <c r="AF25" s="144">
        <v>3540331</v>
      </c>
      <c r="AG25" s="144">
        <v>2730106</v>
      </c>
      <c r="AH25" s="144">
        <v>3589371</v>
      </c>
      <c r="AI25" s="144">
        <v>3367203</v>
      </c>
      <c r="AJ25" s="758">
        <v>3879321</v>
      </c>
      <c r="AK25" s="144">
        <v>3251768</v>
      </c>
      <c r="AL25" s="144">
        <v>2669764</v>
      </c>
      <c r="AM25" s="144">
        <v>3264056</v>
      </c>
      <c r="AN25" s="758">
        <v>2679504</v>
      </c>
      <c r="AO25" s="144">
        <v>3377715</v>
      </c>
      <c r="AP25" s="144">
        <v>3326773</v>
      </c>
      <c r="AQ25" s="144">
        <v>3396238</v>
      </c>
      <c r="AR25" s="758">
        <v>3091451</v>
      </c>
      <c r="AS25" s="144"/>
      <c r="AT25" s="144"/>
      <c r="AU25" s="144"/>
      <c r="AV25" s="144"/>
      <c r="AW25" s="144"/>
      <c r="AX25" s="144"/>
      <c r="AY25" s="144"/>
      <c r="AZ25" s="144"/>
      <c r="BA25" s="144"/>
      <c r="BB25" s="144"/>
      <c r="BC25" s="144"/>
      <c r="BD25" s="144"/>
      <c r="BE25" s="144"/>
      <c r="BF25" s="144"/>
    </row>
    <row r="26" spans="1:58" hidden="1">
      <c r="A26" s="143" t="s">
        <v>898</v>
      </c>
      <c r="B26" s="143" t="s">
        <v>1010</v>
      </c>
      <c r="C26" s="144">
        <v>1390</v>
      </c>
      <c r="D26" s="144">
        <v>1357</v>
      </c>
      <c r="E26" s="144">
        <v>1343</v>
      </c>
      <c r="F26" s="144">
        <v>1326</v>
      </c>
      <c r="G26" s="144">
        <v>1315</v>
      </c>
      <c r="H26" s="144">
        <v>1281</v>
      </c>
      <c r="I26" s="144">
        <v>1253</v>
      </c>
      <c r="J26" s="144">
        <v>1243</v>
      </c>
      <c r="K26" s="144">
        <v>1245</v>
      </c>
      <c r="L26" s="144">
        <v>1241</v>
      </c>
      <c r="M26" s="144">
        <v>1244</v>
      </c>
      <c r="N26" s="144">
        <v>1247</v>
      </c>
      <c r="O26" s="144">
        <v>1255</v>
      </c>
      <c r="P26" s="144">
        <v>1270</v>
      </c>
      <c r="Q26" s="145">
        <v>277.55</v>
      </c>
      <c r="R26" s="145">
        <v>295.88</v>
      </c>
      <c r="S26" s="145">
        <v>230.37</v>
      </c>
      <c r="T26" s="145">
        <v>317.79000000000002</v>
      </c>
      <c r="U26" s="145">
        <v>233.2</v>
      </c>
      <c r="V26" s="145">
        <v>300.98</v>
      </c>
      <c r="W26" s="145">
        <v>240.11</v>
      </c>
      <c r="X26" s="145">
        <v>278.87</v>
      </c>
      <c r="Y26" s="145">
        <v>259.16000000000003</v>
      </c>
      <c r="Z26" s="145">
        <v>263.64999999999998</v>
      </c>
      <c r="AA26" s="145">
        <v>244.67</v>
      </c>
      <c r="AB26" s="145">
        <v>104.31</v>
      </c>
      <c r="AC26" s="145">
        <v>239.33</v>
      </c>
      <c r="AD26" s="145">
        <v>159.32</v>
      </c>
      <c r="AE26" s="144">
        <v>385800</v>
      </c>
      <c r="AF26" s="144">
        <v>401514</v>
      </c>
      <c r="AG26" s="144">
        <v>309393</v>
      </c>
      <c r="AH26" s="144">
        <v>421387</v>
      </c>
      <c r="AI26" s="144">
        <v>306655</v>
      </c>
      <c r="AJ26" s="758">
        <v>385558</v>
      </c>
      <c r="AK26" s="144">
        <v>300856</v>
      </c>
      <c r="AL26" s="144">
        <v>346638</v>
      </c>
      <c r="AM26" s="144">
        <v>322650</v>
      </c>
      <c r="AN26" s="758">
        <v>327194</v>
      </c>
      <c r="AO26" s="144">
        <v>304373</v>
      </c>
      <c r="AP26" s="144">
        <v>130073</v>
      </c>
      <c r="AQ26" s="144">
        <v>300364</v>
      </c>
      <c r="AR26" s="758">
        <v>202341</v>
      </c>
      <c r="AS26" s="144"/>
      <c r="AT26" s="144"/>
      <c r="AU26" s="144"/>
      <c r="AV26" s="144"/>
      <c r="AW26" s="144"/>
      <c r="AX26" s="144"/>
      <c r="AY26" s="144"/>
      <c r="AZ26" s="144"/>
      <c r="BA26" s="144"/>
      <c r="BB26" s="144"/>
      <c r="BC26" s="144"/>
      <c r="BD26" s="144"/>
      <c r="BE26" s="144"/>
      <c r="BF26" s="144"/>
    </row>
    <row r="27" spans="1:58" hidden="1">
      <c r="A27" s="143" t="s">
        <v>898</v>
      </c>
      <c r="B27" s="143" t="s">
        <v>1011</v>
      </c>
      <c r="C27" s="144">
        <v>1822</v>
      </c>
      <c r="D27" s="144">
        <v>1755</v>
      </c>
      <c r="E27" s="144">
        <v>1744</v>
      </c>
      <c r="F27" s="144">
        <v>1670</v>
      </c>
      <c r="G27" s="144">
        <v>1660</v>
      </c>
      <c r="H27" s="144">
        <v>1681</v>
      </c>
      <c r="I27" s="144">
        <v>1686</v>
      </c>
      <c r="J27" s="144">
        <v>1716</v>
      </c>
      <c r="K27" s="144">
        <v>1720</v>
      </c>
      <c r="L27" s="144">
        <v>1742</v>
      </c>
      <c r="M27" s="144">
        <v>1837</v>
      </c>
      <c r="N27" s="144">
        <v>1847</v>
      </c>
      <c r="O27" s="144">
        <v>1844</v>
      </c>
      <c r="P27" s="144">
        <v>1875</v>
      </c>
      <c r="Q27" s="145">
        <v>243.94</v>
      </c>
      <c r="R27" s="145">
        <v>295.45999999999998</v>
      </c>
      <c r="S27" s="145">
        <v>225.62</v>
      </c>
      <c r="T27" s="145">
        <v>277.77999999999997</v>
      </c>
      <c r="U27" s="145">
        <v>272.3</v>
      </c>
      <c r="V27" s="145">
        <v>292.11</v>
      </c>
      <c r="W27" s="145">
        <v>284.06</v>
      </c>
      <c r="X27" s="145">
        <v>259.62</v>
      </c>
      <c r="Y27" s="145">
        <v>284.97000000000003</v>
      </c>
      <c r="Z27" s="145">
        <v>255.41</v>
      </c>
      <c r="AA27" s="145">
        <v>268.64999999999998</v>
      </c>
      <c r="AB27" s="145">
        <v>104.49</v>
      </c>
      <c r="AC27" s="145">
        <v>268.35000000000002</v>
      </c>
      <c r="AD27" s="145">
        <v>222.05</v>
      </c>
      <c r="AE27" s="144">
        <v>444455</v>
      </c>
      <c r="AF27" s="144">
        <v>518534</v>
      </c>
      <c r="AG27" s="144">
        <v>393489</v>
      </c>
      <c r="AH27" s="144">
        <v>463892</v>
      </c>
      <c r="AI27" s="144">
        <v>452010</v>
      </c>
      <c r="AJ27" s="758">
        <v>491032</v>
      </c>
      <c r="AK27" s="144">
        <v>478928</v>
      </c>
      <c r="AL27" s="144">
        <v>445501</v>
      </c>
      <c r="AM27" s="144">
        <v>490149</v>
      </c>
      <c r="AN27" s="758">
        <v>444918</v>
      </c>
      <c r="AO27" s="144">
        <v>493509</v>
      </c>
      <c r="AP27" s="144">
        <v>192994</v>
      </c>
      <c r="AQ27" s="144">
        <v>494844</v>
      </c>
      <c r="AR27" s="758">
        <v>416350</v>
      </c>
      <c r="AS27" s="144"/>
      <c r="AT27" s="144"/>
      <c r="AU27" s="144"/>
      <c r="AV27" s="144"/>
      <c r="AW27" s="144"/>
      <c r="AX27" s="144"/>
      <c r="AY27" s="144"/>
      <c r="AZ27" s="144"/>
      <c r="BA27" s="144"/>
      <c r="BB27" s="144"/>
      <c r="BC27" s="144"/>
      <c r="BD27" s="144"/>
      <c r="BE27" s="144"/>
      <c r="BF27" s="144"/>
    </row>
    <row r="28" spans="1:58" hidden="1">
      <c r="A28" s="143" t="s">
        <v>898</v>
      </c>
      <c r="B28" s="143" t="s">
        <v>1012</v>
      </c>
      <c r="C28" s="144">
        <v>117</v>
      </c>
      <c r="D28" s="144">
        <v>113</v>
      </c>
      <c r="E28" s="144">
        <v>112</v>
      </c>
      <c r="F28" s="144">
        <v>103</v>
      </c>
      <c r="G28" s="144">
        <v>98</v>
      </c>
      <c r="H28" s="144">
        <v>98</v>
      </c>
      <c r="I28" s="144">
        <v>96</v>
      </c>
      <c r="J28" s="144">
        <v>95</v>
      </c>
      <c r="K28" s="144">
        <v>93</v>
      </c>
      <c r="L28" s="144">
        <v>93</v>
      </c>
      <c r="M28" s="144">
        <v>101</v>
      </c>
      <c r="N28" s="144">
        <v>102</v>
      </c>
      <c r="O28" s="144">
        <v>102</v>
      </c>
      <c r="P28" s="144">
        <v>212</v>
      </c>
      <c r="Q28" s="145">
        <v>211.12</v>
      </c>
      <c r="R28" s="145">
        <v>261.64999999999998</v>
      </c>
      <c r="S28" s="145">
        <v>191.26</v>
      </c>
      <c r="T28" s="145">
        <v>215.77</v>
      </c>
      <c r="U28" s="145">
        <v>204.79</v>
      </c>
      <c r="V28" s="145">
        <v>238.01</v>
      </c>
      <c r="W28" s="145">
        <v>245.3</v>
      </c>
      <c r="X28" s="145">
        <v>216.69</v>
      </c>
      <c r="Y28" s="145">
        <v>243.57</v>
      </c>
      <c r="Z28" s="145">
        <v>197.26</v>
      </c>
      <c r="AA28" s="145">
        <v>227.02</v>
      </c>
      <c r="AB28" s="145">
        <v>91.31</v>
      </c>
      <c r="AC28" s="145">
        <v>194.33</v>
      </c>
      <c r="AD28" s="145">
        <v>201.87</v>
      </c>
      <c r="AE28" s="144">
        <v>24701</v>
      </c>
      <c r="AF28" s="144">
        <v>29567</v>
      </c>
      <c r="AG28" s="144">
        <v>21421</v>
      </c>
      <c r="AH28" s="144">
        <v>22224</v>
      </c>
      <c r="AI28" s="144">
        <v>20069</v>
      </c>
      <c r="AJ28" s="758">
        <v>23325</v>
      </c>
      <c r="AK28" s="144">
        <v>23549</v>
      </c>
      <c r="AL28" s="144">
        <v>20586</v>
      </c>
      <c r="AM28" s="144">
        <v>22652</v>
      </c>
      <c r="AN28" s="758">
        <v>18345</v>
      </c>
      <c r="AO28" s="144">
        <v>22929</v>
      </c>
      <c r="AP28" s="144">
        <v>9314</v>
      </c>
      <c r="AQ28" s="144">
        <v>19822</v>
      </c>
      <c r="AR28" s="758">
        <v>42797</v>
      </c>
      <c r="AS28" s="144"/>
      <c r="AT28" s="144"/>
      <c r="AU28" s="144"/>
      <c r="AV28" s="144"/>
      <c r="AW28" s="144"/>
      <c r="AX28" s="144"/>
      <c r="AY28" s="144"/>
      <c r="AZ28" s="144"/>
      <c r="BA28" s="144"/>
      <c r="BB28" s="144"/>
      <c r="BC28" s="144"/>
      <c r="BD28" s="144"/>
      <c r="BE28" s="144"/>
      <c r="BF28" s="144"/>
    </row>
    <row r="29" spans="1:58" hidden="1">
      <c r="A29" s="143" t="s">
        <v>898</v>
      </c>
      <c r="B29" s="143" t="s">
        <v>1013</v>
      </c>
      <c r="C29" s="144">
        <v>3329</v>
      </c>
      <c r="D29" s="144">
        <v>3225</v>
      </c>
      <c r="E29" s="144">
        <v>3199</v>
      </c>
      <c r="F29" s="144">
        <v>3099</v>
      </c>
      <c r="G29" s="144">
        <v>3073</v>
      </c>
      <c r="H29" s="144">
        <v>3060</v>
      </c>
      <c r="I29" s="144">
        <v>3035</v>
      </c>
      <c r="J29" s="144">
        <v>3054</v>
      </c>
      <c r="K29" s="144">
        <v>3058</v>
      </c>
      <c r="L29" s="144">
        <v>3076</v>
      </c>
      <c r="M29" s="144">
        <v>3182</v>
      </c>
      <c r="N29" s="144">
        <v>3196</v>
      </c>
      <c r="O29" s="144">
        <v>3201</v>
      </c>
      <c r="P29" s="144">
        <v>3357</v>
      </c>
      <c r="Q29" s="145">
        <v>256.82</v>
      </c>
      <c r="R29" s="145">
        <v>294.45</v>
      </c>
      <c r="S29" s="145">
        <v>226.42</v>
      </c>
      <c r="T29" s="145">
        <v>292.83999999999997</v>
      </c>
      <c r="U29" s="145">
        <v>253.41</v>
      </c>
      <c r="V29" s="145">
        <v>294.08999999999997</v>
      </c>
      <c r="W29" s="145">
        <v>264.69</v>
      </c>
      <c r="X29" s="145">
        <v>266.12</v>
      </c>
      <c r="Y29" s="145">
        <v>273.2</v>
      </c>
      <c r="Z29" s="145">
        <v>256.98</v>
      </c>
      <c r="AA29" s="145">
        <v>257.95</v>
      </c>
      <c r="AB29" s="145">
        <v>104</v>
      </c>
      <c r="AC29" s="145">
        <v>254.62</v>
      </c>
      <c r="AD29" s="145">
        <v>197.05</v>
      </c>
      <c r="AE29" s="144">
        <v>854956</v>
      </c>
      <c r="AF29" s="144">
        <v>949615</v>
      </c>
      <c r="AG29" s="144">
        <v>724303</v>
      </c>
      <c r="AH29" s="144">
        <v>907503</v>
      </c>
      <c r="AI29" s="144">
        <v>778734</v>
      </c>
      <c r="AJ29" s="758">
        <v>899915</v>
      </c>
      <c r="AK29" s="144">
        <v>803333</v>
      </c>
      <c r="AL29" s="144">
        <v>812725</v>
      </c>
      <c r="AM29" s="144">
        <v>835451</v>
      </c>
      <c r="AN29" s="758">
        <v>790457</v>
      </c>
      <c r="AO29" s="144">
        <v>820811</v>
      </c>
      <c r="AP29" s="144">
        <v>332381</v>
      </c>
      <c r="AQ29" s="144">
        <v>815030</v>
      </c>
      <c r="AR29" s="758">
        <v>661488</v>
      </c>
      <c r="AS29" s="144"/>
      <c r="AT29" s="144"/>
      <c r="AU29" s="144"/>
      <c r="AV29" s="144"/>
      <c r="AW29" s="144"/>
      <c r="AX29" s="144"/>
      <c r="AY29" s="144"/>
      <c r="AZ29" s="144"/>
      <c r="BA29" s="144"/>
      <c r="BB29" s="144"/>
      <c r="BC29" s="144"/>
      <c r="BD29" s="144"/>
      <c r="BE29" s="144"/>
      <c r="BF29" s="144"/>
    </row>
    <row r="30" spans="1:58" hidden="1">
      <c r="A30" s="143" t="s">
        <v>898</v>
      </c>
      <c r="B30" s="143" t="s">
        <v>1014</v>
      </c>
      <c r="C30" s="144">
        <v>2139</v>
      </c>
      <c r="D30" s="144">
        <v>2112</v>
      </c>
      <c r="E30" s="144">
        <v>2074</v>
      </c>
      <c r="F30" s="144">
        <v>2064</v>
      </c>
      <c r="G30" s="144">
        <v>2094</v>
      </c>
      <c r="H30" s="144">
        <v>2161</v>
      </c>
      <c r="I30" s="144">
        <v>2161</v>
      </c>
      <c r="J30" s="144">
        <v>2144</v>
      </c>
      <c r="K30" s="144">
        <v>2187</v>
      </c>
      <c r="L30" s="144">
        <v>2205</v>
      </c>
      <c r="M30" s="144">
        <v>2294</v>
      </c>
      <c r="N30" s="144">
        <v>2248</v>
      </c>
      <c r="O30" s="144">
        <v>2257</v>
      </c>
      <c r="P30" s="144">
        <v>2272</v>
      </c>
      <c r="Q30" s="145">
        <v>231.88</v>
      </c>
      <c r="R30" s="145">
        <v>274.86</v>
      </c>
      <c r="S30" s="145">
        <v>186.55</v>
      </c>
      <c r="T30" s="145">
        <v>237.59</v>
      </c>
      <c r="U30" s="145">
        <v>238.5</v>
      </c>
      <c r="V30" s="145">
        <v>228.99</v>
      </c>
      <c r="W30" s="145">
        <v>224.49</v>
      </c>
      <c r="X30" s="145">
        <v>228.2</v>
      </c>
      <c r="Y30" s="145">
        <v>223.56</v>
      </c>
      <c r="Z30" s="145">
        <v>212.49</v>
      </c>
      <c r="AA30" s="145">
        <v>249.72</v>
      </c>
      <c r="AB30" s="145">
        <v>136.79</v>
      </c>
      <c r="AC30" s="145">
        <v>225.04</v>
      </c>
      <c r="AD30" s="145">
        <v>226.62</v>
      </c>
      <c r="AE30" s="144">
        <v>495984</v>
      </c>
      <c r="AF30" s="144">
        <v>580499</v>
      </c>
      <c r="AG30" s="144">
        <v>386903</v>
      </c>
      <c r="AH30" s="144">
        <v>490384</v>
      </c>
      <c r="AI30" s="144">
        <v>499409</v>
      </c>
      <c r="AJ30" s="758">
        <v>494838</v>
      </c>
      <c r="AK30" s="144">
        <v>485116</v>
      </c>
      <c r="AL30" s="144">
        <v>489258</v>
      </c>
      <c r="AM30" s="144">
        <v>488932</v>
      </c>
      <c r="AN30" s="758">
        <v>468546</v>
      </c>
      <c r="AO30" s="144">
        <v>572851</v>
      </c>
      <c r="AP30" s="144">
        <v>307510</v>
      </c>
      <c r="AQ30" s="144">
        <v>507923</v>
      </c>
      <c r="AR30" s="758">
        <v>514879</v>
      </c>
      <c r="AS30" s="144"/>
      <c r="AT30" s="144"/>
      <c r="AU30" s="144"/>
      <c r="AV30" s="144"/>
      <c r="AW30" s="144"/>
      <c r="AX30" s="144"/>
      <c r="AY30" s="144"/>
      <c r="AZ30" s="144"/>
      <c r="BA30" s="144"/>
      <c r="BB30" s="144"/>
      <c r="BC30" s="144"/>
      <c r="BD30" s="144"/>
      <c r="BE30" s="144"/>
      <c r="BF30" s="144"/>
    </row>
    <row r="31" spans="1:58" hidden="1">
      <c r="A31" s="143" t="s">
        <v>898</v>
      </c>
      <c r="B31" s="143" t="s">
        <v>1015</v>
      </c>
      <c r="C31" s="144">
        <v>446</v>
      </c>
      <c r="D31" s="144">
        <v>428</v>
      </c>
      <c r="E31" s="144">
        <v>403</v>
      </c>
      <c r="F31" s="144">
        <v>383</v>
      </c>
      <c r="G31" s="144">
        <v>391</v>
      </c>
      <c r="H31" s="144">
        <v>407</v>
      </c>
      <c r="I31" s="144">
        <v>389</v>
      </c>
      <c r="J31" s="144">
        <v>397</v>
      </c>
      <c r="K31" s="144">
        <v>394</v>
      </c>
      <c r="L31" s="144">
        <v>407</v>
      </c>
      <c r="M31" s="144">
        <v>428</v>
      </c>
      <c r="N31" s="144">
        <v>443</v>
      </c>
      <c r="O31" s="144">
        <v>447</v>
      </c>
      <c r="P31" s="144">
        <v>452</v>
      </c>
      <c r="Q31" s="145">
        <v>260.08</v>
      </c>
      <c r="R31" s="145">
        <v>261.77</v>
      </c>
      <c r="S31" s="145">
        <v>216.7</v>
      </c>
      <c r="T31" s="145">
        <v>248.09</v>
      </c>
      <c r="U31" s="145">
        <v>271.81</v>
      </c>
      <c r="V31" s="145">
        <v>262.8</v>
      </c>
      <c r="W31" s="145">
        <v>261.88</v>
      </c>
      <c r="X31" s="145">
        <v>263.58999999999997</v>
      </c>
      <c r="Y31" s="145">
        <v>232.13</v>
      </c>
      <c r="Z31" s="145">
        <v>207.79</v>
      </c>
      <c r="AA31" s="145">
        <v>263.94</v>
      </c>
      <c r="AB31" s="145">
        <v>114.76</v>
      </c>
      <c r="AC31" s="145">
        <v>229.84</v>
      </c>
      <c r="AD31" s="145">
        <v>234.7</v>
      </c>
      <c r="AE31" s="144">
        <v>115997</v>
      </c>
      <c r="AF31" s="144">
        <v>112036</v>
      </c>
      <c r="AG31" s="144">
        <v>87331</v>
      </c>
      <c r="AH31" s="144">
        <v>95020</v>
      </c>
      <c r="AI31" s="144">
        <v>106278</v>
      </c>
      <c r="AJ31" s="758">
        <v>106959</v>
      </c>
      <c r="AK31" s="144">
        <v>101872</v>
      </c>
      <c r="AL31" s="144">
        <v>104647</v>
      </c>
      <c r="AM31" s="144">
        <v>91461</v>
      </c>
      <c r="AN31" s="758">
        <v>84569</v>
      </c>
      <c r="AO31" s="144">
        <v>112968</v>
      </c>
      <c r="AP31" s="144">
        <v>50840</v>
      </c>
      <c r="AQ31" s="144">
        <v>102737</v>
      </c>
      <c r="AR31" s="758">
        <v>106083</v>
      </c>
      <c r="AS31" s="144"/>
      <c r="AT31" s="144"/>
      <c r="AU31" s="144"/>
      <c r="AV31" s="144"/>
      <c r="AW31" s="144"/>
      <c r="AX31" s="144"/>
      <c r="AY31" s="144"/>
      <c r="AZ31" s="144"/>
      <c r="BA31" s="144"/>
      <c r="BB31" s="144"/>
      <c r="BC31" s="144"/>
      <c r="BD31" s="144"/>
      <c r="BE31" s="144"/>
      <c r="BF31" s="144"/>
    </row>
    <row r="32" spans="1:58" hidden="1">
      <c r="A32" s="143" t="s">
        <v>898</v>
      </c>
      <c r="B32" s="143" t="s">
        <v>1016</v>
      </c>
      <c r="C32" s="144">
        <v>5914</v>
      </c>
      <c r="D32" s="144">
        <v>5765</v>
      </c>
      <c r="E32" s="144">
        <v>5676</v>
      </c>
      <c r="F32" s="144">
        <v>5546</v>
      </c>
      <c r="G32" s="144">
        <v>5558</v>
      </c>
      <c r="H32" s="144">
        <v>5628</v>
      </c>
      <c r="I32" s="144">
        <v>5585</v>
      </c>
      <c r="J32" s="144">
        <v>5595</v>
      </c>
      <c r="K32" s="144">
        <v>5639</v>
      </c>
      <c r="L32" s="144">
        <v>5688</v>
      </c>
      <c r="M32" s="144">
        <v>5904</v>
      </c>
      <c r="N32" s="144">
        <v>5887</v>
      </c>
      <c r="O32" s="144">
        <v>5905</v>
      </c>
      <c r="P32" s="144">
        <v>6081</v>
      </c>
      <c r="Q32" s="145">
        <v>248.04</v>
      </c>
      <c r="R32" s="145">
        <v>284.85000000000002</v>
      </c>
      <c r="S32" s="145">
        <v>211.16</v>
      </c>
      <c r="T32" s="145">
        <v>269.19</v>
      </c>
      <c r="U32" s="145">
        <v>249.09</v>
      </c>
      <c r="V32" s="145">
        <v>266.83</v>
      </c>
      <c r="W32" s="145">
        <v>248.94</v>
      </c>
      <c r="X32" s="145">
        <v>251.41</v>
      </c>
      <c r="Y32" s="145">
        <v>251.08</v>
      </c>
      <c r="Z32" s="145">
        <v>236.21</v>
      </c>
      <c r="AA32" s="145">
        <v>255.19</v>
      </c>
      <c r="AB32" s="145">
        <v>117.33</v>
      </c>
      <c r="AC32" s="145">
        <v>241.44</v>
      </c>
      <c r="AD32" s="145">
        <v>210.89</v>
      </c>
      <c r="AE32" s="144">
        <v>1466937</v>
      </c>
      <c r="AF32" s="144">
        <v>1642150</v>
      </c>
      <c r="AG32" s="144">
        <v>1198537</v>
      </c>
      <c r="AH32" s="144">
        <v>1492907</v>
      </c>
      <c r="AI32" s="144">
        <v>1384421</v>
      </c>
      <c r="AJ32" s="760">
        <v>1501712</v>
      </c>
      <c r="AK32" s="144">
        <v>1390321</v>
      </c>
      <c r="AL32" s="144">
        <v>1406630</v>
      </c>
      <c r="AM32" s="144">
        <v>1415844</v>
      </c>
      <c r="AN32" s="760">
        <v>1343572</v>
      </c>
      <c r="AO32" s="144">
        <v>1506630</v>
      </c>
      <c r="AP32" s="144">
        <v>690731</v>
      </c>
      <c r="AQ32" s="144">
        <v>1425690</v>
      </c>
      <c r="AR32" s="760">
        <v>1282450</v>
      </c>
      <c r="AS32" s="144"/>
      <c r="AT32" s="144"/>
      <c r="AU32" s="144"/>
      <c r="AV32" s="144"/>
      <c r="AW32" s="144"/>
      <c r="AX32" s="144"/>
      <c r="AY32" s="144"/>
      <c r="AZ32" s="144"/>
      <c r="BA32" s="144"/>
      <c r="BB32" s="144"/>
      <c r="BC32" s="144"/>
      <c r="BD32" s="144"/>
      <c r="BE32" s="144"/>
      <c r="BF32" s="144"/>
    </row>
    <row r="33" spans="1:58" hidden="1">
      <c r="A33" s="143" t="s">
        <v>898</v>
      </c>
      <c r="B33" s="143" t="s">
        <v>1017</v>
      </c>
      <c r="C33" s="144">
        <v>13072</v>
      </c>
      <c r="D33" s="144">
        <v>12713</v>
      </c>
      <c r="E33" s="144">
        <v>12300</v>
      </c>
      <c r="F33" s="144">
        <v>11915</v>
      </c>
      <c r="G33" s="144">
        <v>11562</v>
      </c>
      <c r="H33" s="144">
        <v>11128</v>
      </c>
      <c r="I33" s="144">
        <v>11288</v>
      </c>
      <c r="J33" s="144">
        <v>11127</v>
      </c>
      <c r="K33" s="144">
        <v>10874</v>
      </c>
      <c r="L33" s="144">
        <v>10804</v>
      </c>
      <c r="M33" s="144">
        <v>10571</v>
      </c>
      <c r="N33" s="144">
        <v>10326</v>
      </c>
      <c r="O33" s="144">
        <v>10353</v>
      </c>
      <c r="P33" s="144">
        <v>10219</v>
      </c>
      <c r="Q33" s="145">
        <v>459.49</v>
      </c>
      <c r="R33" s="145">
        <v>467.06</v>
      </c>
      <c r="S33" s="145">
        <v>335.03</v>
      </c>
      <c r="T33" s="145">
        <v>463.34</v>
      </c>
      <c r="U33" s="145">
        <v>412.64</v>
      </c>
      <c r="V33" s="145">
        <v>446.61</v>
      </c>
      <c r="W33" s="145">
        <v>414.32</v>
      </c>
      <c r="X33" s="145">
        <v>348.22</v>
      </c>
      <c r="Y33" s="145">
        <v>353.93</v>
      </c>
      <c r="Z33" s="145">
        <v>392.53</v>
      </c>
      <c r="AA33" s="145">
        <v>311.62</v>
      </c>
      <c r="AB33" s="145">
        <v>319.08999999999997</v>
      </c>
      <c r="AC33" s="145">
        <v>340.14</v>
      </c>
      <c r="AD33" s="145">
        <v>383.71</v>
      </c>
      <c r="AE33" s="144">
        <v>6006444</v>
      </c>
      <c r="AF33" s="144">
        <v>5937671</v>
      </c>
      <c r="AG33" s="144">
        <v>4120826</v>
      </c>
      <c r="AH33" s="144">
        <v>5520679</v>
      </c>
      <c r="AI33" s="144">
        <v>4770953</v>
      </c>
      <c r="AJ33" s="758">
        <v>4969914</v>
      </c>
      <c r="AK33" s="144">
        <v>4676875</v>
      </c>
      <c r="AL33" s="144">
        <v>3874685</v>
      </c>
      <c r="AM33" s="144">
        <v>3848618</v>
      </c>
      <c r="AN33" s="758">
        <v>4240906</v>
      </c>
      <c r="AO33" s="144">
        <v>3294145</v>
      </c>
      <c r="AP33" s="144">
        <v>3294890</v>
      </c>
      <c r="AQ33" s="144">
        <v>3521462</v>
      </c>
      <c r="AR33" s="758">
        <v>3921084</v>
      </c>
      <c r="AS33" s="144"/>
      <c r="AT33" s="144"/>
      <c r="AU33" s="144"/>
      <c r="AV33" s="144"/>
      <c r="AW33" s="144"/>
      <c r="AX33" s="144"/>
      <c r="AY33" s="144"/>
      <c r="AZ33" s="144"/>
      <c r="BA33" s="144"/>
      <c r="BB33" s="144"/>
      <c r="BC33" s="144"/>
      <c r="BD33" s="144"/>
      <c r="BE33" s="144"/>
      <c r="BF33" s="144"/>
    </row>
    <row r="34" spans="1:58" hidden="1">
      <c r="A34" s="143" t="s">
        <v>898</v>
      </c>
      <c r="B34" s="143" t="s">
        <v>1018</v>
      </c>
      <c r="C34" s="144">
        <v>3301</v>
      </c>
      <c r="D34" s="144">
        <v>3189</v>
      </c>
      <c r="E34" s="144">
        <v>3138</v>
      </c>
      <c r="F34" s="144">
        <v>3082</v>
      </c>
      <c r="G34" s="144">
        <v>3085</v>
      </c>
      <c r="H34" s="144">
        <v>3020</v>
      </c>
      <c r="I34" s="144">
        <v>2915</v>
      </c>
      <c r="J34" s="144">
        <v>2875</v>
      </c>
      <c r="K34" s="144">
        <v>2852</v>
      </c>
      <c r="L34" s="144">
        <v>2849</v>
      </c>
      <c r="M34" s="144">
        <v>2826</v>
      </c>
      <c r="N34" s="144">
        <v>2779</v>
      </c>
      <c r="O34" s="144">
        <v>2768</v>
      </c>
      <c r="P34" s="144">
        <v>2751</v>
      </c>
      <c r="Q34" s="145">
        <v>490.5</v>
      </c>
      <c r="R34" s="145">
        <v>521</v>
      </c>
      <c r="S34" s="145">
        <v>374.15</v>
      </c>
      <c r="T34" s="145">
        <v>502.59</v>
      </c>
      <c r="U34" s="145">
        <v>472.13</v>
      </c>
      <c r="V34" s="145">
        <v>509.12</v>
      </c>
      <c r="W34" s="145">
        <v>454.5</v>
      </c>
      <c r="X34" s="145">
        <v>469.75</v>
      </c>
      <c r="Y34" s="145">
        <v>461.2</v>
      </c>
      <c r="Z34" s="145">
        <v>467.27</v>
      </c>
      <c r="AA34" s="145">
        <v>411.62</v>
      </c>
      <c r="AB34" s="145">
        <v>386.79</v>
      </c>
      <c r="AC34" s="145">
        <v>436.25</v>
      </c>
      <c r="AD34" s="145">
        <v>440.76</v>
      </c>
      <c r="AE34" s="144">
        <v>1619132</v>
      </c>
      <c r="AF34" s="144">
        <v>1661484</v>
      </c>
      <c r="AG34" s="144">
        <v>1174083</v>
      </c>
      <c r="AH34" s="144">
        <v>1548979</v>
      </c>
      <c r="AI34" s="144">
        <v>1456519</v>
      </c>
      <c r="AJ34" s="758">
        <v>1537543</v>
      </c>
      <c r="AK34" s="144">
        <v>1324867</v>
      </c>
      <c r="AL34" s="144">
        <v>1350540</v>
      </c>
      <c r="AM34" s="144">
        <v>1315346</v>
      </c>
      <c r="AN34" s="758">
        <v>1331260</v>
      </c>
      <c r="AO34" s="144">
        <v>1163226</v>
      </c>
      <c r="AP34" s="144">
        <v>1074891</v>
      </c>
      <c r="AQ34" s="144">
        <v>1207544</v>
      </c>
      <c r="AR34" s="758">
        <v>1212543</v>
      </c>
      <c r="AS34" s="144"/>
      <c r="AT34" s="144"/>
      <c r="AU34" s="144"/>
      <c r="AV34" s="144"/>
      <c r="AW34" s="144"/>
      <c r="AX34" s="144"/>
      <c r="AY34" s="144"/>
      <c r="AZ34" s="144"/>
      <c r="BA34" s="144"/>
      <c r="BB34" s="144"/>
      <c r="BC34" s="144"/>
      <c r="BD34" s="144"/>
      <c r="BE34" s="144"/>
      <c r="BF34" s="144"/>
    </row>
    <row r="35" spans="1:58" hidden="1">
      <c r="A35" s="143" t="s">
        <v>898</v>
      </c>
      <c r="B35" s="143" t="s">
        <v>1019</v>
      </c>
      <c r="C35" s="144">
        <v>0</v>
      </c>
      <c r="D35" s="144">
        <v>0</v>
      </c>
      <c r="E35" s="144">
        <v>0</v>
      </c>
      <c r="F35" s="144">
        <v>0</v>
      </c>
      <c r="G35" s="144">
        <v>0</v>
      </c>
      <c r="H35" s="144">
        <v>0</v>
      </c>
      <c r="I35" s="144">
        <v>6370</v>
      </c>
      <c r="J35" s="144">
        <v>6619</v>
      </c>
      <c r="K35" s="144">
        <v>6805</v>
      </c>
      <c r="L35" s="144">
        <v>6916</v>
      </c>
      <c r="M35" s="144">
        <v>7067</v>
      </c>
      <c r="N35" s="144">
        <v>6793</v>
      </c>
      <c r="O35" s="144">
        <v>6824</v>
      </c>
      <c r="P35" s="144">
        <v>6750</v>
      </c>
      <c r="Q35" s="145"/>
      <c r="R35" s="145"/>
      <c r="S35" s="145"/>
      <c r="T35" s="145"/>
      <c r="U35" s="145"/>
      <c r="V35" s="145"/>
      <c r="W35" s="145">
        <v>434.66</v>
      </c>
      <c r="X35" s="145">
        <v>434.25</v>
      </c>
      <c r="Y35" s="145">
        <v>408.58</v>
      </c>
      <c r="Z35" s="145">
        <v>424.88</v>
      </c>
      <c r="AA35" s="145">
        <v>396.12</v>
      </c>
      <c r="AB35" s="145">
        <v>372.25</v>
      </c>
      <c r="AC35" s="145">
        <v>366.47</v>
      </c>
      <c r="AD35" s="145">
        <v>418.75</v>
      </c>
      <c r="AE35" s="144">
        <v>0</v>
      </c>
      <c r="AF35" s="144">
        <v>0</v>
      </c>
      <c r="AG35" s="144">
        <v>0</v>
      </c>
      <c r="AH35" s="144">
        <v>0</v>
      </c>
      <c r="AI35" s="144">
        <v>0</v>
      </c>
      <c r="AJ35" s="758">
        <v>0</v>
      </c>
      <c r="AK35" s="144">
        <v>2768786</v>
      </c>
      <c r="AL35" s="144">
        <v>2874304</v>
      </c>
      <c r="AM35" s="144">
        <v>2780388</v>
      </c>
      <c r="AN35" s="758">
        <v>2938444</v>
      </c>
      <c r="AO35" s="144">
        <v>2799391</v>
      </c>
      <c r="AP35" s="144">
        <v>2528705</v>
      </c>
      <c r="AQ35" s="144">
        <v>2500792</v>
      </c>
      <c r="AR35" s="758">
        <v>2826586</v>
      </c>
      <c r="AS35" s="144"/>
      <c r="AT35" s="144"/>
      <c r="AU35" s="144"/>
      <c r="AV35" s="144"/>
      <c r="AW35" s="144"/>
      <c r="AX35" s="144"/>
      <c r="AY35" s="144"/>
      <c r="AZ35" s="144"/>
      <c r="BA35" s="144"/>
      <c r="BB35" s="144"/>
      <c r="BC35" s="144"/>
      <c r="BD35" s="144"/>
      <c r="BE35" s="144"/>
      <c r="BF35" s="144"/>
    </row>
    <row r="36" spans="1:58" hidden="1">
      <c r="A36" s="143" t="s">
        <v>898</v>
      </c>
      <c r="B36" s="143" t="s">
        <v>1020</v>
      </c>
      <c r="C36" s="144">
        <v>24534</v>
      </c>
      <c r="D36" s="144">
        <v>24187</v>
      </c>
      <c r="E36" s="144">
        <v>23978</v>
      </c>
      <c r="F36" s="144">
        <v>23640</v>
      </c>
      <c r="G36" s="144">
        <v>23590</v>
      </c>
      <c r="H36" s="144">
        <v>23760</v>
      </c>
      <c r="I36" s="144">
        <v>18027</v>
      </c>
      <c r="J36" s="144">
        <v>18494</v>
      </c>
      <c r="K36" s="144">
        <v>19047</v>
      </c>
      <c r="L36" s="144">
        <v>19354</v>
      </c>
      <c r="M36" s="144">
        <v>19647</v>
      </c>
      <c r="N36" s="144">
        <v>19719</v>
      </c>
      <c r="O36" s="144">
        <v>19500</v>
      </c>
      <c r="P36" s="144">
        <v>19726</v>
      </c>
      <c r="Q36" s="145">
        <v>411.39</v>
      </c>
      <c r="R36" s="145">
        <v>427.25</v>
      </c>
      <c r="S36" s="145">
        <v>338.73</v>
      </c>
      <c r="T36" s="145">
        <v>436.44</v>
      </c>
      <c r="U36" s="145">
        <v>407.04</v>
      </c>
      <c r="V36" s="145">
        <v>427.12</v>
      </c>
      <c r="W36" s="145">
        <v>389.91</v>
      </c>
      <c r="X36" s="145">
        <v>383.97</v>
      </c>
      <c r="Y36" s="145">
        <v>389.68</v>
      </c>
      <c r="Z36" s="145">
        <v>399.86</v>
      </c>
      <c r="AA36" s="145">
        <v>353.21</v>
      </c>
      <c r="AB36" s="145">
        <v>318.41000000000003</v>
      </c>
      <c r="AC36" s="145">
        <v>370.79</v>
      </c>
      <c r="AD36" s="145">
        <v>400.11</v>
      </c>
      <c r="AE36" s="144">
        <v>10092921</v>
      </c>
      <c r="AF36" s="144">
        <v>10333960</v>
      </c>
      <c r="AG36" s="144">
        <v>8122127</v>
      </c>
      <c r="AH36" s="144">
        <v>10317444</v>
      </c>
      <c r="AI36" s="144">
        <v>9601998</v>
      </c>
      <c r="AJ36" s="758">
        <v>10148279</v>
      </c>
      <c r="AK36" s="144">
        <v>7028931</v>
      </c>
      <c r="AL36" s="144">
        <v>7101226</v>
      </c>
      <c r="AM36" s="144">
        <v>7422324</v>
      </c>
      <c r="AN36" s="758">
        <v>7738880</v>
      </c>
      <c r="AO36" s="144">
        <v>6939582</v>
      </c>
      <c r="AP36" s="144">
        <v>6278793</v>
      </c>
      <c r="AQ36" s="144">
        <v>7230476</v>
      </c>
      <c r="AR36" s="758">
        <v>7892606</v>
      </c>
      <c r="AS36" s="144"/>
      <c r="AT36" s="144"/>
      <c r="AU36" s="144"/>
      <c r="AV36" s="144"/>
      <c r="AW36" s="144"/>
      <c r="AX36" s="144"/>
      <c r="AY36" s="144"/>
      <c r="AZ36" s="144"/>
      <c r="BA36" s="144"/>
      <c r="BB36" s="144"/>
      <c r="BC36" s="144"/>
      <c r="BD36" s="144"/>
      <c r="BE36" s="144"/>
      <c r="BF36" s="144"/>
    </row>
    <row r="37" spans="1:58" hidden="1">
      <c r="A37" s="143" t="s">
        <v>898</v>
      </c>
      <c r="B37" s="143" t="s">
        <v>1021</v>
      </c>
      <c r="C37" s="144">
        <v>40907</v>
      </c>
      <c r="D37" s="144">
        <v>40089</v>
      </c>
      <c r="E37" s="144">
        <v>39416</v>
      </c>
      <c r="F37" s="144">
        <v>38637</v>
      </c>
      <c r="G37" s="144">
        <v>38237</v>
      </c>
      <c r="H37" s="144">
        <v>37908</v>
      </c>
      <c r="I37" s="144">
        <v>38600</v>
      </c>
      <c r="J37" s="144">
        <v>39115</v>
      </c>
      <c r="K37" s="144">
        <v>39578</v>
      </c>
      <c r="L37" s="144">
        <v>39923</v>
      </c>
      <c r="M37" s="144">
        <v>40111</v>
      </c>
      <c r="N37" s="144">
        <v>39617</v>
      </c>
      <c r="O37" s="144">
        <v>39445</v>
      </c>
      <c r="P37" s="144">
        <v>39446</v>
      </c>
      <c r="Q37" s="145">
        <v>433.14</v>
      </c>
      <c r="R37" s="145">
        <v>447.33</v>
      </c>
      <c r="S37" s="145">
        <v>340.4</v>
      </c>
      <c r="T37" s="145">
        <v>450.01</v>
      </c>
      <c r="U37" s="145">
        <v>413.98</v>
      </c>
      <c r="V37" s="145">
        <v>439.37</v>
      </c>
      <c r="W37" s="145">
        <v>409.31</v>
      </c>
      <c r="X37" s="145">
        <v>388.62</v>
      </c>
      <c r="Y37" s="145">
        <v>388.26</v>
      </c>
      <c r="Z37" s="145">
        <v>407.02</v>
      </c>
      <c r="AA37" s="145">
        <v>353.93</v>
      </c>
      <c r="AB37" s="145">
        <v>332.62</v>
      </c>
      <c r="AC37" s="145">
        <v>366.59</v>
      </c>
      <c r="AD37" s="145">
        <v>401.89</v>
      </c>
      <c r="AE37" s="144">
        <v>17718497</v>
      </c>
      <c r="AF37" s="144">
        <v>17933115</v>
      </c>
      <c r="AG37" s="144">
        <v>13417036</v>
      </c>
      <c r="AH37" s="144">
        <v>17387102</v>
      </c>
      <c r="AI37" s="144">
        <v>15829470</v>
      </c>
      <c r="AJ37" s="760">
        <v>16655736</v>
      </c>
      <c r="AK37" s="144">
        <v>15799459</v>
      </c>
      <c r="AL37" s="144">
        <v>15200755</v>
      </c>
      <c r="AM37" s="144">
        <v>15366676</v>
      </c>
      <c r="AN37" s="760">
        <v>16249490</v>
      </c>
      <c r="AO37" s="144">
        <v>14196344</v>
      </c>
      <c r="AP37" s="144">
        <v>13177279</v>
      </c>
      <c r="AQ37" s="144">
        <v>14460274</v>
      </c>
      <c r="AR37" s="760">
        <v>15852819</v>
      </c>
      <c r="AS37" s="144"/>
      <c r="AT37" s="144"/>
      <c r="AU37" s="144"/>
      <c r="AV37" s="144"/>
      <c r="AW37" s="144"/>
      <c r="AX37" s="144"/>
      <c r="AY37" s="144"/>
      <c r="AZ37" s="144"/>
      <c r="BA37" s="144"/>
      <c r="BB37" s="144"/>
      <c r="BC37" s="144"/>
      <c r="BD37" s="144"/>
      <c r="BE37" s="144"/>
      <c r="BF37" s="144"/>
    </row>
    <row r="38" spans="1:58" hidden="1">
      <c r="A38" s="143" t="s">
        <v>898</v>
      </c>
      <c r="B38" s="143" t="s">
        <v>1022</v>
      </c>
      <c r="C38" s="144">
        <v>0</v>
      </c>
      <c r="D38" s="144">
        <v>0</v>
      </c>
      <c r="E38" s="144">
        <v>0</v>
      </c>
      <c r="F38" s="144">
        <v>0</v>
      </c>
      <c r="G38" s="144">
        <v>0</v>
      </c>
      <c r="H38" s="144">
        <v>0</v>
      </c>
      <c r="I38" s="144">
        <v>0</v>
      </c>
      <c r="J38" s="144">
        <v>0</v>
      </c>
      <c r="K38" s="144">
        <v>0</v>
      </c>
      <c r="L38" s="144">
        <v>0</v>
      </c>
      <c r="M38" s="144">
        <v>4637</v>
      </c>
      <c r="N38" s="144">
        <v>4429</v>
      </c>
      <c r="O38" s="144">
        <v>4249</v>
      </c>
      <c r="P38" s="144">
        <v>4122</v>
      </c>
      <c r="Q38" s="145"/>
      <c r="R38" s="145"/>
      <c r="S38" s="145"/>
      <c r="T38" s="145"/>
      <c r="U38" s="145"/>
      <c r="V38" s="145"/>
      <c r="W38" s="145"/>
      <c r="X38" s="145"/>
      <c r="Y38" s="145"/>
      <c r="Z38" s="145"/>
      <c r="AA38" s="145">
        <v>0</v>
      </c>
      <c r="AB38" s="145">
        <v>0</v>
      </c>
      <c r="AC38" s="145">
        <v>0</v>
      </c>
      <c r="AD38" s="145">
        <v>0</v>
      </c>
      <c r="AE38" s="144">
        <v>0</v>
      </c>
      <c r="AF38" s="144">
        <v>0</v>
      </c>
      <c r="AG38" s="144">
        <v>0</v>
      </c>
      <c r="AH38" s="144">
        <v>0</v>
      </c>
      <c r="AI38" s="144">
        <v>0</v>
      </c>
      <c r="AJ38" s="758">
        <v>0</v>
      </c>
      <c r="AK38" s="144">
        <v>0</v>
      </c>
      <c r="AL38" s="144">
        <v>0</v>
      </c>
      <c r="AM38" s="144">
        <v>0</v>
      </c>
      <c r="AN38" s="758">
        <v>0</v>
      </c>
      <c r="AO38" s="144">
        <v>0</v>
      </c>
      <c r="AP38" s="144">
        <v>0</v>
      </c>
      <c r="AQ38" s="144">
        <v>0</v>
      </c>
      <c r="AR38" s="758">
        <v>0</v>
      </c>
      <c r="AS38" s="144"/>
      <c r="AT38" s="144"/>
      <c r="AU38" s="144"/>
      <c r="AV38" s="144"/>
      <c r="AW38" s="144"/>
      <c r="AX38" s="144"/>
      <c r="AY38" s="144"/>
      <c r="AZ38" s="144"/>
      <c r="BA38" s="144"/>
      <c r="BB38" s="144"/>
      <c r="BC38" s="144"/>
      <c r="BD38" s="144"/>
      <c r="BE38" s="144"/>
      <c r="BF38" s="144"/>
    </row>
    <row r="39" spans="1:58" hidden="1">
      <c r="A39" s="143" t="s">
        <v>898</v>
      </c>
      <c r="B39" s="143" t="s">
        <v>1023</v>
      </c>
      <c r="C39" s="144">
        <v>1262</v>
      </c>
      <c r="D39" s="144">
        <v>1350</v>
      </c>
      <c r="E39" s="144">
        <v>1373</v>
      </c>
      <c r="F39" s="144">
        <v>1366</v>
      </c>
      <c r="G39" s="144">
        <v>1500</v>
      </c>
      <c r="H39" s="144">
        <v>1578</v>
      </c>
      <c r="I39" s="144">
        <v>1728</v>
      </c>
      <c r="J39" s="144">
        <v>1901</v>
      </c>
      <c r="K39" s="144">
        <v>1982</v>
      </c>
      <c r="L39" s="144">
        <v>1990</v>
      </c>
      <c r="M39" s="144">
        <v>2114</v>
      </c>
      <c r="N39" s="144">
        <v>2212</v>
      </c>
      <c r="O39" s="144">
        <v>2219</v>
      </c>
      <c r="P39" s="144">
        <v>2333</v>
      </c>
      <c r="Q39" s="145">
        <v>6.54</v>
      </c>
      <c r="R39" s="145">
        <v>6.04</v>
      </c>
      <c r="S39" s="145">
        <v>8.9700000000000006</v>
      </c>
      <c r="T39" s="145">
        <v>7.67</v>
      </c>
      <c r="U39" s="145">
        <v>9.9</v>
      </c>
      <c r="V39" s="145">
        <v>8.3000000000000007</v>
      </c>
      <c r="W39" s="145">
        <v>9.39</v>
      </c>
      <c r="X39" s="145">
        <v>8.5</v>
      </c>
      <c r="Y39" s="145">
        <v>8.98</v>
      </c>
      <c r="Z39" s="145">
        <v>8.91</v>
      </c>
      <c r="AA39" s="145">
        <v>8.82</v>
      </c>
      <c r="AB39" s="145">
        <v>7.92</v>
      </c>
      <c r="AC39" s="145">
        <v>10.27</v>
      </c>
      <c r="AD39" s="145">
        <v>9.11</v>
      </c>
      <c r="AE39" s="144">
        <v>8254</v>
      </c>
      <c r="AF39" s="144">
        <v>8160</v>
      </c>
      <c r="AG39" s="144">
        <v>12320</v>
      </c>
      <c r="AH39" s="144">
        <v>10484</v>
      </c>
      <c r="AI39" s="144">
        <v>14844</v>
      </c>
      <c r="AJ39" s="758">
        <v>13100</v>
      </c>
      <c r="AK39" s="144">
        <v>16232</v>
      </c>
      <c r="AL39" s="144">
        <v>16168</v>
      </c>
      <c r="AM39" s="144">
        <v>17791</v>
      </c>
      <c r="AN39" s="758">
        <v>17738</v>
      </c>
      <c r="AO39" s="144">
        <v>18635</v>
      </c>
      <c r="AP39" s="144">
        <v>17530</v>
      </c>
      <c r="AQ39" s="144">
        <v>22780</v>
      </c>
      <c r="AR39" s="758">
        <v>21251</v>
      </c>
      <c r="AS39" s="144"/>
      <c r="AT39" s="144"/>
      <c r="AU39" s="144"/>
      <c r="AV39" s="144"/>
      <c r="AW39" s="144"/>
      <c r="AX39" s="144"/>
      <c r="AY39" s="144"/>
      <c r="AZ39" s="144"/>
      <c r="BA39" s="144"/>
      <c r="BB39" s="144"/>
      <c r="BC39" s="144"/>
      <c r="BD39" s="144"/>
      <c r="BE39" s="144"/>
      <c r="BF39" s="144"/>
    </row>
    <row r="40" spans="1:58" hidden="1">
      <c r="A40" s="143" t="s">
        <v>898</v>
      </c>
      <c r="B40" s="143" t="s">
        <v>1024</v>
      </c>
      <c r="C40" s="144">
        <v>7093</v>
      </c>
      <c r="D40" s="144">
        <v>7238</v>
      </c>
      <c r="E40" s="144">
        <v>7277</v>
      </c>
      <c r="F40" s="144">
        <v>7660</v>
      </c>
      <c r="G40" s="144">
        <v>7758</v>
      </c>
      <c r="H40" s="144">
        <v>7814</v>
      </c>
      <c r="I40" s="144">
        <v>7934</v>
      </c>
      <c r="J40" s="144">
        <v>8090</v>
      </c>
      <c r="K40" s="144">
        <v>8330</v>
      </c>
      <c r="L40" s="144">
        <v>8441</v>
      </c>
      <c r="M40" s="144">
        <v>8550</v>
      </c>
      <c r="N40" s="144">
        <v>8601</v>
      </c>
      <c r="O40" s="144">
        <v>8993</v>
      </c>
      <c r="P40" s="144">
        <v>9075</v>
      </c>
      <c r="Q40" s="145">
        <v>13.64</v>
      </c>
      <c r="R40" s="145">
        <v>10.06</v>
      </c>
      <c r="S40" s="145">
        <v>12.59</v>
      </c>
      <c r="T40" s="145">
        <v>11.74</v>
      </c>
      <c r="U40" s="145">
        <v>11.17</v>
      </c>
      <c r="V40" s="145">
        <v>9.75</v>
      </c>
      <c r="W40" s="145">
        <v>9.58</v>
      </c>
      <c r="X40" s="145">
        <v>7.09</v>
      </c>
      <c r="Y40" s="145">
        <v>10.47</v>
      </c>
      <c r="Z40" s="145">
        <v>8.64</v>
      </c>
      <c r="AA40" s="145">
        <v>10.210000000000001</v>
      </c>
      <c r="AB40" s="145">
        <v>11</v>
      </c>
      <c r="AC40" s="145">
        <v>11.44</v>
      </c>
      <c r="AD40" s="145">
        <v>9.44</v>
      </c>
      <c r="AE40" s="144">
        <v>96761</v>
      </c>
      <c r="AF40" s="144">
        <v>72796</v>
      </c>
      <c r="AG40" s="144">
        <v>91591</v>
      </c>
      <c r="AH40" s="144">
        <v>89929</v>
      </c>
      <c r="AI40" s="144">
        <v>86647</v>
      </c>
      <c r="AJ40" s="758">
        <v>76160</v>
      </c>
      <c r="AK40" s="144">
        <v>76034</v>
      </c>
      <c r="AL40" s="144">
        <v>57321</v>
      </c>
      <c r="AM40" s="144">
        <v>87230</v>
      </c>
      <c r="AN40" s="758">
        <v>72897</v>
      </c>
      <c r="AO40" s="144">
        <v>87282</v>
      </c>
      <c r="AP40" s="144">
        <v>94586</v>
      </c>
      <c r="AQ40" s="144">
        <v>102836</v>
      </c>
      <c r="AR40" s="758">
        <v>85707</v>
      </c>
      <c r="AS40" s="144"/>
      <c r="AT40" s="144"/>
      <c r="AU40" s="144"/>
      <c r="AV40" s="144"/>
      <c r="AW40" s="144"/>
      <c r="AX40" s="144"/>
      <c r="AY40" s="144"/>
      <c r="AZ40" s="144"/>
      <c r="BA40" s="144"/>
      <c r="BB40" s="144"/>
      <c r="BC40" s="144"/>
      <c r="BD40" s="144"/>
      <c r="BE40" s="144"/>
      <c r="BF40" s="144"/>
    </row>
    <row r="41" spans="1:58" hidden="1">
      <c r="A41" s="143" t="s">
        <v>898</v>
      </c>
      <c r="B41" s="143" t="s">
        <v>1025</v>
      </c>
      <c r="C41" s="144">
        <v>18863</v>
      </c>
      <c r="D41" s="144">
        <v>19029</v>
      </c>
      <c r="E41" s="144">
        <v>19298</v>
      </c>
      <c r="F41" s="144">
        <v>20030</v>
      </c>
      <c r="G41" s="144">
        <v>20596</v>
      </c>
      <c r="H41" s="144">
        <v>22014</v>
      </c>
      <c r="I41" s="144">
        <v>21986</v>
      </c>
      <c r="J41" s="144">
        <v>23170</v>
      </c>
      <c r="K41" s="144">
        <v>23917</v>
      </c>
      <c r="L41" s="144">
        <v>27812</v>
      </c>
      <c r="M41" s="144">
        <v>27178</v>
      </c>
      <c r="N41" s="144">
        <v>26846</v>
      </c>
      <c r="O41" s="144">
        <v>26903</v>
      </c>
      <c r="P41" s="144">
        <v>26872</v>
      </c>
      <c r="Q41" s="145">
        <v>16.760000000000002</v>
      </c>
      <c r="R41" s="145">
        <v>20.079999999999998</v>
      </c>
      <c r="S41" s="145">
        <v>19.12</v>
      </c>
      <c r="T41" s="145">
        <v>18.27</v>
      </c>
      <c r="U41" s="145">
        <v>17.57</v>
      </c>
      <c r="V41" s="145">
        <v>20.03</v>
      </c>
      <c r="W41" s="145">
        <v>19.39</v>
      </c>
      <c r="X41" s="145">
        <v>15.16</v>
      </c>
      <c r="Y41" s="145">
        <v>15.57</v>
      </c>
      <c r="Z41" s="145">
        <v>12.32</v>
      </c>
      <c r="AA41" s="145">
        <v>14.01</v>
      </c>
      <c r="AB41" s="145">
        <v>14.06</v>
      </c>
      <c r="AC41" s="145">
        <v>18.47</v>
      </c>
      <c r="AD41" s="145">
        <v>11.68</v>
      </c>
      <c r="AE41" s="144">
        <v>316062</v>
      </c>
      <c r="AF41" s="144">
        <v>382138</v>
      </c>
      <c r="AG41" s="144">
        <v>368981</v>
      </c>
      <c r="AH41" s="144">
        <v>365977</v>
      </c>
      <c r="AI41" s="144">
        <v>361879</v>
      </c>
      <c r="AJ41" s="758">
        <v>440967</v>
      </c>
      <c r="AK41" s="144">
        <v>426338</v>
      </c>
      <c r="AL41" s="144">
        <v>351272</v>
      </c>
      <c r="AM41" s="144">
        <v>372290</v>
      </c>
      <c r="AN41" s="758">
        <v>342689</v>
      </c>
      <c r="AO41" s="144">
        <v>380640</v>
      </c>
      <c r="AP41" s="144">
        <v>377389</v>
      </c>
      <c r="AQ41" s="144">
        <v>496772</v>
      </c>
      <c r="AR41" s="758">
        <v>313842</v>
      </c>
      <c r="AS41" s="144"/>
      <c r="AT41" s="144"/>
      <c r="AU41" s="144"/>
      <c r="AV41" s="144"/>
      <c r="AW41" s="144"/>
      <c r="AX41" s="144"/>
      <c r="AY41" s="144"/>
      <c r="AZ41" s="144"/>
      <c r="BA41" s="144"/>
      <c r="BB41" s="144"/>
      <c r="BC41" s="144"/>
      <c r="BD41" s="144"/>
      <c r="BE41" s="144"/>
      <c r="BF41" s="144"/>
    </row>
    <row r="42" spans="1:58" hidden="1">
      <c r="A42" s="143" t="s">
        <v>898</v>
      </c>
      <c r="B42" s="143" t="s">
        <v>1026</v>
      </c>
      <c r="C42" s="144">
        <v>0</v>
      </c>
      <c r="D42" s="144">
        <v>0</v>
      </c>
      <c r="E42" s="144">
        <v>0</v>
      </c>
      <c r="F42" s="144">
        <v>0</v>
      </c>
      <c r="G42" s="144">
        <v>0</v>
      </c>
      <c r="H42" s="144">
        <v>0</v>
      </c>
      <c r="I42" s="144">
        <v>0</v>
      </c>
      <c r="J42" s="144">
        <v>0</v>
      </c>
      <c r="K42" s="144">
        <v>0</v>
      </c>
      <c r="L42" s="144">
        <v>0</v>
      </c>
      <c r="M42" s="144">
        <v>0</v>
      </c>
      <c r="N42" s="144">
        <v>0</v>
      </c>
      <c r="O42" s="144">
        <v>0</v>
      </c>
      <c r="P42" s="144">
        <v>0</v>
      </c>
      <c r="Q42" s="145"/>
      <c r="R42" s="145"/>
      <c r="S42" s="145"/>
      <c r="T42" s="145"/>
      <c r="U42" s="145"/>
      <c r="V42" s="145"/>
      <c r="W42" s="145"/>
      <c r="X42" s="145"/>
      <c r="Y42" s="145"/>
      <c r="Z42" s="145"/>
      <c r="AA42" s="145"/>
      <c r="AB42" s="145"/>
      <c r="AC42" s="145"/>
      <c r="AD42" s="145"/>
      <c r="AE42" s="144">
        <v>0</v>
      </c>
      <c r="AF42" s="144">
        <v>0</v>
      </c>
      <c r="AG42" s="144">
        <v>0</v>
      </c>
      <c r="AH42" s="144">
        <v>0</v>
      </c>
      <c r="AI42" s="144">
        <v>0</v>
      </c>
      <c r="AJ42" s="758">
        <v>0</v>
      </c>
      <c r="AK42" s="144">
        <v>0</v>
      </c>
      <c r="AL42" s="144">
        <v>0</v>
      </c>
      <c r="AM42" s="144">
        <v>0</v>
      </c>
      <c r="AN42" s="758">
        <v>0</v>
      </c>
      <c r="AO42" s="144">
        <v>0</v>
      </c>
      <c r="AP42" s="144">
        <v>0</v>
      </c>
      <c r="AQ42" s="144">
        <v>0</v>
      </c>
      <c r="AR42" s="758">
        <v>0</v>
      </c>
      <c r="AS42" s="144"/>
      <c r="AT42" s="144"/>
      <c r="AU42" s="144"/>
      <c r="AV42" s="144"/>
      <c r="AW42" s="144"/>
      <c r="AX42" s="144"/>
      <c r="AY42" s="144"/>
      <c r="AZ42" s="144"/>
      <c r="BA42" s="144"/>
      <c r="BB42" s="144"/>
      <c r="BC42" s="144"/>
      <c r="BD42" s="144"/>
      <c r="BE42" s="144"/>
      <c r="BF42" s="144"/>
    </row>
    <row r="43" spans="1:58" hidden="1">
      <c r="A43" s="143" t="s">
        <v>898</v>
      </c>
      <c r="B43" s="143" t="s">
        <v>1027</v>
      </c>
      <c r="C43" s="144">
        <v>3832</v>
      </c>
      <c r="D43" s="144">
        <v>4142</v>
      </c>
      <c r="E43" s="144">
        <v>4421</v>
      </c>
      <c r="F43" s="144">
        <v>4861</v>
      </c>
      <c r="G43" s="144">
        <v>5299</v>
      </c>
      <c r="H43" s="144">
        <v>5464</v>
      </c>
      <c r="I43" s="144">
        <v>6267</v>
      </c>
      <c r="J43" s="144">
        <v>6633</v>
      </c>
      <c r="K43" s="144">
        <v>6989</v>
      </c>
      <c r="L43" s="144">
        <v>7071</v>
      </c>
      <c r="M43" s="144">
        <v>7430</v>
      </c>
      <c r="N43" s="144">
        <v>7512</v>
      </c>
      <c r="O43" s="144">
        <v>7555</v>
      </c>
      <c r="P43" s="144">
        <v>7916</v>
      </c>
      <c r="Q43" s="145">
        <v>24.41</v>
      </c>
      <c r="R43" s="145">
        <v>18.05</v>
      </c>
      <c r="S43" s="145">
        <v>23.47</v>
      </c>
      <c r="T43" s="145">
        <v>17.45</v>
      </c>
      <c r="U43" s="145">
        <v>22.13</v>
      </c>
      <c r="V43" s="145">
        <v>17.37</v>
      </c>
      <c r="W43" s="145">
        <v>21.51</v>
      </c>
      <c r="X43" s="145">
        <v>17.7</v>
      </c>
      <c r="Y43" s="145">
        <v>23.1</v>
      </c>
      <c r="Z43" s="145">
        <v>22.31</v>
      </c>
      <c r="AA43" s="145">
        <v>17.04</v>
      </c>
      <c r="AB43" s="145">
        <v>16.43</v>
      </c>
      <c r="AC43" s="145">
        <v>13.19</v>
      </c>
      <c r="AD43" s="145">
        <v>21.68</v>
      </c>
      <c r="AE43" s="144">
        <v>93520</v>
      </c>
      <c r="AF43" s="144">
        <v>74780</v>
      </c>
      <c r="AG43" s="144">
        <v>103759</v>
      </c>
      <c r="AH43" s="144">
        <v>84829</v>
      </c>
      <c r="AI43" s="144">
        <v>117252</v>
      </c>
      <c r="AJ43" s="758">
        <v>94892</v>
      </c>
      <c r="AK43" s="144">
        <v>134801</v>
      </c>
      <c r="AL43" s="144">
        <v>117406</v>
      </c>
      <c r="AM43" s="144">
        <v>161445</v>
      </c>
      <c r="AN43" s="758">
        <v>157788</v>
      </c>
      <c r="AO43" s="144">
        <v>126592</v>
      </c>
      <c r="AP43" s="144">
        <v>123387</v>
      </c>
      <c r="AQ43" s="144">
        <v>99619</v>
      </c>
      <c r="AR43" s="758">
        <v>171584</v>
      </c>
      <c r="AS43" s="144"/>
      <c r="AT43" s="144"/>
      <c r="AU43" s="144"/>
      <c r="AV43" s="144"/>
      <c r="AW43" s="144"/>
      <c r="AX43" s="144"/>
      <c r="AY43" s="144"/>
      <c r="AZ43" s="144"/>
      <c r="BA43" s="144"/>
      <c r="BB43" s="144"/>
      <c r="BC43" s="144"/>
      <c r="BD43" s="144"/>
      <c r="BE43" s="144"/>
      <c r="BF43" s="144"/>
    </row>
    <row r="44" spans="1:58" hidden="1">
      <c r="A44" s="143" t="s">
        <v>898</v>
      </c>
      <c r="B44" s="143" t="s">
        <v>1028</v>
      </c>
      <c r="C44" s="144">
        <v>0</v>
      </c>
      <c r="D44" s="144">
        <v>0</v>
      </c>
      <c r="E44" s="144">
        <v>0</v>
      </c>
      <c r="F44" s="144">
        <v>0</v>
      </c>
      <c r="G44" s="144">
        <v>0</v>
      </c>
      <c r="H44" s="144">
        <v>0</v>
      </c>
      <c r="I44" s="144">
        <v>0</v>
      </c>
      <c r="J44" s="144">
        <v>0</v>
      </c>
      <c r="K44" s="144">
        <v>0</v>
      </c>
      <c r="L44" s="144">
        <v>0</v>
      </c>
      <c r="M44" s="144">
        <v>8407</v>
      </c>
      <c r="N44" s="144">
        <v>7015</v>
      </c>
      <c r="O44" s="144">
        <v>7011</v>
      </c>
      <c r="P44" s="144">
        <v>7027</v>
      </c>
      <c r="Q44" s="145"/>
      <c r="R44" s="145"/>
      <c r="S44" s="145"/>
      <c r="T44" s="145"/>
      <c r="U44" s="145"/>
      <c r="V44" s="145"/>
      <c r="W44" s="145"/>
      <c r="X44" s="145"/>
      <c r="Y44" s="145"/>
      <c r="Z44" s="145"/>
      <c r="AA44" s="145">
        <v>0</v>
      </c>
      <c r="AB44" s="145">
        <v>0</v>
      </c>
      <c r="AC44" s="145">
        <v>0</v>
      </c>
      <c r="AD44" s="145">
        <v>0</v>
      </c>
      <c r="AE44" s="144">
        <v>0</v>
      </c>
      <c r="AF44" s="144">
        <v>0</v>
      </c>
      <c r="AG44" s="144">
        <v>0</v>
      </c>
      <c r="AH44" s="144">
        <v>0</v>
      </c>
      <c r="AI44" s="144">
        <v>0</v>
      </c>
      <c r="AJ44" s="758">
        <v>0</v>
      </c>
      <c r="AK44" s="144">
        <v>0</v>
      </c>
      <c r="AL44" s="144">
        <v>0</v>
      </c>
      <c r="AM44" s="144">
        <v>0</v>
      </c>
      <c r="AN44" s="758">
        <v>0</v>
      </c>
      <c r="AO44" s="144">
        <v>0</v>
      </c>
      <c r="AP44" s="144">
        <v>0</v>
      </c>
      <c r="AQ44" s="144">
        <v>0</v>
      </c>
      <c r="AR44" s="758">
        <v>0</v>
      </c>
      <c r="AS44" s="144"/>
      <c r="AT44" s="144"/>
      <c r="AU44" s="144"/>
      <c r="AV44" s="144"/>
      <c r="AW44" s="144"/>
      <c r="AX44" s="144"/>
      <c r="AY44" s="144"/>
      <c r="AZ44" s="144"/>
      <c r="BA44" s="144"/>
      <c r="BB44" s="144"/>
      <c r="BC44" s="144"/>
      <c r="BD44" s="144"/>
      <c r="BE44" s="144"/>
      <c r="BF44" s="144"/>
    </row>
    <row r="45" spans="1:58" hidden="1">
      <c r="A45" s="143" t="s">
        <v>898</v>
      </c>
      <c r="B45" s="143" t="s">
        <v>1029</v>
      </c>
      <c r="C45" s="144">
        <v>4045</v>
      </c>
      <c r="D45" s="144">
        <v>3998</v>
      </c>
      <c r="E45" s="144">
        <v>3972</v>
      </c>
      <c r="F45" s="144">
        <v>3908</v>
      </c>
      <c r="G45" s="144">
        <v>3912</v>
      </c>
      <c r="H45" s="144">
        <v>3905</v>
      </c>
      <c r="I45" s="144">
        <v>3903</v>
      </c>
      <c r="J45" s="144">
        <v>3927</v>
      </c>
      <c r="K45" s="144">
        <v>3938</v>
      </c>
      <c r="L45" s="144">
        <v>3929</v>
      </c>
      <c r="M45" s="144">
        <v>3929</v>
      </c>
      <c r="N45" s="144">
        <v>3929</v>
      </c>
      <c r="O45" s="144">
        <v>3929</v>
      </c>
      <c r="P45" s="144">
        <v>3989</v>
      </c>
      <c r="Q45" s="145">
        <v>178.04</v>
      </c>
      <c r="R45" s="145">
        <v>186.89</v>
      </c>
      <c r="S45" s="145">
        <v>169.69</v>
      </c>
      <c r="T45" s="145">
        <v>162.09</v>
      </c>
      <c r="U45" s="145">
        <v>156.33000000000001</v>
      </c>
      <c r="V45" s="145">
        <v>172.59</v>
      </c>
      <c r="W45" s="145">
        <v>164.08</v>
      </c>
      <c r="X45" s="145">
        <v>137.9</v>
      </c>
      <c r="Y45" s="145">
        <v>134.31</v>
      </c>
      <c r="Z45" s="145">
        <v>139.21</v>
      </c>
      <c r="AA45" s="145">
        <v>129.38</v>
      </c>
      <c r="AB45" s="145">
        <v>117.15</v>
      </c>
      <c r="AC45" s="145">
        <v>119.93</v>
      </c>
      <c r="AD45" s="145">
        <v>124.77</v>
      </c>
      <c r="AE45" s="144">
        <v>720177</v>
      </c>
      <c r="AF45" s="144">
        <v>747196</v>
      </c>
      <c r="AG45" s="144">
        <v>674007</v>
      </c>
      <c r="AH45" s="144">
        <v>633451</v>
      </c>
      <c r="AI45" s="144">
        <v>611552</v>
      </c>
      <c r="AJ45" s="758">
        <v>673972</v>
      </c>
      <c r="AK45" s="144">
        <v>640386</v>
      </c>
      <c r="AL45" s="144">
        <v>541514</v>
      </c>
      <c r="AM45" s="144">
        <v>528929</v>
      </c>
      <c r="AN45" s="758">
        <v>546947</v>
      </c>
      <c r="AO45" s="144">
        <v>508315</v>
      </c>
      <c r="AP45" s="144">
        <v>460270</v>
      </c>
      <c r="AQ45" s="144">
        <v>471201</v>
      </c>
      <c r="AR45" s="758">
        <v>497725</v>
      </c>
      <c r="AS45" s="144"/>
      <c r="AT45" s="144"/>
      <c r="AU45" s="144"/>
      <c r="AV45" s="144"/>
      <c r="AW45" s="144"/>
      <c r="AX45" s="144"/>
      <c r="AY45" s="144"/>
      <c r="AZ45" s="144"/>
      <c r="BA45" s="144"/>
      <c r="BB45" s="144"/>
      <c r="BC45" s="144"/>
      <c r="BD45" s="144"/>
      <c r="BE45" s="144"/>
      <c r="BF45" s="144"/>
    </row>
    <row r="46" spans="1:58" hidden="1">
      <c r="A46" s="143" t="s">
        <v>898</v>
      </c>
      <c r="B46" s="143" t="s">
        <v>1030</v>
      </c>
      <c r="C46" s="144">
        <v>2658</v>
      </c>
      <c r="D46" s="144">
        <v>2453</v>
      </c>
      <c r="E46" s="144">
        <v>2430</v>
      </c>
      <c r="F46" s="144">
        <v>2362</v>
      </c>
      <c r="G46" s="144">
        <v>2353</v>
      </c>
      <c r="H46" s="144">
        <v>2321</v>
      </c>
      <c r="I46" s="144">
        <v>2252</v>
      </c>
      <c r="J46" s="144">
        <v>2202</v>
      </c>
      <c r="K46" s="144">
        <v>2104</v>
      </c>
      <c r="L46" s="144">
        <v>2111</v>
      </c>
      <c r="M46" s="144">
        <v>2116</v>
      </c>
      <c r="N46" s="144">
        <v>2237</v>
      </c>
      <c r="O46" s="144">
        <v>2292</v>
      </c>
      <c r="P46" s="144">
        <v>2485</v>
      </c>
      <c r="Q46" s="145">
        <v>41.7</v>
      </c>
      <c r="R46" s="145">
        <v>39.47</v>
      </c>
      <c r="S46" s="145">
        <v>34.47</v>
      </c>
      <c r="T46" s="145">
        <v>39.049999999999997</v>
      </c>
      <c r="U46" s="145">
        <v>42.12</v>
      </c>
      <c r="V46" s="145">
        <v>39.659999999999997</v>
      </c>
      <c r="W46" s="145">
        <v>28.08</v>
      </c>
      <c r="X46" s="145">
        <v>34.71</v>
      </c>
      <c r="Y46" s="145">
        <v>38.51</v>
      </c>
      <c r="Z46" s="145">
        <v>34.86</v>
      </c>
      <c r="AA46" s="145">
        <v>38.33</v>
      </c>
      <c r="AB46" s="145">
        <v>34.65</v>
      </c>
      <c r="AC46" s="145">
        <v>33.21</v>
      </c>
      <c r="AD46" s="145">
        <v>42.44</v>
      </c>
      <c r="AE46" s="144">
        <v>110837</v>
      </c>
      <c r="AF46" s="144">
        <v>96832</v>
      </c>
      <c r="AG46" s="144">
        <v>83754</v>
      </c>
      <c r="AH46" s="144">
        <v>92233</v>
      </c>
      <c r="AI46" s="144">
        <v>99111</v>
      </c>
      <c r="AJ46" s="758">
        <v>92053</v>
      </c>
      <c r="AK46" s="144">
        <v>63240</v>
      </c>
      <c r="AL46" s="144">
        <v>76440</v>
      </c>
      <c r="AM46" s="144">
        <v>81031</v>
      </c>
      <c r="AN46" s="758">
        <v>73597</v>
      </c>
      <c r="AO46" s="144">
        <v>81112</v>
      </c>
      <c r="AP46" s="144">
        <v>77505</v>
      </c>
      <c r="AQ46" s="144">
        <v>76106</v>
      </c>
      <c r="AR46" s="758">
        <v>105452</v>
      </c>
      <c r="AS46" s="144"/>
      <c r="AT46" s="144"/>
      <c r="AU46" s="144"/>
      <c r="AV46" s="144"/>
      <c r="AW46" s="144"/>
      <c r="AX46" s="144"/>
      <c r="AY46" s="144"/>
      <c r="AZ46" s="144"/>
      <c r="BA46" s="144"/>
      <c r="BB46" s="144"/>
      <c r="BC46" s="144"/>
      <c r="BD46" s="144"/>
      <c r="BE46" s="144"/>
      <c r="BF46" s="144"/>
    </row>
    <row r="47" spans="1:58" hidden="1">
      <c r="A47" s="143" t="s">
        <v>898</v>
      </c>
      <c r="B47" s="143" t="s">
        <v>1031</v>
      </c>
      <c r="C47" s="144">
        <v>671</v>
      </c>
      <c r="D47" s="144">
        <v>656</v>
      </c>
      <c r="E47" s="144">
        <v>670</v>
      </c>
      <c r="F47" s="144">
        <v>661</v>
      </c>
      <c r="G47" s="144">
        <v>647</v>
      </c>
      <c r="H47" s="144">
        <v>651</v>
      </c>
      <c r="I47" s="144">
        <v>639</v>
      </c>
      <c r="J47" s="144">
        <v>631</v>
      </c>
      <c r="K47" s="144">
        <v>621</v>
      </c>
      <c r="L47" s="144">
        <v>619</v>
      </c>
      <c r="M47" s="144">
        <v>617</v>
      </c>
      <c r="N47" s="144">
        <v>622</v>
      </c>
      <c r="O47" s="144">
        <v>638</v>
      </c>
      <c r="P47" s="144">
        <v>675</v>
      </c>
      <c r="Q47" s="145">
        <v>52.48</v>
      </c>
      <c r="R47" s="145">
        <v>54.22</v>
      </c>
      <c r="S47" s="145">
        <v>47.65</v>
      </c>
      <c r="T47" s="145">
        <v>58.41</v>
      </c>
      <c r="U47" s="145">
        <v>65.06</v>
      </c>
      <c r="V47" s="145">
        <v>61.8</v>
      </c>
      <c r="W47" s="145">
        <v>57.18</v>
      </c>
      <c r="X47" s="145">
        <v>66.260000000000005</v>
      </c>
      <c r="Y47" s="145">
        <v>73.88</v>
      </c>
      <c r="Z47" s="145">
        <v>79.239999999999995</v>
      </c>
      <c r="AA47" s="145">
        <v>84.44</v>
      </c>
      <c r="AB47" s="145">
        <v>82.65</v>
      </c>
      <c r="AC47" s="145">
        <v>93.57</v>
      </c>
      <c r="AD47" s="145">
        <v>93.34</v>
      </c>
      <c r="AE47" s="144">
        <v>35213</v>
      </c>
      <c r="AF47" s="144">
        <v>35571</v>
      </c>
      <c r="AG47" s="144">
        <v>31924</v>
      </c>
      <c r="AH47" s="144">
        <v>38609</v>
      </c>
      <c r="AI47" s="144">
        <v>42094</v>
      </c>
      <c r="AJ47" s="758">
        <v>40233</v>
      </c>
      <c r="AK47" s="144">
        <v>36536</v>
      </c>
      <c r="AL47" s="144">
        <v>41807</v>
      </c>
      <c r="AM47" s="144">
        <v>45878</v>
      </c>
      <c r="AN47" s="758">
        <v>49050</v>
      </c>
      <c r="AO47" s="144">
        <v>52097</v>
      </c>
      <c r="AP47" s="144">
        <v>51409</v>
      </c>
      <c r="AQ47" s="144">
        <v>59696</v>
      </c>
      <c r="AR47" s="758">
        <v>63003</v>
      </c>
      <c r="AS47" s="144"/>
      <c r="AT47" s="144"/>
      <c r="AU47" s="144"/>
      <c r="AV47" s="144"/>
      <c r="AW47" s="144"/>
      <c r="AX47" s="144"/>
      <c r="AY47" s="144"/>
      <c r="AZ47" s="144"/>
      <c r="BA47" s="144"/>
      <c r="BB47" s="144"/>
      <c r="BC47" s="144"/>
      <c r="BD47" s="144"/>
      <c r="BE47" s="144"/>
      <c r="BF47" s="144"/>
    </row>
    <row r="48" spans="1:58" hidden="1">
      <c r="A48" s="143" t="s">
        <v>898</v>
      </c>
      <c r="B48" s="143" t="s">
        <v>1032</v>
      </c>
      <c r="C48" s="144">
        <v>335</v>
      </c>
      <c r="D48" s="144">
        <v>325</v>
      </c>
      <c r="E48" s="144">
        <v>322</v>
      </c>
      <c r="F48" s="144">
        <v>326</v>
      </c>
      <c r="G48" s="144">
        <v>281</v>
      </c>
      <c r="H48" s="144">
        <v>284</v>
      </c>
      <c r="I48" s="144">
        <v>269</v>
      </c>
      <c r="J48" s="144">
        <v>270</v>
      </c>
      <c r="K48" s="144">
        <v>283</v>
      </c>
      <c r="L48" s="144">
        <v>275</v>
      </c>
      <c r="M48" s="144">
        <v>287</v>
      </c>
      <c r="N48" s="144">
        <v>292</v>
      </c>
      <c r="O48" s="144">
        <v>310</v>
      </c>
      <c r="P48" s="144">
        <v>324</v>
      </c>
      <c r="Q48" s="145">
        <v>63.01</v>
      </c>
      <c r="R48" s="145">
        <v>63.08</v>
      </c>
      <c r="S48" s="145">
        <v>42</v>
      </c>
      <c r="T48" s="145">
        <v>54.27</v>
      </c>
      <c r="U48" s="145">
        <v>58.29</v>
      </c>
      <c r="V48" s="145">
        <v>60.58</v>
      </c>
      <c r="W48" s="145">
        <v>54.38</v>
      </c>
      <c r="X48" s="145">
        <v>65.510000000000005</v>
      </c>
      <c r="Y48" s="145">
        <v>62.19</v>
      </c>
      <c r="Z48" s="145">
        <v>71.55</v>
      </c>
      <c r="AA48" s="145">
        <v>73.44</v>
      </c>
      <c r="AB48" s="145">
        <v>68.069999999999993</v>
      </c>
      <c r="AC48" s="145">
        <v>75.95</v>
      </c>
      <c r="AD48" s="145">
        <v>72.349999999999994</v>
      </c>
      <c r="AE48" s="144">
        <v>21108</v>
      </c>
      <c r="AF48" s="144">
        <v>20501</v>
      </c>
      <c r="AG48" s="144">
        <v>13523</v>
      </c>
      <c r="AH48" s="144">
        <v>17693</v>
      </c>
      <c r="AI48" s="144">
        <v>16380</v>
      </c>
      <c r="AJ48" s="758">
        <v>17206</v>
      </c>
      <c r="AK48" s="144">
        <v>14627</v>
      </c>
      <c r="AL48" s="144">
        <v>17689</v>
      </c>
      <c r="AM48" s="144">
        <v>17600</v>
      </c>
      <c r="AN48" s="758">
        <v>19675</v>
      </c>
      <c r="AO48" s="144">
        <v>21077</v>
      </c>
      <c r="AP48" s="144">
        <v>19876</v>
      </c>
      <c r="AQ48" s="144">
        <v>23543</v>
      </c>
      <c r="AR48" s="758">
        <v>23441</v>
      </c>
      <c r="AS48" s="144"/>
      <c r="AT48" s="144"/>
      <c r="AU48" s="144"/>
      <c r="AV48" s="144"/>
      <c r="AW48" s="144"/>
      <c r="AX48" s="144"/>
      <c r="AY48" s="144"/>
      <c r="AZ48" s="144"/>
      <c r="BA48" s="144"/>
      <c r="BB48" s="144"/>
      <c r="BC48" s="144"/>
      <c r="BD48" s="144"/>
      <c r="BE48" s="144"/>
      <c r="BF48" s="144"/>
    </row>
    <row r="49" spans="1:58" hidden="1">
      <c r="A49" s="143" t="s">
        <v>898</v>
      </c>
      <c r="B49" s="143" t="s">
        <v>1033</v>
      </c>
      <c r="C49" s="144">
        <v>0</v>
      </c>
      <c r="D49" s="144">
        <v>0</v>
      </c>
      <c r="E49" s="144">
        <v>0</v>
      </c>
      <c r="F49" s="144">
        <v>0</v>
      </c>
      <c r="G49" s="144">
        <v>0</v>
      </c>
      <c r="H49" s="144">
        <v>0</v>
      </c>
      <c r="I49" s="144">
        <v>0</v>
      </c>
      <c r="J49" s="144">
        <v>0</v>
      </c>
      <c r="K49" s="144">
        <v>0</v>
      </c>
      <c r="L49" s="144">
        <v>0</v>
      </c>
      <c r="M49" s="144">
        <v>1283</v>
      </c>
      <c r="N49" s="144">
        <v>1308</v>
      </c>
      <c r="O49" s="144">
        <v>1370</v>
      </c>
      <c r="P49" s="144">
        <v>1326</v>
      </c>
      <c r="Q49" s="145"/>
      <c r="R49" s="145"/>
      <c r="S49" s="145"/>
      <c r="T49" s="145"/>
      <c r="U49" s="145"/>
      <c r="V49" s="145"/>
      <c r="W49" s="145"/>
      <c r="X49" s="145"/>
      <c r="Y49" s="145"/>
      <c r="Z49" s="145"/>
      <c r="AA49" s="145">
        <v>0</v>
      </c>
      <c r="AB49" s="145">
        <v>0</v>
      </c>
      <c r="AC49" s="145">
        <v>0</v>
      </c>
      <c r="AD49" s="145">
        <v>0</v>
      </c>
      <c r="AE49" s="144">
        <v>0</v>
      </c>
      <c r="AF49" s="144">
        <v>0</v>
      </c>
      <c r="AG49" s="144">
        <v>0</v>
      </c>
      <c r="AH49" s="144">
        <v>0</v>
      </c>
      <c r="AI49" s="144">
        <v>0</v>
      </c>
      <c r="AJ49" s="758">
        <v>0</v>
      </c>
      <c r="AK49" s="144">
        <v>0</v>
      </c>
      <c r="AL49" s="144">
        <v>0</v>
      </c>
      <c r="AM49" s="144">
        <v>0</v>
      </c>
      <c r="AN49" s="758">
        <v>0</v>
      </c>
      <c r="AO49" s="144">
        <v>0</v>
      </c>
      <c r="AP49" s="144">
        <v>0</v>
      </c>
      <c r="AQ49" s="144">
        <v>0</v>
      </c>
      <c r="AR49" s="758">
        <v>0</v>
      </c>
      <c r="AS49" s="144"/>
      <c r="AT49" s="144"/>
      <c r="AU49" s="144"/>
      <c r="AV49" s="144"/>
      <c r="AW49" s="144"/>
      <c r="AX49" s="144"/>
      <c r="AY49" s="144"/>
      <c r="AZ49" s="144"/>
      <c r="BA49" s="144"/>
      <c r="BB49" s="144"/>
      <c r="BC49" s="144"/>
      <c r="BD49" s="144"/>
      <c r="BE49" s="144"/>
      <c r="BF49" s="144"/>
    </row>
    <row r="50" spans="1:58" hidden="1">
      <c r="A50" s="143" t="s">
        <v>898</v>
      </c>
      <c r="B50" s="143" t="s">
        <v>1034</v>
      </c>
      <c r="C50" s="144">
        <v>0</v>
      </c>
      <c r="D50" s="144">
        <v>0</v>
      </c>
      <c r="E50" s="144">
        <v>0</v>
      </c>
      <c r="F50" s="144">
        <v>0</v>
      </c>
      <c r="G50" s="144">
        <v>0</v>
      </c>
      <c r="H50" s="144">
        <v>0</v>
      </c>
      <c r="I50" s="144">
        <v>0</v>
      </c>
      <c r="J50" s="144">
        <v>0</v>
      </c>
      <c r="K50" s="144">
        <v>0</v>
      </c>
      <c r="L50" s="144">
        <v>0</v>
      </c>
      <c r="M50" s="144">
        <v>0</v>
      </c>
      <c r="N50" s="144">
        <v>0</v>
      </c>
      <c r="O50" s="144">
        <v>0</v>
      </c>
      <c r="P50" s="144">
        <v>0</v>
      </c>
      <c r="Q50" s="145"/>
      <c r="R50" s="145"/>
      <c r="S50" s="145"/>
      <c r="T50" s="145"/>
      <c r="U50" s="145"/>
      <c r="V50" s="145"/>
      <c r="W50" s="145"/>
      <c r="X50" s="145"/>
      <c r="Y50" s="145"/>
      <c r="Z50" s="145"/>
      <c r="AA50" s="145"/>
      <c r="AB50" s="145"/>
      <c r="AC50" s="145"/>
      <c r="AD50" s="145"/>
      <c r="AE50" s="144">
        <v>0</v>
      </c>
      <c r="AF50" s="144">
        <v>0</v>
      </c>
      <c r="AG50" s="144">
        <v>0</v>
      </c>
      <c r="AH50" s="144">
        <v>0</v>
      </c>
      <c r="AI50" s="144">
        <v>0</v>
      </c>
      <c r="AJ50" s="758">
        <v>0</v>
      </c>
      <c r="AK50" s="144">
        <v>0</v>
      </c>
      <c r="AL50" s="144">
        <v>0</v>
      </c>
      <c r="AM50" s="144">
        <v>0</v>
      </c>
      <c r="AN50" s="758">
        <v>0</v>
      </c>
      <c r="AO50" s="144">
        <v>0</v>
      </c>
      <c r="AP50" s="144">
        <v>0</v>
      </c>
      <c r="AQ50" s="144">
        <v>0</v>
      </c>
      <c r="AR50" s="758">
        <v>0</v>
      </c>
      <c r="AS50" s="144"/>
      <c r="AT50" s="144"/>
      <c r="AU50" s="144"/>
      <c r="AV50" s="144"/>
      <c r="AW50" s="144"/>
      <c r="AX50" s="144"/>
      <c r="AY50" s="144"/>
      <c r="AZ50" s="144"/>
      <c r="BA50" s="144"/>
      <c r="BB50" s="144"/>
      <c r="BC50" s="144"/>
      <c r="BD50" s="144"/>
      <c r="BE50" s="144"/>
      <c r="BF50" s="144"/>
    </row>
    <row r="51" spans="1:58" hidden="1">
      <c r="A51" s="143" t="s">
        <v>898</v>
      </c>
      <c r="B51" s="143" t="s">
        <v>1035</v>
      </c>
      <c r="C51" s="144">
        <v>0</v>
      </c>
      <c r="D51" s="144">
        <v>0</v>
      </c>
      <c r="E51" s="144">
        <v>0</v>
      </c>
      <c r="F51" s="144">
        <v>0</v>
      </c>
      <c r="G51" s="144">
        <v>0</v>
      </c>
      <c r="H51" s="144">
        <v>0</v>
      </c>
      <c r="I51" s="144">
        <v>0</v>
      </c>
      <c r="J51" s="144">
        <v>0</v>
      </c>
      <c r="K51" s="144">
        <v>0</v>
      </c>
      <c r="L51" s="144">
        <v>0</v>
      </c>
      <c r="M51" s="144">
        <v>0</v>
      </c>
      <c r="N51" s="144">
        <v>0</v>
      </c>
      <c r="O51" s="144">
        <v>0</v>
      </c>
      <c r="P51" s="144">
        <v>0</v>
      </c>
      <c r="Q51" s="145"/>
      <c r="R51" s="145"/>
      <c r="S51" s="145"/>
      <c r="T51" s="145"/>
      <c r="U51" s="145"/>
      <c r="V51" s="145"/>
      <c r="W51" s="145"/>
      <c r="X51" s="145"/>
      <c r="Y51" s="145"/>
      <c r="Z51" s="145"/>
      <c r="AA51" s="145"/>
      <c r="AB51" s="145"/>
      <c r="AC51" s="145"/>
      <c r="AD51" s="145"/>
      <c r="AE51" s="144">
        <v>0</v>
      </c>
      <c r="AF51" s="144">
        <v>0</v>
      </c>
      <c r="AG51" s="144">
        <v>0</v>
      </c>
      <c r="AH51" s="144">
        <v>0</v>
      </c>
      <c r="AI51" s="144">
        <v>0</v>
      </c>
      <c r="AJ51" s="758">
        <v>0</v>
      </c>
      <c r="AK51" s="144">
        <v>0</v>
      </c>
      <c r="AL51" s="144">
        <v>0</v>
      </c>
      <c r="AM51" s="144">
        <v>0</v>
      </c>
      <c r="AN51" s="758">
        <v>0</v>
      </c>
      <c r="AO51" s="144">
        <v>0</v>
      </c>
      <c r="AP51" s="144">
        <v>0</v>
      </c>
      <c r="AQ51" s="144">
        <v>0</v>
      </c>
      <c r="AR51" s="758">
        <v>0</v>
      </c>
      <c r="AS51" s="144"/>
      <c r="AT51" s="144"/>
      <c r="AU51" s="144"/>
      <c r="AV51" s="144"/>
      <c r="AW51" s="144"/>
      <c r="AX51" s="144"/>
      <c r="AY51" s="144"/>
      <c r="AZ51" s="144"/>
      <c r="BA51" s="144"/>
      <c r="BB51" s="144"/>
      <c r="BC51" s="144"/>
      <c r="BD51" s="144"/>
      <c r="BE51" s="144"/>
      <c r="BF51" s="144"/>
    </row>
    <row r="52" spans="1:58" hidden="1">
      <c r="A52" s="143" t="s">
        <v>898</v>
      </c>
      <c r="B52" s="143" t="s">
        <v>1036</v>
      </c>
      <c r="C52" s="144">
        <v>0</v>
      </c>
      <c r="D52" s="144">
        <v>0</v>
      </c>
      <c r="E52" s="144">
        <v>0</v>
      </c>
      <c r="F52" s="144">
        <v>0</v>
      </c>
      <c r="G52" s="144">
        <v>0</v>
      </c>
      <c r="H52" s="144">
        <v>0</v>
      </c>
      <c r="I52" s="144">
        <v>0</v>
      </c>
      <c r="J52" s="144">
        <v>0</v>
      </c>
      <c r="K52" s="144">
        <v>0</v>
      </c>
      <c r="L52" s="144">
        <v>0</v>
      </c>
      <c r="M52" s="144">
        <v>0</v>
      </c>
      <c r="N52" s="144">
        <v>0</v>
      </c>
      <c r="O52" s="144">
        <v>0</v>
      </c>
      <c r="P52" s="144">
        <v>0</v>
      </c>
      <c r="Q52" s="145"/>
      <c r="R52" s="145"/>
      <c r="S52" s="145"/>
      <c r="T52" s="145"/>
      <c r="U52" s="145"/>
      <c r="V52" s="145"/>
      <c r="W52" s="145"/>
      <c r="X52" s="145"/>
      <c r="Y52" s="145"/>
      <c r="Z52" s="145"/>
      <c r="AA52" s="145"/>
      <c r="AB52" s="145"/>
      <c r="AC52" s="145"/>
      <c r="AD52" s="145"/>
      <c r="AE52" s="144">
        <v>0</v>
      </c>
      <c r="AF52" s="144">
        <v>0</v>
      </c>
      <c r="AG52" s="144">
        <v>0</v>
      </c>
      <c r="AH52" s="144">
        <v>0</v>
      </c>
      <c r="AI52" s="144">
        <v>0</v>
      </c>
      <c r="AJ52" s="758">
        <v>0</v>
      </c>
      <c r="AK52" s="144">
        <v>0</v>
      </c>
      <c r="AL52" s="144">
        <v>0</v>
      </c>
      <c r="AM52" s="144">
        <v>0</v>
      </c>
      <c r="AN52" s="758">
        <v>0</v>
      </c>
      <c r="AO52" s="144">
        <v>0</v>
      </c>
      <c r="AP52" s="144">
        <v>0</v>
      </c>
      <c r="AQ52" s="144">
        <v>0</v>
      </c>
      <c r="AR52" s="758">
        <v>0</v>
      </c>
      <c r="AS52" s="144"/>
      <c r="AT52" s="144"/>
      <c r="AU52" s="144"/>
      <c r="AV52" s="144"/>
      <c r="AW52" s="144"/>
      <c r="AX52" s="144"/>
      <c r="AY52" s="144"/>
      <c r="AZ52" s="144"/>
      <c r="BA52" s="144"/>
      <c r="BB52" s="144"/>
      <c r="BC52" s="144"/>
      <c r="BD52" s="144"/>
      <c r="BE52" s="144"/>
      <c r="BF52" s="144"/>
    </row>
    <row r="53" spans="1:58" hidden="1">
      <c r="A53" s="143" t="s">
        <v>898</v>
      </c>
      <c r="B53" s="143" t="s">
        <v>1037</v>
      </c>
      <c r="C53" s="144">
        <v>0</v>
      </c>
      <c r="D53" s="144">
        <v>0</v>
      </c>
      <c r="E53" s="144">
        <v>0</v>
      </c>
      <c r="F53" s="144">
        <v>0</v>
      </c>
      <c r="G53" s="144">
        <v>0</v>
      </c>
      <c r="H53" s="144">
        <v>0</v>
      </c>
      <c r="I53" s="144">
        <v>0</v>
      </c>
      <c r="J53" s="144">
        <v>0</v>
      </c>
      <c r="K53" s="144">
        <v>0</v>
      </c>
      <c r="L53" s="144">
        <v>0</v>
      </c>
      <c r="M53" s="144">
        <v>0</v>
      </c>
      <c r="N53" s="144">
        <v>0</v>
      </c>
      <c r="O53" s="144">
        <v>0</v>
      </c>
      <c r="P53" s="144">
        <v>0</v>
      </c>
      <c r="Q53" s="145"/>
      <c r="R53" s="145"/>
      <c r="S53" s="145"/>
      <c r="T53" s="145"/>
      <c r="U53" s="145"/>
      <c r="V53" s="145"/>
      <c r="W53" s="145"/>
      <c r="X53" s="145"/>
      <c r="Y53" s="145"/>
      <c r="Z53" s="145"/>
      <c r="AA53" s="145"/>
      <c r="AB53" s="145"/>
      <c r="AC53" s="145"/>
      <c r="AD53" s="145"/>
      <c r="AE53" s="144">
        <v>0</v>
      </c>
      <c r="AF53" s="144">
        <v>0</v>
      </c>
      <c r="AG53" s="144">
        <v>0</v>
      </c>
      <c r="AH53" s="144">
        <v>0</v>
      </c>
      <c r="AI53" s="144">
        <v>0</v>
      </c>
      <c r="AJ53" s="758">
        <v>0</v>
      </c>
      <c r="AK53" s="144">
        <v>0</v>
      </c>
      <c r="AL53" s="144">
        <v>0</v>
      </c>
      <c r="AM53" s="144">
        <v>0</v>
      </c>
      <c r="AN53" s="758">
        <v>0</v>
      </c>
      <c r="AO53" s="144">
        <v>0</v>
      </c>
      <c r="AP53" s="144">
        <v>0</v>
      </c>
      <c r="AQ53" s="144">
        <v>0</v>
      </c>
      <c r="AR53" s="758">
        <v>0</v>
      </c>
      <c r="AS53" s="144"/>
      <c r="AT53" s="144"/>
      <c r="AU53" s="144"/>
      <c r="AV53" s="144"/>
      <c r="AW53" s="144"/>
      <c r="AX53" s="144"/>
      <c r="AY53" s="144"/>
      <c r="AZ53" s="144"/>
      <c r="BA53" s="144"/>
      <c r="BB53" s="144"/>
      <c r="BC53" s="144"/>
      <c r="BD53" s="144"/>
      <c r="BE53" s="144"/>
      <c r="BF53" s="144"/>
    </row>
    <row r="54" spans="1:58" hidden="1">
      <c r="A54" s="143" t="s">
        <v>898</v>
      </c>
      <c r="B54" s="143" t="s">
        <v>1038</v>
      </c>
      <c r="C54" s="144">
        <v>0</v>
      </c>
      <c r="D54" s="144">
        <v>0</v>
      </c>
      <c r="E54" s="144">
        <v>0</v>
      </c>
      <c r="F54" s="144">
        <v>0</v>
      </c>
      <c r="G54" s="144">
        <v>0</v>
      </c>
      <c r="H54" s="144">
        <v>0</v>
      </c>
      <c r="I54" s="144">
        <v>0</v>
      </c>
      <c r="J54" s="144">
        <v>0</v>
      </c>
      <c r="K54" s="144">
        <v>0</v>
      </c>
      <c r="L54" s="144">
        <v>0</v>
      </c>
      <c r="M54" s="144">
        <v>0</v>
      </c>
      <c r="N54" s="144">
        <v>0</v>
      </c>
      <c r="O54" s="144">
        <v>0</v>
      </c>
      <c r="P54" s="144">
        <v>0</v>
      </c>
      <c r="Q54" s="145"/>
      <c r="R54" s="145"/>
      <c r="S54" s="145"/>
      <c r="T54" s="145"/>
      <c r="U54" s="145"/>
      <c r="V54" s="145"/>
      <c r="W54" s="145"/>
      <c r="X54" s="145"/>
      <c r="Y54" s="145"/>
      <c r="Z54" s="145"/>
      <c r="AA54" s="145"/>
      <c r="AB54" s="145"/>
      <c r="AC54" s="145"/>
      <c r="AD54" s="145"/>
      <c r="AE54" s="144">
        <v>0</v>
      </c>
      <c r="AF54" s="144">
        <v>0</v>
      </c>
      <c r="AG54" s="144">
        <v>0</v>
      </c>
      <c r="AH54" s="144">
        <v>0</v>
      </c>
      <c r="AI54" s="144">
        <v>0</v>
      </c>
      <c r="AJ54" s="758">
        <v>0</v>
      </c>
      <c r="AK54" s="144">
        <v>0</v>
      </c>
      <c r="AL54" s="144">
        <v>0</v>
      </c>
      <c r="AM54" s="144">
        <v>0</v>
      </c>
      <c r="AN54" s="758">
        <v>0</v>
      </c>
      <c r="AO54" s="144">
        <v>0</v>
      </c>
      <c r="AP54" s="144">
        <v>0</v>
      </c>
      <c r="AQ54" s="144">
        <v>0</v>
      </c>
      <c r="AR54" s="758">
        <v>0</v>
      </c>
      <c r="AS54" s="144"/>
      <c r="AT54" s="144"/>
      <c r="AU54" s="144"/>
      <c r="AV54" s="144"/>
      <c r="AW54" s="144"/>
      <c r="AX54" s="144"/>
      <c r="AY54" s="144"/>
      <c r="AZ54" s="144"/>
      <c r="BA54" s="144"/>
      <c r="BB54" s="144"/>
      <c r="BC54" s="144"/>
      <c r="BD54" s="144"/>
      <c r="BE54" s="144"/>
      <c r="BF54" s="144"/>
    </row>
    <row r="55" spans="1:58" hidden="1">
      <c r="A55" s="143" t="s">
        <v>898</v>
      </c>
      <c r="B55" s="143" t="s">
        <v>1039</v>
      </c>
      <c r="C55" s="144">
        <v>0</v>
      </c>
      <c r="D55" s="144">
        <v>0</v>
      </c>
      <c r="E55" s="144">
        <v>0</v>
      </c>
      <c r="F55" s="144">
        <v>0</v>
      </c>
      <c r="G55" s="144">
        <v>0</v>
      </c>
      <c r="H55" s="144">
        <v>0</v>
      </c>
      <c r="I55" s="144">
        <v>0</v>
      </c>
      <c r="J55" s="144">
        <v>0</v>
      </c>
      <c r="K55" s="144">
        <v>0</v>
      </c>
      <c r="L55" s="144">
        <v>0</v>
      </c>
      <c r="M55" s="144">
        <v>0</v>
      </c>
      <c r="N55" s="144">
        <v>0</v>
      </c>
      <c r="O55" s="144">
        <v>0</v>
      </c>
      <c r="P55" s="144">
        <v>0</v>
      </c>
      <c r="Q55" s="145"/>
      <c r="R55" s="145"/>
      <c r="S55" s="145"/>
      <c r="T55" s="145"/>
      <c r="U55" s="145"/>
      <c r="V55" s="145"/>
      <c r="W55" s="145"/>
      <c r="X55" s="145"/>
      <c r="Y55" s="145"/>
      <c r="Z55" s="145"/>
      <c r="AA55" s="145"/>
      <c r="AB55" s="145"/>
      <c r="AC55" s="145"/>
      <c r="AD55" s="145"/>
      <c r="AE55" s="144">
        <v>0</v>
      </c>
      <c r="AF55" s="144">
        <v>0</v>
      </c>
      <c r="AG55" s="144">
        <v>0</v>
      </c>
      <c r="AH55" s="144">
        <v>0</v>
      </c>
      <c r="AI55" s="144">
        <v>0</v>
      </c>
      <c r="AJ55" s="758">
        <v>0</v>
      </c>
      <c r="AK55" s="144">
        <v>0</v>
      </c>
      <c r="AL55" s="144">
        <v>0</v>
      </c>
      <c r="AM55" s="144">
        <v>0</v>
      </c>
      <c r="AN55" s="758">
        <v>0</v>
      </c>
      <c r="AO55" s="144">
        <v>0</v>
      </c>
      <c r="AP55" s="144">
        <v>0</v>
      </c>
      <c r="AQ55" s="144">
        <v>0</v>
      </c>
      <c r="AR55" s="758">
        <v>0</v>
      </c>
      <c r="AS55" s="144"/>
      <c r="AT55" s="144"/>
      <c r="AU55" s="144"/>
      <c r="AV55" s="144"/>
      <c r="AW55" s="144"/>
      <c r="AX55" s="144"/>
      <c r="AY55" s="144"/>
      <c r="AZ55" s="144"/>
      <c r="BA55" s="144"/>
      <c r="BB55" s="144"/>
      <c r="BC55" s="144"/>
      <c r="BD55" s="144"/>
      <c r="BE55" s="144"/>
      <c r="BF55" s="144"/>
    </row>
    <row r="56" spans="1:58" hidden="1">
      <c r="A56" s="143" t="s">
        <v>898</v>
      </c>
      <c r="B56" s="143" t="s">
        <v>1040</v>
      </c>
      <c r="C56" s="144">
        <v>4</v>
      </c>
      <c r="D56" s="144">
        <v>5</v>
      </c>
      <c r="E56" s="144">
        <v>7</v>
      </c>
      <c r="F56" s="144">
        <v>4</v>
      </c>
      <c r="G56" s="144">
        <v>6</v>
      </c>
      <c r="H56" s="144">
        <v>7</v>
      </c>
      <c r="I56" s="144">
        <v>8</v>
      </c>
      <c r="J56" s="144">
        <v>10</v>
      </c>
      <c r="K56" s="144">
        <v>11</v>
      </c>
      <c r="L56" s="144">
        <v>13</v>
      </c>
      <c r="M56" s="144">
        <v>16</v>
      </c>
      <c r="N56" s="144">
        <v>16</v>
      </c>
      <c r="O56" s="144">
        <v>16</v>
      </c>
      <c r="P56" s="144">
        <v>42</v>
      </c>
      <c r="Q56" s="145">
        <v>53</v>
      </c>
      <c r="R56" s="145">
        <v>60</v>
      </c>
      <c r="S56" s="145">
        <v>60</v>
      </c>
      <c r="T56" s="145">
        <v>60</v>
      </c>
      <c r="U56" s="145">
        <v>60</v>
      </c>
      <c r="V56" s="145">
        <v>60</v>
      </c>
      <c r="W56" s="145">
        <v>60</v>
      </c>
      <c r="X56" s="145">
        <v>60</v>
      </c>
      <c r="Y56" s="145">
        <v>60</v>
      </c>
      <c r="Z56" s="145">
        <v>60</v>
      </c>
      <c r="AA56" s="145">
        <v>60</v>
      </c>
      <c r="AB56" s="145">
        <v>60</v>
      </c>
      <c r="AC56" s="145">
        <v>60</v>
      </c>
      <c r="AD56" s="145">
        <v>60</v>
      </c>
      <c r="AE56" s="144">
        <v>212</v>
      </c>
      <c r="AF56" s="144">
        <v>300</v>
      </c>
      <c r="AG56" s="144">
        <v>420</v>
      </c>
      <c r="AH56" s="144">
        <v>240</v>
      </c>
      <c r="AI56" s="144">
        <v>360</v>
      </c>
      <c r="AJ56" s="758">
        <v>420</v>
      </c>
      <c r="AK56" s="144">
        <v>480</v>
      </c>
      <c r="AL56" s="144">
        <v>600</v>
      </c>
      <c r="AM56" s="144">
        <v>660</v>
      </c>
      <c r="AN56" s="758">
        <v>780</v>
      </c>
      <c r="AO56" s="144">
        <v>960</v>
      </c>
      <c r="AP56" s="144">
        <v>960</v>
      </c>
      <c r="AQ56" s="144">
        <v>960</v>
      </c>
      <c r="AR56" s="758">
        <v>2520</v>
      </c>
      <c r="AS56" s="144"/>
      <c r="AT56" s="144"/>
      <c r="AU56" s="144"/>
      <c r="AV56" s="144"/>
      <c r="AW56" s="144"/>
      <c r="AX56" s="144"/>
      <c r="AY56" s="144"/>
      <c r="AZ56" s="144"/>
      <c r="BA56" s="144"/>
      <c r="BB56" s="144"/>
      <c r="BC56" s="144"/>
      <c r="BD56" s="144"/>
      <c r="BE56" s="144"/>
      <c r="BF56" s="144"/>
    </row>
    <row r="57" spans="1:58">
      <c r="A57" s="143" t="s">
        <v>898</v>
      </c>
      <c r="B57" s="143" t="s">
        <v>1041</v>
      </c>
      <c r="C57" s="144">
        <v>0</v>
      </c>
      <c r="D57" s="144">
        <v>0</v>
      </c>
      <c r="E57" s="144">
        <v>0</v>
      </c>
      <c r="F57" s="144">
        <v>0</v>
      </c>
      <c r="G57" s="144">
        <v>0</v>
      </c>
      <c r="H57" s="144">
        <v>0</v>
      </c>
      <c r="I57" s="144">
        <v>0</v>
      </c>
      <c r="J57" s="144">
        <v>0</v>
      </c>
      <c r="K57" s="144">
        <v>0</v>
      </c>
      <c r="L57" s="144">
        <v>0</v>
      </c>
      <c r="M57" s="144">
        <v>0</v>
      </c>
      <c r="N57" s="144">
        <v>0</v>
      </c>
      <c r="O57" s="144">
        <v>0</v>
      </c>
      <c r="P57" s="144">
        <v>0</v>
      </c>
      <c r="Q57" s="145"/>
      <c r="R57" s="145"/>
      <c r="S57" s="145"/>
      <c r="T57" s="145"/>
      <c r="U57" s="145"/>
      <c r="V57" s="145"/>
      <c r="W57" s="145"/>
      <c r="X57" s="145"/>
      <c r="Y57" s="145"/>
      <c r="Z57" s="145"/>
      <c r="AA57" s="145"/>
      <c r="AB57" s="145"/>
      <c r="AC57" s="145"/>
      <c r="AD57" s="145"/>
      <c r="AE57" s="144">
        <v>0</v>
      </c>
      <c r="AF57" s="144">
        <v>0</v>
      </c>
      <c r="AG57" s="144">
        <v>0</v>
      </c>
      <c r="AH57" s="144">
        <v>0</v>
      </c>
      <c r="AI57" s="144">
        <v>0</v>
      </c>
      <c r="AJ57" s="758">
        <v>0</v>
      </c>
      <c r="AK57" s="144">
        <v>0</v>
      </c>
      <c r="AL57" s="144">
        <v>0</v>
      </c>
      <c r="AM57" s="144">
        <v>0</v>
      </c>
      <c r="AN57" s="758">
        <v>0</v>
      </c>
      <c r="AO57" s="144">
        <v>0</v>
      </c>
      <c r="AP57" s="144">
        <v>0</v>
      </c>
      <c r="AQ57" s="144">
        <v>0</v>
      </c>
      <c r="AR57" s="758">
        <v>0</v>
      </c>
      <c r="AS57" s="144"/>
      <c r="AT57" s="144"/>
      <c r="AU57" s="144"/>
      <c r="AV57" s="144"/>
      <c r="AW57" s="144"/>
      <c r="AX57" s="144"/>
      <c r="AY57" s="144"/>
      <c r="AZ57" s="144"/>
      <c r="BA57" s="144"/>
      <c r="BB57" s="144"/>
      <c r="BC57" s="144"/>
      <c r="BD57" s="144"/>
      <c r="BE57" s="144"/>
      <c r="BF57" s="144"/>
    </row>
    <row r="58" spans="1:58" hidden="1">
      <c r="A58" s="143" t="s">
        <v>898</v>
      </c>
      <c r="B58" s="143" t="s">
        <v>1042</v>
      </c>
      <c r="C58" s="144">
        <v>394</v>
      </c>
      <c r="D58" s="144">
        <v>417</v>
      </c>
      <c r="E58" s="144">
        <v>435</v>
      </c>
      <c r="F58" s="144">
        <v>456</v>
      </c>
      <c r="G58" s="144">
        <v>473</v>
      </c>
      <c r="H58" s="144">
        <v>537</v>
      </c>
      <c r="I58" s="144">
        <v>601</v>
      </c>
      <c r="J58" s="144">
        <v>667</v>
      </c>
      <c r="K58" s="144">
        <v>723</v>
      </c>
      <c r="L58" s="144">
        <v>760</v>
      </c>
      <c r="M58" s="144">
        <v>841</v>
      </c>
      <c r="N58" s="144">
        <v>841</v>
      </c>
      <c r="O58" s="144">
        <v>841</v>
      </c>
      <c r="P58" s="144">
        <v>831</v>
      </c>
      <c r="Q58" s="145">
        <v>81.709999999999994</v>
      </c>
      <c r="R58" s="145">
        <v>70.84</v>
      </c>
      <c r="S58" s="145">
        <v>83.59</v>
      </c>
      <c r="T58" s="145">
        <v>83.22</v>
      </c>
      <c r="U58" s="145">
        <v>73.98</v>
      </c>
      <c r="V58" s="145">
        <v>82.14</v>
      </c>
      <c r="W58" s="145">
        <v>85.77</v>
      </c>
      <c r="X58" s="145">
        <v>88.14</v>
      </c>
      <c r="Y58" s="145">
        <v>78.930000000000007</v>
      </c>
      <c r="Z58" s="145">
        <v>79.05</v>
      </c>
      <c r="AA58" s="145">
        <v>85.31</v>
      </c>
      <c r="AB58" s="145">
        <v>76.53</v>
      </c>
      <c r="AC58" s="145">
        <v>82.26</v>
      </c>
      <c r="AD58" s="145">
        <v>86.47</v>
      </c>
      <c r="AE58" s="144">
        <v>32193</v>
      </c>
      <c r="AF58" s="144">
        <v>29540</v>
      </c>
      <c r="AG58" s="144">
        <v>36361</v>
      </c>
      <c r="AH58" s="144">
        <v>37950</v>
      </c>
      <c r="AI58" s="144">
        <v>34992</v>
      </c>
      <c r="AJ58" s="758">
        <v>44111</v>
      </c>
      <c r="AK58" s="144">
        <v>51545</v>
      </c>
      <c r="AL58" s="144">
        <v>58787</v>
      </c>
      <c r="AM58" s="144">
        <v>57063</v>
      </c>
      <c r="AN58" s="758">
        <v>60080</v>
      </c>
      <c r="AO58" s="144">
        <v>71748</v>
      </c>
      <c r="AP58" s="144">
        <v>64364</v>
      </c>
      <c r="AQ58" s="144">
        <v>69177</v>
      </c>
      <c r="AR58" s="758">
        <v>71854</v>
      </c>
      <c r="AS58" s="144"/>
      <c r="AT58" s="144"/>
      <c r="AU58" s="144"/>
      <c r="AV58" s="144"/>
      <c r="AW58" s="144"/>
      <c r="AX58" s="144"/>
      <c r="AY58" s="144"/>
      <c r="AZ58" s="144"/>
      <c r="BA58" s="144"/>
      <c r="BB58" s="144"/>
      <c r="BC58" s="144"/>
      <c r="BD58" s="144"/>
      <c r="BE58" s="144"/>
      <c r="BF58" s="144"/>
    </row>
    <row r="59" spans="1:58" hidden="1">
      <c r="A59" s="143" t="s">
        <v>898</v>
      </c>
      <c r="B59" s="143" t="s">
        <v>1043</v>
      </c>
      <c r="C59" s="144">
        <v>24</v>
      </c>
      <c r="D59" s="144">
        <v>28</v>
      </c>
      <c r="E59" s="144">
        <v>31</v>
      </c>
      <c r="F59" s="144">
        <v>38</v>
      </c>
      <c r="G59" s="144">
        <v>45</v>
      </c>
      <c r="H59" s="144">
        <v>59</v>
      </c>
      <c r="I59" s="144">
        <v>68</v>
      </c>
      <c r="J59" s="144">
        <v>77</v>
      </c>
      <c r="K59" s="144">
        <v>94</v>
      </c>
      <c r="L59" s="144">
        <v>101</v>
      </c>
      <c r="M59" s="144">
        <v>263</v>
      </c>
      <c r="N59" s="144">
        <v>263</v>
      </c>
      <c r="O59" s="144">
        <v>263</v>
      </c>
      <c r="P59" s="144">
        <v>250</v>
      </c>
      <c r="Q59" s="145">
        <v>180</v>
      </c>
      <c r="R59" s="145">
        <v>180</v>
      </c>
      <c r="S59" s="145">
        <v>196.77</v>
      </c>
      <c r="T59" s="145">
        <v>195.79</v>
      </c>
      <c r="U59" s="145">
        <v>211.11</v>
      </c>
      <c r="V59" s="145">
        <v>178.41</v>
      </c>
      <c r="W59" s="145">
        <v>178.62</v>
      </c>
      <c r="X59" s="145">
        <v>178.78</v>
      </c>
      <c r="Y59" s="145">
        <v>179</v>
      </c>
      <c r="Z59" s="145">
        <v>179.07</v>
      </c>
      <c r="AA59" s="145">
        <v>179.64</v>
      </c>
      <c r="AB59" s="145">
        <v>179.64</v>
      </c>
      <c r="AC59" s="145">
        <v>179.64</v>
      </c>
      <c r="AD59" s="145">
        <v>166.97</v>
      </c>
      <c r="AE59" s="144">
        <v>4320</v>
      </c>
      <c r="AF59" s="144">
        <v>5040</v>
      </c>
      <c r="AG59" s="144">
        <v>6100</v>
      </c>
      <c r="AH59" s="144">
        <v>7440</v>
      </c>
      <c r="AI59" s="144">
        <v>9500</v>
      </c>
      <c r="AJ59" s="758">
        <v>10526</v>
      </c>
      <c r="AK59" s="144">
        <v>12146</v>
      </c>
      <c r="AL59" s="144">
        <v>13766</v>
      </c>
      <c r="AM59" s="144">
        <v>16826</v>
      </c>
      <c r="AN59" s="758">
        <v>18086</v>
      </c>
      <c r="AO59" s="144">
        <v>47246</v>
      </c>
      <c r="AP59" s="144">
        <v>47246</v>
      </c>
      <c r="AQ59" s="144">
        <v>47246</v>
      </c>
      <c r="AR59" s="758">
        <v>41742</v>
      </c>
      <c r="AS59" s="144"/>
      <c r="AT59" s="144"/>
      <c r="AU59" s="144"/>
      <c r="AV59" s="144"/>
      <c r="AW59" s="144"/>
      <c r="AX59" s="144"/>
      <c r="AY59" s="144"/>
      <c r="AZ59" s="144"/>
      <c r="BA59" s="144"/>
      <c r="BB59" s="144"/>
      <c r="BC59" s="144"/>
      <c r="BD59" s="144"/>
      <c r="BE59" s="144"/>
      <c r="BF59" s="144"/>
    </row>
    <row r="60" spans="1:58" hidden="1">
      <c r="A60" s="143" t="s">
        <v>898</v>
      </c>
      <c r="B60" s="143" t="s">
        <v>1044</v>
      </c>
      <c r="C60" s="144">
        <v>1427</v>
      </c>
      <c r="D60" s="144">
        <v>1424</v>
      </c>
      <c r="E60" s="144">
        <v>1357</v>
      </c>
      <c r="F60" s="144">
        <v>1353</v>
      </c>
      <c r="G60" s="144">
        <v>1313</v>
      </c>
      <c r="H60" s="144">
        <v>1282</v>
      </c>
      <c r="I60" s="144">
        <v>1259</v>
      </c>
      <c r="J60" s="144">
        <v>1351</v>
      </c>
      <c r="K60" s="144">
        <v>1372</v>
      </c>
      <c r="L60" s="144">
        <v>1441</v>
      </c>
      <c r="M60" s="144">
        <v>1533</v>
      </c>
      <c r="N60" s="144">
        <v>1548</v>
      </c>
      <c r="O60" s="144">
        <v>1605</v>
      </c>
      <c r="P60" s="144">
        <v>1635</v>
      </c>
      <c r="Q60" s="145">
        <v>142.88999999999999</v>
      </c>
      <c r="R60" s="145">
        <v>190.31</v>
      </c>
      <c r="S60" s="145">
        <v>241.87</v>
      </c>
      <c r="T60" s="145">
        <v>174.53</v>
      </c>
      <c r="U60" s="145">
        <v>249.43</v>
      </c>
      <c r="V60" s="145">
        <v>187.65</v>
      </c>
      <c r="W60" s="145">
        <v>267.06</v>
      </c>
      <c r="X60" s="145">
        <v>235.81</v>
      </c>
      <c r="Y60" s="145">
        <v>278.52999999999997</v>
      </c>
      <c r="Z60" s="145">
        <v>179.75</v>
      </c>
      <c r="AA60" s="145">
        <v>252.63</v>
      </c>
      <c r="AB60" s="145">
        <v>249.72</v>
      </c>
      <c r="AC60" s="145">
        <v>276.3</v>
      </c>
      <c r="AD60" s="145">
        <v>220.9</v>
      </c>
      <c r="AE60" s="144">
        <v>203910</v>
      </c>
      <c r="AF60" s="144">
        <v>271002</v>
      </c>
      <c r="AG60" s="144">
        <v>328219</v>
      </c>
      <c r="AH60" s="144">
        <v>236140</v>
      </c>
      <c r="AI60" s="144">
        <v>327498</v>
      </c>
      <c r="AJ60" s="758">
        <v>240570</v>
      </c>
      <c r="AK60" s="144">
        <v>336223</v>
      </c>
      <c r="AL60" s="144">
        <v>318576</v>
      </c>
      <c r="AM60" s="144">
        <v>382150</v>
      </c>
      <c r="AN60" s="758">
        <v>259025</v>
      </c>
      <c r="AO60" s="144">
        <v>387277</v>
      </c>
      <c r="AP60" s="144">
        <v>386574</v>
      </c>
      <c r="AQ60" s="144">
        <v>443464</v>
      </c>
      <c r="AR60" s="758">
        <v>361171</v>
      </c>
      <c r="AS60" s="144"/>
      <c r="AT60" s="144"/>
      <c r="AU60" s="144"/>
      <c r="AV60" s="144"/>
      <c r="AW60" s="144"/>
      <c r="AX60" s="144"/>
      <c r="AY60" s="144"/>
      <c r="AZ60" s="144"/>
      <c r="BA60" s="144"/>
      <c r="BB60" s="144"/>
      <c r="BC60" s="144"/>
      <c r="BD60" s="144"/>
      <c r="BE60" s="144"/>
      <c r="BF60" s="144"/>
    </row>
    <row r="61" spans="1:58" hidden="1">
      <c r="A61" s="143" t="s">
        <v>898</v>
      </c>
      <c r="B61" s="143" t="s">
        <v>1045</v>
      </c>
      <c r="C61" s="144">
        <v>59</v>
      </c>
      <c r="D61" s="144">
        <v>65</v>
      </c>
      <c r="E61" s="144">
        <v>65</v>
      </c>
      <c r="F61" s="144">
        <v>69</v>
      </c>
      <c r="G61" s="144">
        <v>74</v>
      </c>
      <c r="H61" s="144">
        <v>74</v>
      </c>
      <c r="I61" s="144">
        <v>76</v>
      </c>
      <c r="J61" s="144">
        <v>79</v>
      </c>
      <c r="K61" s="144">
        <v>86</v>
      </c>
      <c r="L61" s="144">
        <v>93</v>
      </c>
      <c r="M61" s="144">
        <v>133</v>
      </c>
      <c r="N61" s="144">
        <v>133</v>
      </c>
      <c r="O61" s="144">
        <v>133</v>
      </c>
      <c r="P61" s="144">
        <v>133</v>
      </c>
      <c r="Q61" s="145">
        <v>250</v>
      </c>
      <c r="R61" s="145">
        <v>250</v>
      </c>
      <c r="S61" s="145">
        <v>280</v>
      </c>
      <c r="T61" s="145">
        <v>280</v>
      </c>
      <c r="U61" s="145">
        <v>300</v>
      </c>
      <c r="V61" s="145">
        <v>300</v>
      </c>
      <c r="W61" s="145">
        <v>300</v>
      </c>
      <c r="X61" s="145">
        <v>300</v>
      </c>
      <c r="Y61" s="145">
        <v>300</v>
      </c>
      <c r="Z61" s="145">
        <v>300</v>
      </c>
      <c r="AA61" s="145">
        <v>293.64999999999998</v>
      </c>
      <c r="AB61" s="145">
        <v>293.64999999999998</v>
      </c>
      <c r="AC61" s="145">
        <v>293.64999999999998</v>
      </c>
      <c r="AD61" s="145">
        <v>293.64999999999998</v>
      </c>
      <c r="AE61" s="144">
        <v>14750</v>
      </c>
      <c r="AF61" s="144">
        <v>16250</v>
      </c>
      <c r="AG61" s="144">
        <v>18200</v>
      </c>
      <c r="AH61" s="144">
        <v>19320</v>
      </c>
      <c r="AI61" s="144">
        <v>22200</v>
      </c>
      <c r="AJ61" s="758">
        <v>22200</v>
      </c>
      <c r="AK61" s="144">
        <v>22800</v>
      </c>
      <c r="AL61" s="144">
        <v>23700</v>
      </c>
      <c r="AM61" s="144">
        <v>25800</v>
      </c>
      <c r="AN61" s="758">
        <v>27900</v>
      </c>
      <c r="AO61" s="144">
        <v>39055</v>
      </c>
      <c r="AP61" s="144">
        <v>39055</v>
      </c>
      <c r="AQ61" s="144">
        <v>39055</v>
      </c>
      <c r="AR61" s="758">
        <v>39055</v>
      </c>
      <c r="AS61" s="144"/>
      <c r="AT61" s="144"/>
      <c r="AU61" s="144"/>
      <c r="AV61" s="144"/>
      <c r="AW61" s="144"/>
      <c r="AX61" s="144"/>
      <c r="AY61" s="144"/>
      <c r="AZ61" s="144"/>
      <c r="BA61" s="144"/>
      <c r="BB61" s="144"/>
      <c r="BC61" s="144"/>
      <c r="BD61" s="144"/>
      <c r="BE61" s="144"/>
      <c r="BF61" s="144"/>
    </row>
    <row r="62" spans="1:58" hidden="1">
      <c r="A62" s="143" t="s">
        <v>898</v>
      </c>
      <c r="B62" s="143" t="s">
        <v>1046</v>
      </c>
      <c r="C62" s="144">
        <v>184</v>
      </c>
      <c r="D62" s="144">
        <v>190</v>
      </c>
      <c r="E62" s="144">
        <v>154</v>
      </c>
      <c r="F62" s="144">
        <v>141</v>
      </c>
      <c r="G62" s="144">
        <v>141</v>
      </c>
      <c r="H62" s="144">
        <v>171</v>
      </c>
      <c r="I62" s="144">
        <v>166</v>
      </c>
      <c r="J62" s="144">
        <v>186</v>
      </c>
      <c r="K62" s="144">
        <v>185</v>
      </c>
      <c r="L62" s="144">
        <v>195</v>
      </c>
      <c r="M62" s="144">
        <v>197</v>
      </c>
      <c r="N62" s="144">
        <v>200</v>
      </c>
      <c r="O62" s="144">
        <v>212</v>
      </c>
      <c r="P62" s="144">
        <v>233</v>
      </c>
      <c r="Q62" s="145">
        <v>163.06</v>
      </c>
      <c r="R62" s="145">
        <v>173.71</v>
      </c>
      <c r="S62" s="145">
        <v>204.93</v>
      </c>
      <c r="T62" s="145">
        <v>271.43</v>
      </c>
      <c r="U62" s="145">
        <v>228.57</v>
      </c>
      <c r="V62" s="145">
        <v>305.88</v>
      </c>
      <c r="W62" s="145">
        <v>330.3</v>
      </c>
      <c r="X62" s="145">
        <v>345.95</v>
      </c>
      <c r="Y62" s="145">
        <v>264.7</v>
      </c>
      <c r="Z62" s="145">
        <v>347.69</v>
      </c>
      <c r="AA62" s="145">
        <v>377.69</v>
      </c>
      <c r="AB62" s="145">
        <v>397.04</v>
      </c>
      <c r="AC62" s="145">
        <v>377.59</v>
      </c>
      <c r="AD62" s="145">
        <v>333.01</v>
      </c>
      <c r="AE62" s="144">
        <v>30003</v>
      </c>
      <c r="AF62" s="144">
        <v>33004</v>
      </c>
      <c r="AG62" s="144">
        <v>31559</v>
      </c>
      <c r="AH62" s="144">
        <v>38271</v>
      </c>
      <c r="AI62" s="144">
        <v>32229</v>
      </c>
      <c r="AJ62" s="758">
        <v>52306</v>
      </c>
      <c r="AK62" s="144">
        <v>54830</v>
      </c>
      <c r="AL62" s="144">
        <v>64346</v>
      </c>
      <c r="AM62" s="144">
        <v>48970</v>
      </c>
      <c r="AN62" s="758">
        <v>67800</v>
      </c>
      <c r="AO62" s="144">
        <v>74405</v>
      </c>
      <c r="AP62" s="144">
        <v>79408</v>
      </c>
      <c r="AQ62" s="144">
        <v>80049</v>
      </c>
      <c r="AR62" s="758">
        <v>77592</v>
      </c>
      <c r="AS62" s="144"/>
      <c r="AT62" s="144"/>
      <c r="AU62" s="144"/>
      <c r="AV62" s="144"/>
      <c r="AW62" s="144"/>
      <c r="AX62" s="144"/>
      <c r="AY62" s="144"/>
      <c r="AZ62" s="144"/>
      <c r="BA62" s="144"/>
      <c r="BB62" s="144"/>
      <c r="BC62" s="144"/>
      <c r="BD62" s="144"/>
      <c r="BE62" s="144"/>
      <c r="BF62" s="144"/>
    </row>
    <row r="63" spans="1:58" hidden="1">
      <c r="A63" s="143" t="s">
        <v>898</v>
      </c>
      <c r="B63" s="143" t="s">
        <v>1047</v>
      </c>
      <c r="C63" s="144">
        <v>0</v>
      </c>
      <c r="D63" s="144">
        <v>0</v>
      </c>
      <c r="E63" s="144">
        <v>0</v>
      </c>
      <c r="F63" s="144">
        <v>0</v>
      </c>
      <c r="G63" s="144">
        <v>0</v>
      </c>
      <c r="H63" s="144">
        <v>0</v>
      </c>
      <c r="I63" s="144">
        <v>0</v>
      </c>
      <c r="J63" s="144">
        <v>0</v>
      </c>
      <c r="K63" s="144">
        <v>0</v>
      </c>
      <c r="L63" s="144">
        <v>0</v>
      </c>
      <c r="M63" s="144">
        <v>575</v>
      </c>
      <c r="N63" s="144">
        <v>496</v>
      </c>
      <c r="O63" s="144">
        <v>482</v>
      </c>
      <c r="P63" s="144">
        <v>330</v>
      </c>
      <c r="Q63" s="145"/>
      <c r="R63" s="145"/>
      <c r="S63" s="145"/>
      <c r="T63" s="145"/>
      <c r="U63" s="145"/>
      <c r="V63" s="145"/>
      <c r="W63" s="145"/>
      <c r="X63" s="145"/>
      <c r="Y63" s="145"/>
      <c r="Z63" s="145"/>
      <c r="AA63" s="145">
        <v>0</v>
      </c>
      <c r="AB63" s="145">
        <v>0</v>
      </c>
      <c r="AC63" s="145">
        <v>0</v>
      </c>
      <c r="AD63" s="145">
        <v>0</v>
      </c>
      <c r="AE63" s="144">
        <v>0</v>
      </c>
      <c r="AF63" s="144">
        <v>0</v>
      </c>
      <c r="AG63" s="144">
        <v>0</v>
      </c>
      <c r="AH63" s="144">
        <v>0</v>
      </c>
      <c r="AI63" s="144">
        <v>0</v>
      </c>
      <c r="AJ63" s="758">
        <v>0</v>
      </c>
      <c r="AK63" s="144">
        <v>0</v>
      </c>
      <c r="AL63" s="144">
        <v>0</v>
      </c>
      <c r="AM63" s="144">
        <v>0</v>
      </c>
      <c r="AN63" s="758">
        <v>0</v>
      </c>
      <c r="AO63" s="144">
        <v>0</v>
      </c>
      <c r="AP63" s="144">
        <v>0</v>
      </c>
      <c r="AQ63" s="144">
        <v>0</v>
      </c>
      <c r="AR63" s="758">
        <v>0</v>
      </c>
      <c r="AS63" s="144"/>
      <c r="AT63" s="144"/>
      <c r="AU63" s="144"/>
      <c r="AV63" s="144"/>
      <c r="AW63" s="144"/>
      <c r="AX63" s="144"/>
      <c r="AY63" s="144"/>
      <c r="AZ63" s="144"/>
      <c r="BA63" s="144"/>
      <c r="BB63" s="144"/>
      <c r="BC63" s="144"/>
      <c r="BD63" s="144"/>
      <c r="BE63" s="144"/>
      <c r="BF63" s="144"/>
    </row>
    <row r="64" spans="1:58" hidden="1">
      <c r="A64" s="143" t="s">
        <v>911</v>
      </c>
      <c r="B64" s="143" t="s">
        <v>991</v>
      </c>
      <c r="C64" s="144">
        <v>4</v>
      </c>
      <c r="D64" s="144">
        <v>4</v>
      </c>
      <c r="E64" s="144">
        <v>4</v>
      </c>
      <c r="F64" s="144">
        <v>4</v>
      </c>
      <c r="G64" s="144">
        <v>4</v>
      </c>
      <c r="H64" s="144">
        <v>5</v>
      </c>
      <c r="I64" s="144">
        <v>5</v>
      </c>
      <c r="J64" s="144">
        <v>5</v>
      </c>
      <c r="K64" s="144">
        <v>5</v>
      </c>
      <c r="L64" s="144">
        <v>5</v>
      </c>
      <c r="M64" s="144">
        <v>5</v>
      </c>
      <c r="N64" s="144">
        <v>5</v>
      </c>
      <c r="O64" s="144">
        <v>5</v>
      </c>
      <c r="P64" s="144">
        <v>5</v>
      </c>
      <c r="Q64" s="145">
        <v>30.5</v>
      </c>
      <c r="R64" s="145">
        <v>39</v>
      </c>
      <c r="S64" s="145">
        <v>48.25</v>
      </c>
      <c r="T64" s="145">
        <v>36</v>
      </c>
      <c r="U64" s="145">
        <v>49.5</v>
      </c>
      <c r="V64" s="145">
        <v>64.2</v>
      </c>
      <c r="W64" s="145">
        <v>45</v>
      </c>
      <c r="X64" s="145">
        <v>63.4</v>
      </c>
      <c r="Y64" s="145">
        <v>44.4</v>
      </c>
      <c r="Z64" s="145">
        <v>53.2</v>
      </c>
      <c r="AA64" s="145">
        <v>70</v>
      </c>
      <c r="AB64" s="145">
        <v>45</v>
      </c>
      <c r="AC64" s="145">
        <v>106</v>
      </c>
      <c r="AD64" s="145">
        <v>106</v>
      </c>
      <c r="AE64" s="144">
        <v>122</v>
      </c>
      <c r="AF64" s="144">
        <v>156</v>
      </c>
      <c r="AG64" s="144">
        <v>193</v>
      </c>
      <c r="AH64" s="144">
        <v>144</v>
      </c>
      <c r="AI64" s="144">
        <v>198</v>
      </c>
      <c r="AJ64" s="144">
        <v>321</v>
      </c>
      <c r="AK64" s="144">
        <v>225</v>
      </c>
      <c r="AL64" s="144">
        <v>317</v>
      </c>
      <c r="AM64" s="144">
        <v>222</v>
      </c>
      <c r="AN64" s="144">
        <v>266</v>
      </c>
      <c r="AO64" s="144">
        <v>350</v>
      </c>
      <c r="AP64" s="144">
        <v>225</v>
      </c>
      <c r="AQ64" s="144">
        <v>530</v>
      </c>
      <c r="AR64" s="144">
        <v>530</v>
      </c>
      <c r="AS64" s="144"/>
      <c r="AT64" s="144"/>
      <c r="AU64" s="144"/>
      <c r="AV64" s="144"/>
      <c r="AW64" s="144"/>
      <c r="AX64" s="144"/>
      <c r="AY64" s="144"/>
      <c r="AZ64" s="144"/>
      <c r="BA64" s="144"/>
      <c r="BB64" s="144"/>
      <c r="BC64" s="144"/>
      <c r="BD64" s="144"/>
      <c r="BE64" s="144"/>
      <c r="BF64" s="144"/>
    </row>
    <row r="65" spans="1:58" hidden="1">
      <c r="A65" s="143" t="s">
        <v>911</v>
      </c>
      <c r="B65" s="143" t="s">
        <v>992</v>
      </c>
      <c r="C65" s="144">
        <v>55</v>
      </c>
      <c r="D65" s="144">
        <v>54</v>
      </c>
      <c r="E65" s="144">
        <v>54</v>
      </c>
      <c r="F65" s="144">
        <v>55</v>
      </c>
      <c r="G65" s="144">
        <v>53</v>
      </c>
      <c r="H65" s="144">
        <v>51</v>
      </c>
      <c r="I65" s="144">
        <v>49</v>
      </c>
      <c r="J65" s="144">
        <v>48</v>
      </c>
      <c r="K65" s="144">
        <v>46</v>
      </c>
      <c r="L65" s="144">
        <v>46</v>
      </c>
      <c r="M65" s="144">
        <v>44</v>
      </c>
      <c r="N65" s="144">
        <v>44</v>
      </c>
      <c r="O65" s="144">
        <v>44</v>
      </c>
      <c r="P65" s="144">
        <v>44</v>
      </c>
      <c r="Q65" s="145">
        <v>36.799999999999997</v>
      </c>
      <c r="R65" s="145">
        <v>39.43</v>
      </c>
      <c r="S65" s="145">
        <v>24.57</v>
      </c>
      <c r="T65" s="145">
        <v>31.69</v>
      </c>
      <c r="U65" s="145">
        <v>41.53</v>
      </c>
      <c r="V65" s="145">
        <v>37.880000000000003</v>
      </c>
      <c r="W65" s="145">
        <v>31.71</v>
      </c>
      <c r="X65" s="145">
        <v>37.67</v>
      </c>
      <c r="Y65" s="145">
        <v>28.78</v>
      </c>
      <c r="Z65" s="145">
        <v>31.5</v>
      </c>
      <c r="AA65" s="145">
        <v>32.340000000000003</v>
      </c>
      <c r="AB65" s="145">
        <v>12.68</v>
      </c>
      <c r="AC65" s="145">
        <v>35.5</v>
      </c>
      <c r="AD65" s="145">
        <v>31.57</v>
      </c>
      <c r="AE65" s="144">
        <v>2024</v>
      </c>
      <c r="AF65" s="144">
        <v>2129</v>
      </c>
      <c r="AG65" s="144">
        <v>1327</v>
      </c>
      <c r="AH65" s="144">
        <v>1743</v>
      </c>
      <c r="AI65" s="144">
        <v>2201</v>
      </c>
      <c r="AJ65" s="144">
        <v>1932</v>
      </c>
      <c r="AK65" s="144">
        <v>1554</v>
      </c>
      <c r="AL65" s="144">
        <v>1808</v>
      </c>
      <c r="AM65" s="144">
        <v>1324</v>
      </c>
      <c r="AN65" s="144">
        <v>1449</v>
      </c>
      <c r="AO65" s="144">
        <v>1423</v>
      </c>
      <c r="AP65" s="144">
        <v>558</v>
      </c>
      <c r="AQ65" s="144">
        <v>1562</v>
      </c>
      <c r="AR65" s="144">
        <v>1389</v>
      </c>
      <c r="AS65" s="144"/>
      <c r="AT65" s="144"/>
      <c r="AU65" s="144"/>
      <c r="AV65" s="144"/>
      <c r="AW65" s="144"/>
      <c r="AX65" s="144"/>
      <c r="AY65" s="144"/>
      <c r="AZ65" s="144"/>
      <c r="BA65" s="144"/>
      <c r="BB65" s="144"/>
      <c r="BC65" s="144"/>
      <c r="BD65" s="144"/>
      <c r="BE65" s="144"/>
      <c r="BF65" s="144"/>
    </row>
    <row r="66" spans="1:58" hidden="1">
      <c r="A66" s="143" t="s">
        <v>911</v>
      </c>
      <c r="B66" s="143" t="s">
        <v>993</v>
      </c>
      <c r="C66" s="144">
        <v>4</v>
      </c>
      <c r="D66" s="144">
        <v>4</v>
      </c>
      <c r="E66" s="144">
        <v>4</v>
      </c>
      <c r="F66" s="144">
        <v>4</v>
      </c>
      <c r="G66" s="144">
        <v>4</v>
      </c>
      <c r="H66" s="144">
        <v>4</v>
      </c>
      <c r="I66" s="144">
        <v>2</v>
      </c>
      <c r="J66" s="144">
        <v>2</v>
      </c>
      <c r="K66" s="144">
        <v>2</v>
      </c>
      <c r="L66" s="144">
        <v>2</v>
      </c>
      <c r="M66" s="144">
        <v>2</v>
      </c>
      <c r="N66" s="144">
        <v>2</v>
      </c>
      <c r="O66" s="144">
        <v>2</v>
      </c>
      <c r="P66" s="144">
        <v>2</v>
      </c>
      <c r="Q66" s="145">
        <v>27.5</v>
      </c>
      <c r="R66" s="145">
        <v>28</v>
      </c>
      <c r="S66" s="145">
        <v>16.75</v>
      </c>
      <c r="T66" s="145">
        <v>28</v>
      </c>
      <c r="U66" s="145">
        <v>46.75</v>
      </c>
      <c r="V66" s="145">
        <v>35</v>
      </c>
      <c r="W66" s="145">
        <v>27.5</v>
      </c>
      <c r="X66" s="145">
        <v>32</v>
      </c>
      <c r="Y66" s="145">
        <v>50</v>
      </c>
      <c r="Z66" s="145">
        <v>41.5</v>
      </c>
      <c r="AA66" s="145">
        <v>44.5</v>
      </c>
      <c r="AB66" s="145">
        <v>10.5</v>
      </c>
      <c r="AC66" s="145">
        <v>43</v>
      </c>
      <c r="AD66" s="145">
        <v>39</v>
      </c>
      <c r="AE66" s="144">
        <v>110</v>
      </c>
      <c r="AF66" s="144">
        <v>112</v>
      </c>
      <c r="AG66" s="144">
        <v>67</v>
      </c>
      <c r="AH66" s="144">
        <v>112</v>
      </c>
      <c r="AI66" s="144">
        <v>187</v>
      </c>
      <c r="AJ66" s="144">
        <v>140</v>
      </c>
      <c r="AK66" s="144">
        <v>55</v>
      </c>
      <c r="AL66" s="144">
        <v>64</v>
      </c>
      <c r="AM66" s="144">
        <v>100</v>
      </c>
      <c r="AN66" s="144">
        <v>83</v>
      </c>
      <c r="AO66" s="144">
        <v>89</v>
      </c>
      <c r="AP66" s="144">
        <v>21</v>
      </c>
      <c r="AQ66" s="144">
        <v>86</v>
      </c>
      <c r="AR66" s="144">
        <v>78</v>
      </c>
      <c r="AS66" s="144"/>
      <c r="AT66" s="144"/>
      <c r="AU66" s="144"/>
      <c r="AV66" s="144"/>
      <c r="AW66" s="144"/>
      <c r="AX66" s="144"/>
      <c r="AY66" s="144"/>
      <c r="AZ66" s="144"/>
      <c r="BA66" s="144"/>
      <c r="BB66" s="144"/>
      <c r="BC66" s="144"/>
      <c r="BD66" s="144"/>
      <c r="BE66" s="144"/>
      <c r="BF66" s="144"/>
    </row>
    <row r="67" spans="1:58" hidden="1">
      <c r="A67" s="143" t="s">
        <v>911</v>
      </c>
      <c r="B67" s="143" t="s">
        <v>994</v>
      </c>
      <c r="C67" s="144">
        <v>59</v>
      </c>
      <c r="D67" s="144">
        <v>58</v>
      </c>
      <c r="E67" s="144">
        <v>58</v>
      </c>
      <c r="F67" s="144">
        <v>59</v>
      </c>
      <c r="G67" s="144">
        <v>57</v>
      </c>
      <c r="H67" s="144">
        <v>55</v>
      </c>
      <c r="I67" s="144">
        <v>51</v>
      </c>
      <c r="J67" s="144">
        <v>50</v>
      </c>
      <c r="K67" s="144">
        <v>48</v>
      </c>
      <c r="L67" s="144">
        <v>48</v>
      </c>
      <c r="M67" s="144">
        <v>46</v>
      </c>
      <c r="N67" s="144">
        <v>46</v>
      </c>
      <c r="O67" s="144">
        <v>46</v>
      </c>
      <c r="P67" s="144">
        <v>46</v>
      </c>
      <c r="Q67" s="145">
        <v>36.17</v>
      </c>
      <c r="R67" s="145">
        <v>38.64</v>
      </c>
      <c r="S67" s="145">
        <v>24.03</v>
      </c>
      <c r="T67" s="145">
        <v>31.44</v>
      </c>
      <c r="U67" s="145">
        <v>41.89</v>
      </c>
      <c r="V67" s="145">
        <v>37.67</v>
      </c>
      <c r="W67" s="145">
        <v>31.55</v>
      </c>
      <c r="X67" s="145">
        <v>37.44</v>
      </c>
      <c r="Y67" s="145">
        <v>29.67</v>
      </c>
      <c r="Z67" s="145">
        <v>31.92</v>
      </c>
      <c r="AA67" s="145">
        <v>32.869999999999997</v>
      </c>
      <c r="AB67" s="145">
        <v>12.59</v>
      </c>
      <c r="AC67" s="145">
        <v>35.83</v>
      </c>
      <c r="AD67" s="145">
        <v>31.89</v>
      </c>
      <c r="AE67" s="144">
        <v>2134</v>
      </c>
      <c r="AF67" s="144">
        <v>2241</v>
      </c>
      <c r="AG67" s="144">
        <v>1394</v>
      </c>
      <c r="AH67" s="144">
        <v>1855</v>
      </c>
      <c r="AI67" s="144">
        <v>2388</v>
      </c>
      <c r="AJ67" s="144">
        <v>2072</v>
      </c>
      <c r="AK67" s="144">
        <v>1609</v>
      </c>
      <c r="AL67" s="144">
        <v>1872</v>
      </c>
      <c r="AM67" s="144">
        <v>1424</v>
      </c>
      <c r="AN67" s="144">
        <v>1532</v>
      </c>
      <c r="AO67" s="144">
        <v>1512</v>
      </c>
      <c r="AP67" s="144">
        <v>579</v>
      </c>
      <c r="AQ67" s="144">
        <v>1648</v>
      </c>
      <c r="AR67" s="144">
        <v>1467</v>
      </c>
      <c r="AS67" s="144"/>
      <c r="AT67" s="144"/>
      <c r="AU67" s="144"/>
      <c r="AV67" s="144"/>
      <c r="AW67" s="144"/>
      <c r="AX67" s="144"/>
      <c r="AY67" s="144"/>
      <c r="AZ67" s="144"/>
      <c r="BA67" s="144"/>
      <c r="BB67" s="144"/>
      <c r="BC67" s="144"/>
      <c r="BD67" s="144"/>
      <c r="BE67" s="144"/>
      <c r="BF67" s="144"/>
    </row>
    <row r="68" spans="1:58" hidden="1">
      <c r="A68" s="143" t="s">
        <v>911</v>
      </c>
      <c r="B68" s="143" t="s">
        <v>995</v>
      </c>
      <c r="C68" s="144">
        <v>0</v>
      </c>
      <c r="D68" s="144">
        <v>0</v>
      </c>
      <c r="E68" s="144">
        <v>0</v>
      </c>
      <c r="F68" s="144">
        <v>0</v>
      </c>
      <c r="G68" s="144">
        <v>0</v>
      </c>
      <c r="H68" s="144">
        <v>0</v>
      </c>
      <c r="I68" s="144">
        <v>0</v>
      </c>
      <c r="J68" s="144">
        <v>0</v>
      </c>
      <c r="K68" s="144">
        <v>0</v>
      </c>
      <c r="L68" s="144">
        <v>0</v>
      </c>
      <c r="M68" s="144">
        <v>0</v>
      </c>
      <c r="N68" s="144">
        <v>0</v>
      </c>
      <c r="O68" s="144">
        <v>0</v>
      </c>
      <c r="P68" s="144">
        <v>0</v>
      </c>
      <c r="Q68" s="145"/>
      <c r="R68" s="145"/>
      <c r="S68" s="145"/>
      <c r="T68" s="145"/>
      <c r="U68" s="145"/>
      <c r="V68" s="145"/>
      <c r="W68" s="145"/>
      <c r="X68" s="145"/>
      <c r="Y68" s="145"/>
      <c r="Z68" s="145"/>
      <c r="AA68" s="145"/>
      <c r="AB68" s="145"/>
      <c r="AC68" s="145"/>
      <c r="AD68" s="145"/>
      <c r="AE68" s="144">
        <v>0</v>
      </c>
      <c r="AF68" s="144">
        <v>0</v>
      </c>
      <c r="AG68" s="144">
        <v>0</v>
      </c>
      <c r="AH68" s="144">
        <v>0</v>
      </c>
      <c r="AI68" s="144">
        <v>0</v>
      </c>
      <c r="AJ68" s="144">
        <v>0</v>
      </c>
      <c r="AK68" s="144">
        <v>0</v>
      </c>
      <c r="AL68" s="144">
        <v>0</v>
      </c>
      <c r="AM68" s="144">
        <v>0</v>
      </c>
      <c r="AN68" s="144">
        <v>0</v>
      </c>
      <c r="AO68" s="144">
        <v>0</v>
      </c>
      <c r="AP68" s="144">
        <v>0</v>
      </c>
      <c r="AQ68" s="144">
        <v>0</v>
      </c>
      <c r="AR68" s="144">
        <v>0</v>
      </c>
      <c r="AS68" s="144"/>
      <c r="AT68" s="144"/>
      <c r="AU68" s="144"/>
      <c r="AV68" s="144"/>
      <c r="AW68" s="144"/>
      <c r="AX68" s="144"/>
      <c r="AY68" s="144"/>
      <c r="AZ68" s="144"/>
      <c r="BA68" s="144"/>
      <c r="BB68" s="144"/>
      <c r="BC68" s="144"/>
      <c r="BD68" s="144"/>
      <c r="BE68" s="144"/>
      <c r="BF68" s="144"/>
    </row>
    <row r="69" spans="1:58" hidden="1">
      <c r="A69" s="143" t="s">
        <v>911</v>
      </c>
      <c r="B69" s="143" t="s">
        <v>996</v>
      </c>
      <c r="C69" s="144">
        <v>2</v>
      </c>
      <c r="D69" s="144">
        <v>3</v>
      </c>
      <c r="E69" s="144">
        <v>4</v>
      </c>
      <c r="F69" s="144">
        <v>5</v>
      </c>
      <c r="G69" s="144">
        <v>7</v>
      </c>
      <c r="H69" s="144">
        <v>10</v>
      </c>
      <c r="I69" s="144">
        <v>10</v>
      </c>
      <c r="J69" s="144">
        <v>12</v>
      </c>
      <c r="K69" s="144">
        <v>13</v>
      </c>
      <c r="L69" s="144">
        <v>14</v>
      </c>
      <c r="M69" s="144">
        <v>15</v>
      </c>
      <c r="N69" s="144">
        <v>15</v>
      </c>
      <c r="O69" s="144">
        <v>15</v>
      </c>
      <c r="P69" s="144">
        <v>15</v>
      </c>
      <c r="Q69" s="145">
        <v>214</v>
      </c>
      <c r="R69" s="145">
        <v>215</v>
      </c>
      <c r="S69" s="145">
        <v>222</v>
      </c>
      <c r="T69" s="145">
        <v>210</v>
      </c>
      <c r="U69" s="145">
        <v>229</v>
      </c>
      <c r="V69" s="145">
        <v>226</v>
      </c>
      <c r="W69" s="145">
        <v>224</v>
      </c>
      <c r="X69" s="145">
        <v>243</v>
      </c>
      <c r="Y69" s="145">
        <v>209</v>
      </c>
      <c r="Z69" s="145">
        <v>228</v>
      </c>
      <c r="AA69" s="145">
        <v>199</v>
      </c>
      <c r="AB69" s="145">
        <v>147.27000000000001</v>
      </c>
      <c r="AC69" s="145">
        <v>191.87</v>
      </c>
      <c r="AD69" s="145">
        <v>174.73</v>
      </c>
      <c r="AE69" s="144">
        <v>428</v>
      </c>
      <c r="AF69" s="144">
        <v>645</v>
      </c>
      <c r="AG69" s="144">
        <v>888</v>
      </c>
      <c r="AH69" s="144">
        <v>1050</v>
      </c>
      <c r="AI69" s="144">
        <v>1603</v>
      </c>
      <c r="AJ69" s="144">
        <v>2260</v>
      </c>
      <c r="AK69" s="144">
        <v>2240</v>
      </c>
      <c r="AL69" s="144">
        <v>2916</v>
      </c>
      <c r="AM69" s="144">
        <v>2717</v>
      </c>
      <c r="AN69" s="144">
        <v>3192</v>
      </c>
      <c r="AO69" s="144">
        <v>2985</v>
      </c>
      <c r="AP69" s="144">
        <v>2209</v>
      </c>
      <c r="AQ69" s="144">
        <v>2878</v>
      </c>
      <c r="AR69" s="144">
        <v>2621</v>
      </c>
      <c r="AS69" s="144"/>
      <c r="AT69" s="144"/>
      <c r="AU69" s="144"/>
      <c r="AV69" s="144"/>
      <c r="AW69" s="144"/>
      <c r="AX69" s="144"/>
      <c r="AY69" s="144"/>
      <c r="AZ69" s="144"/>
      <c r="BA69" s="144"/>
      <c r="BB69" s="144"/>
      <c r="BC69" s="144"/>
      <c r="BD69" s="144"/>
      <c r="BE69" s="144"/>
      <c r="BF69" s="144"/>
    </row>
    <row r="70" spans="1:58" hidden="1">
      <c r="A70" s="143" t="s">
        <v>911</v>
      </c>
      <c r="B70" s="143" t="s">
        <v>997</v>
      </c>
      <c r="C70" s="144">
        <v>0</v>
      </c>
      <c r="D70" s="144">
        <v>0</v>
      </c>
      <c r="E70" s="144">
        <v>0</v>
      </c>
      <c r="F70" s="144">
        <v>0</v>
      </c>
      <c r="G70" s="144">
        <v>0</v>
      </c>
      <c r="H70" s="144">
        <v>0</v>
      </c>
      <c r="I70" s="144">
        <v>0</v>
      </c>
      <c r="J70" s="144">
        <v>0</v>
      </c>
      <c r="K70" s="144">
        <v>0</v>
      </c>
      <c r="L70" s="144">
        <v>0</v>
      </c>
      <c r="M70" s="144">
        <v>0</v>
      </c>
      <c r="N70" s="144">
        <v>0</v>
      </c>
      <c r="O70" s="144">
        <v>0</v>
      </c>
      <c r="P70" s="144">
        <v>0</v>
      </c>
      <c r="Q70" s="145"/>
      <c r="R70" s="145"/>
      <c r="S70" s="145"/>
      <c r="T70" s="145"/>
      <c r="U70" s="145"/>
      <c r="V70" s="145"/>
      <c r="W70" s="145"/>
      <c r="X70" s="145"/>
      <c r="Y70" s="145"/>
      <c r="Z70" s="145"/>
      <c r="AA70" s="145"/>
      <c r="AB70" s="145"/>
      <c r="AC70" s="145"/>
      <c r="AD70" s="145"/>
      <c r="AE70" s="144">
        <v>0</v>
      </c>
      <c r="AF70" s="144">
        <v>0</v>
      </c>
      <c r="AG70" s="144">
        <v>0</v>
      </c>
      <c r="AH70" s="144">
        <v>0</v>
      </c>
      <c r="AI70" s="144">
        <v>0</v>
      </c>
      <c r="AJ70" s="144">
        <v>0</v>
      </c>
      <c r="AK70" s="144">
        <v>0</v>
      </c>
      <c r="AL70" s="144">
        <v>0</v>
      </c>
      <c r="AM70" s="144">
        <v>0</v>
      </c>
      <c r="AN70" s="144">
        <v>0</v>
      </c>
      <c r="AO70" s="144">
        <v>0</v>
      </c>
      <c r="AP70" s="144">
        <v>0</v>
      </c>
      <c r="AQ70" s="144">
        <v>0</v>
      </c>
      <c r="AR70" s="144">
        <v>0</v>
      </c>
      <c r="AS70" s="144"/>
      <c r="AT70" s="144"/>
      <c r="AU70" s="144"/>
      <c r="AV70" s="144"/>
      <c r="AW70" s="144"/>
      <c r="AX70" s="144"/>
      <c r="AY70" s="144"/>
      <c r="AZ70" s="144"/>
      <c r="BA70" s="144"/>
      <c r="BB70" s="144"/>
      <c r="BC70" s="144"/>
      <c r="BD70" s="144"/>
      <c r="BE70" s="144"/>
      <c r="BF70" s="144"/>
    </row>
    <row r="71" spans="1:58" hidden="1">
      <c r="A71" s="143" t="s">
        <v>911</v>
      </c>
      <c r="B71" s="143" t="s">
        <v>998</v>
      </c>
      <c r="C71" s="144">
        <v>2</v>
      </c>
      <c r="D71" s="144">
        <v>3</v>
      </c>
      <c r="E71" s="144">
        <v>4</v>
      </c>
      <c r="F71" s="144">
        <v>5</v>
      </c>
      <c r="G71" s="144">
        <v>7</v>
      </c>
      <c r="H71" s="144">
        <v>10</v>
      </c>
      <c r="I71" s="144">
        <v>10</v>
      </c>
      <c r="J71" s="144">
        <v>12</v>
      </c>
      <c r="K71" s="144">
        <v>13</v>
      </c>
      <c r="L71" s="144">
        <v>14</v>
      </c>
      <c r="M71" s="144">
        <v>15</v>
      </c>
      <c r="N71" s="144">
        <v>15</v>
      </c>
      <c r="O71" s="144">
        <v>15</v>
      </c>
      <c r="P71" s="144">
        <v>15</v>
      </c>
      <c r="Q71" s="145">
        <v>214</v>
      </c>
      <c r="R71" s="145">
        <v>215</v>
      </c>
      <c r="S71" s="145">
        <v>222</v>
      </c>
      <c r="T71" s="145">
        <v>210</v>
      </c>
      <c r="U71" s="145">
        <v>229</v>
      </c>
      <c r="V71" s="145">
        <v>226</v>
      </c>
      <c r="W71" s="145">
        <v>224</v>
      </c>
      <c r="X71" s="145">
        <v>243</v>
      </c>
      <c r="Y71" s="145">
        <v>209</v>
      </c>
      <c r="Z71" s="145">
        <v>228</v>
      </c>
      <c r="AA71" s="145">
        <v>199</v>
      </c>
      <c r="AB71" s="145">
        <v>147.27000000000001</v>
      </c>
      <c r="AC71" s="145">
        <v>191.87</v>
      </c>
      <c r="AD71" s="145">
        <v>174.73</v>
      </c>
      <c r="AE71" s="144">
        <v>428</v>
      </c>
      <c r="AF71" s="144">
        <v>645</v>
      </c>
      <c r="AG71" s="144">
        <v>888</v>
      </c>
      <c r="AH71" s="144">
        <v>1050</v>
      </c>
      <c r="AI71" s="144">
        <v>1603</v>
      </c>
      <c r="AJ71" s="144">
        <v>2260</v>
      </c>
      <c r="AK71" s="144">
        <v>2240</v>
      </c>
      <c r="AL71" s="144">
        <v>2916</v>
      </c>
      <c r="AM71" s="144">
        <v>2717</v>
      </c>
      <c r="AN71" s="144">
        <v>3192</v>
      </c>
      <c r="AO71" s="144">
        <v>2985</v>
      </c>
      <c r="AP71" s="144">
        <v>2209</v>
      </c>
      <c r="AQ71" s="144">
        <v>2878</v>
      </c>
      <c r="AR71" s="144">
        <v>2621</v>
      </c>
      <c r="AS71" s="144"/>
      <c r="AT71" s="144"/>
      <c r="AU71" s="144"/>
      <c r="AV71" s="144"/>
      <c r="AW71" s="144"/>
      <c r="AX71" s="144"/>
      <c r="AY71" s="144"/>
      <c r="AZ71" s="144"/>
      <c r="BA71" s="144"/>
      <c r="BB71" s="144"/>
      <c r="BC71" s="144"/>
      <c r="BD71" s="144"/>
      <c r="BE71" s="144"/>
      <c r="BF71" s="144"/>
    </row>
    <row r="72" spans="1:58" hidden="1">
      <c r="A72" s="143" t="s">
        <v>911</v>
      </c>
      <c r="B72" s="143" t="s">
        <v>999</v>
      </c>
      <c r="C72" s="144">
        <v>0</v>
      </c>
      <c r="D72" s="144">
        <v>0</v>
      </c>
      <c r="E72" s="144">
        <v>0</v>
      </c>
      <c r="F72" s="144">
        <v>0</v>
      </c>
      <c r="G72" s="144">
        <v>0</v>
      </c>
      <c r="H72" s="144">
        <v>1</v>
      </c>
      <c r="I72" s="144">
        <v>1</v>
      </c>
      <c r="J72" s="144">
        <v>1</v>
      </c>
      <c r="K72" s="144">
        <v>1</v>
      </c>
      <c r="L72" s="144">
        <v>1</v>
      </c>
      <c r="M72" s="144">
        <v>1</v>
      </c>
      <c r="N72" s="144">
        <v>1</v>
      </c>
      <c r="O72" s="144">
        <v>1</v>
      </c>
      <c r="P72" s="144">
        <v>1</v>
      </c>
      <c r="Q72" s="145"/>
      <c r="R72" s="145"/>
      <c r="S72" s="145"/>
      <c r="T72" s="145"/>
      <c r="U72" s="145"/>
      <c r="V72" s="145">
        <v>106</v>
      </c>
      <c r="W72" s="145">
        <v>164</v>
      </c>
      <c r="X72" s="145">
        <v>145</v>
      </c>
      <c r="Y72" s="145">
        <v>103</v>
      </c>
      <c r="Z72" s="145">
        <v>133</v>
      </c>
      <c r="AA72" s="145">
        <v>128</v>
      </c>
      <c r="AB72" s="145">
        <v>59</v>
      </c>
      <c r="AC72" s="145">
        <v>53</v>
      </c>
      <c r="AD72" s="145">
        <v>132</v>
      </c>
      <c r="AE72" s="144">
        <v>0</v>
      </c>
      <c r="AF72" s="144">
        <v>0</v>
      </c>
      <c r="AG72" s="144">
        <v>0</v>
      </c>
      <c r="AH72" s="144">
        <v>0</v>
      </c>
      <c r="AI72" s="144">
        <v>0</v>
      </c>
      <c r="AJ72" s="144">
        <v>106</v>
      </c>
      <c r="AK72" s="144">
        <v>164</v>
      </c>
      <c r="AL72" s="144">
        <v>145</v>
      </c>
      <c r="AM72" s="144">
        <v>103</v>
      </c>
      <c r="AN72" s="144">
        <v>133</v>
      </c>
      <c r="AO72" s="144">
        <v>128</v>
      </c>
      <c r="AP72" s="144">
        <v>59</v>
      </c>
      <c r="AQ72" s="144">
        <v>53</v>
      </c>
      <c r="AR72" s="144">
        <v>132</v>
      </c>
      <c r="AS72" s="144"/>
      <c r="AT72" s="144"/>
      <c r="AU72" s="144"/>
      <c r="AV72" s="144"/>
      <c r="AW72" s="144"/>
      <c r="AX72" s="144"/>
      <c r="AY72" s="144"/>
      <c r="AZ72" s="144"/>
      <c r="BA72" s="144"/>
      <c r="BB72" s="144"/>
      <c r="BC72" s="144"/>
      <c r="BD72" s="144"/>
      <c r="BE72" s="144"/>
      <c r="BF72" s="144"/>
    </row>
    <row r="73" spans="1:58" hidden="1">
      <c r="A73" s="143" t="s">
        <v>911</v>
      </c>
      <c r="B73" s="143" t="s">
        <v>1000</v>
      </c>
      <c r="C73" s="144">
        <v>4</v>
      </c>
      <c r="D73" s="144">
        <v>4</v>
      </c>
      <c r="E73" s="144">
        <v>3</v>
      </c>
      <c r="F73" s="144">
        <v>3</v>
      </c>
      <c r="G73" s="144">
        <v>3</v>
      </c>
      <c r="H73" s="144">
        <v>3</v>
      </c>
      <c r="I73" s="144">
        <v>2</v>
      </c>
      <c r="J73" s="144">
        <v>2</v>
      </c>
      <c r="K73" s="144">
        <v>2</v>
      </c>
      <c r="L73" s="144">
        <v>2</v>
      </c>
      <c r="M73" s="144">
        <v>2</v>
      </c>
      <c r="N73" s="144">
        <v>2</v>
      </c>
      <c r="O73" s="144">
        <v>2</v>
      </c>
      <c r="P73" s="144">
        <v>2</v>
      </c>
      <c r="Q73" s="145">
        <v>50.5</v>
      </c>
      <c r="R73" s="145">
        <v>75.25</v>
      </c>
      <c r="S73" s="145">
        <v>43.33</v>
      </c>
      <c r="T73" s="145">
        <v>54</v>
      </c>
      <c r="U73" s="145">
        <v>102</v>
      </c>
      <c r="V73" s="145">
        <v>52</v>
      </c>
      <c r="W73" s="145">
        <v>71</v>
      </c>
      <c r="X73" s="145">
        <v>46</v>
      </c>
      <c r="Y73" s="145">
        <v>64.5</v>
      </c>
      <c r="Z73" s="145">
        <v>53</v>
      </c>
      <c r="AA73" s="145">
        <v>55.5</v>
      </c>
      <c r="AB73" s="145">
        <v>34.5</v>
      </c>
      <c r="AC73" s="145">
        <v>46.5</v>
      </c>
      <c r="AD73" s="145">
        <v>48.5</v>
      </c>
      <c r="AE73" s="144">
        <v>202</v>
      </c>
      <c r="AF73" s="144">
        <v>301</v>
      </c>
      <c r="AG73" s="144">
        <v>130</v>
      </c>
      <c r="AH73" s="144">
        <v>162</v>
      </c>
      <c r="AI73" s="144">
        <v>306</v>
      </c>
      <c r="AJ73" s="144">
        <v>156</v>
      </c>
      <c r="AK73" s="144">
        <v>142</v>
      </c>
      <c r="AL73" s="144">
        <v>92</v>
      </c>
      <c r="AM73" s="144">
        <v>129</v>
      </c>
      <c r="AN73" s="144">
        <v>106</v>
      </c>
      <c r="AO73" s="144">
        <v>111</v>
      </c>
      <c r="AP73" s="144">
        <v>69</v>
      </c>
      <c r="AQ73" s="144">
        <v>93</v>
      </c>
      <c r="AR73" s="144">
        <v>97</v>
      </c>
      <c r="AS73" s="144"/>
      <c r="AT73" s="144"/>
      <c r="AU73" s="144"/>
      <c r="AV73" s="144"/>
      <c r="AW73" s="144"/>
      <c r="AX73" s="144"/>
      <c r="AY73" s="144"/>
      <c r="AZ73" s="144"/>
      <c r="BA73" s="144"/>
      <c r="BB73" s="144"/>
      <c r="BC73" s="144"/>
      <c r="BD73" s="144"/>
      <c r="BE73" s="144"/>
      <c r="BF73" s="144"/>
    </row>
    <row r="74" spans="1:58" hidden="1">
      <c r="A74" s="143" t="s">
        <v>911</v>
      </c>
      <c r="B74" s="143" t="s">
        <v>1001</v>
      </c>
      <c r="C74" s="144">
        <v>16</v>
      </c>
      <c r="D74" s="144">
        <v>14</v>
      </c>
      <c r="E74" s="144">
        <v>14</v>
      </c>
      <c r="F74" s="144">
        <v>14</v>
      </c>
      <c r="G74" s="144">
        <v>15</v>
      </c>
      <c r="H74" s="144">
        <v>16</v>
      </c>
      <c r="I74" s="144">
        <v>15</v>
      </c>
      <c r="J74" s="144">
        <v>16</v>
      </c>
      <c r="K74" s="144">
        <v>17</v>
      </c>
      <c r="L74" s="144">
        <v>18</v>
      </c>
      <c r="M74" s="144">
        <v>19</v>
      </c>
      <c r="N74" s="144">
        <v>19</v>
      </c>
      <c r="O74" s="144">
        <v>15</v>
      </c>
      <c r="P74" s="144">
        <v>15</v>
      </c>
      <c r="Q74" s="145">
        <v>53.88</v>
      </c>
      <c r="R74" s="145">
        <v>50.21</v>
      </c>
      <c r="S74" s="145">
        <v>46.5</v>
      </c>
      <c r="T74" s="145">
        <v>45</v>
      </c>
      <c r="U74" s="145">
        <v>37.729999999999997</v>
      </c>
      <c r="V74" s="145">
        <v>38.5</v>
      </c>
      <c r="W74" s="145">
        <v>57.4</v>
      </c>
      <c r="X74" s="145">
        <v>56.69</v>
      </c>
      <c r="Y74" s="145">
        <v>55.76</v>
      </c>
      <c r="Z74" s="145">
        <v>65.17</v>
      </c>
      <c r="AA74" s="145">
        <v>67.37</v>
      </c>
      <c r="AB74" s="145">
        <v>31.32</v>
      </c>
      <c r="AC74" s="145">
        <v>29.4</v>
      </c>
      <c r="AD74" s="145">
        <v>72.400000000000006</v>
      </c>
      <c r="AE74" s="144">
        <v>862</v>
      </c>
      <c r="AF74" s="144">
        <v>703</v>
      </c>
      <c r="AG74" s="144">
        <v>651</v>
      </c>
      <c r="AH74" s="144">
        <v>630</v>
      </c>
      <c r="AI74" s="144">
        <v>566</v>
      </c>
      <c r="AJ74" s="144">
        <v>616</v>
      </c>
      <c r="AK74" s="144">
        <v>861</v>
      </c>
      <c r="AL74" s="144">
        <v>907</v>
      </c>
      <c r="AM74" s="144">
        <v>948</v>
      </c>
      <c r="AN74" s="144">
        <v>1173</v>
      </c>
      <c r="AO74" s="144">
        <v>1280</v>
      </c>
      <c r="AP74" s="144">
        <v>595</v>
      </c>
      <c r="AQ74" s="144">
        <v>441</v>
      </c>
      <c r="AR74" s="144">
        <v>1086</v>
      </c>
      <c r="AS74" s="144"/>
      <c r="AT74" s="144"/>
      <c r="AU74" s="144"/>
      <c r="AV74" s="144"/>
      <c r="AW74" s="144"/>
      <c r="AX74" s="144"/>
      <c r="AY74" s="144"/>
      <c r="AZ74" s="144"/>
      <c r="BA74" s="144"/>
      <c r="BB74" s="144"/>
      <c r="BC74" s="144"/>
      <c r="BD74" s="144"/>
      <c r="BE74" s="144"/>
      <c r="BF74" s="144"/>
    </row>
    <row r="75" spans="1:58" hidden="1">
      <c r="A75" s="143" t="s">
        <v>911</v>
      </c>
      <c r="B75" s="143" t="s">
        <v>1002</v>
      </c>
      <c r="C75" s="144">
        <v>17</v>
      </c>
      <c r="D75" s="144">
        <v>16</v>
      </c>
      <c r="E75" s="144">
        <v>16</v>
      </c>
      <c r="F75" s="144">
        <v>15</v>
      </c>
      <c r="G75" s="144">
        <v>15</v>
      </c>
      <c r="H75" s="144">
        <v>15</v>
      </c>
      <c r="I75" s="144">
        <v>13</v>
      </c>
      <c r="J75" s="144">
        <v>13</v>
      </c>
      <c r="K75" s="144">
        <v>13</v>
      </c>
      <c r="L75" s="144">
        <v>13</v>
      </c>
      <c r="M75" s="144">
        <v>13</v>
      </c>
      <c r="N75" s="144">
        <v>13</v>
      </c>
      <c r="O75" s="144">
        <v>15</v>
      </c>
      <c r="P75" s="144">
        <v>15</v>
      </c>
      <c r="Q75" s="145">
        <v>88</v>
      </c>
      <c r="R75" s="145">
        <v>145.56</v>
      </c>
      <c r="S75" s="145">
        <v>24</v>
      </c>
      <c r="T75" s="145">
        <v>60</v>
      </c>
      <c r="U75" s="145">
        <v>139.27000000000001</v>
      </c>
      <c r="V75" s="145">
        <v>58.47</v>
      </c>
      <c r="W75" s="145">
        <v>42.23</v>
      </c>
      <c r="X75" s="145">
        <v>76.08</v>
      </c>
      <c r="Y75" s="145">
        <v>75.849999999999994</v>
      </c>
      <c r="Z75" s="145">
        <v>47</v>
      </c>
      <c r="AA75" s="145">
        <v>62.54</v>
      </c>
      <c r="AB75" s="145">
        <v>47.08</v>
      </c>
      <c r="AC75" s="145">
        <v>68.73</v>
      </c>
      <c r="AD75" s="145">
        <v>68.599999999999994</v>
      </c>
      <c r="AE75" s="144">
        <v>1496</v>
      </c>
      <c r="AF75" s="144">
        <v>2329</v>
      </c>
      <c r="AG75" s="144">
        <v>384</v>
      </c>
      <c r="AH75" s="144">
        <v>900</v>
      </c>
      <c r="AI75" s="144">
        <v>2089</v>
      </c>
      <c r="AJ75" s="144">
        <v>877</v>
      </c>
      <c r="AK75" s="144">
        <v>549</v>
      </c>
      <c r="AL75" s="144">
        <v>989</v>
      </c>
      <c r="AM75" s="144">
        <v>986</v>
      </c>
      <c r="AN75" s="144">
        <v>611</v>
      </c>
      <c r="AO75" s="144">
        <v>813</v>
      </c>
      <c r="AP75" s="144">
        <v>612</v>
      </c>
      <c r="AQ75" s="144">
        <v>1031</v>
      </c>
      <c r="AR75" s="144">
        <v>1029</v>
      </c>
      <c r="AS75" s="144"/>
      <c r="AT75" s="144"/>
      <c r="AU75" s="144"/>
      <c r="AV75" s="144"/>
      <c r="AW75" s="144"/>
      <c r="AX75" s="144"/>
      <c r="AY75" s="144"/>
      <c r="AZ75" s="144"/>
      <c r="BA75" s="144"/>
      <c r="BB75" s="144"/>
      <c r="BC75" s="144"/>
      <c r="BD75" s="144"/>
      <c r="BE75" s="144"/>
      <c r="BF75" s="144"/>
    </row>
    <row r="76" spans="1:58" hidden="1">
      <c r="A76" s="143" t="s">
        <v>911</v>
      </c>
      <c r="B76" s="143" t="s">
        <v>1003</v>
      </c>
      <c r="C76" s="144">
        <v>5</v>
      </c>
      <c r="D76" s="144">
        <v>4</v>
      </c>
      <c r="E76" s="144">
        <v>3</v>
      </c>
      <c r="F76" s="144">
        <v>3</v>
      </c>
      <c r="G76" s="144">
        <v>3</v>
      </c>
      <c r="H76" s="144">
        <v>3</v>
      </c>
      <c r="I76" s="144">
        <v>2</v>
      </c>
      <c r="J76" s="144">
        <v>2</v>
      </c>
      <c r="K76" s="144">
        <v>2</v>
      </c>
      <c r="L76" s="144">
        <v>2</v>
      </c>
      <c r="M76" s="144">
        <v>2</v>
      </c>
      <c r="N76" s="144">
        <v>2</v>
      </c>
      <c r="O76" s="144">
        <v>2</v>
      </c>
      <c r="P76" s="144">
        <v>2</v>
      </c>
      <c r="Q76" s="145">
        <v>50</v>
      </c>
      <c r="R76" s="145">
        <v>46</v>
      </c>
      <c r="S76" s="145">
        <v>50</v>
      </c>
      <c r="T76" s="145">
        <v>41</v>
      </c>
      <c r="U76" s="145">
        <v>48.33</v>
      </c>
      <c r="V76" s="145">
        <v>46</v>
      </c>
      <c r="W76" s="145">
        <v>49</v>
      </c>
      <c r="X76" s="145">
        <v>45.5</v>
      </c>
      <c r="Y76" s="145">
        <v>43</v>
      </c>
      <c r="Z76" s="145">
        <v>48</v>
      </c>
      <c r="AA76" s="145">
        <v>47</v>
      </c>
      <c r="AB76" s="145">
        <v>20</v>
      </c>
      <c r="AC76" s="145">
        <v>18</v>
      </c>
      <c r="AD76" s="145">
        <v>31</v>
      </c>
      <c r="AE76" s="144">
        <v>250</v>
      </c>
      <c r="AF76" s="144">
        <v>184</v>
      </c>
      <c r="AG76" s="144">
        <v>150</v>
      </c>
      <c r="AH76" s="144">
        <v>123</v>
      </c>
      <c r="AI76" s="144">
        <v>145</v>
      </c>
      <c r="AJ76" s="144">
        <v>138</v>
      </c>
      <c r="AK76" s="144">
        <v>98</v>
      </c>
      <c r="AL76" s="144">
        <v>91</v>
      </c>
      <c r="AM76" s="144">
        <v>86</v>
      </c>
      <c r="AN76" s="144">
        <v>96</v>
      </c>
      <c r="AO76" s="144">
        <v>94</v>
      </c>
      <c r="AP76" s="144">
        <v>40</v>
      </c>
      <c r="AQ76" s="144">
        <v>36</v>
      </c>
      <c r="AR76" s="144">
        <v>62</v>
      </c>
      <c r="AS76" s="144"/>
      <c r="AT76" s="144"/>
      <c r="AU76" s="144"/>
      <c r="AV76" s="144"/>
      <c r="AW76" s="144"/>
      <c r="AX76" s="144"/>
      <c r="AY76" s="144"/>
      <c r="AZ76" s="144"/>
      <c r="BA76" s="144"/>
      <c r="BB76" s="144"/>
      <c r="BC76" s="144"/>
      <c r="BD76" s="144"/>
      <c r="BE76" s="144"/>
      <c r="BF76" s="144"/>
    </row>
    <row r="77" spans="1:58" hidden="1">
      <c r="A77" s="143" t="s">
        <v>911</v>
      </c>
      <c r="B77" s="143" t="s">
        <v>1004</v>
      </c>
      <c r="C77" s="144">
        <v>42</v>
      </c>
      <c r="D77" s="144">
        <v>38</v>
      </c>
      <c r="E77" s="144">
        <v>36</v>
      </c>
      <c r="F77" s="144">
        <v>35</v>
      </c>
      <c r="G77" s="144">
        <v>36</v>
      </c>
      <c r="H77" s="144">
        <v>38</v>
      </c>
      <c r="I77" s="144">
        <v>33</v>
      </c>
      <c r="J77" s="144">
        <v>34</v>
      </c>
      <c r="K77" s="144">
        <v>35</v>
      </c>
      <c r="L77" s="144">
        <v>36</v>
      </c>
      <c r="M77" s="144">
        <v>37</v>
      </c>
      <c r="N77" s="144">
        <v>37</v>
      </c>
      <c r="O77" s="144">
        <v>35</v>
      </c>
      <c r="P77" s="144">
        <v>35</v>
      </c>
      <c r="Q77" s="145">
        <v>66.900000000000006</v>
      </c>
      <c r="R77" s="145">
        <v>92.55</v>
      </c>
      <c r="S77" s="145">
        <v>36.53</v>
      </c>
      <c r="T77" s="145">
        <v>51.86</v>
      </c>
      <c r="U77" s="145">
        <v>86.28</v>
      </c>
      <c r="V77" s="145">
        <v>49.82</v>
      </c>
      <c r="W77" s="145">
        <v>54.97</v>
      </c>
      <c r="X77" s="145">
        <v>65.41</v>
      </c>
      <c r="Y77" s="145">
        <v>64.34</v>
      </c>
      <c r="Z77" s="145">
        <v>58.86</v>
      </c>
      <c r="AA77" s="145">
        <v>65.569999999999993</v>
      </c>
      <c r="AB77" s="145">
        <v>37.159999999999997</v>
      </c>
      <c r="AC77" s="145">
        <v>47.26</v>
      </c>
      <c r="AD77" s="145">
        <v>68.739999999999995</v>
      </c>
      <c r="AE77" s="144">
        <v>2810</v>
      </c>
      <c r="AF77" s="144">
        <v>3517</v>
      </c>
      <c r="AG77" s="144">
        <v>1315</v>
      </c>
      <c r="AH77" s="144">
        <v>1815</v>
      </c>
      <c r="AI77" s="144">
        <v>3106</v>
      </c>
      <c r="AJ77" s="144">
        <v>1893</v>
      </c>
      <c r="AK77" s="144">
        <v>1814</v>
      </c>
      <c r="AL77" s="144">
        <v>2224</v>
      </c>
      <c r="AM77" s="144">
        <v>2252</v>
      </c>
      <c r="AN77" s="144">
        <v>2119</v>
      </c>
      <c r="AO77" s="144">
        <v>2426</v>
      </c>
      <c r="AP77" s="144">
        <v>1375</v>
      </c>
      <c r="AQ77" s="144">
        <v>1654</v>
      </c>
      <c r="AR77" s="144">
        <v>2406</v>
      </c>
      <c r="AS77" s="144"/>
      <c r="AT77" s="144"/>
      <c r="AU77" s="144"/>
      <c r="AV77" s="144"/>
      <c r="AW77" s="144"/>
      <c r="AX77" s="144"/>
      <c r="AY77" s="144"/>
      <c r="AZ77" s="144"/>
      <c r="BA77" s="144"/>
      <c r="BB77" s="144"/>
      <c r="BC77" s="144"/>
      <c r="BD77" s="144"/>
      <c r="BE77" s="144"/>
      <c r="BF77" s="144"/>
    </row>
    <row r="78" spans="1:58" hidden="1">
      <c r="A78" s="143" t="s">
        <v>911</v>
      </c>
      <c r="B78" s="143" t="s">
        <v>1005</v>
      </c>
      <c r="C78" s="144">
        <v>0</v>
      </c>
      <c r="D78" s="144">
        <v>0</v>
      </c>
      <c r="E78" s="144">
        <v>0</v>
      </c>
      <c r="F78" s="144">
        <v>0</v>
      </c>
      <c r="G78" s="144">
        <v>0</v>
      </c>
      <c r="H78" s="144">
        <v>0</v>
      </c>
      <c r="I78" s="144">
        <v>0</v>
      </c>
      <c r="J78" s="144">
        <v>0</v>
      </c>
      <c r="K78" s="144">
        <v>0</v>
      </c>
      <c r="L78" s="144">
        <v>0</v>
      </c>
      <c r="M78" s="144">
        <v>0</v>
      </c>
      <c r="N78" s="144">
        <v>0</v>
      </c>
      <c r="O78" s="144">
        <v>0</v>
      </c>
      <c r="P78" s="144">
        <v>0</v>
      </c>
      <c r="Q78" s="145"/>
      <c r="R78" s="145"/>
      <c r="S78" s="145"/>
      <c r="T78" s="145"/>
      <c r="U78" s="145"/>
      <c r="V78" s="145"/>
      <c r="W78" s="145"/>
      <c r="X78" s="145"/>
      <c r="Y78" s="145"/>
      <c r="Z78" s="145"/>
      <c r="AA78" s="145"/>
      <c r="AB78" s="145"/>
      <c r="AC78" s="145"/>
      <c r="AD78" s="145"/>
      <c r="AE78" s="144">
        <v>0</v>
      </c>
      <c r="AF78" s="144">
        <v>0</v>
      </c>
      <c r="AG78" s="144">
        <v>0</v>
      </c>
      <c r="AH78" s="144">
        <v>0</v>
      </c>
      <c r="AI78" s="144">
        <v>0</v>
      </c>
      <c r="AJ78" s="144">
        <v>0</v>
      </c>
      <c r="AK78" s="144">
        <v>0</v>
      </c>
      <c r="AL78" s="144">
        <v>0</v>
      </c>
      <c r="AM78" s="144">
        <v>0</v>
      </c>
      <c r="AN78" s="144">
        <v>0</v>
      </c>
      <c r="AO78" s="144">
        <v>0</v>
      </c>
      <c r="AP78" s="144">
        <v>0</v>
      </c>
      <c r="AQ78" s="144">
        <v>0</v>
      </c>
      <c r="AR78" s="144">
        <v>0</v>
      </c>
      <c r="AS78" s="144"/>
      <c r="AT78" s="144"/>
      <c r="AU78" s="144"/>
      <c r="AV78" s="144"/>
      <c r="AW78" s="144"/>
      <c r="AX78" s="144"/>
      <c r="AY78" s="144"/>
      <c r="AZ78" s="144"/>
      <c r="BA78" s="144"/>
      <c r="BB78" s="144"/>
      <c r="BC78" s="144"/>
      <c r="BD78" s="144"/>
      <c r="BE78" s="144"/>
      <c r="BF78" s="144"/>
    </row>
    <row r="79" spans="1:58" hidden="1">
      <c r="A79" s="143" t="s">
        <v>911</v>
      </c>
      <c r="B79" s="143" t="s">
        <v>1006</v>
      </c>
      <c r="C79" s="144">
        <v>0</v>
      </c>
      <c r="D79" s="144">
        <v>0</v>
      </c>
      <c r="E79" s="144">
        <v>0</v>
      </c>
      <c r="F79" s="144">
        <v>0</v>
      </c>
      <c r="G79" s="144">
        <v>0</v>
      </c>
      <c r="H79" s="144">
        <v>0</v>
      </c>
      <c r="I79" s="144">
        <v>0</v>
      </c>
      <c r="J79" s="144">
        <v>0</v>
      </c>
      <c r="K79" s="144">
        <v>0</v>
      </c>
      <c r="L79" s="144">
        <v>0</v>
      </c>
      <c r="M79" s="144">
        <v>0</v>
      </c>
      <c r="N79" s="144">
        <v>0</v>
      </c>
      <c r="O79" s="144">
        <v>0</v>
      </c>
      <c r="P79" s="144">
        <v>0</v>
      </c>
      <c r="Q79" s="145"/>
      <c r="R79" s="145"/>
      <c r="S79" s="145"/>
      <c r="T79" s="145"/>
      <c r="U79" s="145"/>
      <c r="V79" s="145"/>
      <c r="W79" s="145"/>
      <c r="X79" s="145"/>
      <c r="Y79" s="145"/>
      <c r="Z79" s="145"/>
      <c r="AA79" s="145"/>
      <c r="AB79" s="145"/>
      <c r="AC79" s="145"/>
      <c r="AD79" s="145"/>
      <c r="AE79" s="144">
        <v>0</v>
      </c>
      <c r="AF79" s="144">
        <v>0</v>
      </c>
      <c r="AG79" s="144">
        <v>0</v>
      </c>
      <c r="AH79" s="144">
        <v>0</v>
      </c>
      <c r="AI79" s="144">
        <v>0</v>
      </c>
      <c r="AJ79" s="144">
        <v>0</v>
      </c>
      <c r="AK79" s="144">
        <v>0</v>
      </c>
      <c r="AL79" s="144">
        <v>0</v>
      </c>
      <c r="AM79" s="144">
        <v>0</v>
      </c>
      <c r="AN79" s="144">
        <v>0</v>
      </c>
      <c r="AO79" s="144">
        <v>0</v>
      </c>
      <c r="AP79" s="144">
        <v>0</v>
      </c>
      <c r="AQ79" s="144">
        <v>0</v>
      </c>
      <c r="AR79" s="144">
        <v>0</v>
      </c>
      <c r="AS79" s="144"/>
      <c r="AT79" s="144"/>
      <c r="AU79" s="144"/>
      <c r="AV79" s="144"/>
      <c r="AW79" s="144"/>
      <c r="AX79" s="144"/>
      <c r="AY79" s="144"/>
      <c r="AZ79" s="144"/>
      <c r="BA79" s="144"/>
      <c r="BB79" s="144"/>
      <c r="BC79" s="144"/>
      <c r="BD79" s="144"/>
      <c r="BE79" s="144"/>
      <c r="BF79" s="144"/>
    </row>
    <row r="80" spans="1:58" hidden="1">
      <c r="A80" s="143" t="s">
        <v>911</v>
      </c>
      <c r="B80" s="143" t="s">
        <v>1007</v>
      </c>
      <c r="C80" s="144">
        <v>0</v>
      </c>
      <c r="D80" s="144">
        <v>0</v>
      </c>
      <c r="E80" s="144">
        <v>0</v>
      </c>
      <c r="F80" s="144">
        <v>0</v>
      </c>
      <c r="G80" s="144">
        <v>0</v>
      </c>
      <c r="H80" s="144">
        <v>0</v>
      </c>
      <c r="I80" s="144">
        <v>0</v>
      </c>
      <c r="J80" s="144">
        <v>0</v>
      </c>
      <c r="K80" s="144">
        <v>0</v>
      </c>
      <c r="L80" s="144">
        <v>0</v>
      </c>
      <c r="M80" s="144">
        <v>1</v>
      </c>
      <c r="N80" s="144">
        <v>1</v>
      </c>
      <c r="O80" s="144">
        <v>1</v>
      </c>
      <c r="P80" s="144">
        <v>1</v>
      </c>
      <c r="Q80" s="145"/>
      <c r="R80" s="145"/>
      <c r="S80" s="145"/>
      <c r="T80" s="145"/>
      <c r="U80" s="145"/>
      <c r="V80" s="145"/>
      <c r="W80" s="145"/>
      <c r="X80" s="145"/>
      <c r="Y80" s="145"/>
      <c r="Z80" s="145"/>
      <c r="AA80" s="145">
        <v>17</v>
      </c>
      <c r="AB80" s="145">
        <v>17</v>
      </c>
      <c r="AC80" s="145">
        <v>14</v>
      </c>
      <c r="AD80" s="145">
        <v>19</v>
      </c>
      <c r="AE80" s="144">
        <v>0</v>
      </c>
      <c r="AF80" s="144">
        <v>0</v>
      </c>
      <c r="AG80" s="144">
        <v>0</v>
      </c>
      <c r="AH80" s="144">
        <v>0</v>
      </c>
      <c r="AI80" s="144">
        <v>0</v>
      </c>
      <c r="AJ80" s="144">
        <v>0</v>
      </c>
      <c r="AK80" s="144">
        <v>0</v>
      </c>
      <c r="AL80" s="144">
        <v>0</v>
      </c>
      <c r="AM80" s="144">
        <v>0</v>
      </c>
      <c r="AN80" s="144">
        <v>0</v>
      </c>
      <c r="AO80" s="144">
        <v>17</v>
      </c>
      <c r="AP80" s="144">
        <v>17</v>
      </c>
      <c r="AQ80" s="144">
        <v>14</v>
      </c>
      <c r="AR80" s="144">
        <v>19</v>
      </c>
      <c r="AS80" s="144"/>
      <c r="AT80" s="144"/>
      <c r="AU80" s="144"/>
      <c r="AV80" s="144"/>
      <c r="AW80" s="144"/>
      <c r="AX80" s="144"/>
      <c r="AY80" s="144"/>
      <c r="AZ80" s="144"/>
      <c r="BA80" s="144"/>
      <c r="BB80" s="144"/>
      <c r="BC80" s="144"/>
      <c r="BD80" s="144"/>
      <c r="BE80" s="144"/>
      <c r="BF80" s="144"/>
    </row>
    <row r="81" spans="1:58" hidden="1">
      <c r="A81" s="143" t="s">
        <v>911</v>
      </c>
      <c r="B81" s="143" t="s">
        <v>1008</v>
      </c>
      <c r="C81" s="144">
        <v>0</v>
      </c>
      <c r="D81" s="144">
        <v>0</v>
      </c>
      <c r="E81" s="144">
        <v>0</v>
      </c>
      <c r="F81" s="144">
        <v>0</v>
      </c>
      <c r="G81" s="144">
        <v>0</v>
      </c>
      <c r="H81" s="144">
        <v>0</v>
      </c>
      <c r="I81" s="144">
        <v>0</v>
      </c>
      <c r="J81" s="144">
        <v>0</v>
      </c>
      <c r="K81" s="144">
        <v>0</v>
      </c>
      <c r="L81" s="144">
        <v>0</v>
      </c>
      <c r="M81" s="144">
        <v>29</v>
      </c>
      <c r="N81" s="144">
        <v>29</v>
      </c>
      <c r="O81" s="144">
        <v>29</v>
      </c>
      <c r="P81" s="144">
        <v>30</v>
      </c>
      <c r="Q81" s="145"/>
      <c r="R81" s="145"/>
      <c r="S81" s="145"/>
      <c r="T81" s="145"/>
      <c r="U81" s="145"/>
      <c r="V81" s="145"/>
      <c r="W81" s="145"/>
      <c r="X81" s="145"/>
      <c r="Y81" s="145"/>
      <c r="Z81" s="145"/>
      <c r="AA81" s="145">
        <v>0</v>
      </c>
      <c r="AB81" s="145">
        <v>0</v>
      </c>
      <c r="AC81" s="145">
        <v>0</v>
      </c>
      <c r="AD81" s="145">
        <v>0</v>
      </c>
      <c r="AE81" s="144">
        <v>0</v>
      </c>
      <c r="AF81" s="144">
        <v>0</v>
      </c>
      <c r="AG81" s="144">
        <v>0</v>
      </c>
      <c r="AH81" s="144">
        <v>0</v>
      </c>
      <c r="AI81" s="144">
        <v>0</v>
      </c>
      <c r="AJ81" s="144">
        <v>0</v>
      </c>
      <c r="AK81" s="144">
        <v>0</v>
      </c>
      <c r="AL81" s="144">
        <v>0</v>
      </c>
      <c r="AM81" s="144">
        <v>0</v>
      </c>
      <c r="AN81" s="144">
        <v>0</v>
      </c>
      <c r="AO81" s="144">
        <v>0</v>
      </c>
      <c r="AP81" s="144">
        <v>0</v>
      </c>
      <c r="AQ81" s="144">
        <v>0</v>
      </c>
      <c r="AR81" s="144">
        <v>0</v>
      </c>
      <c r="AS81" s="144"/>
      <c r="AT81" s="144"/>
      <c r="AU81" s="144"/>
      <c r="AV81" s="144"/>
      <c r="AW81" s="144"/>
      <c r="AX81" s="144"/>
      <c r="AY81" s="144"/>
      <c r="AZ81" s="144"/>
      <c r="BA81" s="144"/>
      <c r="BB81" s="144"/>
      <c r="BC81" s="144"/>
      <c r="BD81" s="144"/>
      <c r="BE81" s="144"/>
      <c r="BF81" s="144"/>
    </row>
    <row r="82" spans="1:58" hidden="1">
      <c r="A82" s="143" t="s">
        <v>911</v>
      </c>
      <c r="B82" s="143" t="s">
        <v>1009</v>
      </c>
      <c r="C82" s="144">
        <v>120</v>
      </c>
      <c r="D82" s="144">
        <v>135</v>
      </c>
      <c r="E82" s="144">
        <v>136</v>
      </c>
      <c r="F82" s="144">
        <v>137</v>
      </c>
      <c r="G82" s="144">
        <v>152</v>
      </c>
      <c r="H82" s="144">
        <v>155</v>
      </c>
      <c r="I82" s="144">
        <v>154</v>
      </c>
      <c r="J82" s="144">
        <v>155</v>
      </c>
      <c r="K82" s="144">
        <v>155</v>
      </c>
      <c r="L82" s="144">
        <v>184</v>
      </c>
      <c r="M82" s="144">
        <v>184</v>
      </c>
      <c r="N82" s="144">
        <v>184</v>
      </c>
      <c r="O82" s="144">
        <v>184</v>
      </c>
      <c r="P82" s="144">
        <v>181</v>
      </c>
      <c r="Q82" s="145">
        <v>72.47</v>
      </c>
      <c r="R82" s="145">
        <v>80.08</v>
      </c>
      <c r="S82" s="145">
        <v>61.16</v>
      </c>
      <c r="T82" s="145">
        <v>79.37</v>
      </c>
      <c r="U82" s="145">
        <v>73.84</v>
      </c>
      <c r="V82" s="145">
        <v>83.35</v>
      </c>
      <c r="W82" s="145">
        <v>69.180000000000007</v>
      </c>
      <c r="X82" s="145">
        <v>55.29</v>
      </c>
      <c r="Y82" s="145">
        <v>67.88</v>
      </c>
      <c r="Z82" s="145">
        <v>56.07</v>
      </c>
      <c r="AA82" s="145">
        <v>69.89</v>
      </c>
      <c r="AB82" s="145">
        <v>68.84</v>
      </c>
      <c r="AC82" s="145">
        <v>70.27</v>
      </c>
      <c r="AD82" s="145">
        <v>65.03</v>
      </c>
      <c r="AE82" s="144">
        <v>8696</v>
      </c>
      <c r="AF82" s="144">
        <v>10811</v>
      </c>
      <c r="AG82" s="144">
        <v>8318</v>
      </c>
      <c r="AH82" s="144">
        <v>10874</v>
      </c>
      <c r="AI82" s="144">
        <v>11224</v>
      </c>
      <c r="AJ82" s="144">
        <v>12920</v>
      </c>
      <c r="AK82" s="144">
        <v>10653</v>
      </c>
      <c r="AL82" s="144">
        <v>8570</v>
      </c>
      <c r="AM82" s="144">
        <v>10522</v>
      </c>
      <c r="AN82" s="144">
        <v>10316</v>
      </c>
      <c r="AO82" s="144">
        <v>12859</v>
      </c>
      <c r="AP82" s="144">
        <v>12666</v>
      </c>
      <c r="AQ82" s="144">
        <v>12930</v>
      </c>
      <c r="AR82" s="144">
        <v>11770</v>
      </c>
      <c r="AS82" s="144"/>
      <c r="AT82" s="144"/>
      <c r="AU82" s="144"/>
      <c r="AV82" s="144"/>
      <c r="AW82" s="144"/>
      <c r="AX82" s="144"/>
      <c r="AY82" s="144"/>
      <c r="AZ82" s="144"/>
      <c r="BA82" s="144"/>
      <c r="BB82" s="144"/>
      <c r="BC82" s="144"/>
      <c r="BD82" s="144"/>
      <c r="BE82" s="144"/>
      <c r="BF82" s="144"/>
    </row>
    <row r="83" spans="1:58" hidden="1">
      <c r="A83" s="143" t="s">
        <v>911</v>
      </c>
      <c r="B83" s="143" t="s">
        <v>1010</v>
      </c>
      <c r="C83" s="144">
        <v>1</v>
      </c>
      <c r="D83" s="144">
        <v>1</v>
      </c>
      <c r="E83" s="144">
        <v>1</v>
      </c>
      <c r="F83" s="144">
        <v>0</v>
      </c>
      <c r="G83" s="144">
        <v>0</v>
      </c>
      <c r="H83" s="144">
        <v>0</v>
      </c>
      <c r="I83" s="144">
        <v>0</v>
      </c>
      <c r="J83" s="144">
        <v>0</v>
      </c>
      <c r="K83" s="144">
        <v>0</v>
      </c>
      <c r="L83" s="144">
        <v>0</v>
      </c>
      <c r="M83" s="144">
        <v>0</v>
      </c>
      <c r="N83" s="144">
        <v>0</v>
      </c>
      <c r="O83" s="144">
        <v>0</v>
      </c>
      <c r="P83" s="144">
        <v>0</v>
      </c>
      <c r="Q83" s="145">
        <v>114</v>
      </c>
      <c r="R83" s="145">
        <v>122</v>
      </c>
      <c r="S83" s="145">
        <v>96</v>
      </c>
      <c r="T83" s="145"/>
      <c r="U83" s="145"/>
      <c r="V83" s="145"/>
      <c r="W83" s="145"/>
      <c r="X83" s="145"/>
      <c r="Y83" s="145"/>
      <c r="Z83" s="145"/>
      <c r="AA83" s="145"/>
      <c r="AB83" s="145"/>
      <c r="AC83" s="145"/>
      <c r="AD83" s="145"/>
      <c r="AE83" s="144">
        <v>114</v>
      </c>
      <c r="AF83" s="144">
        <v>122</v>
      </c>
      <c r="AG83" s="144">
        <v>96</v>
      </c>
      <c r="AH83" s="144">
        <v>0</v>
      </c>
      <c r="AI83" s="144">
        <v>0</v>
      </c>
      <c r="AJ83" s="144">
        <v>0</v>
      </c>
      <c r="AK83" s="144">
        <v>0</v>
      </c>
      <c r="AL83" s="144">
        <v>0</v>
      </c>
      <c r="AM83" s="144">
        <v>0</v>
      </c>
      <c r="AN83" s="144">
        <v>0</v>
      </c>
      <c r="AO83" s="144">
        <v>0</v>
      </c>
      <c r="AP83" s="144">
        <v>0</v>
      </c>
      <c r="AQ83" s="144">
        <v>0</v>
      </c>
      <c r="AR83" s="144">
        <v>0</v>
      </c>
      <c r="AS83" s="144"/>
      <c r="AT83" s="144"/>
      <c r="AU83" s="144"/>
      <c r="AV83" s="144"/>
      <c r="AW83" s="144"/>
      <c r="AX83" s="144"/>
      <c r="AY83" s="144"/>
      <c r="AZ83" s="144"/>
      <c r="BA83" s="144"/>
      <c r="BB83" s="144"/>
      <c r="BC83" s="144"/>
      <c r="BD83" s="144"/>
      <c r="BE83" s="144"/>
      <c r="BF83" s="144"/>
    </row>
    <row r="84" spans="1:58" hidden="1">
      <c r="A84" s="143" t="s">
        <v>911</v>
      </c>
      <c r="B84" s="143" t="s">
        <v>1011</v>
      </c>
      <c r="C84" s="144">
        <v>26</v>
      </c>
      <c r="D84" s="144">
        <v>25</v>
      </c>
      <c r="E84" s="144">
        <v>25</v>
      </c>
      <c r="F84" s="144">
        <v>25</v>
      </c>
      <c r="G84" s="144">
        <v>25</v>
      </c>
      <c r="H84" s="144">
        <v>26</v>
      </c>
      <c r="I84" s="144">
        <v>26</v>
      </c>
      <c r="J84" s="144">
        <v>26</v>
      </c>
      <c r="K84" s="144">
        <v>27</v>
      </c>
      <c r="L84" s="144">
        <v>27</v>
      </c>
      <c r="M84" s="144">
        <v>27</v>
      </c>
      <c r="N84" s="144">
        <v>27</v>
      </c>
      <c r="O84" s="144">
        <v>27</v>
      </c>
      <c r="P84" s="144">
        <v>27</v>
      </c>
      <c r="Q84" s="145">
        <v>126</v>
      </c>
      <c r="R84" s="145">
        <v>152.47999999999999</v>
      </c>
      <c r="S84" s="145">
        <v>111.04</v>
      </c>
      <c r="T84" s="145">
        <v>131.28</v>
      </c>
      <c r="U84" s="145">
        <v>125.96</v>
      </c>
      <c r="V84" s="145">
        <v>135.35</v>
      </c>
      <c r="W84" s="145">
        <v>129.77000000000001</v>
      </c>
      <c r="X84" s="145">
        <v>118.77</v>
      </c>
      <c r="Y84" s="145">
        <v>128.15</v>
      </c>
      <c r="Z84" s="145">
        <v>110.11</v>
      </c>
      <c r="AA84" s="145">
        <v>128.88999999999999</v>
      </c>
      <c r="AB84" s="145">
        <v>50.41</v>
      </c>
      <c r="AC84" s="145">
        <v>129.22</v>
      </c>
      <c r="AD84" s="145">
        <v>108.74</v>
      </c>
      <c r="AE84" s="144">
        <v>3276</v>
      </c>
      <c r="AF84" s="144">
        <v>3812</v>
      </c>
      <c r="AG84" s="144">
        <v>2776</v>
      </c>
      <c r="AH84" s="144">
        <v>3282</v>
      </c>
      <c r="AI84" s="144">
        <v>3149</v>
      </c>
      <c r="AJ84" s="144">
        <v>3519</v>
      </c>
      <c r="AK84" s="144">
        <v>3374</v>
      </c>
      <c r="AL84" s="144">
        <v>3088</v>
      </c>
      <c r="AM84" s="144">
        <v>3460</v>
      </c>
      <c r="AN84" s="144">
        <v>2973</v>
      </c>
      <c r="AO84" s="144">
        <v>3480</v>
      </c>
      <c r="AP84" s="144">
        <v>1361</v>
      </c>
      <c r="AQ84" s="144">
        <v>3489</v>
      </c>
      <c r="AR84" s="144">
        <v>2936</v>
      </c>
      <c r="AS84" s="144"/>
      <c r="AT84" s="144"/>
      <c r="AU84" s="144"/>
      <c r="AV84" s="144"/>
      <c r="AW84" s="144"/>
      <c r="AX84" s="144"/>
      <c r="AY84" s="144"/>
      <c r="AZ84" s="144"/>
      <c r="BA84" s="144"/>
      <c r="BB84" s="144"/>
      <c r="BC84" s="144"/>
      <c r="BD84" s="144"/>
      <c r="BE84" s="144"/>
      <c r="BF84" s="144"/>
    </row>
    <row r="85" spans="1:58" hidden="1">
      <c r="A85" s="143" t="s">
        <v>911</v>
      </c>
      <c r="B85" s="143" t="s">
        <v>1012</v>
      </c>
      <c r="C85" s="144">
        <v>0</v>
      </c>
      <c r="D85" s="144">
        <v>0</v>
      </c>
      <c r="E85" s="144">
        <v>0</v>
      </c>
      <c r="F85" s="144">
        <v>0</v>
      </c>
      <c r="G85" s="144">
        <v>0</v>
      </c>
      <c r="H85" s="144">
        <v>0</v>
      </c>
      <c r="I85" s="144">
        <v>0</v>
      </c>
      <c r="J85" s="144">
        <v>0</v>
      </c>
      <c r="K85" s="144">
        <v>0</v>
      </c>
      <c r="L85" s="144">
        <v>0</v>
      </c>
      <c r="M85" s="144">
        <v>0</v>
      </c>
      <c r="N85" s="144">
        <v>0</v>
      </c>
      <c r="O85" s="144">
        <v>0</v>
      </c>
      <c r="P85" s="144">
        <v>0</v>
      </c>
      <c r="Q85" s="145"/>
      <c r="R85" s="145"/>
      <c r="S85" s="145"/>
      <c r="T85" s="145"/>
      <c r="U85" s="145"/>
      <c r="V85" s="145"/>
      <c r="W85" s="145"/>
      <c r="X85" s="145"/>
      <c r="Y85" s="145"/>
      <c r="Z85" s="145"/>
      <c r="AA85" s="145"/>
      <c r="AB85" s="145"/>
      <c r="AC85" s="145"/>
      <c r="AD85" s="145"/>
      <c r="AE85" s="144">
        <v>0</v>
      </c>
      <c r="AF85" s="144">
        <v>0</v>
      </c>
      <c r="AG85" s="144">
        <v>0</v>
      </c>
      <c r="AH85" s="144">
        <v>0</v>
      </c>
      <c r="AI85" s="144">
        <v>0</v>
      </c>
      <c r="AJ85" s="144">
        <v>0</v>
      </c>
      <c r="AK85" s="144">
        <v>0</v>
      </c>
      <c r="AL85" s="144">
        <v>0</v>
      </c>
      <c r="AM85" s="144">
        <v>0</v>
      </c>
      <c r="AN85" s="144">
        <v>0</v>
      </c>
      <c r="AO85" s="144">
        <v>0</v>
      </c>
      <c r="AP85" s="144">
        <v>0</v>
      </c>
      <c r="AQ85" s="144">
        <v>0</v>
      </c>
      <c r="AR85" s="144">
        <v>0</v>
      </c>
      <c r="AS85" s="144"/>
      <c r="AT85" s="144"/>
      <c r="AU85" s="144"/>
      <c r="AV85" s="144"/>
      <c r="AW85" s="144"/>
      <c r="AX85" s="144"/>
      <c r="AY85" s="144"/>
      <c r="AZ85" s="144"/>
      <c r="BA85" s="144"/>
      <c r="BB85" s="144"/>
      <c r="BC85" s="144"/>
      <c r="BD85" s="144"/>
      <c r="BE85" s="144"/>
      <c r="BF85" s="144"/>
    </row>
    <row r="86" spans="1:58" hidden="1">
      <c r="A86" s="143" t="s">
        <v>911</v>
      </c>
      <c r="B86" s="143" t="s">
        <v>1013</v>
      </c>
      <c r="C86" s="144">
        <v>27</v>
      </c>
      <c r="D86" s="144">
        <v>26</v>
      </c>
      <c r="E86" s="144">
        <v>26</v>
      </c>
      <c r="F86" s="144">
        <v>25</v>
      </c>
      <c r="G86" s="144">
        <v>25</v>
      </c>
      <c r="H86" s="144">
        <v>26</v>
      </c>
      <c r="I86" s="144">
        <v>26</v>
      </c>
      <c r="J86" s="144">
        <v>26</v>
      </c>
      <c r="K86" s="144">
        <v>27</v>
      </c>
      <c r="L86" s="144">
        <v>27</v>
      </c>
      <c r="M86" s="144">
        <v>27</v>
      </c>
      <c r="N86" s="144">
        <v>27</v>
      </c>
      <c r="O86" s="144">
        <v>27</v>
      </c>
      <c r="P86" s="144">
        <v>27</v>
      </c>
      <c r="Q86" s="145">
        <v>125.56</v>
      </c>
      <c r="R86" s="145">
        <v>151.31</v>
      </c>
      <c r="S86" s="145">
        <v>110.46</v>
      </c>
      <c r="T86" s="145">
        <v>131.28</v>
      </c>
      <c r="U86" s="145">
        <v>125.96</v>
      </c>
      <c r="V86" s="145">
        <v>135.35</v>
      </c>
      <c r="W86" s="145">
        <v>129.77000000000001</v>
      </c>
      <c r="X86" s="145">
        <v>118.77</v>
      </c>
      <c r="Y86" s="145">
        <v>128.15</v>
      </c>
      <c r="Z86" s="145">
        <v>110.11</v>
      </c>
      <c r="AA86" s="145">
        <v>128.88999999999999</v>
      </c>
      <c r="AB86" s="145">
        <v>50.41</v>
      </c>
      <c r="AC86" s="145">
        <v>129.22</v>
      </c>
      <c r="AD86" s="145">
        <v>108.74</v>
      </c>
      <c r="AE86" s="144">
        <v>3390</v>
      </c>
      <c r="AF86" s="144">
        <v>3934</v>
      </c>
      <c r="AG86" s="144">
        <v>2872</v>
      </c>
      <c r="AH86" s="144">
        <v>3282</v>
      </c>
      <c r="AI86" s="144">
        <v>3149</v>
      </c>
      <c r="AJ86" s="144">
        <v>3519</v>
      </c>
      <c r="AK86" s="144">
        <v>3374</v>
      </c>
      <c r="AL86" s="144">
        <v>3088</v>
      </c>
      <c r="AM86" s="144">
        <v>3460</v>
      </c>
      <c r="AN86" s="144">
        <v>2973</v>
      </c>
      <c r="AO86" s="144">
        <v>3480</v>
      </c>
      <c r="AP86" s="144">
        <v>1361</v>
      </c>
      <c r="AQ86" s="144">
        <v>3489</v>
      </c>
      <c r="AR86" s="144">
        <v>2936</v>
      </c>
      <c r="AS86" s="144"/>
      <c r="AT86" s="144"/>
      <c r="AU86" s="144"/>
      <c r="AV86" s="144"/>
      <c r="AW86" s="144"/>
      <c r="AX86" s="144"/>
      <c r="AY86" s="144"/>
      <c r="AZ86" s="144"/>
      <c r="BA86" s="144"/>
      <c r="BB86" s="144"/>
      <c r="BC86" s="144"/>
      <c r="BD86" s="144"/>
      <c r="BE86" s="144"/>
      <c r="BF86" s="144"/>
    </row>
    <row r="87" spans="1:58" hidden="1">
      <c r="A87" s="143" t="s">
        <v>911</v>
      </c>
      <c r="B87" s="143" t="s">
        <v>1014</v>
      </c>
      <c r="C87" s="144">
        <v>142</v>
      </c>
      <c r="D87" s="144">
        <v>135</v>
      </c>
      <c r="E87" s="144">
        <v>130</v>
      </c>
      <c r="F87" s="144">
        <v>131</v>
      </c>
      <c r="G87" s="144">
        <v>131</v>
      </c>
      <c r="H87" s="144">
        <v>133</v>
      </c>
      <c r="I87" s="144">
        <v>133</v>
      </c>
      <c r="J87" s="144">
        <v>134</v>
      </c>
      <c r="K87" s="144">
        <v>135</v>
      </c>
      <c r="L87" s="144">
        <v>135</v>
      </c>
      <c r="M87" s="144">
        <v>136</v>
      </c>
      <c r="N87" s="144">
        <v>136</v>
      </c>
      <c r="O87" s="144">
        <v>136</v>
      </c>
      <c r="P87" s="144">
        <v>136</v>
      </c>
      <c r="Q87" s="145">
        <v>220</v>
      </c>
      <c r="R87" s="145">
        <v>250</v>
      </c>
      <c r="S87" s="145">
        <v>150</v>
      </c>
      <c r="T87" s="145">
        <v>250</v>
      </c>
      <c r="U87" s="145">
        <v>280</v>
      </c>
      <c r="V87" s="145">
        <v>300</v>
      </c>
      <c r="W87" s="145">
        <v>225</v>
      </c>
      <c r="X87" s="145">
        <v>195.15</v>
      </c>
      <c r="Y87" s="145">
        <v>242.78</v>
      </c>
      <c r="Z87" s="145">
        <v>205.19</v>
      </c>
      <c r="AA87" s="145">
        <v>285.22000000000003</v>
      </c>
      <c r="AB87" s="145">
        <v>115.61</v>
      </c>
      <c r="AC87" s="145">
        <v>270</v>
      </c>
      <c r="AD87" s="145">
        <v>239.35</v>
      </c>
      <c r="AE87" s="144">
        <v>31240</v>
      </c>
      <c r="AF87" s="144">
        <v>33750</v>
      </c>
      <c r="AG87" s="144">
        <v>19500</v>
      </c>
      <c r="AH87" s="144">
        <v>32750</v>
      </c>
      <c r="AI87" s="144">
        <v>36680</v>
      </c>
      <c r="AJ87" s="144">
        <v>39900</v>
      </c>
      <c r="AK87" s="144">
        <v>29925</v>
      </c>
      <c r="AL87" s="144">
        <v>26150</v>
      </c>
      <c r="AM87" s="144">
        <v>32775</v>
      </c>
      <c r="AN87" s="144">
        <v>27700</v>
      </c>
      <c r="AO87" s="144">
        <v>38790</v>
      </c>
      <c r="AP87" s="144">
        <v>15723</v>
      </c>
      <c r="AQ87" s="144">
        <v>36720</v>
      </c>
      <c r="AR87" s="144">
        <v>32551</v>
      </c>
      <c r="AS87" s="144"/>
      <c r="AT87" s="144"/>
      <c r="AU87" s="144"/>
      <c r="AV87" s="144"/>
      <c r="AW87" s="144"/>
      <c r="AX87" s="144"/>
      <c r="AY87" s="144"/>
      <c r="AZ87" s="144"/>
      <c r="BA87" s="144"/>
      <c r="BB87" s="144"/>
      <c r="BC87" s="144"/>
      <c r="BD87" s="144"/>
      <c r="BE87" s="144"/>
      <c r="BF87" s="144"/>
    </row>
    <row r="88" spans="1:58" hidden="1">
      <c r="A88" s="143" t="s">
        <v>911</v>
      </c>
      <c r="B88" s="143" t="s">
        <v>1015</v>
      </c>
      <c r="C88" s="144">
        <v>31</v>
      </c>
      <c r="D88" s="144">
        <v>32</v>
      </c>
      <c r="E88" s="144">
        <v>31</v>
      </c>
      <c r="F88" s="144">
        <v>32</v>
      </c>
      <c r="G88" s="144">
        <v>28</v>
      </c>
      <c r="H88" s="144">
        <v>29</v>
      </c>
      <c r="I88" s="144">
        <v>30</v>
      </c>
      <c r="J88" s="144">
        <v>30</v>
      </c>
      <c r="K88" s="144">
        <v>31</v>
      </c>
      <c r="L88" s="144">
        <v>31</v>
      </c>
      <c r="M88" s="144">
        <v>32</v>
      </c>
      <c r="N88" s="144">
        <v>32</v>
      </c>
      <c r="O88" s="144">
        <v>32</v>
      </c>
      <c r="P88" s="144">
        <v>32</v>
      </c>
      <c r="Q88" s="145">
        <v>146.32</v>
      </c>
      <c r="R88" s="145">
        <v>142.28</v>
      </c>
      <c r="S88" s="145">
        <v>124.65</v>
      </c>
      <c r="T88" s="145">
        <v>249.06</v>
      </c>
      <c r="U88" s="145">
        <v>287.70999999999998</v>
      </c>
      <c r="V88" s="145">
        <v>250.45</v>
      </c>
      <c r="W88" s="145">
        <v>195.7</v>
      </c>
      <c r="X88" s="145">
        <v>232.4</v>
      </c>
      <c r="Y88" s="145">
        <v>277.70999999999998</v>
      </c>
      <c r="Z88" s="145">
        <v>232.52</v>
      </c>
      <c r="AA88" s="145">
        <v>330</v>
      </c>
      <c r="AB88" s="145">
        <v>124</v>
      </c>
      <c r="AC88" s="145">
        <v>300</v>
      </c>
      <c r="AD88" s="145">
        <v>270.02999999999997</v>
      </c>
      <c r="AE88" s="144">
        <v>4536</v>
      </c>
      <c r="AF88" s="144">
        <v>4553</v>
      </c>
      <c r="AG88" s="144">
        <v>3864</v>
      </c>
      <c r="AH88" s="144">
        <v>7970</v>
      </c>
      <c r="AI88" s="144">
        <v>8056</v>
      </c>
      <c r="AJ88" s="144">
        <v>7263</v>
      </c>
      <c r="AK88" s="144">
        <v>5871</v>
      </c>
      <c r="AL88" s="144">
        <v>6972</v>
      </c>
      <c r="AM88" s="144">
        <v>8609</v>
      </c>
      <c r="AN88" s="144">
        <v>7208</v>
      </c>
      <c r="AO88" s="144">
        <v>10560</v>
      </c>
      <c r="AP88" s="144">
        <v>3968</v>
      </c>
      <c r="AQ88" s="144">
        <v>9600</v>
      </c>
      <c r="AR88" s="144">
        <v>8641</v>
      </c>
      <c r="AS88" s="144"/>
      <c r="AT88" s="144"/>
      <c r="AU88" s="144"/>
      <c r="AV88" s="144"/>
      <c r="AW88" s="144"/>
      <c r="AX88" s="144"/>
      <c r="AY88" s="144"/>
      <c r="AZ88" s="144"/>
      <c r="BA88" s="144"/>
      <c r="BB88" s="144"/>
      <c r="BC88" s="144"/>
      <c r="BD88" s="144"/>
      <c r="BE88" s="144"/>
      <c r="BF88" s="144"/>
    </row>
    <row r="89" spans="1:58" hidden="1">
      <c r="A89" s="143" t="s">
        <v>911</v>
      </c>
      <c r="B89" s="143" t="s">
        <v>1016</v>
      </c>
      <c r="C89" s="144">
        <v>200</v>
      </c>
      <c r="D89" s="144">
        <v>193</v>
      </c>
      <c r="E89" s="144">
        <v>187</v>
      </c>
      <c r="F89" s="144">
        <v>188</v>
      </c>
      <c r="G89" s="144">
        <v>184</v>
      </c>
      <c r="H89" s="144">
        <v>188</v>
      </c>
      <c r="I89" s="144">
        <v>189</v>
      </c>
      <c r="J89" s="144">
        <v>190</v>
      </c>
      <c r="K89" s="144">
        <v>193</v>
      </c>
      <c r="L89" s="144">
        <v>193</v>
      </c>
      <c r="M89" s="144">
        <v>195</v>
      </c>
      <c r="N89" s="144">
        <v>195</v>
      </c>
      <c r="O89" s="144">
        <v>195</v>
      </c>
      <c r="P89" s="144">
        <v>195</v>
      </c>
      <c r="Q89" s="145">
        <v>195.83</v>
      </c>
      <c r="R89" s="145">
        <v>218.84</v>
      </c>
      <c r="S89" s="145">
        <v>140.30000000000001</v>
      </c>
      <c r="T89" s="145">
        <v>234.05</v>
      </c>
      <c r="U89" s="145">
        <v>260.24</v>
      </c>
      <c r="V89" s="145">
        <v>269.58999999999997</v>
      </c>
      <c r="W89" s="145">
        <v>207.25</v>
      </c>
      <c r="X89" s="145">
        <v>190.58</v>
      </c>
      <c r="Y89" s="145">
        <v>232.35</v>
      </c>
      <c r="Z89" s="145">
        <v>196.27</v>
      </c>
      <c r="AA89" s="145">
        <v>270.92</v>
      </c>
      <c r="AB89" s="145">
        <v>107.96</v>
      </c>
      <c r="AC89" s="145">
        <v>255.43</v>
      </c>
      <c r="AD89" s="145">
        <v>226.3</v>
      </c>
      <c r="AE89" s="144">
        <v>39166</v>
      </c>
      <c r="AF89" s="144">
        <v>42237</v>
      </c>
      <c r="AG89" s="144">
        <v>26236</v>
      </c>
      <c r="AH89" s="144">
        <v>44002</v>
      </c>
      <c r="AI89" s="144">
        <v>47885</v>
      </c>
      <c r="AJ89" s="144">
        <v>50682</v>
      </c>
      <c r="AK89" s="144">
        <v>39170</v>
      </c>
      <c r="AL89" s="144">
        <v>36210</v>
      </c>
      <c r="AM89" s="144">
        <v>44844</v>
      </c>
      <c r="AN89" s="144">
        <v>37881</v>
      </c>
      <c r="AO89" s="144">
        <v>52830</v>
      </c>
      <c r="AP89" s="144">
        <v>21052</v>
      </c>
      <c r="AQ89" s="144">
        <v>49809</v>
      </c>
      <c r="AR89" s="144">
        <v>44128</v>
      </c>
      <c r="AS89" s="144"/>
      <c r="AT89" s="144"/>
      <c r="AU89" s="144"/>
      <c r="AV89" s="144"/>
      <c r="AW89" s="144"/>
      <c r="AX89" s="144"/>
      <c r="AY89" s="144"/>
      <c r="AZ89" s="144"/>
      <c r="BA89" s="144"/>
      <c r="BB89" s="144"/>
      <c r="BC89" s="144"/>
      <c r="BD89" s="144"/>
      <c r="BE89" s="144"/>
      <c r="BF89" s="144"/>
    </row>
    <row r="90" spans="1:58" hidden="1">
      <c r="A90" s="143" t="s">
        <v>911</v>
      </c>
      <c r="B90" s="143" t="s">
        <v>1017</v>
      </c>
      <c r="C90" s="144">
        <v>87</v>
      </c>
      <c r="D90" s="144">
        <v>81</v>
      </c>
      <c r="E90" s="144">
        <v>73</v>
      </c>
      <c r="F90" s="144">
        <v>66</v>
      </c>
      <c r="G90" s="144">
        <v>63</v>
      </c>
      <c r="H90" s="144">
        <v>62</v>
      </c>
      <c r="I90" s="144">
        <v>63</v>
      </c>
      <c r="J90" s="144">
        <v>63</v>
      </c>
      <c r="K90" s="144">
        <v>61</v>
      </c>
      <c r="L90" s="144">
        <v>61</v>
      </c>
      <c r="M90" s="144">
        <v>60</v>
      </c>
      <c r="N90" s="144">
        <v>59</v>
      </c>
      <c r="O90" s="144">
        <v>59</v>
      </c>
      <c r="P90" s="144">
        <v>59</v>
      </c>
      <c r="Q90" s="145">
        <v>198.25</v>
      </c>
      <c r="R90" s="145">
        <v>201.31</v>
      </c>
      <c r="S90" s="145">
        <v>144.69999999999999</v>
      </c>
      <c r="T90" s="145">
        <v>196.62</v>
      </c>
      <c r="U90" s="145">
        <v>174.29</v>
      </c>
      <c r="V90" s="145">
        <v>186.76</v>
      </c>
      <c r="W90" s="145">
        <v>173.68</v>
      </c>
      <c r="X90" s="145">
        <v>144.94</v>
      </c>
      <c r="Y90" s="145">
        <v>144.38</v>
      </c>
      <c r="Z90" s="145">
        <v>158.59</v>
      </c>
      <c r="AA90" s="145">
        <v>121.32</v>
      </c>
      <c r="AB90" s="145">
        <v>122.44</v>
      </c>
      <c r="AC90" s="145">
        <v>135.88</v>
      </c>
      <c r="AD90" s="145">
        <v>151.31</v>
      </c>
      <c r="AE90" s="144">
        <v>17248</v>
      </c>
      <c r="AF90" s="144">
        <v>16306</v>
      </c>
      <c r="AG90" s="144">
        <v>10563</v>
      </c>
      <c r="AH90" s="144">
        <v>12977</v>
      </c>
      <c r="AI90" s="144">
        <v>10980</v>
      </c>
      <c r="AJ90" s="144">
        <v>11579</v>
      </c>
      <c r="AK90" s="144">
        <v>10942</v>
      </c>
      <c r="AL90" s="144">
        <v>9131</v>
      </c>
      <c r="AM90" s="144">
        <v>8807</v>
      </c>
      <c r="AN90" s="144">
        <v>9674</v>
      </c>
      <c r="AO90" s="144">
        <v>7279</v>
      </c>
      <c r="AP90" s="144">
        <v>7224</v>
      </c>
      <c r="AQ90" s="144">
        <v>8017</v>
      </c>
      <c r="AR90" s="144">
        <v>8927</v>
      </c>
      <c r="AS90" s="144"/>
      <c r="AT90" s="144"/>
      <c r="AU90" s="144"/>
      <c r="AV90" s="144"/>
      <c r="AW90" s="144"/>
      <c r="AX90" s="144"/>
      <c r="AY90" s="144"/>
      <c r="AZ90" s="144"/>
      <c r="BA90" s="144"/>
      <c r="BB90" s="144"/>
      <c r="BC90" s="144"/>
      <c r="BD90" s="144"/>
      <c r="BE90" s="144"/>
      <c r="BF90" s="144"/>
    </row>
    <row r="91" spans="1:58" hidden="1">
      <c r="A91" s="143" t="s">
        <v>911</v>
      </c>
      <c r="B91" s="143" t="s">
        <v>1018</v>
      </c>
      <c r="C91" s="144">
        <v>4</v>
      </c>
      <c r="D91" s="144">
        <v>4</v>
      </c>
      <c r="E91" s="144">
        <v>4</v>
      </c>
      <c r="F91" s="144">
        <v>3</v>
      </c>
      <c r="G91" s="144">
        <v>3</v>
      </c>
      <c r="H91" s="144">
        <v>4</v>
      </c>
      <c r="I91" s="144">
        <v>4</v>
      </c>
      <c r="J91" s="144">
        <v>4</v>
      </c>
      <c r="K91" s="144">
        <v>4</v>
      </c>
      <c r="L91" s="144">
        <v>4</v>
      </c>
      <c r="M91" s="144">
        <v>4</v>
      </c>
      <c r="N91" s="144">
        <v>4</v>
      </c>
      <c r="O91" s="144">
        <v>4</v>
      </c>
      <c r="P91" s="144">
        <v>4</v>
      </c>
      <c r="Q91" s="145">
        <v>170</v>
      </c>
      <c r="R91" s="145">
        <v>181.25</v>
      </c>
      <c r="S91" s="145">
        <v>127</v>
      </c>
      <c r="T91" s="145">
        <v>166</v>
      </c>
      <c r="U91" s="145">
        <v>155.33000000000001</v>
      </c>
      <c r="V91" s="145">
        <v>164.25</v>
      </c>
      <c r="W91" s="145">
        <v>140.25</v>
      </c>
      <c r="X91" s="145">
        <v>144.25</v>
      </c>
      <c r="Y91" s="145">
        <v>139.25</v>
      </c>
      <c r="Z91" s="145">
        <v>140.25</v>
      </c>
      <c r="AA91" s="145">
        <v>124.25</v>
      </c>
      <c r="AB91" s="145">
        <v>114.75</v>
      </c>
      <c r="AC91" s="145">
        <v>129.5</v>
      </c>
      <c r="AD91" s="145">
        <v>130.25</v>
      </c>
      <c r="AE91" s="144">
        <v>680</v>
      </c>
      <c r="AF91" s="144">
        <v>725</v>
      </c>
      <c r="AG91" s="144">
        <v>508</v>
      </c>
      <c r="AH91" s="144">
        <v>498</v>
      </c>
      <c r="AI91" s="144">
        <v>466</v>
      </c>
      <c r="AJ91" s="144">
        <v>657</v>
      </c>
      <c r="AK91" s="144">
        <v>561</v>
      </c>
      <c r="AL91" s="144">
        <v>577</v>
      </c>
      <c r="AM91" s="144">
        <v>557</v>
      </c>
      <c r="AN91" s="144">
        <v>561</v>
      </c>
      <c r="AO91" s="144">
        <v>497</v>
      </c>
      <c r="AP91" s="144">
        <v>459</v>
      </c>
      <c r="AQ91" s="144">
        <v>518</v>
      </c>
      <c r="AR91" s="144">
        <v>521</v>
      </c>
      <c r="AS91" s="144"/>
      <c r="AT91" s="144"/>
      <c r="AU91" s="144"/>
      <c r="AV91" s="144"/>
      <c r="AW91" s="144"/>
      <c r="AX91" s="144"/>
      <c r="AY91" s="144"/>
      <c r="AZ91" s="144"/>
      <c r="BA91" s="144"/>
      <c r="BB91" s="144"/>
      <c r="BC91" s="144"/>
      <c r="BD91" s="144"/>
      <c r="BE91" s="144"/>
      <c r="BF91" s="144"/>
    </row>
    <row r="92" spans="1:58" hidden="1">
      <c r="A92" s="143" t="s">
        <v>911</v>
      </c>
      <c r="B92" s="143" t="s">
        <v>1019</v>
      </c>
      <c r="C92" s="144">
        <v>0</v>
      </c>
      <c r="D92" s="144">
        <v>0</v>
      </c>
      <c r="E92" s="144">
        <v>0</v>
      </c>
      <c r="F92" s="144">
        <v>0</v>
      </c>
      <c r="G92" s="144">
        <v>0</v>
      </c>
      <c r="H92" s="144">
        <v>0</v>
      </c>
      <c r="I92" s="144">
        <v>56</v>
      </c>
      <c r="J92" s="144">
        <v>58</v>
      </c>
      <c r="K92" s="144">
        <v>58</v>
      </c>
      <c r="L92" s="144">
        <v>58</v>
      </c>
      <c r="M92" s="144">
        <v>58</v>
      </c>
      <c r="N92" s="144">
        <v>56</v>
      </c>
      <c r="O92" s="144">
        <v>56</v>
      </c>
      <c r="P92" s="144">
        <v>56</v>
      </c>
      <c r="Q92" s="145"/>
      <c r="R92" s="145"/>
      <c r="S92" s="145"/>
      <c r="T92" s="145"/>
      <c r="U92" s="145"/>
      <c r="V92" s="145"/>
      <c r="W92" s="145">
        <v>199.77</v>
      </c>
      <c r="X92" s="145">
        <v>197.17</v>
      </c>
      <c r="Y92" s="145">
        <v>187</v>
      </c>
      <c r="Z92" s="145">
        <v>194.71</v>
      </c>
      <c r="AA92" s="145">
        <v>180.55</v>
      </c>
      <c r="AB92" s="145">
        <v>168.11</v>
      </c>
      <c r="AC92" s="145">
        <v>169.5</v>
      </c>
      <c r="AD92" s="145">
        <v>191.57</v>
      </c>
      <c r="AE92" s="144">
        <v>0</v>
      </c>
      <c r="AF92" s="144">
        <v>0</v>
      </c>
      <c r="AG92" s="144">
        <v>0</v>
      </c>
      <c r="AH92" s="144">
        <v>0</v>
      </c>
      <c r="AI92" s="144">
        <v>0</v>
      </c>
      <c r="AJ92" s="144">
        <v>0</v>
      </c>
      <c r="AK92" s="144">
        <v>11187</v>
      </c>
      <c r="AL92" s="144">
        <v>11436</v>
      </c>
      <c r="AM92" s="144">
        <v>10846</v>
      </c>
      <c r="AN92" s="144">
        <v>11293</v>
      </c>
      <c r="AO92" s="144">
        <v>10472</v>
      </c>
      <c r="AP92" s="144">
        <v>9414</v>
      </c>
      <c r="AQ92" s="144">
        <v>9492</v>
      </c>
      <c r="AR92" s="144">
        <v>10728</v>
      </c>
      <c r="AS92" s="144"/>
      <c r="AT92" s="144"/>
      <c r="AU92" s="144"/>
      <c r="AV92" s="144"/>
      <c r="AW92" s="144"/>
      <c r="AX92" s="144"/>
      <c r="AY92" s="144"/>
      <c r="AZ92" s="144"/>
      <c r="BA92" s="144"/>
      <c r="BB92" s="144"/>
      <c r="BC92" s="144"/>
      <c r="BD92" s="144"/>
      <c r="BE92" s="144"/>
      <c r="BF92" s="144"/>
    </row>
    <row r="93" spans="1:58" hidden="1">
      <c r="A93" s="143" t="s">
        <v>911</v>
      </c>
      <c r="B93" s="143" t="s">
        <v>1020</v>
      </c>
      <c r="C93" s="144">
        <v>378</v>
      </c>
      <c r="D93" s="144">
        <v>346</v>
      </c>
      <c r="E93" s="144">
        <v>321</v>
      </c>
      <c r="F93" s="144">
        <v>300</v>
      </c>
      <c r="G93" s="144">
        <v>295</v>
      </c>
      <c r="H93" s="144">
        <v>294</v>
      </c>
      <c r="I93" s="144">
        <v>256</v>
      </c>
      <c r="J93" s="144">
        <v>249</v>
      </c>
      <c r="K93" s="144">
        <v>247</v>
      </c>
      <c r="L93" s="144">
        <v>246</v>
      </c>
      <c r="M93" s="144">
        <v>248</v>
      </c>
      <c r="N93" s="144">
        <v>248</v>
      </c>
      <c r="O93" s="144">
        <v>246</v>
      </c>
      <c r="P93" s="144">
        <v>248</v>
      </c>
      <c r="Q93" s="145">
        <v>199.61</v>
      </c>
      <c r="R93" s="145">
        <v>207.2</v>
      </c>
      <c r="S93" s="145">
        <v>158.5</v>
      </c>
      <c r="T93" s="145">
        <v>208.46</v>
      </c>
      <c r="U93" s="145">
        <v>193.33</v>
      </c>
      <c r="V93" s="145">
        <v>204.13</v>
      </c>
      <c r="W93" s="145">
        <v>191.32</v>
      </c>
      <c r="X93" s="145">
        <v>188.58</v>
      </c>
      <c r="Y93" s="145">
        <v>189.6</v>
      </c>
      <c r="Z93" s="145">
        <v>195.16</v>
      </c>
      <c r="AA93" s="145">
        <v>177.51</v>
      </c>
      <c r="AB93" s="145">
        <v>160.6</v>
      </c>
      <c r="AC93" s="145">
        <v>186.45</v>
      </c>
      <c r="AD93" s="145">
        <v>201.88</v>
      </c>
      <c r="AE93" s="144">
        <v>75451</v>
      </c>
      <c r="AF93" s="144">
        <v>71692</v>
      </c>
      <c r="AG93" s="144">
        <v>50880</v>
      </c>
      <c r="AH93" s="144">
        <v>62537</v>
      </c>
      <c r="AI93" s="144">
        <v>57033</v>
      </c>
      <c r="AJ93" s="144">
        <v>60013</v>
      </c>
      <c r="AK93" s="144">
        <v>48977</v>
      </c>
      <c r="AL93" s="144">
        <v>46956</v>
      </c>
      <c r="AM93" s="144">
        <v>46830</v>
      </c>
      <c r="AN93" s="144">
        <v>48010</v>
      </c>
      <c r="AO93" s="144">
        <v>44023</v>
      </c>
      <c r="AP93" s="144">
        <v>39830</v>
      </c>
      <c r="AQ93" s="144">
        <v>45866</v>
      </c>
      <c r="AR93" s="144">
        <v>50067</v>
      </c>
      <c r="AS93" s="144"/>
      <c r="AT93" s="144"/>
      <c r="AU93" s="144"/>
      <c r="AV93" s="144"/>
      <c r="AW93" s="144"/>
      <c r="AX93" s="144"/>
      <c r="AY93" s="144"/>
      <c r="AZ93" s="144"/>
      <c r="BA93" s="144"/>
      <c r="BB93" s="144"/>
      <c r="BC93" s="144"/>
      <c r="BD93" s="144"/>
      <c r="BE93" s="144"/>
      <c r="BF93" s="144"/>
    </row>
    <row r="94" spans="1:58" hidden="1">
      <c r="A94" s="143" t="s">
        <v>911</v>
      </c>
      <c r="B94" s="143" t="s">
        <v>1021</v>
      </c>
      <c r="C94" s="144">
        <v>469</v>
      </c>
      <c r="D94" s="144">
        <v>431</v>
      </c>
      <c r="E94" s="144">
        <v>398</v>
      </c>
      <c r="F94" s="144">
        <v>369</v>
      </c>
      <c r="G94" s="144">
        <v>361</v>
      </c>
      <c r="H94" s="144">
        <v>360</v>
      </c>
      <c r="I94" s="144">
        <v>379</v>
      </c>
      <c r="J94" s="144">
        <v>374</v>
      </c>
      <c r="K94" s="144">
        <v>370</v>
      </c>
      <c r="L94" s="144">
        <v>369</v>
      </c>
      <c r="M94" s="144">
        <v>370</v>
      </c>
      <c r="N94" s="144">
        <v>367</v>
      </c>
      <c r="O94" s="144">
        <v>365</v>
      </c>
      <c r="P94" s="144">
        <v>367</v>
      </c>
      <c r="Q94" s="145">
        <v>199.1</v>
      </c>
      <c r="R94" s="145">
        <v>205.85</v>
      </c>
      <c r="S94" s="145">
        <v>155.66</v>
      </c>
      <c r="T94" s="145">
        <v>205.99</v>
      </c>
      <c r="U94" s="145">
        <v>189.69</v>
      </c>
      <c r="V94" s="145">
        <v>200.69</v>
      </c>
      <c r="W94" s="145">
        <v>189.09</v>
      </c>
      <c r="X94" s="145">
        <v>182.09</v>
      </c>
      <c r="Y94" s="145">
        <v>181.19</v>
      </c>
      <c r="Z94" s="145">
        <v>188.45</v>
      </c>
      <c r="AA94" s="145">
        <v>168.3</v>
      </c>
      <c r="AB94" s="145">
        <v>155.11000000000001</v>
      </c>
      <c r="AC94" s="145">
        <v>175.05</v>
      </c>
      <c r="AD94" s="145">
        <v>191.4</v>
      </c>
      <c r="AE94" s="144">
        <v>93379</v>
      </c>
      <c r="AF94" s="144">
        <v>88723</v>
      </c>
      <c r="AG94" s="144">
        <v>61951</v>
      </c>
      <c r="AH94" s="144">
        <v>76012</v>
      </c>
      <c r="AI94" s="144">
        <v>68479</v>
      </c>
      <c r="AJ94" s="144">
        <v>72249</v>
      </c>
      <c r="AK94" s="144">
        <v>71667</v>
      </c>
      <c r="AL94" s="144">
        <v>68100</v>
      </c>
      <c r="AM94" s="144">
        <v>67040</v>
      </c>
      <c r="AN94" s="144">
        <v>69538</v>
      </c>
      <c r="AO94" s="144">
        <v>62271</v>
      </c>
      <c r="AP94" s="144">
        <v>56927</v>
      </c>
      <c r="AQ94" s="144">
        <v>63893</v>
      </c>
      <c r="AR94" s="144">
        <v>70243</v>
      </c>
      <c r="AS94" s="144"/>
      <c r="AT94" s="144"/>
      <c r="AU94" s="144"/>
      <c r="AV94" s="144"/>
      <c r="AW94" s="144"/>
      <c r="AX94" s="144"/>
      <c r="AY94" s="144"/>
      <c r="AZ94" s="144"/>
      <c r="BA94" s="144"/>
      <c r="BB94" s="144"/>
      <c r="BC94" s="144"/>
      <c r="BD94" s="144"/>
      <c r="BE94" s="144"/>
      <c r="BF94" s="144"/>
    </row>
    <row r="95" spans="1:58" hidden="1">
      <c r="A95" s="143" t="s">
        <v>911</v>
      </c>
      <c r="B95" s="143" t="s">
        <v>1022</v>
      </c>
      <c r="C95" s="144">
        <v>0</v>
      </c>
      <c r="D95" s="144">
        <v>0</v>
      </c>
      <c r="E95" s="144">
        <v>0</v>
      </c>
      <c r="F95" s="144">
        <v>0</v>
      </c>
      <c r="G95" s="144">
        <v>0</v>
      </c>
      <c r="H95" s="144">
        <v>0</v>
      </c>
      <c r="I95" s="144">
        <v>0</v>
      </c>
      <c r="J95" s="144">
        <v>0</v>
      </c>
      <c r="K95" s="144">
        <v>0</v>
      </c>
      <c r="L95" s="144">
        <v>0</v>
      </c>
      <c r="M95" s="144">
        <v>31</v>
      </c>
      <c r="N95" s="144">
        <v>31</v>
      </c>
      <c r="O95" s="144">
        <v>31</v>
      </c>
      <c r="P95" s="144">
        <v>31</v>
      </c>
      <c r="Q95" s="145"/>
      <c r="R95" s="145"/>
      <c r="S95" s="145"/>
      <c r="T95" s="145"/>
      <c r="U95" s="145"/>
      <c r="V95" s="145"/>
      <c r="W95" s="145"/>
      <c r="X95" s="145"/>
      <c r="Y95" s="145"/>
      <c r="Z95" s="145"/>
      <c r="AA95" s="145">
        <v>0</v>
      </c>
      <c r="AB95" s="145">
        <v>0</v>
      </c>
      <c r="AC95" s="145">
        <v>0</v>
      </c>
      <c r="AD95" s="145">
        <v>0</v>
      </c>
      <c r="AE95" s="144">
        <v>0</v>
      </c>
      <c r="AF95" s="144">
        <v>0</v>
      </c>
      <c r="AG95" s="144">
        <v>0</v>
      </c>
      <c r="AH95" s="144">
        <v>0</v>
      </c>
      <c r="AI95" s="144">
        <v>0</v>
      </c>
      <c r="AJ95" s="144">
        <v>0</v>
      </c>
      <c r="AK95" s="144">
        <v>0</v>
      </c>
      <c r="AL95" s="144">
        <v>0</v>
      </c>
      <c r="AM95" s="144">
        <v>0</v>
      </c>
      <c r="AN95" s="144">
        <v>0</v>
      </c>
      <c r="AO95" s="144">
        <v>0</v>
      </c>
      <c r="AP95" s="144">
        <v>0</v>
      </c>
      <c r="AQ95" s="144">
        <v>0</v>
      </c>
      <c r="AR95" s="144">
        <v>0</v>
      </c>
      <c r="AS95" s="144"/>
      <c r="AT95" s="144"/>
      <c r="AU95" s="144"/>
      <c r="AV95" s="144"/>
      <c r="AW95" s="144"/>
      <c r="AX95" s="144"/>
      <c r="AY95" s="144"/>
      <c r="AZ95" s="144"/>
      <c r="BA95" s="144"/>
      <c r="BB95" s="144"/>
      <c r="BC95" s="144"/>
      <c r="BD95" s="144"/>
      <c r="BE95" s="144"/>
      <c r="BF95" s="144"/>
    </row>
    <row r="96" spans="1:58" hidden="1">
      <c r="A96" s="143" t="s">
        <v>911</v>
      </c>
      <c r="B96" s="143" t="s">
        <v>1023</v>
      </c>
      <c r="C96" s="144">
        <v>0</v>
      </c>
      <c r="D96" s="144">
        <v>0</v>
      </c>
      <c r="E96" s="144">
        <v>0</v>
      </c>
      <c r="F96" s="144">
        <v>0</v>
      </c>
      <c r="G96" s="144">
        <v>0</v>
      </c>
      <c r="H96" s="144">
        <v>1</v>
      </c>
      <c r="I96" s="144">
        <v>6</v>
      </c>
      <c r="J96" s="144">
        <v>1</v>
      </c>
      <c r="K96" s="144">
        <v>1</v>
      </c>
      <c r="L96" s="144">
        <v>1</v>
      </c>
      <c r="M96" s="144">
        <v>1</v>
      </c>
      <c r="N96" s="144">
        <v>1</v>
      </c>
      <c r="O96" s="144">
        <v>1</v>
      </c>
      <c r="P96" s="144">
        <v>1</v>
      </c>
      <c r="Q96" s="145"/>
      <c r="R96" s="145"/>
      <c r="S96" s="145"/>
      <c r="T96" s="145"/>
      <c r="U96" s="145"/>
      <c r="V96" s="145">
        <v>7</v>
      </c>
      <c r="W96" s="145">
        <v>9.5</v>
      </c>
      <c r="X96" s="145">
        <v>9</v>
      </c>
      <c r="Y96" s="145">
        <v>9</v>
      </c>
      <c r="Z96" s="145">
        <v>10</v>
      </c>
      <c r="AA96" s="145">
        <v>9</v>
      </c>
      <c r="AB96" s="145">
        <v>8</v>
      </c>
      <c r="AC96" s="145">
        <v>10</v>
      </c>
      <c r="AD96" s="145">
        <v>9</v>
      </c>
      <c r="AE96" s="144">
        <v>0</v>
      </c>
      <c r="AF96" s="144">
        <v>0</v>
      </c>
      <c r="AG96" s="144">
        <v>0</v>
      </c>
      <c r="AH96" s="144">
        <v>0</v>
      </c>
      <c r="AI96" s="144">
        <v>0</v>
      </c>
      <c r="AJ96" s="144">
        <v>7</v>
      </c>
      <c r="AK96" s="144">
        <v>57</v>
      </c>
      <c r="AL96" s="144">
        <v>9</v>
      </c>
      <c r="AM96" s="144">
        <v>9</v>
      </c>
      <c r="AN96" s="144">
        <v>10</v>
      </c>
      <c r="AO96" s="144">
        <v>9</v>
      </c>
      <c r="AP96" s="144">
        <v>8</v>
      </c>
      <c r="AQ96" s="144">
        <v>10</v>
      </c>
      <c r="AR96" s="144">
        <v>9</v>
      </c>
      <c r="AS96" s="144"/>
      <c r="AT96" s="144"/>
      <c r="AU96" s="144"/>
      <c r="AV96" s="144"/>
      <c r="AW96" s="144"/>
      <c r="AX96" s="144"/>
      <c r="AY96" s="144"/>
      <c r="AZ96" s="144"/>
      <c r="BA96" s="144"/>
      <c r="BB96" s="144"/>
      <c r="BC96" s="144"/>
      <c r="BD96" s="144"/>
      <c r="BE96" s="144"/>
      <c r="BF96" s="144"/>
    </row>
    <row r="97" spans="1:58" hidden="1">
      <c r="A97" s="143" t="s">
        <v>911</v>
      </c>
      <c r="B97" s="143" t="s">
        <v>1024</v>
      </c>
      <c r="C97" s="144">
        <v>0</v>
      </c>
      <c r="D97" s="144">
        <v>0</v>
      </c>
      <c r="E97" s="144">
        <v>0</v>
      </c>
      <c r="F97" s="144">
        <v>0</v>
      </c>
      <c r="G97" s="144">
        <v>0</v>
      </c>
      <c r="H97" s="144">
        <v>0</v>
      </c>
      <c r="I97" s="144">
        <v>0</v>
      </c>
      <c r="J97" s="144">
        <v>0</v>
      </c>
      <c r="K97" s="144">
        <v>0</v>
      </c>
      <c r="L97" s="144">
        <v>0</v>
      </c>
      <c r="M97" s="144">
        <v>0</v>
      </c>
      <c r="N97" s="144">
        <v>0</v>
      </c>
      <c r="O97" s="144">
        <v>0</v>
      </c>
      <c r="P97" s="144">
        <v>0</v>
      </c>
      <c r="Q97" s="145"/>
      <c r="R97" s="145"/>
      <c r="S97" s="145"/>
      <c r="T97" s="145"/>
      <c r="U97" s="145"/>
      <c r="V97" s="145"/>
      <c r="W97" s="145"/>
      <c r="X97" s="145"/>
      <c r="Y97" s="145"/>
      <c r="Z97" s="145"/>
      <c r="AA97" s="145"/>
      <c r="AB97" s="145"/>
      <c r="AC97" s="145"/>
      <c r="AD97" s="145"/>
      <c r="AE97" s="144">
        <v>0</v>
      </c>
      <c r="AF97" s="144">
        <v>0</v>
      </c>
      <c r="AG97" s="144">
        <v>0</v>
      </c>
      <c r="AH97" s="144">
        <v>0</v>
      </c>
      <c r="AI97" s="144">
        <v>0</v>
      </c>
      <c r="AJ97" s="144">
        <v>0</v>
      </c>
      <c r="AK97" s="144">
        <v>0</v>
      </c>
      <c r="AL97" s="144">
        <v>0</v>
      </c>
      <c r="AM97" s="144">
        <v>0</v>
      </c>
      <c r="AN97" s="144">
        <v>0</v>
      </c>
      <c r="AO97" s="144">
        <v>0</v>
      </c>
      <c r="AP97" s="144">
        <v>0</v>
      </c>
      <c r="AQ97" s="144">
        <v>0</v>
      </c>
      <c r="AR97" s="144">
        <v>0</v>
      </c>
      <c r="AS97" s="144"/>
      <c r="AT97" s="144"/>
      <c r="AU97" s="144"/>
      <c r="AV97" s="144"/>
      <c r="AW97" s="144"/>
      <c r="AX97" s="144"/>
      <c r="AY97" s="144"/>
      <c r="AZ97" s="144"/>
      <c r="BA97" s="144"/>
      <c r="BB97" s="144"/>
      <c r="BC97" s="144"/>
      <c r="BD97" s="144"/>
      <c r="BE97" s="144"/>
      <c r="BF97" s="144"/>
    </row>
    <row r="98" spans="1:58" hidden="1">
      <c r="A98" s="143" t="s">
        <v>911</v>
      </c>
      <c r="B98" s="143" t="s">
        <v>1025</v>
      </c>
      <c r="C98" s="144">
        <v>1</v>
      </c>
      <c r="D98" s="144">
        <v>2</v>
      </c>
      <c r="E98" s="144">
        <v>4</v>
      </c>
      <c r="F98" s="144">
        <v>4</v>
      </c>
      <c r="G98" s="144">
        <v>5</v>
      </c>
      <c r="H98" s="144">
        <v>8</v>
      </c>
      <c r="I98" s="144">
        <v>9</v>
      </c>
      <c r="J98" s="144">
        <v>10</v>
      </c>
      <c r="K98" s="144">
        <v>9</v>
      </c>
      <c r="L98" s="144">
        <v>11</v>
      </c>
      <c r="M98" s="144">
        <v>12</v>
      </c>
      <c r="N98" s="144">
        <v>12</v>
      </c>
      <c r="O98" s="144">
        <v>12</v>
      </c>
      <c r="P98" s="144">
        <v>12</v>
      </c>
      <c r="Q98" s="145">
        <v>20</v>
      </c>
      <c r="R98" s="145">
        <v>23</v>
      </c>
      <c r="S98" s="145">
        <v>22</v>
      </c>
      <c r="T98" s="145">
        <v>20</v>
      </c>
      <c r="U98" s="145">
        <v>19.600000000000001</v>
      </c>
      <c r="V98" s="145">
        <v>23.62</v>
      </c>
      <c r="W98" s="145">
        <v>22.44</v>
      </c>
      <c r="X98" s="145">
        <v>18.5</v>
      </c>
      <c r="Y98" s="145">
        <v>21.56</v>
      </c>
      <c r="Z98" s="145">
        <v>20</v>
      </c>
      <c r="AA98" s="145">
        <v>21</v>
      </c>
      <c r="AB98" s="145">
        <v>20.83</v>
      </c>
      <c r="AC98" s="145">
        <v>27.5</v>
      </c>
      <c r="AD98" s="145">
        <v>17.420000000000002</v>
      </c>
      <c r="AE98" s="144">
        <v>20</v>
      </c>
      <c r="AF98" s="144">
        <v>46</v>
      </c>
      <c r="AG98" s="144">
        <v>88</v>
      </c>
      <c r="AH98" s="144">
        <v>80</v>
      </c>
      <c r="AI98" s="144">
        <v>98</v>
      </c>
      <c r="AJ98" s="144">
        <v>189</v>
      </c>
      <c r="AK98" s="144">
        <v>202</v>
      </c>
      <c r="AL98" s="144">
        <v>185</v>
      </c>
      <c r="AM98" s="144">
        <v>194</v>
      </c>
      <c r="AN98" s="144">
        <v>220</v>
      </c>
      <c r="AO98" s="144">
        <v>252</v>
      </c>
      <c r="AP98" s="144">
        <v>250</v>
      </c>
      <c r="AQ98" s="144">
        <v>330</v>
      </c>
      <c r="AR98" s="144">
        <v>209</v>
      </c>
      <c r="AS98" s="144"/>
      <c r="AT98" s="144"/>
      <c r="AU98" s="144"/>
      <c r="AV98" s="144"/>
      <c r="AW98" s="144"/>
      <c r="AX98" s="144"/>
      <c r="AY98" s="144"/>
      <c r="AZ98" s="144"/>
      <c r="BA98" s="144"/>
      <c r="BB98" s="144"/>
      <c r="BC98" s="144"/>
      <c r="BD98" s="144"/>
      <c r="BE98" s="144"/>
      <c r="BF98" s="144"/>
    </row>
    <row r="99" spans="1:58" hidden="1">
      <c r="A99" s="143" t="s">
        <v>911</v>
      </c>
      <c r="B99" s="143" t="s">
        <v>1026</v>
      </c>
      <c r="C99" s="144">
        <v>0</v>
      </c>
      <c r="D99" s="144">
        <v>0</v>
      </c>
      <c r="E99" s="144">
        <v>0</v>
      </c>
      <c r="F99" s="144">
        <v>0</v>
      </c>
      <c r="G99" s="144">
        <v>0</v>
      </c>
      <c r="H99" s="144">
        <v>0</v>
      </c>
      <c r="I99" s="144">
        <v>0</v>
      </c>
      <c r="J99" s="144">
        <v>0</v>
      </c>
      <c r="K99" s="144">
        <v>0</v>
      </c>
      <c r="L99" s="144">
        <v>0</v>
      </c>
      <c r="M99" s="144">
        <v>0</v>
      </c>
      <c r="N99" s="144">
        <v>0</v>
      </c>
      <c r="O99" s="144">
        <v>0</v>
      </c>
      <c r="P99" s="144">
        <v>0</v>
      </c>
      <c r="Q99" s="145"/>
      <c r="R99" s="145"/>
      <c r="S99" s="145"/>
      <c r="T99" s="145"/>
      <c r="U99" s="145"/>
      <c r="V99" s="145"/>
      <c r="W99" s="145"/>
      <c r="X99" s="145"/>
      <c r="Y99" s="145"/>
      <c r="Z99" s="145"/>
      <c r="AA99" s="145"/>
      <c r="AB99" s="145"/>
      <c r="AC99" s="145"/>
      <c r="AD99" s="145"/>
      <c r="AE99" s="144">
        <v>0</v>
      </c>
      <c r="AF99" s="144">
        <v>0</v>
      </c>
      <c r="AG99" s="144">
        <v>0</v>
      </c>
      <c r="AH99" s="144">
        <v>0</v>
      </c>
      <c r="AI99" s="144">
        <v>0</v>
      </c>
      <c r="AJ99" s="144">
        <v>0</v>
      </c>
      <c r="AK99" s="144">
        <v>0</v>
      </c>
      <c r="AL99" s="144">
        <v>0</v>
      </c>
      <c r="AM99" s="144">
        <v>0</v>
      </c>
      <c r="AN99" s="144">
        <v>0</v>
      </c>
      <c r="AO99" s="144">
        <v>0</v>
      </c>
      <c r="AP99" s="144">
        <v>0</v>
      </c>
      <c r="AQ99" s="144">
        <v>0</v>
      </c>
      <c r="AR99" s="144">
        <v>0</v>
      </c>
      <c r="AS99" s="144"/>
      <c r="AT99" s="144"/>
      <c r="AU99" s="144"/>
      <c r="AV99" s="144"/>
      <c r="AW99" s="144"/>
      <c r="AX99" s="144"/>
      <c r="AY99" s="144"/>
      <c r="AZ99" s="144"/>
      <c r="BA99" s="144"/>
      <c r="BB99" s="144"/>
      <c r="BC99" s="144"/>
      <c r="BD99" s="144"/>
      <c r="BE99" s="144"/>
      <c r="BF99" s="144"/>
    </row>
    <row r="100" spans="1:58" hidden="1">
      <c r="A100" s="143" t="s">
        <v>911</v>
      </c>
      <c r="B100" s="143" t="s">
        <v>1027</v>
      </c>
      <c r="C100" s="144">
        <v>48</v>
      </c>
      <c r="D100" s="144">
        <v>52</v>
      </c>
      <c r="E100" s="144">
        <v>55</v>
      </c>
      <c r="F100" s="144">
        <v>61</v>
      </c>
      <c r="G100" s="144">
        <v>66</v>
      </c>
      <c r="H100" s="144">
        <v>70</v>
      </c>
      <c r="I100" s="144">
        <v>82</v>
      </c>
      <c r="J100" s="144">
        <v>88</v>
      </c>
      <c r="K100" s="144">
        <v>95</v>
      </c>
      <c r="L100" s="144">
        <v>77</v>
      </c>
      <c r="M100" s="144">
        <v>83</v>
      </c>
      <c r="N100" s="144">
        <v>84</v>
      </c>
      <c r="O100" s="144">
        <v>85</v>
      </c>
      <c r="P100" s="144">
        <v>89</v>
      </c>
      <c r="Q100" s="145">
        <v>28</v>
      </c>
      <c r="R100" s="145">
        <v>20.65</v>
      </c>
      <c r="S100" s="145">
        <v>27.15</v>
      </c>
      <c r="T100" s="145">
        <v>19.95</v>
      </c>
      <c r="U100" s="145">
        <v>25.52</v>
      </c>
      <c r="V100" s="145">
        <v>19.71</v>
      </c>
      <c r="W100" s="145">
        <v>24.1</v>
      </c>
      <c r="X100" s="145">
        <v>19.86</v>
      </c>
      <c r="Y100" s="145">
        <v>26.03</v>
      </c>
      <c r="Z100" s="145">
        <v>24.88</v>
      </c>
      <c r="AA100" s="145">
        <v>19</v>
      </c>
      <c r="AB100" s="145">
        <v>18.309999999999999</v>
      </c>
      <c r="AC100" s="145">
        <v>14.6</v>
      </c>
      <c r="AD100" s="145">
        <v>24.02</v>
      </c>
      <c r="AE100" s="144">
        <v>1344</v>
      </c>
      <c r="AF100" s="144">
        <v>1074</v>
      </c>
      <c r="AG100" s="144">
        <v>1493</v>
      </c>
      <c r="AH100" s="144">
        <v>1217</v>
      </c>
      <c r="AI100" s="144">
        <v>1684</v>
      </c>
      <c r="AJ100" s="144">
        <v>1380</v>
      </c>
      <c r="AK100" s="144">
        <v>1976</v>
      </c>
      <c r="AL100" s="144">
        <v>1748</v>
      </c>
      <c r="AM100" s="144">
        <v>2473</v>
      </c>
      <c r="AN100" s="144">
        <v>1916</v>
      </c>
      <c r="AO100" s="144">
        <v>1577</v>
      </c>
      <c r="AP100" s="144">
        <v>1538</v>
      </c>
      <c r="AQ100" s="144">
        <v>1241</v>
      </c>
      <c r="AR100" s="144">
        <v>2138</v>
      </c>
      <c r="AS100" s="144"/>
      <c r="AT100" s="144"/>
      <c r="AU100" s="144"/>
      <c r="AV100" s="144"/>
      <c r="AW100" s="144"/>
      <c r="AX100" s="144"/>
      <c r="AY100" s="144"/>
      <c r="AZ100" s="144"/>
      <c r="BA100" s="144"/>
      <c r="BB100" s="144"/>
      <c r="BC100" s="144"/>
      <c r="BD100" s="144"/>
      <c r="BE100" s="144"/>
      <c r="BF100" s="144"/>
    </row>
    <row r="101" spans="1:58" hidden="1">
      <c r="A101" s="143" t="s">
        <v>911</v>
      </c>
      <c r="B101" s="143" t="s">
        <v>1028</v>
      </c>
      <c r="C101" s="144">
        <v>0</v>
      </c>
      <c r="D101" s="144">
        <v>0</v>
      </c>
      <c r="E101" s="144">
        <v>0</v>
      </c>
      <c r="F101" s="144">
        <v>0</v>
      </c>
      <c r="G101" s="144">
        <v>0</v>
      </c>
      <c r="H101" s="144">
        <v>0</v>
      </c>
      <c r="I101" s="144">
        <v>0</v>
      </c>
      <c r="J101" s="144">
        <v>0</v>
      </c>
      <c r="K101" s="144">
        <v>0</v>
      </c>
      <c r="L101" s="144">
        <v>0</v>
      </c>
      <c r="M101" s="144">
        <v>6</v>
      </c>
      <c r="N101" s="144">
        <v>6</v>
      </c>
      <c r="O101" s="144">
        <v>6</v>
      </c>
      <c r="P101" s="144">
        <v>6</v>
      </c>
      <c r="Q101" s="145"/>
      <c r="R101" s="145"/>
      <c r="S101" s="145"/>
      <c r="T101" s="145"/>
      <c r="U101" s="145"/>
      <c r="V101" s="145"/>
      <c r="W101" s="145"/>
      <c r="X101" s="145"/>
      <c r="Y101" s="145"/>
      <c r="Z101" s="145"/>
      <c r="AA101" s="145">
        <v>0</v>
      </c>
      <c r="AB101" s="145">
        <v>0</v>
      </c>
      <c r="AC101" s="145">
        <v>0</v>
      </c>
      <c r="AD101" s="145">
        <v>0</v>
      </c>
      <c r="AE101" s="144">
        <v>0</v>
      </c>
      <c r="AF101" s="144">
        <v>0</v>
      </c>
      <c r="AG101" s="144">
        <v>0</v>
      </c>
      <c r="AH101" s="144">
        <v>0</v>
      </c>
      <c r="AI101" s="144">
        <v>0</v>
      </c>
      <c r="AJ101" s="144">
        <v>0</v>
      </c>
      <c r="AK101" s="144">
        <v>0</v>
      </c>
      <c r="AL101" s="144">
        <v>0</v>
      </c>
      <c r="AM101" s="144">
        <v>0</v>
      </c>
      <c r="AN101" s="144">
        <v>0</v>
      </c>
      <c r="AO101" s="144">
        <v>0</v>
      </c>
      <c r="AP101" s="144">
        <v>0</v>
      </c>
      <c r="AQ101" s="144">
        <v>0</v>
      </c>
      <c r="AR101" s="144">
        <v>0</v>
      </c>
      <c r="AS101" s="144"/>
      <c r="AT101" s="144"/>
      <c r="AU101" s="144"/>
      <c r="AV101" s="144"/>
      <c r="AW101" s="144"/>
      <c r="AX101" s="144"/>
      <c r="AY101" s="144"/>
      <c r="AZ101" s="144"/>
      <c r="BA101" s="144"/>
      <c r="BB101" s="144"/>
      <c r="BC101" s="144"/>
      <c r="BD101" s="144"/>
      <c r="BE101" s="144"/>
      <c r="BF101" s="144"/>
    </row>
    <row r="102" spans="1:58" hidden="1">
      <c r="A102" s="143" t="s">
        <v>911</v>
      </c>
      <c r="B102" s="143" t="s">
        <v>1029</v>
      </c>
      <c r="C102" s="144">
        <v>0</v>
      </c>
      <c r="D102" s="144">
        <v>0</v>
      </c>
      <c r="E102" s="144">
        <v>1</v>
      </c>
      <c r="F102" s="144">
        <v>1</v>
      </c>
      <c r="G102" s="144">
        <v>2</v>
      </c>
      <c r="H102" s="144">
        <v>3</v>
      </c>
      <c r="I102" s="144">
        <v>3</v>
      </c>
      <c r="J102" s="144">
        <v>4</v>
      </c>
      <c r="K102" s="144">
        <v>4</v>
      </c>
      <c r="L102" s="144">
        <v>5</v>
      </c>
      <c r="M102" s="144">
        <v>5</v>
      </c>
      <c r="N102" s="144">
        <v>5</v>
      </c>
      <c r="O102" s="144">
        <v>5</v>
      </c>
      <c r="P102" s="144">
        <v>5</v>
      </c>
      <c r="Q102" s="145"/>
      <c r="R102" s="145"/>
      <c r="S102" s="145">
        <v>171</v>
      </c>
      <c r="T102" s="145">
        <v>162</v>
      </c>
      <c r="U102" s="145">
        <v>158</v>
      </c>
      <c r="V102" s="145">
        <v>177</v>
      </c>
      <c r="W102" s="145">
        <v>173</v>
      </c>
      <c r="X102" s="145">
        <v>143</v>
      </c>
      <c r="Y102" s="145">
        <v>136</v>
      </c>
      <c r="Z102" s="145">
        <v>147</v>
      </c>
      <c r="AA102" s="145">
        <v>132</v>
      </c>
      <c r="AB102" s="145">
        <v>119.6</v>
      </c>
      <c r="AC102" s="145">
        <v>122.4</v>
      </c>
      <c r="AD102" s="145">
        <v>129.4</v>
      </c>
      <c r="AE102" s="144">
        <v>0</v>
      </c>
      <c r="AF102" s="144">
        <v>0</v>
      </c>
      <c r="AG102" s="144">
        <v>171</v>
      </c>
      <c r="AH102" s="144">
        <v>162</v>
      </c>
      <c r="AI102" s="144">
        <v>316</v>
      </c>
      <c r="AJ102" s="144">
        <v>531</v>
      </c>
      <c r="AK102" s="144">
        <v>519</v>
      </c>
      <c r="AL102" s="144">
        <v>572</v>
      </c>
      <c r="AM102" s="144">
        <v>544</v>
      </c>
      <c r="AN102" s="144">
        <v>735</v>
      </c>
      <c r="AO102" s="144">
        <v>660</v>
      </c>
      <c r="AP102" s="144">
        <v>598</v>
      </c>
      <c r="AQ102" s="144">
        <v>612</v>
      </c>
      <c r="AR102" s="144">
        <v>647</v>
      </c>
      <c r="AS102" s="144"/>
      <c r="AT102" s="144"/>
      <c r="AU102" s="144"/>
      <c r="AV102" s="144"/>
      <c r="AW102" s="144"/>
      <c r="AX102" s="144"/>
      <c r="AY102" s="144"/>
      <c r="AZ102" s="144"/>
      <c r="BA102" s="144"/>
      <c r="BB102" s="144"/>
      <c r="BC102" s="144"/>
      <c r="BD102" s="144"/>
      <c r="BE102" s="144"/>
      <c r="BF102" s="144"/>
    </row>
    <row r="103" spans="1:58" hidden="1">
      <c r="A103" s="143" t="s">
        <v>911</v>
      </c>
      <c r="B103" s="143" t="s">
        <v>1030</v>
      </c>
      <c r="C103" s="144">
        <v>11</v>
      </c>
      <c r="D103" s="144">
        <v>10</v>
      </c>
      <c r="E103" s="144">
        <v>10</v>
      </c>
      <c r="F103" s="144">
        <v>9</v>
      </c>
      <c r="G103" s="144">
        <v>9</v>
      </c>
      <c r="H103" s="144">
        <v>10</v>
      </c>
      <c r="I103" s="144">
        <v>8</v>
      </c>
      <c r="J103" s="144">
        <v>8</v>
      </c>
      <c r="K103" s="144">
        <v>7</v>
      </c>
      <c r="L103" s="144">
        <v>7</v>
      </c>
      <c r="M103" s="144">
        <v>7</v>
      </c>
      <c r="N103" s="144">
        <v>7</v>
      </c>
      <c r="O103" s="144">
        <v>7</v>
      </c>
      <c r="P103" s="144">
        <v>7</v>
      </c>
      <c r="Q103" s="145">
        <v>53.45</v>
      </c>
      <c r="R103" s="145">
        <v>50.5</v>
      </c>
      <c r="S103" s="145">
        <v>44</v>
      </c>
      <c r="T103" s="145">
        <v>50</v>
      </c>
      <c r="U103" s="145">
        <v>56.44</v>
      </c>
      <c r="V103" s="145">
        <v>55.3</v>
      </c>
      <c r="W103" s="145">
        <v>41.38</v>
      </c>
      <c r="X103" s="145">
        <v>52.38</v>
      </c>
      <c r="Y103" s="145">
        <v>59.43</v>
      </c>
      <c r="Z103" s="145">
        <v>56.14</v>
      </c>
      <c r="AA103" s="145">
        <v>61</v>
      </c>
      <c r="AB103" s="145">
        <v>62.14</v>
      </c>
      <c r="AC103" s="145">
        <v>59</v>
      </c>
      <c r="AD103" s="145">
        <v>81.86</v>
      </c>
      <c r="AE103" s="144">
        <v>588</v>
      </c>
      <c r="AF103" s="144">
        <v>505</v>
      </c>
      <c r="AG103" s="144">
        <v>440</v>
      </c>
      <c r="AH103" s="144">
        <v>450</v>
      </c>
      <c r="AI103" s="144">
        <v>508</v>
      </c>
      <c r="AJ103" s="144">
        <v>553</v>
      </c>
      <c r="AK103" s="144">
        <v>331</v>
      </c>
      <c r="AL103" s="144">
        <v>419</v>
      </c>
      <c r="AM103" s="144">
        <v>416</v>
      </c>
      <c r="AN103" s="144">
        <v>393</v>
      </c>
      <c r="AO103" s="144">
        <v>427</v>
      </c>
      <c r="AP103" s="144">
        <v>435</v>
      </c>
      <c r="AQ103" s="144">
        <v>413</v>
      </c>
      <c r="AR103" s="144">
        <v>573</v>
      </c>
      <c r="AS103" s="144"/>
      <c r="AT103" s="144"/>
      <c r="AU103" s="144"/>
      <c r="AV103" s="144"/>
      <c r="AW103" s="144"/>
      <c r="AX103" s="144"/>
      <c r="AY103" s="144"/>
      <c r="AZ103" s="144"/>
      <c r="BA103" s="144"/>
      <c r="BB103" s="144"/>
      <c r="BC103" s="144"/>
      <c r="BD103" s="144"/>
      <c r="BE103" s="144"/>
      <c r="BF103" s="144"/>
    </row>
    <row r="104" spans="1:58" hidden="1">
      <c r="A104" s="143" t="s">
        <v>911</v>
      </c>
      <c r="B104" s="143" t="s">
        <v>1031</v>
      </c>
      <c r="C104" s="144">
        <v>37</v>
      </c>
      <c r="D104" s="144">
        <v>36</v>
      </c>
      <c r="E104" s="144">
        <v>34</v>
      </c>
      <c r="F104" s="144">
        <v>33</v>
      </c>
      <c r="G104" s="144">
        <v>31</v>
      </c>
      <c r="H104" s="144">
        <v>31</v>
      </c>
      <c r="I104" s="144">
        <v>28</v>
      </c>
      <c r="J104" s="144">
        <v>26</v>
      </c>
      <c r="K104" s="144">
        <v>25</v>
      </c>
      <c r="L104" s="144">
        <v>23</v>
      </c>
      <c r="M104" s="144">
        <v>22</v>
      </c>
      <c r="N104" s="144">
        <v>22</v>
      </c>
      <c r="O104" s="144">
        <v>22</v>
      </c>
      <c r="P104" s="144">
        <v>22</v>
      </c>
      <c r="Q104" s="145">
        <v>55.27</v>
      </c>
      <c r="R104" s="145">
        <v>55.56</v>
      </c>
      <c r="S104" s="145">
        <v>53.15</v>
      </c>
      <c r="T104" s="145">
        <v>64.849999999999994</v>
      </c>
      <c r="U104" s="145">
        <v>72.13</v>
      </c>
      <c r="V104" s="145">
        <v>68.16</v>
      </c>
      <c r="W104" s="145">
        <v>63.46</v>
      </c>
      <c r="X104" s="145">
        <v>75</v>
      </c>
      <c r="Y104" s="145">
        <v>83</v>
      </c>
      <c r="Z104" s="145">
        <v>90.48</v>
      </c>
      <c r="AA104" s="145">
        <v>89.45</v>
      </c>
      <c r="AB104" s="145">
        <v>88.23</v>
      </c>
      <c r="AC104" s="145">
        <v>102.45</v>
      </c>
      <c r="AD104" s="145">
        <v>102.18</v>
      </c>
      <c r="AE104" s="144">
        <v>2045</v>
      </c>
      <c r="AF104" s="144">
        <v>2000</v>
      </c>
      <c r="AG104" s="144">
        <v>1807</v>
      </c>
      <c r="AH104" s="144">
        <v>2140</v>
      </c>
      <c r="AI104" s="144">
        <v>2236</v>
      </c>
      <c r="AJ104" s="144">
        <v>2113</v>
      </c>
      <c r="AK104" s="144">
        <v>1777</v>
      </c>
      <c r="AL104" s="144">
        <v>1950</v>
      </c>
      <c r="AM104" s="144">
        <v>2075</v>
      </c>
      <c r="AN104" s="144">
        <v>2081</v>
      </c>
      <c r="AO104" s="144">
        <v>1968</v>
      </c>
      <c r="AP104" s="144">
        <v>1941</v>
      </c>
      <c r="AQ104" s="144">
        <v>2254</v>
      </c>
      <c r="AR104" s="144">
        <v>2248</v>
      </c>
      <c r="AS104" s="144"/>
      <c r="AT104" s="144"/>
      <c r="AU104" s="144"/>
      <c r="AV104" s="144"/>
      <c r="AW104" s="144"/>
      <c r="AX104" s="144"/>
      <c r="AY104" s="144"/>
      <c r="AZ104" s="144"/>
      <c r="BA104" s="144"/>
      <c r="BB104" s="144"/>
      <c r="BC104" s="144"/>
      <c r="BD104" s="144"/>
      <c r="BE104" s="144"/>
      <c r="BF104" s="144"/>
    </row>
    <row r="105" spans="1:58" hidden="1">
      <c r="A105" s="143" t="s">
        <v>911</v>
      </c>
      <c r="B105" s="143" t="s">
        <v>1032</v>
      </c>
      <c r="C105" s="144">
        <v>7</v>
      </c>
      <c r="D105" s="144">
        <v>7</v>
      </c>
      <c r="E105" s="144">
        <v>7</v>
      </c>
      <c r="F105" s="144">
        <v>7</v>
      </c>
      <c r="G105" s="144">
        <v>6</v>
      </c>
      <c r="H105" s="144">
        <v>7</v>
      </c>
      <c r="I105" s="144">
        <v>6</v>
      </c>
      <c r="J105" s="144">
        <v>6</v>
      </c>
      <c r="K105" s="144">
        <v>6</v>
      </c>
      <c r="L105" s="144">
        <v>6</v>
      </c>
      <c r="M105" s="144">
        <v>6</v>
      </c>
      <c r="N105" s="144">
        <v>6</v>
      </c>
      <c r="O105" s="144">
        <v>6</v>
      </c>
      <c r="P105" s="144">
        <v>6</v>
      </c>
      <c r="Q105" s="145">
        <v>67.569999999999993</v>
      </c>
      <c r="R105" s="145">
        <v>67.569999999999993</v>
      </c>
      <c r="S105" s="145">
        <v>65</v>
      </c>
      <c r="T105" s="145">
        <v>84.14</v>
      </c>
      <c r="U105" s="145">
        <v>91.67</v>
      </c>
      <c r="V105" s="145">
        <v>91.43</v>
      </c>
      <c r="W105" s="145">
        <v>81.17</v>
      </c>
      <c r="X105" s="145">
        <v>94.5</v>
      </c>
      <c r="Y105" s="145">
        <v>93.83</v>
      </c>
      <c r="Z105" s="145">
        <v>110.83</v>
      </c>
      <c r="AA105" s="145">
        <v>107.67</v>
      </c>
      <c r="AB105" s="145">
        <v>101.5</v>
      </c>
      <c r="AC105" s="145">
        <v>120</v>
      </c>
      <c r="AD105" s="145">
        <v>120.17</v>
      </c>
      <c r="AE105" s="144">
        <v>473</v>
      </c>
      <c r="AF105" s="144">
        <v>473</v>
      </c>
      <c r="AG105" s="144">
        <v>455</v>
      </c>
      <c r="AH105" s="144">
        <v>589</v>
      </c>
      <c r="AI105" s="144">
        <v>550</v>
      </c>
      <c r="AJ105" s="144">
        <v>640</v>
      </c>
      <c r="AK105" s="144">
        <v>487</v>
      </c>
      <c r="AL105" s="144">
        <v>567</v>
      </c>
      <c r="AM105" s="144">
        <v>563</v>
      </c>
      <c r="AN105" s="144">
        <v>665</v>
      </c>
      <c r="AO105" s="144">
        <v>646</v>
      </c>
      <c r="AP105" s="144">
        <v>609</v>
      </c>
      <c r="AQ105" s="144">
        <v>720</v>
      </c>
      <c r="AR105" s="144">
        <v>721</v>
      </c>
      <c r="AS105" s="144"/>
      <c r="AT105" s="144"/>
      <c r="AU105" s="144"/>
      <c r="AV105" s="144"/>
      <c r="AW105" s="144"/>
      <c r="AX105" s="144"/>
      <c r="AY105" s="144"/>
      <c r="AZ105" s="144"/>
      <c r="BA105" s="144"/>
      <c r="BB105" s="144"/>
      <c r="BC105" s="144"/>
      <c r="BD105" s="144"/>
      <c r="BE105" s="144"/>
      <c r="BF105" s="144"/>
    </row>
    <row r="106" spans="1:58" hidden="1">
      <c r="A106" s="143" t="s">
        <v>911</v>
      </c>
      <c r="B106" s="143" t="s">
        <v>1033</v>
      </c>
      <c r="C106" s="144">
        <v>0</v>
      </c>
      <c r="D106" s="144">
        <v>0</v>
      </c>
      <c r="E106" s="144">
        <v>0</v>
      </c>
      <c r="F106" s="144">
        <v>0</v>
      </c>
      <c r="G106" s="144">
        <v>0</v>
      </c>
      <c r="H106" s="144">
        <v>0</v>
      </c>
      <c r="I106" s="144">
        <v>0</v>
      </c>
      <c r="J106" s="144">
        <v>0</v>
      </c>
      <c r="K106" s="144">
        <v>0</v>
      </c>
      <c r="L106" s="144">
        <v>0</v>
      </c>
      <c r="M106" s="144">
        <v>10</v>
      </c>
      <c r="N106" s="144">
        <v>10</v>
      </c>
      <c r="O106" s="144">
        <v>10</v>
      </c>
      <c r="P106" s="144">
        <v>10</v>
      </c>
      <c r="Q106" s="145"/>
      <c r="R106" s="145"/>
      <c r="S106" s="145"/>
      <c r="T106" s="145"/>
      <c r="U106" s="145"/>
      <c r="V106" s="145"/>
      <c r="W106" s="145"/>
      <c r="X106" s="145"/>
      <c r="Y106" s="145"/>
      <c r="Z106" s="145"/>
      <c r="AA106" s="145">
        <v>0</v>
      </c>
      <c r="AB106" s="145">
        <v>0</v>
      </c>
      <c r="AC106" s="145">
        <v>0</v>
      </c>
      <c r="AD106" s="145">
        <v>0</v>
      </c>
      <c r="AE106" s="144">
        <v>0</v>
      </c>
      <c r="AF106" s="144">
        <v>0</v>
      </c>
      <c r="AG106" s="144">
        <v>0</v>
      </c>
      <c r="AH106" s="144">
        <v>0</v>
      </c>
      <c r="AI106" s="144">
        <v>0</v>
      </c>
      <c r="AJ106" s="144">
        <v>0</v>
      </c>
      <c r="AK106" s="144">
        <v>0</v>
      </c>
      <c r="AL106" s="144">
        <v>0</v>
      </c>
      <c r="AM106" s="144">
        <v>0</v>
      </c>
      <c r="AN106" s="144">
        <v>0</v>
      </c>
      <c r="AO106" s="144">
        <v>0</v>
      </c>
      <c r="AP106" s="144">
        <v>0</v>
      </c>
      <c r="AQ106" s="144">
        <v>0</v>
      </c>
      <c r="AR106" s="144">
        <v>0</v>
      </c>
      <c r="AS106" s="144"/>
      <c r="AT106" s="144"/>
      <c r="AU106" s="144"/>
      <c r="AV106" s="144"/>
      <c r="AW106" s="144"/>
      <c r="AX106" s="144"/>
      <c r="AY106" s="144"/>
      <c r="AZ106" s="144"/>
      <c r="BA106" s="144"/>
      <c r="BB106" s="144"/>
      <c r="BC106" s="144"/>
      <c r="BD106" s="144"/>
      <c r="BE106" s="144"/>
      <c r="BF106" s="144"/>
    </row>
    <row r="107" spans="1:58" hidden="1">
      <c r="A107" s="143" t="s">
        <v>911</v>
      </c>
      <c r="B107" s="143" t="s">
        <v>1034</v>
      </c>
      <c r="C107" s="144">
        <v>0</v>
      </c>
      <c r="D107" s="144">
        <v>0</v>
      </c>
      <c r="E107" s="144">
        <v>0</v>
      </c>
      <c r="F107" s="144">
        <v>0</v>
      </c>
      <c r="G107" s="144">
        <v>0</v>
      </c>
      <c r="H107" s="144">
        <v>0</v>
      </c>
      <c r="I107" s="144">
        <v>0</v>
      </c>
      <c r="J107" s="144">
        <v>0</v>
      </c>
      <c r="K107" s="144">
        <v>0</v>
      </c>
      <c r="L107" s="144">
        <v>0</v>
      </c>
      <c r="M107" s="144">
        <v>0</v>
      </c>
      <c r="N107" s="144">
        <v>0</v>
      </c>
      <c r="O107" s="144">
        <v>0</v>
      </c>
      <c r="P107" s="144">
        <v>0</v>
      </c>
      <c r="Q107" s="145"/>
      <c r="R107" s="145"/>
      <c r="S107" s="145"/>
      <c r="T107" s="145"/>
      <c r="U107" s="145"/>
      <c r="V107" s="145"/>
      <c r="W107" s="145"/>
      <c r="X107" s="145"/>
      <c r="Y107" s="145"/>
      <c r="Z107" s="145"/>
      <c r="AA107" s="145"/>
      <c r="AB107" s="145"/>
      <c r="AC107" s="145"/>
      <c r="AD107" s="145"/>
      <c r="AE107" s="144">
        <v>0</v>
      </c>
      <c r="AF107" s="144">
        <v>0</v>
      </c>
      <c r="AG107" s="144">
        <v>0</v>
      </c>
      <c r="AH107" s="144">
        <v>0</v>
      </c>
      <c r="AI107" s="144">
        <v>0</v>
      </c>
      <c r="AJ107" s="144">
        <v>0</v>
      </c>
      <c r="AK107" s="144">
        <v>0</v>
      </c>
      <c r="AL107" s="144">
        <v>0</v>
      </c>
      <c r="AM107" s="144">
        <v>0</v>
      </c>
      <c r="AN107" s="144">
        <v>0</v>
      </c>
      <c r="AO107" s="144">
        <v>0</v>
      </c>
      <c r="AP107" s="144">
        <v>0</v>
      </c>
      <c r="AQ107" s="144">
        <v>0</v>
      </c>
      <c r="AR107" s="144">
        <v>0</v>
      </c>
      <c r="AS107" s="144"/>
      <c r="AT107" s="144"/>
      <c r="AU107" s="144"/>
      <c r="AV107" s="144"/>
      <c r="AW107" s="144"/>
      <c r="AX107" s="144"/>
      <c r="AY107" s="144"/>
      <c r="AZ107" s="144"/>
      <c r="BA107" s="144"/>
      <c r="BB107" s="144"/>
      <c r="BC107" s="144"/>
      <c r="BD107" s="144"/>
      <c r="BE107" s="144"/>
      <c r="BF107" s="144"/>
    </row>
    <row r="108" spans="1:58" hidden="1">
      <c r="A108" s="143" t="s">
        <v>911</v>
      </c>
      <c r="B108" s="143" t="s">
        <v>1035</v>
      </c>
      <c r="C108" s="144">
        <v>0</v>
      </c>
      <c r="D108" s="144">
        <v>0</v>
      </c>
      <c r="E108" s="144">
        <v>0</v>
      </c>
      <c r="F108" s="144">
        <v>0</v>
      </c>
      <c r="G108" s="144">
        <v>0</v>
      </c>
      <c r="H108" s="144">
        <v>0</v>
      </c>
      <c r="I108" s="144">
        <v>0</v>
      </c>
      <c r="J108" s="144">
        <v>0</v>
      </c>
      <c r="K108" s="144">
        <v>0</v>
      </c>
      <c r="L108" s="144">
        <v>0</v>
      </c>
      <c r="M108" s="144">
        <v>0</v>
      </c>
      <c r="N108" s="144">
        <v>0</v>
      </c>
      <c r="O108" s="144">
        <v>0</v>
      </c>
      <c r="P108" s="144">
        <v>0</v>
      </c>
      <c r="Q108" s="145"/>
      <c r="R108" s="145"/>
      <c r="S108" s="145"/>
      <c r="T108" s="145"/>
      <c r="U108" s="145"/>
      <c r="V108" s="145"/>
      <c r="W108" s="145"/>
      <c r="X108" s="145"/>
      <c r="Y108" s="145"/>
      <c r="Z108" s="145"/>
      <c r="AA108" s="145"/>
      <c r="AB108" s="145"/>
      <c r="AC108" s="145"/>
      <c r="AD108" s="145"/>
      <c r="AE108" s="144">
        <v>0</v>
      </c>
      <c r="AF108" s="144">
        <v>0</v>
      </c>
      <c r="AG108" s="144">
        <v>0</v>
      </c>
      <c r="AH108" s="144">
        <v>0</v>
      </c>
      <c r="AI108" s="144">
        <v>0</v>
      </c>
      <c r="AJ108" s="144">
        <v>0</v>
      </c>
      <c r="AK108" s="144">
        <v>0</v>
      </c>
      <c r="AL108" s="144">
        <v>0</v>
      </c>
      <c r="AM108" s="144">
        <v>0</v>
      </c>
      <c r="AN108" s="144">
        <v>0</v>
      </c>
      <c r="AO108" s="144">
        <v>0</v>
      </c>
      <c r="AP108" s="144">
        <v>0</v>
      </c>
      <c r="AQ108" s="144">
        <v>0</v>
      </c>
      <c r="AR108" s="144">
        <v>0</v>
      </c>
      <c r="AS108" s="144"/>
      <c r="AT108" s="144"/>
      <c r="AU108" s="144"/>
      <c r="AV108" s="144"/>
      <c r="AW108" s="144"/>
      <c r="AX108" s="144"/>
      <c r="AY108" s="144"/>
      <c r="AZ108" s="144"/>
      <c r="BA108" s="144"/>
      <c r="BB108" s="144"/>
      <c r="BC108" s="144"/>
      <c r="BD108" s="144"/>
      <c r="BE108" s="144"/>
      <c r="BF108" s="144"/>
    </row>
    <row r="109" spans="1:58" hidden="1">
      <c r="A109" s="143" t="s">
        <v>911</v>
      </c>
      <c r="B109" s="143" t="s">
        <v>1036</v>
      </c>
      <c r="C109" s="144">
        <v>0</v>
      </c>
      <c r="D109" s="144">
        <v>0</v>
      </c>
      <c r="E109" s="144">
        <v>0</v>
      </c>
      <c r="F109" s="144">
        <v>0</v>
      </c>
      <c r="G109" s="144">
        <v>0</v>
      </c>
      <c r="H109" s="144">
        <v>0</v>
      </c>
      <c r="I109" s="144">
        <v>0</v>
      </c>
      <c r="J109" s="144">
        <v>0</v>
      </c>
      <c r="K109" s="144">
        <v>0</v>
      </c>
      <c r="L109" s="144">
        <v>0</v>
      </c>
      <c r="M109" s="144">
        <v>0</v>
      </c>
      <c r="N109" s="144">
        <v>0</v>
      </c>
      <c r="O109" s="144">
        <v>0</v>
      </c>
      <c r="P109" s="144">
        <v>0</v>
      </c>
      <c r="Q109" s="145"/>
      <c r="R109" s="145"/>
      <c r="S109" s="145"/>
      <c r="T109" s="145"/>
      <c r="U109" s="145"/>
      <c r="V109" s="145"/>
      <c r="W109" s="145"/>
      <c r="X109" s="145"/>
      <c r="Y109" s="145"/>
      <c r="Z109" s="145"/>
      <c r="AA109" s="145"/>
      <c r="AB109" s="145"/>
      <c r="AC109" s="145"/>
      <c r="AD109" s="145"/>
      <c r="AE109" s="144">
        <v>0</v>
      </c>
      <c r="AF109" s="144">
        <v>0</v>
      </c>
      <c r="AG109" s="144">
        <v>0</v>
      </c>
      <c r="AH109" s="144">
        <v>0</v>
      </c>
      <c r="AI109" s="144">
        <v>0</v>
      </c>
      <c r="AJ109" s="144">
        <v>0</v>
      </c>
      <c r="AK109" s="144">
        <v>0</v>
      </c>
      <c r="AL109" s="144">
        <v>0</v>
      </c>
      <c r="AM109" s="144">
        <v>0</v>
      </c>
      <c r="AN109" s="144">
        <v>0</v>
      </c>
      <c r="AO109" s="144">
        <v>0</v>
      </c>
      <c r="AP109" s="144">
        <v>0</v>
      </c>
      <c r="AQ109" s="144">
        <v>0</v>
      </c>
      <c r="AR109" s="144">
        <v>0</v>
      </c>
      <c r="AS109" s="144"/>
      <c r="AT109" s="144"/>
      <c r="AU109" s="144"/>
      <c r="AV109" s="144"/>
      <c r="AW109" s="144"/>
      <c r="AX109" s="144"/>
      <c r="AY109" s="144"/>
      <c r="AZ109" s="144"/>
      <c r="BA109" s="144"/>
      <c r="BB109" s="144"/>
      <c r="BC109" s="144"/>
      <c r="BD109" s="144"/>
      <c r="BE109" s="144"/>
      <c r="BF109" s="144"/>
    </row>
    <row r="110" spans="1:58" hidden="1">
      <c r="A110" s="143" t="s">
        <v>911</v>
      </c>
      <c r="B110" s="143" t="s">
        <v>1037</v>
      </c>
      <c r="C110" s="144">
        <v>0</v>
      </c>
      <c r="D110" s="144">
        <v>0</v>
      </c>
      <c r="E110" s="144">
        <v>0</v>
      </c>
      <c r="F110" s="144">
        <v>0</v>
      </c>
      <c r="G110" s="144">
        <v>0</v>
      </c>
      <c r="H110" s="144">
        <v>0</v>
      </c>
      <c r="I110" s="144">
        <v>0</v>
      </c>
      <c r="J110" s="144">
        <v>0</v>
      </c>
      <c r="K110" s="144">
        <v>0</v>
      </c>
      <c r="L110" s="144">
        <v>0</v>
      </c>
      <c r="M110" s="144">
        <v>0</v>
      </c>
      <c r="N110" s="144">
        <v>0</v>
      </c>
      <c r="O110" s="144">
        <v>0</v>
      </c>
      <c r="P110" s="144">
        <v>0</v>
      </c>
      <c r="Q110" s="145"/>
      <c r="R110" s="145"/>
      <c r="S110" s="145"/>
      <c r="T110" s="145"/>
      <c r="U110" s="145"/>
      <c r="V110" s="145"/>
      <c r="W110" s="145"/>
      <c r="X110" s="145"/>
      <c r="Y110" s="145"/>
      <c r="Z110" s="145"/>
      <c r="AA110" s="145"/>
      <c r="AB110" s="145"/>
      <c r="AC110" s="145"/>
      <c r="AD110" s="145"/>
      <c r="AE110" s="144">
        <v>0</v>
      </c>
      <c r="AF110" s="144">
        <v>0</v>
      </c>
      <c r="AG110" s="144">
        <v>0</v>
      </c>
      <c r="AH110" s="144">
        <v>0</v>
      </c>
      <c r="AI110" s="144">
        <v>0</v>
      </c>
      <c r="AJ110" s="144">
        <v>0</v>
      </c>
      <c r="AK110" s="144">
        <v>0</v>
      </c>
      <c r="AL110" s="144">
        <v>0</v>
      </c>
      <c r="AM110" s="144">
        <v>0</v>
      </c>
      <c r="AN110" s="144">
        <v>0</v>
      </c>
      <c r="AO110" s="144">
        <v>0</v>
      </c>
      <c r="AP110" s="144">
        <v>0</v>
      </c>
      <c r="AQ110" s="144">
        <v>0</v>
      </c>
      <c r="AR110" s="144">
        <v>0</v>
      </c>
      <c r="AS110" s="144"/>
      <c r="AT110" s="144"/>
      <c r="AU110" s="144"/>
      <c r="AV110" s="144"/>
      <c r="AW110" s="144"/>
      <c r="AX110" s="144"/>
      <c r="AY110" s="144"/>
      <c r="AZ110" s="144"/>
      <c r="BA110" s="144"/>
      <c r="BB110" s="144"/>
      <c r="BC110" s="144"/>
      <c r="BD110" s="144"/>
      <c r="BE110" s="144"/>
      <c r="BF110" s="144"/>
    </row>
    <row r="111" spans="1:58" hidden="1">
      <c r="A111" s="143" t="s">
        <v>911</v>
      </c>
      <c r="B111" s="143" t="s">
        <v>1038</v>
      </c>
      <c r="C111" s="144">
        <v>0</v>
      </c>
      <c r="D111" s="144">
        <v>0</v>
      </c>
      <c r="E111" s="144">
        <v>0</v>
      </c>
      <c r="F111" s="144">
        <v>0</v>
      </c>
      <c r="G111" s="144">
        <v>0</v>
      </c>
      <c r="H111" s="144">
        <v>0</v>
      </c>
      <c r="I111" s="144">
        <v>0</v>
      </c>
      <c r="J111" s="144">
        <v>0</v>
      </c>
      <c r="K111" s="144">
        <v>0</v>
      </c>
      <c r="L111" s="144">
        <v>0</v>
      </c>
      <c r="M111" s="144">
        <v>0</v>
      </c>
      <c r="N111" s="144">
        <v>0</v>
      </c>
      <c r="O111" s="144">
        <v>0</v>
      </c>
      <c r="P111" s="144">
        <v>0</v>
      </c>
      <c r="Q111" s="145"/>
      <c r="R111" s="145"/>
      <c r="S111" s="145"/>
      <c r="T111" s="145"/>
      <c r="U111" s="145"/>
      <c r="V111" s="145"/>
      <c r="W111" s="145"/>
      <c r="X111" s="145"/>
      <c r="Y111" s="145"/>
      <c r="Z111" s="145"/>
      <c r="AA111" s="145"/>
      <c r="AB111" s="145"/>
      <c r="AC111" s="145"/>
      <c r="AD111" s="145"/>
      <c r="AE111" s="144">
        <v>0</v>
      </c>
      <c r="AF111" s="144">
        <v>0</v>
      </c>
      <c r="AG111" s="144">
        <v>0</v>
      </c>
      <c r="AH111" s="144">
        <v>0</v>
      </c>
      <c r="AI111" s="144">
        <v>0</v>
      </c>
      <c r="AJ111" s="144">
        <v>0</v>
      </c>
      <c r="AK111" s="144">
        <v>0</v>
      </c>
      <c r="AL111" s="144">
        <v>0</v>
      </c>
      <c r="AM111" s="144">
        <v>0</v>
      </c>
      <c r="AN111" s="144">
        <v>0</v>
      </c>
      <c r="AO111" s="144">
        <v>0</v>
      </c>
      <c r="AP111" s="144">
        <v>0</v>
      </c>
      <c r="AQ111" s="144">
        <v>0</v>
      </c>
      <c r="AR111" s="144">
        <v>0</v>
      </c>
      <c r="AS111" s="144"/>
      <c r="AT111" s="144"/>
      <c r="AU111" s="144"/>
      <c r="AV111" s="144"/>
      <c r="AW111" s="144"/>
      <c r="AX111" s="144"/>
      <c r="AY111" s="144"/>
      <c r="AZ111" s="144"/>
      <c r="BA111" s="144"/>
      <c r="BB111" s="144"/>
      <c r="BC111" s="144"/>
      <c r="BD111" s="144"/>
      <c r="BE111" s="144"/>
      <c r="BF111" s="144"/>
    </row>
    <row r="112" spans="1:58" hidden="1">
      <c r="A112" s="143" t="s">
        <v>911</v>
      </c>
      <c r="B112" s="143" t="s">
        <v>1039</v>
      </c>
      <c r="C112" s="144">
        <v>0</v>
      </c>
      <c r="D112" s="144">
        <v>0</v>
      </c>
      <c r="E112" s="144">
        <v>0</v>
      </c>
      <c r="F112" s="144">
        <v>0</v>
      </c>
      <c r="G112" s="144">
        <v>0</v>
      </c>
      <c r="H112" s="144">
        <v>0</v>
      </c>
      <c r="I112" s="144">
        <v>0</v>
      </c>
      <c r="J112" s="144">
        <v>0</v>
      </c>
      <c r="K112" s="144">
        <v>0</v>
      </c>
      <c r="L112" s="144">
        <v>0</v>
      </c>
      <c r="M112" s="144">
        <v>0</v>
      </c>
      <c r="N112" s="144">
        <v>0</v>
      </c>
      <c r="O112" s="144">
        <v>0</v>
      </c>
      <c r="P112" s="144">
        <v>0</v>
      </c>
      <c r="Q112" s="145"/>
      <c r="R112" s="145"/>
      <c r="S112" s="145"/>
      <c r="T112" s="145"/>
      <c r="U112" s="145"/>
      <c r="V112" s="145"/>
      <c r="W112" s="145"/>
      <c r="X112" s="145"/>
      <c r="Y112" s="145"/>
      <c r="Z112" s="145"/>
      <c r="AA112" s="145"/>
      <c r="AB112" s="145"/>
      <c r="AC112" s="145"/>
      <c r="AD112" s="145"/>
      <c r="AE112" s="144">
        <v>0</v>
      </c>
      <c r="AF112" s="144">
        <v>0</v>
      </c>
      <c r="AG112" s="144">
        <v>0</v>
      </c>
      <c r="AH112" s="144">
        <v>0</v>
      </c>
      <c r="AI112" s="144">
        <v>0</v>
      </c>
      <c r="AJ112" s="144">
        <v>0</v>
      </c>
      <c r="AK112" s="144">
        <v>0</v>
      </c>
      <c r="AL112" s="144">
        <v>0</v>
      </c>
      <c r="AM112" s="144">
        <v>0</v>
      </c>
      <c r="AN112" s="144">
        <v>0</v>
      </c>
      <c r="AO112" s="144">
        <v>0</v>
      </c>
      <c r="AP112" s="144">
        <v>0</v>
      </c>
      <c r="AQ112" s="144">
        <v>0</v>
      </c>
      <c r="AR112" s="144">
        <v>0</v>
      </c>
      <c r="AS112" s="144"/>
      <c r="AT112" s="144"/>
      <c r="AU112" s="144"/>
      <c r="AV112" s="144"/>
      <c r="AW112" s="144"/>
      <c r="AX112" s="144"/>
      <c r="AY112" s="144"/>
      <c r="AZ112" s="144"/>
      <c r="BA112" s="144"/>
      <c r="BB112" s="144"/>
      <c r="BC112" s="144"/>
      <c r="BD112" s="144"/>
      <c r="BE112" s="144"/>
      <c r="BF112" s="144"/>
    </row>
    <row r="113" spans="1:58" hidden="1">
      <c r="A113" s="143" t="s">
        <v>911</v>
      </c>
      <c r="B113" s="143" t="s">
        <v>1040</v>
      </c>
      <c r="C113" s="144">
        <v>0</v>
      </c>
      <c r="D113" s="144">
        <v>0</v>
      </c>
      <c r="E113" s="144">
        <v>0</v>
      </c>
      <c r="F113" s="144">
        <v>0</v>
      </c>
      <c r="G113" s="144">
        <v>0</v>
      </c>
      <c r="H113" s="144">
        <v>0</v>
      </c>
      <c r="I113" s="144">
        <v>0</v>
      </c>
      <c r="J113" s="144">
        <v>0</v>
      </c>
      <c r="K113" s="144">
        <v>0</v>
      </c>
      <c r="L113" s="144">
        <v>0</v>
      </c>
      <c r="M113" s="144">
        <v>0</v>
      </c>
      <c r="N113" s="144">
        <v>0</v>
      </c>
      <c r="O113" s="144">
        <v>0</v>
      </c>
      <c r="P113" s="144">
        <v>0</v>
      </c>
      <c r="Q113" s="145"/>
      <c r="R113" s="145"/>
      <c r="S113" s="145"/>
      <c r="T113" s="145"/>
      <c r="U113" s="145"/>
      <c r="V113" s="145"/>
      <c r="W113" s="145"/>
      <c r="X113" s="145"/>
      <c r="Y113" s="145"/>
      <c r="Z113" s="145"/>
      <c r="AA113" s="145"/>
      <c r="AB113" s="145"/>
      <c r="AC113" s="145"/>
      <c r="AD113" s="145"/>
      <c r="AE113" s="144">
        <v>0</v>
      </c>
      <c r="AF113" s="144">
        <v>0</v>
      </c>
      <c r="AG113" s="144">
        <v>0</v>
      </c>
      <c r="AH113" s="144">
        <v>0</v>
      </c>
      <c r="AI113" s="144">
        <v>0</v>
      </c>
      <c r="AJ113" s="144">
        <v>0</v>
      </c>
      <c r="AK113" s="144">
        <v>0</v>
      </c>
      <c r="AL113" s="144">
        <v>0</v>
      </c>
      <c r="AM113" s="144">
        <v>0</v>
      </c>
      <c r="AN113" s="144">
        <v>0</v>
      </c>
      <c r="AO113" s="144">
        <v>0</v>
      </c>
      <c r="AP113" s="144">
        <v>0</v>
      </c>
      <c r="AQ113" s="144">
        <v>0</v>
      </c>
      <c r="AR113" s="144">
        <v>0</v>
      </c>
      <c r="AS113" s="144"/>
      <c r="AT113" s="144"/>
      <c r="AU113" s="144"/>
      <c r="AV113" s="144"/>
      <c r="AW113" s="144"/>
      <c r="AX113" s="144"/>
      <c r="AY113" s="144"/>
      <c r="AZ113" s="144"/>
      <c r="BA113" s="144"/>
      <c r="BB113" s="144"/>
      <c r="BC113" s="144"/>
      <c r="BD113" s="144"/>
      <c r="BE113" s="144"/>
      <c r="BF113" s="144"/>
    </row>
    <row r="114" spans="1:58" hidden="1">
      <c r="A114" s="143" t="s">
        <v>911</v>
      </c>
      <c r="B114" s="143" t="s">
        <v>1041</v>
      </c>
      <c r="C114" s="144">
        <v>0</v>
      </c>
      <c r="D114" s="144">
        <v>0</v>
      </c>
      <c r="E114" s="144">
        <v>0</v>
      </c>
      <c r="F114" s="144">
        <v>0</v>
      </c>
      <c r="G114" s="144">
        <v>0</v>
      </c>
      <c r="H114" s="144">
        <v>0</v>
      </c>
      <c r="I114" s="144">
        <v>0</v>
      </c>
      <c r="J114" s="144">
        <v>0</v>
      </c>
      <c r="K114" s="144">
        <v>0</v>
      </c>
      <c r="L114" s="144">
        <v>0</v>
      </c>
      <c r="M114" s="144">
        <v>0</v>
      </c>
      <c r="N114" s="144">
        <v>0</v>
      </c>
      <c r="O114" s="144">
        <v>0</v>
      </c>
      <c r="P114" s="144">
        <v>0</v>
      </c>
      <c r="Q114" s="145"/>
      <c r="R114" s="145"/>
      <c r="S114" s="145"/>
      <c r="T114" s="145"/>
      <c r="U114" s="145"/>
      <c r="V114" s="145"/>
      <c r="W114" s="145"/>
      <c r="X114" s="145"/>
      <c r="Y114" s="145"/>
      <c r="Z114" s="145"/>
      <c r="AA114" s="145"/>
      <c r="AB114" s="145"/>
      <c r="AC114" s="145"/>
      <c r="AD114" s="145"/>
      <c r="AE114" s="144">
        <v>0</v>
      </c>
      <c r="AF114" s="144">
        <v>0</v>
      </c>
      <c r="AG114" s="144">
        <v>0</v>
      </c>
      <c r="AH114" s="144">
        <v>0</v>
      </c>
      <c r="AI114" s="144">
        <v>0</v>
      </c>
      <c r="AJ114" s="144">
        <v>0</v>
      </c>
      <c r="AK114" s="144">
        <v>0</v>
      </c>
      <c r="AL114" s="144">
        <v>0</v>
      </c>
      <c r="AM114" s="144">
        <v>0</v>
      </c>
      <c r="AN114" s="144">
        <v>0</v>
      </c>
      <c r="AO114" s="144">
        <v>0</v>
      </c>
      <c r="AP114" s="144">
        <v>0</v>
      </c>
      <c r="AQ114" s="144">
        <v>0</v>
      </c>
      <c r="AR114" s="144">
        <v>0</v>
      </c>
      <c r="AS114" s="144"/>
      <c r="AT114" s="144"/>
      <c r="AU114" s="144"/>
      <c r="AV114" s="144"/>
      <c r="AW114" s="144"/>
      <c r="AX114" s="144"/>
      <c r="AY114" s="144"/>
      <c r="AZ114" s="144"/>
      <c r="BA114" s="144"/>
      <c r="BB114" s="144"/>
      <c r="BC114" s="144"/>
      <c r="BD114" s="144"/>
      <c r="BE114" s="144"/>
      <c r="BF114" s="144"/>
    </row>
    <row r="115" spans="1:58" hidden="1">
      <c r="A115" s="143" t="s">
        <v>911</v>
      </c>
      <c r="B115" s="143" t="s">
        <v>1042</v>
      </c>
      <c r="C115" s="144">
        <v>0</v>
      </c>
      <c r="D115" s="144">
        <v>0</v>
      </c>
      <c r="E115" s="144">
        <v>0</v>
      </c>
      <c r="F115" s="144">
        <v>1</v>
      </c>
      <c r="G115" s="144">
        <v>1</v>
      </c>
      <c r="H115" s="144">
        <v>3</v>
      </c>
      <c r="I115" s="144">
        <v>3</v>
      </c>
      <c r="J115" s="144">
        <v>3</v>
      </c>
      <c r="K115" s="144">
        <v>4</v>
      </c>
      <c r="L115" s="144">
        <v>4</v>
      </c>
      <c r="M115" s="144">
        <v>4</v>
      </c>
      <c r="N115" s="144">
        <v>4</v>
      </c>
      <c r="O115" s="144">
        <v>4</v>
      </c>
      <c r="P115" s="144">
        <v>4</v>
      </c>
      <c r="Q115" s="145"/>
      <c r="R115" s="145"/>
      <c r="S115" s="145"/>
      <c r="T115" s="145">
        <v>86</v>
      </c>
      <c r="U115" s="145">
        <v>75</v>
      </c>
      <c r="V115" s="145">
        <v>82</v>
      </c>
      <c r="W115" s="145">
        <v>85</v>
      </c>
      <c r="X115" s="145">
        <v>87</v>
      </c>
      <c r="Y115" s="145">
        <v>76</v>
      </c>
      <c r="Z115" s="145">
        <v>76</v>
      </c>
      <c r="AA115" s="145">
        <v>76</v>
      </c>
      <c r="AB115" s="145">
        <v>68</v>
      </c>
      <c r="AC115" s="145">
        <v>73</v>
      </c>
      <c r="AD115" s="145">
        <v>76</v>
      </c>
      <c r="AE115" s="144">
        <v>0</v>
      </c>
      <c r="AF115" s="144">
        <v>0</v>
      </c>
      <c r="AG115" s="144">
        <v>0</v>
      </c>
      <c r="AH115" s="144">
        <v>86</v>
      </c>
      <c r="AI115" s="144">
        <v>75</v>
      </c>
      <c r="AJ115" s="144">
        <v>246</v>
      </c>
      <c r="AK115" s="144">
        <v>255</v>
      </c>
      <c r="AL115" s="144">
        <v>261</v>
      </c>
      <c r="AM115" s="144">
        <v>304</v>
      </c>
      <c r="AN115" s="144">
        <v>304</v>
      </c>
      <c r="AO115" s="144">
        <v>304</v>
      </c>
      <c r="AP115" s="144">
        <v>272</v>
      </c>
      <c r="AQ115" s="144">
        <v>292</v>
      </c>
      <c r="AR115" s="144">
        <v>304</v>
      </c>
      <c r="AS115" s="144"/>
      <c r="AT115" s="144"/>
      <c r="AU115" s="144"/>
      <c r="AV115" s="144"/>
      <c r="AW115" s="144"/>
      <c r="AX115" s="144"/>
      <c r="AY115" s="144"/>
      <c r="AZ115" s="144"/>
      <c r="BA115" s="144"/>
      <c r="BB115" s="144"/>
      <c r="BC115" s="144"/>
      <c r="BD115" s="144"/>
      <c r="BE115" s="144"/>
      <c r="BF115" s="144"/>
    </row>
    <row r="116" spans="1:58" hidden="1">
      <c r="A116" s="143" t="s">
        <v>911</v>
      </c>
      <c r="B116" s="143" t="s">
        <v>1043</v>
      </c>
      <c r="C116" s="144">
        <v>0</v>
      </c>
      <c r="D116" s="144">
        <v>0</v>
      </c>
      <c r="E116" s="144">
        <v>0</v>
      </c>
      <c r="F116" s="144">
        <v>0</v>
      </c>
      <c r="G116" s="144">
        <v>0</v>
      </c>
      <c r="H116" s="144">
        <v>0</v>
      </c>
      <c r="I116" s="144">
        <v>0</v>
      </c>
      <c r="J116" s="144">
        <v>0</v>
      </c>
      <c r="K116" s="144">
        <v>0</v>
      </c>
      <c r="L116" s="144">
        <v>0</v>
      </c>
      <c r="M116" s="144">
        <v>0</v>
      </c>
      <c r="N116" s="144">
        <v>0</v>
      </c>
      <c r="O116" s="144">
        <v>0</v>
      </c>
      <c r="P116" s="144">
        <v>0</v>
      </c>
      <c r="Q116" s="145"/>
      <c r="R116" s="145"/>
      <c r="S116" s="145"/>
      <c r="T116" s="145"/>
      <c r="U116" s="145"/>
      <c r="V116" s="145"/>
      <c r="W116" s="145"/>
      <c r="X116" s="145"/>
      <c r="Y116" s="145"/>
      <c r="Z116" s="145"/>
      <c r="AA116" s="145"/>
      <c r="AB116" s="145"/>
      <c r="AC116" s="145"/>
      <c r="AD116" s="145"/>
      <c r="AE116" s="144">
        <v>0</v>
      </c>
      <c r="AF116" s="144">
        <v>0</v>
      </c>
      <c r="AG116" s="144">
        <v>0</v>
      </c>
      <c r="AH116" s="144">
        <v>0</v>
      </c>
      <c r="AI116" s="144">
        <v>0</v>
      </c>
      <c r="AJ116" s="144">
        <v>0</v>
      </c>
      <c r="AK116" s="144">
        <v>0</v>
      </c>
      <c r="AL116" s="144">
        <v>0</v>
      </c>
      <c r="AM116" s="144">
        <v>0</v>
      </c>
      <c r="AN116" s="144">
        <v>0</v>
      </c>
      <c r="AO116" s="144">
        <v>0</v>
      </c>
      <c r="AP116" s="144">
        <v>0</v>
      </c>
      <c r="AQ116" s="144">
        <v>0</v>
      </c>
      <c r="AR116" s="144">
        <v>0</v>
      </c>
      <c r="AS116" s="144"/>
      <c r="AT116" s="144"/>
      <c r="AU116" s="144"/>
      <c r="AV116" s="144"/>
      <c r="AW116" s="144"/>
      <c r="AX116" s="144"/>
      <c r="AY116" s="144"/>
      <c r="AZ116" s="144"/>
      <c r="BA116" s="144"/>
      <c r="BB116" s="144"/>
      <c r="BC116" s="144"/>
      <c r="BD116" s="144"/>
      <c r="BE116" s="144"/>
      <c r="BF116" s="144"/>
    </row>
    <row r="117" spans="1:58" hidden="1">
      <c r="A117" s="143" t="s">
        <v>911</v>
      </c>
      <c r="B117" s="143" t="s">
        <v>1044</v>
      </c>
      <c r="C117" s="144">
        <v>0</v>
      </c>
      <c r="D117" s="144">
        <v>0</v>
      </c>
      <c r="E117" s="144">
        <v>0</v>
      </c>
      <c r="F117" s="144">
        <v>0</v>
      </c>
      <c r="G117" s="144">
        <v>0</v>
      </c>
      <c r="H117" s="144">
        <v>0</v>
      </c>
      <c r="I117" s="144">
        <v>0</v>
      </c>
      <c r="J117" s="144">
        <v>0</v>
      </c>
      <c r="K117" s="144">
        <v>0</v>
      </c>
      <c r="L117" s="144">
        <v>0</v>
      </c>
      <c r="M117" s="144">
        <v>2</v>
      </c>
      <c r="N117" s="144">
        <v>2</v>
      </c>
      <c r="O117" s="144">
        <v>2</v>
      </c>
      <c r="P117" s="144">
        <v>2</v>
      </c>
      <c r="Q117" s="145"/>
      <c r="R117" s="145"/>
      <c r="S117" s="145"/>
      <c r="T117" s="145"/>
      <c r="U117" s="145"/>
      <c r="V117" s="145"/>
      <c r="W117" s="145"/>
      <c r="X117" s="145"/>
      <c r="Y117" s="145"/>
      <c r="Z117" s="145"/>
      <c r="AA117" s="145">
        <v>245</v>
      </c>
      <c r="AB117" s="145">
        <v>244.5</v>
      </c>
      <c r="AC117" s="145">
        <v>280.5</v>
      </c>
      <c r="AD117" s="145">
        <v>228.5</v>
      </c>
      <c r="AE117" s="144">
        <v>0</v>
      </c>
      <c r="AF117" s="144">
        <v>0</v>
      </c>
      <c r="AG117" s="144">
        <v>0</v>
      </c>
      <c r="AH117" s="144">
        <v>0</v>
      </c>
      <c r="AI117" s="144">
        <v>0</v>
      </c>
      <c r="AJ117" s="144">
        <v>0</v>
      </c>
      <c r="AK117" s="144">
        <v>0</v>
      </c>
      <c r="AL117" s="144">
        <v>0</v>
      </c>
      <c r="AM117" s="144">
        <v>0</v>
      </c>
      <c r="AN117" s="144">
        <v>0</v>
      </c>
      <c r="AO117" s="144">
        <v>490</v>
      </c>
      <c r="AP117" s="144">
        <v>489</v>
      </c>
      <c r="AQ117" s="144">
        <v>561</v>
      </c>
      <c r="AR117" s="144">
        <v>457</v>
      </c>
      <c r="AS117" s="144"/>
      <c r="AT117" s="144"/>
      <c r="AU117" s="144"/>
      <c r="AV117" s="144"/>
      <c r="AW117" s="144"/>
      <c r="AX117" s="144"/>
      <c r="AY117" s="144"/>
      <c r="AZ117" s="144"/>
      <c r="BA117" s="144"/>
      <c r="BB117" s="144"/>
      <c r="BC117" s="144"/>
      <c r="BD117" s="144"/>
      <c r="BE117" s="144"/>
      <c r="BF117" s="144"/>
    </row>
    <row r="118" spans="1:58" hidden="1">
      <c r="A118" s="143" t="s">
        <v>911</v>
      </c>
      <c r="B118" s="143" t="s">
        <v>1045</v>
      </c>
      <c r="C118" s="144">
        <v>0</v>
      </c>
      <c r="D118" s="144">
        <v>0</v>
      </c>
      <c r="E118" s="144">
        <v>0</v>
      </c>
      <c r="F118" s="144">
        <v>0</v>
      </c>
      <c r="G118" s="144">
        <v>0</v>
      </c>
      <c r="H118" s="144">
        <v>0</v>
      </c>
      <c r="I118" s="144">
        <v>0</v>
      </c>
      <c r="J118" s="144">
        <v>0</v>
      </c>
      <c r="K118" s="144">
        <v>0</v>
      </c>
      <c r="L118" s="144">
        <v>0</v>
      </c>
      <c r="M118" s="144">
        <v>0</v>
      </c>
      <c r="N118" s="144">
        <v>0</v>
      </c>
      <c r="O118" s="144">
        <v>0</v>
      </c>
      <c r="P118" s="144">
        <v>0</v>
      </c>
      <c r="Q118" s="145"/>
      <c r="R118" s="145"/>
      <c r="S118" s="145"/>
      <c r="T118" s="145"/>
      <c r="U118" s="145"/>
      <c r="V118" s="145"/>
      <c r="W118" s="145"/>
      <c r="X118" s="145"/>
      <c r="Y118" s="145"/>
      <c r="Z118" s="145"/>
      <c r="AA118" s="145"/>
      <c r="AB118" s="145"/>
      <c r="AC118" s="145"/>
      <c r="AD118" s="145"/>
      <c r="AE118" s="144">
        <v>0</v>
      </c>
      <c r="AF118" s="144">
        <v>0</v>
      </c>
      <c r="AG118" s="144">
        <v>0</v>
      </c>
      <c r="AH118" s="144">
        <v>0</v>
      </c>
      <c r="AI118" s="144">
        <v>0</v>
      </c>
      <c r="AJ118" s="144">
        <v>0</v>
      </c>
      <c r="AK118" s="144">
        <v>0</v>
      </c>
      <c r="AL118" s="144">
        <v>0</v>
      </c>
      <c r="AM118" s="144">
        <v>0</v>
      </c>
      <c r="AN118" s="144">
        <v>0</v>
      </c>
      <c r="AO118" s="144">
        <v>0</v>
      </c>
      <c r="AP118" s="144">
        <v>0</v>
      </c>
      <c r="AQ118" s="144">
        <v>0</v>
      </c>
      <c r="AR118" s="144">
        <v>0</v>
      </c>
      <c r="AS118" s="144"/>
      <c r="AT118" s="144"/>
      <c r="AU118" s="144"/>
      <c r="AV118" s="144"/>
      <c r="AW118" s="144"/>
      <c r="AX118" s="144"/>
      <c r="AY118" s="144"/>
      <c r="AZ118" s="144"/>
      <c r="BA118" s="144"/>
      <c r="BB118" s="144"/>
      <c r="BC118" s="144"/>
      <c r="BD118" s="144"/>
      <c r="BE118" s="144"/>
      <c r="BF118" s="144"/>
    </row>
    <row r="119" spans="1:58" hidden="1">
      <c r="A119" s="143" t="s">
        <v>911</v>
      </c>
      <c r="B119" s="143" t="s">
        <v>1046</v>
      </c>
      <c r="C119" s="144">
        <v>0</v>
      </c>
      <c r="D119" s="144">
        <v>0</v>
      </c>
      <c r="E119" s="144">
        <v>0</v>
      </c>
      <c r="F119" s="144">
        <v>0</v>
      </c>
      <c r="G119" s="144">
        <v>0</v>
      </c>
      <c r="H119" s="144">
        <v>0</v>
      </c>
      <c r="I119" s="144">
        <v>0</v>
      </c>
      <c r="J119" s="144">
        <v>0</v>
      </c>
      <c r="K119" s="144">
        <v>0</v>
      </c>
      <c r="L119" s="144">
        <v>0</v>
      </c>
      <c r="M119" s="144">
        <v>0</v>
      </c>
      <c r="N119" s="144">
        <v>0</v>
      </c>
      <c r="O119" s="144">
        <v>0</v>
      </c>
      <c r="P119" s="144">
        <v>0</v>
      </c>
      <c r="Q119" s="145"/>
      <c r="R119" s="145"/>
      <c r="S119" s="145"/>
      <c r="T119" s="145"/>
      <c r="U119" s="145"/>
      <c r="V119" s="145"/>
      <c r="W119" s="145"/>
      <c r="X119" s="145"/>
      <c r="Y119" s="145"/>
      <c r="Z119" s="145"/>
      <c r="AA119" s="145"/>
      <c r="AB119" s="145"/>
      <c r="AC119" s="145"/>
      <c r="AD119" s="145"/>
      <c r="AE119" s="144">
        <v>0</v>
      </c>
      <c r="AF119" s="144">
        <v>0</v>
      </c>
      <c r="AG119" s="144">
        <v>0</v>
      </c>
      <c r="AH119" s="144">
        <v>0</v>
      </c>
      <c r="AI119" s="144">
        <v>0</v>
      </c>
      <c r="AJ119" s="144">
        <v>0</v>
      </c>
      <c r="AK119" s="144">
        <v>0</v>
      </c>
      <c r="AL119" s="144">
        <v>0</v>
      </c>
      <c r="AM119" s="144">
        <v>0</v>
      </c>
      <c r="AN119" s="144">
        <v>0</v>
      </c>
      <c r="AO119" s="144">
        <v>0</v>
      </c>
      <c r="AP119" s="144">
        <v>0</v>
      </c>
      <c r="AQ119" s="144">
        <v>0</v>
      </c>
      <c r="AR119" s="144">
        <v>0</v>
      </c>
      <c r="AS119" s="144"/>
      <c r="AT119" s="144"/>
      <c r="AU119" s="144"/>
      <c r="AV119" s="144"/>
      <c r="AW119" s="144"/>
      <c r="AX119" s="144"/>
      <c r="AY119" s="144"/>
      <c r="AZ119" s="144"/>
      <c r="BA119" s="144"/>
      <c r="BB119" s="144"/>
      <c r="BC119" s="144"/>
      <c r="BD119" s="144"/>
      <c r="BE119" s="144"/>
      <c r="BF119" s="144"/>
    </row>
    <row r="120" spans="1:58" hidden="1">
      <c r="A120" s="143" t="s">
        <v>911</v>
      </c>
      <c r="B120" s="143" t="s">
        <v>1047</v>
      </c>
      <c r="C120" s="144">
        <v>0</v>
      </c>
      <c r="D120" s="144">
        <v>0</v>
      </c>
      <c r="E120" s="144">
        <v>0</v>
      </c>
      <c r="F120" s="144">
        <v>0</v>
      </c>
      <c r="G120" s="144">
        <v>0</v>
      </c>
      <c r="H120" s="144">
        <v>0</v>
      </c>
      <c r="I120" s="144">
        <v>0</v>
      </c>
      <c r="J120" s="144">
        <v>0</v>
      </c>
      <c r="K120" s="144">
        <v>0</v>
      </c>
      <c r="L120" s="144">
        <v>0</v>
      </c>
      <c r="M120" s="144">
        <v>0</v>
      </c>
      <c r="N120" s="144">
        <v>0</v>
      </c>
      <c r="O120" s="144">
        <v>0</v>
      </c>
      <c r="P120" s="144">
        <v>0</v>
      </c>
      <c r="Q120" s="145"/>
      <c r="R120" s="145"/>
      <c r="S120" s="145"/>
      <c r="T120" s="145"/>
      <c r="U120" s="145"/>
      <c r="V120" s="145"/>
      <c r="W120" s="145"/>
      <c r="X120" s="145"/>
      <c r="Y120" s="145"/>
      <c r="Z120" s="145"/>
      <c r="AA120" s="145"/>
      <c r="AB120" s="145"/>
      <c r="AC120" s="145"/>
      <c r="AD120" s="145"/>
      <c r="AE120" s="144">
        <v>0</v>
      </c>
      <c r="AF120" s="144">
        <v>0</v>
      </c>
      <c r="AG120" s="144">
        <v>0</v>
      </c>
      <c r="AH120" s="144">
        <v>0</v>
      </c>
      <c r="AI120" s="144">
        <v>0</v>
      </c>
      <c r="AJ120" s="144">
        <v>0</v>
      </c>
      <c r="AK120" s="144">
        <v>0</v>
      </c>
      <c r="AL120" s="144">
        <v>0</v>
      </c>
      <c r="AM120" s="144">
        <v>0</v>
      </c>
      <c r="AN120" s="144">
        <v>0</v>
      </c>
      <c r="AO120" s="144">
        <v>0</v>
      </c>
      <c r="AP120" s="144">
        <v>0</v>
      </c>
      <c r="AQ120" s="144">
        <v>0</v>
      </c>
      <c r="AR120" s="144">
        <v>0</v>
      </c>
      <c r="AS120" s="144"/>
      <c r="AT120" s="144"/>
      <c r="AU120" s="144"/>
      <c r="AV120" s="144"/>
      <c r="AW120" s="144"/>
      <c r="AX120" s="144"/>
      <c r="AY120" s="144"/>
      <c r="AZ120" s="144"/>
      <c r="BA120" s="144"/>
      <c r="BB120" s="144"/>
      <c r="BC120" s="144"/>
      <c r="BD120" s="144"/>
      <c r="BE120" s="144"/>
      <c r="BF120" s="144"/>
    </row>
    <row r="121" spans="1:58" hidden="1">
      <c r="A121" s="143" t="s">
        <v>912</v>
      </c>
      <c r="B121" s="143" t="s">
        <v>991</v>
      </c>
      <c r="C121" s="144">
        <v>0</v>
      </c>
      <c r="D121" s="144">
        <v>1</v>
      </c>
      <c r="E121" s="144">
        <v>1</v>
      </c>
      <c r="F121" s="144">
        <v>2</v>
      </c>
      <c r="G121" s="144">
        <v>2</v>
      </c>
      <c r="H121" s="144">
        <v>8</v>
      </c>
      <c r="I121" s="144">
        <v>8</v>
      </c>
      <c r="J121" s="144">
        <v>9</v>
      </c>
      <c r="K121" s="144">
        <v>9</v>
      </c>
      <c r="L121" s="144">
        <v>10</v>
      </c>
      <c r="M121" s="144">
        <v>10</v>
      </c>
      <c r="N121" s="144">
        <v>10</v>
      </c>
      <c r="O121" s="144">
        <v>10</v>
      </c>
      <c r="P121" s="144">
        <v>10</v>
      </c>
      <c r="Q121" s="145"/>
      <c r="R121" s="145">
        <v>70</v>
      </c>
      <c r="S121" s="145">
        <v>70</v>
      </c>
      <c r="T121" s="145">
        <v>70.5</v>
      </c>
      <c r="U121" s="145">
        <v>70.5</v>
      </c>
      <c r="V121" s="145">
        <v>70.12</v>
      </c>
      <c r="W121" s="145">
        <v>70.12</v>
      </c>
      <c r="X121" s="145">
        <v>70.22</v>
      </c>
      <c r="Y121" s="145">
        <v>70.22</v>
      </c>
      <c r="Z121" s="145">
        <v>70.2</v>
      </c>
      <c r="AA121" s="145">
        <v>70</v>
      </c>
      <c r="AB121" s="145">
        <v>44.9</v>
      </c>
      <c r="AC121" s="145">
        <v>105.6</v>
      </c>
      <c r="AD121" s="145">
        <v>105.5</v>
      </c>
      <c r="AE121" s="144">
        <v>0</v>
      </c>
      <c r="AF121" s="144">
        <v>70</v>
      </c>
      <c r="AG121" s="144">
        <v>70</v>
      </c>
      <c r="AH121" s="144">
        <v>141</v>
      </c>
      <c r="AI121" s="144">
        <v>141</v>
      </c>
      <c r="AJ121" s="144">
        <v>561</v>
      </c>
      <c r="AK121" s="144">
        <v>561</v>
      </c>
      <c r="AL121" s="144">
        <v>632</v>
      </c>
      <c r="AM121" s="144">
        <v>632</v>
      </c>
      <c r="AN121" s="144">
        <v>702</v>
      </c>
      <c r="AO121" s="144">
        <v>700</v>
      </c>
      <c r="AP121" s="144">
        <v>449</v>
      </c>
      <c r="AQ121" s="144">
        <v>1056</v>
      </c>
      <c r="AR121" s="144">
        <v>1055</v>
      </c>
      <c r="AS121" s="144"/>
      <c r="AT121" s="144"/>
      <c r="AU121" s="144"/>
      <c r="AV121" s="144"/>
      <c r="AW121" s="144"/>
      <c r="AX121" s="144"/>
      <c r="AY121" s="144"/>
      <c r="AZ121" s="144"/>
      <c r="BA121" s="144"/>
      <c r="BB121" s="144"/>
      <c r="BC121" s="144"/>
      <c r="BD121" s="144"/>
      <c r="BE121" s="144"/>
      <c r="BF121" s="144"/>
    </row>
    <row r="122" spans="1:58" hidden="1">
      <c r="A122" s="143" t="s">
        <v>912</v>
      </c>
      <c r="B122" s="143" t="s">
        <v>992</v>
      </c>
      <c r="C122" s="144">
        <v>175</v>
      </c>
      <c r="D122" s="144">
        <v>165</v>
      </c>
      <c r="E122" s="144">
        <v>152</v>
      </c>
      <c r="F122" s="144">
        <v>141</v>
      </c>
      <c r="G122" s="144">
        <v>140</v>
      </c>
      <c r="H122" s="144">
        <v>143</v>
      </c>
      <c r="I122" s="144">
        <v>142</v>
      </c>
      <c r="J122" s="144">
        <v>144</v>
      </c>
      <c r="K122" s="144">
        <v>153</v>
      </c>
      <c r="L122" s="144">
        <v>155</v>
      </c>
      <c r="M122" s="144">
        <v>156</v>
      </c>
      <c r="N122" s="144">
        <v>157</v>
      </c>
      <c r="O122" s="144">
        <v>157</v>
      </c>
      <c r="P122" s="144">
        <v>155</v>
      </c>
      <c r="Q122" s="145">
        <v>78.239999999999995</v>
      </c>
      <c r="R122" s="145">
        <v>84.27</v>
      </c>
      <c r="S122" s="145">
        <v>54.12</v>
      </c>
      <c r="T122" s="145">
        <v>62.55</v>
      </c>
      <c r="U122" s="145">
        <v>30.62</v>
      </c>
      <c r="V122" s="145">
        <v>59.83</v>
      </c>
      <c r="W122" s="145">
        <v>33.130000000000003</v>
      </c>
      <c r="X122" s="145">
        <v>38.17</v>
      </c>
      <c r="Y122" s="145">
        <v>86.24</v>
      </c>
      <c r="Z122" s="145">
        <v>58.84</v>
      </c>
      <c r="AA122" s="145">
        <v>98.48</v>
      </c>
      <c r="AB122" s="145">
        <v>11.25</v>
      </c>
      <c r="AC122" s="145">
        <v>41.66</v>
      </c>
      <c r="AD122" s="145">
        <v>37.49</v>
      </c>
      <c r="AE122" s="144">
        <v>13692</v>
      </c>
      <c r="AF122" s="144">
        <v>13904</v>
      </c>
      <c r="AG122" s="144">
        <v>8227</v>
      </c>
      <c r="AH122" s="144">
        <v>8819</v>
      </c>
      <c r="AI122" s="144">
        <v>4287</v>
      </c>
      <c r="AJ122" s="144">
        <v>8556</v>
      </c>
      <c r="AK122" s="144">
        <v>4705</v>
      </c>
      <c r="AL122" s="144">
        <v>5496</v>
      </c>
      <c r="AM122" s="144">
        <v>13194</v>
      </c>
      <c r="AN122" s="144">
        <v>9120</v>
      </c>
      <c r="AO122" s="144">
        <v>15363</v>
      </c>
      <c r="AP122" s="144">
        <v>1767</v>
      </c>
      <c r="AQ122" s="144">
        <v>6540</v>
      </c>
      <c r="AR122" s="144">
        <v>5811</v>
      </c>
      <c r="AS122" s="144"/>
      <c r="AT122" s="144"/>
      <c r="AU122" s="144"/>
      <c r="AV122" s="144"/>
      <c r="AW122" s="144"/>
      <c r="AX122" s="144"/>
      <c r="AY122" s="144"/>
      <c r="AZ122" s="144"/>
      <c r="BA122" s="144"/>
      <c r="BB122" s="144"/>
      <c r="BC122" s="144"/>
      <c r="BD122" s="144"/>
      <c r="BE122" s="144"/>
      <c r="BF122" s="144"/>
    </row>
    <row r="123" spans="1:58" hidden="1">
      <c r="A123" s="143" t="s">
        <v>912</v>
      </c>
      <c r="B123" s="143" t="s">
        <v>993</v>
      </c>
      <c r="C123" s="144">
        <v>3</v>
      </c>
      <c r="D123" s="144">
        <v>3</v>
      </c>
      <c r="E123" s="144">
        <v>3</v>
      </c>
      <c r="F123" s="144">
        <v>2</v>
      </c>
      <c r="G123" s="144">
        <v>2</v>
      </c>
      <c r="H123" s="144">
        <v>2</v>
      </c>
      <c r="I123" s="144">
        <v>2</v>
      </c>
      <c r="J123" s="144">
        <v>2</v>
      </c>
      <c r="K123" s="144">
        <v>2</v>
      </c>
      <c r="L123" s="144">
        <v>2</v>
      </c>
      <c r="M123" s="144">
        <v>2</v>
      </c>
      <c r="N123" s="144">
        <v>2</v>
      </c>
      <c r="O123" s="144">
        <v>2</v>
      </c>
      <c r="P123" s="144">
        <v>2</v>
      </c>
      <c r="Q123" s="145">
        <v>36</v>
      </c>
      <c r="R123" s="145">
        <v>32</v>
      </c>
      <c r="S123" s="145">
        <v>20</v>
      </c>
      <c r="T123" s="145">
        <v>33</v>
      </c>
      <c r="U123" s="145">
        <v>55</v>
      </c>
      <c r="V123" s="145">
        <v>41</v>
      </c>
      <c r="W123" s="145">
        <v>31</v>
      </c>
      <c r="X123" s="145">
        <v>36.5</v>
      </c>
      <c r="Y123" s="145">
        <v>57.5</v>
      </c>
      <c r="Z123" s="145">
        <v>48</v>
      </c>
      <c r="AA123" s="145">
        <v>51.5</v>
      </c>
      <c r="AB123" s="145">
        <v>12.5</v>
      </c>
      <c r="AC123" s="145">
        <v>51</v>
      </c>
      <c r="AD123" s="145">
        <v>46.5</v>
      </c>
      <c r="AE123" s="144">
        <v>108</v>
      </c>
      <c r="AF123" s="144">
        <v>96</v>
      </c>
      <c r="AG123" s="144">
        <v>60</v>
      </c>
      <c r="AH123" s="144">
        <v>66</v>
      </c>
      <c r="AI123" s="144">
        <v>110</v>
      </c>
      <c r="AJ123" s="144">
        <v>82</v>
      </c>
      <c r="AK123" s="144">
        <v>62</v>
      </c>
      <c r="AL123" s="144">
        <v>73</v>
      </c>
      <c r="AM123" s="144">
        <v>115</v>
      </c>
      <c r="AN123" s="144">
        <v>96</v>
      </c>
      <c r="AO123" s="144">
        <v>103</v>
      </c>
      <c r="AP123" s="144">
        <v>25</v>
      </c>
      <c r="AQ123" s="144">
        <v>102</v>
      </c>
      <c r="AR123" s="144">
        <v>93</v>
      </c>
      <c r="AS123" s="144"/>
      <c r="AT123" s="144"/>
      <c r="AU123" s="144"/>
      <c r="AV123" s="144"/>
      <c r="AW123" s="144"/>
      <c r="AX123" s="144"/>
      <c r="AY123" s="144"/>
      <c r="AZ123" s="144"/>
      <c r="BA123" s="144"/>
      <c r="BB123" s="144"/>
      <c r="BC123" s="144"/>
      <c r="BD123" s="144"/>
      <c r="BE123" s="144"/>
      <c r="BF123" s="144"/>
    </row>
    <row r="124" spans="1:58" hidden="1">
      <c r="A124" s="143" t="s">
        <v>912</v>
      </c>
      <c r="B124" s="143" t="s">
        <v>994</v>
      </c>
      <c r="C124" s="144">
        <v>178</v>
      </c>
      <c r="D124" s="144">
        <v>168</v>
      </c>
      <c r="E124" s="144">
        <v>155</v>
      </c>
      <c r="F124" s="144">
        <v>143</v>
      </c>
      <c r="G124" s="144">
        <v>142</v>
      </c>
      <c r="H124" s="144">
        <v>145</v>
      </c>
      <c r="I124" s="144">
        <v>144</v>
      </c>
      <c r="J124" s="144">
        <v>146</v>
      </c>
      <c r="K124" s="144">
        <v>155</v>
      </c>
      <c r="L124" s="144">
        <v>157</v>
      </c>
      <c r="M124" s="144">
        <v>158</v>
      </c>
      <c r="N124" s="144">
        <v>159</v>
      </c>
      <c r="O124" s="144">
        <v>159</v>
      </c>
      <c r="P124" s="144">
        <v>157</v>
      </c>
      <c r="Q124" s="145">
        <v>77.53</v>
      </c>
      <c r="R124" s="145">
        <v>83.33</v>
      </c>
      <c r="S124" s="145">
        <v>53.46</v>
      </c>
      <c r="T124" s="145">
        <v>62.13</v>
      </c>
      <c r="U124" s="145">
        <v>30.96</v>
      </c>
      <c r="V124" s="145">
        <v>59.57</v>
      </c>
      <c r="W124" s="145">
        <v>33.1</v>
      </c>
      <c r="X124" s="145">
        <v>38.14</v>
      </c>
      <c r="Y124" s="145">
        <v>85.86</v>
      </c>
      <c r="Z124" s="145">
        <v>58.7</v>
      </c>
      <c r="AA124" s="145">
        <v>97.89</v>
      </c>
      <c r="AB124" s="145">
        <v>11.27</v>
      </c>
      <c r="AC124" s="145">
        <v>41.77</v>
      </c>
      <c r="AD124" s="145">
        <v>37.61</v>
      </c>
      <c r="AE124" s="144">
        <v>13800</v>
      </c>
      <c r="AF124" s="144">
        <v>14000</v>
      </c>
      <c r="AG124" s="144">
        <v>8287</v>
      </c>
      <c r="AH124" s="144">
        <v>8885</v>
      </c>
      <c r="AI124" s="144">
        <v>4397</v>
      </c>
      <c r="AJ124" s="144">
        <v>8638</v>
      </c>
      <c r="AK124" s="144">
        <v>4767</v>
      </c>
      <c r="AL124" s="144">
        <v>5569</v>
      </c>
      <c r="AM124" s="144">
        <v>13309</v>
      </c>
      <c r="AN124" s="144">
        <v>9216</v>
      </c>
      <c r="AO124" s="144">
        <v>15466</v>
      </c>
      <c r="AP124" s="144">
        <v>1792</v>
      </c>
      <c r="AQ124" s="144">
        <v>6642</v>
      </c>
      <c r="AR124" s="144">
        <v>5904</v>
      </c>
      <c r="AS124" s="144"/>
      <c r="AT124" s="144"/>
      <c r="AU124" s="144"/>
      <c r="AV124" s="144"/>
      <c r="AW124" s="144"/>
      <c r="AX124" s="144"/>
      <c r="AY124" s="144"/>
      <c r="AZ124" s="144"/>
      <c r="BA124" s="144"/>
      <c r="BB124" s="144"/>
      <c r="BC124" s="144"/>
      <c r="BD124" s="144"/>
      <c r="BE124" s="144"/>
      <c r="BF124" s="144"/>
    </row>
    <row r="125" spans="1:58" hidden="1">
      <c r="A125" s="143" t="s">
        <v>912</v>
      </c>
      <c r="B125" s="143" t="s">
        <v>995</v>
      </c>
      <c r="C125" s="144">
        <v>0</v>
      </c>
      <c r="D125" s="144">
        <v>0</v>
      </c>
      <c r="E125" s="144">
        <v>0</v>
      </c>
      <c r="F125" s="144">
        <v>0</v>
      </c>
      <c r="G125" s="144">
        <v>0</v>
      </c>
      <c r="H125" s="144">
        <v>1</v>
      </c>
      <c r="I125" s="144">
        <v>1</v>
      </c>
      <c r="J125" s="144">
        <v>1</v>
      </c>
      <c r="K125" s="144">
        <v>1</v>
      </c>
      <c r="L125" s="144">
        <v>1</v>
      </c>
      <c r="M125" s="144">
        <v>1</v>
      </c>
      <c r="N125" s="144">
        <v>1</v>
      </c>
      <c r="O125" s="144">
        <v>1</v>
      </c>
      <c r="P125" s="144">
        <v>1</v>
      </c>
      <c r="Q125" s="145"/>
      <c r="R125" s="145"/>
      <c r="S125" s="145"/>
      <c r="T125" s="145"/>
      <c r="U125" s="145"/>
      <c r="V125" s="145">
        <v>78</v>
      </c>
      <c r="W125" s="145">
        <v>78</v>
      </c>
      <c r="X125" s="145">
        <v>78</v>
      </c>
      <c r="Y125" s="145">
        <v>78</v>
      </c>
      <c r="Z125" s="145">
        <v>78</v>
      </c>
      <c r="AA125" s="145">
        <v>78</v>
      </c>
      <c r="AB125" s="145">
        <v>57</v>
      </c>
      <c r="AC125" s="145">
        <v>50</v>
      </c>
      <c r="AD125" s="145">
        <v>65</v>
      </c>
      <c r="AE125" s="144">
        <v>0</v>
      </c>
      <c r="AF125" s="144">
        <v>0</v>
      </c>
      <c r="AG125" s="144">
        <v>0</v>
      </c>
      <c r="AH125" s="144">
        <v>0</v>
      </c>
      <c r="AI125" s="144">
        <v>0</v>
      </c>
      <c r="AJ125" s="144">
        <v>78</v>
      </c>
      <c r="AK125" s="144">
        <v>78</v>
      </c>
      <c r="AL125" s="144">
        <v>78</v>
      </c>
      <c r="AM125" s="144">
        <v>78</v>
      </c>
      <c r="AN125" s="144">
        <v>78</v>
      </c>
      <c r="AO125" s="144">
        <v>78</v>
      </c>
      <c r="AP125" s="144">
        <v>57</v>
      </c>
      <c r="AQ125" s="144">
        <v>50</v>
      </c>
      <c r="AR125" s="144">
        <v>65</v>
      </c>
      <c r="AS125" s="144"/>
      <c r="AT125" s="144"/>
      <c r="AU125" s="144"/>
      <c r="AV125" s="144"/>
      <c r="AW125" s="144"/>
      <c r="AX125" s="144"/>
      <c r="AY125" s="144"/>
      <c r="AZ125" s="144"/>
      <c r="BA125" s="144"/>
      <c r="BB125" s="144"/>
      <c r="BC125" s="144"/>
      <c r="BD125" s="144"/>
      <c r="BE125" s="144"/>
      <c r="BF125" s="144"/>
    </row>
    <row r="126" spans="1:58" hidden="1">
      <c r="A126" s="143" t="s">
        <v>912</v>
      </c>
      <c r="B126" s="143" t="s">
        <v>996</v>
      </c>
      <c r="C126" s="144">
        <v>14</v>
      </c>
      <c r="D126" s="144">
        <v>13</v>
      </c>
      <c r="E126" s="144">
        <v>12</v>
      </c>
      <c r="F126" s="144">
        <v>12</v>
      </c>
      <c r="G126" s="144">
        <v>12</v>
      </c>
      <c r="H126" s="144">
        <v>12</v>
      </c>
      <c r="I126" s="144">
        <v>12</v>
      </c>
      <c r="J126" s="144">
        <v>12</v>
      </c>
      <c r="K126" s="144">
        <v>13</v>
      </c>
      <c r="L126" s="144">
        <v>12</v>
      </c>
      <c r="M126" s="144">
        <v>13</v>
      </c>
      <c r="N126" s="144">
        <v>13</v>
      </c>
      <c r="O126" s="144">
        <v>13</v>
      </c>
      <c r="P126" s="144">
        <v>13</v>
      </c>
      <c r="Q126" s="145">
        <v>82.43</v>
      </c>
      <c r="R126" s="145">
        <v>78.92</v>
      </c>
      <c r="S126" s="145">
        <v>83.67</v>
      </c>
      <c r="T126" s="145">
        <v>75.17</v>
      </c>
      <c r="U126" s="145">
        <v>81</v>
      </c>
      <c r="V126" s="145">
        <v>79.67</v>
      </c>
      <c r="W126" s="145">
        <v>76.83</v>
      </c>
      <c r="X126" s="145">
        <v>83.25</v>
      </c>
      <c r="Y126" s="145">
        <v>62.69</v>
      </c>
      <c r="Z126" s="145">
        <v>67.92</v>
      </c>
      <c r="AA126" s="145">
        <v>55.54</v>
      </c>
      <c r="AB126" s="145">
        <v>41.08</v>
      </c>
      <c r="AC126" s="145">
        <v>53.54</v>
      </c>
      <c r="AD126" s="145">
        <v>48.69</v>
      </c>
      <c r="AE126" s="144">
        <v>1154</v>
      </c>
      <c r="AF126" s="144">
        <v>1026</v>
      </c>
      <c r="AG126" s="144">
        <v>1004</v>
      </c>
      <c r="AH126" s="144">
        <v>902</v>
      </c>
      <c r="AI126" s="144">
        <v>972</v>
      </c>
      <c r="AJ126" s="144">
        <v>956</v>
      </c>
      <c r="AK126" s="144">
        <v>922</v>
      </c>
      <c r="AL126" s="144">
        <v>999</v>
      </c>
      <c r="AM126" s="144">
        <v>815</v>
      </c>
      <c r="AN126" s="144">
        <v>815</v>
      </c>
      <c r="AO126" s="144">
        <v>722</v>
      </c>
      <c r="AP126" s="144">
        <v>534</v>
      </c>
      <c r="AQ126" s="144">
        <v>696</v>
      </c>
      <c r="AR126" s="144">
        <v>633</v>
      </c>
      <c r="AS126" s="144"/>
      <c r="AT126" s="144"/>
      <c r="AU126" s="144"/>
      <c r="AV126" s="144"/>
      <c r="AW126" s="144"/>
      <c r="AX126" s="144"/>
      <c r="AY126" s="144"/>
      <c r="AZ126" s="144"/>
      <c r="BA126" s="144"/>
      <c r="BB126" s="144"/>
      <c r="BC126" s="144"/>
      <c r="BD126" s="144"/>
      <c r="BE126" s="144"/>
      <c r="BF126" s="144"/>
    </row>
    <row r="127" spans="1:58" hidden="1">
      <c r="A127" s="143" t="s">
        <v>912</v>
      </c>
      <c r="B127" s="143" t="s">
        <v>997</v>
      </c>
      <c r="C127" s="144">
        <v>5</v>
      </c>
      <c r="D127" s="144">
        <v>4</v>
      </c>
      <c r="E127" s="144">
        <v>3</v>
      </c>
      <c r="F127" s="144">
        <v>4</v>
      </c>
      <c r="G127" s="144">
        <v>4</v>
      </c>
      <c r="H127" s="144">
        <v>5</v>
      </c>
      <c r="I127" s="144">
        <v>4</v>
      </c>
      <c r="J127" s="144">
        <v>4</v>
      </c>
      <c r="K127" s="144">
        <v>5</v>
      </c>
      <c r="L127" s="144">
        <v>4</v>
      </c>
      <c r="M127" s="144">
        <v>4</v>
      </c>
      <c r="N127" s="144">
        <v>4</v>
      </c>
      <c r="O127" s="144">
        <v>4</v>
      </c>
      <c r="P127" s="144">
        <v>4</v>
      </c>
      <c r="Q127" s="145">
        <v>50.4</v>
      </c>
      <c r="R127" s="145">
        <v>45.5</v>
      </c>
      <c r="S127" s="145">
        <v>38.33</v>
      </c>
      <c r="T127" s="145">
        <v>33</v>
      </c>
      <c r="U127" s="145">
        <v>34.75</v>
      </c>
      <c r="V127" s="145">
        <v>30.6</v>
      </c>
      <c r="W127" s="145">
        <v>29.75</v>
      </c>
      <c r="X127" s="145">
        <v>31.25</v>
      </c>
      <c r="Y127" s="145">
        <v>26.8</v>
      </c>
      <c r="Z127" s="145">
        <v>29</v>
      </c>
      <c r="AA127" s="145">
        <v>53.5</v>
      </c>
      <c r="AB127" s="145">
        <v>41</v>
      </c>
      <c r="AC127" s="145">
        <v>55.5</v>
      </c>
      <c r="AD127" s="145">
        <v>56.25</v>
      </c>
      <c r="AE127" s="144">
        <v>252</v>
      </c>
      <c r="AF127" s="144">
        <v>182</v>
      </c>
      <c r="AG127" s="144">
        <v>115</v>
      </c>
      <c r="AH127" s="144">
        <v>132</v>
      </c>
      <c r="AI127" s="144">
        <v>139</v>
      </c>
      <c r="AJ127" s="144">
        <v>153</v>
      </c>
      <c r="AK127" s="144">
        <v>119</v>
      </c>
      <c r="AL127" s="144">
        <v>125</v>
      </c>
      <c r="AM127" s="144">
        <v>134</v>
      </c>
      <c r="AN127" s="144">
        <v>116</v>
      </c>
      <c r="AO127" s="144">
        <v>214</v>
      </c>
      <c r="AP127" s="144">
        <v>164</v>
      </c>
      <c r="AQ127" s="144">
        <v>222</v>
      </c>
      <c r="AR127" s="144">
        <v>225</v>
      </c>
      <c r="AS127" s="144"/>
      <c r="AT127" s="144"/>
      <c r="AU127" s="144"/>
      <c r="AV127" s="144"/>
      <c r="AW127" s="144"/>
      <c r="AX127" s="144"/>
      <c r="AY127" s="144"/>
      <c r="AZ127" s="144"/>
      <c r="BA127" s="144"/>
      <c r="BB127" s="144"/>
      <c r="BC127" s="144"/>
      <c r="BD127" s="144"/>
      <c r="BE127" s="144"/>
      <c r="BF127" s="144"/>
    </row>
    <row r="128" spans="1:58" hidden="1">
      <c r="A128" s="143" t="s">
        <v>912</v>
      </c>
      <c r="B128" s="143" t="s">
        <v>998</v>
      </c>
      <c r="C128" s="144">
        <v>19</v>
      </c>
      <c r="D128" s="144">
        <v>17</v>
      </c>
      <c r="E128" s="144">
        <v>15</v>
      </c>
      <c r="F128" s="144">
        <v>16</v>
      </c>
      <c r="G128" s="144">
        <v>16</v>
      </c>
      <c r="H128" s="144">
        <v>18</v>
      </c>
      <c r="I128" s="144">
        <v>17</v>
      </c>
      <c r="J128" s="144">
        <v>17</v>
      </c>
      <c r="K128" s="144">
        <v>19</v>
      </c>
      <c r="L128" s="144">
        <v>17</v>
      </c>
      <c r="M128" s="144">
        <v>18</v>
      </c>
      <c r="N128" s="144">
        <v>18</v>
      </c>
      <c r="O128" s="144">
        <v>18</v>
      </c>
      <c r="P128" s="144">
        <v>18</v>
      </c>
      <c r="Q128" s="145">
        <v>74</v>
      </c>
      <c r="R128" s="145">
        <v>71.06</v>
      </c>
      <c r="S128" s="145">
        <v>74.599999999999994</v>
      </c>
      <c r="T128" s="145">
        <v>64.62</v>
      </c>
      <c r="U128" s="145">
        <v>69.44</v>
      </c>
      <c r="V128" s="145">
        <v>65.94</v>
      </c>
      <c r="W128" s="145">
        <v>65.819999999999993</v>
      </c>
      <c r="X128" s="145">
        <v>70.709999999999994</v>
      </c>
      <c r="Y128" s="145">
        <v>54.05</v>
      </c>
      <c r="Z128" s="145">
        <v>59.35</v>
      </c>
      <c r="AA128" s="145">
        <v>56.33</v>
      </c>
      <c r="AB128" s="145">
        <v>41.94</v>
      </c>
      <c r="AC128" s="145">
        <v>53.78</v>
      </c>
      <c r="AD128" s="145">
        <v>51.28</v>
      </c>
      <c r="AE128" s="144">
        <v>1406</v>
      </c>
      <c r="AF128" s="144">
        <v>1208</v>
      </c>
      <c r="AG128" s="144">
        <v>1119</v>
      </c>
      <c r="AH128" s="144">
        <v>1034</v>
      </c>
      <c r="AI128" s="144">
        <v>1111</v>
      </c>
      <c r="AJ128" s="144">
        <v>1187</v>
      </c>
      <c r="AK128" s="144">
        <v>1119</v>
      </c>
      <c r="AL128" s="144">
        <v>1202</v>
      </c>
      <c r="AM128" s="144">
        <v>1027</v>
      </c>
      <c r="AN128" s="144">
        <v>1009</v>
      </c>
      <c r="AO128" s="144">
        <v>1014</v>
      </c>
      <c r="AP128" s="144">
        <v>755</v>
      </c>
      <c r="AQ128" s="144">
        <v>968</v>
      </c>
      <c r="AR128" s="144">
        <v>923</v>
      </c>
      <c r="AS128" s="144"/>
      <c r="AT128" s="144"/>
      <c r="AU128" s="144"/>
      <c r="AV128" s="144"/>
      <c r="AW128" s="144"/>
      <c r="AX128" s="144"/>
      <c r="AY128" s="144"/>
      <c r="AZ128" s="144"/>
      <c r="BA128" s="144"/>
      <c r="BB128" s="144"/>
      <c r="BC128" s="144"/>
      <c r="BD128" s="144"/>
      <c r="BE128" s="144"/>
      <c r="BF128" s="144"/>
    </row>
    <row r="129" spans="1:58" hidden="1">
      <c r="A129" s="143" t="s">
        <v>912</v>
      </c>
      <c r="B129" s="143" t="s">
        <v>999</v>
      </c>
      <c r="C129" s="144">
        <v>0</v>
      </c>
      <c r="D129" s="144">
        <v>0</v>
      </c>
      <c r="E129" s="144">
        <v>0</v>
      </c>
      <c r="F129" s="144">
        <v>0</v>
      </c>
      <c r="G129" s="144">
        <v>0</v>
      </c>
      <c r="H129" s="144">
        <v>1</v>
      </c>
      <c r="I129" s="144">
        <v>1</v>
      </c>
      <c r="J129" s="144">
        <v>1</v>
      </c>
      <c r="K129" s="144">
        <v>1</v>
      </c>
      <c r="L129" s="144">
        <v>1</v>
      </c>
      <c r="M129" s="144">
        <v>1</v>
      </c>
      <c r="N129" s="144">
        <v>1</v>
      </c>
      <c r="O129" s="144">
        <v>1</v>
      </c>
      <c r="P129" s="144">
        <v>1</v>
      </c>
      <c r="Q129" s="145"/>
      <c r="R129" s="145"/>
      <c r="S129" s="145"/>
      <c r="T129" s="145"/>
      <c r="U129" s="145"/>
      <c r="V129" s="145">
        <v>128</v>
      </c>
      <c r="W129" s="145">
        <v>128</v>
      </c>
      <c r="X129" s="145">
        <v>128</v>
      </c>
      <c r="Y129" s="145">
        <v>128</v>
      </c>
      <c r="Z129" s="145">
        <v>128</v>
      </c>
      <c r="AA129" s="145">
        <v>128</v>
      </c>
      <c r="AB129" s="145">
        <v>59</v>
      </c>
      <c r="AC129" s="145">
        <v>53</v>
      </c>
      <c r="AD129" s="145">
        <v>132</v>
      </c>
      <c r="AE129" s="144">
        <v>0</v>
      </c>
      <c r="AF129" s="144">
        <v>0</v>
      </c>
      <c r="AG129" s="144">
        <v>0</v>
      </c>
      <c r="AH129" s="144">
        <v>0</v>
      </c>
      <c r="AI129" s="144">
        <v>0</v>
      </c>
      <c r="AJ129" s="144">
        <v>128</v>
      </c>
      <c r="AK129" s="144">
        <v>128</v>
      </c>
      <c r="AL129" s="144">
        <v>128</v>
      </c>
      <c r="AM129" s="144">
        <v>128</v>
      </c>
      <c r="AN129" s="144">
        <v>128</v>
      </c>
      <c r="AO129" s="144">
        <v>128</v>
      </c>
      <c r="AP129" s="144">
        <v>59</v>
      </c>
      <c r="AQ129" s="144">
        <v>53</v>
      </c>
      <c r="AR129" s="144">
        <v>132</v>
      </c>
      <c r="AS129" s="144"/>
      <c r="AT129" s="144"/>
      <c r="AU129" s="144"/>
      <c r="AV129" s="144"/>
      <c r="AW129" s="144"/>
      <c r="AX129" s="144"/>
      <c r="AY129" s="144"/>
      <c r="AZ129" s="144"/>
      <c r="BA129" s="144"/>
      <c r="BB129" s="144"/>
      <c r="BC129" s="144"/>
      <c r="BD129" s="144"/>
      <c r="BE129" s="144"/>
      <c r="BF129" s="144"/>
    </row>
    <row r="130" spans="1:58" hidden="1">
      <c r="A130" s="143" t="s">
        <v>912</v>
      </c>
      <c r="B130" s="143" t="s">
        <v>1000</v>
      </c>
      <c r="C130" s="144">
        <v>7</v>
      </c>
      <c r="D130" s="144">
        <v>11</v>
      </c>
      <c r="E130" s="144">
        <v>10</v>
      </c>
      <c r="F130" s="144">
        <v>10</v>
      </c>
      <c r="G130" s="144">
        <v>10</v>
      </c>
      <c r="H130" s="144">
        <v>11</v>
      </c>
      <c r="I130" s="144">
        <v>12</v>
      </c>
      <c r="J130" s="144">
        <v>12</v>
      </c>
      <c r="K130" s="144">
        <v>13</v>
      </c>
      <c r="L130" s="144">
        <v>14</v>
      </c>
      <c r="M130" s="144">
        <v>15</v>
      </c>
      <c r="N130" s="144">
        <v>15</v>
      </c>
      <c r="O130" s="144">
        <v>16</v>
      </c>
      <c r="P130" s="144">
        <v>16</v>
      </c>
      <c r="Q130" s="145">
        <v>42.57</v>
      </c>
      <c r="R130" s="145">
        <v>44.64</v>
      </c>
      <c r="S130" s="145">
        <v>25.4</v>
      </c>
      <c r="T130" s="145">
        <v>31.6</v>
      </c>
      <c r="U130" s="145">
        <v>59.7</v>
      </c>
      <c r="V130" s="145">
        <v>34.549999999999997</v>
      </c>
      <c r="W130" s="145">
        <v>47.58</v>
      </c>
      <c r="X130" s="145">
        <v>30.83</v>
      </c>
      <c r="Y130" s="145">
        <v>43.85</v>
      </c>
      <c r="Z130" s="145">
        <v>35.71</v>
      </c>
      <c r="AA130" s="145">
        <v>37.799999999999997</v>
      </c>
      <c r="AB130" s="145">
        <v>23.47</v>
      </c>
      <c r="AC130" s="145">
        <v>29.88</v>
      </c>
      <c r="AD130" s="145">
        <v>31.38</v>
      </c>
      <c r="AE130" s="144">
        <v>298</v>
      </c>
      <c r="AF130" s="144">
        <v>491</v>
      </c>
      <c r="AG130" s="144">
        <v>254</v>
      </c>
      <c r="AH130" s="144">
        <v>316</v>
      </c>
      <c r="AI130" s="144">
        <v>597</v>
      </c>
      <c r="AJ130" s="144">
        <v>380</v>
      </c>
      <c r="AK130" s="144">
        <v>571</v>
      </c>
      <c r="AL130" s="144">
        <v>370</v>
      </c>
      <c r="AM130" s="144">
        <v>570</v>
      </c>
      <c r="AN130" s="144">
        <v>500</v>
      </c>
      <c r="AO130" s="144">
        <v>567</v>
      </c>
      <c r="AP130" s="144">
        <v>352</v>
      </c>
      <c r="AQ130" s="144">
        <v>478</v>
      </c>
      <c r="AR130" s="144">
        <v>502</v>
      </c>
      <c r="AS130" s="144"/>
      <c r="AT130" s="144"/>
      <c r="AU130" s="144"/>
      <c r="AV130" s="144"/>
      <c r="AW130" s="144"/>
      <c r="AX130" s="144"/>
      <c r="AY130" s="144"/>
      <c r="AZ130" s="144"/>
      <c r="BA130" s="144"/>
      <c r="BB130" s="144"/>
      <c r="BC130" s="144"/>
      <c r="BD130" s="144"/>
      <c r="BE130" s="144"/>
      <c r="BF130" s="144"/>
    </row>
    <row r="131" spans="1:58" hidden="1">
      <c r="A131" s="143" t="s">
        <v>912</v>
      </c>
      <c r="B131" s="143" t="s">
        <v>1001</v>
      </c>
      <c r="C131" s="144">
        <v>4</v>
      </c>
      <c r="D131" s="144">
        <v>1</v>
      </c>
      <c r="E131" s="144">
        <v>2</v>
      </c>
      <c r="F131" s="144">
        <v>3</v>
      </c>
      <c r="G131" s="144">
        <v>3</v>
      </c>
      <c r="H131" s="144">
        <v>6</v>
      </c>
      <c r="I131" s="144">
        <v>6</v>
      </c>
      <c r="J131" s="144">
        <v>7</v>
      </c>
      <c r="K131" s="144">
        <v>7</v>
      </c>
      <c r="L131" s="144">
        <v>9</v>
      </c>
      <c r="M131" s="144">
        <v>9</v>
      </c>
      <c r="N131" s="144">
        <v>9</v>
      </c>
      <c r="O131" s="144">
        <v>7</v>
      </c>
      <c r="P131" s="144">
        <v>7</v>
      </c>
      <c r="Q131" s="145">
        <v>21.75</v>
      </c>
      <c r="R131" s="145">
        <v>142</v>
      </c>
      <c r="S131" s="145">
        <v>142</v>
      </c>
      <c r="T131" s="145">
        <v>142</v>
      </c>
      <c r="U131" s="145">
        <v>142</v>
      </c>
      <c r="V131" s="145">
        <v>124.33</v>
      </c>
      <c r="W131" s="145">
        <v>124.33</v>
      </c>
      <c r="X131" s="145">
        <v>126.86</v>
      </c>
      <c r="Y131" s="145">
        <v>126.86</v>
      </c>
      <c r="Z131" s="145">
        <v>130.22</v>
      </c>
      <c r="AA131" s="145">
        <v>62.33</v>
      </c>
      <c r="AB131" s="145">
        <v>29</v>
      </c>
      <c r="AC131" s="145">
        <v>27.71</v>
      </c>
      <c r="AD131" s="145">
        <v>68.290000000000006</v>
      </c>
      <c r="AE131" s="144">
        <v>87</v>
      </c>
      <c r="AF131" s="144">
        <v>142</v>
      </c>
      <c r="AG131" s="144">
        <v>284</v>
      </c>
      <c r="AH131" s="144">
        <v>426</v>
      </c>
      <c r="AI131" s="144">
        <v>426</v>
      </c>
      <c r="AJ131" s="144">
        <v>746</v>
      </c>
      <c r="AK131" s="144">
        <v>746</v>
      </c>
      <c r="AL131" s="144">
        <v>888</v>
      </c>
      <c r="AM131" s="144">
        <v>888</v>
      </c>
      <c r="AN131" s="144">
        <v>1172</v>
      </c>
      <c r="AO131" s="144">
        <v>561</v>
      </c>
      <c r="AP131" s="144">
        <v>261</v>
      </c>
      <c r="AQ131" s="144">
        <v>194</v>
      </c>
      <c r="AR131" s="144">
        <v>478</v>
      </c>
      <c r="AS131" s="144"/>
      <c r="AT131" s="144"/>
      <c r="AU131" s="144"/>
      <c r="AV131" s="144"/>
      <c r="AW131" s="144"/>
      <c r="AX131" s="144"/>
      <c r="AY131" s="144"/>
      <c r="AZ131" s="144"/>
      <c r="BA131" s="144"/>
      <c r="BB131" s="144"/>
      <c r="BC131" s="144"/>
      <c r="BD131" s="144"/>
      <c r="BE131" s="144"/>
      <c r="BF131" s="144"/>
    </row>
    <row r="132" spans="1:58" hidden="1">
      <c r="A132" s="143" t="s">
        <v>912</v>
      </c>
      <c r="B132" s="143" t="s">
        <v>1002</v>
      </c>
      <c r="C132" s="144">
        <v>1</v>
      </c>
      <c r="D132" s="144">
        <v>0</v>
      </c>
      <c r="E132" s="144">
        <v>0</v>
      </c>
      <c r="F132" s="144">
        <v>0</v>
      </c>
      <c r="G132" s="144">
        <v>0</v>
      </c>
      <c r="H132" s="144">
        <v>0</v>
      </c>
      <c r="I132" s="144">
        <v>0</v>
      </c>
      <c r="J132" s="144">
        <v>0</v>
      </c>
      <c r="K132" s="144">
        <v>0</v>
      </c>
      <c r="L132" s="144">
        <v>0</v>
      </c>
      <c r="M132" s="144">
        <v>0</v>
      </c>
      <c r="N132" s="144">
        <v>0</v>
      </c>
      <c r="O132" s="144">
        <v>0</v>
      </c>
      <c r="P132" s="144">
        <v>0</v>
      </c>
      <c r="Q132" s="145">
        <v>63</v>
      </c>
      <c r="R132" s="145"/>
      <c r="S132" s="145"/>
      <c r="T132" s="145"/>
      <c r="U132" s="145"/>
      <c r="V132" s="145"/>
      <c r="W132" s="145"/>
      <c r="X132" s="145"/>
      <c r="Y132" s="145"/>
      <c r="Z132" s="145"/>
      <c r="AA132" s="145"/>
      <c r="AB132" s="145"/>
      <c r="AC132" s="145"/>
      <c r="AD132" s="145"/>
      <c r="AE132" s="144">
        <v>63</v>
      </c>
      <c r="AF132" s="144">
        <v>0</v>
      </c>
      <c r="AG132" s="144">
        <v>0</v>
      </c>
      <c r="AH132" s="144">
        <v>0</v>
      </c>
      <c r="AI132" s="144">
        <v>0</v>
      </c>
      <c r="AJ132" s="144">
        <v>0</v>
      </c>
      <c r="AK132" s="144">
        <v>0</v>
      </c>
      <c r="AL132" s="144">
        <v>0</v>
      </c>
      <c r="AM132" s="144">
        <v>0</v>
      </c>
      <c r="AN132" s="144">
        <v>0</v>
      </c>
      <c r="AO132" s="144">
        <v>0</v>
      </c>
      <c r="AP132" s="144">
        <v>0</v>
      </c>
      <c r="AQ132" s="144">
        <v>0</v>
      </c>
      <c r="AR132" s="144">
        <v>0</v>
      </c>
      <c r="AS132" s="144"/>
      <c r="AT132" s="144"/>
      <c r="AU132" s="144"/>
      <c r="AV132" s="144"/>
      <c r="AW132" s="144"/>
      <c r="AX132" s="144"/>
      <c r="AY132" s="144"/>
      <c r="AZ132" s="144"/>
      <c r="BA132" s="144"/>
      <c r="BB132" s="144"/>
      <c r="BC132" s="144"/>
      <c r="BD132" s="144"/>
      <c r="BE132" s="144"/>
      <c r="BF132" s="144"/>
    </row>
    <row r="133" spans="1:58" hidden="1">
      <c r="A133" s="143" t="s">
        <v>912</v>
      </c>
      <c r="B133" s="143" t="s">
        <v>1003</v>
      </c>
      <c r="C133" s="144">
        <v>7</v>
      </c>
      <c r="D133" s="144">
        <v>0</v>
      </c>
      <c r="E133" s="144">
        <v>0</v>
      </c>
      <c r="F133" s="144">
        <v>0</v>
      </c>
      <c r="G133" s="144">
        <v>0</v>
      </c>
      <c r="H133" s="144">
        <v>1</v>
      </c>
      <c r="I133" s="144">
        <v>1</v>
      </c>
      <c r="J133" s="144">
        <v>1</v>
      </c>
      <c r="K133" s="144">
        <v>1</v>
      </c>
      <c r="L133" s="144">
        <v>1</v>
      </c>
      <c r="M133" s="144">
        <v>1</v>
      </c>
      <c r="N133" s="144">
        <v>1</v>
      </c>
      <c r="O133" s="144">
        <v>1</v>
      </c>
      <c r="P133" s="144">
        <v>1</v>
      </c>
      <c r="Q133" s="145">
        <v>52.14</v>
      </c>
      <c r="R133" s="145"/>
      <c r="S133" s="145"/>
      <c r="T133" s="145"/>
      <c r="U133" s="145"/>
      <c r="V133" s="145">
        <v>222</v>
      </c>
      <c r="W133" s="145">
        <v>222</v>
      </c>
      <c r="X133" s="145">
        <v>222</v>
      </c>
      <c r="Y133" s="145">
        <v>222</v>
      </c>
      <c r="Z133" s="145">
        <v>222</v>
      </c>
      <c r="AA133" s="145">
        <v>222</v>
      </c>
      <c r="AB133" s="145">
        <v>94</v>
      </c>
      <c r="AC133" s="145">
        <v>83</v>
      </c>
      <c r="AD133" s="145">
        <v>144</v>
      </c>
      <c r="AE133" s="144">
        <v>365</v>
      </c>
      <c r="AF133" s="144">
        <v>0</v>
      </c>
      <c r="AG133" s="144">
        <v>0</v>
      </c>
      <c r="AH133" s="144">
        <v>0</v>
      </c>
      <c r="AI133" s="144">
        <v>0</v>
      </c>
      <c r="AJ133" s="144">
        <v>222</v>
      </c>
      <c r="AK133" s="144">
        <v>222</v>
      </c>
      <c r="AL133" s="144">
        <v>222</v>
      </c>
      <c r="AM133" s="144">
        <v>222</v>
      </c>
      <c r="AN133" s="144">
        <v>222</v>
      </c>
      <c r="AO133" s="144">
        <v>222</v>
      </c>
      <c r="AP133" s="144">
        <v>94</v>
      </c>
      <c r="AQ133" s="144">
        <v>83</v>
      </c>
      <c r="AR133" s="144">
        <v>144</v>
      </c>
      <c r="AS133" s="144"/>
      <c r="AT133" s="144"/>
      <c r="AU133" s="144"/>
      <c r="AV133" s="144"/>
      <c r="AW133" s="144"/>
      <c r="AX133" s="144"/>
      <c r="AY133" s="144"/>
      <c r="AZ133" s="144"/>
      <c r="BA133" s="144"/>
      <c r="BB133" s="144"/>
      <c r="BC133" s="144"/>
      <c r="BD133" s="144"/>
      <c r="BE133" s="144"/>
      <c r="BF133" s="144"/>
    </row>
    <row r="134" spans="1:58" hidden="1">
      <c r="A134" s="143" t="s">
        <v>912</v>
      </c>
      <c r="B134" s="143" t="s">
        <v>1004</v>
      </c>
      <c r="C134" s="144">
        <v>19</v>
      </c>
      <c r="D134" s="144">
        <v>12</v>
      </c>
      <c r="E134" s="144">
        <v>12</v>
      </c>
      <c r="F134" s="144">
        <v>13</v>
      </c>
      <c r="G134" s="144">
        <v>13</v>
      </c>
      <c r="H134" s="144">
        <v>19</v>
      </c>
      <c r="I134" s="144">
        <v>20</v>
      </c>
      <c r="J134" s="144">
        <v>21</v>
      </c>
      <c r="K134" s="144">
        <v>22</v>
      </c>
      <c r="L134" s="144">
        <v>25</v>
      </c>
      <c r="M134" s="144">
        <v>26</v>
      </c>
      <c r="N134" s="144">
        <v>26</v>
      </c>
      <c r="O134" s="144">
        <v>25</v>
      </c>
      <c r="P134" s="144">
        <v>25</v>
      </c>
      <c r="Q134" s="145">
        <v>42.79</v>
      </c>
      <c r="R134" s="145">
        <v>52.75</v>
      </c>
      <c r="S134" s="145">
        <v>44.83</v>
      </c>
      <c r="T134" s="145">
        <v>57.08</v>
      </c>
      <c r="U134" s="145">
        <v>78.69</v>
      </c>
      <c r="V134" s="145">
        <v>77.680000000000007</v>
      </c>
      <c r="W134" s="145">
        <v>83.35</v>
      </c>
      <c r="X134" s="145">
        <v>76.569999999999993</v>
      </c>
      <c r="Y134" s="145">
        <v>82.18</v>
      </c>
      <c r="Z134" s="145">
        <v>80.88</v>
      </c>
      <c r="AA134" s="145">
        <v>56.85</v>
      </c>
      <c r="AB134" s="145">
        <v>29.46</v>
      </c>
      <c r="AC134" s="145">
        <v>32.32</v>
      </c>
      <c r="AD134" s="145">
        <v>50.24</v>
      </c>
      <c r="AE134" s="144">
        <v>813</v>
      </c>
      <c r="AF134" s="144">
        <v>633</v>
      </c>
      <c r="AG134" s="144">
        <v>538</v>
      </c>
      <c r="AH134" s="144">
        <v>742</v>
      </c>
      <c r="AI134" s="144">
        <v>1023</v>
      </c>
      <c r="AJ134" s="144">
        <v>1476</v>
      </c>
      <c r="AK134" s="144">
        <v>1667</v>
      </c>
      <c r="AL134" s="144">
        <v>1608</v>
      </c>
      <c r="AM134" s="144">
        <v>1808</v>
      </c>
      <c r="AN134" s="144">
        <v>2022</v>
      </c>
      <c r="AO134" s="144">
        <v>1478</v>
      </c>
      <c r="AP134" s="144">
        <v>766</v>
      </c>
      <c r="AQ134" s="144">
        <v>808</v>
      </c>
      <c r="AR134" s="144">
        <v>1256</v>
      </c>
      <c r="AS134" s="144"/>
      <c r="AT134" s="144"/>
      <c r="AU134" s="144"/>
      <c r="AV134" s="144"/>
      <c r="AW134" s="144"/>
      <c r="AX134" s="144"/>
      <c r="AY134" s="144"/>
      <c r="AZ134" s="144"/>
      <c r="BA134" s="144"/>
      <c r="BB134" s="144"/>
      <c r="BC134" s="144"/>
      <c r="BD134" s="144"/>
      <c r="BE134" s="144"/>
      <c r="BF134" s="144"/>
    </row>
    <row r="135" spans="1:58" hidden="1">
      <c r="A135" s="143" t="s">
        <v>912</v>
      </c>
      <c r="B135" s="143" t="s">
        <v>1005</v>
      </c>
      <c r="C135" s="144">
        <v>0</v>
      </c>
      <c r="D135" s="144">
        <v>0</v>
      </c>
      <c r="E135" s="144">
        <v>0</v>
      </c>
      <c r="F135" s="144">
        <v>0</v>
      </c>
      <c r="G135" s="144">
        <v>0</v>
      </c>
      <c r="H135" s="144">
        <v>0</v>
      </c>
      <c r="I135" s="144">
        <v>0</v>
      </c>
      <c r="J135" s="144">
        <v>0</v>
      </c>
      <c r="K135" s="144">
        <v>0</v>
      </c>
      <c r="L135" s="144">
        <v>0</v>
      </c>
      <c r="M135" s="144">
        <v>0</v>
      </c>
      <c r="N135" s="144">
        <v>0</v>
      </c>
      <c r="O135" s="144">
        <v>0</v>
      </c>
      <c r="P135" s="144">
        <v>0</v>
      </c>
      <c r="Q135" s="145"/>
      <c r="R135" s="145"/>
      <c r="S135" s="145"/>
      <c r="T135" s="145"/>
      <c r="U135" s="145"/>
      <c r="V135" s="145"/>
      <c r="W135" s="145"/>
      <c r="X135" s="145"/>
      <c r="Y135" s="145"/>
      <c r="Z135" s="145"/>
      <c r="AA135" s="145"/>
      <c r="AB135" s="145"/>
      <c r="AC135" s="145"/>
      <c r="AD135" s="145"/>
      <c r="AE135" s="144">
        <v>0</v>
      </c>
      <c r="AF135" s="144">
        <v>0</v>
      </c>
      <c r="AG135" s="144">
        <v>0</v>
      </c>
      <c r="AH135" s="144">
        <v>0</v>
      </c>
      <c r="AI135" s="144">
        <v>0</v>
      </c>
      <c r="AJ135" s="144">
        <v>0</v>
      </c>
      <c r="AK135" s="144">
        <v>0</v>
      </c>
      <c r="AL135" s="144">
        <v>0</v>
      </c>
      <c r="AM135" s="144">
        <v>0</v>
      </c>
      <c r="AN135" s="144">
        <v>0</v>
      </c>
      <c r="AO135" s="144">
        <v>0</v>
      </c>
      <c r="AP135" s="144">
        <v>0</v>
      </c>
      <c r="AQ135" s="144">
        <v>0</v>
      </c>
      <c r="AR135" s="144">
        <v>0</v>
      </c>
      <c r="AS135" s="144"/>
      <c r="AT135" s="144"/>
      <c r="AU135" s="144"/>
      <c r="AV135" s="144"/>
      <c r="AW135" s="144"/>
      <c r="AX135" s="144"/>
      <c r="AY135" s="144"/>
      <c r="AZ135" s="144"/>
      <c r="BA135" s="144"/>
      <c r="BB135" s="144"/>
      <c r="BC135" s="144"/>
      <c r="BD135" s="144"/>
      <c r="BE135" s="144"/>
      <c r="BF135" s="144"/>
    </row>
    <row r="136" spans="1:58" hidden="1">
      <c r="A136" s="143" t="s">
        <v>912</v>
      </c>
      <c r="B136" s="143" t="s">
        <v>1006</v>
      </c>
      <c r="C136" s="144">
        <v>0</v>
      </c>
      <c r="D136" s="144">
        <v>0</v>
      </c>
      <c r="E136" s="144">
        <v>0</v>
      </c>
      <c r="F136" s="144">
        <v>0</v>
      </c>
      <c r="G136" s="144">
        <v>0</v>
      </c>
      <c r="H136" s="144">
        <v>0</v>
      </c>
      <c r="I136" s="144">
        <v>0</v>
      </c>
      <c r="J136" s="144">
        <v>0</v>
      </c>
      <c r="K136" s="144">
        <v>0</v>
      </c>
      <c r="L136" s="144">
        <v>0</v>
      </c>
      <c r="M136" s="144">
        <v>0</v>
      </c>
      <c r="N136" s="144">
        <v>0</v>
      </c>
      <c r="O136" s="144">
        <v>0</v>
      </c>
      <c r="P136" s="144">
        <v>0</v>
      </c>
      <c r="Q136" s="145"/>
      <c r="R136" s="145"/>
      <c r="S136" s="145"/>
      <c r="T136" s="145"/>
      <c r="U136" s="145"/>
      <c r="V136" s="145"/>
      <c r="W136" s="145"/>
      <c r="X136" s="145"/>
      <c r="Y136" s="145"/>
      <c r="Z136" s="145"/>
      <c r="AA136" s="145"/>
      <c r="AB136" s="145"/>
      <c r="AC136" s="145"/>
      <c r="AD136" s="145"/>
      <c r="AE136" s="144">
        <v>0</v>
      </c>
      <c r="AF136" s="144">
        <v>0</v>
      </c>
      <c r="AG136" s="144">
        <v>0</v>
      </c>
      <c r="AH136" s="144">
        <v>0</v>
      </c>
      <c r="AI136" s="144">
        <v>0</v>
      </c>
      <c r="AJ136" s="144">
        <v>0</v>
      </c>
      <c r="AK136" s="144">
        <v>0</v>
      </c>
      <c r="AL136" s="144">
        <v>0</v>
      </c>
      <c r="AM136" s="144">
        <v>0</v>
      </c>
      <c r="AN136" s="144">
        <v>0</v>
      </c>
      <c r="AO136" s="144">
        <v>0</v>
      </c>
      <c r="AP136" s="144">
        <v>0</v>
      </c>
      <c r="AQ136" s="144">
        <v>0</v>
      </c>
      <c r="AR136" s="144">
        <v>0</v>
      </c>
      <c r="AS136" s="144"/>
      <c r="AT136" s="144"/>
      <c r="AU136" s="144"/>
      <c r="AV136" s="144"/>
      <c r="AW136" s="144"/>
      <c r="AX136" s="144"/>
      <c r="AY136" s="144"/>
      <c r="AZ136" s="144"/>
      <c r="BA136" s="144"/>
      <c r="BB136" s="144"/>
      <c r="BC136" s="144"/>
      <c r="BD136" s="144"/>
      <c r="BE136" s="144"/>
      <c r="BF136" s="144"/>
    </row>
    <row r="137" spans="1:58" hidden="1">
      <c r="A137" s="143" t="s">
        <v>912</v>
      </c>
      <c r="B137" s="143" t="s">
        <v>1007</v>
      </c>
      <c r="C137" s="144">
        <v>0</v>
      </c>
      <c r="D137" s="144">
        <v>2</v>
      </c>
      <c r="E137" s="144">
        <v>2</v>
      </c>
      <c r="F137" s="144">
        <v>4</v>
      </c>
      <c r="G137" s="144">
        <v>5</v>
      </c>
      <c r="H137" s="144">
        <v>7</v>
      </c>
      <c r="I137" s="144">
        <v>8</v>
      </c>
      <c r="J137" s="144">
        <v>9</v>
      </c>
      <c r="K137" s="144">
        <v>11</v>
      </c>
      <c r="L137" s="144">
        <v>11</v>
      </c>
      <c r="M137" s="144">
        <v>13</v>
      </c>
      <c r="N137" s="144">
        <v>13</v>
      </c>
      <c r="O137" s="144">
        <v>13</v>
      </c>
      <c r="P137" s="144">
        <v>13</v>
      </c>
      <c r="Q137" s="145"/>
      <c r="R137" s="145">
        <v>17</v>
      </c>
      <c r="S137" s="145">
        <v>17</v>
      </c>
      <c r="T137" s="145">
        <v>17</v>
      </c>
      <c r="U137" s="145">
        <v>17</v>
      </c>
      <c r="V137" s="145">
        <v>17</v>
      </c>
      <c r="W137" s="145">
        <v>17</v>
      </c>
      <c r="X137" s="145">
        <v>17</v>
      </c>
      <c r="Y137" s="145">
        <v>17</v>
      </c>
      <c r="Z137" s="145">
        <v>17</v>
      </c>
      <c r="AA137" s="145">
        <v>17</v>
      </c>
      <c r="AB137" s="145">
        <v>16.920000000000002</v>
      </c>
      <c r="AC137" s="145">
        <v>13.46</v>
      </c>
      <c r="AD137" s="145">
        <v>18.23</v>
      </c>
      <c r="AE137" s="144">
        <v>0</v>
      </c>
      <c r="AF137" s="144">
        <v>34</v>
      </c>
      <c r="AG137" s="144">
        <v>34</v>
      </c>
      <c r="AH137" s="144">
        <v>68</v>
      </c>
      <c r="AI137" s="144">
        <v>85</v>
      </c>
      <c r="AJ137" s="144">
        <v>119</v>
      </c>
      <c r="AK137" s="144">
        <v>136</v>
      </c>
      <c r="AL137" s="144">
        <v>153</v>
      </c>
      <c r="AM137" s="144">
        <v>187</v>
      </c>
      <c r="AN137" s="144">
        <v>187</v>
      </c>
      <c r="AO137" s="144">
        <v>221</v>
      </c>
      <c r="AP137" s="144">
        <v>220</v>
      </c>
      <c r="AQ137" s="144">
        <v>175</v>
      </c>
      <c r="AR137" s="144">
        <v>237</v>
      </c>
      <c r="AS137" s="144"/>
      <c r="AT137" s="144"/>
      <c r="AU137" s="144"/>
      <c r="AV137" s="144"/>
      <c r="AW137" s="144"/>
      <c r="AX137" s="144"/>
      <c r="AY137" s="144"/>
      <c r="AZ137" s="144"/>
      <c r="BA137" s="144"/>
      <c r="BB137" s="144"/>
      <c r="BC137" s="144"/>
      <c r="BD137" s="144"/>
      <c r="BE137" s="144"/>
      <c r="BF137" s="144"/>
    </row>
    <row r="138" spans="1:58" hidden="1">
      <c r="A138" s="143" t="s">
        <v>912</v>
      </c>
      <c r="B138" s="143" t="s">
        <v>1008</v>
      </c>
      <c r="C138" s="144">
        <v>0</v>
      </c>
      <c r="D138" s="144">
        <v>0</v>
      </c>
      <c r="E138" s="144">
        <v>0</v>
      </c>
      <c r="F138" s="144">
        <v>0</v>
      </c>
      <c r="G138" s="144">
        <v>0</v>
      </c>
      <c r="H138" s="144">
        <v>0</v>
      </c>
      <c r="I138" s="144">
        <v>0</v>
      </c>
      <c r="J138" s="144">
        <v>0</v>
      </c>
      <c r="K138" s="144">
        <v>0</v>
      </c>
      <c r="L138" s="144">
        <v>0</v>
      </c>
      <c r="M138" s="144">
        <v>37</v>
      </c>
      <c r="N138" s="144">
        <v>37</v>
      </c>
      <c r="O138" s="144">
        <v>0</v>
      </c>
      <c r="P138" s="144">
        <v>0</v>
      </c>
      <c r="Q138" s="145"/>
      <c r="R138" s="145"/>
      <c r="S138" s="145"/>
      <c r="T138" s="145"/>
      <c r="U138" s="145"/>
      <c r="V138" s="145"/>
      <c r="W138" s="145"/>
      <c r="X138" s="145"/>
      <c r="Y138" s="145"/>
      <c r="Z138" s="145"/>
      <c r="AA138" s="145">
        <v>0</v>
      </c>
      <c r="AB138" s="145">
        <v>0</v>
      </c>
      <c r="AC138" s="145"/>
      <c r="AD138" s="145"/>
      <c r="AE138" s="144">
        <v>0</v>
      </c>
      <c r="AF138" s="144">
        <v>0</v>
      </c>
      <c r="AG138" s="144">
        <v>0</v>
      </c>
      <c r="AH138" s="144">
        <v>0</v>
      </c>
      <c r="AI138" s="144">
        <v>0</v>
      </c>
      <c r="AJ138" s="144">
        <v>0</v>
      </c>
      <c r="AK138" s="144">
        <v>0</v>
      </c>
      <c r="AL138" s="144">
        <v>0</v>
      </c>
      <c r="AM138" s="144">
        <v>0</v>
      </c>
      <c r="AN138" s="144">
        <v>0</v>
      </c>
      <c r="AO138" s="144">
        <v>0</v>
      </c>
      <c r="AP138" s="144">
        <v>0</v>
      </c>
      <c r="AQ138" s="144">
        <v>0</v>
      </c>
      <c r="AR138" s="144">
        <v>0</v>
      </c>
      <c r="AS138" s="144"/>
      <c r="AT138" s="144"/>
      <c r="AU138" s="144"/>
      <c r="AV138" s="144"/>
      <c r="AW138" s="144"/>
      <c r="AX138" s="144"/>
      <c r="AY138" s="144"/>
      <c r="AZ138" s="144"/>
      <c r="BA138" s="144"/>
      <c r="BB138" s="144"/>
      <c r="BC138" s="144"/>
      <c r="BD138" s="144"/>
      <c r="BE138" s="144"/>
      <c r="BF138" s="144"/>
    </row>
    <row r="139" spans="1:58" hidden="1">
      <c r="A139" s="143" t="s">
        <v>912</v>
      </c>
      <c r="B139" s="143" t="s">
        <v>1009</v>
      </c>
      <c r="C139" s="144">
        <v>407</v>
      </c>
      <c r="D139" s="144">
        <v>408</v>
      </c>
      <c r="E139" s="144">
        <v>412</v>
      </c>
      <c r="F139" s="144">
        <v>415</v>
      </c>
      <c r="G139" s="144">
        <v>421</v>
      </c>
      <c r="H139" s="144">
        <v>424</v>
      </c>
      <c r="I139" s="144">
        <v>426</v>
      </c>
      <c r="J139" s="144">
        <v>428</v>
      </c>
      <c r="K139" s="144">
        <v>431</v>
      </c>
      <c r="L139" s="144">
        <v>426</v>
      </c>
      <c r="M139" s="144">
        <v>429</v>
      </c>
      <c r="N139" s="144">
        <v>429</v>
      </c>
      <c r="O139" s="144">
        <v>429</v>
      </c>
      <c r="P139" s="144">
        <v>423</v>
      </c>
      <c r="Q139" s="145">
        <v>164.63</v>
      </c>
      <c r="R139" s="145">
        <v>178.72</v>
      </c>
      <c r="S139" s="145">
        <v>136.43</v>
      </c>
      <c r="T139" s="145">
        <v>177.22</v>
      </c>
      <c r="U139" s="145">
        <v>163.06</v>
      </c>
      <c r="V139" s="145">
        <v>185.74</v>
      </c>
      <c r="W139" s="145">
        <v>153.62</v>
      </c>
      <c r="X139" s="145">
        <v>123.27</v>
      </c>
      <c r="Y139" s="145">
        <v>151.06</v>
      </c>
      <c r="Z139" s="145">
        <v>123.15</v>
      </c>
      <c r="AA139" s="145">
        <v>153.35</v>
      </c>
      <c r="AB139" s="145">
        <v>151.04</v>
      </c>
      <c r="AC139" s="145">
        <v>154.19999999999999</v>
      </c>
      <c r="AD139" s="145">
        <v>142.35</v>
      </c>
      <c r="AE139" s="144">
        <v>67004</v>
      </c>
      <c r="AF139" s="144">
        <v>72917</v>
      </c>
      <c r="AG139" s="144">
        <v>56211</v>
      </c>
      <c r="AH139" s="144">
        <v>73547</v>
      </c>
      <c r="AI139" s="144">
        <v>68648</v>
      </c>
      <c r="AJ139" s="144">
        <v>78753</v>
      </c>
      <c r="AK139" s="144">
        <v>65441</v>
      </c>
      <c r="AL139" s="144">
        <v>52760</v>
      </c>
      <c r="AM139" s="144">
        <v>65105</v>
      </c>
      <c r="AN139" s="144">
        <v>52461</v>
      </c>
      <c r="AO139" s="144">
        <v>65788</v>
      </c>
      <c r="AP139" s="144">
        <v>64796</v>
      </c>
      <c r="AQ139" s="144">
        <v>66150</v>
      </c>
      <c r="AR139" s="144">
        <v>60214</v>
      </c>
      <c r="AS139" s="144"/>
      <c r="AT139" s="144"/>
      <c r="AU139" s="144"/>
      <c r="AV139" s="144"/>
      <c r="AW139" s="144"/>
      <c r="AX139" s="144"/>
      <c r="AY139" s="144"/>
      <c r="AZ139" s="144"/>
      <c r="BA139" s="144"/>
      <c r="BB139" s="144"/>
      <c r="BC139" s="144"/>
      <c r="BD139" s="144"/>
      <c r="BE139" s="144"/>
      <c r="BF139" s="144"/>
    </row>
    <row r="140" spans="1:58" hidden="1">
      <c r="A140" s="143" t="s">
        <v>912</v>
      </c>
      <c r="B140" s="143" t="s">
        <v>1010</v>
      </c>
      <c r="C140" s="144">
        <v>0</v>
      </c>
      <c r="D140" s="144">
        <v>0</v>
      </c>
      <c r="E140" s="144">
        <v>0</v>
      </c>
      <c r="F140" s="144">
        <v>0</v>
      </c>
      <c r="G140" s="144">
        <v>0</v>
      </c>
      <c r="H140" s="144">
        <v>0</v>
      </c>
      <c r="I140" s="144">
        <v>0</v>
      </c>
      <c r="J140" s="144">
        <v>0</v>
      </c>
      <c r="K140" s="144">
        <v>0</v>
      </c>
      <c r="L140" s="144">
        <v>0</v>
      </c>
      <c r="M140" s="144">
        <v>0</v>
      </c>
      <c r="N140" s="144">
        <v>0</v>
      </c>
      <c r="O140" s="144">
        <v>0</v>
      </c>
      <c r="P140" s="144">
        <v>0</v>
      </c>
      <c r="Q140" s="145"/>
      <c r="R140" s="145"/>
      <c r="S140" s="145"/>
      <c r="T140" s="145"/>
      <c r="U140" s="145"/>
      <c r="V140" s="145"/>
      <c r="W140" s="145"/>
      <c r="X140" s="145"/>
      <c r="Y140" s="145"/>
      <c r="Z140" s="145"/>
      <c r="AA140" s="145"/>
      <c r="AB140" s="145"/>
      <c r="AC140" s="145"/>
      <c r="AD140" s="145"/>
      <c r="AE140" s="144">
        <v>0</v>
      </c>
      <c r="AF140" s="144">
        <v>0</v>
      </c>
      <c r="AG140" s="144">
        <v>0</v>
      </c>
      <c r="AH140" s="144">
        <v>0</v>
      </c>
      <c r="AI140" s="144">
        <v>0</v>
      </c>
      <c r="AJ140" s="144">
        <v>0</v>
      </c>
      <c r="AK140" s="144">
        <v>0</v>
      </c>
      <c r="AL140" s="144">
        <v>0</v>
      </c>
      <c r="AM140" s="144">
        <v>0</v>
      </c>
      <c r="AN140" s="144">
        <v>0</v>
      </c>
      <c r="AO140" s="144">
        <v>0</v>
      </c>
      <c r="AP140" s="144">
        <v>0</v>
      </c>
      <c r="AQ140" s="144">
        <v>0</v>
      </c>
      <c r="AR140" s="144">
        <v>0</v>
      </c>
      <c r="AS140" s="144"/>
      <c r="AT140" s="144"/>
      <c r="AU140" s="144"/>
      <c r="AV140" s="144"/>
      <c r="AW140" s="144"/>
      <c r="AX140" s="144"/>
      <c r="AY140" s="144"/>
      <c r="AZ140" s="144"/>
      <c r="BA140" s="144"/>
      <c r="BB140" s="144"/>
      <c r="BC140" s="144"/>
      <c r="BD140" s="144"/>
      <c r="BE140" s="144"/>
      <c r="BF140" s="144"/>
    </row>
    <row r="141" spans="1:58" hidden="1">
      <c r="A141" s="143" t="s">
        <v>912</v>
      </c>
      <c r="B141" s="143" t="s">
        <v>1011</v>
      </c>
      <c r="C141" s="144">
        <v>99</v>
      </c>
      <c r="D141" s="144">
        <v>90</v>
      </c>
      <c r="E141" s="144">
        <v>85</v>
      </c>
      <c r="F141" s="144">
        <v>77</v>
      </c>
      <c r="G141" s="144">
        <v>77</v>
      </c>
      <c r="H141" s="144">
        <v>80</v>
      </c>
      <c r="I141" s="144">
        <v>80</v>
      </c>
      <c r="J141" s="144">
        <v>81</v>
      </c>
      <c r="K141" s="144">
        <v>80</v>
      </c>
      <c r="L141" s="144">
        <v>82</v>
      </c>
      <c r="M141" s="144">
        <v>82</v>
      </c>
      <c r="N141" s="144">
        <v>79</v>
      </c>
      <c r="O141" s="144">
        <v>79</v>
      </c>
      <c r="P141" s="144">
        <v>79</v>
      </c>
      <c r="Q141" s="145">
        <v>318.94</v>
      </c>
      <c r="R141" s="145">
        <v>306.52999999999997</v>
      </c>
      <c r="S141" s="145">
        <v>142.79</v>
      </c>
      <c r="T141" s="145">
        <v>219</v>
      </c>
      <c r="U141" s="145">
        <v>380.7</v>
      </c>
      <c r="V141" s="145">
        <v>419.75</v>
      </c>
      <c r="W141" s="145">
        <v>331.44</v>
      </c>
      <c r="X141" s="145">
        <v>325.85000000000002</v>
      </c>
      <c r="Y141" s="145">
        <v>368.76</v>
      </c>
      <c r="Z141" s="145">
        <v>287.43</v>
      </c>
      <c r="AA141" s="145">
        <v>441.6</v>
      </c>
      <c r="AB141" s="145">
        <v>122.78</v>
      </c>
      <c r="AC141" s="145">
        <v>417.95</v>
      </c>
      <c r="AD141" s="145">
        <v>382.28</v>
      </c>
      <c r="AE141" s="144">
        <v>31575</v>
      </c>
      <c r="AF141" s="144">
        <v>27588</v>
      </c>
      <c r="AG141" s="144">
        <v>12137</v>
      </c>
      <c r="AH141" s="144">
        <v>16863</v>
      </c>
      <c r="AI141" s="144">
        <v>29314</v>
      </c>
      <c r="AJ141" s="144">
        <v>33580</v>
      </c>
      <c r="AK141" s="144">
        <v>26515</v>
      </c>
      <c r="AL141" s="144">
        <v>26394</v>
      </c>
      <c r="AM141" s="144">
        <v>29501</v>
      </c>
      <c r="AN141" s="144">
        <v>23569</v>
      </c>
      <c r="AO141" s="144">
        <v>36211</v>
      </c>
      <c r="AP141" s="144">
        <v>9700</v>
      </c>
      <c r="AQ141" s="144">
        <v>33018</v>
      </c>
      <c r="AR141" s="144">
        <v>30200</v>
      </c>
      <c r="AS141" s="144"/>
      <c r="AT141" s="144"/>
      <c r="AU141" s="144"/>
      <c r="AV141" s="144"/>
      <c r="AW141" s="144"/>
      <c r="AX141" s="144"/>
      <c r="AY141" s="144"/>
      <c r="AZ141" s="144"/>
      <c r="BA141" s="144"/>
      <c r="BB141" s="144"/>
      <c r="BC141" s="144"/>
      <c r="BD141" s="144"/>
      <c r="BE141" s="144"/>
      <c r="BF141" s="144"/>
    </row>
    <row r="142" spans="1:58" hidden="1">
      <c r="A142" s="143" t="s">
        <v>912</v>
      </c>
      <c r="B142" s="143" t="s">
        <v>1012</v>
      </c>
      <c r="C142" s="144">
        <v>1</v>
      </c>
      <c r="D142" s="144">
        <v>1</v>
      </c>
      <c r="E142" s="144">
        <v>1</v>
      </c>
      <c r="F142" s="144">
        <v>1</v>
      </c>
      <c r="G142" s="144">
        <v>1</v>
      </c>
      <c r="H142" s="144">
        <v>1</v>
      </c>
      <c r="I142" s="144">
        <v>0</v>
      </c>
      <c r="J142" s="144">
        <v>0</v>
      </c>
      <c r="K142" s="144">
        <v>0</v>
      </c>
      <c r="L142" s="144">
        <v>0</v>
      </c>
      <c r="M142" s="144">
        <v>0</v>
      </c>
      <c r="N142" s="144">
        <v>1</v>
      </c>
      <c r="O142" s="144">
        <v>1</v>
      </c>
      <c r="P142" s="144">
        <v>2</v>
      </c>
      <c r="Q142" s="145">
        <v>300</v>
      </c>
      <c r="R142" s="145">
        <v>300</v>
      </c>
      <c r="S142" s="145">
        <v>250</v>
      </c>
      <c r="T142" s="145">
        <v>400</v>
      </c>
      <c r="U142" s="145">
        <v>300</v>
      </c>
      <c r="V142" s="145">
        <v>300</v>
      </c>
      <c r="W142" s="145"/>
      <c r="X142" s="145"/>
      <c r="Y142" s="145"/>
      <c r="Z142" s="145"/>
      <c r="AA142" s="145"/>
      <c r="AB142" s="145">
        <v>0</v>
      </c>
      <c r="AC142" s="145">
        <v>15</v>
      </c>
      <c r="AD142" s="145">
        <v>16</v>
      </c>
      <c r="AE142" s="144">
        <v>300</v>
      </c>
      <c r="AF142" s="144">
        <v>300</v>
      </c>
      <c r="AG142" s="144">
        <v>250</v>
      </c>
      <c r="AH142" s="144">
        <v>400</v>
      </c>
      <c r="AI142" s="144">
        <v>300</v>
      </c>
      <c r="AJ142" s="144">
        <v>300</v>
      </c>
      <c r="AK142" s="144">
        <v>0</v>
      </c>
      <c r="AL142" s="144">
        <v>0</v>
      </c>
      <c r="AM142" s="144">
        <v>0</v>
      </c>
      <c r="AN142" s="144">
        <v>0</v>
      </c>
      <c r="AO142" s="144">
        <v>0</v>
      </c>
      <c r="AP142" s="144">
        <v>0</v>
      </c>
      <c r="AQ142" s="144">
        <v>15</v>
      </c>
      <c r="AR142" s="144">
        <v>32</v>
      </c>
      <c r="AS142" s="144"/>
      <c r="AT142" s="144"/>
      <c r="AU142" s="144"/>
      <c r="AV142" s="144"/>
      <c r="AW142" s="144"/>
      <c r="AX142" s="144"/>
      <c r="AY142" s="144"/>
      <c r="AZ142" s="144"/>
      <c r="BA142" s="144"/>
      <c r="BB142" s="144"/>
      <c r="BC142" s="144"/>
      <c r="BD142" s="144"/>
      <c r="BE142" s="144"/>
      <c r="BF142" s="144"/>
    </row>
    <row r="143" spans="1:58" hidden="1">
      <c r="A143" s="143" t="s">
        <v>912</v>
      </c>
      <c r="B143" s="143" t="s">
        <v>1013</v>
      </c>
      <c r="C143" s="144">
        <v>100</v>
      </c>
      <c r="D143" s="144">
        <v>91</v>
      </c>
      <c r="E143" s="144">
        <v>86</v>
      </c>
      <c r="F143" s="144">
        <v>78</v>
      </c>
      <c r="G143" s="144">
        <v>78</v>
      </c>
      <c r="H143" s="144">
        <v>81</v>
      </c>
      <c r="I143" s="144">
        <v>80</v>
      </c>
      <c r="J143" s="144">
        <v>81</v>
      </c>
      <c r="K143" s="144">
        <v>80</v>
      </c>
      <c r="L143" s="144">
        <v>82</v>
      </c>
      <c r="M143" s="144">
        <v>82</v>
      </c>
      <c r="N143" s="144">
        <v>80</v>
      </c>
      <c r="O143" s="144">
        <v>80</v>
      </c>
      <c r="P143" s="144">
        <v>81</v>
      </c>
      <c r="Q143" s="145">
        <v>318.75</v>
      </c>
      <c r="R143" s="145">
        <v>306.45999999999998</v>
      </c>
      <c r="S143" s="145">
        <v>144.03</v>
      </c>
      <c r="T143" s="145">
        <v>221.32</v>
      </c>
      <c r="U143" s="145">
        <v>379.67</v>
      </c>
      <c r="V143" s="145">
        <v>418.27</v>
      </c>
      <c r="W143" s="145">
        <v>331.44</v>
      </c>
      <c r="X143" s="145">
        <v>325.85000000000002</v>
      </c>
      <c r="Y143" s="145">
        <v>368.76</v>
      </c>
      <c r="Z143" s="145">
        <v>287.43</v>
      </c>
      <c r="AA143" s="145">
        <v>441.6</v>
      </c>
      <c r="AB143" s="145">
        <v>121.25</v>
      </c>
      <c r="AC143" s="145">
        <v>412.91</v>
      </c>
      <c r="AD143" s="145">
        <v>373.23</v>
      </c>
      <c r="AE143" s="144">
        <v>31875</v>
      </c>
      <c r="AF143" s="144">
        <v>27888</v>
      </c>
      <c r="AG143" s="144">
        <v>12387</v>
      </c>
      <c r="AH143" s="144">
        <v>17263</v>
      </c>
      <c r="AI143" s="144">
        <v>29614</v>
      </c>
      <c r="AJ143" s="144">
        <v>33880</v>
      </c>
      <c r="AK143" s="144">
        <v>26515</v>
      </c>
      <c r="AL143" s="144">
        <v>26394</v>
      </c>
      <c r="AM143" s="144">
        <v>29501</v>
      </c>
      <c r="AN143" s="144">
        <v>23569</v>
      </c>
      <c r="AO143" s="144">
        <v>36211</v>
      </c>
      <c r="AP143" s="144">
        <v>9700</v>
      </c>
      <c r="AQ143" s="144">
        <v>33033</v>
      </c>
      <c r="AR143" s="144">
        <v>30232</v>
      </c>
      <c r="AS143" s="144"/>
      <c r="AT143" s="144"/>
      <c r="AU143" s="144"/>
      <c r="AV143" s="144"/>
      <c r="AW143" s="144"/>
      <c r="AX143" s="144"/>
      <c r="AY143" s="144"/>
      <c r="AZ143" s="144"/>
      <c r="BA143" s="144"/>
      <c r="BB143" s="144"/>
      <c r="BC143" s="144"/>
      <c r="BD143" s="144"/>
      <c r="BE143" s="144"/>
      <c r="BF143" s="144"/>
    </row>
    <row r="144" spans="1:58" hidden="1">
      <c r="A144" s="143" t="s">
        <v>912</v>
      </c>
      <c r="B144" s="143" t="s">
        <v>1014</v>
      </c>
      <c r="C144" s="144">
        <v>313</v>
      </c>
      <c r="D144" s="144">
        <v>292</v>
      </c>
      <c r="E144" s="144">
        <v>273</v>
      </c>
      <c r="F144" s="144">
        <v>258</v>
      </c>
      <c r="G144" s="144">
        <v>260</v>
      </c>
      <c r="H144" s="144">
        <v>264</v>
      </c>
      <c r="I144" s="144">
        <v>265</v>
      </c>
      <c r="J144" s="144">
        <v>265</v>
      </c>
      <c r="K144" s="144">
        <v>269</v>
      </c>
      <c r="L144" s="144">
        <v>273</v>
      </c>
      <c r="M144" s="144">
        <v>277</v>
      </c>
      <c r="N144" s="144">
        <v>248</v>
      </c>
      <c r="O144" s="144">
        <v>248</v>
      </c>
      <c r="P144" s="144">
        <v>251</v>
      </c>
      <c r="Q144" s="145">
        <v>300.70999999999998</v>
      </c>
      <c r="R144" s="145">
        <v>353.72</v>
      </c>
      <c r="S144" s="145">
        <v>154.1</v>
      </c>
      <c r="T144" s="145">
        <v>256.7</v>
      </c>
      <c r="U144" s="145">
        <v>344.16</v>
      </c>
      <c r="V144" s="145">
        <v>308.85000000000002</v>
      </c>
      <c r="W144" s="145">
        <v>313.31</v>
      </c>
      <c r="X144" s="145">
        <v>307.70999999999998</v>
      </c>
      <c r="Y144" s="145">
        <v>286.47000000000003</v>
      </c>
      <c r="Z144" s="145">
        <v>280.39999999999998</v>
      </c>
      <c r="AA144" s="145">
        <v>370.43</v>
      </c>
      <c r="AB144" s="145">
        <v>125</v>
      </c>
      <c r="AC144" s="145">
        <v>275.08999999999997</v>
      </c>
      <c r="AD144" s="145">
        <v>286.06</v>
      </c>
      <c r="AE144" s="144">
        <v>94123</v>
      </c>
      <c r="AF144" s="144">
        <v>103285</v>
      </c>
      <c r="AG144" s="144">
        <v>42069</v>
      </c>
      <c r="AH144" s="144">
        <v>66228</v>
      </c>
      <c r="AI144" s="144">
        <v>89482</v>
      </c>
      <c r="AJ144" s="144">
        <v>81537</v>
      </c>
      <c r="AK144" s="144">
        <v>83026</v>
      </c>
      <c r="AL144" s="144">
        <v>81542</v>
      </c>
      <c r="AM144" s="144">
        <v>77061</v>
      </c>
      <c r="AN144" s="144">
        <v>76549</v>
      </c>
      <c r="AO144" s="144">
        <v>102609</v>
      </c>
      <c r="AP144" s="144">
        <v>31000</v>
      </c>
      <c r="AQ144" s="144">
        <v>68222</v>
      </c>
      <c r="AR144" s="144">
        <v>71800</v>
      </c>
      <c r="AS144" s="144"/>
      <c r="AT144" s="144"/>
      <c r="AU144" s="144"/>
      <c r="AV144" s="144"/>
      <c r="AW144" s="144"/>
      <c r="AX144" s="144"/>
      <c r="AY144" s="144"/>
      <c r="AZ144" s="144"/>
      <c r="BA144" s="144"/>
      <c r="BB144" s="144"/>
      <c r="BC144" s="144"/>
      <c r="BD144" s="144"/>
      <c r="BE144" s="144"/>
      <c r="BF144" s="144"/>
    </row>
    <row r="145" spans="1:58" hidden="1">
      <c r="A145" s="143" t="s">
        <v>912</v>
      </c>
      <c r="B145" s="143" t="s">
        <v>1015</v>
      </c>
      <c r="C145" s="144">
        <v>61</v>
      </c>
      <c r="D145" s="144">
        <v>57</v>
      </c>
      <c r="E145" s="144">
        <v>54</v>
      </c>
      <c r="F145" s="144">
        <v>50</v>
      </c>
      <c r="G145" s="144">
        <v>50</v>
      </c>
      <c r="H145" s="144">
        <v>51</v>
      </c>
      <c r="I145" s="144">
        <v>49</v>
      </c>
      <c r="J145" s="144">
        <v>50</v>
      </c>
      <c r="K145" s="144">
        <v>50</v>
      </c>
      <c r="L145" s="144">
        <v>52</v>
      </c>
      <c r="M145" s="144">
        <v>52</v>
      </c>
      <c r="N145" s="144">
        <v>50</v>
      </c>
      <c r="O145" s="144">
        <v>50</v>
      </c>
      <c r="P145" s="144">
        <v>49</v>
      </c>
      <c r="Q145" s="145">
        <v>352.66</v>
      </c>
      <c r="R145" s="145">
        <v>333.28</v>
      </c>
      <c r="S145" s="145">
        <v>199.48</v>
      </c>
      <c r="T145" s="145">
        <v>234.7</v>
      </c>
      <c r="U145" s="145">
        <v>309.04000000000002</v>
      </c>
      <c r="V145" s="145">
        <v>333.53</v>
      </c>
      <c r="W145" s="145">
        <v>339.76</v>
      </c>
      <c r="X145" s="145">
        <v>308.32</v>
      </c>
      <c r="Y145" s="145">
        <v>264.3</v>
      </c>
      <c r="Z145" s="145">
        <v>256.73</v>
      </c>
      <c r="AA145" s="145">
        <v>346.67</v>
      </c>
      <c r="AB145" s="145">
        <v>84</v>
      </c>
      <c r="AC145" s="145">
        <v>317.8</v>
      </c>
      <c r="AD145" s="145">
        <v>320.41000000000003</v>
      </c>
      <c r="AE145" s="144">
        <v>21512</v>
      </c>
      <c r="AF145" s="144">
        <v>18997</v>
      </c>
      <c r="AG145" s="144">
        <v>10772</v>
      </c>
      <c r="AH145" s="144">
        <v>11735</v>
      </c>
      <c r="AI145" s="144">
        <v>15452</v>
      </c>
      <c r="AJ145" s="144">
        <v>17010</v>
      </c>
      <c r="AK145" s="144">
        <v>16648</v>
      </c>
      <c r="AL145" s="144">
        <v>15416</v>
      </c>
      <c r="AM145" s="144">
        <v>13215</v>
      </c>
      <c r="AN145" s="144">
        <v>13350</v>
      </c>
      <c r="AO145" s="144">
        <v>18027</v>
      </c>
      <c r="AP145" s="144">
        <v>4200</v>
      </c>
      <c r="AQ145" s="144">
        <v>15890</v>
      </c>
      <c r="AR145" s="144">
        <v>15700</v>
      </c>
      <c r="AS145" s="144"/>
      <c r="AT145" s="144"/>
      <c r="AU145" s="144"/>
      <c r="AV145" s="144"/>
      <c r="AW145" s="144"/>
      <c r="AX145" s="144"/>
      <c r="AY145" s="144"/>
      <c r="AZ145" s="144"/>
      <c r="BA145" s="144"/>
      <c r="BB145" s="144"/>
      <c r="BC145" s="144"/>
      <c r="BD145" s="144"/>
      <c r="BE145" s="144"/>
      <c r="BF145" s="144"/>
    </row>
    <row r="146" spans="1:58" hidden="1">
      <c r="A146" s="143" t="s">
        <v>912</v>
      </c>
      <c r="B146" s="143" t="s">
        <v>1016</v>
      </c>
      <c r="C146" s="144">
        <v>474</v>
      </c>
      <c r="D146" s="144">
        <v>440</v>
      </c>
      <c r="E146" s="144">
        <v>413</v>
      </c>
      <c r="F146" s="144">
        <v>386</v>
      </c>
      <c r="G146" s="144">
        <v>388</v>
      </c>
      <c r="H146" s="144">
        <v>396</v>
      </c>
      <c r="I146" s="144">
        <v>394</v>
      </c>
      <c r="J146" s="144">
        <v>396</v>
      </c>
      <c r="K146" s="144">
        <v>399</v>
      </c>
      <c r="L146" s="144">
        <v>407</v>
      </c>
      <c r="M146" s="144">
        <v>411</v>
      </c>
      <c r="N146" s="144">
        <v>378</v>
      </c>
      <c r="O146" s="144">
        <v>378</v>
      </c>
      <c r="P146" s="144">
        <v>381</v>
      </c>
      <c r="Q146" s="145">
        <v>311.2</v>
      </c>
      <c r="R146" s="145">
        <v>341.3</v>
      </c>
      <c r="S146" s="145">
        <v>157.94</v>
      </c>
      <c r="T146" s="145">
        <v>246.7</v>
      </c>
      <c r="U146" s="145">
        <v>346.77</v>
      </c>
      <c r="V146" s="145">
        <v>334.41</v>
      </c>
      <c r="W146" s="145">
        <v>320.27999999999997</v>
      </c>
      <c r="X146" s="145">
        <v>311.49</v>
      </c>
      <c r="Y146" s="145">
        <v>300.19</v>
      </c>
      <c r="Z146" s="145">
        <v>278.79000000000002</v>
      </c>
      <c r="AA146" s="145">
        <v>381.62</v>
      </c>
      <c r="AB146" s="145">
        <v>118.78</v>
      </c>
      <c r="AC146" s="145">
        <v>309.91000000000003</v>
      </c>
      <c r="AD146" s="145">
        <v>309.01</v>
      </c>
      <c r="AE146" s="144">
        <v>147510</v>
      </c>
      <c r="AF146" s="144">
        <v>150170</v>
      </c>
      <c r="AG146" s="144">
        <v>65228</v>
      </c>
      <c r="AH146" s="144">
        <v>95226</v>
      </c>
      <c r="AI146" s="144">
        <v>134548</v>
      </c>
      <c r="AJ146" s="144">
        <v>132427</v>
      </c>
      <c r="AK146" s="144">
        <v>126189</v>
      </c>
      <c r="AL146" s="144">
        <v>123352</v>
      </c>
      <c r="AM146" s="144">
        <v>119777</v>
      </c>
      <c r="AN146" s="144">
        <v>113468</v>
      </c>
      <c r="AO146" s="144">
        <v>156847</v>
      </c>
      <c r="AP146" s="144">
        <v>44900</v>
      </c>
      <c r="AQ146" s="144">
        <v>117145</v>
      </c>
      <c r="AR146" s="144">
        <v>117732</v>
      </c>
      <c r="AS146" s="144"/>
      <c r="AT146" s="144"/>
      <c r="AU146" s="144"/>
      <c r="AV146" s="144"/>
      <c r="AW146" s="144"/>
      <c r="AX146" s="144"/>
      <c r="AY146" s="144"/>
      <c r="AZ146" s="144"/>
      <c r="BA146" s="144"/>
      <c r="BB146" s="144"/>
      <c r="BC146" s="144"/>
      <c r="BD146" s="144"/>
      <c r="BE146" s="144"/>
      <c r="BF146" s="144"/>
    </row>
    <row r="147" spans="1:58" hidden="1">
      <c r="A147" s="143" t="s">
        <v>912</v>
      </c>
      <c r="B147" s="143" t="s">
        <v>1017</v>
      </c>
      <c r="C147" s="144">
        <v>736</v>
      </c>
      <c r="D147" s="144">
        <v>633</v>
      </c>
      <c r="E147" s="144">
        <v>601</v>
      </c>
      <c r="F147" s="144">
        <v>573</v>
      </c>
      <c r="G147" s="144">
        <v>570</v>
      </c>
      <c r="H147" s="144">
        <v>575</v>
      </c>
      <c r="I147" s="144">
        <v>570</v>
      </c>
      <c r="J147" s="144">
        <v>573</v>
      </c>
      <c r="K147" s="144">
        <v>578</v>
      </c>
      <c r="L147" s="144">
        <v>582</v>
      </c>
      <c r="M147" s="144">
        <v>587</v>
      </c>
      <c r="N147" s="144">
        <v>542</v>
      </c>
      <c r="O147" s="144">
        <v>595</v>
      </c>
      <c r="P147" s="144">
        <v>597</v>
      </c>
      <c r="Q147" s="145">
        <v>496.3</v>
      </c>
      <c r="R147" s="145">
        <v>503.92</v>
      </c>
      <c r="S147" s="145">
        <v>244.91</v>
      </c>
      <c r="T147" s="145">
        <v>490.27</v>
      </c>
      <c r="U147" s="145">
        <v>540.75</v>
      </c>
      <c r="V147" s="145">
        <v>518.12</v>
      </c>
      <c r="W147" s="145">
        <v>476.26</v>
      </c>
      <c r="X147" s="145">
        <v>462.59</v>
      </c>
      <c r="Y147" s="145">
        <v>498.12</v>
      </c>
      <c r="Z147" s="145">
        <v>493.66</v>
      </c>
      <c r="AA147" s="145">
        <v>392.52</v>
      </c>
      <c r="AB147" s="145">
        <v>417.71</v>
      </c>
      <c r="AC147" s="145">
        <v>416.25</v>
      </c>
      <c r="AD147" s="145">
        <v>521.04999999999995</v>
      </c>
      <c r="AE147" s="144">
        <v>365275</v>
      </c>
      <c r="AF147" s="144">
        <v>318983</v>
      </c>
      <c r="AG147" s="144">
        <v>147191</v>
      </c>
      <c r="AH147" s="144">
        <v>280927</v>
      </c>
      <c r="AI147" s="144">
        <v>308225</v>
      </c>
      <c r="AJ147" s="144">
        <v>297919</v>
      </c>
      <c r="AK147" s="144">
        <v>271471</v>
      </c>
      <c r="AL147" s="144">
        <v>265063</v>
      </c>
      <c r="AM147" s="144">
        <v>287915</v>
      </c>
      <c r="AN147" s="144">
        <v>287313</v>
      </c>
      <c r="AO147" s="144">
        <v>230410</v>
      </c>
      <c r="AP147" s="144">
        <v>226400</v>
      </c>
      <c r="AQ147" s="144">
        <v>247667</v>
      </c>
      <c r="AR147" s="144">
        <v>311064</v>
      </c>
      <c r="AS147" s="144"/>
      <c r="AT147" s="144"/>
      <c r="AU147" s="144"/>
      <c r="AV147" s="144"/>
      <c r="AW147" s="144"/>
      <c r="AX147" s="144"/>
      <c r="AY147" s="144"/>
      <c r="AZ147" s="144"/>
      <c r="BA147" s="144"/>
      <c r="BB147" s="144"/>
      <c r="BC147" s="144"/>
      <c r="BD147" s="144"/>
      <c r="BE147" s="144"/>
      <c r="BF147" s="144"/>
    </row>
    <row r="148" spans="1:58" hidden="1">
      <c r="A148" s="143" t="s">
        <v>912</v>
      </c>
      <c r="B148" s="143" t="s">
        <v>1018</v>
      </c>
      <c r="C148" s="144">
        <v>162</v>
      </c>
      <c r="D148" s="144">
        <v>122</v>
      </c>
      <c r="E148" s="144">
        <v>120</v>
      </c>
      <c r="F148" s="144">
        <v>116</v>
      </c>
      <c r="G148" s="144">
        <v>116</v>
      </c>
      <c r="H148" s="144">
        <v>117</v>
      </c>
      <c r="I148" s="144">
        <v>117</v>
      </c>
      <c r="J148" s="144">
        <v>118</v>
      </c>
      <c r="K148" s="144">
        <v>119</v>
      </c>
      <c r="L148" s="144">
        <v>121</v>
      </c>
      <c r="M148" s="144">
        <v>121</v>
      </c>
      <c r="N148" s="144">
        <v>113</v>
      </c>
      <c r="O148" s="144">
        <v>116</v>
      </c>
      <c r="P148" s="144">
        <v>115</v>
      </c>
      <c r="Q148" s="145">
        <v>452.1</v>
      </c>
      <c r="R148" s="145">
        <v>469.29</v>
      </c>
      <c r="S148" s="145">
        <v>338.13</v>
      </c>
      <c r="T148" s="145">
        <v>460.29</v>
      </c>
      <c r="U148" s="145">
        <v>438.72</v>
      </c>
      <c r="V148" s="145">
        <v>436.16</v>
      </c>
      <c r="W148" s="145">
        <v>330.11</v>
      </c>
      <c r="X148" s="145">
        <v>330.14</v>
      </c>
      <c r="Y148" s="145">
        <v>380.9</v>
      </c>
      <c r="Z148" s="145">
        <v>378.27</v>
      </c>
      <c r="AA148" s="145">
        <v>335.73</v>
      </c>
      <c r="AB148" s="145">
        <v>390.27</v>
      </c>
      <c r="AC148" s="145">
        <v>409.65</v>
      </c>
      <c r="AD148" s="145">
        <v>414.93</v>
      </c>
      <c r="AE148" s="144">
        <v>73241</v>
      </c>
      <c r="AF148" s="144">
        <v>57253</v>
      </c>
      <c r="AG148" s="144">
        <v>40576</v>
      </c>
      <c r="AH148" s="144">
        <v>53394</v>
      </c>
      <c r="AI148" s="144">
        <v>50892</v>
      </c>
      <c r="AJ148" s="144">
        <v>51031</v>
      </c>
      <c r="AK148" s="144">
        <v>38623</v>
      </c>
      <c r="AL148" s="144">
        <v>38957</v>
      </c>
      <c r="AM148" s="144">
        <v>45327</v>
      </c>
      <c r="AN148" s="144">
        <v>45771</v>
      </c>
      <c r="AO148" s="144">
        <v>40623</v>
      </c>
      <c r="AP148" s="144">
        <v>44100</v>
      </c>
      <c r="AQ148" s="144">
        <v>47519</v>
      </c>
      <c r="AR148" s="144">
        <v>47717</v>
      </c>
      <c r="AS148" s="144"/>
      <c r="AT148" s="144"/>
      <c r="AU148" s="144"/>
      <c r="AV148" s="144"/>
      <c r="AW148" s="144"/>
      <c r="AX148" s="144"/>
      <c r="AY148" s="144"/>
      <c r="AZ148" s="144"/>
      <c r="BA148" s="144"/>
      <c r="BB148" s="144"/>
      <c r="BC148" s="144"/>
      <c r="BD148" s="144"/>
      <c r="BE148" s="144"/>
      <c r="BF148" s="144"/>
    </row>
    <row r="149" spans="1:58" hidden="1">
      <c r="A149" s="143" t="s">
        <v>912</v>
      </c>
      <c r="B149" s="143" t="s">
        <v>1019</v>
      </c>
      <c r="C149" s="144">
        <v>0</v>
      </c>
      <c r="D149" s="144">
        <v>0</v>
      </c>
      <c r="E149" s="144">
        <v>0</v>
      </c>
      <c r="F149" s="144">
        <v>0</v>
      </c>
      <c r="G149" s="144">
        <v>0</v>
      </c>
      <c r="H149" s="144">
        <v>0</v>
      </c>
      <c r="I149" s="144">
        <v>432</v>
      </c>
      <c r="J149" s="144">
        <v>435</v>
      </c>
      <c r="K149" s="144">
        <v>439</v>
      </c>
      <c r="L149" s="144">
        <v>441</v>
      </c>
      <c r="M149" s="144">
        <v>466</v>
      </c>
      <c r="N149" s="144">
        <v>421</v>
      </c>
      <c r="O149" s="144">
        <v>462</v>
      </c>
      <c r="P149" s="144">
        <v>462</v>
      </c>
      <c r="Q149" s="145"/>
      <c r="R149" s="145"/>
      <c r="S149" s="145"/>
      <c r="T149" s="145"/>
      <c r="U149" s="145"/>
      <c r="V149" s="145"/>
      <c r="W149" s="145">
        <v>368.5</v>
      </c>
      <c r="X149" s="145">
        <v>323.42</v>
      </c>
      <c r="Y149" s="145">
        <v>433.88</v>
      </c>
      <c r="Z149" s="145">
        <v>421.27</v>
      </c>
      <c r="AA149" s="145">
        <v>426.44</v>
      </c>
      <c r="AB149" s="145">
        <v>388.6</v>
      </c>
      <c r="AC149" s="145">
        <v>443.58</v>
      </c>
      <c r="AD149" s="145">
        <v>471.49</v>
      </c>
      <c r="AE149" s="144">
        <v>0</v>
      </c>
      <c r="AF149" s="144">
        <v>0</v>
      </c>
      <c r="AG149" s="144">
        <v>0</v>
      </c>
      <c r="AH149" s="144">
        <v>0</v>
      </c>
      <c r="AI149" s="144">
        <v>0</v>
      </c>
      <c r="AJ149" s="144">
        <v>0</v>
      </c>
      <c r="AK149" s="144">
        <v>159190</v>
      </c>
      <c r="AL149" s="144">
        <v>140687</v>
      </c>
      <c r="AM149" s="144">
        <v>190474</v>
      </c>
      <c r="AN149" s="144">
        <v>185781</v>
      </c>
      <c r="AO149" s="144">
        <v>198723</v>
      </c>
      <c r="AP149" s="144">
        <v>163600</v>
      </c>
      <c r="AQ149" s="144">
        <v>204934</v>
      </c>
      <c r="AR149" s="144">
        <v>217830</v>
      </c>
      <c r="AS149" s="144"/>
      <c r="AT149" s="144"/>
      <c r="AU149" s="144"/>
      <c r="AV149" s="144"/>
      <c r="AW149" s="144"/>
      <c r="AX149" s="144"/>
      <c r="AY149" s="144"/>
      <c r="AZ149" s="144"/>
      <c r="BA149" s="144"/>
      <c r="BB149" s="144"/>
      <c r="BC149" s="144"/>
      <c r="BD149" s="144"/>
      <c r="BE149" s="144"/>
      <c r="BF149" s="144"/>
    </row>
    <row r="150" spans="1:58" hidden="1">
      <c r="A150" s="143" t="s">
        <v>912</v>
      </c>
      <c r="B150" s="143" t="s">
        <v>1020</v>
      </c>
      <c r="C150" s="144">
        <v>1480</v>
      </c>
      <c r="D150" s="144">
        <v>1433</v>
      </c>
      <c r="E150" s="144">
        <v>1299</v>
      </c>
      <c r="F150" s="144">
        <v>1179</v>
      </c>
      <c r="G150" s="144">
        <v>1178</v>
      </c>
      <c r="H150" s="144">
        <v>1187</v>
      </c>
      <c r="I150" s="144">
        <v>759</v>
      </c>
      <c r="J150" s="144">
        <v>767</v>
      </c>
      <c r="K150" s="144">
        <v>775</v>
      </c>
      <c r="L150" s="144">
        <v>783</v>
      </c>
      <c r="M150" s="144">
        <v>779</v>
      </c>
      <c r="N150" s="144">
        <v>696</v>
      </c>
      <c r="O150" s="144">
        <v>751</v>
      </c>
      <c r="P150" s="144">
        <v>749</v>
      </c>
      <c r="Q150" s="145">
        <v>439.83</v>
      </c>
      <c r="R150" s="145">
        <v>488.66</v>
      </c>
      <c r="S150" s="145">
        <v>206.83</v>
      </c>
      <c r="T150" s="145">
        <v>454.87</v>
      </c>
      <c r="U150" s="145">
        <v>408.1</v>
      </c>
      <c r="V150" s="145">
        <v>426.27</v>
      </c>
      <c r="W150" s="145">
        <v>300.39</v>
      </c>
      <c r="X150" s="145">
        <v>314.99</v>
      </c>
      <c r="Y150" s="145">
        <v>416.9</v>
      </c>
      <c r="Z150" s="145">
        <v>380.54</v>
      </c>
      <c r="AA150" s="145">
        <v>426.36</v>
      </c>
      <c r="AB150" s="145">
        <v>327.73</v>
      </c>
      <c r="AC150" s="145">
        <v>435.02</v>
      </c>
      <c r="AD150" s="145">
        <v>439.12</v>
      </c>
      <c r="AE150" s="144">
        <v>650949</v>
      </c>
      <c r="AF150" s="144">
        <v>700244</v>
      </c>
      <c r="AG150" s="144">
        <v>268676</v>
      </c>
      <c r="AH150" s="144">
        <v>536293</v>
      </c>
      <c r="AI150" s="144">
        <v>480747</v>
      </c>
      <c r="AJ150" s="144">
        <v>505977</v>
      </c>
      <c r="AK150" s="144">
        <v>227996</v>
      </c>
      <c r="AL150" s="144">
        <v>241595</v>
      </c>
      <c r="AM150" s="144">
        <v>323098</v>
      </c>
      <c r="AN150" s="144">
        <v>297965</v>
      </c>
      <c r="AO150" s="144">
        <v>332133</v>
      </c>
      <c r="AP150" s="144">
        <v>228100</v>
      </c>
      <c r="AQ150" s="144">
        <v>326699</v>
      </c>
      <c r="AR150" s="144">
        <v>328901</v>
      </c>
      <c r="AS150" s="144"/>
      <c r="AT150" s="144"/>
      <c r="AU150" s="144"/>
      <c r="AV150" s="144"/>
      <c r="AW150" s="144"/>
      <c r="AX150" s="144"/>
      <c r="AY150" s="144"/>
      <c r="AZ150" s="144"/>
      <c r="BA150" s="144"/>
      <c r="BB150" s="144"/>
      <c r="BC150" s="144"/>
      <c r="BD150" s="144"/>
      <c r="BE150" s="144"/>
      <c r="BF150" s="144"/>
    </row>
    <row r="151" spans="1:58" hidden="1">
      <c r="A151" s="143" t="s">
        <v>912</v>
      </c>
      <c r="B151" s="143" t="s">
        <v>1021</v>
      </c>
      <c r="C151" s="144">
        <v>2378</v>
      </c>
      <c r="D151" s="144">
        <v>2188</v>
      </c>
      <c r="E151" s="144">
        <v>2020</v>
      </c>
      <c r="F151" s="144">
        <v>1868</v>
      </c>
      <c r="G151" s="144">
        <v>1864</v>
      </c>
      <c r="H151" s="144">
        <v>1879</v>
      </c>
      <c r="I151" s="144">
        <v>1878</v>
      </c>
      <c r="J151" s="144">
        <v>1893</v>
      </c>
      <c r="K151" s="144">
        <v>1911</v>
      </c>
      <c r="L151" s="144">
        <v>1927</v>
      </c>
      <c r="M151" s="144">
        <v>1953</v>
      </c>
      <c r="N151" s="144">
        <v>1772</v>
      </c>
      <c r="O151" s="144">
        <v>1924</v>
      </c>
      <c r="P151" s="144">
        <v>1923</v>
      </c>
      <c r="Q151" s="145">
        <v>458.14</v>
      </c>
      <c r="R151" s="145">
        <v>491.99</v>
      </c>
      <c r="S151" s="145">
        <v>225.96</v>
      </c>
      <c r="T151" s="145">
        <v>466.07</v>
      </c>
      <c r="U151" s="145">
        <v>450.57</v>
      </c>
      <c r="V151" s="145">
        <v>454.99</v>
      </c>
      <c r="W151" s="145">
        <v>371.29</v>
      </c>
      <c r="X151" s="145">
        <v>362.55</v>
      </c>
      <c r="Y151" s="145">
        <v>443.13</v>
      </c>
      <c r="Z151" s="145">
        <v>423.89</v>
      </c>
      <c r="AA151" s="145">
        <v>410.59</v>
      </c>
      <c r="AB151" s="145">
        <v>373.7</v>
      </c>
      <c r="AC151" s="145">
        <v>429.74</v>
      </c>
      <c r="AD151" s="145">
        <v>470.89</v>
      </c>
      <c r="AE151" s="144">
        <v>1089465</v>
      </c>
      <c r="AF151" s="144">
        <v>1076480</v>
      </c>
      <c r="AG151" s="144">
        <v>456443</v>
      </c>
      <c r="AH151" s="144">
        <v>870614</v>
      </c>
      <c r="AI151" s="144">
        <v>839864</v>
      </c>
      <c r="AJ151" s="144">
        <v>854927</v>
      </c>
      <c r="AK151" s="144">
        <v>697280</v>
      </c>
      <c r="AL151" s="144">
        <v>686302</v>
      </c>
      <c r="AM151" s="144">
        <v>846814</v>
      </c>
      <c r="AN151" s="144">
        <v>816830</v>
      </c>
      <c r="AO151" s="144">
        <v>801889</v>
      </c>
      <c r="AP151" s="144">
        <v>662200</v>
      </c>
      <c r="AQ151" s="144">
        <v>826819</v>
      </c>
      <c r="AR151" s="144">
        <v>905512</v>
      </c>
      <c r="AS151" s="144"/>
      <c r="AT151" s="144"/>
      <c r="AU151" s="144"/>
      <c r="AV151" s="144"/>
      <c r="AW151" s="144"/>
      <c r="AX151" s="144"/>
      <c r="AY151" s="144"/>
      <c r="AZ151" s="144"/>
      <c r="BA151" s="144"/>
      <c r="BB151" s="144"/>
      <c r="BC151" s="144"/>
      <c r="BD151" s="144"/>
      <c r="BE151" s="144"/>
      <c r="BF151" s="144"/>
    </row>
    <row r="152" spans="1:58" hidden="1">
      <c r="A152" s="143" t="s">
        <v>912</v>
      </c>
      <c r="B152" s="143" t="s">
        <v>1022</v>
      </c>
      <c r="C152" s="144">
        <v>0</v>
      </c>
      <c r="D152" s="144">
        <v>0</v>
      </c>
      <c r="E152" s="144">
        <v>0</v>
      </c>
      <c r="F152" s="144">
        <v>0</v>
      </c>
      <c r="G152" s="144">
        <v>0</v>
      </c>
      <c r="H152" s="144">
        <v>0</v>
      </c>
      <c r="I152" s="144">
        <v>0</v>
      </c>
      <c r="J152" s="144">
        <v>0</v>
      </c>
      <c r="K152" s="144">
        <v>0</v>
      </c>
      <c r="L152" s="144">
        <v>0</v>
      </c>
      <c r="M152" s="144">
        <v>167</v>
      </c>
      <c r="N152" s="144">
        <v>167</v>
      </c>
      <c r="O152" s="144">
        <v>0</v>
      </c>
      <c r="P152" s="144">
        <v>0</v>
      </c>
      <c r="Q152" s="145"/>
      <c r="R152" s="145"/>
      <c r="S152" s="145"/>
      <c r="T152" s="145"/>
      <c r="U152" s="145"/>
      <c r="V152" s="145"/>
      <c r="W152" s="145"/>
      <c r="X152" s="145"/>
      <c r="Y152" s="145"/>
      <c r="Z152" s="145"/>
      <c r="AA152" s="145">
        <v>0</v>
      </c>
      <c r="AB152" s="145">
        <v>0</v>
      </c>
      <c r="AC152" s="145"/>
      <c r="AD152" s="145"/>
      <c r="AE152" s="144">
        <v>0</v>
      </c>
      <c r="AF152" s="144">
        <v>0</v>
      </c>
      <c r="AG152" s="144">
        <v>0</v>
      </c>
      <c r="AH152" s="144">
        <v>0</v>
      </c>
      <c r="AI152" s="144">
        <v>0</v>
      </c>
      <c r="AJ152" s="144">
        <v>0</v>
      </c>
      <c r="AK152" s="144">
        <v>0</v>
      </c>
      <c r="AL152" s="144">
        <v>0</v>
      </c>
      <c r="AM152" s="144">
        <v>0</v>
      </c>
      <c r="AN152" s="144">
        <v>0</v>
      </c>
      <c r="AO152" s="144">
        <v>0</v>
      </c>
      <c r="AP152" s="144">
        <v>0</v>
      </c>
      <c r="AQ152" s="144">
        <v>0</v>
      </c>
      <c r="AR152" s="144">
        <v>0</v>
      </c>
      <c r="AS152" s="144"/>
      <c r="AT152" s="144"/>
      <c r="AU152" s="144"/>
      <c r="AV152" s="144"/>
      <c r="AW152" s="144"/>
      <c r="AX152" s="144"/>
      <c r="AY152" s="144"/>
      <c r="AZ152" s="144"/>
      <c r="BA152" s="144"/>
      <c r="BB152" s="144"/>
      <c r="BC152" s="144"/>
      <c r="BD152" s="144"/>
      <c r="BE152" s="144"/>
      <c r="BF152" s="144"/>
    </row>
    <row r="153" spans="1:58" hidden="1">
      <c r="A153" s="143" t="s">
        <v>912</v>
      </c>
      <c r="B153" s="143" t="s">
        <v>1023</v>
      </c>
      <c r="C153" s="144">
        <v>0</v>
      </c>
      <c r="D153" s="144">
        <v>0</v>
      </c>
      <c r="E153" s="144">
        <v>1</v>
      </c>
      <c r="F153" s="144">
        <v>1</v>
      </c>
      <c r="G153" s="144">
        <v>2</v>
      </c>
      <c r="H153" s="144">
        <v>3</v>
      </c>
      <c r="I153" s="144">
        <v>3</v>
      </c>
      <c r="J153" s="144">
        <v>4</v>
      </c>
      <c r="K153" s="144">
        <v>4</v>
      </c>
      <c r="L153" s="144">
        <v>5</v>
      </c>
      <c r="M153" s="144">
        <v>5</v>
      </c>
      <c r="N153" s="144">
        <v>5</v>
      </c>
      <c r="O153" s="144">
        <v>5</v>
      </c>
      <c r="P153" s="144">
        <v>5</v>
      </c>
      <c r="Q153" s="145"/>
      <c r="R153" s="145"/>
      <c r="S153" s="145">
        <v>9</v>
      </c>
      <c r="T153" s="145">
        <v>9</v>
      </c>
      <c r="U153" s="145">
        <v>9</v>
      </c>
      <c r="V153" s="145">
        <v>9</v>
      </c>
      <c r="W153" s="145">
        <v>9</v>
      </c>
      <c r="X153" s="145">
        <v>9</v>
      </c>
      <c r="Y153" s="145">
        <v>9</v>
      </c>
      <c r="Z153" s="145">
        <v>9</v>
      </c>
      <c r="AA153" s="145">
        <v>9</v>
      </c>
      <c r="AB153" s="145">
        <v>8.4</v>
      </c>
      <c r="AC153" s="145">
        <v>10.8</v>
      </c>
      <c r="AD153" s="145">
        <v>10</v>
      </c>
      <c r="AE153" s="144">
        <v>0</v>
      </c>
      <c r="AF153" s="144">
        <v>0</v>
      </c>
      <c r="AG153" s="144">
        <v>9</v>
      </c>
      <c r="AH153" s="144">
        <v>9</v>
      </c>
      <c r="AI153" s="144">
        <v>18</v>
      </c>
      <c r="AJ153" s="144">
        <v>27</v>
      </c>
      <c r="AK153" s="144">
        <v>27</v>
      </c>
      <c r="AL153" s="144">
        <v>36</v>
      </c>
      <c r="AM153" s="144">
        <v>36</v>
      </c>
      <c r="AN153" s="144">
        <v>45</v>
      </c>
      <c r="AO153" s="144">
        <v>45</v>
      </c>
      <c r="AP153" s="144">
        <v>42</v>
      </c>
      <c r="AQ153" s="144">
        <v>54</v>
      </c>
      <c r="AR153" s="144">
        <v>50</v>
      </c>
      <c r="AS153" s="144"/>
      <c r="AT153" s="144"/>
      <c r="AU153" s="144"/>
      <c r="AV153" s="144"/>
      <c r="AW153" s="144"/>
      <c r="AX153" s="144"/>
      <c r="AY153" s="144"/>
      <c r="AZ153" s="144"/>
      <c r="BA153" s="144"/>
      <c r="BB153" s="144"/>
      <c r="BC153" s="144"/>
      <c r="BD153" s="144"/>
      <c r="BE153" s="144"/>
      <c r="BF153" s="144"/>
    </row>
    <row r="154" spans="1:58" hidden="1">
      <c r="A154" s="143" t="s">
        <v>912</v>
      </c>
      <c r="B154" s="143" t="s">
        <v>1024</v>
      </c>
      <c r="C154" s="144">
        <v>0</v>
      </c>
      <c r="D154" s="144">
        <v>7</v>
      </c>
      <c r="E154" s="144">
        <v>14</v>
      </c>
      <c r="F154" s="144">
        <v>23</v>
      </c>
      <c r="G154" s="144">
        <v>30</v>
      </c>
      <c r="H154" s="144">
        <v>39</v>
      </c>
      <c r="I154" s="144">
        <v>46</v>
      </c>
      <c r="J154" s="144">
        <v>53</v>
      </c>
      <c r="K154" s="144">
        <v>62</v>
      </c>
      <c r="L154" s="144">
        <v>69</v>
      </c>
      <c r="M154" s="144">
        <v>76</v>
      </c>
      <c r="N154" s="144">
        <v>76</v>
      </c>
      <c r="O154" s="144">
        <v>80</v>
      </c>
      <c r="P154" s="144">
        <v>81</v>
      </c>
      <c r="Q154" s="145"/>
      <c r="R154" s="145">
        <v>10</v>
      </c>
      <c r="S154" s="145">
        <v>10</v>
      </c>
      <c r="T154" s="145">
        <v>9.91</v>
      </c>
      <c r="U154" s="145">
        <v>9.93</v>
      </c>
      <c r="V154" s="145">
        <v>9.9499999999999993</v>
      </c>
      <c r="W154" s="145">
        <v>9.9600000000000009</v>
      </c>
      <c r="X154" s="145">
        <v>9.9600000000000009</v>
      </c>
      <c r="Y154" s="145">
        <v>9.9499999999999993</v>
      </c>
      <c r="Z154" s="145">
        <v>9.9600000000000009</v>
      </c>
      <c r="AA154" s="145">
        <v>9.9600000000000009</v>
      </c>
      <c r="AB154" s="145">
        <v>10.79</v>
      </c>
      <c r="AC154" s="145">
        <v>11.15</v>
      </c>
      <c r="AD154" s="145">
        <v>9.19</v>
      </c>
      <c r="AE154" s="144">
        <v>0</v>
      </c>
      <c r="AF154" s="144">
        <v>70</v>
      </c>
      <c r="AG154" s="144">
        <v>140</v>
      </c>
      <c r="AH154" s="144">
        <v>228</v>
      </c>
      <c r="AI154" s="144">
        <v>298</v>
      </c>
      <c r="AJ154" s="144">
        <v>388</v>
      </c>
      <c r="AK154" s="144">
        <v>458</v>
      </c>
      <c r="AL154" s="144">
        <v>528</v>
      </c>
      <c r="AM154" s="144">
        <v>617</v>
      </c>
      <c r="AN154" s="144">
        <v>687</v>
      </c>
      <c r="AO154" s="144">
        <v>757</v>
      </c>
      <c r="AP154" s="144">
        <v>820</v>
      </c>
      <c r="AQ154" s="144">
        <v>892</v>
      </c>
      <c r="AR154" s="144">
        <v>744</v>
      </c>
      <c r="AS154" s="144"/>
      <c r="AT154" s="144"/>
      <c r="AU154" s="144"/>
      <c r="AV154" s="144"/>
      <c r="AW154" s="144"/>
      <c r="AX154" s="144"/>
      <c r="AY154" s="144"/>
      <c r="AZ154" s="144"/>
      <c r="BA154" s="144"/>
      <c r="BB154" s="144"/>
      <c r="BC154" s="144"/>
      <c r="BD154" s="144"/>
      <c r="BE154" s="144"/>
      <c r="BF154" s="144"/>
    </row>
    <row r="155" spans="1:58" hidden="1">
      <c r="A155" s="143" t="s">
        <v>912</v>
      </c>
      <c r="B155" s="143" t="s">
        <v>1025</v>
      </c>
      <c r="C155" s="144">
        <v>56</v>
      </c>
      <c r="D155" s="144">
        <v>65</v>
      </c>
      <c r="E155" s="144">
        <v>83</v>
      </c>
      <c r="F155" s="144">
        <v>101</v>
      </c>
      <c r="G155" s="144">
        <v>125</v>
      </c>
      <c r="H155" s="144">
        <v>154</v>
      </c>
      <c r="I155" s="144">
        <v>177</v>
      </c>
      <c r="J155" s="144">
        <v>203</v>
      </c>
      <c r="K155" s="144">
        <v>225</v>
      </c>
      <c r="L155" s="144">
        <v>256</v>
      </c>
      <c r="M155" s="144">
        <v>278</v>
      </c>
      <c r="N155" s="144">
        <v>275</v>
      </c>
      <c r="O155" s="144">
        <v>275</v>
      </c>
      <c r="P155" s="144">
        <v>275</v>
      </c>
      <c r="Q155" s="145">
        <v>19.57</v>
      </c>
      <c r="R155" s="145">
        <v>18.78</v>
      </c>
      <c r="S155" s="145">
        <v>17.28</v>
      </c>
      <c r="T155" s="145">
        <v>15.82</v>
      </c>
      <c r="U155" s="145">
        <v>15.17</v>
      </c>
      <c r="V155" s="145">
        <v>15.71</v>
      </c>
      <c r="W155" s="145">
        <v>15.23</v>
      </c>
      <c r="X155" s="145">
        <v>14.17</v>
      </c>
      <c r="Y155" s="145">
        <v>14.6</v>
      </c>
      <c r="Z155" s="145">
        <v>13.89</v>
      </c>
      <c r="AA155" s="145">
        <v>14.03</v>
      </c>
      <c r="AB155" s="145">
        <v>14.06</v>
      </c>
      <c r="AC155" s="145">
        <v>18.510000000000002</v>
      </c>
      <c r="AD155" s="145">
        <v>11.69</v>
      </c>
      <c r="AE155" s="144">
        <v>1096</v>
      </c>
      <c r="AF155" s="144">
        <v>1221</v>
      </c>
      <c r="AG155" s="144">
        <v>1434</v>
      </c>
      <c r="AH155" s="144">
        <v>1598</v>
      </c>
      <c r="AI155" s="144">
        <v>1896</v>
      </c>
      <c r="AJ155" s="144">
        <v>2420</v>
      </c>
      <c r="AK155" s="144">
        <v>2695</v>
      </c>
      <c r="AL155" s="144">
        <v>2876</v>
      </c>
      <c r="AM155" s="144">
        <v>3286</v>
      </c>
      <c r="AN155" s="144">
        <v>3557</v>
      </c>
      <c r="AO155" s="144">
        <v>3900</v>
      </c>
      <c r="AP155" s="144">
        <v>3867</v>
      </c>
      <c r="AQ155" s="144">
        <v>5090</v>
      </c>
      <c r="AR155" s="144">
        <v>3215</v>
      </c>
      <c r="AS155" s="144"/>
      <c r="AT155" s="144"/>
      <c r="AU155" s="144"/>
      <c r="AV155" s="144"/>
      <c r="AW155" s="144"/>
      <c r="AX155" s="144"/>
      <c r="AY155" s="144"/>
      <c r="AZ155" s="144"/>
      <c r="BA155" s="144"/>
      <c r="BB155" s="144"/>
      <c r="BC155" s="144"/>
      <c r="BD155" s="144"/>
      <c r="BE155" s="144"/>
      <c r="BF155" s="144"/>
    </row>
    <row r="156" spans="1:58" hidden="1">
      <c r="A156" s="143" t="s">
        <v>912</v>
      </c>
      <c r="B156" s="143" t="s">
        <v>1026</v>
      </c>
      <c r="C156" s="144">
        <v>0</v>
      </c>
      <c r="D156" s="144">
        <v>0</v>
      </c>
      <c r="E156" s="144">
        <v>0</v>
      </c>
      <c r="F156" s="144">
        <v>0</v>
      </c>
      <c r="G156" s="144">
        <v>0</v>
      </c>
      <c r="H156" s="144">
        <v>0</v>
      </c>
      <c r="I156" s="144">
        <v>0</v>
      </c>
      <c r="J156" s="144">
        <v>0</v>
      </c>
      <c r="K156" s="144">
        <v>0</v>
      </c>
      <c r="L156" s="144">
        <v>0</v>
      </c>
      <c r="M156" s="144">
        <v>0</v>
      </c>
      <c r="N156" s="144">
        <v>0</v>
      </c>
      <c r="O156" s="144">
        <v>0</v>
      </c>
      <c r="P156" s="144">
        <v>0</v>
      </c>
      <c r="Q156" s="145"/>
      <c r="R156" s="145"/>
      <c r="S156" s="145"/>
      <c r="T156" s="145"/>
      <c r="U156" s="145"/>
      <c r="V156" s="145"/>
      <c r="W156" s="145"/>
      <c r="X156" s="145"/>
      <c r="Y156" s="145"/>
      <c r="Z156" s="145"/>
      <c r="AA156" s="145"/>
      <c r="AB156" s="145"/>
      <c r="AC156" s="145"/>
      <c r="AD156" s="145"/>
      <c r="AE156" s="144">
        <v>0</v>
      </c>
      <c r="AF156" s="144">
        <v>0</v>
      </c>
      <c r="AG156" s="144">
        <v>0</v>
      </c>
      <c r="AH156" s="144">
        <v>0</v>
      </c>
      <c r="AI156" s="144">
        <v>0</v>
      </c>
      <c r="AJ156" s="144">
        <v>0</v>
      </c>
      <c r="AK156" s="144">
        <v>0</v>
      </c>
      <c r="AL156" s="144">
        <v>0</v>
      </c>
      <c r="AM156" s="144">
        <v>0</v>
      </c>
      <c r="AN156" s="144">
        <v>0</v>
      </c>
      <c r="AO156" s="144">
        <v>0</v>
      </c>
      <c r="AP156" s="144">
        <v>0</v>
      </c>
      <c r="AQ156" s="144">
        <v>0</v>
      </c>
      <c r="AR156" s="144">
        <v>0</v>
      </c>
      <c r="AS156" s="144"/>
      <c r="AT156" s="144"/>
      <c r="AU156" s="144"/>
      <c r="AV156" s="144"/>
      <c r="AW156" s="144"/>
      <c r="AX156" s="144"/>
      <c r="AY156" s="144"/>
      <c r="AZ156" s="144"/>
      <c r="BA156" s="144"/>
      <c r="BB156" s="144"/>
      <c r="BC156" s="144"/>
      <c r="BD156" s="144"/>
      <c r="BE156" s="144"/>
      <c r="BF156" s="144"/>
    </row>
    <row r="157" spans="1:58" hidden="1">
      <c r="A157" s="143" t="s">
        <v>912</v>
      </c>
      <c r="B157" s="143" t="s">
        <v>1027</v>
      </c>
      <c r="C157" s="144">
        <v>112</v>
      </c>
      <c r="D157" s="144">
        <v>134</v>
      </c>
      <c r="E157" s="144">
        <v>158</v>
      </c>
      <c r="F157" s="144">
        <v>180</v>
      </c>
      <c r="G157" s="144">
        <v>206</v>
      </c>
      <c r="H157" s="144">
        <v>226</v>
      </c>
      <c r="I157" s="144">
        <v>263</v>
      </c>
      <c r="J157" s="144">
        <v>290</v>
      </c>
      <c r="K157" s="144">
        <v>318</v>
      </c>
      <c r="L157" s="144">
        <v>294</v>
      </c>
      <c r="M157" s="144">
        <v>319</v>
      </c>
      <c r="N157" s="144">
        <v>323</v>
      </c>
      <c r="O157" s="144">
        <v>324</v>
      </c>
      <c r="P157" s="144">
        <v>332</v>
      </c>
      <c r="Q157" s="145">
        <v>19.25</v>
      </c>
      <c r="R157" s="145">
        <v>14.25</v>
      </c>
      <c r="S157" s="145">
        <v>18.239999999999998</v>
      </c>
      <c r="T157" s="145">
        <v>14.26</v>
      </c>
      <c r="U157" s="145">
        <v>17.850000000000001</v>
      </c>
      <c r="V157" s="145">
        <v>17.96</v>
      </c>
      <c r="W157" s="145">
        <v>22.02</v>
      </c>
      <c r="X157" s="145">
        <v>18.93</v>
      </c>
      <c r="Y157" s="145">
        <v>24.39</v>
      </c>
      <c r="Z157" s="145">
        <v>22.16</v>
      </c>
      <c r="AA157" s="145">
        <v>18.260000000000002</v>
      </c>
      <c r="AB157" s="145">
        <v>17.579999999999998</v>
      </c>
      <c r="AC157" s="145">
        <v>14.15</v>
      </c>
      <c r="AD157" s="145">
        <v>22.5</v>
      </c>
      <c r="AE157" s="144">
        <v>2156</v>
      </c>
      <c r="AF157" s="144">
        <v>1909</v>
      </c>
      <c r="AG157" s="144">
        <v>2882</v>
      </c>
      <c r="AH157" s="144">
        <v>2566</v>
      </c>
      <c r="AI157" s="144">
        <v>3678</v>
      </c>
      <c r="AJ157" s="144">
        <v>4059</v>
      </c>
      <c r="AK157" s="144">
        <v>5792</v>
      </c>
      <c r="AL157" s="144">
        <v>5489</v>
      </c>
      <c r="AM157" s="144">
        <v>7757</v>
      </c>
      <c r="AN157" s="144">
        <v>6514</v>
      </c>
      <c r="AO157" s="144">
        <v>5826</v>
      </c>
      <c r="AP157" s="144">
        <v>5679</v>
      </c>
      <c r="AQ157" s="144">
        <v>4585</v>
      </c>
      <c r="AR157" s="144">
        <v>7471</v>
      </c>
      <c r="AS157" s="144"/>
      <c r="AT157" s="144"/>
      <c r="AU157" s="144"/>
      <c r="AV157" s="144"/>
      <c r="AW157" s="144"/>
      <c r="AX157" s="144"/>
      <c r="AY157" s="144"/>
      <c r="AZ157" s="144"/>
      <c r="BA157" s="144"/>
      <c r="BB157" s="144"/>
      <c r="BC157" s="144"/>
      <c r="BD157" s="144"/>
      <c r="BE157" s="144"/>
      <c r="BF157" s="144"/>
    </row>
    <row r="158" spans="1:58" hidden="1">
      <c r="A158" s="143" t="s">
        <v>912</v>
      </c>
      <c r="B158" s="143" t="s">
        <v>1028</v>
      </c>
      <c r="C158" s="144">
        <v>0</v>
      </c>
      <c r="D158" s="144">
        <v>0</v>
      </c>
      <c r="E158" s="144">
        <v>0</v>
      </c>
      <c r="F158" s="144">
        <v>0</v>
      </c>
      <c r="G158" s="144">
        <v>0</v>
      </c>
      <c r="H158" s="144">
        <v>0</v>
      </c>
      <c r="I158" s="144">
        <v>0</v>
      </c>
      <c r="J158" s="144">
        <v>0</v>
      </c>
      <c r="K158" s="144">
        <v>0</v>
      </c>
      <c r="L158" s="144">
        <v>0</v>
      </c>
      <c r="M158" s="144">
        <v>36</v>
      </c>
      <c r="N158" s="144">
        <v>36</v>
      </c>
      <c r="O158" s="144">
        <v>0</v>
      </c>
      <c r="P158" s="144">
        <v>0</v>
      </c>
      <c r="Q158" s="145"/>
      <c r="R158" s="145"/>
      <c r="S158" s="145"/>
      <c r="T158" s="145"/>
      <c r="U158" s="145"/>
      <c r="V158" s="145"/>
      <c r="W158" s="145"/>
      <c r="X158" s="145"/>
      <c r="Y158" s="145"/>
      <c r="Z158" s="145"/>
      <c r="AA158" s="145">
        <v>0</v>
      </c>
      <c r="AB158" s="145">
        <v>0</v>
      </c>
      <c r="AC158" s="145"/>
      <c r="AD158" s="145"/>
      <c r="AE158" s="144">
        <v>0</v>
      </c>
      <c r="AF158" s="144">
        <v>0</v>
      </c>
      <c r="AG158" s="144">
        <v>0</v>
      </c>
      <c r="AH158" s="144">
        <v>0</v>
      </c>
      <c r="AI158" s="144">
        <v>0</v>
      </c>
      <c r="AJ158" s="144">
        <v>0</v>
      </c>
      <c r="AK158" s="144">
        <v>0</v>
      </c>
      <c r="AL158" s="144">
        <v>0</v>
      </c>
      <c r="AM158" s="144">
        <v>0</v>
      </c>
      <c r="AN158" s="144">
        <v>0</v>
      </c>
      <c r="AO158" s="144">
        <v>0</v>
      </c>
      <c r="AP158" s="144">
        <v>0</v>
      </c>
      <c r="AQ158" s="144">
        <v>0</v>
      </c>
      <c r="AR158" s="144">
        <v>0</v>
      </c>
      <c r="AS158" s="144"/>
      <c r="AT158" s="144"/>
      <c r="AU158" s="144"/>
      <c r="AV158" s="144"/>
      <c r="AW158" s="144"/>
      <c r="AX158" s="144"/>
      <c r="AY158" s="144"/>
      <c r="AZ158" s="144"/>
      <c r="BA158" s="144"/>
      <c r="BB158" s="144"/>
      <c r="BC158" s="144"/>
      <c r="BD158" s="144"/>
      <c r="BE158" s="144"/>
      <c r="BF158" s="144"/>
    </row>
    <row r="159" spans="1:58" hidden="1">
      <c r="A159" s="143" t="s">
        <v>912</v>
      </c>
      <c r="B159" s="143" t="s">
        <v>1029</v>
      </c>
      <c r="C159" s="144">
        <v>1</v>
      </c>
      <c r="D159" s="144">
        <v>1</v>
      </c>
      <c r="E159" s="144">
        <v>1</v>
      </c>
      <c r="F159" s="144">
        <v>1</v>
      </c>
      <c r="G159" s="144">
        <v>1</v>
      </c>
      <c r="H159" s="144">
        <v>3</v>
      </c>
      <c r="I159" s="144">
        <v>3</v>
      </c>
      <c r="J159" s="144">
        <v>3</v>
      </c>
      <c r="K159" s="144">
        <v>3</v>
      </c>
      <c r="L159" s="144">
        <v>3</v>
      </c>
      <c r="M159" s="144">
        <v>3</v>
      </c>
      <c r="N159" s="144">
        <v>3</v>
      </c>
      <c r="O159" s="144">
        <v>3</v>
      </c>
      <c r="P159" s="144">
        <v>3</v>
      </c>
      <c r="Q159" s="145">
        <v>47</v>
      </c>
      <c r="R159" s="145">
        <v>49</v>
      </c>
      <c r="S159" s="145">
        <v>44</v>
      </c>
      <c r="T159" s="145">
        <v>39</v>
      </c>
      <c r="U159" s="145">
        <v>39</v>
      </c>
      <c r="V159" s="145">
        <v>71</v>
      </c>
      <c r="W159" s="145">
        <v>71.33</v>
      </c>
      <c r="X159" s="145">
        <v>69</v>
      </c>
      <c r="Y159" s="145">
        <v>68.67</v>
      </c>
      <c r="Z159" s="145">
        <v>69.67</v>
      </c>
      <c r="AA159" s="145">
        <v>68.33</v>
      </c>
      <c r="AB159" s="145">
        <v>62</v>
      </c>
      <c r="AC159" s="145">
        <v>63.67</v>
      </c>
      <c r="AD159" s="145">
        <v>67.33</v>
      </c>
      <c r="AE159" s="144">
        <v>47</v>
      </c>
      <c r="AF159" s="144">
        <v>49</v>
      </c>
      <c r="AG159" s="144">
        <v>44</v>
      </c>
      <c r="AH159" s="144">
        <v>39</v>
      </c>
      <c r="AI159" s="144">
        <v>39</v>
      </c>
      <c r="AJ159" s="144">
        <v>213</v>
      </c>
      <c r="AK159" s="144">
        <v>214</v>
      </c>
      <c r="AL159" s="144">
        <v>207</v>
      </c>
      <c r="AM159" s="144">
        <v>206</v>
      </c>
      <c r="AN159" s="144">
        <v>209</v>
      </c>
      <c r="AO159" s="144">
        <v>205</v>
      </c>
      <c r="AP159" s="144">
        <v>186</v>
      </c>
      <c r="AQ159" s="144">
        <v>191</v>
      </c>
      <c r="AR159" s="144">
        <v>202</v>
      </c>
      <c r="AS159" s="144"/>
      <c r="AT159" s="144"/>
      <c r="AU159" s="144"/>
      <c r="AV159" s="144"/>
      <c r="AW159" s="144"/>
      <c r="AX159" s="144"/>
      <c r="AY159" s="144"/>
      <c r="AZ159" s="144"/>
      <c r="BA159" s="144"/>
      <c r="BB159" s="144"/>
      <c r="BC159" s="144"/>
      <c r="BD159" s="144"/>
      <c r="BE159" s="144"/>
      <c r="BF159" s="144"/>
    </row>
    <row r="160" spans="1:58" hidden="1">
      <c r="A160" s="143" t="s">
        <v>912</v>
      </c>
      <c r="B160" s="143" t="s">
        <v>1030</v>
      </c>
      <c r="C160" s="144">
        <v>419</v>
      </c>
      <c r="D160" s="144">
        <v>361</v>
      </c>
      <c r="E160" s="144">
        <v>361</v>
      </c>
      <c r="F160" s="144">
        <v>350</v>
      </c>
      <c r="G160" s="144">
        <v>345</v>
      </c>
      <c r="H160" s="144">
        <v>314</v>
      </c>
      <c r="I160" s="144">
        <v>264</v>
      </c>
      <c r="J160" s="144">
        <v>262</v>
      </c>
      <c r="K160" s="144">
        <v>227</v>
      </c>
      <c r="L160" s="144">
        <v>232</v>
      </c>
      <c r="M160" s="144">
        <v>277</v>
      </c>
      <c r="N160" s="144">
        <v>266</v>
      </c>
      <c r="O160" s="144">
        <v>295</v>
      </c>
      <c r="P160" s="144">
        <v>325</v>
      </c>
      <c r="Q160" s="145">
        <v>55.37</v>
      </c>
      <c r="R160" s="145">
        <v>47.09</v>
      </c>
      <c r="S160" s="145">
        <v>51.22</v>
      </c>
      <c r="T160" s="145">
        <v>66.53</v>
      </c>
      <c r="U160" s="145">
        <v>67.52</v>
      </c>
      <c r="V160" s="145">
        <v>41.96</v>
      </c>
      <c r="W160" s="145">
        <v>15.01</v>
      </c>
      <c r="X160" s="145">
        <v>17.61</v>
      </c>
      <c r="Y160" s="145">
        <v>17.62</v>
      </c>
      <c r="Z160" s="145">
        <v>29.98</v>
      </c>
      <c r="AA160" s="145">
        <v>25.05</v>
      </c>
      <c r="AB160" s="145">
        <v>22.43</v>
      </c>
      <c r="AC160" s="145">
        <v>29.57</v>
      </c>
      <c r="AD160" s="145">
        <v>27.81</v>
      </c>
      <c r="AE160" s="144">
        <v>23200</v>
      </c>
      <c r="AF160" s="144">
        <v>17000</v>
      </c>
      <c r="AG160" s="144">
        <v>18490</v>
      </c>
      <c r="AH160" s="144">
        <v>23285</v>
      </c>
      <c r="AI160" s="144">
        <v>23296</v>
      </c>
      <c r="AJ160" s="144">
        <v>13177</v>
      </c>
      <c r="AK160" s="144">
        <v>3963</v>
      </c>
      <c r="AL160" s="144">
        <v>4613</v>
      </c>
      <c r="AM160" s="144">
        <v>4000</v>
      </c>
      <c r="AN160" s="144">
        <v>6956</v>
      </c>
      <c r="AO160" s="144">
        <v>6940</v>
      </c>
      <c r="AP160" s="144">
        <v>5967</v>
      </c>
      <c r="AQ160" s="144">
        <v>8722</v>
      </c>
      <c r="AR160" s="144">
        <v>9039</v>
      </c>
      <c r="AS160" s="144"/>
      <c r="AT160" s="144"/>
      <c r="AU160" s="144"/>
      <c r="AV160" s="144"/>
      <c r="AW160" s="144"/>
      <c r="AX160" s="144"/>
      <c r="AY160" s="144"/>
      <c r="AZ160" s="144"/>
      <c r="BA160" s="144"/>
      <c r="BB160" s="144"/>
      <c r="BC160" s="144"/>
      <c r="BD160" s="144"/>
      <c r="BE160" s="144"/>
      <c r="BF160" s="144"/>
    </row>
    <row r="161" spans="1:58" hidden="1">
      <c r="A161" s="143" t="s">
        <v>912</v>
      </c>
      <c r="B161" s="143" t="s">
        <v>1031</v>
      </c>
      <c r="C161" s="144">
        <v>29</v>
      </c>
      <c r="D161" s="144">
        <v>27</v>
      </c>
      <c r="E161" s="144">
        <v>28</v>
      </c>
      <c r="F161" s="144">
        <v>27</v>
      </c>
      <c r="G161" s="144">
        <v>26</v>
      </c>
      <c r="H161" s="144">
        <v>29</v>
      </c>
      <c r="I161" s="144">
        <v>27</v>
      </c>
      <c r="J161" s="144">
        <v>27</v>
      </c>
      <c r="K161" s="144">
        <v>21</v>
      </c>
      <c r="L161" s="144">
        <v>21</v>
      </c>
      <c r="M161" s="144">
        <v>24</v>
      </c>
      <c r="N161" s="144">
        <v>25</v>
      </c>
      <c r="O161" s="144">
        <v>40</v>
      </c>
      <c r="P161" s="144">
        <v>42</v>
      </c>
      <c r="Q161" s="145">
        <v>45.1</v>
      </c>
      <c r="R161" s="145">
        <v>47.85</v>
      </c>
      <c r="S161" s="145">
        <v>41</v>
      </c>
      <c r="T161" s="145">
        <v>54.89</v>
      </c>
      <c r="U161" s="145">
        <v>56.08</v>
      </c>
      <c r="V161" s="145">
        <v>51.45</v>
      </c>
      <c r="W161" s="145">
        <v>17.63</v>
      </c>
      <c r="X161" s="145">
        <v>17.37</v>
      </c>
      <c r="Y161" s="145">
        <v>16.809999999999999</v>
      </c>
      <c r="Z161" s="145">
        <v>41</v>
      </c>
      <c r="AA161" s="145">
        <v>40</v>
      </c>
      <c r="AB161" s="145">
        <v>97.68</v>
      </c>
      <c r="AC161" s="145">
        <v>98</v>
      </c>
      <c r="AD161" s="145">
        <v>98.48</v>
      </c>
      <c r="AE161" s="144">
        <v>1308</v>
      </c>
      <c r="AF161" s="144">
        <v>1292</v>
      </c>
      <c r="AG161" s="144">
        <v>1148</v>
      </c>
      <c r="AH161" s="144">
        <v>1482</v>
      </c>
      <c r="AI161" s="144">
        <v>1458</v>
      </c>
      <c r="AJ161" s="144">
        <v>1492</v>
      </c>
      <c r="AK161" s="144">
        <v>476</v>
      </c>
      <c r="AL161" s="144">
        <v>469</v>
      </c>
      <c r="AM161" s="144">
        <v>353</v>
      </c>
      <c r="AN161" s="144">
        <v>861</v>
      </c>
      <c r="AO161" s="144">
        <v>960</v>
      </c>
      <c r="AP161" s="144">
        <v>2442</v>
      </c>
      <c r="AQ161" s="144">
        <v>3920</v>
      </c>
      <c r="AR161" s="144">
        <v>4136</v>
      </c>
      <c r="AS161" s="144"/>
      <c r="AT161" s="144"/>
      <c r="AU161" s="144"/>
      <c r="AV161" s="144"/>
      <c r="AW161" s="144"/>
      <c r="AX161" s="144"/>
      <c r="AY161" s="144"/>
      <c r="AZ161" s="144"/>
      <c r="BA161" s="144"/>
      <c r="BB161" s="144"/>
      <c r="BC161" s="144"/>
      <c r="BD161" s="144"/>
      <c r="BE161" s="144"/>
      <c r="BF161" s="144"/>
    </row>
    <row r="162" spans="1:58" hidden="1">
      <c r="A162" s="143" t="s">
        <v>912</v>
      </c>
      <c r="B162" s="143" t="s">
        <v>1032</v>
      </c>
      <c r="C162" s="144">
        <v>54</v>
      </c>
      <c r="D162" s="144">
        <v>50</v>
      </c>
      <c r="E162" s="144">
        <v>53</v>
      </c>
      <c r="F162" s="144">
        <v>59</v>
      </c>
      <c r="G162" s="144">
        <v>60</v>
      </c>
      <c r="H162" s="144">
        <v>48</v>
      </c>
      <c r="I162" s="144">
        <v>46</v>
      </c>
      <c r="J162" s="144">
        <v>47</v>
      </c>
      <c r="K162" s="144">
        <v>53</v>
      </c>
      <c r="L162" s="144">
        <v>54</v>
      </c>
      <c r="M162" s="144">
        <v>57</v>
      </c>
      <c r="N162" s="144">
        <v>59</v>
      </c>
      <c r="O162" s="144">
        <v>68</v>
      </c>
      <c r="P162" s="144">
        <v>68</v>
      </c>
      <c r="Q162" s="145">
        <v>55.81</v>
      </c>
      <c r="R162" s="145">
        <v>63.14</v>
      </c>
      <c r="S162" s="145">
        <v>28.06</v>
      </c>
      <c r="T162" s="145">
        <v>56.12</v>
      </c>
      <c r="U162" s="145">
        <v>60.37</v>
      </c>
      <c r="V162" s="145">
        <v>54.81</v>
      </c>
      <c r="W162" s="145">
        <v>55.26</v>
      </c>
      <c r="X162" s="145">
        <v>55.36</v>
      </c>
      <c r="Y162" s="145">
        <v>56.02</v>
      </c>
      <c r="Z162" s="145">
        <v>80.959999999999994</v>
      </c>
      <c r="AA162" s="145">
        <v>68.33</v>
      </c>
      <c r="AB162" s="145">
        <v>62</v>
      </c>
      <c r="AC162" s="145">
        <v>75</v>
      </c>
      <c r="AD162" s="145">
        <v>64.040000000000006</v>
      </c>
      <c r="AE162" s="144">
        <v>3014</v>
      </c>
      <c r="AF162" s="144">
        <v>3157</v>
      </c>
      <c r="AG162" s="144">
        <v>1487</v>
      </c>
      <c r="AH162" s="144">
        <v>3311</v>
      </c>
      <c r="AI162" s="144">
        <v>3622</v>
      </c>
      <c r="AJ162" s="144">
        <v>2631</v>
      </c>
      <c r="AK162" s="144">
        <v>2542</v>
      </c>
      <c r="AL162" s="144">
        <v>2602</v>
      </c>
      <c r="AM162" s="144">
        <v>2969</v>
      </c>
      <c r="AN162" s="144">
        <v>4372</v>
      </c>
      <c r="AO162" s="144">
        <v>3895</v>
      </c>
      <c r="AP162" s="144">
        <v>3658</v>
      </c>
      <c r="AQ162" s="144">
        <v>5100</v>
      </c>
      <c r="AR162" s="144">
        <v>4355</v>
      </c>
      <c r="AS162" s="144"/>
      <c r="AT162" s="144"/>
      <c r="AU162" s="144"/>
      <c r="AV162" s="144"/>
      <c r="AW162" s="144"/>
      <c r="AX162" s="144"/>
      <c r="AY162" s="144"/>
      <c r="AZ162" s="144"/>
      <c r="BA162" s="144"/>
      <c r="BB162" s="144"/>
      <c r="BC162" s="144"/>
      <c r="BD162" s="144"/>
      <c r="BE162" s="144"/>
      <c r="BF162" s="144"/>
    </row>
    <row r="163" spans="1:58" hidden="1">
      <c r="A163" s="143" t="s">
        <v>912</v>
      </c>
      <c r="B163" s="143" t="s">
        <v>1033</v>
      </c>
      <c r="C163" s="144">
        <v>0</v>
      </c>
      <c r="D163" s="144">
        <v>0</v>
      </c>
      <c r="E163" s="144">
        <v>0</v>
      </c>
      <c r="F163" s="144">
        <v>0</v>
      </c>
      <c r="G163" s="144">
        <v>0</v>
      </c>
      <c r="H163" s="144">
        <v>0</v>
      </c>
      <c r="I163" s="144">
        <v>0</v>
      </c>
      <c r="J163" s="144">
        <v>0</v>
      </c>
      <c r="K163" s="144">
        <v>0</v>
      </c>
      <c r="L163" s="144">
        <v>0</v>
      </c>
      <c r="M163" s="144">
        <v>9</v>
      </c>
      <c r="N163" s="144">
        <v>9</v>
      </c>
      <c r="O163" s="144">
        <v>0</v>
      </c>
      <c r="P163" s="144">
        <v>0</v>
      </c>
      <c r="Q163" s="145"/>
      <c r="R163" s="145"/>
      <c r="S163" s="145"/>
      <c r="T163" s="145"/>
      <c r="U163" s="145"/>
      <c r="V163" s="145"/>
      <c r="W163" s="145"/>
      <c r="X163" s="145"/>
      <c r="Y163" s="145"/>
      <c r="Z163" s="145"/>
      <c r="AA163" s="145">
        <v>0</v>
      </c>
      <c r="AB163" s="145">
        <v>0</v>
      </c>
      <c r="AC163" s="145"/>
      <c r="AD163" s="145"/>
      <c r="AE163" s="144">
        <v>0</v>
      </c>
      <c r="AF163" s="144">
        <v>0</v>
      </c>
      <c r="AG163" s="144">
        <v>0</v>
      </c>
      <c r="AH163" s="144">
        <v>0</v>
      </c>
      <c r="AI163" s="144">
        <v>0</v>
      </c>
      <c r="AJ163" s="144">
        <v>0</v>
      </c>
      <c r="AK163" s="144">
        <v>0</v>
      </c>
      <c r="AL163" s="144">
        <v>0</v>
      </c>
      <c r="AM163" s="144">
        <v>0</v>
      </c>
      <c r="AN163" s="144">
        <v>0</v>
      </c>
      <c r="AO163" s="144">
        <v>0</v>
      </c>
      <c r="AP163" s="144">
        <v>0</v>
      </c>
      <c r="AQ163" s="144">
        <v>0</v>
      </c>
      <c r="AR163" s="144">
        <v>0</v>
      </c>
      <c r="AS163" s="144"/>
      <c r="AT163" s="144"/>
      <c r="AU163" s="144"/>
      <c r="AV163" s="144"/>
      <c r="AW163" s="144"/>
      <c r="AX163" s="144"/>
      <c r="AY163" s="144"/>
      <c r="AZ163" s="144"/>
      <c r="BA163" s="144"/>
      <c r="BB163" s="144"/>
      <c r="BC163" s="144"/>
      <c r="BD163" s="144"/>
      <c r="BE163" s="144"/>
      <c r="BF163" s="144"/>
    </row>
    <row r="164" spans="1:58" hidden="1">
      <c r="A164" s="143" t="s">
        <v>912</v>
      </c>
      <c r="B164" s="143" t="s">
        <v>1034</v>
      </c>
      <c r="C164" s="144">
        <v>0</v>
      </c>
      <c r="D164" s="144">
        <v>0</v>
      </c>
      <c r="E164" s="144">
        <v>0</v>
      </c>
      <c r="F164" s="144">
        <v>0</v>
      </c>
      <c r="G164" s="144">
        <v>0</v>
      </c>
      <c r="H164" s="144">
        <v>0</v>
      </c>
      <c r="I164" s="144">
        <v>0</v>
      </c>
      <c r="J164" s="144">
        <v>0</v>
      </c>
      <c r="K164" s="144">
        <v>0</v>
      </c>
      <c r="L164" s="144">
        <v>0</v>
      </c>
      <c r="M164" s="144">
        <v>0</v>
      </c>
      <c r="N164" s="144">
        <v>0</v>
      </c>
      <c r="O164" s="144">
        <v>0</v>
      </c>
      <c r="P164" s="144">
        <v>0</v>
      </c>
      <c r="Q164" s="145"/>
      <c r="R164" s="145"/>
      <c r="S164" s="145"/>
      <c r="T164" s="145"/>
      <c r="U164" s="145"/>
      <c r="V164" s="145"/>
      <c r="W164" s="145"/>
      <c r="X164" s="145"/>
      <c r="Y164" s="145"/>
      <c r="Z164" s="145"/>
      <c r="AA164" s="145"/>
      <c r="AB164" s="145"/>
      <c r="AC164" s="145"/>
      <c r="AD164" s="145"/>
      <c r="AE164" s="144">
        <v>0</v>
      </c>
      <c r="AF164" s="144">
        <v>0</v>
      </c>
      <c r="AG164" s="144">
        <v>0</v>
      </c>
      <c r="AH164" s="144">
        <v>0</v>
      </c>
      <c r="AI164" s="144">
        <v>0</v>
      </c>
      <c r="AJ164" s="144">
        <v>0</v>
      </c>
      <c r="AK164" s="144">
        <v>0</v>
      </c>
      <c r="AL164" s="144">
        <v>0</v>
      </c>
      <c r="AM164" s="144">
        <v>0</v>
      </c>
      <c r="AN164" s="144">
        <v>0</v>
      </c>
      <c r="AO164" s="144">
        <v>0</v>
      </c>
      <c r="AP164" s="144">
        <v>0</v>
      </c>
      <c r="AQ164" s="144">
        <v>0</v>
      </c>
      <c r="AR164" s="144">
        <v>0</v>
      </c>
      <c r="AS164" s="144"/>
      <c r="AT164" s="144"/>
      <c r="AU164" s="144"/>
      <c r="AV164" s="144"/>
      <c r="AW164" s="144"/>
      <c r="AX164" s="144"/>
      <c r="AY164" s="144"/>
      <c r="AZ164" s="144"/>
      <c r="BA164" s="144"/>
      <c r="BB164" s="144"/>
      <c r="BC164" s="144"/>
      <c r="BD164" s="144"/>
      <c r="BE164" s="144"/>
      <c r="BF164" s="144"/>
    </row>
    <row r="165" spans="1:58" hidden="1">
      <c r="A165" s="143" t="s">
        <v>912</v>
      </c>
      <c r="B165" s="143" t="s">
        <v>1035</v>
      </c>
      <c r="C165" s="144">
        <v>0</v>
      </c>
      <c r="D165" s="144">
        <v>0</v>
      </c>
      <c r="E165" s="144">
        <v>0</v>
      </c>
      <c r="F165" s="144">
        <v>0</v>
      </c>
      <c r="G165" s="144">
        <v>0</v>
      </c>
      <c r="H165" s="144">
        <v>0</v>
      </c>
      <c r="I165" s="144">
        <v>0</v>
      </c>
      <c r="J165" s="144">
        <v>0</v>
      </c>
      <c r="K165" s="144">
        <v>0</v>
      </c>
      <c r="L165" s="144">
        <v>0</v>
      </c>
      <c r="M165" s="144">
        <v>0</v>
      </c>
      <c r="N165" s="144">
        <v>0</v>
      </c>
      <c r="O165" s="144">
        <v>0</v>
      </c>
      <c r="P165" s="144">
        <v>0</v>
      </c>
      <c r="Q165" s="145"/>
      <c r="R165" s="145"/>
      <c r="S165" s="145"/>
      <c r="T165" s="145"/>
      <c r="U165" s="145"/>
      <c r="V165" s="145"/>
      <c r="W165" s="145"/>
      <c r="X165" s="145"/>
      <c r="Y165" s="145"/>
      <c r="Z165" s="145"/>
      <c r="AA165" s="145"/>
      <c r="AB165" s="145"/>
      <c r="AC165" s="145"/>
      <c r="AD165" s="145"/>
      <c r="AE165" s="144">
        <v>0</v>
      </c>
      <c r="AF165" s="144">
        <v>0</v>
      </c>
      <c r="AG165" s="144">
        <v>0</v>
      </c>
      <c r="AH165" s="144">
        <v>0</v>
      </c>
      <c r="AI165" s="144">
        <v>0</v>
      </c>
      <c r="AJ165" s="144">
        <v>0</v>
      </c>
      <c r="AK165" s="144">
        <v>0</v>
      </c>
      <c r="AL165" s="144">
        <v>0</v>
      </c>
      <c r="AM165" s="144">
        <v>0</v>
      </c>
      <c r="AN165" s="144">
        <v>0</v>
      </c>
      <c r="AO165" s="144">
        <v>0</v>
      </c>
      <c r="AP165" s="144">
        <v>0</v>
      </c>
      <c r="AQ165" s="144">
        <v>0</v>
      </c>
      <c r="AR165" s="144">
        <v>0</v>
      </c>
      <c r="AS165" s="144"/>
      <c r="AT165" s="144"/>
      <c r="AU165" s="144"/>
      <c r="AV165" s="144"/>
      <c r="AW165" s="144"/>
      <c r="AX165" s="144"/>
      <c r="AY165" s="144"/>
      <c r="AZ165" s="144"/>
      <c r="BA165" s="144"/>
      <c r="BB165" s="144"/>
      <c r="BC165" s="144"/>
      <c r="BD165" s="144"/>
      <c r="BE165" s="144"/>
      <c r="BF165" s="144"/>
    </row>
    <row r="166" spans="1:58" hidden="1">
      <c r="A166" s="143" t="s">
        <v>912</v>
      </c>
      <c r="B166" s="143" t="s">
        <v>1036</v>
      </c>
      <c r="C166" s="144">
        <v>0</v>
      </c>
      <c r="D166" s="144">
        <v>0</v>
      </c>
      <c r="E166" s="144">
        <v>0</v>
      </c>
      <c r="F166" s="144">
        <v>0</v>
      </c>
      <c r="G166" s="144">
        <v>0</v>
      </c>
      <c r="H166" s="144">
        <v>0</v>
      </c>
      <c r="I166" s="144">
        <v>0</v>
      </c>
      <c r="J166" s="144">
        <v>0</v>
      </c>
      <c r="K166" s="144">
        <v>0</v>
      </c>
      <c r="L166" s="144">
        <v>0</v>
      </c>
      <c r="M166" s="144">
        <v>0</v>
      </c>
      <c r="N166" s="144">
        <v>0</v>
      </c>
      <c r="O166" s="144">
        <v>0</v>
      </c>
      <c r="P166" s="144">
        <v>0</v>
      </c>
      <c r="Q166" s="145"/>
      <c r="R166" s="145"/>
      <c r="S166" s="145"/>
      <c r="T166" s="145"/>
      <c r="U166" s="145"/>
      <c r="V166" s="145"/>
      <c r="W166" s="145"/>
      <c r="X166" s="145"/>
      <c r="Y166" s="145"/>
      <c r="Z166" s="145"/>
      <c r="AA166" s="145"/>
      <c r="AB166" s="145"/>
      <c r="AC166" s="145"/>
      <c r="AD166" s="145"/>
      <c r="AE166" s="144">
        <v>0</v>
      </c>
      <c r="AF166" s="144">
        <v>0</v>
      </c>
      <c r="AG166" s="144">
        <v>0</v>
      </c>
      <c r="AH166" s="144">
        <v>0</v>
      </c>
      <c r="AI166" s="144">
        <v>0</v>
      </c>
      <c r="AJ166" s="144">
        <v>0</v>
      </c>
      <c r="AK166" s="144">
        <v>0</v>
      </c>
      <c r="AL166" s="144">
        <v>0</v>
      </c>
      <c r="AM166" s="144">
        <v>0</v>
      </c>
      <c r="AN166" s="144">
        <v>0</v>
      </c>
      <c r="AO166" s="144">
        <v>0</v>
      </c>
      <c r="AP166" s="144">
        <v>0</v>
      </c>
      <c r="AQ166" s="144">
        <v>0</v>
      </c>
      <c r="AR166" s="144">
        <v>0</v>
      </c>
      <c r="AS166" s="144"/>
      <c r="AT166" s="144"/>
      <c r="AU166" s="144"/>
      <c r="AV166" s="144"/>
      <c r="AW166" s="144"/>
      <c r="AX166" s="144"/>
      <c r="AY166" s="144"/>
      <c r="AZ166" s="144"/>
      <c r="BA166" s="144"/>
      <c r="BB166" s="144"/>
      <c r="BC166" s="144"/>
      <c r="BD166" s="144"/>
      <c r="BE166" s="144"/>
      <c r="BF166" s="144"/>
    </row>
    <row r="167" spans="1:58" hidden="1">
      <c r="A167" s="143" t="s">
        <v>912</v>
      </c>
      <c r="B167" s="143" t="s">
        <v>1037</v>
      </c>
      <c r="C167" s="144">
        <v>0</v>
      </c>
      <c r="D167" s="144">
        <v>0</v>
      </c>
      <c r="E167" s="144">
        <v>0</v>
      </c>
      <c r="F167" s="144">
        <v>0</v>
      </c>
      <c r="G167" s="144">
        <v>0</v>
      </c>
      <c r="H167" s="144">
        <v>0</v>
      </c>
      <c r="I167" s="144">
        <v>0</v>
      </c>
      <c r="J167" s="144">
        <v>0</v>
      </c>
      <c r="K167" s="144">
        <v>0</v>
      </c>
      <c r="L167" s="144">
        <v>0</v>
      </c>
      <c r="M167" s="144">
        <v>0</v>
      </c>
      <c r="N167" s="144">
        <v>0</v>
      </c>
      <c r="O167" s="144">
        <v>0</v>
      </c>
      <c r="P167" s="144">
        <v>0</v>
      </c>
      <c r="Q167" s="145"/>
      <c r="R167" s="145"/>
      <c r="S167" s="145"/>
      <c r="T167" s="145"/>
      <c r="U167" s="145"/>
      <c r="V167" s="145"/>
      <c r="W167" s="145"/>
      <c r="X167" s="145"/>
      <c r="Y167" s="145"/>
      <c r="Z167" s="145"/>
      <c r="AA167" s="145"/>
      <c r="AB167" s="145"/>
      <c r="AC167" s="145"/>
      <c r="AD167" s="145"/>
      <c r="AE167" s="144">
        <v>0</v>
      </c>
      <c r="AF167" s="144">
        <v>0</v>
      </c>
      <c r="AG167" s="144">
        <v>0</v>
      </c>
      <c r="AH167" s="144">
        <v>0</v>
      </c>
      <c r="AI167" s="144">
        <v>0</v>
      </c>
      <c r="AJ167" s="144">
        <v>0</v>
      </c>
      <c r="AK167" s="144">
        <v>0</v>
      </c>
      <c r="AL167" s="144">
        <v>0</v>
      </c>
      <c r="AM167" s="144">
        <v>0</v>
      </c>
      <c r="AN167" s="144">
        <v>0</v>
      </c>
      <c r="AO167" s="144">
        <v>0</v>
      </c>
      <c r="AP167" s="144">
        <v>0</v>
      </c>
      <c r="AQ167" s="144">
        <v>0</v>
      </c>
      <c r="AR167" s="144">
        <v>0</v>
      </c>
      <c r="AS167" s="144"/>
      <c r="AT167" s="144"/>
      <c r="AU167" s="144"/>
      <c r="AV167" s="144"/>
      <c r="AW167" s="144"/>
      <c r="AX167" s="144"/>
      <c r="AY167" s="144"/>
      <c r="AZ167" s="144"/>
      <c r="BA167" s="144"/>
      <c r="BB167" s="144"/>
      <c r="BC167" s="144"/>
      <c r="BD167" s="144"/>
      <c r="BE167" s="144"/>
      <c r="BF167" s="144"/>
    </row>
    <row r="168" spans="1:58" hidden="1">
      <c r="A168" s="143" t="s">
        <v>912</v>
      </c>
      <c r="B168" s="143" t="s">
        <v>1038</v>
      </c>
      <c r="C168" s="144">
        <v>0</v>
      </c>
      <c r="D168" s="144">
        <v>0</v>
      </c>
      <c r="E168" s="144">
        <v>0</v>
      </c>
      <c r="F168" s="144">
        <v>0</v>
      </c>
      <c r="G168" s="144">
        <v>0</v>
      </c>
      <c r="H168" s="144">
        <v>0</v>
      </c>
      <c r="I168" s="144">
        <v>0</v>
      </c>
      <c r="J168" s="144">
        <v>0</v>
      </c>
      <c r="K168" s="144">
        <v>0</v>
      </c>
      <c r="L168" s="144">
        <v>0</v>
      </c>
      <c r="M168" s="144">
        <v>0</v>
      </c>
      <c r="N168" s="144">
        <v>0</v>
      </c>
      <c r="O168" s="144">
        <v>0</v>
      </c>
      <c r="P168" s="144">
        <v>0</v>
      </c>
      <c r="Q168" s="145"/>
      <c r="R168" s="145"/>
      <c r="S168" s="145"/>
      <c r="T168" s="145"/>
      <c r="U168" s="145"/>
      <c r="V168" s="145"/>
      <c r="W168" s="145"/>
      <c r="X168" s="145"/>
      <c r="Y168" s="145"/>
      <c r="Z168" s="145"/>
      <c r="AA168" s="145"/>
      <c r="AB168" s="145"/>
      <c r="AC168" s="145"/>
      <c r="AD168" s="145"/>
      <c r="AE168" s="144">
        <v>0</v>
      </c>
      <c r="AF168" s="144">
        <v>0</v>
      </c>
      <c r="AG168" s="144">
        <v>0</v>
      </c>
      <c r="AH168" s="144">
        <v>0</v>
      </c>
      <c r="AI168" s="144">
        <v>0</v>
      </c>
      <c r="AJ168" s="144">
        <v>0</v>
      </c>
      <c r="AK168" s="144">
        <v>0</v>
      </c>
      <c r="AL168" s="144">
        <v>0</v>
      </c>
      <c r="AM168" s="144">
        <v>0</v>
      </c>
      <c r="AN168" s="144">
        <v>0</v>
      </c>
      <c r="AO168" s="144">
        <v>0</v>
      </c>
      <c r="AP168" s="144">
        <v>0</v>
      </c>
      <c r="AQ168" s="144">
        <v>0</v>
      </c>
      <c r="AR168" s="144">
        <v>0</v>
      </c>
      <c r="AS168" s="144"/>
      <c r="AT168" s="144"/>
      <c r="AU168" s="144"/>
      <c r="AV168" s="144"/>
      <c r="AW168" s="144"/>
      <c r="AX168" s="144"/>
      <c r="AY168" s="144"/>
      <c r="AZ168" s="144"/>
      <c r="BA168" s="144"/>
      <c r="BB168" s="144"/>
      <c r="BC168" s="144"/>
      <c r="BD168" s="144"/>
      <c r="BE168" s="144"/>
      <c r="BF168" s="144"/>
    </row>
    <row r="169" spans="1:58" hidden="1">
      <c r="A169" s="143" t="s">
        <v>912</v>
      </c>
      <c r="B169" s="143" t="s">
        <v>1039</v>
      </c>
      <c r="C169" s="144">
        <v>0</v>
      </c>
      <c r="D169" s="144">
        <v>0</v>
      </c>
      <c r="E169" s="144">
        <v>0</v>
      </c>
      <c r="F169" s="144">
        <v>0</v>
      </c>
      <c r="G169" s="144">
        <v>0</v>
      </c>
      <c r="H169" s="144">
        <v>0</v>
      </c>
      <c r="I169" s="144">
        <v>0</v>
      </c>
      <c r="J169" s="144">
        <v>0</v>
      </c>
      <c r="K169" s="144">
        <v>0</v>
      </c>
      <c r="L169" s="144">
        <v>0</v>
      </c>
      <c r="M169" s="144">
        <v>0</v>
      </c>
      <c r="N169" s="144">
        <v>0</v>
      </c>
      <c r="O169" s="144">
        <v>0</v>
      </c>
      <c r="P169" s="144">
        <v>0</v>
      </c>
      <c r="Q169" s="145"/>
      <c r="R169" s="145"/>
      <c r="S169" s="145"/>
      <c r="T169" s="145"/>
      <c r="U169" s="145"/>
      <c r="V169" s="145"/>
      <c r="W169" s="145"/>
      <c r="X169" s="145"/>
      <c r="Y169" s="145"/>
      <c r="Z169" s="145"/>
      <c r="AA169" s="145"/>
      <c r="AB169" s="145"/>
      <c r="AC169" s="145"/>
      <c r="AD169" s="145"/>
      <c r="AE169" s="144">
        <v>0</v>
      </c>
      <c r="AF169" s="144">
        <v>0</v>
      </c>
      <c r="AG169" s="144">
        <v>0</v>
      </c>
      <c r="AH169" s="144">
        <v>0</v>
      </c>
      <c r="AI169" s="144">
        <v>0</v>
      </c>
      <c r="AJ169" s="144">
        <v>0</v>
      </c>
      <c r="AK169" s="144">
        <v>0</v>
      </c>
      <c r="AL169" s="144">
        <v>0</v>
      </c>
      <c r="AM169" s="144">
        <v>0</v>
      </c>
      <c r="AN169" s="144">
        <v>0</v>
      </c>
      <c r="AO169" s="144">
        <v>0</v>
      </c>
      <c r="AP169" s="144">
        <v>0</v>
      </c>
      <c r="AQ169" s="144">
        <v>0</v>
      </c>
      <c r="AR169" s="144">
        <v>0</v>
      </c>
      <c r="AS169" s="144"/>
      <c r="AT169" s="144"/>
      <c r="AU169" s="144"/>
      <c r="AV169" s="144"/>
      <c r="AW169" s="144"/>
      <c r="AX169" s="144"/>
      <c r="AY169" s="144"/>
      <c r="AZ169" s="144"/>
      <c r="BA169" s="144"/>
      <c r="BB169" s="144"/>
      <c r="BC169" s="144"/>
      <c r="BD169" s="144"/>
      <c r="BE169" s="144"/>
      <c r="BF169" s="144"/>
    </row>
    <row r="170" spans="1:58" hidden="1">
      <c r="A170" s="143" t="s">
        <v>912</v>
      </c>
      <c r="B170" s="143" t="s">
        <v>1040</v>
      </c>
      <c r="C170" s="144">
        <v>0</v>
      </c>
      <c r="D170" s="144">
        <v>0</v>
      </c>
      <c r="E170" s="144">
        <v>0</v>
      </c>
      <c r="F170" s="144">
        <v>0</v>
      </c>
      <c r="G170" s="144">
        <v>0</v>
      </c>
      <c r="H170" s="144">
        <v>0</v>
      </c>
      <c r="I170" s="144">
        <v>0</v>
      </c>
      <c r="J170" s="144">
        <v>0</v>
      </c>
      <c r="K170" s="144">
        <v>0</v>
      </c>
      <c r="L170" s="144">
        <v>0</v>
      </c>
      <c r="M170" s="144">
        <v>0</v>
      </c>
      <c r="N170" s="144">
        <v>0</v>
      </c>
      <c r="O170" s="144">
        <v>0</v>
      </c>
      <c r="P170" s="144">
        <v>0</v>
      </c>
      <c r="Q170" s="145"/>
      <c r="R170" s="145"/>
      <c r="S170" s="145"/>
      <c r="T170" s="145"/>
      <c r="U170" s="145"/>
      <c r="V170" s="145"/>
      <c r="W170" s="145"/>
      <c r="X170" s="145"/>
      <c r="Y170" s="145"/>
      <c r="Z170" s="145"/>
      <c r="AA170" s="145"/>
      <c r="AB170" s="145"/>
      <c r="AC170" s="145"/>
      <c r="AD170" s="145"/>
      <c r="AE170" s="144">
        <v>0</v>
      </c>
      <c r="AF170" s="144">
        <v>0</v>
      </c>
      <c r="AG170" s="144">
        <v>0</v>
      </c>
      <c r="AH170" s="144">
        <v>0</v>
      </c>
      <c r="AI170" s="144">
        <v>0</v>
      </c>
      <c r="AJ170" s="144">
        <v>0</v>
      </c>
      <c r="AK170" s="144">
        <v>0</v>
      </c>
      <c r="AL170" s="144">
        <v>0</v>
      </c>
      <c r="AM170" s="144">
        <v>0</v>
      </c>
      <c r="AN170" s="144">
        <v>0</v>
      </c>
      <c r="AO170" s="144">
        <v>0</v>
      </c>
      <c r="AP170" s="144">
        <v>0</v>
      </c>
      <c r="AQ170" s="144">
        <v>0</v>
      </c>
      <c r="AR170" s="144">
        <v>0</v>
      </c>
      <c r="AS170" s="144"/>
      <c r="AT170" s="144"/>
      <c r="AU170" s="144"/>
      <c r="AV170" s="144"/>
      <c r="AW170" s="144"/>
      <c r="AX170" s="144"/>
      <c r="AY170" s="144"/>
      <c r="AZ170" s="144"/>
      <c r="BA170" s="144"/>
      <c r="BB170" s="144"/>
      <c r="BC170" s="144"/>
      <c r="BD170" s="144"/>
      <c r="BE170" s="144"/>
      <c r="BF170" s="144"/>
    </row>
    <row r="171" spans="1:58" hidden="1">
      <c r="A171" s="143" t="s">
        <v>912</v>
      </c>
      <c r="B171" s="143" t="s">
        <v>1041</v>
      </c>
      <c r="C171" s="144">
        <v>0</v>
      </c>
      <c r="D171" s="144">
        <v>0</v>
      </c>
      <c r="E171" s="144">
        <v>0</v>
      </c>
      <c r="F171" s="144">
        <v>0</v>
      </c>
      <c r="G171" s="144">
        <v>0</v>
      </c>
      <c r="H171" s="144">
        <v>0</v>
      </c>
      <c r="I171" s="144">
        <v>0</v>
      </c>
      <c r="J171" s="144">
        <v>0</v>
      </c>
      <c r="K171" s="144">
        <v>0</v>
      </c>
      <c r="L171" s="144">
        <v>0</v>
      </c>
      <c r="M171" s="144">
        <v>0</v>
      </c>
      <c r="N171" s="144">
        <v>0</v>
      </c>
      <c r="O171" s="144">
        <v>0</v>
      </c>
      <c r="P171" s="144">
        <v>0</v>
      </c>
      <c r="Q171" s="145"/>
      <c r="R171" s="145"/>
      <c r="S171" s="145"/>
      <c r="T171" s="145"/>
      <c r="U171" s="145"/>
      <c r="V171" s="145"/>
      <c r="W171" s="145"/>
      <c r="X171" s="145"/>
      <c r="Y171" s="145"/>
      <c r="Z171" s="145"/>
      <c r="AA171" s="145"/>
      <c r="AB171" s="145"/>
      <c r="AC171" s="145"/>
      <c r="AD171" s="145"/>
      <c r="AE171" s="144">
        <v>0</v>
      </c>
      <c r="AF171" s="144">
        <v>0</v>
      </c>
      <c r="AG171" s="144">
        <v>0</v>
      </c>
      <c r="AH171" s="144">
        <v>0</v>
      </c>
      <c r="AI171" s="144">
        <v>0</v>
      </c>
      <c r="AJ171" s="144">
        <v>0</v>
      </c>
      <c r="AK171" s="144">
        <v>0</v>
      </c>
      <c r="AL171" s="144">
        <v>0</v>
      </c>
      <c r="AM171" s="144">
        <v>0</v>
      </c>
      <c r="AN171" s="144">
        <v>0</v>
      </c>
      <c r="AO171" s="144">
        <v>0</v>
      </c>
      <c r="AP171" s="144">
        <v>0</v>
      </c>
      <c r="AQ171" s="144">
        <v>0</v>
      </c>
      <c r="AR171" s="144">
        <v>0</v>
      </c>
      <c r="AS171" s="144"/>
      <c r="AT171" s="144"/>
      <c r="AU171" s="144"/>
      <c r="AV171" s="144"/>
      <c r="AW171" s="144"/>
      <c r="AX171" s="144"/>
      <c r="AY171" s="144"/>
      <c r="AZ171" s="144"/>
      <c r="BA171" s="144"/>
      <c r="BB171" s="144"/>
      <c r="BC171" s="144"/>
      <c r="BD171" s="144"/>
      <c r="BE171" s="144"/>
      <c r="BF171" s="144"/>
    </row>
    <row r="172" spans="1:58" hidden="1">
      <c r="A172" s="143" t="s">
        <v>912</v>
      </c>
      <c r="B172" s="143" t="s">
        <v>1042</v>
      </c>
      <c r="C172" s="144">
        <v>0</v>
      </c>
      <c r="D172" s="144">
        <v>0</v>
      </c>
      <c r="E172" s="144">
        <v>0</v>
      </c>
      <c r="F172" s="144">
        <v>0</v>
      </c>
      <c r="G172" s="144">
        <v>0</v>
      </c>
      <c r="H172" s="144">
        <v>4</v>
      </c>
      <c r="I172" s="144">
        <v>4</v>
      </c>
      <c r="J172" s="144">
        <v>4</v>
      </c>
      <c r="K172" s="144">
        <v>4</v>
      </c>
      <c r="L172" s="144">
        <v>4</v>
      </c>
      <c r="M172" s="144">
        <v>4</v>
      </c>
      <c r="N172" s="144">
        <v>4</v>
      </c>
      <c r="O172" s="144">
        <v>4</v>
      </c>
      <c r="P172" s="144">
        <v>4</v>
      </c>
      <c r="Q172" s="145"/>
      <c r="R172" s="145"/>
      <c r="S172" s="145"/>
      <c r="T172" s="145"/>
      <c r="U172" s="145"/>
      <c r="V172" s="145">
        <v>76</v>
      </c>
      <c r="W172" s="145">
        <v>76</v>
      </c>
      <c r="X172" s="145">
        <v>76</v>
      </c>
      <c r="Y172" s="145">
        <v>76</v>
      </c>
      <c r="Z172" s="145">
        <v>76</v>
      </c>
      <c r="AA172" s="145">
        <v>76</v>
      </c>
      <c r="AB172" s="145">
        <v>68</v>
      </c>
      <c r="AC172" s="145">
        <v>73</v>
      </c>
      <c r="AD172" s="145">
        <v>76</v>
      </c>
      <c r="AE172" s="144">
        <v>0</v>
      </c>
      <c r="AF172" s="144">
        <v>0</v>
      </c>
      <c r="AG172" s="144">
        <v>0</v>
      </c>
      <c r="AH172" s="144">
        <v>0</v>
      </c>
      <c r="AI172" s="144">
        <v>0</v>
      </c>
      <c r="AJ172" s="144">
        <v>304</v>
      </c>
      <c r="AK172" s="144">
        <v>304</v>
      </c>
      <c r="AL172" s="144">
        <v>304</v>
      </c>
      <c r="AM172" s="144">
        <v>304</v>
      </c>
      <c r="AN172" s="144">
        <v>304</v>
      </c>
      <c r="AO172" s="144">
        <v>304</v>
      </c>
      <c r="AP172" s="144">
        <v>272</v>
      </c>
      <c r="AQ172" s="144">
        <v>292</v>
      </c>
      <c r="AR172" s="144">
        <v>304</v>
      </c>
      <c r="AS172" s="144"/>
      <c r="AT172" s="144"/>
      <c r="AU172" s="144"/>
      <c r="AV172" s="144"/>
      <c r="AW172" s="144"/>
      <c r="AX172" s="144"/>
      <c r="AY172" s="144"/>
      <c r="AZ172" s="144"/>
      <c r="BA172" s="144"/>
      <c r="BB172" s="144"/>
      <c r="BC172" s="144"/>
      <c r="BD172" s="144"/>
      <c r="BE172" s="144"/>
      <c r="BF172" s="144"/>
    </row>
    <row r="173" spans="1:58" hidden="1">
      <c r="A173" s="143" t="s">
        <v>912</v>
      </c>
      <c r="B173" s="143" t="s">
        <v>1043</v>
      </c>
      <c r="C173" s="144">
        <v>0</v>
      </c>
      <c r="D173" s="144">
        <v>0</v>
      </c>
      <c r="E173" s="144">
        <v>0</v>
      </c>
      <c r="F173" s="144">
        <v>0</v>
      </c>
      <c r="G173" s="144">
        <v>0</v>
      </c>
      <c r="H173" s="144">
        <v>1</v>
      </c>
      <c r="I173" s="144">
        <v>1</v>
      </c>
      <c r="J173" s="144">
        <v>1</v>
      </c>
      <c r="K173" s="144">
        <v>1</v>
      </c>
      <c r="L173" s="144">
        <v>1</v>
      </c>
      <c r="M173" s="144">
        <v>1</v>
      </c>
      <c r="N173" s="144">
        <v>1</v>
      </c>
      <c r="O173" s="144">
        <v>1</v>
      </c>
      <c r="P173" s="144">
        <v>1</v>
      </c>
      <c r="Q173" s="145"/>
      <c r="R173" s="145"/>
      <c r="S173" s="145"/>
      <c r="T173" s="145"/>
      <c r="U173" s="145"/>
      <c r="V173" s="145">
        <v>86</v>
      </c>
      <c r="W173" s="145">
        <v>86</v>
      </c>
      <c r="X173" s="145">
        <v>86</v>
      </c>
      <c r="Y173" s="145">
        <v>86</v>
      </c>
      <c r="Z173" s="145">
        <v>86</v>
      </c>
      <c r="AA173" s="145">
        <v>86</v>
      </c>
      <c r="AB173" s="145">
        <v>86</v>
      </c>
      <c r="AC173" s="145">
        <v>86</v>
      </c>
      <c r="AD173" s="145">
        <v>76</v>
      </c>
      <c r="AE173" s="144">
        <v>0</v>
      </c>
      <c r="AF173" s="144">
        <v>0</v>
      </c>
      <c r="AG173" s="144">
        <v>0</v>
      </c>
      <c r="AH173" s="144">
        <v>0</v>
      </c>
      <c r="AI173" s="144">
        <v>0</v>
      </c>
      <c r="AJ173" s="144">
        <v>86</v>
      </c>
      <c r="AK173" s="144">
        <v>86</v>
      </c>
      <c r="AL173" s="144">
        <v>86</v>
      </c>
      <c r="AM173" s="144">
        <v>86</v>
      </c>
      <c r="AN173" s="144">
        <v>86</v>
      </c>
      <c r="AO173" s="144">
        <v>86</v>
      </c>
      <c r="AP173" s="144">
        <v>86</v>
      </c>
      <c r="AQ173" s="144">
        <v>86</v>
      </c>
      <c r="AR173" s="144">
        <v>76</v>
      </c>
      <c r="AS173" s="144"/>
      <c r="AT173" s="144"/>
      <c r="AU173" s="144"/>
      <c r="AV173" s="144"/>
      <c r="AW173" s="144"/>
      <c r="AX173" s="144"/>
      <c r="AY173" s="144"/>
      <c r="AZ173" s="144"/>
      <c r="BA173" s="144"/>
      <c r="BB173" s="144"/>
      <c r="BC173" s="144"/>
      <c r="BD173" s="144"/>
      <c r="BE173" s="144"/>
      <c r="BF173" s="144"/>
    </row>
    <row r="174" spans="1:58" hidden="1">
      <c r="A174" s="143" t="s">
        <v>912</v>
      </c>
      <c r="B174" s="143" t="s">
        <v>1044</v>
      </c>
      <c r="C174" s="144">
        <v>0</v>
      </c>
      <c r="D174" s="144">
        <v>0</v>
      </c>
      <c r="E174" s="144">
        <v>0</v>
      </c>
      <c r="F174" s="144">
        <v>0</v>
      </c>
      <c r="G174" s="144">
        <v>0</v>
      </c>
      <c r="H174" s="144">
        <v>1</v>
      </c>
      <c r="I174" s="144">
        <v>1</v>
      </c>
      <c r="J174" s="144">
        <v>1</v>
      </c>
      <c r="K174" s="144">
        <v>1</v>
      </c>
      <c r="L174" s="144">
        <v>1</v>
      </c>
      <c r="M174" s="144">
        <v>1</v>
      </c>
      <c r="N174" s="144">
        <v>1</v>
      </c>
      <c r="O174" s="144">
        <v>1</v>
      </c>
      <c r="P174" s="144">
        <v>1</v>
      </c>
      <c r="Q174" s="145"/>
      <c r="R174" s="145"/>
      <c r="S174" s="145"/>
      <c r="T174" s="145"/>
      <c r="U174" s="145"/>
      <c r="V174" s="145">
        <v>214</v>
      </c>
      <c r="W174" s="145">
        <v>214</v>
      </c>
      <c r="X174" s="145">
        <v>214</v>
      </c>
      <c r="Y174" s="145">
        <v>214</v>
      </c>
      <c r="Z174" s="145">
        <v>214</v>
      </c>
      <c r="AA174" s="145">
        <v>214</v>
      </c>
      <c r="AB174" s="145">
        <v>214</v>
      </c>
      <c r="AC174" s="145">
        <v>245</v>
      </c>
      <c r="AD174" s="145">
        <v>200</v>
      </c>
      <c r="AE174" s="144">
        <v>0</v>
      </c>
      <c r="AF174" s="144">
        <v>0</v>
      </c>
      <c r="AG174" s="144">
        <v>0</v>
      </c>
      <c r="AH174" s="144">
        <v>0</v>
      </c>
      <c r="AI174" s="144">
        <v>0</v>
      </c>
      <c r="AJ174" s="144">
        <v>214</v>
      </c>
      <c r="AK174" s="144">
        <v>214</v>
      </c>
      <c r="AL174" s="144">
        <v>214</v>
      </c>
      <c r="AM174" s="144">
        <v>214</v>
      </c>
      <c r="AN174" s="144">
        <v>214</v>
      </c>
      <c r="AO174" s="144">
        <v>214</v>
      </c>
      <c r="AP174" s="144">
        <v>214</v>
      </c>
      <c r="AQ174" s="144">
        <v>245</v>
      </c>
      <c r="AR174" s="144">
        <v>200</v>
      </c>
      <c r="AS174" s="144"/>
      <c r="AT174" s="144"/>
      <c r="AU174" s="144"/>
      <c r="AV174" s="144"/>
      <c r="AW174" s="144"/>
      <c r="AX174" s="144"/>
      <c r="AY174" s="144"/>
      <c r="AZ174" s="144"/>
      <c r="BA174" s="144"/>
      <c r="BB174" s="144"/>
      <c r="BC174" s="144"/>
      <c r="BD174" s="144"/>
      <c r="BE174" s="144"/>
      <c r="BF174" s="144"/>
    </row>
    <row r="175" spans="1:58" hidden="1">
      <c r="A175" s="143" t="s">
        <v>912</v>
      </c>
      <c r="B175" s="143" t="s">
        <v>1045</v>
      </c>
      <c r="C175" s="144">
        <v>0</v>
      </c>
      <c r="D175" s="144">
        <v>0</v>
      </c>
      <c r="E175" s="144">
        <v>0</v>
      </c>
      <c r="F175" s="144">
        <v>0</v>
      </c>
      <c r="G175" s="144">
        <v>0</v>
      </c>
      <c r="H175" s="144">
        <v>0</v>
      </c>
      <c r="I175" s="144">
        <v>0</v>
      </c>
      <c r="J175" s="144">
        <v>0</v>
      </c>
      <c r="K175" s="144">
        <v>0</v>
      </c>
      <c r="L175" s="144">
        <v>0</v>
      </c>
      <c r="M175" s="144">
        <v>0</v>
      </c>
      <c r="N175" s="144">
        <v>0</v>
      </c>
      <c r="O175" s="144">
        <v>0</v>
      </c>
      <c r="P175" s="144">
        <v>0</v>
      </c>
      <c r="Q175" s="145"/>
      <c r="R175" s="145"/>
      <c r="S175" s="145"/>
      <c r="T175" s="145"/>
      <c r="U175" s="145"/>
      <c r="V175" s="145"/>
      <c r="W175" s="145"/>
      <c r="X175" s="145"/>
      <c r="Y175" s="145"/>
      <c r="Z175" s="145"/>
      <c r="AA175" s="145"/>
      <c r="AB175" s="145"/>
      <c r="AC175" s="145"/>
      <c r="AD175" s="145"/>
      <c r="AE175" s="144">
        <v>0</v>
      </c>
      <c r="AF175" s="144">
        <v>0</v>
      </c>
      <c r="AG175" s="144">
        <v>0</v>
      </c>
      <c r="AH175" s="144">
        <v>0</v>
      </c>
      <c r="AI175" s="144">
        <v>0</v>
      </c>
      <c r="AJ175" s="144">
        <v>0</v>
      </c>
      <c r="AK175" s="144">
        <v>0</v>
      </c>
      <c r="AL175" s="144">
        <v>0</v>
      </c>
      <c r="AM175" s="144">
        <v>0</v>
      </c>
      <c r="AN175" s="144">
        <v>0</v>
      </c>
      <c r="AO175" s="144">
        <v>0</v>
      </c>
      <c r="AP175" s="144">
        <v>0</v>
      </c>
      <c r="AQ175" s="144">
        <v>0</v>
      </c>
      <c r="AR175" s="144">
        <v>0</v>
      </c>
      <c r="AS175" s="144"/>
      <c r="AT175" s="144"/>
      <c r="AU175" s="144"/>
      <c r="AV175" s="144"/>
      <c r="AW175" s="144"/>
      <c r="AX175" s="144"/>
      <c r="AY175" s="144"/>
      <c r="AZ175" s="144"/>
      <c r="BA175" s="144"/>
      <c r="BB175" s="144"/>
      <c r="BC175" s="144"/>
      <c r="BD175" s="144"/>
      <c r="BE175" s="144"/>
      <c r="BF175" s="144"/>
    </row>
    <row r="176" spans="1:58" hidden="1">
      <c r="A176" s="143" t="s">
        <v>912</v>
      </c>
      <c r="B176" s="143" t="s">
        <v>1046</v>
      </c>
      <c r="C176" s="144">
        <v>0</v>
      </c>
      <c r="D176" s="144">
        <v>0</v>
      </c>
      <c r="E176" s="144">
        <v>0</v>
      </c>
      <c r="F176" s="144">
        <v>0</v>
      </c>
      <c r="G176" s="144">
        <v>0</v>
      </c>
      <c r="H176" s="144">
        <v>0</v>
      </c>
      <c r="I176" s="144">
        <v>0</v>
      </c>
      <c r="J176" s="144">
        <v>0</v>
      </c>
      <c r="K176" s="144">
        <v>0</v>
      </c>
      <c r="L176" s="144">
        <v>0</v>
      </c>
      <c r="M176" s="144">
        <v>0</v>
      </c>
      <c r="N176" s="144">
        <v>0</v>
      </c>
      <c r="O176" s="144">
        <v>0</v>
      </c>
      <c r="P176" s="144">
        <v>0</v>
      </c>
      <c r="Q176" s="145"/>
      <c r="R176" s="145"/>
      <c r="S176" s="145"/>
      <c r="T176" s="145"/>
      <c r="U176" s="145"/>
      <c r="V176" s="145"/>
      <c r="W176" s="145"/>
      <c r="X176" s="145"/>
      <c r="Y176" s="145"/>
      <c r="Z176" s="145"/>
      <c r="AA176" s="145"/>
      <c r="AB176" s="145"/>
      <c r="AC176" s="145"/>
      <c r="AD176" s="145"/>
      <c r="AE176" s="144">
        <v>0</v>
      </c>
      <c r="AF176" s="144">
        <v>0</v>
      </c>
      <c r="AG176" s="144">
        <v>0</v>
      </c>
      <c r="AH176" s="144">
        <v>0</v>
      </c>
      <c r="AI176" s="144">
        <v>0</v>
      </c>
      <c r="AJ176" s="144">
        <v>0</v>
      </c>
      <c r="AK176" s="144">
        <v>0</v>
      </c>
      <c r="AL176" s="144">
        <v>0</v>
      </c>
      <c r="AM176" s="144">
        <v>0</v>
      </c>
      <c r="AN176" s="144">
        <v>0</v>
      </c>
      <c r="AO176" s="144">
        <v>0</v>
      </c>
      <c r="AP176" s="144">
        <v>0</v>
      </c>
      <c r="AQ176" s="144">
        <v>0</v>
      </c>
      <c r="AR176" s="144">
        <v>0</v>
      </c>
      <c r="AS176" s="144"/>
      <c r="AT176" s="144"/>
      <c r="AU176" s="144"/>
      <c r="AV176" s="144"/>
      <c r="AW176" s="144"/>
      <c r="AX176" s="144"/>
      <c r="AY176" s="144"/>
      <c r="AZ176" s="144"/>
      <c r="BA176" s="144"/>
      <c r="BB176" s="144"/>
      <c r="BC176" s="144"/>
      <c r="BD176" s="144"/>
      <c r="BE176" s="144"/>
      <c r="BF176" s="144"/>
    </row>
    <row r="177" spans="1:58" hidden="1">
      <c r="A177" s="143" t="s">
        <v>912</v>
      </c>
      <c r="B177" s="143" t="s">
        <v>1047</v>
      </c>
      <c r="C177" s="144">
        <v>0</v>
      </c>
      <c r="D177" s="144">
        <v>0</v>
      </c>
      <c r="E177" s="144">
        <v>0</v>
      </c>
      <c r="F177" s="144">
        <v>0</v>
      </c>
      <c r="G177" s="144">
        <v>0</v>
      </c>
      <c r="H177" s="144">
        <v>0</v>
      </c>
      <c r="I177" s="144">
        <v>0</v>
      </c>
      <c r="J177" s="144">
        <v>0</v>
      </c>
      <c r="K177" s="144">
        <v>0</v>
      </c>
      <c r="L177" s="144">
        <v>0</v>
      </c>
      <c r="M177" s="144">
        <v>1</v>
      </c>
      <c r="N177" s="144">
        <v>1</v>
      </c>
      <c r="O177" s="144">
        <v>0</v>
      </c>
      <c r="P177" s="144">
        <v>0</v>
      </c>
      <c r="Q177" s="145"/>
      <c r="R177" s="145"/>
      <c r="S177" s="145"/>
      <c r="T177" s="145"/>
      <c r="U177" s="145"/>
      <c r="V177" s="145"/>
      <c r="W177" s="145"/>
      <c r="X177" s="145"/>
      <c r="Y177" s="145"/>
      <c r="Z177" s="145"/>
      <c r="AA177" s="145">
        <v>0</v>
      </c>
      <c r="AB177" s="145">
        <v>0</v>
      </c>
      <c r="AC177" s="145"/>
      <c r="AD177" s="145"/>
      <c r="AE177" s="144">
        <v>0</v>
      </c>
      <c r="AF177" s="144">
        <v>0</v>
      </c>
      <c r="AG177" s="144">
        <v>0</v>
      </c>
      <c r="AH177" s="144">
        <v>0</v>
      </c>
      <c r="AI177" s="144">
        <v>0</v>
      </c>
      <c r="AJ177" s="144">
        <v>0</v>
      </c>
      <c r="AK177" s="144">
        <v>0</v>
      </c>
      <c r="AL177" s="144">
        <v>0</v>
      </c>
      <c r="AM177" s="144">
        <v>0</v>
      </c>
      <c r="AN177" s="144">
        <v>0</v>
      </c>
      <c r="AO177" s="144">
        <v>0</v>
      </c>
      <c r="AP177" s="144">
        <v>0</v>
      </c>
      <c r="AQ177" s="144">
        <v>0</v>
      </c>
      <c r="AR177" s="144">
        <v>0</v>
      </c>
      <c r="AS177" s="144"/>
      <c r="AT177" s="144"/>
      <c r="AU177" s="144"/>
      <c r="AV177" s="144"/>
      <c r="AW177" s="144"/>
      <c r="AX177" s="144"/>
      <c r="AY177" s="144"/>
      <c r="AZ177" s="144"/>
      <c r="BA177" s="144"/>
      <c r="BB177" s="144"/>
      <c r="BC177" s="144"/>
      <c r="BD177" s="144"/>
      <c r="BE177" s="144"/>
      <c r="BF177" s="144"/>
    </row>
    <row r="178" spans="1:58" hidden="1">
      <c r="A178" s="143" t="s">
        <v>913</v>
      </c>
      <c r="B178" s="143" t="s">
        <v>991</v>
      </c>
      <c r="C178" s="144">
        <v>1</v>
      </c>
      <c r="D178" s="144">
        <v>0</v>
      </c>
      <c r="E178" s="144">
        <v>0</v>
      </c>
      <c r="F178" s="144">
        <v>0</v>
      </c>
      <c r="G178" s="144">
        <v>0</v>
      </c>
      <c r="H178" s="144">
        <v>0</v>
      </c>
      <c r="I178" s="144">
        <v>0</v>
      </c>
      <c r="J178" s="144">
        <v>0</v>
      </c>
      <c r="K178" s="144">
        <v>0</v>
      </c>
      <c r="L178" s="144">
        <v>0</v>
      </c>
      <c r="M178" s="144">
        <v>0</v>
      </c>
      <c r="N178" s="144">
        <v>0</v>
      </c>
      <c r="O178" s="144">
        <v>0</v>
      </c>
      <c r="P178" s="144">
        <v>0</v>
      </c>
      <c r="Q178" s="145">
        <v>60</v>
      </c>
      <c r="R178" s="145"/>
      <c r="S178" s="145"/>
      <c r="T178" s="145"/>
      <c r="U178" s="145"/>
      <c r="V178" s="145"/>
      <c r="W178" s="145"/>
      <c r="X178" s="145"/>
      <c r="Y178" s="145"/>
      <c r="Z178" s="145"/>
      <c r="AA178" s="145"/>
      <c r="AB178" s="145"/>
      <c r="AC178" s="145"/>
      <c r="AD178" s="145"/>
      <c r="AE178" s="144">
        <v>60</v>
      </c>
      <c r="AF178" s="144">
        <v>0</v>
      </c>
      <c r="AG178" s="144">
        <v>0</v>
      </c>
      <c r="AH178" s="144">
        <v>0</v>
      </c>
      <c r="AI178" s="144">
        <v>0</v>
      </c>
      <c r="AJ178" s="144">
        <v>0</v>
      </c>
      <c r="AK178" s="144">
        <v>0</v>
      </c>
      <c r="AL178" s="144">
        <v>0</v>
      </c>
      <c r="AM178" s="144">
        <v>0</v>
      </c>
      <c r="AN178" s="144">
        <v>0</v>
      </c>
      <c r="AO178" s="144">
        <v>0</v>
      </c>
      <c r="AP178" s="144">
        <v>0</v>
      </c>
      <c r="AQ178" s="144">
        <v>0</v>
      </c>
      <c r="AR178" s="144">
        <v>0</v>
      </c>
      <c r="AS178" s="144"/>
      <c r="AT178" s="144"/>
      <c r="AU178" s="144"/>
      <c r="AV178" s="144"/>
      <c r="AW178" s="144"/>
      <c r="AX178" s="144"/>
      <c r="AY178" s="144"/>
      <c r="AZ178" s="144"/>
      <c r="BA178" s="144"/>
      <c r="BB178" s="144"/>
      <c r="BC178" s="144"/>
      <c r="BD178" s="144"/>
      <c r="BE178" s="144"/>
      <c r="BF178" s="144"/>
    </row>
    <row r="179" spans="1:58" hidden="1">
      <c r="A179" s="143" t="s">
        <v>913</v>
      </c>
      <c r="B179" s="143" t="s">
        <v>992</v>
      </c>
      <c r="C179" s="144">
        <v>327</v>
      </c>
      <c r="D179" s="144">
        <v>302</v>
      </c>
      <c r="E179" s="144">
        <v>279</v>
      </c>
      <c r="F179" s="144">
        <v>258</v>
      </c>
      <c r="G179" s="144">
        <v>245</v>
      </c>
      <c r="H179" s="144">
        <v>243</v>
      </c>
      <c r="I179" s="144">
        <v>221</v>
      </c>
      <c r="J179" s="144">
        <v>238</v>
      </c>
      <c r="K179" s="144">
        <v>235</v>
      </c>
      <c r="L179" s="144">
        <v>244</v>
      </c>
      <c r="M179" s="144">
        <v>243</v>
      </c>
      <c r="N179" s="144">
        <v>248</v>
      </c>
      <c r="O179" s="144">
        <v>233</v>
      </c>
      <c r="P179" s="144">
        <v>242</v>
      </c>
      <c r="Q179" s="145">
        <v>13.06</v>
      </c>
      <c r="R179" s="145">
        <v>21</v>
      </c>
      <c r="S179" s="145">
        <v>4.09</v>
      </c>
      <c r="T179" s="145">
        <v>8.06</v>
      </c>
      <c r="U179" s="145">
        <v>22.95</v>
      </c>
      <c r="V179" s="145">
        <v>28</v>
      </c>
      <c r="W179" s="145">
        <v>4.3</v>
      </c>
      <c r="X179" s="145">
        <v>13.5</v>
      </c>
      <c r="Y179" s="145">
        <v>32.32</v>
      </c>
      <c r="Z179" s="145">
        <v>25.75</v>
      </c>
      <c r="AA179" s="145">
        <v>29.67</v>
      </c>
      <c r="AB179" s="145">
        <v>6.87</v>
      </c>
      <c r="AC179" s="145">
        <v>15.88</v>
      </c>
      <c r="AD179" s="145">
        <v>24.78</v>
      </c>
      <c r="AE179" s="144">
        <v>4269</v>
      </c>
      <c r="AF179" s="144">
        <v>6342</v>
      </c>
      <c r="AG179" s="144">
        <v>1142</v>
      </c>
      <c r="AH179" s="144">
        <v>2080</v>
      </c>
      <c r="AI179" s="144">
        <v>5623</v>
      </c>
      <c r="AJ179" s="144">
        <v>6804</v>
      </c>
      <c r="AK179" s="144">
        <v>950</v>
      </c>
      <c r="AL179" s="144">
        <v>3214</v>
      </c>
      <c r="AM179" s="144">
        <v>7596</v>
      </c>
      <c r="AN179" s="144">
        <v>6284</v>
      </c>
      <c r="AO179" s="144">
        <v>7209</v>
      </c>
      <c r="AP179" s="144">
        <v>1704</v>
      </c>
      <c r="AQ179" s="144">
        <v>3701</v>
      </c>
      <c r="AR179" s="144">
        <v>5996</v>
      </c>
      <c r="AS179" s="144"/>
      <c r="AT179" s="144"/>
      <c r="AU179" s="144"/>
      <c r="AV179" s="144"/>
      <c r="AW179" s="144"/>
      <c r="AX179" s="144"/>
      <c r="AY179" s="144"/>
      <c r="AZ179" s="144"/>
      <c r="BA179" s="144"/>
      <c r="BB179" s="144"/>
      <c r="BC179" s="144"/>
      <c r="BD179" s="144"/>
      <c r="BE179" s="144"/>
      <c r="BF179" s="144"/>
    </row>
    <row r="180" spans="1:58" hidden="1">
      <c r="A180" s="143" t="s">
        <v>913</v>
      </c>
      <c r="B180" s="143" t="s">
        <v>993</v>
      </c>
      <c r="C180" s="144">
        <v>64</v>
      </c>
      <c r="D180" s="144">
        <v>67</v>
      </c>
      <c r="E180" s="144">
        <v>65</v>
      </c>
      <c r="F180" s="144">
        <v>65</v>
      </c>
      <c r="G180" s="144">
        <v>66</v>
      </c>
      <c r="H180" s="144">
        <v>67</v>
      </c>
      <c r="I180" s="144">
        <v>68</v>
      </c>
      <c r="J180" s="144">
        <v>68</v>
      </c>
      <c r="K180" s="144">
        <v>69</v>
      </c>
      <c r="L180" s="144">
        <v>69</v>
      </c>
      <c r="M180" s="144">
        <v>73</v>
      </c>
      <c r="N180" s="144">
        <v>73</v>
      </c>
      <c r="O180" s="144">
        <v>74</v>
      </c>
      <c r="P180" s="144">
        <v>74</v>
      </c>
      <c r="Q180" s="145">
        <v>40.380000000000003</v>
      </c>
      <c r="R180" s="145">
        <v>43.66</v>
      </c>
      <c r="S180" s="145">
        <v>7.37</v>
      </c>
      <c r="T180" s="145">
        <v>31.83</v>
      </c>
      <c r="U180" s="145">
        <v>75.92</v>
      </c>
      <c r="V180" s="145">
        <v>33.18</v>
      </c>
      <c r="W180" s="145">
        <v>18.93</v>
      </c>
      <c r="X180" s="145">
        <v>12.19</v>
      </c>
      <c r="Y180" s="145">
        <v>79.680000000000007</v>
      </c>
      <c r="Z180" s="145">
        <v>32.14</v>
      </c>
      <c r="AA180" s="145">
        <v>84.34</v>
      </c>
      <c r="AB180" s="145">
        <v>2.81</v>
      </c>
      <c r="AC180" s="145">
        <v>46.43</v>
      </c>
      <c r="AD180" s="145">
        <v>18.91</v>
      </c>
      <c r="AE180" s="144">
        <v>2584</v>
      </c>
      <c r="AF180" s="144">
        <v>2925</v>
      </c>
      <c r="AG180" s="144">
        <v>479</v>
      </c>
      <c r="AH180" s="144">
        <v>2069</v>
      </c>
      <c r="AI180" s="144">
        <v>5011</v>
      </c>
      <c r="AJ180" s="144">
        <v>2223</v>
      </c>
      <c r="AK180" s="144">
        <v>1287</v>
      </c>
      <c r="AL180" s="144">
        <v>829</v>
      </c>
      <c r="AM180" s="144">
        <v>5498</v>
      </c>
      <c r="AN180" s="144">
        <v>2218</v>
      </c>
      <c r="AO180" s="144">
        <v>6157</v>
      </c>
      <c r="AP180" s="144">
        <v>205</v>
      </c>
      <c r="AQ180" s="144">
        <v>3436</v>
      </c>
      <c r="AR180" s="144">
        <v>1399</v>
      </c>
      <c r="AS180" s="144"/>
      <c r="AT180" s="144"/>
      <c r="AU180" s="144"/>
      <c r="AV180" s="144"/>
      <c r="AW180" s="144"/>
      <c r="AX180" s="144"/>
      <c r="AY180" s="144"/>
      <c r="AZ180" s="144"/>
      <c r="BA180" s="144"/>
      <c r="BB180" s="144"/>
      <c r="BC180" s="144"/>
      <c r="BD180" s="144"/>
      <c r="BE180" s="144"/>
      <c r="BF180" s="144"/>
    </row>
    <row r="181" spans="1:58" hidden="1">
      <c r="A181" s="143" t="s">
        <v>913</v>
      </c>
      <c r="B181" s="143" t="s">
        <v>994</v>
      </c>
      <c r="C181" s="144">
        <v>391</v>
      </c>
      <c r="D181" s="144">
        <v>369</v>
      </c>
      <c r="E181" s="144">
        <v>344</v>
      </c>
      <c r="F181" s="144">
        <v>323</v>
      </c>
      <c r="G181" s="144">
        <v>311</v>
      </c>
      <c r="H181" s="144">
        <v>310</v>
      </c>
      <c r="I181" s="144">
        <v>289</v>
      </c>
      <c r="J181" s="144">
        <v>306</v>
      </c>
      <c r="K181" s="144">
        <v>304</v>
      </c>
      <c r="L181" s="144">
        <v>313</v>
      </c>
      <c r="M181" s="144">
        <v>316</v>
      </c>
      <c r="N181" s="144">
        <v>321</v>
      </c>
      <c r="O181" s="144">
        <v>307</v>
      </c>
      <c r="P181" s="144">
        <v>316</v>
      </c>
      <c r="Q181" s="145">
        <v>17.53</v>
      </c>
      <c r="R181" s="145">
        <v>25.11</v>
      </c>
      <c r="S181" s="145">
        <v>4.71</v>
      </c>
      <c r="T181" s="145">
        <v>12.85</v>
      </c>
      <c r="U181" s="145">
        <v>34.19</v>
      </c>
      <c r="V181" s="145">
        <v>29.12</v>
      </c>
      <c r="W181" s="145">
        <v>7.74</v>
      </c>
      <c r="X181" s="145">
        <v>13.21</v>
      </c>
      <c r="Y181" s="145">
        <v>43.07</v>
      </c>
      <c r="Z181" s="145">
        <v>27.16</v>
      </c>
      <c r="AA181" s="145">
        <v>42.3</v>
      </c>
      <c r="AB181" s="145">
        <v>5.95</v>
      </c>
      <c r="AC181" s="145">
        <v>23.25</v>
      </c>
      <c r="AD181" s="145">
        <v>23.4</v>
      </c>
      <c r="AE181" s="144">
        <v>6853</v>
      </c>
      <c r="AF181" s="144">
        <v>9267</v>
      </c>
      <c r="AG181" s="144">
        <v>1621</v>
      </c>
      <c r="AH181" s="144">
        <v>4149</v>
      </c>
      <c r="AI181" s="144">
        <v>10634</v>
      </c>
      <c r="AJ181" s="144">
        <v>9027</v>
      </c>
      <c r="AK181" s="144">
        <v>2237</v>
      </c>
      <c r="AL181" s="144">
        <v>4043</v>
      </c>
      <c r="AM181" s="144">
        <v>13094</v>
      </c>
      <c r="AN181" s="144">
        <v>8502</v>
      </c>
      <c r="AO181" s="144">
        <v>13366</v>
      </c>
      <c r="AP181" s="144">
        <v>1909</v>
      </c>
      <c r="AQ181" s="144">
        <v>7137</v>
      </c>
      <c r="AR181" s="144">
        <v>7395</v>
      </c>
      <c r="AS181" s="144"/>
      <c r="AT181" s="144"/>
      <c r="AU181" s="144"/>
      <c r="AV181" s="144"/>
      <c r="AW181" s="144"/>
      <c r="AX181" s="144"/>
      <c r="AY181" s="144"/>
      <c r="AZ181" s="144"/>
      <c r="BA181" s="144"/>
      <c r="BB181" s="144"/>
      <c r="BC181" s="144"/>
      <c r="BD181" s="144"/>
      <c r="BE181" s="144"/>
      <c r="BF181" s="144"/>
    </row>
    <row r="182" spans="1:58" hidden="1">
      <c r="A182" s="143" t="s">
        <v>913</v>
      </c>
      <c r="B182" s="143" t="s">
        <v>995</v>
      </c>
      <c r="C182" s="144">
        <v>0</v>
      </c>
      <c r="D182" s="144">
        <v>0</v>
      </c>
      <c r="E182" s="144">
        <v>0</v>
      </c>
      <c r="F182" s="144">
        <v>0</v>
      </c>
      <c r="G182" s="144">
        <v>0</v>
      </c>
      <c r="H182" s="144">
        <v>0</v>
      </c>
      <c r="I182" s="144">
        <v>0</v>
      </c>
      <c r="J182" s="144">
        <v>0</v>
      </c>
      <c r="K182" s="144">
        <v>0</v>
      </c>
      <c r="L182" s="144">
        <v>0</v>
      </c>
      <c r="M182" s="144">
        <v>0</v>
      </c>
      <c r="N182" s="144">
        <v>0</v>
      </c>
      <c r="O182" s="144">
        <v>0</v>
      </c>
      <c r="P182" s="144">
        <v>0</v>
      </c>
      <c r="Q182" s="145"/>
      <c r="R182" s="145"/>
      <c r="S182" s="145"/>
      <c r="T182" s="145"/>
      <c r="U182" s="145"/>
      <c r="V182" s="145"/>
      <c r="W182" s="145"/>
      <c r="X182" s="145"/>
      <c r="Y182" s="145"/>
      <c r="Z182" s="145"/>
      <c r="AA182" s="145"/>
      <c r="AB182" s="145"/>
      <c r="AC182" s="145"/>
      <c r="AD182" s="145"/>
      <c r="AE182" s="144">
        <v>0</v>
      </c>
      <c r="AF182" s="144">
        <v>0</v>
      </c>
      <c r="AG182" s="144">
        <v>0</v>
      </c>
      <c r="AH182" s="144">
        <v>0</v>
      </c>
      <c r="AI182" s="144">
        <v>0</v>
      </c>
      <c r="AJ182" s="144">
        <v>0</v>
      </c>
      <c r="AK182" s="144">
        <v>0</v>
      </c>
      <c r="AL182" s="144">
        <v>0</v>
      </c>
      <c r="AM182" s="144">
        <v>0</v>
      </c>
      <c r="AN182" s="144">
        <v>0</v>
      </c>
      <c r="AO182" s="144">
        <v>0</v>
      </c>
      <c r="AP182" s="144">
        <v>0</v>
      </c>
      <c r="AQ182" s="144">
        <v>0</v>
      </c>
      <c r="AR182" s="144">
        <v>0</v>
      </c>
      <c r="AS182" s="144"/>
      <c r="AT182" s="144"/>
      <c r="AU182" s="144"/>
      <c r="AV182" s="144"/>
      <c r="AW182" s="144"/>
      <c r="AX182" s="144"/>
      <c r="AY182" s="144"/>
      <c r="AZ182" s="144"/>
      <c r="BA182" s="144"/>
      <c r="BB182" s="144"/>
      <c r="BC182" s="144"/>
      <c r="BD182" s="144"/>
      <c r="BE182" s="144"/>
      <c r="BF182" s="144"/>
    </row>
    <row r="183" spans="1:58" hidden="1">
      <c r="A183" s="143" t="s">
        <v>913</v>
      </c>
      <c r="B183" s="143" t="s">
        <v>996</v>
      </c>
      <c r="C183" s="144">
        <v>11</v>
      </c>
      <c r="D183" s="144">
        <v>11</v>
      </c>
      <c r="E183" s="144">
        <v>11</v>
      </c>
      <c r="F183" s="144">
        <v>11</v>
      </c>
      <c r="G183" s="144">
        <v>11</v>
      </c>
      <c r="H183" s="144">
        <v>13</v>
      </c>
      <c r="I183" s="144">
        <v>13</v>
      </c>
      <c r="J183" s="144">
        <v>13</v>
      </c>
      <c r="K183" s="144">
        <v>13</v>
      </c>
      <c r="L183" s="144">
        <v>13</v>
      </c>
      <c r="M183" s="144">
        <v>14</v>
      </c>
      <c r="N183" s="144">
        <v>14</v>
      </c>
      <c r="O183" s="144">
        <v>14</v>
      </c>
      <c r="P183" s="144">
        <v>14</v>
      </c>
      <c r="Q183" s="145">
        <v>141.82</v>
      </c>
      <c r="R183" s="145">
        <v>136.27000000000001</v>
      </c>
      <c r="S183" s="145">
        <v>166.36</v>
      </c>
      <c r="T183" s="145">
        <v>128</v>
      </c>
      <c r="U183" s="145">
        <v>138</v>
      </c>
      <c r="V183" s="145">
        <v>129.31</v>
      </c>
      <c r="W183" s="145">
        <v>126.31</v>
      </c>
      <c r="X183" s="145">
        <v>136.54</v>
      </c>
      <c r="Y183" s="145">
        <v>114.23</v>
      </c>
      <c r="Z183" s="145">
        <v>123.92</v>
      </c>
      <c r="AA183" s="145">
        <v>111</v>
      </c>
      <c r="AB183" s="145">
        <v>82.14</v>
      </c>
      <c r="AC183" s="145">
        <v>107.14</v>
      </c>
      <c r="AD183" s="145">
        <v>97.57</v>
      </c>
      <c r="AE183" s="144">
        <v>1560</v>
      </c>
      <c r="AF183" s="144">
        <v>1499</v>
      </c>
      <c r="AG183" s="144">
        <v>1830</v>
      </c>
      <c r="AH183" s="144">
        <v>1408</v>
      </c>
      <c r="AI183" s="144">
        <v>1518</v>
      </c>
      <c r="AJ183" s="144">
        <v>1681</v>
      </c>
      <c r="AK183" s="144">
        <v>1642</v>
      </c>
      <c r="AL183" s="144">
        <v>1775</v>
      </c>
      <c r="AM183" s="144">
        <v>1485</v>
      </c>
      <c r="AN183" s="144">
        <v>1611</v>
      </c>
      <c r="AO183" s="144">
        <v>1554</v>
      </c>
      <c r="AP183" s="144">
        <v>1150</v>
      </c>
      <c r="AQ183" s="144">
        <v>1500</v>
      </c>
      <c r="AR183" s="144">
        <v>1366</v>
      </c>
      <c r="AS183" s="144"/>
      <c r="AT183" s="144"/>
      <c r="AU183" s="144"/>
      <c r="AV183" s="144"/>
      <c r="AW183" s="144"/>
      <c r="AX183" s="144"/>
      <c r="AY183" s="144"/>
      <c r="AZ183" s="144"/>
      <c r="BA183" s="144"/>
      <c r="BB183" s="144"/>
      <c r="BC183" s="144"/>
      <c r="BD183" s="144"/>
      <c r="BE183" s="144"/>
      <c r="BF183" s="144"/>
    </row>
    <row r="184" spans="1:58" hidden="1">
      <c r="A184" s="143" t="s">
        <v>913</v>
      </c>
      <c r="B184" s="143" t="s">
        <v>997</v>
      </c>
      <c r="C184" s="144">
        <v>4</v>
      </c>
      <c r="D184" s="144">
        <v>3</v>
      </c>
      <c r="E184" s="144">
        <v>2</v>
      </c>
      <c r="F184" s="144">
        <v>2</v>
      </c>
      <c r="G184" s="144">
        <v>2</v>
      </c>
      <c r="H184" s="144">
        <v>2</v>
      </c>
      <c r="I184" s="144">
        <v>2</v>
      </c>
      <c r="J184" s="144">
        <v>2</v>
      </c>
      <c r="K184" s="144">
        <v>2</v>
      </c>
      <c r="L184" s="144">
        <v>2</v>
      </c>
      <c r="M184" s="144">
        <v>0</v>
      </c>
      <c r="N184" s="144">
        <v>0</v>
      </c>
      <c r="O184" s="144">
        <v>0</v>
      </c>
      <c r="P184" s="144">
        <v>0</v>
      </c>
      <c r="Q184" s="145">
        <v>129.25</v>
      </c>
      <c r="R184" s="145">
        <v>155</v>
      </c>
      <c r="S184" s="145">
        <v>132</v>
      </c>
      <c r="T184" s="145">
        <v>109</v>
      </c>
      <c r="U184" s="145">
        <v>115</v>
      </c>
      <c r="V184" s="145">
        <v>104</v>
      </c>
      <c r="W184" s="145">
        <v>102</v>
      </c>
      <c r="X184" s="145">
        <v>108.5</v>
      </c>
      <c r="Y184" s="145">
        <v>89</v>
      </c>
      <c r="Z184" s="145">
        <v>99.5</v>
      </c>
      <c r="AA184" s="145"/>
      <c r="AB184" s="145"/>
      <c r="AC184" s="145"/>
      <c r="AD184" s="145"/>
      <c r="AE184" s="144">
        <v>517</v>
      </c>
      <c r="AF184" s="144">
        <v>465</v>
      </c>
      <c r="AG184" s="144">
        <v>264</v>
      </c>
      <c r="AH184" s="144">
        <v>218</v>
      </c>
      <c r="AI184" s="144">
        <v>230</v>
      </c>
      <c r="AJ184" s="144">
        <v>208</v>
      </c>
      <c r="AK184" s="144">
        <v>204</v>
      </c>
      <c r="AL184" s="144">
        <v>217</v>
      </c>
      <c r="AM184" s="144">
        <v>178</v>
      </c>
      <c r="AN184" s="144">
        <v>199</v>
      </c>
      <c r="AO184" s="144">
        <v>0</v>
      </c>
      <c r="AP184" s="144">
        <v>0</v>
      </c>
      <c r="AQ184" s="144">
        <v>0</v>
      </c>
      <c r="AR184" s="144">
        <v>0</v>
      </c>
      <c r="AS184" s="144"/>
      <c r="AT184" s="144"/>
      <c r="AU184" s="144"/>
      <c r="AV184" s="144"/>
      <c r="AW184" s="144"/>
      <c r="AX184" s="144"/>
      <c r="AY184" s="144"/>
      <c r="AZ184" s="144"/>
      <c r="BA184" s="144"/>
      <c r="BB184" s="144"/>
      <c r="BC184" s="144"/>
      <c r="BD184" s="144"/>
      <c r="BE184" s="144"/>
      <c r="BF184" s="144"/>
    </row>
    <row r="185" spans="1:58" hidden="1">
      <c r="A185" s="143" t="s">
        <v>913</v>
      </c>
      <c r="B185" s="143" t="s">
        <v>998</v>
      </c>
      <c r="C185" s="144">
        <v>15</v>
      </c>
      <c r="D185" s="144">
        <v>14</v>
      </c>
      <c r="E185" s="144">
        <v>13</v>
      </c>
      <c r="F185" s="144">
        <v>13</v>
      </c>
      <c r="G185" s="144">
        <v>13</v>
      </c>
      <c r="H185" s="144">
        <v>15</v>
      </c>
      <c r="I185" s="144">
        <v>15</v>
      </c>
      <c r="J185" s="144">
        <v>15</v>
      </c>
      <c r="K185" s="144">
        <v>15</v>
      </c>
      <c r="L185" s="144">
        <v>15</v>
      </c>
      <c r="M185" s="144">
        <v>14</v>
      </c>
      <c r="N185" s="144">
        <v>14</v>
      </c>
      <c r="O185" s="144">
        <v>14</v>
      </c>
      <c r="P185" s="144">
        <v>14</v>
      </c>
      <c r="Q185" s="145">
        <v>138.47</v>
      </c>
      <c r="R185" s="145">
        <v>140.29</v>
      </c>
      <c r="S185" s="145">
        <v>161.08000000000001</v>
      </c>
      <c r="T185" s="145">
        <v>125.08</v>
      </c>
      <c r="U185" s="145">
        <v>134.46</v>
      </c>
      <c r="V185" s="145">
        <v>125.93</v>
      </c>
      <c r="W185" s="145">
        <v>123.07</v>
      </c>
      <c r="X185" s="145">
        <v>132.80000000000001</v>
      </c>
      <c r="Y185" s="145">
        <v>110.87</v>
      </c>
      <c r="Z185" s="145">
        <v>120.67</v>
      </c>
      <c r="AA185" s="145">
        <v>111</v>
      </c>
      <c r="AB185" s="145">
        <v>82.14</v>
      </c>
      <c r="AC185" s="145">
        <v>107.14</v>
      </c>
      <c r="AD185" s="145">
        <v>97.57</v>
      </c>
      <c r="AE185" s="144">
        <v>2077</v>
      </c>
      <c r="AF185" s="144">
        <v>1964</v>
      </c>
      <c r="AG185" s="144">
        <v>2094</v>
      </c>
      <c r="AH185" s="144">
        <v>1626</v>
      </c>
      <c r="AI185" s="144">
        <v>1748</v>
      </c>
      <c r="AJ185" s="144">
        <v>1889</v>
      </c>
      <c r="AK185" s="144">
        <v>1846</v>
      </c>
      <c r="AL185" s="144">
        <v>1992</v>
      </c>
      <c r="AM185" s="144">
        <v>1663</v>
      </c>
      <c r="AN185" s="144">
        <v>1810</v>
      </c>
      <c r="AO185" s="144">
        <v>1554</v>
      </c>
      <c r="AP185" s="144">
        <v>1150</v>
      </c>
      <c r="AQ185" s="144">
        <v>1500</v>
      </c>
      <c r="AR185" s="144">
        <v>1366</v>
      </c>
      <c r="AS185" s="144"/>
      <c r="AT185" s="144"/>
      <c r="AU185" s="144"/>
      <c r="AV185" s="144"/>
      <c r="AW185" s="144"/>
      <c r="AX185" s="144"/>
      <c r="AY185" s="144"/>
      <c r="AZ185" s="144"/>
      <c r="BA185" s="144"/>
      <c r="BB185" s="144"/>
      <c r="BC185" s="144"/>
      <c r="BD185" s="144"/>
      <c r="BE185" s="144"/>
      <c r="BF185" s="144"/>
    </row>
    <row r="186" spans="1:58" hidden="1">
      <c r="A186" s="143" t="s">
        <v>913</v>
      </c>
      <c r="B186" s="143" t="s">
        <v>999</v>
      </c>
      <c r="C186" s="144">
        <v>0</v>
      </c>
      <c r="D186" s="144">
        <v>0</v>
      </c>
      <c r="E186" s="144">
        <v>0</v>
      </c>
      <c r="F186" s="144">
        <v>0</v>
      </c>
      <c r="G186" s="144">
        <v>0</v>
      </c>
      <c r="H186" s="144">
        <v>0</v>
      </c>
      <c r="I186" s="144">
        <v>0</v>
      </c>
      <c r="J186" s="144">
        <v>0</v>
      </c>
      <c r="K186" s="144">
        <v>0</v>
      </c>
      <c r="L186" s="144">
        <v>0</v>
      </c>
      <c r="M186" s="144">
        <v>0</v>
      </c>
      <c r="N186" s="144">
        <v>0</v>
      </c>
      <c r="O186" s="144">
        <v>0</v>
      </c>
      <c r="P186" s="144">
        <v>0</v>
      </c>
      <c r="Q186" s="145"/>
      <c r="R186" s="145"/>
      <c r="S186" s="145"/>
      <c r="T186" s="145"/>
      <c r="U186" s="145"/>
      <c r="V186" s="145"/>
      <c r="W186" s="145"/>
      <c r="X186" s="145"/>
      <c r="Y186" s="145"/>
      <c r="Z186" s="145"/>
      <c r="AA186" s="145"/>
      <c r="AB186" s="145"/>
      <c r="AC186" s="145"/>
      <c r="AD186" s="145"/>
      <c r="AE186" s="144">
        <v>0</v>
      </c>
      <c r="AF186" s="144">
        <v>0</v>
      </c>
      <c r="AG186" s="144">
        <v>0</v>
      </c>
      <c r="AH186" s="144">
        <v>0</v>
      </c>
      <c r="AI186" s="144">
        <v>0</v>
      </c>
      <c r="AJ186" s="144">
        <v>0</v>
      </c>
      <c r="AK186" s="144">
        <v>0</v>
      </c>
      <c r="AL186" s="144">
        <v>0</v>
      </c>
      <c r="AM186" s="144">
        <v>0</v>
      </c>
      <c r="AN186" s="144">
        <v>0</v>
      </c>
      <c r="AO186" s="144">
        <v>0</v>
      </c>
      <c r="AP186" s="144">
        <v>0</v>
      </c>
      <c r="AQ186" s="144">
        <v>0</v>
      </c>
      <c r="AR186" s="144">
        <v>0</v>
      </c>
      <c r="AS186" s="144"/>
      <c r="AT186" s="144"/>
      <c r="AU186" s="144"/>
      <c r="AV186" s="144"/>
      <c r="AW186" s="144"/>
      <c r="AX186" s="144"/>
      <c r="AY186" s="144"/>
      <c r="AZ186" s="144"/>
      <c r="BA186" s="144"/>
      <c r="BB186" s="144"/>
      <c r="BC186" s="144"/>
      <c r="BD186" s="144"/>
      <c r="BE186" s="144"/>
      <c r="BF186" s="144"/>
    </row>
    <row r="187" spans="1:58" hidden="1">
      <c r="A187" s="143" t="s">
        <v>913</v>
      </c>
      <c r="B187" s="143" t="s">
        <v>1000</v>
      </c>
      <c r="C187" s="144">
        <v>25</v>
      </c>
      <c r="D187" s="144">
        <v>23</v>
      </c>
      <c r="E187" s="144">
        <v>22</v>
      </c>
      <c r="F187" s="144">
        <v>20</v>
      </c>
      <c r="G187" s="144">
        <v>21</v>
      </c>
      <c r="H187" s="144">
        <v>19</v>
      </c>
      <c r="I187" s="144">
        <v>19</v>
      </c>
      <c r="J187" s="144">
        <v>19</v>
      </c>
      <c r="K187" s="144">
        <v>19</v>
      </c>
      <c r="L187" s="144">
        <v>19</v>
      </c>
      <c r="M187" s="144">
        <v>16</v>
      </c>
      <c r="N187" s="144">
        <v>16</v>
      </c>
      <c r="O187" s="144">
        <v>17</v>
      </c>
      <c r="P187" s="144">
        <v>17</v>
      </c>
      <c r="Q187" s="145">
        <v>15.72</v>
      </c>
      <c r="R187" s="145">
        <v>23.22</v>
      </c>
      <c r="S187" s="145">
        <v>14.32</v>
      </c>
      <c r="T187" s="145">
        <v>17.850000000000001</v>
      </c>
      <c r="U187" s="145">
        <v>32.14</v>
      </c>
      <c r="V187" s="145">
        <v>18.05</v>
      </c>
      <c r="W187" s="145">
        <v>24.74</v>
      </c>
      <c r="X187" s="145">
        <v>16.11</v>
      </c>
      <c r="Y187" s="145">
        <v>22.68</v>
      </c>
      <c r="Z187" s="145">
        <v>18.63</v>
      </c>
      <c r="AA187" s="145">
        <v>20.059999999999999</v>
      </c>
      <c r="AB187" s="145">
        <v>12.44</v>
      </c>
      <c r="AC187" s="145">
        <v>15.88</v>
      </c>
      <c r="AD187" s="145">
        <v>16.71</v>
      </c>
      <c r="AE187" s="144">
        <v>393</v>
      </c>
      <c r="AF187" s="144">
        <v>534</v>
      </c>
      <c r="AG187" s="144">
        <v>315</v>
      </c>
      <c r="AH187" s="144">
        <v>357</v>
      </c>
      <c r="AI187" s="144">
        <v>675</v>
      </c>
      <c r="AJ187" s="144">
        <v>343</v>
      </c>
      <c r="AK187" s="144">
        <v>470</v>
      </c>
      <c r="AL187" s="144">
        <v>306</v>
      </c>
      <c r="AM187" s="144">
        <v>431</v>
      </c>
      <c r="AN187" s="144">
        <v>354</v>
      </c>
      <c r="AO187" s="144">
        <v>321</v>
      </c>
      <c r="AP187" s="144">
        <v>199</v>
      </c>
      <c r="AQ187" s="144">
        <v>270</v>
      </c>
      <c r="AR187" s="144">
        <v>284</v>
      </c>
      <c r="AS187" s="144"/>
      <c r="AT187" s="144"/>
      <c r="AU187" s="144"/>
      <c r="AV187" s="144"/>
      <c r="AW187" s="144"/>
      <c r="AX187" s="144"/>
      <c r="AY187" s="144"/>
      <c r="AZ187" s="144"/>
      <c r="BA187" s="144"/>
      <c r="BB187" s="144"/>
      <c r="BC187" s="144"/>
      <c r="BD187" s="144"/>
      <c r="BE187" s="144"/>
      <c r="BF187" s="144"/>
    </row>
    <row r="188" spans="1:58" hidden="1">
      <c r="A188" s="143" t="s">
        <v>913</v>
      </c>
      <c r="B188" s="143" t="s">
        <v>1001</v>
      </c>
      <c r="C188" s="144">
        <v>5</v>
      </c>
      <c r="D188" s="144">
        <v>5</v>
      </c>
      <c r="E188" s="144">
        <v>5</v>
      </c>
      <c r="F188" s="144">
        <v>5</v>
      </c>
      <c r="G188" s="144">
        <v>5</v>
      </c>
      <c r="H188" s="144">
        <v>5</v>
      </c>
      <c r="I188" s="144">
        <v>5</v>
      </c>
      <c r="J188" s="144">
        <v>5</v>
      </c>
      <c r="K188" s="144">
        <v>5</v>
      </c>
      <c r="L188" s="144">
        <v>5</v>
      </c>
      <c r="M188" s="144">
        <v>4</v>
      </c>
      <c r="N188" s="144">
        <v>4</v>
      </c>
      <c r="O188" s="144">
        <v>3</v>
      </c>
      <c r="P188" s="144">
        <v>3</v>
      </c>
      <c r="Q188" s="145">
        <v>19</v>
      </c>
      <c r="R188" s="145">
        <v>20</v>
      </c>
      <c r="S188" s="145">
        <v>17.8</v>
      </c>
      <c r="T188" s="145">
        <v>17.2</v>
      </c>
      <c r="U188" s="145">
        <v>14.2</v>
      </c>
      <c r="V188" s="145">
        <v>14.2</v>
      </c>
      <c r="W188" s="145">
        <v>20.8</v>
      </c>
      <c r="X188" s="145">
        <v>20.2</v>
      </c>
      <c r="Y188" s="145">
        <v>19.600000000000001</v>
      </c>
      <c r="Z188" s="145">
        <v>22.6</v>
      </c>
      <c r="AA188" s="145">
        <v>23</v>
      </c>
      <c r="AB188" s="145">
        <v>10.75</v>
      </c>
      <c r="AC188" s="145">
        <v>10.67</v>
      </c>
      <c r="AD188" s="145">
        <v>26.33</v>
      </c>
      <c r="AE188" s="144">
        <v>95</v>
      </c>
      <c r="AF188" s="144">
        <v>100</v>
      </c>
      <c r="AG188" s="144">
        <v>89</v>
      </c>
      <c r="AH188" s="144">
        <v>86</v>
      </c>
      <c r="AI188" s="144">
        <v>71</v>
      </c>
      <c r="AJ188" s="144">
        <v>71</v>
      </c>
      <c r="AK188" s="144">
        <v>104</v>
      </c>
      <c r="AL188" s="144">
        <v>101</v>
      </c>
      <c r="AM188" s="144">
        <v>98</v>
      </c>
      <c r="AN188" s="144">
        <v>113</v>
      </c>
      <c r="AO188" s="144">
        <v>92</v>
      </c>
      <c r="AP188" s="144">
        <v>43</v>
      </c>
      <c r="AQ188" s="144">
        <v>32</v>
      </c>
      <c r="AR188" s="144">
        <v>79</v>
      </c>
      <c r="AS188" s="144"/>
      <c r="AT188" s="144"/>
      <c r="AU188" s="144"/>
      <c r="AV188" s="144"/>
      <c r="AW188" s="144"/>
      <c r="AX188" s="144"/>
      <c r="AY188" s="144"/>
      <c r="AZ188" s="144"/>
      <c r="BA188" s="144"/>
      <c r="BB188" s="144"/>
      <c r="BC188" s="144"/>
      <c r="BD188" s="144"/>
      <c r="BE188" s="144"/>
      <c r="BF188" s="144"/>
    </row>
    <row r="189" spans="1:58" hidden="1">
      <c r="A189" s="143" t="s">
        <v>913</v>
      </c>
      <c r="B189" s="143" t="s">
        <v>1002</v>
      </c>
      <c r="C189" s="144">
        <v>36</v>
      </c>
      <c r="D189" s="144">
        <v>34</v>
      </c>
      <c r="E189" s="144">
        <v>32</v>
      </c>
      <c r="F189" s="144">
        <v>30</v>
      </c>
      <c r="G189" s="144">
        <v>28</v>
      </c>
      <c r="H189" s="144">
        <v>25</v>
      </c>
      <c r="I189" s="144">
        <v>23</v>
      </c>
      <c r="J189" s="144">
        <v>21</v>
      </c>
      <c r="K189" s="144">
        <v>18</v>
      </c>
      <c r="L189" s="144">
        <v>16</v>
      </c>
      <c r="M189" s="144">
        <v>14</v>
      </c>
      <c r="N189" s="144">
        <v>14</v>
      </c>
      <c r="O189" s="144">
        <v>15</v>
      </c>
      <c r="P189" s="144">
        <v>15</v>
      </c>
      <c r="Q189" s="145">
        <v>26.47</v>
      </c>
      <c r="R189" s="145">
        <v>43.88</v>
      </c>
      <c r="S189" s="145">
        <v>7.38</v>
      </c>
      <c r="T189" s="145">
        <v>18.07</v>
      </c>
      <c r="U189" s="145">
        <v>42.14</v>
      </c>
      <c r="V189" s="145">
        <v>18.28</v>
      </c>
      <c r="W189" s="145">
        <v>13.3</v>
      </c>
      <c r="X189" s="145">
        <v>24.1</v>
      </c>
      <c r="Y189" s="145">
        <v>24.89</v>
      </c>
      <c r="Z189" s="145">
        <v>15.56</v>
      </c>
      <c r="AA189" s="145">
        <v>17</v>
      </c>
      <c r="AB189" s="145">
        <v>12.86</v>
      </c>
      <c r="AC189" s="145">
        <v>20.2</v>
      </c>
      <c r="AD189" s="145">
        <v>20.2</v>
      </c>
      <c r="AE189" s="144">
        <v>953</v>
      </c>
      <c r="AF189" s="144">
        <v>1492</v>
      </c>
      <c r="AG189" s="144">
        <v>236</v>
      </c>
      <c r="AH189" s="144">
        <v>542</v>
      </c>
      <c r="AI189" s="144">
        <v>1180</v>
      </c>
      <c r="AJ189" s="144">
        <v>457</v>
      </c>
      <c r="AK189" s="144">
        <v>306</v>
      </c>
      <c r="AL189" s="144">
        <v>506</v>
      </c>
      <c r="AM189" s="144">
        <v>448</v>
      </c>
      <c r="AN189" s="144">
        <v>249</v>
      </c>
      <c r="AO189" s="144">
        <v>238</v>
      </c>
      <c r="AP189" s="144">
        <v>180</v>
      </c>
      <c r="AQ189" s="144">
        <v>303</v>
      </c>
      <c r="AR189" s="144">
        <v>303</v>
      </c>
      <c r="AS189" s="144"/>
      <c r="AT189" s="144"/>
      <c r="AU189" s="144"/>
      <c r="AV189" s="144"/>
      <c r="AW189" s="144"/>
      <c r="AX189" s="144"/>
      <c r="AY189" s="144"/>
      <c r="AZ189" s="144"/>
      <c r="BA189" s="144"/>
      <c r="BB189" s="144"/>
      <c r="BC189" s="144"/>
      <c r="BD189" s="144"/>
      <c r="BE189" s="144"/>
      <c r="BF189" s="144"/>
    </row>
    <row r="190" spans="1:58" hidden="1">
      <c r="A190" s="143" t="s">
        <v>913</v>
      </c>
      <c r="B190" s="143" t="s">
        <v>1003</v>
      </c>
      <c r="C190" s="144">
        <v>20</v>
      </c>
      <c r="D190" s="144">
        <v>20</v>
      </c>
      <c r="E190" s="144">
        <v>19</v>
      </c>
      <c r="F190" s="144">
        <v>19</v>
      </c>
      <c r="G190" s="144">
        <v>18</v>
      </c>
      <c r="H190" s="144">
        <v>16</v>
      </c>
      <c r="I190" s="144">
        <v>12</v>
      </c>
      <c r="J190" s="144">
        <v>11</v>
      </c>
      <c r="K190" s="144">
        <v>10</v>
      </c>
      <c r="L190" s="144">
        <v>8</v>
      </c>
      <c r="M190" s="144">
        <v>11</v>
      </c>
      <c r="N190" s="144">
        <v>11</v>
      </c>
      <c r="O190" s="144">
        <v>10</v>
      </c>
      <c r="P190" s="144">
        <v>10</v>
      </c>
      <c r="Q190" s="145">
        <v>16</v>
      </c>
      <c r="R190" s="145">
        <v>15</v>
      </c>
      <c r="S190" s="145">
        <v>16</v>
      </c>
      <c r="T190" s="145">
        <v>13</v>
      </c>
      <c r="U190" s="145">
        <v>14</v>
      </c>
      <c r="V190" s="145">
        <v>14</v>
      </c>
      <c r="W190" s="145">
        <v>15.25</v>
      </c>
      <c r="X190" s="145">
        <v>14.09</v>
      </c>
      <c r="Y190" s="145">
        <v>13.5</v>
      </c>
      <c r="Z190" s="145">
        <v>15.25</v>
      </c>
      <c r="AA190" s="145">
        <v>15.18</v>
      </c>
      <c r="AB190" s="145">
        <v>6.36</v>
      </c>
      <c r="AC190" s="145">
        <v>6.1</v>
      </c>
      <c r="AD190" s="145">
        <v>10.6</v>
      </c>
      <c r="AE190" s="144">
        <v>320</v>
      </c>
      <c r="AF190" s="144">
        <v>300</v>
      </c>
      <c r="AG190" s="144">
        <v>304</v>
      </c>
      <c r="AH190" s="144">
        <v>247</v>
      </c>
      <c r="AI190" s="144">
        <v>252</v>
      </c>
      <c r="AJ190" s="144">
        <v>224</v>
      </c>
      <c r="AK190" s="144">
        <v>183</v>
      </c>
      <c r="AL190" s="144">
        <v>155</v>
      </c>
      <c r="AM190" s="144">
        <v>135</v>
      </c>
      <c r="AN190" s="144">
        <v>122</v>
      </c>
      <c r="AO190" s="144">
        <v>167</v>
      </c>
      <c r="AP190" s="144">
        <v>70</v>
      </c>
      <c r="AQ190" s="144">
        <v>61</v>
      </c>
      <c r="AR190" s="144">
        <v>106</v>
      </c>
      <c r="AS190" s="144"/>
      <c r="AT190" s="144"/>
      <c r="AU190" s="144"/>
      <c r="AV190" s="144"/>
      <c r="AW190" s="144"/>
      <c r="AX190" s="144"/>
      <c r="AY190" s="144"/>
      <c r="AZ190" s="144"/>
      <c r="BA190" s="144"/>
      <c r="BB190" s="144"/>
      <c r="BC190" s="144"/>
      <c r="BD190" s="144"/>
      <c r="BE190" s="144"/>
      <c r="BF190" s="144"/>
    </row>
    <row r="191" spans="1:58" hidden="1">
      <c r="A191" s="143" t="s">
        <v>913</v>
      </c>
      <c r="B191" s="143" t="s">
        <v>1004</v>
      </c>
      <c r="C191" s="144">
        <v>86</v>
      </c>
      <c r="D191" s="144">
        <v>82</v>
      </c>
      <c r="E191" s="144">
        <v>78</v>
      </c>
      <c r="F191" s="144">
        <v>74</v>
      </c>
      <c r="G191" s="144">
        <v>72</v>
      </c>
      <c r="H191" s="144">
        <v>65</v>
      </c>
      <c r="I191" s="144">
        <v>59</v>
      </c>
      <c r="J191" s="144">
        <v>56</v>
      </c>
      <c r="K191" s="144">
        <v>52</v>
      </c>
      <c r="L191" s="144">
        <v>48</v>
      </c>
      <c r="M191" s="144">
        <v>45</v>
      </c>
      <c r="N191" s="144">
        <v>45</v>
      </c>
      <c r="O191" s="144">
        <v>45</v>
      </c>
      <c r="P191" s="144">
        <v>45</v>
      </c>
      <c r="Q191" s="145">
        <v>20.48</v>
      </c>
      <c r="R191" s="145">
        <v>29.59</v>
      </c>
      <c r="S191" s="145">
        <v>12.1</v>
      </c>
      <c r="T191" s="145">
        <v>16.649999999999999</v>
      </c>
      <c r="U191" s="145">
        <v>30.25</v>
      </c>
      <c r="V191" s="145">
        <v>16.850000000000001</v>
      </c>
      <c r="W191" s="145">
        <v>18.02</v>
      </c>
      <c r="X191" s="145">
        <v>19.07</v>
      </c>
      <c r="Y191" s="145">
        <v>21.38</v>
      </c>
      <c r="Z191" s="145">
        <v>17.46</v>
      </c>
      <c r="AA191" s="145">
        <v>18.18</v>
      </c>
      <c r="AB191" s="145">
        <v>10.93</v>
      </c>
      <c r="AC191" s="145">
        <v>14.8</v>
      </c>
      <c r="AD191" s="145">
        <v>17.16</v>
      </c>
      <c r="AE191" s="144">
        <v>1761</v>
      </c>
      <c r="AF191" s="144">
        <v>2426</v>
      </c>
      <c r="AG191" s="144">
        <v>944</v>
      </c>
      <c r="AH191" s="144">
        <v>1232</v>
      </c>
      <c r="AI191" s="144">
        <v>2178</v>
      </c>
      <c r="AJ191" s="144">
        <v>1095</v>
      </c>
      <c r="AK191" s="144">
        <v>1063</v>
      </c>
      <c r="AL191" s="144">
        <v>1068</v>
      </c>
      <c r="AM191" s="144">
        <v>1112</v>
      </c>
      <c r="AN191" s="144">
        <v>838</v>
      </c>
      <c r="AO191" s="144">
        <v>818</v>
      </c>
      <c r="AP191" s="144">
        <v>492</v>
      </c>
      <c r="AQ191" s="144">
        <v>666</v>
      </c>
      <c r="AR191" s="144">
        <v>772</v>
      </c>
      <c r="AS191" s="144"/>
      <c r="AT191" s="144"/>
      <c r="AU191" s="144"/>
      <c r="AV191" s="144"/>
      <c r="AW191" s="144"/>
      <c r="AX191" s="144"/>
      <c r="AY191" s="144"/>
      <c r="AZ191" s="144"/>
      <c r="BA191" s="144"/>
      <c r="BB191" s="144"/>
      <c r="BC191" s="144"/>
      <c r="BD191" s="144"/>
      <c r="BE191" s="144"/>
      <c r="BF191" s="144"/>
    </row>
    <row r="192" spans="1:58" hidden="1">
      <c r="A192" s="143" t="s">
        <v>913</v>
      </c>
      <c r="B192" s="143" t="s">
        <v>1005</v>
      </c>
      <c r="C192" s="144">
        <v>0</v>
      </c>
      <c r="D192" s="144">
        <v>0</v>
      </c>
      <c r="E192" s="144">
        <v>0</v>
      </c>
      <c r="F192" s="144">
        <v>0</v>
      </c>
      <c r="G192" s="144">
        <v>0</v>
      </c>
      <c r="H192" s="144">
        <v>0</v>
      </c>
      <c r="I192" s="144">
        <v>0</v>
      </c>
      <c r="J192" s="144">
        <v>0</v>
      </c>
      <c r="K192" s="144">
        <v>0</v>
      </c>
      <c r="L192" s="144">
        <v>0</v>
      </c>
      <c r="M192" s="144">
        <v>0</v>
      </c>
      <c r="N192" s="144">
        <v>0</v>
      </c>
      <c r="O192" s="144">
        <v>0</v>
      </c>
      <c r="P192" s="144">
        <v>0</v>
      </c>
      <c r="Q192" s="145"/>
      <c r="R192" s="145"/>
      <c r="S192" s="145"/>
      <c r="T192" s="145"/>
      <c r="U192" s="145"/>
      <c r="V192" s="145"/>
      <c r="W192" s="145"/>
      <c r="X192" s="145"/>
      <c r="Y192" s="145"/>
      <c r="Z192" s="145"/>
      <c r="AA192" s="145"/>
      <c r="AB192" s="145"/>
      <c r="AC192" s="145"/>
      <c r="AD192" s="145"/>
      <c r="AE192" s="144">
        <v>0</v>
      </c>
      <c r="AF192" s="144">
        <v>0</v>
      </c>
      <c r="AG192" s="144">
        <v>0</v>
      </c>
      <c r="AH192" s="144">
        <v>0</v>
      </c>
      <c r="AI192" s="144">
        <v>0</v>
      </c>
      <c r="AJ192" s="144">
        <v>0</v>
      </c>
      <c r="AK192" s="144">
        <v>0</v>
      </c>
      <c r="AL192" s="144">
        <v>0</v>
      </c>
      <c r="AM192" s="144">
        <v>0</v>
      </c>
      <c r="AN192" s="144">
        <v>0</v>
      </c>
      <c r="AO192" s="144">
        <v>0</v>
      </c>
      <c r="AP192" s="144">
        <v>0</v>
      </c>
      <c r="AQ192" s="144">
        <v>0</v>
      </c>
      <c r="AR192" s="144">
        <v>0</v>
      </c>
      <c r="AS192" s="144"/>
      <c r="AT192" s="144"/>
      <c r="AU192" s="144"/>
      <c r="AV192" s="144"/>
      <c r="AW192" s="144"/>
      <c r="AX192" s="144"/>
      <c r="AY192" s="144"/>
      <c r="AZ192" s="144"/>
      <c r="BA192" s="144"/>
      <c r="BB192" s="144"/>
      <c r="BC192" s="144"/>
      <c r="BD192" s="144"/>
      <c r="BE192" s="144"/>
      <c r="BF192" s="144"/>
    </row>
    <row r="193" spans="1:58" hidden="1">
      <c r="A193" s="143" t="s">
        <v>913</v>
      </c>
      <c r="B193" s="143" t="s">
        <v>1006</v>
      </c>
      <c r="C193" s="144">
        <v>0</v>
      </c>
      <c r="D193" s="144">
        <v>0</v>
      </c>
      <c r="E193" s="144">
        <v>0</v>
      </c>
      <c r="F193" s="144">
        <v>0</v>
      </c>
      <c r="G193" s="144">
        <v>0</v>
      </c>
      <c r="H193" s="144">
        <v>0</v>
      </c>
      <c r="I193" s="144">
        <v>0</v>
      </c>
      <c r="J193" s="144">
        <v>0</v>
      </c>
      <c r="K193" s="144">
        <v>0</v>
      </c>
      <c r="L193" s="144">
        <v>0</v>
      </c>
      <c r="M193" s="144">
        <v>0</v>
      </c>
      <c r="N193" s="144">
        <v>0</v>
      </c>
      <c r="O193" s="144">
        <v>0</v>
      </c>
      <c r="P193" s="144">
        <v>0</v>
      </c>
      <c r="Q193" s="145"/>
      <c r="R193" s="145"/>
      <c r="S193" s="145"/>
      <c r="T193" s="145"/>
      <c r="U193" s="145"/>
      <c r="V193" s="145"/>
      <c r="W193" s="145"/>
      <c r="X193" s="145"/>
      <c r="Y193" s="145"/>
      <c r="Z193" s="145"/>
      <c r="AA193" s="145"/>
      <c r="AB193" s="145"/>
      <c r="AC193" s="145"/>
      <c r="AD193" s="145"/>
      <c r="AE193" s="144">
        <v>0</v>
      </c>
      <c r="AF193" s="144">
        <v>0</v>
      </c>
      <c r="AG193" s="144">
        <v>0</v>
      </c>
      <c r="AH193" s="144">
        <v>0</v>
      </c>
      <c r="AI193" s="144">
        <v>0</v>
      </c>
      <c r="AJ193" s="144">
        <v>0</v>
      </c>
      <c r="AK193" s="144">
        <v>0</v>
      </c>
      <c r="AL193" s="144">
        <v>0</v>
      </c>
      <c r="AM193" s="144">
        <v>0</v>
      </c>
      <c r="AN193" s="144">
        <v>0</v>
      </c>
      <c r="AO193" s="144">
        <v>0</v>
      </c>
      <c r="AP193" s="144">
        <v>0</v>
      </c>
      <c r="AQ193" s="144">
        <v>0</v>
      </c>
      <c r="AR193" s="144">
        <v>0</v>
      </c>
      <c r="AS193" s="144"/>
      <c r="AT193" s="144"/>
      <c r="AU193" s="144"/>
      <c r="AV193" s="144"/>
      <c r="AW193" s="144"/>
      <c r="AX193" s="144"/>
      <c r="AY193" s="144"/>
      <c r="AZ193" s="144"/>
      <c r="BA193" s="144"/>
      <c r="BB193" s="144"/>
      <c r="BC193" s="144"/>
      <c r="BD193" s="144"/>
      <c r="BE193" s="144"/>
      <c r="BF193" s="144"/>
    </row>
    <row r="194" spans="1:58" hidden="1">
      <c r="A194" s="143" t="s">
        <v>913</v>
      </c>
      <c r="B194" s="143" t="s">
        <v>1007</v>
      </c>
      <c r="C194" s="144">
        <v>0</v>
      </c>
      <c r="D194" s="144">
        <v>0</v>
      </c>
      <c r="E194" s="144">
        <v>0</v>
      </c>
      <c r="F194" s="144">
        <v>0</v>
      </c>
      <c r="G194" s="144">
        <v>0</v>
      </c>
      <c r="H194" s="144">
        <v>0</v>
      </c>
      <c r="I194" s="144">
        <v>0</v>
      </c>
      <c r="J194" s="144">
        <v>0</v>
      </c>
      <c r="K194" s="144">
        <v>0</v>
      </c>
      <c r="L194" s="144">
        <v>0</v>
      </c>
      <c r="M194" s="144">
        <v>0</v>
      </c>
      <c r="N194" s="144">
        <v>0</v>
      </c>
      <c r="O194" s="144">
        <v>0</v>
      </c>
      <c r="P194" s="144">
        <v>0</v>
      </c>
      <c r="Q194" s="145"/>
      <c r="R194" s="145"/>
      <c r="S194" s="145"/>
      <c r="T194" s="145"/>
      <c r="U194" s="145"/>
      <c r="V194" s="145"/>
      <c r="W194" s="145"/>
      <c r="X194" s="145"/>
      <c r="Y194" s="145"/>
      <c r="Z194" s="145"/>
      <c r="AA194" s="145"/>
      <c r="AB194" s="145"/>
      <c r="AC194" s="145"/>
      <c r="AD194" s="145"/>
      <c r="AE194" s="144">
        <v>0</v>
      </c>
      <c r="AF194" s="144">
        <v>0</v>
      </c>
      <c r="AG194" s="144">
        <v>0</v>
      </c>
      <c r="AH194" s="144">
        <v>0</v>
      </c>
      <c r="AI194" s="144">
        <v>0</v>
      </c>
      <c r="AJ194" s="144">
        <v>0</v>
      </c>
      <c r="AK194" s="144">
        <v>0</v>
      </c>
      <c r="AL194" s="144">
        <v>0</v>
      </c>
      <c r="AM194" s="144">
        <v>0</v>
      </c>
      <c r="AN194" s="144">
        <v>0</v>
      </c>
      <c r="AO194" s="144">
        <v>0</v>
      </c>
      <c r="AP194" s="144">
        <v>0</v>
      </c>
      <c r="AQ194" s="144">
        <v>0</v>
      </c>
      <c r="AR194" s="144">
        <v>0</v>
      </c>
      <c r="AS194" s="144"/>
      <c r="AT194" s="144"/>
      <c r="AU194" s="144"/>
      <c r="AV194" s="144"/>
      <c r="AW194" s="144"/>
      <c r="AX194" s="144"/>
      <c r="AY194" s="144"/>
      <c r="AZ194" s="144"/>
      <c r="BA194" s="144"/>
      <c r="BB194" s="144"/>
      <c r="BC194" s="144"/>
      <c r="BD194" s="144"/>
      <c r="BE194" s="144"/>
      <c r="BF194" s="144"/>
    </row>
    <row r="195" spans="1:58" hidden="1">
      <c r="A195" s="143" t="s">
        <v>913</v>
      </c>
      <c r="B195" s="143" t="s">
        <v>1008</v>
      </c>
      <c r="C195" s="144">
        <v>0</v>
      </c>
      <c r="D195" s="144">
        <v>0</v>
      </c>
      <c r="E195" s="144">
        <v>0</v>
      </c>
      <c r="F195" s="144">
        <v>0</v>
      </c>
      <c r="G195" s="144">
        <v>0</v>
      </c>
      <c r="H195" s="144">
        <v>0</v>
      </c>
      <c r="I195" s="144">
        <v>0</v>
      </c>
      <c r="J195" s="144">
        <v>0</v>
      </c>
      <c r="K195" s="144">
        <v>0</v>
      </c>
      <c r="L195" s="144">
        <v>0</v>
      </c>
      <c r="M195" s="144">
        <v>10</v>
      </c>
      <c r="N195" s="144">
        <v>10</v>
      </c>
      <c r="O195" s="144">
        <v>10</v>
      </c>
      <c r="P195" s="144">
        <v>10</v>
      </c>
      <c r="Q195" s="145"/>
      <c r="R195" s="145"/>
      <c r="S195" s="145"/>
      <c r="T195" s="145"/>
      <c r="U195" s="145"/>
      <c r="V195" s="145"/>
      <c r="W195" s="145"/>
      <c r="X195" s="145"/>
      <c r="Y195" s="145"/>
      <c r="Z195" s="145"/>
      <c r="AA195" s="145">
        <v>0</v>
      </c>
      <c r="AB195" s="145">
        <v>0</v>
      </c>
      <c r="AC195" s="145">
        <v>0</v>
      </c>
      <c r="AD195" s="145">
        <v>0</v>
      </c>
      <c r="AE195" s="144">
        <v>0</v>
      </c>
      <c r="AF195" s="144">
        <v>0</v>
      </c>
      <c r="AG195" s="144">
        <v>0</v>
      </c>
      <c r="AH195" s="144">
        <v>0</v>
      </c>
      <c r="AI195" s="144">
        <v>0</v>
      </c>
      <c r="AJ195" s="144">
        <v>0</v>
      </c>
      <c r="AK195" s="144">
        <v>0</v>
      </c>
      <c r="AL195" s="144">
        <v>0</v>
      </c>
      <c r="AM195" s="144">
        <v>0</v>
      </c>
      <c r="AN195" s="144">
        <v>0</v>
      </c>
      <c r="AO195" s="144">
        <v>0</v>
      </c>
      <c r="AP195" s="144">
        <v>0</v>
      </c>
      <c r="AQ195" s="144">
        <v>0</v>
      </c>
      <c r="AR195" s="144">
        <v>0</v>
      </c>
      <c r="AS195" s="144"/>
      <c r="AT195" s="144"/>
      <c r="AU195" s="144"/>
      <c r="AV195" s="144"/>
      <c r="AW195" s="144"/>
      <c r="AX195" s="144"/>
      <c r="AY195" s="144"/>
      <c r="AZ195" s="144"/>
      <c r="BA195" s="144"/>
      <c r="BB195" s="144"/>
      <c r="BC195" s="144"/>
      <c r="BD195" s="144"/>
      <c r="BE195" s="144"/>
      <c r="BF195" s="144"/>
    </row>
    <row r="196" spans="1:58" hidden="1">
      <c r="A196" s="143" t="s">
        <v>913</v>
      </c>
      <c r="B196" s="143" t="s">
        <v>1009</v>
      </c>
      <c r="C196" s="144">
        <v>222</v>
      </c>
      <c r="D196" s="144">
        <v>209</v>
      </c>
      <c r="E196" s="144">
        <v>197</v>
      </c>
      <c r="F196" s="144">
        <v>185</v>
      </c>
      <c r="G196" s="144">
        <v>175</v>
      </c>
      <c r="H196" s="144">
        <v>163</v>
      </c>
      <c r="I196" s="144">
        <v>149</v>
      </c>
      <c r="J196" s="144">
        <v>137</v>
      </c>
      <c r="K196" s="144">
        <v>125</v>
      </c>
      <c r="L196" s="144">
        <v>109</v>
      </c>
      <c r="M196" s="144">
        <v>97</v>
      </c>
      <c r="N196" s="144">
        <v>97</v>
      </c>
      <c r="O196" s="144">
        <v>97</v>
      </c>
      <c r="P196" s="144">
        <v>96</v>
      </c>
      <c r="Q196" s="145">
        <v>229</v>
      </c>
      <c r="R196" s="145">
        <v>248.13</v>
      </c>
      <c r="S196" s="145">
        <v>189.44</v>
      </c>
      <c r="T196" s="145">
        <v>245.48</v>
      </c>
      <c r="U196" s="145">
        <v>226.11</v>
      </c>
      <c r="V196" s="145">
        <v>256.48</v>
      </c>
      <c r="W196" s="145">
        <v>211.43</v>
      </c>
      <c r="X196" s="145">
        <v>168.87</v>
      </c>
      <c r="Y196" s="145">
        <v>205.74</v>
      </c>
      <c r="Z196" s="145">
        <v>165.97</v>
      </c>
      <c r="AA196" s="145">
        <v>204.92</v>
      </c>
      <c r="AB196" s="145">
        <v>201.84</v>
      </c>
      <c r="AC196" s="145">
        <v>206.06</v>
      </c>
      <c r="AD196" s="145">
        <v>189.53</v>
      </c>
      <c r="AE196" s="144">
        <v>50838</v>
      </c>
      <c r="AF196" s="144">
        <v>51860</v>
      </c>
      <c r="AG196" s="144">
        <v>37320</v>
      </c>
      <c r="AH196" s="144">
        <v>45413</v>
      </c>
      <c r="AI196" s="144">
        <v>39570</v>
      </c>
      <c r="AJ196" s="144">
        <v>41807</v>
      </c>
      <c r="AK196" s="144">
        <v>31503</v>
      </c>
      <c r="AL196" s="144">
        <v>23135</v>
      </c>
      <c r="AM196" s="144">
        <v>25717</v>
      </c>
      <c r="AN196" s="144">
        <v>18091</v>
      </c>
      <c r="AO196" s="144">
        <v>19877</v>
      </c>
      <c r="AP196" s="144">
        <v>19578</v>
      </c>
      <c r="AQ196" s="144">
        <v>19988</v>
      </c>
      <c r="AR196" s="144">
        <v>18195</v>
      </c>
      <c r="AS196" s="144"/>
      <c r="AT196" s="144"/>
      <c r="AU196" s="144"/>
      <c r="AV196" s="144"/>
      <c r="AW196" s="144"/>
      <c r="AX196" s="144"/>
      <c r="AY196" s="144"/>
      <c r="AZ196" s="144"/>
      <c r="BA196" s="144"/>
      <c r="BB196" s="144"/>
      <c r="BC196" s="144"/>
      <c r="BD196" s="144"/>
      <c r="BE196" s="144"/>
      <c r="BF196" s="144"/>
    </row>
    <row r="197" spans="1:58" hidden="1">
      <c r="A197" s="143" t="s">
        <v>913</v>
      </c>
      <c r="B197" s="143" t="s">
        <v>1010</v>
      </c>
      <c r="C197" s="144">
        <v>9</v>
      </c>
      <c r="D197" s="144">
        <v>9</v>
      </c>
      <c r="E197" s="144">
        <v>8</v>
      </c>
      <c r="F197" s="144">
        <v>7</v>
      </c>
      <c r="G197" s="144">
        <v>7</v>
      </c>
      <c r="H197" s="144">
        <v>7</v>
      </c>
      <c r="I197" s="144">
        <v>7</v>
      </c>
      <c r="J197" s="144">
        <v>7</v>
      </c>
      <c r="K197" s="144">
        <v>6</v>
      </c>
      <c r="L197" s="144">
        <v>6</v>
      </c>
      <c r="M197" s="144">
        <v>7</v>
      </c>
      <c r="N197" s="144">
        <v>7</v>
      </c>
      <c r="O197" s="144">
        <v>7</v>
      </c>
      <c r="P197" s="144">
        <v>7</v>
      </c>
      <c r="Q197" s="145">
        <v>94</v>
      </c>
      <c r="R197" s="145">
        <v>101</v>
      </c>
      <c r="S197" s="145">
        <v>80</v>
      </c>
      <c r="T197" s="145">
        <v>85</v>
      </c>
      <c r="U197" s="145">
        <v>62.71</v>
      </c>
      <c r="V197" s="145">
        <v>76.569999999999993</v>
      </c>
      <c r="W197" s="145">
        <v>60</v>
      </c>
      <c r="X197" s="145">
        <v>69.290000000000006</v>
      </c>
      <c r="Y197" s="145">
        <v>65.17</v>
      </c>
      <c r="Z197" s="145">
        <v>66</v>
      </c>
      <c r="AA197" s="145">
        <v>67</v>
      </c>
      <c r="AB197" s="145">
        <v>28.57</v>
      </c>
      <c r="AC197" s="145">
        <v>66</v>
      </c>
      <c r="AD197" s="145">
        <v>44.43</v>
      </c>
      <c r="AE197" s="144">
        <v>846</v>
      </c>
      <c r="AF197" s="144">
        <v>909</v>
      </c>
      <c r="AG197" s="144">
        <v>640</v>
      </c>
      <c r="AH197" s="144">
        <v>595</v>
      </c>
      <c r="AI197" s="144">
        <v>439</v>
      </c>
      <c r="AJ197" s="144">
        <v>536</v>
      </c>
      <c r="AK197" s="144">
        <v>420</v>
      </c>
      <c r="AL197" s="144">
        <v>485</v>
      </c>
      <c r="AM197" s="144">
        <v>391</v>
      </c>
      <c r="AN197" s="144">
        <v>396</v>
      </c>
      <c r="AO197" s="144">
        <v>469</v>
      </c>
      <c r="AP197" s="144">
        <v>200</v>
      </c>
      <c r="AQ197" s="144">
        <v>462</v>
      </c>
      <c r="AR197" s="144">
        <v>311</v>
      </c>
      <c r="AS197" s="144"/>
      <c r="AT197" s="144"/>
      <c r="AU197" s="144"/>
      <c r="AV197" s="144"/>
      <c r="AW197" s="144"/>
      <c r="AX197" s="144"/>
      <c r="AY197" s="144"/>
      <c r="AZ197" s="144"/>
      <c r="BA197" s="144"/>
      <c r="BB197" s="144"/>
      <c r="BC197" s="144"/>
      <c r="BD197" s="144"/>
      <c r="BE197" s="144"/>
      <c r="BF197" s="144"/>
    </row>
    <row r="198" spans="1:58" hidden="1">
      <c r="A198" s="143" t="s">
        <v>913</v>
      </c>
      <c r="B198" s="143" t="s">
        <v>1011</v>
      </c>
      <c r="C198" s="144">
        <v>5</v>
      </c>
      <c r="D198" s="144">
        <v>5</v>
      </c>
      <c r="E198" s="144">
        <v>4</v>
      </c>
      <c r="F198" s="144">
        <v>4</v>
      </c>
      <c r="G198" s="144">
        <v>3</v>
      </c>
      <c r="H198" s="144">
        <v>3</v>
      </c>
      <c r="I198" s="144">
        <v>2</v>
      </c>
      <c r="J198" s="144">
        <v>2</v>
      </c>
      <c r="K198" s="144">
        <v>1</v>
      </c>
      <c r="L198" s="144">
        <v>1</v>
      </c>
      <c r="M198" s="144">
        <v>0</v>
      </c>
      <c r="N198" s="144">
        <v>0</v>
      </c>
      <c r="O198" s="144">
        <v>0</v>
      </c>
      <c r="P198" s="144">
        <v>0</v>
      </c>
      <c r="Q198" s="145">
        <v>80</v>
      </c>
      <c r="R198" s="145">
        <v>96.8</v>
      </c>
      <c r="S198" s="145">
        <v>71.5</v>
      </c>
      <c r="T198" s="145">
        <v>83</v>
      </c>
      <c r="U198" s="145">
        <v>79.67</v>
      </c>
      <c r="V198" s="145">
        <v>85.67</v>
      </c>
      <c r="W198" s="145">
        <v>82</v>
      </c>
      <c r="X198" s="145">
        <v>75</v>
      </c>
      <c r="Y198" s="145">
        <v>81</v>
      </c>
      <c r="Z198" s="145">
        <v>70</v>
      </c>
      <c r="AA198" s="145"/>
      <c r="AB198" s="145"/>
      <c r="AC198" s="145"/>
      <c r="AD198" s="145"/>
      <c r="AE198" s="144">
        <v>400</v>
      </c>
      <c r="AF198" s="144">
        <v>484</v>
      </c>
      <c r="AG198" s="144">
        <v>286</v>
      </c>
      <c r="AH198" s="144">
        <v>332</v>
      </c>
      <c r="AI198" s="144">
        <v>239</v>
      </c>
      <c r="AJ198" s="144">
        <v>257</v>
      </c>
      <c r="AK198" s="144">
        <v>164</v>
      </c>
      <c r="AL198" s="144">
        <v>150</v>
      </c>
      <c r="AM198" s="144">
        <v>81</v>
      </c>
      <c r="AN198" s="144">
        <v>70</v>
      </c>
      <c r="AO198" s="144">
        <v>0</v>
      </c>
      <c r="AP198" s="144">
        <v>0</v>
      </c>
      <c r="AQ198" s="144">
        <v>0</v>
      </c>
      <c r="AR198" s="144">
        <v>0</v>
      </c>
      <c r="AS198" s="144"/>
      <c r="AT198" s="144"/>
      <c r="AU198" s="144"/>
      <c r="AV198" s="144"/>
      <c r="AW198" s="144"/>
      <c r="AX198" s="144"/>
      <c r="AY198" s="144"/>
      <c r="AZ198" s="144"/>
      <c r="BA198" s="144"/>
      <c r="BB198" s="144"/>
      <c r="BC198" s="144"/>
      <c r="BD198" s="144"/>
      <c r="BE198" s="144"/>
      <c r="BF198" s="144"/>
    </row>
    <row r="199" spans="1:58" hidden="1">
      <c r="A199" s="143" t="s">
        <v>913</v>
      </c>
      <c r="B199" s="143" t="s">
        <v>1012</v>
      </c>
      <c r="C199" s="144">
        <v>10</v>
      </c>
      <c r="D199" s="144">
        <v>9</v>
      </c>
      <c r="E199" s="144">
        <v>9</v>
      </c>
      <c r="F199" s="144">
        <v>7</v>
      </c>
      <c r="G199" s="144">
        <v>6</v>
      </c>
      <c r="H199" s="144">
        <v>6</v>
      </c>
      <c r="I199" s="144">
        <v>5</v>
      </c>
      <c r="J199" s="144">
        <v>4</v>
      </c>
      <c r="K199" s="144">
        <v>3</v>
      </c>
      <c r="L199" s="144">
        <v>3</v>
      </c>
      <c r="M199" s="144">
        <v>2</v>
      </c>
      <c r="N199" s="144">
        <v>2</v>
      </c>
      <c r="O199" s="144">
        <v>2</v>
      </c>
      <c r="P199" s="144">
        <v>4</v>
      </c>
      <c r="Q199" s="145">
        <v>110</v>
      </c>
      <c r="R199" s="145">
        <v>132.88999999999999</v>
      </c>
      <c r="S199" s="145">
        <v>95.67</v>
      </c>
      <c r="T199" s="145">
        <v>117.29</v>
      </c>
      <c r="U199" s="145">
        <v>106.17</v>
      </c>
      <c r="V199" s="145">
        <v>122.17</v>
      </c>
      <c r="W199" s="145">
        <v>125.8</v>
      </c>
      <c r="X199" s="145">
        <v>111.25</v>
      </c>
      <c r="Y199" s="145">
        <v>123.33</v>
      </c>
      <c r="Z199" s="145">
        <v>103</v>
      </c>
      <c r="AA199" s="145">
        <v>119</v>
      </c>
      <c r="AB199" s="145">
        <v>48.5</v>
      </c>
      <c r="AC199" s="145">
        <v>103</v>
      </c>
      <c r="AD199" s="145">
        <v>111.25</v>
      </c>
      <c r="AE199" s="144">
        <v>1100</v>
      </c>
      <c r="AF199" s="144">
        <v>1196</v>
      </c>
      <c r="AG199" s="144">
        <v>861</v>
      </c>
      <c r="AH199" s="144">
        <v>821</v>
      </c>
      <c r="AI199" s="144">
        <v>637</v>
      </c>
      <c r="AJ199" s="144">
        <v>733</v>
      </c>
      <c r="AK199" s="144">
        <v>629</v>
      </c>
      <c r="AL199" s="144">
        <v>445</v>
      </c>
      <c r="AM199" s="144">
        <v>370</v>
      </c>
      <c r="AN199" s="144">
        <v>309</v>
      </c>
      <c r="AO199" s="144">
        <v>238</v>
      </c>
      <c r="AP199" s="144">
        <v>97</v>
      </c>
      <c r="AQ199" s="144">
        <v>206</v>
      </c>
      <c r="AR199" s="144">
        <v>445</v>
      </c>
      <c r="AS199" s="144"/>
      <c r="AT199" s="144"/>
      <c r="AU199" s="144"/>
      <c r="AV199" s="144"/>
      <c r="AW199" s="144"/>
      <c r="AX199" s="144"/>
      <c r="AY199" s="144"/>
      <c r="AZ199" s="144"/>
      <c r="BA199" s="144"/>
      <c r="BB199" s="144"/>
      <c r="BC199" s="144"/>
      <c r="BD199" s="144"/>
      <c r="BE199" s="144"/>
      <c r="BF199" s="144"/>
    </row>
    <row r="200" spans="1:58" hidden="1">
      <c r="A200" s="143" t="s">
        <v>913</v>
      </c>
      <c r="B200" s="143" t="s">
        <v>1013</v>
      </c>
      <c r="C200" s="144">
        <v>24</v>
      </c>
      <c r="D200" s="144">
        <v>23</v>
      </c>
      <c r="E200" s="144">
        <v>21</v>
      </c>
      <c r="F200" s="144">
        <v>18</v>
      </c>
      <c r="G200" s="144">
        <v>16</v>
      </c>
      <c r="H200" s="144">
        <v>16</v>
      </c>
      <c r="I200" s="144">
        <v>14</v>
      </c>
      <c r="J200" s="144">
        <v>13</v>
      </c>
      <c r="K200" s="144">
        <v>10</v>
      </c>
      <c r="L200" s="144">
        <v>10</v>
      </c>
      <c r="M200" s="144">
        <v>9</v>
      </c>
      <c r="N200" s="144">
        <v>9</v>
      </c>
      <c r="O200" s="144">
        <v>9</v>
      </c>
      <c r="P200" s="144">
        <v>11</v>
      </c>
      <c r="Q200" s="145">
        <v>97.75</v>
      </c>
      <c r="R200" s="145">
        <v>112.57</v>
      </c>
      <c r="S200" s="145">
        <v>85.1</v>
      </c>
      <c r="T200" s="145">
        <v>97.11</v>
      </c>
      <c r="U200" s="145">
        <v>82.19</v>
      </c>
      <c r="V200" s="145">
        <v>95.38</v>
      </c>
      <c r="W200" s="145">
        <v>86.64</v>
      </c>
      <c r="X200" s="145">
        <v>83.08</v>
      </c>
      <c r="Y200" s="145">
        <v>84.2</v>
      </c>
      <c r="Z200" s="145">
        <v>77.5</v>
      </c>
      <c r="AA200" s="145">
        <v>78.56</v>
      </c>
      <c r="AB200" s="145">
        <v>33</v>
      </c>
      <c r="AC200" s="145">
        <v>74.22</v>
      </c>
      <c r="AD200" s="145">
        <v>68.73</v>
      </c>
      <c r="AE200" s="144">
        <v>2346</v>
      </c>
      <c r="AF200" s="144">
        <v>2589</v>
      </c>
      <c r="AG200" s="144">
        <v>1787</v>
      </c>
      <c r="AH200" s="144">
        <v>1748</v>
      </c>
      <c r="AI200" s="144">
        <v>1315</v>
      </c>
      <c r="AJ200" s="144">
        <v>1526</v>
      </c>
      <c r="AK200" s="144">
        <v>1213</v>
      </c>
      <c r="AL200" s="144">
        <v>1080</v>
      </c>
      <c r="AM200" s="144">
        <v>842</v>
      </c>
      <c r="AN200" s="144">
        <v>775</v>
      </c>
      <c r="AO200" s="144">
        <v>707</v>
      </c>
      <c r="AP200" s="144">
        <v>297</v>
      </c>
      <c r="AQ200" s="144">
        <v>668</v>
      </c>
      <c r="AR200" s="144">
        <v>756</v>
      </c>
      <c r="AS200" s="144"/>
      <c r="AT200" s="144"/>
      <c r="AU200" s="144"/>
      <c r="AV200" s="144"/>
      <c r="AW200" s="144"/>
      <c r="AX200" s="144"/>
      <c r="AY200" s="144"/>
      <c r="AZ200" s="144"/>
      <c r="BA200" s="144"/>
      <c r="BB200" s="144"/>
      <c r="BC200" s="144"/>
      <c r="BD200" s="144"/>
      <c r="BE200" s="144"/>
      <c r="BF200" s="144"/>
    </row>
    <row r="201" spans="1:58" hidden="1">
      <c r="A201" s="143" t="s">
        <v>913</v>
      </c>
      <c r="B201" s="143" t="s">
        <v>1014</v>
      </c>
      <c r="C201" s="144">
        <v>28</v>
      </c>
      <c r="D201" s="144">
        <v>24</v>
      </c>
      <c r="E201" s="144">
        <v>21</v>
      </c>
      <c r="F201" s="144">
        <v>19</v>
      </c>
      <c r="G201" s="144">
        <v>19</v>
      </c>
      <c r="H201" s="144">
        <v>19</v>
      </c>
      <c r="I201" s="144">
        <v>19</v>
      </c>
      <c r="J201" s="144">
        <v>19</v>
      </c>
      <c r="K201" s="144">
        <v>20</v>
      </c>
      <c r="L201" s="144">
        <v>20</v>
      </c>
      <c r="M201" s="144">
        <v>20</v>
      </c>
      <c r="N201" s="144">
        <v>20</v>
      </c>
      <c r="O201" s="144">
        <v>20</v>
      </c>
      <c r="P201" s="144">
        <v>20</v>
      </c>
      <c r="Q201" s="145">
        <v>124.18</v>
      </c>
      <c r="R201" s="145">
        <v>144.71</v>
      </c>
      <c r="S201" s="145">
        <v>97.57</v>
      </c>
      <c r="T201" s="145">
        <v>122.26</v>
      </c>
      <c r="U201" s="145">
        <v>126.21</v>
      </c>
      <c r="V201" s="145">
        <v>122.58</v>
      </c>
      <c r="W201" s="145">
        <v>119</v>
      </c>
      <c r="X201" s="145">
        <v>120.42</v>
      </c>
      <c r="Y201" s="145">
        <v>116.95</v>
      </c>
      <c r="Z201" s="145">
        <v>111.3</v>
      </c>
      <c r="AA201" s="145">
        <v>128.1</v>
      </c>
      <c r="AB201" s="145">
        <v>68.8</v>
      </c>
      <c r="AC201" s="145">
        <v>113.65</v>
      </c>
      <c r="AD201" s="145">
        <v>115.2</v>
      </c>
      <c r="AE201" s="144">
        <v>3477</v>
      </c>
      <c r="AF201" s="144">
        <v>3473</v>
      </c>
      <c r="AG201" s="144">
        <v>2049</v>
      </c>
      <c r="AH201" s="144">
        <v>2323</v>
      </c>
      <c r="AI201" s="144">
        <v>2398</v>
      </c>
      <c r="AJ201" s="144">
        <v>2329</v>
      </c>
      <c r="AK201" s="144">
        <v>2261</v>
      </c>
      <c r="AL201" s="144">
        <v>2288</v>
      </c>
      <c r="AM201" s="144">
        <v>2339</v>
      </c>
      <c r="AN201" s="144">
        <v>2226</v>
      </c>
      <c r="AO201" s="144">
        <v>2562</v>
      </c>
      <c r="AP201" s="144">
        <v>1376</v>
      </c>
      <c r="AQ201" s="144">
        <v>2273</v>
      </c>
      <c r="AR201" s="144">
        <v>2304</v>
      </c>
      <c r="AS201" s="144"/>
      <c r="AT201" s="144"/>
      <c r="AU201" s="144"/>
      <c r="AV201" s="144"/>
      <c r="AW201" s="144"/>
      <c r="AX201" s="144"/>
      <c r="AY201" s="144"/>
      <c r="AZ201" s="144"/>
      <c r="BA201" s="144"/>
      <c r="BB201" s="144"/>
      <c r="BC201" s="144"/>
      <c r="BD201" s="144"/>
      <c r="BE201" s="144"/>
      <c r="BF201" s="144"/>
    </row>
    <row r="202" spans="1:58" hidden="1">
      <c r="A202" s="143" t="s">
        <v>913</v>
      </c>
      <c r="B202" s="143" t="s">
        <v>1015</v>
      </c>
      <c r="C202" s="144">
        <v>22</v>
      </c>
      <c r="D202" s="144">
        <v>22</v>
      </c>
      <c r="E202" s="144">
        <v>21</v>
      </c>
      <c r="F202" s="144">
        <v>20</v>
      </c>
      <c r="G202" s="144">
        <v>20</v>
      </c>
      <c r="H202" s="144">
        <v>20</v>
      </c>
      <c r="I202" s="144">
        <v>20</v>
      </c>
      <c r="J202" s="144">
        <v>20</v>
      </c>
      <c r="K202" s="144">
        <v>20</v>
      </c>
      <c r="L202" s="144">
        <v>20</v>
      </c>
      <c r="M202" s="144">
        <v>21</v>
      </c>
      <c r="N202" s="144">
        <v>22</v>
      </c>
      <c r="O202" s="144">
        <v>22</v>
      </c>
      <c r="P202" s="144">
        <v>22</v>
      </c>
      <c r="Q202" s="145">
        <v>168.27</v>
      </c>
      <c r="R202" s="145">
        <v>172.14</v>
      </c>
      <c r="S202" s="145">
        <v>152.62</v>
      </c>
      <c r="T202" s="145">
        <v>177.2</v>
      </c>
      <c r="U202" s="145">
        <v>194.15</v>
      </c>
      <c r="V202" s="145">
        <v>190.8</v>
      </c>
      <c r="W202" s="145">
        <v>193.75</v>
      </c>
      <c r="X202" s="145">
        <v>199.7</v>
      </c>
      <c r="Y202" s="145">
        <v>171.75</v>
      </c>
      <c r="Z202" s="145">
        <v>146.65</v>
      </c>
      <c r="AA202" s="145">
        <v>192.76</v>
      </c>
      <c r="AB202" s="145">
        <v>82.82</v>
      </c>
      <c r="AC202" s="145">
        <v>167.41</v>
      </c>
      <c r="AD202" s="145">
        <v>172.82</v>
      </c>
      <c r="AE202" s="144">
        <v>3702</v>
      </c>
      <c r="AF202" s="144">
        <v>3787</v>
      </c>
      <c r="AG202" s="144">
        <v>3205</v>
      </c>
      <c r="AH202" s="144">
        <v>3544</v>
      </c>
      <c r="AI202" s="144">
        <v>3883</v>
      </c>
      <c r="AJ202" s="144">
        <v>3816</v>
      </c>
      <c r="AK202" s="144">
        <v>3875</v>
      </c>
      <c r="AL202" s="144">
        <v>3994</v>
      </c>
      <c r="AM202" s="144">
        <v>3435</v>
      </c>
      <c r="AN202" s="144">
        <v>2933</v>
      </c>
      <c r="AO202" s="144">
        <v>4048</v>
      </c>
      <c r="AP202" s="144">
        <v>1822</v>
      </c>
      <c r="AQ202" s="144">
        <v>3683</v>
      </c>
      <c r="AR202" s="144">
        <v>3802</v>
      </c>
      <c r="AS202" s="144"/>
      <c r="AT202" s="144"/>
      <c r="AU202" s="144"/>
      <c r="AV202" s="144"/>
      <c r="AW202" s="144"/>
      <c r="AX202" s="144"/>
      <c r="AY202" s="144"/>
      <c r="AZ202" s="144"/>
      <c r="BA202" s="144"/>
      <c r="BB202" s="144"/>
      <c r="BC202" s="144"/>
      <c r="BD202" s="144"/>
      <c r="BE202" s="144"/>
      <c r="BF202" s="144"/>
    </row>
    <row r="203" spans="1:58" hidden="1">
      <c r="A203" s="143" t="s">
        <v>913</v>
      </c>
      <c r="B203" s="143" t="s">
        <v>1016</v>
      </c>
      <c r="C203" s="144">
        <v>74</v>
      </c>
      <c r="D203" s="144">
        <v>69</v>
      </c>
      <c r="E203" s="144">
        <v>63</v>
      </c>
      <c r="F203" s="144">
        <v>57</v>
      </c>
      <c r="G203" s="144">
        <v>55</v>
      </c>
      <c r="H203" s="144">
        <v>55</v>
      </c>
      <c r="I203" s="144">
        <v>53</v>
      </c>
      <c r="J203" s="144">
        <v>52</v>
      </c>
      <c r="K203" s="144">
        <v>50</v>
      </c>
      <c r="L203" s="144">
        <v>50</v>
      </c>
      <c r="M203" s="144">
        <v>50</v>
      </c>
      <c r="N203" s="144">
        <v>51</v>
      </c>
      <c r="O203" s="144">
        <v>51</v>
      </c>
      <c r="P203" s="144">
        <v>53</v>
      </c>
      <c r="Q203" s="145">
        <v>128.72</v>
      </c>
      <c r="R203" s="145">
        <v>142.74</v>
      </c>
      <c r="S203" s="145">
        <v>111.76</v>
      </c>
      <c r="T203" s="145">
        <v>133.6</v>
      </c>
      <c r="U203" s="145">
        <v>138.11000000000001</v>
      </c>
      <c r="V203" s="145">
        <v>139.47</v>
      </c>
      <c r="W203" s="145">
        <v>138.66</v>
      </c>
      <c r="X203" s="145">
        <v>141.58000000000001</v>
      </c>
      <c r="Y203" s="145">
        <v>132.32</v>
      </c>
      <c r="Z203" s="145">
        <v>118.68</v>
      </c>
      <c r="AA203" s="145">
        <v>146.34</v>
      </c>
      <c r="AB203" s="145">
        <v>68.53</v>
      </c>
      <c r="AC203" s="145">
        <v>129.88</v>
      </c>
      <c r="AD203" s="145">
        <v>129.47</v>
      </c>
      <c r="AE203" s="144">
        <v>9525</v>
      </c>
      <c r="AF203" s="144">
        <v>9849</v>
      </c>
      <c r="AG203" s="144">
        <v>7041</v>
      </c>
      <c r="AH203" s="144">
        <v>7615</v>
      </c>
      <c r="AI203" s="144">
        <v>7596</v>
      </c>
      <c r="AJ203" s="144">
        <v>7671</v>
      </c>
      <c r="AK203" s="144">
        <v>7349</v>
      </c>
      <c r="AL203" s="144">
        <v>7362</v>
      </c>
      <c r="AM203" s="144">
        <v>6616</v>
      </c>
      <c r="AN203" s="144">
        <v>5934</v>
      </c>
      <c r="AO203" s="144">
        <v>7317</v>
      </c>
      <c r="AP203" s="144">
        <v>3495</v>
      </c>
      <c r="AQ203" s="144">
        <v>6624</v>
      </c>
      <c r="AR203" s="144">
        <v>6862</v>
      </c>
      <c r="AS203" s="144"/>
      <c r="AT203" s="144"/>
      <c r="AU203" s="144"/>
      <c r="AV203" s="144"/>
      <c r="AW203" s="144"/>
      <c r="AX203" s="144"/>
      <c r="AY203" s="144"/>
      <c r="AZ203" s="144"/>
      <c r="BA203" s="144"/>
      <c r="BB203" s="144"/>
      <c r="BC203" s="144"/>
      <c r="BD203" s="144"/>
      <c r="BE203" s="144"/>
      <c r="BF203" s="144"/>
    </row>
    <row r="204" spans="1:58" hidden="1">
      <c r="A204" s="143" t="s">
        <v>913</v>
      </c>
      <c r="B204" s="143" t="s">
        <v>1017</v>
      </c>
      <c r="C204" s="144">
        <v>33</v>
      </c>
      <c r="D204" s="144">
        <v>34</v>
      </c>
      <c r="E204" s="144">
        <v>35</v>
      </c>
      <c r="F204" s="144">
        <v>35</v>
      </c>
      <c r="G204" s="144">
        <v>36</v>
      </c>
      <c r="H204" s="144">
        <v>38</v>
      </c>
      <c r="I204" s="144">
        <v>38</v>
      </c>
      <c r="J204" s="144">
        <v>39</v>
      </c>
      <c r="K204" s="144">
        <v>39</v>
      </c>
      <c r="L204" s="144">
        <v>40</v>
      </c>
      <c r="M204" s="144">
        <v>40</v>
      </c>
      <c r="N204" s="144">
        <v>40</v>
      </c>
      <c r="O204" s="144">
        <v>40</v>
      </c>
      <c r="P204" s="144">
        <v>40</v>
      </c>
      <c r="Q204" s="145">
        <v>274.45</v>
      </c>
      <c r="R204" s="145">
        <v>278.02999999999997</v>
      </c>
      <c r="S204" s="145">
        <v>198.29</v>
      </c>
      <c r="T204" s="145">
        <v>260.91000000000003</v>
      </c>
      <c r="U204" s="145">
        <v>235.5</v>
      </c>
      <c r="V204" s="145">
        <v>256.47000000000003</v>
      </c>
      <c r="W204" s="145">
        <v>242.11</v>
      </c>
      <c r="X204" s="145">
        <v>199.08</v>
      </c>
      <c r="Y204" s="145">
        <v>194.97</v>
      </c>
      <c r="Z204" s="145">
        <v>211.15</v>
      </c>
      <c r="AA204" s="145">
        <v>159.28</v>
      </c>
      <c r="AB204" s="145">
        <v>158.07</v>
      </c>
      <c r="AC204" s="145">
        <v>175.43</v>
      </c>
      <c r="AD204" s="145">
        <v>195.32</v>
      </c>
      <c r="AE204" s="144">
        <v>9057</v>
      </c>
      <c r="AF204" s="144">
        <v>9453</v>
      </c>
      <c r="AG204" s="144">
        <v>6940</v>
      </c>
      <c r="AH204" s="144">
        <v>9132</v>
      </c>
      <c r="AI204" s="144">
        <v>8478</v>
      </c>
      <c r="AJ204" s="144">
        <v>9746</v>
      </c>
      <c r="AK204" s="144">
        <v>9200</v>
      </c>
      <c r="AL204" s="144">
        <v>7764</v>
      </c>
      <c r="AM204" s="144">
        <v>7604</v>
      </c>
      <c r="AN204" s="144">
        <v>8446</v>
      </c>
      <c r="AO204" s="144">
        <v>6371</v>
      </c>
      <c r="AP204" s="144">
        <v>6323</v>
      </c>
      <c r="AQ204" s="144">
        <v>7017</v>
      </c>
      <c r="AR204" s="144">
        <v>7813</v>
      </c>
      <c r="AS204" s="144"/>
      <c r="AT204" s="144"/>
      <c r="AU204" s="144"/>
      <c r="AV204" s="144"/>
      <c r="AW204" s="144"/>
      <c r="AX204" s="144"/>
      <c r="AY204" s="144"/>
      <c r="AZ204" s="144"/>
      <c r="BA204" s="144"/>
      <c r="BB204" s="144"/>
      <c r="BC204" s="144"/>
      <c r="BD204" s="144"/>
      <c r="BE204" s="144"/>
      <c r="BF204" s="144"/>
    </row>
    <row r="205" spans="1:58" hidden="1">
      <c r="A205" s="143" t="s">
        <v>913</v>
      </c>
      <c r="B205" s="143" t="s">
        <v>1018</v>
      </c>
      <c r="C205" s="144">
        <v>2</v>
      </c>
      <c r="D205" s="144">
        <v>2</v>
      </c>
      <c r="E205" s="144">
        <v>2</v>
      </c>
      <c r="F205" s="144">
        <v>2</v>
      </c>
      <c r="G205" s="144">
        <v>2</v>
      </c>
      <c r="H205" s="144">
        <v>2</v>
      </c>
      <c r="I205" s="144">
        <v>2</v>
      </c>
      <c r="J205" s="144">
        <v>2</v>
      </c>
      <c r="K205" s="144">
        <v>2</v>
      </c>
      <c r="L205" s="144">
        <v>2</v>
      </c>
      <c r="M205" s="144">
        <v>2</v>
      </c>
      <c r="N205" s="144">
        <v>2</v>
      </c>
      <c r="O205" s="144">
        <v>2</v>
      </c>
      <c r="P205" s="144">
        <v>2</v>
      </c>
      <c r="Q205" s="145">
        <v>206</v>
      </c>
      <c r="R205" s="145">
        <v>219.5</v>
      </c>
      <c r="S205" s="145">
        <v>154</v>
      </c>
      <c r="T205" s="145">
        <v>201</v>
      </c>
      <c r="U205" s="145">
        <v>188</v>
      </c>
      <c r="V205" s="145">
        <v>199</v>
      </c>
      <c r="W205" s="145">
        <v>170</v>
      </c>
      <c r="X205" s="145">
        <v>174</v>
      </c>
      <c r="Y205" s="145">
        <v>168</v>
      </c>
      <c r="Z205" s="145">
        <v>168.5</v>
      </c>
      <c r="AA205" s="145">
        <v>149.5</v>
      </c>
      <c r="AB205" s="145">
        <v>138</v>
      </c>
      <c r="AC205" s="145">
        <v>155.5</v>
      </c>
      <c r="AD205" s="145">
        <v>156</v>
      </c>
      <c r="AE205" s="144">
        <v>412</v>
      </c>
      <c r="AF205" s="144">
        <v>439</v>
      </c>
      <c r="AG205" s="144">
        <v>308</v>
      </c>
      <c r="AH205" s="144">
        <v>402</v>
      </c>
      <c r="AI205" s="144">
        <v>376</v>
      </c>
      <c r="AJ205" s="144">
        <v>398</v>
      </c>
      <c r="AK205" s="144">
        <v>340</v>
      </c>
      <c r="AL205" s="144">
        <v>348</v>
      </c>
      <c r="AM205" s="144">
        <v>336</v>
      </c>
      <c r="AN205" s="144">
        <v>337</v>
      </c>
      <c r="AO205" s="144">
        <v>299</v>
      </c>
      <c r="AP205" s="144">
        <v>276</v>
      </c>
      <c r="AQ205" s="144">
        <v>311</v>
      </c>
      <c r="AR205" s="144">
        <v>312</v>
      </c>
      <c r="AS205" s="144"/>
      <c r="AT205" s="144"/>
      <c r="AU205" s="144"/>
      <c r="AV205" s="144"/>
      <c r="AW205" s="144"/>
      <c r="AX205" s="144"/>
      <c r="AY205" s="144"/>
      <c r="AZ205" s="144"/>
      <c r="BA205" s="144"/>
      <c r="BB205" s="144"/>
      <c r="BC205" s="144"/>
      <c r="BD205" s="144"/>
      <c r="BE205" s="144"/>
      <c r="BF205" s="144"/>
    </row>
    <row r="206" spans="1:58" hidden="1">
      <c r="A206" s="143" t="s">
        <v>913</v>
      </c>
      <c r="B206" s="143" t="s">
        <v>1019</v>
      </c>
      <c r="C206" s="144">
        <v>0</v>
      </c>
      <c r="D206" s="144">
        <v>0</v>
      </c>
      <c r="E206" s="144">
        <v>0</v>
      </c>
      <c r="F206" s="144">
        <v>0</v>
      </c>
      <c r="G206" s="144">
        <v>0</v>
      </c>
      <c r="H206" s="144">
        <v>0</v>
      </c>
      <c r="I206" s="144">
        <v>23</v>
      </c>
      <c r="J206" s="144">
        <v>23</v>
      </c>
      <c r="K206" s="144">
        <v>23</v>
      </c>
      <c r="L206" s="144">
        <v>23</v>
      </c>
      <c r="M206" s="144">
        <v>35</v>
      </c>
      <c r="N206" s="144">
        <v>35</v>
      </c>
      <c r="O206" s="144">
        <v>35</v>
      </c>
      <c r="P206" s="144">
        <v>35</v>
      </c>
      <c r="Q206" s="145"/>
      <c r="R206" s="145"/>
      <c r="S206" s="145"/>
      <c r="T206" s="145"/>
      <c r="U206" s="145"/>
      <c r="V206" s="145"/>
      <c r="W206" s="145">
        <v>233.83</v>
      </c>
      <c r="X206" s="145">
        <v>238.74</v>
      </c>
      <c r="Y206" s="145">
        <v>227.57</v>
      </c>
      <c r="Z206" s="145">
        <v>234.57</v>
      </c>
      <c r="AA206" s="145">
        <v>226.11</v>
      </c>
      <c r="AB206" s="145">
        <v>203.31</v>
      </c>
      <c r="AC206" s="145">
        <v>205</v>
      </c>
      <c r="AD206" s="145">
        <v>231.69</v>
      </c>
      <c r="AE206" s="144">
        <v>0</v>
      </c>
      <c r="AF206" s="144">
        <v>0</v>
      </c>
      <c r="AG206" s="144">
        <v>0</v>
      </c>
      <c r="AH206" s="144">
        <v>0</v>
      </c>
      <c r="AI206" s="144">
        <v>0</v>
      </c>
      <c r="AJ206" s="144">
        <v>0</v>
      </c>
      <c r="AK206" s="144">
        <v>5378</v>
      </c>
      <c r="AL206" s="144">
        <v>5491</v>
      </c>
      <c r="AM206" s="144">
        <v>5234</v>
      </c>
      <c r="AN206" s="144">
        <v>5395</v>
      </c>
      <c r="AO206" s="144">
        <v>7914</v>
      </c>
      <c r="AP206" s="144">
        <v>7116</v>
      </c>
      <c r="AQ206" s="144">
        <v>7175</v>
      </c>
      <c r="AR206" s="144">
        <v>8109</v>
      </c>
      <c r="AS206" s="144"/>
      <c r="AT206" s="144"/>
      <c r="AU206" s="144"/>
      <c r="AV206" s="144"/>
      <c r="AW206" s="144"/>
      <c r="AX206" s="144"/>
      <c r="AY206" s="144"/>
      <c r="AZ206" s="144"/>
      <c r="BA206" s="144"/>
      <c r="BB206" s="144"/>
      <c r="BC206" s="144"/>
      <c r="BD206" s="144"/>
      <c r="BE206" s="144"/>
      <c r="BF206" s="144"/>
    </row>
    <row r="207" spans="1:58" hidden="1">
      <c r="A207" s="143" t="s">
        <v>913</v>
      </c>
      <c r="B207" s="143" t="s">
        <v>1020</v>
      </c>
      <c r="C207" s="144">
        <v>165</v>
      </c>
      <c r="D207" s="144">
        <v>180</v>
      </c>
      <c r="E207" s="144">
        <v>192</v>
      </c>
      <c r="F207" s="144">
        <v>204</v>
      </c>
      <c r="G207" s="144">
        <v>214</v>
      </c>
      <c r="H207" s="144">
        <v>226</v>
      </c>
      <c r="I207" s="144">
        <v>234</v>
      </c>
      <c r="J207" s="144">
        <v>247</v>
      </c>
      <c r="K207" s="144">
        <v>260</v>
      </c>
      <c r="L207" s="144">
        <v>273</v>
      </c>
      <c r="M207" s="144">
        <v>285</v>
      </c>
      <c r="N207" s="144">
        <v>286</v>
      </c>
      <c r="O207" s="144">
        <v>283</v>
      </c>
      <c r="P207" s="144">
        <v>286</v>
      </c>
      <c r="Q207" s="145">
        <v>288.22000000000003</v>
      </c>
      <c r="R207" s="145">
        <v>286.83</v>
      </c>
      <c r="S207" s="145">
        <v>212.65</v>
      </c>
      <c r="T207" s="145">
        <v>281.14999999999998</v>
      </c>
      <c r="U207" s="145">
        <v>253.46</v>
      </c>
      <c r="V207" s="145">
        <v>262.25</v>
      </c>
      <c r="W207" s="145">
        <v>238.48</v>
      </c>
      <c r="X207" s="145">
        <v>234.09</v>
      </c>
      <c r="Y207" s="145">
        <v>235.43</v>
      </c>
      <c r="Z207" s="145">
        <v>239.97</v>
      </c>
      <c r="AA207" s="145">
        <v>217.63</v>
      </c>
      <c r="AB207" s="145">
        <v>196.22</v>
      </c>
      <c r="AC207" s="145">
        <v>228.35</v>
      </c>
      <c r="AD207" s="145">
        <v>246.65</v>
      </c>
      <c r="AE207" s="144">
        <v>47557</v>
      </c>
      <c r="AF207" s="144">
        <v>51629</v>
      </c>
      <c r="AG207" s="144">
        <v>40829</v>
      </c>
      <c r="AH207" s="144">
        <v>57354</v>
      </c>
      <c r="AI207" s="144">
        <v>54241</v>
      </c>
      <c r="AJ207" s="144">
        <v>59268</v>
      </c>
      <c r="AK207" s="144">
        <v>55804</v>
      </c>
      <c r="AL207" s="144">
        <v>57821</v>
      </c>
      <c r="AM207" s="144">
        <v>61211</v>
      </c>
      <c r="AN207" s="144">
        <v>65513</v>
      </c>
      <c r="AO207" s="144">
        <v>62024</v>
      </c>
      <c r="AP207" s="144">
        <v>56118</v>
      </c>
      <c r="AQ207" s="144">
        <v>64623</v>
      </c>
      <c r="AR207" s="144">
        <v>70541</v>
      </c>
      <c r="AS207" s="144"/>
      <c r="AT207" s="144"/>
      <c r="AU207" s="144"/>
      <c r="AV207" s="144"/>
      <c r="AW207" s="144"/>
      <c r="AX207" s="144"/>
      <c r="AY207" s="144"/>
      <c r="AZ207" s="144"/>
      <c r="BA207" s="144"/>
      <c r="BB207" s="144"/>
      <c r="BC207" s="144"/>
      <c r="BD207" s="144"/>
      <c r="BE207" s="144"/>
      <c r="BF207" s="144"/>
    </row>
    <row r="208" spans="1:58" hidden="1">
      <c r="A208" s="143" t="s">
        <v>913</v>
      </c>
      <c r="B208" s="143" t="s">
        <v>1021</v>
      </c>
      <c r="C208" s="144">
        <v>200</v>
      </c>
      <c r="D208" s="144">
        <v>216</v>
      </c>
      <c r="E208" s="144">
        <v>229</v>
      </c>
      <c r="F208" s="144">
        <v>241</v>
      </c>
      <c r="G208" s="144">
        <v>252</v>
      </c>
      <c r="H208" s="144">
        <v>266</v>
      </c>
      <c r="I208" s="144">
        <v>297</v>
      </c>
      <c r="J208" s="144">
        <v>311</v>
      </c>
      <c r="K208" s="144">
        <v>324</v>
      </c>
      <c r="L208" s="144">
        <v>338</v>
      </c>
      <c r="M208" s="144">
        <v>362</v>
      </c>
      <c r="N208" s="144">
        <v>363</v>
      </c>
      <c r="O208" s="144">
        <v>360</v>
      </c>
      <c r="P208" s="144">
        <v>363</v>
      </c>
      <c r="Q208" s="145">
        <v>285.13</v>
      </c>
      <c r="R208" s="145">
        <v>284.82</v>
      </c>
      <c r="S208" s="145">
        <v>209.94</v>
      </c>
      <c r="T208" s="145">
        <v>277.54000000000002</v>
      </c>
      <c r="U208" s="145">
        <v>250.38</v>
      </c>
      <c r="V208" s="145">
        <v>260.95</v>
      </c>
      <c r="W208" s="145">
        <v>238.12</v>
      </c>
      <c r="X208" s="145">
        <v>229.66</v>
      </c>
      <c r="Y208" s="145">
        <v>229.58</v>
      </c>
      <c r="Z208" s="145">
        <v>235.77</v>
      </c>
      <c r="AA208" s="145">
        <v>211.62</v>
      </c>
      <c r="AB208" s="145">
        <v>192.38</v>
      </c>
      <c r="AC208" s="145">
        <v>219.79</v>
      </c>
      <c r="AD208" s="145">
        <v>239.05</v>
      </c>
      <c r="AE208" s="144">
        <v>57026</v>
      </c>
      <c r="AF208" s="144">
        <v>61521</v>
      </c>
      <c r="AG208" s="144">
        <v>48077</v>
      </c>
      <c r="AH208" s="144">
        <v>66888</v>
      </c>
      <c r="AI208" s="144">
        <v>63095</v>
      </c>
      <c r="AJ208" s="144">
        <v>69412</v>
      </c>
      <c r="AK208" s="144">
        <v>70722</v>
      </c>
      <c r="AL208" s="144">
        <v>71424</v>
      </c>
      <c r="AM208" s="144">
        <v>74385</v>
      </c>
      <c r="AN208" s="144">
        <v>79691</v>
      </c>
      <c r="AO208" s="144">
        <v>76608</v>
      </c>
      <c r="AP208" s="144">
        <v>69833</v>
      </c>
      <c r="AQ208" s="144">
        <v>79126</v>
      </c>
      <c r="AR208" s="144">
        <v>86775</v>
      </c>
      <c r="AS208" s="144"/>
      <c r="AT208" s="144"/>
      <c r="AU208" s="144"/>
      <c r="AV208" s="144"/>
      <c r="AW208" s="144"/>
      <c r="AX208" s="144"/>
      <c r="AY208" s="144"/>
      <c r="AZ208" s="144"/>
      <c r="BA208" s="144"/>
      <c r="BB208" s="144"/>
      <c r="BC208" s="144"/>
      <c r="BD208" s="144"/>
      <c r="BE208" s="144"/>
      <c r="BF208" s="144"/>
    </row>
    <row r="209" spans="1:58" hidden="1">
      <c r="A209" s="143" t="s">
        <v>913</v>
      </c>
      <c r="B209" s="143" t="s">
        <v>1022</v>
      </c>
      <c r="C209" s="144">
        <v>0</v>
      </c>
      <c r="D209" s="144">
        <v>0</v>
      </c>
      <c r="E209" s="144">
        <v>0</v>
      </c>
      <c r="F209" s="144">
        <v>0</v>
      </c>
      <c r="G209" s="144">
        <v>0</v>
      </c>
      <c r="H209" s="144">
        <v>0</v>
      </c>
      <c r="I209" s="144">
        <v>0</v>
      </c>
      <c r="J209" s="144">
        <v>0</v>
      </c>
      <c r="K209" s="144">
        <v>0</v>
      </c>
      <c r="L209" s="144">
        <v>0</v>
      </c>
      <c r="M209" s="144">
        <v>36</v>
      </c>
      <c r="N209" s="144">
        <v>36</v>
      </c>
      <c r="O209" s="144">
        <v>37</v>
      </c>
      <c r="P209" s="144">
        <v>37</v>
      </c>
      <c r="Q209" s="145"/>
      <c r="R209" s="145"/>
      <c r="S209" s="145"/>
      <c r="T209" s="145"/>
      <c r="U209" s="145"/>
      <c r="V209" s="145"/>
      <c r="W209" s="145"/>
      <c r="X209" s="145"/>
      <c r="Y209" s="145"/>
      <c r="Z209" s="145"/>
      <c r="AA209" s="145">
        <v>0</v>
      </c>
      <c r="AB209" s="145">
        <v>0</v>
      </c>
      <c r="AC209" s="145">
        <v>0</v>
      </c>
      <c r="AD209" s="145">
        <v>0</v>
      </c>
      <c r="AE209" s="144">
        <v>0</v>
      </c>
      <c r="AF209" s="144">
        <v>0</v>
      </c>
      <c r="AG209" s="144">
        <v>0</v>
      </c>
      <c r="AH209" s="144">
        <v>0</v>
      </c>
      <c r="AI209" s="144">
        <v>0</v>
      </c>
      <c r="AJ209" s="144">
        <v>0</v>
      </c>
      <c r="AK209" s="144">
        <v>0</v>
      </c>
      <c r="AL209" s="144">
        <v>0</v>
      </c>
      <c r="AM209" s="144">
        <v>0</v>
      </c>
      <c r="AN209" s="144">
        <v>0</v>
      </c>
      <c r="AO209" s="144">
        <v>0</v>
      </c>
      <c r="AP209" s="144">
        <v>0</v>
      </c>
      <c r="AQ209" s="144">
        <v>0</v>
      </c>
      <c r="AR209" s="144">
        <v>0</v>
      </c>
      <c r="AS209" s="144"/>
      <c r="AT209" s="144"/>
      <c r="AU209" s="144"/>
      <c r="AV209" s="144"/>
      <c r="AW209" s="144"/>
      <c r="AX209" s="144"/>
      <c r="AY209" s="144"/>
      <c r="AZ209" s="144"/>
      <c r="BA209" s="144"/>
      <c r="BB209" s="144"/>
      <c r="BC209" s="144"/>
      <c r="BD209" s="144"/>
      <c r="BE209" s="144"/>
      <c r="BF209" s="144"/>
    </row>
    <row r="210" spans="1:58" hidden="1">
      <c r="A210" s="143" t="s">
        <v>913</v>
      </c>
      <c r="B210" s="143" t="s">
        <v>1023</v>
      </c>
      <c r="C210" s="144">
        <v>0</v>
      </c>
      <c r="D210" s="144">
        <v>0</v>
      </c>
      <c r="E210" s="144">
        <v>0</v>
      </c>
      <c r="F210" s="144">
        <v>0</v>
      </c>
      <c r="G210" s="144">
        <v>0</v>
      </c>
      <c r="H210" s="144">
        <v>0</v>
      </c>
      <c r="I210" s="144">
        <v>0</v>
      </c>
      <c r="J210" s="144">
        <v>0</v>
      </c>
      <c r="K210" s="144">
        <v>0</v>
      </c>
      <c r="L210" s="144">
        <v>0</v>
      </c>
      <c r="M210" s="144">
        <v>0</v>
      </c>
      <c r="N210" s="144">
        <v>0</v>
      </c>
      <c r="O210" s="144">
        <v>0</v>
      </c>
      <c r="P210" s="144">
        <v>0</v>
      </c>
      <c r="Q210" s="145"/>
      <c r="R210" s="145"/>
      <c r="S210" s="145"/>
      <c r="T210" s="145"/>
      <c r="U210" s="145"/>
      <c r="V210" s="145"/>
      <c r="W210" s="145"/>
      <c r="X210" s="145"/>
      <c r="Y210" s="145"/>
      <c r="Z210" s="145"/>
      <c r="AA210" s="145"/>
      <c r="AB210" s="145"/>
      <c r="AC210" s="145"/>
      <c r="AD210" s="145"/>
      <c r="AE210" s="144">
        <v>0</v>
      </c>
      <c r="AF210" s="144">
        <v>0</v>
      </c>
      <c r="AG210" s="144">
        <v>0</v>
      </c>
      <c r="AH210" s="144">
        <v>0</v>
      </c>
      <c r="AI210" s="144">
        <v>0</v>
      </c>
      <c r="AJ210" s="144">
        <v>0</v>
      </c>
      <c r="AK210" s="144">
        <v>0</v>
      </c>
      <c r="AL210" s="144">
        <v>0</v>
      </c>
      <c r="AM210" s="144">
        <v>0</v>
      </c>
      <c r="AN210" s="144">
        <v>0</v>
      </c>
      <c r="AO210" s="144">
        <v>0</v>
      </c>
      <c r="AP210" s="144">
        <v>0</v>
      </c>
      <c r="AQ210" s="144">
        <v>0</v>
      </c>
      <c r="AR210" s="144">
        <v>0</v>
      </c>
      <c r="AS210" s="144"/>
      <c r="AT210" s="144"/>
      <c r="AU210" s="144"/>
      <c r="AV210" s="144"/>
      <c r="AW210" s="144"/>
      <c r="AX210" s="144"/>
      <c r="AY210" s="144"/>
      <c r="AZ210" s="144"/>
      <c r="BA210" s="144"/>
      <c r="BB210" s="144"/>
      <c r="BC210" s="144"/>
      <c r="BD210" s="144"/>
      <c r="BE210" s="144"/>
      <c r="BF210" s="144"/>
    </row>
    <row r="211" spans="1:58" hidden="1">
      <c r="A211" s="143" t="s">
        <v>913</v>
      </c>
      <c r="B211" s="143" t="s">
        <v>1024</v>
      </c>
      <c r="C211" s="144">
        <v>40</v>
      </c>
      <c r="D211" s="144">
        <v>35</v>
      </c>
      <c r="E211" s="144">
        <v>29</v>
      </c>
      <c r="F211" s="144">
        <v>26</v>
      </c>
      <c r="G211" s="144">
        <v>21</v>
      </c>
      <c r="H211" s="144">
        <v>15</v>
      </c>
      <c r="I211" s="144">
        <v>19</v>
      </c>
      <c r="J211" s="144">
        <v>14</v>
      </c>
      <c r="K211" s="144">
        <v>11</v>
      </c>
      <c r="L211" s="144">
        <v>6</v>
      </c>
      <c r="M211" s="144">
        <v>6</v>
      </c>
      <c r="N211" s="144">
        <v>6</v>
      </c>
      <c r="O211" s="144">
        <v>6</v>
      </c>
      <c r="P211" s="144">
        <v>6</v>
      </c>
      <c r="Q211" s="145">
        <v>13</v>
      </c>
      <c r="R211" s="145">
        <v>9.5399999999999991</v>
      </c>
      <c r="S211" s="145">
        <v>11.62</v>
      </c>
      <c r="T211" s="145">
        <v>11.5</v>
      </c>
      <c r="U211" s="145">
        <v>10.57</v>
      </c>
      <c r="V211" s="145">
        <v>9.67</v>
      </c>
      <c r="W211" s="145">
        <v>8.11</v>
      </c>
      <c r="X211" s="145">
        <v>5.64</v>
      </c>
      <c r="Y211" s="145">
        <v>8.36</v>
      </c>
      <c r="Z211" s="145">
        <v>7</v>
      </c>
      <c r="AA211" s="145">
        <v>9</v>
      </c>
      <c r="AB211" s="145">
        <v>9.83</v>
      </c>
      <c r="AC211" s="145">
        <v>10.83</v>
      </c>
      <c r="AD211" s="145">
        <v>9</v>
      </c>
      <c r="AE211" s="144">
        <v>520</v>
      </c>
      <c r="AF211" s="144">
        <v>334</v>
      </c>
      <c r="AG211" s="144">
        <v>337</v>
      </c>
      <c r="AH211" s="144">
        <v>299</v>
      </c>
      <c r="AI211" s="144">
        <v>222</v>
      </c>
      <c r="AJ211" s="144">
        <v>145</v>
      </c>
      <c r="AK211" s="144">
        <v>154</v>
      </c>
      <c r="AL211" s="144">
        <v>79</v>
      </c>
      <c r="AM211" s="144">
        <v>92</v>
      </c>
      <c r="AN211" s="144">
        <v>42</v>
      </c>
      <c r="AO211" s="144">
        <v>54</v>
      </c>
      <c r="AP211" s="144">
        <v>59</v>
      </c>
      <c r="AQ211" s="144">
        <v>65</v>
      </c>
      <c r="AR211" s="144">
        <v>54</v>
      </c>
      <c r="AS211" s="144"/>
      <c r="AT211" s="144"/>
      <c r="AU211" s="144"/>
      <c r="AV211" s="144"/>
      <c r="AW211" s="144"/>
      <c r="AX211" s="144"/>
      <c r="AY211" s="144"/>
      <c r="AZ211" s="144"/>
      <c r="BA211" s="144"/>
      <c r="BB211" s="144"/>
      <c r="BC211" s="144"/>
      <c r="BD211" s="144"/>
      <c r="BE211" s="144"/>
      <c r="BF211" s="144"/>
    </row>
    <row r="212" spans="1:58" hidden="1">
      <c r="A212" s="143" t="s">
        <v>913</v>
      </c>
      <c r="B212" s="143" t="s">
        <v>1025</v>
      </c>
      <c r="C212" s="144">
        <v>22</v>
      </c>
      <c r="D212" s="144">
        <v>42</v>
      </c>
      <c r="E212" s="144">
        <v>63</v>
      </c>
      <c r="F212" s="144">
        <v>84</v>
      </c>
      <c r="G212" s="144">
        <v>105</v>
      </c>
      <c r="H212" s="144">
        <v>128</v>
      </c>
      <c r="I212" s="144">
        <v>149</v>
      </c>
      <c r="J212" s="144">
        <v>171</v>
      </c>
      <c r="K212" s="144">
        <v>193</v>
      </c>
      <c r="L212" s="144">
        <v>217</v>
      </c>
      <c r="M212" s="144">
        <v>244</v>
      </c>
      <c r="N212" s="144">
        <v>241</v>
      </c>
      <c r="O212" s="144">
        <v>241</v>
      </c>
      <c r="P212" s="144">
        <v>241</v>
      </c>
      <c r="Q212" s="145">
        <v>18</v>
      </c>
      <c r="R212" s="145">
        <v>21.64</v>
      </c>
      <c r="S212" s="145">
        <v>20.6</v>
      </c>
      <c r="T212" s="145">
        <v>18</v>
      </c>
      <c r="U212" s="145">
        <v>17.579999999999998</v>
      </c>
      <c r="V212" s="145">
        <v>20.16</v>
      </c>
      <c r="W212" s="145">
        <v>19.190000000000001</v>
      </c>
      <c r="X212" s="145">
        <v>15.11</v>
      </c>
      <c r="Y212" s="145">
        <v>17.46</v>
      </c>
      <c r="Z212" s="145">
        <v>15.01</v>
      </c>
      <c r="AA212" s="145">
        <v>15.78</v>
      </c>
      <c r="AB212" s="145">
        <v>15.85</v>
      </c>
      <c r="AC212" s="145">
        <v>20.86</v>
      </c>
      <c r="AD212" s="145">
        <v>13.18</v>
      </c>
      <c r="AE212" s="144">
        <v>396</v>
      </c>
      <c r="AF212" s="144">
        <v>909</v>
      </c>
      <c r="AG212" s="144">
        <v>1298</v>
      </c>
      <c r="AH212" s="144">
        <v>1512</v>
      </c>
      <c r="AI212" s="144">
        <v>1846</v>
      </c>
      <c r="AJ212" s="144">
        <v>2580</v>
      </c>
      <c r="AK212" s="144">
        <v>2860</v>
      </c>
      <c r="AL212" s="144">
        <v>2584</v>
      </c>
      <c r="AM212" s="144">
        <v>3370</v>
      </c>
      <c r="AN212" s="144">
        <v>3257</v>
      </c>
      <c r="AO212" s="144">
        <v>3851</v>
      </c>
      <c r="AP212" s="144">
        <v>3819</v>
      </c>
      <c r="AQ212" s="144">
        <v>5027</v>
      </c>
      <c r="AR212" s="144">
        <v>3176</v>
      </c>
      <c r="AS212" s="144"/>
      <c r="AT212" s="144"/>
      <c r="AU212" s="144"/>
      <c r="AV212" s="144"/>
      <c r="AW212" s="144"/>
      <c r="AX212" s="144"/>
      <c r="AY212" s="144"/>
      <c r="AZ212" s="144"/>
      <c r="BA212" s="144"/>
      <c r="BB212" s="144"/>
      <c r="BC212" s="144"/>
      <c r="BD212" s="144"/>
      <c r="BE212" s="144"/>
      <c r="BF212" s="144"/>
    </row>
    <row r="213" spans="1:58" hidden="1">
      <c r="A213" s="143" t="s">
        <v>913</v>
      </c>
      <c r="B213" s="143" t="s">
        <v>1026</v>
      </c>
      <c r="C213" s="144">
        <v>0</v>
      </c>
      <c r="D213" s="144">
        <v>0</v>
      </c>
      <c r="E213" s="144">
        <v>0</v>
      </c>
      <c r="F213" s="144">
        <v>0</v>
      </c>
      <c r="G213" s="144">
        <v>0</v>
      </c>
      <c r="H213" s="144">
        <v>0</v>
      </c>
      <c r="I213" s="144">
        <v>0</v>
      </c>
      <c r="J213" s="144">
        <v>0</v>
      </c>
      <c r="K213" s="144">
        <v>0</v>
      </c>
      <c r="L213" s="144">
        <v>0</v>
      </c>
      <c r="M213" s="144">
        <v>0</v>
      </c>
      <c r="N213" s="144">
        <v>0</v>
      </c>
      <c r="O213" s="144">
        <v>0</v>
      </c>
      <c r="P213" s="144">
        <v>0</v>
      </c>
      <c r="Q213" s="145"/>
      <c r="R213" s="145"/>
      <c r="S213" s="145"/>
      <c r="T213" s="145"/>
      <c r="U213" s="145"/>
      <c r="V213" s="145"/>
      <c r="W213" s="145"/>
      <c r="X213" s="145"/>
      <c r="Y213" s="145"/>
      <c r="Z213" s="145"/>
      <c r="AA213" s="145"/>
      <c r="AB213" s="145"/>
      <c r="AC213" s="145"/>
      <c r="AD213" s="145"/>
      <c r="AE213" s="144">
        <v>0</v>
      </c>
      <c r="AF213" s="144">
        <v>0</v>
      </c>
      <c r="AG213" s="144">
        <v>0</v>
      </c>
      <c r="AH213" s="144">
        <v>0</v>
      </c>
      <c r="AI213" s="144">
        <v>0</v>
      </c>
      <c r="AJ213" s="144">
        <v>0</v>
      </c>
      <c r="AK213" s="144">
        <v>0</v>
      </c>
      <c r="AL213" s="144">
        <v>0</v>
      </c>
      <c r="AM213" s="144">
        <v>0</v>
      </c>
      <c r="AN213" s="144">
        <v>0</v>
      </c>
      <c r="AO213" s="144">
        <v>0</v>
      </c>
      <c r="AP213" s="144">
        <v>0</v>
      </c>
      <c r="AQ213" s="144">
        <v>0</v>
      </c>
      <c r="AR213" s="144">
        <v>0</v>
      </c>
      <c r="AS213" s="144"/>
      <c r="AT213" s="144"/>
      <c r="AU213" s="144"/>
      <c r="AV213" s="144"/>
      <c r="AW213" s="144"/>
      <c r="AX213" s="144"/>
      <c r="AY213" s="144"/>
      <c r="AZ213" s="144"/>
      <c r="BA213" s="144"/>
      <c r="BB213" s="144"/>
      <c r="BC213" s="144"/>
      <c r="BD213" s="144"/>
      <c r="BE213" s="144"/>
      <c r="BF213" s="144"/>
    </row>
    <row r="214" spans="1:58" hidden="1">
      <c r="A214" s="143" t="s">
        <v>913</v>
      </c>
      <c r="B214" s="143" t="s">
        <v>1027</v>
      </c>
      <c r="C214" s="144">
        <v>14</v>
      </c>
      <c r="D214" s="144">
        <v>19</v>
      </c>
      <c r="E214" s="144">
        <v>24</v>
      </c>
      <c r="F214" s="144">
        <v>29</v>
      </c>
      <c r="G214" s="144">
        <v>34</v>
      </c>
      <c r="H214" s="144">
        <v>40</v>
      </c>
      <c r="I214" s="144">
        <v>45</v>
      </c>
      <c r="J214" s="144">
        <v>50</v>
      </c>
      <c r="K214" s="144">
        <v>55</v>
      </c>
      <c r="L214" s="144">
        <v>58</v>
      </c>
      <c r="M214" s="144">
        <v>66</v>
      </c>
      <c r="N214" s="144">
        <v>67</v>
      </c>
      <c r="O214" s="144">
        <v>67</v>
      </c>
      <c r="P214" s="144">
        <v>69</v>
      </c>
      <c r="Q214" s="145">
        <v>28.36</v>
      </c>
      <c r="R214" s="145">
        <v>23.37</v>
      </c>
      <c r="S214" s="145">
        <v>34.58</v>
      </c>
      <c r="T214" s="145">
        <v>28.21</v>
      </c>
      <c r="U214" s="145">
        <v>39.03</v>
      </c>
      <c r="V214" s="145">
        <v>31.88</v>
      </c>
      <c r="W214" s="145">
        <v>39.270000000000003</v>
      </c>
      <c r="X214" s="145">
        <v>34.659999999999997</v>
      </c>
      <c r="Y214" s="145">
        <v>48.98</v>
      </c>
      <c r="Z214" s="145">
        <v>45.16</v>
      </c>
      <c r="AA214" s="145">
        <v>37.26</v>
      </c>
      <c r="AB214" s="145">
        <v>35.78</v>
      </c>
      <c r="AC214" s="145">
        <v>28.88</v>
      </c>
      <c r="AD214" s="145">
        <v>48.3</v>
      </c>
      <c r="AE214" s="144">
        <v>397</v>
      </c>
      <c r="AF214" s="144">
        <v>444</v>
      </c>
      <c r="AG214" s="144">
        <v>830</v>
      </c>
      <c r="AH214" s="144">
        <v>818</v>
      </c>
      <c r="AI214" s="144">
        <v>1327</v>
      </c>
      <c r="AJ214" s="144">
        <v>1275</v>
      </c>
      <c r="AK214" s="144">
        <v>1767</v>
      </c>
      <c r="AL214" s="144">
        <v>1733</v>
      </c>
      <c r="AM214" s="144">
        <v>2694</v>
      </c>
      <c r="AN214" s="144">
        <v>2619</v>
      </c>
      <c r="AO214" s="144">
        <v>2459</v>
      </c>
      <c r="AP214" s="144">
        <v>2397</v>
      </c>
      <c r="AQ214" s="144">
        <v>1935</v>
      </c>
      <c r="AR214" s="144">
        <v>3333</v>
      </c>
      <c r="AS214" s="144"/>
      <c r="AT214" s="144"/>
      <c r="AU214" s="144"/>
      <c r="AV214" s="144"/>
      <c r="AW214" s="144"/>
      <c r="AX214" s="144"/>
      <c r="AY214" s="144"/>
      <c r="AZ214" s="144"/>
      <c r="BA214" s="144"/>
      <c r="BB214" s="144"/>
      <c r="BC214" s="144"/>
      <c r="BD214" s="144"/>
      <c r="BE214" s="144"/>
      <c r="BF214" s="144"/>
    </row>
    <row r="215" spans="1:58" hidden="1">
      <c r="A215" s="143" t="s">
        <v>913</v>
      </c>
      <c r="B215" s="143" t="s">
        <v>1028</v>
      </c>
      <c r="C215" s="144">
        <v>0</v>
      </c>
      <c r="D215" s="144">
        <v>0</v>
      </c>
      <c r="E215" s="144">
        <v>0</v>
      </c>
      <c r="F215" s="144">
        <v>0</v>
      </c>
      <c r="G215" s="144">
        <v>0</v>
      </c>
      <c r="H215" s="144">
        <v>0</v>
      </c>
      <c r="I215" s="144">
        <v>0</v>
      </c>
      <c r="J215" s="144">
        <v>0</v>
      </c>
      <c r="K215" s="144">
        <v>0</v>
      </c>
      <c r="L215" s="144">
        <v>0</v>
      </c>
      <c r="M215" s="144">
        <v>18</v>
      </c>
      <c r="N215" s="144">
        <v>18</v>
      </c>
      <c r="O215" s="144">
        <v>7</v>
      </c>
      <c r="P215" s="144">
        <v>7</v>
      </c>
      <c r="Q215" s="145"/>
      <c r="R215" s="145"/>
      <c r="S215" s="145"/>
      <c r="T215" s="145"/>
      <c r="U215" s="145"/>
      <c r="V215" s="145"/>
      <c r="W215" s="145"/>
      <c r="X215" s="145"/>
      <c r="Y215" s="145"/>
      <c r="Z215" s="145"/>
      <c r="AA215" s="145">
        <v>0</v>
      </c>
      <c r="AB215" s="145">
        <v>0</v>
      </c>
      <c r="AC215" s="145">
        <v>0</v>
      </c>
      <c r="AD215" s="145">
        <v>0</v>
      </c>
      <c r="AE215" s="144">
        <v>0</v>
      </c>
      <c r="AF215" s="144">
        <v>0</v>
      </c>
      <c r="AG215" s="144">
        <v>0</v>
      </c>
      <c r="AH215" s="144">
        <v>0</v>
      </c>
      <c r="AI215" s="144">
        <v>0</v>
      </c>
      <c r="AJ215" s="144">
        <v>0</v>
      </c>
      <c r="AK215" s="144">
        <v>0</v>
      </c>
      <c r="AL215" s="144">
        <v>0</v>
      </c>
      <c r="AM215" s="144">
        <v>0</v>
      </c>
      <c r="AN215" s="144">
        <v>0</v>
      </c>
      <c r="AO215" s="144">
        <v>0</v>
      </c>
      <c r="AP215" s="144">
        <v>0</v>
      </c>
      <c r="AQ215" s="144">
        <v>0</v>
      </c>
      <c r="AR215" s="144">
        <v>0</v>
      </c>
      <c r="AS215" s="144"/>
      <c r="AT215" s="144"/>
      <c r="AU215" s="144"/>
      <c r="AV215" s="144"/>
      <c r="AW215" s="144"/>
      <c r="AX215" s="144"/>
      <c r="AY215" s="144"/>
      <c r="AZ215" s="144"/>
      <c r="BA215" s="144"/>
      <c r="BB215" s="144"/>
      <c r="BC215" s="144"/>
      <c r="BD215" s="144"/>
      <c r="BE215" s="144"/>
      <c r="BF215" s="144"/>
    </row>
    <row r="216" spans="1:58" hidden="1">
      <c r="A216" s="143" t="s">
        <v>913</v>
      </c>
      <c r="B216" s="143" t="s">
        <v>1029</v>
      </c>
      <c r="C216" s="144">
        <v>1</v>
      </c>
      <c r="D216" s="144">
        <v>0</v>
      </c>
      <c r="E216" s="144">
        <v>0</v>
      </c>
      <c r="F216" s="144">
        <v>0</v>
      </c>
      <c r="G216" s="144">
        <v>0</v>
      </c>
      <c r="H216" s="144">
        <v>0</v>
      </c>
      <c r="I216" s="144">
        <v>0</v>
      </c>
      <c r="J216" s="144">
        <v>0</v>
      </c>
      <c r="K216" s="144">
        <v>0</v>
      </c>
      <c r="L216" s="144">
        <v>0</v>
      </c>
      <c r="M216" s="144">
        <v>0</v>
      </c>
      <c r="N216" s="144">
        <v>0</v>
      </c>
      <c r="O216" s="144">
        <v>0</v>
      </c>
      <c r="P216" s="144">
        <v>0</v>
      </c>
      <c r="Q216" s="145">
        <v>177</v>
      </c>
      <c r="R216" s="145"/>
      <c r="S216" s="145"/>
      <c r="T216" s="145"/>
      <c r="U216" s="145"/>
      <c r="V216" s="145"/>
      <c r="W216" s="145"/>
      <c r="X216" s="145"/>
      <c r="Y216" s="145"/>
      <c r="Z216" s="145"/>
      <c r="AA216" s="145"/>
      <c r="AB216" s="145"/>
      <c r="AC216" s="145"/>
      <c r="AD216" s="145"/>
      <c r="AE216" s="144">
        <v>177</v>
      </c>
      <c r="AF216" s="144">
        <v>0</v>
      </c>
      <c r="AG216" s="144">
        <v>0</v>
      </c>
      <c r="AH216" s="144">
        <v>0</v>
      </c>
      <c r="AI216" s="144">
        <v>0</v>
      </c>
      <c r="AJ216" s="144">
        <v>0</v>
      </c>
      <c r="AK216" s="144">
        <v>0</v>
      </c>
      <c r="AL216" s="144">
        <v>0</v>
      </c>
      <c r="AM216" s="144">
        <v>0</v>
      </c>
      <c r="AN216" s="144">
        <v>0</v>
      </c>
      <c r="AO216" s="144">
        <v>0</v>
      </c>
      <c r="AP216" s="144">
        <v>0</v>
      </c>
      <c r="AQ216" s="144">
        <v>0</v>
      </c>
      <c r="AR216" s="144">
        <v>0</v>
      </c>
      <c r="AS216" s="144"/>
      <c r="AT216" s="144"/>
      <c r="AU216" s="144"/>
      <c r="AV216" s="144"/>
      <c r="AW216" s="144"/>
      <c r="AX216" s="144"/>
      <c r="AY216" s="144"/>
      <c r="AZ216" s="144"/>
      <c r="BA216" s="144"/>
      <c r="BB216" s="144"/>
      <c r="BC216" s="144"/>
      <c r="BD216" s="144"/>
      <c r="BE216" s="144"/>
      <c r="BF216" s="144"/>
    </row>
    <row r="217" spans="1:58" hidden="1">
      <c r="A217" s="143" t="s">
        <v>913</v>
      </c>
      <c r="B217" s="143" t="s">
        <v>1030</v>
      </c>
      <c r="C217" s="144">
        <v>455</v>
      </c>
      <c r="D217" s="144">
        <v>428</v>
      </c>
      <c r="E217" s="144">
        <v>440</v>
      </c>
      <c r="F217" s="144">
        <v>422</v>
      </c>
      <c r="G217" s="144">
        <v>479</v>
      </c>
      <c r="H217" s="144">
        <v>485</v>
      </c>
      <c r="I217" s="144">
        <v>500</v>
      </c>
      <c r="J217" s="144">
        <v>509</v>
      </c>
      <c r="K217" s="144">
        <v>519</v>
      </c>
      <c r="L217" s="144">
        <v>533</v>
      </c>
      <c r="M217" s="144">
        <v>516</v>
      </c>
      <c r="N217" s="144">
        <v>555</v>
      </c>
      <c r="O217" s="144">
        <v>568</v>
      </c>
      <c r="P217" s="144">
        <v>558</v>
      </c>
      <c r="Q217" s="145">
        <v>30.25</v>
      </c>
      <c r="R217" s="145">
        <v>37.57</v>
      </c>
      <c r="S217" s="145">
        <v>29.01</v>
      </c>
      <c r="T217" s="145">
        <v>29.83</v>
      </c>
      <c r="U217" s="145">
        <v>29.84</v>
      </c>
      <c r="V217" s="145">
        <v>36.93</v>
      </c>
      <c r="W217" s="145">
        <v>15.77</v>
      </c>
      <c r="X217" s="145">
        <v>28.18</v>
      </c>
      <c r="Y217" s="145">
        <v>42.31</v>
      </c>
      <c r="Z217" s="145">
        <v>20.64</v>
      </c>
      <c r="AA217" s="145">
        <v>38.35</v>
      </c>
      <c r="AB217" s="145">
        <v>31.8</v>
      </c>
      <c r="AC217" s="145">
        <v>24.93</v>
      </c>
      <c r="AD217" s="145">
        <v>32.97</v>
      </c>
      <c r="AE217" s="144">
        <v>13764</v>
      </c>
      <c r="AF217" s="144">
        <v>16080</v>
      </c>
      <c r="AG217" s="144">
        <v>12764</v>
      </c>
      <c r="AH217" s="144">
        <v>12589</v>
      </c>
      <c r="AI217" s="144">
        <v>14291</v>
      </c>
      <c r="AJ217" s="144">
        <v>17910</v>
      </c>
      <c r="AK217" s="144">
        <v>7883</v>
      </c>
      <c r="AL217" s="144">
        <v>14342</v>
      </c>
      <c r="AM217" s="144">
        <v>21960</v>
      </c>
      <c r="AN217" s="144">
        <v>11003</v>
      </c>
      <c r="AO217" s="144">
        <v>19791</v>
      </c>
      <c r="AP217" s="144">
        <v>17651</v>
      </c>
      <c r="AQ217" s="144">
        <v>14159</v>
      </c>
      <c r="AR217" s="144">
        <v>18400</v>
      </c>
      <c r="AS217" s="144"/>
      <c r="AT217" s="144"/>
      <c r="AU217" s="144"/>
      <c r="AV217" s="144"/>
      <c r="AW217" s="144"/>
      <c r="AX217" s="144"/>
      <c r="AY217" s="144"/>
      <c r="AZ217" s="144"/>
      <c r="BA217" s="144"/>
      <c r="BB217" s="144"/>
      <c r="BC217" s="144"/>
      <c r="BD217" s="144"/>
      <c r="BE217" s="144"/>
      <c r="BF217" s="144"/>
    </row>
    <row r="218" spans="1:58" hidden="1">
      <c r="A218" s="143" t="s">
        <v>913</v>
      </c>
      <c r="B218" s="143" t="s">
        <v>1031</v>
      </c>
      <c r="C218" s="144">
        <v>29</v>
      </c>
      <c r="D218" s="144">
        <v>29</v>
      </c>
      <c r="E218" s="144">
        <v>28</v>
      </c>
      <c r="F218" s="144">
        <v>28</v>
      </c>
      <c r="G218" s="144">
        <v>28</v>
      </c>
      <c r="H218" s="144">
        <v>17</v>
      </c>
      <c r="I218" s="144">
        <v>17</v>
      </c>
      <c r="J218" s="144">
        <v>17</v>
      </c>
      <c r="K218" s="144">
        <v>17</v>
      </c>
      <c r="L218" s="144">
        <v>17</v>
      </c>
      <c r="M218" s="144">
        <v>15</v>
      </c>
      <c r="N218" s="144">
        <v>15</v>
      </c>
      <c r="O218" s="144">
        <v>15</v>
      </c>
      <c r="P218" s="144">
        <v>15</v>
      </c>
      <c r="Q218" s="145">
        <v>29.45</v>
      </c>
      <c r="R218" s="145">
        <v>31.34</v>
      </c>
      <c r="S218" s="145">
        <v>26.71</v>
      </c>
      <c r="T218" s="145">
        <v>26.93</v>
      </c>
      <c r="U218" s="145">
        <v>24</v>
      </c>
      <c r="V218" s="145">
        <v>25.82</v>
      </c>
      <c r="W218" s="145">
        <v>23.88</v>
      </c>
      <c r="X218" s="145">
        <v>28.24</v>
      </c>
      <c r="Y218" s="145">
        <v>31.18</v>
      </c>
      <c r="Z218" s="145">
        <v>33.82</v>
      </c>
      <c r="AA218" s="145">
        <v>27.87</v>
      </c>
      <c r="AB218" s="145">
        <v>27.6</v>
      </c>
      <c r="AC218" s="145">
        <v>32.130000000000003</v>
      </c>
      <c r="AD218" s="145">
        <v>33.869999999999997</v>
      </c>
      <c r="AE218" s="144">
        <v>854</v>
      </c>
      <c r="AF218" s="144">
        <v>909</v>
      </c>
      <c r="AG218" s="144">
        <v>748</v>
      </c>
      <c r="AH218" s="144">
        <v>754</v>
      </c>
      <c r="AI218" s="144">
        <v>672</v>
      </c>
      <c r="AJ218" s="144">
        <v>439</v>
      </c>
      <c r="AK218" s="144">
        <v>406</v>
      </c>
      <c r="AL218" s="144">
        <v>480</v>
      </c>
      <c r="AM218" s="144">
        <v>530</v>
      </c>
      <c r="AN218" s="144">
        <v>575</v>
      </c>
      <c r="AO218" s="144">
        <v>418</v>
      </c>
      <c r="AP218" s="144">
        <v>414</v>
      </c>
      <c r="AQ218" s="144">
        <v>482</v>
      </c>
      <c r="AR218" s="144">
        <v>508</v>
      </c>
      <c r="AS218" s="144"/>
      <c r="AT218" s="144"/>
      <c r="AU218" s="144"/>
      <c r="AV218" s="144"/>
      <c r="AW218" s="144"/>
      <c r="AX218" s="144"/>
      <c r="AY218" s="144"/>
      <c r="AZ218" s="144"/>
      <c r="BA218" s="144"/>
      <c r="BB218" s="144"/>
      <c r="BC218" s="144"/>
      <c r="BD218" s="144"/>
      <c r="BE218" s="144"/>
      <c r="BF218" s="144"/>
    </row>
    <row r="219" spans="1:58" hidden="1">
      <c r="A219" s="143" t="s">
        <v>913</v>
      </c>
      <c r="B219" s="143" t="s">
        <v>1032</v>
      </c>
      <c r="C219" s="144">
        <v>12</v>
      </c>
      <c r="D219" s="144">
        <v>12</v>
      </c>
      <c r="E219" s="144">
        <v>11</v>
      </c>
      <c r="F219" s="144">
        <v>11</v>
      </c>
      <c r="G219" s="144">
        <v>9</v>
      </c>
      <c r="H219" s="144">
        <v>9</v>
      </c>
      <c r="I219" s="144">
        <v>8</v>
      </c>
      <c r="J219" s="144">
        <v>8</v>
      </c>
      <c r="K219" s="144">
        <v>8</v>
      </c>
      <c r="L219" s="144">
        <v>7</v>
      </c>
      <c r="M219" s="144">
        <v>8</v>
      </c>
      <c r="N219" s="144">
        <v>8</v>
      </c>
      <c r="O219" s="144">
        <v>8</v>
      </c>
      <c r="P219" s="144">
        <v>8</v>
      </c>
      <c r="Q219" s="145">
        <v>63.33</v>
      </c>
      <c r="R219" s="145">
        <v>63.67</v>
      </c>
      <c r="S219" s="145">
        <v>42</v>
      </c>
      <c r="T219" s="145">
        <v>54.27</v>
      </c>
      <c r="U219" s="145">
        <v>60.22</v>
      </c>
      <c r="V219" s="145">
        <v>61.67</v>
      </c>
      <c r="W219" s="145">
        <v>51.25</v>
      </c>
      <c r="X219" s="145">
        <v>59.88</v>
      </c>
      <c r="Y219" s="145">
        <v>59.62</v>
      </c>
      <c r="Z219" s="145">
        <v>66.709999999999994</v>
      </c>
      <c r="AA219" s="145">
        <v>64.75</v>
      </c>
      <c r="AB219" s="145">
        <v>61.12</v>
      </c>
      <c r="AC219" s="145">
        <v>72.5</v>
      </c>
      <c r="AD219" s="145">
        <v>72.38</v>
      </c>
      <c r="AE219" s="144">
        <v>760</v>
      </c>
      <c r="AF219" s="144">
        <v>764</v>
      </c>
      <c r="AG219" s="144">
        <v>462</v>
      </c>
      <c r="AH219" s="144">
        <v>597</v>
      </c>
      <c r="AI219" s="144">
        <v>542</v>
      </c>
      <c r="AJ219" s="144">
        <v>555</v>
      </c>
      <c r="AK219" s="144">
        <v>410</v>
      </c>
      <c r="AL219" s="144">
        <v>479</v>
      </c>
      <c r="AM219" s="144">
        <v>477</v>
      </c>
      <c r="AN219" s="144">
        <v>467</v>
      </c>
      <c r="AO219" s="144">
        <v>518</v>
      </c>
      <c r="AP219" s="144">
        <v>489</v>
      </c>
      <c r="AQ219" s="144">
        <v>580</v>
      </c>
      <c r="AR219" s="144">
        <v>579</v>
      </c>
      <c r="AS219" s="144"/>
      <c r="AT219" s="144"/>
      <c r="AU219" s="144"/>
      <c r="AV219" s="144"/>
      <c r="AW219" s="144"/>
      <c r="AX219" s="144"/>
      <c r="AY219" s="144"/>
      <c r="AZ219" s="144"/>
      <c r="BA219" s="144"/>
      <c r="BB219" s="144"/>
      <c r="BC219" s="144"/>
      <c r="BD219" s="144"/>
      <c r="BE219" s="144"/>
      <c r="BF219" s="144"/>
    </row>
    <row r="220" spans="1:58" hidden="1">
      <c r="A220" s="143" t="s">
        <v>913</v>
      </c>
      <c r="B220" s="143" t="s">
        <v>1033</v>
      </c>
      <c r="C220" s="144">
        <v>0</v>
      </c>
      <c r="D220" s="144">
        <v>0</v>
      </c>
      <c r="E220" s="144">
        <v>0</v>
      </c>
      <c r="F220" s="144">
        <v>0</v>
      </c>
      <c r="G220" s="144">
        <v>0</v>
      </c>
      <c r="H220" s="144">
        <v>0</v>
      </c>
      <c r="I220" s="144">
        <v>0</v>
      </c>
      <c r="J220" s="144">
        <v>0</v>
      </c>
      <c r="K220" s="144">
        <v>0</v>
      </c>
      <c r="L220" s="144">
        <v>0</v>
      </c>
      <c r="M220" s="144">
        <v>181</v>
      </c>
      <c r="N220" s="144">
        <v>183</v>
      </c>
      <c r="O220" s="144">
        <v>179</v>
      </c>
      <c r="P220" s="144">
        <v>179</v>
      </c>
      <c r="Q220" s="145"/>
      <c r="R220" s="145"/>
      <c r="S220" s="145"/>
      <c r="T220" s="145"/>
      <c r="U220" s="145"/>
      <c r="V220" s="145"/>
      <c r="W220" s="145"/>
      <c r="X220" s="145"/>
      <c r="Y220" s="145"/>
      <c r="Z220" s="145"/>
      <c r="AA220" s="145">
        <v>0</v>
      </c>
      <c r="AB220" s="145">
        <v>0</v>
      </c>
      <c r="AC220" s="145">
        <v>0</v>
      </c>
      <c r="AD220" s="145">
        <v>0</v>
      </c>
      <c r="AE220" s="144">
        <v>0</v>
      </c>
      <c r="AF220" s="144">
        <v>0</v>
      </c>
      <c r="AG220" s="144">
        <v>0</v>
      </c>
      <c r="AH220" s="144">
        <v>0</v>
      </c>
      <c r="AI220" s="144">
        <v>0</v>
      </c>
      <c r="AJ220" s="144">
        <v>0</v>
      </c>
      <c r="AK220" s="144">
        <v>0</v>
      </c>
      <c r="AL220" s="144">
        <v>0</v>
      </c>
      <c r="AM220" s="144">
        <v>0</v>
      </c>
      <c r="AN220" s="144">
        <v>0</v>
      </c>
      <c r="AO220" s="144">
        <v>0</v>
      </c>
      <c r="AP220" s="144">
        <v>0</v>
      </c>
      <c r="AQ220" s="144">
        <v>0</v>
      </c>
      <c r="AR220" s="144">
        <v>0</v>
      </c>
      <c r="AS220" s="144"/>
      <c r="AT220" s="144"/>
      <c r="AU220" s="144"/>
      <c r="AV220" s="144"/>
      <c r="AW220" s="144"/>
      <c r="AX220" s="144"/>
      <c r="AY220" s="144"/>
      <c r="AZ220" s="144"/>
      <c r="BA220" s="144"/>
      <c r="BB220" s="144"/>
      <c r="BC220" s="144"/>
      <c r="BD220" s="144"/>
      <c r="BE220" s="144"/>
      <c r="BF220" s="144"/>
    </row>
    <row r="221" spans="1:58" hidden="1">
      <c r="A221" s="143" t="s">
        <v>913</v>
      </c>
      <c r="B221" s="143" t="s">
        <v>1034</v>
      </c>
      <c r="C221" s="144">
        <v>0</v>
      </c>
      <c r="D221" s="144">
        <v>0</v>
      </c>
      <c r="E221" s="144">
        <v>0</v>
      </c>
      <c r="F221" s="144">
        <v>0</v>
      </c>
      <c r="G221" s="144">
        <v>0</v>
      </c>
      <c r="H221" s="144">
        <v>0</v>
      </c>
      <c r="I221" s="144">
        <v>0</v>
      </c>
      <c r="J221" s="144">
        <v>0</v>
      </c>
      <c r="K221" s="144">
        <v>0</v>
      </c>
      <c r="L221" s="144">
        <v>0</v>
      </c>
      <c r="M221" s="144">
        <v>0</v>
      </c>
      <c r="N221" s="144">
        <v>0</v>
      </c>
      <c r="O221" s="144">
        <v>0</v>
      </c>
      <c r="P221" s="144">
        <v>0</v>
      </c>
      <c r="Q221" s="145"/>
      <c r="R221" s="145"/>
      <c r="S221" s="145"/>
      <c r="T221" s="145"/>
      <c r="U221" s="145"/>
      <c r="V221" s="145"/>
      <c r="W221" s="145"/>
      <c r="X221" s="145"/>
      <c r="Y221" s="145"/>
      <c r="Z221" s="145"/>
      <c r="AA221" s="145"/>
      <c r="AB221" s="145"/>
      <c r="AC221" s="145"/>
      <c r="AD221" s="145"/>
      <c r="AE221" s="144">
        <v>0</v>
      </c>
      <c r="AF221" s="144">
        <v>0</v>
      </c>
      <c r="AG221" s="144">
        <v>0</v>
      </c>
      <c r="AH221" s="144">
        <v>0</v>
      </c>
      <c r="AI221" s="144">
        <v>0</v>
      </c>
      <c r="AJ221" s="144">
        <v>0</v>
      </c>
      <c r="AK221" s="144">
        <v>0</v>
      </c>
      <c r="AL221" s="144">
        <v>0</v>
      </c>
      <c r="AM221" s="144">
        <v>0</v>
      </c>
      <c r="AN221" s="144">
        <v>0</v>
      </c>
      <c r="AO221" s="144">
        <v>0</v>
      </c>
      <c r="AP221" s="144">
        <v>0</v>
      </c>
      <c r="AQ221" s="144">
        <v>0</v>
      </c>
      <c r="AR221" s="144">
        <v>0</v>
      </c>
      <c r="AS221" s="144"/>
      <c r="AT221" s="144"/>
      <c r="AU221" s="144"/>
      <c r="AV221" s="144"/>
      <c r="AW221" s="144"/>
      <c r="AX221" s="144"/>
      <c r="AY221" s="144"/>
      <c r="AZ221" s="144"/>
      <c r="BA221" s="144"/>
      <c r="BB221" s="144"/>
      <c r="BC221" s="144"/>
      <c r="BD221" s="144"/>
      <c r="BE221" s="144"/>
      <c r="BF221" s="144"/>
    </row>
    <row r="222" spans="1:58" hidden="1">
      <c r="A222" s="143" t="s">
        <v>913</v>
      </c>
      <c r="B222" s="143" t="s">
        <v>1035</v>
      </c>
      <c r="C222" s="144">
        <v>0</v>
      </c>
      <c r="D222" s="144">
        <v>0</v>
      </c>
      <c r="E222" s="144">
        <v>0</v>
      </c>
      <c r="F222" s="144">
        <v>0</v>
      </c>
      <c r="G222" s="144">
        <v>0</v>
      </c>
      <c r="H222" s="144">
        <v>0</v>
      </c>
      <c r="I222" s="144">
        <v>0</v>
      </c>
      <c r="J222" s="144">
        <v>0</v>
      </c>
      <c r="K222" s="144">
        <v>0</v>
      </c>
      <c r="L222" s="144">
        <v>0</v>
      </c>
      <c r="M222" s="144">
        <v>0</v>
      </c>
      <c r="N222" s="144">
        <v>0</v>
      </c>
      <c r="O222" s="144">
        <v>0</v>
      </c>
      <c r="P222" s="144">
        <v>0</v>
      </c>
      <c r="Q222" s="145"/>
      <c r="R222" s="145"/>
      <c r="S222" s="145"/>
      <c r="T222" s="145"/>
      <c r="U222" s="145"/>
      <c r="V222" s="145"/>
      <c r="W222" s="145"/>
      <c r="X222" s="145"/>
      <c r="Y222" s="145"/>
      <c r="Z222" s="145"/>
      <c r="AA222" s="145"/>
      <c r="AB222" s="145"/>
      <c r="AC222" s="145"/>
      <c r="AD222" s="145"/>
      <c r="AE222" s="144">
        <v>0</v>
      </c>
      <c r="AF222" s="144">
        <v>0</v>
      </c>
      <c r="AG222" s="144">
        <v>0</v>
      </c>
      <c r="AH222" s="144">
        <v>0</v>
      </c>
      <c r="AI222" s="144">
        <v>0</v>
      </c>
      <c r="AJ222" s="144">
        <v>0</v>
      </c>
      <c r="AK222" s="144">
        <v>0</v>
      </c>
      <c r="AL222" s="144">
        <v>0</v>
      </c>
      <c r="AM222" s="144">
        <v>0</v>
      </c>
      <c r="AN222" s="144">
        <v>0</v>
      </c>
      <c r="AO222" s="144">
        <v>0</v>
      </c>
      <c r="AP222" s="144">
        <v>0</v>
      </c>
      <c r="AQ222" s="144">
        <v>0</v>
      </c>
      <c r="AR222" s="144">
        <v>0</v>
      </c>
      <c r="AS222" s="144"/>
      <c r="AT222" s="144"/>
      <c r="AU222" s="144"/>
      <c r="AV222" s="144"/>
      <c r="AW222" s="144"/>
      <c r="AX222" s="144"/>
      <c r="AY222" s="144"/>
      <c r="AZ222" s="144"/>
      <c r="BA222" s="144"/>
      <c r="BB222" s="144"/>
      <c r="BC222" s="144"/>
      <c r="BD222" s="144"/>
      <c r="BE222" s="144"/>
      <c r="BF222" s="144"/>
    </row>
    <row r="223" spans="1:58" hidden="1">
      <c r="A223" s="143" t="s">
        <v>913</v>
      </c>
      <c r="B223" s="143" t="s">
        <v>1036</v>
      </c>
      <c r="C223" s="144">
        <v>0</v>
      </c>
      <c r="D223" s="144">
        <v>0</v>
      </c>
      <c r="E223" s="144">
        <v>0</v>
      </c>
      <c r="F223" s="144">
        <v>0</v>
      </c>
      <c r="G223" s="144">
        <v>0</v>
      </c>
      <c r="H223" s="144">
        <v>0</v>
      </c>
      <c r="I223" s="144">
        <v>0</v>
      </c>
      <c r="J223" s="144">
        <v>0</v>
      </c>
      <c r="K223" s="144">
        <v>0</v>
      </c>
      <c r="L223" s="144">
        <v>0</v>
      </c>
      <c r="M223" s="144">
        <v>0</v>
      </c>
      <c r="N223" s="144">
        <v>0</v>
      </c>
      <c r="O223" s="144">
        <v>0</v>
      </c>
      <c r="P223" s="144">
        <v>0</v>
      </c>
      <c r="Q223" s="145"/>
      <c r="R223" s="145"/>
      <c r="S223" s="145"/>
      <c r="T223" s="145"/>
      <c r="U223" s="145"/>
      <c r="V223" s="145"/>
      <c r="W223" s="145"/>
      <c r="X223" s="145"/>
      <c r="Y223" s="145"/>
      <c r="Z223" s="145"/>
      <c r="AA223" s="145"/>
      <c r="AB223" s="145"/>
      <c r="AC223" s="145"/>
      <c r="AD223" s="145"/>
      <c r="AE223" s="144">
        <v>0</v>
      </c>
      <c r="AF223" s="144">
        <v>0</v>
      </c>
      <c r="AG223" s="144">
        <v>0</v>
      </c>
      <c r="AH223" s="144">
        <v>0</v>
      </c>
      <c r="AI223" s="144">
        <v>0</v>
      </c>
      <c r="AJ223" s="144">
        <v>0</v>
      </c>
      <c r="AK223" s="144">
        <v>0</v>
      </c>
      <c r="AL223" s="144">
        <v>0</v>
      </c>
      <c r="AM223" s="144">
        <v>0</v>
      </c>
      <c r="AN223" s="144">
        <v>0</v>
      </c>
      <c r="AO223" s="144">
        <v>0</v>
      </c>
      <c r="AP223" s="144">
        <v>0</v>
      </c>
      <c r="AQ223" s="144">
        <v>0</v>
      </c>
      <c r="AR223" s="144">
        <v>0</v>
      </c>
      <c r="AS223" s="144"/>
      <c r="AT223" s="144"/>
      <c r="AU223" s="144"/>
      <c r="AV223" s="144"/>
      <c r="AW223" s="144"/>
      <c r="AX223" s="144"/>
      <c r="AY223" s="144"/>
      <c r="AZ223" s="144"/>
      <c r="BA223" s="144"/>
      <c r="BB223" s="144"/>
      <c r="BC223" s="144"/>
      <c r="BD223" s="144"/>
      <c r="BE223" s="144"/>
      <c r="BF223" s="144"/>
    </row>
    <row r="224" spans="1:58" hidden="1">
      <c r="A224" s="143" t="s">
        <v>913</v>
      </c>
      <c r="B224" s="143" t="s">
        <v>1037</v>
      </c>
      <c r="C224" s="144">
        <v>0</v>
      </c>
      <c r="D224" s="144">
        <v>0</v>
      </c>
      <c r="E224" s="144">
        <v>0</v>
      </c>
      <c r="F224" s="144">
        <v>0</v>
      </c>
      <c r="G224" s="144">
        <v>0</v>
      </c>
      <c r="H224" s="144">
        <v>0</v>
      </c>
      <c r="I224" s="144">
        <v>0</v>
      </c>
      <c r="J224" s="144">
        <v>0</v>
      </c>
      <c r="K224" s="144">
        <v>0</v>
      </c>
      <c r="L224" s="144">
        <v>0</v>
      </c>
      <c r="M224" s="144">
        <v>0</v>
      </c>
      <c r="N224" s="144">
        <v>0</v>
      </c>
      <c r="O224" s="144">
        <v>0</v>
      </c>
      <c r="P224" s="144">
        <v>0</v>
      </c>
      <c r="Q224" s="145"/>
      <c r="R224" s="145"/>
      <c r="S224" s="145"/>
      <c r="T224" s="145"/>
      <c r="U224" s="145"/>
      <c r="V224" s="145"/>
      <c r="W224" s="145"/>
      <c r="X224" s="145"/>
      <c r="Y224" s="145"/>
      <c r="Z224" s="145"/>
      <c r="AA224" s="145"/>
      <c r="AB224" s="145"/>
      <c r="AC224" s="145"/>
      <c r="AD224" s="145"/>
      <c r="AE224" s="144">
        <v>0</v>
      </c>
      <c r="AF224" s="144">
        <v>0</v>
      </c>
      <c r="AG224" s="144">
        <v>0</v>
      </c>
      <c r="AH224" s="144">
        <v>0</v>
      </c>
      <c r="AI224" s="144">
        <v>0</v>
      </c>
      <c r="AJ224" s="144">
        <v>0</v>
      </c>
      <c r="AK224" s="144">
        <v>0</v>
      </c>
      <c r="AL224" s="144">
        <v>0</v>
      </c>
      <c r="AM224" s="144">
        <v>0</v>
      </c>
      <c r="AN224" s="144">
        <v>0</v>
      </c>
      <c r="AO224" s="144">
        <v>0</v>
      </c>
      <c r="AP224" s="144">
        <v>0</v>
      </c>
      <c r="AQ224" s="144">
        <v>0</v>
      </c>
      <c r="AR224" s="144">
        <v>0</v>
      </c>
      <c r="AS224" s="144"/>
      <c r="AT224" s="144"/>
      <c r="AU224" s="144"/>
      <c r="AV224" s="144"/>
      <c r="AW224" s="144"/>
      <c r="AX224" s="144"/>
      <c r="AY224" s="144"/>
      <c r="AZ224" s="144"/>
      <c r="BA224" s="144"/>
      <c r="BB224" s="144"/>
      <c r="BC224" s="144"/>
      <c r="BD224" s="144"/>
      <c r="BE224" s="144"/>
      <c r="BF224" s="144"/>
    </row>
    <row r="225" spans="1:58" hidden="1">
      <c r="A225" s="143" t="s">
        <v>913</v>
      </c>
      <c r="B225" s="143" t="s">
        <v>1038</v>
      </c>
      <c r="C225" s="144">
        <v>0</v>
      </c>
      <c r="D225" s="144">
        <v>0</v>
      </c>
      <c r="E225" s="144">
        <v>0</v>
      </c>
      <c r="F225" s="144">
        <v>0</v>
      </c>
      <c r="G225" s="144">
        <v>0</v>
      </c>
      <c r="H225" s="144">
        <v>0</v>
      </c>
      <c r="I225" s="144">
        <v>0</v>
      </c>
      <c r="J225" s="144">
        <v>0</v>
      </c>
      <c r="K225" s="144">
        <v>0</v>
      </c>
      <c r="L225" s="144">
        <v>0</v>
      </c>
      <c r="M225" s="144">
        <v>0</v>
      </c>
      <c r="N225" s="144">
        <v>0</v>
      </c>
      <c r="O225" s="144">
        <v>0</v>
      </c>
      <c r="P225" s="144">
        <v>0</v>
      </c>
      <c r="Q225" s="145"/>
      <c r="R225" s="145"/>
      <c r="S225" s="145"/>
      <c r="T225" s="145"/>
      <c r="U225" s="145"/>
      <c r="V225" s="145"/>
      <c r="W225" s="145"/>
      <c r="X225" s="145"/>
      <c r="Y225" s="145"/>
      <c r="Z225" s="145"/>
      <c r="AA225" s="145"/>
      <c r="AB225" s="145"/>
      <c r="AC225" s="145"/>
      <c r="AD225" s="145"/>
      <c r="AE225" s="144">
        <v>0</v>
      </c>
      <c r="AF225" s="144">
        <v>0</v>
      </c>
      <c r="AG225" s="144">
        <v>0</v>
      </c>
      <c r="AH225" s="144">
        <v>0</v>
      </c>
      <c r="AI225" s="144">
        <v>0</v>
      </c>
      <c r="AJ225" s="144">
        <v>0</v>
      </c>
      <c r="AK225" s="144">
        <v>0</v>
      </c>
      <c r="AL225" s="144">
        <v>0</v>
      </c>
      <c r="AM225" s="144">
        <v>0</v>
      </c>
      <c r="AN225" s="144">
        <v>0</v>
      </c>
      <c r="AO225" s="144">
        <v>0</v>
      </c>
      <c r="AP225" s="144">
        <v>0</v>
      </c>
      <c r="AQ225" s="144">
        <v>0</v>
      </c>
      <c r="AR225" s="144">
        <v>0</v>
      </c>
      <c r="AS225" s="144"/>
      <c r="AT225" s="144"/>
      <c r="AU225" s="144"/>
      <c r="AV225" s="144"/>
      <c r="AW225" s="144"/>
      <c r="AX225" s="144"/>
      <c r="AY225" s="144"/>
      <c r="AZ225" s="144"/>
      <c r="BA225" s="144"/>
      <c r="BB225" s="144"/>
      <c r="BC225" s="144"/>
      <c r="BD225" s="144"/>
      <c r="BE225" s="144"/>
      <c r="BF225" s="144"/>
    </row>
    <row r="226" spans="1:58" hidden="1">
      <c r="A226" s="143" t="s">
        <v>913</v>
      </c>
      <c r="B226" s="143" t="s">
        <v>1039</v>
      </c>
      <c r="C226" s="144">
        <v>0</v>
      </c>
      <c r="D226" s="144">
        <v>0</v>
      </c>
      <c r="E226" s="144">
        <v>0</v>
      </c>
      <c r="F226" s="144">
        <v>0</v>
      </c>
      <c r="G226" s="144">
        <v>0</v>
      </c>
      <c r="H226" s="144">
        <v>0</v>
      </c>
      <c r="I226" s="144">
        <v>0</v>
      </c>
      <c r="J226" s="144">
        <v>0</v>
      </c>
      <c r="K226" s="144">
        <v>0</v>
      </c>
      <c r="L226" s="144">
        <v>0</v>
      </c>
      <c r="M226" s="144">
        <v>0</v>
      </c>
      <c r="N226" s="144">
        <v>0</v>
      </c>
      <c r="O226" s="144">
        <v>0</v>
      </c>
      <c r="P226" s="144">
        <v>0</v>
      </c>
      <c r="Q226" s="145"/>
      <c r="R226" s="145"/>
      <c r="S226" s="145"/>
      <c r="T226" s="145"/>
      <c r="U226" s="145"/>
      <c r="V226" s="145"/>
      <c r="W226" s="145"/>
      <c r="X226" s="145"/>
      <c r="Y226" s="145"/>
      <c r="Z226" s="145"/>
      <c r="AA226" s="145"/>
      <c r="AB226" s="145"/>
      <c r="AC226" s="145"/>
      <c r="AD226" s="145"/>
      <c r="AE226" s="144">
        <v>0</v>
      </c>
      <c r="AF226" s="144">
        <v>0</v>
      </c>
      <c r="AG226" s="144">
        <v>0</v>
      </c>
      <c r="AH226" s="144">
        <v>0</v>
      </c>
      <c r="AI226" s="144">
        <v>0</v>
      </c>
      <c r="AJ226" s="144">
        <v>0</v>
      </c>
      <c r="AK226" s="144">
        <v>0</v>
      </c>
      <c r="AL226" s="144">
        <v>0</v>
      </c>
      <c r="AM226" s="144">
        <v>0</v>
      </c>
      <c r="AN226" s="144">
        <v>0</v>
      </c>
      <c r="AO226" s="144">
        <v>0</v>
      </c>
      <c r="AP226" s="144">
        <v>0</v>
      </c>
      <c r="AQ226" s="144">
        <v>0</v>
      </c>
      <c r="AR226" s="144">
        <v>0</v>
      </c>
      <c r="AS226" s="144"/>
      <c r="AT226" s="144"/>
      <c r="AU226" s="144"/>
      <c r="AV226" s="144"/>
      <c r="AW226" s="144"/>
      <c r="AX226" s="144"/>
      <c r="AY226" s="144"/>
      <c r="AZ226" s="144"/>
      <c r="BA226" s="144"/>
      <c r="BB226" s="144"/>
      <c r="BC226" s="144"/>
      <c r="BD226" s="144"/>
      <c r="BE226" s="144"/>
      <c r="BF226" s="144"/>
    </row>
    <row r="227" spans="1:58" hidden="1">
      <c r="A227" s="143" t="s">
        <v>913</v>
      </c>
      <c r="B227" s="143" t="s">
        <v>1040</v>
      </c>
      <c r="C227" s="144">
        <v>0</v>
      </c>
      <c r="D227" s="144">
        <v>0</v>
      </c>
      <c r="E227" s="144">
        <v>0</v>
      </c>
      <c r="F227" s="144">
        <v>0</v>
      </c>
      <c r="G227" s="144">
        <v>0</v>
      </c>
      <c r="H227" s="144">
        <v>0</v>
      </c>
      <c r="I227" s="144">
        <v>0</v>
      </c>
      <c r="J227" s="144">
        <v>0</v>
      </c>
      <c r="K227" s="144">
        <v>0</v>
      </c>
      <c r="L227" s="144">
        <v>0</v>
      </c>
      <c r="M227" s="144">
        <v>0</v>
      </c>
      <c r="N227" s="144">
        <v>0</v>
      </c>
      <c r="O227" s="144">
        <v>0</v>
      </c>
      <c r="P227" s="144">
        <v>0</v>
      </c>
      <c r="Q227" s="145"/>
      <c r="R227" s="145"/>
      <c r="S227" s="145"/>
      <c r="T227" s="145"/>
      <c r="U227" s="145"/>
      <c r="V227" s="145"/>
      <c r="W227" s="145"/>
      <c r="X227" s="145"/>
      <c r="Y227" s="145"/>
      <c r="Z227" s="145"/>
      <c r="AA227" s="145"/>
      <c r="AB227" s="145"/>
      <c r="AC227" s="145"/>
      <c r="AD227" s="145"/>
      <c r="AE227" s="144">
        <v>0</v>
      </c>
      <c r="AF227" s="144">
        <v>0</v>
      </c>
      <c r="AG227" s="144">
        <v>0</v>
      </c>
      <c r="AH227" s="144">
        <v>0</v>
      </c>
      <c r="AI227" s="144">
        <v>0</v>
      </c>
      <c r="AJ227" s="144">
        <v>0</v>
      </c>
      <c r="AK227" s="144">
        <v>0</v>
      </c>
      <c r="AL227" s="144">
        <v>0</v>
      </c>
      <c r="AM227" s="144">
        <v>0</v>
      </c>
      <c r="AN227" s="144">
        <v>0</v>
      </c>
      <c r="AO227" s="144">
        <v>0</v>
      </c>
      <c r="AP227" s="144">
        <v>0</v>
      </c>
      <c r="AQ227" s="144">
        <v>0</v>
      </c>
      <c r="AR227" s="144">
        <v>0</v>
      </c>
      <c r="AS227" s="144"/>
      <c r="AT227" s="144"/>
      <c r="AU227" s="144"/>
      <c r="AV227" s="144"/>
      <c r="AW227" s="144"/>
      <c r="AX227" s="144"/>
      <c r="AY227" s="144"/>
      <c r="AZ227" s="144"/>
      <c r="BA227" s="144"/>
      <c r="BB227" s="144"/>
      <c r="BC227" s="144"/>
      <c r="BD227" s="144"/>
      <c r="BE227" s="144"/>
      <c r="BF227" s="144"/>
    </row>
    <row r="228" spans="1:58" hidden="1">
      <c r="A228" s="143" t="s">
        <v>913</v>
      </c>
      <c r="B228" s="143" t="s">
        <v>1041</v>
      </c>
      <c r="C228" s="144">
        <v>0</v>
      </c>
      <c r="D228" s="144">
        <v>0</v>
      </c>
      <c r="E228" s="144">
        <v>0</v>
      </c>
      <c r="F228" s="144">
        <v>0</v>
      </c>
      <c r="G228" s="144">
        <v>0</v>
      </c>
      <c r="H228" s="144">
        <v>0</v>
      </c>
      <c r="I228" s="144">
        <v>0</v>
      </c>
      <c r="J228" s="144">
        <v>0</v>
      </c>
      <c r="K228" s="144">
        <v>0</v>
      </c>
      <c r="L228" s="144">
        <v>0</v>
      </c>
      <c r="M228" s="144">
        <v>0</v>
      </c>
      <c r="N228" s="144">
        <v>0</v>
      </c>
      <c r="O228" s="144">
        <v>0</v>
      </c>
      <c r="P228" s="144">
        <v>0</v>
      </c>
      <c r="Q228" s="145"/>
      <c r="R228" s="145"/>
      <c r="S228" s="145"/>
      <c r="T228" s="145"/>
      <c r="U228" s="145"/>
      <c r="V228" s="145"/>
      <c r="W228" s="145"/>
      <c r="X228" s="145"/>
      <c r="Y228" s="145"/>
      <c r="Z228" s="145"/>
      <c r="AA228" s="145"/>
      <c r="AB228" s="145"/>
      <c r="AC228" s="145"/>
      <c r="AD228" s="145"/>
      <c r="AE228" s="144">
        <v>0</v>
      </c>
      <c r="AF228" s="144">
        <v>0</v>
      </c>
      <c r="AG228" s="144">
        <v>0</v>
      </c>
      <c r="AH228" s="144">
        <v>0</v>
      </c>
      <c r="AI228" s="144">
        <v>0</v>
      </c>
      <c r="AJ228" s="144">
        <v>0</v>
      </c>
      <c r="AK228" s="144">
        <v>0</v>
      </c>
      <c r="AL228" s="144">
        <v>0</v>
      </c>
      <c r="AM228" s="144">
        <v>0</v>
      </c>
      <c r="AN228" s="144">
        <v>0</v>
      </c>
      <c r="AO228" s="144">
        <v>0</v>
      </c>
      <c r="AP228" s="144">
        <v>0</v>
      </c>
      <c r="AQ228" s="144">
        <v>0</v>
      </c>
      <c r="AR228" s="144">
        <v>0</v>
      </c>
      <c r="AS228" s="144"/>
      <c r="AT228" s="144"/>
      <c r="AU228" s="144"/>
      <c r="AV228" s="144"/>
      <c r="AW228" s="144"/>
      <c r="AX228" s="144"/>
      <c r="AY228" s="144"/>
      <c r="AZ228" s="144"/>
      <c r="BA228" s="144"/>
      <c r="BB228" s="144"/>
      <c r="BC228" s="144"/>
      <c r="BD228" s="144"/>
      <c r="BE228" s="144"/>
      <c r="BF228" s="144"/>
    </row>
    <row r="229" spans="1:58" hidden="1">
      <c r="A229" s="143" t="s">
        <v>913</v>
      </c>
      <c r="B229" s="143" t="s">
        <v>1042</v>
      </c>
      <c r="C229" s="144">
        <v>0</v>
      </c>
      <c r="D229" s="144">
        <v>0</v>
      </c>
      <c r="E229" s="144">
        <v>0</v>
      </c>
      <c r="F229" s="144">
        <v>0</v>
      </c>
      <c r="G229" s="144">
        <v>0</v>
      </c>
      <c r="H229" s="144">
        <v>0</v>
      </c>
      <c r="I229" s="144">
        <v>0</v>
      </c>
      <c r="J229" s="144">
        <v>0</v>
      </c>
      <c r="K229" s="144">
        <v>0</v>
      </c>
      <c r="L229" s="144">
        <v>0</v>
      </c>
      <c r="M229" s="144">
        <v>0</v>
      </c>
      <c r="N229" s="144">
        <v>0</v>
      </c>
      <c r="O229" s="144">
        <v>0</v>
      </c>
      <c r="P229" s="144">
        <v>0</v>
      </c>
      <c r="Q229" s="145"/>
      <c r="R229" s="145"/>
      <c r="S229" s="145"/>
      <c r="T229" s="145"/>
      <c r="U229" s="145"/>
      <c r="V229" s="145"/>
      <c r="W229" s="145"/>
      <c r="X229" s="145"/>
      <c r="Y229" s="145"/>
      <c r="Z229" s="145"/>
      <c r="AA229" s="145"/>
      <c r="AB229" s="145"/>
      <c r="AC229" s="145"/>
      <c r="AD229" s="145"/>
      <c r="AE229" s="144">
        <v>0</v>
      </c>
      <c r="AF229" s="144">
        <v>0</v>
      </c>
      <c r="AG229" s="144">
        <v>0</v>
      </c>
      <c r="AH229" s="144">
        <v>0</v>
      </c>
      <c r="AI229" s="144">
        <v>0</v>
      </c>
      <c r="AJ229" s="144">
        <v>0</v>
      </c>
      <c r="AK229" s="144">
        <v>0</v>
      </c>
      <c r="AL229" s="144">
        <v>0</v>
      </c>
      <c r="AM229" s="144">
        <v>0</v>
      </c>
      <c r="AN229" s="144">
        <v>0</v>
      </c>
      <c r="AO229" s="144">
        <v>0</v>
      </c>
      <c r="AP229" s="144">
        <v>0</v>
      </c>
      <c r="AQ229" s="144">
        <v>0</v>
      </c>
      <c r="AR229" s="144">
        <v>0</v>
      </c>
      <c r="AS229" s="144"/>
      <c r="AT229" s="144"/>
      <c r="AU229" s="144"/>
      <c r="AV229" s="144"/>
      <c r="AW229" s="144"/>
      <c r="AX229" s="144"/>
      <c r="AY229" s="144"/>
      <c r="AZ229" s="144"/>
      <c r="BA229" s="144"/>
      <c r="BB229" s="144"/>
      <c r="BC229" s="144"/>
      <c r="BD229" s="144"/>
      <c r="BE229" s="144"/>
      <c r="BF229" s="144"/>
    </row>
    <row r="230" spans="1:58" hidden="1">
      <c r="A230" s="143" t="s">
        <v>913</v>
      </c>
      <c r="B230" s="143" t="s">
        <v>1043</v>
      </c>
      <c r="C230" s="144">
        <v>0</v>
      </c>
      <c r="D230" s="144">
        <v>0</v>
      </c>
      <c r="E230" s="144">
        <v>0</v>
      </c>
      <c r="F230" s="144">
        <v>0</v>
      </c>
      <c r="G230" s="144">
        <v>0</v>
      </c>
      <c r="H230" s="144">
        <v>0</v>
      </c>
      <c r="I230" s="144">
        <v>0</v>
      </c>
      <c r="J230" s="144">
        <v>0</v>
      </c>
      <c r="K230" s="144">
        <v>0</v>
      </c>
      <c r="L230" s="144">
        <v>0</v>
      </c>
      <c r="M230" s="144">
        <v>0</v>
      </c>
      <c r="N230" s="144">
        <v>0</v>
      </c>
      <c r="O230" s="144">
        <v>0</v>
      </c>
      <c r="P230" s="144">
        <v>0</v>
      </c>
      <c r="Q230" s="145"/>
      <c r="R230" s="145"/>
      <c r="S230" s="145"/>
      <c r="T230" s="145"/>
      <c r="U230" s="145"/>
      <c r="V230" s="145"/>
      <c r="W230" s="145"/>
      <c r="X230" s="145"/>
      <c r="Y230" s="145"/>
      <c r="Z230" s="145"/>
      <c r="AA230" s="145"/>
      <c r="AB230" s="145"/>
      <c r="AC230" s="145"/>
      <c r="AD230" s="145"/>
      <c r="AE230" s="144">
        <v>0</v>
      </c>
      <c r="AF230" s="144">
        <v>0</v>
      </c>
      <c r="AG230" s="144">
        <v>0</v>
      </c>
      <c r="AH230" s="144">
        <v>0</v>
      </c>
      <c r="AI230" s="144">
        <v>0</v>
      </c>
      <c r="AJ230" s="144">
        <v>0</v>
      </c>
      <c r="AK230" s="144">
        <v>0</v>
      </c>
      <c r="AL230" s="144">
        <v>0</v>
      </c>
      <c r="AM230" s="144">
        <v>0</v>
      </c>
      <c r="AN230" s="144">
        <v>0</v>
      </c>
      <c r="AO230" s="144">
        <v>0</v>
      </c>
      <c r="AP230" s="144">
        <v>0</v>
      </c>
      <c r="AQ230" s="144">
        <v>0</v>
      </c>
      <c r="AR230" s="144">
        <v>0</v>
      </c>
      <c r="AS230" s="144"/>
      <c r="AT230" s="144"/>
      <c r="AU230" s="144"/>
      <c r="AV230" s="144"/>
      <c r="AW230" s="144"/>
      <c r="AX230" s="144"/>
      <c r="AY230" s="144"/>
      <c r="AZ230" s="144"/>
      <c r="BA230" s="144"/>
      <c r="BB230" s="144"/>
      <c r="BC230" s="144"/>
      <c r="BD230" s="144"/>
      <c r="BE230" s="144"/>
      <c r="BF230" s="144"/>
    </row>
    <row r="231" spans="1:58" hidden="1">
      <c r="A231" s="143" t="s">
        <v>913</v>
      </c>
      <c r="B231" s="143" t="s">
        <v>1044</v>
      </c>
      <c r="C231" s="144">
        <v>0</v>
      </c>
      <c r="D231" s="144">
        <v>0</v>
      </c>
      <c r="E231" s="144">
        <v>0</v>
      </c>
      <c r="F231" s="144">
        <v>0</v>
      </c>
      <c r="G231" s="144">
        <v>0</v>
      </c>
      <c r="H231" s="144">
        <v>0</v>
      </c>
      <c r="I231" s="144">
        <v>0</v>
      </c>
      <c r="J231" s="144">
        <v>0</v>
      </c>
      <c r="K231" s="144">
        <v>0</v>
      </c>
      <c r="L231" s="144">
        <v>0</v>
      </c>
      <c r="M231" s="144">
        <v>0</v>
      </c>
      <c r="N231" s="144">
        <v>0</v>
      </c>
      <c r="O231" s="144">
        <v>0</v>
      </c>
      <c r="P231" s="144">
        <v>0</v>
      </c>
      <c r="Q231" s="145"/>
      <c r="R231" s="145"/>
      <c r="S231" s="145"/>
      <c r="T231" s="145"/>
      <c r="U231" s="145"/>
      <c r="V231" s="145"/>
      <c r="W231" s="145"/>
      <c r="X231" s="145"/>
      <c r="Y231" s="145"/>
      <c r="Z231" s="145"/>
      <c r="AA231" s="145"/>
      <c r="AB231" s="145"/>
      <c r="AC231" s="145"/>
      <c r="AD231" s="145"/>
      <c r="AE231" s="144">
        <v>0</v>
      </c>
      <c r="AF231" s="144">
        <v>0</v>
      </c>
      <c r="AG231" s="144">
        <v>0</v>
      </c>
      <c r="AH231" s="144">
        <v>0</v>
      </c>
      <c r="AI231" s="144">
        <v>0</v>
      </c>
      <c r="AJ231" s="144">
        <v>0</v>
      </c>
      <c r="AK231" s="144">
        <v>0</v>
      </c>
      <c r="AL231" s="144">
        <v>0</v>
      </c>
      <c r="AM231" s="144">
        <v>0</v>
      </c>
      <c r="AN231" s="144">
        <v>0</v>
      </c>
      <c r="AO231" s="144">
        <v>0</v>
      </c>
      <c r="AP231" s="144">
        <v>0</v>
      </c>
      <c r="AQ231" s="144">
        <v>0</v>
      </c>
      <c r="AR231" s="144">
        <v>0</v>
      </c>
      <c r="AS231" s="144"/>
      <c r="AT231" s="144"/>
      <c r="AU231" s="144"/>
      <c r="AV231" s="144"/>
      <c r="AW231" s="144"/>
      <c r="AX231" s="144"/>
      <c r="AY231" s="144"/>
      <c r="AZ231" s="144"/>
      <c r="BA231" s="144"/>
      <c r="BB231" s="144"/>
      <c r="BC231" s="144"/>
      <c r="BD231" s="144"/>
      <c r="BE231" s="144"/>
      <c r="BF231" s="144"/>
    </row>
    <row r="232" spans="1:58" hidden="1">
      <c r="A232" s="143" t="s">
        <v>913</v>
      </c>
      <c r="B232" s="143" t="s">
        <v>1045</v>
      </c>
      <c r="C232" s="144">
        <v>0</v>
      </c>
      <c r="D232" s="144">
        <v>0</v>
      </c>
      <c r="E232" s="144">
        <v>0</v>
      </c>
      <c r="F232" s="144">
        <v>0</v>
      </c>
      <c r="G232" s="144">
        <v>0</v>
      </c>
      <c r="H232" s="144">
        <v>0</v>
      </c>
      <c r="I232" s="144">
        <v>0</v>
      </c>
      <c r="J232" s="144">
        <v>0</v>
      </c>
      <c r="K232" s="144">
        <v>0</v>
      </c>
      <c r="L232" s="144">
        <v>0</v>
      </c>
      <c r="M232" s="144">
        <v>0</v>
      </c>
      <c r="N232" s="144">
        <v>0</v>
      </c>
      <c r="O232" s="144">
        <v>0</v>
      </c>
      <c r="P232" s="144">
        <v>0</v>
      </c>
      <c r="Q232" s="145"/>
      <c r="R232" s="145"/>
      <c r="S232" s="145"/>
      <c r="T232" s="145"/>
      <c r="U232" s="145"/>
      <c r="V232" s="145"/>
      <c r="W232" s="145"/>
      <c r="X232" s="145"/>
      <c r="Y232" s="145"/>
      <c r="Z232" s="145"/>
      <c r="AA232" s="145"/>
      <c r="AB232" s="145"/>
      <c r="AC232" s="145"/>
      <c r="AD232" s="145"/>
      <c r="AE232" s="144">
        <v>0</v>
      </c>
      <c r="AF232" s="144">
        <v>0</v>
      </c>
      <c r="AG232" s="144">
        <v>0</v>
      </c>
      <c r="AH232" s="144">
        <v>0</v>
      </c>
      <c r="AI232" s="144">
        <v>0</v>
      </c>
      <c r="AJ232" s="144">
        <v>0</v>
      </c>
      <c r="AK232" s="144">
        <v>0</v>
      </c>
      <c r="AL232" s="144">
        <v>0</v>
      </c>
      <c r="AM232" s="144">
        <v>0</v>
      </c>
      <c r="AN232" s="144">
        <v>0</v>
      </c>
      <c r="AO232" s="144">
        <v>0</v>
      </c>
      <c r="AP232" s="144">
        <v>0</v>
      </c>
      <c r="AQ232" s="144">
        <v>0</v>
      </c>
      <c r="AR232" s="144">
        <v>0</v>
      </c>
      <c r="AS232" s="144"/>
      <c r="AT232" s="144"/>
      <c r="AU232" s="144"/>
      <c r="AV232" s="144"/>
      <c r="AW232" s="144"/>
      <c r="AX232" s="144"/>
      <c r="AY232" s="144"/>
      <c r="AZ232" s="144"/>
      <c r="BA232" s="144"/>
      <c r="BB232" s="144"/>
      <c r="BC232" s="144"/>
      <c r="BD232" s="144"/>
      <c r="BE232" s="144"/>
      <c r="BF232" s="144"/>
    </row>
    <row r="233" spans="1:58" hidden="1">
      <c r="A233" s="143" t="s">
        <v>913</v>
      </c>
      <c r="B233" s="143" t="s">
        <v>1046</v>
      </c>
      <c r="C233" s="144">
        <v>0</v>
      </c>
      <c r="D233" s="144">
        <v>0</v>
      </c>
      <c r="E233" s="144">
        <v>0</v>
      </c>
      <c r="F233" s="144">
        <v>0</v>
      </c>
      <c r="G233" s="144">
        <v>0</v>
      </c>
      <c r="H233" s="144">
        <v>0</v>
      </c>
      <c r="I233" s="144">
        <v>0</v>
      </c>
      <c r="J233" s="144">
        <v>0</v>
      </c>
      <c r="K233" s="144">
        <v>0</v>
      </c>
      <c r="L233" s="144">
        <v>0</v>
      </c>
      <c r="M233" s="144">
        <v>0</v>
      </c>
      <c r="N233" s="144">
        <v>0</v>
      </c>
      <c r="O233" s="144">
        <v>0</v>
      </c>
      <c r="P233" s="144">
        <v>0</v>
      </c>
      <c r="Q233" s="145"/>
      <c r="R233" s="145"/>
      <c r="S233" s="145"/>
      <c r="T233" s="145"/>
      <c r="U233" s="145"/>
      <c r="V233" s="145"/>
      <c r="W233" s="145"/>
      <c r="X233" s="145"/>
      <c r="Y233" s="145"/>
      <c r="Z233" s="145"/>
      <c r="AA233" s="145"/>
      <c r="AB233" s="145"/>
      <c r="AC233" s="145"/>
      <c r="AD233" s="145"/>
      <c r="AE233" s="144">
        <v>0</v>
      </c>
      <c r="AF233" s="144">
        <v>0</v>
      </c>
      <c r="AG233" s="144">
        <v>0</v>
      </c>
      <c r="AH233" s="144">
        <v>0</v>
      </c>
      <c r="AI233" s="144">
        <v>0</v>
      </c>
      <c r="AJ233" s="144">
        <v>0</v>
      </c>
      <c r="AK233" s="144">
        <v>0</v>
      </c>
      <c r="AL233" s="144">
        <v>0</v>
      </c>
      <c r="AM233" s="144">
        <v>0</v>
      </c>
      <c r="AN233" s="144">
        <v>0</v>
      </c>
      <c r="AO233" s="144">
        <v>0</v>
      </c>
      <c r="AP233" s="144">
        <v>0</v>
      </c>
      <c r="AQ233" s="144">
        <v>0</v>
      </c>
      <c r="AR233" s="144">
        <v>0</v>
      </c>
      <c r="AS233" s="144"/>
      <c r="AT233" s="144"/>
      <c r="AU233" s="144"/>
      <c r="AV233" s="144"/>
      <c r="AW233" s="144"/>
      <c r="AX233" s="144"/>
      <c r="AY233" s="144"/>
      <c r="AZ233" s="144"/>
      <c r="BA233" s="144"/>
      <c r="BB233" s="144"/>
      <c r="BC233" s="144"/>
      <c r="BD233" s="144"/>
      <c r="BE233" s="144"/>
      <c r="BF233" s="144"/>
    </row>
    <row r="234" spans="1:58" hidden="1">
      <c r="A234" s="143" t="s">
        <v>913</v>
      </c>
      <c r="B234" s="143" t="s">
        <v>1047</v>
      </c>
      <c r="C234" s="144">
        <v>0</v>
      </c>
      <c r="D234" s="144">
        <v>0</v>
      </c>
      <c r="E234" s="144">
        <v>0</v>
      </c>
      <c r="F234" s="144">
        <v>0</v>
      </c>
      <c r="G234" s="144">
        <v>0</v>
      </c>
      <c r="H234" s="144">
        <v>0</v>
      </c>
      <c r="I234" s="144">
        <v>0</v>
      </c>
      <c r="J234" s="144">
        <v>0</v>
      </c>
      <c r="K234" s="144">
        <v>0</v>
      </c>
      <c r="L234" s="144">
        <v>0</v>
      </c>
      <c r="M234" s="144">
        <v>0</v>
      </c>
      <c r="N234" s="144">
        <v>0</v>
      </c>
      <c r="O234" s="144">
        <v>0</v>
      </c>
      <c r="P234" s="144">
        <v>0</v>
      </c>
      <c r="Q234" s="145"/>
      <c r="R234" s="145"/>
      <c r="S234" s="145"/>
      <c r="T234" s="145"/>
      <c r="U234" s="145"/>
      <c r="V234" s="145"/>
      <c r="W234" s="145"/>
      <c r="X234" s="145"/>
      <c r="Y234" s="145"/>
      <c r="Z234" s="145"/>
      <c r="AA234" s="145"/>
      <c r="AB234" s="145"/>
      <c r="AC234" s="145"/>
      <c r="AD234" s="145"/>
      <c r="AE234" s="144">
        <v>0</v>
      </c>
      <c r="AF234" s="144">
        <v>0</v>
      </c>
      <c r="AG234" s="144">
        <v>0</v>
      </c>
      <c r="AH234" s="144">
        <v>0</v>
      </c>
      <c r="AI234" s="144">
        <v>0</v>
      </c>
      <c r="AJ234" s="144">
        <v>0</v>
      </c>
      <c r="AK234" s="144">
        <v>0</v>
      </c>
      <c r="AL234" s="144">
        <v>0</v>
      </c>
      <c r="AM234" s="144">
        <v>0</v>
      </c>
      <c r="AN234" s="144">
        <v>0</v>
      </c>
      <c r="AO234" s="144">
        <v>0</v>
      </c>
      <c r="AP234" s="144">
        <v>0</v>
      </c>
      <c r="AQ234" s="144">
        <v>0</v>
      </c>
      <c r="AR234" s="144">
        <v>0</v>
      </c>
      <c r="AS234" s="144"/>
      <c r="AT234" s="144"/>
      <c r="AU234" s="144"/>
      <c r="AV234" s="144"/>
      <c r="AW234" s="144"/>
      <c r="AX234" s="144"/>
      <c r="AY234" s="144"/>
      <c r="AZ234" s="144"/>
      <c r="BA234" s="144"/>
      <c r="BB234" s="144"/>
      <c r="BC234" s="144"/>
      <c r="BD234" s="144"/>
      <c r="BE234" s="144"/>
      <c r="BF234" s="144"/>
    </row>
    <row r="235" spans="1:58" hidden="1">
      <c r="A235" s="143" t="s">
        <v>914</v>
      </c>
      <c r="B235" s="143" t="s">
        <v>991</v>
      </c>
      <c r="C235" s="144">
        <v>3</v>
      </c>
      <c r="D235" s="144">
        <v>3</v>
      </c>
      <c r="E235" s="144">
        <v>0</v>
      </c>
      <c r="F235" s="144">
        <v>0</v>
      </c>
      <c r="G235" s="144">
        <v>0</v>
      </c>
      <c r="H235" s="144">
        <v>0</v>
      </c>
      <c r="I235" s="144">
        <v>0</v>
      </c>
      <c r="J235" s="144">
        <v>0</v>
      </c>
      <c r="K235" s="144">
        <v>1</v>
      </c>
      <c r="L235" s="144">
        <v>2</v>
      </c>
      <c r="M235" s="144">
        <v>6</v>
      </c>
      <c r="N235" s="144">
        <v>6</v>
      </c>
      <c r="O235" s="144">
        <v>6</v>
      </c>
      <c r="P235" s="144">
        <v>6</v>
      </c>
      <c r="Q235" s="145">
        <v>103</v>
      </c>
      <c r="R235" s="145">
        <v>110.33</v>
      </c>
      <c r="S235" s="145"/>
      <c r="T235" s="145"/>
      <c r="U235" s="145"/>
      <c r="V235" s="145"/>
      <c r="W235" s="145"/>
      <c r="X235" s="145"/>
      <c r="Y235" s="145">
        <v>91</v>
      </c>
      <c r="Z235" s="145">
        <v>109</v>
      </c>
      <c r="AA235" s="145">
        <v>70</v>
      </c>
      <c r="AB235" s="145">
        <v>44.83</v>
      </c>
      <c r="AC235" s="145">
        <v>105.17</v>
      </c>
      <c r="AD235" s="145">
        <v>105</v>
      </c>
      <c r="AE235" s="144">
        <v>309</v>
      </c>
      <c r="AF235" s="144">
        <v>331</v>
      </c>
      <c r="AG235" s="144">
        <v>0</v>
      </c>
      <c r="AH235" s="144">
        <v>0</v>
      </c>
      <c r="AI235" s="144">
        <v>0</v>
      </c>
      <c r="AJ235" s="144">
        <v>0</v>
      </c>
      <c r="AK235" s="144">
        <v>0</v>
      </c>
      <c r="AL235" s="144">
        <v>0</v>
      </c>
      <c r="AM235" s="144">
        <v>91</v>
      </c>
      <c r="AN235" s="144">
        <v>218</v>
      </c>
      <c r="AO235" s="144">
        <v>420</v>
      </c>
      <c r="AP235" s="144">
        <v>269</v>
      </c>
      <c r="AQ235" s="144">
        <v>631</v>
      </c>
      <c r="AR235" s="144">
        <v>630</v>
      </c>
      <c r="AS235" s="144"/>
      <c r="AT235" s="144"/>
      <c r="AU235" s="144"/>
      <c r="AV235" s="144"/>
      <c r="AW235" s="144"/>
      <c r="AX235" s="144"/>
      <c r="AY235" s="144"/>
      <c r="AZ235" s="144"/>
      <c r="BA235" s="144"/>
      <c r="BB235" s="144"/>
      <c r="BC235" s="144"/>
      <c r="BD235" s="144"/>
      <c r="BE235" s="144"/>
      <c r="BF235" s="144"/>
    </row>
    <row r="236" spans="1:58" hidden="1">
      <c r="A236" s="143" t="s">
        <v>914</v>
      </c>
      <c r="B236" s="143" t="s">
        <v>992</v>
      </c>
      <c r="C236" s="144">
        <v>34</v>
      </c>
      <c r="D236" s="144">
        <v>24</v>
      </c>
      <c r="E236" s="144">
        <v>17</v>
      </c>
      <c r="F236" s="144">
        <v>12</v>
      </c>
      <c r="G236" s="144">
        <v>12</v>
      </c>
      <c r="H236" s="144">
        <v>12</v>
      </c>
      <c r="I236" s="144">
        <v>12</v>
      </c>
      <c r="J236" s="144">
        <v>12</v>
      </c>
      <c r="K236" s="144">
        <v>12</v>
      </c>
      <c r="L236" s="144">
        <v>12</v>
      </c>
      <c r="M236" s="144">
        <v>16</v>
      </c>
      <c r="N236" s="144">
        <v>16</v>
      </c>
      <c r="O236" s="144">
        <v>16</v>
      </c>
      <c r="P236" s="144">
        <v>16</v>
      </c>
      <c r="Q236" s="145">
        <v>22</v>
      </c>
      <c r="R236" s="145">
        <v>24</v>
      </c>
      <c r="S236" s="145">
        <v>15</v>
      </c>
      <c r="T236" s="145">
        <v>20</v>
      </c>
      <c r="U236" s="145">
        <v>25.83</v>
      </c>
      <c r="V236" s="145">
        <v>23.08</v>
      </c>
      <c r="W236" s="145">
        <v>19.329999999999998</v>
      </c>
      <c r="X236" s="145">
        <v>22.58</v>
      </c>
      <c r="Y236" s="145">
        <v>17.329999999999998</v>
      </c>
      <c r="Z236" s="145">
        <v>18.920000000000002</v>
      </c>
      <c r="AA236" s="145">
        <v>23.88</v>
      </c>
      <c r="AB236" s="145">
        <v>9.3800000000000008</v>
      </c>
      <c r="AC236" s="145">
        <v>26.25</v>
      </c>
      <c r="AD236" s="145">
        <v>23.31</v>
      </c>
      <c r="AE236" s="144">
        <v>748</v>
      </c>
      <c r="AF236" s="144">
        <v>576</v>
      </c>
      <c r="AG236" s="144">
        <v>255</v>
      </c>
      <c r="AH236" s="144">
        <v>240</v>
      </c>
      <c r="AI236" s="144">
        <v>310</v>
      </c>
      <c r="AJ236" s="144">
        <v>277</v>
      </c>
      <c r="AK236" s="144">
        <v>232</v>
      </c>
      <c r="AL236" s="144">
        <v>271</v>
      </c>
      <c r="AM236" s="144">
        <v>208</v>
      </c>
      <c r="AN236" s="144">
        <v>227</v>
      </c>
      <c r="AO236" s="144">
        <v>382</v>
      </c>
      <c r="AP236" s="144">
        <v>150</v>
      </c>
      <c r="AQ236" s="144">
        <v>420</v>
      </c>
      <c r="AR236" s="144">
        <v>373</v>
      </c>
      <c r="AS236" s="144"/>
      <c r="AT236" s="144"/>
      <c r="AU236" s="144"/>
      <c r="AV236" s="144"/>
      <c r="AW236" s="144"/>
      <c r="AX236" s="144"/>
      <c r="AY236" s="144"/>
      <c r="AZ236" s="144"/>
      <c r="BA236" s="144"/>
      <c r="BB236" s="144"/>
      <c r="BC236" s="144"/>
      <c r="BD236" s="144"/>
      <c r="BE236" s="144"/>
      <c r="BF236" s="144"/>
    </row>
    <row r="237" spans="1:58" hidden="1">
      <c r="A237" s="143" t="s">
        <v>914</v>
      </c>
      <c r="B237" s="143" t="s">
        <v>993</v>
      </c>
      <c r="C237" s="144">
        <v>2</v>
      </c>
      <c r="D237" s="144">
        <v>2</v>
      </c>
      <c r="E237" s="144">
        <v>1</v>
      </c>
      <c r="F237" s="144">
        <v>1</v>
      </c>
      <c r="G237" s="144">
        <v>1</v>
      </c>
      <c r="H237" s="144">
        <v>1</v>
      </c>
      <c r="I237" s="144">
        <v>1</v>
      </c>
      <c r="J237" s="144">
        <v>1</v>
      </c>
      <c r="K237" s="144">
        <v>1</v>
      </c>
      <c r="L237" s="144">
        <v>1</v>
      </c>
      <c r="M237" s="144">
        <v>7</v>
      </c>
      <c r="N237" s="144">
        <v>7</v>
      </c>
      <c r="O237" s="144">
        <v>7</v>
      </c>
      <c r="P237" s="144">
        <v>7</v>
      </c>
      <c r="Q237" s="145">
        <v>22</v>
      </c>
      <c r="R237" s="145">
        <v>24</v>
      </c>
      <c r="S237" s="145">
        <v>15</v>
      </c>
      <c r="T237" s="145">
        <v>20</v>
      </c>
      <c r="U237" s="145">
        <v>26</v>
      </c>
      <c r="V237" s="145">
        <v>23</v>
      </c>
      <c r="W237" s="145">
        <v>19</v>
      </c>
      <c r="X237" s="145">
        <v>23</v>
      </c>
      <c r="Y237" s="145">
        <v>17</v>
      </c>
      <c r="Z237" s="145">
        <v>19</v>
      </c>
      <c r="AA237" s="145">
        <v>32.86</v>
      </c>
      <c r="AB237" s="145">
        <v>8</v>
      </c>
      <c r="AC237" s="145">
        <v>32.86</v>
      </c>
      <c r="AD237" s="145">
        <v>29.71</v>
      </c>
      <c r="AE237" s="144">
        <v>44</v>
      </c>
      <c r="AF237" s="144">
        <v>48</v>
      </c>
      <c r="AG237" s="144">
        <v>15</v>
      </c>
      <c r="AH237" s="144">
        <v>20</v>
      </c>
      <c r="AI237" s="144">
        <v>26</v>
      </c>
      <c r="AJ237" s="144">
        <v>23</v>
      </c>
      <c r="AK237" s="144">
        <v>19</v>
      </c>
      <c r="AL237" s="144">
        <v>23</v>
      </c>
      <c r="AM237" s="144">
        <v>17</v>
      </c>
      <c r="AN237" s="144">
        <v>19</v>
      </c>
      <c r="AO237" s="144">
        <v>230</v>
      </c>
      <c r="AP237" s="144">
        <v>56</v>
      </c>
      <c r="AQ237" s="144">
        <v>230</v>
      </c>
      <c r="AR237" s="144">
        <v>208</v>
      </c>
      <c r="AS237" s="144"/>
      <c r="AT237" s="144"/>
      <c r="AU237" s="144"/>
      <c r="AV237" s="144"/>
      <c r="AW237" s="144"/>
      <c r="AX237" s="144"/>
      <c r="AY237" s="144"/>
      <c r="AZ237" s="144"/>
      <c r="BA237" s="144"/>
      <c r="BB237" s="144"/>
      <c r="BC237" s="144"/>
      <c r="BD237" s="144"/>
      <c r="BE237" s="144"/>
      <c r="BF237" s="144"/>
    </row>
    <row r="238" spans="1:58" hidden="1">
      <c r="A238" s="143" t="s">
        <v>914</v>
      </c>
      <c r="B238" s="143" t="s">
        <v>994</v>
      </c>
      <c r="C238" s="144">
        <v>36</v>
      </c>
      <c r="D238" s="144">
        <v>26</v>
      </c>
      <c r="E238" s="144">
        <v>18</v>
      </c>
      <c r="F238" s="144">
        <v>13</v>
      </c>
      <c r="G238" s="144">
        <v>13</v>
      </c>
      <c r="H238" s="144">
        <v>13</v>
      </c>
      <c r="I238" s="144">
        <v>13</v>
      </c>
      <c r="J238" s="144">
        <v>13</v>
      </c>
      <c r="K238" s="144">
        <v>13</v>
      </c>
      <c r="L238" s="144">
        <v>13</v>
      </c>
      <c r="M238" s="144">
        <v>23</v>
      </c>
      <c r="N238" s="144">
        <v>23</v>
      </c>
      <c r="O238" s="144">
        <v>23</v>
      </c>
      <c r="P238" s="144">
        <v>23</v>
      </c>
      <c r="Q238" s="145">
        <v>22</v>
      </c>
      <c r="R238" s="145">
        <v>24</v>
      </c>
      <c r="S238" s="145">
        <v>15</v>
      </c>
      <c r="T238" s="145">
        <v>20</v>
      </c>
      <c r="U238" s="145">
        <v>25.85</v>
      </c>
      <c r="V238" s="145">
        <v>23.08</v>
      </c>
      <c r="W238" s="145">
        <v>19.309999999999999</v>
      </c>
      <c r="X238" s="145">
        <v>22.62</v>
      </c>
      <c r="Y238" s="145">
        <v>17.309999999999999</v>
      </c>
      <c r="Z238" s="145">
        <v>18.920000000000002</v>
      </c>
      <c r="AA238" s="145">
        <v>26.61</v>
      </c>
      <c r="AB238" s="145">
        <v>8.9600000000000009</v>
      </c>
      <c r="AC238" s="145">
        <v>28.26</v>
      </c>
      <c r="AD238" s="145">
        <v>25.26</v>
      </c>
      <c r="AE238" s="144">
        <v>792</v>
      </c>
      <c r="AF238" s="144">
        <v>624</v>
      </c>
      <c r="AG238" s="144">
        <v>270</v>
      </c>
      <c r="AH238" s="144">
        <v>260</v>
      </c>
      <c r="AI238" s="144">
        <v>336</v>
      </c>
      <c r="AJ238" s="144">
        <v>300</v>
      </c>
      <c r="AK238" s="144">
        <v>251</v>
      </c>
      <c r="AL238" s="144">
        <v>294</v>
      </c>
      <c r="AM238" s="144">
        <v>225</v>
      </c>
      <c r="AN238" s="144">
        <v>246</v>
      </c>
      <c r="AO238" s="144">
        <v>612</v>
      </c>
      <c r="AP238" s="144">
        <v>206</v>
      </c>
      <c r="AQ238" s="144">
        <v>650</v>
      </c>
      <c r="AR238" s="144">
        <v>581</v>
      </c>
      <c r="AS238" s="144"/>
      <c r="AT238" s="144"/>
      <c r="AU238" s="144"/>
      <c r="AV238" s="144"/>
      <c r="AW238" s="144"/>
      <c r="AX238" s="144"/>
      <c r="AY238" s="144"/>
      <c r="AZ238" s="144"/>
      <c r="BA238" s="144"/>
      <c r="BB238" s="144"/>
      <c r="BC238" s="144"/>
      <c r="BD238" s="144"/>
      <c r="BE238" s="144"/>
      <c r="BF238" s="144"/>
    </row>
    <row r="239" spans="1:58" hidden="1">
      <c r="A239" s="143" t="s">
        <v>914</v>
      </c>
      <c r="B239" s="143" t="s">
        <v>995</v>
      </c>
      <c r="C239" s="144">
        <v>0</v>
      </c>
      <c r="D239" s="144">
        <v>0</v>
      </c>
      <c r="E239" s="144">
        <v>0</v>
      </c>
      <c r="F239" s="144">
        <v>0</v>
      </c>
      <c r="G239" s="144">
        <v>0</v>
      </c>
      <c r="H239" s="144">
        <v>0</v>
      </c>
      <c r="I239" s="144">
        <v>0</v>
      </c>
      <c r="J239" s="144">
        <v>0</v>
      </c>
      <c r="K239" s="144">
        <v>0</v>
      </c>
      <c r="L239" s="144">
        <v>0</v>
      </c>
      <c r="M239" s="144">
        <v>0</v>
      </c>
      <c r="N239" s="144">
        <v>0</v>
      </c>
      <c r="O239" s="144">
        <v>0</v>
      </c>
      <c r="P239" s="144">
        <v>0</v>
      </c>
      <c r="Q239" s="145"/>
      <c r="R239" s="145"/>
      <c r="S239" s="145"/>
      <c r="T239" s="145"/>
      <c r="U239" s="145"/>
      <c r="V239" s="145"/>
      <c r="W239" s="145"/>
      <c r="X239" s="145"/>
      <c r="Y239" s="145"/>
      <c r="Z239" s="145"/>
      <c r="AA239" s="145"/>
      <c r="AB239" s="145"/>
      <c r="AC239" s="145"/>
      <c r="AD239" s="145"/>
      <c r="AE239" s="144">
        <v>0</v>
      </c>
      <c r="AF239" s="144">
        <v>0</v>
      </c>
      <c r="AG239" s="144">
        <v>0</v>
      </c>
      <c r="AH239" s="144">
        <v>0</v>
      </c>
      <c r="AI239" s="144">
        <v>0</v>
      </c>
      <c r="AJ239" s="144">
        <v>0</v>
      </c>
      <c r="AK239" s="144">
        <v>0</v>
      </c>
      <c r="AL239" s="144">
        <v>0</v>
      </c>
      <c r="AM239" s="144">
        <v>0</v>
      </c>
      <c r="AN239" s="144">
        <v>0</v>
      </c>
      <c r="AO239" s="144">
        <v>0</v>
      </c>
      <c r="AP239" s="144">
        <v>0</v>
      </c>
      <c r="AQ239" s="144">
        <v>0</v>
      </c>
      <c r="AR239" s="144">
        <v>0</v>
      </c>
      <c r="AS239" s="144"/>
      <c r="AT239" s="144"/>
      <c r="AU239" s="144"/>
      <c r="AV239" s="144"/>
      <c r="AW239" s="144"/>
      <c r="AX239" s="144"/>
      <c r="AY239" s="144"/>
      <c r="AZ239" s="144"/>
      <c r="BA239" s="144"/>
      <c r="BB239" s="144"/>
      <c r="BC239" s="144"/>
      <c r="BD239" s="144"/>
      <c r="BE239" s="144"/>
      <c r="BF239" s="144"/>
    </row>
    <row r="240" spans="1:58" hidden="1">
      <c r="A240" s="143" t="s">
        <v>914</v>
      </c>
      <c r="B240" s="143" t="s">
        <v>996</v>
      </c>
      <c r="C240" s="144">
        <v>1</v>
      </c>
      <c r="D240" s="144">
        <v>1</v>
      </c>
      <c r="E240" s="144">
        <v>1</v>
      </c>
      <c r="F240" s="144">
        <v>1</v>
      </c>
      <c r="G240" s="144">
        <v>1</v>
      </c>
      <c r="H240" s="144">
        <v>1</v>
      </c>
      <c r="I240" s="144">
        <v>1</v>
      </c>
      <c r="J240" s="144">
        <v>1</v>
      </c>
      <c r="K240" s="144">
        <v>1</v>
      </c>
      <c r="L240" s="144">
        <v>1</v>
      </c>
      <c r="M240" s="144">
        <v>0</v>
      </c>
      <c r="N240" s="144">
        <v>0</v>
      </c>
      <c r="O240" s="144">
        <v>0</v>
      </c>
      <c r="P240" s="144">
        <v>0</v>
      </c>
      <c r="Q240" s="145">
        <v>30</v>
      </c>
      <c r="R240" s="145">
        <v>29</v>
      </c>
      <c r="S240" s="145">
        <v>29</v>
      </c>
      <c r="T240" s="145">
        <v>25</v>
      </c>
      <c r="U240" s="145">
        <v>27</v>
      </c>
      <c r="V240" s="145">
        <v>25</v>
      </c>
      <c r="W240" s="145">
        <v>24</v>
      </c>
      <c r="X240" s="145">
        <v>26</v>
      </c>
      <c r="Y240" s="145">
        <v>22</v>
      </c>
      <c r="Z240" s="145">
        <v>24</v>
      </c>
      <c r="AA240" s="145"/>
      <c r="AB240" s="145"/>
      <c r="AC240" s="145"/>
      <c r="AD240" s="145"/>
      <c r="AE240" s="144">
        <v>30</v>
      </c>
      <c r="AF240" s="144">
        <v>29</v>
      </c>
      <c r="AG240" s="144">
        <v>29</v>
      </c>
      <c r="AH240" s="144">
        <v>25</v>
      </c>
      <c r="AI240" s="144">
        <v>27</v>
      </c>
      <c r="AJ240" s="144">
        <v>25</v>
      </c>
      <c r="AK240" s="144">
        <v>24</v>
      </c>
      <c r="AL240" s="144">
        <v>26</v>
      </c>
      <c r="AM240" s="144">
        <v>22</v>
      </c>
      <c r="AN240" s="144">
        <v>24</v>
      </c>
      <c r="AO240" s="144">
        <v>0</v>
      </c>
      <c r="AP240" s="144">
        <v>0</v>
      </c>
      <c r="AQ240" s="144">
        <v>0</v>
      </c>
      <c r="AR240" s="144">
        <v>0</v>
      </c>
      <c r="AS240" s="144"/>
      <c r="AT240" s="144"/>
      <c r="AU240" s="144"/>
      <c r="AV240" s="144"/>
      <c r="AW240" s="144"/>
      <c r="AX240" s="144"/>
      <c r="AY240" s="144"/>
      <c r="AZ240" s="144"/>
      <c r="BA240" s="144"/>
      <c r="BB240" s="144"/>
      <c r="BC240" s="144"/>
      <c r="BD240" s="144"/>
      <c r="BE240" s="144"/>
      <c r="BF240" s="144"/>
    </row>
    <row r="241" spans="1:58" hidden="1">
      <c r="A241" s="143" t="s">
        <v>914</v>
      </c>
      <c r="B241" s="143" t="s">
        <v>997</v>
      </c>
      <c r="C241" s="144">
        <v>0</v>
      </c>
      <c r="D241" s="144">
        <v>0</v>
      </c>
      <c r="E241" s="144">
        <v>0</v>
      </c>
      <c r="F241" s="144">
        <v>0</v>
      </c>
      <c r="G241" s="144">
        <v>0</v>
      </c>
      <c r="H241" s="144">
        <v>0</v>
      </c>
      <c r="I241" s="144">
        <v>0</v>
      </c>
      <c r="J241" s="144">
        <v>0</v>
      </c>
      <c r="K241" s="144">
        <v>0</v>
      </c>
      <c r="L241" s="144">
        <v>0</v>
      </c>
      <c r="M241" s="144">
        <v>1</v>
      </c>
      <c r="N241" s="144">
        <v>1</v>
      </c>
      <c r="O241" s="144">
        <v>1</v>
      </c>
      <c r="P241" s="144">
        <v>1</v>
      </c>
      <c r="Q241" s="145"/>
      <c r="R241" s="145"/>
      <c r="S241" s="145"/>
      <c r="T241" s="145"/>
      <c r="U241" s="145"/>
      <c r="V241" s="145"/>
      <c r="W241" s="145"/>
      <c r="X241" s="145"/>
      <c r="Y241" s="145"/>
      <c r="Z241" s="145"/>
      <c r="AA241" s="145">
        <v>188</v>
      </c>
      <c r="AB241" s="145">
        <v>144</v>
      </c>
      <c r="AC241" s="145">
        <v>195</v>
      </c>
      <c r="AD241" s="145">
        <v>198</v>
      </c>
      <c r="AE241" s="144">
        <v>0</v>
      </c>
      <c r="AF241" s="144">
        <v>0</v>
      </c>
      <c r="AG241" s="144">
        <v>0</v>
      </c>
      <c r="AH241" s="144">
        <v>0</v>
      </c>
      <c r="AI241" s="144">
        <v>0</v>
      </c>
      <c r="AJ241" s="144">
        <v>0</v>
      </c>
      <c r="AK241" s="144">
        <v>0</v>
      </c>
      <c r="AL241" s="144">
        <v>0</v>
      </c>
      <c r="AM241" s="144">
        <v>0</v>
      </c>
      <c r="AN241" s="144">
        <v>0</v>
      </c>
      <c r="AO241" s="144">
        <v>188</v>
      </c>
      <c r="AP241" s="144">
        <v>144</v>
      </c>
      <c r="AQ241" s="144">
        <v>195</v>
      </c>
      <c r="AR241" s="144">
        <v>198</v>
      </c>
      <c r="AS241" s="144"/>
      <c r="AT241" s="144"/>
      <c r="AU241" s="144"/>
      <c r="AV241" s="144"/>
      <c r="AW241" s="144"/>
      <c r="AX241" s="144"/>
      <c r="AY241" s="144"/>
      <c r="AZ241" s="144"/>
      <c r="BA241" s="144"/>
      <c r="BB241" s="144"/>
      <c r="BC241" s="144"/>
      <c r="BD241" s="144"/>
      <c r="BE241" s="144"/>
      <c r="BF241" s="144"/>
    </row>
    <row r="242" spans="1:58" hidden="1">
      <c r="A242" s="143" t="s">
        <v>914</v>
      </c>
      <c r="B242" s="143" t="s">
        <v>998</v>
      </c>
      <c r="C242" s="144">
        <v>1</v>
      </c>
      <c r="D242" s="144">
        <v>1</v>
      </c>
      <c r="E242" s="144">
        <v>1</v>
      </c>
      <c r="F242" s="144">
        <v>1</v>
      </c>
      <c r="G242" s="144">
        <v>1</v>
      </c>
      <c r="H242" s="144">
        <v>1</v>
      </c>
      <c r="I242" s="144">
        <v>1</v>
      </c>
      <c r="J242" s="144">
        <v>1</v>
      </c>
      <c r="K242" s="144">
        <v>1</v>
      </c>
      <c r="L242" s="144">
        <v>1</v>
      </c>
      <c r="M242" s="144">
        <v>1</v>
      </c>
      <c r="N242" s="144">
        <v>1</v>
      </c>
      <c r="O242" s="144">
        <v>1</v>
      </c>
      <c r="P242" s="144">
        <v>1</v>
      </c>
      <c r="Q242" s="145">
        <v>30</v>
      </c>
      <c r="R242" s="145">
        <v>29</v>
      </c>
      <c r="S242" s="145">
        <v>29</v>
      </c>
      <c r="T242" s="145">
        <v>25</v>
      </c>
      <c r="U242" s="145">
        <v>27</v>
      </c>
      <c r="V242" s="145">
        <v>25</v>
      </c>
      <c r="W242" s="145">
        <v>24</v>
      </c>
      <c r="X242" s="145">
        <v>26</v>
      </c>
      <c r="Y242" s="145">
        <v>22</v>
      </c>
      <c r="Z242" s="145">
        <v>24</v>
      </c>
      <c r="AA242" s="145">
        <v>188</v>
      </c>
      <c r="AB242" s="145">
        <v>144</v>
      </c>
      <c r="AC242" s="145">
        <v>195</v>
      </c>
      <c r="AD242" s="145">
        <v>198</v>
      </c>
      <c r="AE242" s="144">
        <v>30</v>
      </c>
      <c r="AF242" s="144">
        <v>29</v>
      </c>
      <c r="AG242" s="144">
        <v>29</v>
      </c>
      <c r="AH242" s="144">
        <v>25</v>
      </c>
      <c r="AI242" s="144">
        <v>27</v>
      </c>
      <c r="AJ242" s="144">
        <v>25</v>
      </c>
      <c r="AK242" s="144">
        <v>24</v>
      </c>
      <c r="AL242" s="144">
        <v>26</v>
      </c>
      <c r="AM242" s="144">
        <v>22</v>
      </c>
      <c r="AN242" s="144">
        <v>24</v>
      </c>
      <c r="AO242" s="144">
        <v>188</v>
      </c>
      <c r="AP242" s="144">
        <v>144</v>
      </c>
      <c r="AQ242" s="144">
        <v>195</v>
      </c>
      <c r="AR242" s="144">
        <v>198</v>
      </c>
      <c r="AS242" s="144"/>
      <c r="AT242" s="144"/>
      <c r="AU242" s="144"/>
      <c r="AV242" s="144"/>
      <c r="AW242" s="144"/>
      <c r="AX242" s="144"/>
      <c r="AY242" s="144"/>
      <c r="AZ242" s="144"/>
      <c r="BA242" s="144"/>
      <c r="BB242" s="144"/>
      <c r="BC242" s="144"/>
      <c r="BD242" s="144"/>
      <c r="BE242" s="144"/>
      <c r="BF242" s="144"/>
    </row>
    <row r="243" spans="1:58" hidden="1">
      <c r="A243" s="143" t="s">
        <v>914</v>
      </c>
      <c r="B243" s="143" t="s">
        <v>999</v>
      </c>
      <c r="C243" s="144">
        <v>0</v>
      </c>
      <c r="D243" s="144">
        <v>0</v>
      </c>
      <c r="E243" s="144">
        <v>0</v>
      </c>
      <c r="F243" s="144">
        <v>0</v>
      </c>
      <c r="G243" s="144">
        <v>0</v>
      </c>
      <c r="H243" s="144">
        <v>0</v>
      </c>
      <c r="I243" s="144">
        <v>0</v>
      </c>
      <c r="J243" s="144">
        <v>0</v>
      </c>
      <c r="K243" s="144">
        <v>0</v>
      </c>
      <c r="L243" s="144">
        <v>0</v>
      </c>
      <c r="M243" s="144">
        <v>0</v>
      </c>
      <c r="N243" s="144">
        <v>0</v>
      </c>
      <c r="O243" s="144">
        <v>0</v>
      </c>
      <c r="P243" s="144">
        <v>0</v>
      </c>
      <c r="Q243" s="145"/>
      <c r="R243" s="145"/>
      <c r="S243" s="145"/>
      <c r="T243" s="145"/>
      <c r="U243" s="145"/>
      <c r="V243" s="145"/>
      <c r="W243" s="145"/>
      <c r="X243" s="145"/>
      <c r="Y243" s="145"/>
      <c r="Z243" s="145"/>
      <c r="AA243" s="145"/>
      <c r="AB243" s="145"/>
      <c r="AC243" s="145"/>
      <c r="AD243" s="145"/>
      <c r="AE243" s="144">
        <v>0</v>
      </c>
      <c r="AF243" s="144">
        <v>0</v>
      </c>
      <c r="AG243" s="144">
        <v>0</v>
      </c>
      <c r="AH243" s="144">
        <v>0</v>
      </c>
      <c r="AI243" s="144">
        <v>0</v>
      </c>
      <c r="AJ243" s="144">
        <v>0</v>
      </c>
      <c r="AK243" s="144">
        <v>0</v>
      </c>
      <c r="AL243" s="144">
        <v>0</v>
      </c>
      <c r="AM243" s="144">
        <v>0</v>
      </c>
      <c r="AN243" s="144">
        <v>0</v>
      </c>
      <c r="AO243" s="144">
        <v>0</v>
      </c>
      <c r="AP243" s="144">
        <v>0</v>
      </c>
      <c r="AQ243" s="144">
        <v>0</v>
      </c>
      <c r="AR243" s="144">
        <v>0</v>
      </c>
      <c r="AS243" s="144"/>
      <c r="AT243" s="144"/>
      <c r="AU243" s="144"/>
      <c r="AV243" s="144"/>
      <c r="AW243" s="144"/>
      <c r="AX243" s="144"/>
      <c r="AY243" s="144"/>
      <c r="AZ243" s="144"/>
      <c r="BA243" s="144"/>
      <c r="BB243" s="144"/>
      <c r="BC243" s="144"/>
      <c r="BD243" s="144"/>
      <c r="BE243" s="144"/>
      <c r="BF243" s="144"/>
    </row>
    <row r="244" spans="1:58" hidden="1">
      <c r="A244" s="143" t="s">
        <v>914</v>
      </c>
      <c r="B244" s="143" t="s">
        <v>1000</v>
      </c>
      <c r="C244" s="144">
        <v>5</v>
      </c>
      <c r="D244" s="144">
        <v>4</v>
      </c>
      <c r="E244" s="144">
        <v>4</v>
      </c>
      <c r="F244" s="144">
        <v>3</v>
      </c>
      <c r="G244" s="144">
        <v>3</v>
      </c>
      <c r="H244" s="144">
        <v>3</v>
      </c>
      <c r="I244" s="144">
        <v>3</v>
      </c>
      <c r="J244" s="144">
        <v>3</v>
      </c>
      <c r="K244" s="144">
        <v>3</v>
      </c>
      <c r="L244" s="144">
        <v>3</v>
      </c>
      <c r="M244" s="144">
        <v>3</v>
      </c>
      <c r="N244" s="144">
        <v>3</v>
      </c>
      <c r="O244" s="144">
        <v>3</v>
      </c>
      <c r="P244" s="144">
        <v>3</v>
      </c>
      <c r="Q244" s="145">
        <v>15</v>
      </c>
      <c r="R244" s="145">
        <v>22</v>
      </c>
      <c r="S244" s="145">
        <v>13</v>
      </c>
      <c r="T244" s="145">
        <v>16</v>
      </c>
      <c r="U244" s="145">
        <v>30.33</v>
      </c>
      <c r="V244" s="145">
        <v>15.33</v>
      </c>
      <c r="W244" s="145">
        <v>21</v>
      </c>
      <c r="X244" s="145">
        <v>13.67</v>
      </c>
      <c r="Y244" s="145">
        <v>19.329999999999998</v>
      </c>
      <c r="Z244" s="145">
        <v>16</v>
      </c>
      <c r="AA244" s="145">
        <v>17</v>
      </c>
      <c r="AB244" s="145">
        <v>10.67</v>
      </c>
      <c r="AC244" s="145">
        <v>14.33</v>
      </c>
      <c r="AD244" s="145">
        <v>15</v>
      </c>
      <c r="AE244" s="144">
        <v>75</v>
      </c>
      <c r="AF244" s="144">
        <v>88</v>
      </c>
      <c r="AG244" s="144">
        <v>52</v>
      </c>
      <c r="AH244" s="144">
        <v>48</v>
      </c>
      <c r="AI244" s="144">
        <v>91</v>
      </c>
      <c r="AJ244" s="144">
        <v>46</v>
      </c>
      <c r="AK244" s="144">
        <v>63</v>
      </c>
      <c r="AL244" s="144">
        <v>41</v>
      </c>
      <c r="AM244" s="144">
        <v>58</v>
      </c>
      <c r="AN244" s="144">
        <v>48</v>
      </c>
      <c r="AO244" s="144">
        <v>51</v>
      </c>
      <c r="AP244" s="144">
        <v>32</v>
      </c>
      <c r="AQ244" s="144">
        <v>43</v>
      </c>
      <c r="AR244" s="144">
        <v>45</v>
      </c>
      <c r="AS244" s="144"/>
      <c r="AT244" s="144"/>
      <c r="AU244" s="144"/>
      <c r="AV244" s="144"/>
      <c r="AW244" s="144"/>
      <c r="AX244" s="144"/>
      <c r="AY244" s="144"/>
      <c r="AZ244" s="144"/>
      <c r="BA244" s="144"/>
      <c r="BB244" s="144"/>
      <c r="BC244" s="144"/>
      <c r="BD244" s="144"/>
      <c r="BE244" s="144"/>
      <c r="BF244" s="144"/>
    </row>
    <row r="245" spans="1:58" hidden="1">
      <c r="A245" s="143" t="s">
        <v>914</v>
      </c>
      <c r="B245" s="143" t="s">
        <v>1001</v>
      </c>
      <c r="C245" s="144">
        <v>7</v>
      </c>
      <c r="D245" s="144">
        <v>6</v>
      </c>
      <c r="E245" s="144">
        <v>6</v>
      </c>
      <c r="F245" s="144">
        <v>6</v>
      </c>
      <c r="G245" s="144">
        <v>7</v>
      </c>
      <c r="H245" s="144">
        <v>7</v>
      </c>
      <c r="I245" s="144">
        <v>7</v>
      </c>
      <c r="J245" s="144">
        <v>8</v>
      </c>
      <c r="K245" s="144">
        <v>8</v>
      </c>
      <c r="L245" s="144">
        <v>9</v>
      </c>
      <c r="M245" s="144">
        <v>9</v>
      </c>
      <c r="N245" s="144">
        <v>9</v>
      </c>
      <c r="O245" s="144">
        <v>7</v>
      </c>
      <c r="P245" s="144">
        <v>7</v>
      </c>
      <c r="Q245" s="145">
        <v>44</v>
      </c>
      <c r="R245" s="145">
        <v>39</v>
      </c>
      <c r="S245" s="145">
        <v>35</v>
      </c>
      <c r="T245" s="145">
        <v>34</v>
      </c>
      <c r="U245" s="145">
        <v>28</v>
      </c>
      <c r="V245" s="145">
        <v>28.14</v>
      </c>
      <c r="W245" s="145">
        <v>41.43</v>
      </c>
      <c r="X245" s="145">
        <v>40.380000000000003</v>
      </c>
      <c r="Y245" s="145">
        <v>39.25</v>
      </c>
      <c r="Z245" s="145">
        <v>45.22</v>
      </c>
      <c r="AA245" s="145">
        <v>46</v>
      </c>
      <c r="AB245" s="145">
        <v>21.44</v>
      </c>
      <c r="AC245" s="145">
        <v>20.43</v>
      </c>
      <c r="AD245" s="145">
        <v>50.29</v>
      </c>
      <c r="AE245" s="144">
        <v>308</v>
      </c>
      <c r="AF245" s="144">
        <v>234</v>
      </c>
      <c r="AG245" s="144">
        <v>210</v>
      </c>
      <c r="AH245" s="144">
        <v>204</v>
      </c>
      <c r="AI245" s="144">
        <v>196</v>
      </c>
      <c r="AJ245" s="144">
        <v>197</v>
      </c>
      <c r="AK245" s="144">
        <v>290</v>
      </c>
      <c r="AL245" s="144">
        <v>323</v>
      </c>
      <c r="AM245" s="144">
        <v>314</v>
      </c>
      <c r="AN245" s="144">
        <v>407</v>
      </c>
      <c r="AO245" s="144">
        <v>414</v>
      </c>
      <c r="AP245" s="144">
        <v>193</v>
      </c>
      <c r="AQ245" s="144">
        <v>143</v>
      </c>
      <c r="AR245" s="144">
        <v>352</v>
      </c>
      <c r="AS245" s="144"/>
      <c r="AT245" s="144"/>
      <c r="AU245" s="144"/>
      <c r="AV245" s="144"/>
      <c r="AW245" s="144"/>
      <c r="AX245" s="144"/>
      <c r="AY245" s="144"/>
      <c r="AZ245" s="144"/>
      <c r="BA245" s="144"/>
      <c r="BB245" s="144"/>
      <c r="BC245" s="144"/>
      <c r="BD245" s="144"/>
      <c r="BE245" s="144"/>
      <c r="BF245" s="144"/>
    </row>
    <row r="246" spans="1:58" hidden="1">
      <c r="A246" s="143" t="s">
        <v>914</v>
      </c>
      <c r="B246" s="143" t="s">
        <v>1002</v>
      </c>
      <c r="C246" s="144">
        <v>3</v>
      </c>
      <c r="D246" s="144">
        <v>3</v>
      </c>
      <c r="E246" s="144">
        <v>3</v>
      </c>
      <c r="F246" s="144">
        <v>3</v>
      </c>
      <c r="G246" s="144">
        <v>3</v>
      </c>
      <c r="H246" s="144">
        <v>3</v>
      </c>
      <c r="I246" s="144">
        <v>3</v>
      </c>
      <c r="J246" s="144">
        <v>3</v>
      </c>
      <c r="K246" s="144">
        <v>3</v>
      </c>
      <c r="L246" s="144">
        <v>3</v>
      </c>
      <c r="M246" s="144">
        <v>5</v>
      </c>
      <c r="N246" s="144">
        <v>5</v>
      </c>
      <c r="O246" s="144">
        <v>5</v>
      </c>
      <c r="P246" s="144">
        <v>5</v>
      </c>
      <c r="Q246" s="145">
        <v>257</v>
      </c>
      <c r="R246" s="145">
        <v>414.67</v>
      </c>
      <c r="S246" s="145">
        <v>69.33</v>
      </c>
      <c r="T246" s="145">
        <v>170</v>
      </c>
      <c r="U246" s="145">
        <v>326.67</v>
      </c>
      <c r="V246" s="145">
        <v>138.66999999999999</v>
      </c>
      <c r="W246" s="145">
        <v>99.67</v>
      </c>
      <c r="X246" s="145">
        <v>192</v>
      </c>
      <c r="Y246" s="145">
        <v>193</v>
      </c>
      <c r="Z246" s="145">
        <v>120.33</v>
      </c>
      <c r="AA246" s="145">
        <v>115.6</v>
      </c>
      <c r="AB246" s="145">
        <v>87.2</v>
      </c>
      <c r="AC246" s="145">
        <v>147</v>
      </c>
      <c r="AD246" s="145">
        <v>146.80000000000001</v>
      </c>
      <c r="AE246" s="144">
        <v>771</v>
      </c>
      <c r="AF246" s="144">
        <v>1244</v>
      </c>
      <c r="AG246" s="144">
        <v>208</v>
      </c>
      <c r="AH246" s="144">
        <v>510</v>
      </c>
      <c r="AI246" s="144">
        <v>980</v>
      </c>
      <c r="AJ246" s="144">
        <v>416</v>
      </c>
      <c r="AK246" s="144">
        <v>299</v>
      </c>
      <c r="AL246" s="144">
        <v>576</v>
      </c>
      <c r="AM246" s="144">
        <v>579</v>
      </c>
      <c r="AN246" s="144">
        <v>361</v>
      </c>
      <c r="AO246" s="144">
        <v>578</v>
      </c>
      <c r="AP246" s="144">
        <v>436</v>
      </c>
      <c r="AQ246" s="144">
        <v>735</v>
      </c>
      <c r="AR246" s="144">
        <v>734</v>
      </c>
      <c r="AS246" s="144"/>
      <c r="AT246" s="144"/>
      <c r="AU246" s="144"/>
      <c r="AV246" s="144"/>
      <c r="AW246" s="144"/>
      <c r="AX246" s="144"/>
      <c r="AY246" s="144"/>
      <c r="AZ246" s="144"/>
      <c r="BA246" s="144"/>
      <c r="BB246" s="144"/>
      <c r="BC246" s="144"/>
      <c r="BD246" s="144"/>
      <c r="BE246" s="144"/>
      <c r="BF246" s="144"/>
    </row>
    <row r="247" spans="1:58" hidden="1">
      <c r="A247" s="143" t="s">
        <v>914</v>
      </c>
      <c r="B247" s="143" t="s">
        <v>1003</v>
      </c>
      <c r="C247" s="144">
        <v>11</v>
      </c>
      <c r="D247" s="144">
        <v>9</v>
      </c>
      <c r="E247" s="144">
        <v>7</v>
      </c>
      <c r="F247" s="144">
        <v>5</v>
      </c>
      <c r="G247" s="144">
        <v>5</v>
      </c>
      <c r="H247" s="144">
        <v>4</v>
      </c>
      <c r="I247" s="144">
        <v>4</v>
      </c>
      <c r="J247" s="144">
        <v>5</v>
      </c>
      <c r="K247" s="144">
        <v>6</v>
      </c>
      <c r="L247" s="144">
        <v>7</v>
      </c>
      <c r="M247" s="144">
        <v>12</v>
      </c>
      <c r="N247" s="144">
        <v>12</v>
      </c>
      <c r="O247" s="144">
        <v>11</v>
      </c>
      <c r="P247" s="144">
        <v>11</v>
      </c>
      <c r="Q247" s="145">
        <v>33</v>
      </c>
      <c r="R247" s="145">
        <v>30</v>
      </c>
      <c r="S247" s="145">
        <v>33</v>
      </c>
      <c r="T247" s="145">
        <v>27</v>
      </c>
      <c r="U247" s="145">
        <v>30</v>
      </c>
      <c r="V247" s="145">
        <v>30</v>
      </c>
      <c r="W247" s="145">
        <v>82.5</v>
      </c>
      <c r="X247" s="145">
        <v>110.8</v>
      </c>
      <c r="Y247" s="145">
        <v>148.16999999999999</v>
      </c>
      <c r="Z247" s="145">
        <v>175.57</v>
      </c>
      <c r="AA247" s="145">
        <v>213.42</v>
      </c>
      <c r="AB247" s="145">
        <v>90.08</v>
      </c>
      <c r="AC247" s="145">
        <v>86.64</v>
      </c>
      <c r="AD247" s="145">
        <v>149.91</v>
      </c>
      <c r="AE247" s="144">
        <v>363</v>
      </c>
      <c r="AF247" s="144">
        <v>270</v>
      </c>
      <c r="AG247" s="144">
        <v>231</v>
      </c>
      <c r="AH247" s="144">
        <v>135</v>
      </c>
      <c r="AI247" s="144">
        <v>150</v>
      </c>
      <c r="AJ247" s="144">
        <v>120</v>
      </c>
      <c r="AK247" s="144">
        <v>330</v>
      </c>
      <c r="AL247" s="144">
        <v>554</v>
      </c>
      <c r="AM247" s="144">
        <v>889</v>
      </c>
      <c r="AN247" s="144">
        <v>1229</v>
      </c>
      <c r="AO247" s="144">
        <v>2561</v>
      </c>
      <c r="AP247" s="144">
        <v>1081</v>
      </c>
      <c r="AQ247" s="144">
        <v>953</v>
      </c>
      <c r="AR247" s="144">
        <v>1649</v>
      </c>
      <c r="AS247" s="144"/>
      <c r="AT247" s="144"/>
      <c r="AU247" s="144"/>
      <c r="AV247" s="144"/>
      <c r="AW247" s="144"/>
      <c r="AX247" s="144"/>
      <c r="AY247" s="144"/>
      <c r="AZ247" s="144"/>
      <c r="BA247" s="144"/>
      <c r="BB247" s="144"/>
      <c r="BC247" s="144"/>
      <c r="BD247" s="144"/>
      <c r="BE247" s="144"/>
      <c r="BF247" s="144"/>
    </row>
    <row r="248" spans="1:58" hidden="1">
      <c r="A248" s="143" t="s">
        <v>914</v>
      </c>
      <c r="B248" s="143" t="s">
        <v>1004</v>
      </c>
      <c r="C248" s="144">
        <v>26</v>
      </c>
      <c r="D248" s="144">
        <v>22</v>
      </c>
      <c r="E248" s="144">
        <v>20</v>
      </c>
      <c r="F248" s="144">
        <v>17</v>
      </c>
      <c r="G248" s="144">
        <v>18</v>
      </c>
      <c r="H248" s="144">
        <v>17</v>
      </c>
      <c r="I248" s="144">
        <v>17</v>
      </c>
      <c r="J248" s="144">
        <v>19</v>
      </c>
      <c r="K248" s="144">
        <v>20</v>
      </c>
      <c r="L248" s="144">
        <v>22</v>
      </c>
      <c r="M248" s="144">
        <v>29</v>
      </c>
      <c r="N248" s="144">
        <v>29</v>
      </c>
      <c r="O248" s="144">
        <v>26</v>
      </c>
      <c r="P248" s="144">
        <v>26</v>
      </c>
      <c r="Q248" s="145">
        <v>58.35</v>
      </c>
      <c r="R248" s="145">
        <v>83.45</v>
      </c>
      <c r="S248" s="145">
        <v>35.049999999999997</v>
      </c>
      <c r="T248" s="145">
        <v>52.76</v>
      </c>
      <c r="U248" s="145">
        <v>78.72</v>
      </c>
      <c r="V248" s="145">
        <v>45.82</v>
      </c>
      <c r="W248" s="145">
        <v>57.76</v>
      </c>
      <c r="X248" s="145">
        <v>78.63</v>
      </c>
      <c r="Y248" s="145">
        <v>92</v>
      </c>
      <c r="Z248" s="145">
        <v>92.95</v>
      </c>
      <c r="AA248" s="145">
        <v>124.28</v>
      </c>
      <c r="AB248" s="145">
        <v>60.07</v>
      </c>
      <c r="AC248" s="145">
        <v>72.08</v>
      </c>
      <c r="AD248" s="145">
        <v>106.92</v>
      </c>
      <c r="AE248" s="144">
        <v>1517</v>
      </c>
      <c r="AF248" s="144">
        <v>1836</v>
      </c>
      <c r="AG248" s="144">
        <v>701</v>
      </c>
      <c r="AH248" s="144">
        <v>897</v>
      </c>
      <c r="AI248" s="144">
        <v>1417</v>
      </c>
      <c r="AJ248" s="144">
        <v>779</v>
      </c>
      <c r="AK248" s="144">
        <v>982</v>
      </c>
      <c r="AL248" s="144">
        <v>1494</v>
      </c>
      <c r="AM248" s="144">
        <v>1840</v>
      </c>
      <c r="AN248" s="144">
        <v>2045</v>
      </c>
      <c r="AO248" s="144">
        <v>3604</v>
      </c>
      <c r="AP248" s="144">
        <v>1742</v>
      </c>
      <c r="AQ248" s="144">
        <v>1874</v>
      </c>
      <c r="AR248" s="144">
        <v>2780</v>
      </c>
      <c r="AS248" s="144"/>
      <c r="AT248" s="144"/>
      <c r="AU248" s="144"/>
      <c r="AV248" s="144"/>
      <c r="AW248" s="144"/>
      <c r="AX248" s="144"/>
      <c r="AY248" s="144"/>
      <c r="AZ248" s="144"/>
      <c r="BA248" s="144"/>
      <c r="BB248" s="144"/>
      <c r="BC248" s="144"/>
      <c r="BD248" s="144"/>
      <c r="BE248" s="144"/>
      <c r="BF248" s="144"/>
    </row>
    <row r="249" spans="1:58" hidden="1">
      <c r="A249" s="143" t="s">
        <v>914</v>
      </c>
      <c r="B249" s="143" t="s">
        <v>1005</v>
      </c>
      <c r="C249" s="144">
        <v>0</v>
      </c>
      <c r="D249" s="144">
        <v>0</v>
      </c>
      <c r="E249" s="144">
        <v>0</v>
      </c>
      <c r="F249" s="144">
        <v>0</v>
      </c>
      <c r="G249" s="144">
        <v>0</v>
      </c>
      <c r="H249" s="144">
        <v>0</v>
      </c>
      <c r="I249" s="144">
        <v>0</v>
      </c>
      <c r="J249" s="144">
        <v>0</v>
      </c>
      <c r="K249" s="144">
        <v>0</v>
      </c>
      <c r="L249" s="144">
        <v>0</v>
      </c>
      <c r="M249" s="144">
        <v>0</v>
      </c>
      <c r="N249" s="144">
        <v>0</v>
      </c>
      <c r="O249" s="144">
        <v>0</v>
      </c>
      <c r="P249" s="144">
        <v>0</v>
      </c>
      <c r="Q249" s="145"/>
      <c r="R249" s="145"/>
      <c r="S249" s="145"/>
      <c r="T249" s="145"/>
      <c r="U249" s="145"/>
      <c r="V249" s="145"/>
      <c r="W249" s="145"/>
      <c r="X249" s="145"/>
      <c r="Y249" s="145"/>
      <c r="Z249" s="145"/>
      <c r="AA249" s="145"/>
      <c r="AB249" s="145"/>
      <c r="AC249" s="145"/>
      <c r="AD249" s="145"/>
      <c r="AE249" s="144">
        <v>0</v>
      </c>
      <c r="AF249" s="144">
        <v>0</v>
      </c>
      <c r="AG249" s="144">
        <v>0</v>
      </c>
      <c r="AH249" s="144">
        <v>0</v>
      </c>
      <c r="AI249" s="144">
        <v>0</v>
      </c>
      <c r="AJ249" s="144">
        <v>0</v>
      </c>
      <c r="AK249" s="144">
        <v>0</v>
      </c>
      <c r="AL249" s="144">
        <v>0</v>
      </c>
      <c r="AM249" s="144">
        <v>0</v>
      </c>
      <c r="AN249" s="144">
        <v>0</v>
      </c>
      <c r="AO249" s="144">
        <v>0</v>
      </c>
      <c r="AP249" s="144">
        <v>0</v>
      </c>
      <c r="AQ249" s="144">
        <v>0</v>
      </c>
      <c r="AR249" s="144">
        <v>0</v>
      </c>
      <c r="AS249" s="144"/>
      <c r="AT249" s="144"/>
      <c r="AU249" s="144"/>
      <c r="AV249" s="144"/>
      <c r="AW249" s="144"/>
      <c r="AX249" s="144"/>
      <c r="AY249" s="144"/>
      <c r="AZ249" s="144"/>
      <c r="BA249" s="144"/>
      <c r="BB249" s="144"/>
      <c r="BC249" s="144"/>
      <c r="BD249" s="144"/>
      <c r="BE249" s="144"/>
      <c r="BF249" s="144"/>
    </row>
    <row r="250" spans="1:58" hidden="1">
      <c r="A250" s="143" t="s">
        <v>914</v>
      </c>
      <c r="B250" s="143" t="s">
        <v>1006</v>
      </c>
      <c r="C250" s="144">
        <v>0</v>
      </c>
      <c r="D250" s="144">
        <v>0</v>
      </c>
      <c r="E250" s="144">
        <v>0</v>
      </c>
      <c r="F250" s="144">
        <v>0</v>
      </c>
      <c r="G250" s="144">
        <v>0</v>
      </c>
      <c r="H250" s="144">
        <v>0</v>
      </c>
      <c r="I250" s="144">
        <v>0</v>
      </c>
      <c r="J250" s="144">
        <v>0</v>
      </c>
      <c r="K250" s="144">
        <v>0</v>
      </c>
      <c r="L250" s="144">
        <v>0</v>
      </c>
      <c r="M250" s="144">
        <v>0</v>
      </c>
      <c r="N250" s="144">
        <v>0</v>
      </c>
      <c r="O250" s="144">
        <v>0</v>
      </c>
      <c r="P250" s="144">
        <v>0</v>
      </c>
      <c r="Q250" s="145"/>
      <c r="R250" s="145"/>
      <c r="S250" s="145"/>
      <c r="T250" s="145"/>
      <c r="U250" s="145"/>
      <c r="V250" s="145"/>
      <c r="W250" s="145"/>
      <c r="X250" s="145"/>
      <c r="Y250" s="145"/>
      <c r="Z250" s="145"/>
      <c r="AA250" s="145"/>
      <c r="AB250" s="145"/>
      <c r="AC250" s="145"/>
      <c r="AD250" s="145"/>
      <c r="AE250" s="144">
        <v>0</v>
      </c>
      <c r="AF250" s="144">
        <v>0</v>
      </c>
      <c r="AG250" s="144">
        <v>0</v>
      </c>
      <c r="AH250" s="144">
        <v>0</v>
      </c>
      <c r="AI250" s="144">
        <v>0</v>
      </c>
      <c r="AJ250" s="144">
        <v>0</v>
      </c>
      <c r="AK250" s="144">
        <v>0</v>
      </c>
      <c r="AL250" s="144">
        <v>0</v>
      </c>
      <c r="AM250" s="144">
        <v>0</v>
      </c>
      <c r="AN250" s="144">
        <v>0</v>
      </c>
      <c r="AO250" s="144">
        <v>0</v>
      </c>
      <c r="AP250" s="144">
        <v>0</v>
      </c>
      <c r="AQ250" s="144">
        <v>0</v>
      </c>
      <c r="AR250" s="144">
        <v>0</v>
      </c>
      <c r="AS250" s="144"/>
      <c r="AT250" s="144"/>
      <c r="AU250" s="144"/>
      <c r="AV250" s="144"/>
      <c r="AW250" s="144"/>
      <c r="AX250" s="144"/>
      <c r="AY250" s="144"/>
      <c r="AZ250" s="144"/>
      <c r="BA250" s="144"/>
      <c r="BB250" s="144"/>
      <c r="BC250" s="144"/>
      <c r="BD250" s="144"/>
      <c r="BE250" s="144"/>
      <c r="BF250" s="144"/>
    </row>
    <row r="251" spans="1:58" hidden="1">
      <c r="A251" s="143" t="s">
        <v>914</v>
      </c>
      <c r="B251" s="143" t="s">
        <v>1007</v>
      </c>
      <c r="C251" s="144">
        <v>0</v>
      </c>
      <c r="D251" s="144">
        <v>0</v>
      </c>
      <c r="E251" s="144">
        <v>0</v>
      </c>
      <c r="F251" s="144">
        <v>0</v>
      </c>
      <c r="G251" s="144">
        <v>0</v>
      </c>
      <c r="H251" s="144">
        <v>0</v>
      </c>
      <c r="I251" s="144">
        <v>0</v>
      </c>
      <c r="J251" s="144">
        <v>0</v>
      </c>
      <c r="K251" s="144">
        <v>0</v>
      </c>
      <c r="L251" s="144">
        <v>0</v>
      </c>
      <c r="M251" s="144">
        <v>0</v>
      </c>
      <c r="N251" s="144">
        <v>0</v>
      </c>
      <c r="O251" s="144">
        <v>0</v>
      </c>
      <c r="P251" s="144">
        <v>0</v>
      </c>
      <c r="Q251" s="145"/>
      <c r="R251" s="145"/>
      <c r="S251" s="145"/>
      <c r="T251" s="145"/>
      <c r="U251" s="145"/>
      <c r="V251" s="145"/>
      <c r="W251" s="145"/>
      <c r="X251" s="145"/>
      <c r="Y251" s="145"/>
      <c r="Z251" s="145"/>
      <c r="AA251" s="145"/>
      <c r="AB251" s="145"/>
      <c r="AC251" s="145"/>
      <c r="AD251" s="145"/>
      <c r="AE251" s="144">
        <v>0</v>
      </c>
      <c r="AF251" s="144">
        <v>0</v>
      </c>
      <c r="AG251" s="144">
        <v>0</v>
      </c>
      <c r="AH251" s="144">
        <v>0</v>
      </c>
      <c r="AI251" s="144">
        <v>0</v>
      </c>
      <c r="AJ251" s="144">
        <v>0</v>
      </c>
      <c r="AK251" s="144">
        <v>0</v>
      </c>
      <c r="AL251" s="144">
        <v>0</v>
      </c>
      <c r="AM251" s="144">
        <v>0</v>
      </c>
      <c r="AN251" s="144">
        <v>0</v>
      </c>
      <c r="AO251" s="144">
        <v>0</v>
      </c>
      <c r="AP251" s="144">
        <v>0</v>
      </c>
      <c r="AQ251" s="144">
        <v>0</v>
      </c>
      <c r="AR251" s="144">
        <v>0</v>
      </c>
      <c r="AS251" s="144"/>
      <c r="AT251" s="144"/>
      <c r="AU251" s="144"/>
      <c r="AV251" s="144"/>
      <c r="AW251" s="144"/>
      <c r="AX251" s="144"/>
      <c r="AY251" s="144"/>
      <c r="AZ251" s="144"/>
      <c r="BA251" s="144"/>
      <c r="BB251" s="144"/>
      <c r="BC251" s="144"/>
      <c r="BD251" s="144"/>
      <c r="BE251" s="144"/>
      <c r="BF251" s="144"/>
    </row>
    <row r="252" spans="1:58" hidden="1">
      <c r="A252" s="143" t="s">
        <v>914</v>
      </c>
      <c r="B252" s="143" t="s">
        <v>1008</v>
      </c>
      <c r="C252" s="144">
        <v>0</v>
      </c>
      <c r="D252" s="144">
        <v>0</v>
      </c>
      <c r="E252" s="144">
        <v>0</v>
      </c>
      <c r="F252" s="144">
        <v>0</v>
      </c>
      <c r="G252" s="144">
        <v>0</v>
      </c>
      <c r="H252" s="144">
        <v>0</v>
      </c>
      <c r="I252" s="144">
        <v>0</v>
      </c>
      <c r="J252" s="144">
        <v>0</v>
      </c>
      <c r="K252" s="144">
        <v>0</v>
      </c>
      <c r="L252" s="144">
        <v>0</v>
      </c>
      <c r="M252" s="144">
        <v>20</v>
      </c>
      <c r="N252" s="144">
        <v>20</v>
      </c>
      <c r="O252" s="144">
        <v>20</v>
      </c>
      <c r="P252" s="144">
        <v>21</v>
      </c>
      <c r="Q252" s="145"/>
      <c r="R252" s="145"/>
      <c r="S252" s="145"/>
      <c r="T252" s="145"/>
      <c r="U252" s="145"/>
      <c r="V252" s="145"/>
      <c r="W252" s="145"/>
      <c r="X252" s="145"/>
      <c r="Y252" s="145"/>
      <c r="Z252" s="145"/>
      <c r="AA252" s="145">
        <v>0</v>
      </c>
      <c r="AB252" s="145">
        <v>0</v>
      </c>
      <c r="AC252" s="145">
        <v>0</v>
      </c>
      <c r="AD252" s="145">
        <v>0</v>
      </c>
      <c r="AE252" s="144">
        <v>0</v>
      </c>
      <c r="AF252" s="144">
        <v>0</v>
      </c>
      <c r="AG252" s="144">
        <v>0</v>
      </c>
      <c r="AH252" s="144">
        <v>0</v>
      </c>
      <c r="AI252" s="144">
        <v>0</v>
      </c>
      <c r="AJ252" s="144">
        <v>0</v>
      </c>
      <c r="AK252" s="144">
        <v>0</v>
      </c>
      <c r="AL252" s="144">
        <v>0</v>
      </c>
      <c r="AM252" s="144">
        <v>0</v>
      </c>
      <c r="AN252" s="144">
        <v>0</v>
      </c>
      <c r="AO252" s="144">
        <v>0</v>
      </c>
      <c r="AP252" s="144">
        <v>0</v>
      </c>
      <c r="AQ252" s="144">
        <v>0</v>
      </c>
      <c r="AR252" s="144">
        <v>0</v>
      </c>
      <c r="AS252" s="144"/>
      <c r="AT252" s="144"/>
      <c r="AU252" s="144"/>
      <c r="AV252" s="144"/>
      <c r="AW252" s="144"/>
      <c r="AX252" s="144"/>
      <c r="AY252" s="144"/>
      <c r="AZ252" s="144"/>
      <c r="BA252" s="144"/>
      <c r="BB252" s="144"/>
      <c r="BC252" s="144"/>
      <c r="BD252" s="144"/>
      <c r="BE252" s="144"/>
      <c r="BF252" s="144"/>
    </row>
    <row r="253" spans="1:58" hidden="1">
      <c r="A253" s="143" t="s">
        <v>914</v>
      </c>
      <c r="B253" s="143" t="s">
        <v>1009</v>
      </c>
      <c r="C253" s="144">
        <v>7403</v>
      </c>
      <c r="D253" s="144">
        <v>7520</v>
      </c>
      <c r="E253" s="144">
        <v>7605</v>
      </c>
      <c r="F253" s="144">
        <v>7687</v>
      </c>
      <c r="G253" s="144">
        <v>7772</v>
      </c>
      <c r="H253" s="144">
        <v>7856</v>
      </c>
      <c r="I253" s="144">
        <v>7940</v>
      </c>
      <c r="J253" s="144">
        <v>8025</v>
      </c>
      <c r="K253" s="144">
        <v>8107</v>
      </c>
      <c r="L253" s="144">
        <v>8192</v>
      </c>
      <c r="M253" s="144">
        <v>8276</v>
      </c>
      <c r="N253" s="144">
        <v>8276</v>
      </c>
      <c r="O253" s="144">
        <v>8276</v>
      </c>
      <c r="P253" s="144">
        <v>8276</v>
      </c>
      <c r="Q253" s="145">
        <v>224.45</v>
      </c>
      <c r="R253" s="145">
        <v>273.52999999999997</v>
      </c>
      <c r="S253" s="145">
        <v>209.7</v>
      </c>
      <c r="T253" s="145">
        <v>280.14</v>
      </c>
      <c r="U253" s="145">
        <v>260.51</v>
      </c>
      <c r="V253" s="145">
        <v>300</v>
      </c>
      <c r="W253" s="145">
        <v>258.39999999999998</v>
      </c>
      <c r="X253" s="145">
        <v>201.03</v>
      </c>
      <c r="Y253" s="145">
        <v>255.55</v>
      </c>
      <c r="Z253" s="145">
        <v>192.83</v>
      </c>
      <c r="AA253" s="145">
        <v>259.35000000000002</v>
      </c>
      <c r="AB253" s="145">
        <v>252.79</v>
      </c>
      <c r="AC253" s="145">
        <v>258.57</v>
      </c>
      <c r="AD253" s="145">
        <v>240.59</v>
      </c>
      <c r="AE253" s="144">
        <v>1661631</v>
      </c>
      <c r="AF253" s="144">
        <v>2056920</v>
      </c>
      <c r="AG253" s="144">
        <v>1594735</v>
      </c>
      <c r="AH253" s="144">
        <v>2153451</v>
      </c>
      <c r="AI253" s="144">
        <v>2024722</v>
      </c>
      <c r="AJ253" s="144">
        <v>2356800</v>
      </c>
      <c r="AK253" s="144">
        <v>2051730</v>
      </c>
      <c r="AL253" s="144">
        <v>1613272</v>
      </c>
      <c r="AM253" s="144">
        <v>2071750</v>
      </c>
      <c r="AN253" s="144">
        <v>1579670</v>
      </c>
      <c r="AO253" s="144">
        <v>2146380</v>
      </c>
      <c r="AP253" s="144">
        <v>2092050</v>
      </c>
      <c r="AQ253" s="144">
        <v>2139920</v>
      </c>
      <c r="AR253" s="144">
        <v>1991130</v>
      </c>
      <c r="AS253" s="144"/>
      <c r="AT253" s="144"/>
      <c r="AU253" s="144"/>
      <c r="AV253" s="144"/>
      <c r="AW253" s="144"/>
      <c r="AX253" s="144"/>
      <c r="AY253" s="144"/>
      <c r="AZ253" s="144"/>
      <c r="BA253" s="144"/>
      <c r="BB253" s="144"/>
      <c r="BC253" s="144"/>
      <c r="BD253" s="144"/>
      <c r="BE253" s="144"/>
      <c r="BF253" s="144"/>
    </row>
    <row r="254" spans="1:58" hidden="1">
      <c r="A254" s="143" t="s">
        <v>914</v>
      </c>
      <c r="B254" s="143" t="s">
        <v>1010</v>
      </c>
      <c r="C254" s="144">
        <v>0</v>
      </c>
      <c r="D254" s="144">
        <v>0</v>
      </c>
      <c r="E254" s="144">
        <v>0</v>
      </c>
      <c r="F254" s="144">
        <v>0</v>
      </c>
      <c r="G254" s="144">
        <v>0</v>
      </c>
      <c r="H254" s="144">
        <v>0</v>
      </c>
      <c r="I254" s="144">
        <v>0</v>
      </c>
      <c r="J254" s="144">
        <v>0</v>
      </c>
      <c r="K254" s="144">
        <v>0</v>
      </c>
      <c r="L254" s="144">
        <v>0</v>
      </c>
      <c r="M254" s="144">
        <v>0</v>
      </c>
      <c r="N254" s="144">
        <v>0</v>
      </c>
      <c r="O254" s="144">
        <v>0</v>
      </c>
      <c r="P254" s="144">
        <v>0</v>
      </c>
      <c r="Q254" s="145"/>
      <c r="R254" s="145"/>
      <c r="S254" s="145"/>
      <c r="T254" s="145"/>
      <c r="U254" s="145"/>
      <c r="V254" s="145"/>
      <c r="W254" s="145"/>
      <c r="X254" s="145"/>
      <c r="Y254" s="145"/>
      <c r="Z254" s="145"/>
      <c r="AA254" s="145"/>
      <c r="AB254" s="145"/>
      <c r="AC254" s="145"/>
      <c r="AD254" s="145"/>
      <c r="AE254" s="144">
        <v>0</v>
      </c>
      <c r="AF254" s="144">
        <v>0</v>
      </c>
      <c r="AG254" s="144">
        <v>0</v>
      </c>
      <c r="AH254" s="144">
        <v>0</v>
      </c>
      <c r="AI254" s="144">
        <v>0</v>
      </c>
      <c r="AJ254" s="144">
        <v>0</v>
      </c>
      <c r="AK254" s="144">
        <v>0</v>
      </c>
      <c r="AL254" s="144">
        <v>0</v>
      </c>
      <c r="AM254" s="144">
        <v>0</v>
      </c>
      <c r="AN254" s="144">
        <v>0</v>
      </c>
      <c r="AO254" s="144">
        <v>0</v>
      </c>
      <c r="AP254" s="144">
        <v>0</v>
      </c>
      <c r="AQ254" s="144">
        <v>0</v>
      </c>
      <c r="AR254" s="144">
        <v>0</v>
      </c>
      <c r="AS254" s="144"/>
      <c r="AT254" s="144"/>
      <c r="AU254" s="144"/>
      <c r="AV254" s="144"/>
      <c r="AW254" s="144"/>
      <c r="AX254" s="144"/>
      <c r="AY254" s="144"/>
      <c r="AZ254" s="144"/>
      <c r="BA254" s="144"/>
      <c r="BB254" s="144"/>
      <c r="BC254" s="144"/>
      <c r="BD254" s="144"/>
      <c r="BE254" s="144"/>
      <c r="BF254" s="144"/>
    </row>
    <row r="255" spans="1:58" hidden="1">
      <c r="A255" s="143" t="s">
        <v>914</v>
      </c>
      <c r="B255" s="143" t="s">
        <v>1011</v>
      </c>
      <c r="C255" s="144">
        <v>7</v>
      </c>
      <c r="D255" s="144">
        <v>6</v>
      </c>
      <c r="E255" s="144">
        <v>6</v>
      </c>
      <c r="F255" s="144">
        <v>5</v>
      </c>
      <c r="G255" s="144">
        <v>5</v>
      </c>
      <c r="H255" s="144">
        <v>4</v>
      </c>
      <c r="I255" s="144">
        <v>3</v>
      </c>
      <c r="J255" s="144">
        <v>3</v>
      </c>
      <c r="K255" s="144">
        <v>2</v>
      </c>
      <c r="L255" s="144">
        <v>2</v>
      </c>
      <c r="M255" s="144">
        <v>1</v>
      </c>
      <c r="N255" s="144">
        <v>1</v>
      </c>
      <c r="O255" s="144">
        <v>1</v>
      </c>
      <c r="P255" s="144">
        <v>1</v>
      </c>
      <c r="Q255" s="145">
        <v>281</v>
      </c>
      <c r="R255" s="145">
        <v>339.67</v>
      </c>
      <c r="S255" s="145">
        <v>251.17</v>
      </c>
      <c r="T255" s="145">
        <v>290.8</v>
      </c>
      <c r="U255" s="145">
        <v>279</v>
      </c>
      <c r="V255" s="145">
        <v>300</v>
      </c>
      <c r="W255" s="145">
        <v>287.67</v>
      </c>
      <c r="X255" s="145">
        <v>263.33</v>
      </c>
      <c r="Y255" s="145">
        <v>285</v>
      </c>
      <c r="Z255" s="145">
        <v>244.5</v>
      </c>
      <c r="AA255" s="145">
        <v>271</v>
      </c>
      <c r="AB255" s="145">
        <v>106</v>
      </c>
      <c r="AC255" s="145">
        <v>272</v>
      </c>
      <c r="AD255" s="145">
        <v>229</v>
      </c>
      <c r="AE255" s="144">
        <v>1967</v>
      </c>
      <c r="AF255" s="144">
        <v>2038</v>
      </c>
      <c r="AG255" s="144">
        <v>1507</v>
      </c>
      <c r="AH255" s="144">
        <v>1454</v>
      </c>
      <c r="AI255" s="144">
        <v>1395</v>
      </c>
      <c r="AJ255" s="144">
        <v>1200</v>
      </c>
      <c r="AK255" s="144">
        <v>863</v>
      </c>
      <c r="AL255" s="144">
        <v>790</v>
      </c>
      <c r="AM255" s="144">
        <v>570</v>
      </c>
      <c r="AN255" s="144">
        <v>489</v>
      </c>
      <c r="AO255" s="144">
        <v>271</v>
      </c>
      <c r="AP255" s="144">
        <v>106</v>
      </c>
      <c r="AQ255" s="144">
        <v>272</v>
      </c>
      <c r="AR255" s="144">
        <v>229</v>
      </c>
      <c r="AS255" s="144"/>
      <c r="AT255" s="144"/>
      <c r="AU255" s="144"/>
      <c r="AV255" s="144"/>
      <c r="AW255" s="144"/>
      <c r="AX255" s="144"/>
      <c r="AY255" s="144"/>
      <c r="AZ255" s="144"/>
      <c r="BA255" s="144"/>
      <c r="BB255" s="144"/>
      <c r="BC255" s="144"/>
      <c r="BD255" s="144"/>
      <c r="BE255" s="144"/>
      <c r="BF255" s="144"/>
    </row>
    <row r="256" spans="1:58" hidden="1">
      <c r="A256" s="143" t="s">
        <v>914</v>
      </c>
      <c r="B256" s="143" t="s">
        <v>1012</v>
      </c>
      <c r="C256" s="144">
        <v>2</v>
      </c>
      <c r="D256" s="144">
        <v>2</v>
      </c>
      <c r="E256" s="144">
        <v>1</v>
      </c>
      <c r="F256" s="144">
        <v>1</v>
      </c>
      <c r="G256" s="144">
        <v>1</v>
      </c>
      <c r="H256" s="144">
        <v>1</v>
      </c>
      <c r="I256" s="144">
        <v>1</v>
      </c>
      <c r="J256" s="144">
        <v>1</v>
      </c>
      <c r="K256" s="144">
        <v>1</v>
      </c>
      <c r="L256" s="144">
        <v>1</v>
      </c>
      <c r="M256" s="144">
        <v>2</v>
      </c>
      <c r="N256" s="144">
        <v>2</v>
      </c>
      <c r="O256" s="144">
        <v>2</v>
      </c>
      <c r="P256" s="144">
        <v>4</v>
      </c>
      <c r="Q256" s="145">
        <v>147</v>
      </c>
      <c r="R256" s="145">
        <v>177.5</v>
      </c>
      <c r="S256" s="145">
        <v>128</v>
      </c>
      <c r="T256" s="145">
        <v>141</v>
      </c>
      <c r="U256" s="145">
        <v>128</v>
      </c>
      <c r="V256" s="145">
        <v>147</v>
      </c>
      <c r="W256" s="145">
        <v>151</v>
      </c>
      <c r="X256" s="145">
        <v>134</v>
      </c>
      <c r="Y256" s="145">
        <v>148</v>
      </c>
      <c r="Z256" s="145">
        <v>124</v>
      </c>
      <c r="AA256" s="145">
        <v>144</v>
      </c>
      <c r="AB256" s="145">
        <v>58.5</v>
      </c>
      <c r="AC256" s="145">
        <v>124.5</v>
      </c>
      <c r="AD256" s="145">
        <v>134.5</v>
      </c>
      <c r="AE256" s="144">
        <v>294</v>
      </c>
      <c r="AF256" s="144">
        <v>355</v>
      </c>
      <c r="AG256" s="144">
        <v>128</v>
      </c>
      <c r="AH256" s="144">
        <v>141</v>
      </c>
      <c r="AI256" s="144">
        <v>128</v>
      </c>
      <c r="AJ256" s="144">
        <v>147</v>
      </c>
      <c r="AK256" s="144">
        <v>151</v>
      </c>
      <c r="AL256" s="144">
        <v>134</v>
      </c>
      <c r="AM256" s="144">
        <v>148</v>
      </c>
      <c r="AN256" s="144">
        <v>124</v>
      </c>
      <c r="AO256" s="144">
        <v>288</v>
      </c>
      <c r="AP256" s="144">
        <v>117</v>
      </c>
      <c r="AQ256" s="144">
        <v>249</v>
      </c>
      <c r="AR256" s="144">
        <v>538</v>
      </c>
      <c r="AS256" s="144"/>
      <c r="AT256" s="144"/>
      <c r="AU256" s="144"/>
      <c r="AV256" s="144"/>
      <c r="AW256" s="144"/>
      <c r="AX256" s="144"/>
      <c r="AY256" s="144"/>
      <c r="AZ256" s="144"/>
      <c r="BA256" s="144"/>
      <c r="BB256" s="144"/>
      <c r="BC256" s="144"/>
      <c r="BD256" s="144"/>
      <c r="BE256" s="144"/>
      <c r="BF256" s="144"/>
    </row>
    <row r="257" spans="1:58" hidden="1">
      <c r="A257" s="143" t="s">
        <v>914</v>
      </c>
      <c r="B257" s="143" t="s">
        <v>1013</v>
      </c>
      <c r="C257" s="144">
        <v>9</v>
      </c>
      <c r="D257" s="144">
        <v>8</v>
      </c>
      <c r="E257" s="144">
        <v>7</v>
      </c>
      <c r="F257" s="144">
        <v>6</v>
      </c>
      <c r="G257" s="144">
        <v>6</v>
      </c>
      <c r="H257" s="144">
        <v>5</v>
      </c>
      <c r="I257" s="144">
        <v>4</v>
      </c>
      <c r="J257" s="144">
        <v>4</v>
      </c>
      <c r="K257" s="144">
        <v>3</v>
      </c>
      <c r="L257" s="144">
        <v>3</v>
      </c>
      <c r="M257" s="144">
        <v>3</v>
      </c>
      <c r="N257" s="144">
        <v>3</v>
      </c>
      <c r="O257" s="144">
        <v>3</v>
      </c>
      <c r="P257" s="144">
        <v>5</v>
      </c>
      <c r="Q257" s="145">
        <v>251.22</v>
      </c>
      <c r="R257" s="145">
        <v>299.12</v>
      </c>
      <c r="S257" s="145">
        <v>233.57</v>
      </c>
      <c r="T257" s="145">
        <v>265.83</v>
      </c>
      <c r="U257" s="145">
        <v>253.83</v>
      </c>
      <c r="V257" s="145">
        <v>269.39999999999998</v>
      </c>
      <c r="W257" s="145">
        <v>253.5</v>
      </c>
      <c r="X257" s="145">
        <v>231</v>
      </c>
      <c r="Y257" s="145">
        <v>239.33</v>
      </c>
      <c r="Z257" s="145">
        <v>204.33</v>
      </c>
      <c r="AA257" s="145">
        <v>186.33</v>
      </c>
      <c r="AB257" s="145">
        <v>74.33</v>
      </c>
      <c r="AC257" s="145">
        <v>173.67</v>
      </c>
      <c r="AD257" s="145">
        <v>153.4</v>
      </c>
      <c r="AE257" s="144">
        <v>2261</v>
      </c>
      <c r="AF257" s="144">
        <v>2393</v>
      </c>
      <c r="AG257" s="144">
        <v>1635</v>
      </c>
      <c r="AH257" s="144">
        <v>1595</v>
      </c>
      <c r="AI257" s="144">
        <v>1523</v>
      </c>
      <c r="AJ257" s="144">
        <v>1347</v>
      </c>
      <c r="AK257" s="144">
        <v>1014</v>
      </c>
      <c r="AL257" s="144">
        <v>924</v>
      </c>
      <c r="AM257" s="144">
        <v>718</v>
      </c>
      <c r="AN257" s="144">
        <v>613</v>
      </c>
      <c r="AO257" s="144">
        <v>559</v>
      </c>
      <c r="AP257" s="144">
        <v>223</v>
      </c>
      <c r="AQ257" s="144">
        <v>521</v>
      </c>
      <c r="AR257" s="144">
        <v>767</v>
      </c>
      <c r="AS257" s="144"/>
      <c r="AT257" s="144"/>
      <c r="AU257" s="144"/>
      <c r="AV257" s="144"/>
      <c r="AW257" s="144"/>
      <c r="AX257" s="144"/>
      <c r="AY257" s="144"/>
      <c r="AZ257" s="144"/>
      <c r="BA257" s="144"/>
      <c r="BB257" s="144"/>
      <c r="BC257" s="144"/>
      <c r="BD257" s="144"/>
      <c r="BE257" s="144"/>
      <c r="BF257" s="144"/>
    </row>
    <row r="258" spans="1:58" hidden="1">
      <c r="A258" s="143" t="s">
        <v>914</v>
      </c>
      <c r="B258" s="143" t="s">
        <v>1014</v>
      </c>
      <c r="C258" s="144">
        <v>82</v>
      </c>
      <c r="D258" s="144">
        <v>81</v>
      </c>
      <c r="E258" s="144">
        <v>77</v>
      </c>
      <c r="F258" s="144">
        <v>74</v>
      </c>
      <c r="G258" s="144">
        <v>77</v>
      </c>
      <c r="H258" s="144">
        <v>78</v>
      </c>
      <c r="I258" s="144">
        <v>78</v>
      </c>
      <c r="J258" s="144">
        <v>79</v>
      </c>
      <c r="K258" s="144">
        <v>79</v>
      </c>
      <c r="L258" s="144">
        <v>80</v>
      </c>
      <c r="M258" s="144">
        <v>80</v>
      </c>
      <c r="N258" s="144">
        <v>80</v>
      </c>
      <c r="O258" s="144">
        <v>80</v>
      </c>
      <c r="P258" s="144">
        <v>80</v>
      </c>
      <c r="Q258" s="145">
        <v>211.77</v>
      </c>
      <c r="R258" s="145">
        <v>251.44</v>
      </c>
      <c r="S258" s="145">
        <v>171.88</v>
      </c>
      <c r="T258" s="145">
        <v>240.76</v>
      </c>
      <c r="U258" s="145">
        <v>242.27</v>
      </c>
      <c r="V258" s="145">
        <v>278.13</v>
      </c>
      <c r="W258" s="145">
        <v>225.74</v>
      </c>
      <c r="X258" s="145">
        <v>210.03</v>
      </c>
      <c r="Y258" s="145">
        <v>241.65</v>
      </c>
      <c r="Z258" s="145">
        <v>239.18</v>
      </c>
      <c r="AA258" s="145">
        <v>236.72</v>
      </c>
      <c r="AB258" s="145">
        <v>175.91</v>
      </c>
      <c r="AC258" s="145">
        <v>195.52</v>
      </c>
      <c r="AD258" s="145">
        <v>198.2</v>
      </c>
      <c r="AE258" s="144">
        <v>17365</v>
      </c>
      <c r="AF258" s="144">
        <v>20367</v>
      </c>
      <c r="AG258" s="144">
        <v>13235</v>
      </c>
      <c r="AH258" s="144">
        <v>17816</v>
      </c>
      <c r="AI258" s="144">
        <v>18655</v>
      </c>
      <c r="AJ258" s="144">
        <v>21694</v>
      </c>
      <c r="AK258" s="144">
        <v>17608</v>
      </c>
      <c r="AL258" s="144">
        <v>16592</v>
      </c>
      <c r="AM258" s="144">
        <v>19090</v>
      </c>
      <c r="AN258" s="144">
        <v>19134</v>
      </c>
      <c r="AO258" s="144">
        <v>18938</v>
      </c>
      <c r="AP258" s="144">
        <v>14073</v>
      </c>
      <c r="AQ258" s="144">
        <v>15642</v>
      </c>
      <c r="AR258" s="144">
        <v>15856</v>
      </c>
      <c r="AS258" s="144"/>
      <c r="AT258" s="144"/>
      <c r="AU258" s="144"/>
      <c r="AV258" s="144"/>
      <c r="AW258" s="144"/>
      <c r="AX258" s="144"/>
      <c r="AY258" s="144"/>
      <c r="AZ258" s="144"/>
      <c r="BA258" s="144"/>
      <c r="BB258" s="144"/>
      <c r="BC258" s="144"/>
      <c r="BD258" s="144"/>
      <c r="BE258" s="144"/>
      <c r="BF258" s="144"/>
    </row>
    <row r="259" spans="1:58" hidden="1">
      <c r="A259" s="143" t="s">
        <v>914</v>
      </c>
      <c r="B259" s="143" t="s">
        <v>1015</v>
      </c>
      <c r="C259" s="144">
        <v>14</v>
      </c>
      <c r="D259" s="144">
        <v>13</v>
      </c>
      <c r="E259" s="144">
        <v>11</v>
      </c>
      <c r="F259" s="144">
        <v>9</v>
      </c>
      <c r="G259" s="144">
        <v>9</v>
      </c>
      <c r="H259" s="144">
        <v>8</v>
      </c>
      <c r="I259" s="144">
        <v>7</v>
      </c>
      <c r="J259" s="144">
        <v>7</v>
      </c>
      <c r="K259" s="144">
        <v>6</v>
      </c>
      <c r="L259" s="144">
        <v>6</v>
      </c>
      <c r="M259" s="144">
        <v>4</v>
      </c>
      <c r="N259" s="144">
        <v>4</v>
      </c>
      <c r="O259" s="144">
        <v>4</v>
      </c>
      <c r="P259" s="144">
        <v>4</v>
      </c>
      <c r="Q259" s="145">
        <v>125.71</v>
      </c>
      <c r="R259" s="145">
        <v>128</v>
      </c>
      <c r="S259" s="145">
        <v>114.55</v>
      </c>
      <c r="T259" s="145">
        <v>130.11000000000001</v>
      </c>
      <c r="U259" s="145">
        <v>142.66999999999999</v>
      </c>
      <c r="V259" s="145">
        <v>141.88</v>
      </c>
      <c r="W259" s="145">
        <v>135.13999999999999</v>
      </c>
      <c r="X259" s="145">
        <v>139.29</v>
      </c>
      <c r="Y259" s="145">
        <v>122.17</v>
      </c>
      <c r="Z259" s="145">
        <v>104.33</v>
      </c>
      <c r="AA259" s="145">
        <v>222.75</v>
      </c>
      <c r="AB259" s="145">
        <v>100.25</v>
      </c>
      <c r="AC259" s="145">
        <v>202.5</v>
      </c>
      <c r="AD259" s="145">
        <v>209.25</v>
      </c>
      <c r="AE259" s="144">
        <v>1760</v>
      </c>
      <c r="AF259" s="144">
        <v>1664</v>
      </c>
      <c r="AG259" s="144">
        <v>1260</v>
      </c>
      <c r="AH259" s="144">
        <v>1171</v>
      </c>
      <c r="AI259" s="144">
        <v>1284</v>
      </c>
      <c r="AJ259" s="144">
        <v>1135</v>
      </c>
      <c r="AK259" s="144">
        <v>946</v>
      </c>
      <c r="AL259" s="144">
        <v>975</v>
      </c>
      <c r="AM259" s="144">
        <v>733</v>
      </c>
      <c r="AN259" s="144">
        <v>626</v>
      </c>
      <c r="AO259" s="144">
        <v>891</v>
      </c>
      <c r="AP259" s="144">
        <v>401</v>
      </c>
      <c r="AQ259" s="144">
        <v>810</v>
      </c>
      <c r="AR259" s="144">
        <v>837</v>
      </c>
      <c r="AS259" s="144"/>
      <c r="AT259" s="144"/>
      <c r="AU259" s="144"/>
      <c r="AV259" s="144"/>
      <c r="AW259" s="144"/>
      <c r="AX259" s="144"/>
      <c r="AY259" s="144"/>
      <c r="AZ259" s="144"/>
      <c r="BA259" s="144"/>
      <c r="BB259" s="144"/>
      <c r="BC259" s="144"/>
      <c r="BD259" s="144"/>
      <c r="BE259" s="144"/>
      <c r="BF259" s="144"/>
    </row>
    <row r="260" spans="1:58" hidden="1">
      <c r="A260" s="143" t="s">
        <v>914</v>
      </c>
      <c r="B260" s="143" t="s">
        <v>1016</v>
      </c>
      <c r="C260" s="144">
        <v>105</v>
      </c>
      <c r="D260" s="144">
        <v>102</v>
      </c>
      <c r="E260" s="144">
        <v>95</v>
      </c>
      <c r="F260" s="144">
        <v>89</v>
      </c>
      <c r="G260" s="144">
        <v>92</v>
      </c>
      <c r="H260" s="144">
        <v>91</v>
      </c>
      <c r="I260" s="144">
        <v>89</v>
      </c>
      <c r="J260" s="144">
        <v>90</v>
      </c>
      <c r="K260" s="144">
        <v>88</v>
      </c>
      <c r="L260" s="144">
        <v>89</v>
      </c>
      <c r="M260" s="144">
        <v>87</v>
      </c>
      <c r="N260" s="144">
        <v>87</v>
      </c>
      <c r="O260" s="144">
        <v>87</v>
      </c>
      <c r="P260" s="144">
        <v>89</v>
      </c>
      <c r="Q260" s="145">
        <v>203.68</v>
      </c>
      <c r="R260" s="145">
        <v>239.45</v>
      </c>
      <c r="S260" s="145">
        <v>169.79</v>
      </c>
      <c r="T260" s="145">
        <v>231.26</v>
      </c>
      <c r="U260" s="145">
        <v>233.28</v>
      </c>
      <c r="V260" s="145">
        <v>265.67</v>
      </c>
      <c r="W260" s="145">
        <v>219.87</v>
      </c>
      <c r="X260" s="145">
        <v>205.46</v>
      </c>
      <c r="Y260" s="145">
        <v>233.42</v>
      </c>
      <c r="Z260" s="145">
        <v>228.91</v>
      </c>
      <c r="AA260" s="145">
        <v>234.34</v>
      </c>
      <c r="AB260" s="145">
        <v>168.93</v>
      </c>
      <c r="AC260" s="145">
        <v>195.09</v>
      </c>
      <c r="AD260" s="145">
        <v>196.18</v>
      </c>
      <c r="AE260" s="144">
        <v>21386</v>
      </c>
      <c r="AF260" s="144">
        <v>24424</v>
      </c>
      <c r="AG260" s="144">
        <v>16130</v>
      </c>
      <c r="AH260" s="144">
        <v>20582</v>
      </c>
      <c r="AI260" s="144">
        <v>21462</v>
      </c>
      <c r="AJ260" s="144">
        <v>24176</v>
      </c>
      <c r="AK260" s="144">
        <v>19568</v>
      </c>
      <c r="AL260" s="144">
        <v>18491</v>
      </c>
      <c r="AM260" s="144">
        <v>20541</v>
      </c>
      <c r="AN260" s="144">
        <v>20373</v>
      </c>
      <c r="AO260" s="144">
        <v>20388</v>
      </c>
      <c r="AP260" s="144">
        <v>14697</v>
      </c>
      <c r="AQ260" s="144">
        <v>16973</v>
      </c>
      <c r="AR260" s="144">
        <v>17460</v>
      </c>
      <c r="AS260" s="144"/>
      <c r="AT260" s="144"/>
      <c r="AU260" s="144"/>
      <c r="AV260" s="144"/>
      <c r="AW260" s="144"/>
      <c r="AX260" s="144"/>
      <c r="AY260" s="144"/>
      <c r="AZ260" s="144"/>
      <c r="BA260" s="144"/>
      <c r="BB260" s="144"/>
      <c r="BC260" s="144"/>
      <c r="BD260" s="144"/>
      <c r="BE260" s="144"/>
      <c r="BF260" s="144"/>
    </row>
    <row r="261" spans="1:58" hidden="1">
      <c r="A261" s="143" t="s">
        <v>914</v>
      </c>
      <c r="B261" s="143" t="s">
        <v>1017</v>
      </c>
      <c r="C261" s="144">
        <v>14</v>
      </c>
      <c r="D261" s="144">
        <v>15</v>
      </c>
      <c r="E261" s="144">
        <v>20</v>
      </c>
      <c r="F261" s="144">
        <v>23</v>
      </c>
      <c r="G261" s="144">
        <v>29</v>
      </c>
      <c r="H261" s="144">
        <v>34</v>
      </c>
      <c r="I261" s="144">
        <v>37</v>
      </c>
      <c r="J261" s="144">
        <v>43</v>
      </c>
      <c r="K261" s="144">
        <v>47</v>
      </c>
      <c r="L261" s="144">
        <v>53</v>
      </c>
      <c r="M261" s="144">
        <v>57</v>
      </c>
      <c r="N261" s="144">
        <v>56</v>
      </c>
      <c r="O261" s="144">
        <v>56</v>
      </c>
      <c r="P261" s="144">
        <v>56</v>
      </c>
      <c r="Q261" s="145">
        <v>265.43</v>
      </c>
      <c r="R261" s="145">
        <v>313.2</v>
      </c>
      <c r="S261" s="145">
        <v>235.7</v>
      </c>
      <c r="T261" s="145">
        <v>339.65</v>
      </c>
      <c r="U261" s="145">
        <v>301.02999999999997</v>
      </c>
      <c r="V261" s="145">
        <v>326.97000000000003</v>
      </c>
      <c r="W261" s="145">
        <v>309.43</v>
      </c>
      <c r="X261" s="145">
        <v>259.79000000000002</v>
      </c>
      <c r="Y261" s="145">
        <v>263.33999999999997</v>
      </c>
      <c r="Z261" s="145">
        <v>289.38</v>
      </c>
      <c r="AA261" s="145">
        <v>224.42</v>
      </c>
      <c r="AB261" s="145">
        <v>226.71</v>
      </c>
      <c r="AC261" s="145">
        <v>251.62</v>
      </c>
      <c r="AD261" s="145">
        <v>280.2</v>
      </c>
      <c r="AE261" s="144">
        <v>3716</v>
      </c>
      <c r="AF261" s="144">
        <v>4698</v>
      </c>
      <c r="AG261" s="144">
        <v>4714</v>
      </c>
      <c r="AH261" s="144">
        <v>7812</v>
      </c>
      <c r="AI261" s="144">
        <v>8730</v>
      </c>
      <c r="AJ261" s="144">
        <v>11117</v>
      </c>
      <c r="AK261" s="144">
        <v>11449</v>
      </c>
      <c r="AL261" s="144">
        <v>11171</v>
      </c>
      <c r="AM261" s="144">
        <v>12377</v>
      </c>
      <c r="AN261" s="144">
        <v>15337</v>
      </c>
      <c r="AO261" s="144">
        <v>12792</v>
      </c>
      <c r="AP261" s="144">
        <v>12696</v>
      </c>
      <c r="AQ261" s="144">
        <v>14091</v>
      </c>
      <c r="AR261" s="144">
        <v>15691</v>
      </c>
      <c r="AS261" s="144"/>
      <c r="AT261" s="144"/>
      <c r="AU261" s="144"/>
      <c r="AV261" s="144"/>
      <c r="AW261" s="144"/>
      <c r="AX261" s="144"/>
      <c r="AY261" s="144"/>
      <c r="AZ261" s="144"/>
      <c r="BA261" s="144"/>
      <c r="BB261" s="144"/>
      <c r="BC261" s="144"/>
      <c r="BD261" s="144"/>
      <c r="BE261" s="144"/>
      <c r="BF261" s="144"/>
    </row>
    <row r="262" spans="1:58" hidden="1">
      <c r="A262" s="143" t="s">
        <v>914</v>
      </c>
      <c r="B262" s="143" t="s">
        <v>1018</v>
      </c>
      <c r="C262" s="144">
        <v>7</v>
      </c>
      <c r="D262" s="144">
        <v>6</v>
      </c>
      <c r="E262" s="144">
        <v>5</v>
      </c>
      <c r="F262" s="144">
        <v>5</v>
      </c>
      <c r="G262" s="144">
        <v>4</v>
      </c>
      <c r="H262" s="144">
        <v>4</v>
      </c>
      <c r="I262" s="144">
        <v>4</v>
      </c>
      <c r="J262" s="144">
        <v>4</v>
      </c>
      <c r="K262" s="144">
        <v>5</v>
      </c>
      <c r="L262" s="144">
        <v>5</v>
      </c>
      <c r="M262" s="144">
        <v>6</v>
      </c>
      <c r="N262" s="144">
        <v>6</v>
      </c>
      <c r="O262" s="144">
        <v>6</v>
      </c>
      <c r="P262" s="144">
        <v>6</v>
      </c>
      <c r="Q262" s="145">
        <v>299.29000000000002</v>
      </c>
      <c r="R262" s="145">
        <v>316.67</v>
      </c>
      <c r="S262" s="145">
        <v>219.6</v>
      </c>
      <c r="T262" s="145">
        <v>286.8</v>
      </c>
      <c r="U262" s="145">
        <v>263.5</v>
      </c>
      <c r="V262" s="145">
        <v>278.5</v>
      </c>
      <c r="W262" s="145">
        <v>237.75</v>
      </c>
      <c r="X262" s="145">
        <v>294.75</v>
      </c>
      <c r="Y262" s="145">
        <v>321.2</v>
      </c>
      <c r="Z262" s="145">
        <v>368.2</v>
      </c>
      <c r="AA262" s="145">
        <v>347.83</v>
      </c>
      <c r="AB262" s="145">
        <v>321.33</v>
      </c>
      <c r="AC262" s="145">
        <v>362</v>
      </c>
      <c r="AD262" s="145">
        <v>363.5</v>
      </c>
      <c r="AE262" s="144">
        <v>2095</v>
      </c>
      <c r="AF262" s="144">
        <v>1900</v>
      </c>
      <c r="AG262" s="144">
        <v>1098</v>
      </c>
      <c r="AH262" s="144">
        <v>1434</v>
      </c>
      <c r="AI262" s="144">
        <v>1054</v>
      </c>
      <c r="AJ262" s="144">
        <v>1114</v>
      </c>
      <c r="AK262" s="144">
        <v>951</v>
      </c>
      <c r="AL262" s="144">
        <v>1179</v>
      </c>
      <c r="AM262" s="144">
        <v>1606</v>
      </c>
      <c r="AN262" s="144">
        <v>1841</v>
      </c>
      <c r="AO262" s="144">
        <v>2087</v>
      </c>
      <c r="AP262" s="144">
        <v>1928</v>
      </c>
      <c r="AQ262" s="144">
        <v>2172</v>
      </c>
      <c r="AR262" s="144">
        <v>2181</v>
      </c>
      <c r="AS262" s="144"/>
      <c r="AT262" s="144"/>
      <c r="AU262" s="144"/>
      <c r="AV262" s="144"/>
      <c r="AW262" s="144"/>
      <c r="AX262" s="144"/>
      <c r="AY262" s="144"/>
      <c r="AZ262" s="144"/>
      <c r="BA262" s="144"/>
      <c r="BB262" s="144"/>
      <c r="BC262" s="144"/>
      <c r="BD262" s="144"/>
      <c r="BE262" s="144"/>
      <c r="BF262" s="144"/>
    </row>
    <row r="263" spans="1:58" hidden="1">
      <c r="A263" s="143" t="s">
        <v>914</v>
      </c>
      <c r="B263" s="143" t="s">
        <v>1019</v>
      </c>
      <c r="C263" s="144">
        <v>0</v>
      </c>
      <c r="D263" s="144">
        <v>0</v>
      </c>
      <c r="E263" s="144">
        <v>0</v>
      </c>
      <c r="F263" s="144">
        <v>0</v>
      </c>
      <c r="G263" s="144">
        <v>0</v>
      </c>
      <c r="H263" s="144">
        <v>0</v>
      </c>
      <c r="I263" s="144">
        <v>14</v>
      </c>
      <c r="J263" s="144">
        <v>16</v>
      </c>
      <c r="K263" s="144">
        <v>17</v>
      </c>
      <c r="L263" s="144">
        <v>19</v>
      </c>
      <c r="M263" s="144">
        <v>20</v>
      </c>
      <c r="N263" s="144">
        <v>20</v>
      </c>
      <c r="O263" s="144">
        <v>20</v>
      </c>
      <c r="P263" s="144">
        <v>20</v>
      </c>
      <c r="Q263" s="145"/>
      <c r="R263" s="145"/>
      <c r="S263" s="145"/>
      <c r="T263" s="145"/>
      <c r="U263" s="145"/>
      <c r="V263" s="145"/>
      <c r="W263" s="145">
        <v>255.64</v>
      </c>
      <c r="X263" s="145">
        <v>276.44</v>
      </c>
      <c r="Y263" s="145">
        <v>267.76</v>
      </c>
      <c r="Z263" s="145">
        <v>291.32</v>
      </c>
      <c r="AA263" s="145">
        <v>278.89999999999998</v>
      </c>
      <c r="AB263" s="145">
        <v>250.75</v>
      </c>
      <c r="AC263" s="145">
        <v>252.8</v>
      </c>
      <c r="AD263" s="145">
        <v>285.7</v>
      </c>
      <c r="AE263" s="144">
        <v>0</v>
      </c>
      <c r="AF263" s="144">
        <v>0</v>
      </c>
      <c r="AG263" s="144">
        <v>0</v>
      </c>
      <c r="AH263" s="144">
        <v>0</v>
      </c>
      <c r="AI263" s="144">
        <v>0</v>
      </c>
      <c r="AJ263" s="144">
        <v>0</v>
      </c>
      <c r="AK263" s="144">
        <v>3579</v>
      </c>
      <c r="AL263" s="144">
        <v>4423</v>
      </c>
      <c r="AM263" s="144">
        <v>4552</v>
      </c>
      <c r="AN263" s="144">
        <v>5535</v>
      </c>
      <c r="AO263" s="144">
        <v>5578</v>
      </c>
      <c r="AP263" s="144">
        <v>5015</v>
      </c>
      <c r="AQ263" s="144">
        <v>5056</v>
      </c>
      <c r="AR263" s="144">
        <v>5714</v>
      </c>
      <c r="AS263" s="144"/>
      <c r="AT263" s="144"/>
      <c r="AU263" s="144"/>
      <c r="AV263" s="144"/>
      <c r="AW263" s="144"/>
      <c r="AX263" s="144"/>
      <c r="AY263" s="144"/>
      <c r="AZ263" s="144"/>
      <c r="BA263" s="144"/>
      <c r="BB263" s="144"/>
      <c r="BC263" s="144"/>
      <c r="BD263" s="144"/>
      <c r="BE263" s="144"/>
      <c r="BF263" s="144"/>
    </row>
    <row r="264" spans="1:58" hidden="1">
      <c r="A264" s="143" t="s">
        <v>914</v>
      </c>
      <c r="B264" s="143" t="s">
        <v>1020</v>
      </c>
      <c r="C264" s="144">
        <v>632</v>
      </c>
      <c r="D264" s="144">
        <v>561</v>
      </c>
      <c r="E264" s="144">
        <v>566</v>
      </c>
      <c r="F264" s="144">
        <v>570</v>
      </c>
      <c r="G264" s="144">
        <v>590</v>
      </c>
      <c r="H264" s="144">
        <v>618</v>
      </c>
      <c r="I264" s="144">
        <v>656</v>
      </c>
      <c r="J264" s="144">
        <v>687</v>
      </c>
      <c r="K264" s="144">
        <v>717</v>
      </c>
      <c r="L264" s="144">
        <v>746</v>
      </c>
      <c r="M264" s="144">
        <v>771</v>
      </c>
      <c r="N264" s="144">
        <v>774</v>
      </c>
      <c r="O264" s="144">
        <v>765</v>
      </c>
      <c r="P264" s="144">
        <v>774</v>
      </c>
      <c r="Q264" s="145">
        <v>249.44</v>
      </c>
      <c r="R264" s="145">
        <v>243.37</v>
      </c>
      <c r="S264" s="145">
        <v>241.64</v>
      </c>
      <c r="T264" s="145">
        <v>291.52999999999997</v>
      </c>
      <c r="U264" s="145">
        <v>273.38</v>
      </c>
      <c r="V264" s="145">
        <v>285.33</v>
      </c>
      <c r="W264" s="145">
        <v>271.29000000000002</v>
      </c>
      <c r="X264" s="145">
        <v>267.48</v>
      </c>
      <c r="Y264" s="145">
        <v>269.04000000000002</v>
      </c>
      <c r="Z264" s="145">
        <v>275.17</v>
      </c>
      <c r="AA264" s="145">
        <v>249.4</v>
      </c>
      <c r="AB264" s="145">
        <v>224.77</v>
      </c>
      <c r="AC264" s="145">
        <v>261.89</v>
      </c>
      <c r="AD264" s="145">
        <v>282.55</v>
      </c>
      <c r="AE264" s="144">
        <v>157645</v>
      </c>
      <c r="AF264" s="144">
        <v>136529</v>
      </c>
      <c r="AG264" s="144">
        <v>136770</v>
      </c>
      <c r="AH264" s="144">
        <v>166172</v>
      </c>
      <c r="AI264" s="144">
        <v>161296</v>
      </c>
      <c r="AJ264" s="144">
        <v>176333</v>
      </c>
      <c r="AK264" s="144">
        <v>177964</v>
      </c>
      <c r="AL264" s="144">
        <v>183756</v>
      </c>
      <c r="AM264" s="144">
        <v>192905</v>
      </c>
      <c r="AN264" s="144">
        <v>205280</v>
      </c>
      <c r="AO264" s="144">
        <v>192284</v>
      </c>
      <c r="AP264" s="144">
        <v>173975</v>
      </c>
      <c r="AQ264" s="144">
        <v>200346</v>
      </c>
      <c r="AR264" s="144">
        <v>218694</v>
      </c>
      <c r="AS264" s="144"/>
      <c r="AT264" s="144"/>
      <c r="AU264" s="144"/>
      <c r="AV264" s="144"/>
      <c r="AW264" s="144"/>
      <c r="AX264" s="144"/>
      <c r="AY264" s="144"/>
      <c r="AZ264" s="144"/>
      <c r="BA264" s="144"/>
      <c r="BB264" s="144"/>
      <c r="BC264" s="144"/>
      <c r="BD264" s="144"/>
      <c r="BE264" s="144"/>
      <c r="BF264" s="144"/>
    </row>
    <row r="265" spans="1:58" hidden="1">
      <c r="A265" s="143" t="s">
        <v>914</v>
      </c>
      <c r="B265" s="143" t="s">
        <v>1021</v>
      </c>
      <c r="C265" s="144">
        <v>653</v>
      </c>
      <c r="D265" s="144">
        <v>582</v>
      </c>
      <c r="E265" s="144">
        <v>591</v>
      </c>
      <c r="F265" s="144">
        <v>598</v>
      </c>
      <c r="G265" s="144">
        <v>623</v>
      </c>
      <c r="H265" s="144">
        <v>656</v>
      </c>
      <c r="I265" s="144">
        <v>711</v>
      </c>
      <c r="J265" s="144">
        <v>750</v>
      </c>
      <c r="K265" s="144">
        <v>786</v>
      </c>
      <c r="L265" s="144">
        <v>823</v>
      </c>
      <c r="M265" s="144">
        <v>854</v>
      </c>
      <c r="N265" s="144">
        <v>856</v>
      </c>
      <c r="O265" s="144">
        <v>847</v>
      </c>
      <c r="P265" s="144">
        <v>856</v>
      </c>
      <c r="Q265" s="145">
        <v>250.32</v>
      </c>
      <c r="R265" s="145">
        <v>245.92</v>
      </c>
      <c r="S265" s="145">
        <v>241.26</v>
      </c>
      <c r="T265" s="145">
        <v>293.33999999999997</v>
      </c>
      <c r="U265" s="145">
        <v>274.61</v>
      </c>
      <c r="V265" s="145">
        <v>287.45</v>
      </c>
      <c r="W265" s="145">
        <v>272.77</v>
      </c>
      <c r="X265" s="145">
        <v>267.37</v>
      </c>
      <c r="Y265" s="145">
        <v>269.01</v>
      </c>
      <c r="Z265" s="145">
        <v>277.02999999999997</v>
      </c>
      <c r="AA265" s="145">
        <v>249.11</v>
      </c>
      <c r="AB265" s="145">
        <v>226.18</v>
      </c>
      <c r="AC265" s="145">
        <v>261.70999999999998</v>
      </c>
      <c r="AD265" s="145">
        <v>283.04000000000002</v>
      </c>
      <c r="AE265" s="144">
        <v>163456</v>
      </c>
      <c r="AF265" s="144">
        <v>143127</v>
      </c>
      <c r="AG265" s="144">
        <v>142582</v>
      </c>
      <c r="AH265" s="144">
        <v>175418</v>
      </c>
      <c r="AI265" s="144">
        <v>171080</v>
      </c>
      <c r="AJ265" s="144">
        <v>188564</v>
      </c>
      <c r="AK265" s="144">
        <v>193943</v>
      </c>
      <c r="AL265" s="144">
        <v>200529</v>
      </c>
      <c r="AM265" s="144">
        <v>211440</v>
      </c>
      <c r="AN265" s="144">
        <v>227993</v>
      </c>
      <c r="AO265" s="144">
        <v>212741</v>
      </c>
      <c r="AP265" s="144">
        <v>193614</v>
      </c>
      <c r="AQ265" s="144">
        <v>221665</v>
      </c>
      <c r="AR265" s="144">
        <v>242280</v>
      </c>
      <c r="AS265" s="144"/>
      <c r="AT265" s="144"/>
      <c r="AU265" s="144"/>
      <c r="AV265" s="144"/>
      <c r="AW265" s="144"/>
      <c r="AX265" s="144"/>
      <c r="AY265" s="144"/>
      <c r="AZ265" s="144"/>
      <c r="BA265" s="144"/>
      <c r="BB265" s="144"/>
      <c r="BC265" s="144"/>
      <c r="BD265" s="144"/>
      <c r="BE265" s="144"/>
      <c r="BF265" s="144"/>
    </row>
    <row r="266" spans="1:58" hidden="1">
      <c r="A266" s="143" t="s">
        <v>914</v>
      </c>
      <c r="B266" s="143" t="s">
        <v>1022</v>
      </c>
      <c r="C266" s="144">
        <v>0</v>
      </c>
      <c r="D266" s="144">
        <v>0</v>
      </c>
      <c r="E266" s="144">
        <v>0</v>
      </c>
      <c r="F266" s="144">
        <v>0</v>
      </c>
      <c r="G266" s="144">
        <v>0</v>
      </c>
      <c r="H266" s="144">
        <v>0</v>
      </c>
      <c r="I266" s="144">
        <v>0</v>
      </c>
      <c r="J266" s="144">
        <v>0</v>
      </c>
      <c r="K266" s="144">
        <v>0</v>
      </c>
      <c r="L266" s="144">
        <v>0</v>
      </c>
      <c r="M266" s="144">
        <v>258</v>
      </c>
      <c r="N266" s="144">
        <v>258</v>
      </c>
      <c r="O266" s="144">
        <v>258</v>
      </c>
      <c r="P266" s="144">
        <v>256</v>
      </c>
      <c r="Q266" s="145"/>
      <c r="R266" s="145"/>
      <c r="S266" s="145"/>
      <c r="T266" s="145"/>
      <c r="U266" s="145"/>
      <c r="V266" s="145"/>
      <c r="W266" s="145"/>
      <c r="X266" s="145"/>
      <c r="Y266" s="145"/>
      <c r="Z266" s="145"/>
      <c r="AA266" s="145">
        <v>0</v>
      </c>
      <c r="AB266" s="145">
        <v>0</v>
      </c>
      <c r="AC266" s="145">
        <v>0</v>
      </c>
      <c r="AD266" s="145">
        <v>0</v>
      </c>
      <c r="AE266" s="144">
        <v>0</v>
      </c>
      <c r="AF266" s="144">
        <v>0</v>
      </c>
      <c r="AG266" s="144">
        <v>0</v>
      </c>
      <c r="AH266" s="144">
        <v>0</v>
      </c>
      <c r="AI266" s="144">
        <v>0</v>
      </c>
      <c r="AJ266" s="144">
        <v>0</v>
      </c>
      <c r="AK266" s="144">
        <v>0</v>
      </c>
      <c r="AL266" s="144">
        <v>0</v>
      </c>
      <c r="AM266" s="144">
        <v>0</v>
      </c>
      <c r="AN266" s="144">
        <v>0</v>
      </c>
      <c r="AO266" s="144">
        <v>0</v>
      </c>
      <c r="AP266" s="144">
        <v>0</v>
      </c>
      <c r="AQ266" s="144">
        <v>0</v>
      </c>
      <c r="AR266" s="144">
        <v>0</v>
      </c>
      <c r="AS266" s="144"/>
      <c r="AT266" s="144"/>
      <c r="AU266" s="144"/>
      <c r="AV266" s="144"/>
      <c r="AW266" s="144"/>
      <c r="AX266" s="144"/>
      <c r="AY266" s="144"/>
      <c r="AZ266" s="144"/>
      <c r="BA266" s="144"/>
      <c r="BB266" s="144"/>
      <c r="BC266" s="144"/>
      <c r="BD266" s="144"/>
      <c r="BE266" s="144"/>
      <c r="BF266" s="144"/>
    </row>
    <row r="267" spans="1:58" hidden="1">
      <c r="A267" s="143" t="s">
        <v>914</v>
      </c>
      <c r="B267" s="143" t="s">
        <v>1023</v>
      </c>
      <c r="C267" s="144">
        <v>0</v>
      </c>
      <c r="D267" s="144">
        <v>0</v>
      </c>
      <c r="E267" s="144">
        <v>0</v>
      </c>
      <c r="F267" s="144">
        <v>0</v>
      </c>
      <c r="G267" s="144">
        <v>0</v>
      </c>
      <c r="H267" s="144">
        <v>0</v>
      </c>
      <c r="I267" s="144">
        <v>0</v>
      </c>
      <c r="J267" s="144">
        <v>0</v>
      </c>
      <c r="K267" s="144">
        <v>0</v>
      </c>
      <c r="L267" s="144">
        <v>0</v>
      </c>
      <c r="M267" s="144">
        <v>2</v>
      </c>
      <c r="N267" s="144">
        <v>2</v>
      </c>
      <c r="O267" s="144">
        <v>2</v>
      </c>
      <c r="P267" s="144">
        <v>2</v>
      </c>
      <c r="Q267" s="145"/>
      <c r="R267" s="145"/>
      <c r="S267" s="145"/>
      <c r="T267" s="145"/>
      <c r="U267" s="145"/>
      <c r="V267" s="145"/>
      <c r="W267" s="145"/>
      <c r="X267" s="145"/>
      <c r="Y267" s="145"/>
      <c r="Z267" s="145"/>
      <c r="AA267" s="145">
        <v>9</v>
      </c>
      <c r="AB267" s="145">
        <v>8.5</v>
      </c>
      <c r="AC267" s="145">
        <v>11</v>
      </c>
      <c r="AD267" s="145">
        <v>10.5</v>
      </c>
      <c r="AE267" s="144">
        <v>0</v>
      </c>
      <c r="AF267" s="144">
        <v>0</v>
      </c>
      <c r="AG267" s="144">
        <v>0</v>
      </c>
      <c r="AH267" s="144">
        <v>0</v>
      </c>
      <c r="AI267" s="144">
        <v>0</v>
      </c>
      <c r="AJ267" s="144">
        <v>0</v>
      </c>
      <c r="AK267" s="144">
        <v>0</v>
      </c>
      <c r="AL267" s="144">
        <v>0</v>
      </c>
      <c r="AM267" s="144">
        <v>0</v>
      </c>
      <c r="AN267" s="144">
        <v>0</v>
      </c>
      <c r="AO267" s="144">
        <v>18</v>
      </c>
      <c r="AP267" s="144">
        <v>17</v>
      </c>
      <c r="AQ267" s="144">
        <v>22</v>
      </c>
      <c r="AR267" s="144">
        <v>21</v>
      </c>
      <c r="AS267" s="144"/>
      <c r="AT267" s="144"/>
      <c r="AU267" s="144"/>
      <c r="AV267" s="144"/>
      <c r="AW267" s="144"/>
      <c r="AX267" s="144"/>
      <c r="AY267" s="144"/>
      <c r="AZ267" s="144"/>
      <c r="BA267" s="144"/>
      <c r="BB267" s="144"/>
      <c r="BC267" s="144"/>
      <c r="BD267" s="144"/>
      <c r="BE267" s="144"/>
      <c r="BF267" s="144"/>
    </row>
    <row r="268" spans="1:58" hidden="1">
      <c r="A268" s="143" t="s">
        <v>914</v>
      </c>
      <c r="B268" s="143" t="s">
        <v>1024</v>
      </c>
      <c r="C268" s="144">
        <v>6</v>
      </c>
      <c r="D268" s="144">
        <v>7</v>
      </c>
      <c r="E268" s="144">
        <v>7</v>
      </c>
      <c r="F268" s="144">
        <v>8</v>
      </c>
      <c r="G268" s="144">
        <v>8</v>
      </c>
      <c r="H268" s="144">
        <v>9</v>
      </c>
      <c r="I268" s="144">
        <v>9</v>
      </c>
      <c r="J268" s="144">
        <v>10</v>
      </c>
      <c r="K268" s="144">
        <v>10</v>
      </c>
      <c r="L268" s="144">
        <v>11</v>
      </c>
      <c r="M268" s="144">
        <v>11</v>
      </c>
      <c r="N268" s="144">
        <v>11</v>
      </c>
      <c r="O268" s="144">
        <v>11</v>
      </c>
      <c r="P268" s="144">
        <v>11</v>
      </c>
      <c r="Q268" s="145">
        <v>13</v>
      </c>
      <c r="R268" s="145">
        <v>9.7100000000000009</v>
      </c>
      <c r="S268" s="145">
        <v>12</v>
      </c>
      <c r="T268" s="145">
        <v>12</v>
      </c>
      <c r="U268" s="145">
        <v>11.5</v>
      </c>
      <c r="V268" s="145">
        <v>10.44</v>
      </c>
      <c r="W268" s="145">
        <v>9.56</v>
      </c>
      <c r="X268" s="145">
        <v>7</v>
      </c>
      <c r="Y268" s="145">
        <v>10.4</v>
      </c>
      <c r="Z268" s="145">
        <v>8.4499999999999993</v>
      </c>
      <c r="AA268" s="145">
        <v>10.18</v>
      </c>
      <c r="AB268" s="145">
        <v>11.09</v>
      </c>
      <c r="AC268" s="145">
        <v>12.09</v>
      </c>
      <c r="AD268" s="145">
        <v>10.09</v>
      </c>
      <c r="AE268" s="144">
        <v>78</v>
      </c>
      <c r="AF268" s="144">
        <v>68</v>
      </c>
      <c r="AG268" s="144">
        <v>84</v>
      </c>
      <c r="AH268" s="144">
        <v>96</v>
      </c>
      <c r="AI268" s="144">
        <v>92</v>
      </c>
      <c r="AJ268" s="144">
        <v>94</v>
      </c>
      <c r="AK268" s="144">
        <v>86</v>
      </c>
      <c r="AL268" s="144">
        <v>70</v>
      </c>
      <c r="AM268" s="144">
        <v>104</v>
      </c>
      <c r="AN268" s="144">
        <v>93</v>
      </c>
      <c r="AO268" s="144">
        <v>112</v>
      </c>
      <c r="AP268" s="144">
        <v>122</v>
      </c>
      <c r="AQ268" s="144">
        <v>133</v>
      </c>
      <c r="AR268" s="144">
        <v>111</v>
      </c>
      <c r="AS268" s="144"/>
      <c r="AT268" s="144"/>
      <c r="AU268" s="144"/>
      <c r="AV268" s="144"/>
      <c r="AW268" s="144"/>
      <c r="AX268" s="144"/>
      <c r="AY268" s="144"/>
      <c r="AZ268" s="144"/>
      <c r="BA268" s="144"/>
      <c r="BB268" s="144"/>
      <c r="BC268" s="144"/>
      <c r="BD268" s="144"/>
      <c r="BE268" s="144"/>
      <c r="BF268" s="144"/>
    </row>
    <row r="269" spans="1:58" hidden="1">
      <c r="A269" s="143" t="s">
        <v>914</v>
      </c>
      <c r="B269" s="143" t="s">
        <v>1025</v>
      </c>
      <c r="C269" s="144">
        <v>8</v>
      </c>
      <c r="D269" s="144">
        <v>8</v>
      </c>
      <c r="E269" s="144">
        <v>7</v>
      </c>
      <c r="F269" s="144">
        <v>7</v>
      </c>
      <c r="G269" s="144">
        <v>7</v>
      </c>
      <c r="H269" s="144">
        <v>7</v>
      </c>
      <c r="I269" s="144">
        <v>7</v>
      </c>
      <c r="J269" s="144">
        <v>9</v>
      </c>
      <c r="K269" s="144">
        <v>12</v>
      </c>
      <c r="L269" s="144">
        <v>16</v>
      </c>
      <c r="M269" s="144">
        <v>19</v>
      </c>
      <c r="N269" s="144">
        <v>19</v>
      </c>
      <c r="O269" s="144">
        <v>19</v>
      </c>
      <c r="P269" s="144">
        <v>19</v>
      </c>
      <c r="Q269" s="145">
        <v>18</v>
      </c>
      <c r="R269" s="145">
        <v>20.38</v>
      </c>
      <c r="S269" s="145">
        <v>19.14</v>
      </c>
      <c r="T269" s="145">
        <v>18</v>
      </c>
      <c r="U269" s="145">
        <v>17.57</v>
      </c>
      <c r="V269" s="145">
        <v>21.29</v>
      </c>
      <c r="W269" s="145">
        <v>20.29</v>
      </c>
      <c r="X269" s="145">
        <v>16.11</v>
      </c>
      <c r="Y269" s="145">
        <v>18.170000000000002</v>
      </c>
      <c r="Z269" s="145">
        <v>13.81</v>
      </c>
      <c r="AA269" s="145">
        <v>14</v>
      </c>
      <c r="AB269" s="145">
        <v>13.89</v>
      </c>
      <c r="AC269" s="145">
        <v>18.32</v>
      </c>
      <c r="AD269" s="145">
        <v>11.53</v>
      </c>
      <c r="AE269" s="144">
        <v>144</v>
      </c>
      <c r="AF269" s="144">
        <v>163</v>
      </c>
      <c r="AG269" s="144">
        <v>134</v>
      </c>
      <c r="AH269" s="144">
        <v>126</v>
      </c>
      <c r="AI269" s="144">
        <v>123</v>
      </c>
      <c r="AJ269" s="144">
        <v>149</v>
      </c>
      <c r="AK269" s="144">
        <v>142</v>
      </c>
      <c r="AL269" s="144">
        <v>145</v>
      </c>
      <c r="AM269" s="144">
        <v>218</v>
      </c>
      <c r="AN269" s="144">
        <v>221</v>
      </c>
      <c r="AO269" s="144">
        <v>266</v>
      </c>
      <c r="AP269" s="144">
        <v>264</v>
      </c>
      <c r="AQ269" s="144">
        <v>348</v>
      </c>
      <c r="AR269" s="144">
        <v>219</v>
      </c>
      <c r="AS269" s="144"/>
      <c r="AT269" s="144"/>
      <c r="AU269" s="144"/>
      <c r="AV269" s="144"/>
      <c r="AW269" s="144"/>
      <c r="AX269" s="144"/>
      <c r="AY269" s="144"/>
      <c r="AZ269" s="144"/>
      <c r="BA269" s="144"/>
      <c r="BB269" s="144"/>
      <c r="BC269" s="144"/>
      <c r="BD269" s="144"/>
      <c r="BE269" s="144"/>
      <c r="BF269" s="144"/>
    </row>
    <row r="270" spans="1:58" hidden="1">
      <c r="A270" s="143" t="s">
        <v>914</v>
      </c>
      <c r="B270" s="143" t="s">
        <v>1026</v>
      </c>
      <c r="C270" s="144">
        <v>0</v>
      </c>
      <c r="D270" s="144">
        <v>0</v>
      </c>
      <c r="E270" s="144">
        <v>0</v>
      </c>
      <c r="F270" s="144">
        <v>0</v>
      </c>
      <c r="G270" s="144">
        <v>0</v>
      </c>
      <c r="H270" s="144">
        <v>0</v>
      </c>
      <c r="I270" s="144">
        <v>0</v>
      </c>
      <c r="J270" s="144">
        <v>0</v>
      </c>
      <c r="K270" s="144">
        <v>0</v>
      </c>
      <c r="L270" s="144">
        <v>0</v>
      </c>
      <c r="M270" s="144">
        <v>0</v>
      </c>
      <c r="N270" s="144">
        <v>0</v>
      </c>
      <c r="O270" s="144">
        <v>0</v>
      </c>
      <c r="P270" s="144">
        <v>0</v>
      </c>
      <c r="Q270" s="145"/>
      <c r="R270" s="145"/>
      <c r="S270" s="145"/>
      <c r="T270" s="145"/>
      <c r="U270" s="145"/>
      <c r="V270" s="145"/>
      <c r="W270" s="145"/>
      <c r="X270" s="145"/>
      <c r="Y270" s="145"/>
      <c r="Z270" s="145"/>
      <c r="AA270" s="145"/>
      <c r="AB270" s="145"/>
      <c r="AC270" s="145"/>
      <c r="AD270" s="145"/>
      <c r="AE270" s="144">
        <v>0</v>
      </c>
      <c r="AF270" s="144">
        <v>0</v>
      </c>
      <c r="AG270" s="144">
        <v>0</v>
      </c>
      <c r="AH270" s="144">
        <v>0</v>
      </c>
      <c r="AI270" s="144">
        <v>0</v>
      </c>
      <c r="AJ270" s="144">
        <v>0</v>
      </c>
      <c r="AK270" s="144">
        <v>0</v>
      </c>
      <c r="AL270" s="144">
        <v>0</v>
      </c>
      <c r="AM270" s="144">
        <v>0</v>
      </c>
      <c r="AN270" s="144">
        <v>0</v>
      </c>
      <c r="AO270" s="144">
        <v>0</v>
      </c>
      <c r="AP270" s="144">
        <v>0</v>
      </c>
      <c r="AQ270" s="144">
        <v>0</v>
      </c>
      <c r="AR270" s="144">
        <v>0</v>
      </c>
      <c r="AS270" s="144"/>
      <c r="AT270" s="144"/>
      <c r="AU270" s="144"/>
      <c r="AV270" s="144"/>
      <c r="AW270" s="144"/>
      <c r="AX270" s="144"/>
      <c r="AY270" s="144"/>
      <c r="AZ270" s="144"/>
      <c r="BA270" s="144"/>
      <c r="BB270" s="144"/>
      <c r="BC270" s="144"/>
      <c r="BD270" s="144"/>
      <c r="BE270" s="144"/>
      <c r="BF270" s="144"/>
    </row>
    <row r="271" spans="1:58" hidden="1">
      <c r="A271" s="143" t="s">
        <v>914</v>
      </c>
      <c r="B271" s="143" t="s">
        <v>1027</v>
      </c>
      <c r="C271" s="144">
        <v>19</v>
      </c>
      <c r="D271" s="144">
        <v>19</v>
      </c>
      <c r="E271" s="144">
        <v>20</v>
      </c>
      <c r="F271" s="144">
        <v>20</v>
      </c>
      <c r="G271" s="144">
        <v>20</v>
      </c>
      <c r="H271" s="144">
        <v>21</v>
      </c>
      <c r="I271" s="144">
        <v>24</v>
      </c>
      <c r="J271" s="144">
        <v>24</v>
      </c>
      <c r="K271" s="144">
        <v>24</v>
      </c>
      <c r="L271" s="144">
        <v>16</v>
      </c>
      <c r="M271" s="144">
        <v>18</v>
      </c>
      <c r="N271" s="144">
        <v>18</v>
      </c>
      <c r="O271" s="144">
        <v>18</v>
      </c>
      <c r="P271" s="144">
        <v>19</v>
      </c>
      <c r="Q271" s="145">
        <v>28</v>
      </c>
      <c r="R271" s="145">
        <v>21.79</v>
      </c>
      <c r="S271" s="145">
        <v>28.25</v>
      </c>
      <c r="T271" s="145">
        <v>20.7</v>
      </c>
      <c r="U271" s="145">
        <v>27</v>
      </c>
      <c r="V271" s="145">
        <v>20.62</v>
      </c>
      <c r="W271" s="145">
        <v>25.17</v>
      </c>
      <c r="X271" s="145">
        <v>21.33</v>
      </c>
      <c r="Y271" s="145">
        <v>27.79</v>
      </c>
      <c r="Z271" s="145">
        <v>26.19</v>
      </c>
      <c r="AA271" s="145">
        <v>20.83</v>
      </c>
      <c r="AB271" s="145">
        <v>20.28</v>
      </c>
      <c r="AC271" s="145">
        <v>16.329999999999998</v>
      </c>
      <c r="AD271" s="145">
        <v>26.63</v>
      </c>
      <c r="AE271" s="144">
        <v>532</v>
      </c>
      <c r="AF271" s="144">
        <v>414</v>
      </c>
      <c r="AG271" s="144">
        <v>565</v>
      </c>
      <c r="AH271" s="144">
        <v>414</v>
      </c>
      <c r="AI271" s="144">
        <v>540</v>
      </c>
      <c r="AJ271" s="144">
        <v>433</v>
      </c>
      <c r="AK271" s="144">
        <v>604</v>
      </c>
      <c r="AL271" s="144">
        <v>512</v>
      </c>
      <c r="AM271" s="144">
        <v>667</v>
      </c>
      <c r="AN271" s="144">
        <v>419</v>
      </c>
      <c r="AO271" s="144">
        <v>375</v>
      </c>
      <c r="AP271" s="144">
        <v>365</v>
      </c>
      <c r="AQ271" s="144">
        <v>294</v>
      </c>
      <c r="AR271" s="144">
        <v>506</v>
      </c>
      <c r="AS271" s="144"/>
      <c r="AT271" s="144"/>
      <c r="AU271" s="144"/>
      <c r="AV271" s="144"/>
      <c r="AW271" s="144"/>
      <c r="AX271" s="144"/>
      <c r="AY271" s="144"/>
      <c r="AZ271" s="144"/>
      <c r="BA271" s="144"/>
      <c r="BB271" s="144"/>
      <c r="BC271" s="144"/>
      <c r="BD271" s="144"/>
      <c r="BE271" s="144"/>
      <c r="BF271" s="144"/>
    </row>
    <row r="272" spans="1:58" hidden="1">
      <c r="A272" s="143" t="s">
        <v>914</v>
      </c>
      <c r="B272" s="143" t="s">
        <v>1028</v>
      </c>
      <c r="C272" s="144">
        <v>0</v>
      </c>
      <c r="D272" s="144">
        <v>0</v>
      </c>
      <c r="E272" s="144">
        <v>0</v>
      </c>
      <c r="F272" s="144">
        <v>0</v>
      </c>
      <c r="G272" s="144">
        <v>0</v>
      </c>
      <c r="H272" s="144">
        <v>0</v>
      </c>
      <c r="I272" s="144">
        <v>0</v>
      </c>
      <c r="J272" s="144">
        <v>0</v>
      </c>
      <c r="K272" s="144">
        <v>0</v>
      </c>
      <c r="L272" s="144">
        <v>0</v>
      </c>
      <c r="M272" s="144">
        <v>10</v>
      </c>
      <c r="N272" s="144">
        <v>10</v>
      </c>
      <c r="O272" s="144">
        <v>10</v>
      </c>
      <c r="P272" s="144">
        <v>10</v>
      </c>
      <c r="Q272" s="145"/>
      <c r="R272" s="145"/>
      <c r="S272" s="145"/>
      <c r="T272" s="145"/>
      <c r="U272" s="145"/>
      <c r="V272" s="145"/>
      <c r="W272" s="145"/>
      <c r="X272" s="145"/>
      <c r="Y272" s="145"/>
      <c r="Z272" s="145"/>
      <c r="AA272" s="145">
        <v>0</v>
      </c>
      <c r="AB272" s="145">
        <v>0</v>
      </c>
      <c r="AC272" s="145">
        <v>0</v>
      </c>
      <c r="AD272" s="145">
        <v>0</v>
      </c>
      <c r="AE272" s="144">
        <v>0</v>
      </c>
      <c r="AF272" s="144">
        <v>0</v>
      </c>
      <c r="AG272" s="144">
        <v>0</v>
      </c>
      <c r="AH272" s="144">
        <v>0</v>
      </c>
      <c r="AI272" s="144">
        <v>0</v>
      </c>
      <c r="AJ272" s="144">
        <v>0</v>
      </c>
      <c r="AK272" s="144">
        <v>0</v>
      </c>
      <c r="AL272" s="144">
        <v>0</v>
      </c>
      <c r="AM272" s="144">
        <v>0</v>
      </c>
      <c r="AN272" s="144">
        <v>0</v>
      </c>
      <c r="AO272" s="144">
        <v>0</v>
      </c>
      <c r="AP272" s="144">
        <v>0</v>
      </c>
      <c r="AQ272" s="144">
        <v>0</v>
      </c>
      <c r="AR272" s="144">
        <v>0</v>
      </c>
      <c r="AS272" s="144"/>
      <c r="AT272" s="144"/>
      <c r="AU272" s="144"/>
      <c r="AV272" s="144"/>
      <c r="AW272" s="144"/>
      <c r="AX272" s="144"/>
      <c r="AY272" s="144"/>
      <c r="AZ272" s="144"/>
      <c r="BA272" s="144"/>
      <c r="BB272" s="144"/>
      <c r="BC272" s="144"/>
      <c r="BD272" s="144"/>
      <c r="BE272" s="144"/>
      <c r="BF272" s="144"/>
    </row>
    <row r="273" spans="1:58" hidden="1">
      <c r="A273" s="143" t="s">
        <v>914</v>
      </c>
      <c r="B273" s="143" t="s">
        <v>1029</v>
      </c>
      <c r="C273" s="144">
        <v>0</v>
      </c>
      <c r="D273" s="144">
        <v>0</v>
      </c>
      <c r="E273" s="144">
        <v>0</v>
      </c>
      <c r="F273" s="144">
        <v>0</v>
      </c>
      <c r="G273" s="144">
        <v>0</v>
      </c>
      <c r="H273" s="144">
        <v>0</v>
      </c>
      <c r="I273" s="144">
        <v>0</v>
      </c>
      <c r="J273" s="144">
        <v>1</v>
      </c>
      <c r="K273" s="144">
        <v>3</v>
      </c>
      <c r="L273" s="144">
        <v>4</v>
      </c>
      <c r="M273" s="144">
        <v>6</v>
      </c>
      <c r="N273" s="144">
        <v>6</v>
      </c>
      <c r="O273" s="144">
        <v>6</v>
      </c>
      <c r="P273" s="144">
        <v>6</v>
      </c>
      <c r="Q273" s="145"/>
      <c r="R273" s="145"/>
      <c r="S273" s="145"/>
      <c r="T273" s="145"/>
      <c r="U273" s="145"/>
      <c r="V273" s="145"/>
      <c r="W273" s="145"/>
      <c r="X273" s="145">
        <v>142</v>
      </c>
      <c r="Y273" s="145">
        <v>136</v>
      </c>
      <c r="Z273" s="145">
        <v>146</v>
      </c>
      <c r="AA273" s="145">
        <v>131</v>
      </c>
      <c r="AB273" s="145">
        <v>118.67</v>
      </c>
      <c r="AC273" s="145">
        <v>121.5</v>
      </c>
      <c r="AD273" s="145">
        <v>128.33000000000001</v>
      </c>
      <c r="AE273" s="144">
        <v>0</v>
      </c>
      <c r="AF273" s="144">
        <v>0</v>
      </c>
      <c r="AG273" s="144">
        <v>0</v>
      </c>
      <c r="AH273" s="144">
        <v>0</v>
      </c>
      <c r="AI273" s="144">
        <v>0</v>
      </c>
      <c r="AJ273" s="144">
        <v>0</v>
      </c>
      <c r="AK273" s="144">
        <v>0</v>
      </c>
      <c r="AL273" s="144">
        <v>142</v>
      </c>
      <c r="AM273" s="144">
        <v>408</v>
      </c>
      <c r="AN273" s="144">
        <v>584</v>
      </c>
      <c r="AO273" s="144">
        <v>786</v>
      </c>
      <c r="AP273" s="144">
        <v>712</v>
      </c>
      <c r="AQ273" s="144">
        <v>729</v>
      </c>
      <c r="AR273" s="144">
        <v>770</v>
      </c>
      <c r="AS273" s="144"/>
      <c r="AT273" s="144"/>
      <c r="AU273" s="144"/>
      <c r="AV273" s="144"/>
      <c r="AW273" s="144"/>
      <c r="AX273" s="144"/>
      <c r="AY273" s="144"/>
      <c r="AZ273" s="144"/>
      <c r="BA273" s="144"/>
      <c r="BB273" s="144"/>
      <c r="BC273" s="144"/>
      <c r="BD273" s="144"/>
      <c r="BE273" s="144"/>
      <c r="BF273" s="144"/>
    </row>
    <row r="274" spans="1:58" hidden="1">
      <c r="A274" s="143" t="s">
        <v>914</v>
      </c>
      <c r="B274" s="143" t="s">
        <v>1030</v>
      </c>
      <c r="C274" s="144">
        <v>27</v>
      </c>
      <c r="D274" s="144">
        <v>17</v>
      </c>
      <c r="E274" s="144">
        <v>17</v>
      </c>
      <c r="F274" s="144">
        <v>16</v>
      </c>
      <c r="G274" s="144">
        <v>15</v>
      </c>
      <c r="H274" s="144">
        <v>15</v>
      </c>
      <c r="I274" s="144">
        <v>14</v>
      </c>
      <c r="J274" s="144">
        <v>13</v>
      </c>
      <c r="K274" s="144">
        <v>12</v>
      </c>
      <c r="L274" s="144">
        <v>12</v>
      </c>
      <c r="M274" s="144">
        <v>12</v>
      </c>
      <c r="N274" s="144">
        <v>12</v>
      </c>
      <c r="O274" s="144">
        <v>12</v>
      </c>
      <c r="P274" s="144">
        <v>13</v>
      </c>
      <c r="Q274" s="145">
        <v>38.22</v>
      </c>
      <c r="R274" s="145">
        <v>35.47</v>
      </c>
      <c r="S274" s="145">
        <v>30.94</v>
      </c>
      <c r="T274" s="145">
        <v>33.94</v>
      </c>
      <c r="U274" s="145">
        <v>38</v>
      </c>
      <c r="V274" s="145">
        <v>35.6</v>
      </c>
      <c r="W274" s="145">
        <v>24.71</v>
      </c>
      <c r="X274" s="145">
        <v>31</v>
      </c>
      <c r="Y274" s="145">
        <v>33.25</v>
      </c>
      <c r="Z274" s="145">
        <v>31.33</v>
      </c>
      <c r="AA274" s="145">
        <v>35.25</v>
      </c>
      <c r="AB274" s="145">
        <v>35.75</v>
      </c>
      <c r="AC274" s="145">
        <v>33.92</v>
      </c>
      <c r="AD274" s="145">
        <v>43.38</v>
      </c>
      <c r="AE274" s="144">
        <v>1032</v>
      </c>
      <c r="AF274" s="144">
        <v>603</v>
      </c>
      <c r="AG274" s="144">
        <v>526</v>
      </c>
      <c r="AH274" s="144">
        <v>543</v>
      </c>
      <c r="AI274" s="144">
        <v>570</v>
      </c>
      <c r="AJ274" s="144">
        <v>534</v>
      </c>
      <c r="AK274" s="144">
        <v>346</v>
      </c>
      <c r="AL274" s="144">
        <v>403</v>
      </c>
      <c r="AM274" s="144">
        <v>399</v>
      </c>
      <c r="AN274" s="144">
        <v>376</v>
      </c>
      <c r="AO274" s="144">
        <v>423</v>
      </c>
      <c r="AP274" s="144">
        <v>429</v>
      </c>
      <c r="AQ274" s="144">
        <v>407</v>
      </c>
      <c r="AR274" s="144">
        <v>564</v>
      </c>
      <c r="AS274" s="144"/>
      <c r="AT274" s="144"/>
      <c r="AU274" s="144"/>
      <c r="AV274" s="144"/>
      <c r="AW274" s="144"/>
      <c r="AX274" s="144"/>
      <c r="AY274" s="144"/>
      <c r="AZ274" s="144"/>
      <c r="BA274" s="144"/>
      <c r="BB274" s="144"/>
      <c r="BC274" s="144"/>
      <c r="BD274" s="144"/>
      <c r="BE274" s="144"/>
      <c r="BF274" s="144"/>
    </row>
    <row r="275" spans="1:58" hidden="1">
      <c r="A275" s="143" t="s">
        <v>914</v>
      </c>
      <c r="B275" s="143" t="s">
        <v>1031</v>
      </c>
      <c r="C275" s="144">
        <v>38</v>
      </c>
      <c r="D275" s="144">
        <v>40</v>
      </c>
      <c r="E275" s="144">
        <v>41</v>
      </c>
      <c r="F275" s="144">
        <v>43</v>
      </c>
      <c r="G275" s="144">
        <v>44</v>
      </c>
      <c r="H275" s="144">
        <v>46</v>
      </c>
      <c r="I275" s="144">
        <v>47</v>
      </c>
      <c r="J275" s="144">
        <v>48</v>
      </c>
      <c r="K275" s="144">
        <v>51</v>
      </c>
      <c r="L275" s="144">
        <v>51</v>
      </c>
      <c r="M275" s="144">
        <v>53</v>
      </c>
      <c r="N275" s="144">
        <v>53</v>
      </c>
      <c r="O275" s="144">
        <v>53</v>
      </c>
      <c r="P275" s="144">
        <v>53</v>
      </c>
      <c r="Q275" s="145">
        <v>57.37</v>
      </c>
      <c r="R275" s="145">
        <v>46.83</v>
      </c>
      <c r="S275" s="145">
        <v>39.76</v>
      </c>
      <c r="T275" s="145">
        <v>53.7</v>
      </c>
      <c r="U275" s="145">
        <v>55.45</v>
      </c>
      <c r="V275" s="145">
        <v>52.72</v>
      </c>
      <c r="W275" s="145">
        <v>48.81</v>
      </c>
      <c r="X275" s="145">
        <v>62.83</v>
      </c>
      <c r="Y275" s="145">
        <v>56.22</v>
      </c>
      <c r="Z275" s="145">
        <v>57.69</v>
      </c>
      <c r="AA275" s="145">
        <v>57.26</v>
      </c>
      <c r="AB275" s="145">
        <v>52.92</v>
      </c>
      <c r="AC275" s="145">
        <v>54.49</v>
      </c>
      <c r="AD275" s="145">
        <v>55.43</v>
      </c>
      <c r="AE275" s="144">
        <v>2180</v>
      </c>
      <c r="AF275" s="144">
        <v>1873</v>
      </c>
      <c r="AG275" s="144">
        <v>1630</v>
      </c>
      <c r="AH275" s="144">
        <v>2309</v>
      </c>
      <c r="AI275" s="144">
        <v>2440</v>
      </c>
      <c r="AJ275" s="144">
        <v>2425</v>
      </c>
      <c r="AK275" s="144">
        <v>2294</v>
      </c>
      <c r="AL275" s="144">
        <v>3016</v>
      </c>
      <c r="AM275" s="144">
        <v>2867</v>
      </c>
      <c r="AN275" s="144">
        <v>2942</v>
      </c>
      <c r="AO275" s="144">
        <v>3035</v>
      </c>
      <c r="AP275" s="144">
        <v>2805</v>
      </c>
      <c r="AQ275" s="144">
        <v>2888</v>
      </c>
      <c r="AR275" s="144">
        <v>2938</v>
      </c>
      <c r="AS275" s="144"/>
      <c r="AT275" s="144"/>
      <c r="AU275" s="144"/>
      <c r="AV275" s="144"/>
      <c r="AW275" s="144"/>
      <c r="AX275" s="144"/>
      <c r="AY275" s="144"/>
      <c r="AZ275" s="144"/>
      <c r="BA275" s="144"/>
      <c r="BB275" s="144"/>
      <c r="BC275" s="144"/>
      <c r="BD275" s="144"/>
      <c r="BE275" s="144"/>
      <c r="BF275" s="144"/>
    </row>
    <row r="276" spans="1:58" hidden="1">
      <c r="A276" s="143" t="s">
        <v>914</v>
      </c>
      <c r="B276" s="143" t="s">
        <v>1032</v>
      </c>
      <c r="C276" s="144">
        <v>17</v>
      </c>
      <c r="D276" s="144">
        <v>17</v>
      </c>
      <c r="E276" s="144">
        <v>17</v>
      </c>
      <c r="F276" s="144">
        <v>17</v>
      </c>
      <c r="G276" s="144">
        <v>16</v>
      </c>
      <c r="H276" s="144">
        <v>16</v>
      </c>
      <c r="I276" s="144">
        <v>16</v>
      </c>
      <c r="J276" s="144">
        <v>16</v>
      </c>
      <c r="K276" s="144">
        <v>16</v>
      </c>
      <c r="L276" s="144">
        <v>16</v>
      </c>
      <c r="M276" s="144">
        <v>15</v>
      </c>
      <c r="N276" s="144">
        <v>15</v>
      </c>
      <c r="O276" s="144">
        <v>15</v>
      </c>
      <c r="P276" s="144">
        <v>15</v>
      </c>
      <c r="Q276" s="145">
        <v>55.12</v>
      </c>
      <c r="R276" s="145">
        <v>55.41</v>
      </c>
      <c r="S276" s="145">
        <v>37.35</v>
      </c>
      <c r="T276" s="145">
        <v>44.24</v>
      </c>
      <c r="U276" s="145">
        <v>45.06</v>
      </c>
      <c r="V276" s="145">
        <v>45.31</v>
      </c>
      <c r="W276" s="145">
        <v>42</v>
      </c>
      <c r="X276" s="145">
        <v>43.88</v>
      </c>
      <c r="Y276" s="145">
        <v>45.44</v>
      </c>
      <c r="Z276" s="145">
        <v>51</v>
      </c>
      <c r="AA276" s="145">
        <v>55.8</v>
      </c>
      <c r="AB276" s="145">
        <v>51.8</v>
      </c>
      <c r="AC276" s="145">
        <v>57.07</v>
      </c>
      <c r="AD276" s="145">
        <v>56.87</v>
      </c>
      <c r="AE276" s="144">
        <v>937</v>
      </c>
      <c r="AF276" s="144">
        <v>942</v>
      </c>
      <c r="AG276" s="144">
        <v>635</v>
      </c>
      <c r="AH276" s="144">
        <v>752</v>
      </c>
      <c r="AI276" s="144">
        <v>721</v>
      </c>
      <c r="AJ276" s="144">
        <v>725</v>
      </c>
      <c r="AK276" s="144">
        <v>672</v>
      </c>
      <c r="AL276" s="144">
        <v>702</v>
      </c>
      <c r="AM276" s="144">
        <v>727</v>
      </c>
      <c r="AN276" s="144">
        <v>816</v>
      </c>
      <c r="AO276" s="144">
        <v>837</v>
      </c>
      <c r="AP276" s="144">
        <v>777</v>
      </c>
      <c r="AQ276" s="144">
        <v>856</v>
      </c>
      <c r="AR276" s="144">
        <v>853</v>
      </c>
      <c r="AS276" s="144"/>
      <c r="AT276" s="144"/>
      <c r="AU276" s="144"/>
      <c r="AV276" s="144"/>
      <c r="AW276" s="144"/>
      <c r="AX276" s="144"/>
      <c r="AY276" s="144"/>
      <c r="AZ276" s="144"/>
      <c r="BA276" s="144"/>
      <c r="BB276" s="144"/>
      <c r="BC276" s="144"/>
      <c r="BD276" s="144"/>
      <c r="BE276" s="144"/>
      <c r="BF276" s="144"/>
    </row>
    <row r="277" spans="1:58" hidden="1">
      <c r="A277" s="143" t="s">
        <v>914</v>
      </c>
      <c r="B277" s="143" t="s">
        <v>1033</v>
      </c>
      <c r="C277" s="144">
        <v>0</v>
      </c>
      <c r="D277" s="144">
        <v>0</v>
      </c>
      <c r="E277" s="144">
        <v>0</v>
      </c>
      <c r="F277" s="144">
        <v>0</v>
      </c>
      <c r="G277" s="144">
        <v>0</v>
      </c>
      <c r="H277" s="144">
        <v>0</v>
      </c>
      <c r="I277" s="144">
        <v>0</v>
      </c>
      <c r="J277" s="144">
        <v>0</v>
      </c>
      <c r="K277" s="144">
        <v>0</v>
      </c>
      <c r="L277" s="144">
        <v>0</v>
      </c>
      <c r="M277" s="144">
        <v>19</v>
      </c>
      <c r="N277" s="144">
        <v>19</v>
      </c>
      <c r="O277" s="144">
        <v>19</v>
      </c>
      <c r="P277" s="144">
        <v>19</v>
      </c>
      <c r="Q277" s="145"/>
      <c r="R277" s="145"/>
      <c r="S277" s="145"/>
      <c r="T277" s="145"/>
      <c r="U277" s="145"/>
      <c r="V277" s="145"/>
      <c r="W277" s="145"/>
      <c r="X277" s="145"/>
      <c r="Y277" s="145"/>
      <c r="Z277" s="145"/>
      <c r="AA277" s="145">
        <v>0</v>
      </c>
      <c r="AB277" s="145">
        <v>0</v>
      </c>
      <c r="AC277" s="145">
        <v>0</v>
      </c>
      <c r="AD277" s="145">
        <v>0</v>
      </c>
      <c r="AE277" s="144">
        <v>0</v>
      </c>
      <c r="AF277" s="144">
        <v>0</v>
      </c>
      <c r="AG277" s="144">
        <v>0</v>
      </c>
      <c r="AH277" s="144">
        <v>0</v>
      </c>
      <c r="AI277" s="144">
        <v>0</v>
      </c>
      <c r="AJ277" s="144">
        <v>0</v>
      </c>
      <c r="AK277" s="144">
        <v>0</v>
      </c>
      <c r="AL277" s="144">
        <v>0</v>
      </c>
      <c r="AM277" s="144">
        <v>0</v>
      </c>
      <c r="AN277" s="144">
        <v>0</v>
      </c>
      <c r="AO277" s="144">
        <v>0</v>
      </c>
      <c r="AP277" s="144">
        <v>0</v>
      </c>
      <c r="AQ277" s="144">
        <v>0</v>
      </c>
      <c r="AR277" s="144">
        <v>0</v>
      </c>
      <c r="AS277" s="144"/>
      <c r="AT277" s="144"/>
      <c r="AU277" s="144"/>
      <c r="AV277" s="144"/>
      <c r="AW277" s="144"/>
      <c r="AX277" s="144"/>
      <c r="AY277" s="144"/>
      <c r="AZ277" s="144"/>
      <c r="BA277" s="144"/>
      <c r="BB277" s="144"/>
      <c r="BC277" s="144"/>
      <c r="BD277" s="144"/>
      <c r="BE277" s="144"/>
      <c r="BF277" s="144"/>
    </row>
    <row r="278" spans="1:58" hidden="1">
      <c r="A278" s="143" t="s">
        <v>914</v>
      </c>
      <c r="B278" s="143" t="s">
        <v>1034</v>
      </c>
      <c r="C278" s="144">
        <v>0</v>
      </c>
      <c r="D278" s="144">
        <v>0</v>
      </c>
      <c r="E278" s="144">
        <v>0</v>
      </c>
      <c r="F278" s="144">
        <v>0</v>
      </c>
      <c r="G278" s="144">
        <v>0</v>
      </c>
      <c r="H278" s="144">
        <v>0</v>
      </c>
      <c r="I278" s="144">
        <v>0</v>
      </c>
      <c r="J278" s="144">
        <v>0</v>
      </c>
      <c r="K278" s="144">
        <v>0</v>
      </c>
      <c r="L278" s="144">
        <v>0</v>
      </c>
      <c r="M278" s="144">
        <v>0</v>
      </c>
      <c r="N278" s="144">
        <v>0</v>
      </c>
      <c r="O278" s="144">
        <v>0</v>
      </c>
      <c r="P278" s="144">
        <v>0</v>
      </c>
      <c r="Q278" s="145"/>
      <c r="R278" s="145"/>
      <c r="S278" s="145"/>
      <c r="T278" s="145"/>
      <c r="U278" s="145"/>
      <c r="V278" s="145"/>
      <c r="W278" s="145"/>
      <c r="X278" s="145"/>
      <c r="Y278" s="145"/>
      <c r="Z278" s="145"/>
      <c r="AA278" s="145"/>
      <c r="AB278" s="145"/>
      <c r="AC278" s="145"/>
      <c r="AD278" s="145"/>
      <c r="AE278" s="144">
        <v>0</v>
      </c>
      <c r="AF278" s="144">
        <v>0</v>
      </c>
      <c r="AG278" s="144">
        <v>0</v>
      </c>
      <c r="AH278" s="144">
        <v>0</v>
      </c>
      <c r="AI278" s="144">
        <v>0</v>
      </c>
      <c r="AJ278" s="144">
        <v>0</v>
      </c>
      <c r="AK278" s="144">
        <v>0</v>
      </c>
      <c r="AL278" s="144">
        <v>0</v>
      </c>
      <c r="AM278" s="144">
        <v>0</v>
      </c>
      <c r="AN278" s="144">
        <v>0</v>
      </c>
      <c r="AO278" s="144">
        <v>0</v>
      </c>
      <c r="AP278" s="144">
        <v>0</v>
      </c>
      <c r="AQ278" s="144">
        <v>0</v>
      </c>
      <c r="AR278" s="144">
        <v>0</v>
      </c>
      <c r="AS278" s="144"/>
      <c r="AT278" s="144"/>
      <c r="AU278" s="144"/>
      <c r="AV278" s="144"/>
      <c r="AW278" s="144"/>
      <c r="AX278" s="144"/>
      <c r="AY278" s="144"/>
      <c r="AZ278" s="144"/>
      <c r="BA278" s="144"/>
      <c r="BB278" s="144"/>
      <c r="BC278" s="144"/>
      <c r="BD278" s="144"/>
      <c r="BE278" s="144"/>
      <c r="BF278" s="144"/>
    </row>
    <row r="279" spans="1:58" hidden="1">
      <c r="A279" s="143" t="s">
        <v>914</v>
      </c>
      <c r="B279" s="143" t="s">
        <v>1035</v>
      </c>
      <c r="C279" s="144">
        <v>0</v>
      </c>
      <c r="D279" s="144">
        <v>0</v>
      </c>
      <c r="E279" s="144">
        <v>0</v>
      </c>
      <c r="F279" s="144">
        <v>0</v>
      </c>
      <c r="G279" s="144">
        <v>0</v>
      </c>
      <c r="H279" s="144">
        <v>0</v>
      </c>
      <c r="I279" s="144">
        <v>0</v>
      </c>
      <c r="J279" s="144">
        <v>0</v>
      </c>
      <c r="K279" s="144">
        <v>0</v>
      </c>
      <c r="L279" s="144">
        <v>0</v>
      </c>
      <c r="M279" s="144">
        <v>0</v>
      </c>
      <c r="N279" s="144">
        <v>0</v>
      </c>
      <c r="O279" s="144">
        <v>0</v>
      </c>
      <c r="P279" s="144">
        <v>0</v>
      </c>
      <c r="Q279" s="145"/>
      <c r="R279" s="145"/>
      <c r="S279" s="145"/>
      <c r="T279" s="145"/>
      <c r="U279" s="145"/>
      <c r="V279" s="145"/>
      <c r="W279" s="145"/>
      <c r="X279" s="145"/>
      <c r="Y279" s="145"/>
      <c r="Z279" s="145"/>
      <c r="AA279" s="145"/>
      <c r="AB279" s="145"/>
      <c r="AC279" s="145"/>
      <c r="AD279" s="145"/>
      <c r="AE279" s="144">
        <v>0</v>
      </c>
      <c r="AF279" s="144">
        <v>0</v>
      </c>
      <c r="AG279" s="144">
        <v>0</v>
      </c>
      <c r="AH279" s="144">
        <v>0</v>
      </c>
      <c r="AI279" s="144">
        <v>0</v>
      </c>
      <c r="AJ279" s="144">
        <v>0</v>
      </c>
      <c r="AK279" s="144">
        <v>0</v>
      </c>
      <c r="AL279" s="144">
        <v>0</v>
      </c>
      <c r="AM279" s="144">
        <v>0</v>
      </c>
      <c r="AN279" s="144">
        <v>0</v>
      </c>
      <c r="AO279" s="144">
        <v>0</v>
      </c>
      <c r="AP279" s="144">
        <v>0</v>
      </c>
      <c r="AQ279" s="144">
        <v>0</v>
      </c>
      <c r="AR279" s="144">
        <v>0</v>
      </c>
      <c r="AS279" s="144"/>
      <c r="AT279" s="144"/>
      <c r="AU279" s="144"/>
      <c r="AV279" s="144"/>
      <c r="AW279" s="144"/>
      <c r="AX279" s="144"/>
      <c r="AY279" s="144"/>
      <c r="AZ279" s="144"/>
      <c r="BA279" s="144"/>
      <c r="BB279" s="144"/>
      <c r="BC279" s="144"/>
      <c r="BD279" s="144"/>
      <c r="BE279" s="144"/>
      <c r="BF279" s="144"/>
    </row>
    <row r="280" spans="1:58" hidden="1">
      <c r="A280" s="143" t="s">
        <v>914</v>
      </c>
      <c r="B280" s="143" t="s">
        <v>1036</v>
      </c>
      <c r="C280" s="144">
        <v>0</v>
      </c>
      <c r="D280" s="144">
        <v>0</v>
      </c>
      <c r="E280" s="144">
        <v>0</v>
      </c>
      <c r="F280" s="144">
        <v>0</v>
      </c>
      <c r="G280" s="144">
        <v>0</v>
      </c>
      <c r="H280" s="144">
        <v>0</v>
      </c>
      <c r="I280" s="144">
        <v>0</v>
      </c>
      <c r="J280" s="144">
        <v>0</v>
      </c>
      <c r="K280" s="144">
        <v>0</v>
      </c>
      <c r="L280" s="144">
        <v>0</v>
      </c>
      <c r="M280" s="144">
        <v>0</v>
      </c>
      <c r="N280" s="144">
        <v>0</v>
      </c>
      <c r="O280" s="144">
        <v>0</v>
      </c>
      <c r="P280" s="144">
        <v>0</v>
      </c>
      <c r="Q280" s="145"/>
      <c r="R280" s="145"/>
      <c r="S280" s="145"/>
      <c r="T280" s="145"/>
      <c r="U280" s="145"/>
      <c r="V280" s="145"/>
      <c r="W280" s="145"/>
      <c r="X280" s="145"/>
      <c r="Y280" s="145"/>
      <c r="Z280" s="145"/>
      <c r="AA280" s="145"/>
      <c r="AB280" s="145"/>
      <c r="AC280" s="145"/>
      <c r="AD280" s="145"/>
      <c r="AE280" s="144">
        <v>0</v>
      </c>
      <c r="AF280" s="144">
        <v>0</v>
      </c>
      <c r="AG280" s="144">
        <v>0</v>
      </c>
      <c r="AH280" s="144">
        <v>0</v>
      </c>
      <c r="AI280" s="144">
        <v>0</v>
      </c>
      <c r="AJ280" s="144">
        <v>0</v>
      </c>
      <c r="AK280" s="144">
        <v>0</v>
      </c>
      <c r="AL280" s="144">
        <v>0</v>
      </c>
      <c r="AM280" s="144">
        <v>0</v>
      </c>
      <c r="AN280" s="144">
        <v>0</v>
      </c>
      <c r="AO280" s="144">
        <v>0</v>
      </c>
      <c r="AP280" s="144">
        <v>0</v>
      </c>
      <c r="AQ280" s="144">
        <v>0</v>
      </c>
      <c r="AR280" s="144">
        <v>0</v>
      </c>
      <c r="AS280" s="144"/>
      <c r="AT280" s="144"/>
      <c r="AU280" s="144"/>
      <c r="AV280" s="144"/>
      <c r="AW280" s="144"/>
      <c r="AX280" s="144"/>
      <c r="AY280" s="144"/>
      <c r="AZ280" s="144"/>
      <c r="BA280" s="144"/>
      <c r="BB280" s="144"/>
      <c r="BC280" s="144"/>
      <c r="BD280" s="144"/>
      <c r="BE280" s="144"/>
      <c r="BF280" s="144"/>
    </row>
    <row r="281" spans="1:58" hidden="1">
      <c r="A281" s="143" t="s">
        <v>914</v>
      </c>
      <c r="B281" s="143" t="s">
        <v>1037</v>
      </c>
      <c r="C281" s="144">
        <v>0</v>
      </c>
      <c r="D281" s="144">
        <v>0</v>
      </c>
      <c r="E281" s="144">
        <v>0</v>
      </c>
      <c r="F281" s="144">
        <v>0</v>
      </c>
      <c r="G281" s="144">
        <v>0</v>
      </c>
      <c r="H281" s="144">
        <v>0</v>
      </c>
      <c r="I281" s="144">
        <v>0</v>
      </c>
      <c r="J281" s="144">
        <v>0</v>
      </c>
      <c r="K281" s="144">
        <v>0</v>
      </c>
      <c r="L281" s="144">
        <v>0</v>
      </c>
      <c r="M281" s="144">
        <v>0</v>
      </c>
      <c r="N281" s="144">
        <v>0</v>
      </c>
      <c r="O281" s="144">
        <v>0</v>
      </c>
      <c r="P281" s="144">
        <v>0</v>
      </c>
      <c r="Q281" s="145"/>
      <c r="R281" s="145"/>
      <c r="S281" s="145"/>
      <c r="T281" s="145"/>
      <c r="U281" s="145"/>
      <c r="V281" s="145"/>
      <c r="W281" s="145"/>
      <c r="X281" s="145"/>
      <c r="Y281" s="145"/>
      <c r="Z281" s="145"/>
      <c r="AA281" s="145"/>
      <c r="AB281" s="145"/>
      <c r="AC281" s="145"/>
      <c r="AD281" s="145"/>
      <c r="AE281" s="144">
        <v>0</v>
      </c>
      <c r="AF281" s="144">
        <v>0</v>
      </c>
      <c r="AG281" s="144">
        <v>0</v>
      </c>
      <c r="AH281" s="144">
        <v>0</v>
      </c>
      <c r="AI281" s="144">
        <v>0</v>
      </c>
      <c r="AJ281" s="144">
        <v>0</v>
      </c>
      <c r="AK281" s="144">
        <v>0</v>
      </c>
      <c r="AL281" s="144">
        <v>0</v>
      </c>
      <c r="AM281" s="144">
        <v>0</v>
      </c>
      <c r="AN281" s="144">
        <v>0</v>
      </c>
      <c r="AO281" s="144">
        <v>0</v>
      </c>
      <c r="AP281" s="144">
        <v>0</v>
      </c>
      <c r="AQ281" s="144">
        <v>0</v>
      </c>
      <c r="AR281" s="144">
        <v>0</v>
      </c>
      <c r="AS281" s="144"/>
      <c r="AT281" s="144"/>
      <c r="AU281" s="144"/>
      <c r="AV281" s="144"/>
      <c r="AW281" s="144"/>
      <c r="AX281" s="144"/>
      <c r="AY281" s="144"/>
      <c r="AZ281" s="144"/>
      <c r="BA281" s="144"/>
      <c r="BB281" s="144"/>
      <c r="BC281" s="144"/>
      <c r="BD281" s="144"/>
      <c r="BE281" s="144"/>
      <c r="BF281" s="144"/>
    </row>
    <row r="282" spans="1:58" hidden="1">
      <c r="A282" s="143" t="s">
        <v>914</v>
      </c>
      <c r="B282" s="143" t="s">
        <v>1038</v>
      </c>
      <c r="C282" s="144">
        <v>0</v>
      </c>
      <c r="D282" s="144">
        <v>0</v>
      </c>
      <c r="E282" s="144">
        <v>0</v>
      </c>
      <c r="F282" s="144">
        <v>0</v>
      </c>
      <c r="G282" s="144">
        <v>0</v>
      </c>
      <c r="H282" s="144">
        <v>0</v>
      </c>
      <c r="I282" s="144">
        <v>0</v>
      </c>
      <c r="J282" s="144">
        <v>0</v>
      </c>
      <c r="K282" s="144">
        <v>0</v>
      </c>
      <c r="L282" s="144">
        <v>0</v>
      </c>
      <c r="M282" s="144">
        <v>0</v>
      </c>
      <c r="N282" s="144">
        <v>0</v>
      </c>
      <c r="O282" s="144">
        <v>0</v>
      </c>
      <c r="P282" s="144">
        <v>0</v>
      </c>
      <c r="Q282" s="145"/>
      <c r="R282" s="145"/>
      <c r="S282" s="145"/>
      <c r="T282" s="145"/>
      <c r="U282" s="145"/>
      <c r="V282" s="145"/>
      <c r="W282" s="145"/>
      <c r="X282" s="145"/>
      <c r="Y282" s="145"/>
      <c r="Z282" s="145"/>
      <c r="AA282" s="145"/>
      <c r="AB282" s="145"/>
      <c r="AC282" s="145"/>
      <c r="AD282" s="145"/>
      <c r="AE282" s="144">
        <v>0</v>
      </c>
      <c r="AF282" s="144">
        <v>0</v>
      </c>
      <c r="AG282" s="144">
        <v>0</v>
      </c>
      <c r="AH282" s="144">
        <v>0</v>
      </c>
      <c r="AI282" s="144">
        <v>0</v>
      </c>
      <c r="AJ282" s="144">
        <v>0</v>
      </c>
      <c r="AK282" s="144">
        <v>0</v>
      </c>
      <c r="AL282" s="144">
        <v>0</v>
      </c>
      <c r="AM282" s="144">
        <v>0</v>
      </c>
      <c r="AN282" s="144">
        <v>0</v>
      </c>
      <c r="AO282" s="144">
        <v>0</v>
      </c>
      <c r="AP282" s="144">
        <v>0</v>
      </c>
      <c r="AQ282" s="144">
        <v>0</v>
      </c>
      <c r="AR282" s="144">
        <v>0</v>
      </c>
      <c r="AS282" s="144"/>
      <c r="AT282" s="144"/>
      <c r="AU282" s="144"/>
      <c r="AV282" s="144"/>
      <c r="AW282" s="144"/>
      <c r="AX282" s="144"/>
      <c r="AY282" s="144"/>
      <c r="AZ282" s="144"/>
      <c r="BA282" s="144"/>
      <c r="BB282" s="144"/>
      <c r="BC282" s="144"/>
      <c r="BD282" s="144"/>
      <c r="BE282" s="144"/>
      <c r="BF282" s="144"/>
    </row>
    <row r="283" spans="1:58" hidden="1">
      <c r="A283" s="143" t="s">
        <v>914</v>
      </c>
      <c r="B283" s="143" t="s">
        <v>1039</v>
      </c>
      <c r="C283" s="144">
        <v>0</v>
      </c>
      <c r="D283" s="144">
        <v>0</v>
      </c>
      <c r="E283" s="144">
        <v>0</v>
      </c>
      <c r="F283" s="144">
        <v>0</v>
      </c>
      <c r="G283" s="144">
        <v>0</v>
      </c>
      <c r="H283" s="144">
        <v>0</v>
      </c>
      <c r="I283" s="144">
        <v>0</v>
      </c>
      <c r="J283" s="144">
        <v>0</v>
      </c>
      <c r="K283" s="144">
        <v>0</v>
      </c>
      <c r="L283" s="144">
        <v>0</v>
      </c>
      <c r="M283" s="144">
        <v>0</v>
      </c>
      <c r="N283" s="144">
        <v>0</v>
      </c>
      <c r="O283" s="144">
        <v>0</v>
      </c>
      <c r="P283" s="144">
        <v>0</v>
      </c>
      <c r="Q283" s="145"/>
      <c r="R283" s="145"/>
      <c r="S283" s="145"/>
      <c r="T283" s="145"/>
      <c r="U283" s="145"/>
      <c r="V283" s="145"/>
      <c r="W283" s="145"/>
      <c r="X283" s="145"/>
      <c r="Y283" s="145"/>
      <c r="Z283" s="145"/>
      <c r="AA283" s="145"/>
      <c r="AB283" s="145"/>
      <c r="AC283" s="145"/>
      <c r="AD283" s="145"/>
      <c r="AE283" s="144">
        <v>0</v>
      </c>
      <c r="AF283" s="144">
        <v>0</v>
      </c>
      <c r="AG283" s="144">
        <v>0</v>
      </c>
      <c r="AH283" s="144">
        <v>0</v>
      </c>
      <c r="AI283" s="144">
        <v>0</v>
      </c>
      <c r="AJ283" s="144">
        <v>0</v>
      </c>
      <c r="AK283" s="144">
        <v>0</v>
      </c>
      <c r="AL283" s="144">
        <v>0</v>
      </c>
      <c r="AM283" s="144">
        <v>0</v>
      </c>
      <c r="AN283" s="144">
        <v>0</v>
      </c>
      <c r="AO283" s="144">
        <v>0</v>
      </c>
      <c r="AP283" s="144">
        <v>0</v>
      </c>
      <c r="AQ283" s="144">
        <v>0</v>
      </c>
      <c r="AR283" s="144">
        <v>0</v>
      </c>
      <c r="AS283" s="144"/>
      <c r="AT283" s="144"/>
      <c r="AU283" s="144"/>
      <c r="AV283" s="144"/>
      <c r="AW283" s="144"/>
      <c r="AX283" s="144"/>
      <c r="AY283" s="144"/>
      <c r="AZ283" s="144"/>
      <c r="BA283" s="144"/>
      <c r="BB283" s="144"/>
      <c r="BC283" s="144"/>
      <c r="BD283" s="144"/>
      <c r="BE283" s="144"/>
      <c r="BF283" s="144"/>
    </row>
    <row r="284" spans="1:58" hidden="1">
      <c r="A284" s="143" t="s">
        <v>914</v>
      </c>
      <c r="B284" s="143" t="s">
        <v>1040</v>
      </c>
      <c r="C284" s="144">
        <v>0</v>
      </c>
      <c r="D284" s="144">
        <v>0</v>
      </c>
      <c r="E284" s="144">
        <v>0</v>
      </c>
      <c r="F284" s="144">
        <v>0</v>
      </c>
      <c r="G284" s="144">
        <v>0</v>
      </c>
      <c r="H284" s="144">
        <v>0</v>
      </c>
      <c r="I284" s="144">
        <v>0</v>
      </c>
      <c r="J284" s="144">
        <v>0</v>
      </c>
      <c r="K284" s="144">
        <v>0</v>
      </c>
      <c r="L284" s="144">
        <v>0</v>
      </c>
      <c r="M284" s="144">
        <v>0</v>
      </c>
      <c r="N284" s="144">
        <v>0</v>
      </c>
      <c r="O284" s="144">
        <v>0</v>
      </c>
      <c r="P284" s="144">
        <v>0</v>
      </c>
      <c r="Q284" s="145"/>
      <c r="R284" s="145"/>
      <c r="S284" s="145"/>
      <c r="T284" s="145"/>
      <c r="U284" s="145"/>
      <c r="V284" s="145"/>
      <c r="W284" s="145"/>
      <c r="X284" s="145"/>
      <c r="Y284" s="145"/>
      <c r="Z284" s="145"/>
      <c r="AA284" s="145"/>
      <c r="AB284" s="145"/>
      <c r="AC284" s="145"/>
      <c r="AD284" s="145"/>
      <c r="AE284" s="144">
        <v>0</v>
      </c>
      <c r="AF284" s="144">
        <v>0</v>
      </c>
      <c r="AG284" s="144">
        <v>0</v>
      </c>
      <c r="AH284" s="144">
        <v>0</v>
      </c>
      <c r="AI284" s="144">
        <v>0</v>
      </c>
      <c r="AJ284" s="144">
        <v>0</v>
      </c>
      <c r="AK284" s="144">
        <v>0</v>
      </c>
      <c r="AL284" s="144">
        <v>0</v>
      </c>
      <c r="AM284" s="144">
        <v>0</v>
      </c>
      <c r="AN284" s="144">
        <v>0</v>
      </c>
      <c r="AO284" s="144">
        <v>0</v>
      </c>
      <c r="AP284" s="144">
        <v>0</v>
      </c>
      <c r="AQ284" s="144">
        <v>0</v>
      </c>
      <c r="AR284" s="144">
        <v>0</v>
      </c>
      <c r="AS284" s="144"/>
      <c r="AT284" s="144"/>
      <c r="AU284" s="144"/>
      <c r="AV284" s="144"/>
      <c r="AW284" s="144"/>
      <c r="AX284" s="144"/>
      <c r="AY284" s="144"/>
      <c r="AZ284" s="144"/>
      <c r="BA284" s="144"/>
      <c r="BB284" s="144"/>
      <c r="BC284" s="144"/>
      <c r="BD284" s="144"/>
      <c r="BE284" s="144"/>
      <c r="BF284" s="144"/>
    </row>
    <row r="285" spans="1:58" hidden="1">
      <c r="A285" s="143" t="s">
        <v>914</v>
      </c>
      <c r="B285" s="143" t="s">
        <v>1041</v>
      </c>
      <c r="C285" s="144">
        <v>0</v>
      </c>
      <c r="D285" s="144">
        <v>0</v>
      </c>
      <c r="E285" s="144">
        <v>0</v>
      </c>
      <c r="F285" s="144">
        <v>0</v>
      </c>
      <c r="G285" s="144">
        <v>0</v>
      </c>
      <c r="H285" s="144">
        <v>0</v>
      </c>
      <c r="I285" s="144">
        <v>0</v>
      </c>
      <c r="J285" s="144">
        <v>0</v>
      </c>
      <c r="K285" s="144">
        <v>0</v>
      </c>
      <c r="L285" s="144">
        <v>0</v>
      </c>
      <c r="M285" s="144">
        <v>0</v>
      </c>
      <c r="N285" s="144">
        <v>0</v>
      </c>
      <c r="O285" s="144">
        <v>0</v>
      </c>
      <c r="P285" s="144">
        <v>0</v>
      </c>
      <c r="Q285" s="145"/>
      <c r="R285" s="145"/>
      <c r="S285" s="145"/>
      <c r="T285" s="145"/>
      <c r="U285" s="145"/>
      <c r="V285" s="145"/>
      <c r="W285" s="145"/>
      <c r="X285" s="145"/>
      <c r="Y285" s="145"/>
      <c r="Z285" s="145"/>
      <c r="AA285" s="145"/>
      <c r="AB285" s="145"/>
      <c r="AC285" s="145"/>
      <c r="AD285" s="145"/>
      <c r="AE285" s="144">
        <v>0</v>
      </c>
      <c r="AF285" s="144">
        <v>0</v>
      </c>
      <c r="AG285" s="144">
        <v>0</v>
      </c>
      <c r="AH285" s="144">
        <v>0</v>
      </c>
      <c r="AI285" s="144">
        <v>0</v>
      </c>
      <c r="AJ285" s="144">
        <v>0</v>
      </c>
      <c r="AK285" s="144">
        <v>0</v>
      </c>
      <c r="AL285" s="144">
        <v>0</v>
      </c>
      <c r="AM285" s="144">
        <v>0</v>
      </c>
      <c r="AN285" s="144">
        <v>0</v>
      </c>
      <c r="AO285" s="144">
        <v>0</v>
      </c>
      <c r="AP285" s="144">
        <v>0</v>
      </c>
      <c r="AQ285" s="144">
        <v>0</v>
      </c>
      <c r="AR285" s="144">
        <v>0</v>
      </c>
      <c r="AS285" s="144"/>
      <c r="AT285" s="144"/>
      <c r="AU285" s="144"/>
      <c r="AV285" s="144"/>
      <c r="AW285" s="144"/>
      <c r="AX285" s="144"/>
      <c r="AY285" s="144"/>
      <c r="AZ285" s="144"/>
      <c r="BA285" s="144"/>
      <c r="BB285" s="144"/>
      <c r="BC285" s="144"/>
      <c r="BD285" s="144"/>
      <c r="BE285" s="144"/>
      <c r="BF285" s="144"/>
    </row>
    <row r="286" spans="1:58" hidden="1">
      <c r="A286" s="143" t="s">
        <v>914</v>
      </c>
      <c r="B286" s="143" t="s">
        <v>1042</v>
      </c>
      <c r="C286" s="144">
        <v>0</v>
      </c>
      <c r="D286" s="144">
        <v>0</v>
      </c>
      <c r="E286" s="144">
        <v>0</v>
      </c>
      <c r="F286" s="144">
        <v>0</v>
      </c>
      <c r="G286" s="144">
        <v>0</v>
      </c>
      <c r="H286" s="144">
        <v>0</v>
      </c>
      <c r="I286" s="144">
        <v>0</v>
      </c>
      <c r="J286" s="144">
        <v>0</v>
      </c>
      <c r="K286" s="144">
        <v>0</v>
      </c>
      <c r="L286" s="144">
        <v>0</v>
      </c>
      <c r="M286" s="144">
        <v>1</v>
      </c>
      <c r="N286" s="144">
        <v>1</v>
      </c>
      <c r="O286" s="144">
        <v>1</v>
      </c>
      <c r="P286" s="144">
        <v>1</v>
      </c>
      <c r="Q286" s="145"/>
      <c r="R286" s="145"/>
      <c r="S286" s="145"/>
      <c r="T286" s="145"/>
      <c r="U286" s="145"/>
      <c r="V286" s="145"/>
      <c r="W286" s="145"/>
      <c r="X286" s="145"/>
      <c r="Y286" s="145"/>
      <c r="Z286" s="145"/>
      <c r="AA286" s="145">
        <v>76</v>
      </c>
      <c r="AB286" s="145">
        <v>68</v>
      </c>
      <c r="AC286" s="145">
        <v>73</v>
      </c>
      <c r="AD286" s="145">
        <v>76</v>
      </c>
      <c r="AE286" s="144">
        <v>0</v>
      </c>
      <c r="AF286" s="144">
        <v>0</v>
      </c>
      <c r="AG286" s="144">
        <v>0</v>
      </c>
      <c r="AH286" s="144">
        <v>0</v>
      </c>
      <c r="AI286" s="144">
        <v>0</v>
      </c>
      <c r="AJ286" s="144">
        <v>0</v>
      </c>
      <c r="AK286" s="144">
        <v>0</v>
      </c>
      <c r="AL286" s="144">
        <v>0</v>
      </c>
      <c r="AM286" s="144">
        <v>0</v>
      </c>
      <c r="AN286" s="144">
        <v>0</v>
      </c>
      <c r="AO286" s="144">
        <v>76</v>
      </c>
      <c r="AP286" s="144">
        <v>68</v>
      </c>
      <c r="AQ286" s="144">
        <v>73</v>
      </c>
      <c r="AR286" s="144">
        <v>76</v>
      </c>
      <c r="AS286" s="144"/>
      <c r="AT286" s="144"/>
      <c r="AU286" s="144"/>
      <c r="AV286" s="144"/>
      <c r="AW286" s="144"/>
      <c r="AX286" s="144"/>
      <c r="AY286" s="144"/>
      <c r="AZ286" s="144"/>
      <c r="BA286" s="144"/>
      <c r="BB286" s="144"/>
      <c r="BC286" s="144"/>
      <c r="BD286" s="144"/>
      <c r="BE286" s="144"/>
      <c r="BF286" s="144"/>
    </row>
    <row r="287" spans="1:58" hidden="1">
      <c r="A287" s="143" t="s">
        <v>914</v>
      </c>
      <c r="B287" s="143" t="s">
        <v>1043</v>
      </c>
      <c r="C287" s="144">
        <v>0</v>
      </c>
      <c r="D287" s="144">
        <v>0</v>
      </c>
      <c r="E287" s="144">
        <v>0</v>
      </c>
      <c r="F287" s="144">
        <v>0</v>
      </c>
      <c r="G287" s="144">
        <v>0</v>
      </c>
      <c r="H287" s="144">
        <v>0</v>
      </c>
      <c r="I287" s="144">
        <v>0</v>
      </c>
      <c r="J287" s="144">
        <v>0</v>
      </c>
      <c r="K287" s="144">
        <v>0</v>
      </c>
      <c r="L287" s="144">
        <v>0</v>
      </c>
      <c r="M287" s="144">
        <v>0</v>
      </c>
      <c r="N287" s="144">
        <v>0</v>
      </c>
      <c r="O287" s="144">
        <v>0</v>
      </c>
      <c r="P287" s="144">
        <v>0</v>
      </c>
      <c r="Q287" s="145"/>
      <c r="R287" s="145"/>
      <c r="S287" s="145"/>
      <c r="T287" s="145"/>
      <c r="U287" s="145"/>
      <c r="V287" s="145"/>
      <c r="W287" s="145"/>
      <c r="X287" s="145"/>
      <c r="Y287" s="145"/>
      <c r="Z287" s="145"/>
      <c r="AA287" s="145"/>
      <c r="AB287" s="145"/>
      <c r="AC287" s="145"/>
      <c r="AD287" s="145"/>
      <c r="AE287" s="144">
        <v>0</v>
      </c>
      <c r="AF287" s="144">
        <v>0</v>
      </c>
      <c r="AG287" s="144">
        <v>0</v>
      </c>
      <c r="AH287" s="144">
        <v>0</v>
      </c>
      <c r="AI287" s="144">
        <v>0</v>
      </c>
      <c r="AJ287" s="144">
        <v>0</v>
      </c>
      <c r="AK287" s="144">
        <v>0</v>
      </c>
      <c r="AL287" s="144">
        <v>0</v>
      </c>
      <c r="AM287" s="144">
        <v>0</v>
      </c>
      <c r="AN287" s="144">
        <v>0</v>
      </c>
      <c r="AO287" s="144">
        <v>0</v>
      </c>
      <c r="AP287" s="144">
        <v>0</v>
      </c>
      <c r="AQ287" s="144">
        <v>0</v>
      </c>
      <c r="AR287" s="144">
        <v>0</v>
      </c>
      <c r="AS287" s="144"/>
      <c r="AT287" s="144"/>
      <c r="AU287" s="144"/>
      <c r="AV287" s="144"/>
      <c r="AW287" s="144"/>
      <c r="AX287" s="144"/>
      <c r="AY287" s="144"/>
      <c r="AZ287" s="144"/>
      <c r="BA287" s="144"/>
      <c r="BB287" s="144"/>
      <c r="BC287" s="144"/>
      <c r="BD287" s="144"/>
      <c r="BE287" s="144"/>
      <c r="BF287" s="144"/>
    </row>
    <row r="288" spans="1:58" hidden="1">
      <c r="A288" s="143" t="s">
        <v>914</v>
      </c>
      <c r="B288" s="143" t="s">
        <v>1044</v>
      </c>
      <c r="C288" s="144">
        <v>0</v>
      </c>
      <c r="D288" s="144">
        <v>0</v>
      </c>
      <c r="E288" s="144">
        <v>0</v>
      </c>
      <c r="F288" s="144">
        <v>0</v>
      </c>
      <c r="G288" s="144">
        <v>0</v>
      </c>
      <c r="H288" s="144">
        <v>0</v>
      </c>
      <c r="I288" s="144">
        <v>0</v>
      </c>
      <c r="J288" s="144">
        <v>0</v>
      </c>
      <c r="K288" s="144">
        <v>0</v>
      </c>
      <c r="L288" s="144">
        <v>0</v>
      </c>
      <c r="M288" s="144">
        <v>0</v>
      </c>
      <c r="N288" s="144">
        <v>0</v>
      </c>
      <c r="O288" s="144">
        <v>0</v>
      </c>
      <c r="P288" s="144">
        <v>0</v>
      </c>
      <c r="Q288" s="145"/>
      <c r="R288" s="145"/>
      <c r="S288" s="145"/>
      <c r="T288" s="145"/>
      <c r="U288" s="145"/>
      <c r="V288" s="145"/>
      <c r="W288" s="145"/>
      <c r="X288" s="145"/>
      <c r="Y288" s="145"/>
      <c r="Z288" s="145"/>
      <c r="AA288" s="145"/>
      <c r="AB288" s="145"/>
      <c r="AC288" s="145"/>
      <c r="AD288" s="145"/>
      <c r="AE288" s="144">
        <v>0</v>
      </c>
      <c r="AF288" s="144">
        <v>0</v>
      </c>
      <c r="AG288" s="144">
        <v>0</v>
      </c>
      <c r="AH288" s="144">
        <v>0</v>
      </c>
      <c r="AI288" s="144">
        <v>0</v>
      </c>
      <c r="AJ288" s="144">
        <v>0</v>
      </c>
      <c r="AK288" s="144">
        <v>0</v>
      </c>
      <c r="AL288" s="144">
        <v>0</v>
      </c>
      <c r="AM288" s="144">
        <v>0</v>
      </c>
      <c r="AN288" s="144">
        <v>0</v>
      </c>
      <c r="AO288" s="144">
        <v>0</v>
      </c>
      <c r="AP288" s="144">
        <v>0</v>
      </c>
      <c r="AQ288" s="144">
        <v>0</v>
      </c>
      <c r="AR288" s="144">
        <v>0</v>
      </c>
      <c r="AS288" s="144"/>
      <c r="AT288" s="144"/>
      <c r="AU288" s="144"/>
      <c r="AV288" s="144"/>
      <c r="AW288" s="144"/>
      <c r="AX288" s="144"/>
      <c r="AY288" s="144"/>
      <c r="AZ288" s="144"/>
      <c r="BA288" s="144"/>
      <c r="BB288" s="144"/>
      <c r="BC288" s="144"/>
      <c r="BD288" s="144"/>
      <c r="BE288" s="144"/>
      <c r="BF288" s="144"/>
    </row>
    <row r="289" spans="1:58" hidden="1">
      <c r="A289" s="143" t="s">
        <v>914</v>
      </c>
      <c r="B289" s="143" t="s">
        <v>1045</v>
      </c>
      <c r="C289" s="144">
        <v>0</v>
      </c>
      <c r="D289" s="144">
        <v>0</v>
      </c>
      <c r="E289" s="144">
        <v>0</v>
      </c>
      <c r="F289" s="144">
        <v>0</v>
      </c>
      <c r="G289" s="144">
        <v>0</v>
      </c>
      <c r="H289" s="144">
        <v>0</v>
      </c>
      <c r="I289" s="144">
        <v>0</v>
      </c>
      <c r="J289" s="144">
        <v>0</v>
      </c>
      <c r="K289" s="144">
        <v>0</v>
      </c>
      <c r="L289" s="144">
        <v>0</v>
      </c>
      <c r="M289" s="144">
        <v>0</v>
      </c>
      <c r="N289" s="144">
        <v>0</v>
      </c>
      <c r="O289" s="144">
        <v>0</v>
      </c>
      <c r="P289" s="144">
        <v>0</v>
      </c>
      <c r="Q289" s="145"/>
      <c r="R289" s="145"/>
      <c r="S289" s="145"/>
      <c r="T289" s="145"/>
      <c r="U289" s="145"/>
      <c r="V289" s="145"/>
      <c r="W289" s="145"/>
      <c r="X289" s="145"/>
      <c r="Y289" s="145"/>
      <c r="Z289" s="145"/>
      <c r="AA289" s="145"/>
      <c r="AB289" s="145"/>
      <c r="AC289" s="145"/>
      <c r="AD289" s="145"/>
      <c r="AE289" s="144">
        <v>0</v>
      </c>
      <c r="AF289" s="144">
        <v>0</v>
      </c>
      <c r="AG289" s="144">
        <v>0</v>
      </c>
      <c r="AH289" s="144">
        <v>0</v>
      </c>
      <c r="AI289" s="144">
        <v>0</v>
      </c>
      <c r="AJ289" s="144">
        <v>0</v>
      </c>
      <c r="AK289" s="144">
        <v>0</v>
      </c>
      <c r="AL289" s="144">
        <v>0</v>
      </c>
      <c r="AM289" s="144">
        <v>0</v>
      </c>
      <c r="AN289" s="144">
        <v>0</v>
      </c>
      <c r="AO289" s="144">
        <v>0</v>
      </c>
      <c r="AP289" s="144">
        <v>0</v>
      </c>
      <c r="AQ289" s="144">
        <v>0</v>
      </c>
      <c r="AR289" s="144">
        <v>0</v>
      </c>
      <c r="AS289" s="144"/>
      <c r="AT289" s="144"/>
      <c r="AU289" s="144"/>
      <c r="AV289" s="144"/>
      <c r="AW289" s="144"/>
      <c r="AX289" s="144"/>
      <c r="AY289" s="144"/>
      <c r="AZ289" s="144"/>
      <c r="BA289" s="144"/>
      <c r="BB289" s="144"/>
      <c r="BC289" s="144"/>
      <c r="BD289" s="144"/>
      <c r="BE289" s="144"/>
      <c r="BF289" s="144"/>
    </row>
    <row r="290" spans="1:58" hidden="1">
      <c r="A290" s="143" t="s">
        <v>914</v>
      </c>
      <c r="B290" s="143" t="s">
        <v>1046</v>
      </c>
      <c r="C290" s="144">
        <v>0</v>
      </c>
      <c r="D290" s="144">
        <v>0</v>
      </c>
      <c r="E290" s="144">
        <v>0</v>
      </c>
      <c r="F290" s="144">
        <v>0</v>
      </c>
      <c r="G290" s="144">
        <v>0</v>
      </c>
      <c r="H290" s="144">
        <v>0</v>
      </c>
      <c r="I290" s="144">
        <v>0</v>
      </c>
      <c r="J290" s="144">
        <v>0</v>
      </c>
      <c r="K290" s="144">
        <v>0</v>
      </c>
      <c r="L290" s="144">
        <v>0</v>
      </c>
      <c r="M290" s="144">
        <v>0</v>
      </c>
      <c r="N290" s="144">
        <v>0</v>
      </c>
      <c r="O290" s="144">
        <v>0</v>
      </c>
      <c r="P290" s="144">
        <v>0</v>
      </c>
      <c r="Q290" s="145"/>
      <c r="R290" s="145"/>
      <c r="S290" s="145"/>
      <c r="T290" s="145"/>
      <c r="U290" s="145"/>
      <c r="V290" s="145"/>
      <c r="W290" s="145"/>
      <c r="X290" s="145"/>
      <c r="Y290" s="145"/>
      <c r="Z290" s="145"/>
      <c r="AA290" s="145"/>
      <c r="AB290" s="145"/>
      <c r="AC290" s="145"/>
      <c r="AD290" s="145"/>
      <c r="AE290" s="144">
        <v>0</v>
      </c>
      <c r="AF290" s="144">
        <v>0</v>
      </c>
      <c r="AG290" s="144">
        <v>0</v>
      </c>
      <c r="AH290" s="144">
        <v>0</v>
      </c>
      <c r="AI290" s="144">
        <v>0</v>
      </c>
      <c r="AJ290" s="144">
        <v>0</v>
      </c>
      <c r="AK290" s="144">
        <v>0</v>
      </c>
      <c r="AL290" s="144">
        <v>0</v>
      </c>
      <c r="AM290" s="144">
        <v>0</v>
      </c>
      <c r="AN290" s="144">
        <v>0</v>
      </c>
      <c r="AO290" s="144">
        <v>0</v>
      </c>
      <c r="AP290" s="144">
        <v>0</v>
      </c>
      <c r="AQ290" s="144">
        <v>0</v>
      </c>
      <c r="AR290" s="144">
        <v>0</v>
      </c>
      <c r="AS290" s="144"/>
      <c r="AT290" s="144"/>
      <c r="AU290" s="144"/>
      <c r="AV290" s="144"/>
      <c r="AW290" s="144"/>
      <c r="AX290" s="144"/>
      <c r="AY290" s="144"/>
      <c r="AZ290" s="144"/>
      <c r="BA290" s="144"/>
      <c r="BB290" s="144"/>
      <c r="BC290" s="144"/>
      <c r="BD290" s="144"/>
      <c r="BE290" s="144"/>
      <c r="BF290" s="144"/>
    </row>
    <row r="291" spans="1:58" hidden="1">
      <c r="A291" s="143" t="s">
        <v>914</v>
      </c>
      <c r="B291" s="143" t="s">
        <v>1047</v>
      </c>
      <c r="C291" s="144">
        <v>0</v>
      </c>
      <c r="D291" s="144">
        <v>0</v>
      </c>
      <c r="E291" s="144">
        <v>0</v>
      </c>
      <c r="F291" s="144">
        <v>0</v>
      </c>
      <c r="G291" s="144">
        <v>0</v>
      </c>
      <c r="H291" s="144">
        <v>0</v>
      </c>
      <c r="I291" s="144">
        <v>0</v>
      </c>
      <c r="J291" s="144">
        <v>0</v>
      </c>
      <c r="K291" s="144">
        <v>0</v>
      </c>
      <c r="L291" s="144">
        <v>0</v>
      </c>
      <c r="M291" s="144">
        <v>0</v>
      </c>
      <c r="N291" s="144">
        <v>0</v>
      </c>
      <c r="O291" s="144">
        <v>0</v>
      </c>
      <c r="P291" s="144">
        <v>0</v>
      </c>
      <c r="Q291" s="145"/>
      <c r="R291" s="145"/>
      <c r="S291" s="145"/>
      <c r="T291" s="145"/>
      <c r="U291" s="145"/>
      <c r="V291" s="145"/>
      <c r="W291" s="145"/>
      <c r="X291" s="145"/>
      <c r="Y291" s="145"/>
      <c r="Z291" s="145"/>
      <c r="AA291" s="145"/>
      <c r="AB291" s="145"/>
      <c r="AC291" s="145"/>
      <c r="AD291" s="145"/>
      <c r="AE291" s="144">
        <v>0</v>
      </c>
      <c r="AF291" s="144">
        <v>0</v>
      </c>
      <c r="AG291" s="144">
        <v>0</v>
      </c>
      <c r="AH291" s="144">
        <v>0</v>
      </c>
      <c r="AI291" s="144">
        <v>0</v>
      </c>
      <c r="AJ291" s="144">
        <v>0</v>
      </c>
      <c r="AK291" s="144">
        <v>0</v>
      </c>
      <c r="AL291" s="144">
        <v>0</v>
      </c>
      <c r="AM291" s="144">
        <v>0</v>
      </c>
      <c r="AN291" s="144">
        <v>0</v>
      </c>
      <c r="AO291" s="144">
        <v>0</v>
      </c>
      <c r="AP291" s="144">
        <v>0</v>
      </c>
      <c r="AQ291" s="144">
        <v>0</v>
      </c>
      <c r="AR291" s="144">
        <v>0</v>
      </c>
      <c r="AS291" s="144"/>
      <c r="AT291" s="144"/>
      <c r="AU291" s="144"/>
      <c r="AV291" s="144"/>
      <c r="AW291" s="144"/>
      <c r="AX291" s="144"/>
      <c r="AY291" s="144"/>
      <c r="AZ291" s="144"/>
      <c r="BA291" s="144"/>
      <c r="BB291" s="144"/>
      <c r="BC291" s="144"/>
      <c r="BD291" s="144"/>
      <c r="BE291" s="144"/>
      <c r="BF291" s="144"/>
    </row>
    <row r="292" spans="1:58" hidden="1">
      <c r="A292" s="143" t="s">
        <v>915</v>
      </c>
      <c r="B292" s="143" t="s">
        <v>991</v>
      </c>
      <c r="C292" s="144">
        <v>0</v>
      </c>
      <c r="D292" s="144">
        <v>0</v>
      </c>
      <c r="E292" s="144">
        <v>0</v>
      </c>
      <c r="F292" s="144">
        <v>0</v>
      </c>
      <c r="G292" s="144">
        <v>0</v>
      </c>
      <c r="H292" s="144">
        <v>0</v>
      </c>
      <c r="I292" s="144">
        <v>0</v>
      </c>
      <c r="J292" s="144">
        <v>0</v>
      </c>
      <c r="K292" s="144">
        <v>0</v>
      </c>
      <c r="L292" s="144">
        <v>0</v>
      </c>
      <c r="M292" s="144">
        <v>0</v>
      </c>
      <c r="N292" s="144">
        <v>0</v>
      </c>
      <c r="O292" s="144">
        <v>0</v>
      </c>
      <c r="P292" s="144">
        <v>0</v>
      </c>
      <c r="Q292" s="145"/>
      <c r="R292" s="145"/>
      <c r="S292" s="145"/>
      <c r="T292" s="145"/>
      <c r="U292" s="145"/>
      <c r="V292" s="145"/>
      <c r="W292" s="145"/>
      <c r="X292" s="145"/>
      <c r="Y292" s="145"/>
      <c r="Z292" s="145"/>
      <c r="AA292" s="145"/>
      <c r="AB292" s="145"/>
      <c r="AC292" s="145"/>
      <c r="AD292" s="145"/>
      <c r="AE292" s="144">
        <v>0</v>
      </c>
      <c r="AF292" s="144">
        <v>0</v>
      </c>
      <c r="AG292" s="144">
        <v>0</v>
      </c>
      <c r="AH292" s="144">
        <v>0</v>
      </c>
      <c r="AI292" s="144">
        <v>0</v>
      </c>
      <c r="AJ292" s="144">
        <v>0</v>
      </c>
      <c r="AK292" s="144">
        <v>0</v>
      </c>
      <c r="AL292" s="144">
        <v>0</v>
      </c>
      <c r="AM292" s="144">
        <v>0</v>
      </c>
      <c r="AN292" s="144">
        <v>0</v>
      </c>
      <c r="AO292" s="144">
        <v>0</v>
      </c>
      <c r="AP292" s="144">
        <v>0</v>
      </c>
      <c r="AQ292" s="144">
        <v>0</v>
      </c>
      <c r="AR292" s="144">
        <v>0</v>
      </c>
      <c r="AS292" s="144"/>
      <c r="AT292" s="144"/>
      <c r="AU292" s="144"/>
      <c r="AV292" s="144"/>
      <c r="AW292" s="144"/>
      <c r="AX292" s="144"/>
      <c r="AY292" s="144"/>
      <c r="AZ292" s="144"/>
      <c r="BA292" s="144"/>
      <c r="BB292" s="144"/>
      <c r="BC292" s="144"/>
      <c r="BD292" s="144"/>
      <c r="BE292" s="144"/>
      <c r="BF292" s="144"/>
    </row>
    <row r="293" spans="1:58" hidden="1">
      <c r="A293" s="143" t="s">
        <v>915</v>
      </c>
      <c r="B293" s="143" t="s">
        <v>992</v>
      </c>
      <c r="C293" s="144">
        <v>25</v>
      </c>
      <c r="D293" s="144">
        <v>18</v>
      </c>
      <c r="E293" s="144">
        <v>13</v>
      </c>
      <c r="F293" s="144">
        <v>10</v>
      </c>
      <c r="G293" s="144">
        <v>10</v>
      </c>
      <c r="H293" s="144">
        <v>10</v>
      </c>
      <c r="I293" s="144">
        <v>10</v>
      </c>
      <c r="J293" s="144">
        <v>10</v>
      </c>
      <c r="K293" s="144">
        <v>10</v>
      </c>
      <c r="L293" s="144">
        <v>10</v>
      </c>
      <c r="M293" s="144">
        <v>11</v>
      </c>
      <c r="N293" s="144">
        <v>11</v>
      </c>
      <c r="O293" s="144">
        <v>11</v>
      </c>
      <c r="P293" s="144">
        <v>11</v>
      </c>
      <c r="Q293" s="145">
        <v>30.24</v>
      </c>
      <c r="R293" s="145">
        <v>33.94</v>
      </c>
      <c r="S293" s="145">
        <v>23.15</v>
      </c>
      <c r="T293" s="145">
        <v>32.5</v>
      </c>
      <c r="U293" s="145">
        <v>42</v>
      </c>
      <c r="V293" s="145">
        <v>37.6</v>
      </c>
      <c r="W293" s="145">
        <v>31.5</v>
      </c>
      <c r="X293" s="145">
        <v>36.799999999999997</v>
      </c>
      <c r="Y293" s="145">
        <v>28.1</v>
      </c>
      <c r="Z293" s="145">
        <v>30.7</v>
      </c>
      <c r="AA293" s="145">
        <v>30.45</v>
      </c>
      <c r="AB293" s="145">
        <v>12</v>
      </c>
      <c r="AC293" s="145">
        <v>33.549999999999997</v>
      </c>
      <c r="AD293" s="145">
        <v>29.82</v>
      </c>
      <c r="AE293" s="144">
        <v>756</v>
      </c>
      <c r="AF293" s="144">
        <v>611</v>
      </c>
      <c r="AG293" s="144">
        <v>301</v>
      </c>
      <c r="AH293" s="144">
        <v>325</v>
      </c>
      <c r="AI293" s="144">
        <v>420</v>
      </c>
      <c r="AJ293" s="144">
        <v>376</v>
      </c>
      <c r="AK293" s="144">
        <v>315</v>
      </c>
      <c r="AL293" s="144">
        <v>368</v>
      </c>
      <c r="AM293" s="144">
        <v>281</v>
      </c>
      <c r="AN293" s="144">
        <v>307</v>
      </c>
      <c r="AO293" s="144">
        <v>335</v>
      </c>
      <c r="AP293" s="144">
        <v>132</v>
      </c>
      <c r="AQ293" s="144">
        <v>369</v>
      </c>
      <c r="AR293" s="144">
        <v>328</v>
      </c>
      <c r="AS293" s="144"/>
      <c r="AT293" s="144"/>
      <c r="AU293" s="144"/>
      <c r="AV293" s="144"/>
      <c r="AW293" s="144"/>
      <c r="AX293" s="144"/>
      <c r="AY293" s="144"/>
      <c r="AZ293" s="144"/>
      <c r="BA293" s="144"/>
      <c r="BB293" s="144"/>
      <c r="BC293" s="144"/>
      <c r="BD293" s="144"/>
      <c r="BE293" s="144"/>
      <c r="BF293" s="144"/>
    </row>
    <row r="294" spans="1:58" hidden="1">
      <c r="A294" s="143" t="s">
        <v>915</v>
      </c>
      <c r="B294" s="143" t="s">
        <v>993</v>
      </c>
      <c r="C294" s="144">
        <v>2</v>
      </c>
      <c r="D294" s="144">
        <v>4</v>
      </c>
      <c r="E294" s="144">
        <v>4</v>
      </c>
      <c r="F294" s="144">
        <v>2</v>
      </c>
      <c r="G294" s="144">
        <v>2</v>
      </c>
      <c r="H294" s="144">
        <v>2</v>
      </c>
      <c r="I294" s="144">
        <v>2</v>
      </c>
      <c r="J294" s="144">
        <v>2</v>
      </c>
      <c r="K294" s="144">
        <v>2</v>
      </c>
      <c r="L294" s="144">
        <v>2</v>
      </c>
      <c r="M294" s="144">
        <v>5</v>
      </c>
      <c r="N294" s="144">
        <v>5</v>
      </c>
      <c r="O294" s="144">
        <v>5</v>
      </c>
      <c r="P294" s="144">
        <v>5</v>
      </c>
      <c r="Q294" s="145">
        <v>62</v>
      </c>
      <c r="R294" s="145">
        <v>65</v>
      </c>
      <c r="S294" s="145">
        <v>29</v>
      </c>
      <c r="T294" s="145">
        <v>67</v>
      </c>
      <c r="U294" s="145">
        <v>94</v>
      </c>
      <c r="V294" s="145">
        <v>70</v>
      </c>
      <c r="W294" s="145">
        <v>53</v>
      </c>
      <c r="X294" s="145">
        <v>62</v>
      </c>
      <c r="Y294" s="145">
        <v>97.5</v>
      </c>
      <c r="Z294" s="145">
        <v>81.5</v>
      </c>
      <c r="AA294" s="145">
        <v>77.8</v>
      </c>
      <c r="AB294" s="145">
        <v>18.8</v>
      </c>
      <c r="AC294" s="145">
        <v>77</v>
      </c>
      <c r="AD294" s="145">
        <v>69.8</v>
      </c>
      <c r="AE294" s="144">
        <v>124</v>
      </c>
      <c r="AF294" s="144">
        <v>260</v>
      </c>
      <c r="AG294" s="144">
        <v>116</v>
      </c>
      <c r="AH294" s="144">
        <v>134</v>
      </c>
      <c r="AI294" s="144">
        <v>188</v>
      </c>
      <c r="AJ294" s="144">
        <v>140</v>
      </c>
      <c r="AK294" s="144">
        <v>106</v>
      </c>
      <c r="AL294" s="144">
        <v>124</v>
      </c>
      <c r="AM294" s="144">
        <v>195</v>
      </c>
      <c r="AN294" s="144">
        <v>163</v>
      </c>
      <c r="AO294" s="144">
        <v>389</v>
      </c>
      <c r="AP294" s="144">
        <v>94</v>
      </c>
      <c r="AQ294" s="144">
        <v>385</v>
      </c>
      <c r="AR294" s="144">
        <v>349</v>
      </c>
      <c r="AS294" s="144"/>
      <c r="AT294" s="144"/>
      <c r="AU294" s="144"/>
      <c r="AV294" s="144"/>
      <c r="AW294" s="144"/>
      <c r="AX294" s="144"/>
      <c r="AY294" s="144"/>
      <c r="AZ294" s="144"/>
      <c r="BA294" s="144"/>
      <c r="BB294" s="144"/>
      <c r="BC294" s="144"/>
      <c r="BD294" s="144"/>
      <c r="BE294" s="144"/>
      <c r="BF294" s="144"/>
    </row>
    <row r="295" spans="1:58" hidden="1">
      <c r="A295" s="143" t="s">
        <v>915</v>
      </c>
      <c r="B295" s="143" t="s">
        <v>994</v>
      </c>
      <c r="C295" s="144">
        <v>27</v>
      </c>
      <c r="D295" s="144">
        <v>22</v>
      </c>
      <c r="E295" s="144">
        <v>17</v>
      </c>
      <c r="F295" s="144">
        <v>12</v>
      </c>
      <c r="G295" s="144">
        <v>12</v>
      </c>
      <c r="H295" s="144">
        <v>12</v>
      </c>
      <c r="I295" s="144">
        <v>12</v>
      </c>
      <c r="J295" s="144">
        <v>12</v>
      </c>
      <c r="K295" s="144">
        <v>12</v>
      </c>
      <c r="L295" s="144">
        <v>12</v>
      </c>
      <c r="M295" s="144">
        <v>16</v>
      </c>
      <c r="N295" s="144">
        <v>16</v>
      </c>
      <c r="O295" s="144">
        <v>16</v>
      </c>
      <c r="P295" s="144">
        <v>16</v>
      </c>
      <c r="Q295" s="145">
        <v>32.590000000000003</v>
      </c>
      <c r="R295" s="145">
        <v>39.590000000000003</v>
      </c>
      <c r="S295" s="145">
        <v>24.53</v>
      </c>
      <c r="T295" s="145">
        <v>38.25</v>
      </c>
      <c r="U295" s="145">
        <v>50.67</v>
      </c>
      <c r="V295" s="145">
        <v>43</v>
      </c>
      <c r="W295" s="145">
        <v>35.08</v>
      </c>
      <c r="X295" s="145">
        <v>41</v>
      </c>
      <c r="Y295" s="145">
        <v>39.67</v>
      </c>
      <c r="Z295" s="145">
        <v>39.17</v>
      </c>
      <c r="AA295" s="145">
        <v>45.25</v>
      </c>
      <c r="AB295" s="145">
        <v>14.12</v>
      </c>
      <c r="AC295" s="145">
        <v>47.12</v>
      </c>
      <c r="AD295" s="145">
        <v>42.31</v>
      </c>
      <c r="AE295" s="144">
        <v>880</v>
      </c>
      <c r="AF295" s="144">
        <v>871</v>
      </c>
      <c r="AG295" s="144">
        <v>417</v>
      </c>
      <c r="AH295" s="144">
        <v>459</v>
      </c>
      <c r="AI295" s="144">
        <v>608</v>
      </c>
      <c r="AJ295" s="144">
        <v>516</v>
      </c>
      <c r="AK295" s="144">
        <v>421</v>
      </c>
      <c r="AL295" s="144">
        <v>492</v>
      </c>
      <c r="AM295" s="144">
        <v>476</v>
      </c>
      <c r="AN295" s="144">
        <v>470</v>
      </c>
      <c r="AO295" s="144">
        <v>724</v>
      </c>
      <c r="AP295" s="144">
        <v>226</v>
      </c>
      <c r="AQ295" s="144">
        <v>754</v>
      </c>
      <c r="AR295" s="144">
        <v>677</v>
      </c>
      <c r="AS295" s="144"/>
      <c r="AT295" s="144"/>
      <c r="AU295" s="144"/>
      <c r="AV295" s="144"/>
      <c r="AW295" s="144"/>
      <c r="AX295" s="144"/>
      <c r="AY295" s="144"/>
      <c r="AZ295" s="144"/>
      <c r="BA295" s="144"/>
      <c r="BB295" s="144"/>
      <c r="BC295" s="144"/>
      <c r="BD295" s="144"/>
      <c r="BE295" s="144"/>
      <c r="BF295" s="144"/>
    </row>
    <row r="296" spans="1:58" hidden="1">
      <c r="A296" s="143" t="s">
        <v>915</v>
      </c>
      <c r="B296" s="143" t="s">
        <v>995</v>
      </c>
      <c r="C296" s="144">
        <v>0</v>
      </c>
      <c r="D296" s="144">
        <v>0</v>
      </c>
      <c r="E296" s="144">
        <v>0</v>
      </c>
      <c r="F296" s="144">
        <v>0</v>
      </c>
      <c r="G296" s="144">
        <v>0</v>
      </c>
      <c r="H296" s="144">
        <v>0</v>
      </c>
      <c r="I296" s="144">
        <v>0</v>
      </c>
      <c r="J296" s="144">
        <v>0</v>
      </c>
      <c r="K296" s="144">
        <v>0</v>
      </c>
      <c r="L296" s="144">
        <v>0</v>
      </c>
      <c r="M296" s="144">
        <v>0</v>
      </c>
      <c r="N296" s="144">
        <v>0</v>
      </c>
      <c r="O296" s="144">
        <v>0</v>
      </c>
      <c r="P296" s="144">
        <v>0</v>
      </c>
      <c r="Q296" s="145"/>
      <c r="R296" s="145"/>
      <c r="S296" s="145"/>
      <c r="T296" s="145"/>
      <c r="U296" s="145"/>
      <c r="V296" s="145"/>
      <c r="W296" s="145"/>
      <c r="X296" s="145"/>
      <c r="Y296" s="145"/>
      <c r="Z296" s="145"/>
      <c r="AA296" s="145"/>
      <c r="AB296" s="145"/>
      <c r="AC296" s="145"/>
      <c r="AD296" s="145"/>
      <c r="AE296" s="144">
        <v>0</v>
      </c>
      <c r="AF296" s="144">
        <v>0</v>
      </c>
      <c r="AG296" s="144">
        <v>0</v>
      </c>
      <c r="AH296" s="144">
        <v>0</v>
      </c>
      <c r="AI296" s="144">
        <v>0</v>
      </c>
      <c r="AJ296" s="144">
        <v>0</v>
      </c>
      <c r="AK296" s="144">
        <v>0</v>
      </c>
      <c r="AL296" s="144">
        <v>0</v>
      </c>
      <c r="AM296" s="144">
        <v>0</v>
      </c>
      <c r="AN296" s="144">
        <v>0</v>
      </c>
      <c r="AO296" s="144">
        <v>0</v>
      </c>
      <c r="AP296" s="144">
        <v>0</v>
      </c>
      <c r="AQ296" s="144">
        <v>0</v>
      </c>
      <c r="AR296" s="144">
        <v>0</v>
      </c>
      <c r="AS296" s="144"/>
      <c r="AT296" s="144"/>
      <c r="AU296" s="144"/>
      <c r="AV296" s="144"/>
      <c r="AW296" s="144"/>
      <c r="AX296" s="144"/>
      <c r="AY296" s="144"/>
      <c r="AZ296" s="144"/>
      <c r="BA296" s="144"/>
      <c r="BB296" s="144"/>
      <c r="BC296" s="144"/>
      <c r="BD296" s="144"/>
      <c r="BE296" s="144"/>
      <c r="BF296" s="144"/>
    </row>
    <row r="297" spans="1:58" hidden="1">
      <c r="A297" s="143" t="s">
        <v>915</v>
      </c>
      <c r="B297" s="143" t="s">
        <v>996</v>
      </c>
      <c r="C297" s="144">
        <v>0</v>
      </c>
      <c r="D297" s="144">
        <v>0</v>
      </c>
      <c r="E297" s="144">
        <v>0</v>
      </c>
      <c r="F297" s="144">
        <v>0</v>
      </c>
      <c r="G297" s="144">
        <v>0</v>
      </c>
      <c r="H297" s="144">
        <v>0</v>
      </c>
      <c r="I297" s="144">
        <v>0</v>
      </c>
      <c r="J297" s="144">
        <v>0</v>
      </c>
      <c r="K297" s="144">
        <v>0</v>
      </c>
      <c r="L297" s="144">
        <v>0</v>
      </c>
      <c r="M297" s="144">
        <v>1</v>
      </c>
      <c r="N297" s="144">
        <v>1</v>
      </c>
      <c r="O297" s="144">
        <v>1</v>
      </c>
      <c r="P297" s="144">
        <v>1</v>
      </c>
      <c r="Q297" s="145"/>
      <c r="R297" s="145"/>
      <c r="S297" s="145"/>
      <c r="T297" s="145"/>
      <c r="U297" s="145"/>
      <c r="V297" s="145"/>
      <c r="W297" s="145"/>
      <c r="X297" s="145"/>
      <c r="Y297" s="145"/>
      <c r="Z297" s="145"/>
      <c r="AA297" s="145">
        <v>199</v>
      </c>
      <c r="AB297" s="145">
        <v>147</v>
      </c>
      <c r="AC297" s="145">
        <v>192</v>
      </c>
      <c r="AD297" s="145">
        <v>175</v>
      </c>
      <c r="AE297" s="144">
        <v>0</v>
      </c>
      <c r="AF297" s="144">
        <v>0</v>
      </c>
      <c r="AG297" s="144">
        <v>0</v>
      </c>
      <c r="AH297" s="144">
        <v>0</v>
      </c>
      <c r="AI297" s="144">
        <v>0</v>
      </c>
      <c r="AJ297" s="144">
        <v>0</v>
      </c>
      <c r="AK297" s="144">
        <v>0</v>
      </c>
      <c r="AL297" s="144">
        <v>0</v>
      </c>
      <c r="AM297" s="144">
        <v>0</v>
      </c>
      <c r="AN297" s="144">
        <v>0</v>
      </c>
      <c r="AO297" s="144">
        <v>199</v>
      </c>
      <c r="AP297" s="144">
        <v>147</v>
      </c>
      <c r="AQ297" s="144">
        <v>192</v>
      </c>
      <c r="AR297" s="144">
        <v>175</v>
      </c>
      <c r="AS297" s="144"/>
      <c r="AT297" s="144"/>
      <c r="AU297" s="144"/>
      <c r="AV297" s="144"/>
      <c r="AW297" s="144"/>
      <c r="AX297" s="144"/>
      <c r="AY297" s="144"/>
      <c r="AZ297" s="144"/>
      <c r="BA297" s="144"/>
      <c r="BB297" s="144"/>
      <c r="BC297" s="144"/>
      <c r="BD297" s="144"/>
      <c r="BE297" s="144"/>
      <c r="BF297" s="144"/>
    </row>
    <row r="298" spans="1:58" hidden="1">
      <c r="A298" s="143" t="s">
        <v>915</v>
      </c>
      <c r="B298" s="143" t="s">
        <v>997</v>
      </c>
      <c r="C298" s="144">
        <v>0</v>
      </c>
      <c r="D298" s="144">
        <v>0</v>
      </c>
      <c r="E298" s="144">
        <v>0</v>
      </c>
      <c r="F298" s="144">
        <v>0</v>
      </c>
      <c r="G298" s="144">
        <v>0</v>
      </c>
      <c r="H298" s="144">
        <v>0</v>
      </c>
      <c r="I298" s="144">
        <v>0</v>
      </c>
      <c r="J298" s="144">
        <v>0</v>
      </c>
      <c r="K298" s="144">
        <v>0</v>
      </c>
      <c r="L298" s="144">
        <v>0</v>
      </c>
      <c r="M298" s="144">
        <v>0</v>
      </c>
      <c r="N298" s="144">
        <v>0</v>
      </c>
      <c r="O298" s="144">
        <v>0</v>
      </c>
      <c r="P298" s="144">
        <v>0</v>
      </c>
      <c r="Q298" s="145"/>
      <c r="R298" s="145"/>
      <c r="S298" s="145"/>
      <c r="T298" s="145"/>
      <c r="U298" s="145"/>
      <c r="V298" s="145"/>
      <c r="W298" s="145"/>
      <c r="X298" s="145"/>
      <c r="Y298" s="145"/>
      <c r="Z298" s="145"/>
      <c r="AA298" s="145"/>
      <c r="AB298" s="145"/>
      <c r="AC298" s="145"/>
      <c r="AD298" s="145"/>
      <c r="AE298" s="144">
        <v>0</v>
      </c>
      <c r="AF298" s="144">
        <v>0</v>
      </c>
      <c r="AG298" s="144">
        <v>0</v>
      </c>
      <c r="AH298" s="144">
        <v>0</v>
      </c>
      <c r="AI298" s="144">
        <v>0</v>
      </c>
      <c r="AJ298" s="144">
        <v>0</v>
      </c>
      <c r="AK298" s="144">
        <v>0</v>
      </c>
      <c r="AL298" s="144">
        <v>0</v>
      </c>
      <c r="AM298" s="144">
        <v>0</v>
      </c>
      <c r="AN298" s="144">
        <v>0</v>
      </c>
      <c r="AO298" s="144">
        <v>0</v>
      </c>
      <c r="AP298" s="144">
        <v>0</v>
      </c>
      <c r="AQ298" s="144">
        <v>0</v>
      </c>
      <c r="AR298" s="144">
        <v>0</v>
      </c>
      <c r="AS298" s="144"/>
      <c r="AT298" s="144"/>
      <c r="AU298" s="144"/>
      <c r="AV298" s="144"/>
      <c r="AW298" s="144"/>
      <c r="AX298" s="144"/>
      <c r="AY298" s="144"/>
      <c r="AZ298" s="144"/>
      <c r="BA298" s="144"/>
      <c r="BB298" s="144"/>
      <c r="BC298" s="144"/>
      <c r="BD298" s="144"/>
      <c r="BE298" s="144"/>
      <c r="BF298" s="144"/>
    </row>
    <row r="299" spans="1:58" hidden="1">
      <c r="A299" s="143" t="s">
        <v>915</v>
      </c>
      <c r="B299" s="143" t="s">
        <v>998</v>
      </c>
      <c r="C299" s="144">
        <v>0</v>
      </c>
      <c r="D299" s="144">
        <v>0</v>
      </c>
      <c r="E299" s="144">
        <v>0</v>
      </c>
      <c r="F299" s="144">
        <v>0</v>
      </c>
      <c r="G299" s="144">
        <v>0</v>
      </c>
      <c r="H299" s="144">
        <v>0</v>
      </c>
      <c r="I299" s="144">
        <v>0</v>
      </c>
      <c r="J299" s="144">
        <v>0</v>
      </c>
      <c r="K299" s="144">
        <v>0</v>
      </c>
      <c r="L299" s="144">
        <v>0</v>
      </c>
      <c r="M299" s="144">
        <v>1</v>
      </c>
      <c r="N299" s="144">
        <v>1</v>
      </c>
      <c r="O299" s="144">
        <v>1</v>
      </c>
      <c r="P299" s="144">
        <v>1</v>
      </c>
      <c r="Q299" s="145"/>
      <c r="R299" s="145"/>
      <c r="S299" s="145"/>
      <c r="T299" s="145"/>
      <c r="U299" s="145"/>
      <c r="V299" s="145"/>
      <c r="W299" s="145"/>
      <c r="X299" s="145"/>
      <c r="Y299" s="145"/>
      <c r="Z299" s="145"/>
      <c r="AA299" s="145">
        <v>199</v>
      </c>
      <c r="AB299" s="145">
        <v>147</v>
      </c>
      <c r="AC299" s="145">
        <v>192</v>
      </c>
      <c r="AD299" s="145">
        <v>175</v>
      </c>
      <c r="AE299" s="144">
        <v>0</v>
      </c>
      <c r="AF299" s="144">
        <v>0</v>
      </c>
      <c r="AG299" s="144">
        <v>0</v>
      </c>
      <c r="AH299" s="144">
        <v>0</v>
      </c>
      <c r="AI299" s="144">
        <v>0</v>
      </c>
      <c r="AJ299" s="144">
        <v>0</v>
      </c>
      <c r="AK299" s="144">
        <v>0</v>
      </c>
      <c r="AL299" s="144">
        <v>0</v>
      </c>
      <c r="AM299" s="144">
        <v>0</v>
      </c>
      <c r="AN299" s="144">
        <v>0</v>
      </c>
      <c r="AO299" s="144">
        <v>199</v>
      </c>
      <c r="AP299" s="144">
        <v>147</v>
      </c>
      <c r="AQ299" s="144">
        <v>192</v>
      </c>
      <c r="AR299" s="144">
        <v>175</v>
      </c>
      <c r="AS299" s="144"/>
      <c r="AT299" s="144"/>
      <c r="AU299" s="144"/>
      <c r="AV299" s="144"/>
      <c r="AW299" s="144"/>
      <c r="AX299" s="144"/>
      <c r="AY299" s="144"/>
      <c r="AZ299" s="144"/>
      <c r="BA299" s="144"/>
      <c r="BB299" s="144"/>
      <c r="BC299" s="144"/>
      <c r="BD299" s="144"/>
      <c r="BE299" s="144"/>
      <c r="BF299" s="144"/>
    </row>
    <row r="300" spans="1:58" hidden="1">
      <c r="A300" s="143" t="s">
        <v>915</v>
      </c>
      <c r="B300" s="143" t="s">
        <v>999</v>
      </c>
      <c r="C300" s="144">
        <v>0</v>
      </c>
      <c r="D300" s="144">
        <v>0</v>
      </c>
      <c r="E300" s="144">
        <v>0</v>
      </c>
      <c r="F300" s="144">
        <v>0</v>
      </c>
      <c r="G300" s="144">
        <v>0</v>
      </c>
      <c r="H300" s="144">
        <v>0</v>
      </c>
      <c r="I300" s="144">
        <v>0</v>
      </c>
      <c r="J300" s="144">
        <v>0</v>
      </c>
      <c r="K300" s="144">
        <v>0</v>
      </c>
      <c r="L300" s="144">
        <v>0</v>
      </c>
      <c r="M300" s="144">
        <v>1</v>
      </c>
      <c r="N300" s="144">
        <v>1</v>
      </c>
      <c r="O300" s="144">
        <v>1</v>
      </c>
      <c r="P300" s="144">
        <v>1</v>
      </c>
      <c r="Q300" s="145"/>
      <c r="R300" s="145"/>
      <c r="S300" s="145"/>
      <c r="T300" s="145"/>
      <c r="U300" s="145"/>
      <c r="V300" s="145"/>
      <c r="W300" s="145"/>
      <c r="X300" s="145"/>
      <c r="Y300" s="145"/>
      <c r="Z300" s="145"/>
      <c r="AA300" s="145">
        <v>128</v>
      </c>
      <c r="AB300" s="145">
        <v>59</v>
      </c>
      <c r="AC300" s="145">
        <v>53</v>
      </c>
      <c r="AD300" s="145">
        <v>132</v>
      </c>
      <c r="AE300" s="144">
        <v>0</v>
      </c>
      <c r="AF300" s="144">
        <v>0</v>
      </c>
      <c r="AG300" s="144">
        <v>0</v>
      </c>
      <c r="AH300" s="144">
        <v>0</v>
      </c>
      <c r="AI300" s="144">
        <v>0</v>
      </c>
      <c r="AJ300" s="144">
        <v>0</v>
      </c>
      <c r="AK300" s="144">
        <v>0</v>
      </c>
      <c r="AL300" s="144">
        <v>0</v>
      </c>
      <c r="AM300" s="144">
        <v>0</v>
      </c>
      <c r="AN300" s="144">
        <v>0</v>
      </c>
      <c r="AO300" s="144">
        <v>128</v>
      </c>
      <c r="AP300" s="144">
        <v>59</v>
      </c>
      <c r="AQ300" s="144">
        <v>53</v>
      </c>
      <c r="AR300" s="144">
        <v>132</v>
      </c>
      <c r="AS300" s="144"/>
      <c r="AT300" s="144"/>
      <c r="AU300" s="144"/>
      <c r="AV300" s="144"/>
      <c r="AW300" s="144"/>
      <c r="AX300" s="144"/>
      <c r="AY300" s="144"/>
      <c r="AZ300" s="144"/>
      <c r="BA300" s="144"/>
      <c r="BB300" s="144"/>
      <c r="BC300" s="144"/>
      <c r="BD300" s="144"/>
      <c r="BE300" s="144"/>
      <c r="BF300" s="144"/>
    </row>
    <row r="301" spans="1:58" hidden="1">
      <c r="A301" s="143" t="s">
        <v>915</v>
      </c>
      <c r="B301" s="143" t="s">
        <v>1000</v>
      </c>
      <c r="C301" s="144">
        <v>3</v>
      </c>
      <c r="D301" s="144">
        <v>3</v>
      </c>
      <c r="E301" s="144">
        <v>3</v>
      </c>
      <c r="F301" s="144">
        <v>4</v>
      </c>
      <c r="G301" s="144">
        <v>4</v>
      </c>
      <c r="H301" s="144">
        <v>5</v>
      </c>
      <c r="I301" s="144">
        <v>5</v>
      </c>
      <c r="J301" s="144">
        <v>6</v>
      </c>
      <c r="K301" s="144">
        <v>6</v>
      </c>
      <c r="L301" s="144">
        <v>7</v>
      </c>
      <c r="M301" s="144">
        <v>7</v>
      </c>
      <c r="N301" s="144">
        <v>7</v>
      </c>
      <c r="O301" s="144">
        <v>7</v>
      </c>
      <c r="P301" s="144">
        <v>7</v>
      </c>
      <c r="Q301" s="145">
        <v>57</v>
      </c>
      <c r="R301" s="145">
        <v>85</v>
      </c>
      <c r="S301" s="145">
        <v>49</v>
      </c>
      <c r="T301" s="145">
        <v>61</v>
      </c>
      <c r="U301" s="145">
        <v>115.5</v>
      </c>
      <c r="V301" s="145">
        <v>58.4</v>
      </c>
      <c r="W301" s="145">
        <v>80</v>
      </c>
      <c r="X301" s="145">
        <v>52</v>
      </c>
      <c r="Y301" s="145">
        <v>73</v>
      </c>
      <c r="Z301" s="145">
        <v>60</v>
      </c>
      <c r="AA301" s="145">
        <v>100</v>
      </c>
      <c r="AB301" s="145">
        <v>62</v>
      </c>
      <c r="AC301" s="145">
        <v>84.14</v>
      </c>
      <c r="AD301" s="145">
        <v>88.43</v>
      </c>
      <c r="AE301" s="144">
        <v>171</v>
      </c>
      <c r="AF301" s="144">
        <v>255</v>
      </c>
      <c r="AG301" s="144">
        <v>147</v>
      </c>
      <c r="AH301" s="144">
        <v>244</v>
      </c>
      <c r="AI301" s="144">
        <v>462</v>
      </c>
      <c r="AJ301" s="144">
        <v>292</v>
      </c>
      <c r="AK301" s="144">
        <v>400</v>
      </c>
      <c r="AL301" s="144">
        <v>312</v>
      </c>
      <c r="AM301" s="144">
        <v>438</v>
      </c>
      <c r="AN301" s="144">
        <v>420</v>
      </c>
      <c r="AO301" s="144">
        <v>700</v>
      </c>
      <c r="AP301" s="144">
        <v>434</v>
      </c>
      <c r="AQ301" s="144">
        <v>589</v>
      </c>
      <c r="AR301" s="144">
        <v>619</v>
      </c>
      <c r="AS301" s="144"/>
      <c r="AT301" s="144"/>
      <c r="AU301" s="144"/>
      <c r="AV301" s="144"/>
      <c r="AW301" s="144"/>
      <c r="AX301" s="144"/>
      <c r="AY301" s="144"/>
      <c r="AZ301" s="144"/>
      <c r="BA301" s="144"/>
      <c r="BB301" s="144"/>
      <c r="BC301" s="144"/>
      <c r="BD301" s="144"/>
      <c r="BE301" s="144"/>
      <c r="BF301" s="144"/>
    </row>
    <row r="302" spans="1:58" hidden="1">
      <c r="A302" s="143" t="s">
        <v>915</v>
      </c>
      <c r="B302" s="143" t="s">
        <v>1001</v>
      </c>
      <c r="C302" s="144">
        <v>0</v>
      </c>
      <c r="D302" s="144">
        <v>0</v>
      </c>
      <c r="E302" s="144">
        <v>0</v>
      </c>
      <c r="F302" s="144">
        <v>0</v>
      </c>
      <c r="G302" s="144">
        <v>0</v>
      </c>
      <c r="H302" s="144">
        <v>0</v>
      </c>
      <c r="I302" s="144">
        <v>0</v>
      </c>
      <c r="J302" s="144">
        <v>0</v>
      </c>
      <c r="K302" s="144">
        <v>0</v>
      </c>
      <c r="L302" s="144">
        <v>0</v>
      </c>
      <c r="M302" s="144">
        <v>0</v>
      </c>
      <c r="N302" s="144">
        <v>0</v>
      </c>
      <c r="O302" s="144">
        <v>0</v>
      </c>
      <c r="P302" s="144">
        <v>0</v>
      </c>
      <c r="Q302" s="145"/>
      <c r="R302" s="145"/>
      <c r="S302" s="145"/>
      <c r="T302" s="145"/>
      <c r="U302" s="145"/>
      <c r="V302" s="145"/>
      <c r="W302" s="145"/>
      <c r="X302" s="145"/>
      <c r="Y302" s="145"/>
      <c r="Z302" s="145"/>
      <c r="AA302" s="145"/>
      <c r="AB302" s="145"/>
      <c r="AC302" s="145"/>
      <c r="AD302" s="145"/>
      <c r="AE302" s="144">
        <v>0</v>
      </c>
      <c r="AF302" s="144">
        <v>0</v>
      </c>
      <c r="AG302" s="144">
        <v>0</v>
      </c>
      <c r="AH302" s="144">
        <v>0</v>
      </c>
      <c r="AI302" s="144">
        <v>0</v>
      </c>
      <c r="AJ302" s="144">
        <v>0</v>
      </c>
      <c r="AK302" s="144">
        <v>0</v>
      </c>
      <c r="AL302" s="144">
        <v>0</v>
      </c>
      <c r="AM302" s="144">
        <v>0</v>
      </c>
      <c r="AN302" s="144">
        <v>0</v>
      </c>
      <c r="AO302" s="144">
        <v>0</v>
      </c>
      <c r="AP302" s="144">
        <v>0</v>
      </c>
      <c r="AQ302" s="144">
        <v>0</v>
      </c>
      <c r="AR302" s="144">
        <v>0</v>
      </c>
      <c r="AS302" s="144"/>
      <c r="AT302" s="144"/>
      <c r="AU302" s="144"/>
      <c r="AV302" s="144"/>
      <c r="AW302" s="144"/>
      <c r="AX302" s="144"/>
      <c r="AY302" s="144"/>
      <c r="AZ302" s="144"/>
      <c r="BA302" s="144"/>
      <c r="BB302" s="144"/>
      <c r="BC302" s="144"/>
      <c r="BD302" s="144"/>
      <c r="BE302" s="144"/>
      <c r="BF302" s="144"/>
    </row>
    <row r="303" spans="1:58" hidden="1">
      <c r="A303" s="143" t="s">
        <v>915</v>
      </c>
      <c r="B303" s="143" t="s">
        <v>1002</v>
      </c>
      <c r="C303" s="144">
        <v>1</v>
      </c>
      <c r="D303" s="144">
        <v>0</v>
      </c>
      <c r="E303" s="144">
        <v>0</v>
      </c>
      <c r="F303" s="144">
        <v>0</v>
      </c>
      <c r="G303" s="144">
        <v>0</v>
      </c>
      <c r="H303" s="144">
        <v>0</v>
      </c>
      <c r="I303" s="144">
        <v>0</v>
      </c>
      <c r="J303" s="144">
        <v>0</v>
      </c>
      <c r="K303" s="144">
        <v>0</v>
      </c>
      <c r="L303" s="144">
        <v>0</v>
      </c>
      <c r="M303" s="144">
        <v>0</v>
      </c>
      <c r="N303" s="144">
        <v>0</v>
      </c>
      <c r="O303" s="144">
        <v>0</v>
      </c>
      <c r="P303" s="144">
        <v>0</v>
      </c>
      <c r="Q303" s="145">
        <v>95</v>
      </c>
      <c r="R303" s="145"/>
      <c r="S303" s="145"/>
      <c r="T303" s="145"/>
      <c r="U303" s="145"/>
      <c r="V303" s="145"/>
      <c r="W303" s="145"/>
      <c r="X303" s="145"/>
      <c r="Y303" s="145"/>
      <c r="Z303" s="145"/>
      <c r="AA303" s="145"/>
      <c r="AB303" s="145"/>
      <c r="AC303" s="145"/>
      <c r="AD303" s="145"/>
      <c r="AE303" s="144">
        <v>95</v>
      </c>
      <c r="AF303" s="144">
        <v>0</v>
      </c>
      <c r="AG303" s="144">
        <v>0</v>
      </c>
      <c r="AH303" s="144">
        <v>0</v>
      </c>
      <c r="AI303" s="144">
        <v>0</v>
      </c>
      <c r="AJ303" s="144">
        <v>0</v>
      </c>
      <c r="AK303" s="144">
        <v>0</v>
      </c>
      <c r="AL303" s="144">
        <v>0</v>
      </c>
      <c r="AM303" s="144">
        <v>0</v>
      </c>
      <c r="AN303" s="144">
        <v>0</v>
      </c>
      <c r="AO303" s="144">
        <v>0</v>
      </c>
      <c r="AP303" s="144">
        <v>0</v>
      </c>
      <c r="AQ303" s="144">
        <v>0</v>
      </c>
      <c r="AR303" s="144">
        <v>0</v>
      </c>
      <c r="AS303" s="144"/>
      <c r="AT303" s="144"/>
      <c r="AU303" s="144"/>
      <c r="AV303" s="144"/>
      <c r="AW303" s="144"/>
      <c r="AX303" s="144"/>
      <c r="AY303" s="144"/>
      <c r="AZ303" s="144"/>
      <c r="BA303" s="144"/>
      <c r="BB303" s="144"/>
      <c r="BC303" s="144"/>
      <c r="BD303" s="144"/>
      <c r="BE303" s="144"/>
      <c r="BF303" s="144"/>
    </row>
    <row r="304" spans="1:58" hidden="1">
      <c r="A304" s="143" t="s">
        <v>915</v>
      </c>
      <c r="B304" s="143" t="s">
        <v>1003</v>
      </c>
      <c r="C304" s="144">
        <v>1</v>
      </c>
      <c r="D304" s="144">
        <v>4</v>
      </c>
      <c r="E304" s="144">
        <v>6</v>
      </c>
      <c r="F304" s="144">
        <v>9</v>
      </c>
      <c r="G304" s="144">
        <v>10</v>
      </c>
      <c r="H304" s="144">
        <v>13</v>
      </c>
      <c r="I304" s="144">
        <v>15</v>
      </c>
      <c r="J304" s="144">
        <v>16</v>
      </c>
      <c r="K304" s="144">
        <v>19</v>
      </c>
      <c r="L304" s="144">
        <v>21</v>
      </c>
      <c r="M304" s="144">
        <v>27</v>
      </c>
      <c r="N304" s="144">
        <v>27</v>
      </c>
      <c r="O304" s="144">
        <v>22</v>
      </c>
      <c r="P304" s="144">
        <v>22</v>
      </c>
      <c r="Q304" s="145">
        <v>111</v>
      </c>
      <c r="R304" s="145">
        <v>182.25</v>
      </c>
      <c r="S304" s="145">
        <v>193.33</v>
      </c>
      <c r="T304" s="145">
        <v>202.67</v>
      </c>
      <c r="U304" s="145">
        <v>213.5</v>
      </c>
      <c r="V304" s="145">
        <v>212.92</v>
      </c>
      <c r="W304" s="145">
        <v>217.8</v>
      </c>
      <c r="X304" s="145">
        <v>217.69</v>
      </c>
      <c r="Y304" s="145">
        <v>215.95</v>
      </c>
      <c r="Z304" s="145">
        <v>220.1</v>
      </c>
      <c r="AA304" s="145">
        <v>225.48</v>
      </c>
      <c r="AB304" s="145">
        <v>95.3</v>
      </c>
      <c r="AC304" s="145">
        <v>103.14</v>
      </c>
      <c r="AD304" s="145">
        <v>178.36</v>
      </c>
      <c r="AE304" s="144">
        <v>111</v>
      </c>
      <c r="AF304" s="144">
        <v>729</v>
      </c>
      <c r="AG304" s="144">
        <v>1160</v>
      </c>
      <c r="AH304" s="144">
        <v>1824</v>
      </c>
      <c r="AI304" s="144">
        <v>2135</v>
      </c>
      <c r="AJ304" s="144">
        <v>2768</v>
      </c>
      <c r="AK304" s="144">
        <v>3267</v>
      </c>
      <c r="AL304" s="144">
        <v>3483</v>
      </c>
      <c r="AM304" s="144">
        <v>4103</v>
      </c>
      <c r="AN304" s="144">
        <v>4622</v>
      </c>
      <c r="AO304" s="144">
        <v>6088</v>
      </c>
      <c r="AP304" s="144">
        <v>2573</v>
      </c>
      <c r="AQ304" s="144">
        <v>2269</v>
      </c>
      <c r="AR304" s="144">
        <v>3924</v>
      </c>
      <c r="AS304" s="144"/>
      <c r="AT304" s="144"/>
      <c r="AU304" s="144"/>
      <c r="AV304" s="144"/>
      <c r="AW304" s="144"/>
      <c r="AX304" s="144"/>
      <c r="AY304" s="144"/>
      <c r="AZ304" s="144"/>
      <c r="BA304" s="144"/>
      <c r="BB304" s="144"/>
      <c r="BC304" s="144"/>
      <c r="BD304" s="144"/>
      <c r="BE304" s="144"/>
      <c r="BF304" s="144"/>
    </row>
    <row r="305" spans="1:58" hidden="1">
      <c r="A305" s="143" t="s">
        <v>915</v>
      </c>
      <c r="B305" s="143" t="s">
        <v>1004</v>
      </c>
      <c r="C305" s="144">
        <v>5</v>
      </c>
      <c r="D305" s="144">
        <v>7</v>
      </c>
      <c r="E305" s="144">
        <v>9</v>
      </c>
      <c r="F305" s="144">
        <v>13</v>
      </c>
      <c r="G305" s="144">
        <v>14</v>
      </c>
      <c r="H305" s="144">
        <v>18</v>
      </c>
      <c r="I305" s="144">
        <v>20</v>
      </c>
      <c r="J305" s="144">
        <v>22</v>
      </c>
      <c r="K305" s="144">
        <v>25</v>
      </c>
      <c r="L305" s="144">
        <v>28</v>
      </c>
      <c r="M305" s="144">
        <v>35</v>
      </c>
      <c r="N305" s="144">
        <v>35</v>
      </c>
      <c r="O305" s="144">
        <v>30</v>
      </c>
      <c r="P305" s="144">
        <v>30</v>
      </c>
      <c r="Q305" s="145">
        <v>75.400000000000006</v>
      </c>
      <c r="R305" s="145">
        <v>140.57</v>
      </c>
      <c r="S305" s="145">
        <v>145.22</v>
      </c>
      <c r="T305" s="145">
        <v>159.08000000000001</v>
      </c>
      <c r="U305" s="145">
        <v>185.5</v>
      </c>
      <c r="V305" s="145">
        <v>170</v>
      </c>
      <c r="W305" s="145">
        <v>183.35</v>
      </c>
      <c r="X305" s="145">
        <v>172.5</v>
      </c>
      <c r="Y305" s="145">
        <v>181.64</v>
      </c>
      <c r="Z305" s="145">
        <v>180.07</v>
      </c>
      <c r="AA305" s="145">
        <v>197.6</v>
      </c>
      <c r="AB305" s="145">
        <v>87.6</v>
      </c>
      <c r="AC305" s="145">
        <v>97.03</v>
      </c>
      <c r="AD305" s="145">
        <v>155.83000000000001</v>
      </c>
      <c r="AE305" s="144">
        <v>377</v>
      </c>
      <c r="AF305" s="144">
        <v>984</v>
      </c>
      <c r="AG305" s="144">
        <v>1307</v>
      </c>
      <c r="AH305" s="144">
        <v>2068</v>
      </c>
      <c r="AI305" s="144">
        <v>2597</v>
      </c>
      <c r="AJ305" s="144">
        <v>3060</v>
      </c>
      <c r="AK305" s="144">
        <v>3667</v>
      </c>
      <c r="AL305" s="144">
        <v>3795</v>
      </c>
      <c r="AM305" s="144">
        <v>4541</v>
      </c>
      <c r="AN305" s="144">
        <v>5042</v>
      </c>
      <c r="AO305" s="144">
        <v>6916</v>
      </c>
      <c r="AP305" s="144">
        <v>3066</v>
      </c>
      <c r="AQ305" s="144">
        <v>2911</v>
      </c>
      <c r="AR305" s="144">
        <v>4675</v>
      </c>
      <c r="AS305" s="144"/>
      <c r="AT305" s="144"/>
      <c r="AU305" s="144"/>
      <c r="AV305" s="144"/>
      <c r="AW305" s="144"/>
      <c r="AX305" s="144"/>
      <c r="AY305" s="144"/>
      <c r="AZ305" s="144"/>
      <c r="BA305" s="144"/>
      <c r="BB305" s="144"/>
      <c r="BC305" s="144"/>
      <c r="BD305" s="144"/>
      <c r="BE305" s="144"/>
      <c r="BF305" s="144"/>
    </row>
    <row r="306" spans="1:58" hidden="1">
      <c r="A306" s="143" t="s">
        <v>915</v>
      </c>
      <c r="B306" s="143" t="s">
        <v>1005</v>
      </c>
      <c r="C306" s="144">
        <v>0</v>
      </c>
      <c r="D306" s="144">
        <v>0</v>
      </c>
      <c r="E306" s="144">
        <v>0</v>
      </c>
      <c r="F306" s="144">
        <v>0</v>
      </c>
      <c r="G306" s="144">
        <v>0</v>
      </c>
      <c r="H306" s="144">
        <v>0</v>
      </c>
      <c r="I306" s="144">
        <v>0</v>
      </c>
      <c r="J306" s="144">
        <v>0</v>
      </c>
      <c r="K306" s="144">
        <v>0</v>
      </c>
      <c r="L306" s="144">
        <v>0</v>
      </c>
      <c r="M306" s="144">
        <v>0</v>
      </c>
      <c r="N306" s="144">
        <v>0</v>
      </c>
      <c r="O306" s="144">
        <v>0</v>
      </c>
      <c r="P306" s="144">
        <v>0</v>
      </c>
      <c r="Q306" s="145"/>
      <c r="R306" s="145"/>
      <c r="S306" s="145"/>
      <c r="T306" s="145"/>
      <c r="U306" s="145"/>
      <c r="V306" s="145"/>
      <c r="W306" s="145"/>
      <c r="X306" s="145"/>
      <c r="Y306" s="145"/>
      <c r="Z306" s="145"/>
      <c r="AA306" s="145"/>
      <c r="AB306" s="145"/>
      <c r="AC306" s="145"/>
      <c r="AD306" s="145"/>
      <c r="AE306" s="144">
        <v>0</v>
      </c>
      <c r="AF306" s="144">
        <v>0</v>
      </c>
      <c r="AG306" s="144">
        <v>0</v>
      </c>
      <c r="AH306" s="144">
        <v>0</v>
      </c>
      <c r="AI306" s="144">
        <v>0</v>
      </c>
      <c r="AJ306" s="144">
        <v>0</v>
      </c>
      <c r="AK306" s="144">
        <v>0</v>
      </c>
      <c r="AL306" s="144">
        <v>0</v>
      </c>
      <c r="AM306" s="144">
        <v>0</v>
      </c>
      <c r="AN306" s="144">
        <v>0</v>
      </c>
      <c r="AO306" s="144">
        <v>0</v>
      </c>
      <c r="AP306" s="144">
        <v>0</v>
      </c>
      <c r="AQ306" s="144">
        <v>0</v>
      </c>
      <c r="AR306" s="144">
        <v>0</v>
      </c>
      <c r="AS306" s="144"/>
      <c r="AT306" s="144"/>
      <c r="AU306" s="144"/>
      <c r="AV306" s="144"/>
      <c r="AW306" s="144"/>
      <c r="AX306" s="144"/>
      <c r="AY306" s="144"/>
      <c r="AZ306" s="144"/>
      <c r="BA306" s="144"/>
      <c r="BB306" s="144"/>
      <c r="BC306" s="144"/>
      <c r="BD306" s="144"/>
      <c r="BE306" s="144"/>
      <c r="BF306" s="144"/>
    </row>
    <row r="307" spans="1:58" hidden="1">
      <c r="A307" s="143" t="s">
        <v>915</v>
      </c>
      <c r="B307" s="143" t="s">
        <v>1006</v>
      </c>
      <c r="C307" s="144">
        <v>0</v>
      </c>
      <c r="D307" s="144">
        <v>0</v>
      </c>
      <c r="E307" s="144">
        <v>0</v>
      </c>
      <c r="F307" s="144">
        <v>0</v>
      </c>
      <c r="G307" s="144">
        <v>0</v>
      </c>
      <c r="H307" s="144">
        <v>0</v>
      </c>
      <c r="I307" s="144">
        <v>0</v>
      </c>
      <c r="J307" s="144">
        <v>0</v>
      </c>
      <c r="K307" s="144">
        <v>0</v>
      </c>
      <c r="L307" s="144">
        <v>0</v>
      </c>
      <c r="M307" s="144">
        <v>0</v>
      </c>
      <c r="N307" s="144">
        <v>0</v>
      </c>
      <c r="O307" s="144">
        <v>0</v>
      </c>
      <c r="P307" s="144">
        <v>0</v>
      </c>
      <c r="Q307" s="145"/>
      <c r="R307" s="145"/>
      <c r="S307" s="145"/>
      <c r="T307" s="145"/>
      <c r="U307" s="145"/>
      <c r="V307" s="145"/>
      <c r="W307" s="145"/>
      <c r="X307" s="145"/>
      <c r="Y307" s="145"/>
      <c r="Z307" s="145"/>
      <c r="AA307" s="145"/>
      <c r="AB307" s="145"/>
      <c r="AC307" s="145"/>
      <c r="AD307" s="145"/>
      <c r="AE307" s="144">
        <v>0</v>
      </c>
      <c r="AF307" s="144">
        <v>0</v>
      </c>
      <c r="AG307" s="144">
        <v>0</v>
      </c>
      <c r="AH307" s="144">
        <v>0</v>
      </c>
      <c r="AI307" s="144">
        <v>0</v>
      </c>
      <c r="AJ307" s="144">
        <v>0</v>
      </c>
      <c r="AK307" s="144">
        <v>0</v>
      </c>
      <c r="AL307" s="144">
        <v>0</v>
      </c>
      <c r="AM307" s="144">
        <v>0</v>
      </c>
      <c r="AN307" s="144">
        <v>0</v>
      </c>
      <c r="AO307" s="144">
        <v>0</v>
      </c>
      <c r="AP307" s="144">
        <v>0</v>
      </c>
      <c r="AQ307" s="144">
        <v>0</v>
      </c>
      <c r="AR307" s="144">
        <v>0</v>
      </c>
      <c r="AS307" s="144"/>
      <c r="AT307" s="144"/>
      <c r="AU307" s="144"/>
      <c r="AV307" s="144"/>
      <c r="AW307" s="144"/>
      <c r="AX307" s="144"/>
      <c r="AY307" s="144"/>
      <c r="AZ307" s="144"/>
      <c r="BA307" s="144"/>
      <c r="BB307" s="144"/>
      <c r="BC307" s="144"/>
      <c r="BD307" s="144"/>
      <c r="BE307" s="144"/>
      <c r="BF307" s="144"/>
    </row>
    <row r="308" spans="1:58" hidden="1">
      <c r="A308" s="143" t="s">
        <v>915</v>
      </c>
      <c r="B308" s="143" t="s">
        <v>1007</v>
      </c>
      <c r="C308" s="144">
        <v>0</v>
      </c>
      <c r="D308" s="144">
        <v>0</v>
      </c>
      <c r="E308" s="144">
        <v>0</v>
      </c>
      <c r="F308" s="144">
        <v>0</v>
      </c>
      <c r="G308" s="144">
        <v>0</v>
      </c>
      <c r="H308" s="144">
        <v>0</v>
      </c>
      <c r="I308" s="144">
        <v>0</v>
      </c>
      <c r="J308" s="144">
        <v>0</v>
      </c>
      <c r="K308" s="144">
        <v>0</v>
      </c>
      <c r="L308" s="144">
        <v>0</v>
      </c>
      <c r="M308" s="144">
        <v>0</v>
      </c>
      <c r="N308" s="144">
        <v>0</v>
      </c>
      <c r="O308" s="144">
        <v>0</v>
      </c>
      <c r="P308" s="144">
        <v>0</v>
      </c>
      <c r="Q308" s="145"/>
      <c r="R308" s="145"/>
      <c r="S308" s="145"/>
      <c r="T308" s="145"/>
      <c r="U308" s="145"/>
      <c r="V308" s="145"/>
      <c r="W308" s="145"/>
      <c r="X308" s="145"/>
      <c r="Y308" s="145"/>
      <c r="Z308" s="145"/>
      <c r="AA308" s="145"/>
      <c r="AB308" s="145"/>
      <c r="AC308" s="145"/>
      <c r="AD308" s="145"/>
      <c r="AE308" s="144">
        <v>0</v>
      </c>
      <c r="AF308" s="144">
        <v>0</v>
      </c>
      <c r="AG308" s="144">
        <v>0</v>
      </c>
      <c r="AH308" s="144">
        <v>0</v>
      </c>
      <c r="AI308" s="144">
        <v>0</v>
      </c>
      <c r="AJ308" s="144">
        <v>0</v>
      </c>
      <c r="AK308" s="144">
        <v>0</v>
      </c>
      <c r="AL308" s="144">
        <v>0</v>
      </c>
      <c r="AM308" s="144">
        <v>0</v>
      </c>
      <c r="AN308" s="144">
        <v>0</v>
      </c>
      <c r="AO308" s="144">
        <v>0</v>
      </c>
      <c r="AP308" s="144">
        <v>0</v>
      </c>
      <c r="AQ308" s="144">
        <v>0</v>
      </c>
      <c r="AR308" s="144">
        <v>0</v>
      </c>
      <c r="AS308" s="144"/>
      <c r="AT308" s="144"/>
      <c r="AU308" s="144"/>
      <c r="AV308" s="144"/>
      <c r="AW308" s="144"/>
      <c r="AX308" s="144"/>
      <c r="AY308" s="144"/>
      <c r="AZ308" s="144"/>
      <c r="BA308" s="144"/>
      <c r="BB308" s="144"/>
      <c r="BC308" s="144"/>
      <c r="BD308" s="144"/>
      <c r="BE308" s="144"/>
      <c r="BF308" s="144"/>
    </row>
    <row r="309" spans="1:58" hidden="1">
      <c r="A309" s="143" t="s">
        <v>915</v>
      </c>
      <c r="B309" s="143" t="s">
        <v>1008</v>
      </c>
      <c r="C309" s="144">
        <v>0</v>
      </c>
      <c r="D309" s="144">
        <v>0</v>
      </c>
      <c r="E309" s="144">
        <v>0</v>
      </c>
      <c r="F309" s="144">
        <v>0</v>
      </c>
      <c r="G309" s="144">
        <v>0</v>
      </c>
      <c r="H309" s="144">
        <v>0</v>
      </c>
      <c r="I309" s="144">
        <v>0</v>
      </c>
      <c r="J309" s="144">
        <v>0</v>
      </c>
      <c r="K309" s="144">
        <v>0</v>
      </c>
      <c r="L309" s="144">
        <v>0</v>
      </c>
      <c r="M309" s="144">
        <v>25</v>
      </c>
      <c r="N309" s="144">
        <v>25</v>
      </c>
      <c r="O309" s="144">
        <v>25</v>
      </c>
      <c r="P309" s="144">
        <v>26</v>
      </c>
      <c r="Q309" s="145"/>
      <c r="R309" s="145"/>
      <c r="S309" s="145"/>
      <c r="T309" s="145"/>
      <c r="U309" s="145"/>
      <c r="V309" s="145"/>
      <c r="W309" s="145"/>
      <c r="X309" s="145"/>
      <c r="Y309" s="145"/>
      <c r="Z309" s="145"/>
      <c r="AA309" s="145">
        <v>0</v>
      </c>
      <c r="AB309" s="145">
        <v>0</v>
      </c>
      <c r="AC309" s="145">
        <v>0</v>
      </c>
      <c r="AD309" s="145">
        <v>0</v>
      </c>
      <c r="AE309" s="144">
        <v>0</v>
      </c>
      <c r="AF309" s="144">
        <v>0</v>
      </c>
      <c r="AG309" s="144">
        <v>0</v>
      </c>
      <c r="AH309" s="144">
        <v>0</v>
      </c>
      <c r="AI309" s="144">
        <v>0</v>
      </c>
      <c r="AJ309" s="144">
        <v>0</v>
      </c>
      <c r="AK309" s="144">
        <v>0</v>
      </c>
      <c r="AL309" s="144">
        <v>0</v>
      </c>
      <c r="AM309" s="144">
        <v>0</v>
      </c>
      <c r="AN309" s="144">
        <v>0</v>
      </c>
      <c r="AO309" s="144">
        <v>0</v>
      </c>
      <c r="AP309" s="144">
        <v>0</v>
      </c>
      <c r="AQ309" s="144">
        <v>0</v>
      </c>
      <c r="AR309" s="144">
        <v>0</v>
      </c>
      <c r="AS309" s="144"/>
      <c r="AT309" s="144"/>
      <c r="AU309" s="144"/>
      <c r="AV309" s="144"/>
      <c r="AW309" s="144"/>
      <c r="AX309" s="144"/>
      <c r="AY309" s="144"/>
      <c r="AZ309" s="144"/>
      <c r="BA309" s="144"/>
      <c r="BB309" s="144"/>
      <c r="BC309" s="144"/>
      <c r="BD309" s="144"/>
      <c r="BE309" s="144"/>
      <c r="BF309" s="144"/>
    </row>
    <row r="310" spans="1:58" hidden="1">
      <c r="A310" s="143" t="s">
        <v>915</v>
      </c>
      <c r="B310" s="143" t="s">
        <v>1009</v>
      </c>
      <c r="C310" s="144">
        <v>644</v>
      </c>
      <c r="D310" s="144">
        <v>670</v>
      </c>
      <c r="E310" s="144">
        <v>682</v>
      </c>
      <c r="F310" s="144">
        <v>683</v>
      </c>
      <c r="G310" s="144">
        <v>736</v>
      </c>
      <c r="H310" s="144">
        <v>756</v>
      </c>
      <c r="I310" s="144">
        <v>758</v>
      </c>
      <c r="J310" s="144">
        <v>793</v>
      </c>
      <c r="K310" s="144">
        <v>794</v>
      </c>
      <c r="L310" s="144">
        <v>900</v>
      </c>
      <c r="M310" s="144">
        <v>902</v>
      </c>
      <c r="N310" s="144">
        <v>902</v>
      </c>
      <c r="O310" s="144">
        <v>901</v>
      </c>
      <c r="P310" s="144">
        <v>900</v>
      </c>
      <c r="Q310" s="145">
        <v>350.57</v>
      </c>
      <c r="R310" s="145">
        <v>379.69</v>
      </c>
      <c r="S310" s="145">
        <v>290.83999999999997</v>
      </c>
      <c r="T310" s="145">
        <v>378.01</v>
      </c>
      <c r="U310" s="145">
        <v>349.12</v>
      </c>
      <c r="V310" s="145">
        <v>396.09</v>
      </c>
      <c r="W310" s="145">
        <v>327.69</v>
      </c>
      <c r="X310" s="145">
        <v>263.83999999999997</v>
      </c>
      <c r="Y310" s="145">
        <v>323.77</v>
      </c>
      <c r="Z310" s="145">
        <v>265.20999999999998</v>
      </c>
      <c r="AA310" s="145">
        <v>330.8</v>
      </c>
      <c r="AB310" s="145">
        <v>325.81</v>
      </c>
      <c r="AC310" s="145">
        <v>332.98</v>
      </c>
      <c r="AD310" s="145">
        <v>331.87</v>
      </c>
      <c r="AE310" s="144">
        <v>225766</v>
      </c>
      <c r="AF310" s="144">
        <v>254392</v>
      </c>
      <c r="AG310" s="144">
        <v>198350</v>
      </c>
      <c r="AH310" s="144">
        <v>258184</v>
      </c>
      <c r="AI310" s="144">
        <v>256950</v>
      </c>
      <c r="AJ310" s="144">
        <v>299443</v>
      </c>
      <c r="AK310" s="144">
        <v>248386</v>
      </c>
      <c r="AL310" s="144">
        <v>209225</v>
      </c>
      <c r="AM310" s="144">
        <v>257075</v>
      </c>
      <c r="AN310" s="144">
        <v>238685</v>
      </c>
      <c r="AO310" s="144">
        <v>298380</v>
      </c>
      <c r="AP310" s="144">
        <v>293880</v>
      </c>
      <c r="AQ310" s="144">
        <v>300016</v>
      </c>
      <c r="AR310" s="144">
        <v>298683</v>
      </c>
      <c r="AS310" s="144"/>
      <c r="AT310" s="144"/>
      <c r="AU310" s="144"/>
      <c r="AV310" s="144"/>
      <c r="AW310" s="144"/>
      <c r="AX310" s="144"/>
      <c r="AY310" s="144"/>
      <c r="AZ310" s="144"/>
      <c r="BA310" s="144"/>
      <c r="BB310" s="144"/>
      <c r="BC310" s="144"/>
      <c r="BD310" s="144"/>
      <c r="BE310" s="144"/>
      <c r="BF310" s="144"/>
    </row>
    <row r="311" spans="1:58" hidden="1">
      <c r="A311" s="143" t="s">
        <v>915</v>
      </c>
      <c r="B311" s="143" t="s">
        <v>1010</v>
      </c>
      <c r="C311" s="144">
        <v>0</v>
      </c>
      <c r="D311" s="144">
        <v>0</v>
      </c>
      <c r="E311" s="144">
        <v>0</v>
      </c>
      <c r="F311" s="144">
        <v>0</v>
      </c>
      <c r="G311" s="144">
        <v>0</v>
      </c>
      <c r="H311" s="144">
        <v>0</v>
      </c>
      <c r="I311" s="144">
        <v>0</v>
      </c>
      <c r="J311" s="144">
        <v>0</v>
      </c>
      <c r="K311" s="144">
        <v>0</v>
      </c>
      <c r="L311" s="144">
        <v>0</v>
      </c>
      <c r="M311" s="144">
        <v>0</v>
      </c>
      <c r="N311" s="144">
        <v>0</v>
      </c>
      <c r="O311" s="144">
        <v>0</v>
      </c>
      <c r="P311" s="144">
        <v>0</v>
      </c>
      <c r="Q311" s="145"/>
      <c r="R311" s="145"/>
      <c r="S311" s="145"/>
      <c r="T311" s="145"/>
      <c r="U311" s="145"/>
      <c r="V311" s="145"/>
      <c r="W311" s="145"/>
      <c r="X311" s="145"/>
      <c r="Y311" s="145"/>
      <c r="Z311" s="145"/>
      <c r="AA311" s="145"/>
      <c r="AB311" s="145"/>
      <c r="AC311" s="145"/>
      <c r="AD311" s="145"/>
      <c r="AE311" s="144">
        <v>0</v>
      </c>
      <c r="AF311" s="144">
        <v>0</v>
      </c>
      <c r="AG311" s="144">
        <v>0</v>
      </c>
      <c r="AH311" s="144">
        <v>0</v>
      </c>
      <c r="AI311" s="144">
        <v>0</v>
      </c>
      <c r="AJ311" s="144">
        <v>0</v>
      </c>
      <c r="AK311" s="144">
        <v>0</v>
      </c>
      <c r="AL311" s="144">
        <v>0</v>
      </c>
      <c r="AM311" s="144">
        <v>0</v>
      </c>
      <c r="AN311" s="144">
        <v>0</v>
      </c>
      <c r="AO311" s="144">
        <v>0</v>
      </c>
      <c r="AP311" s="144">
        <v>0</v>
      </c>
      <c r="AQ311" s="144">
        <v>0</v>
      </c>
      <c r="AR311" s="144">
        <v>0</v>
      </c>
      <c r="AS311" s="144"/>
      <c r="AT311" s="144"/>
      <c r="AU311" s="144"/>
      <c r="AV311" s="144"/>
      <c r="AW311" s="144"/>
      <c r="AX311" s="144"/>
      <c r="AY311" s="144"/>
      <c r="AZ311" s="144"/>
      <c r="BA311" s="144"/>
      <c r="BB311" s="144"/>
      <c r="BC311" s="144"/>
      <c r="BD311" s="144"/>
      <c r="BE311" s="144"/>
      <c r="BF311" s="144"/>
    </row>
    <row r="312" spans="1:58" hidden="1">
      <c r="A312" s="143" t="s">
        <v>915</v>
      </c>
      <c r="B312" s="143" t="s">
        <v>1011</v>
      </c>
      <c r="C312" s="144">
        <v>12</v>
      </c>
      <c r="D312" s="144">
        <v>4</v>
      </c>
      <c r="E312" s="144">
        <v>3</v>
      </c>
      <c r="F312" s="144">
        <v>3</v>
      </c>
      <c r="G312" s="144">
        <v>3</v>
      </c>
      <c r="H312" s="144">
        <v>3</v>
      </c>
      <c r="I312" s="144">
        <v>3</v>
      </c>
      <c r="J312" s="144">
        <v>3</v>
      </c>
      <c r="K312" s="144">
        <v>3</v>
      </c>
      <c r="L312" s="144">
        <v>3</v>
      </c>
      <c r="M312" s="144">
        <v>2</v>
      </c>
      <c r="N312" s="144">
        <v>2</v>
      </c>
      <c r="O312" s="144">
        <v>2</v>
      </c>
      <c r="P312" s="144">
        <v>2</v>
      </c>
      <c r="Q312" s="145">
        <v>171.08</v>
      </c>
      <c r="R312" s="145">
        <v>267.75</v>
      </c>
      <c r="S312" s="145">
        <v>206.33</v>
      </c>
      <c r="T312" s="145">
        <v>238.67</v>
      </c>
      <c r="U312" s="145">
        <v>228</v>
      </c>
      <c r="V312" s="145">
        <v>245</v>
      </c>
      <c r="W312" s="145">
        <v>235</v>
      </c>
      <c r="X312" s="145">
        <v>215</v>
      </c>
      <c r="Y312" s="145">
        <v>232.67</v>
      </c>
      <c r="Z312" s="145">
        <v>200</v>
      </c>
      <c r="AA312" s="145">
        <v>225</v>
      </c>
      <c r="AB312" s="145">
        <v>88</v>
      </c>
      <c r="AC312" s="145">
        <v>225.5</v>
      </c>
      <c r="AD312" s="145">
        <v>190</v>
      </c>
      <c r="AE312" s="144">
        <v>2053</v>
      </c>
      <c r="AF312" s="144">
        <v>1071</v>
      </c>
      <c r="AG312" s="144">
        <v>619</v>
      </c>
      <c r="AH312" s="144">
        <v>716</v>
      </c>
      <c r="AI312" s="144">
        <v>684</v>
      </c>
      <c r="AJ312" s="144">
        <v>735</v>
      </c>
      <c r="AK312" s="144">
        <v>705</v>
      </c>
      <c r="AL312" s="144">
        <v>645</v>
      </c>
      <c r="AM312" s="144">
        <v>698</v>
      </c>
      <c r="AN312" s="144">
        <v>600</v>
      </c>
      <c r="AO312" s="144">
        <v>450</v>
      </c>
      <c r="AP312" s="144">
        <v>176</v>
      </c>
      <c r="AQ312" s="144">
        <v>451</v>
      </c>
      <c r="AR312" s="144">
        <v>380</v>
      </c>
      <c r="AS312" s="144"/>
      <c r="AT312" s="144"/>
      <c r="AU312" s="144"/>
      <c r="AV312" s="144"/>
      <c r="AW312" s="144"/>
      <c r="AX312" s="144"/>
      <c r="AY312" s="144"/>
      <c r="AZ312" s="144"/>
      <c r="BA312" s="144"/>
      <c r="BB312" s="144"/>
      <c r="BC312" s="144"/>
      <c r="BD312" s="144"/>
      <c r="BE312" s="144"/>
      <c r="BF312" s="144"/>
    </row>
    <row r="313" spans="1:58" hidden="1">
      <c r="A313" s="143" t="s">
        <v>915</v>
      </c>
      <c r="B313" s="143" t="s">
        <v>1012</v>
      </c>
      <c r="C313" s="144">
        <v>7</v>
      </c>
      <c r="D313" s="144">
        <v>4</v>
      </c>
      <c r="E313" s="144">
        <v>4</v>
      </c>
      <c r="F313" s="144">
        <v>4</v>
      </c>
      <c r="G313" s="144">
        <v>4</v>
      </c>
      <c r="H313" s="144">
        <v>4</v>
      </c>
      <c r="I313" s="144">
        <v>4</v>
      </c>
      <c r="J313" s="144">
        <v>4</v>
      </c>
      <c r="K313" s="144">
        <v>4</v>
      </c>
      <c r="L313" s="144">
        <v>4</v>
      </c>
      <c r="M313" s="144">
        <v>3</v>
      </c>
      <c r="N313" s="144">
        <v>3</v>
      </c>
      <c r="O313" s="144">
        <v>3</v>
      </c>
      <c r="P313" s="144">
        <v>6</v>
      </c>
      <c r="Q313" s="145">
        <v>221.14</v>
      </c>
      <c r="R313" s="145">
        <v>270</v>
      </c>
      <c r="S313" s="145">
        <v>194.75</v>
      </c>
      <c r="T313" s="145">
        <v>214.5</v>
      </c>
      <c r="U313" s="145">
        <v>194.5</v>
      </c>
      <c r="V313" s="145">
        <v>223.75</v>
      </c>
      <c r="W313" s="145">
        <v>230.5</v>
      </c>
      <c r="X313" s="145">
        <v>204.25</v>
      </c>
      <c r="Y313" s="145">
        <v>226</v>
      </c>
      <c r="Z313" s="145">
        <v>188.75</v>
      </c>
      <c r="AA313" s="145">
        <v>216.33</v>
      </c>
      <c r="AB313" s="145">
        <v>87.67</v>
      </c>
      <c r="AC313" s="145">
        <v>186.67</v>
      </c>
      <c r="AD313" s="145">
        <v>201.5</v>
      </c>
      <c r="AE313" s="144">
        <v>1548</v>
      </c>
      <c r="AF313" s="144">
        <v>1080</v>
      </c>
      <c r="AG313" s="144">
        <v>779</v>
      </c>
      <c r="AH313" s="144">
        <v>858</v>
      </c>
      <c r="AI313" s="144">
        <v>778</v>
      </c>
      <c r="AJ313" s="144">
        <v>895</v>
      </c>
      <c r="AK313" s="144">
        <v>922</v>
      </c>
      <c r="AL313" s="144">
        <v>817</v>
      </c>
      <c r="AM313" s="144">
        <v>904</v>
      </c>
      <c r="AN313" s="144">
        <v>755</v>
      </c>
      <c r="AO313" s="144">
        <v>649</v>
      </c>
      <c r="AP313" s="144">
        <v>263</v>
      </c>
      <c r="AQ313" s="144">
        <v>560</v>
      </c>
      <c r="AR313" s="144">
        <v>1209</v>
      </c>
      <c r="AS313" s="144"/>
      <c r="AT313" s="144"/>
      <c r="AU313" s="144"/>
      <c r="AV313" s="144"/>
      <c r="AW313" s="144"/>
      <c r="AX313" s="144"/>
      <c r="AY313" s="144"/>
      <c r="AZ313" s="144"/>
      <c r="BA313" s="144"/>
      <c r="BB313" s="144"/>
      <c r="BC313" s="144"/>
      <c r="BD313" s="144"/>
      <c r="BE313" s="144"/>
      <c r="BF313" s="144"/>
    </row>
    <row r="314" spans="1:58" hidden="1">
      <c r="A314" s="143" t="s">
        <v>915</v>
      </c>
      <c r="B314" s="143" t="s">
        <v>1013</v>
      </c>
      <c r="C314" s="144">
        <v>19</v>
      </c>
      <c r="D314" s="144">
        <v>8</v>
      </c>
      <c r="E314" s="144">
        <v>7</v>
      </c>
      <c r="F314" s="144">
        <v>7</v>
      </c>
      <c r="G314" s="144">
        <v>7</v>
      </c>
      <c r="H314" s="144">
        <v>7</v>
      </c>
      <c r="I314" s="144">
        <v>7</v>
      </c>
      <c r="J314" s="144">
        <v>7</v>
      </c>
      <c r="K314" s="144">
        <v>7</v>
      </c>
      <c r="L314" s="144">
        <v>7</v>
      </c>
      <c r="M314" s="144">
        <v>5</v>
      </c>
      <c r="N314" s="144">
        <v>5</v>
      </c>
      <c r="O314" s="144">
        <v>5</v>
      </c>
      <c r="P314" s="144">
        <v>8</v>
      </c>
      <c r="Q314" s="145">
        <v>189.53</v>
      </c>
      <c r="R314" s="145">
        <v>268.88</v>
      </c>
      <c r="S314" s="145">
        <v>199.71</v>
      </c>
      <c r="T314" s="145">
        <v>224.86</v>
      </c>
      <c r="U314" s="145">
        <v>208.86</v>
      </c>
      <c r="V314" s="145">
        <v>232.86</v>
      </c>
      <c r="W314" s="145">
        <v>232.43</v>
      </c>
      <c r="X314" s="145">
        <v>208.86</v>
      </c>
      <c r="Y314" s="145">
        <v>228.86</v>
      </c>
      <c r="Z314" s="145">
        <v>193.57</v>
      </c>
      <c r="AA314" s="145">
        <v>219.8</v>
      </c>
      <c r="AB314" s="145">
        <v>87.8</v>
      </c>
      <c r="AC314" s="145">
        <v>202.2</v>
      </c>
      <c r="AD314" s="145">
        <v>198.62</v>
      </c>
      <c r="AE314" s="144">
        <v>3601</v>
      </c>
      <c r="AF314" s="144">
        <v>2151</v>
      </c>
      <c r="AG314" s="144">
        <v>1398</v>
      </c>
      <c r="AH314" s="144">
        <v>1574</v>
      </c>
      <c r="AI314" s="144">
        <v>1462</v>
      </c>
      <c r="AJ314" s="144">
        <v>1630</v>
      </c>
      <c r="AK314" s="144">
        <v>1627</v>
      </c>
      <c r="AL314" s="144">
        <v>1462</v>
      </c>
      <c r="AM314" s="144">
        <v>1602</v>
      </c>
      <c r="AN314" s="144">
        <v>1355</v>
      </c>
      <c r="AO314" s="144">
        <v>1099</v>
      </c>
      <c r="AP314" s="144">
        <v>439</v>
      </c>
      <c r="AQ314" s="144">
        <v>1011</v>
      </c>
      <c r="AR314" s="144">
        <v>1589</v>
      </c>
      <c r="AS314" s="144"/>
      <c r="AT314" s="144"/>
      <c r="AU314" s="144"/>
      <c r="AV314" s="144"/>
      <c r="AW314" s="144"/>
      <c r="AX314" s="144"/>
      <c r="AY314" s="144"/>
      <c r="AZ314" s="144"/>
      <c r="BA314" s="144"/>
      <c r="BB314" s="144"/>
      <c r="BC314" s="144"/>
      <c r="BD314" s="144"/>
      <c r="BE314" s="144"/>
      <c r="BF314" s="144"/>
    </row>
    <row r="315" spans="1:58" hidden="1">
      <c r="A315" s="143" t="s">
        <v>915</v>
      </c>
      <c r="B315" s="143" t="s">
        <v>1014</v>
      </c>
      <c r="C315" s="144">
        <v>219</v>
      </c>
      <c r="D315" s="144">
        <v>229</v>
      </c>
      <c r="E315" s="144">
        <v>227</v>
      </c>
      <c r="F315" s="144">
        <v>234</v>
      </c>
      <c r="G315" s="144">
        <v>236</v>
      </c>
      <c r="H315" s="144">
        <v>241</v>
      </c>
      <c r="I315" s="144">
        <v>238</v>
      </c>
      <c r="J315" s="144">
        <v>232</v>
      </c>
      <c r="K315" s="144">
        <v>234</v>
      </c>
      <c r="L315" s="144">
        <v>236</v>
      </c>
      <c r="M315" s="144">
        <v>220</v>
      </c>
      <c r="N315" s="144">
        <v>214</v>
      </c>
      <c r="O315" s="144">
        <v>214</v>
      </c>
      <c r="P315" s="144">
        <v>214</v>
      </c>
      <c r="Q315" s="145">
        <v>216.03</v>
      </c>
      <c r="R315" s="145">
        <v>252.47</v>
      </c>
      <c r="S315" s="145">
        <v>169.34</v>
      </c>
      <c r="T315" s="145">
        <v>218.15</v>
      </c>
      <c r="U315" s="145">
        <v>221.09</v>
      </c>
      <c r="V315" s="145">
        <v>209.91</v>
      </c>
      <c r="W315" s="145">
        <v>205.29</v>
      </c>
      <c r="X315" s="145">
        <v>212.12</v>
      </c>
      <c r="Y315" s="145">
        <v>207.11</v>
      </c>
      <c r="Z315" s="145">
        <v>197.35</v>
      </c>
      <c r="AA315" s="145">
        <v>232.31</v>
      </c>
      <c r="AB315" s="145">
        <v>128.19999999999999</v>
      </c>
      <c r="AC315" s="145">
        <v>211.76</v>
      </c>
      <c r="AD315" s="145">
        <v>211.76</v>
      </c>
      <c r="AE315" s="144">
        <v>47311</v>
      </c>
      <c r="AF315" s="144">
        <v>57815</v>
      </c>
      <c r="AG315" s="144">
        <v>38440</v>
      </c>
      <c r="AH315" s="144">
        <v>51046</v>
      </c>
      <c r="AI315" s="144">
        <v>52178</v>
      </c>
      <c r="AJ315" s="144">
        <v>50588</v>
      </c>
      <c r="AK315" s="144">
        <v>48860</v>
      </c>
      <c r="AL315" s="144">
        <v>49212</v>
      </c>
      <c r="AM315" s="144">
        <v>48463</v>
      </c>
      <c r="AN315" s="144">
        <v>46575</v>
      </c>
      <c r="AO315" s="144">
        <v>51109</v>
      </c>
      <c r="AP315" s="144">
        <v>27435</v>
      </c>
      <c r="AQ315" s="144">
        <v>45316</v>
      </c>
      <c r="AR315" s="144">
        <v>45316</v>
      </c>
      <c r="AS315" s="144"/>
      <c r="AT315" s="144"/>
      <c r="AU315" s="144"/>
      <c r="AV315" s="144"/>
      <c r="AW315" s="144"/>
      <c r="AX315" s="144"/>
      <c r="AY315" s="144"/>
      <c r="AZ315" s="144"/>
      <c r="BA315" s="144"/>
      <c r="BB315" s="144"/>
      <c r="BC315" s="144"/>
      <c r="BD315" s="144"/>
      <c r="BE315" s="144"/>
      <c r="BF315" s="144"/>
    </row>
    <row r="316" spans="1:58" hidden="1">
      <c r="A316" s="143" t="s">
        <v>915</v>
      </c>
      <c r="B316" s="143" t="s">
        <v>1015</v>
      </c>
      <c r="C316" s="144">
        <v>25</v>
      </c>
      <c r="D316" s="144">
        <v>28</v>
      </c>
      <c r="E316" s="144">
        <v>26</v>
      </c>
      <c r="F316" s="144">
        <v>26</v>
      </c>
      <c r="G316" s="144">
        <v>25</v>
      </c>
      <c r="H316" s="144">
        <v>25</v>
      </c>
      <c r="I316" s="144">
        <v>23</v>
      </c>
      <c r="J316" s="144">
        <v>23</v>
      </c>
      <c r="K316" s="144">
        <v>21</v>
      </c>
      <c r="L316" s="144">
        <v>21</v>
      </c>
      <c r="M316" s="144">
        <v>20</v>
      </c>
      <c r="N316" s="144">
        <v>20</v>
      </c>
      <c r="O316" s="144">
        <v>20</v>
      </c>
      <c r="P316" s="144">
        <v>20</v>
      </c>
      <c r="Q316" s="145">
        <v>215.8</v>
      </c>
      <c r="R316" s="145">
        <v>215.86</v>
      </c>
      <c r="S316" s="145">
        <v>190.27</v>
      </c>
      <c r="T316" s="145">
        <v>192.54</v>
      </c>
      <c r="U316" s="145">
        <v>209.12</v>
      </c>
      <c r="V316" s="145">
        <v>199.52</v>
      </c>
      <c r="W316" s="145">
        <v>189.96</v>
      </c>
      <c r="X316" s="145">
        <v>189.04</v>
      </c>
      <c r="Y316" s="145">
        <v>163.1</v>
      </c>
      <c r="Z316" s="145">
        <v>133.43</v>
      </c>
      <c r="AA316" s="145">
        <v>176.45</v>
      </c>
      <c r="AB316" s="145">
        <v>79.400000000000006</v>
      </c>
      <c r="AC316" s="145">
        <v>160.5</v>
      </c>
      <c r="AD316" s="145">
        <v>165.75</v>
      </c>
      <c r="AE316" s="144">
        <v>5395</v>
      </c>
      <c r="AF316" s="144">
        <v>6044</v>
      </c>
      <c r="AG316" s="144">
        <v>4947</v>
      </c>
      <c r="AH316" s="144">
        <v>5006</v>
      </c>
      <c r="AI316" s="144">
        <v>5228</v>
      </c>
      <c r="AJ316" s="144">
        <v>4988</v>
      </c>
      <c r="AK316" s="144">
        <v>4369</v>
      </c>
      <c r="AL316" s="144">
        <v>4348</v>
      </c>
      <c r="AM316" s="144">
        <v>3425</v>
      </c>
      <c r="AN316" s="144">
        <v>2802</v>
      </c>
      <c r="AO316" s="144">
        <v>3529</v>
      </c>
      <c r="AP316" s="144">
        <v>1588</v>
      </c>
      <c r="AQ316" s="144">
        <v>3210</v>
      </c>
      <c r="AR316" s="144">
        <v>3315</v>
      </c>
      <c r="AS316" s="144"/>
      <c r="AT316" s="144"/>
      <c r="AU316" s="144"/>
      <c r="AV316" s="144"/>
      <c r="AW316" s="144"/>
      <c r="AX316" s="144"/>
      <c r="AY316" s="144"/>
      <c r="AZ316" s="144"/>
      <c r="BA316" s="144"/>
      <c r="BB316" s="144"/>
      <c r="BC316" s="144"/>
      <c r="BD316" s="144"/>
      <c r="BE316" s="144"/>
      <c r="BF316" s="144"/>
    </row>
    <row r="317" spans="1:58" hidden="1">
      <c r="A317" s="143" t="s">
        <v>915</v>
      </c>
      <c r="B317" s="143" t="s">
        <v>1016</v>
      </c>
      <c r="C317" s="144">
        <v>263</v>
      </c>
      <c r="D317" s="144">
        <v>265</v>
      </c>
      <c r="E317" s="144">
        <v>260</v>
      </c>
      <c r="F317" s="144">
        <v>267</v>
      </c>
      <c r="G317" s="144">
        <v>268</v>
      </c>
      <c r="H317" s="144">
        <v>273</v>
      </c>
      <c r="I317" s="144">
        <v>268</v>
      </c>
      <c r="J317" s="144">
        <v>262</v>
      </c>
      <c r="K317" s="144">
        <v>262</v>
      </c>
      <c r="L317" s="144">
        <v>264</v>
      </c>
      <c r="M317" s="144">
        <v>245</v>
      </c>
      <c r="N317" s="144">
        <v>239</v>
      </c>
      <c r="O317" s="144">
        <v>239</v>
      </c>
      <c r="P317" s="144">
        <v>242</v>
      </c>
      <c r="Q317" s="145">
        <v>214.1</v>
      </c>
      <c r="R317" s="145">
        <v>249.09</v>
      </c>
      <c r="S317" s="145">
        <v>172.25</v>
      </c>
      <c r="T317" s="145">
        <v>215.83</v>
      </c>
      <c r="U317" s="145">
        <v>219.66</v>
      </c>
      <c r="V317" s="145">
        <v>209.55</v>
      </c>
      <c r="W317" s="145">
        <v>204.69</v>
      </c>
      <c r="X317" s="145">
        <v>210.01</v>
      </c>
      <c r="Y317" s="145">
        <v>204.16</v>
      </c>
      <c r="Z317" s="145">
        <v>192.17</v>
      </c>
      <c r="AA317" s="145">
        <v>227.5</v>
      </c>
      <c r="AB317" s="145">
        <v>123.27</v>
      </c>
      <c r="AC317" s="145">
        <v>207.27</v>
      </c>
      <c r="AD317" s="145">
        <v>207.52</v>
      </c>
      <c r="AE317" s="144">
        <v>56307</v>
      </c>
      <c r="AF317" s="144">
        <v>66010</v>
      </c>
      <c r="AG317" s="144">
        <v>44785</v>
      </c>
      <c r="AH317" s="144">
        <v>57626</v>
      </c>
      <c r="AI317" s="144">
        <v>58868</v>
      </c>
      <c r="AJ317" s="144">
        <v>57206</v>
      </c>
      <c r="AK317" s="144">
        <v>54856</v>
      </c>
      <c r="AL317" s="144">
        <v>55022</v>
      </c>
      <c r="AM317" s="144">
        <v>53490</v>
      </c>
      <c r="AN317" s="144">
        <v>50732</v>
      </c>
      <c r="AO317" s="144">
        <v>55737</v>
      </c>
      <c r="AP317" s="144">
        <v>29462</v>
      </c>
      <c r="AQ317" s="144">
        <v>49537</v>
      </c>
      <c r="AR317" s="144">
        <v>50220</v>
      </c>
      <c r="AS317" s="144"/>
      <c r="AT317" s="144"/>
      <c r="AU317" s="144"/>
      <c r="AV317" s="144"/>
      <c r="AW317" s="144"/>
      <c r="AX317" s="144"/>
      <c r="AY317" s="144"/>
      <c r="AZ317" s="144"/>
      <c r="BA317" s="144"/>
      <c r="BB317" s="144"/>
      <c r="BC317" s="144"/>
      <c r="BD317" s="144"/>
      <c r="BE317" s="144"/>
      <c r="BF317" s="144"/>
    </row>
    <row r="318" spans="1:58" hidden="1">
      <c r="A318" s="143" t="s">
        <v>915</v>
      </c>
      <c r="B318" s="143" t="s">
        <v>1017</v>
      </c>
      <c r="C318" s="144">
        <v>61</v>
      </c>
      <c r="D318" s="144">
        <v>42</v>
      </c>
      <c r="E318" s="144">
        <v>43</v>
      </c>
      <c r="F318" s="144">
        <v>45</v>
      </c>
      <c r="G318" s="144">
        <v>46</v>
      </c>
      <c r="H318" s="144">
        <v>48</v>
      </c>
      <c r="I318" s="144">
        <v>49</v>
      </c>
      <c r="J318" s="144">
        <v>51</v>
      </c>
      <c r="K318" s="144">
        <v>53</v>
      </c>
      <c r="L318" s="144">
        <v>55</v>
      </c>
      <c r="M318" s="144">
        <v>58</v>
      </c>
      <c r="N318" s="144">
        <v>57</v>
      </c>
      <c r="O318" s="144">
        <v>57</v>
      </c>
      <c r="P318" s="144">
        <v>57</v>
      </c>
      <c r="Q318" s="145">
        <v>362.34</v>
      </c>
      <c r="R318" s="145">
        <v>387.48</v>
      </c>
      <c r="S318" s="145">
        <v>270.91000000000003</v>
      </c>
      <c r="T318" s="145">
        <v>368.73</v>
      </c>
      <c r="U318" s="145">
        <v>326.89</v>
      </c>
      <c r="V318" s="145">
        <v>350.25</v>
      </c>
      <c r="W318" s="145">
        <v>329.1</v>
      </c>
      <c r="X318" s="145">
        <v>275.61</v>
      </c>
      <c r="Y318" s="145">
        <v>270.74</v>
      </c>
      <c r="Z318" s="145">
        <v>295.13</v>
      </c>
      <c r="AA318" s="145">
        <v>223.83</v>
      </c>
      <c r="AB318" s="145">
        <v>226.05</v>
      </c>
      <c r="AC318" s="145">
        <v>250.86</v>
      </c>
      <c r="AD318" s="145">
        <v>279.33</v>
      </c>
      <c r="AE318" s="144">
        <v>22103</v>
      </c>
      <c r="AF318" s="144">
        <v>16274</v>
      </c>
      <c r="AG318" s="144">
        <v>11649</v>
      </c>
      <c r="AH318" s="144">
        <v>16593</v>
      </c>
      <c r="AI318" s="144">
        <v>15037</v>
      </c>
      <c r="AJ318" s="144">
        <v>16812</v>
      </c>
      <c r="AK318" s="144">
        <v>16126</v>
      </c>
      <c r="AL318" s="144">
        <v>14056</v>
      </c>
      <c r="AM318" s="144">
        <v>14349</v>
      </c>
      <c r="AN318" s="144">
        <v>16232</v>
      </c>
      <c r="AO318" s="144">
        <v>12982</v>
      </c>
      <c r="AP318" s="144">
        <v>12885</v>
      </c>
      <c r="AQ318" s="144">
        <v>14299</v>
      </c>
      <c r="AR318" s="144">
        <v>15922</v>
      </c>
      <c r="AS318" s="144"/>
      <c r="AT318" s="144"/>
      <c r="AU318" s="144"/>
      <c r="AV318" s="144"/>
      <c r="AW318" s="144"/>
      <c r="AX318" s="144"/>
      <c r="AY318" s="144"/>
      <c r="AZ318" s="144"/>
      <c r="BA318" s="144"/>
      <c r="BB318" s="144"/>
      <c r="BC318" s="144"/>
      <c r="BD318" s="144"/>
      <c r="BE318" s="144"/>
      <c r="BF318" s="144"/>
    </row>
    <row r="319" spans="1:58" hidden="1">
      <c r="A319" s="143" t="s">
        <v>915</v>
      </c>
      <c r="B319" s="143" t="s">
        <v>1018</v>
      </c>
      <c r="C319" s="144">
        <v>2</v>
      </c>
      <c r="D319" s="144">
        <v>3</v>
      </c>
      <c r="E319" s="144">
        <v>3</v>
      </c>
      <c r="F319" s="144">
        <v>3</v>
      </c>
      <c r="G319" s="144">
        <v>3</v>
      </c>
      <c r="H319" s="144">
        <v>3</v>
      </c>
      <c r="I319" s="144">
        <v>3</v>
      </c>
      <c r="J319" s="144">
        <v>3</v>
      </c>
      <c r="K319" s="144">
        <v>3</v>
      </c>
      <c r="L319" s="144">
        <v>3</v>
      </c>
      <c r="M319" s="144">
        <v>5</v>
      </c>
      <c r="N319" s="144">
        <v>5</v>
      </c>
      <c r="O319" s="144">
        <v>5</v>
      </c>
      <c r="P319" s="144">
        <v>5</v>
      </c>
      <c r="Q319" s="145">
        <v>229</v>
      </c>
      <c r="R319" s="145">
        <v>244</v>
      </c>
      <c r="S319" s="145">
        <v>171</v>
      </c>
      <c r="T319" s="145">
        <v>224</v>
      </c>
      <c r="U319" s="145">
        <v>209.33</v>
      </c>
      <c r="V319" s="145">
        <v>221.33</v>
      </c>
      <c r="W319" s="145">
        <v>189</v>
      </c>
      <c r="X319" s="145">
        <v>194</v>
      </c>
      <c r="Y319" s="145">
        <v>187.67</v>
      </c>
      <c r="Z319" s="145">
        <v>188.67</v>
      </c>
      <c r="AA319" s="145">
        <v>167.6</v>
      </c>
      <c r="AB319" s="145">
        <v>154.80000000000001</v>
      </c>
      <c r="AC319" s="145">
        <v>174.4</v>
      </c>
      <c r="AD319" s="145">
        <v>175.2</v>
      </c>
      <c r="AE319" s="144">
        <v>458</v>
      </c>
      <c r="AF319" s="144">
        <v>732</v>
      </c>
      <c r="AG319" s="144">
        <v>513</v>
      </c>
      <c r="AH319" s="144">
        <v>672</v>
      </c>
      <c r="AI319" s="144">
        <v>628</v>
      </c>
      <c r="AJ319" s="144">
        <v>664</v>
      </c>
      <c r="AK319" s="144">
        <v>567</v>
      </c>
      <c r="AL319" s="144">
        <v>582</v>
      </c>
      <c r="AM319" s="144">
        <v>563</v>
      </c>
      <c r="AN319" s="144">
        <v>566</v>
      </c>
      <c r="AO319" s="144">
        <v>838</v>
      </c>
      <c r="AP319" s="144">
        <v>774</v>
      </c>
      <c r="AQ319" s="144">
        <v>872</v>
      </c>
      <c r="AR319" s="144">
        <v>876</v>
      </c>
      <c r="AS319" s="144"/>
      <c r="AT319" s="144"/>
      <c r="AU319" s="144"/>
      <c r="AV319" s="144"/>
      <c r="AW319" s="144"/>
      <c r="AX319" s="144"/>
      <c r="AY319" s="144"/>
      <c r="AZ319" s="144"/>
      <c r="BA319" s="144"/>
      <c r="BB319" s="144"/>
      <c r="BC319" s="144"/>
      <c r="BD319" s="144"/>
      <c r="BE319" s="144"/>
      <c r="BF319" s="144"/>
    </row>
    <row r="320" spans="1:58" hidden="1">
      <c r="A320" s="143" t="s">
        <v>915</v>
      </c>
      <c r="B320" s="143" t="s">
        <v>1019</v>
      </c>
      <c r="C320" s="144">
        <v>0</v>
      </c>
      <c r="D320" s="144">
        <v>0</v>
      </c>
      <c r="E320" s="144">
        <v>0</v>
      </c>
      <c r="F320" s="144">
        <v>0</v>
      </c>
      <c r="G320" s="144">
        <v>0</v>
      </c>
      <c r="H320" s="144">
        <v>0</v>
      </c>
      <c r="I320" s="144">
        <v>171</v>
      </c>
      <c r="J320" s="144">
        <v>174</v>
      </c>
      <c r="K320" s="144">
        <v>176</v>
      </c>
      <c r="L320" s="144">
        <v>177</v>
      </c>
      <c r="M320" s="144">
        <v>205</v>
      </c>
      <c r="N320" s="144">
        <v>197</v>
      </c>
      <c r="O320" s="144">
        <v>198</v>
      </c>
      <c r="P320" s="144">
        <v>196</v>
      </c>
      <c r="Q320" s="145"/>
      <c r="R320" s="145"/>
      <c r="S320" s="145"/>
      <c r="T320" s="145"/>
      <c r="U320" s="145"/>
      <c r="V320" s="145"/>
      <c r="W320" s="145">
        <v>431.47</v>
      </c>
      <c r="X320" s="145">
        <v>432.61</v>
      </c>
      <c r="Y320" s="145">
        <v>405.64</v>
      </c>
      <c r="Z320" s="145">
        <v>420.01</v>
      </c>
      <c r="AA320" s="145">
        <v>393.71</v>
      </c>
      <c r="AB320" s="145">
        <v>368.31</v>
      </c>
      <c r="AC320" s="145">
        <v>369.48</v>
      </c>
      <c r="AD320" s="145">
        <v>421.87</v>
      </c>
      <c r="AE320" s="144">
        <v>0</v>
      </c>
      <c r="AF320" s="144">
        <v>0</v>
      </c>
      <c r="AG320" s="144">
        <v>0</v>
      </c>
      <c r="AH320" s="144">
        <v>0</v>
      </c>
      <c r="AI320" s="144">
        <v>0</v>
      </c>
      <c r="AJ320" s="144">
        <v>0</v>
      </c>
      <c r="AK320" s="144">
        <v>73781</v>
      </c>
      <c r="AL320" s="144">
        <v>75274</v>
      </c>
      <c r="AM320" s="144">
        <v>71392</v>
      </c>
      <c r="AN320" s="144">
        <v>74341</v>
      </c>
      <c r="AO320" s="144">
        <v>80710</v>
      </c>
      <c r="AP320" s="144">
        <v>72557</v>
      </c>
      <c r="AQ320" s="144">
        <v>73157</v>
      </c>
      <c r="AR320" s="144">
        <v>82687</v>
      </c>
      <c r="AS320" s="144"/>
      <c r="AT320" s="144"/>
      <c r="AU320" s="144"/>
      <c r="AV320" s="144"/>
      <c r="AW320" s="144"/>
      <c r="AX320" s="144"/>
      <c r="AY320" s="144"/>
      <c r="AZ320" s="144"/>
      <c r="BA320" s="144"/>
      <c r="BB320" s="144"/>
      <c r="BC320" s="144"/>
      <c r="BD320" s="144"/>
      <c r="BE320" s="144"/>
      <c r="BF320" s="144"/>
    </row>
    <row r="321" spans="1:58" hidden="1">
      <c r="A321" s="143" t="s">
        <v>915</v>
      </c>
      <c r="B321" s="143" t="s">
        <v>1020</v>
      </c>
      <c r="C321" s="144">
        <v>1186</v>
      </c>
      <c r="D321" s="144">
        <v>1195</v>
      </c>
      <c r="E321" s="144">
        <v>1190</v>
      </c>
      <c r="F321" s="144">
        <v>1186</v>
      </c>
      <c r="G321" s="144">
        <v>1190</v>
      </c>
      <c r="H321" s="144">
        <v>1192</v>
      </c>
      <c r="I321" s="144">
        <v>1101</v>
      </c>
      <c r="J321" s="144">
        <v>1133</v>
      </c>
      <c r="K321" s="144">
        <v>1171</v>
      </c>
      <c r="L321" s="144">
        <v>1189</v>
      </c>
      <c r="M321" s="144">
        <v>1205</v>
      </c>
      <c r="N321" s="144">
        <v>1210</v>
      </c>
      <c r="O321" s="144">
        <v>1197</v>
      </c>
      <c r="P321" s="144">
        <v>1200</v>
      </c>
      <c r="Q321" s="145">
        <v>392.15</v>
      </c>
      <c r="R321" s="145">
        <v>403.58</v>
      </c>
      <c r="S321" s="145">
        <v>304.48</v>
      </c>
      <c r="T321" s="145">
        <v>401.17</v>
      </c>
      <c r="U321" s="145">
        <v>372.19</v>
      </c>
      <c r="V321" s="145">
        <v>394.44</v>
      </c>
      <c r="W321" s="145">
        <v>362.67</v>
      </c>
      <c r="X321" s="145">
        <v>356.75</v>
      </c>
      <c r="Y321" s="145">
        <v>357.67</v>
      </c>
      <c r="Z321" s="145">
        <v>367.15</v>
      </c>
      <c r="AA321" s="145">
        <v>333.48</v>
      </c>
      <c r="AB321" s="145">
        <v>300.48</v>
      </c>
      <c r="AC321" s="145">
        <v>349.78</v>
      </c>
      <c r="AD321" s="145">
        <v>357.78</v>
      </c>
      <c r="AE321" s="144">
        <v>465085</v>
      </c>
      <c r="AF321" s="144">
        <v>482278</v>
      </c>
      <c r="AG321" s="144">
        <v>362329</v>
      </c>
      <c r="AH321" s="144">
        <v>475789</v>
      </c>
      <c r="AI321" s="144">
        <v>442907</v>
      </c>
      <c r="AJ321" s="144">
        <v>470177</v>
      </c>
      <c r="AK321" s="144">
        <v>399295</v>
      </c>
      <c r="AL321" s="144">
        <v>404193</v>
      </c>
      <c r="AM321" s="144">
        <v>418828</v>
      </c>
      <c r="AN321" s="144">
        <v>436547</v>
      </c>
      <c r="AO321" s="144">
        <v>401845</v>
      </c>
      <c r="AP321" s="144">
        <v>363581</v>
      </c>
      <c r="AQ321" s="144">
        <v>418690</v>
      </c>
      <c r="AR321" s="144">
        <v>429340</v>
      </c>
      <c r="AS321" s="144"/>
      <c r="AT321" s="144"/>
      <c r="AU321" s="144"/>
      <c r="AV321" s="144"/>
      <c r="AW321" s="144"/>
      <c r="AX321" s="144"/>
      <c r="AY321" s="144"/>
      <c r="AZ321" s="144"/>
      <c r="BA321" s="144"/>
      <c r="BB321" s="144"/>
      <c r="BC321" s="144"/>
      <c r="BD321" s="144"/>
      <c r="BE321" s="144"/>
      <c r="BF321" s="144"/>
    </row>
    <row r="322" spans="1:58" hidden="1">
      <c r="A322" s="143" t="s">
        <v>915</v>
      </c>
      <c r="B322" s="143" t="s">
        <v>1021</v>
      </c>
      <c r="C322" s="144">
        <v>1249</v>
      </c>
      <c r="D322" s="144">
        <v>1240</v>
      </c>
      <c r="E322" s="144">
        <v>1236</v>
      </c>
      <c r="F322" s="144">
        <v>1234</v>
      </c>
      <c r="G322" s="144">
        <v>1239</v>
      </c>
      <c r="H322" s="144">
        <v>1243</v>
      </c>
      <c r="I322" s="144">
        <v>1324</v>
      </c>
      <c r="J322" s="144">
        <v>1361</v>
      </c>
      <c r="K322" s="144">
        <v>1403</v>
      </c>
      <c r="L322" s="144">
        <v>1424</v>
      </c>
      <c r="M322" s="144">
        <v>1473</v>
      </c>
      <c r="N322" s="144">
        <v>1469</v>
      </c>
      <c r="O322" s="144">
        <v>1457</v>
      </c>
      <c r="P322" s="144">
        <v>1458</v>
      </c>
      <c r="Q322" s="145">
        <v>390.43</v>
      </c>
      <c r="R322" s="145">
        <v>402.65</v>
      </c>
      <c r="S322" s="145">
        <v>302.99</v>
      </c>
      <c r="T322" s="145">
        <v>399.56</v>
      </c>
      <c r="U322" s="145">
        <v>370.11</v>
      </c>
      <c r="V322" s="145">
        <v>392.32</v>
      </c>
      <c r="W322" s="145">
        <v>369.92</v>
      </c>
      <c r="X322" s="145">
        <v>363.05</v>
      </c>
      <c r="Y322" s="145">
        <v>360.04</v>
      </c>
      <c r="Z322" s="145">
        <v>370.57</v>
      </c>
      <c r="AA322" s="145">
        <v>336.98</v>
      </c>
      <c r="AB322" s="145">
        <v>306.19</v>
      </c>
      <c r="AC322" s="145">
        <v>347.99</v>
      </c>
      <c r="AD322" s="145">
        <v>362.71</v>
      </c>
      <c r="AE322" s="144">
        <v>487646</v>
      </c>
      <c r="AF322" s="144">
        <v>499284</v>
      </c>
      <c r="AG322" s="144">
        <v>374491</v>
      </c>
      <c r="AH322" s="144">
        <v>493054</v>
      </c>
      <c r="AI322" s="144">
        <v>458572</v>
      </c>
      <c r="AJ322" s="144">
        <v>487653</v>
      </c>
      <c r="AK322" s="144">
        <v>489769</v>
      </c>
      <c r="AL322" s="144">
        <v>494105</v>
      </c>
      <c r="AM322" s="144">
        <v>505132</v>
      </c>
      <c r="AN322" s="144">
        <v>527686</v>
      </c>
      <c r="AO322" s="144">
        <v>496375</v>
      </c>
      <c r="AP322" s="144">
        <v>449797</v>
      </c>
      <c r="AQ322" s="144">
        <v>507018</v>
      </c>
      <c r="AR322" s="144">
        <v>528825</v>
      </c>
      <c r="AS322" s="144"/>
      <c r="AT322" s="144"/>
      <c r="AU322" s="144"/>
      <c r="AV322" s="144"/>
      <c r="AW322" s="144"/>
      <c r="AX322" s="144"/>
      <c r="AY322" s="144"/>
      <c r="AZ322" s="144"/>
      <c r="BA322" s="144"/>
      <c r="BB322" s="144"/>
      <c r="BC322" s="144"/>
      <c r="BD322" s="144"/>
      <c r="BE322" s="144"/>
      <c r="BF322" s="144"/>
    </row>
    <row r="323" spans="1:58" hidden="1">
      <c r="A323" s="143" t="s">
        <v>915</v>
      </c>
      <c r="B323" s="143" t="s">
        <v>1022</v>
      </c>
      <c r="C323" s="144">
        <v>0</v>
      </c>
      <c r="D323" s="144">
        <v>0</v>
      </c>
      <c r="E323" s="144">
        <v>0</v>
      </c>
      <c r="F323" s="144">
        <v>0</v>
      </c>
      <c r="G323" s="144">
        <v>0</v>
      </c>
      <c r="H323" s="144">
        <v>0</v>
      </c>
      <c r="I323" s="144">
        <v>0</v>
      </c>
      <c r="J323" s="144">
        <v>0</v>
      </c>
      <c r="K323" s="144">
        <v>0</v>
      </c>
      <c r="L323" s="144">
        <v>0</v>
      </c>
      <c r="M323" s="144">
        <v>147</v>
      </c>
      <c r="N323" s="144">
        <v>147</v>
      </c>
      <c r="O323" s="144">
        <v>147</v>
      </c>
      <c r="P323" s="144">
        <v>142</v>
      </c>
      <c r="Q323" s="145"/>
      <c r="R323" s="145"/>
      <c r="S323" s="145"/>
      <c r="T323" s="145"/>
      <c r="U323" s="145"/>
      <c r="V323" s="145"/>
      <c r="W323" s="145"/>
      <c r="X323" s="145"/>
      <c r="Y323" s="145"/>
      <c r="Z323" s="145"/>
      <c r="AA323" s="145">
        <v>0</v>
      </c>
      <c r="AB323" s="145">
        <v>0</v>
      </c>
      <c r="AC323" s="145">
        <v>0</v>
      </c>
      <c r="AD323" s="145">
        <v>0</v>
      </c>
      <c r="AE323" s="144">
        <v>0</v>
      </c>
      <c r="AF323" s="144">
        <v>0</v>
      </c>
      <c r="AG323" s="144">
        <v>0</v>
      </c>
      <c r="AH323" s="144">
        <v>0</v>
      </c>
      <c r="AI323" s="144">
        <v>0</v>
      </c>
      <c r="AJ323" s="144">
        <v>0</v>
      </c>
      <c r="AK323" s="144">
        <v>0</v>
      </c>
      <c r="AL323" s="144">
        <v>0</v>
      </c>
      <c r="AM323" s="144">
        <v>0</v>
      </c>
      <c r="AN323" s="144">
        <v>0</v>
      </c>
      <c r="AO323" s="144">
        <v>0</v>
      </c>
      <c r="AP323" s="144">
        <v>0</v>
      </c>
      <c r="AQ323" s="144">
        <v>0</v>
      </c>
      <c r="AR323" s="144">
        <v>0</v>
      </c>
      <c r="AS323" s="144"/>
      <c r="AT323" s="144"/>
      <c r="AU323" s="144"/>
      <c r="AV323" s="144"/>
      <c r="AW323" s="144"/>
      <c r="AX323" s="144"/>
      <c r="AY323" s="144"/>
      <c r="AZ323" s="144"/>
      <c r="BA323" s="144"/>
      <c r="BB323" s="144"/>
      <c r="BC323" s="144"/>
      <c r="BD323" s="144"/>
      <c r="BE323" s="144"/>
      <c r="BF323" s="144"/>
    </row>
    <row r="324" spans="1:58" hidden="1">
      <c r="A324" s="143" t="s">
        <v>915</v>
      </c>
      <c r="B324" s="143" t="s">
        <v>1023</v>
      </c>
      <c r="C324" s="144">
        <v>0</v>
      </c>
      <c r="D324" s="144">
        <v>0</v>
      </c>
      <c r="E324" s="144">
        <v>0</v>
      </c>
      <c r="F324" s="144">
        <v>0</v>
      </c>
      <c r="G324" s="144">
        <v>0</v>
      </c>
      <c r="H324" s="144">
        <v>0</v>
      </c>
      <c r="I324" s="144">
        <v>0</v>
      </c>
      <c r="J324" s="144">
        <v>0</v>
      </c>
      <c r="K324" s="144">
        <v>0</v>
      </c>
      <c r="L324" s="144">
        <v>0</v>
      </c>
      <c r="M324" s="144">
        <v>0</v>
      </c>
      <c r="N324" s="144">
        <v>0</v>
      </c>
      <c r="O324" s="144">
        <v>0</v>
      </c>
      <c r="P324" s="144">
        <v>0</v>
      </c>
      <c r="Q324" s="145"/>
      <c r="R324" s="145"/>
      <c r="S324" s="145"/>
      <c r="T324" s="145"/>
      <c r="U324" s="145"/>
      <c r="V324" s="145"/>
      <c r="W324" s="145"/>
      <c r="X324" s="145"/>
      <c r="Y324" s="145"/>
      <c r="Z324" s="145"/>
      <c r="AA324" s="145"/>
      <c r="AB324" s="145"/>
      <c r="AC324" s="145"/>
      <c r="AD324" s="145"/>
      <c r="AE324" s="144">
        <v>0</v>
      </c>
      <c r="AF324" s="144">
        <v>0</v>
      </c>
      <c r="AG324" s="144">
        <v>0</v>
      </c>
      <c r="AH324" s="144">
        <v>0</v>
      </c>
      <c r="AI324" s="144">
        <v>0</v>
      </c>
      <c r="AJ324" s="144">
        <v>0</v>
      </c>
      <c r="AK324" s="144">
        <v>0</v>
      </c>
      <c r="AL324" s="144">
        <v>0</v>
      </c>
      <c r="AM324" s="144">
        <v>0</v>
      </c>
      <c r="AN324" s="144">
        <v>0</v>
      </c>
      <c r="AO324" s="144">
        <v>0</v>
      </c>
      <c r="AP324" s="144">
        <v>0</v>
      </c>
      <c r="AQ324" s="144">
        <v>0</v>
      </c>
      <c r="AR324" s="144">
        <v>0</v>
      </c>
      <c r="AS324" s="144"/>
      <c r="AT324" s="144"/>
      <c r="AU324" s="144"/>
      <c r="AV324" s="144"/>
      <c r="AW324" s="144"/>
      <c r="AX324" s="144"/>
      <c r="AY324" s="144"/>
      <c r="AZ324" s="144"/>
      <c r="BA324" s="144"/>
      <c r="BB324" s="144"/>
      <c r="BC324" s="144"/>
      <c r="BD324" s="144"/>
      <c r="BE324" s="144"/>
      <c r="BF324" s="144"/>
    </row>
    <row r="325" spans="1:58" hidden="1">
      <c r="A325" s="143" t="s">
        <v>915</v>
      </c>
      <c r="B325" s="143" t="s">
        <v>1024</v>
      </c>
      <c r="C325" s="144">
        <v>0</v>
      </c>
      <c r="D325" s="144">
        <v>0</v>
      </c>
      <c r="E325" s="144">
        <v>0</v>
      </c>
      <c r="F325" s="144">
        <v>0</v>
      </c>
      <c r="G325" s="144">
        <v>0</v>
      </c>
      <c r="H325" s="144">
        <v>0</v>
      </c>
      <c r="I325" s="144">
        <v>0</v>
      </c>
      <c r="J325" s="144">
        <v>0</v>
      </c>
      <c r="K325" s="144">
        <v>0</v>
      </c>
      <c r="L325" s="144">
        <v>0</v>
      </c>
      <c r="M325" s="144">
        <v>6</v>
      </c>
      <c r="N325" s="144">
        <v>6</v>
      </c>
      <c r="O325" s="144">
        <v>6</v>
      </c>
      <c r="P325" s="144">
        <v>6</v>
      </c>
      <c r="Q325" s="145"/>
      <c r="R325" s="145"/>
      <c r="S325" s="145"/>
      <c r="T325" s="145"/>
      <c r="U325" s="145"/>
      <c r="V325" s="145"/>
      <c r="W325" s="145"/>
      <c r="X325" s="145"/>
      <c r="Y325" s="145"/>
      <c r="Z325" s="145"/>
      <c r="AA325" s="145">
        <v>10</v>
      </c>
      <c r="AB325" s="145">
        <v>10.83</v>
      </c>
      <c r="AC325" s="145">
        <v>11.83</v>
      </c>
      <c r="AD325" s="145">
        <v>9.83</v>
      </c>
      <c r="AE325" s="144">
        <v>0</v>
      </c>
      <c r="AF325" s="144">
        <v>0</v>
      </c>
      <c r="AG325" s="144">
        <v>0</v>
      </c>
      <c r="AH325" s="144">
        <v>0</v>
      </c>
      <c r="AI325" s="144">
        <v>0</v>
      </c>
      <c r="AJ325" s="144">
        <v>0</v>
      </c>
      <c r="AK325" s="144">
        <v>0</v>
      </c>
      <c r="AL325" s="144">
        <v>0</v>
      </c>
      <c r="AM325" s="144">
        <v>0</v>
      </c>
      <c r="AN325" s="144">
        <v>0</v>
      </c>
      <c r="AO325" s="144">
        <v>60</v>
      </c>
      <c r="AP325" s="144">
        <v>65</v>
      </c>
      <c r="AQ325" s="144">
        <v>71</v>
      </c>
      <c r="AR325" s="144">
        <v>59</v>
      </c>
      <c r="AS325" s="144"/>
      <c r="AT325" s="144"/>
      <c r="AU325" s="144"/>
      <c r="AV325" s="144"/>
      <c r="AW325" s="144"/>
      <c r="AX325" s="144"/>
      <c r="AY325" s="144"/>
      <c r="AZ325" s="144"/>
      <c r="BA325" s="144"/>
      <c r="BB325" s="144"/>
      <c r="BC325" s="144"/>
      <c r="BD325" s="144"/>
      <c r="BE325" s="144"/>
      <c r="BF325" s="144"/>
    </row>
    <row r="326" spans="1:58" hidden="1">
      <c r="A326" s="143" t="s">
        <v>915</v>
      </c>
      <c r="B326" s="143" t="s">
        <v>1025</v>
      </c>
      <c r="C326" s="144">
        <v>2</v>
      </c>
      <c r="D326" s="144">
        <v>13</v>
      </c>
      <c r="E326" s="144">
        <v>24</v>
      </c>
      <c r="F326" s="144">
        <v>35</v>
      </c>
      <c r="G326" s="144">
        <v>45</v>
      </c>
      <c r="H326" s="144">
        <v>57</v>
      </c>
      <c r="I326" s="144">
        <v>67</v>
      </c>
      <c r="J326" s="144">
        <v>77</v>
      </c>
      <c r="K326" s="144">
        <v>88</v>
      </c>
      <c r="L326" s="144">
        <v>99</v>
      </c>
      <c r="M326" s="144">
        <v>114</v>
      </c>
      <c r="N326" s="144">
        <v>113</v>
      </c>
      <c r="O326" s="144">
        <v>113</v>
      </c>
      <c r="P326" s="144">
        <v>113</v>
      </c>
      <c r="Q326" s="145">
        <v>17.5</v>
      </c>
      <c r="R326" s="145">
        <v>21.54</v>
      </c>
      <c r="S326" s="145">
        <v>18</v>
      </c>
      <c r="T326" s="145">
        <v>16.57</v>
      </c>
      <c r="U326" s="145">
        <v>16.04</v>
      </c>
      <c r="V326" s="145">
        <v>16.11</v>
      </c>
      <c r="W326" s="145">
        <v>15.75</v>
      </c>
      <c r="X326" s="145">
        <v>15</v>
      </c>
      <c r="Y326" s="145">
        <v>15.33</v>
      </c>
      <c r="Z326" s="145">
        <v>15.08</v>
      </c>
      <c r="AA326" s="145">
        <v>17.07</v>
      </c>
      <c r="AB326" s="145">
        <v>17.07</v>
      </c>
      <c r="AC326" s="145">
        <v>22.47</v>
      </c>
      <c r="AD326" s="145">
        <v>14.19</v>
      </c>
      <c r="AE326" s="144">
        <v>35</v>
      </c>
      <c r="AF326" s="144">
        <v>280</v>
      </c>
      <c r="AG326" s="144">
        <v>432</v>
      </c>
      <c r="AH326" s="144">
        <v>580</v>
      </c>
      <c r="AI326" s="144">
        <v>722</v>
      </c>
      <c r="AJ326" s="144">
        <v>918</v>
      </c>
      <c r="AK326" s="144">
        <v>1055</v>
      </c>
      <c r="AL326" s="144">
        <v>1155</v>
      </c>
      <c r="AM326" s="144">
        <v>1349</v>
      </c>
      <c r="AN326" s="144">
        <v>1493</v>
      </c>
      <c r="AO326" s="144">
        <v>1946</v>
      </c>
      <c r="AP326" s="144">
        <v>1929</v>
      </c>
      <c r="AQ326" s="144">
        <v>2539</v>
      </c>
      <c r="AR326" s="144">
        <v>1604</v>
      </c>
      <c r="AS326" s="144"/>
      <c r="AT326" s="144"/>
      <c r="AU326" s="144"/>
      <c r="AV326" s="144"/>
      <c r="AW326" s="144"/>
      <c r="AX326" s="144"/>
      <c r="AY326" s="144"/>
      <c r="AZ326" s="144"/>
      <c r="BA326" s="144"/>
      <c r="BB326" s="144"/>
      <c r="BC326" s="144"/>
      <c r="BD326" s="144"/>
      <c r="BE326" s="144"/>
      <c r="BF326" s="144"/>
    </row>
    <row r="327" spans="1:58" hidden="1">
      <c r="A327" s="143" t="s">
        <v>915</v>
      </c>
      <c r="B327" s="143" t="s">
        <v>1026</v>
      </c>
      <c r="C327" s="144">
        <v>0</v>
      </c>
      <c r="D327" s="144">
        <v>0</v>
      </c>
      <c r="E327" s="144">
        <v>0</v>
      </c>
      <c r="F327" s="144">
        <v>0</v>
      </c>
      <c r="G327" s="144">
        <v>0</v>
      </c>
      <c r="H327" s="144">
        <v>0</v>
      </c>
      <c r="I327" s="144">
        <v>0</v>
      </c>
      <c r="J327" s="144">
        <v>0</v>
      </c>
      <c r="K327" s="144">
        <v>0</v>
      </c>
      <c r="L327" s="144">
        <v>0</v>
      </c>
      <c r="M327" s="144">
        <v>0</v>
      </c>
      <c r="N327" s="144">
        <v>0</v>
      </c>
      <c r="O327" s="144">
        <v>0</v>
      </c>
      <c r="P327" s="144">
        <v>0</v>
      </c>
      <c r="Q327" s="145"/>
      <c r="R327" s="145"/>
      <c r="S327" s="145"/>
      <c r="T327" s="145"/>
      <c r="U327" s="145"/>
      <c r="V327" s="145"/>
      <c r="W327" s="145"/>
      <c r="X327" s="145"/>
      <c r="Y327" s="145"/>
      <c r="Z327" s="145"/>
      <c r="AA327" s="145"/>
      <c r="AB327" s="145"/>
      <c r="AC327" s="145"/>
      <c r="AD327" s="145"/>
      <c r="AE327" s="144">
        <v>0</v>
      </c>
      <c r="AF327" s="144">
        <v>0</v>
      </c>
      <c r="AG327" s="144">
        <v>0</v>
      </c>
      <c r="AH327" s="144">
        <v>0</v>
      </c>
      <c r="AI327" s="144">
        <v>0</v>
      </c>
      <c r="AJ327" s="144">
        <v>0</v>
      </c>
      <c r="AK327" s="144">
        <v>0</v>
      </c>
      <c r="AL327" s="144">
        <v>0</v>
      </c>
      <c r="AM327" s="144">
        <v>0</v>
      </c>
      <c r="AN327" s="144">
        <v>0</v>
      </c>
      <c r="AO327" s="144">
        <v>0</v>
      </c>
      <c r="AP327" s="144">
        <v>0</v>
      </c>
      <c r="AQ327" s="144">
        <v>0</v>
      </c>
      <c r="AR327" s="144">
        <v>0</v>
      </c>
      <c r="AS327" s="144"/>
      <c r="AT327" s="144"/>
      <c r="AU327" s="144"/>
      <c r="AV327" s="144"/>
      <c r="AW327" s="144"/>
      <c r="AX327" s="144"/>
      <c r="AY327" s="144"/>
      <c r="AZ327" s="144"/>
      <c r="BA327" s="144"/>
      <c r="BB327" s="144"/>
      <c r="BC327" s="144"/>
      <c r="BD327" s="144"/>
      <c r="BE327" s="144"/>
      <c r="BF327" s="144"/>
    </row>
    <row r="328" spans="1:58" hidden="1">
      <c r="A328" s="143" t="s">
        <v>915</v>
      </c>
      <c r="B328" s="143" t="s">
        <v>1027</v>
      </c>
      <c r="C328" s="144">
        <v>0</v>
      </c>
      <c r="D328" s="144">
        <v>3</v>
      </c>
      <c r="E328" s="144">
        <v>5</v>
      </c>
      <c r="F328" s="144">
        <v>8</v>
      </c>
      <c r="G328" s="144">
        <v>11</v>
      </c>
      <c r="H328" s="144">
        <v>14</v>
      </c>
      <c r="I328" s="144">
        <v>16</v>
      </c>
      <c r="J328" s="144">
        <v>19</v>
      </c>
      <c r="K328" s="144">
        <v>22</v>
      </c>
      <c r="L328" s="144">
        <v>24</v>
      </c>
      <c r="M328" s="144">
        <v>37</v>
      </c>
      <c r="N328" s="144">
        <v>37</v>
      </c>
      <c r="O328" s="144">
        <v>37</v>
      </c>
      <c r="P328" s="144">
        <v>38</v>
      </c>
      <c r="Q328" s="145"/>
      <c r="R328" s="145">
        <v>17</v>
      </c>
      <c r="S328" s="145">
        <v>17</v>
      </c>
      <c r="T328" s="145">
        <v>17</v>
      </c>
      <c r="U328" s="145">
        <v>17</v>
      </c>
      <c r="V328" s="145">
        <v>17</v>
      </c>
      <c r="W328" s="145">
        <v>17</v>
      </c>
      <c r="X328" s="145">
        <v>17</v>
      </c>
      <c r="Y328" s="145">
        <v>17</v>
      </c>
      <c r="Z328" s="145">
        <v>17</v>
      </c>
      <c r="AA328" s="145">
        <v>17</v>
      </c>
      <c r="AB328" s="145">
        <v>16.57</v>
      </c>
      <c r="AC328" s="145">
        <v>13.38</v>
      </c>
      <c r="AD328" s="145">
        <v>22.42</v>
      </c>
      <c r="AE328" s="144">
        <v>0</v>
      </c>
      <c r="AF328" s="144">
        <v>51</v>
      </c>
      <c r="AG328" s="144">
        <v>85</v>
      </c>
      <c r="AH328" s="144">
        <v>136</v>
      </c>
      <c r="AI328" s="144">
        <v>187</v>
      </c>
      <c r="AJ328" s="144">
        <v>238</v>
      </c>
      <c r="AK328" s="144">
        <v>272</v>
      </c>
      <c r="AL328" s="144">
        <v>323</v>
      </c>
      <c r="AM328" s="144">
        <v>374</v>
      </c>
      <c r="AN328" s="144">
        <v>408</v>
      </c>
      <c r="AO328" s="144">
        <v>629</v>
      </c>
      <c r="AP328" s="144">
        <v>613</v>
      </c>
      <c r="AQ328" s="144">
        <v>495</v>
      </c>
      <c r="AR328" s="144">
        <v>852</v>
      </c>
      <c r="AS328" s="144"/>
      <c r="AT328" s="144"/>
      <c r="AU328" s="144"/>
      <c r="AV328" s="144"/>
      <c r="AW328" s="144"/>
      <c r="AX328" s="144"/>
      <c r="AY328" s="144"/>
      <c r="AZ328" s="144"/>
      <c r="BA328" s="144"/>
      <c r="BB328" s="144"/>
      <c r="BC328" s="144"/>
      <c r="BD328" s="144"/>
      <c r="BE328" s="144"/>
      <c r="BF328" s="144"/>
    </row>
    <row r="329" spans="1:58" hidden="1">
      <c r="A329" s="143" t="s">
        <v>915</v>
      </c>
      <c r="B329" s="143" t="s">
        <v>1028</v>
      </c>
      <c r="C329" s="144">
        <v>0</v>
      </c>
      <c r="D329" s="144">
        <v>0</v>
      </c>
      <c r="E329" s="144">
        <v>0</v>
      </c>
      <c r="F329" s="144">
        <v>0</v>
      </c>
      <c r="G329" s="144">
        <v>0</v>
      </c>
      <c r="H329" s="144">
        <v>0</v>
      </c>
      <c r="I329" s="144">
        <v>0</v>
      </c>
      <c r="J329" s="144">
        <v>0</v>
      </c>
      <c r="K329" s="144">
        <v>0</v>
      </c>
      <c r="L329" s="144">
        <v>0</v>
      </c>
      <c r="M329" s="144">
        <v>38</v>
      </c>
      <c r="N329" s="144">
        <v>38</v>
      </c>
      <c r="O329" s="144">
        <v>38</v>
      </c>
      <c r="P329" s="144">
        <v>38</v>
      </c>
      <c r="Q329" s="145"/>
      <c r="R329" s="145"/>
      <c r="S329" s="145"/>
      <c r="T329" s="145"/>
      <c r="U329" s="145"/>
      <c r="V329" s="145"/>
      <c r="W329" s="145"/>
      <c r="X329" s="145"/>
      <c r="Y329" s="145"/>
      <c r="Z329" s="145"/>
      <c r="AA329" s="145">
        <v>0</v>
      </c>
      <c r="AB329" s="145">
        <v>0</v>
      </c>
      <c r="AC329" s="145">
        <v>0</v>
      </c>
      <c r="AD329" s="145">
        <v>0</v>
      </c>
      <c r="AE329" s="144">
        <v>0</v>
      </c>
      <c r="AF329" s="144">
        <v>0</v>
      </c>
      <c r="AG329" s="144">
        <v>0</v>
      </c>
      <c r="AH329" s="144">
        <v>0</v>
      </c>
      <c r="AI329" s="144">
        <v>0</v>
      </c>
      <c r="AJ329" s="144">
        <v>0</v>
      </c>
      <c r="AK329" s="144">
        <v>0</v>
      </c>
      <c r="AL329" s="144">
        <v>0</v>
      </c>
      <c r="AM329" s="144">
        <v>0</v>
      </c>
      <c r="AN329" s="144">
        <v>0</v>
      </c>
      <c r="AO329" s="144">
        <v>0</v>
      </c>
      <c r="AP329" s="144">
        <v>0</v>
      </c>
      <c r="AQ329" s="144">
        <v>0</v>
      </c>
      <c r="AR329" s="144">
        <v>0</v>
      </c>
      <c r="AS329" s="144"/>
      <c r="AT329" s="144"/>
      <c r="AU329" s="144"/>
      <c r="AV329" s="144"/>
      <c r="AW329" s="144"/>
      <c r="AX329" s="144"/>
      <c r="AY329" s="144"/>
      <c r="AZ329" s="144"/>
      <c r="BA329" s="144"/>
      <c r="BB329" s="144"/>
      <c r="BC329" s="144"/>
      <c r="BD329" s="144"/>
      <c r="BE329" s="144"/>
      <c r="BF329" s="144"/>
    </row>
    <row r="330" spans="1:58" hidden="1">
      <c r="A330" s="143" t="s">
        <v>915</v>
      </c>
      <c r="B330" s="143" t="s">
        <v>1029</v>
      </c>
      <c r="C330" s="144">
        <v>0</v>
      </c>
      <c r="D330" s="144">
        <v>0</v>
      </c>
      <c r="E330" s="144">
        <v>0</v>
      </c>
      <c r="F330" s="144">
        <v>0</v>
      </c>
      <c r="G330" s="144">
        <v>0</v>
      </c>
      <c r="H330" s="144">
        <v>0</v>
      </c>
      <c r="I330" s="144">
        <v>0</v>
      </c>
      <c r="J330" s="144">
        <v>0</v>
      </c>
      <c r="K330" s="144">
        <v>0</v>
      </c>
      <c r="L330" s="144">
        <v>0</v>
      </c>
      <c r="M330" s="144">
        <v>0</v>
      </c>
      <c r="N330" s="144">
        <v>0</v>
      </c>
      <c r="O330" s="144">
        <v>0</v>
      </c>
      <c r="P330" s="144">
        <v>0</v>
      </c>
      <c r="Q330" s="145"/>
      <c r="R330" s="145"/>
      <c r="S330" s="145"/>
      <c r="T330" s="145"/>
      <c r="U330" s="145"/>
      <c r="V330" s="145"/>
      <c r="W330" s="145"/>
      <c r="X330" s="145"/>
      <c r="Y330" s="145"/>
      <c r="Z330" s="145"/>
      <c r="AA330" s="145"/>
      <c r="AB330" s="145"/>
      <c r="AC330" s="145"/>
      <c r="AD330" s="145"/>
      <c r="AE330" s="144">
        <v>0</v>
      </c>
      <c r="AF330" s="144">
        <v>0</v>
      </c>
      <c r="AG330" s="144">
        <v>0</v>
      </c>
      <c r="AH330" s="144">
        <v>0</v>
      </c>
      <c r="AI330" s="144">
        <v>0</v>
      </c>
      <c r="AJ330" s="144">
        <v>0</v>
      </c>
      <c r="AK330" s="144">
        <v>0</v>
      </c>
      <c r="AL330" s="144">
        <v>0</v>
      </c>
      <c r="AM330" s="144">
        <v>0</v>
      </c>
      <c r="AN330" s="144">
        <v>0</v>
      </c>
      <c r="AO330" s="144">
        <v>0</v>
      </c>
      <c r="AP330" s="144">
        <v>0</v>
      </c>
      <c r="AQ330" s="144">
        <v>0</v>
      </c>
      <c r="AR330" s="144">
        <v>0</v>
      </c>
      <c r="AS330" s="144"/>
      <c r="AT330" s="144"/>
      <c r="AU330" s="144"/>
      <c r="AV330" s="144"/>
      <c r="AW330" s="144"/>
      <c r="AX330" s="144"/>
      <c r="AY330" s="144"/>
      <c r="AZ330" s="144"/>
      <c r="BA330" s="144"/>
      <c r="BB330" s="144"/>
      <c r="BC330" s="144"/>
      <c r="BD330" s="144"/>
      <c r="BE330" s="144"/>
      <c r="BF330" s="144"/>
    </row>
    <row r="331" spans="1:58" hidden="1">
      <c r="A331" s="143" t="s">
        <v>915</v>
      </c>
      <c r="B331" s="143" t="s">
        <v>1030</v>
      </c>
      <c r="C331" s="144">
        <v>298</v>
      </c>
      <c r="D331" s="144">
        <v>298</v>
      </c>
      <c r="E331" s="144">
        <v>298</v>
      </c>
      <c r="F331" s="144">
        <v>298</v>
      </c>
      <c r="G331" s="144">
        <v>261</v>
      </c>
      <c r="H331" s="144">
        <v>238</v>
      </c>
      <c r="I331" s="144">
        <v>238</v>
      </c>
      <c r="J331" s="144">
        <v>210</v>
      </c>
      <c r="K331" s="144">
        <v>171</v>
      </c>
      <c r="L331" s="144">
        <v>171</v>
      </c>
      <c r="M331" s="144">
        <v>161</v>
      </c>
      <c r="N331" s="144">
        <v>161</v>
      </c>
      <c r="O331" s="144">
        <v>161</v>
      </c>
      <c r="P331" s="144">
        <v>161</v>
      </c>
      <c r="Q331" s="145">
        <v>67.13</v>
      </c>
      <c r="R331" s="145">
        <v>50.56</v>
      </c>
      <c r="S331" s="145">
        <v>40.54</v>
      </c>
      <c r="T331" s="145">
        <v>54.47</v>
      </c>
      <c r="U331" s="145">
        <v>50.58</v>
      </c>
      <c r="V331" s="145">
        <v>40.590000000000003</v>
      </c>
      <c r="W331" s="145">
        <v>20.63</v>
      </c>
      <c r="X331" s="145">
        <v>45.39</v>
      </c>
      <c r="Y331" s="145">
        <v>50.07</v>
      </c>
      <c r="Z331" s="145">
        <v>50.5</v>
      </c>
      <c r="AA331" s="145">
        <v>49.82</v>
      </c>
      <c r="AB331" s="145">
        <v>49.84</v>
      </c>
      <c r="AC331" s="145">
        <v>49.77</v>
      </c>
      <c r="AD331" s="145">
        <v>50.33</v>
      </c>
      <c r="AE331" s="144">
        <v>20004</v>
      </c>
      <c r="AF331" s="144">
        <v>15068</v>
      </c>
      <c r="AG331" s="144">
        <v>12081</v>
      </c>
      <c r="AH331" s="144">
        <v>16232</v>
      </c>
      <c r="AI331" s="144">
        <v>13202</v>
      </c>
      <c r="AJ331" s="144">
        <v>9660</v>
      </c>
      <c r="AK331" s="144">
        <v>4911</v>
      </c>
      <c r="AL331" s="144">
        <v>9532</v>
      </c>
      <c r="AM331" s="144">
        <v>8562</v>
      </c>
      <c r="AN331" s="144">
        <v>8635</v>
      </c>
      <c r="AO331" s="144">
        <v>8021</v>
      </c>
      <c r="AP331" s="144">
        <v>8025</v>
      </c>
      <c r="AQ331" s="144">
        <v>8013</v>
      </c>
      <c r="AR331" s="144">
        <v>8103</v>
      </c>
      <c r="AS331" s="144"/>
      <c r="AT331" s="144"/>
      <c r="AU331" s="144"/>
      <c r="AV331" s="144"/>
      <c r="AW331" s="144"/>
      <c r="AX331" s="144"/>
      <c r="AY331" s="144"/>
      <c r="AZ331" s="144"/>
      <c r="BA331" s="144"/>
      <c r="BB331" s="144"/>
      <c r="BC331" s="144"/>
      <c r="BD331" s="144"/>
      <c r="BE331" s="144"/>
      <c r="BF331" s="144"/>
    </row>
    <row r="332" spans="1:58" hidden="1">
      <c r="A332" s="143" t="s">
        <v>915</v>
      </c>
      <c r="B332" s="143" t="s">
        <v>1031</v>
      </c>
      <c r="C332" s="144">
        <v>38</v>
      </c>
      <c r="D332" s="144">
        <v>37</v>
      </c>
      <c r="E332" s="144">
        <v>38</v>
      </c>
      <c r="F332" s="144">
        <v>37</v>
      </c>
      <c r="G332" s="144">
        <v>35</v>
      </c>
      <c r="H332" s="144">
        <v>35</v>
      </c>
      <c r="I332" s="144">
        <v>35</v>
      </c>
      <c r="J332" s="144">
        <v>37</v>
      </c>
      <c r="K332" s="144">
        <v>37</v>
      </c>
      <c r="L332" s="144">
        <v>37</v>
      </c>
      <c r="M332" s="144">
        <v>33</v>
      </c>
      <c r="N332" s="144">
        <v>33</v>
      </c>
      <c r="O332" s="144">
        <v>33</v>
      </c>
      <c r="P332" s="144">
        <v>35</v>
      </c>
      <c r="Q332" s="145">
        <v>42.76</v>
      </c>
      <c r="R332" s="145">
        <v>24.3</v>
      </c>
      <c r="S332" s="145">
        <v>20.87</v>
      </c>
      <c r="T332" s="145">
        <v>54.51</v>
      </c>
      <c r="U332" s="145">
        <v>52.14</v>
      </c>
      <c r="V332" s="145">
        <v>47.43</v>
      </c>
      <c r="W332" s="145">
        <v>46.09</v>
      </c>
      <c r="X332" s="145">
        <v>56.08</v>
      </c>
      <c r="Y332" s="145">
        <v>56.32</v>
      </c>
      <c r="Z332" s="145">
        <v>48.54</v>
      </c>
      <c r="AA332" s="145">
        <v>40.42</v>
      </c>
      <c r="AB332" s="145">
        <v>40.33</v>
      </c>
      <c r="AC332" s="145">
        <v>41.36</v>
      </c>
      <c r="AD332" s="145">
        <v>41.17</v>
      </c>
      <c r="AE332" s="144">
        <v>1625</v>
      </c>
      <c r="AF332" s="144">
        <v>899</v>
      </c>
      <c r="AG332" s="144">
        <v>793</v>
      </c>
      <c r="AH332" s="144">
        <v>2017</v>
      </c>
      <c r="AI332" s="144">
        <v>1825</v>
      </c>
      <c r="AJ332" s="144">
        <v>1660</v>
      </c>
      <c r="AK332" s="144">
        <v>1613</v>
      </c>
      <c r="AL332" s="144">
        <v>2075</v>
      </c>
      <c r="AM332" s="144">
        <v>2084</v>
      </c>
      <c r="AN332" s="144">
        <v>1796</v>
      </c>
      <c r="AO332" s="144">
        <v>1334</v>
      </c>
      <c r="AP332" s="144">
        <v>1331</v>
      </c>
      <c r="AQ332" s="144">
        <v>1365</v>
      </c>
      <c r="AR332" s="144">
        <v>1441</v>
      </c>
      <c r="AS332" s="144"/>
      <c r="AT332" s="144"/>
      <c r="AU332" s="144"/>
      <c r="AV332" s="144"/>
      <c r="AW332" s="144"/>
      <c r="AX332" s="144"/>
      <c r="AY332" s="144"/>
      <c r="AZ332" s="144"/>
      <c r="BA332" s="144"/>
      <c r="BB332" s="144"/>
      <c r="BC332" s="144"/>
      <c r="BD332" s="144"/>
      <c r="BE332" s="144"/>
      <c r="BF332" s="144"/>
    </row>
    <row r="333" spans="1:58" hidden="1">
      <c r="A333" s="143" t="s">
        <v>915</v>
      </c>
      <c r="B333" s="143" t="s">
        <v>1032</v>
      </c>
      <c r="C333" s="144">
        <v>106</v>
      </c>
      <c r="D333" s="144">
        <v>102</v>
      </c>
      <c r="E333" s="144">
        <v>97</v>
      </c>
      <c r="F333" s="144">
        <v>93</v>
      </c>
      <c r="G333" s="144">
        <v>46</v>
      </c>
      <c r="H333" s="144">
        <v>46</v>
      </c>
      <c r="I333" s="144">
        <v>40</v>
      </c>
      <c r="J333" s="144">
        <v>35</v>
      </c>
      <c r="K333" s="144">
        <v>33</v>
      </c>
      <c r="L333" s="144">
        <v>28</v>
      </c>
      <c r="M333" s="144">
        <v>23</v>
      </c>
      <c r="N333" s="144">
        <v>23</v>
      </c>
      <c r="O333" s="144">
        <v>23</v>
      </c>
      <c r="P333" s="144">
        <v>23</v>
      </c>
      <c r="Q333" s="145">
        <v>80.180000000000007</v>
      </c>
      <c r="R333" s="145">
        <v>83.77</v>
      </c>
      <c r="S333" s="145">
        <v>56.18</v>
      </c>
      <c r="T333" s="145">
        <v>69</v>
      </c>
      <c r="U333" s="145">
        <v>67.72</v>
      </c>
      <c r="V333" s="145">
        <v>72.13</v>
      </c>
      <c r="W333" s="145">
        <v>48.6</v>
      </c>
      <c r="X333" s="145">
        <v>36.4</v>
      </c>
      <c r="Y333" s="145">
        <v>50.15</v>
      </c>
      <c r="Z333" s="145">
        <v>72.959999999999994</v>
      </c>
      <c r="AA333" s="145">
        <v>54.52</v>
      </c>
      <c r="AB333" s="145">
        <v>54.13</v>
      </c>
      <c r="AC333" s="145">
        <v>55.26</v>
      </c>
      <c r="AD333" s="145">
        <v>55.26</v>
      </c>
      <c r="AE333" s="144">
        <v>8499</v>
      </c>
      <c r="AF333" s="144">
        <v>8545</v>
      </c>
      <c r="AG333" s="144">
        <v>5449</v>
      </c>
      <c r="AH333" s="144">
        <v>6417</v>
      </c>
      <c r="AI333" s="144">
        <v>3115</v>
      </c>
      <c r="AJ333" s="144">
        <v>3318</v>
      </c>
      <c r="AK333" s="144">
        <v>1944</v>
      </c>
      <c r="AL333" s="144">
        <v>1274</v>
      </c>
      <c r="AM333" s="144">
        <v>1655</v>
      </c>
      <c r="AN333" s="144">
        <v>2043</v>
      </c>
      <c r="AO333" s="144">
        <v>1254</v>
      </c>
      <c r="AP333" s="144">
        <v>1245</v>
      </c>
      <c r="AQ333" s="144">
        <v>1271</v>
      </c>
      <c r="AR333" s="144">
        <v>1271</v>
      </c>
      <c r="AS333" s="144"/>
      <c r="AT333" s="144"/>
      <c r="AU333" s="144"/>
      <c r="AV333" s="144"/>
      <c r="AW333" s="144"/>
      <c r="AX333" s="144"/>
      <c r="AY333" s="144"/>
      <c r="AZ333" s="144"/>
      <c r="BA333" s="144"/>
      <c r="BB333" s="144"/>
      <c r="BC333" s="144"/>
      <c r="BD333" s="144"/>
      <c r="BE333" s="144"/>
      <c r="BF333" s="144"/>
    </row>
    <row r="334" spans="1:58" hidden="1">
      <c r="A334" s="143" t="s">
        <v>915</v>
      </c>
      <c r="B334" s="143" t="s">
        <v>1033</v>
      </c>
      <c r="C334" s="144">
        <v>0</v>
      </c>
      <c r="D334" s="144">
        <v>0</v>
      </c>
      <c r="E334" s="144">
        <v>0</v>
      </c>
      <c r="F334" s="144">
        <v>0</v>
      </c>
      <c r="G334" s="144">
        <v>0</v>
      </c>
      <c r="H334" s="144">
        <v>0</v>
      </c>
      <c r="I334" s="144">
        <v>0</v>
      </c>
      <c r="J334" s="144">
        <v>0</v>
      </c>
      <c r="K334" s="144">
        <v>0</v>
      </c>
      <c r="L334" s="144">
        <v>0</v>
      </c>
      <c r="M334" s="144">
        <v>138</v>
      </c>
      <c r="N334" s="144">
        <v>138</v>
      </c>
      <c r="O334" s="144">
        <v>138</v>
      </c>
      <c r="P334" s="144">
        <v>138</v>
      </c>
      <c r="Q334" s="145"/>
      <c r="R334" s="145"/>
      <c r="S334" s="145"/>
      <c r="T334" s="145"/>
      <c r="U334" s="145"/>
      <c r="V334" s="145"/>
      <c r="W334" s="145"/>
      <c r="X334" s="145"/>
      <c r="Y334" s="145"/>
      <c r="Z334" s="145"/>
      <c r="AA334" s="145">
        <v>0</v>
      </c>
      <c r="AB334" s="145">
        <v>0</v>
      </c>
      <c r="AC334" s="145">
        <v>0</v>
      </c>
      <c r="AD334" s="145">
        <v>0</v>
      </c>
      <c r="AE334" s="144">
        <v>0</v>
      </c>
      <c r="AF334" s="144">
        <v>0</v>
      </c>
      <c r="AG334" s="144">
        <v>0</v>
      </c>
      <c r="AH334" s="144">
        <v>0</v>
      </c>
      <c r="AI334" s="144">
        <v>0</v>
      </c>
      <c r="AJ334" s="144">
        <v>0</v>
      </c>
      <c r="AK334" s="144">
        <v>0</v>
      </c>
      <c r="AL334" s="144">
        <v>0</v>
      </c>
      <c r="AM334" s="144">
        <v>0</v>
      </c>
      <c r="AN334" s="144">
        <v>0</v>
      </c>
      <c r="AO334" s="144">
        <v>0</v>
      </c>
      <c r="AP334" s="144">
        <v>0</v>
      </c>
      <c r="AQ334" s="144">
        <v>0</v>
      </c>
      <c r="AR334" s="144">
        <v>0</v>
      </c>
      <c r="AS334" s="144"/>
      <c r="AT334" s="144"/>
      <c r="AU334" s="144"/>
      <c r="AV334" s="144"/>
      <c r="AW334" s="144"/>
      <c r="AX334" s="144"/>
      <c r="AY334" s="144"/>
      <c r="AZ334" s="144"/>
      <c r="BA334" s="144"/>
      <c r="BB334" s="144"/>
      <c r="BC334" s="144"/>
      <c r="BD334" s="144"/>
      <c r="BE334" s="144"/>
      <c r="BF334" s="144"/>
    </row>
    <row r="335" spans="1:58" hidden="1">
      <c r="A335" s="143" t="s">
        <v>915</v>
      </c>
      <c r="B335" s="143" t="s">
        <v>1034</v>
      </c>
      <c r="C335" s="144">
        <v>0</v>
      </c>
      <c r="D335" s="144">
        <v>0</v>
      </c>
      <c r="E335" s="144">
        <v>0</v>
      </c>
      <c r="F335" s="144">
        <v>0</v>
      </c>
      <c r="G335" s="144">
        <v>0</v>
      </c>
      <c r="H335" s="144">
        <v>0</v>
      </c>
      <c r="I335" s="144">
        <v>0</v>
      </c>
      <c r="J335" s="144">
        <v>0</v>
      </c>
      <c r="K335" s="144">
        <v>0</v>
      </c>
      <c r="L335" s="144">
        <v>0</v>
      </c>
      <c r="M335" s="144">
        <v>0</v>
      </c>
      <c r="N335" s="144">
        <v>0</v>
      </c>
      <c r="O335" s="144">
        <v>0</v>
      </c>
      <c r="P335" s="144">
        <v>0</v>
      </c>
      <c r="Q335" s="145"/>
      <c r="R335" s="145"/>
      <c r="S335" s="145"/>
      <c r="T335" s="145"/>
      <c r="U335" s="145"/>
      <c r="V335" s="145"/>
      <c r="W335" s="145"/>
      <c r="X335" s="145"/>
      <c r="Y335" s="145"/>
      <c r="Z335" s="145"/>
      <c r="AA335" s="145"/>
      <c r="AB335" s="145"/>
      <c r="AC335" s="145"/>
      <c r="AD335" s="145"/>
      <c r="AE335" s="144">
        <v>0</v>
      </c>
      <c r="AF335" s="144">
        <v>0</v>
      </c>
      <c r="AG335" s="144">
        <v>0</v>
      </c>
      <c r="AH335" s="144">
        <v>0</v>
      </c>
      <c r="AI335" s="144">
        <v>0</v>
      </c>
      <c r="AJ335" s="144">
        <v>0</v>
      </c>
      <c r="AK335" s="144">
        <v>0</v>
      </c>
      <c r="AL335" s="144">
        <v>0</v>
      </c>
      <c r="AM335" s="144">
        <v>0</v>
      </c>
      <c r="AN335" s="144">
        <v>0</v>
      </c>
      <c r="AO335" s="144">
        <v>0</v>
      </c>
      <c r="AP335" s="144">
        <v>0</v>
      </c>
      <c r="AQ335" s="144">
        <v>0</v>
      </c>
      <c r="AR335" s="144">
        <v>0</v>
      </c>
      <c r="AS335" s="144"/>
      <c r="AT335" s="144"/>
      <c r="AU335" s="144"/>
      <c r="AV335" s="144"/>
      <c r="AW335" s="144"/>
      <c r="AX335" s="144"/>
      <c r="AY335" s="144"/>
      <c r="AZ335" s="144"/>
      <c r="BA335" s="144"/>
      <c r="BB335" s="144"/>
      <c r="BC335" s="144"/>
      <c r="BD335" s="144"/>
      <c r="BE335" s="144"/>
      <c r="BF335" s="144"/>
    </row>
    <row r="336" spans="1:58" hidden="1">
      <c r="A336" s="143" t="s">
        <v>915</v>
      </c>
      <c r="B336" s="143" t="s">
        <v>1035</v>
      </c>
      <c r="C336" s="144">
        <v>0</v>
      </c>
      <c r="D336" s="144">
        <v>0</v>
      </c>
      <c r="E336" s="144">
        <v>0</v>
      </c>
      <c r="F336" s="144">
        <v>0</v>
      </c>
      <c r="G336" s="144">
        <v>0</v>
      </c>
      <c r="H336" s="144">
        <v>0</v>
      </c>
      <c r="I336" s="144">
        <v>0</v>
      </c>
      <c r="J336" s="144">
        <v>0</v>
      </c>
      <c r="K336" s="144">
        <v>0</v>
      </c>
      <c r="L336" s="144">
        <v>0</v>
      </c>
      <c r="M336" s="144">
        <v>0</v>
      </c>
      <c r="N336" s="144">
        <v>0</v>
      </c>
      <c r="O336" s="144">
        <v>0</v>
      </c>
      <c r="P336" s="144">
        <v>0</v>
      </c>
      <c r="Q336" s="145"/>
      <c r="R336" s="145"/>
      <c r="S336" s="145"/>
      <c r="T336" s="145"/>
      <c r="U336" s="145"/>
      <c r="V336" s="145"/>
      <c r="W336" s="145"/>
      <c r="X336" s="145"/>
      <c r="Y336" s="145"/>
      <c r="Z336" s="145"/>
      <c r="AA336" s="145"/>
      <c r="AB336" s="145"/>
      <c r="AC336" s="145"/>
      <c r="AD336" s="145"/>
      <c r="AE336" s="144">
        <v>0</v>
      </c>
      <c r="AF336" s="144">
        <v>0</v>
      </c>
      <c r="AG336" s="144">
        <v>0</v>
      </c>
      <c r="AH336" s="144">
        <v>0</v>
      </c>
      <c r="AI336" s="144">
        <v>0</v>
      </c>
      <c r="AJ336" s="144">
        <v>0</v>
      </c>
      <c r="AK336" s="144">
        <v>0</v>
      </c>
      <c r="AL336" s="144">
        <v>0</v>
      </c>
      <c r="AM336" s="144">
        <v>0</v>
      </c>
      <c r="AN336" s="144">
        <v>0</v>
      </c>
      <c r="AO336" s="144">
        <v>0</v>
      </c>
      <c r="AP336" s="144">
        <v>0</v>
      </c>
      <c r="AQ336" s="144">
        <v>0</v>
      </c>
      <c r="AR336" s="144">
        <v>0</v>
      </c>
      <c r="AS336" s="144"/>
      <c r="AT336" s="144"/>
      <c r="AU336" s="144"/>
      <c r="AV336" s="144"/>
      <c r="AW336" s="144"/>
      <c r="AX336" s="144"/>
      <c r="AY336" s="144"/>
      <c r="AZ336" s="144"/>
      <c r="BA336" s="144"/>
      <c r="BB336" s="144"/>
      <c r="BC336" s="144"/>
      <c r="BD336" s="144"/>
      <c r="BE336" s="144"/>
      <c r="BF336" s="144"/>
    </row>
    <row r="337" spans="1:58" hidden="1">
      <c r="A337" s="143" t="s">
        <v>915</v>
      </c>
      <c r="B337" s="143" t="s">
        <v>1036</v>
      </c>
      <c r="C337" s="144">
        <v>0</v>
      </c>
      <c r="D337" s="144">
        <v>0</v>
      </c>
      <c r="E337" s="144">
        <v>0</v>
      </c>
      <c r="F337" s="144">
        <v>0</v>
      </c>
      <c r="G337" s="144">
        <v>0</v>
      </c>
      <c r="H337" s="144">
        <v>0</v>
      </c>
      <c r="I337" s="144">
        <v>0</v>
      </c>
      <c r="J337" s="144">
        <v>0</v>
      </c>
      <c r="K337" s="144">
        <v>0</v>
      </c>
      <c r="L337" s="144">
        <v>0</v>
      </c>
      <c r="M337" s="144">
        <v>0</v>
      </c>
      <c r="N337" s="144">
        <v>0</v>
      </c>
      <c r="O337" s="144">
        <v>0</v>
      </c>
      <c r="P337" s="144">
        <v>0</v>
      </c>
      <c r="Q337" s="145"/>
      <c r="R337" s="145"/>
      <c r="S337" s="145"/>
      <c r="T337" s="145"/>
      <c r="U337" s="145"/>
      <c r="V337" s="145"/>
      <c r="W337" s="145"/>
      <c r="X337" s="145"/>
      <c r="Y337" s="145"/>
      <c r="Z337" s="145"/>
      <c r="AA337" s="145"/>
      <c r="AB337" s="145"/>
      <c r="AC337" s="145"/>
      <c r="AD337" s="145"/>
      <c r="AE337" s="144">
        <v>0</v>
      </c>
      <c r="AF337" s="144">
        <v>0</v>
      </c>
      <c r="AG337" s="144">
        <v>0</v>
      </c>
      <c r="AH337" s="144">
        <v>0</v>
      </c>
      <c r="AI337" s="144">
        <v>0</v>
      </c>
      <c r="AJ337" s="144">
        <v>0</v>
      </c>
      <c r="AK337" s="144">
        <v>0</v>
      </c>
      <c r="AL337" s="144">
        <v>0</v>
      </c>
      <c r="AM337" s="144">
        <v>0</v>
      </c>
      <c r="AN337" s="144">
        <v>0</v>
      </c>
      <c r="AO337" s="144">
        <v>0</v>
      </c>
      <c r="AP337" s="144">
        <v>0</v>
      </c>
      <c r="AQ337" s="144">
        <v>0</v>
      </c>
      <c r="AR337" s="144">
        <v>0</v>
      </c>
      <c r="AS337" s="144"/>
      <c r="AT337" s="144"/>
      <c r="AU337" s="144"/>
      <c r="AV337" s="144"/>
      <c r="AW337" s="144"/>
      <c r="AX337" s="144"/>
      <c r="AY337" s="144"/>
      <c r="AZ337" s="144"/>
      <c r="BA337" s="144"/>
      <c r="BB337" s="144"/>
      <c r="BC337" s="144"/>
      <c r="BD337" s="144"/>
      <c r="BE337" s="144"/>
      <c r="BF337" s="144"/>
    </row>
    <row r="338" spans="1:58" hidden="1">
      <c r="A338" s="143" t="s">
        <v>915</v>
      </c>
      <c r="B338" s="143" t="s">
        <v>1037</v>
      </c>
      <c r="C338" s="144">
        <v>0</v>
      </c>
      <c r="D338" s="144">
        <v>0</v>
      </c>
      <c r="E338" s="144">
        <v>0</v>
      </c>
      <c r="F338" s="144">
        <v>0</v>
      </c>
      <c r="G338" s="144">
        <v>0</v>
      </c>
      <c r="H338" s="144">
        <v>0</v>
      </c>
      <c r="I338" s="144">
        <v>0</v>
      </c>
      <c r="J338" s="144">
        <v>0</v>
      </c>
      <c r="K338" s="144">
        <v>0</v>
      </c>
      <c r="L338" s="144">
        <v>0</v>
      </c>
      <c r="M338" s="144">
        <v>0</v>
      </c>
      <c r="N338" s="144">
        <v>0</v>
      </c>
      <c r="O338" s="144">
        <v>0</v>
      </c>
      <c r="P338" s="144">
        <v>0</v>
      </c>
      <c r="Q338" s="145"/>
      <c r="R338" s="145"/>
      <c r="S338" s="145"/>
      <c r="T338" s="145"/>
      <c r="U338" s="145"/>
      <c r="V338" s="145"/>
      <c r="W338" s="145"/>
      <c r="X338" s="145"/>
      <c r="Y338" s="145"/>
      <c r="Z338" s="145"/>
      <c r="AA338" s="145"/>
      <c r="AB338" s="145"/>
      <c r="AC338" s="145"/>
      <c r="AD338" s="145"/>
      <c r="AE338" s="144">
        <v>0</v>
      </c>
      <c r="AF338" s="144">
        <v>0</v>
      </c>
      <c r="AG338" s="144">
        <v>0</v>
      </c>
      <c r="AH338" s="144">
        <v>0</v>
      </c>
      <c r="AI338" s="144">
        <v>0</v>
      </c>
      <c r="AJ338" s="144">
        <v>0</v>
      </c>
      <c r="AK338" s="144">
        <v>0</v>
      </c>
      <c r="AL338" s="144">
        <v>0</v>
      </c>
      <c r="AM338" s="144">
        <v>0</v>
      </c>
      <c r="AN338" s="144">
        <v>0</v>
      </c>
      <c r="AO338" s="144">
        <v>0</v>
      </c>
      <c r="AP338" s="144">
        <v>0</v>
      </c>
      <c r="AQ338" s="144">
        <v>0</v>
      </c>
      <c r="AR338" s="144">
        <v>0</v>
      </c>
      <c r="AS338" s="144"/>
      <c r="AT338" s="144"/>
      <c r="AU338" s="144"/>
      <c r="AV338" s="144"/>
      <c r="AW338" s="144"/>
      <c r="AX338" s="144"/>
      <c r="AY338" s="144"/>
      <c r="AZ338" s="144"/>
      <c r="BA338" s="144"/>
      <c r="BB338" s="144"/>
      <c r="BC338" s="144"/>
      <c r="BD338" s="144"/>
      <c r="BE338" s="144"/>
      <c r="BF338" s="144"/>
    </row>
    <row r="339" spans="1:58" hidden="1">
      <c r="A339" s="143" t="s">
        <v>915</v>
      </c>
      <c r="B339" s="143" t="s">
        <v>1038</v>
      </c>
      <c r="C339" s="144">
        <v>0</v>
      </c>
      <c r="D339" s="144">
        <v>0</v>
      </c>
      <c r="E339" s="144">
        <v>0</v>
      </c>
      <c r="F339" s="144">
        <v>0</v>
      </c>
      <c r="G339" s="144">
        <v>0</v>
      </c>
      <c r="H339" s="144">
        <v>0</v>
      </c>
      <c r="I339" s="144">
        <v>0</v>
      </c>
      <c r="J339" s="144">
        <v>0</v>
      </c>
      <c r="K339" s="144">
        <v>0</v>
      </c>
      <c r="L339" s="144">
        <v>0</v>
      </c>
      <c r="M339" s="144">
        <v>0</v>
      </c>
      <c r="N339" s="144">
        <v>0</v>
      </c>
      <c r="O339" s="144">
        <v>0</v>
      </c>
      <c r="P339" s="144">
        <v>0</v>
      </c>
      <c r="Q339" s="145"/>
      <c r="R339" s="145"/>
      <c r="S339" s="145"/>
      <c r="T339" s="145"/>
      <c r="U339" s="145"/>
      <c r="V339" s="145"/>
      <c r="W339" s="145"/>
      <c r="X339" s="145"/>
      <c r="Y339" s="145"/>
      <c r="Z339" s="145"/>
      <c r="AA339" s="145"/>
      <c r="AB339" s="145"/>
      <c r="AC339" s="145"/>
      <c r="AD339" s="145"/>
      <c r="AE339" s="144">
        <v>0</v>
      </c>
      <c r="AF339" s="144">
        <v>0</v>
      </c>
      <c r="AG339" s="144">
        <v>0</v>
      </c>
      <c r="AH339" s="144">
        <v>0</v>
      </c>
      <c r="AI339" s="144">
        <v>0</v>
      </c>
      <c r="AJ339" s="144">
        <v>0</v>
      </c>
      <c r="AK339" s="144">
        <v>0</v>
      </c>
      <c r="AL339" s="144">
        <v>0</v>
      </c>
      <c r="AM339" s="144">
        <v>0</v>
      </c>
      <c r="AN339" s="144">
        <v>0</v>
      </c>
      <c r="AO339" s="144">
        <v>0</v>
      </c>
      <c r="AP339" s="144">
        <v>0</v>
      </c>
      <c r="AQ339" s="144">
        <v>0</v>
      </c>
      <c r="AR339" s="144">
        <v>0</v>
      </c>
      <c r="AS339" s="144"/>
      <c r="AT339" s="144"/>
      <c r="AU339" s="144"/>
      <c r="AV339" s="144"/>
      <c r="AW339" s="144"/>
      <c r="AX339" s="144"/>
      <c r="AY339" s="144"/>
      <c r="AZ339" s="144"/>
      <c r="BA339" s="144"/>
      <c r="BB339" s="144"/>
      <c r="BC339" s="144"/>
      <c r="BD339" s="144"/>
      <c r="BE339" s="144"/>
      <c r="BF339" s="144"/>
    </row>
    <row r="340" spans="1:58" hidden="1">
      <c r="A340" s="143" t="s">
        <v>915</v>
      </c>
      <c r="B340" s="143" t="s">
        <v>1039</v>
      </c>
      <c r="C340" s="144">
        <v>0</v>
      </c>
      <c r="D340" s="144">
        <v>0</v>
      </c>
      <c r="E340" s="144">
        <v>0</v>
      </c>
      <c r="F340" s="144">
        <v>0</v>
      </c>
      <c r="G340" s="144">
        <v>0</v>
      </c>
      <c r="H340" s="144">
        <v>0</v>
      </c>
      <c r="I340" s="144">
        <v>0</v>
      </c>
      <c r="J340" s="144">
        <v>0</v>
      </c>
      <c r="K340" s="144">
        <v>0</v>
      </c>
      <c r="L340" s="144">
        <v>0</v>
      </c>
      <c r="M340" s="144">
        <v>0</v>
      </c>
      <c r="N340" s="144">
        <v>0</v>
      </c>
      <c r="O340" s="144">
        <v>0</v>
      </c>
      <c r="P340" s="144">
        <v>0</v>
      </c>
      <c r="Q340" s="145"/>
      <c r="R340" s="145"/>
      <c r="S340" s="145"/>
      <c r="T340" s="145"/>
      <c r="U340" s="145"/>
      <c r="V340" s="145"/>
      <c r="W340" s="145"/>
      <c r="X340" s="145"/>
      <c r="Y340" s="145"/>
      <c r="Z340" s="145"/>
      <c r="AA340" s="145"/>
      <c r="AB340" s="145"/>
      <c r="AC340" s="145"/>
      <c r="AD340" s="145"/>
      <c r="AE340" s="144">
        <v>0</v>
      </c>
      <c r="AF340" s="144">
        <v>0</v>
      </c>
      <c r="AG340" s="144">
        <v>0</v>
      </c>
      <c r="AH340" s="144">
        <v>0</v>
      </c>
      <c r="AI340" s="144">
        <v>0</v>
      </c>
      <c r="AJ340" s="144">
        <v>0</v>
      </c>
      <c r="AK340" s="144">
        <v>0</v>
      </c>
      <c r="AL340" s="144">
        <v>0</v>
      </c>
      <c r="AM340" s="144">
        <v>0</v>
      </c>
      <c r="AN340" s="144">
        <v>0</v>
      </c>
      <c r="AO340" s="144">
        <v>0</v>
      </c>
      <c r="AP340" s="144">
        <v>0</v>
      </c>
      <c r="AQ340" s="144">
        <v>0</v>
      </c>
      <c r="AR340" s="144">
        <v>0</v>
      </c>
      <c r="AS340" s="144"/>
      <c r="AT340" s="144"/>
      <c r="AU340" s="144"/>
      <c r="AV340" s="144"/>
      <c r="AW340" s="144"/>
      <c r="AX340" s="144"/>
      <c r="AY340" s="144"/>
      <c r="AZ340" s="144"/>
      <c r="BA340" s="144"/>
      <c r="BB340" s="144"/>
      <c r="BC340" s="144"/>
      <c r="BD340" s="144"/>
      <c r="BE340" s="144"/>
      <c r="BF340" s="144"/>
    </row>
    <row r="341" spans="1:58" hidden="1">
      <c r="A341" s="143" t="s">
        <v>915</v>
      </c>
      <c r="B341" s="143" t="s">
        <v>1040</v>
      </c>
      <c r="C341" s="144">
        <v>0</v>
      </c>
      <c r="D341" s="144">
        <v>0</v>
      </c>
      <c r="E341" s="144">
        <v>0</v>
      </c>
      <c r="F341" s="144">
        <v>0</v>
      </c>
      <c r="G341" s="144">
        <v>0</v>
      </c>
      <c r="H341" s="144">
        <v>0</v>
      </c>
      <c r="I341" s="144">
        <v>0</v>
      </c>
      <c r="J341" s="144">
        <v>0</v>
      </c>
      <c r="K341" s="144">
        <v>0</v>
      </c>
      <c r="L341" s="144">
        <v>0</v>
      </c>
      <c r="M341" s="144">
        <v>0</v>
      </c>
      <c r="N341" s="144">
        <v>0</v>
      </c>
      <c r="O341" s="144">
        <v>0</v>
      </c>
      <c r="P341" s="144">
        <v>0</v>
      </c>
      <c r="Q341" s="145"/>
      <c r="R341" s="145"/>
      <c r="S341" s="145"/>
      <c r="T341" s="145"/>
      <c r="U341" s="145"/>
      <c r="V341" s="145"/>
      <c r="W341" s="145"/>
      <c r="X341" s="145"/>
      <c r="Y341" s="145"/>
      <c r="Z341" s="145"/>
      <c r="AA341" s="145"/>
      <c r="AB341" s="145"/>
      <c r="AC341" s="145"/>
      <c r="AD341" s="145"/>
      <c r="AE341" s="144">
        <v>0</v>
      </c>
      <c r="AF341" s="144">
        <v>0</v>
      </c>
      <c r="AG341" s="144">
        <v>0</v>
      </c>
      <c r="AH341" s="144">
        <v>0</v>
      </c>
      <c r="AI341" s="144">
        <v>0</v>
      </c>
      <c r="AJ341" s="144">
        <v>0</v>
      </c>
      <c r="AK341" s="144">
        <v>0</v>
      </c>
      <c r="AL341" s="144">
        <v>0</v>
      </c>
      <c r="AM341" s="144">
        <v>0</v>
      </c>
      <c r="AN341" s="144">
        <v>0</v>
      </c>
      <c r="AO341" s="144">
        <v>0</v>
      </c>
      <c r="AP341" s="144">
        <v>0</v>
      </c>
      <c r="AQ341" s="144">
        <v>0</v>
      </c>
      <c r="AR341" s="144">
        <v>0</v>
      </c>
      <c r="AS341" s="144"/>
      <c r="AT341" s="144"/>
      <c r="AU341" s="144"/>
      <c r="AV341" s="144"/>
      <c r="AW341" s="144"/>
      <c r="AX341" s="144"/>
      <c r="AY341" s="144"/>
      <c r="AZ341" s="144"/>
      <c r="BA341" s="144"/>
      <c r="BB341" s="144"/>
      <c r="BC341" s="144"/>
      <c r="BD341" s="144"/>
      <c r="BE341" s="144"/>
      <c r="BF341" s="144"/>
    </row>
    <row r="342" spans="1:58" hidden="1">
      <c r="A342" s="143" t="s">
        <v>915</v>
      </c>
      <c r="B342" s="143" t="s">
        <v>1041</v>
      </c>
      <c r="C342" s="144">
        <v>0</v>
      </c>
      <c r="D342" s="144">
        <v>0</v>
      </c>
      <c r="E342" s="144">
        <v>0</v>
      </c>
      <c r="F342" s="144">
        <v>0</v>
      </c>
      <c r="G342" s="144">
        <v>0</v>
      </c>
      <c r="H342" s="144">
        <v>0</v>
      </c>
      <c r="I342" s="144">
        <v>0</v>
      </c>
      <c r="J342" s="144">
        <v>0</v>
      </c>
      <c r="K342" s="144">
        <v>0</v>
      </c>
      <c r="L342" s="144">
        <v>0</v>
      </c>
      <c r="M342" s="144">
        <v>0</v>
      </c>
      <c r="N342" s="144">
        <v>0</v>
      </c>
      <c r="O342" s="144">
        <v>0</v>
      </c>
      <c r="P342" s="144">
        <v>0</v>
      </c>
      <c r="Q342" s="145"/>
      <c r="R342" s="145"/>
      <c r="S342" s="145"/>
      <c r="T342" s="145"/>
      <c r="U342" s="145"/>
      <c r="V342" s="145"/>
      <c r="W342" s="145"/>
      <c r="X342" s="145"/>
      <c r="Y342" s="145"/>
      <c r="Z342" s="145"/>
      <c r="AA342" s="145"/>
      <c r="AB342" s="145"/>
      <c r="AC342" s="145"/>
      <c r="AD342" s="145"/>
      <c r="AE342" s="144">
        <v>0</v>
      </c>
      <c r="AF342" s="144">
        <v>0</v>
      </c>
      <c r="AG342" s="144">
        <v>0</v>
      </c>
      <c r="AH342" s="144">
        <v>0</v>
      </c>
      <c r="AI342" s="144">
        <v>0</v>
      </c>
      <c r="AJ342" s="144">
        <v>0</v>
      </c>
      <c r="AK342" s="144">
        <v>0</v>
      </c>
      <c r="AL342" s="144">
        <v>0</v>
      </c>
      <c r="AM342" s="144">
        <v>0</v>
      </c>
      <c r="AN342" s="144">
        <v>0</v>
      </c>
      <c r="AO342" s="144">
        <v>0</v>
      </c>
      <c r="AP342" s="144">
        <v>0</v>
      </c>
      <c r="AQ342" s="144">
        <v>0</v>
      </c>
      <c r="AR342" s="144">
        <v>0</v>
      </c>
      <c r="AS342" s="144"/>
      <c r="AT342" s="144"/>
      <c r="AU342" s="144"/>
      <c r="AV342" s="144"/>
      <c r="AW342" s="144"/>
      <c r="AX342" s="144"/>
      <c r="AY342" s="144"/>
      <c r="AZ342" s="144"/>
      <c r="BA342" s="144"/>
      <c r="BB342" s="144"/>
      <c r="BC342" s="144"/>
      <c r="BD342" s="144"/>
      <c r="BE342" s="144"/>
      <c r="BF342" s="144"/>
    </row>
    <row r="343" spans="1:58" hidden="1">
      <c r="A343" s="143" t="s">
        <v>915</v>
      </c>
      <c r="B343" s="143" t="s">
        <v>1042</v>
      </c>
      <c r="C343" s="144">
        <v>0</v>
      </c>
      <c r="D343" s="144">
        <v>0</v>
      </c>
      <c r="E343" s="144">
        <v>0</v>
      </c>
      <c r="F343" s="144">
        <v>0</v>
      </c>
      <c r="G343" s="144">
        <v>0</v>
      </c>
      <c r="H343" s="144">
        <v>0</v>
      </c>
      <c r="I343" s="144">
        <v>0</v>
      </c>
      <c r="J343" s="144">
        <v>0</v>
      </c>
      <c r="K343" s="144">
        <v>0</v>
      </c>
      <c r="L343" s="144">
        <v>0</v>
      </c>
      <c r="M343" s="144">
        <v>0</v>
      </c>
      <c r="N343" s="144">
        <v>0</v>
      </c>
      <c r="O343" s="144">
        <v>0</v>
      </c>
      <c r="P343" s="144">
        <v>0</v>
      </c>
      <c r="Q343" s="145"/>
      <c r="R343" s="145"/>
      <c r="S343" s="145"/>
      <c r="T343" s="145"/>
      <c r="U343" s="145"/>
      <c r="V343" s="145"/>
      <c r="W343" s="145"/>
      <c r="X343" s="145"/>
      <c r="Y343" s="145"/>
      <c r="Z343" s="145"/>
      <c r="AA343" s="145"/>
      <c r="AB343" s="145"/>
      <c r="AC343" s="145"/>
      <c r="AD343" s="145"/>
      <c r="AE343" s="144">
        <v>0</v>
      </c>
      <c r="AF343" s="144">
        <v>0</v>
      </c>
      <c r="AG343" s="144">
        <v>0</v>
      </c>
      <c r="AH343" s="144">
        <v>0</v>
      </c>
      <c r="AI343" s="144">
        <v>0</v>
      </c>
      <c r="AJ343" s="144">
        <v>0</v>
      </c>
      <c r="AK343" s="144">
        <v>0</v>
      </c>
      <c r="AL343" s="144">
        <v>0</v>
      </c>
      <c r="AM343" s="144">
        <v>0</v>
      </c>
      <c r="AN343" s="144">
        <v>0</v>
      </c>
      <c r="AO343" s="144">
        <v>0</v>
      </c>
      <c r="AP343" s="144">
        <v>0</v>
      </c>
      <c r="AQ343" s="144">
        <v>0</v>
      </c>
      <c r="AR343" s="144">
        <v>0</v>
      </c>
      <c r="AS343" s="144"/>
      <c r="AT343" s="144"/>
      <c r="AU343" s="144"/>
      <c r="AV343" s="144"/>
      <c r="AW343" s="144"/>
      <c r="AX343" s="144"/>
      <c r="AY343" s="144"/>
      <c r="AZ343" s="144"/>
      <c r="BA343" s="144"/>
      <c r="BB343" s="144"/>
      <c r="BC343" s="144"/>
      <c r="BD343" s="144"/>
      <c r="BE343" s="144"/>
      <c r="BF343" s="144"/>
    </row>
    <row r="344" spans="1:58" hidden="1">
      <c r="A344" s="143" t="s">
        <v>915</v>
      </c>
      <c r="B344" s="143" t="s">
        <v>1043</v>
      </c>
      <c r="C344" s="144">
        <v>0</v>
      </c>
      <c r="D344" s="144">
        <v>0</v>
      </c>
      <c r="E344" s="144">
        <v>0</v>
      </c>
      <c r="F344" s="144">
        <v>0</v>
      </c>
      <c r="G344" s="144">
        <v>0</v>
      </c>
      <c r="H344" s="144">
        <v>0</v>
      </c>
      <c r="I344" s="144">
        <v>0</v>
      </c>
      <c r="J344" s="144">
        <v>0</v>
      </c>
      <c r="K344" s="144">
        <v>0</v>
      </c>
      <c r="L344" s="144">
        <v>0</v>
      </c>
      <c r="M344" s="144">
        <v>0</v>
      </c>
      <c r="N344" s="144">
        <v>0</v>
      </c>
      <c r="O344" s="144">
        <v>0</v>
      </c>
      <c r="P344" s="144">
        <v>0</v>
      </c>
      <c r="Q344" s="145"/>
      <c r="R344" s="145"/>
      <c r="S344" s="145"/>
      <c r="T344" s="145"/>
      <c r="U344" s="145"/>
      <c r="V344" s="145"/>
      <c r="W344" s="145"/>
      <c r="X344" s="145"/>
      <c r="Y344" s="145"/>
      <c r="Z344" s="145"/>
      <c r="AA344" s="145"/>
      <c r="AB344" s="145"/>
      <c r="AC344" s="145"/>
      <c r="AD344" s="145"/>
      <c r="AE344" s="144">
        <v>0</v>
      </c>
      <c r="AF344" s="144">
        <v>0</v>
      </c>
      <c r="AG344" s="144">
        <v>0</v>
      </c>
      <c r="AH344" s="144">
        <v>0</v>
      </c>
      <c r="AI344" s="144">
        <v>0</v>
      </c>
      <c r="AJ344" s="144">
        <v>0</v>
      </c>
      <c r="AK344" s="144">
        <v>0</v>
      </c>
      <c r="AL344" s="144">
        <v>0</v>
      </c>
      <c r="AM344" s="144">
        <v>0</v>
      </c>
      <c r="AN344" s="144">
        <v>0</v>
      </c>
      <c r="AO344" s="144">
        <v>0</v>
      </c>
      <c r="AP344" s="144">
        <v>0</v>
      </c>
      <c r="AQ344" s="144">
        <v>0</v>
      </c>
      <c r="AR344" s="144">
        <v>0</v>
      </c>
      <c r="AS344" s="144"/>
      <c r="AT344" s="144"/>
      <c r="AU344" s="144"/>
      <c r="AV344" s="144"/>
      <c r="AW344" s="144"/>
      <c r="AX344" s="144"/>
      <c r="AY344" s="144"/>
      <c r="AZ344" s="144"/>
      <c r="BA344" s="144"/>
      <c r="BB344" s="144"/>
      <c r="BC344" s="144"/>
      <c r="BD344" s="144"/>
      <c r="BE344" s="144"/>
      <c r="BF344" s="144"/>
    </row>
    <row r="345" spans="1:58" hidden="1">
      <c r="A345" s="143" t="s">
        <v>915</v>
      </c>
      <c r="B345" s="143" t="s">
        <v>1044</v>
      </c>
      <c r="C345" s="144">
        <v>0</v>
      </c>
      <c r="D345" s="144">
        <v>0</v>
      </c>
      <c r="E345" s="144">
        <v>0</v>
      </c>
      <c r="F345" s="144">
        <v>0</v>
      </c>
      <c r="G345" s="144">
        <v>0</v>
      </c>
      <c r="H345" s="144">
        <v>0</v>
      </c>
      <c r="I345" s="144">
        <v>0</v>
      </c>
      <c r="J345" s="144">
        <v>0</v>
      </c>
      <c r="K345" s="144">
        <v>0</v>
      </c>
      <c r="L345" s="144">
        <v>0</v>
      </c>
      <c r="M345" s="144">
        <v>0</v>
      </c>
      <c r="N345" s="144">
        <v>0</v>
      </c>
      <c r="O345" s="144">
        <v>0</v>
      </c>
      <c r="P345" s="144">
        <v>0</v>
      </c>
      <c r="Q345" s="145"/>
      <c r="R345" s="145"/>
      <c r="S345" s="145"/>
      <c r="T345" s="145"/>
      <c r="U345" s="145"/>
      <c r="V345" s="145"/>
      <c r="W345" s="145"/>
      <c r="X345" s="145"/>
      <c r="Y345" s="145"/>
      <c r="Z345" s="145"/>
      <c r="AA345" s="145"/>
      <c r="AB345" s="145"/>
      <c r="AC345" s="145"/>
      <c r="AD345" s="145"/>
      <c r="AE345" s="144">
        <v>0</v>
      </c>
      <c r="AF345" s="144">
        <v>0</v>
      </c>
      <c r="AG345" s="144">
        <v>0</v>
      </c>
      <c r="AH345" s="144">
        <v>0</v>
      </c>
      <c r="AI345" s="144">
        <v>0</v>
      </c>
      <c r="AJ345" s="144">
        <v>0</v>
      </c>
      <c r="AK345" s="144">
        <v>0</v>
      </c>
      <c r="AL345" s="144">
        <v>0</v>
      </c>
      <c r="AM345" s="144">
        <v>0</v>
      </c>
      <c r="AN345" s="144">
        <v>0</v>
      </c>
      <c r="AO345" s="144">
        <v>0</v>
      </c>
      <c r="AP345" s="144">
        <v>0</v>
      </c>
      <c r="AQ345" s="144">
        <v>0</v>
      </c>
      <c r="AR345" s="144">
        <v>0</v>
      </c>
      <c r="AS345" s="144"/>
      <c r="AT345" s="144"/>
      <c r="AU345" s="144"/>
      <c r="AV345" s="144"/>
      <c r="AW345" s="144"/>
      <c r="AX345" s="144"/>
      <c r="AY345" s="144"/>
      <c r="AZ345" s="144"/>
      <c r="BA345" s="144"/>
      <c r="BB345" s="144"/>
      <c r="BC345" s="144"/>
      <c r="BD345" s="144"/>
      <c r="BE345" s="144"/>
      <c r="BF345" s="144"/>
    </row>
    <row r="346" spans="1:58" hidden="1">
      <c r="A346" s="143" t="s">
        <v>915</v>
      </c>
      <c r="B346" s="143" t="s">
        <v>1045</v>
      </c>
      <c r="C346" s="144">
        <v>0</v>
      </c>
      <c r="D346" s="144">
        <v>0</v>
      </c>
      <c r="E346" s="144">
        <v>0</v>
      </c>
      <c r="F346" s="144">
        <v>0</v>
      </c>
      <c r="G346" s="144">
        <v>0</v>
      </c>
      <c r="H346" s="144">
        <v>0</v>
      </c>
      <c r="I346" s="144">
        <v>0</v>
      </c>
      <c r="J346" s="144">
        <v>0</v>
      </c>
      <c r="K346" s="144">
        <v>0</v>
      </c>
      <c r="L346" s="144">
        <v>0</v>
      </c>
      <c r="M346" s="144">
        <v>0</v>
      </c>
      <c r="N346" s="144">
        <v>0</v>
      </c>
      <c r="O346" s="144">
        <v>0</v>
      </c>
      <c r="P346" s="144">
        <v>0</v>
      </c>
      <c r="Q346" s="145"/>
      <c r="R346" s="145"/>
      <c r="S346" s="145"/>
      <c r="T346" s="145"/>
      <c r="U346" s="145"/>
      <c r="V346" s="145"/>
      <c r="W346" s="145"/>
      <c r="X346" s="145"/>
      <c r="Y346" s="145"/>
      <c r="Z346" s="145"/>
      <c r="AA346" s="145"/>
      <c r="AB346" s="145"/>
      <c r="AC346" s="145"/>
      <c r="AD346" s="145"/>
      <c r="AE346" s="144">
        <v>0</v>
      </c>
      <c r="AF346" s="144">
        <v>0</v>
      </c>
      <c r="AG346" s="144">
        <v>0</v>
      </c>
      <c r="AH346" s="144">
        <v>0</v>
      </c>
      <c r="AI346" s="144">
        <v>0</v>
      </c>
      <c r="AJ346" s="144">
        <v>0</v>
      </c>
      <c r="AK346" s="144">
        <v>0</v>
      </c>
      <c r="AL346" s="144">
        <v>0</v>
      </c>
      <c r="AM346" s="144">
        <v>0</v>
      </c>
      <c r="AN346" s="144">
        <v>0</v>
      </c>
      <c r="AO346" s="144">
        <v>0</v>
      </c>
      <c r="AP346" s="144">
        <v>0</v>
      </c>
      <c r="AQ346" s="144">
        <v>0</v>
      </c>
      <c r="AR346" s="144">
        <v>0</v>
      </c>
      <c r="AS346" s="144"/>
      <c r="AT346" s="144"/>
      <c r="AU346" s="144"/>
      <c r="AV346" s="144"/>
      <c r="AW346" s="144"/>
      <c r="AX346" s="144"/>
      <c r="AY346" s="144"/>
      <c r="AZ346" s="144"/>
      <c r="BA346" s="144"/>
      <c r="BB346" s="144"/>
      <c r="BC346" s="144"/>
      <c r="BD346" s="144"/>
      <c r="BE346" s="144"/>
      <c r="BF346" s="144"/>
    </row>
    <row r="347" spans="1:58" hidden="1">
      <c r="A347" s="143" t="s">
        <v>915</v>
      </c>
      <c r="B347" s="143" t="s">
        <v>1046</v>
      </c>
      <c r="C347" s="144">
        <v>0</v>
      </c>
      <c r="D347" s="144">
        <v>0</v>
      </c>
      <c r="E347" s="144">
        <v>0</v>
      </c>
      <c r="F347" s="144">
        <v>0</v>
      </c>
      <c r="G347" s="144">
        <v>0</v>
      </c>
      <c r="H347" s="144">
        <v>0</v>
      </c>
      <c r="I347" s="144">
        <v>0</v>
      </c>
      <c r="J347" s="144">
        <v>0</v>
      </c>
      <c r="K347" s="144">
        <v>0</v>
      </c>
      <c r="L347" s="144">
        <v>0</v>
      </c>
      <c r="M347" s="144">
        <v>0</v>
      </c>
      <c r="N347" s="144">
        <v>0</v>
      </c>
      <c r="O347" s="144">
        <v>0</v>
      </c>
      <c r="P347" s="144">
        <v>0</v>
      </c>
      <c r="Q347" s="145"/>
      <c r="R347" s="145"/>
      <c r="S347" s="145"/>
      <c r="T347" s="145"/>
      <c r="U347" s="145"/>
      <c r="V347" s="145"/>
      <c r="W347" s="145"/>
      <c r="X347" s="145"/>
      <c r="Y347" s="145"/>
      <c r="Z347" s="145"/>
      <c r="AA347" s="145"/>
      <c r="AB347" s="145"/>
      <c r="AC347" s="145"/>
      <c r="AD347" s="145"/>
      <c r="AE347" s="144">
        <v>0</v>
      </c>
      <c r="AF347" s="144">
        <v>0</v>
      </c>
      <c r="AG347" s="144">
        <v>0</v>
      </c>
      <c r="AH347" s="144">
        <v>0</v>
      </c>
      <c r="AI347" s="144">
        <v>0</v>
      </c>
      <c r="AJ347" s="144">
        <v>0</v>
      </c>
      <c r="AK347" s="144">
        <v>0</v>
      </c>
      <c r="AL347" s="144">
        <v>0</v>
      </c>
      <c r="AM347" s="144">
        <v>0</v>
      </c>
      <c r="AN347" s="144">
        <v>0</v>
      </c>
      <c r="AO347" s="144">
        <v>0</v>
      </c>
      <c r="AP347" s="144">
        <v>0</v>
      </c>
      <c r="AQ347" s="144">
        <v>0</v>
      </c>
      <c r="AR347" s="144">
        <v>0</v>
      </c>
      <c r="AS347" s="144"/>
      <c r="AT347" s="144"/>
      <c r="AU347" s="144"/>
      <c r="AV347" s="144"/>
      <c r="AW347" s="144"/>
      <c r="AX347" s="144"/>
      <c r="AY347" s="144"/>
      <c r="AZ347" s="144"/>
      <c r="BA347" s="144"/>
      <c r="BB347" s="144"/>
      <c r="BC347" s="144"/>
      <c r="BD347" s="144"/>
      <c r="BE347" s="144"/>
      <c r="BF347" s="144"/>
    </row>
    <row r="348" spans="1:58" hidden="1">
      <c r="A348" s="143" t="s">
        <v>915</v>
      </c>
      <c r="B348" s="143" t="s">
        <v>1047</v>
      </c>
      <c r="C348" s="144">
        <v>0</v>
      </c>
      <c r="D348" s="144">
        <v>0</v>
      </c>
      <c r="E348" s="144">
        <v>0</v>
      </c>
      <c r="F348" s="144">
        <v>0</v>
      </c>
      <c r="G348" s="144">
        <v>0</v>
      </c>
      <c r="H348" s="144">
        <v>0</v>
      </c>
      <c r="I348" s="144">
        <v>0</v>
      </c>
      <c r="J348" s="144">
        <v>0</v>
      </c>
      <c r="K348" s="144">
        <v>0</v>
      </c>
      <c r="L348" s="144">
        <v>0</v>
      </c>
      <c r="M348" s="144">
        <v>0</v>
      </c>
      <c r="N348" s="144">
        <v>0</v>
      </c>
      <c r="O348" s="144">
        <v>0</v>
      </c>
      <c r="P348" s="144">
        <v>0</v>
      </c>
      <c r="Q348" s="145"/>
      <c r="R348" s="145"/>
      <c r="S348" s="145"/>
      <c r="T348" s="145"/>
      <c r="U348" s="145"/>
      <c r="V348" s="145"/>
      <c r="W348" s="145"/>
      <c r="X348" s="145"/>
      <c r="Y348" s="145"/>
      <c r="Z348" s="145"/>
      <c r="AA348" s="145"/>
      <c r="AB348" s="145"/>
      <c r="AC348" s="145"/>
      <c r="AD348" s="145"/>
      <c r="AE348" s="144">
        <v>0</v>
      </c>
      <c r="AF348" s="144">
        <v>0</v>
      </c>
      <c r="AG348" s="144">
        <v>0</v>
      </c>
      <c r="AH348" s="144">
        <v>0</v>
      </c>
      <c r="AI348" s="144">
        <v>0</v>
      </c>
      <c r="AJ348" s="144">
        <v>0</v>
      </c>
      <c r="AK348" s="144">
        <v>0</v>
      </c>
      <c r="AL348" s="144">
        <v>0</v>
      </c>
      <c r="AM348" s="144">
        <v>0</v>
      </c>
      <c r="AN348" s="144">
        <v>0</v>
      </c>
      <c r="AO348" s="144">
        <v>0</v>
      </c>
      <c r="AP348" s="144">
        <v>0</v>
      </c>
      <c r="AQ348" s="144">
        <v>0</v>
      </c>
      <c r="AR348" s="144">
        <v>0</v>
      </c>
      <c r="AS348" s="144"/>
      <c r="AT348" s="144"/>
      <c r="AU348" s="144"/>
      <c r="AV348" s="144"/>
      <c r="AW348" s="144"/>
      <c r="AX348" s="144"/>
      <c r="AY348" s="144"/>
      <c r="AZ348" s="144"/>
      <c r="BA348" s="144"/>
      <c r="BB348" s="144"/>
      <c r="BC348" s="144"/>
      <c r="BD348" s="144"/>
      <c r="BE348" s="144"/>
      <c r="BF348" s="144"/>
    </row>
    <row r="349" spans="1:58" hidden="1">
      <c r="A349" s="143" t="s">
        <v>916</v>
      </c>
      <c r="B349" s="143" t="s">
        <v>991</v>
      </c>
      <c r="C349" s="144">
        <v>13</v>
      </c>
      <c r="D349" s="144">
        <v>14</v>
      </c>
      <c r="E349" s="144">
        <v>17</v>
      </c>
      <c r="F349" s="144">
        <v>17</v>
      </c>
      <c r="G349" s="144">
        <v>20</v>
      </c>
      <c r="H349" s="144">
        <v>20</v>
      </c>
      <c r="I349" s="144">
        <v>20</v>
      </c>
      <c r="J349" s="144">
        <v>22</v>
      </c>
      <c r="K349" s="144">
        <v>22</v>
      </c>
      <c r="L349" s="144">
        <v>24</v>
      </c>
      <c r="M349" s="144">
        <v>24</v>
      </c>
      <c r="N349" s="144">
        <v>24</v>
      </c>
      <c r="O349" s="144">
        <v>24</v>
      </c>
      <c r="P349" s="144">
        <v>24</v>
      </c>
      <c r="Q349" s="145">
        <v>75.92</v>
      </c>
      <c r="R349" s="145">
        <v>88</v>
      </c>
      <c r="S349" s="145">
        <v>93.06</v>
      </c>
      <c r="T349" s="145">
        <v>69.59</v>
      </c>
      <c r="U349" s="145">
        <v>61.65</v>
      </c>
      <c r="V349" s="145">
        <v>55.85</v>
      </c>
      <c r="W349" s="145">
        <v>39.65</v>
      </c>
      <c r="X349" s="145">
        <v>56.36</v>
      </c>
      <c r="Y349" s="145">
        <v>39.950000000000003</v>
      </c>
      <c r="Z349" s="145">
        <v>48.17</v>
      </c>
      <c r="AA349" s="145">
        <v>68.58</v>
      </c>
      <c r="AB349" s="145">
        <v>43.96</v>
      </c>
      <c r="AC349" s="145">
        <v>103.17</v>
      </c>
      <c r="AD349" s="145">
        <v>102.96</v>
      </c>
      <c r="AE349" s="144">
        <v>987</v>
      </c>
      <c r="AF349" s="144">
        <v>1232</v>
      </c>
      <c r="AG349" s="144">
        <v>1582</v>
      </c>
      <c r="AH349" s="144">
        <v>1183</v>
      </c>
      <c r="AI349" s="144">
        <v>1233</v>
      </c>
      <c r="AJ349" s="144">
        <v>1117</v>
      </c>
      <c r="AK349" s="144">
        <v>793</v>
      </c>
      <c r="AL349" s="144">
        <v>1240</v>
      </c>
      <c r="AM349" s="144">
        <v>879</v>
      </c>
      <c r="AN349" s="144">
        <v>1156</v>
      </c>
      <c r="AO349" s="144">
        <v>1646</v>
      </c>
      <c r="AP349" s="144">
        <v>1055</v>
      </c>
      <c r="AQ349" s="144">
        <v>2476</v>
      </c>
      <c r="AR349" s="144">
        <v>2471</v>
      </c>
      <c r="AS349" s="144"/>
      <c r="AT349" s="144"/>
      <c r="AU349" s="144"/>
      <c r="AV349" s="144"/>
      <c r="AW349" s="144"/>
      <c r="AX349" s="144"/>
      <c r="AY349" s="144"/>
      <c r="AZ349" s="144"/>
      <c r="BA349" s="144"/>
      <c r="BB349" s="144"/>
      <c r="BC349" s="144"/>
      <c r="BD349" s="144"/>
      <c r="BE349" s="144"/>
      <c r="BF349" s="144"/>
    </row>
    <row r="350" spans="1:58" hidden="1">
      <c r="A350" s="143" t="s">
        <v>916</v>
      </c>
      <c r="B350" s="143" t="s">
        <v>992</v>
      </c>
      <c r="C350" s="144">
        <v>76</v>
      </c>
      <c r="D350" s="144">
        <v>79</v>
      </c>
      <c r="E350" s="144">
        <v>78</v>
      </c>
      <c r="F350" s="144">
        <v>83</v>
      </c>
      <c r="G350" s="144">
        <v>88</v>
      </c>
      <c r="H350" s="144">
        <v>91</v>
      </c>
      <c r="I350" s="144">
        <v>91</v>
      </c>
      <c r="J350" s="144">
        <v>92</v>
      </c>
      <c r="K350" s="144">
        <v>93</v>
      </c>
      <c r="L350" s="144">
        <v>95</v>
      </c>
      <c r="M350" s="144">
        <v>93</v>
      </c>
      <c r="N350" s="144">
        <v>93</v>
      </c>
      <c r="O350" s="144">
        <v>93</v>
      </c>
      <c r="P350" s="144">
        <v>92</v>
      </c>
      <c r="Q350" s="145">
        <v>55.16</v>
      </c>
      <c r="R350" s="145">
        <v>60.3</v>
      </c>
      <c r="S350" s="145">
        <v>39.86</v>
      </c>
      <c r="T350" s="145">
        <v>55.1</v>
      </c>
      <c r="U350" s="145">
        <v>114.19</v>
      </c>
      <c r="V350" s="145">
        <v>102.9</v>
      </c>
      <c r="W350" s="145">
        <v>87.79</v>
      </c>
      <c r="X350" s="145">
        <v>104.7</v>
      </c>
      <c r="Y350" s="145">
        <v>81.819999999999993</v>
      </c>
      <c r="Z350" s="145">
        <v>89.98</v>
      </c>
      <c r="AA350" s="145">
        <v>45.8</v>
      </c>
      <c r="AB350" s="145">
        <v>17.98</v>
      </c>
      <c r="AC350" s="145">
        <v>50.35</v>
      </c>
      <c r="AD350" s="145">
        <v>45.23</v>
      </c>
      <c r="AE350" s="144">
        <v>4192</v>
      </c>
      <c r="AF350" s="144">
        <v>4764</v>
      </c>
      <c r="AG350" s="144">
        <v>3109</v>
      </c>
      <c r="AH350" s="144">
        <v>4573</v>
      </c>
      <c r="AI350" s="144">
        <v>10049</v>
      </c>
      <c r="AJ350" s="144">
        <v>9364</v>
      </c>
      <c r="AK350" s="144">
        <v>7989</v>
      </c>
      <c r="AL350" s="144">
        <v>9632</v>
      </c>
      <c r="AM350" s="144">
        <v>7609</v>
      </c>
      <c r="AN350" s="144">
        <v>8548</v>
      </c>
      <c r="AO350" s="144">
        <v>4259</v>
      </c>
      <c r="AP350" s="144">
        <v>1672</v>
      </c>
      <c r="AQ350" s="144">
        <v>4683</v>
      </c>
      <c r="AR350" s="144">
        <v>4161</v>
      </c>
      <c r="AS350" s="144"/>
      <c r="AT350" s="144"/>
      <c r="AU350" s="144"/>
      <c r="AV350" s="144"/>
      <c r="AW350" s="144"/>
      <c r="AX350" s="144"/>
      <c r="AY350" s="144"/>
      <c r="AZ350" s="144"/>
      <c r="BA350" s="144"/>
      <c r="BB350" s="144"/>
      <c r="BC350" s="144"/>
      <c r="BD350" s="144"/>
      <c r="BE350" s="144"/>
      <c r="BF350" s="144"/>
    </row>
    <row r="351" spans="1:58" hidden="1">
      <c r="A351" s="143" t="s">
        <v>916</v>
      </c>
      <c r="B351" s="143" t="s">
        <v>993</v>
      </c>
      <c r="C351" s="144">
        <v>189</v>
      </c>
      <c r="D351" s="144">
        <v>185</v>
      </c>
      <c r="E351" s="144">
        <v>182</v>
      </c>
      <c r="F351" s="144">
        <v>178</v>
      </c>
      <c r="G351" s="144">
        <v>174</v>
      </c>
      <c r="H351" s="144">
        <v>174</v>
      </c>
      <c r="I351" s="144">
        <v>173</v>
      </c>
      <c r="J351" s="144">
        <v>173</v>
      </c>
      <c r="K351" s="144">
        <v>173</v>
      </c>
      <c r="L351" s="144">
        <v>173</v>
      </c>
      <c r="M351" s="144">
        <v>173</v>
      </c>
      <c r="N351" s="144">
        <v>173</v>
      </c>
      <c r="O351" s="144">
        <v>170</v>
      </c>
      <c r="P351" s="144">
        <v>170</v>
      </c>
      <c r="Q351" s="145">
        <v>55.2</v>
      </c>
      <c r="R351" s="145">
        <v>52.08</v>
      </c>
      <c r="S351" s="145">
        <v>31.68</v>
      </c>
      <c r="T351" s="145">
        <v>61.56</v>
      </c>
      <c r="U351" s="145">
        <v>92.68</v>
      </c>
      <c r="V351" s="145">
        <v>70.400000000000006</v>
      </c>
      <c r="W351" s="145">
        <v>40.49</v>
      </c>
      <c r="X351" s="145">
        <v>40.46</v>
      </c>
      <c r="Y351" s="145">
        <v>81.06</v>
      </c>
      <c r="Z351" s="145">
        <v>74.510000000000005</v>
      </c>
      <c r="AA351" s="145">
        <v>63.71</v>
      </c>
      <c r="AB351" s="145">
        <v>15.14</v>
      </c>
      <c r="AC351" s="145">
        <v>54.84</v>
      </c>
      <c r="AD351" s="145">
        <v>54.79</v>
      </c>
      <c r="AE351" s="144">
        <v>10433</v>
      </c>
      <c r="AF351" s="144">
        <v>9634</v>
      </c>
      <c r="AG351" s="144">
        <v>5766</v>
      </c>
      <c r="AH351" s="144">
        <v>10957</v>
      </c>
      <c r="AI351" s="144">
        <v>16126</v>
      </c>
      <c r="AJ351" s="144">
        <v>12250</v>
      </c>
      <c r="AK351" s="144">
        <v>7005</v>
      </c>
      <c r="AL351" s="144">
        <v>7000</v>
      </c>
      <c r="AM351" s="144">
        <v>14024</v>
      </c>
      <c r="AN351" s="144">
        <v>12890</v>
      </c>
      <c r="AO351" s="144">
        <v>11022</v>
      </c>
      <c r="AP351" s="144">
        <v>2620</v>
      </c>
      <c r="AQ351" s="144">
        <v>9322</v>
      </c>
      <c r="AR351" s="144">
        <v>9314</v>
      </c>
      <c r="AS351" s="144"/>
      <c r="AT351" s="144"/>
      <c r="AU351" s="144"/>
      <c r="AV351" s="144"/>
      <c r="AW351" s="144"/>
      <c r="AX351" s="144"/>
      <c r="AY351" s="144"/>
      <c r="AZ351" s="144"/>
      <c r="BA351" s="144"/>
      <c r="BB351" s="144"/>
      <c r="BC351" s="144"/>
      <c r="BD351" s="144"/>
      <c r="BE351" s="144"/>
      <c r="BF351" s="144"/>
    </row>
    <row r="352" spans="1:58" hidden="1">
      <c r="A352" s="143" t="s">
        <v>916</v>
      </c>
      <c r="B352" s="143" t="s">
        <v>994</v>
      </c>
      <c r="C352" s="144">
        <v>265</v>
      </c>
      <c r="D352" s="144">
        <v>264</v>
      </c>
      <c r="E352" s="144">
        <v>260</v>
      </c>
      <c r="F352" s="144">
        <v>261</v>
      </c>
      <c r="G352" s="144">
        <v>262</v>
      </c>
      <c r="H352" s="144">
        <v>265</v>
      </c>
      <c r="I352" s="144">
        <v>264</v>
      </c>
      <c r="J352" s="144">
        <v>265</v>
      </c>
      <c r="K352" s="144">
        <v>266</v>
      </c>
      <c r="L352" s="144">
        <v>268</v>
      </c>
      <c r="M352" s="144">
        <v>266</v>
      </c>
      <c r="N352" s="144">
        <v>266</v>
      </c>
      <c r="O352" s="144">
        <v>263</v>
      </c>
      <c r="P352" s="144">
        <v>262</v>
      </c>
      <c r="Q352" s="145">
        <v>55.19</v>
      </c>
      <c r="R352" s="145">
        <v>54.54</v>
      </c>
      <c r="S352" s="145">
        <v>34.130000000000003</v>
      </c>
      <c r="T352" s="145">
        <v>59.5</v>
      </c>
      <c r="U352" s="145">
        <v>99.9</v>
      </c>
      <c r="V352" s="145">
        <v>81.56</v>
      </c>
      <c r="W352" s="145">
        <v>56.8</v>
      </c>
      <c r="X352" s="145">
        <v>62.76</v>
      </c>
      <c r="Y352" s="145">
        <v>81.33</v>
      </c>
      <c r="Z352" s="145">
        <v>79.989999999999995</v>
      </c>
      <c r="AA352" s="145">
        <v>57.45</v>
      </c>
      <c r="AB352" s="145">
        <v>16.14</v>
      </c>
      <c r="AC352" s="145">
        <v>53.25</v>
      </c>
      <c r="AD352" s="145">
        <v>51.43</v>
      </c>
      <c r="AE352" s="144">
        <v>14625</v>
      </c>
      <c r="AF352" s="144">
        <v>14398</v>
      </c>
      <c r="AG352" s="144">
        <v>8875</v>
      </c>
      <c r="AH352" s="144">
        <v>15530</v>
      </c>
      <c r="AI352" s="144">
        <v>26175</v>
      </c>
      <c r="AJ352" s="144">
        <v>21614</v>
      </c>
      <c r="AK352" s="144">
        <v>14994</v>
      </c>
      <c r="AL352" s="144">
        <v>16632</v>
      </c>
      <c r="AM352" s="144">
        <v>21633</v>
      </c>
      <c r="AN352" s="144">
        <v>21438</v>
      </c>
      <c r="AO352" s="144">
        <v>15281</v>
      </c>
      <c r="AP352" s="144">
        <v>4292</v>
      </c>
      <c r="AQ352" s="144">
        <v>14005</v>
      </c>
      <c r="AR352" s="144">
        <v>13475</v>
      </c>
      <c r="AS352" s="144"/>
      <c r="AT352" s="144"/>
      <c r="AU352" s="144"/>
      <c r="AV352" s="144"/>
      <c r="AW352" s="144"/>
      <c r="AX352" s="144"/>
      <c r="AY352" s="144"/>
      <c r="AZ352" s="144"/>
      <c r="BA352" s="144"/>
      <c r="BB352" s="144"/>
      <c r="BC352" s="144"/>
      <c r="BD352" s="144"/>
      <c r="BE352" s="144"/>
      <c r="BF352" s="144"/>
    </row>
    <row r="353" spans="1:58" hidden="1">
      <c r="A353" s="143" t="s">
        <v>916</v>
      </c>
      <c r="B353" s="143" t="s">
        <v>995</v>
      </c>
      <c r="C353" s="144">
        <v>0</v>
      </c>
      <c r="D353" s="144">
        <v>0</v>
      </c>
      <c r="E353" s="144">
        <v>0</v>
      </c>
      <c r="F353" s="144">
        <v>0</v>
      </c>
      <c r="G353" s="144">
        <v>0</v>
      </c>
      <c r="H353" s="144">
        <v>0</v>
      </c>
      <c r="I353" s="144">
        <v>0</v>
      </c>
      <c r="J353" s="144">
        <v>0</v>
      </c>
      <c r="K353" s="144">
        <v>0</v>
      </c>
      <c r="L353" s="144">
        <v>0</v>
      </c>
      <c r="M353" s="144">
        <v>0</v>
      </c>
      <c r="N353" s="144">
        <v>0</v>
      </c>
      <c r="O353" s="144">
        <v>0</v>
      </c>
      <c r="P353" s="144">
        <v>0</v>
      </c>
      <c r="Q353" s="145"/>
      <c r="R353" s="145"/>
      <c r="S353" s="145"/>
      <c r="T353" s="145"/>
      <c r="U353" s="145"/>
      <c r="V353" s="145"/>
      <c r="W353" s="145"/>
      <c r="X353" s="145"/>
      <c r="Y353" s="145"/>
      <c r="Z353" s="145"/>
      <c r="AA353" s="145"/>
      <c r="AB353" s="145"/>
      <c r="AC353" s="145"/>
      <c r="AD353" s="145"/>
      <c r="AE353" s="144">
        <v>0</v>
      </c>
      <c r="AF353" s="144">
        <v>0</v>
      </c>
      <c r="AG353" s="144">
        <v>0</v>
      </c>
      <c r="AH353" s="144">
        <v>0</v>
      </c>
      <c r="AI353" s="144">
        <v>0</v>
      </c>
      <c r="AJ353" s="144">
        <v>0</v>
      </c>
      <c r="AK353" s="144">
        <v>0</v>
      </c>
      <c r="AL353" s="144">
        <v>0</v>
      </c>
      <c r="AM353" s="144">
        <v>0</v>
      </c>
      <c r="AN353" s="144">
        <v>0</v>
      </c>
      <c r="AO353" s="144">
        <v>0</v>
      </c>
      <c r="AP353" s="144">
        <v>0</v>
      </c>
      <c r="AQ353" s="144">
        <v>0</v>
      </c>
      <c r="AR353" s="144">
        <v>0</v>
      </c>
      <c r="AS353" s="144"/>
      <c r="AT353" s="144"/>
      <c r="AU353" s="144"/>
      <c r="AV353" s="144"/>
      <c r="AW353" s="144"/>
      <c r="AX353" s="144"/>
      <c r="AY353" s="144"/>
      <c r="AZ353" s="144"/>
      <c r="BA353" s="144"/>
      <c r="BB353" s="144"/>
      <c r="BC353" s="144"/>
      <c r="BD353" s="144"/>
      <c r="BE353" s="144"/>
      <c r="BF353" s="144"/>
    </row>
    <row r="354" spans="1:58" hidden="1">
      <c r="A354" s="143" t="s">
        <v>916</v>
      </c>
      <c r="B354" s="143" t="s">
        <v>996</v>
      </c>
      <c r="C354" s="144">
        <v>20</v>
      </c>
      <c r="D354" s="144">
        <v>22</v>
      </c>
      <c r="E354" s="144">
        <v>24</v>
      </c>
      <c r="F354" s="144">
        <v>26</v>
      </c>
      <c r="G354" s="144">
        <v>31</v>
      </c>
      <c r="H354" s="144">
        <v>33</v>
      </c>
      <c r="I354" s="144">
        <v>34</v>
      </c>
      <c r="J354" s="144">
        <v>39</v>
      </c>
      <c r="K354" s="144">
        <v>40</v>
      </c>
      <c r="L354" s="144">
        <v>45</v>
      </c>
      <c r="M354" s="144">
        <v>46</v>
      </c>
      <c r="N354" s="144">
        <v>46</v>
      </c>
      <c r="O354" s="144">
        <v>46</v>
      </c>
      <c r="P354" s="144">
        <v>45</v>
      </c>
      <c r="Q354" s="145">
        <v>125.1</v>
      </c>
      <c r="R354" s="145">
        <v>137.05000000000001</v>
      </c>
      <c r="S354" s="145">
        <v>148.88</v>
      </c>
      <c r="T354" s="145">
        <v>141.77000000000001</v>
      </c>
      <c r="U354" s="145">
        <v>119.26</v>
      </c>
      <c r="V354" s="145">
        <v>111.85</v>
      </c>
      <c r="W354" s="145">
        <v>108.53</v>
      </c>
      <c r="X354" s="145">
        <v>120.38</v>
      </c>
      <c r="Y354" s="145">
        <v>100.33</v>
      </c>
      <c r="Z354" s="145">
        <v>111.24</v>
      </c>
      <c r="AA354" s="145">
        <v>199.87</v>
      </c>
      <c r="AB354" s="145">
        <v>147.88999999999999</v>
      </c>
      <c r="AC354" s="145">
        <v>192.7</v>
      </c>
      <c r="AD354" s="145">
        <v>179.31</v>
      </c>
      <c r="AE354" s="144">
        <v>2502</v>
      </c>
      <c r="AF354" s="144">
        <v>3015</v>
      </c>
      <c r="AG354" s="144">
        <v>3573</v>
      </c>
      <c r="AH354" s="144">
        <v>3686</v>
      </c>
      <c r="AI354" s="144">
        <v>3697</v>
      </c>
      <c r="AJ354" s="144">
        <v>3691</v>
      </c>
      <c r="AK354" s="144">
        <v>3690</v>
      </c>
      <c r="AL354" s="144">
        <v>4695</v>
      </c>
      <c r="AM354" s="144">
        <v>4013</v>
      </c>
      <c r="AN354" s="144">
        <v>5006</v>
      </c>
      <c r="AO354" s="144">
        <v>9194</v>
      </c>
      <c r="AP354" s="144">
        <v>6803</v>
      </c>
      <c r="AQ354" s="144">
        <v>8864</v>
      </c>
      <c r="AR354" s="144">
        <v>8069</v>
      </c>
      <c r="AS354" s="144"/>
      <c r="AT354" s="144"/>
      <c r="AU354" s="144"/>
      <c r="AV354" s="144"/>
      <c r="AW354" s="144"/>
      <c r="AX354" s="144"/>
      <c r="AY354" s="144"/>
      <c r="AZ354" s="144"/>
      <c r="BA354" s="144"/>
      <c r="BB354" s="144"/>
      <c r="BC354" s="144"/>
      <c r="BD354" s="144"/>
      <c r="BE354" s="144"/>
      <c r="BF354" s="144"/>
    </row>
    <row r="355" spans="1:58" hidden="1">
      <c r="A355" s="143" t="s">
        <v>916</v>
      </c>
      <c r="B355" s="143" t="s">
        <v>997</v>
      </c>
      <c r="C355" s="144">
        <v>0</v>
      </c>
      <c r="D355" s="144">
        <v>0</v>
      </c>
      <c r="E355" s="144">
        <v>0</v>
      </c>
      <c r="F355" s="144">
        <v>0</v>
      </c>
      <c r="G355" s="144">
        <v>0</v>
      </c>
      <c r="H355" s="144">
        <v>0</v>
      </c>
      <c r="I355" s="144">
        <v>0</v>
      </c>
      <c r="J355" s="144">
        <v>0</v>
      </c>
      <c r="K355" s="144">
        <v>0</v>
      </c>
      <c r="L355" s="144">
        <v>0</v>
      </c>
      <c r="M355" s="144">
        <v>0</v>
      </c>
      <c r="N355" s="144">
        <v>0</v>
      </c>
      <c r="O355" s="144">
        <v>0</v>
      </c>
      <c r="P355" s="144">
        <v>0</v>
      </c>
      <c r="Q355" s="145"/>
      <c r="R355" s="145"/>
      <c r="S355" s="145"/>
      <c r="T355" s="145"/>
      <c r="U355" s="145"/>
      <c r="V355" s="145"/>
      <c r="W355" s="145"/>
      <c r="X355" s="145"/>
      <c r="Y355" s="145"/>
      <c r="Z355" s="145"/>
      <c r="AA355" s="145"/>
      <c r="AB355" s="145"/>
      <c r="AC355" s="145"/>
      <c r="AD355" s="145"/>
      <c r="AE355" s="144">
        <v>0</v>
      </c>
      <c r="AF355" s="144">
        <v>0</v>
      </c>
      <c r="AG355" s="144">
        <v>0</v>
      </c>
      <c r="AH355" s="144">
        <v>0</v>
      </c>
      <c r="AI355" s="144">
        <v>0</v>
      </c>
      <c r="AJ355" s="144">
        <v>0</v>
      </c>
      <c r="AK355" s="144">
        <v>0</v>
      </c>
      <c r="AL355" s="144">
        <v>0</v>
      </c>
      <c r="AM355" s="144">
        <v>0</v>
      </c>
      <c r="AN355" s="144">
        <v>0</v>
      </c>
      <c r="AO355" s="144">
        <v>0</v>
      </c>
      <c r="AP355" s="144">
        <v>0</v>
      </c>
      <c r="AQ355" s="144">
        <v>0</v>
      </c>
      <c r="AR355" s="144">
        <v>0</v>
      </c>
      <c r="AS355" s="144"/>
      <c r="AT355" s="144"/>
      <c r="AU355" s="144"/>
      <c r="AV355" s="144"/>
      <c r="AW355" s="144"/>
      <c r="AX355" s="144"/>
      <c r="AY355" s="144"/>
      <c r="AZ355" s="144"/>
      <c r="BA355" s="144"/>
      <c r="BB355" s="144"/>
      <c r="BC355" s="144"/>
      <c r="BD355" s="144"/>
      <c r="BE355" s="144"/>
      <c r="BF355" s="144"/>
    </row>
    <row r="356" spans="1:58" hidden="1">
      <c r="A356" s="143" t="s">
        <v>916</v>
      </c>
      <c r="B356" s="143" t="s">
        <v>998</v>
      </c>
      <c r="C356" s="144">
        <v>20</v>
      </c>
      <c r="D356" s="144">
        <v>22</v>
      </c>
      <c r="E356" s="144">
        <v>24</v>
      </c>
      <c r="F356" s="144">
        <v>26</v>
      </c>
      <c r="G356" s="144">
        <v>31</v>
      </c>
      <c r="H356" s="144">
        <v>33</v>
      </c>
      <c r="I356" s="144">
        <v>34</v>
      </c>
      <c r="J356" s="144">
        <v>39</v>
      </c>
      <c r="K356" s="144">
        <v>40</v>
      </c>
      <c r="L356" s="144">
        <v>45</v>
      </c>
      <c r="M356" s="144">
        <v>46</v>
      </c>
      <c r="N356" s="144">
        <v>46</v>
      </c>
      <c r="O356" s="144">
        <v>46</v>
      </c>
      <c r="P356" s="144">
        <v>45</v>
      </c>
      <c r="Q356" s="145">
        <v>125.1</v>
      </c>
      <c r="R356" s="145">
        <v>137.05000000000001</v>
      </c>
      <c r="S356" s="145">
        <v>148.88</v>
      </c>
      <c r="T356" s="145">
        <v>141.77000000000001</v>
      </c>
      <c r="U356" s="145">
        <v>119.26</v>
      </c>
      <c r="V356" s="145">
        <v>111.85</v>
      </c>
      <c r="W356" s="145">
        <v>108.53</v>
      </c>
      <c r="X356" s="145">
        <v>120.38</v>
      </c>
      <c r="Y356" s="145">
        <v>100.33</v>
      </c>
      <c r="Z356" s="145">
        <v>111.24</v>
      </c>
      <c r="AA356" s="145">
        <v>199.87</v>
      </c>
      <c r="AB356" s="145">
        <v>147.88999999999999</v>
      </c>
      <c r="AC356" s="145">
        <v>192.7</v>
      </c>
      <c r="AD356" s="145">
        <v>179.31</v>
      </c>
      <c r="AE356" s="144">
        <v>2502</v>
      </c>
      <c r="AF356" s="144">
        <v>3015</v>
      </c>
      <c r="AG356" s="144">
        <v>3573</v>
      </c>
      <c r="AH356" s="144">
        <v>3686</v>
      </c>
      <c r="AI356" s="144">
        <v>3697</v>
      </c>
      <c r="AJ356" s="144">
        <v>3691</v>
      </c>
      <c r="AK356" s="144">
        <v>3690</v>
      </c>
      <c r="AL356" s="144">
        <v>4695</v>
      </c>
      <c r="AM356" s="144">
        <v>4013</v>
      </c>
      <c r="AN356" s="144">
        <v>5006</v>
      </c>
      <c r="AO356" s="144">
        <v>9194</v>
      </c>
      <c r="AP356" s="144">
        <v>6803</v>
      </c>
      <c r="AQ356" s="144">
        <v>8864</v>
      </c>
      <c r="AR356" s="144">
        <v>8069</v>
      </c>
      <c r="AS356" s="144"/>
      <c r="AT356" s="144"/>
      <c r="AU356" s="144"/>
      <c r="AV356" s="144"/>
      <c r="AW356" s="144"/>
      <c r="AX356" s="144"/>
      <c r="AY356" s="144"/>
      <c r="AZ356" s="144"/>
      <c r="BA356" s="144"/>
      <c r="BB356" s="144"/>
      <c r="BC356" s="144"/>
      <c r="BD356" s="144"/>
      <c r="BE356" s="144"/>
      <c r="BF356" s="144"/>
    </row>
    <row r="357" spans="1:58" hidden="1">
      <c r="A357" s="143" t="s">
        <v>916</v>
      </c>
      <c r="B357" s="143" t="s">
        <v>999</v>
      </c>
      <c r="C357" s="144">
        <v>0</v>
      </c>
      <c r="D357" s="144">
        <v>2</v>
      </c>
      <c r="E357" s="144">
        <v>3</v>
      </c>
      <c r="F357" s="144">
        <v>5</v>
      </c>
      <c r="G357" s="144">
        <v>6</v>
      </c>
      <c r="H357" s="144">
        <v>8</v>
      </c>
      <c r="I357" s="144">
        <v>10</v>
      </c>
      <c r="J357" s="144">
        <v>11</v>
      </c>
      <c r="K357" s="144">
        <v>13</v>
      </c>
      <c r="L357" s="144">
        <v>14</v>
      </c>
      <c r="M357" s="144">
        <v>16</v>
      </c>
      <c r="N357" s="144">
        <v>16</v>
      </c>
      <c r="O357" s="144">
        <v>16</v>
      </c>
      <c r="P357" s="144">
        <v>16</v>
      </c>
      <c r="Q357" s="145"/>
      <c r="R357" s="145">
        <v>84</v>
      </c>
      <c r="S357" s="145">
        <v>111</v>
      </c>
      <c r="T357" s="145">
        <v>95.6</v>
      </c>
      <c r="U357" s="145">
        <v>120</v>
      </c>
      <c r="V357" s="145">
        <v>106</v>
      </c>
      <c r="W357" s="145">
        <v>163.9</v>
      </c>
      <c r="X357" s="145">
        <v>144.72999999999999</v>
      </c>
      <c r="Y357" s="145">
        <v>103.23</v>
      </c>
      <c r="Z357" s="145">
        <v>133</v>
      </c>
      <c r="AA357" s="145">
        <v>127.5</v>
      </c>
      <c r="AB357" s="145">
        <v>59.06</v>
      </c>
      <c r="AC357" s="145">
        <v>53.06</v>
      </c>
      <c r="AD357" s="145">
        <v>132.19</v>
      </c>
      <c r="AE357" s="144">
        <v>0</v>
      </c>
      <c r="AF357" s="144">
        <v>168</v>
      </c>
      <c r="AG357" s="144">
        <v>333</v>
      </c>
      <c r="AH357" s="144">
        <v>478</v>
      </c>
      <c r="AI357" s="144">
        <v>720</v>
      </c>
      <c r="AJ357" s="144">
        <v>848</v>
      </c>
      <c r="AK357" s="144">
        <v>1639</v>
      </c>
      <c r="AL357" s="144">
        <v>1592</v>
      </c>
      <c r="AM357" s="144">
        <v>1342</v>
      </c>
      <c r="AN357" s="144">
        <v>1862</v>
      </c>
      <c r="AO357" s="144">
        <v>2040</v>
      </c>
      <c r="AP357" s="144">
        <v>945</v>
      </c>
      <c r="AQ357" s="144">
        <v>849</v>
      </c>
      <c r="AR357" s="144">
        <v>2115</v>
      </c>
      <c r="AS357" s="144"/>
      <c r="AT357" s="144"/>
      <c r="AU357" s="144"/>
      <c r="AV357" s="144"/>
      <c r="AW357" s="144"/>
      <c r="AX357" s="144"/>
      <c r="AY357" s="144"/>
      <c r="AZ357" s="144"/>
      <c r="BA357" s="144"/>
      <c r="BB357" s="144"/>
      <c r="BC357" s="144"/>
      <c r="BD357" s="144"/>
      <c r="BE357" s="144"/>
      <c r="BF357" s="144"/>
    </row>
    <row r="358" spans="1:58" hidden="1">
      <c r="A358" s="143" t="s">
        <v>916</v>
      </c>
      <c r="B358" s="143" t="s">
        <v>1000</v>
      </c>
      <c r="C358" s="144">
        <v>1559</v>
      </c>
      <c r="D358" s="144">
        <v>1540</v>
      </c>
      <c r="E358" s="144">
        <v>1523</v>
      </c>
      <c r="F358" s="144">
        <v>1506</v>
      </c>
      <c r="G358" s="144">
        <v>1491</v>
      </c>
      <c r="H358" s="144">
        <v>1478</v>
      </c>
      <c r="I358" s="144">
        <v>1461</v>
      </c>
      <c r="J358" s="144">
        <v>1438</v>
      </c>
      <c r="K358" s="144">
        <v>1416</v>
      </c>
      <c r="L358" s="144">
        <v>1402</v>
      </c>
      <c r="M358" s="144">
        <v>1382</v>
      </c>
      <c r="N358" s="144">
        <v>1382</v>
      </c>
      <c r="O358" s="144">
        <v>1479</v>
      </c>
      <c r="P358" s="144">
        <v>1479</v>
      </c>
      <c r="Q358" s="145">
        <v>45.75</v>
      </c>
      <c r="R358" s="145">
        <v>76.25</v>
      </c>
      <c r="S358" s="145">
        <v>40.25</v>
      </c>
      <c r="T358" s="145">
        <v>55.91</v>
      </c>
      <c r="U358" s="145">
        <v>100.88</v>
      </c>
      <c r="V358" s="145">
        <v>54.03</v>
      </c>
      <c r="W358" s="145">
        <v>74.84</v>
      </c>
      <c r="X358" s="145">
        <v>87.49</v>
      </c>
      <c r="Y358" s="145">
        <v>121.24</v>
      </c>
      <c r="Z358" s="145">
        <v>99.68</v>
      </c>
      <c r="AA358" s="145">
        <v>101.07</v>
      </c>
      <c r="AB358" s="145">
        <v>65.209999999999994</v>
      </c>
      <c r="AC358" s="145">
        <v>84.18</v>
      </c>
      <c r="AD358" s="145">
        <v>84.24</v>
      </c>
      <c r="AE358" s="144">
        <v>71328</v>
      </c>
      <c r="AF358" s="144">
        <v>117422</v>
      </c>
      <c r="AG358" s="144">
        <v>61308</v>
      </c>
      <c r="AH358" s="144">
        <v>84205</v>
      </c>
      <c r="AI358" s="144">
        <v>150414</v>
      </c>
      <c r="AJ358" s="144">
        <v>79853</v>
      </c>
      <c r="AK358" s="144">
        <v>109344</v>
      </c>
      <c r="AL358" s="144">
        <v>125817</v>
      </c>
      <c r="AM358" s="144">
        <v>171682</v>
      </c>
      <c r="AN358" s="144">
        <v>139753</v>
      </c>
      <c r="AO358" s="144">
        <v>139685</v>
      </c>
      <c r="AP358" s="144">
        <v>90123</v>
      </c>
      <c r="AQ358" s="144">
        <v>124509</v>
      </c>
      <c r="AR358" s="144">
        <v>124591</v>
      </c>
      <c r="AS358" s="144"/>
      <c r="AT358" s="144"/>
      <c r="AU358" s="144"/>
      <c r="AV358" s="144"/>
      <c r="AW358" s="144"/>
      <c r="AX358" s="144"/>
      <c r="AY358" s="144"/>
      <c r="AZ358" s="144"/>
      <c r="BA358" s="144"/>
      <c r="BB358" s="144"/>
      <c r="BC358" s="144"/>
      <c r="BD358" s="144"/>
      <c r="BE358" s="144"/>
      <c r="BF358" s="144"/>
    </row>
    <row r="359" spans="1:58" hidden="1">
      <c r="A359" s="143" t="s">
        <v>916</v>
      </c>
      <c r="B359" s="143" t="s">
        <v>1001</v>
      </c>
      <c r="C359" s="144">
        <v>0</v>
      </c>
      <c r="D359" s="144">
        <v>0</v>
      </c>
      <c r="E359" s="144">
        <v>0</v>
      </c>
      <c r="F359" s="144">
        <v>0</v>
      </c>
      <c r="G359" s="144">
        <v>0</v>
      </c>
      <c r="H359" s="144">
        <v>0</v>
      </c>
      <c r="I359" s="144">
        <v>0</v>
      </c>
      <c r="J359" s="144">
        <v>0</v>
      </c>
      <c r="K359" s="144">
        <v>0</v>
      </c>
      <c r="L359" s="144">
        <v>0</v>
      </c>
      <c r="M359" s="144">
        <v>0</v>
      </c>
      <c r="N359" s="144">
        <v>0</v>
      </c>
      <c r="O359" s="144">
        <v>0</v>
      </c>
      <c r="P359" s="144">
        <v>0</v>
      </c>
      <c r="Q359" s="145"/>
      <c r="R359" s="145"/>
      <c r="S359" s="145"/>
      <c r="T359" s="145"/>
      <c r="U359" s="145"/>
      <c r="V359" s="145"/>
      <c r="W359" s="145"/>
      <c r="X359" s="145"/>
      <c r="Y359" s="145"/>
      <c r="Z359" s="145"/>
      <c r="AA359" s="145"/>
      <c r="AB359" s="145"/>
      <c r="AC359" s="145"/>
      <c r="AD359" s="145"/>
      <c r="AE359" s="144">
        <v>0</v>
      </c>
      <c r="AF359" s="144">
        <v>0</v>
      </c>
      <c r="AG359" s="144">
        <v>0</v>
      </c>
      <c r="AH359" s="144">
        <v>0</v>
      </c>
      <c r="AI359" s="144">
        <v>0</v>
      </c>
      <c r="AJ359" s="144">
        <v>0</v>
      </c>
      <c r="AK359" s="144">
        <v>0</v>
      </c>
      <c r="AL359" s="144">
        <v>0</v>
      </c>
      <c r="AM359" s="144">
        <v>0</v>
      </c>
      <c r="AN359" s="144">
        <v>0</v>
      </c>
      <c r="AO359" s="144">
        <v>0</v>
      </c>
      <c r="AP359" s="144">
        <v>0</v>
      </c>
      <c r="AQ359" s="144">
        <v>0</v>
      </c>
      <c r="AR359" s="144">
        <v>0</v>
      </c>
      <c r="AS359" s="144"/>
      <c r="AT359" s="144"/>
      <c r="AU359" s="144"/>
      <c r="AV359" s="144"/>
      <c r="AW359" s="144"/>
      <c r="AX359" s="144"/>
      <c r="AY359" s="144"/>
      <c r="AZ359" s="144"/>
      <c r="BA359" s="144"/>
      <c r="BB359" s="144"/>
      <c r="BC359" s="144"/>
      <c r="BD359" s="144"/>
      <c r="BE359" s="144"/>
      <c r="BF359" s="144"/>
    </row>
    <row r="360" spans="1:58" hidden="1">
      <c r="A360" s="143" t="s">
        <v>916</v>
      </c>
      <c r="B360" s="143" t="s">
        <v>1002</v>
      </c>
      <c r="C360" s="144">
        <v>255</v>
      </c>
      <c r="D360" s="144">
        <v>260</v>
      </c>
      <c r="E360" s="144">
        <v>263</v>
      </c>
      <c r="F360" s="144">
        <v>265</v>
      </c>
      <c r="G360" s="144">
        <v>268</v>
      </c>
      <c r="H360" s="144">
        <v>272</v>
      </c>
      <c r="I360" s="144">
        <v>275</v>
      </c>
      <c r="J360" s="144">
        <v>275</v>
      </c>
      <c r="K360" s="144">
        <v>274</v>
      </c>
      <c r="L360" s="144">
        <v>278</v>
      </c>
      <c r="M360" s="144">
        <v>280</v>
      </c>
      <c r="N360" s="144">
        <v>280</v>
      </c>
      <c r="O360" s="144">
        <v>309</v>
      </c>
      <c r="P360" s="144">
        <v>309</v>
      </c>
      <c r="Q360" s="145">
        <v>141.83000000000001</v>
      </c>
      <c r="R360" s="145">
        <v>198.06</v>
      </c>
      <c r="S360" s="145">
        <v>30.63</v>
      </c>
      <c r="T360" s="145">
        <v>82.96</v>
      </c>
      <c r="U360" s="145">
        <v>189.08</v>
      </c>
      <c r="V360" s="145">
        <v>86.36</v>
      </c>
      <c r="W360" s="145">
        <v>58.93</v>
      </c>
      <c r="X360" s="145">
        <v>156.04</v>
      </c>
      <c r="Y360" s="145">
        <v>158.54</v>
      </c>
      <c r="Z360" s="145">
        <v>99.55</v>
      </c>
      <c r="AA360" s="145">
        <v>105.74</v>
      </c>
      <c r="AB360" s="145">
        <v>79.72</v>
      </c>
      <c r="AC360" s="145">
        <v>121.66</v>
      </c>
      <c r="AD360" s="145">
        <v>121.5</v>
      </c>
      <c r="AE360" s="144">
        <v>36166</v>
      </c>
      <c r="AF360" s="144">
        <v>51496</v>
      </c>
      <c r="AG360" s="144">
        <v>8056</v>
      </c>
      <c r="AH360" s="144">
        <v>21984</v>
      </c>
      <c r="AI360" s="144">
        <v>50673</v>
      </c>
      <c r="AJ360" s="144">
        <v>23489</v>
      </c>
      <c r="AK360" s="144">
        <v>16207</v>
      </c>
      <c r="AL360" s="144">
        <v>42911</v>
      </c>
      <c r="AM360" s="144">
        <v>43440</v>
      </c>
      <c r="AN360" s="144">
        <v>27675</v>
      </c>
      <c r="AO360" s="144">
        <v>29607</v>
      </c>
      <c r="AP360" s="144">
        <v>22321</v>
      </c>
      <c r="AQ360" s="144">
        <v>37594</v>
      </c>
      <c r="AR360" s="144">
        <v>37543</v>
      </c>
      <c r="AS360" s="144"/>
      <c r="AT360" s="144"/>
      <c r="AU360" s="144"/>
      <c r="AV360" s="144"/>
      <c r="AW360" s="144"/>
      <c r="AX360" s="144"/>
      <c r="AY360" s="144"/>
      <c r="AZ360" s="144"/>
      <c r="BA360" s="144"/>
      <c r="BB360" s="144"/>
      <c r="BC360" s="144"/>
      <c r="BD360" s="144"/>
      <c r="BE360" s="144"/>
      <c r="BF360" s="144"/>
    </row>
    <row r="361" spans="1:58" hidden="1">
      <c r="A361" s="143" t="s">
        <v>916</v>
      </c>
      <c r="B361" s="143" t="s">
        <v>1003</v>
      </c>
      <c r="C361" s="144">
        <v>9</v>
      </c>
      <c r="D361" s="144">
        <v>10</v>
      </c>
      <c r="E361" s="144">
        <v>11</v>
      </c>
      <c r="F361" s="144">
        <v>12</v>
      </c>
      <c r="G361" s="144">
        <v>13</v>
      </c>
      <c r="H361" s="144">
        <v>13</v>
      </c>
      <c r="I361" s="144">
        <v>13</v>
      </c>
      <c r="J361" s="144">
        <v>14</v>
      </c>
      <c r="K361" s="144">
        <v>14</v>
      </c>
      <c r="L361" s="144">
        <v>15</v>
      </c>
      <c r="M361" s="144">
        <v>15</v>
      </c>
      <c r="N361" s="144">
        <v>15</v>
      </c>
      <c r="O361" s="144">
        <v>13</v>
      </c>
      <c r="P361" s="144">
        <v>13</v>
      </c>
      <c r="Q361" s="145">
        <v>93.56</v>
      </c>
      <c r="R361" s="145">
        <v>87.4</v>
      </c>
      <c r="S361" s="145">
        <v>9.27</v>
      </c>
      <c r="T361" s="145">
        <v>108.33</v>
      </c>
      <c r="U361" s="145">
        <v>177.23</v>
      </c>
      <c r="V361" s="145">
        <v>184.15</v>
      </c>
      <c r="W361" s="145">
        <v>194.31</v>
      </c>
      <c r="X361" s="145">
        <v>189.29</v>
      </c>
      <c r="Y361" s="145">
        <v>171.07</v>
      </c>
      <c r="Z361" s="145">
        <v>191.4</v>
      </c>
      <c r="AA361" s="145">
        <v>218.53</v>
      </c>
      <c r="AB361" s="145">
        <v>92.33</v>
      </c>
      <c r="AC361" s="145">
        <v>93.92</v>
      </c>
      <c r="AD361" s="145">
        <v>162.46</v>
      </c>
      <c r="AE361" s="144">
        <v>842</v>
      </c>
      <c r="AF361" s="144">
        <v>874</v>
      </c>
      <c r="AG361" s="144">
        <v>102</v>
      </c>
      <c r="AH361" s="144">
        <v>1300</v>
      </c>
      <c r="AI361" s="144">
        <v>2304</v>
      </c>
      <c r="AJ361" s="144">
        <v>2394</v>
      </c>
      <c r="AK361" s="144">
        <v>2526</v>
      </c>
      <c r="AL361" s="144">
        <v>2650</v>
      </c>
      <c r="AM361" s="144">
        <v>2395</v>
      </c>
      <c r="AN361" s="144">
        <v>2871</v>
      </c>
      <c r="AO361" s="144">
        <v>3278</v>
      </c>
      <c r="AP361" s="144">
        <v>1385</v>
      </c>
      <c r="AQ361" s="144">
        <v>1221</v>
      </c>
      <c r="AR361" s="144">
        <v>2112</v>
      </c>
      <c r="AS361" s="144"/>
      <c r="AT361" s="144"/>
      <c r="AU361" s="144"/>
      <c r="AV361" s="144"/>
      <c r="AW361" s="144"/>
      <c r="AX361" s="144"/>
      <c r="AY361" s="144"/>
      <c r="AZ361" s="144"/>
      <c r="BA361" s="144"/>
      <c r="BB361" s="144"/>
      <c r="BC361" s="144"/>
      <c r="BD361" s="144"/>
      <c r="BE361" s="144"/>
      <c r="BF361" s="144"/>
    </row>
    <row r="362" spans="1:58" hidden="1">
      <c r="A362" s="143" t="s">
        <v>916</v>
      </c>
      <c r="B362" s="143" t="s">
        <v>1004</v>
      </c>
      <c r="C362" s="144">
        <v>1823</v>
      </c>
      <c r="D362" s="144">
        <v>1812</v>
      </c>
      <c r="E362" s="144">
        <v>1800</v>
      </c>
      <c r="F362" s="144">
        <v>1788</v>
      </c>
      <c r="G362" s="144">
        <v>1778</v>
      </c>
      <c r="H362" s="144">
        <v>1771</v>
      </c>
      <c r="I362" s="144">
        <v>1759</v>
      </c>
      <c r="J362" s="144">
        <v>1738</v>
      </c>
      <c r="K362" s="144">
        <v>1717</v>
      </c>
      <c r="L362" s="144">
        <v>1709</v>
      </c>
      <c r="M362" s="144">
        <v>1693</v>
      </c>
      <c r="N362" s="144">
        <v>1693</v>
      </c>
      <c r="O362" s="144">
        <v>1817</v>
      </c>
      <c r="P362" s="144">
        <v>1817</v>
      </c>
      <c r="Q362" s="145">
        <v>59.43</v>
      </c>
      <c r="R362" s="145">
        <v>93.8</v>
      </c>
      <c r="S362" s="145">
        <v>38.78</v>
      </c>
      <c r="T362" s="145">
        <v>60.38</v>
      </c>
      <c r="U362" s="145">
        <v>114.8</v>
      </c>
      <c r="V362" s="145">
        <v>60.18</v>
      </c>
      <c r="W362" s="145">
        <v>73.739999999999995</v>
      </c>
      <c r="X362" s="145">
        <v>99.52</v>
      </c>
      <c r="Y362" s="145">
        <v>127.47</v>
      </c>
      <c r="Z362" s="145">
        <v>100.74</v>
      </c>
      <c r="AA362" s="145">
        <v>103.14</v>
      </c>
      <c r="AB362" s="145">
        <v>67.790000000000006</v>
      </c>
      <c r="AC362" s="145">
        <v>90.35</v>
      </c>
      <c r="AD362" s="145">
        <v>91.56</v>
      </c>
      <c r="AE362" s="144">
        <v>108336</v>
      </c>
      <c r="AF362" s="144">
        <v>169960</v>
      </c>
      <c r="AG362" s="144">
        <v>69799</v>
      </c>
      <c r="AH362" s="144">
        <v>107967</v>
      </c>
      <c r="AI362" s="144">
        <v>204111</v>
      </c>
      <c r="AJ362" s="144">
        <v>106584</v>
      </c>
      <c r="AK362" s="144">
        <v>129716</v>
      </c>
      <c r="AL362" s="144">
        <v>172970</v>
      </c>
      <c r="AM362" s="144">
        <v>218859</v>
      </c>
      <c r="AN362" s="144">
        <v>172161</v>
      </c>
      <c r="AO362" s="144">
        <v>174610</v>
      </c>
      <c r="AP362" s="144">
        <v>114774</v>
      </c>
      <c r="AQ362" s="144">
        <v>164173</v>
      </c>
      <c r="AR362" s="144">
        <v>166361</v>
      </c>
      <c r="AS362" s="144"/>
      <c r="AT362" s="144"/>
      <c r="AU362" s="144"/>
      <c r="AV362" s="144"/>
      <c r="AW362" s="144"/>
      <c r="AX362" s="144"/>
      <c r="AY362" s="144"/>
      <c r="AZ362" s="144"/>
      <c r="BA362" s="144"/>
      <c r="BB362" s="144"/>
      <c r="BC362" s="144"/>
      <c r="BD362" s="144"/>
      <c r="BE362" s="144"/>
      <c r="BF362" s="144"/>
    </row>
    <row r="363" spans="1:58" hidden="1">
      <c r="A363" s="143" t="s">
        <v>916</v>
      </c>
      <c r="B363" s="143" t="s">
        <v>1005</v>
      </c>
      <c r="C363" s="144">
        <v>0</v>
      </c>
      <c r="D363" s="144">
        <v>0</v>
      </c>
      <c r="E363" s="144">
        <v>0</v>
      </c>
      <c r="F363" s="144">
        <v>0</v>
      </c>
      <c r="G363" s="144">
        <v>0</v>
      </c>
      <c r="H363" s="144">
        <v>0</v>
      </c>
      <c r="I363" s="144">
        <v>0</v>
      </c>
      <c r="J363" s="144">
        <v>0</v>
      </c>
      <c r="K363" s="144">
        <v>0</v>
      </c>
      <c r="L363" s="144">
        <v>0</v>
      </c>
      <c r="M363" s="144">
        <v>0</v>
      </c>
      <c r="N363" s="144">
        <v>0</v>
      </c>
      <c r="O363" s="144">
        <v>0</v>
      </c>
      <c r="P363" s="144">
        <v>0</v>
      </c>
      <c r="Q363" s="145"/>
      <c r="R363" s="145"/>
      <c r="S363" s="145"/>
      <c r="T363" s="145"/>
      <c r="U363" s="145"/>
      <c r="V363" s="145"/>
      <c r="W363" s="145"/>
      <c r="X363" s="145"/>
      <c r="Y363" s="145"/>
      <c r="Z363" s="145"/>
      <c r="AA363" s="145"/>
      <c r="AB363" s="145"/>
      <c r="AC363" s="145"/>
      <c r="AD363" s="145"/>
      <c r="AE363" s="144">
        <v>0</v>
      </c>
      <c r="AF363" s="144">
        <v>0</v>
      </c>
      <c r="AG363" s="144">
        <v>0</v>
      </c>
      <c r="AH363" s="144">
        <v>0</v>
      </c>
      <c r="AI363" s="144">
        <v>0</v>
      </c>
      <c r="AJ363" s="144">
        <v>0</v>
      </c>
      <c r="AK363" s="144">
        <v>0</v>
      </c>
      <c r="AL363" s="144">
        <v>0</v>
      </c>
      <c r="AM363" s="144">
        <v>0</v>
      </c>
      <c r="AN363" s="144">
        <v>0</v>
      </c>
      <c r="AO363" s="144">
        <v>0</v>
      </c>
      <c r="AP363" s="144">
        <v>0</v>
      </c>
      <c r="AQ363" s="144">
        <v>0</v>
      </c>
      <c r="AR363" s="144">
        <v>0</v>
      </c>
      <c r="AS363" s="144"/>
      <c r="AT363" s="144"/>
      <c r="AU363" s="144"/>
      <c r="AV363" s="144"/>
      <c r="AW363" s="144"/>
      <c r="AX363" s="144"/>
      <c r="AY363" s="144"/>
      <c r="AZ363" s="144"/>
      <c r="BA363" s="144"/>
      <c r="BB363" s="144"/>
      <c r="BC363" s="144"/>
      <c r="BD363" s="144"/>
      <c r="BE363" s="144"/>
      <c r="BF363" s="144"/>
    </row>
    <row r="364" spans="1:58" hidden="1">
      <c r="A364" s="143" t="s">
        <v>916</v>
      </c>
      <c r="B364" s="143" t="s">
        <v>1006</v>
      </c>
      <c r="C364" s="144">
        <v>0</v>
      </c>
      <c r="D364" s="144">
        <v>0</v>
      </c>
      <c r="E364" s="144">
        <v>0</v>
      </c>
      <c r="F364" s="144">
        <v>0</v>
      </c>
      <c r="G364" s="144">
        <v>0</v>
      </c>
      <c r="H364" s="144">
        <v>0</v>
      </c>
      <c r="I364" s="144">
        <v>0</v>
      </c>
      <c r="J364" s="144">
        <v>0</v>
      </c>
      <c r="K364" s="144">
        <v>0</v>
      </c>
      <c r="L364" s="144">
        <v>0</v>
      </c>
      <c r="M364" s="144">
        <v>0</v>
      </c>
      <c r="N364" s="144">
        <v>0</v>
      </c>
      <c r="O364" s="144">
        <v>0</v>
      </c>
      <c r="P364" s="144">
        <v>0</v>
      </c>
      <c r="Q364" s="145"/>
      <c r="R364" s="145"/>
      <c r="S364" s="145"/>
      <c r="T364" s="145"/>
      <c r="U364" s="145"/>
      <c r="V364" s="145"/>
      <c r="W364" s="145"/>
      <c r="X364" s="145"/>
      <c r="Y364" s="145"/>
      <c r="Z364" s="145"/>
      <c r="AA364" s="145"/>
      <c r="AB364" s="145"/>
      <c r="AC364" s="145"/>
      <c r="AD364" s="145"/>
      <c r="AE364" s="144">
        <v>0</v>
      </c>
      <c r="AF364" s="144">
        <v>0</v>
      </c>
      <c r="AG364" s="144">
        <v>0</v>
      </c>
      <c r="AH364" s="144">
        <v>0</v>
      </c>
      <c r="AI364" s="144">
        <v>0</v>
      </c>
      <c r="AJ364" s="144">
        <v>0</v>
      </c>
      <c r="AK364" s="144">
        <v>0</v>
      </c>
      <c r="AL364" s="144">
        <v>0</v>
      </c>
      <c r="AM364" s="144">
        <v>0</v>
      </c>
      <c r="AN364" s="144">
        <v>0</v>
      </c>
      <c r="AO364" s="144">
        <v>0</v>
      </c>
      <c r="AP364" s="144">
        <v>0</v>
      </c>
      <c r="AQ364" s="144">
        <v>0</v>
      </c>
      <c r="AR364" s="144">
        <v>0</v>
      </c>
      <c r="AS364" s="144"/>
      <c r="AT364" s="144"/>
      <c r="AU364" s="144"/>
      <c r="AV364" s="144"/>
      <c r="AW364" s="144"/>
      <c r="AX364" s="144"/>
      <c r="AY364" s="144"/>
      <c r="AZ364" s="144"/>
      <c r="BA364" s="144"/>
      <c r="BB364" s="144"/>
      <c r="BC364" s="144"/>
      <c r="BD364" s="144"/>
      <c r="BE364" s="144"/>
      <c r="BF364" s="144"/>
    </row>
    <row r="365" spans="1:58" hidden="1">
      <c r="A365" s="143" t="s">
        <v>916</v>
      </c>
      <c r="B365" s="143" t="s">
        <v>1007</v>
      </c>
      <c r="C365" s="144">
        <v>0</v>
      </c>
      <c r="D365" s="144">
        <v>0</v>
      </c>
      <c r="E365" s="144">
        <v>0</v>
      </c>
      <c r="F365" s="144">
        <v>0</v>
      </c>
      <c r="G365" s="144">
        <v>0</v>
      </c>
      <c r="H365" s="144">
        <v>0</v>
      </c>
      <c r="I365" s="144">
        <v>0</v>
      </c>
      <c r="J365" s="144">
        <v>0</v>
      </c>
      <c r="K365" s="144">
        <v>0</v>
      </c>
      <c r="L365" s="144">
        <v>0</v>
      </c>
      <c r="M365" s="144">
        <v>0</v>
      </c>
      <c r="N365" s="144">
        <v>0</v>
      </c>
      <c r="O365" s="144">
        <v>0</v>
      </c>
      <c r="P365" s="144">
        <v>0</v>
      </c>
      <c r="Q365" s="145"/>
      <c r="R365" s="145"/>
      <c r="S365" s="145"/>
      <c r="T365" s="145"/>
      <c r="U365" s="145"/>
      <c r="V365" s="145"/>
      <c r="W365" s="145"/>
      <c r="X365" s="145"/>
      <c r="Y365" s="145"/>
      <c r="Z365" s="145"/>
      <c r="AA365" s="145"/>
      <c r="AB365" s="145"/>
      <c r="AC365" s="145"/>
      <c r="AD365" s="145"/>
      <c r="AE365" s="144">
        <v>0</v>
      </c>
      <c r="AF365" s="144">
        <v>0</v>
      </c>
      <c r="AG365" s="144">
        <v>0</v>
      </c>
      <c r="AH365" s="144">
        <v>0</v>
      </c>
      <c r="AI365" s="144">
        <v>0</v>
      </c>
      <c r="AJ365" s="144">
        <v>0</v>
      </c>
      <c r="AK365" s="144">
        <v>0</v>
      </c>
      <c r="AL365" s="144">
        <v>0</v>
      </c>
      <c r="AM365" s="144">
        <v>0</v>
      </c>
      <c r="AN365" s="144">
        <v>0</v>
      </c>
      <c r="AO365" s="144">
        <v>0</v>
      </c>
      <c r="AP365" s="144">
        <v>0</v>
      </c>
      <c r="AQ365" s="144">
        <v>0</v>
      </c>
      <c r="AR365" s="144">
        <v>0</v>
      </c>
      <c r="AS365" s="144"/>
      <c r="AT365" s="144"/>
      <c r="AU365" s="144"/>
      <c r="AV365" s="144"/>
      <c r="AW365" s="144"/>
      <c r="AX365" s="144"/>
      <c r="AY365" s="144"/>
      <c r="AZ365" s="144"/>
      <c r="BA365" s="144"/>
      <c r="BB365" s="144"/>
      <c r="BC365" s="144"/>
      <c r="BD365" s="144"/>
      <c r="BE365" s="144"/>
      <c r="BF365" s="144"/>
    </row>
    <row r="366" spans="1:58" hidden="1">
      <c r="A366" s="143" t="s">
        <v>916</v>
      </c>
      <c r="B366" s="143" t="s">
        <v>1008</v>
      </c>
      <c r="C366" s="144">
        <v>0</v>
      </c>
      <c r="D366" s="144">
        <v>0</v>
      </c>
      <c r="E366" s="144">
        <v>0</v>
      </c>
      <c r="F366" s="144">
        <v>0</v>
      </c>
      <c r="G366" s="144">
        <v>0</v>
      </c>
      <c r="H366" s="144">
        <v>0</v>
      </c>
      <c r="I366" s="144">
        <v>0</v>
      </c>
      <c r="J366" s="144">
        <v>0</v>
      </c>
      <c r="K366" s="144">
        <v>0</v>
      </c>
      <c r="L366" s="144">
        <v>0</v>
      </c>
      <c r="M366" s="144">
        <v>491</v>
      </c>
      <c r="N366" s="144">
        <v>491</v>
      </c>
      <c r="O366" s="144">
        <v>491</v>
      </c>
      <c r="P366" s="144">
        <v>513</v>
      </c>
      <c r="Q366" s="145"/>
      <c r="R366" s="145"/>
      <c r="S366" s="145"/>
      <c r="T366" s="145"/>
      <c r="U366" s="145"/>
      <c r="V366" s="145"/>
      <c r="W366" s="145"/>
      <c r="X366" s="145"/>
      <c r="Y366" s="145"/>
      <c r="Z366" s="145"/>
      <c r="AA366" s="145">
        <v>0</v>
      </c>
      <c r="AB366" s="145">
        <v>0</v>
      </c>
      <c r="AC366" s="145">
        <v>0</v>
      </c>
      <c r="AD366" s="145">
        <v>0</v>
      </c>
      <c r="AE366" s="144">
        <v>0</v>
      </c>
      <c r="AF366" s="144">
        <v>0</v>
      </c>
      <c r="AG366" s="144">
        <v>0</v>
      </c>
      <c r="AH366" s="144">
        <v>0</v>
      </c>
      <c r="AI366" s="144">
        <v>0</v>
      </c>
      <c r="AJ366" s="144">
        <v>0</v>
      </c>
      <c r="AK366" s="144">
        <v>0</v>
      </c>
      <c r="AL366" s="144">
        <v>0</v>
      </c>
      <c r="AM366" s="144">
        <v>0</v>
      </c>
      <c r="AN366" s="144">
        <v>0</v>
      </c>
      <c r="AO366" s="144">
        <v>0</v>
      </c>
      <c r="AP366" s="144">
        <v>0</v>
      </c>
      <c r="AQ366" s="144">
        <v>0</v>
      </c>
      <c r="AR366" s="144">
        <v>0</v>
      </c>
      <c r="AS366" s="144"/>
      <c r="AT366" s="144"/>
      <c r="AU366" s="144"/>
      <c r="AV366" s="144"/>
      <c r="AW366" s="144"/>
      <c r="AX366" s="144"/>
      <c r="AY366" s="144"/>
      <c r="AZ366" s="144"/>
      <c r="BA366" s="144"/>
      <c r="BB366" s="144"/>
      <c r="BC366" s="144"/>
      <c r="BD366" s="144"/>
      <c r="BE366" s="144"/>
      <c r="BF366" s="144"/>
    </row>
    <row r="367" spans="1:58" hidden="1">
      <c r="A367" s="143" t="s">
        <v>916</v>
      </c>
      <c r="B367" s="143" t="s">
        <v>1009</v>
      </c>
      <c r="C367" s="144">
        <v>486</v>
      </c>
      <c r="D367" s="144">
        <v>466</v>
      </c>
      <c r="E367" s="144">
        <v>448</v>
      </c>
      <c r="F367" s="144">
        <v>435</v>
      </c>
      <c r="G367" s="144">
        <v>417</v>
      </c>
      <c r="H367" s="144">
        <v>399</v>
      </c>
      <c r="I367" s="144">
        <v>379</v>
      </c>
      <c r="J367" s="144">
        <v>361</v>
      </c>
      <c r="K367" s="144">
        <v>340</v>
      </c>
      <c r="L367" s="144">
        <v>314</v>
      </c>
      <c r="M367" s="144">
        <v>294</v>
      </c>
      <c r="N367" s="144">
        <v>294</v>
      </c>
      <c r="O367" s="144">
        <v>294</v>
      </c>
      <c r="P367" s="144">
        <v>290</v>
      </c>
      <c r="Q367" s="145">
        <v>262.02999999999997</v>
      </c>
      <c r="R367" s="145">
        <v>281.83999999999997</v>
      </c>
      <c r="S367" s="145">
        <v>215.71</v>
      </c>
      <c r="T367" s="145">
        <v>286.12</v>
      </c>
      <c r="U367" s="145">
        <v>253.38</v>
      </c>
      <c r="V367" s="145">
        <v>283.41000000000003</v>
      </c>
      <c r="W367" s="145">
        <v>230.24</v>
      </c>
      <c r="X367" s="145">
        <v>180.65</v>
      </c>
      <c r="Y367" s="145">
        <v>216.27</v>
      </c>
      <c r="Z367" s="145">
        <v>169.35</v>
      </c>
      <c r="AA367" s="145">
        <v>232.27</v>
      </c>
      <c r="AB367" s="145">
        <v>228.76</v>
      </c>
      <c r="AC367" s="145">
        <v>233.53</v>
      </c>
      <c r="AD367" s="145">
        <v>215.51</v>
      </c>
      <c r="AE367" s="144">
        <v>127345</v>
      </c>
      <c r="AF367" s="144">
        <v>131337</v>
      </c>
      <c r="AG367" s="144">
        <v>96636</v>
      </c>
      <c r="AH367" s="144">
        <v>124462</v>
      </c>
      <c r="AI367" s="144">
        <v>105659</v>
      </c>
      <c r="AJ367" s="144">
        <v>113082</v>
      </c>
      <c r="AK367" s="144">
        <v>87260</v>
      </c>
      <c r="AL367" s="144">
        <v>65213</v>
      </c>
      <c r="AM367" s="144">
        <v>73531</v>
      </c>
      <c r="AN367" s="144">
        <v>53175</v>
      </c>
      <c r="AO367" s="144">
        <v>68286</v>
      </c>
      <c r="AP367" s="144">
        <v>67256</v>
      </c>
      <c r="AQ367" s="144">
        <v>68659</v>
      </c>
      <c r="AR367" s="144">
        <v>62498</v>
      </c>
      <c r="AS367" s="144"/>
      <c r="AT367" s="144"/>
      <c r="AU367" s="144"/>
      <c r="AV367" s="144"/>
      <c r="AW367" s="144"/>
      <c r="AX367" s="144"/>
      <c r="AY367" s="144"/>
      <c r="AZ367" s="144"/>
      <c r="BA367" s="144"/>
      <c r="BB367" s="144"/>
      <c r="BC367" s="144"/>
      <c r="BD367" s="144"/>
      <c r="BE367" s="144"/>
      <c r="BF367" s="144"/>
    </row>
    <row r="368" spans="1:58" hidden="1">
      <c r="A368" s="143" t="s">
        <v>916</v>
      </c>
      <c r="B368" s="143" t="s">
        <v>1010</v>
      </c>
      <c r="C368" s="144">
        <v>0</v>
      </c>
      <c r="D368" s="144">
        <v>0</v>
      </c>
      <c r="E368" s="144">
        <v>0</v>
      </c>
      <c r="F368" s="144">
        <v>0</v>
      </c>
      <c r="G368" s="144">
        <v>0</v>
      </c>
      <c r="H368" s="144">
        <v>0</v>
      </c>
      <c r="I368" s="144">
        <v>0</v>
      </c>
      <c r="J368" s="144">
        <v>0</v>
      </c>
      <c r="K368" s="144">
        <v>0</v>
      </c>
      <c r="L368" s="144">
        <v>0</v>
      </c>
      <c r="M368" s="144">
        <v>0</v>
      </c>
      <c r="N368" s="144">
        <v>0</v>
      </c>
      <c r="O368" s="144">
        <v>0</v>
      </c>
      <c r="P368" s="144">
        <v>0</v>
      </c>
      <c r="Q368" s="145"/>
      <c r="R368" s="145"/>
      <c r="S368" s="145"/>
      <c r="T368" s="145"/>
      <c r="U368" s="145"/>
      <c r="V368" s="145"/>
      <c r="W368" s="145"/>
      <c r="X368" s="145"/>
      <c r="Y368" s="145"/>
      <c r="Z368" s="145"/>
      <c r="AA368" s="145"/>
      <c r="AB368" s="145"/>
      <c r="AC368" s="145"/>
      <c r="AD368" s="145"/>
      <c r="AE368" s="144">
        <v>0</v>
      </c>
      <c r="AF368" s="144">
        <v>0</v>
      </c>
      <c r="AG368" s="144">
        <v>0</v>
      </c>
      <c r="AH368" s="144">
        <v>0</v>
      </c>
      <c r="AI368" s="144">
        <v>0</v>
      </c>
      <c r="AJ368" s="144">
        <v>0</v>
      </c>
      <c r="AK368" s="144">
        <v>0</v>
      </c>
      <c r="AL368" s="144">
        <v>0</v>
      </c>
      <c r="AM368" s="144">
        <v>0</v>
      </c>
      <c r="AN368" s="144">
        <v>0</v>
      </c>
      <c r="AO368" s="144">
        <v>0</v>
      </c>
      <c r="AP368" s="144">
        <v>0</v>
      </c>
      <c r="AQ368" s="144">
        <v>0</v>
      </c>
      <c r="AR368" s="144">
        <v>0</v>
      </c>
      <c r="AS368" s="144"/>
      <c r="AT368" s="144"/>
      <c r="AU368" s="144"/>
      <c r="AV368" s="144"/>
      <c r="AW368" s="144"/>
      <c r="AX368" s="144"/>
      <c r="AY368" s="144"/>
      <c r="AZ368" s="144"/>
      <c r="BA368" s="144"/>
      <c r="BB368" s="144"/>
      <c r="BC368" s="144"/>
      <c r="BD368" s="144"/>
      <c r="BE368" s="144"/>
      <c r="BF368" s="144"/>
    </row>
    <row r="369" spans="1:58" hidden="1">
      <c r="A369" s="143" t="s">
        <v>916</v>
      </c>
      <c r="B369" s="143" t="s">
        <v>1011</v>
      </c>
      <c r="C369" s="144">
        <v>40</v>
      </c>
      <c r="D369" s="144">
        <v>41</v>
      </c>
      <c r="E369" s="144">
        <v>43</v>
      </c>
      <c r="F369" s="144">
        <v>45</v>
      </c>
      <c r="G369" s="144">
        <v>47</v>
      </c>
      <c r="H369" s="144">
        <v>48</v>
      </c>
      <c r="I369" s="144">
        <v>49</v>
      </c>
      <c r="J369" s="144">
        <v>51</v>
      </c>
      <c r="K369" s="144">
        <v>52</v>
      </c>
      <c r="L369" s="144">
        <v>54</v>
      </c>
      <c r="M369" s="144">
        <v>56</v>
      </c>
      <c r="N369" s="144">
        <v>56</v>
      </c>
      <c r="O369" s="144">
        <v>56</v>
      </c>
      <c r="P369" s="144">
        <v>57</v>
      </c>
      <c r="Q369" s="145">
        <v>121.22</v>
      </c>
      <c r="R369" s="145">
        <v>144.83000000000001</v>
      </c>
      <c r="S369" s="145">
        <v>107.6</v>
      </c>
      <c r="T369" s="145">
        <v>243.62</v>
      </c>
      <c r="U369" s="145">
        <v>268.13</v>
      </c>
      <c r="V369" s="145">
        <v>288.94</v>
      </c>
      <c r="W369" s="145">
        <v>277.64999999999998</v>
      </c>
      <c r="X369" s="145">
        <v>255.37</v>
      </c>
      <c r="Y369" s="145">
        <v>276.81</v>
      </c>
      <c r="Z369" s="145">
        <v>238.78</v>
      </c>
      <c r="AA369" s="145">
        <v>269.75</v>
      </c>
      <c r="AB369" s="145">
        <v>105.48</v>
      </c>
      <c r="AC369" s="145">
        <v>270.48</v>
      </c>
      <c r="AD369" s="145">
        <v>223.58</v>
      </c>
      <c r="AE369" s="144">
        <v>4849</v>
      </c>
      <c r="AF369" s="144">
        <v>5938</v>
      </c>
      <c r="AG369" s="144">
        <v>4627</v>
      </c>
      <c r="AH369" s="144">
        <v>10963</v>
      </c>
      <c r="AI369" s="144">
        <v>12602</v>
      </c>
      <c r="AJ369" s="144">
        <v>13869</v>
      </c>
      <c r="AK369" s="144">
        <v>13605</v>
      </c>
      <c r="AL369" s="144">
        <v>13024</v>
      </c>
      <c r="AM369" s="144">
        <v>14394</v>
      </c>
      <c r="AN369" s="144">
        <v>12894</v>
      </c>
      <c r="AO369" s="144">
        <v>15106</v>
      </c>
      <c r="AP369" s="144">
        <v>5907</v>
      </c>
      <c r="AQ369" s="144">
        <v>15147</v>
      </c>
      <c r="AR369" s="144">
        <v>12744</v>
      </c>
      <c r="AS369" s="144"/>
      <c r="AT369" s="144"/>
      <c r="AU369" s="144"/>
      <c r="AV369" s="144"/>
      <c r="AW369" s="144"/>
      <c r="AX369" s="144"/>
      <c r="AY369" s="144"/>
      <c r="AZ369" s="144"/>
      <c r="BA369" s="144"/>
      <c r="BB369" s="144"/>
      <c r="BC369" s="144"/>
      <c r="BD369" s="144"/>
      <c r="BE369" s="144"/>
      <c r="BF369" s="144"/>
    </row>
    <row r="370" spans="1:58" hidden="1">
      <c r="A370" s="143" t="s">
        <v>916</v>
      </c>
      <c r="B370" s="143" t="s">
        <v>1012</v>
      </c>
      <c r="C370" s="144">
        <v>0</v>
      </c>
      <c r="D370" s="144">
        <v>0</v>
      </c>
      <c r="E370" s="144">
        <v>0</v>
      </c>
      <c r="F370" s="144">
        <v>0</v>
      </c>
      <c r="G370" s="144">
        <v>0</v>
      </c>
      <c r="H370" s="144">
        <v>0</v>
      </c>
      <c r="I370" s="144">
        <v>0</v>
      </c>
      <c r="J370" s="144">
        <v>0</v>
      </c>
      <c r="K370" s="144">
        <v>0</v>
      </c>
      <c r="L370" s="144">
        <v>0</v>
      </c>
      <c r="M370" s="144">
        <v>0</v>
      </c>
      <c r="N370" s="144">
        <v>0</v>
      </c>
      <c r="O370" s="144">
        <v>0</v>
      </c>
      <c r="P370" s="144">
        <v>0</v>
      </c>
      <c r="Q370" s="145"/>
      <c r="R370" s="145"/>
      <c r="S370" s="145"/>
      <c r="T370" s="145"/>
      <c r="U370" s="145"/>
      <c r="V370" s="145"/>
      <c r="W370" s="145"/>
      <c r="X370" s="145"/>
      <c r="Y370" s="145"/>
      <c r="Z370" s="145"/>
      <c r="AA370" s="145"/>
      <c r="AB370" s="145"/>
      <c r="AC370" s="145"/>
      <c r="AD370" s="145"/>
      <c r="AE370" s="144">
        <v>0</v>
      </c>
      <c r="AF370" s="144">
        <v>0</v>
      </c>
      <c r="AG370" s="144">
        <v>0</v>
      </c>
      <c r="AH370" s="144">
        <v>0</v>
      </c>
      <c r="AI370" s="144">
        <v>0</v>
      </c>
      <c r="AJ370" s="144">
        <v>0</v>
      </c>
      <c r="AK370" s="144">
        <v>0</v>
      </c>
      <c r="AL370" s="144">
        <v>0</v>
      </c>
      <c r="AM370" s="144">
        <v>0</v>
      </c>
      <c r="AN370" s="144">
        <v>0</v>
      </c>
      <c r="AO370" s="144">
        <v>0</v>
      </c>
      <c r="AP370" s="144">
        <v>0</v>
      </c>
      <c r="AQ370" s="144">
        <v>0</v>
      </c>
      <c r="AR370" s="144">
        <v>0</v>
      </c>
      <c r="AS370" s="144"/>
      <c r="AT370" s="144"/>
      <c r="AU370" s="144"/>
      <c r="AV370" s="144"/>
      <c r="AW370" s="144"/>
      <c r="AX370" s="144"/>
      <c r="AY370" s="144"/>
      <c r="AZ370" s="144"/>
      <c r="BA370" s="144"/>
      <c r="BB370" s="144"/>
      <c r="BC370" s="144"/>
      <c r="BD370" s="144"/>
      <c r="BE370" s="144"/>
      <c r="BF370" s="144"/>
    </row>
    <row r="371" spans="1:58" hidden="1">
      <c r="A371" s="143" t="s">
        <v>916</v>
      </c>
      <c r="B371" s="143" t="s">
        <v>1013</v>
      </c>
      <c r="C371" s="144">
        <v>40</v>
      </c>
      <c r="D371" s="144">
        <v>41</v>
      </c>
      <c r="E371" s="144">
        <v>43</v>
      </c>
      <c r="F371" s="144">
        <v>45</v>
      </c>
      <c r="G371" s="144">
        <v>47</v>
      </c>
      <c r="H371" s="144">
        <v>48</v>
      </c>
      <c r="I371" s="144">
        <v>49</v>
      </c>
      <c r="J371" s="144">
        <v>51</v>
      </c>
      <c r="K371" s="144">
        <v>52</v>
      </c>
      <c r="L371" s="144">
        <v>54</v>
      </c>
      <c r="M371" s="144">
        <v>56</v>
      </c>
      <c r="N371" s="144">
        <v>56</v>
      </c>
      <c r="O371" s="144">
        <v>56</v>
      </c>
      <c r="P371" s="144">
        <v>57</v>
      </c>
      <c r="Q371" s="145">
        <v>121.22</v>
      </c>
      <c r="R371" s="145">
        <v>144.83000000000001</v>
      </c>
      <c r="S371" s="145">
        <v>107.6</v>
      </c>
      <c r="T371" s="145">
        <v>243.62</v>
      </c>
      <c r="U371" s="145">
        <v>268.13</v>
      </c>
      <c r="V371" s="145">
        <v>288.94</v>
      </c>
      <c r="W371" s="145">
        <v>277.64999999999998</v>
      </c>
      <c r="X371" s="145">
        <v>255.37</v>
      </c>
      <c r="Y371" s="145">
        <v>276.81</v>
      </c>
      <c r="Z371" s="145">
        <v>238.78</v>
      </c>
      <c r="AA371" s="145">
        <v>269.75</v>
      </c>
      <c r="AB371" s="145">
        <v>105.48</v>
      </c>
      <c r="AC371" s="145">
        <v>270.48</v>
      </c>
      <c r="AD371" s="145">
        <v>223.58</v>
      </c>
      <c r="AE371" s="144">
        <v>4849</v>
      </c>
      <c r="AF371" s="144">
        <v>5938</v>
      </c>
      <c r="AG371" s="144">
        <v>4627</v>
      </c>
      <c r="AH371" s="144">
        <v>10963</v>
      </c>
      <c r="AI371" s="144">
        <v>12602</v>
      </c>
      <c r="AJ371" s="144">
        <v>13869</v>
      </c>
      <c r="AK371" s="144">
        <v>13605</v>
      </c>
      <c r="AL371" s="144">
        <v>13024</v>
      </c>
      <c r="AM371" s="144">
        <v>14394</v>
      </c>
      <c r="AN371" s="144">
        <v>12894</v>
      </c>
      <c r="AO371" s="144">
        <v>15106</v>
      </c>
      <c r="AP371" s="144">
        <v>5907</v>
      </c>
      <c r="AQ371" s="144">
        <v>15147</v>
      </c>
      <c r="AR371" s="144">
        <v>12744</v>
      </c>
      <c r="AS371" s="144"/>
      <c r="AT371" s="144"/>
      <c r="AU371" s="144"/>
      <c r="AV371" s="144"/>
      <c r="AW371" s="144"/>
      <c r="AX371" s="144"/>
      <c r="AY371" s="144"/>
      <c r="AZ371" s="144"/>
      <c r="BA371" s="144"/>
      <c r="BB371" s="144"/>
      <c r="BC371" s="144"/>
      <c r="BD371" s="144"/>
      <c r="BE371" s="144"/>
      <c r="BF371" s="144"/>
    </row>
    <row r="372" spans="1:58" hidden="1">
      <c r="A372" s="143" t="s">
        <v>916</v>
      </c>
      <c r="B372" s="143" t="s">
        <v>1014</v>
      </c>
      <c r="C372" s="144">
        <v>53</v>
      </c>
      <c r="D372" s="144">
        <v>55</v>
      </c>
      <c r="E372" s="144">
        <v>64</v>
      </c>
      <c r="F372" s="144">
        <v>72</v>
      </c>
      <c r="G372" s="144">
        <v>72</v>
      </c>
      <c r="H372" s="144">
        <v>76</v>
      </c>
      <c r="I372" s="144">
        <v>75</v>
      </c>
      <c r="J372" s="144">
        <v>74</v>
      </c>
      <c r="K372" s="144">
        <v>75</v>
      </c>
      <c r="L372" s="144">
        <v>77</v>
      </c>
      <c r="M372" s="144">
        <v>77</v>
      </c>
      <c r="N372" s="144">
        <v>76</v>
      </c>
      <c r="O372" s="144">
        <v>76</v>
      </c>
      <c r="P372" s="144">
        <v>76</v>
      </c>
      <c r="Q372" s="145">
        <v>190.28</v>
      </c>
      <c r="R372" s="145">
        <v>241.27</v>
      </c>
      <c r="S372" s="145">
        <v>168.53</v>
      </c>
      <c r="T372" s="145">
        <v>228.64</v>
      </c>
      <c r="U372" s="145">
        <v>234.07</v>
      </c>
      <c r="V372" s="145">
        <v>220.29</v>
      </c>
      <c r="W372" s="145">
        <v>212.84</v>
      </c>
      <c r="X372" s="145">
        <v>217.81</v>
      </c>
      <c r="Y372" s="145">
        <v>212.63</v>
      </c>
      <c r="Z372" s="145">
        <v>202.36</v>
      </c>
      <c r="AA372" s="145">
        <v>253.22</v>
      </c>
      <c r="AB372" s="145">
        <v>137.69999999999999</v>
      </c>
      <c r="AC372" s="145">
        <v>227.45</v>
      </c>
      <c r="AD372" s="145">
        <v>230.57</v>
      </c>
      <c r="AE372" s="144">
        <v>10085</v>
      </c>
      <c r="AF372" s="144">
        <v>13270</v>
      </c>
      <c r="AG372" s="144">
        <v>10786</v>
      </c>
      <c r="AH372" s="144">
        <v>16462</v>
      </c>
      <c r="AI372" s="144">
        <v>16853</v>
      </c>
      <c r="AJ372" s="144">
        <v>16742</v>
      </c>
      <c r="AK372" s="144">
        <v>15963</v>
      </c>
      <c r="AL372" s="144">
        <v>16118</v>
      </c>
      <c r="AM372" s="144">
        <v>15947</v>
      </c>
      <c r="AN372" s="144">
        <v>15582</v>
      </c>
      <c r="AO372" s="144">
        <v>19498</v>
      </c>
      <c r="AP372" s="144">
        <v>10465</v>
      </c>
      <c r="AQ372" s="144">
        <v>17286</v>
      </c>
      <c r="AR372" s="144">
        <v>17523</v>
      </c>
      <c r="AS372" s="144"/>
      <c r="AT372" s="144"/>
      <c r="AU372" s="144"/>
      <c r="AV372" s="144"/>
      <c r="AW372" s="144"/>
      <c r="AX372" s="144"/>
      <c r="AY372" s="144"/>
      <c r="AZ372" s="144"/>
      <c r="BA372" s="144"/>
      <c r="BB372" s="144"/>
      <c r="BC372" s="144"/>
      <c r="BD372" s="144"/>
      <c r="BE372" s="144"/>
      <c r="BF372" s="144"/>
    </row>
    <row r="373" spans="1:58" hidden="1">
      <c r="A373" s="143" t="s">
        <v>916</v>
      </c>
      <c r="B373" s="143" t="s">
        <v>1015</v>
      </c>
      <c r="C373" s="144">
        <v>25</v>
      </c>
      <c r="D373" s="144">
        <v>20</v>
      </c>
      <c r="E373" s="144">
        <v>18</v>
      </c>
      <c r="F373" s="144">
        <v>10</v>
      </c>
      <c r="G373" s="144">
        <v>11</v>
      </c>
      <c r="H373" s="144">
        <v>11</v>
      </c>
      <c r="I373" s="144">
        <v>11</v>
      </c>
      <c r="J373" s="144">
        <v>12</v>
      </c>
      <c r="K373" s="144">
        <v>12</v>
      </c>
      <c r="L373" s="144">
        <v>13</v>
      </c>
      <c r="M373" s="144">
        <v>14</v>
      </c>
      <c r="N373" s="144">
        <v>14</v>
      </c>
      <c r="O373" s="144">
        <v>14</v>
      </c>
      <c r="P373" s="144">
        <v>14</v>
      </c>
      <c r="Q373" s="145">
        <v>383.96</v>
      </c>
      <c r="R373" s="145">
        <v>351.4</v>
      </c>
      <c r="S373" s="145">
        <v>240.56</v>
      </c>
      <c r="T373" s="145">
        <v>130.80000000000001</v>
      </c>
      <c r="U373" s="145">
        <v>132.91</v>
      </c>
      <c r="V373" s="145">
        <v>130.55000000000001</v>
      </c>
      <c r="W373" s="145">
        <v>122.27</v>
      </c>
      <c r="X373" s="145">
        <v>119.75</v>
      </c>
      <c r="Y373" s="145">
        <v>103.08</v>
      </c>
      <c r="Z373" s="145">
        <v>83.92</v>
      </c>
      <c r="AA373" s="145">
        <v>257.64</v>
      </c>
      <c r="AB373" s="145">
        <v>115.93</v>
      </c>
      <c r="AC373" s="145">
        <v>234.36</v>
      </c>
      <c r="AD373" s="145">
        <v>241.93</v>
      </c>
      <c r="AE373" s="144">
        <v>9599</v>
      </c>
      <c r="AF373" s="144">
        <v>7028</v>
      </c>
      <c r="AG373" s="144">
        <v>4330</v>
      </c>
      <c r="AH373" s="144">
        <v>1308</v>
      </c>
      <c r="AI373" s="144">
        <v>1462</v>
      </c>
      <c r="AJ373" s="144">
        <v>1436</v>
      </c>
      <c r="AK373" s="144">
        <v>1345</v>
      </c>
      <c r="AL373" s="144">
        <v>1437</v>
      </c>
      <c r="AM373" s="144">
        <v>1237</v>
      </c>
      <c r="AN373" s="144">
        <v>1091</v>
      </c>
      <c r="AO373" s="144">
        <v>3607</v>
      </c>
      <c r="AP373" s="144">
        <v>1623</v>
      </c>
      <c r="AQ373" s="144">
        <v>3281</v>
      </c>
      <c r="AR373" s="144">
        <v>3387</v>
      </c>
      <c r="AS373" s="144"/>
      <c r="AT373" s="144"/>
      <c r="AU373" s="144"/>
      <c r="AV373" s="144"/>
      <c r="AW373" s="144"/>
      <c r="AX373" s="144"/>
      <c r="AY373" s="144"/>
      <c r="AZ373" s="144"/>
      <c r="BA373" s="144"/>
      <c r="BB373" s="144"/>
      <c r="BC373" s="144"/>
      <c r="BD373" s="144"/>
      <c r="BE373" s="144"/>
      <c r="BF373" s="144"/>
    </row>
    <row r="374" spans="1:58" hidden="1">
      <c r="A374" s="143" t="s">
        <v>916</v>
      </c>
      <c r="B374" s="143" t="s">
        <v>1016</v>
      </c>
      <c r="C374" s="144">
        <v>118</v>
      </c>
      <c r="D374" s="144">
        <v>116</v>
      </c>
      <c r="E374" s="144">
        <v>125</v>
      </c>
      <c r="F374" s="144">
        <v>127</v>
      </c>
      <c r="G374" s="144">
        <v>130</v>
      </c>
      <c r="H374" s="144">
        <v>135</v>
      </c>
      <c r="I374" s="144">
        <v>135</v>
      </c>
      <c r="J374" s="144">
        <v>137</v>
      </c>
      <c r="K374" s="144">
        <v>139</v>
      </c>
      <c r="L374" s="144">
        <v>144</v>
      </c>
      <c r="M374" s="144">
        <v>147</v>
      </c>
      <c r="N374" s="144">
        <v>146</v>
      </c>
      <c r="O374" s="144">
        <v>146</v>
      </c>
      <c r="P374" s="144">
        <v>147</v>
      </c>
      <c r="Q374" s="145">
        <v>207.91</v>
      </c>
      <c r="R374" s="145">
        <v>226.17</v>
      </c>
      <c r="S374" s="145">
        <v>157.94</v>
      </c>
      <c r="T374" s="145">
        <v>226.24</v>
      </c>
      <c r="U374" s="145">
        <v>237.82</v>
      </c>
      <c r="V374" s="145">
        <v>237.39</v>
      </c>
      <c r="W374" s="145">
        <v>228.99</v>
      </c>
      <c r="X374" s="145">
        <v>223.2</v>
      </c>
      <c r="Y374" s="145">
        <v>227.18</v>
      </c>
      <c r="Z374" s="145">
        <v>205.33</v>
      </c>
      <c r="AA374" s="145">
        <v>259.94</v>
      </c>
      <c r="AB374" s="145">
        <v>123.25</v>
      </c>
      <c r="AC374" s="145">
        <v>244.62</v>
      </c>
      <c r="AD374" s="145">
        <v>228.94</v>
      </c>
      <c r="AE374" s="144">
        <v>24533</v>
      </c>
      <c r="AF374" s="144">
        <v>26236</v>
      </c>
      <c r="AG374" s="144">
        <v>19743</v>
      </c>
      <c r="AH374" s="144">
        <v>28733</v>
      </c>
      <c r="AI374" s="144">
        <v>30917</v>
      </c>
      <c r="AJ374" s="144">
        <v>32047</v>
      </c>
      <c r="AK374" s="144">
        <v>30913</v>
      </c>
      <c r="AL374" s="144">
        <v>30579</v>
      </c>
      <c r="AM374" s="144">
        <v>31578</v>
      </c>
      <c r="AN374" s="144">
        <v>29567</v>
      </c>
      <c r="AO374" s="144">
        <v>38211</v>
      </c>
      <c r="AP374" s="144">
        <v>17995</v>
      </c>
      <c r="AQ374" s="144">
        <v>35714</v>
      </c>
      <c r="AR374" s="144">
        <v>33654</v>
      </c>
      <c r="AS374" s="144"/>
      <c r="AT374" s="144"/>
      <c r="AU374" s="144"/>
      <c r="AV374" s="144"/>
      <c r="AW374" s="144"/>
      <c r="AX374" s="144"/>
      <c r="AY374" s="144"/>
      <c r="AZ374" s="144"/>
      <c r="BA374" s="144"/>
      <c r="BB374" s="144"/>
      <c r="BC374" s="144"/>
      <c r="BD374" s="144"/>
      <c r="BE374" s="144"/>
      <c r="BF374" s="144"/>
    </row>
    <row r="375" spans="1:58" hidden="1">
      <c r="A375" s="143" t="s">
        <v>916</v>
      </c>
      <c r="B375" s="143" t="s">
        <v>1017</v>
      </c>
      <c r="C375" s="144">
        <v>131</v>
      </c>
      <c r="D375" s="144">
        <v>131</v>
      </c>
      <c r="E375" s="144">
        <v>129</v>
      </c>
      <c r="F375" s="144">
        <v>128</v>
      </c>
      <c r="G375" s="144">
        <v>130</v>
      </c>
      <c r="H375" s="144">
        <v>133</v>
      </c>
      <c r="I375" s="144">
        <v>136</v>
      </c>
      <c r="J375" s="144">
        <v>139</v>
      </c>
      <c r="K375" s="144">
        <v>139</v>
      </c>
      <c r="L375" s="144">
        <v>147</v>
      </c>
      <c r="M375" s="144">
        <v>149</v>
      </c>
      <c r="N375" s="144">
        <v>149</v>
      </c>
      <c r="O375" s="144">
        <v>149</v>
      </c>
      <c r="P375" s="144">
        <v>148</v>
      </c>
      <c r="Q375" s="145">
        <v>381.74</v>
      </c>
      <c r="R375" s="145">
        <v>390.31</v>
      </c>
      <c r="S375" s="145">
        <v>288.16000000000003</v>
      </c>
      <c r="T375" s="145">
        <v>441.12</v>
      </c>
      <c r="U375" s="145">
        <v>413.37</v>
      </c>
      <c r="V375" s="145">
        <v>445.82</v>
      </c>
      <c r="W375" s="145">
        <v>417.32</v>
      </c>
      <c r="X375" s="145">
        <v>351.65</v>
      </c>
      <c r="Y375" s="145">
        <v>350.14</v>
      </c>
      <c r="Z375" s="145">
        <v>400.1</v>
      </c>
      <c r="AA375" s="145">
        <v>390.53</v>
      </c>
      <c r="AB375" s="145">
        <v>402.05</v>
      </c>
      <c r="AC375" s="145">
        <v>354.16</v>
      </c>
      <c r="AD375" s="145">
        <v>397.02</v>
      </c>
      <c r="AE375" s="144">
        <v>50008</v>
      </c>
      <c r="AF375" s="144">
        <v>51130</v>
      </c>
      <c r="AG375" s="144">
        <v>37172</v>
      </c>
      <c r="AH375" s="144">
        <v>56464</v>
      </c>
      <c r="AI375" s="144">
        <v>53738</v>
      </c>
      <c r="AJ375" s="144">
        <v>59294</v>
      </c>
      <c r="AK375" s="144">
        <v>56756</v>
      </c>
      <c r="AL375" s="144">
        <v>48880</v>
      </c>
      <c r="AM375" s="144">
        <v>48669</v>
      </c>
      <c r="AN375" s="144">
        <v>58815</v>
      </c>
      <c r="AO375" s="144">
        <v>58189</v>
      </c>
      <c r="AP375" s="144">
        <v>59905</v>
      </c>
      <c r="AQ375" s="144">
        <v>52770</v>
      </c>
      <c r="AR375" s="144">
        <v>58759</v>
      </c>
      <c r="AS375" s="144"/>
      <c r="AT375" s="144"/>
      <c r="AU375" s="144"/>
      <c r="AV375" s="144"/>
      <c r="AW375" s="144"/>
      <c r="AX375" s="144"/>
      <c r="AY375" s="144"/>
      <c r="AZ375" s="144"/>
      <c r="BA375" s="144"/>
      <c r="BB375" s="144"/>
      <c r="BC375" s="144"/>
      <c r="BD375" s="144"/>
      <c r="BE375" s="144"/>
      <c r="BF375" s="144"/>
    </row>
    <row r="376" spans="1:58" hidden="1">
      <c r="A376" s="143" t="s">
        <v>916</v>
      </c>
      <c r="B376" s="143" t="s">
        <v>1018</v>
      </c>
      <c r="C376" s="144">
        <v>4</v>
      </c>
      <c r="D376" s="144">
        <v>4</v>
      </c>
      <c r="E376" s="144">
        <v>4</v>
      </c>
      <c r="F376" s="144">
        <v>4</v>
      </c>
      <c r="G376" s="144">
        <v>4</v>
      </c>
      <c r="H376" s="144">
        <v>4</v>
      </c>
      <c r="I376" s="144">
        <v>4</v>
      </c>
      <c r="J376" s="144">
        <v>4</v>
      </c>
      <c r="K376" s="144">
        <v>4</v>
      </c>
      <c r="L376" s="144">
        <v>4</v>
      </c>
      <c r="M376" s="144">
        <v>4</v>
      </c>
      <c r="N376" s="144">
        <v>4</v>
      </c>
      <c r="O376" s="144">
        <v>4</v>
      </c>
      <c r="P376" s="144">
        <v>4</v>
      </c>
      <c r="Q376" s="145">
        <v>369.25</v>
      </c>
      <c r="R376" s="145">
        <v>393.25</v>
      </c>
      <c r="S376" s="145">
        <v>280.5</v>
      </c>
      <c r="T376" s="145">
        <v>324.75</v>
      </c>
      <c r="U376" s="145">
        <v>336.5</v>
      </c>
      <c r="V376" s="145">
        <v>356</v>
      </c>
      <c r="W376" s="145">
        <v>304</v>
      </c>
      <c r="X376" s="145">
        <v>311.5</v>
      </c>
      <c r="Y376" s="145">
        <v>301.25</v>
      </c>
      <c r="Z376" s="145">
        <v>302.75</v>
      </c>
      <c r="AA376" s="145">
        <v>481.25</v>
      </c>
      <c r="AB376" s="145">
        <v>444.75</v>
      </c>
      <c r="AC376" s="145">
        <v>501</v>
      </c>
      <c r="AD376" s="145">
        <v>503.25</v>
      </c>
      <c r="AE376" s="144">
        <v>1477</v>
      </c>
      <c r="AF376" s="144">
        <v>1573</v>
      </c>
      <c r="AG376" s="144">
        <v>1122</v>
      </c>
      <c r="AH376" s="144">
        <v>1299</v>
      </c>
      <c r="AI376" s="144">
        <v>1346</v>
      </c>
      <c r="AJ376" s="144">
        <v>1424</v>
      </c>
      <c r="AK376" s="144">
        <v>1216</v>
      </c>
      <c r="AL376" s="144">
        <v>1246</v>
      </c>
      <c r="AM376" s="144">
        <v>1205</v>
      </c>
      <c r="AN376" s="144">
        <v>1211</v>
      </c>
      <c r="AO376" s="144">
        <v>1925</v>
      </c>
      <c r="AP376" s="144">
        <v>1779</v>
      </c>
      <c r="AQ376" s="144">
        <v>2004</v>
      </c>
      <c r="AR376" s="144">
        <v>2013</v>
      </c>
      <c r="AS376" s="144"/>
      <c r="AT376" s="144"/>
      <c r="AU376" s="144"/>
      <c r="AV376" s="144"/>
      <c r="AW376" s="144"/>
      <c r="AX376" s="144"/>
      <c r="AY376" s="144"/>
      <c r="AZ376" s="144"/>
      <c r="BA376" s="144"/>
      <c r="BB376" s="144"/>
      <c r="BC376" s="144"/>
      <c r="BD376" s="144"/>
      <c r="BE376" s="144"/>
      <c r="BF376" s="144"/>
    </row>
    <row r="377" spans="1:58" hidden="1">
      <c r="A377" s="143" t="s">
        <v>916</v>
      </c>
      <c r="B377" s="143" t="s">
        <v>1019</v>
      </c>
      <c r="C377" s="144">
        <v>0</v>
      </c>
      <c r="D377" s="144">
        <v>0</v>
      </c>
      <c r="E377" s="144">
        <v>0</v>
      </c>
      <c r="F377" s="144">
        <v>0</v>
      </c>
      <c r="G377" s="144">
        <v>0</v>
      </c>
      <c r="H377" s="144">
        <v>0</v>
      </c>
      <c r="I377" s="144">
        <v>85</v>
      </c>
      <c r="J377" s="144">
        <v>85</v>
      </c>
      <c r="K377" s="144">
        <v>85</v>
      </c>
      <c r="L377" s="144">
        <v>85</v>
      </c>
      <c r="M377" s="144">
        <v>85</v>
      </c>
      <c r="N377" s="144">
        <v>85</v>
      </c>
      <c r="O377" s="144">
        <v>85</v>
      </c>
      <c r="P377" s="144">
        <v>84</v>
      </c>
      <c r="Q377" s="145"/>
      <c r="R377" s="145"/>
      <c r="S377" s="145"/>
      <c r="T377" s="145"/>
      <c r="U377" s="145"/>
      <c r="V377" s="145"/>
      <c r="W377" s="145">
        <v>353.14</v>
      </c>
      <c r="X377" s="145">
        <v>224.72</v>
      </c>
      <c r="Y377" s="145">
        <v>392.95</v>
      </c>
      <c r="Z377" s="145">
        <v>353.61</v>
      </c>
      <c r="AA377" s="145">
        <v>421.21</v>
      </c>
      <c r="AB377" s="145">
        <v>422.24</v>
      </c>
      <c r="AC377" s="145">
        <v>317.18</v>
      </c>
      <c r="AD377" s="145">
        <v>362.77</v>
      </c>
      <c r="AE377" s="144">
        <v>0</v>
      </c>
      <c r="AF377" s="144">
        <v>0</v>
      </c>
      <c r="AG377" s="144">
        <v>0</v>
      </c>
      <c r="AH377" s="144">
        <v>0</v>
      </c>
      <c r="AI377" s="144">
        <v>0</v>
      </c>
      <c r="AJ377" s="144">
        <v>0</v>
      </c>
      <c r="AK377" s="144">
        <v>30017</v>
      </c>
      <c r="AL377" s="144">
        <v>19101</v>
      </c>
      <c r="AM377" s="144">
        <v>33401</v>
      </c>
      <c r="AN377" s="144">
        <v>30057</v>
      </c>
      <c r="AO377" s="144">
        <v>35803</v>
      </c>
      <c r="AP377" s="144">
        <v>35890</v>
      </c>
      <c r="AQ377" s="144">
        <v>26960</v>
      </c>
      <c r="AR377" s="144">
        <v>30473</v>
      </c>
      <c r="AS377" s="144"/>
      <c r="AT377" s="144"/>
      <c r="AU377" s="144"/>
      <c r="AV377" s="144"/>
      <c r="AW377" s="144"/>
      <c r="AX377" s="144"/>
      <c r="AY377" s="144"/>
      <c r="AZ377" s="144"/>
      <c r="BA377" s="144"/>
      <c r="BB377" s="144"/>
      <c r="BC377" s="144"/>
      <c r="BD377" s="144"/>
      <c r="BE377" s="144"/>
      <c r="BF377" s="144"/>
    </row>
    <row r="378" spans="1:58" hidden="1">
      <c r="A378" s="143" t="s">
        <v>916</v>
      </c>
      <c r="B378" s="143" t="s">
        <v>1020</v>
      </c>
      <c r="C378" s="144">
        <v>701</v>
      </c>
      <c r="D378" s="144">
        <v>706</v>
      </c>
      <c r="E378" s="144">
        <v>719</v>
      </c>
      <c r="F378" s="144">
        <v>725</v>
      </c>
      <c r="G378" s="144">
        <v>742</v>
      </c>
      <c r="H378" s="144">
        <v>755</v>
      </c>
      <c r="I378" s="144">
        <v>708</v>
      </c>
      <c r="J378" s="144">
        <v>778</v>
      </c>
      <c r="K378" s="144">
        <v>748</v>
      </c>
      <c r="L378" s="144">
        <v>763</v>
      </c>
      <c r="M378" s="144">
        <v>780</v>
      </c>
      <c r="N378" s="144">
        <v>780</v>
      </c>
      <c r="O378" s="144">
        <v>776</v>
      </c>
      <c r="P378" s="144">
        <v>785</v>
      </c>
      <c r="Q378" s="145">
        <v>364.85</v>
      </c>
      <c r="R378" s="145">
        <v>383.12</v>
      </c>
      <c r="S378" s="145">
        <v>285.47000000000003</v>
      </c>
      <c r="T378" s="145">
        <v>383.31</v>
      </c>
      <c r="U378" s="145">
        <v>366.43</v>
      </c>
      <c r="V378" s="145">
        <v>354.52</v>
      </c>
      <c r="W378" s="145">
        <v>367.64</v>
      </c>
      <c r="X378" s="145">
        <v>244.33</v>
      </c>
      <c r="Y378" s="145">
        <v>372.5</v>
      </c>
      <c r="Z378" s="145">
        <v>351.21</v>
      </c>
      <c r="AA378" s="145">
        <v>337.81</v>
      </c>
      <c r="AB378" s="145">
        <v>339.35</v>
      </c>
      <c r="AC378" s="145">
        <v>351.13</v>
      </c>
      <c r="AD378" s="145">
        <v>378.89</v>
      </c>
      <c r="AE378" s="144">
        <v>255759</v>
      </c>
      <c r="AF378" s="144">
        <v>270486</v>
      </c>
      <c r="AG378" s="144">
        <v>205256</v>
      </c>
      <c r="AH378" s="144">
        <v>277899</v>
      </c>
      <c r="AI378" s="144">
        <v>271891</v>
      </c>
      <c r="AJ378" s="144">
        <v>267665</v>
      </c>
      <c r="AK378" s="144">
        <v>260292</v>
      </c>
      <c r="AL378" s="144">
        <v>190087</v>
      </c>
      <c r="AM378" s="144">
        <v>278629</v>
      </c>
      <c r="AN378" s="144">
        <v>267975</v>
      </c>
      <c r="AO378" s="144">
        <v>263491</v>
      </c>
      <c r="AP378" s="144">
        <v>264691</v>
      </c>
      <c r="AQ378" s="144">
        <v>272476</v>
      </c>
      <c r="AR378" s="144">
        <v>297428</v>
      </c>
      <c r="AS378" s="144"/>
      <c r="AT378" s="144"/>
      <c r="AU378" s="144"/>
      <c r="AV378" s="144"/>
      <c r="AW378" s="144"/>
      <c r="AX378" s="144"/>
      <c r="AY378" s="144"/>
      <c r="AZ378" s="144"/>
      <c r="BA378" s="144"/>
      <c r="BB378" s="144"/>
      <c r="BC378" s="144"/>
      <c r="BD378" s="144"/>
      <c r="BE378" s="144"/>
      <c r="BF378" s="144"/>
    </row>
    <row r="379" spans="1:58" hidden="1">
      <c r="A379" s="143" t="s">
        <v>916</v>
      </c>
      <c r="B379" s="143" t="s">
        <v>1021</v>
      </c>
      <c r="C379" s="144">
        <v>836</v>
      </c>
      <c r="D379" s="144">
        <v>841</v>
      </c>
      <c r="E379" s="144">
        <v>852</v>
      </c>
      <c r="F379" s="144">
        <v>857</v>
      </c>
      <c r="G379" s="144">
        <v>876</v>
      </c>
      <c r="H379" s="144">
        <v>892</v>
      </c>
      <c r="I379" s="144">
        <v>933</v>
      </c>
      <c r="J379" s="144">
        <v>1006</v>
      </c>
      <c r="K379" s="144">
        <v>976</v>
      </c>
      <c r="L379" s="144">
        <v>999</v>
      </c>
      <c r="M379" s="144">
        <v>1018</v>
      </c>
      <c r="N379" s="144">
        <v>1018</v>
      </c>
      <c r="O379" s="144">
        <v>1014</v>
      </c>
      <c r="P379" s="144">
        <v>1021</v>
      </c>
      <c r="Q379" s="145">
        <v>367.52</v>
      </c>
      <c r="R379" s="145">
        <v>384.29</v>
      </c>
      <c r="S379" s="145">
        <v>285.86</v>
      </c>
      <c r="T379" s="145">
        <v>391.67</v>
      </c>
      <c r="U379" s="145">
        <v>373.26</v>
      </c>
      <c r="V379" s="145">
        <v>368.14</v>
      </c>
      <c r="W379" s="145">
        <v>373.29</v>
      </c>
      <c r="X379" s="145">
        <v>257.77</v>
      </c>
      <c r="Y379" s="145">
        <v>370.8</v>
      </c>
      <c r="Z379" s="145">
        <v>358.42</v>
      </c>
      <c r="AA379" s="145">
        <v>353.05</v>
      </c>
      <c r="AB379" s="145">
        <v>355.86</v>
      </c>
      <c r="AC379" s="145">
        <v>349.32</v>
      </c>
      <c r="AD379" s="145">
        <v>380.68</v>
      </c>
      <c r="AE379" s="144">
        <v>307244</v>
      </c>
      <c r="AF379" s="144">
        <v>323189</v>
      </c>
      <c r="AG379" s="144">
        <v>243550</v>
      </c>
      <c r="AH379" s="144">
        <v>335662</v>
      </c>
      <c r="AI379" s="144">
        <v>326975</v>
      </c>
      <c r="AJ379" s="144">
        <v>328383</v>
      </c>
      <c r="AK379" s="144">
        <v>348281</v>
      </c>
      <c r="AL379" s="144">
        <v>259314</v>
      </c>
      <c r="AM379" s="144">
        <v>361904</v>
      </c>
      <c r="AN379" s="144">
        <v>358058</v>
      </c>
      <c r="AO379" s="144">
        <v>359408</v>
      </c>
      <c r="AP379" s="144">
        <v>362265</v>
      </c>
      <c r="AQ379" s="144">
        <v>354210</v>
      </c>
      <c r="AR379" s="144">
        <v>388673</v>
      </c>
      <c r="AS379" s="144"/>
      <c r="AT379" s="144"/>
      <c r="AU379" s="144"/>
      <c r="AV379" s="144"/>
      <c r="AW379" s="144"/>
      <c r="AX379" s="144"/>
      <c r="AY379" s="144"/>
      <c r="AZ379" s="144"/>
      <c r="BA379" s="144"/>
      <c r="BB379" s="144"/>
      <c r="BC379" s="144"/>
      <c r="BD379" s="144"/>
      <c r="BE379" s="144"/>
      <c r="BF379" s="144"/>
    </row>
    <row r="380" spans="1:58" hidden="1">
      <c r="A380" s="143" t="s">
        <v>916</v>
      </c>
      <c r="B380" s="143" t="s">
        <v>1022</v>
      </c>
      <c r="C380" s="144">
        <v>0</v>
      </c>
      <c r="D380" s="144">
        <v>0</v>
      </c>
      <c r="E380" s="144">
        <v>0</v>
      </c>
      <c r="F380" s="144">
        <v>0</v>
      </c>
      <c r="G380" s="144">
        <v>0</v>
      </c>
      <c r="H380" s="144">
        <v>0</v>
      </c>
      <c r="I380" s="144">
        <v>0</v>
      </c>
      <c r="J380" s="144">
        <v>0</v>
      </c>
      <c r="K380" s="144">
        <v>0</v>
      </c>
      <c r="L380" s="144">
        <v>0</v>
      </c>
      <c r="M380" s="144">
        <v>269</v>
      </c>
      <c r="N380" s="144">
        <v>269</v>
      </c>
      <c r="O380" s="144">
        <v>269</v>
      </c>
      <c r="P380" s="144">
        <v>260</v>
      </c>
      <c r="Q380" s="145"/>
      <c r="R380" s="145"/>
      <c r="S380" s="145"/>
      <c r="T380" s="145"/>
      <c r="U380" s="145"/>
      <c r="V380" s="145"/>
      <c r="W380" s="145"/>
      <c r="X380" s="145"/>
      <c r="Y380" s="145"/>
      <c r="Z380" s="145"/>
      <c r="AA380" s="145">
        <v>0</v>
      </c>
      <c r="AB380" s="145">
        <v>0</v>
      </c>
      <c r="AC380" s="145">
        <v>0</v>
      </c>
      <c r="AD380" s="145">
        <v>0</v>
      </c>
      <c r="AE380" s="144">
        <v>0</v>
      </c>
      <c r="AF380" s="144">
        <v>0</v>
      </c>
      <c r="AG380" s="144">
        <v>0</v>
      </c>
      <c r="AH380" s="144">
        <v>0</v>
      </c>
      <c r="AI380" s="144">
        <v>0</v>
      </c>
      <c r="AJ380" s="144">
        <v>0</v>
      </c>
      <c r="AK380" s="144">
        <v>0</v>
      </c>
      <c r="AL380" s="144">
        <v>0</v>
      </c>
      <c r="AM380" s="144">
        <v>0</v>
      </c>
      <c r="AN380" s="144">
        <v>0</v>
      </c>
      <c r="AO380" s="144">
        <v>0</v>
      </c>
      <c r="AP380" s="144">
        <v>0</v>
      </c>
      <c r="AQ380" s="144">
        <v>0</v>
      </c>
      <c r="AR380" s="144">
        <v>0</v>
      </c>
      <c r="AS380" s="144"/>
      <c r="AT380" s="144"/>
      <c r="AU380" s="144"/>
      <c r="AV380" s="144"/>
      <c r="AW380" s="144"/>
      <c r="AX380" s="144"/>
      <c r="AY380" s="144"/>
      <c r="AZ380" s="144"/>
      <c r="BA380" s="144"/>
      <c r="BB380" s="144"/>
      <c r="BC380" s="144"/>
      <c r="BD380" s="144"/>
      <c r="BE380" s="144"/>
      <c r="BF380" s="144"/>
    </row>
    <row r="381" spans="1:58" hidden="1">
      <c r="A381" s="143" t="s">
        <v>916</v>
      </c>
      <c r="B381" s="143" t="s">
        <v>1023</v>
      </c>
      <c r="C381" s="144">
        <v>0</v>
      </c>
      <c r="D381" s="144">
        <v>0</v>
      </c>
      <c r="E381" s="144">
        <v>0</v>
      </c>
      <c r="F381" s="144">
        <v>0</v>
      </c>
      <c r="G381" s="144">
        <v>0</v>
      </c>
      <c r="H381" s="144">
        <v>0</v>
      </c>
      <c r="I381" s="144">
        <v>0</v>
      </c>
      <c r="J381" s="144">
        <v>0</v>
      </c>
      <c r="K381" s="144">
        <v>0</v>
      </c>
      <c r="L381" s="144">
        <v>0</v>
      </c>
      <c r="M381" s="144">
        <v>0</v>
      </c>
      <c r="N381" s="144">
        <v>0</v>
      </c>
      <c r="O381" s="144">
        <v>0</v>
      </c>
      <c r="P381" s="144">
        <v>0</v>
      </c>
      <c r="Q381" s="145"/>
      <c r="R381" s="145"/>
      <c r="S381" s="145"/>
      <c r="T381" s="145"/>
      <c r="U381" s="145"/>
      <c r="V381" s="145"/>
      <c r="W381" s="145"/>
      <c r="X381" s="145"/>
      <c r="Y381" s="145"/>
      <c r="Z381" s="145"/>
      <c r="AA381" s="145"/>
      <c r="AB381" s="145"/>
      <c r="AC381" s="145"/>
      <c r="AD381" s="145"/>
      <c r="AE381" s="144">
        <v>0</v>
      </c>
      <c r="AF381" s="144">
        <v>0</v>
      </c>
      <c r="AG381" s="144">
        <v>0</v>
      </c>
      <c r="AH381" s="144">
        <v>0</v>
      </c>
      <c r="AI381" s="144">
        <v>0</v>
      </c>
      <c r="AJ381" s="144">
        <v>0</v>
      </c>
      <c r="AK381" s="144">
        <v>0</v>
      </c>
      <c r="AL381" s="144">
        <v>0</v>
      </c>
      <c r="AM381" s="144">
        <v>0</v>
      </c>
      <c r="AN381" s="144">
        <v>0</v>
      </c>
      <c r="AO381" s="144">
        <v>0</v>
      </c>
      <c r="AP381" s="144">
        <v>0</v>
      </c>
      <c r="AQ381" s="144">
        <v>0</v>
      </c>
      <c r="AR381" s="144">
        <v>0</v>
      </c>
      <c r="AS381" s="144"/>
      <c r="AT381" s="144"/>
      <c r="AU381" s="144"/>
      <c r="AV381" s="144"/>
      <c r="AW381" s="144"/>
      <c r="AX381" s="144"/>
      <c r="AY381" s="144"/>
      <c r="AZ381" s="144"/>
      <c r="BA381" s="144"/>
      <c r="BB381" s="144"/>
      <c r="BC381" s="144"/>
      <c r="BD381" s="144"/>
      <c r="BE381" s="144"/>
      <c r="BF381" s="144"/>
    </row>
    <row r="382" spans="1:58" hidden="1">
      <c r="A382" s="143" t="s">
        <v>916</v>
      </c>
      <c r="B382" s="143" t="s">
        <v>1024</v>
      </c>
      <c r="C382" s="144">
        <v>2</v>
      </c>
      <c r="D382" s="144">
        <v>2</v>
      </c>
      <c r="E382" s="144">
        <v>3</v>
      </c>
      <c r="F382" s="144">
        <v>3</v>
      </c>
      <c r="G382" s="144">
        <v>3</v>
      </c>
      <c r="H382" s="144">
        <v>5</v>
      </c>
      <c r="I382" s="144">
        <v>5</v>
      </c>
      <c r="J382" s="144">
        <v>5</v>
      </c>
      <c r="K382" s="144">
        <v>5</v>
      </c>
      <c r="L382" s="144">
        <v>6</v>
      </c>
      <c r="M382" s="144">
        <v>6</v>
      </c>
      <c r="N382" s="144">
        <v>6</v>
      </c>
      <c r="O382" s="144">
        <v>6</v>
      </c>
      <c r="P382" s="144">
        <v>6</v>
      </c>
      <c r="Q382" s="145">
        <v>13</v>
      </c>
      <c r="R382" s="145">
        <v>15</v>
      </c>
      <c r="S382" s="145">
        <v>16.329999999999998</v>
      </c>
      <c r="T382" s="145">
        <v>16.670000000000002</v>
      </c>
      <c r="U382" s="145">
        <v>15.67</v>
      </c>
      <c r="V382" s="145">
        <v>12.6</v>
      </c>
      <c r="W382" s="145">
        <v>12.8</v>
      </c>
      <c r="X382" s="145">
        <v>9</v>
      </c>
      <c r="Y382" s="145">
        <v>13.6</v>
      </c>
      <c r="Z382" s="145">
        <v>11</v>
      </c>
      <c r="AA382" s="145">
        <v>10.33</v>
      </c>
      <c r="AB382" s="145">
        <v>11.33</v>
      </c>
      <c r="AC382" s="145">
        <v>12.33</v>
      </c>
      <c r="AD382" s="145">
        <v>10.33</v>
      </c>
      <c r="AE382" s="144">
        <v>26</v>
      </c>
      <c r="AF382" s="144">
        <v>30</v>
      </c>
      <c r="AG382" s="144">
        <v>49</v>
      </c>
      <c r="AH382" s="144">
        <v>50</v>
      </c>
      <c r="AI382" s="144">
        <v>47</v>
      </c>
      <c r="AJ382" s="144">
        <v>63</v>
      </c>
      <c r="AK382" s="144">
        <v>64</v>
      </c>
      <c r="AL382" s="144">
        <v>45</v>
      </c>
      <c r="AM382" s="144">
        <v>68</v>
      </c>
      <c r="AN382" s="144">
        <v>66</v>
      </c>
      <c r="AO382" s="144">
        <v>62</v>
      </c>
      <c r="AP382" s="144">
        <v>68</v>
      </c>
      <c r="AQ382" s="144">
        <v>74</v>
      </c>
      <c r="AR382" s="144">
        <v>62</v>
      </c>
      <c r="AS382" s="144"/>
      <c r="AT382" s="144"/>
      <c r="AU382" s="144"/>
      <c r="AV382" s="144"/>
      <c r="AW382" s="144"/>
      <c r="AX382" s="144"/>
      <c r="AY382" s="144"/>
      <c r="AZ382" s="144"/>
      <c r="BA382" s="144"/>
      <c r="BB382" s="144"/>
      <c r="BC382" s="144"/>
      <c r="BD382" s="144"/>
      <c r="BE382" s="144"/>
      <c r="BF382" s="144"/>
    </row>
    <row r="383" spans="1:58" hidden="1">
      <c r="A383" s="143" t="s">
        <v>916</v>
      </c>
      <c r="B383" s="143" t="s">
        <v>1025</v>
      </c>
      <c r="C383" s="144">
        <v>32</v>
      </c>
      <c r="D383" s="144">
        <v>56</v>
      </c>
      <c r="E383" s="144">
        <v>79</v>
      </c>
      <c r="F383" s="144">
        <v>105</v>
      </c>
      <c r="G383" s="144">
        <v>129</v>
      </c>
      <c r="H383" s="144">
        <v>157</v>
      </c>
      <c r="I383" s="144">
        <v>179</v>
      </c>
      <c r="J383" s="144">
        <v>204</v>
      </c>
      <c r="K383" s="144">
        <v>228</v>
      </c>
      <c r="L383" s="144">
        <v>257</v>
      </c>
      <c r="M383" s="144">
        <v>279</v>
      </c>
      <c r="N383" s="144">
        <v>276</v>
      </c>
      <c r="O383" s="144">
        <v>276</v>
      </c>
      <c r="P383" s="144">
        <v>276</v>
      </c>
      <c r="Q383" s="145">
        <v>17.059999999999999</v>
      </c>
      <c r="R383" s="145">
        <v>19.59</v>
      </c>
      <c r="S383" s="145">
        <v>17.03</v>
      </c>
      <c r="T383" s="145">
        <v>15.48</v>
      </c>
      <c r="U383" s="145">
        <v>14.89</v>
      </c>
      <c r="V383" s="145">
        <v>16.71</v>
      </c>
      <c r="W383" s="145">
        <v>15.48</v>
      </c>
      <c r="X383" s="145">
        <v>12.52</v>
      </c>
      <c r="Y383" s="145">
        <v>14.63</v>
      </c>
      <c r="Z383" s="145">
        <v>12.6</v>
      </c>
      <c r="AA383" s="145">
        <v>14.23</v>
      </c>
      <c r="AB383" s="145">
        <v>14.26</v>
      </c>
      <c r="AC383" s="145">
        <v>18.78</v>
      </c>
      <c r="AD383" s="145">
        <v>11.87</v>
      </c>
      <c r="AE383" s="144">
        <v>546</v>
      </c>
      <c r="AF383" s="144">
        <v>1097</v>
      </c>
      <c r="AG383" s="144">
        <v>1345</v>
      </c>
      <c r="AH383" s="144">
        <v>1625</v>
      </c>
      <c r="AI383" s="144">
        <v>1921</v>
      </c>
      <c r="AJ383" s="144">
        <v>2623</v>
      </c>
      <c r="AK383" s="144">
        <v>2771</v>
      </c>
      <c r="AL383" s="144">
        <v>2554</v>
      </c>
      <c r="AM383" s="144">
        <v>3335</v>
      </c>
      <c r="AN383" s="144">
        <v>3239</v>
      </c>
      <c r="AO383" s="144">
        <v>3971</v>
      </c>
      <c r="AP383" s="144">
        <v>3937</v>
      </c>
      <c r="AQ383" s="144">
        <v>5183</v>
      </c>
      <c r="AR383" s="144">
        <v>3275</v>
      </c>
      <c r="AS383" s="144"/>
      <c r="AT383" s="144"/>
      <c r="AU383" s="144"/>
      <c r="AV383" s="144"/>
      <c r="AW383" s="144"/>
      <c r="AX383" s="144"/>
      <c r="AY383" s="144"/>
      <c r="AZ383" s="144"/>
      <c r="BA383" s="144"/>
      <c r="BB383" s="144"/>
      <c r="BC383" s="144"/>
      <c r="BD383" s="144"/>
      <c r="BE383" s="144"/>
      <c r="BF383" s="144"/>
    </row>
    <row r="384" spans="1:58" hidden="1">
      <c r="A384" s="143" t="s">
        <v>916</v>
      </c>
      <c r="B384" s="143" t="s">
        <v>1026</v>
      </c>
      <c r="C384" s="144">
        <v>0</v>
      </c>
      <c r="D384" s="144">
        <v>0</v>
      </c>
      <c r="E384" s="144">
        <v>0</v>
      </c>
      <c r="F384" s="144">
        <v>0</v>
      </c>
      <c r="G384" s="144">
        <v>0</v>
      </c>
      <c r="H384" s="144">
        <v>0</v>
      </c>
      <c r="I384" s="144">
        <v>0</v>
      </c>
      <c r="J384" s="144">
        <v>0</v>
      </c>
      <c r="K384" s="144">
        <v>0</v>
      </c>
      <c r="L384" s="144">
        <v>0</v>
      </c>
      <c r="M384" s="144">
        <v>0</v>
      </c>
      <c r="N384" s="144">
        <v>0</v>
      </c>
      <c r="O384" s="144">
        <v>0</v>
      </c>
      <c r="P384" s="144">
        <v>0</v>
      </c>
      <c r="Q384" s="145"/>
      <c r="R384" s="145"/>
      <c r="S384" s="145"/>
      <c r="T384" s="145"/>
      <c r="U384" s="145"/>
      <c r="V384" s="145"/>
      <c r="W384" s="145"/>
      <c r="X384" s="145"/>
      <c r="Y384" s="145"/>
      <c r="Z384" s="145"/>
      <c r="AA384" s="145"/>
      <c r="AB384" s="145"/>
      <c r="AC384" s="145"/>
      <c r="AD384" s="145"/>
      <c r="AE384" s="144">
        <v>0</v>
      </c>
      <c r="AF384" s="144">
        <v>0</v>
      </c>
      <c r="AG384" s="144">
        <v>0</v>
      </c>
      <c r="AH384" s="144">
        <v>0</v>
      </c>
      <c r="AI384" s="144">
        <v>0</v>
      </c>
      <c r="AJ384" s="144">
        <v>0</v>
      </c>
      <c r="AK384" s="144">
        <v>0</v>
      </c>
      <c r="AL384" s="144">
        <v>0</v>
      </c>
      <c r="AM384" s="144">
        <v>0</v>
      </c>
      <c r="AN384" s="144">
        <v>0</v>
      </c>
      <c r="AO384" s="144">
        <v>0</v>
      </c>
      <c r="AP384" s="144">
        <v>0</v>
      </c>
      <c r="AQ384" s="144">
        <v>0</v>
      </c>
      <c r="AR384" s="144">
        <v>0</v>
      </c>
      <c r="AS384" s="144"/>
      <c r="AT384" s="144"/>
      <c r="AU384" s="144"/>
      <c r="AV384" s="144"/>
      <c r="AW384" s="144"/>
      <c r="AX384" s="144"/>
      <c r="AY384" s="144"/>
      <c r="AZ384" s="144"/>
      <c r="BA384" s="144"/>
      <c r="BB384" s="144"/>
      <c r="BC384" s="144"/>
      <c r="BD384" s="144"/>
      <c r="BE384" s="144"/>
      <c r="BF384" s="144"/>
    </row>
    <row r="385" spans="1:58" hidden="1">
      <c r="A385" s="143" t="s">
        <v>916</v>
      </c>
      <c r="B385" s="143" t="s">
        <v>1027</v>
      </c>
      <c r="C385" s="144">
        <v>13</v>
      </c>
      <c r="D385" s="144">
        <v>14</v>
      </c>
      <c r="E385" s="144">
        <v>15</v>
      </c>
      <c r="F385" s="144">
        <v>20</v>
      </c>
      <c r="G385" s="144">
        <v>23</v>
      </c>
      <c r="H385" s="144">
        <v>23</v>
      </c>
      <c r="I385" s="144">
        <v>25</v>
      </c>
      <c r="J385" s="144">
        <v>28</v>
      </c>
      <c r="K385" s="144">
        <v>31</v>
      </c>
      <c r="L385" s="144">
        <v>29</v>
      </c>
      <c r="M385" s="144">
        <v>32</v>
      </c>
      <c r="N385" s="144">
        <v>32</v>
      </c>
      <c r="O385" s="144">
        <v>32</v>
      </c>
      <c r="P385" s="144">
        <v>33</v>
      </c>
      <c r="Q385" s="145">
        <v>17.23</v>
      </c>
      <c r="R385" s="145">
        <v>12.5</v>
      </c>
      <c r="S385" s="145">
        <v>16.8</v>
      </c>
      <c r="T385" s="145">
        <v>12.35</v>
      </c>
      <c r="U385" s="145">
        <v>16.04</v>
      </c>
      <c r="V385" s="145">
        <v>12.7</v>
      </c>
      <c r="W385" s="145">
        <v>15.44</v>
      </c>
      <c r="X385" s="145">
        <v>12.89</v>
      </c>
      <c r="Y385" s="145">
        <v>17.39</v>
      </c>
      <c r="Z385" s="145">
        <v>16.34</v>
      </c>
      <c r="AA385" s="145">
        <v>17.25</v>
      </c>
      <c r="AB385" s="145">
        <v>16.809999999999999</v>
      </c>
      <c r="AC385" s="145">
        <v>13.59</v>
      </c>
      <c r="AD385" s="145">
        <v>22.73</v>
      </c>
      <c r="AE385" s="144">
        <v>224</v>
      </c>
      <c r="AF385" s="144">
        <v>175</v>
      </c>
      <c r="AG385" s="144">
        <v>252</v>
      </c>
      <c r="AH385" s="144">
        <v>247</v>
      </c>
      <c r="AI385" s="144">
        <v>369</v>
      </c>
      <c r="AJ385" s="144">
        <v>292</v>
      </c>
      <c r="AK385" s="144">
        <v>386</v>
      </c>
      <c r="AL385" s="144">
        <v>361</v>
      </c>
      <c r="AM385" s="144">
        <v>539</v>
      </c>
      <c r="AN385" s="144">
        <v>474</v>
      </c>
      <c r="AO385" s="144">
        <v>552</v>
      </c>
      <c r="AP385" s="144">
        <v>538</v>
      </c>
      <c r="AQ385" s="144">
        <v>435</v>
      </c>
      <c r="AR385" s="144">
        <v>750</v>
      </c>
      <c r="AS385" s="144"/>
      <c r="AT385" s="144"/>
      <c r="AU385" s="144"/>
      <c r="AV385" s="144"/>
      <c r="AW385" s="144"/>
      <c r="AX385" s="144"/>
      <c r="AY385" s="144"/>
      <c r="AZ385" s="144"/>
      <c r="BA385" s="144"/>
      <c r="BB385" s="144"/>
      <c r="BC385" s="144"/>
      <c r="BD385" s="144"/>
      <c r="BE385" s="144"/>
      <c r="BF385" s="144"/>
    </row>
    <row r="386" spans="1:58" hidden="1">
      <c r="A386" s="143" t="s">
        <v>916</v>
      </c>
      <c r="B386" s="143" t="s">
        <v>1028</v>
      </c>
      <c r="C386" s="144">
        <v>0</v>
      </c>
      <c r="D386" s="144">
        <v>0</v>
      </c>
      <c r="E386" s="144">
        <v>0</v>
      </c>
      <c r="F386" s="144">
        <v>0</v>
      </c>
      <c r="G386" s="144">
        <v>0</v>
      </c>
      <c r="H386" s="144">
        <v>0</v>
      </c>
      <c r="I386" s="144">
        <v>0</v>
      </c>
      <c r="J386" s="144">
        <v>0</v>
      </c>
      <c r="K386" s="144">
        <v>0</v>
      </c>
      <c r="L386" s="144">
        <v>0</v>
      </c>
      <c r="M386" s="144">
        <v>93</v>
      </c>
      <c r="N386" s="144">
        <v>93</v>
      </c>
      <c r="O386" s="144">
        <v>93</v>
      </c>
      <c r="P386" s="144">
        <v>93</v>
      </c>
      <c r="Q386" s="145"/>
      <c r="R386" s="145"/>
      <c r="S386" s="145"/>
      <c r="T386" s="145"/>
      <c r="U386" s="145"/>
      <c r="V386" s="145"/>
      <c r="W386" s="145"/>
      <c r="X386" s="145"/>
      <c r="Y386" s="145"/>
      <c r="Z386" s="145"/>
      <c r="AA386" s="145">
        <v>0</v>
      </c>
      <c r="AB386" s="145">
        <v>0</v>
      </c>
      <c r="AC386" s="145">
        <v>0</v>
      </c>
      <c r="AD386" s="145">
        <v>0</v>
      </c>
      <c r="AE386" s="144">
        <v>0</v>
      </c>
      <c r="AF386" s="144">
        <v>0</v>
      </c>
      <c r="AG386" s="144">
        <v>0</v>
      </c>
      <c r="AH386" s="144">
        <v>0</v>
      </c>
      <c r="AI386" s="144">
        <v>0</v>
      </c>
      <c r="AJ386" s="144">
        <v>0</v>
      </c>
      <c r="AK386" s="144">
        <v>0</v>
      </c>
      <c r="AL386" s="144">
        <v>0</v>
      </c>
      <c r="AM386" s="144">
        <v>0</v>
      </c>
      <c r="AN386" s="144">
        <v>0</v>
      </c>
      <c r="AO386" s="144">
        <v>0</v>
      </c>
      <c r="AP386" s="144">
        <v>0</v>
      </c>
      <c r="AQ386" s="144">
        <v>0</v>
      </c>
      <c r="AR386" s="144">
        <v>0</v>
      </c>
      <c r="AS386" s="144"/>
      <c r="AT386" s="144"/>
      <c r="AU386" s="144"/>
      <c r="AV386" s="144"/>
      <c r="AW386" s="144"/>
      <c r="AX386" s="144"/>
      <c r="AY386" s="144"/>
      <c r="AZ386" s="144"/>
      <c r="BA386" s="144"/>
      <c r="BB386" s="144"/>
      <c r="BC386" s="144"/>
      <c r="BD386" s="144"/>
      <c r="BE386" s="144"/>
      <c r="BF386" s="144"/>
    </row>
    <row r="387" spans="1:58" hidden="1">
      <c r="A387" s="143" t="s">
        <v>916</v>
      </c>
      <c r="B387" s="143" t="s">
        <v>1029</v>
      </c>
      <c r="C387" s="144">
        <v>0</v>
      </c>
      <c r="D387" s="144">
        <v>0</v>
      </c>
      <c r="E387" s="144">
        <v>0</v>
      </c>
      <c r="F387" s="144">
        <v>1</v>
      </c>
      <c r="G387" s="144">
        <v>1</v>
      </c>
      <c r="H387" s="144">
        <v>2</v>
      </c>
      <c r="I387" s="144">
        <v>2</v>
      </c>
      <c r="J387" s="144">
        <v>2</v>
      </c>
      <c r="K387" s="144">
        <v>3</v>
      </c>
      <c r="L387" s="144">
        <v>3</v>
      </c>
      <c r="M387" s="144">
        <v>3</v>
      </c>
      <c r="N387" s="144">
        <v>3</v>
      </c>
      <c r="O387" s="144">
        <v>3</v>
      </c>
      <c r="P387" s="144">
        <v>3</v>
      </c>
      <c r="Q387" s="145"/>
      <c r="R387" s="145"/>
      <c r="S387" s="145"/>
      <c r="T387" s="145">
        <v>162</v>
      </c>
      <c r="U387" s="145">
        <v>158</v>
      </c>
      <c r="V387" s="145">
        <v>177</v>
      </c>
      <c r="W387" s="145">
        <v>173</v>
      </c>
      <c r="X387" s="145">
        <v>143</v>
      </c>
      <c r="Y387" s="145">
        <v>136</v>
      </c>
      <c r="Z387" s="145">
        <v>146.66999999999999</v>
      </c>
      <c r="AA387" s="145">
        <v>132</v>
      </c>
      <c r="AB387" s="145">
        <v>119.67</v>
      </c>
      <c r="AC387" s="145">
        <v>122.67</v>
      </c>
      <c r="AD387" s="145">
        <v>129.66999999999999</v>
      </c>
      <c r="AE387" s="144">
        <v>0</v>
      </c>
      <c r="AF387" s="144">
        <v>0</v>
      </c>
      <c r="AG387" s="144">
        <v>0</v>
      </c>
      <c r="AH387" s="144">
        <v>162</v>
      </c>
      <c r="AI387" s="144">
        <v>158</v>
      </c>
      <c r="AJ387" s="144">
        <v>354</v>
      </c>
      <c r="AK387" s="144">
        <v>346</v>
      </c>
      <c r="AL387" s="144">
        <v>286</v>
      </c>
      <c r="AM387" s="144">
        <v>408</v>
      </c>
      <c r="AN387" s="144">
        <v>440</v>
      </c>
      <c r="AO387" s="144">
        <v>396</v>
      </c>
      <c r="AP387" s="144">
        <v>359</v>
      </c>
      <c r="AQ387" s="144">
        <v>368</v>
      </c>
      <c r="AR387" s="144">
        <v>389</v>
      </c>
      <c r="AS387" s="144"/>
      <c r="AT387" s="144"/>
      <c r="AU387" s="144"/>
      <c r="AV387" s="144"/>
      <c r="AW387" s="144"/>
      <c r="AX387" s="144"/>
      <c r="AY387" s="144"/>
      <c r="AZ387" s="144"/>
      <c r="BA387" s="144"/>
      <c r="BB387" s="144"/>
      <c r="BC387" s="144"/>
      <c r="BD387" s="144"/>
      <c r="BE387" s="144"/>
      <c r="BF387" s="144"/>
    </row>
    <row r="388" spans="1:58" hidden="1">
      <c r="A388" s="143" t="s">
        <v>916</v>
      </c>
      <c r="B388" s="143" t="s">
        <v>1030</v>
      </c>
      <c r="C388" s="144">
        <v>39</v>
      </c>
      <c r="D388" s="144">
        <v>43</v>
      </c>
      <c r="E388" s="144">
        <v>47</v>
      </c>
      <c r="F388" s="144">
        <v>51</v>
      </c>
      <c r="G388" s="144">
        <v>55</v>
      </c>
      <c r="H388" s="144">
        <v>61</v>
      </c>
      <c r="I388" s="144">
        <v>65</v>
      </c>
      <c r="J388" s="144">
        <v>70</v>
      </c>
      <c r="K388" s="144">
        <v>73</v>
      </c>
      <c r="L388" s="144">
        <v>78</v>
      </c>
      <c r="M388" s="144">
        <v>78</v>
      </c>
      <c r="N388" s="144">
        <v>82</v>
      </c>
      <c r="O388" s="144">
        <v>84</v>
      </c>
      <c r="P388" s="144">
        <v>90</v>
      </c>
      <c r="Q388" s="145">
        <v>40.9</v>
      </c>
      <c r="R388" s="145">
        <v>40.21</v>
      </c>
      <c r="S388" s="145">
        <v>34.700000000000003</v>
      </c>
      <c r="T388" s="145">
        <v>36.29</v>
      </c>
      <c r="U388" s="145">
        <v>33.090000000000003</v>
      </c>
      <c r="V388" s="145">
        <v>30.2</v>
      </c>
      <c r="W388" s="145">
        <v>20.89</v>
      </c>
      <c r="X388" s="145">
        <v>26.23</v>
      </c>
      <c r="Y388" s="145">
        <v>27.97</v>
      </c>
      <c r="Z388" s="145">
        <v>26.21</v>
      </c>
      <c r="AA388" s="145">
        <v>38.869999999999997</v>
      </c>
      <c r="AB388" s="145">
        <v>37.56</v>
      </c>
      <c r="AC388" s="145">
        <v>34.85</v>
      </c>
      <c r="AD388" s="145">
        <v>45.07</v>
      </c>
      <c r="AE388" s="144">
        <v>1595</v>
      </c>
      <c r="AF388" s="144">
        <v>1729</v>
      </c>
      <c r="AG388" s="144">
        <v>1631</v>
      </c>
      <c r="AH388" s="144">
        <v>1851</v>
      </c>
      <c r="AI388" s="144">
        <v>1820</v>
      </c>
      <c r="AJ388" s="144">
        <v>1842</v>
      </c>
      <c r="AK388" s="144">
        <v>1358</v>
      </c>
      <c r="AL388" s="144">
        <v>1836</v>
      </c>
      <c r="AM388" s="144">
        <v>2042</v>
      </c>
      <c r="AN388" s="144">
        <v>2044</v>
      </c>
      <c r="AO388" s="144">
        <v>3032</v>
      </c>
      <c r="AP388" s="144">
        <v>3080</v>
      </c>
      <c r="AQ388" s="144">
        <v>2927</v>
      </c>
      <c r="AR388" s="144">
        <v>4056</v>
      </c>
      <c r="AS388" s="144"/>
      <c r="AT388" s="144"/>
      <c r="AU388" s="144"/>
      <c r="AV388" s="144"/>
      <c r="AW388" s="144"/>
      <c r="AX388" s="144"/>
      <c r="AY388" s="144"/>
      <c r="AZ388" s="144"/>
      <c r="BA388" s="144"/>
      <c r="BB388" s="144"/>
      <c r="BC388" s="144"/>
      <c r="BD388" s="144"/>
      <c r="BE388" s="144"/>
      <c r="BF388" s="144"/>
    </row>
    <row r="389" spans="1:58" hidden="1">
      <c r="A389" s="143" t="s">
        <v>916</v>
      </c>
      <c r="B389" s="143" t="s">
        <v>1031</v>
      </c>
      <c r="C389" s="144">
        <v>51</v>
      </c>
      <c r="D389" s="144">
        <v>52</v>
      </c>
      <c r="E389" s="144">
        <v>50</v>
      </c>
      <c r="F389" s="144">
        <v>51</v>
      </c>
      <c r="G389" s="144">
        <v>51</v>
      </c>
      <c r="H389" s="144">
        <v>52</v>
      </c>
      <c r="I389" s="144">
        <v>50</v>
      </c>
      <c r="J389" s="144">
        <v>51</v>
      </c>
      <c r="K389" s="144">
        <v>51</v>
      </c>
      <c r="L389" s="144">
        <v>50</v>
      </c>
      <c r="M389" s="144">
        <v>49</v>
      </c>
      <c r="N389" s="144">
        <v>49</v>
      </c>
      <c r="O389" s="144">
        <v>49</v>
      </c>
      <c r="P389" s="144">
        <v>49</v>
      </c>
      <c r="Q389" s="145">
        <v>52.39</v>
      </c>
      <c r="R389" s="145">
        <v>52.75</v>
      </c>
      <c r="S389" s="145">
        <v>43.7</v>
      </c>
      <c r="T389" s="145">
        <v>58.29</v>
      </c>
      <c r="U389" s="145">
        <v>59.73</v>
      </c>
      <c r="V389" s="145">
        <v>54.12</v>
      </c>
      <c r="W389" s="145">
        <v>41.28</v>
      </c>
      <c r="X389" s="145">
        <v>39.65</v>
      </c>
      <c r="Y389" s="145">
        <v>91.75</v>
      </c>
      <c r="Z389" s="145">
        <v>93.76</v>
      </c>
      <c r="AA389" s="145">
        <v>111.61</v>
      </c>
      <c r="AB389" s="145">
        <v>95.27</v>
      </c>
      <c r="AC389" s="145">
        <v>116.27</v>
      </c>
      <c r="AD389" s="145">
        <v>118.31</v>
      </c>
      <c r="AE389" s="144">
        <v>2672</v>
      </c>
      <c r="AF389" s="144">
        <v>2743</v>
      </c>
      <c r="AG389" s="144">
        <v>2185</v>
      </c>
      <c r="AH389" s="144">
        <v>2973</v>
      </c>
      <c r="AI389" s="144">
        <v>3046</v>
      </c>
      <c r="AJ389" s="144">
        <v>2814</v>
      </c>
      <c r="AK389" s="144">
        <v>2064</v>
      </c>
      <c r="AL389" s="144">
        <v>2022</v>
      </c>
      <c r="AM389" s="144">
        <v>4679</v>
      </c>
      <c r="AN389" s="144">
        <v>4688</v>
      </c>
      <c r="AO389" s="144">
        <v>5469</v>
      </c>
      <c r="AP389" s="144">
        <v>4668</v>
      </c>
      <c r="AQ389" s="144">
        <v>5697</v>
      </c>
      <c r="AR389" s="144">
        <v>5797</v>
      </c>
      <c r="AS389" s="144"/>
      <c r="AT389" s="144"/>
      <c r="AU389" s="144"/>
      <c r="AV389" s="144"/>
      <c r="AW389" s="144"/>
      <c r="AX389" s="144"/>
      <c r="AY389" s="144"/>
      <c r="AZ389" s="144"/>
      <c r="BA389" s="144"/>
      <c r="BB389" s="144"/>
      <c r="BC389" s="144"/>
      <c r="BD389" s="144"/>
      <c r="BE389" s="144"/>
      <c r="BF389" s="144"/>
    </row>
    <row r="390" spans="1:58" hidden="1">
      <c r="A390" s="143" t="s">
        <v>916</v>
      </c>
      <c r="B390" s="143" t="s">
        <v>1032</v>
      </c>
      <c r="C390" s="144">
        <v>14</v>
      </c>
      <c r="D390" s="144">
        <v>14</v>
      </c>
      <c r="E390" s="144">
        <v>14</v>
      </c>
      <c r="F390" s="144">
        <v>14</v>
      </c>
      <c r="G390" s="144">
        <v>14</v>
      </c>
      <c r="H390" s="144">
        <v>14</v>
      </c>
      <c r="I390" s="144">
        <v>14</v>
      </c>
      <c r="J390" s="144">
        <v>14</v>
      </c>
      <c r="K390" s="144">
        <v>14</v>
      </c>
      <c r="L390" s="144">
        <v>14</v>
      </c>
      <c r="M390" s="144">
        <v>14</v>
      </c>
      <c r="N390" s="144">
        <v>14</v>
      </c>
      <c r="O390" s="144">
        <v>14</v>
      </c>
      <c r="P390" s="144">
        <v>14</v>
      </c>
      <c r="Q390" s="145">
        <v>28.71</v>
      </c>
      <c r="R390" s="145">
        <v>28.86</v>
      </c>
      <c r="S390" s="145">
        <v>19.5</v>
      </c>
      <c r="T390" s="145">
        <v>25.07</v>
      </c>
      <c r="U390" s="145">
        <v>24.64</v>
      </c>
      <c r="V390" s="145">
        <v>25.21</v>
      </c>
      <c r="W390" s="145">
        <v>21.93</v>
      </c>
      <c r="X390" s="145">
        <v>25.5</v>
      </c>
      <c r="Y390" s="145">
        <v>25.43</v>
      </c>
      <c r="Z390" s="145">
        <v>30.07</v>
      </c>
      <c r="AA390" s="145">
        <v>64.569999999999993</v>
      </c>
      <c r="AB390" s="145">
        <v>60.93</v>
      </c>
      <c r="AC390" s="145">
        <v>72.209999999999994</v>
      </c>
      <c r="AD390" s="145">
        <v>71.86</v>
      </c>
      <c r="AE390" s="144">
        <v>402</v>
      </c>
      <c r="AF390" s="144">
        <v>404</v>
      </c>
      <c r="AG390" s="144">
        <v>273</v>
      </c>
      <c r="AH390" s="144">
        <v>351</v>
      </c>
      <c r="AI390" s="144">
        <v>345</v>
      </c>
      <c r="AJ390" s="144">
        <v>353</v>
      </c>
      <c r="AK390" s="144">
        <v>307</v>
      </c>
      <c r="AL390" s="144">
        <v>357</v>
      </c>
      <c r="AM390" s="144">
        <v>356</v>
      </c>
      <c r="AN390" s="144">
        <v>421</v>
      </c>
      <c r="AO390" s="144">
        <v>904</v>
      </c>
      <c r="AP390" s="144">
        <v>853</v>
      </c>
      <c r="AQ390" s="144">
        <v>1011</v>
      </c>
      <c r="AR390" s="144">
        <v>1006</v>
      </c>
      <c r="AS390" s="144"/>
      <c r="AT390" s="144"/>
      <c r="AU390" s="144"/>
      <c r="AV390" s="144"/>
      <c r="AW390" s="144"/>
      <c r="AX390" s="144"/>
      <c r="AY390" s="144"/>
      <c r="AZ390" s="144"/>
      <c r="BA390" s="144"/>
      <c r="BB390" s="144"/>
      <c r="BC390" s="144"/>
      <c r="BD390" s="144"/>
      <c r="BE390" s="144"/>
      <c r="BF390" s="144"/>
    </row>
    <row r="391" spans="1:58" hidden="1">
      <c r="A391" s="143" t="s">
        <v>916</v>
      </c>
      <c r="B391" s="143" t="s">
        <v>1033</v>
      </c>
      <c r="C391" s="144">
        <v>0</v>
      </c>
      <c r="D391" s="144">
        <v>0</v>
      </c>
      <c r="E391" s="144">
        <v>0</v>
      </c>
      <c r="F391" s="144">
        <v>0</v>
      </c>
      <c r="G391" s="144">
        <v>0</v>
      </c>
      <c r="H391" s="144">
        <v>0</v>
      </c>
      <c r="I391" s="144">
        <v>0</v>
      </c>
      <c r="J391" s="144">
        <v>0</v>
      </c>
      <c r="K391" s="144">
        <v>0</v>
      </c>
      <c r="L391" s="144">
        <v>0</v>
      </c>
      <c r="M391" s="144">
        <v>22</v>
      </c>
      <c r="N391" s="144">
        <v>22</v>
      </c>
      <c r="O391" s="144">
        <v>22</v>
      </c>
      <c r="P391" s="144">
        <v>21</v>
      </c>
      <c r="Q391" s="145"/>
      <c r="R391" s="145"/>
      <c r="S391" s="145"/>
      <c r="T391" s="145"/>
      <c r="U391" s="145"/>
      <c r="V391" s="145"/>
      <c r="W391" s="145"/>
      <c r="X391" s="145"/>
      <c r="Y391" s="145"/>
      <c r="Z391" s="145"/>
      <c r="AA391" s="145">
        <v>0</v>
      </c>
      <c r="AB391" s="145">
        <v>0</v>
      </c>
      <c r="AC391" s="145">
        <v>0</v>
      </c>
      <c r="AD391" s="145">
        <v>0</v>
      </c>
      <c r="AE391" s="144">
        <v>0</v>
      </c>
      <c r="AF391" s="144">
        <v>0</v>
      </c>
      <c r="AG391" s="144">
        <v>0</v>
      </c>
      <c r="AH391" s="144">
        <v>0</v>
      </c>
      <c r="AI391" s="144">
        <v>0</v>
      </c>
      <c r="AJ391" s="144">
        <v>0</v>
      </c>
      <c r="AK391" s="144">
        <v>0</v>
      </c>
      <c r="AL391" s="144">
        <v>0</v>
      </c>
      <c r="AM391" s="144">
        <v>0</v>
      </c>
      <c r="AN391" s="144">
        <v>0</v>
      </c>
      <c r="AO391" s="144">
        <v>0</v>
      </c>
      <c r="AP391" s="144">
        <v>0</v>
      </c>
      <c r="AQ391" s="144">
        <v>0</v>
      </c>
      <c r="AR391" s="144">
        <v>0</v>
      </c>
      <c r="AS391" s="144"/>
      <c r="AT391" s="144"/>
      <c r="AU391" s="144"/>
      <c r="AV391" s="144"/>
      <c r="AW391" s="144"/>
      <c r="AX391" s="144"/>
      <c r="AY391" s="144"/>
      <c r="AZ391" s="144"/>
      <c r="BA391" s="144"/>
      <c r="BB391" s="144"/>
      <c r="BC391" s="144"/>
      <c r="BD391" s="144"/>
      <c r="BE391" s="144"/>
      <c r="BF391" s="144"/>
    </row>
    <row r="392" spans="1:58" hidden="1">
      <c r="A392" s="143" t="s">
        <v>916</v>
      </c>
      <c r="B392" s="143" t="s">
        <v>1034</v>
      </c>
      <c r="C392" s="144">
        <v>0</v>
      </c>
      <c r="D392" s="144">
        <v>0</v>
      </c>
      <c r="E392" s="144">
        <v>0</v>
      </c>
      <c r="F392" s="144">
        <v>0</v>
      </c>
      <c r="G392" s="144">
        <v>0</v>
      </c>
      <c r="H392" s="144">
        <v>0</v>
      </c>
      <c r="I392" s="144">
        <v>0</v>
      </c>
      <c r="J392" s="144">
        <v>0</v>
      </c>
      <c r="K392" s="144">
        <v>0</v>
      </c>
      <c r="L392" s="144">
        <v>0</v>
      </c>
      <c r="M392" s="144">
        <v>0</v>
      </c>
      <c r="N392" s="144">
        <v>0</v>
      </c>
      <c r="O392" s="144">
        <v>0</v>
      </c>
      <c r="P392" s="144">
        <v>0</v>
      </c>
      <c r="Q392" s="145"/>
      <c r="R392" s="145"/>
      <c r="S392" s="145"/>
      <c r="T392" s="145"/>
      <c r="U392" s="145"/>
      <c r="V392" s="145"/>
      <c r="W392" s="145"/>
      <c r="X392" s="145"/>
      <c r="Y392" s="145"/>
      <c r="Z392" s="145"/>
      <c r="AA392" s="145"/>
      <c r="AB392" s="145"/>
      <c r="AC392" s="145"/>
      <c r="AD392" s="145"/>
      <c r="AE392" s="144">
        <v>0</v>
      </c>
      <c r="AF392" s="144">
        <v>0</v>
      </c>
      <c r="AG392" s="144">
        <v>0</v>
      </c>
      <c r="AH392" s="144">
        <v>0</v>
      </c>
      <c r="AI392" s="144">
        <v>0</v>
      </c>
      <c r="AJ392" s="144">
        <v>0</v>
      </c>
      <c r="AK392" s="144">
        <v>0</v>
      </c>
      <c r="AL392" s="144">
        <v>0</v>
      </c>
      <c r="AM392" s="144">
        <v>0</v>
      </c>
      <c r="AN392" s="144">
        <v>0</v>
      </c>
      <c r="AO392" s="144">
        <v>0</v>
      </c>
      <c r="AP392" s="144">
        <v>0</v>
      </c>
      <c r="AQ392" s="144">
        <v>0</v>
      </c>
      <c r="AR392" s="144">
        <v>0</v>
      </c>
      <c r="AS392" s="144"/>
      <c r="AT392" s="144"/>
      <c r="AU392" s="144"/>
      <c r="AV392" s="144"/>
      <c r="AW392" s="144"/>
      <c r="AX392" s="144"/>
      <c r="AY392" s="144"/>
      <c r="AZ392" s="144"/>
      <c r="BA392" s="144"/>
      <c r="BB392" s="144"/>
      <c r="BC392" s="144"/>
      <c r="BD392" s="144"/>
      <c r="BE392" s="144"/>
      <c r="BF392" s="144"/>
    </row>
    <row r="393" spans="1:58" hidden="1">
      <c r="A393" s="143" t="s">
        <v>916</v>
      </c>
      <c r="B393" s="143" t="s">
        <v>1035</v>
      </c>
      <c r="C393" s="144">
        <v>0</v>
      </c>
      <c r="D393" s="144">
        <v>0</v>
      </c>
      <c r="E393" s="144">
        <v>0</v>
      </c>
      <c r="F393" s="144">
        <v>0</v>
      </c>
      <c r="G393" s="144">
        <v>0</v>
      </c>
      <c r="H393" s="144">
        <v>0</v>
      </c>
      <c r="I393" s="144">
        <v>0</v>
      </c>
      <c r="J393" s="144">
        <v>0</v>
      </c>
      <c r="K393" s="144">
        <v>0</v>
      </c>
      <c r="L393" s="144">
        <v>0</v>
      </c>
      <c r="M393" s="144">
        <v>0</v>
      </c>
      <c r="N393" s="144">
        <v>0</v>
      </c>
      <c r="O393" s="144">
        <v>0</v>
      </c>
      <c r="P393" s="144">
        <v>0</v>
      </c>
      <c r="Q393" s="145"/>
      <c r="R393" s="145"/>
      <c r="S393" s="145"/>
      <c r="T393" s="145"/>
      <c r="U393" s="145"/>
      <c r="V393" s="145"/>
      <c r="W393" s="145"/>
      <c r="X393" s="145"/>
      <c r="Y393" s="145"/>
      <c r="Z393" s="145"/>
      <c r="AA393" s="145"/>
      <c r="AB393" s="145"/>
      <c r="AC393" s="145"/>
      <c r="AD393" s="145"/>
      <c r="AE393" s="144">
        <v>0</v>
      </c>
      <c r="AF393" s="144">
        <v>0</v>
      </c>
      <c r="AG393" s="144">
        <v>0</v>
      </c>
      <c r="AH393" s="144">
        <v>0</v>
      </c>
      <c r="AI393" s="144">
        <v>0</v>
      </c>
      <c r="AJ393" s="144">
        <v>0</v>
      </c>
      <c r="AK393" s="144">
        <v>0</v>
      </c>
      <c r="AL393" s="144">
        <v>0</v>
      </c>
      <c r="AM393" s="144">
        <v>0</v>
      </c>
      <c r="AN393" s="144">
        <v>0</v>
      </c>
      <c r="AO393" s="144">
        <v>0</v>
      </c>
      <c r="AP393" s="144">
        <v>0</v>
      </c>
      <c r="AQ393" s="144">
        <v>0</v>
      </c>
      <c r="AR393" s="144">
        <v>0</v>
      </c>
      <c r="AS393" s="144"/>
      <c r="AT393" s="144"/>
      <c r="AU393" s="144"/>
      <c r="AV393" s="144"/>
      <c r="AW393" s="144"/>
      <c r="AX393" s="144"/>
      <c r="AY393" s="144"/>
      <c r="AZ393" s="144"/>
      <c r="BA393" s="144"/>
      <c r="BB393" s="144"/>
      <c r="BC393" s="144"/>
      <c r="BD393" s="144"/>
      <c r="BE393" s="144"/>
      <c r="BF393" s="144"/>
    </row>
    <row r="394" spans="1:58" hidden="1">
      <c r="A394" s="143" t="s">
        <v>916</v>
      </c>
      <c r="B394" s="143" t="s">
        <v>1036</v>
      </c>
      <c r="C394" s="144">
        <v>0</v>
      </c>
      <c r="D394" s="144">
        <v>0</v>
      </c>
      <c r="E394" s="144">
        <v>0</v>
      </c>
      <c r="F394" s="144">
        <v>0</v>
      </c>
      <c r="G394" s="144">
        <v>0</v>
      </c>
      <c r="H394" s="144">
        <v>0</v>
      </c>
      <c r="I394" s="144">
        <v>0</v>
      </c>
      <c r="J394" s="144">
        <v>0</v>
      </c>
      <c r="K394" s="144">
        <v>0</v>
      </c>
      <c r="L394" s="144">
        <v>0</v>
      </c>
      <c r="M394" s="144">
        <v>0</v>
      </c>
      <c r="N394" s="144">
        <v>0</v>
      </c>
      <c r="O394" s="144">
        <v>0</v>
      </c>
      <c r="P394" s="144">
        <v>0</v>
      </c>
      <c r="Q394" s="145"/>
      <c r="R394" s="145"/>
      <c r="S394" s="145"/>
      <c r="T394" s="145"/>
      <c r="U394" s="145"/>
      <c r="V394" s="145"/>
      <c r="W394" s="145"/>
      <c r="X394" s="145"/>
      <c r="Y394" s="145"/>
      <c r="Z394" s="145"/>
      <c r="AA394" s="145"/>
      <c r="AB394" s="145"/>
      <c r="AC394" s="145"/>
      <c r="AD394" s="145"/>
      <c r="AE394" s="144">
        <v>0</v>
      </c>
      <c r="AF394" s="144">
        <v>0</v>
      </c>
      <c r="AG394" s="144">
        <v>0</v>
      </c>
      <c r="AH394" s="144">
        <v>0</v>
      </c>
      <c r="AI394" s="144">
        <v>0</v>
      </c>
      <c r="AJ394" s="144">
        <v>0</v>
      </c>
      <c r="AK394" s="144">
        <v>0</v>
      </c>
      <c r="AL394" s="144">
        <v>0</v>
      </c>
      <c r="AM394" s="144">
        <v>0</v>
      </c>
      <c r="AN394" s="144">
        <v>0</v>
      </c>
      <c r="AO394" s="144">
        <v>0</v>
      </c>
      <c r="AP394" s="144">
        <v>0</v>
      </c>
      <c r="AQ394" s="144">
        <v>0</v>
      </c>
      <c r="AR394" s="144">
        <v>0</v>
      </c>
      <c r="AS394" s="144"/>
      <c r="AT394" s="144"/>
      <c r="AU394" s="144"/>
      <c r="AV394" s="144"/>
      <c r="AW394" s="144"/>
      <c r="AX394" s="144"/>
      <c r="AY394" s="144"/>
      <c r="AZ394" s="144"/>
      <c r="BA394" s="144"/>
      <c r="BB394" s="144"/>
      <c r="BC394" s="144"/>
      <c r="BD394" s="144"/>
      <c r="BE394" s="144"/>
      <c r="BF394" s="144"/>
    </row>
    <row r="395" spans="1:58" hidden="1">
      <c r="A395" s="143" t="s">
        <v>916</v>
      </c>
      <c r="B395" s="143" t="s">
        <v>1037</v>
      </c>
      <c r="C395" s="144">
        <v>0</v>
      </c>
      <c r="D395" s="144">
        <v>0</v>
      </c>
      <c r="E395" s="144">
        <v>0</v>
      </c>
      <c r="F395" s="144">
        <v>0</v>
      </c>
      <c r="G395" s="144">
        <v>0</v>
      </c>
      <c r="H395" s="144">
        <v>0</v>
      </c>
      <c r="I395" s="144">
        <v>0</v>
      </c>
      <c r="J395" s="144">
        <v>0</v>
      </c>
      <c r="K395" s="144">
        <v>0</v>
      </c>
      <c r="L395" s="144">
        <v>0</v>
      </c>
      <c r="M395" s="144">
        <v>0</v>
      </c>
      <c r="N395" s="144">
        <v>0</v>
      </c>
      <c r="O395" s="144">
        <v>0</v>
      </c>
      <c r="P395" s="144">
        <v>0</v>
      </c>
      <c r="Q395" s="145"/>
      <c r="R395" s="145"/>
      <c r="S395" s="145"/>
      <c r="T395" s="145"/>
      <c r="U395" s="145"/>
      <c r="V395" s="145"/>
      <c r="W395" s="145"/>
      <c r="X395" s="145"/>
      <c r="Y395" s="145"/>
      <c r="Z395" s="145"/>
      <c r="AA395" s="145"/>
      <c r="AB395" s="145"/>
      <c r="AC395" s="145"/>
      <c r="AD395" s="145"/>
      <c r="AE395" s="144">
        <v>0</v>
      </c>
      <c r="AF395" s="144">
        <v>0</v>
      </c>
      <c r="AG395" s="144">
        <v>0</v>
      </c>
      <c r="AH395" s="144">
        <v>0</v>
      </c>
      <c r="AI395" s="144">
        <v>0</v>
      </c>
      <c r="AJ395" s="144">
        <v>0</v>
      </c>
      <c r="AK395" s="144">
        <v>0</v>
      </c>
      <c r="AL395" s="144">
        <v>0</v>
      </c>
      <c r="AM395" s="144">
        <v>0</v>
      </c>
      <c r="AN395" s="144">
        <v>0</v>
      </c>
      <c r="AO395" s="144">
        <v>0</v>
      </c>
      <c r="AP395" s="144">
        <v>0</v>
      </c>
      <c r="AQ395" s="144">
        <v>0</v>
      </c>
      <c r="AR395" s="144">
        <v>0</v>
      </c>
      <c r="AS395" s="144"/>
      <c r="AT395" s="144"/>
      <c r="AU395" s="144"/>
      <c r="AV395" s="144"/>
      <c r="AW395" s="144"/>
      <c r="AX395" s="144"/>
      <c r="AY395" s="144"/>
      <c r="AZ395" s="144"/>
      <c r="BA395" s="144"/>
      <c r="BB395" s="144"/>
      <c r="BC395" s="144"/>
      <c r="BD395" s="144"/>
      <c r="BE395" s="144"/>
      <c r="BF395" s="144"/>
    </row>
    <row r="396" spans="1:58" hidden="1">
      <c r="A396" s="143" t="s">
        <v>916</v>
      </c>
      <c r="B396" s="143" t="s">
        <v>1038</v>
      </c>
      <c r="C396" s="144">
        <v>0</v>
      </c>
      <c r="D396" s="144">
        <v>0</v>
      </c>
      <c r="E396" s="144">
        <v>0</v>
      </c>
      <c r="F396" s="144">
        <v>0</v>
      </c>
      <c r="G396" s="144">
        <v>0</v>
      </c>
      <c r="H396" s="144">
        <v>0</v>
      </c>
      <c r="I396" s="144">
        <v>0</v>
      </c>
      <c r="J396" s="144">
        <v>0</v>
      </c>
      <c r="K396" s="144">
        <v>0</v>
      </c>
      <c r="L396" s="144">
        <v>0</v>
      </c>
      <c r="M396" s="144">
        <v>0</v>
      </c>
      <c r="N396" s="144">
        <v>0</v>
      </c>
      <c r="O396" s="144">
        <v>0</v>
      </c>
      <c r="P396" s="144">
        <v>0</v>
      </c>
      <c r="Q396" s="145"/>
      <c r="R396" s="145"/>
      <c r="S396" s="145"/>
      <c r="T396" s="145"/>
      <c r="U396" s="145"/>
      <c r="V396" s="145"/>
      <c r="W396" s="145"/>
      <c r="X396" s="145"/>
      <c r="Y396" s="145"/>
      <c r="Z396" s="145"/>
      <c r="AA396" s="145"/>
      <c r="AB396" s="145"/>
      <c r="AC396" s="145"/>
      <c r="AD396" s="145"/>
      <c r="AE396" s="144">
        <v>0</v>
      </c>
      <c r="AF396" s="144">
        <v>0</v>
      </c>
      <c r="AG396" s="144">
        <v>0</v>
      </c>
      <c r="AH396" s="144">
        <v>0</v>
      </c>
      <c r="AI396" s="144">
        <v>0</v>
      </c>
      <c r="AJ396" s="144">
        <v>0</v>
      </c>
      <c r="AK396" s="144">
        <v>0</v>
      </c>
      <c r="AL396" s="144">
        <v>0</v>
      </c>
      <c r="AM396" s="144">
        <v>0</v>
      </c>
      <c r="AN396" s="144">
        <v>0</v>
      </c>
      <c r="AO396" s="144">
        <v>0</v>
      </c>
      <c r="AP396" s="144">
        <v>0</v>
      </c>
      <c r="AQ396" s="144">
        <v>0</v>
      </c>
      <c r="AR396" s="144">
        <v>0</v>
      </c>
      <c r="AS396" s="144"/>
      <c r="AT396" s="144"/>
      <c r="AU396" s="144"/>
      <c r="AV396" s="144"/>
      <c r="AW396" s="144"/>
      <c r="AX396" s="144"/>
      <c r="AY396" s="144"/>
      <c r="AZ396" s="144"/>
      <c r="BA396" s="144"/>
      <c r="BB396" s="144"/>
      <c r="BC396" s="144"/>
      <c r="BD396" s="144"/>
      <c r="BE396" s="144"/>
      <c r="BF396" s="144"/>
    </row>
    <row r="397" spans="1:58" hidden="1">
      <c r="A397" s="143" t="s">
        <v>916</v>
      </c>
      <c r="B397" s="143" t="s">
        <v>1039</v>
      </c>
      <c r="C397" s="144">
        <v>0</v>
      </c>
      <c r="D397" s="144">
        <v>0</v>
      </c>
      <c r="E397" s="144">
        <v>0</v>
      </c>
      <c r="F397" s="144">
        <v>0</v>
      </c>
      <c r="G397" s="144">
        <v>0</v>
      </c>
      <c r="H397" s="144">
        <v>0</v>
      </c>
      <c r="I397" s="144">
        <v>0</v>
      </c>
      <c r="J397" s="144">
        <v>0</v>
      </c>
      <c r="K397" s="144">
        <v>0</v>
      </c>
      <c r="L397" s="144">
        <v>0</v>
      </c>
      <c r="M397" s="144">
        <v>0</v>
      </c>
      <c r="N397" s="144">
        <v>0</v>
      </c>
      <c r="O397" s="144">
        <v>0</v>
      </c>
      <c r="P397" s="144">
        <v>0</v>
      </c>
      <c r="Q397" s="145"/>
      <c r="R397" s="145"/>
      <c r="S397" s="145"/>
      <c r="T397" s="145"/>
      <c r="U397" s="145"/>
      <c r="V397" s="145"/>
      <c r="W397" s="145"/>
      <c r="X397" s="145"/>
      <c r="Y397" s="145"/>
      <c r="Z397" s="145"/>
      <c r="AA397" s="145"/>
      <c r="AB397" s="145"/>
      <c r="AC397" s="145"/>
      <c r="AD397" s="145"/>
      <c r="AE397" s="144">
        <v>0</v>
      </c>
      <c r="AF397" s="144">
        <v>0</v>
      </c>
      <c r="AG397" s="144">
        <v>0</v>
      </c>
      <c r="AH397" s="144">
        <v>0</v>
      </c>
      <c r="AI397" s="144">
        <v>0</v>
      </c>
      <c r="AJ397" s="144">
        <v>0</v>
      </c>
      <c r="AK397" s="144">
        <v>0</v>
      </c>
      <c r="AL397" s="144">
        <v>0</v>
      </c>
      <c r="AM397" s="144">
        <v>0</v>
      </c>
      <c r="AN397" s="144">
        <v>0</v>
      </c>
      <c r="AO397" s="144">
        <v>0</v>
      </c>
      <c r="AP397" s="144">
        <v>0</v>
      </c>
      <c r="AQ397" s="144">
        <v>0</v>
      </c>
      <c r="AR397" s="144">
        <v>0</v>
      </c>
      <c r="AS397" s="144"/>
      <c r="AT397" s="144"/>
      <c r="AU397" s="144"/>
      <c r="AV397" s="144"/>
      <c r="AW397" s="144"/>
      <c r="AX397" s="144"/>
      <c r="AY397" s="144"/>
      <c r="AZ397" s="144"/>
      <c r="BA397" s="144"/>
      <c r="BB397" s="144"/>
      <c r="BC397" s="144"/>
      <c r="BD397" s="144"/>
      <c r="BE397" s="144"/>
      <c r="BF397" s="144"/>
    </row>
    <row r="398" spans="1:58" hidden="1">
      <c r="A398" s="143" t="s">
        <v>916</v>
      </c>
      <c r="B398" s="143" t="s">
        <v>1040</v>
      </c>
      <c r="C398" s="144">
        <v>0</v>
      </c>
      <c r="D398" s="144">
        <v>0</v>
      </c>
      <c r="E398" s="144">
        <v>0</v>
      </c>
      <c r="F398" s="144">
        <v>0</v>
      </c>
      <c r="G398" s="144">
        <v>0</v>
      </c>
      <c r="H398" s="144">
        <v>0</v>
      </c>
      <c r="I398" s="144">
        <v>0</v>
      </c>
      <c r="J398" s="144">
        <v>0</v>
      </c>
      <c r="K398" s="144">
        <v>0</v>
      </c>
      <c r="L398" s="144">
        <v>0</v>
      </c>
      <c r="M398" s="144">
        <v>0</v>
      </c>
      <c r="N398" s="144">
        <v>0</v>
      </c>
      <c r="O398" s="144">
        <v>0</v>
      </c>
      <c r="P398" s="144">
        <v>0</v>
      </c>
      <c r="Q398" s="145"/>
      <c r="R398" s="145"/>
      <c r="S398" s="145"/>
      <c r="T398" s="145"/>
      <c r="U398" s="145"/>
      <c r="V398" s="145"/>
      <c r="W398" s="145"/>
      <c r="X398" s="145"/>
      <c r="Y398" s="145"/>
      <c r="Z398" s="145"/>
      <c r="AA398" s="145"/>
      <c r="AB398" s="145"/>
      <c r="AC398" s="145"/>
      <c r="AD398" s="145"/>
      <c r="AE398" s="144">
        <v>0</v>
      </c>
      <c r="AF398" s="144">
        <v>0</v>
      </c>
      <c r="AG398" s="144">
        <v>0</v>
      </c>
      <c r="AH398" s="144">
        <v>0</v>
      </c>
      <c r="AI398" s="144">
        <v>0</v>
      </c>
      <c r="AJ398" s="144">
        <v>0</v>
      </c>
      <c r="AK398" s="144">
        <v>0</v>
      </c>
      <c r="AL398" s="144">
        <v>0</v>
      </c>
      <c r="AM398" s="144">
        <v>0</v>
      </c>
      <c r="AN398" s="144">
        <v>0</v>
      </c>
      <c r="AO398" s="144">
        <v>0</v>
      </c>
      <c r="AP398" s="144">
        <v>0</v>
      </c>
      <c r="AQ398" s="144">
        <v>0</v>
      </c>
      <c r="AR398" s="144">
        <v>0</v>
      </c>
      <c r="AS398" s="144"/>
      <c r="AT398" s="144"/>
      <c r="AU398" s="144"/>
      <c r="AV398" s="144"/>
      <c r="AW398" s="144"/>
      <c r="AX398" s="144"/>
      <c r="AY398" s="144"/>
      <c r="AZ398" s="144"/>
      <c r="BA398" s="144"/>
      <c r="BB398" s="144"/>
      <c r="BC398" s="144"/>
      <c r="BD398" s="144"/>
      <c r="BE398" s="144"/>
      <c r="BF398" s="144"/>
    </row>
    <row r="399" spans="1:58" hidden="1">
      <c r="A399" s="143" t="s">
        <v>916</v>
      </c>
      <c r="B399" s="143" t="s">
        <v>1041</v>
      </c>
      <c r="C399" s="144">
        <v>0</v>
      </c>
      <c r="D399" s="144">
        <v>0</v>
      </c>
      <c r="E399" s="144">
        <v>0</v>
      </c>
      <c r="F399" s="144">
        <v>0</v>
      </c>
      <c r="G399" s="144">
        <v>0</v>
      </c>
      <c r="H399" s="144">
        <v>0</v>
      </c>
      <c r="I399" s="144">
        <v>0</v>
      </c>
      <c r="J399" s="144">
        <v>0</v>
      </c>
      <c r="K399" s="144">
        <v>0</v>
      </c>
      <c r="L399" s="144">
        <v>0</v>
      </c>
      <c r="M399" s="144">
        <v>0</v>
      </c>
      <c r="N399" s="144">
        <v>0</v>
      </c>
      <c r="O399" s="144">
        <v>0</v>
      </c>
      <c r="P399" s="144">
        <v>0</v>
      </c>
      <c r="Q399" s="145"/>
      <c r="R399" s="145"/>
      <c r="S399" s="145"/>
      <c r="T399" s="145"/>
      <c r="U399" s="145"/>
      <c r="V399" s="145"/>
      <c r="W399" s="145"/>
      <c r="X399" s="145"/>
      <c r="Y399" s="145"/>
      <c r="Z399" s="145"/>
      <c r="AA399" s="145"/>
      <c r="AB399" s="145"/>
      <c r="AC399" s="145"/>
      <c r="AD399" s="145"/>
      <c r="AE399" s="144">
        <v>0</v>
      </c>
      <c r="AF399" s="144">
        <v>0</v>
      </c>
      <c r="AG399" s="144">
        <v>0</v>
      </c>
      <c r="AH399" s="144">
        <v>0</v>
      </c>
      <c r="AI399" s="144">
        <v>0</v>
      </c>
      <c r="AJ399" s="144">
        <v>0</v>
      </c>
      <c r="AK399" s="144">
        <v>0</v>
      </c>
      <c r="AL399" s="144">
        <v>0</v>
      </c>
      <c r="AM399" s="144">
        <v>0</v>
      </c>
      <c r="AN399" s="144">
        <v>0</v>
      </c>
      <c r="AO399" s="144">
        <v>0</v>
      </c>
      <c r="AP399" s="144">
        <v>0</v>
      </c>
      <c r="AQ399" s="144">
        <v>0</v>
      </c>
      <c r="AR399" s="144">
        <v>0</v>
      </c>
      <c r="AS399" s="144"/>
      <c r="AT399" s="144"/>
      <c r="AU399" s="144"/>
      <c r="AV399" s="144"/>
      <c r="AW399" s="144"/>
      <c r="AX399" s="144"/>
      <c r="AY399" s="144"/>
      <c r="AZ399" s="144"/>
      <c r="BA399" s="144"/>
      <c r="BB399" s="144"/>
      <c r="BC399" s="144"/>
      <c r="BD399" s="144"/>
      <c r="BE399" s="144"/>
      <c r="BF399" s="144"/>
    </row>
    <row r="400" spans="1:58" hidden="1">
      <c r="A400" s="143" t="s">
        <v>916</v>
      </c>
      <c r="B400" s="143" t="s">
        <v>1042</v>
      </c>
      <c r="C400" s="144">
        <v>0</v>
      </c>
      <c r="D400" s="144">
        <v>0</v>
      </c>
      <c r="E400" s="144">
        <v>0</v>
      </c>
      <c r="F400" s="144">
        <v>1</v>
      </c>
      <c r="G400" s="144">
        <v>1</v>
      </c>
      <c r="H400" s="144">
        <v>1</v>
      </c>
      <c r="I400" s="144">
        <v>1</v>
      </c>
      <c r="J400" s="144">
        <v>1</v>
      </c>
      <c r="K400" s="144">
        <v>2</v>
      </c>
      <c r="L400" s="144">
        <v>2</v>
      </c>
      <c r="M400" s="144">
        <v>2</v>
      </c>
      <c r="N400" s="144">
        <v>2</v>
      </c>
      <c r="O400" s="144">
        <v>2</v>
      </c>
      <c r="P400" s="144">
        <v>2</v>
      </c>
      <c r="Q400" s="145"/>
      <c r="R400" s="145"/>
      <c r="S400" s="145"/>
      <c r="T400" s="145">
        <v>86</v>
      </c>
      <c r="U400" s="145">
        <v>75</v>
      </c>
      <c r="V400" s="145">
        <v>82</v>
      </c>
      <c r="W400" s="145">
        <v>85</v>
      </c>
      <c r="X400" s="145">
        <v>87</v>
      </c>
      <c r="Y400" s="145">
        <v>76</v>
      </c>
      <c r="Z400" s="145">
        <v>76</v>
      </c>
      <c r="AA400" s="145">
        <v>75.5</v>
      </c>
      <c r="AB400" s="145">
        <v>67.5</v>
      </c>
      <c r="AC400" s="145">
        <v>72.5</v>
      </c>
      <c r="AD400" s="145">
        <v>75.5</v>
      </c>
      <c r="AE400" s="144">
        <v>0</v>
      </c>
      <c r="AF400" s="144">
        <v>0</v>
      </c>
      <c r="AG400" s="144">
        <v>0</v>
      </c>
      <c r="AH400" s="144">
        <v>86</v>
      </c>
      <c r="AI400" s="144">
        <v>75</v>
      </c>
      <c r="AJ400" s="144">
        <v>82</v>
      </c>
      <c r="AK400" s="144">
        <v>85</v>
      </c>
      <c r="AL400" s="144">
        <v>87</v>
      </c>
      <c r="AM400" s="144">
        <v>152</v>
      </c>
      <c r="AN400" s="144">
        <v>152</v>
      </c>
      <c r="AO400" s="144">
        <v>151</v>
      </c>
      <c r="AP400" s="144">
        <v>135</v>
      </c>
      <c r="AQ400" s="144">
        <v>145</v>
      </c>
      <c r="AR400" s="144">
        <v>151</v>
      </c>
      <c r="AS400" s="144"/>
      <c r="AT400" s="144"/>
      <c r="AU400" s="144"/>
      <c r="AV400" s="144"/>
      <c r="AW400" s="144"/>
      <c r="AX400" s="144"/>
      <c r="AY400" s="144"/>
      <c r="AZ400" s="144"/>
      <c r="BA400" s="144"/>
      <c r="BB400" s="144"/>
      <c r="BC400" s="144"/>
      <c r="BD400" s="144"/>
      <c r="BE400" s="144"/>
      <c r="BF400" s="144"/>
    </row>
    <row r="401" spans="1:58" hidden="1">
      <c r="A401" s="143" t="s">
        <v>916</v>
      </c>
      <c r="B401" s="143" t="s">
        <v>1043</v>
      </c>
      <c r="C401" s="144">
        <v>0</v>
      </c>
      <c r="D401" s="144">
        <v>0</v>
      </c>
      <c r="E401" s="144">
        <v>0</v>
      </c>
      <c r="F401" s="144">
        <v>0</v>
      </c>
      <c r="G401" s="144">
        <v>0</v>
      </c>
      <c r="H401" s="144">
        <v>0</v>
      </c>
      <c r="I401" s="144">
        <v>0</v>
      </c>
      <c r="J401" s="144">
        <v>0</v>
      </c>
      <c r="K401" s="144">
        <v>0</v>
      </c>
      <c r="L401" s="144">
        <v>0</v>
      </c>
      <c r="M401" s="144">
        <v>0</v>
      </c>
      <c r="N401" s="144">
        <v>0</v>
      </c>
      <c r="O401" s="144">
        <v>0</v>
      </c>
      <c r="P401" s="144">
        <v>0</v>
      </c>
      <c r="Q401" s="145"/>
      <c r="R401" s="145"/>
      <c r="S401" s="145"/>
      <c r="T401" s="145"/>
      <c r="U401" s="145"/>
      <c r="V401" s="145"/>
      <c r="W401" s="145"/>
      <c r="X401" s="145"/>
      <c r="Y401" s="145"/>
      <c r="Z401" s="145"/>
      <c r="AA401" s="145"/>
      <c r="AB401" s="145"/>
      <c r="AC401" s="145"/>
      <c r="AD401" s="145"/>
      <c r="AE401" s="144">
        <v>0</v>
      </c>
      <c r="AF401" s="144">
        <v>0</v>
      </c>
      <c r="AG401" s="144">
        <v>0</v>
      </c>
      <c r="AH401" s="144">
        <v>0</v>
      </c>
      <c r="AI401" s="144">
        <v>0</v>
      </c>
      <c r="AJ401" s="144">
        <v>0</v>
      </c>
      <c r="AK401" s="144">
        <v>0</v>
      </c>
      <c r="AL401" s="144">
        <v>0</v>
      </c>
      <c r="AM401" s="144">
        <v>0</v>
      </c>
      <c r="AN401" s="144">
        <v>0</v>
      </c>
      <c r="AO401" s="144">
        <v>0</v>
      </c>
      <c r="AP401" s="144">
        <v>0</v>
      </c>
      <c r="AQ401" s="144">
        <v>0</v>
      </c>
      <c r="AR401" s="144">
        <v>0</v>
      </c>
      <c r="AS401" s="144"/>
      <c r="AT401" s="144"/>
      <c r="AU401" s="144"/>
      <c r="AV401" s="144"/>
      <c r="AW401" s="144"/>
      <c r="AX401" s="144"/>
      <c r="AY401" s="144"/>
      <c r="AZ401" s="144"/>
      <c r="BA401" s="144"/>
      <c r="BB401" s="144"/>
      <c r="BC401" s="144"/>
      <c r="BD401" s="144"/>
      <c r="BE401" s="144"/>
      <c r="BF401" s="144"/>
    </row>
    <row r="402" spans="1:58" hidden="1">
      <c r="A402" s="143" t="s">
        <v>916</v>
      </c>
      <c r="B402" s="143" t="s">
        <v>1044</v>
      </c>
      <c r="C402" s="144">
        <v>0</v>
      </c>
      <c r="D402" s="144">
        <v>0</v>
      </c>
      <c r="E402" s="144">
        <v>0</v>
      </c>
      <c r="F402" s="144">
        <v>0</v>
      </c>
      <c r="G402" s="144">
        <v>0</v>
      </c>
      <c r="H402" s="144">
        <v>0</v>
      </c>
      <c r="I402" s="144">
        <v>0</v>
      </c>
      <c r="J402" s="144">
        <v>0</v>
      </c>
      <c r="K402" s="144">
        <v>0</v>
      </c>
      <c r="L402" s="144">
        <v>0</v>
      </c>
      <c r="M402" s="144">
        <v>0</v>
      </c>
      <c r="N402" s="144">
        <v>0</v>
      </c>
      <c r="O402" s="144">
        <v>0</v>
      </c>
      <c r="P402" s="144">
        <v>0</v>
      </c>
      <c r="Q402" s="145"/>
      <c r="R402" s="145"/>
      <c r="S402" s="145"/>
      <c r="T402" s="145"/>
      <c r="U402" s="145"/>
      <c r="V402" s="145"/>
      <c r="W402" s="145"/>
      <c r="X402" s="145"/>
      <c r="Y402" s="145"/>
      <c r="Z402" s="145"/>
      <c r="AA402" s="145"/>
      <c r="AB402" s="145"/>
      <c r="AC402" s="145"/>
      <c r="AD402" s="145"/>
      <c r="AE402" s="144">
        <v>0</v>
      </c>
      <c r="AF402" s="144">
        <v>0</v>
      </c>
      <c r="AG402" s="144">
        <v>0</v>
      </c>
      <c r="AH402" s="144">
        <v>0</v>
      </c>
      <c r="AI402" s="144">
        <v>0</v>
      </c>
      <c r="AJ402" s="144">
        <v>0</v>
      </c>
      <c r="AK402" s="144">
        <v>0</v>
      </c>
      <c r="AL402" s="144">
        <v>0</v>
      </c>
      <c r="AM402" s="144">
        <v>0</v>
      </c>
      <c r="AN402" s="144">
        <v>0</v>
      </c>
      <c r="AO402" s="144">
        <v>0</v>
      </c>
      <c r="AP402" s="144">
        <v>0</v>
      </c>
      <c r="AQ402" s="144">
        <v>0</v>
      </c>
      <c r="AR402" s="144">
        <v>0</v>
      </c>
      <c r="AS402" s="144"/>
      <c r="AT402" s="144"/>
      <c r="AU402" s="144"/>
      <c r="AV402" s="144"/>
      <c r="AW402" s="144"/>
      <c r="AX402" s="144"/>
      <c r="AY402" s="144"/>
      <c r="AZ402" s="144"/>
      <c r="BA402" s="144"/>
      <c r="BB402" s="144"/>
      <c r="BC402" s="144"/>
      <c r="BD402" s="144"/>
      <c r="BE402" s="144"/>
      <c r="BF402" s="144"/>
    </row>
    <row r="403" spans="1:58" hidden="1">
      <c r="A403" s="143" t="s">
        <v>916</v>
      </c>
      <c r="B403" s="143" t="s">
        <v>1045</v>
      </c>
      <c r="C403" s="144">
        <v>0</v>
      </c>
      <c r="D403" s="144">
        <v>0</v>
      </c>
      <c r="E403" s="144">
        <v>0</v>
      </c>
      <c r="F403" s="144">
        <v>0</v>
      </c>
      <c r="G403" s="144">
        <v>0</v>
      </c>
      <c r="H403" s="144">
        <v>0</v>
      </c>
      <c r="I403" s="144">
        <v>0</v>
      </c>
      <c r="J403" s="144">
        <v>0</v>
      </c>
      <c r="K403" s="144">
        <v>0</v>
      </c>
      <c r="L403" s="144">
        <v>0</v>
      </c>
      <c r="M403" s="144">
        <v>0</v>
      </c>
      <c r="N403" s="144">
        <v>0</v>
      </c>
      <c r="O403" s="144">
        <v>0</v>
      </c>
      <c r="P403" s="144">
        <v>0</v>
      </c>
      <c r="Q403" s="145"/>
      <c r="R403" s="145"/>
      <c r="S403" s="145"/>
      <c r="T403" s="145"/>
      <c r="U403" s="145"/>
      <c r="V403" s="145"/>
      <c r="W403" s="145"/>
      <c r="X403" s="145"/>
      <c r="Y403" s="145"/>
      <c r="Z403" s="145"/>
      <c r="AA403" s="145"/>
      <c r="AB403" s="145"/>
      <c r="AC403" s="145"/>
      <c r="AD403" s="145"/>
      <c r="AE403" s="144">
        <v>0</v>
      </c>
      <c r="AF403" s="144">
        <v>0</v>
      </c>
      <c r="AG403" s="144">
        <v>0</v>
      </c>
      <c r="AH403" s="144">
        <v>0</v>
      </c>
      <c r="AI403" s="144">
        <v>0</v>
      </c>
      <c r="AJ403" s="144">
        <v>0</v>
      </c>
      <c r="AK403" s="144">
        <v>0</v>
      </c>
      <c r="AL403" s="144">
        <v>0</v>
      </c>
      <c r="AM403" s="144">
        <v>0</v>
      </c>
      <c r="AN403" s="144">
        <v>0</v>
      </c>
      <c r="AO403" s="144">
        <v>0</v>
      </c>
      <c r="AP403" s="144">
        <v>0</v>
      </c>
      <c r="AQ403" s="144">
        <v>0</v>
      </c>
      <c r="AR403" s="144">
        <v>0</v>
      </c>
      <c r="AS403" s="144"/>
      <c r="AT403" s="144"/>
      <c r="AU403" s="144"/>
      <c r="AV403" s="144"/>
      <c r="AW403" s="144"/>
      <c r="AX403" s="144"/>
      <c r="AY403" s="144"/>
      <c r="AZ403" s="144"/>
      <c r="BA403" s="144"/>
      <c r="BB403" s="144"/>
      <c r="BC403" s="144"/>
      <c r="BD403" s="144"/>
      <c r="BE403" s="144"/>
      <c r="BF403" s="144"/>
    </row>
    <row r="404" spans="1:58" hidden="1">
      <c r="A404" s="143" t="s">
        <v>916</v>
      </c>
      <c r="B404" s="143" t="s">
        <v>1046</v>
      </c>
      <c r="C404" s="144">
        <v>0</v>
      </c>
      <c r="D404" s="144">
        <v>0</v>
      </c>
      <c r="E404" s="144">
        <v>0</v>
      </c>
      <c r="F404" s="144">
        <v>0</v>
      </c>
      <c r="G404" s="144">
        <v>0</v>
      </c>
      <c r="H404" s="144">
        <v>0</v>
      </c>
      <c r="I404" s="144">
        <v>0</v>
      </c>
      <c r="J404" s="144">
        <v>0</v>
      </c>
      <c r="K404" s="144">
        <v>0</v>
      </c>
      <c r="L404" s="144">
        <v>0</v>
      </c>
      <c r="M404" s="144">
        <v>0</v>
      </c>
      <c r="N404" s="144">
        <v>0</v>
      </c>
      <c r="O404" s="144">
        <v>0</v>
      </c>
      <c r="P404" s="144">
        <v>0</v>
      </c>
      <c r="Q404" s="145"/>
      <c r="R404" s="145"/>
      <c r="S404" s="145"/>
      <c r="T404" s="145"/>
      <c r="U404" s="145"/>
      <c r="V404" s="145"/>
      <c r="W404" s="145"/>
      <c r="X404" s="145"/>
      <c r="Y404" s="145"/>
      <c r="Z404" s="145"/>
      <c r="AA404" s="145"/>
      <c r="AB404" s="145"/>
      <c r="AC404" s="145"/>
      <c r="AD404" s="145"/>
      <c r="AE404" s="144">
        <v>0</v>
      </c>
      <c r="AF404" s="144">
        <v>0</v>
      </c>
      <c r="AG404" s="144">
        <v>0</v>
      </c>
      <c r="AH404" s="144">
        <v>0</v>
      </c>
      <c r="AI404" s="144">
        <v>0</v>
      </c>
      <c r="AJ404" s="144">
        <v>0</v>
      </c>
      <c r="AK404" s="144">
        <v>0</v>
      </c>
      <c r="AL404" s="144">
        <v>0</v>
      </c>
      <c r="AM404" s="144">
        <v>0</v>
      </c>
      <c r="AN404" s="144">
        <v>0</v>
      </c>
      <c r="AO404" s="144">
        <v>0</v>
      </c>
      <c r="AP404" s="144">
        <v>0</v>
      </c>
      <c r="AQ404" s="144">
        <v>0</v>
      </c>
      <c r="AR404" s="144">
        <v>0</v>
      </c>
      <c r="AS404" s="144"/>
      <c r="AT404" s="144"/>
      <c r="AU404" s="144"/>
      <c r="AV404" s="144"/>
      <c r="AW404" s="144"/>
      <c r="AX404" s="144"/>
      <c r="AY404" s="144"/>
      <c r="AZ404" s="144"/>
      <c r="BA404" s="144"/>
      <c r="BB404" s="144"/>
      <c r="BC404" s="144"/>
      <c r="BD404" s="144"/>
      <c r="BE404" s="144"/>
      <c r="BF404" s="144"/>
    </row>
    <row r="405" spans="1:58" hidden="1">
      <c r="A405" s="143" t="s">
        <v>916</v>
      </c>
      <c r="B405" s="143" t="s">
        <v>1047</v>
      </c>
      <c r="C405" s="144">
        <v>0</v>
      </c>
      <c r="D405" s="144">
        <v>0</v>
      </c>
      <c r="E405" s="144">
        <v>0</v>
      </c>
      <c r="F405" s="144">
        <v>0</v>
      </c>
      <c r="G405" s="144">
        <v>0</v>
      </c>
      <c r="H405" s="144">
        <v>0</v>
      </c>
      <c r="I405" s="144">
        <v>0</v>
      </c>
      <c r="J405" s="144">
        <v>0</v>
      </c>
      <c r="K405" s="144">
        <v>0</v>
      </c>
      <c r="L405" s="144">
        <v>0</v>
      </c>
      <c r="M405" s="144">
        <v>4</v>
      </c>
      <c r="N405" s="144">
        <v>4</v>
      </c>
      <c r="O405" s="144">
        <v>4</v>
      </c>
      <c r="P405" s="144">
        <v>3</v>
      </c>
      <c r="Q405" s="145"/>
      <c r="R405" s="145"/>
      <c r="S405" s="145"/>
      <c r="T405" s="145"/>
      <c r="U405" s="145"/>
      <c r="V405" s="145"/>
      <c r="W405" s="145"/>
      <c r="X405" s="145"/>
      <c r="Y405" s="145"/>
      <c r="Z405" s="145"/>
      <c r="AA405" s="145">
        <v>0</v>
      </c>
      <c r="AB405" s="145">
        <v>0</v>
      </c>
      <c r="AC405" s="145">
        <v>0</v>
      </c>
      <c r="AD405" s="145">
        <v>0</v>
      </c>
      <c r="AE405" s="144">
        <v>0</v>
      </c>
      <c r="AF405" s="144">
        <v>0</v>
      </c>
      <c r="AG405" s="144">
        <v>0</v>
      </c>
      <c r="AH405" s="144">
        <v>0</v>
      </c>
      <c r="AI405" s="144">
        <v>0</v>
      </c>
      <c r="AJ405" s="144">
        <v>0</v>
      </c>
      <c r="AK405" s="144">
        <v>0</v>
      </c>
      <c r="AL405" s="144">
        <v>0</v>
      </c>
      <c r="AM405" s="144">
        <v>0</v>
      </c>
      <c r="AN405" s="144">
        <v>0</v>
      </c>
      <c r="AO405" s="144">
        <v>0</v>
      </c>
      <c r="AP405" s="144">
        <v>0</v>
      </c>
      <c r="AQ405" s="144">
        <v>0</v>
      </c>
      <c r="AR405" s="144">
        <v>0</v>
      </c>
      <c r="AS405" s="144"/>
      <c r="AT405" s="144"/>
      <c r="AU405" s="144"/>
      <c r="AV405" s="144"/>
      <c r="AW405" s="144"/>
      <c r="AX405" s="144"/>
      <c r="AY405" s="144"/>
      <c r="AZ405" s="144"/>
      <c r="BA405" s="144"/>
      <c r="BB405" s="144"/>
      <c r="BC405" s="144"/>
      <c r="BD405" s="144"/>
      <c r="BE405" s="144"/>
      <c r="BF405" s="144"/>
    </row>
    <row r="406" spans="1:58" hidden="1">
      <c r="A406" s="143" t="s">
        <v>917</v>
      </c>
      <c r="B406" s="143" t="s">
        <v>991</v>
      </c>
      <c r="C406" s="144">
        <v>2</v>
      </c>
      <c r="D406" s="144">
        <v>3</v>
      </c>
      <c r="E406" s="144">
        <v>4</v>
      </c>
      <c r="F406" s="144">
        <v>5</v>
      </c>
      <c r="G406" s="144">
        <v>5</v>
      </c>
      <c r="H406" s="144">
        <v>5</v>
      </c>
      <c r="I406" s="144">
        <v>5</v>
      </c>
      <c r="J406" s="144">
        <v>5</v>
      </c>
      <c r="K406" s="144">
        <v>5</v>
      </c>
      <c r="L406" s="144">
        <v>5</v>
      </c>
      <c r="M406" s="144">
        <v>9</v>
      </c>
      <c r="N406" s="144">
        <v>9</v>
      </c>
      <c r="O406" s="144">
        <v>9</v>
      </c>
      <c r="P406" s="144">
        <v>9</v>
      </c>
      <c r="Q406" s="145">
        <v>104</v>
      </c>
      <c r="R406" s="145">
        <v>112</v>
      </c>
      <c r="S406" s="145">
        <v>137.5</v>
      </c>
      <c r="T406" s="145">
        <v>104.4</v>
      </c>
      <c r="U406" s="145">
        <v>144</v>
      </c>
      <c r="V406" s="145">
        <v>132.6</v>
      </c>
      <c r="W406" s="145">
        <v>93</v>
      </c>
      <c r="X406" s="145">
        <v>130.6</v>
      </c>
      <c r="Y406" s="145">
        <v>92</v>
      </c>
      <c r="Z406" s="145">
        <v>109.8</v>
      </c>
      <c r="AA406" s="145">
        <v>48</v>
      </c>
      <c r="AB406" s="145">
        <v>30.89</v>
      </c>
      <c r="AC406" s="145">
        <v>72.56</v>
      </c>
      <c r="AD406" s="145">
        <v>72.44</v>
      </c>
      <c r="AE406" s="144">
        <v>208</v>
      </c>
      <c r="AF406" s="144">
        <v>336</v>
      </c>
      <c r="AG406" s="144">
        <v>550</v>
      </c>
      <c r="AH406" s="144">
        <v>522</v>
      </c>
      <c r="AI406" s="144">
        <v>720</v>
      </c>
      <c r="AJ406" s="144">
        <v>663</v>
      </c>
      <c r="AK406" s="144">
        <v>465</v>
      </c>
      <c r="AL406" s="144">
        <v>653</v>
      </c>
      <c r="AM406" s="144">
        <v>460</v>
      </c>
      <c r="AN406" s="144">
        <v>549</v>
      </c>
      <c r="AO406" s="144">
        <v>432</v>
      </c>
      <c r="AP406" s="144">
        <v>278</v>
      </c>
      <c r="AQ406" s="144">
        <v>653</v>
      </c>
      <c r="AR406" s="144">
        <v>652</v>
      </c>
      <c r="AS406" s="144"/>
      <c r="AT406" s="144"/>
      <c r="AU406" s="144"/>
      <c r="AV406" s="144"/>
      <c r="AW406" s="144"/>
      <c r="AX406" s="144"/>
      <c r="AY406" s="144"/>
      <c r="AZ406" s="144"/>
      <c r="BA406" s="144"/>
      <c r="BB406" s="144"/>
      <c r="BC406" s="144"/>
      <c r="BD406" s="144"/>
      <c r="BE406" s="144"/>
      <c r="BF406" s="144"/>
    </row>
    <row r="407" spans="1:58" hidden="1">
      <c r="A407" s="143" t="s">
        <v>917</v>
      </c>
      <c r="B407" s="143" t="s">
        <v>992</v>
      </c>
      <c r="C407" s="144">
        <v>74</v>
      </c>
      <c r="D407" s="144">
        <v>75</v>
      </c>
      <c r="E407" s="144">
        <v>75</v>
      </c>
      <c r="F407" s="144">
        <v>77</v>
      </c>
      <c r="G407" s="144">
        <v>77</v>
      </c>
      <c r="H407" s="144">
        <v>77</v>
      </c>
      <c r="I407" s="144">
        <v>76</v>
      </c>
      <c r="J407" s="144">
        <v>77</v>
      </c>
      <c r="K407" s="144">
        <v>78</v>
      </c>
      <c r="L407" s="144">
        <v>77</v>
      </c>
      <c r="M407" s="144">
        <v>80</v>
      </c>
      <c r="N407" s="144">
        <v>80</v>
      </c>
      <c r="O407" s="144">
        <v>80</v>
      </c>
      <c r="P407" s="144">
        <v>79</v>
      </c>
      <c r="Q407" s="145">
        <v>53.34</v>
      </c>
      <c r="R407" s="145">
        <v>58.2</v>
      </c>
      <c r="S407" s="145">
        <v>37.770000000000003</v>
      </c>
      <c r="T407" s="145">
        <v>45.31</v>
      </c>
      <c r="U407" s="145">
        <v>57.53</v>
      </c>
      <c r="V407" s="145">
        <v>41.49</v>
      </c>
      <c r="W407" s="145">
        <v>36</v>
      </c>
      <c r="X407" s="145">
        <v>35.36</v>
      </c>
      <c r="Y407" s="145">
        <v>19.27</v>
      </c>
      <c r="Z407" s="145">
        <v>26.43</v>
      </c>
      <c r="AA407" s="145">
        <v>26</v>
      </c>
      <c r="AB407" s="145">
        <v>10.199999999999999</v>
      </c>
      <c r="AC407" s="145">
        <v>28.56</v>
      </c>
      <c r="AD407" s="145">
        <v>25.71</v>
      </c>
      <c r="AE407" s="144">
        <v>3947</v>
      </c>
      <c r="AF407" s="144">
        <v>4365</v>
      </c>
      <c r="AG407" s="144">
        <v>2833</v>
      </c>
      <c r="AH407" s="144">
        <v>3489</v>
      </c>
      <c r="AI407" s="144">
        <v>4430</v>
      </c>
      <c r="AJ407" s="144">
        <v>3195</v>
      </c>
      <c r="AK407" s="144">
        <v>2736</v>
      </c>
      <c r="AL407" s="144">
        <v>2723</v>
      </c>
      <c r="AM407" s="144">
        <v>1503</v>
      </c>
      <c r="AN407" s="144">
        <v>2035</v>
      </c>
      <c r="AO407" s="144">
        <v>2080</v>
      </c>
      <c r="AP407" s="144">
        <v>816</v>
      </c>
      <c r="AQ407" s="144">
        <v>2285</v>
      </c>
      <c r="AR407" s="144">
        <v>2031</v>
      </c>
      <c r="AS407" s="144"/>
      <c r="AT407" s="144"/>
      <c r="AU407" s="144"/>
      <c r="AV407" s="144"/>
      <c r="AW407" s="144"/>
      <c r="AX407" s="144"/>
      <c r="AY407" s="144"/>
      <c r="AZ407" s="144"/>
      <c r="BA407" s="144"/>
      <c r="BB407" s="144"/>
      <c r="BC407" s="144"/>
      <c r="BD407" s="144"/>
      <c r="BE407" s="144"/>
      <c r="BF407" s="144"/>
    </row>
    <row r="408" spans="1:58" hidden="1">
      <c r="A408" s="143" t="s">
        <v>917</v>
      </c>
      <c r="B408" s="143" t="s">
        <v>993</v>
      </c>
      <c r="C408" s="144">
        <v>24</v>
      </c>
      <c r="D408" s="144">
        <v>18</v>
      </c>
      <c r="E408" s="144">
        <v>12</v>
      </c>
      <c r="F408" s="144">
        <v>4</v>
      </c>
      <c r="G408" s="144">
        <v>4</v>
      </c>
      <c r="H408" s="144">
        <v>4</v>
      </c>
      <c r="I408" s="144">
        <v>2</v>
      </c>
      <c r="J408" s="144">
        <v>2</v>
      </c>
      <c r="K408" s="144">
        <v>2</v>
      </c>
      <c r="L408" s="144">
        <v>1</v>
      </c>
      <c r="M408" s="144">
        <v>1</v>
      </c>
      <c r="N408" s="144">
        <v>0</v>
      </c>
      <c r="O408" s="144">
        <v>80</v>
      </c>
      <c r="P408" s="144">
        <v>80</v>
      </c>
      <c r="Q408" s="145">
        <v>47.62</v>
      </c>
      <c r="R408" s="145">
        <v>46.83</v>
      </c>
      <c r="S408" s="145">
        <v>27.92</v>
      </c>
      <c r="T408" s="145">
        <v>25.5</v>
      </c>
      <c r="U408" s="145">
        <v>42.75</v>
      </c>
      <c r="V408" s="145">
        <v>31.75</v>
      </c>
      <c r="W408" s="145">
        <v>28</v>
      </c>
      <c r="X408" s="145">
        <v>27</v>
      </c>
      <c r="Y408" s="145">
        <v>15</v>
      </c>
      <c r="Z408" s="145">
        <v>21</v>
      </c>
      <c r="AA408" s="145">
        <v>22</v>
      </c>
      <c r="AB408" s="145"/>
      <c r="AC408" s="145">
        <v>44.2</v>
      </c>
      <c r="AD408" s="145">
        <v>40.14</v>
      </c>
      <c r="AE408" s="144">
        <v>1143</v>
      </c>
      <c r="AF408" s="144">
        <v>843</v>
      </c>
      <c r="AG408" s="144">
        <v>335</v>
      </c>
      <c r="AH408" s="144">
        <v>102</v>
      </c>
      <c r="AI408" s="144">
        <v>171</v>
      </c>
      <c r="AJ408" s="144">
        <v>127</v>
      </c>
      <c r="AK408" s="144">
        <v>56</v>
      </c>
      <c r="AL408" s="144">
        <v>54</v>
      </c>
      <c r="AM408" s="144">
        <v>30</v>
      </c>
      <c r="AN408" s="144">
        <v>21</v>
      </c>
      <c r="AO408" s="144">
        <v>22</v>
      </c>
      <c r="AP408" s="144">
        <v>0</v>
      </c>
      <c r="AQ408" s="144">
        <v>3536</v>
      </c>
      <c r="AR408" s="144">
        <v>3211</v>
      </c>
      <c r="AS408" s="144"/>
      <c r="AT408" s="144"/>
      <c r="AU408" s="144"/>
      <c r="AV408" s="144"/>
      <c r="AW408" s="144"/>
      <c r="AX408" s="144"/>
      <c r="AY408" s="144"/>
      <c r="AZ408" s="144"/>
      <c r="BA408" s="144"/>
      <c r="BB408" s="144"/>
      <c r="BC408" s="144"/>
      <c r="BD408" s="144"/>
      <c r="BE408" s="144"/>
      <c r="BF408" s="144"/>
    </row>
    <row r="409" spans="1:58" hidden="1">
      <c r="A409" s="143" t="s">
        <v>917</v>
      </c>
      <c r="B409" s="143" t="s">
        <v>994</v>
      </c>
      <c r="C409" s="144">
        <v>98</v>
      </c>
      <c r="D409" s="144">
        <v>93</v>
      </c>
      <c r="E409" s="144">
        <v>87</v>
      </c>
      <c r="F409" s="144">
        <v>81</v>
      </c>
      <c r="G409" s="144">
        <v>81</v>
      </c>
      <c r="H409" s="144">
        <v>81</v>
      </c>
      <c r="I409" s="144">
        <v>78</v>
      </c>
      <c r="J409" s="144">
        <v>79</v>
      </c>
      <c r="K409" s="144">
        <v>80</v>
      </c>
      <c r="L409" s="144">
        <v>78</v>
      </c>
      <c r="M409" s="144">
        <v>81</v>
      </c>
      <c r="N409" s="144">
        <v>80</v>
      </c>
      <c r="O409" s="144">
        <v>160</v>
      </c>
      <c r="P409" s="144">
        <v>159</v>
      </c>
      <c r="Q409" s="145">
        <v>51.94</v>
      </c>
      <c r="R409" s="145">
        <v>56</v>
      </c>
      <c r="S409" s="145">
        <v>36.409999999999997</v>
      </c>
      <c r="T409" s="145">
        <v>44.33</v>
      </c>
      <c r="U409" s="145">
        <v>56.8</v>
      </c>
      <c r="V409" s="145">
        <v>41.01</v>
      </c>
      <c r="W409" s="145">
        <v>35.79</v>
      </c>
      <c r="X409" s="145">
        <v>35.15</v>
      </c>
      <c r="Y409" s="145">
        <v>19.16</v>
      </c>
      <c r="Z409" s="145">
        <v>26.36</v>
      </c>
      <c r="AA409" s="145">
        <v>25.95</v>
      </c>
      <c r="AB409" s="145">
        <v>10.199999999999999</v>
      </c>
      <c r="AC409" s="145">
        <v>36.380000000000003</v>
      </c>
      <c r="AD409" s="145">
        <v>32.97</v>
      </c>
      <c r="AE409" s="144">
        <v>5090</v>
      </c>
      <c r="AF409" s="144">
        <v>5208</v>
      </c>
      <c r="AG409" s="144">
        <v>3168</v>
      </c>
      <c r="AH409" s="144">
        <v>3591</v>
      </c>
      <c r="AI409" s="144">
        <v>4601</v>
      </c>
      <c r="AJ409" s="144">
        <v>3322</v>
      </c>
      <c r="AK409" s="144">
        <v>2792</v>
      </c>
      <c r="AL409" s="144">
        <v>2777</v>
      </c>
      <c r="AM409" s="144">
        <v>1533</v>
      </c>
      <c r="AN409" s="144">
        <v>2056</v>
      </c>
      <c r="AO409" s="144">
        <v>2102</v>
      </c>
      <c r="AP409" s="144">
        <v>816</v>
      </c>
      <c r="AQ409" s="144">
        <v>5821</v>
      </c>
      <c r="AR409" s="144">
        <v>5242</v>
      </c>
      <c r="AS409" s="144"/>
      <c r="AT409" s="144"/>
      <c r="AU409" s="144"/>
      <c r="AV409" s="144"/>
      <c r="AW409" s="144"/>
      <c r="AX409" s="144"/>
      <c r="AY409" s="144"/>
      <c r="AZ409" s="144"/>
      <c r="BA409" s="144"/>
      <c r="BB409" s="144"/>
      <c r="BC409" s="144"/>
      <c r="BD409" s="144"/>
      <c r="BE409" s="144"/>
      <c r="BF409" s="144"/>
    </row>
    <row r="410" spans="1:58" hidden="1">
      <c r="A410" s="143" t="s">
        <v>917</v>
      </c>
      <c r="B410" s="143" t="s">
        <v>995</v>
      </c>
      <c r="C410" s="144">
        <v>0</v>
      </c>
      <c r="D410" s="144">
        <v>0</v>
      </c>
      <c r="E410" s="144">
        <v>0</v>
      </c>
      <c r="F410" s="144">
        <v>0</v>
      </c>
      <c r="G410" s="144">
        <v>0</v>
      </c>
      <c r="H410" s="144">
        <v>0</v>
      </c>
      <c r="I410" s="144">
        <v>0</v>
      </c>
      <c r="J410" s="144">
        <v>0</v>
      </c>
      <c r="K410" s="144">
        <v>0</v>
      </c>
      <c r="L410" s="144">
        <v>0</v>
      </c>
      <c r="M410" s="144">
        <v>0</v>
      </c>
      <c r="N410" s="144">
        <v>0</v>
      </c>
      <c r="O410" s="144">
        <v>0</v>
      </c>
      <c r="P410" s="144">
        <v>0</v>
      </c>
      <c r="Q410" s="145"/>
      <c r="R410" s="145"/>
      <c r="S410" s="145"/>
      <c r="T410" s="145"/>
      <c r="U410" s="145"/>
      <c r="V410" s="145"/>
      <c r="W410" s="145"/>
      <c r="X410" s="145"/>
      <c r="Y410" s="145"/>
      <c r="Z410" s="145"/>
      <c r="AA410" s="145"/>
      <c r="AB410" s="145"/>
      <c r="AC410" s="145"/>
      <c r="AD410" s="145"/>
      <c r="AE410" s="144">
        <v>0</v>
      </c>
      <c r="AF410" s="144">
        <v>0</v>
      </c>
      <c r="AG410" s="144">
        <v>0</v>
      </c>
      <c r="AH410" s="144">
        <v>0</v>
      </c>
      <c r="AI410" s="144">
        <v>0</v>
      </c>
      <c r="AJ410" s="144">
        <v>0</v>
      </c>
      <c r="AK410" s="144">
        <v>0</v>
      </c>
      <c r="AL410" s="144">
        <v>0</v>
      </c>
      <c r="AM410" s="144">
        <v>0</v>
      </c>
      <c r="AN410" s="144">
        <v>0</v>
      </c>
      <c r="AO410" s="144">
        <v>0</v>
      </c>
      <c r="AP410" s="144">
        <v>0</v>
      </c>
      <c r="AQ410" s="144">
        <v>0</v>
      </c>
      <c r="AR410" s="144">
        <v>0</v>
      </c>
      <c r="AS410" s="144"/>
      <c r="AT410" s="144"/>
      <c r="AU410" s="144"/>
      <c r="AV410" s="144"/>
      <c r="AW410" s="144"/>
      <c r="AX410" s="144"/>
      <c r="AY410" s="144"/>
      <c r="AZ410" s="144"/>
      <c r="BA410" s="144"/>
      <c r="BB410" s="144"/>
      <c r="BC410" s="144"/>
      <c r="BD410" s="144"/>
      <c r="BE410" s="144"/>
      <c r="BF410" s="144"/>
    </row>
    <row r="411" spans="1:58" hidden="1">
      <c r="A411" s="143" t="s">
        <v>917</v>
      </c>
      <c r="B411" s="143" t="s">
        <v>996</v>
      </c>
      <c r="C411" s="144">
        <v>25</v>
      </c>
      <c r="D411" s="144">
        <v>19</v>
      </c>
      <c r="E411" s="144">
        <v>15</v>
      </c>
      <c r="F411" s="144">
        <v>13</v>
      </c>
      <c r="G411" s="144">
        <v>12</v>
      </c>
      <c r="H411" s="144">
        <v>12</v>
      </c>
      <c r="I411" s="144">
        <v>11</v>
      </c>
      <c r="J411" s="144">
        <v>10</v>
      </c>
      <c r="K411" s="144">
        <v>10</v>
      </c>
      <c r="L411" s="144">
        <v>8</v>
      </c>
      <c r="M411" s="144">
        <v>13</v>
      </c>
      <c r="N411" s="144">
        <v>13</v>
      </c>
      <c r="O411" s="144">
        <v>13</v>
      </c>
      <c r="P411" s="144">
        <v>13</v>
      </c>
      <c r="Q411" s="145">
        <v>214.64</v>
      </c>
      <c r="R411" s="145">
        <v>216.32</v>
      </c>
      <c r="S411" s="145">
        <v>223.2</v>
      </c>
      <c r="T411" s="145">
        <v>211.46</v>
      </c>
      <c r="U411" s="145">
        <v>230.5</v>
      </c>
      <c r="V411" s="145">
        <v>227.17</v>
      </c>
      <c r="W411" s="145">
        <v>225</v>
      </c>
      <c r="X411" s="145">
        <v>245</v>
      </c>
      <c r="Y411" s="145">
        <v>209.7</v>
      </c>
      <c r="Z411" s="145">
        <v>229.88</v>
      </c>
      <c r="AA411" s="145">
        <v>66.540000000000006</v>
      </c>
      <c r="AB411" s="145">
        <v>49.23</v>
      </c>
      <c r="AC411" s="145">
        <v>64.150000000000006</v>
      </c>
      <c r="AD411" s="145">
        <v>58.38</v>
      </c>
      <c r="AE411" s="144">
        <v>5366</v>
      </c>
      <c r="AF411" s="144">
        <v>4110</v>
      </c>
      <c r="AG411" s="144">
        <v>3348</v>
      </c>
      <c r="AH411" s="144">
        <v>2749</v>
      </c>
      <c r="AI411" s="144">
        <v>2766</v>
      </c>
      <c r="AJ411" s="144">
        <v>2726</v>
      </c>
      <c r="AK411" s="144">
        <v>2475</v>
      </c>
      <c r="AL411" s="144">
        <v>2450</v>
      </c>
      <c r="AM411" s="144">
        <v>2097</v>
      </c>
      <c r="AN411" s="144">
        <v>1839</v>
      </c>
      <c r="AO411" s="144">
        <v>865</v>
      </c>
      <c r="AP411" s="144">
        <v>640</v>
      </c>
      <c r="AQ411" s="144">
        <v>834</v>
      </c>
      <c r="AR411" s="144">
        <v>759</v>
      </c>
      <c r="AS411" s="144"/>
      <c r="AT411" s="144"/>
      <c r="AU411" s="144"/>
      <c r="AV411" s="144"/>
      <c r="AW411" s="144"/>
      <c r="AX411" s="144"/>
      <c r="AY411" s="144"/>
      <c r="AZ411" s="144"/>
      <c r="BA411" s="144"/>
      <c r="BB411" s="144"/>
      <c r="BC411" s="144"/>
      <c r="BD411" s="144"/>
      <c r="BE411" s="144"/>
      <c r="BF411" s="144"/>
    </row>
    <row r="412" spans="1:58" hidden="1">
      <c r="A412" s="143" t="s">
        <v>917</v>
      </c>
      <c r="B412" s="143" t="s">
        <v>997</v>
      </c>
      <c r="C412" s="144">
        <v>0</v>
      </c>
      <c r="D412" s="144">
        <v>5</v>
      </c>
      <c r="E412" s="144">
        <v>6</v>
      </c>
      <c r="F412" s="144">
        <v>6</v>
      </c>
      <c r="G412" s="144">
        <v>6</v>
      </c>
      <c r="H412" s="144">
        <v>6</v>
      </c>
      <c r="I412" s="144">
        <v>4</v>
      </c>
      <c r="J412" s="144">
        <v>4</v>
      </c>
      <c r="K412" s="144">
        <v>4</v>
      </c>
      <c r="L412" s="144">
        <v>4</v>
      </c>
      <c r="M412" s="144">
        <v>4</v>
      </c>
      <c r="N412" s="144">
        <v>4</v>
      </c>
      <c r="O412" s="144">
        <v>4</v>
      </c>
      <c r="P412" s="144">
        <v>4</v>
      </c>
      <c r="Q412" s="145"/>
      <c r="R412" s="145">
        <v>251.6</v>
      </c>
      <c r="S412" s="145">
        <v>236.17</v>
      </c>
      <c r="T412" s="145">
        <v>207</v>
      </c>
      <c r="U412" s="145">
        <v>219</v>
      </c>
      <c r="V412" s="145">
        <v>212</v>
      </c>
      <c r="W412" s="145">
        <v>215</v>
      </c>
      <c r="X412" s="145">
        <v>230</v>
      </c>
      <c r="Y412" s="145">
        <v>194</v>
      </c>
      <c r="Z412" s="145">
        <v>218</v>
      </c>
      <c r="AA412" s="145">
        <v>61</v>
      </c>
      <c r="AB412" s="145">
        <v>46.75</v>
      </c>
      <c r="AC412" s="145">
        <v>63.5</v>
      </c>
      <c r="AD412" s="145">
        <v>64.5</v>
      </c>
      <c r="AE412" s="144">
        <v>0</v>
      </c>
      <c r="AF412" s="144">
        <v>1258</v>
      </c>
      <c r="AG412" s="144">
        <v>1417</v>
      </c>
      <c r="AH412" s="144">
        <v>1242</v>
      </c>
      <c r="AI412" s="144">
        <v>1314</v>
      </c>
      <c r="AJ412" s="144">
        <v>1272</v>
      </c>
      <c r="AK412" s="144">
        <v>860</v>
      </c>
      <c r="AL412" s="144">
        <v>920</v>
      </c>
      <c r="AM412" s="144">
        <v>776</v>
      </c>
      <c r="AN412" s="144">
        <v>872</v>
      </c>
      <c r="AO412" s="144">
        <v>244</v>
      </c>
      <c r="AP412" s="144">
        <v>187</v>
      </c>
      <c r="AQ412" s="144">
        <v>254</v>
      </c>
      <c r="AR412" s="144">
        <v>258</v>
      </c>
      <c r="AS412" s="144"/>
      <c r="AT412" s="144"/>
      <c r="AU412" s="144"/>
      <c r="AV412" s="144"/>
      <c r="AW412" s="144"/>
      <c r="AX412" s="144"/>
      <c r="AY412" s="144"/>
      <c r="AZ412" s="144"/>
      <c r="BA412" s="144"/>
      <c r="BB412" s="144"/>
      <c r="BC412" s="144"/>
      <c r="BD412" s="144"/>
      <c r="BE412" s="144"/>
      <c r="BF412" s="144"/>
    </row>
    <row r="413" spans="1:58" hidden="1">
      <c r="A413" s="143" t="s">
        <v>917</v>
      </c>
      <c r="B413" s="143" t="s">
        <v>998</v>
      </c>
      <c r="C413" s="144">
        <v>25</v>
      </c>
      <c r="D413" s="144">
        <v>24</v>
      </c>
      <c r="E413" s="144">
        <v>21</v>
      </c>
      <c r="F413" s="144">
        <v>19</v>
      </c>
      <c r="G413" s="144">
        <v>18</v>
      </c>
      <c r="H413" s="144">
        <v>18</v>
      </c>
      <c r="I413" s="144">
        <v>15</v>
      </c>
      <c r="J413" s="144">
        <v>14</v>
      </c>
      <c r="K413" s="144">
        <v>14</v>
      </c>
      <c r="L413" s="144">
        <v>12</v>
      </c>
      <c r="M413" s="144">
        <v>17</v>
      </c>
      <c r="N413" s="144">
        <v>17</v>
      </c>
      <c r="O413" s="144">
        <v>17</v>
      </c>
      <c r="P413" s="144">
        <v>17</v>
      </c>
      <c r="Q413" s="145">
        <v>214.64</v>
      </c>
      <c r="R413" s="145">
        <v>223.67</v>
      </c>
      <c r="S413" s="145">
        <v>226.9</v>
      </c>
      <c r="T413" s="145">
        <v>210.05</v>
      </c>
      <c r="U413" s="145">
        <v>226.67</v>
      </c>
      <c r="V413" s="145">
        <v>222.11</v>
      </c>
      <c r="W413" s="145">
        <v>222.33</v>
      </c>
      <c r="X413" s="145">
        <v>240.71</v>
      </c>
      <c r="Y413" s="145">
        <v>205.21</v>
      </c>
      <c r="Z413" s="145">
        <v>225.92</v>
      </c>
      <c r="AA413" s="145">
        <v>65.239999999999995</v>
      </c>
      <c r="AB413" s="145">
        <v>48.65</v>
      </c>
      <c r="AC413" s="145">
        <v>64</v>
      </c>
      <c r="AD413" s="145">
        <v>59.82</v>
      </c>
      <c r="AE413" s="144">
        <v>5366</v>
      </c>
      <c r="AF413" s="144">
        <v>5368</v>
      </c>
      <c r="AG413" s="144">
        <v>4765</v>
      </c>
      <c r="AH413" s="144">
        <v>3991</v>
      </c>
      <c r="AI413" s="144">
        <v>4080</v>
      </c>
      <c r="AJ413" s="144">
        <v>3998</v>
      </c>
      <c r="AK413" s="144">
        <v>3335</v>
      </c>
      <c r="AL413" s="144">
        <v>3370</v>
      </c>
      <c r="AM413" s="144">
        <v>2873</v>
      </c>
      <c r="AN413" s="144">
        <v>2711</v>
      </c>
      <c r="AO413" s="144">
        <v>1109</v>
      </c>
      <c r="AP413" s="144">
        <v>827</v>
      </c>
      <c r="AQ413" s="144">
        <v>1088</v>
      </c>
      <c r="AR413" s="144">
        <v>1017</v>
      </c>
      <c r="AS413" s="144"/>
      <c r="AT413" s="144"/>
      <c r="AU413" s="144"/>
      <c r="AV413" s="144"/>
      <c r="AW413" s="144"/>
      <c r="AX413" s="144"/>
      <c r="AY413" s="144"/>
      <c r="AZ413" s="144"/>
      <c r="BA413" s="144"/>
      <c r="BB413" s="144"/>
      <c r="BC413" s="144"/>
      <c r="BD413" s="144"/>
      <c r="BE413" s="144"/>
      <c r="BF413" s="144"/>
    </row>
    <row r="414" spans="1:58" hidden="1">
      <c r="A414" s="143" t="s">
        <v>917</v>
      </c>
      <c r="B414" s="143" t="s">
        <v>999</v>
      </c>
      <c r="C414" s="144">
        <v>0</v>
      </c>
      <c r="D414" s="144">
        <v>0</v>
      </c>
      <c r="E414" s="144">
        <v>0</v>
      </c>
      <c r="F414" s="144">
        <v>0</v>
      </c>
      <c r="G414" s="144">
        <v>0</v>
      </c>
      <c r="H414" s="144">
        <v>0</v>
      </c>
      <c r="I414" s="144">
        <v>0</v>
      </c>
      <c r="J414" s="144">
        <v>0</v>
      </c>
      <c r="K414" s="144">
        <v>0</v>
      </c>
      <c r="L414" s="144">
        <v>0</v>
      </c>
      <c r="M414" s="144">
        <v>1</v>
      </c>
      <c r="N414" s="144">
        <v>1</v>
      </c>
      <c r="O414" s="144">
        <v>1</v>
      </c>
      <c r="P414" s="144">
        <v>1</v>
      </c>
      <c r="Q414" s="145"/>
      <c r="R414" s="145"/>
      <c r="S414" s="145"/>
      <c r="T414" s="145"/>
      <c r="U414" s="145"/>
      <c r="V414" s="145"/>
      <c r="W414" s="145"/>
      <c r="X414" s="145"/>
      <c r="Y414" s="145"/>
      <c r="Z414" s="145"/>
      <c r="AA414" s="145">
        <v>85</v>
      </c>
      <c r="AB414" s="145">
        <v>39</v>
      </c>
      <c r="AC414" s="145">
        <v>35</v>
      </c>
      <c r="AD414" s="145">
        <v>87</v>
      </c>
      <c r="AE414" s="144">
        <v>0</v>
      </c>
      <c r="AF414" s="144">
        <v>0</v>
      </c>
      <c r="AG414" s="144">
        <v>0</v>
      </c>
      <c r="AH414" s="144">
        <v>0</v>
      </c>
      <c r="AI414" s="144">
        <v>0</v>
      </c>
      <c r="AJ414" s="144">
        <v>0</v>
      </c>
      <c r="AK414" s="144">
        <v>0</v>
      </c>
      <c r="AL414" s="144">
        <v>0</v>
      </c>
      <c r="AM414" s="144">
        <v>0</v>
      </c>
      <c r="AN414" s="144">
        <v>0</v>
      </c>
      <c r="AO414" s="144">
        <v>85</v>
      </c>
      <c r="AP414" s="144">
        <v>39</v>
      </c>
      <c r="AQ414" s="144">
        <v>35</v>
      </c>
      <c r="AR414" s="144">
        <v>87</v>
      </c>
      <c r="AS414" s="144"/>
      <c r="AT414" s="144"/>
      <c r="AU414" s="144"/>
      <c r="AV414" s="144"/>
      <c r="AW414" s="144"/>
      <c r="AX414" s="144"/>
      <c r="AY414" s="144"/>
      <c r="AZ414" s="144"/>
      <c r="BA414" s="144"/>
      <c r="BB414" s="144"/>
      <c r="BC414" s="144"/>
      <c r="BD414" s="144"/>
      <c r="BE414" s="144"/>
      <c r="BF414" s="144"/>
    </row>
    <row r="415" spans="1:58" hidden="1">
      <c r="A415" s="143" t="s">
        <v>917</v>
      </c>
      <c r="B415" s="143" t="s">
        <v>1000</v>
      </c>
      <c r="C415" s="144">
        <v>3</v>
      </c>
      <c r="D415" s="144">
        <v>1</v>
      </c>
      <c r="E415" s="144">
        <v>1</v>
      </c>
      <c r="F415" s="144">
        <v>1</v>
      </c>
      <c r="G415" s="144">
        <v>1</v>
      </c>
      <c r="H415" s="144">
        <v>1</v>
      </c>
      <c r="I415" s="144">
        <v>1</v>
      </c>
      <c r="J415" s="144">
        <v>1</v>
      </c>
      <c r="K415" s="144">
        <v>1</v>
      </c>
      <c r="L415" s="144">
        <v>1</v>
      </c>
      <c r="M415" s="144">
        <v>1</v>
      </c>
      <c r="N415" s="144">
        <v>1</v>
      </c>
      <c r="O415" s="144">
        <v>1</v>
      </c>
      <c r="P415" s="144">
        <v>1</v>
      </c>
      <c r="Q415" s="145">
        <v>50.33</v>
      </c>
      <c r="R415" s="145">
        <v>82</v>
      </c>
      <c r="S415" s="145">
        <v>47</v>
      </c>
      <c r="T415" s="145">
        <v>55</v>
      </c>
      <c r="U415" s="145">
        <v>74</v>
      </c>
      <c r="V415" s="145">
        <v>55</v>
      </c>
      <c r="W415" s="145">
        <v>73</v>
      </c>
      <c r="X415" s="145">
        <v>80</v>
      </c>
      <c r="Y415" s="145">
        <v>105</v>
      </c>
      <c r="Z415" s="145">
        <v>90</v>
      </c>
      <c r="AA415" s="145">
        <v>57</v>
      </c>
      <c r="AB415" s="145">
        <v>35</v>
      </c>
      <c r="AC415" s="145">
        <v>47</v>
      </c>
      <c r="AD415" s="145">
        <v>49</v>
      </c>
      <c r="AE415" s="144">
        <v>151</v>
      </c>
      <c r="AF415" s="144">
        <v>82</v>
      </c>
      <c r="AG415" s="144">
        <v>47</v>
      </c>
      <c r="AH415" s="144">
        <v>55</v>
      </c>
      <c r="AI415" s="144">
        <v>74</v>
      </c>
      <c r="AJ415" s="144">
        <v>55</v>
      </c>
      <c r="AK415" s="144">
        <v>73</v>
      </c>
      <c r="AL415" s="144">
        <v>80</v>
      </c>
      <c r="AM415" s="144">
        <v>105</v>
      </c>
      <c r="AN415" s="144">
        <v>90</v>
      </c>
      <c r="AO415" s="144">
        <v>57</v>
      </c>
      <c r="AP415" s="144">
        <v>35</v>
      </c>
      <c r="AQ415" s="144">
        <v>47</v>
      </c>
      <c r="AR415" s="144">
        <v>49</v>
      </c>
      <c r="AS415" s="144"/>
      <c r="AT415" s="144"/>
      <c r="AU415" s="144"/>
      <c r="AV415" s="144"/>
      <c r="AW415" s="144"/>
      <c r="AX415" s="144"/>
      <c r="AY415" s="144"/>
      <c r="AZ415" s="144"/>
      <c r="BA415" s="144"/>
      <c r="BB415" s="144"/>
      <c r="BC415" s="144"/>
      <c r="BD415" s="144"/>
      <c r="BE415" s="144"/>
      <c r="BF415" s="144"/>
    </row>
    <row r="416" spans="1:58" hidden="1">
      <c r="A416" s="143" t="s">
        <v>917</v>
      </c>
      <c r="B416" s="143" t="s">
        <v>1001</v>
      </c>
      <c r="C416" s="144">
        <v>7</v>
      </c>
      <c r="D416" s="144">
        <v>5</v>
      </c>
      <c r="E416" s="144">
        <v>4</v>
      </c>
      <c r="F416" s="144">
        <v>4</v>
      </c>
      <c r="G416" s="144">
        <v>4</v>
      </c>
      <c r="H416" s="144">
        <v>4</v>
      </c>
      <c r="I416" s="144">
        <v>4</v>
      </c>
      <c r="J416" s="144">
        <v>4</v>
      </c>
      <c r="K416" s="144">
        <v>4</v>
      </c>
      <c r="L416" s="144">
        <v>4</v>
      </c>
      <c r="M416" s="144">
        <v>4</v>
      </c>
      <c r="N416" s="144">
        <v>4</v>
      </c>
      <c r="O416" s="144">
        <v>4</v>
      </c>
      <c r="P416" s="144">
        <v>4</v>
      </c>
      <c r="Q416" s="145">
        <v>118.43</v>
      </c>
      <c r="R416" s="145">
        <v>110.6</v>
      </c>
      <c r="S416" s="145">
        <v>92.25</v>
      </c>
      <c r="T416" s="145">
        <v>91.5</v>
      </c>
      <c r="U416" s="145">
        <v>78.75</v>
      </c>
      <c r="V416" s="145">
        <v>82</v>
      </c>
      <c r="W416" s="145">
        <v>125</v>
      </c>
      <c r="X416" s="145">
        <v>121.75</v>
      </c>
      <c r="Y416" s="145">
        <v>120</v>
      </c>
      <c r="Z416" s="145">
        <v>139</v>
      </c>
      <c r="AA416" s="145">
        <v>103.25</v>
      </c>
      <c r="AB416" s="145">
        <v>48</v>
      </c>
      <c r="AC416" s="145">
        <v>35.5</v>
      </c>
      <c r="AD416" s="145">
        <v>87.5</v>
      </c>
      <c r="AE416" s="144">
        <v>829</v>
      </c>
      <c r="AF416" s="144">
        <v>553</v>
      </c>
      <c r="AG416" s="144">
        <v>369</v>
      </c>
      <c r="AH416" s="144">
        <v>366</v>
      </c>
      <c r="AI416" s="144">
        <v>315</v>
      </c>
      <c r="AJ416" s="144">
        <v>328</v>
      </c>
      <c r="AK416" s="144">
        <v>500</v>
      </c>
      <c r="AL416" s="144">
        <v>487</v>
      </c>
      <c r="AM416" s="144">
        <v>480</v>
      </c>
      <c r="AN416" s="144">
        <v>556</v>
      </c>
      <c r="AO416" s="144">
        <v>413</v>
      </c>
      <c r="AP416" s="144">
        <v>192</v>
      </c>
      <c r="AQ416" s="144">
        <v>142</v>
      </c>
      <c r="AR416" s="144">
        <v>350</v>
      </c>
      <c r="AS416" s="144"/>
      <c r="AT416" s="144"/>
      <c r="AU416" s="144"/>
      <c r="AV416" s="144"/>
      <c r="AW416" s="144"/>
      <c r="AX416" s="144"/>
      <c r="AY416" s="144"/>
      <c r="AZ416" s="144"/>
      <c r="BA416" s="144"/>
      <c r="BB416" s="144"/>
      <c r="BC416" s="144"/>
      <c r="BD416" s="144"/>
      <c r="BE416" s="144"/>
      <c r="BF416" s="144"/>
    </row>
    <row r="417" spans="1:58" hidden="1">
      <c r="A417" s="143" t="s">
        <v>917</v>
      </c>
      <c r="B417" s="143" t="s">
        <v>1002</v>
      </c>
      <c r="C417" s="144">
        <v>0</v>
      </c>
      <c r="D417" s="144">
        <v>1</v>
      </c>
      <c r="E417" s="144">
        <v>1</v>
      </c>
      <c r="F417" s="144">
        <v>1</v>
      </c>
      <c r="G417" s="144">
        <v>1</v>
      </c>
      <c r="H417" s="144">
        <v>1</v>
      </c>
      <c r="I417" s="144">
        <v>1</v>
      </c>
      <c r="J417" s="144">
        <v>1</v>
      </c>
      <c r="K417" s="144">
        <v>1</v>
      </c>
      <c r="L417" s="144">
        <v>1</v>
      </c>
      <c r="M417" s="144">
        <v>1</v>
      </c>
      <c r="N417" s="144">
        <v>1</v>
      </c>
      <c r="O417" s="144">
        <v>1</v>
      </c>
      <c r="P417" s="144">
        <v>1</v>
      </c>
      <c r="Q417" s="145"/>
      <c r="R417" s="145">
        <v>211</v>
      </c>
      <c r="S417" s="145">
        <v>29</v>
      </c>
      <c r="T417" s="145">
        <v>70</v>
      </c>
      <c r="U417" s="145">
        <v>98</v>
      </c>
      <c r="V417" s="145">
        <v>72</v>
      </c>
      <c r="W417" s="145">
        <v>52</v>
      </c>
      <c r="X417" s="145">
        <v>95</v>
      </c>
      <c r="Y417" s="145">
        <v>95</v>
      </c>
      <c r="Z417" s="145">
        <v>70</v>
      </c>
      <c r="AA417" s="145">
        <v>63</v>
      </c>
      <c r="AB417" s="145">
        <v>47</v>
      </c>
      <c r="AC417" s="145">
        <v>79</v>
      </c>
      <c r="AD417" s="145">
        <v>79</v>
      </c>
      <c r="AE417" s="144">
        <v>0</v>
      </c>
      <c r="AF417" s="144">
        <v>211</v>
      </c>
      <c r="AG417" s="144">
        <v>29</v>
      </c>
      <c r="AH417" s="144">
        <v>70</v>
      </c>
      <c r="AI417" s="144">
        <v>98</v>
      </c>
      <c r="AJ417" s="144">
        <v>72</v>
      </c>
      <c r="AK417" s="144">
        <v>52</v>
      </c>
      <c r="AL417" s="144">
        <v>95</v>
      </c>
      <c r="AM417" s="144">
        <v>95</v>
      </c>
      <c r="AN417" s="144">
        <v>70</v>
      </c>
      <c r="AO417" s="144">
        <v>63</v>
      </c>
      <c r="AP417" s="144">
        <v>47</v>
      </c>
      <c r="AQ417" s="144">
        <v>79</v>
      </c>
      <c r="AR417" s="144">
        <v>79</v>
      </c>
      <c r="AS417" s="144"/>
      <c r="AT417" s="144"/>
      <c r="AU417" s="144"/>
      <c r="AV417" s="144"/>
      <c r="AW417" s="144"/>
      <c r="AX417" s="144"/>
      <c r="AY417" s="144"/>
      <c r="AZ417" s="144"/>
      <c r="BA417" s="144"/>
      <c r="BB417" s="144"/>
      <c r="BC417" s="144"/>
      <c r="BD417" s="144"/>
      <c r="BE417" s="144"/>
      <c r="BF417" s="144"/>
    </row>
    <row r="418" spans="1:58" hidden="1">
      <c r="A418" s="143" t="s">
        <v>917</v>
      </c>
      <c r="B418" s="143" t="s">
        <v>1003</v>
      </c>
      <c r="C418" s="144">
        <v>23</v>
      </c>
      <c r="D418" s="144">
        <v>26</v>
      </c>
      <c r="E418" s="144">
        <v>25</v>
      </c>
      <c r="F418" s="144">
        <v>25</v>
      </c>
      <c r="G418" s="144">
        <v>24</v>
      </c>
      <c r="H418" s="144">
        <v>25</v>
      </c>
      <c r="I418" s="144">
        <v>23</v>
      </c>
      <c r="J418" s="144">
        <v>23</v>
      </c>
      <c r="K418" s="144">
        <v>22</v>
      </c>
      <c r="L418" s="144">
        <v>23</v>
      </c>
      <c r="M418" s="144">
        <v>27</v>
      </c>
      <c r="N418" s="144">
        <v>27</v>
      </c>
      <c r="O418" s="144">
        <v>24</v>
      </c>
      <c r="P418" s="144">
        <v>24</v>
      </c>
      <c r="Q418" s="145">
        <v>173.96</v>
      </c>
      <c r="R418" s="145">
        <v>163.62</v>
      </c>
      <c r="S418" s="145">
        <v>180.28</v>
      </c>
      <c r="T418" s="145">
        <v>176.24</v>
      </c>
      <c r="U418" s="145">
        <v>209.67</v>
      </c>
      <c r="V418" s="145">
        <v>208.6</v>
      </c>
      <c r="W418" s="145">
        <v>234.35</v>
      </c>
      <c r="X418" s="145">
        <v>230.26</v>
      </c>
      <c r="Y418" s="145">
        <v>208.27</v>
      </c>
      <c r="Z418" s="145">
        <v>233.43</v>
      </c>
      <c r="AA418" s="145">
        <v>101.15</v>
      </c>
      <c r="AB418" s="145">
        <v>42.74</v>
      </c>
      <c r="AC418" s="145">
        <v>42.38</v>
      </c>
      <c r="AD418" s="145">
        <v>73.290000000000006</v>
      </c>
      <c r="AE418" s="144">
        <v>4001</v>
      </c>
      <c r="AF418" s="144">
        <v>4254</v>
      </c>
      <c r="AG418" s="144">
        <v>4507</v>
      </c>
      <c r="AH418" s="144">
        <v>4406</v>
      </c>
      <c r="AI418" s="144">
        <v>5032</v>
      </c>
      <c r="AJ418" s="144">
        <v>5215</v>
      </c>
      <c r="AK418" s="144">
        <v>5390</v>
      </c>
      <c r="AL418" s="144">
        <v>5296</v>
      </c>
      <c r="AM418" s="144">
        <v>4582</v>
      </c>
      <c r="AN418" s="144">
        <v>5369</v>
      </c>
      <c r="AO418" s="144">
        <v>2731</v>
      </c>
      <c r="AP418" s="144">
        <v>1154</v>
      </c>
      <c r="AQ418" s="144">
        <v>1017</v>
      </c>
      <c r="AR418" s="144">
        <v>1759</v>
      </c>
      <c r="AS418" s="144"/>
      <c r="AT418" s="144"/>
      <c r="AU418" s="144"/>
      <c r="AV418" s="144"/>
      <c r="AW418" s="144"/>
      <c r="AX418" s="144"/>
      <c r="AY418" s="144"/>
      <c r="AZ418" s="144"/>
      <c r="BA418" s="144"/>
      <c r="BB418" s="144"/>
      <c r="BC418" s="144"/>
      <c r="BD418" s="144"/>
      <c r="BE418" s="144"/>
      <c r="BF418" s="144"/>
    </row>
    <row r="419" spans="1:58" hidden="1">
      <c r="A419" s="143" t="s">
        <v>917</v>
      </c>
      <c r="B419" s="143" t="s">
        <v>1004</v>
      </c>
      <c r="C419" s="144">
        <v>33</v>
      </c>
      <c r="D419" s="144">
        <v>33</v>
      </c>
      <c r="E419" s="144">
        <v>31</v>
      </c>
      <c r="F419" s="144">
        <v>31</v>
      </c>
      <c r="G419" s="144">
        <v>30</v>
      </c>
      <c r="H419" s="144">
        <v>31</v>
      </c>
      <c r="I419" s="144">
        <v>29</v>
      </c>
      <c r="J419" s="144">
        <v>29</v>
      </c>
      <c r="K419" s="144">
        <v>28</v>
      </c>
      <c r="L419" s="144">
        <v>29</v>
      </c>
      <c r="M419" s="144">
        <v>34</v>
      </c>
      <c r="N419" s="144">
        <v>34</v>
      </c>
      <c r="O419" s="144">
        <v>31</v>
      </c>
      <c r="P419" s="144">
        <v>31</v>
      </c>
      <c r="Q419" s="145">
        <v>150.94</v>
      </c>
      <c r="R419" s="145">
        <v>154.55000000000001</v>
      </c>
      <c r="S419" s="145">
        <v>159.74</v>
      </c>
      <c r="T419" s="145">
        <v>157.97</v>
      </c>
      <c r="U419" s="145">
        <v>183.97</v>
      </c>
      <c r="V419" s="145">
        <v>182.9</v>
      </c>
      <c r="W419" s="145">
        <v>207.41</v>
      </c>
      <c r="X419" s="145">
        <v>205.45</v>
      </c>
      <c r="Y419" s="145">
        <v>187.93</v>
      </c>
      <c r="Z419" s="145">
        <v>209.83</v>
      </c>
      <c r="AA419" s="145">
        <v>98.5</v>
      </c>
      <c r="AB419" s="145">
        <v>43.15</v>
      </c>
      <c r="AC419" s="145">
        <v>42.58</v>
      </c>
      <c r="AD419" s="145">
        <v>74.97</v>
      </c>
      <c r="AE419" s="144">
        <v>4981</v>
      </c>
      <c r="AF419" s="144">
        <v>5100</v>
      </c>
      <c r="AG419" s="144">
        <v>4952</v>
      </c>
      <c r="AH419" s="144">
        <v>4897</v>
      </c>
      <c r="AI419" s="144">
        <v>5519</v>
      </c>
      <c r="AJ419" s="144">
        <v>5670</v>
      </c>
      <c r="AK419" s="144">
        <v>6015</v>
      </c>
      <c r="AL419" s="144">
        <v>5958</v>
      </c>
      <c r="AM419" s="144">
        <v>5262</v>
      </c>
      <c r="AN419" s="144">
        <v>6085</v>
      </c>
      <c r="AO419" s="144">
        <v>3349</v>
      </c>
      <c r="AP419" s="144">
        <v>1467</v>
      </c>
      <c r="AQ419" s="144">
        <v>1320</v>
      </c>
      <c r="AR419" s="144">
        <v>2324</v>
      </c>
      <c r="AS419" s="144"/>
      <c r="AT419" s="144"/>
      <c r="AU419" s="144"/>
      <c r="AV419" s="144"/>
      <c r="AW419" s="144"/>
      <c r="AX419" s="144"/>
      <c r="AY419" s="144"/>
      <c r="AZ419" s="144"/>
      <c r="BA419" s="144"/>
      <c r="BB419" s="144"/>
      <c r="BC419" s="144"/>
      <c r="BD419" s="144"/>
      <c r="BE419" s="144"/>
      <c r="BF419" s="144"/>
    </row>
    <row r="420" spans="1:58" hidden="1">
      <c r="A420" s="143" t="s">
        <v>917</v>
      </c>
      <c r="B420" s="143" t="s">
        <v>1005</v>
      </c>
      <c r="C420" s="144">
        <v>0</v>
      </c>
      <c r="D420" s="144">
        <v>0</v>
      </c>
      <c r="E420" s="144">
        <v>0</v>
      </c>
      <c r="F420" s="144">
        <v>0</v>
      </c>
      <c r="G420" s="144">
        <v>0</v>
      </c>
      <c r="H420" s="144">
        <v>0</v>
      </c>
      <c r="I420" s="144">
        <v>0</v>
      </c>
      <c r="J420" s="144">
        <v>0</v>
      </c>
      <c r="K420" s="144">
        <v>0</v>
      </c>
      <c r="L420" s="144">
        <v>0</v>
      </c>
      <c r="M420" s="144">
        <v>0</v>
      </c>
      <c r="N420" s="144">
        <v>0</v>
      </c>
      <c r="O420" s="144">
        <v>0</v>
      </c>
      <c r="P420" s="144">
        <v>0</v>
      </c>
      <c r="Q420" s="145"/>
      <c r="R420" s="145"/>
      <c r="S420" s="145"/>
      <c r="T420" s="145"/>
      <c r="U420" s="145"/>
      <c r="V420" s="145"/>
      <c r="W420" s="145"/>
      <c r="X420" s="145"/>
      <c r="Y420" s="145"/>
      <c r="Z420" s="145"/>
      <c r="AA420" s="145"/>
      <c r="AB420" s="145"/>
      <c r="AC420" s="145"/>
      <c r="AD420" s="145"/>
      <c r="AE420" s="144">
        <v>0</v>
      </c>
      <c r="AF420" s="144">
        <v>0</v>
      </c>
      <c r="AG420" s="144">
        <v>0</v>
      </c>
      <c r="AH420" s="144">
        <v>0</v>
      </c>
      <c r="AI420" s="144">
        <v>0</v>
      </c>
      <c r="AJ420" s="144">
        <v>0</v>
      </c>
      <c r="AK420" s="144">
        <v>0</v>
      </c>
      <c r="AL420" s="144">
        <v>0</v>
      </c>
      <c r="AM420" s="144">
        <v>0</v>
      </c>
      <c r="AN420" s="144">
        <v>0</v>
      </c>
      <c r="AO420" s="144">
        <v>0</v>
      </c>
      <c r="AP420" s="144">
        <v>0</v>
      </c>
      <c r="AQ420" s="144">
        <v>0</v>
      </c>
      <c r="AR420" s="144">
        <v>0</v>
      </c>
      <c r="AS420" s="144"/>
      <c r="AT420" s="144"/>
      <c r="AU420" s="144"/>
      <c r="AV420" s="144"/>
      <c r="AW420" s="144"/>
      <c r="AX420" s="144"/>
      <c r="AY420" s="144"/>
      <c r="AZ420" s="144"/>
      <c r="BA420" s="144"/>
      <c r="BB420" s="144"/>
      <c r="BC420" s="144"/>
      <c r="BD420" s="144"/>
      <c r="BE420" s="144"/>
      <c r="BF420" s="144"/>
    </row>
    <row r="421" spans="1:58" hidden="1">
      <c r="A421" s="143" t="s">
        <v>917</v>
      </c>
      <c r="B421" s="143" t="s">
        <v>1006</v>
      </c>
      <c r="C421" s="144">
        <v>0</v>
      </c>
      <c r="D421" s="144">
        <v>0</v>
      </c>
      <c r="E421" s="144">
        <v>0</v>
      </c>
      <c r="F421" s="144">
        <v>0</v>
      </c>
      <c r="G421" s="144">
        <v>0</v>
      </c>
      <c r="H421" s="144">
        <v>0</v>
      </c>
      <c r="I421" s="144">
        <v>0</v>
      </c>
      <c r="J421" s="144">
        <v>0</v>
      </c>
      <c r="K421" s="144">
        <v>0</v>
      </c>
      <c r="L421" s="144">
        <v>0</v>
      </c>
      <c r="M421" s="144">
        <v>0</v>
      </c>
      <c r="N421" s="144">
        <v>0</v>
      </c>
      <c r="O421" s="144">
        <v>0</v>
      </c>
      <c r="P421" s="144">
        <v>0</v>
      </c>
      <c r="Q421" s="145"/>
      <c r="R421" s="145"/>
      <c r="S421" s="145"/>
      <c r="T421" s="145"/>
      <c r="U421" s="145"/>
      <c r="V421" s="145"/>
      <c r="W421" s="145"/>
      <c r="X421" s="145"/>
      <c r="Y421" s="145"/>
      <c r="Z421" s="145"/>
      <c r="AA421" s="145"/>
      <c r="AB421" s="145"/>
      <c r="AC421" s="145"/>
      <c r="AD421" s="145"/>
      <c r="AE421" s="144">
        <v>0</v>
      </c>
      <c r="AF421" s="144">
        <v>0</v>
      </c>
      <c r="AG421" s="144">
        <v>0</v>
      </c>
      <c r="AH421" s="144">
        <v>0</v>
      </c>
      <c r="AI421" s="144">
        <v>0</v>
      </c>
      <c r="AJ421" s="144">
        <v>0</v>
      </c>
      <c r="AK421" s="144">
        <v>0</v>
      </c>
      <c r="AL421" s="144">
        <v>0</v>
      </c>
      <c r="AM421" s="144">
        <v>0</v>
      </c>
      <c r="AN421" s="144">
        <v>0</v>
      </c>
      <c r="AO421" s="144">
        <v>0</v>
      </c>
      <c r="AP421" s="144">
        <v>0</v>
      </c>
      <c r="AQ421" s="144">
        <v>0</v>
      </c>
      <c r="AR421" s="144">
        <v>0</v>
      </c>
      <c r="AS421" s="144"/>
      <c r="AT421" s="144"/>
      <c r="AU421" s="144"/>
      <c r="AV421" s="144"/>
      <c r="AW421" s="144"/>
      <c r="AX421" s="144"/>
      <c r="AY421" s="144"/>
      <c r="AZ421" s="144"/>
      <c r="BA421" s="144"/>
      <c r="BB421" s="144"/>
      <c r="BC421" s="144"/>
      <c r="BD421" s="144"/>
      <c r="BE421" s="144"/>
      <c r="BF421" s="144"/>
    </row>
    <row r="422" spans="1:58" hidden="1">
      <c r="A422" s="143" t="s">
        <v>917</v>
      </c>
      <c r="B422" s="143" t="s">
        <v>1007</v>
      </c>
      <c r="C422" s="144">
        <v>0</v>
      </c>
      <c r="D422" s="144">
        <v>0</v>
      </c>
      <c r="E422" s="144">
        <v>0</v>
      </c>
      <c r="F422" s="144">
        <v>0</v>
      </c>
      <c r="G422" s="144">
        <v>0</v>
      </c>
      <c r="H422" s="144">
        <v>0</v>
      </c>
      <c r="I422" s="144">
        <v>0</v>
      </c>
      <c r="J422" s="144">
        <v>0</v>
      </c>
      <c r="K422" s="144">
        <v>0</v>
      </c>
      <c r="L422" s="144">
        <v>0</v>
      </c>
      <c r="M422" s="144">
        <v>1</v>
      </c>
      <c r="N422" s="144">
        <v>1</v>
      </c>
      <c r="O422" s="144">
        <v>1</v>
      </c>
      <c r="P422" s="144">
        <v>1</v>
      </c>
      <c r="Q422" s="145"/>
      <c r="R422" s="145"/>
      <c r="S422" s="145"/>
      <c r="T422" s="145"/>
      <c r="U422" s="145"/>
      <c r="V422" s="145"/>
      <c r="W422" s="145"/>
      <c r="X422" s="145"/>
      <c r="Y422" s="145"/>
      <c r="Z422" s="145"/>
      <c r="AA422" s="145">
        <v>17</v>
      </c>
      <c r="AB422" s="145">
        <v>17</v>
      </c>
      <c r="AC422" s="145">
        <v>14</v>
      </c>
      <c r="AD422" s="145">
        <v>19</v>
      </c>
      <c r="AE422" s="144">
        <v>0</v>
      </c>
      <c r="AF422" s="144">
        <v>0</v>
      </c>
      <c r="AG422" s="144">
        <v>0</v>
      </c>
      <c r="AH422" s="144">
        <v>0</v>
      </c>
      <c r="AI422" s="144">
        <v>0</v>
      </c>
      <c r="AJ422" s="144">
        <v>0</v>
      </c>
      <c r="AK422" s="144">
        <v>0</v>
      </c>
      <c r="AL422" s="144">
        <v>0</v>
      </c>
      <c r="AM422" s="144">
        <v>0</v>
      </c>
      <c r="AN422" s="144">
        <v>0</v>
      </c>
      <c r="AO422" s="144">
        <v>17</v>
      </c>
      <c r="AP422" s="144">
        <v>17</v>
      </c>
      <c r="AQ422" s="144">
        <v>14</v>
      </c>
      <c r="AR422" s="144">
        <v>19</v>
      </c>
      <c r="AS422" s="144"/>
      <c r="AT422" s="144"/>
      <c r="AU422" s="144"/>
      <c r="AV422" s="144"/>
      <c r="AW422" s="144"/>
      <c r="AX422" s="144"/>
      <c r="AY422" s="144"/>
      <c r="AZ422" s="144"/>
      <c r="BA422" s="144"/>
      <c r="BB422" s="144"/>
      <c r="BC422" s="144"/>
      <c r="BD422" s="144"/>
      <c r="BE422" s="144"/>
      <c r="BF422" s="144"/>
    </row>
    <row r="423" spans="1:58" hidden="1">
      <c r="A423" s="143" t="s">
        <v>917</v>
      </c>
      <c r="B423" s="143" t="s">
        <v>1008</v>
      </c>
      <c r="C423" s="144">
        <v>0</v>
      </c>
      <c r="D423" s="144">
        <v>0</v>
      </c>
      <c r="E423" s="144">
        <v>0</v>
      </c>
      <c r="F423" s="144">
        <v>0</v>
      </c>
      <c r="G423" s="144">
        <v>0</v>
      </c>
      <c r="H423" s="144">
        <v>0</v>
      </c>
      <c r="I423" s="144">
        <v>0</v>
      </c>
      <c r="J423" s="144">
        <v>0</v>
      </c>
      <c r="K423" s="144">
        <v>0</v>
      </c>
      <c r="L423" s="144">
        <v>0</v>
      </c>
      <c r="M423" s="144">
        <v>25</v>
      </c>
      <c r="N423" s="144">
        <v>25</v>
      </c>
      <c r="O423" s="144">
        <v>25</v>
      </c>
      <c r="P423" s="144">
        <v>26</v>
      </c>
      <c r="Q423" s="145"/>
      <c r="R423" s="145"/>
      <c r="S423" s="145"/>
      <c r="T423" s="145"/>
      <c r="U423" s="145"/>
      <c r="V423" s="145"/>
      <c r="W423" s="145"/>
      <c r="X423" s="145"/>
      <c r="Y423" s="145"/>
      <c r="Z423" s="145"/>
      <c r="AA423" s="145">
        <v>0</v>
      </c>
      <c r="AB423" s="145">
        <v>0</v>
      </c>
      <c r="AC423" s="145">
        <v>0</v>
      </c>
      <c r="AD423" s="145">
        <v>0</v>
      </c>
      <c r="AE423" s="144">
        <v>0</v>
      </c>
      <c r="AF423" s="144">
        <v>0</v>
      </c>
      <c r="AG423" s="144">
        <v>0</v>
      </c>
      <c r="AH423" s="144">
        <v>0</v>
      </c>
      <c r="AI423" s="144">
        <v>0</v>
      </c>
      <c r="AJ423" s="144">
        <v>0</v>
      </c>
      <c r="AK423" s="144">
        <v>0</v>
      </c>
      <c r="AL423" s="144">
        <v>0</v>
      </c>
      <c r="AM423" s="144">
        <v>0</v>
      </c>
      <c r="AN423" s="144">
        <v>0</v>
      </c>
      <c r="AO423" s="144">
        <v>0</v>
      </c>
      <c r="AP423" s="144">
        <v>0</v>
      </c>
      <c r="AQ423" s="144">
        <v>0</v>
      </c>
      <c r="AR423" s="144">
        <v>0</v>
      </c>
      <c r="AS423" s="144"/>
      <c r="AT423" s="144"/>
      <c r="AU423" s="144"/>
      <c r="AV423" s="144"/>
      <c r="AW423" s="144"/>
      <c r="AX423" s="144"/>
      <c r="AY423" s="144"/>
      <c r="AZ423" s="144"/>
      <c r="BA423" s="144"/>
      <c r="BB423" s="144"/>
      <c r="BC423" s="144"/>
      <c r="BD423" s="144"/>
      <c r="BE423" s="144"/>
      <c r="BF423" s="144"/>
    </row>
    <row r="424" spans="1:58" hidden="1">
      <c r="A424" s="143" t="s">
        <v>917</v>
      </c>
      <c r="B424" s="143" t="s">
        <v>1009</v>
      </c>
      <c r="C424" s="144">
        <v>1399</v>
      </c>
      <c r="D424" s="144">
        <v>1388</v>
      </c>
      <c r="E424" s="144">
        <v>1404</v>
      </c>
      <c r="F424" s="144">
        <v>1408</v>
      </c>
      <c r="G424" s="144">
        <v>1469</v>
      </c>
      <c r="H424" s="144">
        <v>1469</v>
      </c>
      <c r="I424" s="144">
        <v>1476</v>
      </c>
      <c r="J424" s="144">
        <v>1476</v>
      </c>
      <c r="K424" s="144">
        <v>1464</v>
      </c>
      <c r="L424" s="144">
        <v>1315</v>
      </c>
      <c r="M424" s="144">
        <v>1311</v>
      </c>
      <c r="N424" s="144">
        <v>1311</v>
      </c>
      <c r="O424" s="144">
        <v>1291</v>
      </c>
      <c r="P424" s="144">
        <v>1221</v>
      </c>
      <c r="Q424" s="145">
        <v>284.35000000000002</v>
      </c>
      <c r="R424" s="145">
        <v>306.69</v>
      </c>
      <c r="S424" s="145">
        <v>234.54</v>
      </c>
      <c r="T424" s="145">
        <v>304.35000000000002</v>
      </c>
      <c r="U424" s="145">
        <v>259.66000000000003</v>
      </c>
      <c r="V424" s="145">
        <v>324.19</v>
      </c>
      <c r="W424" s="145">
        <v>231.48</v>
      </c>
      <c r="X424" s="145">
        <v>205.14</v>
      </c>
      <c r="Y424" s="145">
        <v>245</v>
      </c>
      <c r="Z424" s="145">
        <v>269</v>
      </c>
      <c r="AA424" s="145">
        <v>276.8</v>
      </c>
      <c r="AB424" s="145">
        <v>296.26</v>
      </c>
      <c r="AC424" s="145">
        <v>309.51</v>
      </c>
      <c r="AD424" s="145">
        <v>250.26</v>
      </c>
      <c r="AE424" s="144">
        <v>397802</v>
      </c>
      <c r="AF424" s="144">
        <v>425691</v>
      </c>
      <c r="AG424" s="144">
        <v>329291</v>
      </c>
      <c r="AH424" s="144">
        <v>428518</v>
      </c>
      <c r="AI424" s="144">
        <v>381437</v>
      </c>
      <c r="AJ424" s="144">
        <v>476233</v>
      </c>
      <c r="AK424" s="144">
        <v>341666</v>
      </c>
      <c r="AL424" s="144">
        <v>302786</v>
      </c>
      <c r="AM424" s="144">
        <v>358680</v>
      </c>
      <c r="AN424" s="144">
        <v>353735</v>
      </c>
      <c r="AO424" s="144">
        <v>362885</v>
      </c>
      <c r="AP424" s="144">
        <v>388396</v>
      </c>
      <c r="AQ424" s="144">
        <v>399579</v>
      </c>
      <c r="AR424" s="144">
        <v>305568</v>
      </c>
      <c r="AS424" s="144"/>
      <c r="AT424" s="144"/>
      <c r="AU424" s="144"/>
      <c r="AV424" s="144"/>
      <c r="AW424" s="144"/>
      <c r="AX424" s="144"/>
      <c r="AY424" s="144"/>
      <c r="AZ424" s="144"/>
      <c r="BA424" s="144"/>
      <c r="BB424" s="144"/>
      <c r="BC424" s="144"/>
      <c r="BD424" s="144"/>
      <c r="BE424" s="144"/>
      <c r="BF424" s="144"/>
    </row>
    <row r="425" spans="1:58" hidden="1">
      <c r="A425" s="143" t="s">
        <v>917</v>
      </c>
      <c r="B425" s="143" t="s">
        <v>1010</v>
      </c>
      <c r="C425" s="144">
        <v>2</v>
      </c>
      <c r="D425" s="144">
        <v>1</v>
      </c>
      <c r="E425" s="144">
        <v>0</v>
      </c>
      <c r="F425" s="144">
        <v>0</v>
      </c>
      <c r="G425" s="144">
        <v>0</v>
      </c>
      <c r="H425" s="144">
        <v>0</v>
      </c>
      <c r="I425" s="144">
        <v>0</v>
      </c>
      <c r="J425" s="144">
        <v>0</v>
      </c>
      <c r="K425" s="144">
        <v>0</v>
      </c>
      <c r="L425" s="144">
        <v>0</v>
      </c>
      <c r="M425" s="144">
        <v>0</v>
      </c>
      <c r="N425" s="144">
        <v>0</v>
      </c>
      <c r="O425" s="144">
        <v>0</v>
      </c>
      <c r="P425" s="144">
        <v>0</v>
      </c>
      <c r="Q425" s="145">
        <v>174</v>
      </c>
      <c r="R425" s="145">
        <v>186</v>
      </c>
      <c r="S425" s="145"/>
      <c r="T425" s="145"/>
      <c r="U425" s="145"/>
      <c r="V425" s="145"/>
      <c r="W425" s="145"/>
      <c r="X425" s="145"/>
      <c r="Y425" s="145"/>
      <c r="Z425" s="145"/>
      <c r="AA425" s="145"/>
      <c r="AB425" s="145"/>
      <c r="AC425" s="145"/>
      <c r="AD425" s="145"/>
      <c r="AE425" s="144">
        <v>348</v>
      </c>
      <c r="AF425" s="144">
        <v>186</v>
      </c>
      <c r="AG425" s="144">
        <v>0</v>
      </c>
      <c r="AH425" s="144">
        <v>0</v>
      </c>
      <c r="AI425" s="144">
        <v>0</v>
      </c>
      <c r="AJ425" s="144">
        <v>0</v>
      </c>
      <c r="AK425" s="144">
        <v>0</v>
      </c>
      <c r="AL425" s="144">
        <v>0</v>
      </c>
      <c r="AM425" s="144">
        <v>0</v>
      </c>
      <c r="AN425" s="144">
        <v>0</v>
      </c>
      <c r="AO425" s="144">
        <v>0</v>
      </c>
      <c r="AP425" s="144">
        <v>0</v>
      </c>
      <c r="AQ425" s="144">
        <v>0</v>
      </c>
      <c r="AR425" s="144">
        <v>0</v>
      </c>
      <c r="AS425" s="144"/>
      <c r="AT425" s="144"/>
      <c r="AU425" s="144"/>
      <c r="AV425" s="144"/>
      <c r="AW425" s="144"/>
      <c r="AX425" s="144"/>
      <c r="AY425" s="144"/>
      <c r="AZ425" s="144"/>
      <c r="BA425" s="144"/>
      <c r="BB425" s="144"/>
      <c r="BC425" s="144"/>
      <c r="BD425" s="144"/>
      <c r="BE425" s="144"/>
      <c r="BF425" s="144"/>
    </row>
    <row r="426" spans="1:58" hidden="1">
      <c r="A426" s="143" t="s">
        <v>917</v>
      </c>
      <c r="B426" s="143" t="s">
        <v>1011</v>
      </c>
      <c r="C426" s="144">
        <v>61</v>
      </c>
      <c r="D426" s="144">
        <v>56</v>
      </c>
      <c r="E426" s="144">
        <v>61</v>
      </c>
      <c r="F426" s="144">
        <v>60</v>
      </c>
      <c r="G426" s="144">
        <v>47</v>
      </c>
      <c r="H426" s="144">
        <v>47</v>
      </c>
      <c r="I426" s="144">
        <v>41</v>
      </c>
      <c r="J426" s="144">
        <v>36</v>
      </c>
      <c r="K426" s="144">
        <v>35</v>
      </c>
      <c r="L426" s="144">
        <v>39</v>
      </c>
      <c r="M426" s="144">
        <v>44</v>
      </c>
      <c r="N426" s="144">
        <v>44</v>
      </c>
      <c r="O426" s="144">
        <v>46</v>
      </c>
      <c r="P426" s="144">
        <v>57</v>
      </c>
      <c r="Q426" s="145">
        <v>264.93</v>
      </c>
      <c r="R426" s="145">
        <v>309.7</v>
      </c>
      <c r="S426" s="145">
        <v>244.75</v>
      </c>
      <c r="T426" s="145">
        <v>311.89999999999998</v>
      </c>
      <c r="U426" s="145">
        <v>376.34</v>
      </c>
      <c r="V426" s="145">
        <v>347.98</v>
      </c>
      <c r="W426" s="145">
        <v>372.02</v>
      </c>
      <c r="X426" s="145">
        <v>435.92</v>
      </c>
      <c r="Y426" s="145">
        <v>572.14</v>
      </c>
      <c r="Z426" s="145">
        <v>546.41</v>
      </c>
      <c r="AA426" s="145">
        <v>513.86</v>
      </c>
      <c r="AB426" s="145">
        <v>344.55</v>
      </c>
      <c r="AC426" s="145">
        <v>315.43</v>
      </c>
      <c r="AD426" s="145">
        <v>370.7</v>
      </c>
      <c r="AE426" s="144">
        <v>16161</v>
      </c>
      <c r="AF426" s="144">
        <v>17343</v>
      </c>
      <c r="AG426" s="144">
        <v>14930</v>
      </c>
      <c r="AH426" s="144">
        <v>18714</v>
      </c>
      <c r="AI426" s="144">
        <v>17688</v>
      </c>
      <c r="AJ426" s="144">
        <v>16355</v>
      </c>
      <c r="AK426" s="144">
        <v>15253</v>
      </c>
      <c r="AL426" s="144">
        <v>15693</v>
      </c>
      <c r="AM426" s="144">
        <v>20025</v>
      </c>
      <c r="AN426" s="144">
        <v>21310</v>
      </c>
      <c r="AO426" s="144">
        <v>22610</v>
      </c>
      <c r="AP426" s="144">
        <v>15160</v>
      </c>
      <c r="AQ426" s="144">
        <v>14510</v>
      </c>
      <c r="AR426" s="144">
        <v>21130</v>
      </c>
      <c r="AS426" s="144"/>
      <c r="AT426" s="144"/>
      <c r="AU426" s="144"/>
      <c r="AV426" s="144"/>
      <c r="AW426" s="144"/>
      <c r="AX426" s="144"/>
      <c r="AY426" s="144"/>
      <c r="AZ426" s="144"/>
      <c r="BA426" s="144"/>
      <c r="BB426" s="144"/>
      <c r="BC426" s="144"/>
      <c r="BD426" s="144"/>
      <c r="BE426" s="144"/>
      <c r="BF426" s="144"/>
    </row>
    <row r="427" spans="1:58" hidden="1">
      <c r="A427" s="143" t="s">
        <v>917</v>
      </c>
      <c r="B427" s="143" t="s">
        <v>1012</v>
      </c>
      <c r="C427" s="144">
        <v>0</v>
      </c>
      <c r="D427" s="144">
        <v>0</v>
      </c>
      <c r="E427" s="144">
        <v>0</v>
      </c>
      <c r="F427" s="144">
        <v>0</v>
      </c>
      <c r="G427" s="144">
        <v>0</v>
      </c>
      <c r="H427" s="144">
        <v>0</v>
      </c>
      <c r="I427" s="144">
        <v>0</v>
      </c>
      <c r="J427" s="144">
        <v>0</v>
      </c>
      <c r="K427" s="144">
        <v>0</v>
      </c>
      <c r="L427" s="144">
        <v>0</v>
      </c>
      <c r="M427" s="144">
        <v>6</v>
      </c>
      <c r="N427" s="144">
        <v>6</v>
      </c>
      <c r="O427" s="144">
        <v>6</v>
      </c>
      <c r="P427" s="144">
        <v>18</v>
      </c>
      <c r="Q427" s="145"/>
      <c r="R427" s="145"/>
      <c r="S427" s="145"/>
      <c r="T427" s="145"/>
      <c r="U427" s="145"/>
      <c r="V427" s="145"/>
      <c r="W427" s="145"/>
      <c r="X427" s="145"/>
      <c r="Y427" s="145"/>
      <c r="Z427" s="145"/>
      <c r="AA427" s="145">
        <v>113.33</v>
      </c>
      <c r="AB427" s="145">
        <v>46</v>
      </c>
      <c r="AC427" s="145">
        <v>97.83</v>
      </c>
      <c r="AD427" s="145">
        <v>403.89</v>
      </c>
      <c r="AE427" s="144">
        <v>0</v>
      </c>
      <c r="AF427" s="144">
        <v>0</v>
      </c>
      <c r="AG427" s="144">
        <v>0</v>
      </c>
      <c r="AH427" s="144">
        <v>0</v>
      </c>
      <c r="AI427" s="144">
        <v>0</v>
      </c>
      <c r="AJ427" s="144">
        <v>0</v>
      </c>
      <c r="AK427" s="144">
        <v>0</v>
      </c>
      <c r="AL427" s="144">
        <v>0</v>
      </c>
      <c r="AM427" s="144">
        <v>0</v>
      </c>
      <c r="AN427" s="144">
        <v>0</v>
      </c>
      <c r="AO427" s="144">
        <v>680</v>
      </c>
      <c r="AP427" s="144">
        <v>276</v>
      </c>
      <c r="AQ427" s="144">
        <v>587</v>
      </c>
      <c r="AR427" s="144">
        <v>7270</v>
      </c>
      <c r="AS427" s="144"/>
      <c r="AT427" s="144"/>
      <c r="AU427" s="144"/>
      <c r="AV427" s="144"/>
      <c r="AW427" s="144"/>
      <c r="AX427" s="144"/>
      <c r="AY427" s="144"/>
      <c r="AZ427" s="144"/>
      <c r="BA427" s="144"/>
      <c r="BB427" s="144"/>
      <c r="BC427" s="144"/>
      <c r="BD427" s="144"/>
      <c r="BE427" s="144"/>
      <c r="BF427" s="144"/>
    </row>
    <row r="428" spans="1:58" hidden="1">
      <c r="A428" s="143" t="s">
        <v>917</v>
      </c>
      <c r="B428" s="143" t="s">
        <v>1013</v>
      </c>
      <c r="C428" s="144">
        <v>63</v>
      </c>
      <c r="D428" s="144">
        <v>57</v>
      </c>
      <c r="E428" s="144">
        <v>61</v>
      </c>
      <c r="F428" s="144">
        <v>60</v>
      </c>
      <c r="G428" s="144">
        <v>47</v>
      </c>
      <c r="H428" s="144">
        <v>47</v>
      </c>
      <c r="I428" s="144">
        <v>41</v>
      </c>
      <c r="J428" s="144">
        <v>36</v>
      </c>
      <c r="K428" s="144">
        <v>35</v>
      </c>
      <c r="L428" s="144">
        <v>39</v>
      </c>
      <c r="M428" s="144">
        <v>50</v>
      </c>
      <c r="N428" s="144">
        <v>50</v>
      </c>
      <c r="O428" s="144">
        <v>52</v>
      </c>
      <c r="P428" s="144">
        <v>75</v>
      </c>
      <c r="Q428" s="145">
        <v>262.05</v>
      </c>
      <c r="R428" s="145">
        <v>307.52999999999997</v>
      </c>
      <c r="S428" s="145">
        <v>244.75</v>
      </c>
      <c r="T428" s="145">
        <v>311.89999999999998</v>
      </c>
      <c r="U428" s="145">
        <v>376.34</v>
      </c>
      <c r="V428" s="145">
        <v>347.98</v>
      </c>
      <c r="W428" s="145">
        <v>372.02</v>
      </c>
      <c r="X428" s="145">
        <v>435.92</v>
      </c>
      <c r="Y428" s="145">
        <v>572.14</v>
      </c>
      <c r="Z428" s="145">
        <v>546.41</v>
      </c>
      <c r="AA428" s="145">
        <v>465.8</v>
      </c>
      <c r="AB428" s="145">
        <v>308.72000000000003</v>
      </c>
      <c r="AC428" s="145">
        <v>290.33</v>
      </c>
      <c r="AD428" s="145">
        <v>378.67</v>
      </c>
      <c r="AE428" s="144">
        <v>16509</v>
      </c>
      <c r="AF428" s="144">
        <v>17529</v>
      </c>
      <c r="AG428" s="144">
        <v>14930</v>
      </c>
      <c r="AH428" s="144">
        <v>18714</v>
      </c>
      <c r="AI428" s="144">
        <v>17688</v>
      </c>
      <c r="AJ428" s="144">
        <v>16355</v>
      </c>
      <c r="AK428" s="144">
        <v>15253</v>
      </c>
      <c r="AL428" s="144">
        <v>15693</v>
      </c>
      <c r="AM428" s="144">
        <v>20025</v>
      </c>
      <c r="AN428" s="144">
        <v>21310</v>
      </c>
      <c r="AO428" s="144">
        <v>23290</v>
      </c>
      <c r="AP428" s="144">
        <v>15436</v>
      </c>
      <c r="AQ428" s="144">
        <v>15097</v>
      </c>
      <c r="AR428" s="144">
        <v>28400</v>
      </c>
      <c r="AS428" s="144"/>
      <c r="AT428" s="144"/>
      <c r="AU428" s="144"/>
      <c r="AV428" s="144"/>
      <c r="AW428" s="144"/>
      <c r="AX428" s="144"/>
      <c r="AY428" s="144"/>
      <c r="AZ428" s="144"/>
      <c r="BA428" s="144"/>
      <c r="BB428" s="144"/>
      <c r="BC428" s="144"/>
      <c r="BD428" s="144"/>
      <c r="BE428" s="144"/>
      <c r="BF428" s="144"/>
    </row>
    <row r="429" spans="1:58" hidden="1">
      <c r="A429" s="143" t="s">
        <v>917</v>
      </c>
      <c r="B429" s="143" t="s">
        <v>1014</v>
      </c>
      <c r="C429" s="144">
        <v>180</v>
      </c>
      <c r="D429" s="144">
        <v>189</v>
      </c>
      <c r="E429" s="144">
        <v>196</v>
      </c>
      <c r="F429" s="144">
        <v>205</v>
      </c>
      <c r="G429" s="144">
        <v>218</v>
      </c>
      <c r="H429" s="144">
        <v>255</v>
      </c>
      <c r="I429" s="144">
        <v>251</v>
      </c>
      <c r="J429" s="144">
        <v>242</v>
      </c>
      <c r="K429" s="144">
        <v>264</v>
      </c>
      <c r="L429" s="144">
        <v>270</v>
      </c>
      <c r="M429" s="144">
        <v>341</v>
      </c>
      <c r="N429" s="144">
        <v>323</v>
      </c>
      <c r="O429" s="144">
        <v>338</v>
      </c>
      <c r="P429" s="144">
        <v>353</v>
      </c>
      <c r="Q429" s="145">
        <v>323.38</v>
      </c>
      <c r="R429" s="145">
        <v>407.37</v>
      </c>
      <c r="S429" s="145">
        <v>297.7</v>
      </c>
      <c r="T429" s="145">
        <v>361.02</v>
      </c>
      <c r="U429" s="145">
        <v>291.83999999999997</v>
      </c>
      <c r="V429" s="145">
        <v>241.11</v>
      </c>
      <c r="W429" s="145">
        <v>260</v>
      </c>
      <c r="X429" s="145">
        <v>361.62</v>
      </c>
      <c r="Y429" s="145">
        <v>296.2</v>
      </c>
      <c r="Z429" s="145">
        <v>304.27999999999997</v>
      </c>
      <c r="AA429" s="145">
        <v>337.53</v>
      </c>
      <c r="AB429" s="145">
        <v>291.67</v>
      </c>
      <c r="AC429" s="145">
        <v>335.95</v>
      </c>
      <c r="AD429" s="145">
        <v>382.29</v>
      </c>
      <c r="AE429" s="144">
        <v>58209</v>
      </c>
      <c r="AF429" s="144">
        <v>76993</v>
      </c>
      <c r="AG429" s="144">
        <v>58350</v>
      </c>
      <c r="AH429" s="144">
        <v>74010</v>
      </c>
      <c r="AI429" s="144">
        <v>63621</v>
      </c>
      <c r="AJ429" s="144">
        <v>61482</v>
      </c>
      <c r="AK429" s="144">
        <v>65260</v>
      </c>
      <c r="AL429" s="144">
        <v>87512</v>
      </c>
      <c r="AM429" s="144">
        <v>78196</v>
      </c>
      <c r="AN429" s="144">
        <v>82155</v>
      </c>
      <c r="AO429" s="144">
        <v>115098</v>
      </c>
      <c r="AP429" s="144">
        <v>94210</v>
      </c>
      <c r="AQ429" s="144">
        <v>113550</v>
      </c>
      <c r="AR429" s="144">
        <v>134950</v>
      </c>
      <c r="AS429" s="144"/>
      <c r="AT429" s="144"/>
      <c r="AU429" s="144"/>
      <c r="AV429" s="144"/>
      <c r="AW429" s="144"/>
      <c r="AX429" s="144"/>
      <c r="AY429" s="144"/>
      <c r="AZ429" s="144"/>
      <c r="BA429" s="144"/>
      <c r="BB429" s="144"/>
      <c r="BC429" s="144"/>
      <c r="BD429" s="144"/>
      <c r="BE429" s="144"/>
      <c r="BF429" s="144"/>
    </row>
    <row r="430" spans="1:58" hidden="1">
      <c r="A430" s="143" t="s">
        <v>917</v>
      </c>
      <c r="B430" s="143" t="s">
        <v>1015</v>
      </c>
      <c r="C430" s="144">
        <v>56</v>
      </c>
      <c r="D430" s="144">
        <v>49</v>
      </c>
      <c r="E430" s="144">
        <v>43</v>
      </c>
      <c r="F430" s="144">
        <v>38</v>
      </c>
      <c r="G430" s="144">
        <v>46</v>
      </c>
      <c r="H430" s="144">
        <v>61</v>
      </c>
      <c r="I430" s="144">
        <v>50</v>
      </c>
      <c r="J430" s="144">
        <v>54</v>
      </c>
      <c r="K430" s="144">
        <v>53</v>
      </c>
      <c r="L430" s="144">
        <v>64</v>
      </c>
      <c r="M430" s="144">
        <v>78</v>
      </c>
      <c r="N430" s="144">
        <v>94</v>
      </c>
      <c r="O430" s="144">
        <v>98</v>
      </c>
      <c r="P430" s="144">
        <v>104</v>
      </c>
      <c r="Q430" s="145">
        <v>369.29</v>
      </c>
      <c r="R430" s="145">
        <v>258.33</v>
      </c>
      <c r="S430" s="145">
        <v>295.39999999999998</v>
      </c>
      <c r="T430" s="145">
        <v>465.29</v>
      </c>
      <c r="U430" s="145">
        <v>370.46</v>
      </c>
      <c r="V430" s="145">
        <v>235.16</v>
      </c>
      <c r="W430" s="145">
        <v>318.77999999999997</v>
      </c>
      <c r="X430" s="145">
        <v>382.46</v>
      </c>
      <c r="Y430" s="145">
        <v>250.66</v>
      </c>
      <c r="Z430" s="145">
        <v>218.67</v>
      </c>
      <c r="AA430" s="145">
        <v>305.94</v>
      </c>
      <c r="AB430" s="145">
        <v>187.98</v>
      </c>
      <c r="AC430" s="145">
        <v>316.73</v>
      </c>
      <c r="AD430" s="145">
        <v>357.79</v>
      </c>
      <c r="AE430" s="144">
        <v>20680</v>
      </c>
      <c r="AF430" s="144">
        <v>12658</v>
      </c>
      <c r="AG430" s="144">
        <v>12702</v>
      </c>
      <c r="AH430" s="144">
        <v>17681</v>
      </c>
      <c r="AI430" s="144">
        <v>17041</v>
      </c>
      <c r="AJ430" s="144">
        <v>14345</v>
      </c>
      <c r="AK430" s="144">
        <v>15939</v>
      </c>
      <c r="AL430" s="144">
        <v>20653</v>
      </c>
      <c r="AM430" s="144">
        <v>13285</v>
      </c>
      <c r="AN430" s="144">
        <v>13995</v>
      </c>
      <c r="AO430" s="144">
        <v>23863</v>
      </c>
      <c r="AP430" s="144">
        <v>17670</v>
      </c>
      <c r="AQ430" s="144">
        <v>31040</v>
      </c>
      <c r="AR430" s="144">
        <v>37210</v>
      </c>
      <c r="AS430" s="144"/>
      <c r="AT430" s="144"/>
      <c r="AU430" s="144"/>
      <c r="AV430" s="144"/>
      <c r="AW430" s="144"/>
      <c r="AX430" s="144"/>
      <c r="AY430" s="144"/>
      <c r="AZ430" s="144"/>
      <c r="BA430" s="144"/>
      <c r="BB430" s="144"/>
      <c r="BC430" s="144"/>
      <c r="BD430" s="144"/>
      <c r="BE430" s="144"/>
      <c r="BF430" s="144"/>
    </row>
    <row r="431" spans="1:58" hidden="1">
      <c r="A431" s="143" t="s">
        <v>917</v>
      </c>
      <c r="B431" s="143" t="s">
        <v>1016</v>
      </c>
      <c r="C431" s="144">
        <v>299</v>
      </c>
      <c r="D431" s="144">
        <v>295</v>
      </c>
      <c r="E431" s="144">
        <v>300</v>
      </c>
      <c r="F431" s="144">
        <v>303</v>
      </c>
      <c r="G431" s="144">
        <v>311</v>
      </c>
      <c r="H431" s="144">
        <v>363</v>
      </c>
      <c r="I431" s="144">
        <v>342</v>
      </c>
      <c r="J431" s="144">
        <v>332</v>
      </c>
      <c r="K431" s="144">
        <v>352</v>
      </c>
      <c r="L431" s="144">
        <v>373</v>
      </c>
      <c r="M431" s="144">
        <v>469</v>
      </c>
      <c r="N431" s="144">
        <v>467</v>
      </c>
      <c r="O431" s="144">
        <v>488</v>
      </c>
      <c r="P431" s="144">
        <v>532</v>
      </c>
      <c r="Q431" s="145">
        <v>319.06</v>
      </c>
      <c r="R431" s="145">
        <v>363.32</v>
      </c>
      <c r="S431" s="145">
        <v>286.61</v>
      </c>
      <c r="T431" s="145">
        <v>364.37</v>
      </c>
      <c r="U431" s="145">
        <v>316.24</v>
      </c>
      <c r="V431" s="145">
        <v>253.94</v>
      </c>
      <c r="W431" s="145">
        <v>282.02</v>
      </c>
      <c r="X431" s="145">
        <v>373.07</v>
      </c>
      <c r="Y431" s="145">
        <v>316.77999999999997</v>
      </c>
      <c r="Z431" s="145">
        <v>314.91000000000003</v>
      </c>
      <c r="AA431" s="145">
        <v>345.95</v>
      </c>
      <c r="AB431" s="145">
        <v>272.63</v>
      </c>
      <c r="AC431" s="145">
        <v>327.23</v>
      </c>
      <c r="AD431" s="145">
        <v>376.99</v>
      </c>
      <c r="AE431" s="144">
        <v>95398</v>
      </c>
      <c r="AF431" s="144">
        <v>107180</v>
      </c>
      <c r="AG431" s="144">
        <v>85982</v>
      </c>
      <c r="AH431" s="144">
        <v>110405</v>
      </c>
      <c r="AI431" s="144">
        <v>98350</v>
      </c>
      <c r="AJ431" s="144">
        <v>92182</v>
      </c>
      <c r="AK431" s="144">
        <v>96452</v>
      </c>
      <c r="AL431" s="144">
        <v>123858</v>
      </c>
      <c r="AM431" s="144">
        <v>111506</v>
      </c>
      <c r="AN431" s="144">
        <v>117460</v>
      </c>
      <c r="AO431" s="144">
        <v>162251</v>
      </c>
      <c r="AP431" s="144">
        <v>127316</v>
      </c>
      <c r="AQ431" s="144">
        <v>159687</v>
      </c>
      <c r="AR431" s="144">
        <v>200560</v>
      </c>
      <c r="AS431" s="144"/>
      <c r="AT431" s="144"/>
      <c r="AU431" s="144"/>
      <c r="AV431" s="144"/>
      <c r="AW431" s="144"/>
      <c r="AX431" s="144"/>
      <c r="AY431" s="144"/>
      <c r="AZ431" s="144"/>
      <c r="BA431" s="144"/>
      <c r="BB431" s="144"/>
      <c r="BC431" s="144"/>
      <c r="BD431" s="144"/>
      <c r="BE431" s="144"/>
      <c r="BF431" s="144"/>
    </row>
    <row r="432" spans="1:58" hidden="1">
      <c r="A432" s="143" t="s">
        <v>917</v>
      </c>
      <c r="B432" s="143" t="s">
        <v>1017</v>
      </c>
      <c r="C432" s="144">
        <v>1268</v>
      </c>
      <c r="D432" s="144">
        <v>1170</v>
      </c>
      <c r="E432" s="144">
        <v>1037</v>
      </c>
      <c r="F432" s="144">
        <v>912</v>
      </c>
      <c r="G432" s="144">
        <v>967</v>
      </c>
      <c r="H432" s="144">
        <v>888</v>
      </c>
      <c r="I432" s="144">
        <v>842</v>
      </c>
      <c r="J432" s="144">
        <v>813</v>
      </c>
      <c r="K432" s="144">
        <v>769</v>
      </c>
      <c r="L432" s="144">
        <v>725</v>
      </c>
      <c r="M432" s="144">
        <v>628</v>
      </c>
      <c r="N432" s="144">
        <v>593</v>
      </c>
      <c r="O432" s="144">
        <v>579</v>
      </c>
      <c r="P432" s="144">
        <v>578</v>
      </c>
      <c r="Q432" s="145">
        <v>548.57000000000005</v>
      </c>
      <c r="R432" s="145">
        <v>556.75</v>
      </c>
      <c r="S432" s="145">
        <v>399.14</v>
      </c>
      <c r="T432" s="145">
        <v>660.65</v>
      </c>
      <c r="U432" s="145">
        <v>504.09</v>
      </c>
      <c r="V432" s="145">
        <v>549.05999999999995</v>
      </c>
      <c r="W432" s="145">
        <v>505.8</v>
      </c>
      <c r="X432" s="145">
        <v>498.99</v>
      </c>
      <c r="Y432" s="145">
        <v>463.56</v>
      </c>
      <c r="Z432" s="145">
        <v>557.15</v>
      </c>
      <c r="AA432" s="145">
        <v>421.66</v>
      </c>
      <c r="AB432" s="145">
        <v>560.69000000000005</v>
      </c>
      <c r="AC432" s="145">
        <v>450.85</v>
      </c>
      <c r="AD432" s="145">
        <v>554.5</v>
      </c>
      <c r="AE432" s="144">
        <v>695589</v>
      </c>
      <c r="AF432" s="144">
        <v>651396</v>
      </c>
      <c r="AG432" s="144">
        <v>413912</v>
      </c>
      <c r="AH432" s="144">
        <v>602512</v>
      </c>
      <c r="AI432" s="144">
        <v>487456</v>
      </c>
      <c r="AJ432" s="144">
        <v>487561</v>
      </c>
      <c r="AK432" s="144">
        <v>425881</v>
      </c>
      <c r="AL432" s="144">
        <v>405675</v>
      </c>
      <c r="AM432" s="144">
        <v>356476</v>
      </c>
      <c r="AN432" s="144">
        <v>403937</v>
      </c>
      <c r="AO432" s="144">
        <v>264802</v>
      </c>
      <c r="AP432" s="144">
        <v>332490</v>
      </c>
      <c r="AQ432" s="144">
        <v>261040</v>
      </c>
      <c r="AR432" s="144">
        <v>320500</v>
      </c>
      <c r="AS432" s="144"/>
      <c r="AT432" s="144"/>
      <c r="AU432" s="144"/>
      <c r="AV432" s="144"/>
      <c r="AW432" s="144"/>
      <c r="AX432" s="144"/>
      <c r="AY432" s="144"/>
      <c r="AZ432" s="144"/>
      <c r="BA432" s="144"/>
      <c r="BB432" s="144"/>
      <c r="BC432" s="144"/>
      <c r="BD432" s="144"/>
      <c r="BE432" s="144"/>
      <c r="BF432" s="144"/>
    </row>
    <row r="433" spans="1:58" hidden="1">
      <c r="A433" s="143" t="s">
        <v>917</v>
      </c>
      <c r="B433" s="143" t="s">
        <v>1018</v>
      </c>
      <c r="C433" s="144">
        <v>609</v>
      </c>
      <c r="D433" s="144">
        <v>564</v>
      </c>
      <c r="E433" s="144">
        <v>537</v>
      </c>
      <c r="F433" s="144">
        <v>485</v>
      </c>
      <c r="G433" s="144">
        <v>506</v>
      </c>
      <c r="H433" s="144">
        <v>456</v>
      </c>
      <c r="I433" s="144">
        <v>428</v>
      </c>
      <c r="J433" s="144">
        <v>416</v>
      </c>
      <c r="K433" s="144">
        <v>399</v>
      </c>
      <c r="L433" s="144">
        <v>389</v>
      </c>
      <c r="M433" s="144">
        <v>331</v>
      </c>
      <c r="N433" s="144">
        <v>325</v>
      </c>
      <c r="O433" s="144">
        <v>328</v>
      </c>
      <c r="P433" s="144">
        <v>328</v>
      </c>
      <c r="Q433" s="145">
        <v>498.74</v>
      </c>
      <c r="R433" s="145">
        <v>503.34</v>
      </c>
      <c r="S433" s="145">
        <v>385.72</v>
      </c>
      <c r="T433" s="145">
        <v>587.47</v>
      </c>
      <c r="U433" s="145">
        <v>503.86</v>
      </c>
      <c r="V433" s="145">
        <v>551.24</v>
      </c>
      <c r="W433" s="145">
        <v>531.16999999999996</v>
      </c>
      <c r="X433" s="145">
        <v>504.27</v>
      </c>
      <c r="Y433" s="145">
        <v>543.27</v>
      </c>
      <c r="Z433" s="145">
        <v>538.97</v>
      </c>
      <c r="AA433" s="145">
        <v>499.99</v>
      </c>
      <c r="AB433" s="145">
        <v>537.69000000000005</v>
      </c>
      <c r="AC433" s="145">
        <v>497.9</v>
      </c>
      <c r="AD433" s="145">
        <v>562.35</v>
      </c>
      <c r="AE433" s="144">
        <v>303734</v>
      </c>
      <c r="AF433" s="144">
        <v>283884</v>
      </c>
      <c r="AG433" s="144">
        <v>207131</v>
      </c>
      <c r="AH433" s="144">
        <v>284923</v>
      </c>
      <c r="AI433" s="144">
        <v>254951</v>
      </c>
      <c r="AJ433" s="144">
        <v>251364</v>
      </c>
      <c r="AK433" s="144">
        <v>227339</v>
      </c>
      <c r="AL433" s="144">
        <v>209776</v>
      </c>
      <c r="AM433" s="144">
        <v>216765</v>
      </c>
      <c r="AN433" s="144">
        <v>209661</v>
      </c>
      <c r="AO433" s="144">
        <v>165497</v>
      </c>
      <c r="AP433" s="144">
        <v>174750</v>
      </c>
      <c r="AQ433" s="144">
        <v>163310</v>
      </c>
      <c r="AR433" s="144">
        <v>184450</v>
      </c>
      <c r="AS433" s="144"/>
      <c r="AT433" s="144"/>
      <c r="AU433" s="144"/>
      <c r="AV433" s="144"/>
      <c r="AW433" s="144"/>
      <c r="AX433" s="144"/>
      <c r="AY433" s="144"/>
      <c r="AZ433" s="144"/>
      <c r="BA433" s="144"/>
      <c r="BB433" s="144"/>
      <c r="BC433" s="144"/>
      <c r="BD433" s="144"/>
      <c r="BE433" s="144"/>
      <c r="BF433" s="144"/>
    </row>
    <row r="434" spans="1:58" hidden="1">
      <c r="A434" s="143" t="s">
        <v>917</v>
      </c>
      <c r="B434" s="143" t="s">
        <v>1019</v>
      </c>
      <c r="C434" s="144">
        <v>0</v>
      </c>
      <c r="D434" s="144">
        <v>0</v>
      </c>
      <c r="E434" s="144">
        <v>0</v>
      </c>
      <c r="F434" s="144">
        <v>0</v>
      </c>
      <c r="G434" s="144">
        <v>0</v>
      </c>
      <c r="H434" s="144">
        <v>0</v>
      </c>
      <c r="I434" s="144">
        <v>1106</v>
      </c>
      <c r="J434" s="144">
        <v>1119</v>
      </c>
      <c r="K434" s="144">
        <v>1106</v>
      </c>
      <c r="L434" s="144">
        <v>1095</v>
      </c>
      <c r="M434" s="144">
        <v>1033</v>
      </c>
      <c r="N434" s="144">
        <v>976</v>
      </c>
      <c r="O434" s="144">
        <v>932</v>
      </c>
      <c r="P434" s="144">
        <v>912</v>
      </c>
      <c r="Q434" s="145"/>
      <c r="R434" s="145"/>
      <c r="S434" s="145"/>
      <c r="T434" s="145"/>
      <c r="U434" s="145"/>
      <c r="V434" s="145"/>
      <c r="W434" s="145">
        <v>478.38</v>
      </c>
      <c r="X434" s="145">
        <v>476.6</v>
      </c>
      <c r="Y434" s="145">
        <v>470.92</v>
      </c>
      <c r="Z434" s="145">
        <v>502.45</v>
      </c>
      <c r="AA434" s="145">
        <v>484.13</v>
      </c>
      <c r="AB434" s="145">
        <v>498.27</v>
      </c>
      <c r="AC434" s="145">
        <v>470.03</v>
      </c>
      <c r="AD434" s="145">
        <v>533.16999999999996</v>
      </c>
      <c r="AE434" s="144">
        <v>0</v>
      </c>
      <c r="AF434" s="144">
        <v>0</v>
      </c>
      <c r="AG434" s="144">
        <v>0</v>
      </c>
      <c r="AH434" s="144">
        <v>0</v>
      </c>
      <c r="AI434" s="144">
        <v>0</v>
      </c>
      <c r="AJ434" s="144">
        <v>0</v>
      </c>
      <c r="AK434" s="144">
        <v>529090</v>
      </c>
      <c r="AL434" s="144">
        <v>533318</v>
      </c>
      <c r="AM434" s="144">
        <v>520837</v>
      </c>
      <c r="AN434" s="144">
        <v>550184</v>
      </c>
      <c r="AO434" s="144">
        <v>500110</v>
      </c>
      <c r="AP434" s="144">
        <v>486310</v>
      </c>
      <c r="AQ434" s="144">
        <v>438070</v>
      </c>
      <c r="AR434" s="144">
        <v>486250</v>
      </c>
      <c r="AS434" s="144"/>
      <c r="AT434" s="144"/>
      <c r="AU434" s="144"/>
      <c r="AV434" s="144"/>
      <c r="AW434" s="144"/>
      <c r="AX434" s="144"/>
      <c r="AY434" s="144"/>
      <c r="AZ434" s="144"/>
      <c r="BA434" s="144"/>
      <c r="BB434" s="144"/>
      <c r="BC434" s="144"/>
      <c r="BD434" s="144"/>
      <c r="BE434" s="144"/>
      <c r="BF434" s="144"/>
    </row>
    <row r="435" spans="1:58" hidden="1">
      <c r="A435" s="143" t="s">
        <v>917</v>
      </c>
      <c r="B435" s="143" t="s">
        <v>1020</v>
      </c>
      <c r="C435" s="144">
        <v>4123</v>
      </c>
      <c r="D435" s="144">
        <v>3924</v>
      </c>
      <c r="E435" s="144">
        <v>3768</v>
      </c>
      <c r="F435" s="144">
        <v>3587</v>
      </c>
      <c r="G435" s="144">
        <v>3523</v>
      </c>
      <c r="H435" s="144">
        <v>3592</v>
      </c>
      <c r="I435" s="144">
        <v>2580</v>
      </c>
      <c r="J435" s="144">
        <v>2674</v>
      </c>
      <c r="K435" s="144">
        <v>3077</v>
      </c>
      <c r="L435" s="144">
        <v>3296</v>
      </c>
      <c r="M435" s="144">
        <v>3168</v>
      </c>
      <c r="N435" s="144">
        <v>3258</v>
      </c>
      <c r="O435" s="144">
        <v>3227</v>
      </c>
      <c r="P435" s="144">
        <v>3402</v>
      </c>
      <c r="Q435" s="145">
        <v>459.44</v>
      </c>
      <c r="R435" s="145">
        <v>469.18</v>
      </c>
      <c r="S435" s="145">
        <v>364.34</v>
      </c>
      <c r="T435" s="145">
        <v>510.56</v>
      </c>
      <c r="U435" s="145">
        <v>485.39</v>
      </c>
      <c r="V435" s="145">
        <v>524.6</v>
      </c>
      <c r="W435" s="145">
        <v>504.61</v>
      </c>
      <c r="X435" s="145">
        <v>482.32</v>
      </c>
      <c r="Y435" s="145">
        <v>473.86</v>
      </c>
      <c r="Z435" s="145">
        <v>456.29</v>
      </c>
      <c r="AA435" s="145">
        <v>420.51</v>
      </c>
      <c r="AB435" s="145">
        <v>471.48</v>
      </c>
      <c r="AC435" s="145">
        <v>470.91</v>
      </c>
      <c r="AD435" s="145">
        <v>498.05</v>
      </c>
      <c r="AE435" s="144">
        <v>1894290</v>
      </c>
      <c r="AF435" s="144">
        <v>1841075</v>
      </c>
      <c r="AG435" s="144">
        <v>1372834</v>
      </c>
      <c r="AH435" s="144">
        <v>1831396</v>
      </c>
      <c r="AI435" s="144">
        <v>1710029</v>
      </c>
      <c r="AJ435" s="144">
        <v>1884359</v>
      </c>
      <c r="AK435" s="144">
        <v>1301895</v>
      </c>
      <c r="AL435" s="144">
        <v>1289734</v>
      </c>
      <c r="AM435" s="144">
        <v>1458077</v>
      </c>
      <c r="AN435" s="144">
        <v>1503920</v>
      </c>
      <c r="AO435" s="144">
        <v>1332169</v>
      </c>
      <c r="AP435" s="144">
        <v>1536080</v>
      </c>
      <c r="AQ435" s="144">
        <v>1519620</v>
      </c>
      <c r="AR435" s="144">
        <v>1694370</v>
      </c>
      <c r="AS435" s="144"/>
      <c r="AT435" s="144"/>
      <c r="AU435" s="144"/>
      <c r="AV435" s="144"/>
      <c r="AW435" s="144"/>
      <c r="AX435" s="144"/>
      <c r="AY435" s="144"/>
      <c r="AZ435" s="144"/>
      <c r="BA435" s="144"/>
      <c r="BB435" s="144"/>
      <c r="BC435" s="144"/>
      <c r="BD435" s="144"/>
      <c r="BE435" s="144"/>
      <c r="BF435" s="144"/>
    </row>
    <row r="436" spans="1:58" hidden="1">
      <c r="A436" s="143" t="s">
        <v>917</v>
      </c>
      <c r="B436" s="143" t="s">
        <v>1021</v>
      </c>
      <c r="C436" s="144">
        <v>6000</v>
      </c>
      <c r="D436" s="144">
        <v>5658</v>
      </c>
      <c r="E436" s="144">
        <v>5342</v>
      </c>
      <c r="F436" s="144">
        <v>4984</v>
      </c>
      <c r="G436" s="144">
        <v>4996</v>
      </c>
      <c r="H436" s="144">
        <v>4936</v>
      </c>
      <c r="I436" s="144">
        <v>4956</v>
      </c>
      <c r="J436" s="144">
        <v>5022</v>
      </c>
      <c r="K436" s="144">
        <v>5351</v>
      </c>
      <c r="L436" s="144">
        <v>5505</v>
      </c>
      <c r="M436" s="144">
        <v>5160</v>
      </c>
      <c r="N436" s="144">
        <v>5152</v>
      </c>
      <c r="O436" s="144">
        <v>5066</v>
      </c>
      <c r="P436" s="144">
        <v>5220</v>
      </c>
      <c r="Q436" s="145">
        <v>482.27</v>
      </c>
      <c r="R436" s="145">
        <v>490.7</v>
      </c>
      <c r="S436" s="145">
        <v>373.25</v>
      </c>
      <c r="T436" s="145">
        <v>545.51</v>
      </c>
      <c r="U436" s="145">
        <v>490.88</v>
      </c>
      <c r="V436" s="145">
        <v>531.46</v>
      </c>
      <c r="W436" s="145">
        <v>501.25</v>
      </c>
      <c r="X436" s="145">
        <v>485.56</v>
      </c>
      <c r="Y436" s="145">
        <v>476.95</v>
      </c>
      <c r="Z436" s="145">
        <v>484.6</v>
      </c>
      <c r="AA436" s="145">
        <v>438.48</v>
      </c>
      <c r="AB436" s="145">
        <v>491</v>
      </c>
      <c r="AC436" s="145">
        <v>470.2</v>
      </c>
      <c r="AD436" s="145">
        <v>514.48</v>
      </c>
      <c r="AE436" s="144">
        <v>2893613</v>
      </c>
      <c r="AF436" s="144">
        <v>2776355</v>
      </c>
      <c r="AG436" s="144">
        <v>1993877</v>
      </c>
      <c r="AH436" s="144">
        <v>2718831</v>
      </c>
      <c r="AI436" s="144">
        <v>2452436</v>
      </c>
      <c r="AJ436" s="144">
        <v>2623284</v>
      </c>
      <c r="AK436" s="144">
        <v>2484205</v>
      </c>
      <c r="AL436" s="144">
        <v>2438503</v>
      </c>
      <c r="AM436" s="144">
        <v>2552155</v>
      </c>
      <c r="AN436" s="144">
        <v>2667702</v>
      </c>
      <c r="AO436" s="144">
        <v>2262578</v>
      </c>
      <c r="AP436" s="144">
        <v>2529630</v>
      </c>
      <c r="AQ436" s="144">
        <v>2382040</v>
      </c>
      <c r="AR436" s="144">
        <v>2685570</v>
      </c>
      <c r="AS436" s="144"/>
      <c r="AT436" s="144"/>
      <c r="AU436" s="144"/>
      <c r="AV436" s="144"/>
      <c r="AW436" s="144"/>
      <c r="AX436" s="144"/>
      <c r="AY436" s="144"/>
      <c r="AZ436" s="144"/>
      <c r="BA436" s="144"/>
      <c r="BB436" s="144"/>
      <c r="BC436" s="144"/>
      <c r="BD436" s="144"/>
      <c r="BE436" s="144"/>
      <c r="BF436" s="144"/>
    </row>
    <row r="437" spans="1:58" hidden="1">
      <c r="A437" s="143" t="s">
        <v>917</v>
      </c>
      <c r="B437" s="143" t="s">
        <v>1022</v>
      </c>
      <c r="C437" s="144">
        <v>0</v>
      </c>
      <c r="D437" s="144">
        <v>0</v>
      </c>
      <c r="E437" s="144">
        <v>0</v>
      </c>
      <c r="F437" s="144">
        <v>0</v>
      </c>
      <c r="G437" s="144">
        <v>0</v>
      </c>
      <c r="H437" s="144">
        <v>0</v>
      </c>
      <c r="I437" s="144">
        <v>0</v>
      </c>
      <c r="J437" s="144">
        <v>0</v>
      </c>
      <c r="K437" s="144">
        <v>0</v>
      </c>
      <c r="L437" s="144">
        <v>0</v>
      </c>
      <c r="M437" s="144">
        <v>556</v>
      </c>
      <c r="N437" s="144">
        <v>604</v>
      </c>
      <c r="O437" s="144">
        <v>610</v>
      </c>
      <c r="P437" s="144">
        <v>502</v>
      </c>
      <c r="Q437" s="145"/>
      <c r="R437" s="145"/>
      <c r="S437" s="145"/>
      <c r="T437" s="145"/>
      <c r="U437" s="145"/>
      <c r="V437" s="145"/>
      <c r="W437" s="145"/>
      <c r="X437" s="145"/>
      <c r="Y437" s="145"/>
      <c r="Z437" s="145"/>
      <c r="AA437" s="145">
        <v>0</v>
      </c>
      <c r="AB437" s="145">
        <v>0</v>
      </c>
      <c r="AC437" s="145">
        <v>0</v>
      </c>
      <c r="AD437" s="145">
        <v>0</v>
      </c>
      <c r="AE437" s="144">
        <v>0</v>
      </c>
      <c r="AF437" s="144">
        <v>0</v>
      </c>
      <c r="AG437" s="144">
        <v>0</v>
      </c>
      <c r="AH437" s="144">
        <v>0</v>
      </c>
      <c r="AI437" s="144">
        <v>0</v>
      </c>
      <c r="AJ437" s="144">
        <v>0</v>
      </c>
      <c r="AK437" s="144">
        <v>0</v>
      </c>
      <c r="AL437" s="144">
        <v>0</v>
      </c>
      <c r="AM437" s="144">
        <v>0</v>
      </c>
      <c r="AN437" s="144">
        <v>0</v>
      </c>
      <c r="AO437" s="144">
        <v>0</v>
      </c>
      <c r="AP437" s="144">
        <v>0</v>
      </c>
      <c r="AQ437" s="144">
        <v>0</v>
      </c>
      <c r="AR437" s="144">
        <v>0</v>
      </c>
      <c r="AS437" s="144"/>
      <c r="AT437" s="144"/>
      <c r="AU437" s="144"/>
      <c r="AV437" s="144"/>
      <c r="AW437" s="144"/>
      <c r="AX437" s="144"/>
      <c r="AY437" s="144"/>
      <c r="AZ437" s="144"/>
      <c r="BA437" s="144"/>
      <c r="BB437" s="144"/>
      <c r="BC437" s="144"/>
      <c r="BD437" s="144"/>
      <c r="BE437" s="144"/>
      <c r="BF437" s="144"/>
    </row>
    <row r="438" spans="1:58" hidden="1">
      <c r="A438" s="143" t="s">
        <v>917</v>
      </c>
      <c r="B438" s="143" t="s">
        <v>1023</v>
      </c>
      <c r="C438" s="144">
        <v>0</v>
      </c>
      <c r="D438" s="144">
        <v>0</v>
      </c>
      <c r="E438" s="144">
        <v>0</v>
      </c>
      <c r="F438" s="144">
        <v>0</v>
      </c>
      <c r="G438" s="144">
        <v>0</v>
      </c>
      <c r="H438" s="144">
        <v>0</v>
      </c>
      <c r="I438" s="144">
        <v>0</v>
      </c>
      <c r="J438" s="144">
        <v>0</v>
      </c>
      <c r="K438" s="144">
        <v>0</v>
      </c>
      <c r="L438" s="144">
        <v>0</v>
      </c>
      <c r="M438" s="144">
        <v>6</v>
      </c>
      <c r="N438" s="144">
        <v>6</v>
      </c>
      <c r="O438" s="144">
        <v>6</v>
      </c>
      <c r="P438" s="144">
        <v>6</v>
      </c>
      <c r="Q438" s="145"/>
      <c r="R438" s="145"/>
      <c r="S438" s="145"/>
      <c r="T438" s="145"/>
      <c r="U438" s="145"/>
      <c r="V438" s="145"/>
      <c r="W438" s="145"/>
      <c r="X438" s="145"/>
      <c r="Y438" s="145"/>
      <c r="Z438" s="145"/>
      <c r="AA438" s="145">
        <v>9</v>
      </c>
      <c r="AB438" s="145">
        <v>8.17</v>
      </c>
      <c r="AC438" s="145">
        <v>10.33</v>
      </c>
      <c r="AD438" s="145">
        <v>9.5</v>
      </c>
      <c r="AE438" s="144">
        <v>0</v>
      </c>
      <c r="AF438" s="144">
        <v>0</v>
      </c>
      <c r="AG438" s="144">
        <v>0</v>
      </c>
      <c r="AH438" s="144">
        <v>0</v>
      </c>
      <c r="AI438" s="144">
        <v>0</v>
      </c>
      <c r="AJ438" s="144">
        <v>0</v>
      </c>
      <c r="AK438" s="144">
        <v>0</v>
      </c>
      <c r="AL438" s="144">
        <v>0</v>
      </c>
      <c r="AM438" s="144">
        <v>0</v>
      </c>
      <c r="AN438" s="144">
        <v>0</v>
      </c>
      <c r="AO438" s="144">
        <v>54</v>
      </c>
      <c r="AP438" s="144">
        <v>49</v>
      </c>
      <c r="AQ438" s="144">
        <v>62</v>
      </c>
      <c r="AR438" s="144">
        <v>57</v>
      </c>
      <c r="AS438" s="144"/>
      <c r="AT438" s="144"/>
      <c r="AU438" s="144"/>
      <c r="AV438" s="144"/>
      <c r="AW438" s="144"/>
      <c r="AX438" s="144"/>
      <c r="AY438" s="144"/>
      <c r="AZ438" s="144"/>
      <c r="BA438" s="144"/>
      <c r="BB438" s="144"/>
      <c r="BC438" s="144"/>
      <c r="BD438" s="144"/>
      <c r="BE438" s="144"/>
      <c r="BF438" s="144"/>
    </row>
    <row r="439" spans="1:58" hidden="1">
      <c r="A439" s="143" t="s">
        <v>917</v>
      </c>
      <c r="B439" s="143" t="s">
        <v>1024</v>
      </c>
      <c r="C439" s="144">
        <v>0</v>
      </c>
      <c r="D439" s="144">
        <v>0</v>
      </c>
      <c r="E439" s="144">
        <v>0</v>
      </c>
      <c r="F439" s="144">
        <v>0</v>
      </c>
      <c r="G439" s="144">
        <v>0</v>
      </c>
      <c r="H439" s="144">
        <v>0</v>
      </c>
      <c r="I439" s="144">
        <v>0</v>
      </c>
      <c r="J439" s="144">
        <v>0</v>
      </c>
      <c r="K439" s="144">
        <v>0</v>
      </c>
      <c r="L439" s="144">
        <v>0</v>
      </c>
      <c r="M439" s="144">
        <v>6</v>
      </c>
      <c r="N439" s="144">
        <v>6</v>
      </c>
      <c r="O439" s="144">
        <v>6</v>
      </c>
      <c r="P439" s="144">
        <v>6</v>
      </c>
      <c r="Q439" s="145"/>
      <c r="R439" s="145"/>
      <c r="S439" s="145"/>
      <c r="T439" s="145"/>
      <c r="U439" s="145"/>
      <c r="V439" s="145"/>
      <c r="W439" s="145"/>
      <c r="X439" s="145"/>
      <c r="Y439" s="145"/>
      <c r="Z439" s="145"/>
      <c r="AA439" s="145">
        <v>10</v>
      </c>
      <c r="AB439" s="145">
        <v>11</v>
      </c>
      <c r="AC439" s="145">
        <v>12</v>
      </c>
      <c r="AD439" s="145">
        <v>10</v>
      </c>
      <c r="AE439" s="144">
        <v>0</v>
      </c>
      <c r="AF439" s="144">
        <v>0</v>
      </c>
      <c r="AG439" s="144">
        <v>0</v>
      </c>
      <c r="AH439" s="144">
        <v>0</v>
      </c>
      <c r="AI439" s="144">
        <v>0</v>
      </c>
      <c r="AJ439" s="144">
        <v>0</v>
      </c>
      <c r="AK439" s="144">
        <v>0</v>
      </c>
      <c r="AL439" s="144">
        <v>0</v>
      </c>
      <c r="AM439" s="144">
        <v>0</v>
      </c>
      <c r="AN439" s="144">
        <v>0</v>
      </c>
      <c r="AO439" s="144">
        <v>60</v>
      </c>
      <c r="AP439" s="144">
        <v>66</v>
      </c>
      <c r="AQ439" s="144">
        <v>72</v>
      </c>
      <c r="AR439" s="144">
        <v>60</v>
      </c>
      <c r="AS439" s="144"/>
      <c r="AT439" s="144"/>
      <c r="AU439" s="144"/>
      <c r="AV439" s="144"/>
      <c r="AW439" s="144"/>
      <c r="AX439" s="144"/>
      <c r="AY439" s="144"/>
      <c r="AZ439" s="144"/>
      <c r="BA439" s="144"/>
      <c r="BB439" s="144"/>
      <c r="BC439" s="144"/>
      <c r="BD439" s="144"/>
      <c r="BE439" s="144"/>
      <c r="BF439" s="144"/>
    </row>
    <row r="440" spans="1:58" hidden="1">
      <c r="A440" s="143" t="s">
        <v>917</v>
      </c>
      <c r="B440" s="143" t="s">
        <v>1025</v>
      </c>
      <c r="C440" s="144">
        <v>66</v>
      </c>
      <c r="D440" s="144">
        <v>63</v>
      </c>
      <c r="E440" s="144">
        <v>58</v>
      </c>
      <c r="F440" s="144">
        <v>54</v>
      </c>
      <c r="G440" s="144">
        <v>56</v>
      </c>
      <c r="H440" s="144">
        <v>63</v>
      </c>
      <c r="I440" s="144">
        <v>66</v>
      </c>
      <c r="J440" s="144">
        <v>75</v>
      </c>
      <c r="K440" s="144">
        <v>81</v>
      </c>
      <c r="L440" s="144">
        <v>95</v>
      </c>
      <c r="M440" s="144">
        <v>109</v>
      </c>
      <c r="N440" s="144">
        <v>108</v>
      </c>
      <c r="O440" s="144">
        <v>108</v>
      </c>
      <c r="P440" s="144">
        <v>108</v>
      </c>
      <c r="Q440" s="145">
        <v>18.5</v>
      </c>
      <c r="R440" s="145">
        <v>21.49</v>
      </c>
      <c r="S440" s="145">
        <v>20.45</v>
      </c>
      <c r="T440" s="145">
        <v>19.43</v>
      </c>
      <c r="U440" s="145">
        <v>18.64</v>
      </c>
      <c r="V440" s="145">
        <v>21.24</v>
      </c>
      <c r="W440" s="145">
        <v>20.170000000000002</v>
      </c>
      <c r="X440" s="145">
        <v>15.51</v>
      </c>
      <c r="Y440" s="145">
        <v>17.36</v>
      </c>
      <c r="Z440" s="145">
        <v>13.89</v>
      </c>
      <c r="AA440" s="145">
        <v>14.54</v>
      </c>
      <c r="AB440" s="145">
        <v>14.55</v>
      </c>
      <c r="AC440" s="145">
        <v>19.14</v>
      </c>
      <c r="AD440" s="145">
        <v>12.09</v>
      </c>
      <c r="AE440" s="144">
        <v>1221</v>
      </c>
      <c r="AF440" s="144">
        <v>1354</v>
      </c>
      <c r="AG440" s="144">
        <v>1186</v>
      </c>
      <c r="AH440" s="144">
        <v>1049</v>
      </c>
      <c r="AI440" s="144">
        <v>1044</v>
      </c>
      <c r="AJ440" s="144">
        <v>1338</v>
      </c>
      <c r="AK440" s="144">
        <v>1331</v>
      </c>
      <c r="AL440" s="144">
        <v>1163</v>
      </c>
      <c r="AM440" s="144">
        <v>1406</v>
      </c>
      <c r="AN440" s="144">
        <v>1320</v>
      </c>
      <c r="AO440" s="144">
        <v>1585</v>
      </c>
      <c r="AP440" s="144">
        <v>1571</v>
      </c>
      <c r="AQ440" s="144">
        <v>2067</v>
      </c>
      <c r="AR440" s="144">
        <v>1306</v>
      </c>
      <c r="AS440" s="144"/>
      <c r="AT440" s="144"/>
      <c r="AU440" s="144"/>
      <c r="AV440" s="144"/>
      <c r="AW440" s="144"/>
      <c r="AX440" s="144"/>
      <c r="AY440" s="144"/>
      <c r="AZ440" s="144"/>
      <c r="BA440" s="144"/>
      <c r="BB440" s="144"/>
      <c r="BC440" s="144"/>
      <c r="BD440" s="144"/>
      <c r="BE440" s="144"/>
      <c r="BF440" s="144"/>
    </row>
    <row r="441" spans="1:58" hidden="1">
      <c r="A441" s="143" t="s">
        <v>917</v>
      </c>
      <c r="B441" s="143" t="s">
        <v>1026</v>
      </c>
      <c r="C441" s="144">
        <v>0</v>
      </c>
      <c r="D441" s="144">
        <v>0</v>
      </c>
      <c r="E441" s="144">
        <v>0</v>
      </c>
      <c r="F441" s="144">
        <v>0</v>
      </c>
      <c r="G441" s="144">
        <v>0</v>
      </c>
      <c r="H441" s="144">
        <v>0</v>
      </c>
      <c r="I441" s="144">
        <v>0</v>
      </c>
      <c r="J441" s="144">
        <v>0</v>
      </c>
      <c r="K441" s="144">
        <v>0</v>
      </c>
      <c r="L441" s="144">
        <v>0</v>
      </c>
      <c r="M441" s="144">
        <v>0</v>
      </c>
      <c r="N441" s="144">
        <v>0</v>
      </c>
      <c r="O441" s="144">
        <v>0</v>
      </c>
      <c r="P441" s="144">
        <v>0</v>
      </c>
      <c r="Q441" s="145"/>
      <c r="R441" s="145"/>
      <c r="S441" s="145"/>
      <c r="T441" s="145"/>
      <c r="U441" s="145"/>
      <c r="V441" s="145"/>
      <c r="W441" s="145"/>
      <c r="X441" s="145"/>
      <c r="Y441" s="145"/>
      <c r="Z441" s="145"/>
      <c r="AA441" s="145"/>
      <c r="AB441" s="145"/>
      <c r="AC441" s="145"/>
      <c r="AD441" s="145"/>
      <c r="AE441" s="144">
        <v>0</v>
      </c>
      <c r="AF441" s="144">
        <v>0</v>
      </c>
      <c r="AG441" s="144">
        <v>0</v>
      </c>
      <c r="AH441" s="144">
        <v>0</v>
      </c>
      <c r="AI441" s="144">
        <v>0</v>
      </c>
      <c r="AJ441" s="144">
        <v>0</v>
      </c>
      <c r="AK441" s="144">
        <v>0</v>
      </c>
      <c r="AL441" s="144">
        <v>0</v>
      </c>
      <c r="AM441" s="144">
        <v>0</v>
      </c>
      <c r="AN441" s="144">
        <v>0</v>
      </c>
      <c r="AO441" s="144">
        <v>0</v>
      </c>
      <c r="AP441" s="144">
        <v>0</v>
      </c>
      <c r="AQ441" s="144">
        <v>0</v>
      </c>
      <c r="AR441" s="144">
        <v>0</v>
      </c>
      <c r="AS441" s="144"/>
      <c r="AT441" s="144"/>
      <c r="AU441" s="144"/>
      <c r="AV441" s="144"/>
      <c r="AW441" s="144"/>
      <c r="AX441" s="144"/>
      <c r="AY441" s="144"/>
      <c r="AZ441" s="144"/>
      <c r="BA441" s="144"/>
      <c r="BB441" s="144"/>
      <c r="BC441" s="144"/>
      <c r="BD441" s="144"/>
      <c r="BE441" s="144"/>
      <c r="BF441" s="144"/>
    </row>
    <row r="442" spans="1:58" hidden="1">
      <c r="A442" s="143" t="s">
        <v>917</v>
      </c>
      <c r="B442" s="143" t="s">
        <v>1027</v>
      </c>
      <c r="C442" s="144">
        <v>165</v>
      </c>
      <c r="D442" s="144">
        <v>180</v>
      </c>
      <c r="E442" s="144">
        <v>192</v>
      </c>
      <c r="F442" s="144">
        <v>192</v>
      </c>
      <c r="G442" s="144">
        <v>194</v>
      </c>
      <c r="H442" s="144">
        <v>199</v>
      </c>
      <c r="I442" s="144">
        <v>240</v>
      </c>
      <c r="J442" s="144">
        <v>258</v>
      </c>
      <c r="K442" s="144">
        <v>278</v>
      </c>
      <c r="L442" s="144">
        <v>257</v>
      </c>
      <c r="M442" s="144">
        <v>275</v>
      </c>
      <c r="N442" s="144">
        <v>278</v>
      </c>
      <c r="O442" s="144">
        <v>280</v>
      </c>
      <c r="P442" s="144">
        <v>251</v>
      </c>
      <c r="Q442" s="145">
        <v>22.61</v>
      </c>
      <c r="R442" s="145">
        <v>16.670000000000002</v>
      </c>
      <c r="S442" s="145">
        <v>21.73</v>
      </c>
      <c r="T442" s="145">
        <v>17.64</v>
      </c>
      <c r="U442" s="145">
        <v>21.66</v>
      </c>
      <c r="V442" s="145">
        <v>18.2</v>
      </c>
      <c r="W442" s="145">
        <v>22.38</v>
      </c>
      <c r="X442" s="145">
        <v>18.73</v>
      </c>
      <c r="Y442" s="145">
        <v>23.73</v>
      </c>
      <c r="Z442" s="145">
        <v>22.99</v>
      </c>
      <c r="AA442" s="145">
        <v>17.36</v>
      </c>
      <c r="AB442" s="145">
        <v>16.739999999999998</v>
      </c>
      <c r="AC442" s="145">
        <v>13.42</v>
      </c>
      <c r="AD442" s="145">
        <v>19.04</v>
      </c>
      <c r="AE442" s="144">
        <v>3730</v>
      </c>
      <c r="AF442" s="144">
        <v>3000</v>
      </c>
      <c r="AG442" s="144">
        <v>4173</v>
      </c>
      <c r="AH442" s="144">
        <v>3387</v>
      </c>
      <c r="AI442" s="144">
        <v>4202</v>
      </c>
      <c r="AJ442" s="144">
        <v>3622</v>
      </c>
      <c r="AK442" s="144">
        <v>5372</v>
      </c>
      <c r="AL442" s="144">
        <v>4833</v>
      </c>
      <c r="AM442" s="144">
        <v>6598</v>
      </c>
      <c r="AN442" s="144">
        <v>5908</v>
      </c>
      <c r="AO442" s="144">
        <v>4774</v>
      </c>
      <c r="AP442" s="144">
        <v>4653</v>
      </c>
      <c r="AQ442" s="144">
        <v>3758</v>
      </c>
      <c r="AR442" s="144">
        <v>4780</v>
      </c>
      <c r="AS442" s="144"/>
      <c r="AT442" s="144"/>
      <c r="AU442" s="144"/>
      <c r="AV442" s="144"/>
      <c r="AW442" s="144"/>
      <c r="AX442" s="144"/>
      <c r="AY442" s="144"/>
      <c r="AZ442" s="144"/>
      <c r="BA442" s="144"/>
      <c r="BB442" s="144"/>
      <c r="BC442" s="144"/>
      <c r="BD442" s="144"/>
      <c r="BE442" s="144"/>
      <c r="BF442" s="144"/>
    </row>
    <row r="443" spans="1:58" hidden="1">
      <c r="A443" s="143" t="s">
        <v>917</v>
      </c>
      <c r="B443" s="143" t="s">
        <v>1028</v>
      </c>
      <c r="C443" s="144">
        <v>0</v>
      </c>
      <c r="D443" s="144">
        <v>0</v>
      </c>
      <c r="E443" s="144">
        <v>0</v>
      </c>
      <c r="F443" s="144">
        <v>0</v>
      </c>
      <c r="G443" s="144">
        <v>0</v>
      </c>
      <c r="H443" s="144">
        <v>0</v>
      </c>
      <c r="I443" s="144">
        <v>0</v>
      </c>
      <c r="J443" s="144">
        <v>0</v>
      </c>
      <c r="K443" s="144">
        <v>0</v>
      </c>
      <c r="L443" s="144">
        <v>0</v>
      </c>
      <c r="M443" s="144">
        <v>87</v>
      </c>
      <c r="N443" s="144">
        <v>139</v>
      </c>
      <c r="O443" s="144">
        <v>136</v>
      </c>
      <c r="P443" s="144">
        <v>136</v>
      </c>
      <c r="Q443" s="145"/>
      <c r="R443" s="145"/>
      <c r="S443" s="145"/>
      <c r="T443" s="145"/>
      <c r="U443" s="145"/>
      <c r="V443" s="145"/>
      <c r="W443" s="145"/>
      <c r="X443" s="145"/>
      <c r="Y443" s="145"/>
      <c r="Z443" s="145"/>
      <c r="AA443" s="145">
        <v>0</v>
      </c>
      <c r="AB443" s="145">
        <v>0</v>
      </c>
      <c r="AC443" s="145">
        <v>0</v>
      </c>
      <c r="AD443" s="145">
        <v>0</v>
      </c>
      <c r="AE443" s="144">
        <v>0</v>
      </c>
      <c r="AF443" s="144">
        <v>0</v>
      </c>
      <c r="AG443" s="144">
        <v>0</v>
      </c>
      <c r="AH443" s="144">
        <v>0</v>
      </c>
      <c r="AI443" s="144">
        <v>0</v>
      </c>
      <c r="AJ443" s="144">
        <v>0</v>
      </c>
      <c r="AK443" s="144">
        <v>0</v>
      </c>
      <c r="AL443" s="144">
        <v>0</v>
      </c>
      <c r="AM443" s="144">
        <v>0</v>
      </c>
      <c r="AN443" s="144">
        <v>0</v>
      </c>
      <c r="AO443" s="144">
        <v>0</v>
      </c>
      <c r="AP443" s="144">
        <v>0</v>
      </c>
      <c r="AQ443" s="144">
        <v>0</v>
      </c>
      <c r="AR443" s="144">
        <v>0</v>
      </c>
      <c r="AS443" s="144"/>
      <c r="AT443" s="144"/>
      <c r="AU443" s="144"/>
      <c r="AV443" s="144"/>
      <c r="AW443" s="144"/>
      <c r="AX443" s="144"/>
      <c r="AY443" s="144"/>
      <c r="AZ443" s="144"/>
      <c r="BA443" s="144"/>
      <c r="BB443" s="144"/>
      <c r="BC443" s="144"/>
      <c r="BD443" s="144"/>
      <c r="BE443" s="144"/>
      <c r="BF443" s="144"/>
    </row>
    <row r="444" spans="1:58" hidden="1">
      <c r="A444" s="143" t="s">
        <v>917</v>
      </c>
      <c r="B444" s="143" t="s">
        <v>1029</v>
      </c>
      <c r="C444" s="144">
        <v>27</v>
      </c>
      <c r="D444" s="144">
        <v>30</v>
      </c>
      <c r="E444" s="144">
        <v>32</v>
      </c>
      <c r="F444" s="144">
        <v>34</v>
      </c>
      <c r="G444" s="144">
        <v>37</v>
      </c>
      <c r="H444" s="144">
        <v>42</v>
      </c>
      <c r="I444" s="144">
        <v>46</v>
      </c>
      <c r="J444" s="144">
        <v>49</v>
      </c>
      <c r="K444" s="144">
        <v>52</v>
      </c>
      <c r="L444" s="144">
        <v>55</v>
      </c>
      <c r="M444" s="144">
        <v>59</v>
      </c>
      <c r="N444" s="144">
        <v>59</v>
      </c>
      <c r="O444" s="144">
        <v>59</v>
      </c>
      <c r="P444" s="144">
        <v>59</v>
      </c>
      <c r="Q444" s="145">
        <v>178.44</v>
      </c>
      <c r="R444" s="145">
        <v>188.2</v>
      </c>
      <c r="S444" s="145">
        <v>170.59</v>
      </c>
      <c r="T444" s="145">
        <v>162.32</v>
      </c>
      <c r="U444" s="145">
        <v>158</v>
      </c>
      <c r="V444" s="145">
        <v>177.4</v>
      </c>
      <c r="W444" s="145">
        <v>173</v>
      </c>
      <c r="X444" s="145">
        <v>142.86000000000001</v>
      </c>
      <c r="Y444" s="145">
        <v>136.22999999999999</v>
      </c>
      <c r="Z444" s="145">
        <v>146.56</v>
      </c>
      <c r="AA444" s="145">
        <v>75.510000000000005</v>
      </c>
      <c r="AB444" s="145">
        <v>68.36</v>
      </c>
      <c r="AC444" s="145">
        <v>69.97</v>
      </c>
      <c r="AD444" s="145">
        <v>73.900000000000006</v>
      </c>
      <c r="AE444" s="144">
        <v>4818</v>
      </c>
      <c r="AF444" s="144">
        <v>5646</v>
      </c>
      <c r="AG444" s="144">
        <v>5459</v>
      </c>
      <c r="AH444" s="144">
        <v>5519</v>
      </c>
      <c r="AI444" s="144">
        <v>5846</v>
      </c>
      <c r="AJ444" s="144">
        <v>7451</v>
      </c>
      <c r="AK444" s="144">
        <v>7958</v>
      </c>
      <c r="AL444" s="144">
        <v>7000</v>
      </c>
      <c r="AM444" s="144">
        <v>7084</v>
      </c>
      <c r="AN444" s="144">
        <v>8061</v>
      </c>
      <c r="AO444" s="144">
        <v>4455</v>
      </c>
      <c r="AP444" s="144">
        <v>4033</v>
      </c>
      <c r="AQ444" s="144">
        <v>4128</v>
      </c>
      <c r="AR444" s="144">
        <v>4360</v>
      </c>
      <c r="AS444" s="144"/>
      <c r="AT444" s="144"/>
      <c r="AU444" s="144"/>
      <c r="AV444" s="144"/>
      <c r="AW444" s="144"/>
      <c r="AX444" s="144"/>
      <c r="AY444" s="144"/>
      <c r="AZ444" s="144"/>
      <c r="BA444" s="144"/>
      <c r="BB444" s="144"/>
      <c r="BC444" s="144"/>
      <c r="BD444" s="144"/>
      <c r="BE444" s="144"/>
      <c r="BF444" s="144"/>
    </row>
    <row r="445" spans="1:58" hidden="1">
      <c r="A445" s="143" t="s">
        <v>917</v>
      </c>
      <c r="B445" s="143" t="s">
        <v>1030</v>
      </c>
      <c r="C445" s="144">
        <v>708</v>
      </c>
      <c r="D445" s="144">
        <v>678</v>
      </c>
      <c r="E445" s="144">
        <v>639</v>
      </c>
      <c r="F445" s="144">
        <v>609</v>
      </c>
      <c r="G445" s="144">
        <v>578</v>
      </c>
      <c r="H445" s="144">
        <v>549</v>
      </c>
      <c r="I445" s="144">
        <v>518</v>
      </c>
      <c r="J445" s="144">
        <v>488</v>
      </c>
      <c r="K445" s="144">
        <v>455</v>
      </c>
      <c r="L445" s="144">
        <v>420</v>
      </c>
      <c r="M445" s="144">
        <v>358</v>
      </c>
      <c r="N445" s="144">
        <v>411</v>
      </c>
      <c r="O445" s="144">
        <v>421</v>
      </c>
      <c r="P445" s="144">
        <v>548</v>
      </c>
      <c r="Q445" s="145">
        <v>42.02</v>
      </c>
      <c r="R445" s="145">
        <v>35.72</v>
      </c>
      <c r="S445" s="145">
        <v>27.11</v>
      </c>
      <c r="T445" s="145">
        <v>25.73</v>
      </c>
      <c r="U445" s="145">
        <v>38</v>
      </c>
      <c r="V445" s="145">
        <v>43.08</v>
      </c>
      <c r="W445" s="145">
        <v>41.04</v>
      </c>
      <c r="X445" s="145">
        <v>42.04</v>
      </c>
      <c r="Y445" s="145">
        <v>41.85</v>
      </c>
      <c r="Z445" s="145">
        <v>46.5</v>
      </c>
      <c r="AA445" s="145">
        <v>47.69</v>
      </c>
      <c r="AB445" s="145">
        <v>37.06</v>
      </c>
      <c r="AC445" s="145">
        <v>37.520000000000003</v>
      </c>
      <c r="AD445" s="145">
        <v>50.07</v>
      </c>
      <c r="AE445" s="144">
        <v>29751</v>
      </c>
      <c r="AF445" s="144">
        <v>24218</v>
      </c>
      <c r="AG445" s="144">
        <v>17321</v>
      </c>
      <c r="AH445" s="144">
        <v>15670</v>
      </c>
      <c r="AI445" s="144">
        <v>21965</v>
      </c>
      <c r="AJ445" s="144">
        <v>23651</v>
      </c>
      <c r="AK445" s="144">
        <v>21259</v>
      </c>
      <c r="AL445" s="144">
        <v>20514</v>
      </c>
      <c r="AM445" s="144">
        <v>19040</v>
      </c>
      <c r="AN445" s="144">
        <v>19531</v>
      </c>
      <c r="AO445" s="144">
        <v>17072</v>
      </c>
      <c r="AP445" s="144">
        <v>15230</v>
      </c>
      <c r="AQ445" s="144">
        <v>15798</v>
      </c>
      <c r="AR445" s="144">
        <v>27441</v>
      </c>
      <c r="AS445" s="144"/>
      <c r="AT445" s="144"/>
      <c r="AU445" s="144"/>
      <c r="AV445" s="144"/>
      <c r="AW445" s="144"/>
      <c r="AX445" s="144"/>
      <c r="AY445" s="144"/>
      <c r="AZ445" s="144"/>
      <c r="BA445" s="144"/>
      <c r="BB445" s="144"/>
      <c r="BC445" s="144"/>
      <c r="BD445" s="144"/>
      <c r="BE445" s="144"/>
      <c r="BF445" s="144"/>
    </row>
    <row r="446" spans="1:58" hidden="1">
      <c r="A446" s="143" t="s">
        <v>917</v>
      </c>
      <c r="B446" s="143" t="s">
        <v>1031</v>
      </c>
      <c r="C446" s="144">
        <v>35</v>
      </c>
      <c r="D446" s="144">
        <v>36</v>
      </c>
      <c r="E446" s="144">
        <v>38</v>
      </c>
      <c r="F446" s="144">
        <v>39</v>
      </c>
      <c r="G446" s="144">
        <v>40</v>
      </c>
      <c r="H446" s="144">
        <v>43</v>
      </c>
      <c r="I446" s="144">
        <v>45</v>
      </c>
      <c r="J446" s="144">
        <v>46</v>
      </c>
      <c r="K446" s="144">
        <v>47</v>
      </c>
      <c r="L446" s="144">
        <v>48</v>
      </c>
      <c r="M446" s="144">
        <v>52</v>
      </c>
      <c r="N446" s="144">
        <v>52</v>
      </c>
      <c r="O446" s="144">
        <v>53</v>
      </c>
      <c r="P446" s="144">
        <v>60</v>
      </c>
      <c r="Q446" s="145">
        <v>61.43</v>
      </c>
      <c r="R446" s="145">
        <v>64.81</v>
      </c>
      <c r="S446" s="145">
        <v>48.24</v>
      </c>
      <c r="T446" s="145">
        <v>59.18</v>
      </c>
      <c r="U446" s="145">
        <v>66.099999999999994</v>
      </c>
      <c r="V446" s="145">
        <v>61.74</v>
      </c>
      <c r="W446" s="145">
        <v>57</v>
      </c>
      <c r="X446" s="145">
        <v>66.3</v>
      </c>
      <c r="Y446" s="145">
        <v>73.11</v>
      </c>
      <c r="Z446" s="145">
        <v>78.81</v>
      </c>
      <c r="AA446" s="145">
        <v>80.58</v>
      </c>
      <c r="AB446" s="145">
        <v>79.5</v>
      </c>
      <c r="AC446" s="145">
        <v>90.57</v>
      </c>
      <c r="AD446" s="145">
        <v>77.430000000000007</v>
      </c>
      <c r="AE446" s="144">
        <v>2150</v>
      </c>
      <c r="AF446" s="144">
        <v>2333</v>
      </c>
      <c r="AG446" s="144">
        <v>1833</v>
      </c>
      <c r="AH446" s="144">
        <v>2308</v>
      </c>
      <c r="AI446" s="144">
        <v>2644</v>
      </c>
      <c r="AJ446" s="144">
        <v>2655</v>
      </c>
      <c r="AK446" s="144">
        <v>2565</v>
      </c>
      <c r="AL446" s="144">
        <v>3050</v>
      </c>
      <c r="AM446" s="144">
        <v>3436</v>
      </c>
      <c r="AN446" s="144">
        <v>3783</v>
      </c>
      <c r="AO446" s="144">
        <v>4190</v>
      </c>
      <c r="AP446" s="144">
        <v>4134</v>
      </c>
      <c r="AQ446" s="144">
        <v>4800</v>
      </c>
      <c r="AR446" s="144">
        <v>4646</v>
      </c>
      <c r="AS446" s="144"/>
      <c r="AT446" s="144"/>
      <c r="AU446" s="144"/>
      <c r="AV446" s="144"/>
      <c r="AW446" s="144"/>
      <c r="AX446" s="144"/>
      <c r="AY446" s="144"/>
      <c r="AZ446" s="144"/>
      <c r="BA446" s="144"/>
      <c r="BB446" s="144"/>
      <c r="BC446" s="144"/>
      <c r="BD446" s="144"/>
      <c r="BE446" s="144"/>
      <c r="BF446" s="144"/>
    </row>
    <row r="447" spans="1:58" hidden="1">
      <c r="A447" s="143" t="s">
        <v>917</v>
      </c>
      <c r="B447" s="143" t="s">
        <v>1032</v>
      </c>
      <c r="C447" s="144">
        <v>34</v>
      </c>
      <c r="D447" s="144">
        <v>32</v>
      </c>
      <c r="E447" s="144">
        <v>29</v>
      </c>
      <c r="F447" s="144">
        <v>29</v>
      </c>
      <c r="G447" s="144">
        <v>29</v>
      </c>
      <c r="H447" s="144">
        <v>29</v>
      </c>
      <c r="I447" s="144">
        <v>30</v>
      </c>
      <c r="J447" s="144">
        <v>32</v>
      </c>
      <c r="K447" s="144">
        <v>32</v>
      </c>
      <c r="L447" s="144">
        <v>32</v>
      </c>
      <c r="M447" s="144">
        <v>25</v>
      </c>
      <c r="N447" s="144">
        <v>27</v>
      </c>
      <c r="O447" s="144">
        <v>36</v>
      </c>
      <c r="P447" s="144">
        <v>46</v>
      </c>
      <c r="Q447" s="145">
        <v>52.56</v>
      </c>
      <c r="R447" s="145">
        <v>54.41</v>
      </c>
      <c r="S447" s="145">
        <v>32.1</v>
      </c>
      <c r="T447" s="145">
        <v>30.55</v>
      </c>
      <c r="U447" s="145">
        <v>54</v>
      </c>
      <c r="V447" s="145">
        <v>57</v>
      </c>
      <c r="W447" s="145">
        <v>68.87</v>
      </c>
      <c r="X447" s="145">
        <v>104.41</v>
      </c>
      <c r="Y447" s="145">
        <v>60</v>
      </c>
      <c r="Z447" s="145">
        <v>71.72</v>
      </c>
      <c r="AA447" s="145">
        <v>76</v>
      </c>
      <c r="AB447" s="145">
        <v>28.33</v>
      </c>
      <c r="AC447" s="145">
        <v>97.17</v>
      </c>
      <c r="AD447" s="145">
        <v>71.650000000000006</v>
      </c>
      <c r="AE447" s="144">
        <v>1787</v>
      </c>
      <c r="AF447" s="144">
        <v>1741</v>
      </c>
      <c r="AG447" s="144">
        <v>931</v>
      </c>
      <c r="AH447" s="144">
        <v>886</v>
      </c>
      <c r="AI447" s="144">
        <v>1566</v>
      </c>
      <c r="AJ447" s="144">
        <v>1653</v>
      </c>
      <c r="AK447" s="144">
        <v>2066</v>
      </c>
      <c r="AL447" s="144">
        <v>3341</v>
      </c>
      <c r="AM447" s="144">
        <v>1920</v>
      </c>
      <c r="AN447" s="144">
        <v>2295</v>
      </c>
      <c r="AO447" s="144">
        <v>1900</v>
      </c>
      <c r="AP447" s="144">
        <v>765</v>
      </c>
      <c r="AQ447" s="144">
        <v>3498</v>
      </c>
      <c r="AR447" s="144">
        <v>3296</v>
      </c>
      <c r="AS447" s="144"/>
      <c r="AT447" s="144"/>
      <c r="AU447" s="144"/>
      <c r="AV447" s="144"/>
      <c r="AW447" s="144"/>
      <c r="AX447" s="144"/>
      <c r="AY447" s="144"/>
      <c r="AZ447" s="144"/>
      <c r="BA447" s="144"/>
      <c r="BB447" s="144"/>
      <c r="BC447" s="144"/>
      <c r="BD447" s="144"/>
      <c r="BE447" s="144"/>
      <c r="BF447" s="144"/>
    </row>
    <row r="448" spans="1:58" hidden="1">
      <c r="A448" s="143" t="s">
        <v>917</v>
      </c>
      <c r="B448" s="143" t="s">
        <v>1033</v>
      </c>
      <c r="C448" s="144">
        <v>0</v>
      </c>
      <c r="D448" s="144">
        <v>0</v>
      </c>
      <c r="E448" s="144">
        <v>0</v>
      </c>
      <c r="F448" s="144">
        <v>0</v>
      </c>
      <c r="G448" s="144">
        <v>0</v>
      </c>
      <c r="H448" s="144">
        <v>0</v>
      </c>
      <c r="I448" s="144">
        <v>0</v>
      </c>
      <c r="J448" s="144">
        <v>0</v>
      </c>
      <c r="K448" s="144">
        <v>0</v>
      </c>
      <c r="L448" s="144">
        <v>0</v>
      </c>
      <c r="M448" s="144">
        <v>93</v>
      </c>
      <c r="N448" s="144">
        <v>112</v>
      </c>
      <c r="O448" s="144">
        <v>128</v>
      </c>
      <c r="P448" s="144">
        <v>87</v>
      </c>
      <c r="Q448" s="145"/>
      <c r="R448" s="145"/>
      <c r="S448" s="145"/>
      <c r="T448" s="145"/>
      <c r="U448" s="145"/>
      <c r="V448" s="145"/>
      <c r="W448" s="145"/>
      <c r="X448" s="145"/>
      <c r="Y448" s="145"/>
      <c r="Z448" s="145"/>
      <c r="AA448" s="145">
        <v>0</v>
      </c>
      <c r="AB448" s="145">
        <v>0</v>
      </c>
      <c r="AC448" s="145">
        <v>0</v>
      </c>
      <c r="AD448" s="145">
        <v>0</v>
      </c>
      <c r="AE448" s="144">
        <v>0</v>
      </c>
      <c r="AF448" s="144">
        <v>0</v>
      </c>
      <c r="AG448" s="144">
        <v>0</v>
      </c>
      <c r="AH448" s="144">
        <v>0</v>
      </c>
      <c r="AI448" s="144">
        <v>0</v>
      </c>
      <c r="AJ448" s="144">
        <v>0</v>
      </c>
      <c r="AK448" s="144">
        <v>0</v>
      </c>
      <c r="AL448" s="144">
        <v>0</v>
      </c>
      <c r="AM448" s="144">
        <v>0</v>
      </c>
      <c r="AN448" s="144">
        <v>0</v>
      </c>
      <c r="AO448" s="144">
        <v>0</v>
      </c>
      <c r="AP448" s="144">
        <v>0</v>
      </c>
      <c r="AQ448" s="144">
        <v>0</v>
      </c>
      <c r="AR448" s="144">
        <v>0</v>
      </c>
      <c r="AS448" s="144"/>
      <c r="AT448" s="144"/>
      <c r="AU448" s="144"/>
      <c r="AV448" s="144"/>
      <c r="AW448" s="144"/>
      <c r="AX448" s="144"/>
      <c r="AY448" s="144"/>
      <c r="AZ448" s="144"/>
      <c r="BA448" s="144"/>
      <c r="BB448" s="144"/>
      <c r="BC448" s="144"/>
      <c r="BD448" s="144"/>
      <c r="BE448" s="144"/>
      <c r="BF448" s="144"/>
    </row>
    <row r="449" spans="1:58" hidden="1">
      <c r="A449" s="143" t="s">
        <v>917</v>
      </c>
      <c r="B449" s="143" t="s">
        <v>1034</v>
      </c>
      <c r="C449" s="144">
        <v>0</v>
      </c>
      <c r="D449" s="144">
        <v>0</v>
      </c>
      <c r="E449" s="144">
        <v>0</v>
      </c>
      <c r="F449" s="144">
        <v>0</v>
      </c>
      <c r="G449" s="144">
        <v>0</v>
      </c>
      <c r="H449" s="144">
        <v>0</v>
      </c>
      <c r="I449" s="144">
        <v>0</v>
      </c>
      <c r="J449" s="144">
        <v>0</v>
      </c>
      <c r="K449" s="144">
        <v>0</v>
      </c>
      <c r="L449" s="144">
        <v>0</v>
      </c>
      <c r="M449" s="144">
        <v>0</v>
      </c>
      <c r="N449" s="144">
        <v>0</v>
      </c>
      <c r="O449" s="144">
        <v>0</v>
      </c>
      <c r="P449" s="144">
        <v>0</v>
      </c>
      <c r="Q449" s="145"/>
      <c r="R449" s="145"/>
      <c r="S449" s="145"/>
      <c r="T449" s="145"/>
      <c r="U449" s="145"/>
      <c r="V449" s="145"/>
      <c r="W449" s="145"/>
      <c r="X449" s="145"/>
      <c r="Y449" s="145"/>
      <c r="Z449" s="145"/>
      <c r="AA449" s="145"/>
      <c r="AB449" s="145"/>
      <c r="AC449" s="145"/>
      <c r="AD449" s="145"/>
      <c r="AE449" s="144">
        <v>0</v>
      </c>
      <c r="AF449" s="144">
        <v>0</v>
      </c>
      <c r="AG449" s="144">
        <v>0</v>
      </c>
      <c r="AH449" s="144">
        <v>0</v>
      </c>
      <c r="AI449" s="144">
        <v>0</v>
      </c>
      <c r="AJ449" s="144">
        <v>0</v>
      </c>
      <c r="AK449" s="144">
        <v>0</v>
      </c>
      <c r="AL449" s="144">
        <v>0</v>
      </c>
      <c r="AM449" s="144">
        <v>0</v>
      </c>
      <c r="AN449" s="144">
        <v>0</v>
      </c>
      <c r="AO449" s="144">
        <v>0</v>
      </c>
      <c r="AP449" s="144">
        <v>0</v>
      </c>
      <c r="AQ449" s="144">
        <v>0</v>
      </c>
      <c r="AR449" s="144">
        <v>0</v>
      </c>
      <c r="AS449" s="144"/>
      <c r="AT449" s="144"/>
      <c r="AU449" s="144"/>
      <c r="AV449" s="144"/>
      <c r="AW449" s="144"/>
      <c r="AX449" s="144"/>
      <c r="AY449" s="144"/>
      <c r="AZ449" s="144"/>
      <c r="BA449" s="144"/>
      <c r="BB449" s="144"/>
      <c r="BC449" s="144"/>
      <c r="BD449" s="144"/>
      <c r="BE449" s="144"/>
      <c r="BF449" s="144"/>
    </row>
    <row r="450" spans="1:58" hidden="1">
      <c r="A450" s="143" t="s">
        <v>917</v>
      </c>
      <c r="B450" s="143" t="s">
        <v>1035</v>
      </c>
      <c r="C450" s="144">
        <v>0</v>
      </c>
      <c r="D450" s="144">
        <v>0</v>
      </c>
      <c r="E450" s="144">
        <v>0</v>
      </c>
      <c r="F450" s="144">
        <v>0</v>
      </c>
      <c r="G450" s="144">
        <v>0</v>
      </c>
      <c r="H450" s="144">
        <v>0</v>
      </c>
      <c r="I450" s="144">
        <v>0</v>
      </c>
      <c r="J450" s="144">
        <v>0</v>
      </c>
      <c r="K450" s="144">
        <v>0</v>
      </c>
      <c r="L450" s="144">
        <v>0</v>
      </c>
      <c r="M450" s="144">
        <v>0</v>
      </c>
      <c r="N450" s="144">
        <v>0</v>
      </c>
      <c r="O450" s="144">
        <v>0</v>
      </c>
      <c r="P450" s="144">
        <v>0</v>
      </c>
      <c r="Q450" s="145"/>
      <c r="R450" s="145"/>
      <c r="S450" s="145"/>
      <c r="T450" s="145"/>
      <c r="U450" s="145"/>
      <c r="V450" s="145"/>
      <c r="W450" s="145"/>
      <c r="X450" s="145"/>
      <c r="Y450" s="145"/>
      <c r="Z450" s="145"/>
      <c r="AA450" s="145"/>
      <c r="AB450" s="145"/>
      <c r="AC450" s="145"/>
      <c r="AD450" s="145"/>
      <c r="AE450" s="144">
        <v>0</v>
      </c>
      <c r="AF450" s="144">
        <v>0</v>
      </c>
      <c r="AG450" s="144">
        <v>0</v>
      </c>
      <c r="AH450" s="144">
        <v>0</v>
      </c>
      <c r="AI450" s="144">
        <v>0</v>
      </c>
      <c r="AJ450" s="144">
        <v>0</v>
      </c>
      <c r="AK450" s="144">
        <v>0</v>
      </c>
      <c r="AL450" s="144">
        <v>0</v>
      </c>
      <c r="AM450" s="144">
        <v>0</v>
      </c>
      <c r="AN450" s="144">
        <v>0</v>
      </c>
      <c r="AO450" s="144">
        <v>0</v>
      </c>
      <c r="AP450" s="144">
        <v>0</v>
      </c>
      <c r="AQ450" s="144">
        <v>0</v>
      </c>
      <c r="AR450" s="144">
        <v>0</v>
      </c>
      <c r="AS450" s="144"/>
      <c r="AT450" s="144"/>
      <c r="AU450" s="144"/>
      <c r="AV450" s="144"/>
      <c r="AW450" s="144"/>
      <c r="AX450" s="144"/>
      <c r="AY450" s="144"/>
      <c r="AZ450" s="144"/>
      <c r="BA450" s="144"/>
      <c r="BB450" s="144"/>
      <c r="BC450" s="144"/>
      <c r="BD450" s="144"/>
      <c r="BE450" s="144"/>
      <c r="BF450" s="144"/>
    </row>
    <row r="451" spans="1:58" hidden="1">
      <c r="A451" s="143" t="s">
        <v>917</v>
      </c>
      <c r="B451" s="143" t="s">
        <v>1036</v>
      </c>
      <c r="C451" s="144">
        <v>0</v>
      </c>
      <c r="D451" s="144">
        <v>0</v>
      </c>
      <c r="E451" s="144">
        <v>0</v>
      </c>
      <c r="F451" s="144">
        <v>0</v>
      </c>
      <c r="G451" s="144">
        <v>0</v>
      </c>
      <c r="H451" s="144">
        <v>0</v>
      </c>
      <c r="I451" s="144">
        <v>0</v>
      </c>
      <c r="J451" s="144">
        <v>0</v>
      </c>
      <c r="K451" s="144">
        <v>0</v>
      </c>
      <c r="L451" s="144">
        <v>0</v>
      </c>
      <c r="M451" s="144">
        <v>0</v>
      </c>
      <c r="N451" s="144">
        <v>0</v>
      </c>
      <c r="O451" s="144">
        <v>0</v>
      </c>
      <c r="P451" s="144">
        <v>0</v>
      </c>
      <c r="Q451" s="145"/>
      <c r="R451" s="145"/>
      <c r="S451" s="145"/>
      <c r="T451" s="145"/>
      <c r="U451" s="145"/>
      <c r="V451" s="145"/>
      <c r="W451" s="145"/>
      <c r="X451" s="145"/>
      <c r="Y451" s="145"/>
      <c r="Z451" s="145"/>
      <c r="AA451" s="145"/>
      <c r="AB451" s="145"/>
      <c r="AC451" s="145"/>
      <c r="AD451" s="145"/>
      <c r="AE451" s="144">
        <v>0</v>
      </c>
      <c r="AF451" s="144">
        <v>0</v>
      </c>
      <c r="AG451" s="144">
        <v>0</v>
      </c>
      <c r="AH451" s="144">
        <v>0</v>
      </c>
      <c r="AI451" s="144">
        <v>0</v>
      </c>
      <c r="AJ451" s="144">
        <v>0</v>
      </c>
      <c r="AK451" s="144">
        <v>0</v>
      </c>
      <c r="AL451" s="144">
        <v>0</v>
      </c>
      <c r="AM451" s="144">
        <v>0</v>
      </c>
      <c r="AN451" s="144">
        <v>0</v>
      </c>
      <c r="AO451" s="144">
        <v>0</v>
      </c>
      <c r="AP451" s="144">
        <v>0</v>
      </c>
      <c r="AQ451" s="144">
        <v>0</v>
      </c>
      <c r="AR451" s="144">
        <v>0</v>
      </c>
      <c r="AS451" s="144"/>
      <c r="AT451" s="144"/>
      <c r="AU451" s="144"/>
      <c r="AV451" s="144"/>
      <c r="AW451" s="144"/>
      <c r="AX451" s="144"/>
      <c r="AY451" s="144"/>
      <c r="AZ451" s="144"/>
      <c r="BA451" s="144"/>
      <c r="BB451" s="144"/>
      <c r="BC451" s="144"/>
      <c r="BD451" s="144"/>
      <c r="BE451" s="144"/>
      <c r="BF451" s="144"/>
    </row>
    <row r="452" spans="1:58" hidden="1">
      <c r="A452" s="143" t="s">
        <v>917</v>
      </c>
      <c r="B452" s="143" t="s">
        <v>1037</v>
      </c>
      <c r="C452" s="144">
        <v>0</v>
      </c>
      <c r="D452" s="144">
        <v>0</v>
      </c>
      <c r="E452" s="144">
        <v>0</v>
      </c>
      <c r="F452" s="144">
        <v>0</v>
      </c>
      <c r="G452" s="144">
        <v>0</v>
      </c>
      <c r="H452" s="144">
        <v>0</v>
      </c>
      <c r="I452" s="144">
        <v>0</v>
      </c>
      <c r="J452" s="144">
        <v>0</v>
      </c>
      <c r="K452" s="144">
        <v>0</v>
      </c>
      <c r="L452" s="144">
        <v>0</v>
      </c>
      <c r="M452" s="144">
        <v>0</v>
      </c>
      <c r="N452" s="144">
        <v>0</v>
      </c>
      <c r="O452" s="144">
        <v>0</v>
      </c>
      <c r="P452" s="144">
        <v>0</v>
      </c>
      <c r="Q452" s="145"/>
      <c r="R452" s="145"/>
      <c r="S452" s="145"/>
      <c r="T452" s="145"/>
      <c r="U452" s="145"/>
      <c r="V452" s="145"/>
      <c r="W452" s="145"/>
      <c r="X452" s="145"/>
      <c r="Y452" s="145"/>
      <c r="Z452" s="145"/>
      <c r="AA452" s="145"/>
      <c r="AB452" s="145"/>
      <c r="AC452" s="145"/>
      <c r="AD452" s="145"/>
      <c r="AE452" s="144">
        <v>0</v>
      </c>
      <c r="AF452" s="144">
        <v>0</v>
      </c>
      <c r="AG452" s="144">
        <v>0</v>
      </c>
      <c r="AH452" s="144">
        <v>0</v>
      </c>
      <c r="AI452" s="144">
        <v>0</v>
      </c>
      <c r="AJ452" s="144">
        <v>0</v>
      </c>
      <c r="AK452" s="144">
        <v>0</v>
      </c>
      <c r="AL452" s="144">
        <v>0</v>
      </c>
      <c r="AM452" s="144">
        <v>0</v>
      </c>
      <c r="AN452" s="144">
        <v>0</v>
      </c>
      <c r="AO452" s="144">
        <v>0</v>
      </c>
      <c r="AP452" s="144">
        <v>0</v>
      </c>
      <c r="AQ452" s="144">
        <v>0</v>
      </c>
      <c r="AR452" s="144">
        <v>0</v>
      </c>
      <c r="AS452" s="144"/>
      <c r="AT452" s="144"/>
      <c r="AU452" s="144"/>
      <c r="AV452" s="144"/>
      <c r="AW452" s="144"/>
      <c r="AX452" s="144"/>
      <c r="AY452" s="144"/>
      <c r="AZ452" s="144"/>
      <c r="BA452" s="144"/>
      <c r="BB452" s="144"/>
      <c r="BC452" s="144"/>
      <c r="BD452" s="144"/>
      <c r="BE452" s="144"/>
      <c r="BF452" s="144"/>
    </row>
    <row r="453" spans="1:58" hidden="1">
      <c r="A453" s="143" t="s">
        <v>917</v>
      </c>
      <c r="B453" s="143" t="s">
        <v>1038</v>
      </c>
      <c r="C453" s="144">
        <v>0</v>
      </c>
      <c r="D453" s="144">
        <v>0</v>
      </c>
      <c r="E453" s="144">
        <v>0</v>
      </c>
      <c r="F453" s="144">
        <v>0</v>
      </c>
      <c r="G453" s="144">
        <v>0</v>
      </c>
      <c r="H453" s="144">
        <v>0</v>
      </c>
      <c r="I453" s="144">
        <v>0</v>
      </c>
      <c r="J453" s="144">
        <v>0</v>
      </c>
      <c r="K453" s="144">
        <v>0</v>
      </c>
      <c r="L453" s="144">
        <v>0</v>
      </c>
      <c r="M453" s="144">
        <v>0</v>
      </c>
      <c r="N453" s="144">
        <v>0</v>
      </c>
      <c r="O453" s="144">
        <v>0</v>
      </c>
      <c r="P453" s="144">
        <v>0</v>
      </c>
      <c r="Q453" s="145"/>
      <c r="R453" s="145"/>
      <c r="S453" s="145"/>
      <c r="T453" s="145"/>
      <c r="U453" s="145"/>
      <c r="V453" s="145"/>
      <c r="W453" s="145"/>
      <c r="X453" s="145"/>
      <c r="Y453" s="145"/>
      <c r="Z453" s="145"/>
      <c r="AA453" s="145"/>
      <c r="AB453" s="145"/>
      <c r="AC453" s="145"/>
      <c r="AD453" s="145"/>
      <c r="AE453" s="144">
        <v>0</v>
      </c>
      <c r="AF453" s="144">
        <v>0</v>
      </c>
      <c r="AG453" s="144">
        <v>0</v>
      </c>
      <c r="AH453" s="144">
        <v>0</v>
      </c>
      <c r="AI453" s="144">
        <v>0</v>
      </c>
      <c r="AJ453" s="144">
        <v>0</v>
      </c>
      <c r="AK453" s="144">
        <v>0</v>
      </c>
      <c r="AL453" s="144">
        <v>0</v>
      </c>
      <c r="AM453" s="144">
        <v>0</v>
      </c>
      <c r="AN453" s="144">
        <v>0</v>
      </c>
      <c r="AO453" s="144">
        <v>0</v>
      </c>
      <c r="AP453" s="144">
        <v>0</v>
      </c>
      <c r="AQ453" s="144">
        <v>0</v>
      </c>
      <c r="AR453" s="144">
        <v>0</v>
      </c>
      <c r="AS453" s="144"/>
      <c r="AT453" s="144"/>
      <c r="AU453" s="144"/>
      <c r="AV453" s="144"/>
      <c r="AW453" s="144"/>
      <c r="AX453" s="144"/>
      <c r="AY453" s="144"/>
      <c r="AZ453" s="144"/>
      <c r="BA453" s="144"/>
      <c r="BB453" s="144"/>
      <c r="BC453" s="144"/>
      <c r="BD453" s="144"/>
      <c r="BE453" s="144"/>
      <c r="BF453" s="144"/>
    </row>
    <row r="454" spans="1:58" hidden="1">
      <c r="A454" s="143" t="s">
        <v>917</v>
      </c>
      <c r="B454" s="143" t="s">
        <v>1039</v>
      </c>
      <c r="C454" s="144">
        <v>0</v>
      </c>
      <c r="D454" s="144">
        <v>0</v>
      </c>
      <c r="E454" s="144">
        <v>0</v>
      </c>
      <c r="F454" s="144">
        <v>0</v>
      </c>
      <c r="G454" s="144">
        <v>0</v>
      </c>
      <c r="H454" s="144">
        <v>0</v>
      </c>
      <c r="I454" s="144">
        <v>0</v>
      </c>
      <c r="J454" s="144">
        <v>0</v>
      </c>
      <c r="K454" s="144">
        <v>0</v>
      </c>
      <c r="L454" s="144">
        <v>0</v>
      </c>
      <c r="M454" s="144">
        <v>0</v>
      </c>
      <c r="N454" s="144">
        <v>0</v>
      </c>
      <c r="O454" s="144">
        <v>0</v>
      </c>
      <c r="P454" s="144">
        <v>0</v>
      </c>
      <c r="Q454" s="145"/>
      <c r="R454" s="145"/>
      <c r="S454" s="145"/>
      <c r="T454" s="145"/>
      <c r="U454" s="145"/>
      <c r="V454" s="145"/>
      <c r="W454" s="145"/>
      <c r="X454" s="145"/>
      <c r="Y454" s="145"/>
      <c r="Z454" s="145"/>
      <c r="AA454" s="145"/>
      <c r="AB454" s="145"/>
      <c r="AC454" s="145"/>
      <c r="AD454" s="145"/>
      <c r="AE454" s="144">
        <v>0</v>
      </c>
      <c r="AF454" s="144">
        <v>0</v>
      </c>
      <c r="AG454" s="144">
        <v>0</v>
      </c>
      <c r="AH454" s="144">
        <v>0</v>
      </c>
      <c r="AI454" s="144">
        <v>0</v>
      </c>
      <c r="AJ454" s="144">
        <v>0</v>
      </c>
      <c r="AK454" s="144">
        <v>0</v>
      </c>
      <c r="AL454" s="144">
        <v>0</v>
      </c>
      <c r="AM454" s="144">
        <v>0</v>
      </c>
      <c r="AN454" s="144">
        <v>0</v>
      </c>
      <c r="AO454" s="144">
        <v>0</v>
      </c>
      <c r="AP454" s="144">
        <v>0</v>
      </c>
      <c r="AQ454" s="144">
        <v>0</v>
      </c>
      <c r="AR454" s="144">
        <v>0</v>
      </c>
      <c r="AS454" s="144"/>
      <c r="AT454" s="144"/>
      <c r="AU454" s="144"/>
      <c r="AV454" s="144"/>
      <c r="AW454" s="144"/>
      <c r="AX454" s="144"/>
      <c r="AY454" s="144"/>
      <c r="AZ454" s="144"/>
      <c r="BA454" s="144"/>
      <c r="BB454" s="144"/>
      <c r="BC454" s="144"/>
      <c r="BD454" s="144"/>
      <c r="BE454" s="144"/>
      <c r="BF454" s="144"/>
    </row>
    <row r="455" spans="1:58" hidden="1">
      <c r="A455" s="143" t="s">
        <v>917</v>
      </c>
      <c r="B455" s="143" t="s">
        <v>1040</v>
      </c>
      <c r="C455" s="144">
        <v>0</v>
      </c>
      <c r="D455" s="144">
        <v>0</v>
      </c>
      <c r="E455" s="144">
        <v>0</v>
      </c>
      <c r="F455" s="144">
        <v>0</v>
      </c>
      <c r="G455" s="144">
        <v>0</v>
      </c>
      <c r="H455" s="144">
        <v>0</v>
      </c>
      <c r="I455" s="144">
        <v>0</v>
      </c>
      <c r="J455" s="144">
        <v>0</v>
      </c>
      <c r="K455" s="144">
        <v>0</v>
      </c>
      <c r="L455" s="144">
        <v>0</v>
      </c>
      <c r="M455" s="144">
        <v>0</v>
      </c>
      <c r="N455" s="144">
        <v>0</v>
      </c>
      <c r="O455" s="144">
        <v>0</v>
      </c>
      <c r="P455" s="144">
        <v>0</v>
      </c>
      <c r="Q455" s="145"/>
      <c r="R455" s="145"/>
      <c r="S455" s="145"/>
      <c r="T455" s="145"/>
      <c r="U455" s="145"/>
      <c r="V455" s="145"/>
      <c r="W455" s="145"/>
      <c r="X455" s="145"/>
      <c r="Y455" s="145"/>
      <c r="Z455" s="145"/>
      <c r="AA455" s="145"/>
      <c r="AB455" s="145"/>
      <c r="AC455" s="145"/>
      <c r="AD455" s="145"/>
      <c r="AE455" s="144">
        <v>0</v>
      </c>
      <c r="AF455" s="144">
        <v>0</v>
      </c>
      <c r="AG455" s="144">
        <v>0</v>
      </c>
      <c r="AH455" s="144">
        <v>0</v>
      </c>
      <c r="AI455" s="144">
        <v>0</v>
      </c>
      <c r="AJ455" s="144">
        <v>0</v>
      </c>
      <c r="AK455" s="144">
        <v>0</v>
      </c>
      <c r="AL455" s="144">
        <v>0</v>
      </c>
      <c r="AM455" s="144">
        <v>0</v>
      </c>
      <c r="AN455" s="144">
        <v>0</v>
      </c>
      <c r="AO455" s="144">
        <v>0</v>
      </c>
      <c r="AP455" s="144">
        <v>0</v>
      </c>
      <c r="AQ455" s="144">
        <v>0</v>
      </c>
      <c r="AR455" s="144">
        <v>0</v>
      </c>
      <c r="AS455" s="144"/>
      <c r="AT455" s="144"/>
      <c r="AU455" s="144"/>
      <c r="AV455" s="144"/>
      <c r="AW455" s="144"/>
      <c r="AX455" s="144"/>
      <c r="AY455" s="144"/>
      <c r="AZ455" s="144"/>
      <c r="BA455" s="144"/>
      <c r="BB455" s="144"/>
      <c r="BC455" s="144"/>
      <c r="BD455" s="144"/>
      <c r="BE455" s="144"/>
      <c r="BF455" s="144"/>
    </row>
    <row r="456" spans="1:58" hidden="1">
      <c r="A456" s="143" t="s">
        <v>917</v>
      </c>
      <c r="B456" s="143" t="s">
        <v>1041</v>
      </c>
      <c r="C456" s="144">
        <v>0</v>
      </c>
      <c r="D456" s="144">
        <v>0</v>
      </c>
      <c r="E456" s="144">
        <v>0</v>
      </c>
      <c r="F456" s="144">
        <v>0</v>
      </c>
      <c r="G456" s="144">
        <v>0</v>
      </c>
      <c r="H456" s="144">
        <v>0</v>
      </c>
      <c r="I456" s="144">
        <v>0</v>
      </c>
      <c r="J456" s="144">
        <v>0</v>
      </c>
      <c r="K456" s="144">
        <v>0</v>
      </c>
      <c r="L456" s="144">
        <v>0</v>
      </c>
      <c r="M456" s="144">
        <v>0</v>
      </c>
      <c r="N456" s="144">
        <v>0</v>
      </c>
      <c r="O456" s="144">
        <v>0</v>
      </c>
      <c r="P456" s="144">
        <v>0</v>
      </c>
      <c r="Q456" s="145"/>
      <c r="R456" s="145"/>
      <c r="S456" s="145"/>
      <c r="T456" s="145"/>
      <c r="U456" s="145"/>
      <c r="V456" s="145"/>
      <c r="W456" s="145"/>
      <c r="X456" s="145"/>
      <c r="Y456" s="145"/>
      <c r="Z456" s="145"/>
      <c r="AA456" s="145"/>
      <c r="AB456" s="145"/>
      <c r="AC456" s="145"/>
      <c r="AD456" s="145"/>
      <c r="AE456" s="144">
        <v>0</v>
      </c>
      <c r="AF456" s="144">
        <v>0</v>
      </c>
      <c r="AG456" s="144">
        <v>0</v>
      </c>
      <c r="AH456" s="144">
        <v>0</v>
      </c>
      <c r="AI456" s="144">
        <v>0</v>
      </c>
      <c r="AJ456" s="144">
        <v>0</v>
      </c>
      <c r="AK456" s="144">
        <v>0</v>
      </c>
      <c r="AL456" s="144">
        <v>0</v>
      </c>
      <c r="AM456" s="144">
        <v>0</v>
      </c>
      <c r="AN456" s="144">
        <v>0</v>
      </c>
      <c r="AO456" s="144">
        <v>0</v>
      </c>
      <c r="AP456" s="144">
        <v>0</v>
      </c>
      <c r="AQ456" s="144">
        <v>0</v>
      </c>
      <c r="AR456" s="144">
        <v>0</v>
      </c>
      <c r="AS456" s="144"/>
      <c r="AT456" s="144"/>
      <c r="AU456" s="144"/>
      <c r="AV456" s="144"/>
      <c r="AW456" s="144"/>
      <c r="AX456" s="144"/>
      <c r="AY456" s="144"/>
      <c r="AZ456" s="144"/>
      <c r="BA456" s="144"/>
      <c r="BB456" s="144"/>
      <c r="BC456" s="144"/>
      <c r="BD456" s="144"/>
      <c r="BE456" s="144"/>
      <c r="BF456" s="144"/>
    </row>
    <row r="457" spans="1:58" hidden="1">
      <c r="A457" s="143" t="s">
        <v>917</v>
      </c>
      <c r="B457" s="143" t="s">
        <v>1042</v>
      </c>
      <c r="C457" s="144">
        <v>0</v>
      </c>
      <c r="D457" s="144">
        <v>0</v>
      </c>
      <c r="E457" s="144">
        <v>0</v>
      </c>
      <c r="F457" s="144">
        <v>0</v>
      </c>
      <c r="G457" s="144">
        <v>0</v>
      </c>
      <c r="H457" s="144">
        <v>0</v>
      </c>
      <c r="I457" s="144">
        <v>0</v>
      </c>
      <c r="J457" s="144">
        <v>0</v>
      </c>
      <c r="K457" s="144">
        <v>0</v>
      </c>
      <c r="L457" s="144">
        <v>0</v>
      </c>
      <c r="M457" s="144">
        <v>5</v>
      </c>
      <c r="N457" s="144">
        <v>5</v>
      </c>
      <c r="O457" s="144">
        <v>5</v>
      </c>
      <c r="P457" s="144">
        <v>5</v>
      </c>
      <c r="Q457" s="145"/>
      <c r="R457" s="145"/>
      <c r="S457" s="145"/>
      <c r="T457" s="145"/>
      <c r="U457" s="145"/>
      <c r="V457" s="145"/>
      <c r="W457" s="145"/>
      <c r="X457" s="145"/>
      <c r="Y457" s="145"/>
      <c r="Z457" s="145"/>
      <c r="AA457" s="145">
        <v>76</v>
      </c>
      <c r="AB457" s="145">
        <v>68</v>
      </c>
      <c r="AC457" s="145">
        <v>73</v>
      </c>
      <c r="AD457" s="145">
        <v>76</v>
      </c>
      <c r="AE457" s="144">
        <v>0</v>
      </c>
      <c r="AF457" s="144">
        <v>0</v>
      </c>
      <c r="AG457" s="144">
        <v>0</v>
      </c>
      <c r="AH457" s="144">
        <v>0</v>
      </c>
      <c r="AI457" s="144">
        <v>0</v>
      </c>
      <c r="AJ457" s="144">
        <v>0</v>
      </c>
      <c r="AK457" s="144">
        <v>0</v>
      </c>
      <c r="AL457" s="144">
        <v>0</v>
      </c>
      <c r="AM457" s="144">
        <v>0</v>
      </c>
      <c r="AN457" s="144">
        <v>0</v>
      </c>
      <c r="AO457" s="144">
        <v>380</v>
      </c>
      <c r="AP457" s="144">
        <v>340</v>
      </c>
      <c r="AQ457" s="144">
        <v>365</v>
      </c>
      <c r="AR457" s="144">
        <v>380</v>
      </c>
      <c r="AS457" s="144"/>
      <c r="AT457" s="144"/>
      <c r="AU457" s="144"/>
      <c r="AV457" s="144"/>
      <c r="AW457" s="144"/>
      <c r="AX457" s="144"/>
      <c r="AY457" s="144"/>
      <c r="AZ457" s="144"/>
      <c r="BA457" s="144"/>
      <c r="BB457" s="144"/>
      <c r="BC457" s="144"/>
      <c r="BD457" s="144"/>
      <c r="BE457" s="144"/>
      <c r="BF457" s="144"/>
    </row>
    <row r="458" spans="1:58" hidden="1">
      <c r="A458" s="143" t="s">
        <v>917</v>
      </c>
      <c r="B458" s="143" t="s">
        <v>1043</v>
      </c>
      <c r="C458" s="144">
        <v>0</v>
      </c>
      <c r="D458" s="144">
        <v>0</v>
      </c>
      <c r="E458" s="144">
        <v>0</v>
      </c>
      <c r="F458" s="144">
        <v>0</v>
      </c>
      <c r="G458" s="144">
        <v>0</v>
      </c>
      <c r="H458" s="144">
        <v>0</v>
      </c>
      <c r="I458" s="144">
        <v>0</v>
      </c>
      <c r="J458" s="144">
        <v>0</v>
      </c>
      <c r="K458" s="144">
        <v>0</v>
      </c>
      <c r="L458" s="144">
        <v>0</v>
      </c>
      <c r="M458" s="144">
        <v>0</v>
      </c>
      <c r="N458" s="144">
        <v>0</v>
      </c>
      <c r="O458" s="144">
        <v>0</v>
      </c>
      <c r="P458" s="144">
        <v>0</v>
      </c>
      <c r="Q458" s="145"/>
      <c r="R458" s="145"/>
      <c r="S458" s="145"/>
      <c r="T458" s="145"/>
      <c r="U458" s="145"/>
      <c r="V458" s="145"/>
      <c r="W458" s="145"/>
      <c r="X458" s="145"/>
      <c r="Y458" s="145"/>
      <c r="Z458" s="145"/>
      <c r="AA458" s="145"/>
      <c r="AB458" s="145"/>
      <c r="AC458" s="145"/>
      <c r="AD458" s="145"/>
      <c r="AE458" s="144">
        <v>0</v>
      </c>
      <c r="AF458" s="144">
        <v>0</v>
      </c>
      <c r="AG458" s="144">
        <v>0</v>
      </c>
      <c r="AH458" s="144">
        <v>0</v>
      </c>
      <c r="AI458" s="144">
        <v>0</v>
      </c>
      <c r="AJ458" s="144">
        <v>0</v>
      </c>
      <c r="AK458" s="144">
        <v>0</v>
      </c>
      <c r="AL458" s="144">
        <v>0</v>
      </c>
      <c r="AM458" s="144">
        <v>0</v>
      </c>
      <c r="AN458" s="144">
        <v>0</v>
      </c>
      <c r="AO458" s="144">
        <v>0</v>
      </c>
      <c r="AP458" s="144">
        <v>0</v>
      </c>
      <c r="AQ458" s="144">
        <v>0</v>
      </c>
      <c r="AR458" s="144">
        <v>0</v>
      </c>
      <c r="AS458" s="144"/>
      <c r="AT458" s="144"/>
      <c r="AU458" s="144"/>
      <c r="AV458" s="144"/>
      <c r="AW458" s="144"/>
      <c r="AX458" s="144"/>
      <c r="AY458" s="144"/>
      <c r="AZ458" s="144"/>
      <c r="BA458" s="144"/>
      <c r="BB458" s="144"/>
      <c r="BC458" s="144"/>
      <c r="BD458" s="144"/>
      <c r="BE458" s="144"/>
      <c r="BF458" s="144"/>
    </row>
    <row r="459" spans="1:58" hidden="1">
      <c r="A459" s="143" t="s">
        <v>917</v>
      </c>
      <c r="B459" s="143" t="s">
        <v>1044</v>
      </c>
      <c r="C459" s="144">
        <v>0</v>
      </c>
      <c r="D459" s="144">
        <v>0</v>
      </c>
      <c r="E459" s="144">
        <v>0</v>
      </c>
      <c r="F459" s="144">
        <v>0</v>
      </c>
      <c r="G459" s="144">
        <v>0</v>
      </c>
      <c r="H459" s="144">
        <v>0</v>
      </c>
      <c r="I459" s="144">
        <v>0</v>
      </c>
      <c r="J459" s="144">
        <v>0</v>
      </c>
      <c r="K459" s="144">
        <v>0</v>
      </c>
      <c r="L459" s="144">
        <v>0</v>
      </c>
      <c r="M459" s="144">
        <v>0</v>
      </c>
      <c r="N459" s="144">
        <v>0</v>
      </c>
      <c r="O459" s="144">
        <v>0</v>
      </c>
      <c r="P459" s="144">
        <v>0</v>
      </c>
      <c r="Q459" s="145"/>
      <c r="R459" s="145"/>
      <c r="S459" s="145"/>
      <c r="T459" s="145"/>
      <c r="U459" s="145"/>
      <c r="V459" s="145"/>
      <c r="W459" s="145"/>
      <c r="X459" s="145"/>
      <c r="Y459" s="145"/>
      <c r="Z459" s="145"/>
      <c r="AA459" s="145"/>
      <c r="AB459" s="145"/>
      <c r="AC459" s="145"/>
      <c r="AD459" s="145"/>
      <c r="AE459" s="144">
        <v>0</v>
      </c>
      <c r="AF459" s="144">
        <v>0</v>
      </c>
      <c r="AG459" s="144">
        <v>0</v>
      </c>
      <c r="AH459" s="144">
        <v>0</v>
      </c>
      <c r="AI459" s="144">
        <v>0</v>
      </c>
      <c r="AJ459" s="144">
        <v>0</v>
      </c>
      <c r="AK459" s="144">
        <v>0</v>
      </c>
      <c r="AL459" s="144">
        <v>0</v>
      </c>
      <c r="AM459" s="144">
        <v>0</v>
      </c>
      <c r="AN459" s="144">
        <v>0</v>
      </c>
      <c r="AO459" s="144">
        <v>0</v>
      </c>
      <c r="AP459" s="144">
        <v>0</v>
      </c>
      <c r="AQ459" s="144">
        <v>0</v>
      </c>
      <c r="AR459" s="144">
        <v>0</v>
      </c>
      <c r="AS459" s="144"/>
      <c r="AT459" s="144"/>
      <c r="AU459" s="144"/>
      <c r="AV459" s="144"/>
      <c r="AW459" s="144"/>
      <c r="AX459" s="144"/>
      <c r="AY459" s="144"/>
      <c r="AZ459" s="144"/>
      <c r="BA459" s="144"/>
      <c r="BB459" s="144"/>
      <c r="BC459" s="144"/>
      <c r="BD459" s="144"/>
      <c r="BE459" s="144"/>
      <c r="BF459" s="144"/>
    </row>
    <row r="460" spans="1:58" hidden="1">
      <c r="A460" s="143" t="s">
        <v>917</v>
      </c>
      <c r="B460" s="143" t="s">
        <v>1045</v>
      </c>
      <c r="C460" s="144">
        <v>0</v>
      </c>
      <c r="D460" s="144">
        <v>0</v>
      </c>
      <c r="E460" s="144">
        <v>0</v>
      </c>
      <c r="F460" s="144">
        <v>0</v>
      </c>
      <c r="G460" s="144">
        <v>0</v>
      </c>
      <c r="H460" s="144">
        <v>0</v>
      </c>
      <c r="I460" s="144">
        <v>0</v>
      </c>
      <c r="J460" s="144">
        <v>0</v>
      </c>
      <c r="K460" s="144">
        <v>0</v>
      </c>
      <c r="L460" s="144">
        <v>0</v>
      </c>
      <c r="M460" s="144">
        <v>0</v>
      </c>
      <c r="N460" s="144">
        <v>0</v>
      </c>
      <c r="O460" s="144">
        <v>0</v>
      </c>
      <c r="P460" s="144">
        <v>0</v>
      </c>
      <c r="Q460" s="145"/>
      <c r="R460" s="145"/>
      <c r="S460" s="145"/>
      <c r="T460" s="145"/>
      <c r="U460" s="145"/>
      <c r="V460" s="145"/>
      <c r="W460" s="145"/>
      <c r="X460" s="145"/>
      <c r="Y460" s="145"/>
      <c r="Z460" s="145"/>
      <c r="AA460" s="145"/>
      <c r="AB460" s="145"/>
      <c r="AC460" s="145"/>
      <c r="AD460" s="145"/>
      <c r="AE460" s="144">
        <v>0</v>
      </c>
      <c r="AF460" s="144">
        <v>0</v>
      </c>
      <c r="AG460" s="144">
        <v>0</v>
      </c>
      <c r="AH460" s="144">
        <v>0</v>
      </c>
      <c r="AI460" s="144">
        <v>0</v>
      </c>
      <c r="AJ460" s="144">
        <v>0</v>
      </c>
      <c r="AK460" s="144">
        <v>0</v>
      </c>
      <c r="AL460" s="144">
        <v>0</v>
      </c>
      <c r="AM460" s="144">
        <v>0</v>
      </c>
      <c r="AN460" s="144">
        <v>0</v>
      </c>
      <c r="AO460" s="144">
        <v>0</v>
      </c>
      <c r="AP460" s="144">
        <v>0</v>
      </c>
      <c r="AQ460" s="144">
        <v>0</v>
      </c>
      <c r="AR460" s="144">
        <v>0</v>
      </c>
      <c r="AS460" s="144"/>
      <c r="AT460" s="144"/>
      <c r="AU460" s="144"/>
      <c r="AV460" s="144"/>
      <c r="AW460" s="144"/>
      <c r="AX460" s="144"/>
      <c r="AY460" s="144"/>
      <c r="AZ460" s="144"/>
      <c r="BA460" s="144"/>
      <c r="BB460" s="144"/>
      <c r="BC460" s="144"/>
      <c r="BD460" s="144"/>
      <c r="BE460" s="144"/>
      <c r="BF460" s="144"/>
    </row>
    <row r="461" spans="1:58" hidden="1">
      <c r="A461" s="143" t="s">
        <v>917</v>
      </c>
      <c r="B461" s="143" t="s">
        <v>1046</v>
      </c>
      <c r="C461" s="144">
        <v>0</v>
      </c>
      <c r="D461" s="144">
        <v>0</v>
      </c>
      <c r="E461" s="144">
        <v>0</v>
      </c>
      <c r="F461" s="144">
        <v>0</v>
      </c>
      <c r="G461" s="144">
        <v>0</v>
      </c>
      <c r="H461" s="144">
        <v>0</v>
      </c>
      <c r="I461" s="144">
        <v>0</v>
      </c>
      <c r="J461" s="144">
        <v>0</v>
      </c>
      <c r="K461" s="144">
        <v>0</v>
      </c>
      <c r="L461" s="144">
        <v>0</v>
      </c>
      <c r="M461" s="144">
        <v>0</v>
      </c>
      <c r="N461" s="144">
        <v>0</v>
      </c>
      <c r="O461" s="144">
        <v>0</v>
      </c>
      <c r="P461" s="144">
        <v>0</v>
      </c>
      <c r="Q461" s="145"/>
      <c r="R461" s="145"/>
      <c r="S461" s="145"/>
      <c r="T461" s="145"/>
      <c r="U461" s="145"/>
      <c r="V461" s="145"/>
      <c r="W461" s="145"/>
      <c r="X461" s="145"/>
      <c r="Y461" s="145"/>
      <c r="Z461" s="145"/>
      <c r="AA461" s="145"/>
      <c r="AB461" s="145"/>
      <c r="AC461" s="145"/>
      <c r="AD461" s="145"/>
      <c r="AE461" s="144">
        <v>0</v>
      </c>
      <c r="AF461" s="144">
        <v>0</v>
      </c>
      <c r="AG461" s="144">
        <v>0</v>
      </c>
      <c r="AH461" s="144">
        <v>0</v>
      </c>
      <c r="AI461" s="144">
        <v>0</v>
      </c>
      <c r="AJ461" s="144">
        <v>0</v>
      </c>
      <c r="AK461" s="144">
        <v>0</v>
      </c>
      <c r="AL461" s="144">
        <v>0</v>
      </c>
      <c r="AM461" s="144">
        <v>0</v>
      </c>
      <c r="AN461" s="144">
        <v>0</v>
      </c>
      <c r="AO461" s="144">
        <v>0</v>
      </c>
      <c r="AP461" s="144">
        <v>0</v>
      </c>
      <c r="AQ461" s="144">
        <v>0</v>
      </c>
      <c r="AR461" s="144">
        <v>0</v>
      </c>
      <c r="AS461" s="144"/>
      <c r="AT461" s="144"/>
      <c r="AU461" s="144"/>
      <c r="AV461" s="144"/>
      <c r="AW461" s="144"/>
      <c r="AX461" s="144"/>
      <c r="AY461" s="144"/>
      <c r="AZ461" s="144"/>
      <c r="BA461" s="144"/>
      <c r="BB461" s="144"/>
      <c r="BC461" s="144"/>
      <c r="BD461" s="144"/>
      <c r="BE461" s="144"/>
      <c r="BF461" s="144"/>
    </row>
    <row r="462" spans="1:58" hidden="1">
      <c r="A462" s="143" t="s">
        <v>917</v>
      </c>
      <c r="B462" s="143" t="s">
        <v>1047</v>
      </c>
      <c r="C462" s="144">
        <v>0</v>
      </c>
      <c r="D462" s="144">
        <v>0</v>
      </c>
      <c r="E462" s="144">
        <v>0</v>
      </c>
      <c r="F462" s="144">
        <v>0</v>
      </c>
      <c r="G462" s="144">
        <v>0</v>
      </c>
      <c r="H462" s="144">
        <v>0</v>
      </c>
      <c r="I462" s="144">
        <v>0</v>
      </c>
      <c r="J462" s="144">
        <v>0</v>
      </c>
      <c r="K462" s="144">
        <v>0</v>
      </c>
      <c r="L462" s="144">
        <v>0</v>
      </c>
      <c r="M462" s="144">
        <v>0</v>
      </c>
      <c r="N462" s="144">
        <v>0</v>
      </c>
      <c r="O462" s="144">
        <v>0</v>
      </c>
      <c r="P462" s="144">
        <v>0</v>
      </c>
      <c r="Q462" s="145"/>
      <c r="R462" s="145"/>
      <c r="S462" s="145"/>
      <c r="T462" s="145"/>
      <c r="U462" s="145"/>
      <c r="V462" s="145"/>
      <c r="W462" s="145"/>
      <c r="X462" s="145"/>
      <c r="Y462" s="145"/>
      <c r="Z462" s="145"/>
      <c r="AA462" s="145"/>
      <c r="AB462" s="145"/>
      <c r="AC462" s="145"/>
      <c r="AD462" s="145"/>
      <c r="AE462" s="144">
        <v>0</v>
      </c>
      <c r="AF462" s="144">
        <v>0</v>
      </c>
      <c r="AG462" s="144">
        <v>0</v>
      </c>
      <c r="AH462" s="144">
        <v>0</v>
      </c>
      <c r="AI462" s="144">
        <v>0</v>
      </c>
      <c r="AJ462" s="144">
        <v>0</v>
      </c>
      <c r="AK462" s="144">
        <v>0</v>
      </c>
      <c r="AL462" s="144">
        <v>0</v>
      </c>
      <c r="AM462" s="144">
        <v>0</v>
      </c>
      <c r="AN462" s="144">
        <v>0</v>
      </c>
      <c r="AO462" s="144">
        <v>0</v>
      </c>
      <c r="AP462" s="144">
        <v>0</v>
      </c>
      <c r="AQ462" s="144">
        <v>0</v>
      </c>
      <c r="AR462" s="144">
        <v>0</v>
      </c>
      <c r="AS462" s="144"/>
      <c r="AT462" s="144"/>
      <c r="AU462" s="144"/>
      <c r="AV462" s="144"/>
      <c r="AW462" s="144"/>
      <c r="AX462" s="144"/>
      <c r="AY462" s="144"/>
      <c r="AZ462" s="144"/>
      <c r="BA462" s="144"/>
      <c r="BB462" s="144"/>
      <c r="BC462" s="144"/>
      <c r="BD462" s="144"/>
      <c r="BE462" s="144"/>
      <c r="BF462" s="144"/>
    </row>
    <row r="463" spans="1:58" hidden="1">
      <c r="A463" s="143" t="s">
        <v>918</v>
      </c>
      <c r="B463" s="143" t="s">
        <v>991</v>
      </c>
      <c r="C463" s="144">
        <v>0</v>
      </c>
      <c r="D463" s="144">
        <v>0</v>
      </c>
      <c r="E463" s="144">
        <v>0</v>
      </c>
      <c r="F463" s="144">
        <v>0</v>
      </c>
      <c r="G463" s="144">
        <v>0</v>
      </c>
      <c r="H463" s="144">
        <v>0</v>
      </c>
      <c r="I463" s="144">
        <v>0</v>
      </c>
      <c r="J463" s="144">
        <v>0</v>
      </c>
      <c r="K463" s="144">
        <v>0</v>
      </c>
      <c r="L463" s="144">
        <v>0</v>
      </c>
      <c r="M463" s="144">
        <v>2</v>
      </c>
      <c r="N463" s="144">
        <v>2</v>
      </c>
      <c r="O463" s="144">
        <v>2</v>
      </c>
      <c r="P463" s="144">
        <v>2</v>
      </c>
      <c r="Q463" s="145"/>
      <c r="R463" s="145"/>
      <c r="S463" s="145"/>
      <c r="T463" s="145"/>
      <c r="U463" s="145"/>
      <c r="V463" s="145"/>
      <c r="W463" s="145"/>
      <c r="X463" s="145"/>
      <c r="Y463" s="145"/>
      <c r="Z463" s="145"/>
      <c r="AA463" s="145">
        <v>48</v>
      </c>
      <c r="AB463" s="145">
        <v>31</v>
      </c>
      <c r="AC463" s="145">
        <v>73</v>
      </c>
      <c r="AD463" s="145">
        <v>73</v>
      </c>
      <c r="AE463" s="144">
        <v>0</v>
      </c>
      <c r="AF463" s="144">
        <v>0</v>
      </c>
      <c r="AG463" s="144">
        <v>0</v>
      </c>
      <c r="AH463" s="144">
        <v>0</v>
      </c>
      <c r="AI463" s="144">
        <v>0</v>
      </c>
      <c r="AJ463" s="144">
        <v>0</v>
      </c>
      <c r="AK463" s="144">
        <v>0</v>
      </c>
      <c r="AL463" s="144">
        <v>0</v>
      </c>
      <c r="AM463" s="144">
        <v>0</v>
      </c>
      <c r="AN463" s="144">
        <v>0</v>
      </c>
      <c r="AO463" s="144">
        <v>96</v>
      </c>
      <c r="AP463" s="144">
        <v>62</v>
      </c>
      <c r="AQ463" s="144">
        <v>146</v>
      </c>
      <c r="AR463" s="144">
        <v>146</v>
      </c>
      <c r="AS463" s="144"/>
      <c r="AT463" s="144"/>
      <c r="AU463" s="144"/>
      <c r="AV463" s="144"/>
      <c r="AW463" s="144"/>
      <c r="AX463" s="144"/>
      <c r="AY463" s="144"/>
      <c r="AZ463" s="144"/>
      <c r="BA463" s="144"/>
      <c r="BB463" s="144"/>
      <c r="BC463" s="144"/>
      <c r="BD463" s="144"/>
      <c r="BE463" s="144"/>
      <c r="BF463" s="144"/>
    </row>
    <row r="464" spans="1:58" hidden="1">
      <c r="A464" s="143" t="s">
        <v>918</v>
      </c>
      <c r="B464" s="143" t="s">
        <v>992</v>
      </c>
      <c r="C464" s="144">
        <v>3</v>
      </c>
      <c r="D464" s="144">
        <v>8</v>
      </c>
      <c r="E464" s="144">
        <v>8</v>
      </c>
      <c r="F464" s="144">
        <v>8</v>
      </c>
      <c r="G464" s="144">
        <v>9</v>
      </c>
      <c r="H464" s="144">
        <v>9</v>
      </c>
      <c r="I464" s="144">
        <v>9</v>
      </c>
      <c r="J464" s="144">
        <v>10</v>
      </c>
      <c r="K464" s="144">
        <v>10</v>
      </c>
      <c r="L464" s="144">
        <v>11</v>
      </c>
      <c r="M464" s="144">
        <v>14</v>
      </c>
      <c r="N464" s="144">
        <v>14</v>
      </c>
      <c r="O464" s="144">
        <v>14</v>
      </c>
      <c r="P464" s="144">
        <v>14</v>
      </c>
      <c r="Q464" s="145">
        <v>21</v>
      </c>
      <c r="R464" s="145">
        <v>22.88</v>
      </c>
      <c r="S464" s="145">
        <v>14.12</v>
      </c>
      <c r="T464" s="145">
        <v>18</v>
      </c>
      <c r="U464" s="145">
        <v>23.33</v>
      </c>
      <c r="V464" s="145">
        <v>20.78</v>
      </c>
      <c r="W464" s="145">
        <v>17.559999999999999</v>
      </c>
      <c r="X464" s="145">
        <v>20.6</v>
      </c>
      <c r="Y464" s="145">
        <v>15.7</v>
      </c>
      <c r="Z464" s="145">
        <v>17.18</v>
      </c>
      <c r="AA464" s="145">
        <v>17.36</v>
      </c>
      <c r="AB464" s="145">
        <v>6.86</v>
      </c>
      <c r="AC464" s="145">
        <v>19.21</v>
      </c>
      <c r="AD464" s="145">
        <v>17.14</v>
      </c>
      <c r="AE464" s="144">
        <v>63</v>
      </c>
      <c r="AF464" s="144">
        <v>183</v>
      </c>
      <c r="AG464" s="144">
        <v>113</v>
      </c>
      <c r="AH464" s="144">
        <v>144</v>
      </c>
      <c r="AI464" s="144">
        <v>210</v>
      </c>
      <c r="AJ464" s="144">
        <v>187</v>
      </c>
      <c r="AK464" s="144">
        <v>158</v>
      </c>
      <c r="AL464" s="144">
        <v>206</v>
      </c>
      <c r="AM464" s="144">
        <v>157</v>
      </c>
      <c r="AN464" s="144">
        <v>189</v>
      </c>
      <c r="AO464" s="144">
        <v>243</v>
      </c>
      <c r="AP464" s="144">
        <v>96</v>
      </c>
      <c r="AQ464" s="144">
        <v>269</v>
      </c>
      <c r="AR464" s="144">
        <v>240</v>
      </c>
      <c r="AS464" s="144"/>
      <c r="AT464" s="144"/>
      <c r="AU464" s="144"/>
      <c r="AV464" s="144"/>
      <c r="AW464" s="144"/>
      <c r="AX464" s="144"/>
      <c r="AY464" s="144"/>
      <c r="AZ464" s="144"/>
      <c r="BA464" s="144"/>
      <c r="BB464" s="144"/>
      <c r="BC464" s="144"/>
      <c r="BD464" s="144"/>
      <c r="BE464" s="144"/>
      <c r="BF464" s="144"/>
    </row>
    <row r="465" spans="1:58" hidden="1">
      <c r="A465" s="143" t="s">
        <v>918</v>
      </c>
      <c r="B465" s="143" t="s">
        <v>993</v>
      </c>
      <c r="C465" s="144">
        <v>5</v>
      </c>
      <c r="D465" s="144">
        <v>0</v>
      </c>
      <c r="E465" s="144">
        <v>0</v>
      </c>
      <c r="F465" s="144">
        <v>0</v>
      </c>
      <c r="G465" s="144">
        <v>0</v>
      </c>
      <c r="H465" s="144">
        <v>0</v>
      </c>
      <c r="I465" s="144">
        <v>0</v>
      </c>
      <c r="J465" s="144">
        <v>0</v>
      </c>
      <c r="K465" s="144">
        <v>0</v>
      </c>
      <c r="L465" s="144">
        <v>0</v>
      </c>
      <c r="M465" s="144">
        <v>0</v>
      </c>
      <c r="N465" s="144">
        <v>0</v>
      </c>
      <c r="O465" s="144">
        <v>0</v>
      </c>
      <c r="P465" s="144">
        <v>0</v>
      </c>
      <c r="Q465" s="145">
        <v>31</v>
      </c>
      <c r="R465" s="145"/>
      <c r="S465" s="145"/>
      <c r="T465" s="145"/>
      <c r="U465" s="145"/>
      <c r="V465" s="145"/>
      <c r="W465" s="145"/>
      <c r="X465" s="145"/>
      <c r="Y465" s="145"/>
      <c r="Z465" s="145"/>
      <c r="AA465" s="145"/>
      <c r="AB465" s="145"/>
      <c r="AC465" s="145"/>
      <c r="AD465" s="145"/>
      <c r="AE465" s="144">
        <v>155</v>
      </c>
      <c r="AF465" s="144">
        <v>0</v>
      </c>
      <c r="AG465" s="144">
        <v>0</v>
      </c>
      <c r="AH465" s="144">
        <v>0</v>
      </c>
      <c r="AI465" s="144">
        <v>0</v>
      </c>
      <c r="AJ465" s="144">
        <v>0</v>
      </c>
      <c r="AK465" s="144">
        <v>0</v>
      </c>
      <c r="AL465" s="144">
        <v>0</v>
      </c>
      <c r="AM465" s="144">
        <v>0</v>
      </c>
      <c r="AN465" s="144">
        <v>0</v>
      </c>
      <c r="AO465" s="144">
        <v>0</v>
      </c>
      <c r="AP465" s="144">
        <v>0</v>
      </c>
      <c r="AQ465" s="144">
        <v>0</v>
      </c>
      <c r="AR465" s="144">
        <v>0</v>
      </c>
      <c r="AS465" s="144"/>
      <c r="AT465" s="144"/>
      <c r="AU465" s="144"/>
      <c r="AV465" s="144"/>
      <c r="AW465" s="144"/>
      <c r="AX465" s="144"/>
      <c r="AY465" s="144"/>
      <c r="AZ465" s="144"/>
      <c r="BA465" s="144"/>
      <c r="BB465" s="144"/>
      <c r="BC465" s="144"/>
      <c r="BD465" s="144"/>
      <c r="BE465" s="144"/>
      <c r="BF465" s="144"/>
    </row>
    <row r="466" spans="1:58" hidden="1">
      <c r="A466" s="143" t="s">
        <v>918</v>
      </c>
      <c r="B466" s="143" t="s">
        <v>994</v>
      </c>
      <c r="C466" s="144">
        <v>8</v>
      </c>
      <c r="D466" s="144">
        <v>8</v>
      </c>
      <c r="E466" s="144">
        <v>8</v>
      </c>
      <c r="F466" s="144">
        <v>8</v>
      </c>
      <c r="G466" s="144">
        <v>9</v>
      </c>
      <c r="H466" s="144">
        <v>9</v>
      </c>
      <c r="I466" s="144">
        <v>9</v>
      </c>
      <c r="J466" s="144">
        <v>10</v>
      </c>
      <c r="K466" s="144">
        <v>10</v>
      </c>
      <c r="L466" s="144">
        <v>11</v>
      </c>
      <c r="M466" s="144">
        <v>14</v>
      </c>
      <c r="N466" s="144">
        <v>14</v>
      </c>
      <c r="O466" s="144">
        <v>14</v>
      </c>
      <c r="P466" s="144">
        <v>14</v>
      </c>
      <c r="Q466" s="145">
        <v>27.25</v>
      </c>
      <c r="R466" s="145">
        <v>22.88</v>
      </c>
      <c r="S466" s="145">
        <v>14.12</v>
      </c>
      <c r="T466" s="145">
        <v>18</v>
      </c>
      <c r="U466" s="145">
        <v>23.33</v>
      </c>
      <c r="V466" s="145">
        <v>20.78</v>
      </c>
      <c r="W466" s="145">
        <v>17.559999999999999</v>
      </c>
      <c r="X466" s="145">
        <v>20.6</v>
      </c>
      <c r="Y466" s="145">
        <v>15.7</v>
      </c>
      <c r="Z466" s="145">
        <v>17.18</v>
      </c>
      <c r="AA466" s="145">
        <v>17.36</v>
      </c>
      <c r="AB466" s="145">
        <v>6.86</v>
      </c>
      <c r="AC466" s="145">
        <v>19.21</v>
      </c>
      <c r="AD466" s="145">
        <v>17.14</v>
      </c>
      <c r="AE466" s="144">
        <v>218</v>
      </c>
      <c r="AF466" s="144">
        <v>183</v>
      </c>
      <c r="AG466" s="144">
        <v>113</v>
      </c>
      <c r="AH466" s="144">
        <v>144</v>
      </c>
      <c r="AI466" s="144">
        <v>210</v>
      </c>
      <c r="AJ466" s="144">
        <v>187</v>
      </c>
      <c r="AK466" s="144">
        <v>158</v>
      </c>
      <c r="AL466" s="144">
        <v>206</v>
      </c>
      <c r="AM466" s="144">
        <v>157</v>
      </c>
      <c r="AN466" s="144">
        <v>189</v>
      </c>
      <c r="AO466" s="144">
        <v>243</v>
      </c>
      <c r="AP466" s="144">
        <v>96</v>
      </c>
      <c r="AQ466" s="144">
        <v>269</v>
      </c>
      <c r="AR466" s="144">
        <v>240</v>
      </c>
      <c r="AS466" s="144"/>
      <c r="AT466" s="144"/>
      <c r="AU466" s="144"/>
      <c r="AV466" s="144"/>
      <c r="AW466" s="144"/>
      <c r="AX466" s="144"/>
      <c r="AY466" s="144"/>
      <c r="AZ466" s="144"/>
      <c r="BA466" s="144"/>
      <c r="BB466" s="144"/>
      <c r="BC466" s="144"/>
      <c r="BD466" s="144"/>
      <c r="BE466" s="144"/>
      <c r="BF466" s="144"/>
    </row>
    <row r="467" spans="1:58" hidden="1">
      <c r="A467" s="143" t="s">
        <v>918</v>
      </c>
      <c r="B467" s="143" t="s">
        <v>995</v>
      </c>
      <c r="C467" s="144">
        <v>0</v>
      </c>
      <c r="D467" s="144">
        <v>0</v>
      </c>
      <c r="E467" s="144">
        <v>0</v>
      </c>
      <c r="F467" s="144">
        <v>0</v>
      </c>
      <c r="G467" s="144">
        <v>0</v>
      </c>
      <c r="H467" s="144">
        <v>0</v>
      </c>
      <c r="I467" s="144">
        <v>0</v>
      </c>
      <c r="J467" s="144">
        <v>0</v>
      </c>
      <c r="K467" s="144">
        <v>0</v>
      </c>
      <c r="L467" s="144">
        <v>0</v>
      </c>
      <c r="M467" s="144">
        <v>0</v>
      </c>
      <c r="N467" s="144">
        <v>0</v>
      </c>
      <c r="O467" s="144">
        <v>0</v>
      </c>
      <c r="P467" s="144">
        <v>0</v>
      </c>
      <c r="Q467" s="145"/>
      <c r="R467" s="145"/>
      <c r="S467" s="145"/>
      <c r="T467" s="145"/>
      <c r="U467" s="145"/>
      <c r="V467" s="145"/>
      <c r="W467" s="145"/>
      <c r="X467" s="145"/>
      <c r="Y467" s="145"/>
      <c r="Z467" s="145"/>
      <c r="AA467" s="145"/>
      <c r="AB467" s="145"/>
      <c r="AC467" s="145"/>
      <c r="AD467" s="145"/>
      <c r="AE467" s="144">
        <v>0</v>
      </c>
      <c r="AF467" s="144">
        <v>0</v>
      </c>
      <c r="AG467" s="144">
        <v>0</v>
      </c>
      <c r="AH467" s="144">
        <v>0</v>
      </c>
      <c r="AI467" s="144">
        <v>0</v>
      </c>
      <c r="AJ467" s="144">
        <v>0</v>
      </c>
      <c r="AK467" s="144">
        <v>0</v>
      </c>
      <c r="AL467" s="144">
        <v>0</v>
      </c>
      <c r="AM467" s="144">
        <v>0</v>
      </c>
      <c r="AN467" s="144">
        <v>0</v>
      </c>
      <c r="AO467" s="144">
        <v>0</v>
      </c>
      <c r="AP467" s="144">
        <v>0</v>
      </c>
      <c r="AQ467" s="144">
        <v>0</v>
      </c>
      <c r="AR467" s="144">
        <v>0</v>
      </c>
      <c r="AS467" s="144"/>
      <c r="AT467" s="144"/>
      <c r="AU467" s="144"/>
      <c r="AV467" s="144"/>
      <c r="AW467" s="144"/>
      <c r="AX467" s="144"/>
      <c r="AY467" s="144"/>
      <c r="AZ467" s="144"/>
      <c r="BA467" s="144"/>
      <c r="BB467" s="144"/>
      <c r="BC467" s="144"/>
      <c r="BD467" s="144"/>
      <c r="BE467" s="144"/>
      <c r="BF467" s="144"/>
    </row>
    <row r="468" spans="1:58" hidden="1">
      <c r="A468" s="143" t="s">
        <v>918</v>
      </c>
      <c r="B468" s="143" t="s">
        <v>996</v>
      </c>
      <c r="C468" s="144">
        <v>0</v>
      </c>
      <c r="D468" s="144">
        <v>0</v>
      </c>
      <c r="E468" s="144">
        <v>0</v>
      </c>
      <c r="F468" s="144">
        <v>0</v>
      </c>
      <c r="G468" s="144">
        <v>0</v>
      </c>
      <c r="H468" s="144">
        <v>0</v>
      </c>
      <c r="I468" s="144">
        <v>0</v>
      </c>
      <c r="J468" s="144">
        <v>0</v>
      </c>
      <c r="K468" s="144">
        <v>0</v>
      </c>
      <c r="L468" s="144">
        <v>0</v>
      </c>
      <c r="M468" s="144">
        <v>5</v>
      </c>
      <c r="N468" s="144">
        <v>5</v>
      </c>
      <c r="O468" s="144">
        <v>5</v>
      </c>
      <c r="P468" s="144">
        <v>5</v>
      </c>
      <c r="Q468" s="145"/>
      <c r="R468" s="145"/>
      <c r="S468" s="145"/>
      <c r="T468" s="145"/>
      <c r="U468" s="145"/>
      <c r="V468" s="145"/>
      <c r="W468" s="145"/>
      <c r="X468" s="145"/>
      <c r="Y468" s="145"/>
      <c r="Z468" s="145"/>
      <c r="AA468" s="145">
        <v>64.2</v>
      </c>
      <c r="AB468" s="145">
        <v>47.2</v>
      </c>
      <c r="AC468" s="145">
        <v>61.4</v>
      </c>
      <c r="AD468" s="145">
        <v>56.2</v>
      </c>
      <c r="AE468" s="144">
        <v>0</v>
      </c>
      <c r="AF468" s="144">
        <v>0</v>
      </c>
      <c r="AG468" s="144">
        <v>0</v>
      </c>
      <c r="AH468" s="144">
        <v>0</v>
      </c>
      <c r="AI468" s="144">
        <v>0</v>
      </c>
      <c r="AJ468" s="144">
        <v>0</v>
      </c>
      <c r="AK468" s="144">
        <v>0</v>
      </c>
      <c r="AL468" s="144">
        <v>0</v>
      </c>
      <c r="AM468" s="144">
        <v>0</v>
      </c>
      <c r="AN468" s="144">
        <v>0</v>
      </c>
      <c r="AO468" s="144">
        <v>321</v>
      </c>
      <c r="AP468" s="144">
        <v>236</v>
      </c>
      <c r="AQ468" s="144">
        <v>307</v>
      </c>
      <c r="AR468" s="144">
        <v>281</v>
      </c>
      <c r="AS468" s="144"/>
      <c r="AT468" s="144"/>
      <c r="AU468" s="144"/>
      <c r="AV468" s="144"/>
      <c r="AW468" s="144"/>
      <c r="AX468" s="144"/>
      <c r="AY468" s="144"/>
      <c r="AZ468" s="144"/>
      <c r="BA468" s="144"/>
      <c r="BB468" s="144"/>
      <c r="BC468" s="144"/>
      <c r="BD468" s="144"/>
      <c r="BE468" s="144"/>
      <c r="BF468" s="144"/>
    </row>
    <row r="469" spans="1:58" hidden="1">
      <c r="A469" s="143" t="s">
        <v>918</v>
      </c>
      <c r="B469" s="143" t="s">
        <v>997</v>
      </c>
      <c r="C469" s="144">
        <v>0</v>
      </c>
      <c r="D469" s="144">
        <v>0</v>
      </c>
      <c r="E469" s="144">
        <v>0</v>
      </c>
      <c r="F469" s="144">
        <v>0</v>
      </c>
      <c r="G469" s="144">
        <v>0</v>
      </c>
      <c r="H469" s="144">
        <v>0</v>
      </c>
      <c r="I469" s="144">
        <v>0</v>
      </c>
      <c r="J469" s="144">
        <v>0</v>
      </c>
      <c r="K469" s="144">
        <v>0</v>
      </c>
      <c r="L469" s="144">
        <v>0</v>
      </c>
      <c r="M469" s="144">
        <v>0</v>
      </c>
      <c r="N469" s="144">
        <v>0</v>
      </c>
      <c r="O469" s="144">
        <v>0</v>
      </c>
      <c r="P469" s="144">
        <v>0</v>
      </c>
      <c r="Q469" s="145"/>
      <c r="R469" s="145"/>
      <c r="S469" s="145"/>
      <c r="T469" s="145"/>
      <c r="U469" s="145"/>
      <c r="V469" s="145"/>
      <c r="W469" s="145"/>
      <c r="X469" s="145"/>
      <c r="Y469" s="145"/>
      <c r="Z469" s="145"/>
      <c r="AA469" s="145"/>
      <c r="AB469" s="145"/>
      <c r="AC469" s="145"/>
      <c r="AD469" s="145"/>
      <c r="AE469" s="144">
        <v>0</v>
      </c>
      <c r="AF469" s="144">
        <v>0</v>
      </c>
      <c r="AG469" s="144">
        <v>0</v>
      </c>
      <c r="AH469" s="144">
        <v>0</v>
      </c>
      <c r="AI469" s="144">
        <v>0</v>
      </c>
      <c r="AJ469" s="144">
        <v>0</v>
      </c>
      <c r="AK469" s="144">
        <v>0</v>
      </c>
      <c r="AL469" s="144">
        <v>0</v>
      </c>
      <c r="AM469" s="144">
        <v>0</v>
      </c>
      <c r="AN469" s="144">
        <v>0</v>
      </c>
      <c r="AO469" s="144">
        <v>0</v>
      </c>
      <c r="AP469" s="144">
        <v>0</v>
      </c>
      <c r="AQ469" s="144">
        <v>0</v>
      </c>
      <c r="AR469" s="144">
        <v>0</v>
      </c>
      <c r="AS469" s="144"/>
      <c r="AT469" s="144"/>
      <c r="AU469" s="144"/>
      <c r="AV469" s="144"/>
      <c r="AW469" s="144"/>
      <c r="AX469" s="144"/>
      <c r="AY469" s="144"/>
      <c r="AZ469" s="144"/>
      <c r="BA469" s="144"/>
      <c r="BB469" s="144"/>
      <c r="BC469" s="144"/>
      <c r="BD469" s="144"/>
      <c r="BE469" s="144"/>
      <c r="BF469" s="144"/>
    </row>
    <row r="470" spans="1:58" hidden="1">
      <c r="A470" s="143" t="s">
        <v>918</v>
      </c>
      <c r="B470" s="143" t="s">
        <v>998</v>
      </c>
      <c r="C470" s="144">
        <v>0</v>
      </c>
      <c r="D470" s="144">
        <v>0</v>
      </c>
      <c r="E470" s="144">
        <v>0</v>
      </c>
      <c r="F470" s="144">
        <v>0</v>
      </c>
      <c r="G470" s="144">
        <v>0</v>
      </c>
      <c r="H470" s="144">
        <v>0</v>
      </c>
      <c r="I470" s="144">
        <v>0</v>
      </c>
      <c r="J470" s="144">
        <v>0</v>
      </c>
      <c r="K470" s="144">
        <v>0</v>
      </c>
      <c r="L470" s="144">
        <v>0</v>
      </c>
      <c r="M470" s="144">
        <v>5</v>
      </c>
      <c r="N470" s="144">
        <v>5</v>
      </c>
      <c r="O470" s="144">
        <v>5</v>
      </c>
      <c r="P470" s="144">
        <v>5</v>
      </c>
      <c r="Q470" s="145"/>
      <c r="R470" s="145"/>
      <c r="S470" s="145"/>
      <c r="T470" s="145"/>
      <c r="U470" s="145"/>
      <c r="V470" s="145"/>
      <c r="W470" s="145"/>
      <c r="X470" s="145"/>
      <c r="Y470" s="145"/>
      <c r="Z470" s="145"/>
      <c r="AA470" s="145">
        <v>64.2</v>
      </c>
      <c r="AB470" s="145">
        <v>47.2</v>
      </c>
      <c r="AC470" s="145">
        <v>61.4</v>
      </c>
      <c r="AD470" s="145">
        <v>56.2</v>
      </c>
      <c r="AE470" s="144">
        <v>0</v>
      </c>
      <c r="AF470" s="144">
        <v>0</v>
      </c>
      <c r="AG470" s="144">
        <v>0</v>
      </c>
      <c r="AH470" s="144">
        <v>0</v>
      </c>
      <c r="AI470" s="144">
        <v>0</v>
      </c>
      <c r="AJ470" s="144">
        <v>0</v>
      </c>
      <c r="AK470" s="144">
        <v>0</v>
      </c>
      <c r="AL470" s="144">
        <v>0</v>
      </c>
      <c r="AM470" s="144">
        <v>0</v>
      </c>
      <c r="AN470" s="144">
        <v>0</v>
      </c>
      <c r="AO470" s="144">
        <v>321</v>
      </c>
      <c r="AP470" s="144">
        <v>236</v>
      </c>
      <c r="AQ470" s="144">
        <v>307</v>
      </c>
      <c r="AR470" s="144">
        <v>281</v>
      </c>
      <c r="AS470" s="144"/>
      <c r="AT470" s="144"/>
      <c r="AU470" s="144"/>
      <c r="AV470" s="144"/>
      <c r="AW470" s="144"/>
      <c r="AX470" s="144"/>
      <c r="AY470" s="144"/>
      <c r="AZ470" s="144"/>
      <c r="BA470" s="144"/>
      <c r="BB470" s="144"/>
      <c r="BC470" s="144"/>
      <c r="BD470" s="144"/>
      <c r="BE470" s="144"/>
      <c r="BF470" s="144"/>
    </row>
    <row r="471" spans="1:58" hidden="1">
      <c r="A471" s="143" t="s">
        <v>918</v>
      </c>
      <c r="B471" s="143" t="s">
        <v>999</v>
      </c>
      <c r="C471" s="144">
        <v>0</v>
      </c>
      <c r="D471" s="144">
        <v>0</v>
      </c>
      <c r="E471" s="144">
        <v>0</v>
      </c>
      <c r="F471" s="144">
        <v>0</v>
      </c>
      <c r="G471" s="144">
        <v>0</v>
      </c>
      <c r="H471" s="144">
        <v>0</v>
      </c>
      <c r="I471" s="144">
        <v>0</v>
      </c>
      <c r="J471" s="144">
        <v>0</v>
      </c>
      <c r="K471" s="144">
        <v>0</v>
      </c>
      <c r="L471" s="144">
        <v>0</v>
      </c>
      <c r="M471" s="144">
        <v>0</v>
      </c>
      <c r="N471" s="144">
        <v>0</v>
      </c>
      <c r="O471" s="144">
        <v>0</v>
      </c>
      <c r="P471" s="144">
        <v>0</v>
      </c>
      <c r="Q471" s="145"/>
      <c r="R471" s="145"/>
      <c r="S471" s="145"/>
      <c r="T471" s="145"/>
      <c r="U471" s="145"/>
      <c r="V471" s="145"/>
      <c r="W471" s="145"/>
      <c r="X471" s="145"/>
      <c r="Y471" s="145"/>
      <c r="Z471" s="145"/>
      <c r="AA471" s="145"/>
      <c r="AB471" s="145"/>
      <c r="AC471" s="145"/>
      <c r="AD471" s="145"/>
      <c r="AE471" s="144">
        <v>0</v>
      </c>
      <c r="AF471" s="144">
        <v>0</v>
      </c>
      <c r="AG471" s="144">
        <v>0</v>
      </c>
      <c r="AH471" s="144">
        <v>0</v>
      </c>
      <c r="AI471" s="144">
        <v>0</v>
      </c>
      <c r="AJ471" s="144">
        <v>0</v>
      </c>
      <c r="AK471" s="144">
        <v>0</v>
      </c>
      <c r="AL471" s="144">
        <v>0</v>
      </c>
      <c r="AM471" s="144">
        <v>0</v>
      </c>
      <c r="AN471" s="144">
        <v>0</v>
      </c>
      <c r="AO471" s="144">
        <v>0</v>
      </c>
      <c r="AP471" s="144">
        <v>0</v>
      </c>
      <c r="AQ471" s="144">
        <v>0</v>
      </c>
      <c r="AR471" s="144">
        <v>0</v>
      </c>
      <c r="AS471" s="144"/>
      <c r="AT471" s="144"/>
      <c r="AU471" s="144"/>
      <c r="AV471" s="144"/>
      <c r="AW471" s="144"/>
      <c r="AX471" s="144"/>
      <c r="AY471" s="144"/>
      <c r="AZ471" s="144"/>
      <c r="BA471" s="144"/>
      <c r="BB471" s="144"/>
      <c r="BC471" s="144"/>
      <c r="BD471" s="144"/>
      <c r="BE471" s="144"/>
      <c r="BF471" s="144"/>
    </row>
    <row r="472" spans="1:58" hidden="1">
      <c r="A472" s="143" t="s">
        <v>918</v>
      </c>
      <c r="B472" s="143" t="s">
        <v>1000</v>
      </c>
      <c r="C472" s="144">
        <v>0</v>
      </c>
      <c r="D472" s="144">
        <v>0</v>
      </c>
      <c r="E472" s="144">
        <v>0</v>
      </c>
      <c r="F472" s="144">
        <v>0</v>
      </c>
      <c r="G472" s="144">
        <v>0</v>
      </c>
      <c r="H472" s="144">
        <v>0</v>
      </c>
      <c r="I472" s="144">
        <v>0</v>
      </c>
      <c r="J472" s="144">
        <v>0</v>
      </c>
      <c r="K472" s="144">
        <v>0</v>
      </c>
      <c r="L472" s="144">
        <v>0</v>
      </c>
      <c r="M472" s="144">
        <v>0</v>
      </c>
      <c r="N472" s="144">
        <v>0</v>
      </c>
      <c r="O472" s="144">
        <v>0</v>
      </c>
      <c r="P472" s="144">
        <v>0</v>
      </c>
      <c r="Q472" s="145"/>
      <c r="R472" s="145"/>
      <c r="S472" s="145"/>
      <c r="T472" s="145"/>
      <c r="U472" s="145"/>
      <c r="V472" s="145"/>
      <c r="W472" s="145"/>
      <c r="X472" s="145"/>
      <c r="Y472" s="145"/>
      <c r="Z472" s="145"/>
      <c r="AA472" s="145"/>
      <c r="AB472" s="145"/>
      <c r="AC472" s="145"/>
      <c r="AD472" s="145"/>
      <c r="AE472" s="144">
        <v>0</v>
      </c>
      <c r="AF472" s="144">
        <v>0</v>
      </c>
      <c r="AG472" s="144">
        <v>0</v>
      </c>
      <c r="AH472" s="144">
        <v>0</v>
      </c>
      <c r="AI472" s="144">
        <v>0</v>
      </c>
      <c r="AJ472" s="144">
        <v>0</v>
      </c>
      <c r="AK472" s="144">
        <v>0</v>
      </c>
      <c r="AL472" s="144">
        <v>0</v>
      </c>
      <c r="AM472" s="144">
        <v>0</v>
      </c>
      <c r="AN472" s="144">
        <v>0</v>
      </c>
      <c r="AO472" s="144">
        <v>0</v>
      </c>
      <c r="AP472" s="144">
        <v>0</v>
      </c>
      <c r="AQ472" s="144">
        <v>0</v>
      </c>
      <c r="AR472" s="144">
        <v>0</v>
      </c>
      <c r="AS472" s="144"/>
      <c r="AT472" s="144"/>
      <c r="AU472" s="144"/>
      <c r="AV472" s="144"/>
      <c r="AW472" s="144"/>
      <c r="AX472" s="144"/>
      <c r="AY472" s="144"/>
      <c r="AZ472" s="144"/>
      <c r="BA472" s="144"/>
      <c r="BB472" s="144"/>
      <c r="BC472" s="144"/>
      <c r="BD472" s="144"/>
      <c r="BE472" s="144"/>
      <c r="BF472" s="144"/>
    </row>
    <row r="473" spans="1:58" hidden="1">
      <c r="A473" s="143" t="s">
        <v>918</v>
      </c>
      <c r="B473" s="143" t="s">
        <v>1001</v>
      </c>
      <c r="C473" s="144">
        <v>0</v>
      </c>
      <c r="D473" s="144">
        <v>0</v>
      </c>
      <c r="E473" s="144">
        <v>0</v>
      </c>
      <c r="F473" s="144">
        <v>0</v>
      </c>
      <c r="G473" s="144">
        <v>0</v>
      </c>
      <c r="H473" s="144">
        <v>0</v>
      </c>
      <c r="I473" s="144">
        <v>0</v>
      </c>
      <c r="J473" s="144">
        <v>0</v>
      </c>
      <c r="K473" s="144">
        <v>0</v>
      </c>
      <c r="L473" s="144">
        <v>0</v>
      </c>
      <c r="M473" s="144">
        <v>5</v>
      </c>
      <c r="N473" s="144">
        <v>5</v>
      </c>
      <c r="O473" s="144">
        <v>5</v>
      </c>
      <c r="P473" s="144">
        <v>5</v>
      </c>
      <c r="Q473" s="145"/>
      <c r="R473" s="145"/>
      <c r="S473" s="145"/>
      <c r="T473" s="145"/>
      <c r="U473" s="145"/>
      <c r="V473" s="145"/>
      <c r="W473" s="145"/>
      <c r="X473" s="145"/>
      <c r="Y473" s="145"/>
      <c r="Z473" s="145"/>
      <c r="AA473" s="145">
        <v>106</v>
      </c>
      <c r="AB473" s="145">
        <v>49.2</v>
      </c>
      <c r="AC473" s="145">
        <v>36.200000000000003</v>
      </c>
      <c r="AD473" s="145">
        <v>89.4</v>
      </c>
      <c r="AE473" s="144">
        <v>0</v>
      </c>
      <c r="AF473" s="144">
        <v>0</v>
      </c>
      <c r="AG473" s="144">
        <v>0</v>
      </c>
      <c r="AH473" s="144">
        <v>0</v>
      </c>
      <c r="AI473" s="144">
        <v>0</v>
      </c>
      <c r="AJ473" s="144">
        <v>0</v>
      </c>
      <c r="AK473" s="144">
        <v>0</v>
      </c>
      <c r="AL473" s="144">
        <v>0</v>
      </c>
      <c r="AM473" s="144">
        <v>0</v>
      </c>
      <c r="AN473" s="144">
        <v>0</v>
      </c>
      <c r="AO473" s="144">
        <v>530</v>
      </c>
      <c r="AP473" s="144">
        <v>246</v>
      </c>
      <c r="AQ473" s="144">
        <v>181</v>
      </c>
      <c r="AR473" s="144">
        <v>447</v>
      </c>
      <c r="AS473" s="144"/>
      <c r="AT473" s="144"/>
      <c r="AU473" s="144"/>
      <c r="AV473" s="144"/>
      <c r="AW473" s="144"/>
      <c r="AX473" s="144"/>
      <c r="AY473" s="144"/>
      <c r="AZ473" s="144"/>
      <c r="BA473" s="144"/>
      <c r="BB473" s="144"/>
      <c r="BC473" s="144"/>
      <c r="BD473" s="144"/>
      <c r="BE473" s="144"/>
      <c r="BF473" s="144"/>
    </row>
    <row r="474" spans="1:58" hidden="1">
      <c r="A474" s="143" t="s">
        <v>918</v>
      </c>
      <c r="B474" s="143" t="s">
        <v>1002</v>
      </c>
      <c r="C474" s="144">
        <v>0</v>
      </c>
      <c r="D474" s="144">
        <v>0</v>
      </c>
      <c r="E474" s="144">
        <v>0</v>
      </c>
      <c r="F474" s="144">
        <v>0</v>
      </c>
      <c r="G474" s="144">
        <v>0</v>
      </c>
      <c r="H474" s="144">
        <v>0</v>
      </c>
      <c r="I474" s="144">
        <v>0</v>
      </c>
      <c r="J474" s="144">
        <v>0</v>
      </c>
      <c r="K474" s="144">
        <v>0</v>
      </c>
      <c r="L474" s="144">
        <v>0</v>
      </c>
      <c r="M474" s="144">
        <v>0</v>
      </c>
      <c r="N474" s="144">
        <v>0</v>
      </c>
      <c r="O474" s="144">
        <v>0</v>
      </c>
      <c r="P474" s="144">
        <v>0</v>
      </c>
      <c r="Q474" s="145"/>
      <c r="R474" s="145"/>
      <c r="S474" s="145"/>
      <c r="T474" s="145"/>
      <c r="U474" s="145"/>
      <c r="V474" s="145"/>
      <c r="W474" s="145"/>
      <c r="X474" s="145"/>
      <c r="Y474" s="145"/>
      <c r="Z474" s="145"/>
      <c r="AA474" s="145"/>
      <c r="AB474" s="145"/>
      <c r="AC474" s="145"/>
      <c r="AD474" s="145"/>
      <c r="AE474" s="144">
        <v>0</v>
      </c>
      <c r="AF474" s="144">
        <v>0</v>
      </c>
      <c r="AG474" s="144">
        <v>0</v>
      </c>
      <c r="AH474" s="144">
        <v>0</v>
      </c>
      <c r="AI474" s="144">
        <v>0</v>
      </c>
      <c r="AJ474" s="144">
        <v>0</v>
      </c>
      <c r="AK474" s="144">
        <v>0</v>
      </c>
      <c r="AL474" s="144">
        <v>0</v>
      </c>
      <c r="AM474" s="144">
        <v>0</v>
      </c>
      <c r="AN474" s="144">
        <v>0</v>
      </c>
      <c r="AO474" s="144">
        <v>0</v>
      </c>
      <c r="AP474" s="144">
        <v>0</v>
      </c>
      <c r="AQ474" s="144">
        <v>0</v>
      </c>
      <c r="AR474" s="144">
        <v>0</v>
      </c>
      <c r="AS474" s="144"/>
      <c r="AT474" s="144"/>
      <c r="AU474" s="144"/>
      <c r="AV474" s="144"/>
      <c r="AW474" s="144"/>
      <c r="AX474" s="144"/>
      <c r="AY474" s="144"/>
      <c r="AZ474" s="144"/>
      <c r="BA474" s="144"/>
      <c r="BB474" s="144"/>
      <c r="BC474" s="144"/>
      <c r="BD474" s="144"/>
      <c r="BE474" s="144"/>
      <c r="BF474" s="144"/>
    </row>
    <row r="475" spans="1:58" hidden="1">
      <c r="A475" s="143" t="s">
        <v>918</v>
      </c>
      <c r="B475" s="143" t="s">
        <v>1003</v>
      </c>
      <c r="C475" s="144">
        <v>0</v>
      </c>
      <c r="D475" s="144">
        <v>0</v>
      </c>
      <c r="E475" s="144">
        <v>0</v>
      </c>
      <c r="F475" s="144">
        <v>0</v>
      </c>
      <c r="G475" s="144">
        <v>0</v>
      </c>
      <c r="H475" s="144">
        <v>0</v>
      </c>
      <c r="I475" s="144">
        <v>0</v>
      </c>
      <c r="J475" s="144">
        <v>0</v>
      </c>
      <c r="K475" s="144">
        <v>0</v>
      </c>
      <c r="L475" s="144">
        <v>0</v>
      </c>
      <c r="M475" s="144">
        <v>8</v>
      </c>
      <c r="N475" s="144">
        <v>8</v>
      </c>
      <c r="O475" s="144">
        <v>8</v>
      </c>
      <c r="P475" s="144">
        <v>8</v>
      </c>
      <c r="Q475" s="145"/>
      <c r="R475" s="145"/>
      <c r="S475" s="145"/>
      <c r="T475" s="145"/>
      <c r="U475" s="145"/>
      <c r="V475" s="145"/>
      <c r="W475" s="145"/>
      <c r="X475" s="145"/>
      <c r="Y475" s="145"/>
      <c r="Z475" s="145"/>
      <c r="AA475" s="145">
        <v>103</v>
      </c>
      <c r="AB475" s="145">
        <v>43.5</v>
      </c>
      <c r="AC475" s="145">
        <v>38.5</v>
      </c>
      <c r="AD475" s="145">
        <v>66.5</v>
      </c>
      <c r="AE475" s="144">
        <v>0</v>
      </c>
      <c r="AF475" s="144">
        <v>0</v>
      </c>
      <c r="AG475" s="144">
        <v>0</v>
      </c>
      <c r="AH475" s="144">
        <v>0</v>
      </c>
      <c r="AI475" s="144">
        <v>0</v>
      </c>
      <c r="AJ475" s="144">
        <v>0</v>
      </c>
      <c r="AK475" s="144">
        <v>0</v>
      </c>
      <c r="AL475" s="144">
        <v>0</v>
      </c>
      <c r="AM475" s="144">
        <v>0</v>
      </c>
      <c r="AN475" s="144">
        <v>0</v>
      </c>
      <c r="AO475" s="144">
        <v>824</v>
      </c>
      <c r="AP475" s="144">
        <v>348</v>
      </c>
      <c r="AQ475" s="144">
        <v>308</v>
      </c>
      <c r="AR475" s="144">
        <v>532</v>
      </c>
      <c r="AS475" s="144"/>
      <c r="AT475" s="144"/>
      <c r="AU475" s="144"/>
      <c r="AV475" s="144"/>
      <c r="AW475" s="144"/>
      <c r="AX475" s="144"/>
      <c r="AY475" s="144"/>
      <c r="AZ475" s="144"/>
      <c r="BA475" s="144"/>
      <c r="BB475" s="144"/>
      <c r="BC475" s="144"/>
      <c r="BD475" s="144"/>
      <c r="BE475" s="144"/>
      <c r="BF475" s="144"/>
    </row>
    <row r="476" spans="1:58" hidden="1">
      <c r="A476" s="143" t="s">
        <v>918</v>
      </c>
      <c r="B476" s="143" t="s">
        <v>1004</v>
      </c>
      <c r="C476" s="144">
        <v>0</v>
      </c>
      <c r="D476" s="144">
        <v>0</v>
      </c>
      <c r="E476" s="144">
        <v>0</v>
      </c>
      <c r="F476" s="144">
        <v>0</v>
      </c>
      <c r="G476" s="144">
        <v>0</v>
      </c>
      <c r="H476" s="144">
        <v>0</v>
      </c>
      <c r="I476" s="144">
        <v>0</v>
      </c>
      <c r="J476" s="144">
        <v>0</v>
      </c>
      <c r="K476" s="144">
        <v>0</v>
      </c>
      <c r="L476" s="144">
        <v>0</v>
      </c>
      <c r="M476" s="144">
        <v>13</v>
      </c>
      <c r="N476" s="144">
        <v>13</v>
      </c>
      <c r="O476" s="144">
        <v>13</v>
      </c>
      <c r="P476" s="144">
        <v>13</v>
      </c>
      <c r="Q476" s="145"/>
      <c r="R476" s="145"/>
      <c r="S476" s="145"/>
      <c r="T476" s="145"/>
      <c r="U476" s="145"/>
      <c r="V476" s="145"/>
      <c r="W476" s="145"/>
      <c r="X476" s="145"/>
      <c r="Y476" s="145"/>
      <c r="Z476" s="145"/>
      <c r="AA476" s="145">
        <v>104.15</v>
      </c>
      <c r="AB476" s="145">
        <v>45.69</v>
      </c>
      <c r="AC476" s="145">
        <v>37.619999999999997</v>
      </c>
      <c r="AD476" s="145">
        <v>75.31</v>
      </c>
      <c r="AE476" s="144">
        <v>0</v>
      </c>
      <c r="AF476" s="144">
        <v>0</v>
      </c>
      <c r="AG476" s="144">
        <v>0</v>
      </c>
      <c r="AH476" s="144">
        <v>0</v>
      </c>
      <c r="AI476" s="144">
        <v>0</v>
      </c>
      <c r="AJ476" s="144">
        <v>0</v>
      </c>
      <c r="AK476" s="144">
        <v>0</v>
      </c>
      <c r="AL476" s="144">
        <v>0</v>
      </c>
      <c r="AM476" s="144">
        <v>0</v>
      </c>
      <c r="AN476" s="144">
        <v>0</v>
      </c>
      <c r="AO476" s="144">
        <v>1354</v>
      </c>
      <c r="AP476" s="144">
        <v>594</v>
      </c>
      <c r="AQ476" s="144">
        <v>489</v>
      </c>
      <c r="AR476" s="144">
        <v>979</v>
      </c>
      <c r="AS476" s="144"/>
      <c r="AT476" s="144"/>
      <c r="AU476" s="144"/>
      <c r="AV476" s="144"/>
      <c r="AW476" s="144"/>
      <c r="AX476" s="144"/>
      <c r="AY476" s="144"/>
      <c r="AZ476" s="144"/>
      <c r="BA476" s="144"/>
      <c r="BB476" s="144"/>
      <c r="BC476" s="144"/>
      <c r="BD476" s="144"/>
      <c r="BE476" s="144"/>
      <c r="BF476" s="144"/>
    </row>
    <row r="477" spans="1:58" hidden="1">
      <c r="A477" s="143" t="s">
        <v>918</v>
      </c>
      <c r="B477" s="143" t="s">
        <v>1005</v>
      </c>
      <c r="C477" s="144">
        <v>0</v>
      </c>
      <c r="D477" s="144">
        <v>0</v>
      </c>
      <c r="E477" s="144">
        <v>0</v>
      </c>
      <c r="F477" s="144">
        <v>0</v>
      </c>
      <c r="G477" s="144">
        <v>0</v>
      </c>
      <c r="H477" s="144">
        <v>0</v>
      </c>
      <c r="I477" s="144">
        <v>0</v>
      </c>
      <c r="J477" s="144">
        <v>0</v>
      </c>
      <c r="K477" s="144">
        <v>0</v>
      </c>
      <c r="L477" s="144">
        <v>0</v>
      </c>
      <c r="M477" s="144">
        <v>0</v>
      </c>
      <c r="N477" s="144">
        <v>0</v>
      </c>
      <c r="O477" s="144">
        <v>0</v>
      </c>
      <c r="P477" s="144">
        <v>0</v>
      </c>
      <c r="Q477" s="145"/>
      <c r="R477" s="145"/>
      <c r="S477" s="145"/>
      <c r="T477" s="145"/>
      <c r="U477" s="145"/>
      <c r="V477" s="145"/>
      <c r="W477" s="145"/>
      <c r="X477" s="145"/>
      <c r="Y477" s="145"/>
      <c r="Z477" s="145"/>
      <c r="AA477" s="145"/>
      <c r="AB477" s="145"/>
      <c r="AC477" s="145"/>
      <c r="AD477" s="145"/>
      <c r="AE477" s="144">
        <v>0</v>
      </c>
      <c r="AF477" s="144">
        <v>0</v>
      </c>
      <c r="AG477" s="144">
        <v>0</v>
      </c>
      <c r="AH477" s="144">
        <v>0</v>
      </c>
      <c r="AI477" s="144">
        <v>0</v>
      </c>
      <c r="AJ477" s="144">
        <v>0</v>
      </c>
      <c r="AK477" s="144">
        <v>0</v>
      </c>
      <c r="AL477" s="144">
        <v>0</v>
      </c>
      <c r="AM477" s="144">
        <v>0</v>
      </c>
      <c r="AN477" s="144">
        <v>0</v>
      </c>
      <c r="AO477" s="144">
        <v>0</v>
      </c>
      <c r="AP477" s="144">
        <v>0</v>
      </c>
      <c r="AQ477" s="144">
        <v>0</v>
      </c>
      <c r="AR477" s="144">
        <v>0</v>
      </c>
      <c r="AS477" s="144"/>
      <c r="AT477" s="144"/>
      <c r="AU477" s="144"/>
      <c r="AV477" s="144"/>
      <c r="AW477" s="144"/>
      <c r="AX477" s="144"/>
      <c r="AY477" s="144"/>
      <c r="AZ477" s="144"/>
      <c r="BA477" s="144"/>
      <c r="BB477" s="144"/>
      <c r="BC477" s="144"/>
      <c r="BD477" s="144"/>
      <c r="BE477" s="144"/>
      <c r="BF477" s="144"/>
    </row>
    <row r="478" spans="1:58" hidden="1">
      <c r="A478" s="143" t="s">
        <v>918</v>
      </c>
      <c r="B478" s="143" t="s">
        <v>1006</v>
      </c>
      <c r="C478" s="144">
        <v>0</v>
      </c>
      <c r="D478" s="144">
        <v>0</v>
      </c>
      <c r="E478" s="144">
        <v>0</v>
      </c>
      <c r="F478" s="144">
        <v>0</v>
      </c>
      <c r="G478" s="144">
        <v>0</v>
      </c>
      <c r="H478" s="144">
        <v>0</v>
      </c>
      <c r="I478" s="144">
        <v>0</v>
      </c>
      <c r="J478" s="144">
        <v>0</v>
      </c>
      <c r="K478" s="144">
        <v>0</v>
      </c>
      <c r="L478" s="144">
        <v>0</v>
      </c>
      <c r="M478" s="144">
        <v>0</v>
      </c>
      <c r="N478" s="144">
        <v>0</v>
      </c>
      <c r="O478" s="144">
        <v>0</v>
      </c>
      <c r="P478" s="144">
        <v>0</v>
      </c>
      <c r="Q478" s="145"/>
      <c r="R478" s="145"/>
      <c r="S478" s="145"/>
      <c r="T478" s="145"/>
      <c r="U478" s="145"/>
      <c r="V478" s="145"/>
      <c r="W478" s="145"/>
      <c r="X478" s="145"/>
      <c r="Y478" s="145"/>
      <c r="Z478" s="145"/>
      <c r="AA478" s="145"/>
      <c r="AB478" s="145"/>
      <c r="AC478" s="145"/>
      <c r="AD478" s="145"/>
      <c r="AE478" s="144">
        <v>0</v>
      </c>
      <c r="AF478" s="144">
        <v>0</v>
      </c>
      <c r="AG478" s="144">
        <v>0</v>
      </c>
      <c r="AH478" s="144">
        <v>0</v>
      </c>
      <c r="AI478" s="144">
        <v>0</v>
      </c>
      <c r="AJ478" s="144">
        <v>0</v>
      </c>
      <c r="AK478" s="144">
        <v>0</v>
      </c>
      <c r="AL478" s="144">
        <v>0</v>
      </c>
      <c r="AM478" s="144">
        <v>0</v>
      </c>
      <c r="AN478" s="144">
        <v>0</v>
      </c>
      <c r="AO478" s="144">
        <v>0</v>
      </c>
      <c r="AP478" s="144">
        <v>0</v>
      </c>
      <c r="AQ478" s="144">
        <v>0</v>
      </c>
      <c r="AR478" s="144">
        <v>0</v>
      </c>
      <c r="AS478" s="144"/>
      <c r="AT478" s="144"/>
      <c r="AU478" s="144"/>
      <c r="AV478" s="144"/>
      <c r="AW478" s="144"/>
      <c r="AX478" s="144"/>
      <c r="AY478" s="144"/>
      <c r="AZ478" s="144"/>
      <c r="BA478" s="144"/>
      <c r="BB478" s="144"/>
      <c r="BC478" s="144"/>
      <c r="BD478" s="144"/>
      <c r="BE478" s="144"/>
      <c r="BF478" s="144"/>
    </row>
    <row r="479" spans="1:58" hidden="1">
      <c r="A479" s="143" t="s">
        <v>918</v>
      </c>
      <c r="B479" s="143" t="s">
        <v>1007</v>
      </c>
      <c r="C479" s="144">
        <v>0</v>
      </c>
      <c r="D479" s="144">
        <v>0</v>
      </c>
      <c r="E479" s="144">
        <v>0</v>
      </c>
      <c r="F479" s="144">
        <v>0</v>
      </c>
      <c r="G479" s="144">
        <v>0</v>
      </c>
      <c r="H479" s="144">
        <v>0</v>
      </c>
      <c r="I479" s="144">
        <v>0</v>
      </c>
      <c r="J479" s="144">
        <v>0</v>
      </c>
      <c r="K479" s="144">
        <v>0</v>
      </c>
      <c r="L479" s="144">
        <v>0</v>
      </c>
      <c r="M479" s="144">
        <v>0</v>
      </c>
      <c r="N479" s="144">
        <v>0</v>
      </c>
      <c r="O479" s="144">
        <v>0</v>
      </c>
      <c r="P479" s="144">
        <v>0</v>
      </c>
      <c r="Q479" s="145"/>
      <c r="R479" s="145"/>
      <c r="S479" s="145"/>
      <c r="T479" s="145"/>
      <c r="U479" s="145"/>
      <c r="V479" s="145"/>
      <c r="W479" s="145"/>
      <c r="X479" s="145"/>
      <c r="Y479" s="145"/>
      <c r="Z479" s="145"/>
      <c r="AA479" s="145"/>
      <c r="AB479" s="145"/>
      <c r="AC479" s="145"/>
      <c r="AD479" s="145"/>
      <c r="AE479" s="144">
        <v>0</v>
      </c>
      <c r="AF479" s="144">
        <v>0</v>
      </c>
      <c r="AG479" s="144">
        <v>0</v>
      </c>
      <c r="AH479" s="144">
        <v>0</v>
      </c>
      <c r="AI479" s="144">
        <v>0</v>
      </c>
      <c r="AJ479" s="144">
        <v>0</v>
      </c>
      <c r="AK479" s="144">
        <v>0</v>
      </c>
      <c r="AL479" s="144">
        <v>0</v>
      </c>
      <c r="AM479" s="144">
        <v>0</v>
      </c>
      <c r="AN479" s="144">
        <v>0</v>
      </c>
      <c r="AO479" s="144">
        <v>0</v>
      </c>
      <c r="AP479" s="144">
        <v>0</v>
      </c>
      <c r="AQ479" s="144">
        <v>0</v>
      </c>
      <c r="AR479" s="144">
        <v>0</v>
      </c>
      <c r="AS479" s="144"/>
      <c r="AT479" s="144"/>
      <c r="AU479" s="144"/>
      <c r="AV479" s="144"/>
      <c r="AW479" s="144"/>
      <c r="AX479" s="144"/>
      <c r="AY479" s="144"/>
      <c r="AZ479" s="144"/>
      <c r="BA479" s="144"/>
      <c r="BB479" s="144"/>
      <c r="BC479" s="144"/>
      <c r="BD479" s="144"/>
      <c r="BE479" s="144"/>
      <c r="BF479" s="144"/>
    </row>
    <row r="480" spans="1:58" hidden="1">
      <c r="A480" s="143" t="s">
        <v>918</v>
      </c>
      <c r="B480" s="143" t="s">
        <v>1008</v>
      </c>
      <c r="C480" s="144">
        <v>0</v>
      </c>
      <c r="D480" s="144">
        <v>0</v>
      </c>
      <c r="E480" s="144">
        <v>0</v>
      </c>
      <c r="F480" s="144">
        <v>0</v>
      </c>
      <c r="G480" s="144">
        <v>0</v>
      </c>
      <c r="H480" s="144">
        <v>0</v>
      </c>
      <c r="I480" s="144">
        <v>0</v>
      </c>
      <c r="J480" s="144">
        <v>0</v>
      </c>
      <c r="K480" s="144">
        <v>0</v>
      </c>
      <c r="L480" s="144">
        <v>0</v>
      </c>
      <c r="M480" s="144">
        <v>10</v>
      </c>
      <c r="N480" s="144">
        <v>10</v>
      </c>
      <c r="O480" s="144">
        <v>10</v>
      </c>
      <c r="P480" s="144">
        <v>10</v>
      </c>
      <c r="Q480" s="145"/>
      <c r="R480" s="145"/>
      <c r="S480" s="145"/>
      <c r="T480" s="145"/>
      <c r="U480" s="145"/>
      <c r="V480" s="145"/>
      <c r="W480" s="145"/>
      <c r="X480" s="145"/>
      <c r="Y480" s="145"/>
      <c r="Z480" s="145"/>
      <c r="AA480" s="145">
        <v>0</v>
      </c>
      <c r="AB480" s="145">
        <v>0</v>
      </c>
      <c r="AC480" s="145">
        <v>0</v>
      </c>
      <c r="AD480" s="145">
        <v>0</v>
      </c>
      <c r="AE480" s="144">
        <v>0</v>
      </c>
      <c r="AF480" s="144">
        <v>0</v>
      </c>
      <c r="AG480" s="144">
        <v>0</v>
      </c>
      <c r="AH480" s="144">
        <v>0</v>
      </c>
      <c r="AI480" s="144">
        <v>0</v>
      </c>
      <c r="AJ480" s="144">
        <v>0</v>
      </c>
      <c r="AK480" s="144">
        <v>0</v>
      </c>
      <c r="AL480" s="144">
        <v>0</v>
      </c>
      <c r="AM480" s="144">
        <v>0</v>
      </c>
      <c r="AN480" s="144">
        <v>0</v>
      </c>
      <c r="AO480" s="144">
        <v>0</v>
      </c>
      <c r="AP480" s="144">
        <v>0</v>
      </c>
      <c r="AQ480" s="144">
        <v>0</v>
      </c>
      <c r="AR480" s="144">
        <v>0</v>
      </c>
      <c r="AS480" s="144"/>
      <c r="AT480" s="144"/>
      <c r="AU480" s="144"/>
      <c r="AV480" s="144"/>
      <c r="AW480" s="144"/>
      <c r="AX480" s="144"/>
      <c r="AY480" s="144"/>
      <c r="AZ480" s="144"/>
      <c r="BA480" s="144"/>
      <c r="BB480" s="144"/>
      <c r="BC480" s="144"/>
      <c r="BD480" s="144"/>
      <c r="BE480" s="144"/>
      <c r="BF480" s="144"/>
    </row>
    <row r="481" spans="1:58" hidden="1">
      <c r="A481" s="143" t="s">
        <v>918</v>
      </c>
      <c r="B481" s="143" t="s">
        <v>1009</v>
      </c>
      <c r="C481" s="144">
        <v>2176</v>
      </c>
      <c r="D481" s="144">
        <v>2210</v>
      </c>
      <c r="E481" s="144">
        <v>2243</v>
      </c>
      <c r="F481" s="144">
        <v>2278</v>
      </c>
      <c r="G481" s="144">
        <v>2414</v>
      </c>
      <c r="H481" s="144">
        <v>2449</v>
      </c>
      <c r="I481" s="144">
        <v>2482</v>
      </c>
      <c r="J481" s="144">
        <v>2576</v>
      </c>
      <c r="K481" s="144">
        <v>2686</v>
      </c>
      <c r="L481" s="144">
        <v>2719</v>
      </c>
      <c r="M481" s="144">
        <v>2753</v>
      </c>
      <c r="N481" s="144">
        <v>2753</v>
      </c>
      <c r="O481" s="144">
        <v>2751</v>
      </c>
      <c r="P481" s="144">
        <v>2624</v>
      </c>
      <c r="Q481" s="145">
        <v>218.69</v>
      </c>
      <c r="R481" s="145">
        <v>218.31</v>
      </c>
      <c r="S481" s="145">
        <v>163.47</v>
      </c>
      <c r="T481" s="145">
        <v>184.4</v>
      </c>
      <c r="U481" s="145">
        <v>169.9</v>
      </c>
      <c r="V481" s="145">
        <v>169.66</v>
      </c>
      <c r="W481" s="145">
        <v>135.53</v>
      </c>
      <c r="X481" s="145">
        <v>122.56</v>
      </c>
      <c r="Y481" s="145">
        <v>117.74</v>
      </c>
      <c r="Z481" s="145">
        <v>112.91</v>
      </c>
      <c r="AA481" s="145">
        <v>109.65</v>
      </c>
      <c r="AB481" s="145">
        <v>104.72</v>
      </c>
      <c r="AC481" s="145">
        <v>104.35</v>
      </c>
      <c r="AD481" s="145">
        <v>95.51</v>
      </c>
      <c r="AE481" s="144">
        <v>475862</v>
      </c>
      <c r="AF481" s="144">
        <v>482458</v>
      </c>
      <c r="AG481" s="144">
        <v>366652</v>
      </c>
      <c r="AH481" s="144">
        <v>420065</v>
      </c>
      <c r="AI481" s="144">
        <v>410136</v>
      </c>
      <c r="AJ481" s="144">
        <v>415500</v>
      </c>
      <c r="AK481" s="144">
        <v>336397</v>
      </c>
      <c r="AL481" s="144">
        <v>315722</v>
      </c>
      <c r="AM481" s="144">
        <v>316249</v>
      </c>
      <c r="AN481" s="144">
        <v>307005</v>
      </c>
      <c r="AO481" s="144">
        <v>301878</v>
      </c>
      <c r="AP481" s="144">
        <v>288293</v>
      </c>
      <c r="AQ481" s="144">
        <v>287062</v>
      </c>
      <c r="AR481" s="144">
        <v>250606</v>
      </c>
      <c r="AS481" s="144"/>
      <c r="AT481" s="144"/>
      <c r="AU481" s="144"/>
      <c r="AV481" s="144"/>
      <c r="AW481" s="144"/>
      <c r="AX481" s="144"/>
      <c r="AY481" s="144"/>
      <c r="AZ481" s="144"/>
      <c r="BA481" s="144"/>
      <c r="BB481" s="144"/>
      <c r="BC481" s="144"/>
      <c r="BD481" s="144"/>
      <c r="BE481" s="144"/>
      <c r="BF481" s="144"/>
    </row>
    <row r="482" spans="1:58" hidden="1">
      <c r="A482" s="143" t="s">
        <v>918</v>
      </c>
      <c r="B482" s="143" t="s">
        <v>1010</v>
      </c>
      <c r="C482" s="144">
        <v>2</v>
      </c>
      <c r="D482" s="144">
        <v>2</v>
      </c>
      <c r="E482" s="144">
        <v>2</v>
      </c>
      <c r="F482" s="144">
        <v>2</v>
      </c>
      <c r="G482" s="144">
        <v>2</v>
      </c>
      <c r="H482" s="144">
        <v>2</v>
      </c>
      <c r="I482" s="144">
        <v>2</v>
      </c>
      <c r="J482" s="144">
        <v>2</v>
      </c>
      <c r="K482" s="144">
        <v>2</v>
      </c>
      <c r="L482" s="144">
        <v>2</v>
      </c>
      <c r="M482" s="144">
        <v>2</v>
      </c>
      <c r="N482" s="144">
        <v>2</v>
      </c>
      <c r="O482" s="144">
        <v>2</v>
      </c>
      <c r="P482" s="144">
        <v>2</v>
      </c>
      <c r="Q482" s="145">
        <v>137</v>
      </c>
      <c r="R482" s="145">
        <v>147</v>
      </c>
      <c r="S482" s="145">
        <v>116</v>
      </c>
      <c r="T482" s="145">
        <v>146</v>
      </c>
      <c r="U482" s="145">
        <v>108</v>
      </c>
      <c r="V482" s="145">
        <v>132</v>
      </c>
      <c r="W482" s="145">
        <v>103</v>
      </c>
      <c r="X482" s="145">
        <v>119</v>
      </c>
      <c r="Y482" s="145">
        <v>112</v>
      </c>
      <c r="Z482" s="145">
        <v>113</v>
      </c>
      <c r="AA482" s="145">
        <v>114</v>
      </c>
      <c r="AB482" s="145">
        <v>48.5</v>
      </c>
      <c r="AC482" s="145">
        <v>112</v>
      </c>
      <c r="AD482" s="145">
        <v>75.5</v>
      </c>
      <c r="AE482" s="144">
        <v>274</v>
      </c>
      <c r="AF482" s="144">
        <v>294</v>
      </c>
      <c r="AG482" s="144">
        <v>232</v>
      </c>
      <c r="AH482" s="144">
        <v>292</v>
      </c>
      <c r="AI482" s="144">
        <v>216</v>
      </c>
      <c r="AJ482" s="144">
        <v>264</v>
      </c>
      <c r="AK482" s="144">
        <v>206</v>
      </c>
      <c r="AL482" s="144">
        <v>238</v>
      </c>
      <c r="AM482" s="144">
        <v>224</v>
      </c>
      <c r="AN482" s="144">
        <v>226</v>
      </c>
      <c r="AO482" s="144">
        <v>228</v>
      </c>
      <c r="AP482" s="144">
        <v>97</v>
      </c>
      <c r="AQ482" s="144">
        <v>224</v>
      </c>
      <c r="AR482" s="144">
        <v>151</v>
      </c>
      <c r="AS482" s="144"/>
      <c r="AT482" s="144"/>
      <c r="AU482" s="144"/>
      <c r="AV482" s="144"/>
      <c r="AW482" s="144"/>
      <c r="AX482" s="144"/>
      <c r="AY482" s="144"/>
      <c r="AZ482" s="144"/>
      <c r="BA482" s="144"/>
      <c r="BB482" s="144"/>
      <c r="BC482" s="144"/>
      <c r="BD482" s="144"/>
      <c r="BE482" s="144"/>
      <c r="BF482" s="144"/>
    </row>
    <row r="483" spans="1:58" hidden="1">
      <c r="A483" s="143" t="s">
        <v>918</v>
      </c>
      <c r="B483" s="143" t="s">
        <v>1011</v>
      </c>
      <c r="C483" s="144">
        <v>4</v>
      </c>
      <c r="D483" s="144">
        <v>4</v>
      </c>
      <c r="E483" s="144">
        <v>5</v>
      </c>
      <c r="F483" s="144">
        <v>5</v>
      </c>
      <c r="G483" s="144">
        <v>5</v>
      </c>
      <c r="H483" s="144">
        <v>5</v>
      </c>
      <c r="I483" s="144">
        <v>5</v>
      </c>
      <c r="J483" s="144">
        <v>5</v>
      </c>
      <c r="K483" s="144">
        <v>5</v>
      </c>
      <c r="L483" s="144">
        <v>5</v>
      </c>
      <c r="M483" s="144">
        <v>5</v>
      </c>
      <c r="N483" s="144">
        <v>5</v>
      </c>
      <c r="O483" s="144">
        <v>5</v>
      </c>
      <c r="P483" s="144">
        <v>5</v>
      </c>
      <c r="Q483" s="145">
        <v>134.5</v>
      </c>
      <c r="R483" s="145">
        <v>162.75</v>
      </c>
      <c r="S483" s="145">
        <v>121</v>
      </c>
      <c r="T483" s="145">
        <v>140.19999999999999</v>
      </c>
      <c r="U483" s="145">
        <v>134.6</v>
      </c>
      <c r="V483" s="145">
        <v>144.6</v>
      </c>
      <c r="W483" s="145">
        <v>138.6</v>
      </c>
      <c r="X483" s="145">
        <v>127</v>
      </c>
      <c r="Y483" s="145">
        <v>137.6</v>
      </c>
      <c r="Z483" s="145">
        <v>118</v>
      </c>
      <c r="AA483" s="145">
        <v>138.6</v>
      </c>
      <c r="AB483" s="145">
        <v>54.2</v>
      </c>
      <c r="AC483" s="145">
        <v>139</v>
      </c>
      <c r="AD483" s="145">
        <v>117</v>
      </c>
      <c r="AE483" s="144">
        <v>538</v>
      </c>
      <c r="AF483" s="144">
        <v>651</v>
      </c>
      <c r="AG483" s="144">
        <v>605</v>
      </c>
      <c r="AH483" s="144">
        <v>701</v>
      </c>
      <c r="AI483" s="144">
        <v>673</v>
      </c>
      <c r="AJ483" s="144">
        <v>723</v>
      </c>
      <c r="AK483" s="144">
        <v>693</v>
      </c>
      <c r="AL483" s="144">
        <v>635</v>
      </c>
      <c r="AM483" s="144">
        <v>688</v>
      </c>
      <c r="AN483" s="144">
        <v>590</v>
      </c>
      <c r="AO483" s="144">
        <v>693</v>
      </c>
      <c r="AP483" s="144">
        <v>271</v>
      </c>
      <c r="AQ483" s="144">
        <v>695</v>
      </c>
      <c r="AR483" s="144">
        <v>585</v>
      </c>
      <c r="AS483" s="144"/>
      <c r="AT483" s="144"/>
      <c r="AU483" s="144"/>
      <c r="AV483" s="144"/>
      <c r="AW483" s="144"/>
      <c r="AX483" s="144"/>
      <c r="AY483" s="144"/>
      <c r="AZ483" s="144"/>
      <c r="BA483" s="144"/>
      <c r="BB483" s="144"/>
      <c r="BC483" s="144"/>
      <c r="BD483" s="144"/>
      <c r="BE483" s="144"/>
      <c r="BF483" s="144"/>
    </row>
    <row r="484" spans="1:58" hidden="1">
      <c r="A484" s="143" t="s">
        <v>918</v>
      </c>
      <c r="B484" s="143" t="s">
        <v>1012</v>
      </c>
      <c r="C484" s="144">
        <v>0</v>
      </c>
      <c r="D484" s="144">
        <v>0</v>
      </c>
      <c r="E484" s="144">
        <v>0</v>
      </c>
      <c r="F484" s="144">
        <v>0</v>
      </c>
      <c r="G484" s="144">
        <v>0</v>
      </c>
      <c r="H484" s="144">
        <v>0</v>
      </c>
      <c r="I484" s="144">
        <v>0</v>
      </c>
      <c r="J484" s="144">
        <v>0</v>
      </c>
      <c r="K484" s="144">
        <v>0</v>
      </c>
      <c r="L484" s="144">
        <v>0</v>
      </c>
      <c r="M484" s="144">
        <v>0</v>
      </c>
      <c r="N484" s="144">
        <v>0</v>
      </c>
      <c r="O484" s="144">
        <v>0</v>
      </c>
      <c r="P484" s="144">
        <v>0</v>
      </c>
      <c r="Q484" s="145"/>
      <c r="R484" s="145"/>
      <c r="S484" s="145"/>
      <c r="T484" s="145"/>
      <c r="U484" s="145"/>
      <c r="V484" s="145"/>
      <c r="W484" s="145"/>
      <c r="X484" s="145"/>
      <c r="Y484" s="145"/>
      <c r="Z484" s="145"/>
      <c r="AA484" s="145"/>
      <c r="AB484" s="145"/>
      <c r="AC484" s="145"/>
      <c r="AD484" s="145"/>
      <c r="AE484" s="144">
        <v>0</v>
      </c>
      <c r="AF484" s="144">
        <v>0</v>
      </c>
      <c r="AG484" s="144">
        <v>0</v>
      </c>
      <c r="AH484" s="144">
        <v>0</v>
      </c>
      <c r="AI484" s="144">
        <v>0</v>
      </c>
      <c r="AJ484" s="144">
        <v>0</v>
      </c>
      <c r="AK484" s="144">
        <v>0</v>
      </c>
      <c r="AL484" s="144">
        <v>0</v>
      </c>
      <c r="AM484" s="144">
        <v>0</v>
      </c>
      <c r="AN484" s="144">
        <v>0</v>
      </c>
      <c r="AO484" s="144">
        <v>0</v>
      </c>
      <c r="AP484" s="144">
        <v>0</v>
      </c>
      <c r="AQ484" s="144">
        <v>0</v>
      </c>
      <c r="AR484" s="144">
        <v>0</v>
      </c>
      <c r="AS484" s="144"/>
      <c r="AT484" s="144"/>
      <c r="AU484" s="144"/>
      <c r="AV484" s="144"/>
      <c r="AW484" s="144"/>
      <c r="AX484" s="144"/>
      <c r="AY484" s="144"/>
      <c r="AZ484" s="144"/>
      <c r="BA484" s="144"/>
      <c r="BB484" s="144"/>
      <c r="BC484" s="144"/>
      <c r="BD484" s="144"/>
      <c r="BE484" s="144"/>
      <c r="BF484" s="144"/>
    </row>
    <row r="485" spans="1:58" hidden="1">
      <c r="A485" s="143" t="s">
        <v>918</v>
      </c>
      <c r="B485" s="143" t="s">
        <v>1013</v>
      </c>
      <c r="C485" s="144">
        <v>6</v>
      </c>
      <c r="D485" s="144">
        <v>6</v>
      </c>
      <c r="E485" s="144">
        <v>7</v>
      </c>
      <c r="F485" s="144">
        <v>7</v>
      </c>
      <c r="G485" s="144">
        <v>7</v>
      </c>
      <c r="H485" s="144">
        <v>7</v>
      </c>
      <c r="I485" s="144">
        <v>7</v>
      </c>
      <c r="J485" s="144">
        <v>7</v>
      </c>
      <c r="K485" s="144">
        <v>7</v>
      </c>
      <c r="L485" s="144">
        <v>7</v>
      </c>
      <c r="M485" s="144">
        <v>7</v>
      </c>
      <c r="N485" s="144">
        <v>7</v>
      </c>
      <c r="O485" s="144">
        <v>7</v>
      </c>
      <c r="P485" s="144">
        <v>7</v>
      </c>
      <c r="Q485" s="145">
        <v>135.33000000000001</v>
      </c>
      <c r="R485" s="145">
        <v>157.5</v>
      </c>
      <c r="S485" s="145">
        <v>119.57</v>
      </c>
      <c r="T485" s="145">
        <v>141.86000000000001</v>
      </c>
      <c r="U485" s="145">
        <v>127</v>
      </c>
      <c r="V485" s="145">
        <v>141</v>
      </c>
      <c r="W485" s="145">
        <v>128.43</v>
      </c>
      <c r="X485" s="145">
        <v>124.71</v>
      </c>
      <c r="Y485" s="145">
        <v>130.29</v>
      </c>
      <c r="Z485" s="145">
        <v>116.57</v>
      </c>
      <c r="AA485" s="145">
        <v>131.57</v>
      </c>
      <c r="AB485" s="145">
        <v>52.57</v>
      </c>
      <c r="AC485" s="145">
        <v>131.29</v>
      </c>
      <c r="AD485" s="145">
        <v>105.14</v>
      </c>
      <c r="AE485" s="144">
        <v>812</v>
      </c>
      <c r="AF485" s="144">
        <v>945</v>
      </c>
      <c r="AG485" s="144">
        <v>837</v>
      </c>
      <c r="AH485" s="144">
        <v>993</v>
      </c>
      <c r="AI485" s="144">
        <v>889</v>
      </c>
      <c r="AJ485" s="144">
        <v>987</v>
      </c>
      <c r="AK485" s="144">
        <v>899</v>
      </c>
      <c r="AL485" s="144">
        <v>873</v>
      </c>
      <c r="AM485" s="144">
        <v>912</v>
      </c>
      <c r="AN485" s="144">
        <v>816</v>
      </c>
      <c r="AO485" s="144">
        <v>921</v>
      </c>
      <c r="AP485" s="144">
        <v>368</v>
      </c>
      <c r="AQ485" s="144">
        <v>919</v>
      </c>
      <c r="AR485" s="144">
        <v>736</v>
      </c>
      <c r="AS485" s="144"/>
      <c r="AT485" s="144"/>
      <c r="AU485" s="144"/>
      <c r="AV485" s="144"/>
      <c r="AW485" s="144"/>
      <c r="AX485" s="144"/>
      <c r="AY485" s="144"/>
      <c r="AZ485" s="144"/>
      <c r="BA485" s="144"/>
      <c r="BB485" s="144"/>
      <c r="BC485" s="144"/>
      <c r="BD485" s="144"/>
      <c r="BE485" s="144"/>
      <c r="BF485" s="144"/>
    </row>
    <row r="486" spans="1:58" hidden="1">
      <c r="A486" s="143" t="s">
        <v>918</v>
      </c>
      <c r="B486" s="143" t="s">
        <v>1014</v>
      </c>
      <c r="C486" s="144">
        <v>18</v>
      </c>
      <c r="D486" s="144">
        <v>24</v>
      </c>
      <c r="E486" s="144">
        <v>28</v>
      </c>
      <c r="F486" s="144">
        <v>30</v>
      </c>
      <c r="G486" s="144">
        <v>34</v>
      </c>
      <c r="H486" s="144">
        <v>38</v>
      </c>
      <c r="I486" s="144">
        <v>40</v>
      </c>
      <c r="J486" s="144">
        <v>44</v>
      </c>
      <c r="K486" s="144">
        <v>47</v>
      </c>
      <c r="L486" s="144">
        <v>50</v>
      </c>
      <c r="M486" s="144">
        <v>54</v>
      </c>
      <c r="N486" s="144">
        <v>54</v>
      </c>
      <c r="O486" s="144">
        <v>54</v>
      </c>
      <c r="P486" s="144">
        <v>54</v>
      </c>
      <c r="Q486" s="145">
        <v>172.33</v>
      </c>
      <c r="R486" s="145">
        <v>200.79</v>
      </c>
      <c r="S486" s="145">
        <v>133.86000000000001</v>
      </c>
      <c r="T486" s="145">
        <v>172.57</v>
      </c>
      <c r="U486" s="145">
        <v>176.53</v>
      </c>
      <c r="V486" s="145">
        <v>170.29</v>
      </c>
      <c r="W486" s="145">
        <v>165.18</v>
      </c>
      <c r="X486" s="145">
        <v>166.2</v>
      </c>
      <c r="Y486" s="145">
        <v>162.22999999999999</v>
      </c>
      <c r="Z486" s="145">
        <v>152.9</v>
      </c>
      <c r="AA486" s="145">
        <v>183.61</v>
      </c>
      <c r="AB486" s="145">
        <v>98.56</v>
      </c>
      <c r="AC486" s="145">
        <v>162.78</v>
      </c>
      <c r="AD486" s="145">
        <v>165.02</v>
      </c>
      <c r="AE486" s="144">
        <v>3102</v>
      </c>
      <c r="AF486" s="144">
        <v>4819</v>
      </c>
      <c r="AG486" s="144">
        <v>3748</v>
      </c>
      <c r="AH486" s="144">
        <v>5177</v>
      </c>
      <c r="AI486" s="144">
        <v>6002</v>
      </c>
      <c r="AJ486" s="144">
        <v>6471</v>
      </c>
      <c r="AK486" s="144">
        <v>6607</v>
      </c>
      <c r="AL486" s="144">
        <v>7313</v>
      </c>
      <c r="AM486" s="144">
        <v>7625</v>
      </c>
      <c r="AN486" s="144">
        <v>7645</v>
      </c>
      <c r="AO486" s="144">
        <v>9915</v>
      </c>
      <c r="AP486" s="144">
        <v>5322</v>
      </c>
      <c r="AQ486" s="144">
        <v>8790</v>
      </c>
      <c r="AR486" s="144">
        <v>8911</v>
      </c>
      <c r="AS486" s="144"/>
      <c r="AT486" s="144"/>
      <c r="AU486" s="144"/>
      <c r="AV486" s="144"/>
      <c r="AW486" s="144"/>
      <c r="AX486" s="144"/>
      <c r="AY486" s="144"/>
      <c r="AZ486" s="144"/>
      <c r="BA486" s="144"/>
      <c r="BB486" s="144"/>
      <c r="BC486" s="144"/>
      <c r="BD486" s="144"/>
      <c r="BE486" s="144"/>
      <c r="BF486" s="144"/>
    </row>
    <row r="487" spans="1:58" hidden="1">
      <c r="A487" s="143" t="s">
        <v>918</v>
      </c>
      <c r="B487" s="143" t="s">
        <v>1015</v>
      </c>
      <c r="C487" s="144">
        <v>4</v>
      </c>
      <c r="D487" s="144">
        <v>3</v>
      </c>
      <c r="E487" s="144">
        <v>3</v>
      </c>
      <c r="F487" s="144">
        <v>4</v>
      </c>
      <c r="G487" s="144">
        <v>4</v>
      </c>
      <c r="H487" s="144">
        <v>4</v>
      </c>
      <c r="I487" s="144">
        <v>4</v>
      </c>
      <c r="J487" s="144">
        <v>4</v>
      </c>
      <c r="K487" s="144">
        <v>5</v>
      </c>
      <c r="L487" s="144">
        <v>5</v>
      </c>
      <c r="M487" s="144">
        <v>5</v>
      </c>
      <c r="N487" s="144">
        <v>5</v>
      </c>
      <c r="O487" s="144">
        <v>5</v>
      </c>
      <c r="P487" s="144">
        <v>5</v>
      </c>
      <c r="Q487" s="145">
        <v>201</v>
      </c>
      <c r="R487" s="145">
        <v>173.33</v>
      </c>
      <c r="S487" s="145">
        <v>138.66999999999999</v>
      </c>
      <c r="T487" s="145">
        <v>186</v>
      </c>
      <c r="U487" s="145">
        <v>204</v>
      </c>
      <c r="V487" s="145">
        <v>200.5</v>
      </c>
      <c r="W487" s="145">
        <v>188</v>
      </c>
      <c r="X487" s="145">
        <v>193.5</v>
      </c>
      <c r="Y487" s="145">
        <v>181.4</v>
      </c>
      <c r="Z487" s="145">
        <v>154.6</v>
      </c>
      <c r="AA487" s="145">
        <v>207.6</v>
      </c>
      <c r="AB487" s="145">
        <v>93.4</v>
      </c>
      <c r="AC487" s="145">
        <v>188.8</v>
      </c>
      <c r="AD487" s="145">
        <v>195</v>
      </c>
      <c r="AE487" s="144">
        <v>804</v>
      </c>
      <c r="AF487" s="144">
        <v>520</v>
      </c>
      <c r="AG487" s="144">
        <v>416</v>
      </c>
      <c r="AH487" s="144">
        <v>744</v>
      </c>
      <c r="AI487" s="144">
        <v>816</v>
      </c>
      <c r="AJ487" s="144">
        <v>802</v>
      </c>
      <c r="AK487" s="144">
        <v>752</v>
      </c>
      <c r="AL487" s="144">
        <v>774</v>
      </c>
      <c r="AM487" s="144">
        <v>907</v>
      </c>
      <c r="AN487" s="144">
        <v>773</v>
      </c>
      <c r="AO487" s="144">
        <v>1038</v>
      </c>
      <c r="AP487" s="144">
        <v>467</v>
      </c>
      <c r="AQ487" s="144">
        <v>944</v>
      </c>
      <c r="AR487" s="144">
        <v>975</v>
      </c>
      <c r="AS487" s="144"/>
      <c r="AT487" s="144"/>
      <c r="AU487" s="144"/>
      <c r="AV487" s="144"/>
      <c r="AW487" s="144"/>
      <c r="AX487" s="144"/>
      <c r="AY487" s="144"/>
      <c r="AZ487" s="144"/>
      <c r="BA487" s="144"/>
      <c r="BB487" s="144"/>
      <c r="BC487" s="144"/>
      <c r="BD487" s="144"/>
      <c r="BE487" s="144"/>
      <c r="BF487" s="144"/>
    </row>
    <row r="488" spans="1:58" hidden="1">
      <c r="A488" s="143" t="s">
        <v>918</v>
      </c>
      <c r="B488" s="143" t="s">
        <v>1016</v>
      </c>
      <c r="C488" s="144">
        <v>28</v>
      </c>
      <c r="D488" s="144">
        <v>33</v>
      </c>
      <c r="E488" s="144">
        <v>38</v>
      </c>
      <c r="F488" s="144">
        <v>41</v>
      </c>
      <c r="G488" s="144">
        <v>45</v>
      </c>
      <c r="H488" s="144">
        <v>49</v>
      </c>
      <c r="I488" s="144">
        <v>51</v>
      </c>
      <c r="J488" s="144">
        <v>55</v>
      </c>
      <c r="K488" s="144">
        <v>59</v>
      </c>
      <c r="L488" s="144">
        <v>62</v>
      </c>
      <c r="M488" s="144">
        <v>66</v>
      </c>
      <c r="N488" s="144">
        <v>66</v>
      </c>
      <c r="O488" s="144">
        <v>66</v>
      </c>
      <c r="P488" s="144">
        <v>66</v>
      </c>
      <c r="Q488" s="145">
        <v>168.5</v>
      </c>
      <c r="R488" s="145">
        <v>190.42</v>
      </c>
      <c r="S488" s="145">
        <v>131.61000000000001</v>
      </c>
      <c r="T488" s="145">
        <v>168.63</v>
      </c>
      <c r="U488" s="145">
        <v>171.27</v>
      </c>
      <c r="V488" s="145">
        <v>168.57</v>
      </c>
      <c r="W488" s="145">
        <v>161.91999999999999</v>
      </c>
      <c r="X488" s="145">
        <v>162.91</v>
      </c>
      <c r="Y488" s="145">
        <v>160.07</v>
      </c>
      <c r="Z488" s="145">
        <v>148.94</v>
      </c>
      <c r="AA488" s="145">
        <v>179.91</v>
      </c>
      <c r="AB488" s="145">
        <v>93.29</v>
      </c>
      <c r="AC488" s="145">
        <v>161.41</v>
      </c>
      <c r="AD488" s="145">
        <v>160.94</v>
      </c>
      <c r="AE488" s="144">
        <v>4718</v>
      </c>
      <c r="AF488" s="144">
        <v>6284</v>
      </c>
      <c r="AG488" s="144">
        <v>5001</v>
      </c>
      <c r="AH488" s="144">
        <v>6914</v>
      </c>
      <c r="AI488" s="144">
        <v>7707</v>
      </c>
      <c r="AJ488" s="144">
        <v>8260</v>
      </c>
      <c r="AK488" s="144">
        <v>8258</v>
      </c>
      <c r="AL488" s="144">
        <v>8960</v>
      </c>
      <c r="AM488" s="144">
        <v>9444</v>
      </c>
      <c r="AN488" s="144">
        <v>9234</v>
      </c>
      <c r="AO488" s="144">
        <v>11874</v>
      </c>
      <c r="AP488" s="144">
        <v>6157</v>
      </c>
      <c r="AQ488" s="144">
        <v>10653</v>
      </c>
      <c r="AR488" s="144">
        <v>10622</v>
      </c>
      <c r="AS488" s="144"/>
      <c r="AT488" s="144"/>
      <c r="AU488" s="144"/>
      <c r="AV488" s="144"/>
      <c r="AW488" s="144"/>
      <c r="AX488" s="144"/>
      <c r="AY488" s="144"/>
      <c r="AZ488" s="144"/>
      <c r="BA488" s="144"/>
      <c r="BB488" s="144"/>
      <c r="BC488" s="144"/>
      <c r="BD488" s="144"/>
      <c r="BE488" s="144"/>
      <c r="BF488" s="144"/>
    </row>
    <row r="489" spans="1:58" hidden="1">
      <c r="A489" s="143" t="s">
        <v>918</v>
      </c>
      <c r="B489" s="143" t="s">
        <v>1017</v>
      </c>
      <c r="C489" s="144">
        <v>49</v>
      </c>
      <c r="D489" s="144">
        <v>47</v>
      </c>
      <c r="E489" s="144">
        <v>44</v>
      </c>
      <c r="F489" s="144">
        <v>42</v>
      </c>
      <c r="G489" s="144">
        <v>42</v>
      </c>
      <c r="H489" s="144">
        <v>42</v>
      </c>
      <c r="I489" s="144">
        <v>42</v>
      </c>
      <c r="J489" s="144">
        <v>42</v>
      </c>
      <c r="K489" s="144">
        <v>42</v>
      </c>
      <c r="L489" s="144">
        <v>42</v>
      </c>
      <c r="M489" s="144">
        <v>42</v>
      </c>
      <c r="N489" s="144">
        <v>42</v>
      </c>
      <c r="O489" s="144">
        <v>42</v>
      </c>
      <c r="P489" s="144">
        <v>42</v>
      </c>
      <c r="Q489" s="145">
        <v>342.57</v>
      </c>
      <c r="R489" s="145">
        <v>351.77</v>
      </c>
      <c r="S489" s="145">
        <v>255.48</v>
      </c>
      <c r="T489" s="145">
        <v>348.67</v>
      </c>
      <c r="U489" s="145">
        <v>311.98</v>
      </c>
      <c r="V489" s="145">
        <v>339.33</v>
      </c>
      <c r="W489" s="145">
        <v>320.26</v>
      </c>
      <c r="X489" s="145">
        <v>267.26</v>
      </c>
      <c r="Y489" s="145">
        <v>261.69</v>
      </c>
      <c r="Z489" s="145">
        <v>287.48</v>
      </c>
      <c r="AA489" s="145">
        <v>216.74</v>
      </c>
      <c r="AB489" s="145">
        <v>215.12</v>
      </c>
      <c r="AC489" s="145">
        <v>238.76</v>
      </c>
      <c r="AD489" s="145">
        <v>265.88</v>
      </c>
      <c r="AE489" s="144">
        <v>16786</v>
      </c>
      <c r="AF489" s="144">
        <v>16533</v>
      </c>
      <c r="AG489" s="144">
        <v>11241</v>
      </c>
      <c r="AH489" s="144">
        <v>14644</v>
      </c>
      <c r="AI489" s="144">
        <v>13103</v>
      </c>
      <c r="AJ489" s="144">
        <v>14252</v>
      </c>
      <c r="AK489" s="144">
        <v>13451</v>
      </c>
      <c r="AL489" s="144">
        <v>11225</v>
      </c>
      <c r="AM489" s="144">
        <v>10991</v>
      </c>
      <c r="AN489" s="144">
        <v>12074</v>
      </c>
      <c r="AO489" s="144">
        <v>9103</v>
      </c>
      <c r="AP489" s="144">
        <v>9035</v>
      </c>
      <c r="AQ489" s="144">
        <v>10028</v>
      </c>
      <c r="AR489" s="144">
        <v>11167</v>
      </c>
      <c r="AS489" s="144"/>
      <c r="AT489" s="144"/>
      <c r="AU489" s="144"/>
      <c r="AV489" s="144"/>
      <c r="AW489" s="144"/>
      <c r="AX489" s="144"/>
      <c r="AY489" s="144"/>
      <c r="AZ489" s="144"/>
      <c r="BA489" s="144"/>
      <c r="BB489" s="144"/>
      <c r="BC489" s="144"/>
      <c r="BD489" s="144"/>
      <c r="BE489" s="144"/>
      <c r="BF489" s="144"/>
    </row>
    <row r="490" spans="1:58" hidden="1">
      <c r="A490" s="143" t="s">
        <v>918</v>
      </c>
      <c r="B490" s="143" t="s">
        <v>1018</v>
      </c>
      <c r="C490" s="144">
        <v>10</v>
      </c>
      <c r="D490" s="144">
        <v>11</v>
      </c>
      <c r="E490" s="144">
        <v>11</v>
      </c>
      <c r="F490" s="144">
        <v>10</v>
      </c>
      <c r="G490" s="144">
        <v>10</v>
      </c>
      <c r="H490" s="144">
        <v>10</v>
      </c>
      <c r="I490" s="144">
        <v>10</v>
      </c>
      <c r="J490" s="144">
        <v>10</v>
      </c>
      <c r="K490" s="144">
        <v>10</v>
      </c>
      <c r="L490" s="144">
        <v>10</v>
      </c>
      <c r="M490" s="144">
        <v>10</v>
      </c>
      <c r="N490" s="144">
        <v>10</v>
      </c>
      <c r="O490" s="144">
        <v>10</v>
      </c>
      <c r="P490" s="144">
        <v>10</v>
      </c>
      <c r="Q490" s="145">
        <v>249</v>
      </c>
      <c r="R490" s="145">
        <v>265</v>
      </c>
      <c r="S490" s="145">
        <v>189.55</v>
      </c>
      <c r="T490" s="145">
        <v>246.2</v>
      </c>
      <c r="U490" s="145">
        <v>230.2</v>
      </c>
      <c r="V490" s="145">
        <v>243.3</v>
      </c>
      <c r="W490" s="145">
        <v>207.7</v>
      </c>
      <c r="X490" s="145">
        <v>213</v>
      </c>
      <c r="Y490" s="145">
        <v>206</v>
      </c>
      <c r="Z490" s="145">
        <v>207</v>
      </c>
      <c r="AA490" s="145">
        <v>183.7</v>
      </c>
      <c r="AB490" s="145">
        <v>169.7</v>
      </c>
      <c r="AC490" s="145">
        <v>191.2</v>
      </c>
      <c r="AD490" s="145">
        <v>192</v>
      </c>
      <c r="AE490" s="144">
        <v>2490</v>
      </c>
      <c r="AF490" s="144">
        <v>2915</v>
      </c>
      <c r="AG490" s="144">
        <v>2085</v>
      </c>
      <c r="AH490" s="144">
        <v>2462</v>
      </c>
      <c r="AI490" s="144">
        <v>2302</v>
      </c>
      <c r="AJ490" s="144">
        <v>2433</v>
      </c>
      <c r="AK490" s="144">
        <v>2077</v>
      </c>
      <c r="AL490" s="144">
        <v>2130</v>
      </c>
      <c r="AM490" s="144">
        <v>2060</v>
      </c>
      <c r="AN490" s="144">
        <v>2070</v>
      </c>
      <c r="AO490" s="144">
        <v>1837</v>
      </c>
      <c r="AP490" s="144">
        <v>1697</v>
      </c>
      <c r="AQ490" s="144">
        <v>1912</v>
      </c>
      <c r="AR490" s="144">
        <v>1920</v>
      </c>
      <c r="AS490" s="144"/>
      <c r="AT490" s="144"/>
      <c r="AU490" s="144"/>
      <c r="AV490" s="144"/>
      <c r="AW490" s="144"/>
      <c r="AX490" s="144"/>
      <c r="AY490" s="144"/>
      <c r="AZ490" s="144"/>
      <c r="BA490" s="144"/>
      <c r="BB490" s="144"/>
      <c r="BC490" s="144"/>
      <c r="BD490" s="144"/>
      <c r="BE490" s="144"/>
      <c r="BF490" s="144"/>
    </row>
    <row r="491" spans="1:58" hidden="1">
      <c r="A491" s="143" t="s">
        <v>918</v>
      </c>
      <c r="B491" s="143" t="s">
        <v>1019</v>
      </c>
      <c r="C491" s="144">
        <v>0</v>
      </c>
      <c r="D491" s="144">
        <v>0</v>
      </c>
      <c r="E491" s="144">
        <v>0</v>
      </c>
      <c r="F491" s="144">
        <v>0</v>
      </c>
      <c r="G491" s="144">
        <v>0</v>
      </c>
      <c r="H491" s="144">
        <v>0</v>
      </c>
      <c r="I491" s="144">
        <v>15</v>
      </c>
      <c r="J491" s="144">
        <v>16</v>
      </c>
      <c r="K491" s="144">
        <v>17</v>
      </c>
      <c r="L491" s="144">
        <v>18</v>
      </c>
      <c r="M491" s="144">
        <v>22</v>
      </c>
      <c r="N491" s="144">
        <v>21</v>
      </c>
      <c r="O491" s="144">
        <v>21</v>
      </c>
      <c r="P491" s="144">
        <v>21</v>
      </c>
      <c r="Q491" s="145"/>
      <c r="R491" s="145"/>
      <c r="S491" s="145"/>
      <c r="T491" s="145"/>
      <c r="U491" s="145"/>
      <c r="V491" s="145"/>
      <c r="W491" s="145">
        <v>281.07</v>
      </c>
      <c r="X491" s="145">
        <v>287.06</v>
      </c>
      <c r="Y491" s="145">
        <v>272.47000000000003</v>
      </c>
      <c r="Z491" s="145">
        <v>283.94</v>
      </c>
      <c r="AA491" s="145">
        <v>264.36</v>
      </c>
      <c r="AB491" s="145">
        <v>249</v>
      </c>
      <c r="AC491" s="145">
        <v>251.1</v>
      </c>
      <c r="AD491" s="145">
        <v>283.81</v>
      </c>
      <c r="AE491" s="144">
        <v>0</v>
      </c>
      <c r="AF491" s="144">
        <v>0</v>
      </c>
      <c r="AG491" s="144">
        <v>0</v>
      </c>
      <c r="AH491" s="144">
        <v>0</v>
      </c>
      <c r="AI491" s="144">
        <v>0</v>
      </c>
      <c r="AJ491" s="144">
        <v>0</v>
      </c>
      <c r="AK491" s="144">
        <v>4216</v>
      </c>
      <c r="AL491" s="144">
        <v>4593</v>
      </c>
      <c r="AM491" s="144">
        <v>4632</v>
      </c>
      <c r="AN491" s="144">
        <v>5111</v>
      </c>
      <c r="AO491" s="144">
        <v>5816</v>
      </c>
      <c r="AP491" s="144">
        <v>5229</v>
      </c>
      <c r="AQ491" s="144">
        <v>5273</v>
      </c>
      <c r="AR491" s="144">
        <v>5960</v>
      </c>
      <c r="AS491" s="144"/>
      <c r="AT491" s="144"/>
      <c r="AU491" s="144"/>
      <c r="AV491" s="144"/>
      <c r="AW491" s="144"/>
      <c r="AX491" s="144"/>
      <c r="AY491" s="144"/>
      <c r="AZ491" s="144"/>
      <c r="BA491" s="144"/>
      <c r="BB491" s="144"/>
      <c r="BC491" s="144"/>
      <c r="BD491" s="144"/>
      <c r="BE491" s="144"/>
      <c r="BF491" s="144"/>
    </row>
    <row r="492" spans="1:58" hidden="1">
      <c r="A492" s="143" t="s">
        <v>918</v>
      </c>
      <c r="B492" s="143" t="s">
        <v>1020</v>
      </c>
      <c r="C492" s="144">
        <v>414</v>
      </c>
      <c r="D492" s="144">
        <v>414</v>
      </c>
      <c r="E492" s="144">
        <v>419</v>
      </c>
      <c r="F492" s="144">
        <v>421</v>
      </c>
      <c r="G492" s="144">
        <v>430</v>
      </c>
      <c r="H492" s="144">
        <v>443</v>
      </c>
      <c r="I492" s="144">
        <v>452</v>
      </c>
      <c r="J492" s="144">
        <v>473</v>
      </c>
      <c r="K492" s="144">
        <v>495</v>
      </c>
      <c r="L492" s="144">
        <v>514</v>
      </c>
      <c r="M492" s="144">
        <v>533</v>
      </c>
      <c r="N492" s="144">
        <v>534</v>
      </c>
      <c r="O492" s="144">
        <v>528</v>
      </c>
      <c r="P492" s="144">
        <v>534</v>
      </c>
      <c r="Q492" s="145">
        <v>282.91000000000003</v>
      </c>
      <c r="R492" s="145">
        <v>293.31</v>
      </c>
      <c r="S492" s="145">
        <v>215.1</v>
      </c>
      <c r="T492" s="145">
        <v>293.14</v>
      </c>
      <c r="U492" s="145">
        <v>271.93</v>
      </c>
      <c r="V492" s="145">
        <v>289.72000000000003</v>
      </c>
      <c r="W492" s="145">
        <v>270.8</v>
      </c>
      <c r="X492" s="145">
        <v>266.47000000000003</v>
      </c>
      <c r="Y492" s="145">
        <v>267.45999999999998</v>
      </c>
      <c r="Z492" s="145">
        <v>274.52</v>
      </c>
      <c r="AA492" s="145">
        <v>248.77</v>
      </c>
      <c r="AB492" s="145">
        <v>224.66</v>
      </c>
      <c r="AC492" s="145">
        <v>261.64999999999998</v>
      </c>
      <c r="AD492" s="145">
        <v>282.39999999999998</v>
      </c>
      <c r="AE492" s="144">
        <v>117125</v>
      </c>
      <c r="AF492" s="144">
        <v>121432</v>
      </c>
      <c r="AG492" s="144">
        <v>90128</v>
      </c>
      <c r="AH492" s="144">
        <v>123413</v>
      </c>
      <c r="AI492" s="144">
        <v>116930</v>
      </c>
      <c r="AJ492" s="144">
        <v>128348</v>
      </c>
      <c r="AK492" s="144">
        <v>122402</v>
      </c>
      <c r="AL492" s="144">
        <v>126042</v>
      </c>
      <c r="AM492" s="144">
        <v>132394</v>
      </c>
      <c r="AN492" s="144">
        <v>141104</v>
      </c>
      <c r="AO492" s="144">
        <v>132594</v>
      </c>
      <c r="AP492" s="144">
        <v>119968</v>
      </c>
      <c r="AQ492" s="144">
        <v>138152</v>
      </c>
      <c r="AR492" s="144">
        <v>150803</v>
      </c>
      <c r="AS492" s="144"/>
      <c r="AT492" s="144"/>
      <c r="AU492" s="144"/>
      <c r="AV492" s="144"/>
      <c r="AW492" s="144"/>
      <c r="AX492" s="144"/>
      <c r="AY492" s="144"/>
      <c r="AZ492" s="144"/>
      <c r="BA492" s="144"/>
      <c r="BB492" s="144"/>
      <c r="BC492" s="144"/>
      <c r="BD492" s="144"/>
      <c r="BE492" s="144"/>
      <c r="BF492" s="144"/>
    </row>
    <row r="493" spans="1:58" hidden="1">
      <c r="A493" s="143" t="s">
        <v>918</v>
      </c>
      <c r="B493" s="143" t="s">
        <v>1021</v>
      </c>
      <c r="C493" s="144">
        <v>473</v>
      </c>
      <c r="D493" s="144">
        <v>472</v>
      </c>
      <c r="E493" s="144">
        <v>474</v>
      </c>
      <c r="F493" s="144">
        <v>473</v>
      </c>
      <c r="G493" s="144">
        <v>482</v>
      </c>
      <c r="H493" s="144">
        <v>495</v>
      </c>
      <c r="I493" s="144">
        <v>519</v>
      </c>
      <c r="J493" s="144">
        <v>541</v>
      </c>
      <c r="K493" s="144">
        <v>564</v>
      </c>
      <c r="L493" s="144">
        <v>584</v>
      </c>
      <c r="M493" s="144">
        <v>607</v>
      </c>
      <c r="N493" s="144">
        <v>607</v>
      </c>
      <c r="O493" s="144">
        <v>601</v>
      </c>
      <c r="P493" s="144">
        <v>607</v>
      </c>
      <c r="Q493" s="145">
        <v>288.37</v>
      </c>
      <c r="R493" s="145">
        <v>298.47000000000003</v>
      </c>
      <c r="S493" s="145">
        <v>218.26</v>
      </c>
      <c r="T493" s="145">
        <v>297.08</v>
      </c>
      <c r="U493" s="145">
        <v>274.55</v>
      </c>
      <c r="V493" s="145">
        <v>293</v>
      </c>
      <c r="W493" s="145">
        <v>273.88</v>
      </c>
      <c r="X493" s="145">
        <v>266.16000000000003</v>
      </c>
      <c r="Y493" s="145">
        <v>266.08999999999997</v>
      </c>
      <c r="Z493" s="145">
        <v>274.58999999999997</v>
      </c>
      <c r="AA493" s="145">
        <v>246.05</v>
      </c>
      <c r="AB493" s="145">
        <v>223.94</v>
      </c>
      <c r="AC493" s="145">
        <v>258.51</v>
      </c>
      <c r="AD493" s="145">
        <v>279.82</v>
      </c>
      <c r="AE493" s="144">
        <v>136401</v>
      </c>
      <c r="AF493" s="144">
        <v>140880</v>
      </c>
      <c r="AG493" s="144">
        <v>103454</v>
      </c>
      <c r="AH493" s="144">
        <v>140519</v>
      </c>
      <c r="AI493" s="144">
        <v>132335</v>
      </c>
      <c r="AJ493" s="144">
        <v>145033</v>
      </c>
      <c r="AK493" s="144">
        <v>142146</v>
      </c>
      <c r="AL493" s="144">
        <v>143990</v>
      </c>
      <c r="AM493" s="144">
        <v>150077</v>
      </c>
      <c r="AN493" s="144">
        <v>160359</v>
      </c>
      <c r="AO493" s="144">
        <v>149350</v>
      </c>
      <c r="AP493" s="144">
        <v>135929</v>
      </c>
      <c r="AQ493" s="144">
        <v>155365</v>
      </c>
      <c r="AR493" s="144">
        <v>169850</v>
      </c>
      <c r="AS493" s="144"/>
      <c r="AT493" s="144"/>
      <c r="AU493" s="144"/>
      <c r="AV493" s="144"/>
      <c r="AW493" s="144"/>
      <c r="AX493" s="144"/>
      <c r="AY493" s="144"/>
      <c r="AZ493" s="144"/>
      <c r="BA493" s="144"/>
      <c r="BB493" s="144"/>
      <c r="BC493" s="144"/>
      <c r="BD493" s="144"/>
      <c r="BE493" s="144"/>
      <c r="BF493" s="144"/>
    </row>
    <row r="494" spans="1:58" hidden="1">
      <c r="A494" s="143" t="s">
        <v>918</v>
      </c>
      <c r="B494" s="143" t="s">
        <v>1022</v>
      </c>
      <c r="C494" s="144">
        <v>0</v>
      </c>
      <c r="D494" s="144">
        <v>0</v>
      </c>
      <c r="E494" s="144">
        <v>0</v>
      </c>
      <c r="F494" s="144">
        <v>0</v>
      </c>
      <c r="G494" s="144">
        <v>0</v>
      </c>
      <c r="H494" s="144">
        <v>0</v>
      </c>
      <c r="I494" s="144">
        <v>0</v>
      </c>
      <c r="J494" s="144">
        <v>0</v>
      </c>
      <c r="K494" s="144">
        <v>0</v>
      </c>
      <c r="L494" s="144">
        <v>0</v>
      </c>
      <c r="M494" s="144">
        <v>206</v>
      </c>
      <c r="N494" s="144">
        <v>206</v>
      </c>
      <c r="O494" s="144">
        <v>206</v>
      </c>
      <c r="P494" s="144">
        <v>206</v>
      </c>
      <c r="Q494" s="145"/>
      <c r="R494" s="145"/>
      <c r="S494" s="145"/>
      <c r="T494" s="145"/>
      <c r="U494" s="145"/>
      <c r="V494" s="145"/>
      <c r="W494" s="145"/>
      <c r="X494" s="145"/>
      <c r="Y494" s="145"/>
      <c r="Z494" s="145"/>
      <c r="AA494" s="145">
        <v>0</v>
      </c>
      <c r="AB494" s="145">
        <v>0</v>
      </c>
      <c r="AC494" s="145">
        <v>0</v>
      </c>
      <c r="AD494" s="145">
        <v>0</v>
      </c>
      <c r="AE494" s="144">
        <v>0</v>
      </c>
      <c r="AF494" s="144">
        <v>0</v>
      </c>
      <c r="AG494" s="144">
        <v>0</v>
      </c>
      <c r="AH494" s="144">
        <v>0</v>
      </c>
      <c r="AI494" s="144">
        <v>0</v>
      </c>
      <c r="AJ494" s="144">
        <v>0</v>
      </c>
      <c r="AK494" s="144">
        <v>0</v>
      </c>
      <c r="AL494" s="144">
        <v>0</v>
      </c>
      <c r="AM494" s="144">
        <v>0</v>
      </c>
      <c r="AN494" s="144">
        <v>0</v>
      </c>
      <c r="AO494" s="144">
        <v>0</v>
      </c>
      <c r="AP494" s="144">
        <v>0</v>
      </c>
      <c r="AQ494" s="144">
        <v>0</v>
      </c>
      <c r="AR494" s="144">
        <v>0</v>
      </c>
      <c r="AS494" s="144"/>
      <c r="AT494" s="144"/>
      <c r="AU494" s="144"/>
      <c r="AV494" s="144"/>
      <c r="AW494" s="144"/>
      <c r="AX494" s="144"/>
      <c r="AY494" s="144"/>
      <c r="AZ494" s="144"/>
      <c r="BA494" s="144"/>
      <c r="BB494" s="144"/>
      <c r="BC494" s="144"/>
      <c r="BD494" s="144"/>
      <c r="BE494" s="144"/>
      <c r="BF494" s="144"/>
    </row>
    <row r="495" spans="1:58" hidden="1">
      <c r="A495" s="143" t="s">
        <v>918</v>
      </c>
      <c r="B495" s="143" t="s">
        <v>1023</v>
      </c>
      <c r="C495" s="144">
        <v>0</v>
      </c>
      <c r="D495" s="144">
        <v>0</v>
      </c>
      <c r="E495" s="144">
        <v>0</v>
      </c>
      <c r="F495" s="144">
        <v>0</v>
      </c>
      <c r="G495" s="144">
        <v>0</v>
      </c>
      <c r="H495" s="144">
        <v>0</v>
      </c>
      <c r="I495" s="144">
        <v>0</v>
      </c>
      <c r="J495" s="144">
        <v>0</v>
      </c>
      <c r="K495" s="144">
        <v>0</v>
      </c>
      <c r="L495" s="144">
        <v>0</v>
      </c>
      <c r="M495" s="144">
        <v>0</v>
      </c>
      <c r="N495" s="144">
        <v>0</v>
      </c>
      <c r="O495" s="144">
        <v>0</v>
      </c>
      <c r="P495" s="144">
        <v>0</v>
      </c>
      <c r="Q495" s="145"/>
      <c r="R495" s="145"/>
      <c r="S495" s="145"/>
      <c r="T495" s="145"/>
      <c r="U495" s="145"/>
      <c r="V495" s="145"/>
      <c r="W495" s="145"/>
      <c r="X495" s="145"/>
      <c r="Y495" s="145"/>
      <c r="Z495" s="145"/>
      <c r="AA495" s="145"/>
      <c r="AB495" s="145"/>
      <c r="AC495" s="145"/>
      <c r="AD495" s="145"/>
      <c r="AE495" s="144">
        <v>0</v>
      </c>
      <c r="AF495" s="144">
        <v>0</v>
      </c>
      <c r="AG495" s="144">
        <v>0</v>
      </c>
      <c r="AH495" s="144">
        <v>0</v>
      </c>
      <c r="AI495" s="144">
        <v>0</v>
      </c>
      <c r="AJ495" s="144">
        <v>0</v>
      </c>
      <c r="AK495" s="144">
        <v>0</v>
      </c>
      <c r="AL495" s="144">
        <v>0</v>
      </c>
      <c r="AM495" s="144">
        <v>0</v>
      </c>
      <c r="AN495" s="144">
        <v>0</v>
      </c>
      <c r="AO495" s="144">
        <v>0</v>
      </c>
      <c r="AP495" s="144">
        <v>0</v>
      </c>
      <c r="AQ495" s="144">
        <v>0</v>
      </c>
      <c r="AR495" s="144">
        <v>0</v>
      </c>
      <c r="AS495" s="144"/>
      <c r="AT495" s="144"/>
      <c r="AU495" s="144"/>
      <c r="AV495" s="144"/>
      <c r="AW495" s="144"/>
      <c r="AX495" s="144"/>
      <c r="AY495" s="144"/>
      <c r="AZ495" s="144"/>
      <c r="BA495" s="144"/>
      <c r="BB495" s="144"/>
      <c r="BC495" s="144"/>
      <c r="BD495" s="144"/>
      <c r="BE495" s="144"/>
      <c r="BF495" s="144"/>
    </row>
    <row r="496" spans="1:58" hidden="1">
      <c r="A496" s="143" t="s">
        <v>918</v>
      </c>
      <c r="B496" s="143" t="s">
        <v>1024</v>
      </c>
      <c r="C496" s="144">
        <v>5</v>
      </c>
      <c r="D496" s="144">
        <v>8</v>
      </c>
      <c r="E496" s="144">
        <v>11</v>
      </c>
      <c r="F496" s="144">
        <v>14</v>
      </c>
      <c r="G496" s="144">
        <v>16</v>
      </c>
      <c r="H496" s="144">
        <v>20</v>
      </c>
      <c r="I496" s="144">
        <v>22</v>
      </c>
      <c r="J496" s="144">
        <v>25</v>
      </c>
      <c r="K496" s="144">
        <v>27</v>
      </c>
      <c r="L496" s="144">
        <v>31</v>
      </c>
      <c r="M496" s="144">
        <v>35</v>
      </c>
      <c r="N496" s="144">
        <v>35</v>
      </c>
      <c r="O496" s="144">
        <v>37</v>
      </c>
      <c r="P496" s="144">
        <v>37</v>
      </c>
      <c r="Q496" s="145">
        <v>13</v>
      </c>
      <c r="R496" s="145">
        <v>10</v>
      </c>
      <c r="S496" s="145">
        <v>12.18</v>
      </c>
      <c r="T496" s="145">
        <v>12.64</v>
      </c>
      <c r="U496" s="145">
        <v>11.81</v>
      </c>
      <c r="V496" s="145">
        <v>10.8</v>
      </c>
      <c r="W496" s="145">
        <v>9.36</v>
      </c>
      <c r="X496" s="145">
        <v>6.64</v>
      </c>
      <c r="Y496" s="145">
        <v>10.15</v>
      </c>
      <c r="Z496" s="145">
        <v>8.65</v>
      </c>
      <c r="AA496" s="145">
        <v>10.54</v>
      </c>
      <c r="AB496" s="145">
        <v>11.43</v>
      </c>
      <c r="AC496" s="145">
        <v>11.76</v>
      </c>
      <c r="AD496" s="145">
        <v>9.81</v>
      </c>
      <c r="AE496" s="144">
        <v>65</v>
      </c>
      <c r="AF496" s="144">
        <v>80</v>
      </c>
      <c r="AG496" s="144">
        <v>134</v>
      </c>
      <c r="AH496" s="144">
        <v>177</v>
      </c>
      <c r="AI496" s="144">
        <v>189</v>
      </c>
      <c r="AJ496" s="144">
        <v>216</v>
      </c>
      <c r="AK496" s="144">
        <v>206</v>
      </c>
      <c r="AL496" s="144">
        <v>166</v>
      </c>
      <c r="AM496" s="144">
        <v>274</v>
      </c>
      <c r="AN496" s="144">
        <v>268</v>
      </c>
      <c r="AO496" s="144">
        <v>369</v>
      </c>
      <c r="AP496" s="144">
        <v>400</v>
      </c>
      <c r="AQ496" s="144">
        <v>435</v>
      </c>
      <c r="AR496" s="144">
        <v>363</v>
      </c>
      <c r="AS496" s="144"/>
      <c r="AT496" s="144"/>
      <c r="AU496" s="144"/>
      <c r="AV496" s="144"/>
      <c r="AW496" s="144"/>
      <c r="AX496" s="144"/>
      <c r="AY496" s="144"/>
      <c r="AZ496" s="144"/>
      <c r="BA496" s="144"/>
      <c r="BB496" s="144"/>
      <c r="BC496" s="144"/>
      <c r="BD496" s="144"/>
      <c r="BE496" s="144"/>
      <c r="BF496" s="144"/>
    </row>
    <row r="497" spans="1:58" hidden="1">
      <c r="A497" s="143" t="s">
        <v>918</v>
      </c>
      <c r="B497" s="143" t="s">
        <v>1025</v>
      </c>
      <c r="C497" s="144">
        <v>0</v>
      </c>
      <c r="D497" s="144">
        <v>1</v>
      </c>
      <c r="E497" s="144">
        <v>3</v>
      </c>
      <c r="F497" s="144">
        <v>4</v>
      </c>
      <c r="G497" s="144">
        <v>6</v>
      </c>
      <c r="H497" s="144">
        <v>7</v>
      </c>
      <c r="I497" s="144">
        <v>8</v>
      </c>
      <c r="J497" s="144">
        <v>10</v>
      </c>
      <c r="K497" s="144">
        <v>11</v>
      </c>
      <c r="L497" s="144">
        <v>13</v>
      </c>
      <c r="M497" s="144">
        <v>16</v>
      </c>
      <c r="N497" s="144">
        <v>16</v>
      </c>
      <c r="O497" s="144">
        <v>16</v>
      </c>
      <c r="P497" s="144">
        <v>16</v>
      </c>
      <c r="Q497" s="145"/>
      <c r="R497" s="145">
        <v>20</v>
      </c>
      <c r="S497" s="145">
        <v>19</v>
      </c>
      <c r="T497" s="145">
        <v>18.25</v>
      </c>
      <c r="U497" s="145">
        <v>17.670000000000002</v>
      </c>
      <c r="V497" s="145">
        <v>20.14</v>
      </c>
      <c r="W497" s="145">
        <v>19.5</v>
      </c>
      <c r="X497" s="145">
        <v>15</v>
      </c>
      <c r="Y497" s="145">
        <v>17</v>
      </c>
      <c r="Z497" s="145">
        <v>13.54</v>
      </c>
      <c r="AA497" s="145">
        <v>14</v>
      </c>
      <c r="AB497" s="145">
        <v>13.94</v>
      </c>
      <c r="AC497" s="145">
        <v>18.38</v>
      </c>
      <c r="AD497" s="145">
        <v>11.62</v>
      </c>
      <c r="AE497" s="144">
        <v>0</v>
      </c>
      <c r="AF497" s="144">
        <v>20</v>
      </c>
      <c r="AG497" s="144">
        <v>57</v>
      </c>
      <c r="AH497" s="144">
        <v>73</v>
      </c>
      <c r="AI497" s="144">
        <v>106</v>
      </c>
      <c r="AJ497" s="144">
        <v>141</v>
      </c>
      <c r="AK497" s="144">
        <v>156</v>
      </c>
      <c r="AL497" s="144">
        <v>150</v>
      </c>
      <c r="AM497" s="144">
        <v>187</v>
      </c>
      <c r="AN497" s="144">
        <v>176</v>
      </c>
      <c r="AO497" s="144">
        <v>224</v>
      </c>
      <c r="AP497" s="144">
        <v>223</v>
      </c>
      <c r="AQ497" s="144">
        <v>294</v>
      </c>
      <c r="AR497" s="144">
        <v>186</v>
      </c>
      <c r="AS497" s="144"/>
      <c r="AT497" s="144"/>
      <c r="AU497" s="144"/>
      <c r="AV497" s="144"/>
      <c r="AW497" s="144"/>
      <c r="AX497" s="144"/>
      <c r="AY497" s="144"/>
      <c r="AZ497" s="144"/>
      <c r="BA497" s="144"/>
      <c r="BB497" s="144"/>
      <c r="BC497" s="144"/>
      <c r="BD497" s="144"/>
      <c r="BE497" s="144"/>
      <c r="BF497" s="144"/>
    </row>
    <row r="498" spans="1:58" hidden="1">
      <c r="A498" s="143" t="s">
        <v>918</v>
      </c>
      <c r="B498" s="143" t="s">
        <v>1026</v>
      </c>
      <c r="C498" s="144">
        <v>0</v>
      </c>
      <c r="D498" s="144">
        <v>0</v>
      </c>
      <c r="E498" s="144">
        <v>0</v>
      </c>
      <c r="F498" s="144">
        <v>0</v>
      </c>
      <c r="G498" s="144">
        <v>0</v>
      </c>
      <c r="H498" s="144">
        <v>0</v>
      </c>
      <c r="I498" s="144">
        <v>0</v>
      </c>
      <c r="J498" s="144">
        <v>0</v>
      </c>
      <c r="K498" s="144">
        <v>0</v>
      </c>
      <c r="L498" s="144">
        <v>0</v>
      </c>
      <c r="M498" s="144">
        <v>0</v>
      </c>
      <c r="N498" s="144">
        <v>0</v>
      </c>
      <c r="O498" s="144">
        <v>0</v>
      </c>
      <c r="P498" s="144">
        <v>0</v>
      </c>
      <c r="Q498" s="145"/>
      <c r="R498" s="145"/>
      <c r="S498" s="145"/>
      <c r="T498" s="145"/>
      <c r="U498" s="145"/>
      <c r="V498" s="145"/>
      <c r="W498" s="145"/>
      <c r="X498" s="145"/>
      <c r="Y498" s="145"/>
      <c r="Z498" s="145"/>
      <c r="AA498" s="145"/>
      <c r="AB498" s="145"/>
      <c r="AC498" s="145"/>
      <c r="AD498" s="145"/>
      <c r="AE498" s="144">
        <v>0</v>
      </c>
      <c r="AF498" s="144">
        <v>0</v>
      </c>
      <c r="AG498" s="144">
        <v>0</v>
      </c>
      <c r="AH498" s="144">
        <v>0</v>
      </c>
      <c r="AI498" s="144">
        <v>0</v>
      </c>
      <c r="AJ498" s="144">
        <v>0</v>
      </c>
      <c r="AK498" s="144">
        <v>0</v>
      </c>
      <c r="AL498" s="144">
        <v>0</v>
      </c>
      <c r="AM498" s="144">
        <v>0</v>
      </c>
      <c r="AN498" s="144">
        <v>0</v>
      </c>
      <c r="AO498" s="144">
        <v>0</v>
      </c>
      <c r="AP498" s="144">
        <v>0</v>
      </c>
      <c r="AQ498" s="144">
        <v>0</v>
      </c>
      <c r="AR498" s="144">
        <v>0</v>
      </c>
      <c r="AS498" s="144"/>
      <c r="AT498" s="144"/>
      <c r="AU498" s="144"/>
      <c r="AV498" s="144"/>
      <c r="AW498" s="144"/>
      <c r="AX498" s="144"/>
      <c r="AY498" s="144"/>
      <c r="AZ498" s="144"/>
      <c r="BA498" s="144"/>
      <c r="BB498" s="144"/>
      <c r="BC498" s="144"/>
      <c r="BD498" s="144"/>
      <c r="BE498" s="144"/>
      <c r="BF498" s="144"/>
    </row>
    <row r="499" spans="1:58" hidden="1">
      <c r="A499" s="143" t="s">
        <v>918</v>
      </c>
      <c r="B499" s="143" t="s">
        <v>1027</v>
      </c>
      <c r="C499" s="144">
        <v>8</v>
      </c>
      <c r="D499" s="144">
        <v>11</v>
      </c>
      <c r="E499" s="144">
        <v>11</v>
      </c>
      <c r="F499" s="144">
        <v>14</v>
      </c>
      <c r="G499" s="144">
        <v>16</v>
      </c>
      <c r="H499" s="144">
        <v>17</v>
      </c>
      <c r="I499" s="144">
        <v>21</v>
      </c>
      <c r="J499" s="144">
        <v>23</v>
      </c>
      <c r="K499" s="144">
        <v>25</v>
      </c>
      <c r="L499" s="144">
        <v>26</v>
      </c>
      <c r="M499" s="144">
        <v>30</v>
      </c>
      <c r="N499" s="144">
        <v>30</v>
      </c>
      <c r="O499" s="144">
        <v>30</v>
      </c>
      <c r="P499" s="144">
        <v>31</v>
      </c>
      <c r="Q499" s="145">
        <v>13.5</v>
      </c>
      <c r="R499" s="145">
        <v>7.45</v>
      </c>
      <c r="S499" s="145">
        <v>10.18</v>
      </c>
      <c r="T499" s="145">
        <v>7.64</v>
      </c>
      <c r="U499" s="145">
        <v>9.3800000000000008</v>
      </c>
      <c r="V499" s="145">
        <v>7.76</v>
      </c>
      <c r="W499" s="145">
        <v>9.14</v>
      </c>
      <c r="X499" s="145">
        <v>7.65</v>
      </c>
      <c r="Y499" s="145">
        <v>9.48</v>
      </c>
      <c r="Z499" s="145">
        <v>8.42</v>
      </c>
      <c r="AA499" s="145">
        <v>5.8</v>
      </c>
      <c r="AB499" s="145">
        <v>5.67</v>
      </c>
      <c r="AC499" s="145">
        <v>4.57</v>
      </c>
      <c r="AD499" s="145">
        <v>7.61</v>
      </c>
      <c r="AE499" s="144">
        <v>108</v>
      </c>
      <c r="AF499" s="144">
        <v>82</v>
      </c>
      <c r="AG499" s="144">
        <v>112</v>
      </c>
      <c r="AH499" s="144">
        <v>107</v>
      </c>
      <c r="AI499" s="144">
        <v>150</v>
      </c>
      <c r="AJ499" s="144">
        <v>132</v>
      </c>
      <c r="AK499" s="144">
        <v>192</v>
      </c>
      <c r="AL499" s="144">
        <v>176</v>
      </c>
      <c r="AM499" s="144">
        <v>237</v>
      </c>
      <c r="AN499" s="144">
        <v>219</v>
      </c>
      <c r="AO499" s="144">
        <v>174</v>
      </c>
      <c r="AP499" s="144">
        <v>170</v>
      </c>
      <c r="AQ499" s="144">
        <v>137</v>
      </c>
      <c r="AR499" s="144">
        <v>236</v>
      </c>
      <c r="AS499" s="144"/>
      <c r="AT499" s="144"/>
      <c r="AU499" s="144"/>
      <c r="AV499" s="144"/>
      <c r="AW499" s="144"/>
      <c r="AX499" s="144"/>
      <c r="AY499" s="144"/>
      <c r="AZ499" s="144"/>
      <c r="BA499" s="144"/>
      <c r="BB499" s="144"/>
      <c r="BC499" s="144"/>
      <c r="BD499" s="144"/>
      <c r="BE499" s="144"/>
      <c r="BF499" s="144"/>
    </row>
    <row r="500" spans="1:58" hidden="1">
      <c r="A500" s="143" t="s">
        <v>918</v>
      </c>
      <c r="B500" s="143" t="s">
        <v>1028</v>
      </c>
      <c r="C500" s="144">
        <v>0</v>
      </c>
      <c r="D500" s="144">
        <v>0</v>
      </c>
      <c r="E500" s="144">
        <v>0</v>
      </c>
      <c r="F500" s="144">
        <v>0</v>
      </c>
      <c r="G500" s="144">
        <v>0</v>
      </c>
      <c r="H500" s="144">
        <v>0</v>
      </c>
      <c r="I500" s="144">
        <v>0</v>
      </c>
      <c r="J500" s="144">
        <v>0</v>
      </c>
      <c r="K500" s="144">
        <v>0</v>
      </c>
      <c r="L500" s="144">
        <v>0</v>
      </c>
      <c r="M500" s="144">
        <v>26</v>
      </c>
      <c r="N500" s="144">
        <v>26</v>
      </c>
      <c r="O500" s="144">
        <v>26</v>
      </c>
      <c r="P500" s="144">
        <v>26</v>
      </c>
      <c r="Q500" s="145"/>
      <c r="R500" s="145"/>
      <c r="S500" s="145"/>
      <c r="T500" s="145"/>
      <c r="U500" s="145"/>
      <c r="V500" s="145"/>
      <c r="W500" s="145"/>
      <c r="X500" s="145"/>
      <c r="Y500" s="145"/>
      <c r="Z500" s="145"/>
      <c r="AA500" s="145">
        <v>0</v>
      </c>
      <c r="AB500" s="145">
        <v>0</v>
      </c>
      <c r="AC500" s="145">
        <v>0</v>
      </c>
      <c r="AD500" s="145">
        <v>0</v>
      </c>
      <c r="AE500" s="144">
        <v>0</v>
      </c>
      <c r="AF500" s="144">
        <v>0</v>
      </c>
      <c r="AG500" s="144">
        <v>0</v>
      </c>
      <c r="AH500" s="144">
        <v>0</v>
      </c>
      <c r="AI500" s="144">
        <v>0</v>
      </c>
      <c r="AJ500" s="144">
        <v>0</v>
      </c>
      <c r="AK500" s="144">
        <v>0</v>
      </c>
      <c r="AL500" s="144">
        <v>0</v>
      </c>
      <c r="AM500" s="144">
        <v>0</v>
      </c>
      <c r="AN500" s="144">
        <v>0</v>
      </c>
      <c r="AO500" s="144">
        <v>0</v>
      </c>
      <c r="AP500" s="144">
        <v>0</v>
      </c>
      <c r="AQ500" s="144">
        <v>0</v>
      </c>
      <c r="AR500" s="144">
        <v>0</v>
      </c>
      <c r="AS500" s="144"/>
      <c r="AT500" s="144"/>
      <c r="AU500" s="144"/>
      <c r="AV500" s="144"/>
      <c r="AW500" s="144"/>
      <c r="AX500" s="144"/>
      <c r="AY500" s="144"/>
      <c r="AZ500" s="144"/>
      <c r="BA500" s="144"/>
      <c r="BB500" s="144"/>
      <c r="BC500" s="144"/>
      <c r="BD500" s="144"/>
      <c r="BE500" s="144"/>
      <c r="BF500" s="144"/>
    </row>
    <row r="501" spans="1:58" hidden="1">
      <c r="A501" s="143" t="s">
        <v>918</v>
      </c>
      <c r="B501" s="143" t="s">
        <v>1029</v>
      </c>
      <c r="C501" s="144">
        <v>20</v>
      </c>
      <c r="D501" s="144">
        <v>20</v>
      </c>
      <c r="E501" s="144">
        <v>20</v>
      </c>
      <c r="F501" s="144">
        <v>21</v>
      </c>
      <c r="G501" s="144">
        <v>21</v>
      </c>
      <c r="H501" s="144">
        <v>22</v>
      </c>
      <c r="I501" s="144">
        <v>23</v>
      </c>
      <c r="J501" s="144">
        <v>23</v>
      </c>
      <c r="K501" s="144">
        <v>25</v>
      </c>
      <c r="L501" s="144">
        <v>25</v>
      </c>
      <c r="M501" s="144">
        <v>26</v>
      </c>
      <c r="N501" s="144">
        <v>26</v>
      </c>
      <c r="O501" s="144">
        <v>26</v>
      </c>
      <c r="P501" s="144">
        <v>26</v>
      </c>
      <c r="Q501" s="145">
        <v>124.15</v>
      </c>
      <c r="R501" s="145">
        <v>127</v>
      </c>
      <c r="S501" s="145">
        <v>112.7</v>
      </c>
      <c r="T501" s="145">
        <v>108.1</v>
      </c>
      <c r="U501" s="145">
        <v>108.19</v>
      </c>
      <c r="V501" s="145">
        <v>118.05</v>
      </c>
      <c r="W501" s="145">
        <v>122.48</v>
      </c>
      <c r="X501" s="145">
        <v>104.96</v>
      </c>
      <c r="Y501" s="145">
        <v>104.12</v>
      </c>
      <c r="Z501" s="145">
        <v>112.04</v>
      </c>
      <c r="AA501" s="145">
        <v>101.38</v>
      </c>
      <c r="AB501" s="145">
        <v>91.77</v>
      </c>
      <c r="AC501" s="145">
        <v>93.92</v>
      </c>
      <c r="AD501" s="145">
        <v>99.19</v>
      </c>
      <c r="AE501" s="144">
        <v>2483</v>
      </c>
      <c r="AF501" s="144">
        <v>2540</v>
      </c>
      <c r="AG501" s="144">
        <v>2254</v>
      </c>
      <c r="AH501" s="144">
        <v>2270</v>
      </c>
      <c r="AI501" s="144">
        <v>2272</v>
      </c>
      <c r="AJ501" s="144">
        <v>2597</v>
      </c>
      <c r="AK501" s="144">
        <v>2817</v>
      </c>
      <c r="AL501" s="144">
        <v>2414</v>
      </c>
      <c r="AM501" s="144">
        <v>2603</v>
      </c>
      <c r="AN501" s="144">
        <v>2801</v>
      </c>
      <c r="AO501" s="144">
        <v>2636</v>
      </c>
      <c r="AP501" s="144">
        <v>2386</v>
      </c>
      <c r="AQ501" s="144">
        <v>2442</v>
      </c>
      <c r="AR501" s="144">
        <v>2579</v>
      </c>
      <c r="AS501" s="144"/>
      <c r="AT501" s="144"/>
      <c r="AU501" s="144"/>
      <c r="AV501" s="144"/>
      <c r="AW501" s="144"/>
      <c r="AX501" s="144"/>
      <c r="AY501" s="144"/>
      <c r="AZ501" s="144"/>
      <c r="BA501" s="144"/>
      <c r="BB501" s="144"/>
      <c r="BC501" s="144"/>
      <c r="BD501" s="144"/>
      <c r="BE501" s="144"/>
      <c r="BF501" s="144"/>
    </row>
    <row r="502" spans="1:58" hidden="1">
      <c r="A502" s="143" t="s">
        <v>918</v>
      </c>
      <c r="B502" s="143" t="s">
        <v>1030</v>
      </c>
      <c r="C502" s="144">
        <v>17</v>
      </c>
      <c r="D502" s="144">
        <v>16</v>
      </c>
      <c r="E502" s="144">
        <v>17</v>
      </c>
      <c r="F502" s="144">
        <v>17</v>
      </c>
      <c r="G502" s="144">
        <v>17</v>
      </c>
      <c r="H502" s="144">
        <v>19</v>
      </c>
      <c r="I502" s="144">
        <v>19</v>
      </c>
      <c r="J502" s="144">
        <v>19</v>
      </c>
      <c r="K502" s="144">
        <v>19</v>
      </c>
      <c r="L502" s="144">
        <v>20</v>
      </c>
      <c r="M502" s="144">
        <v>20</v>
      </c>
      <c r="N502" s="144">
        <v>20</v>
      </c>
      <c r="O502" s="144">
        <v>20</v>
      </c>
      <c r="P502" s="144">
        <v>22</v>
      </c>
      <c r="Q502" s="145">
        <v>50.06</v>
      </c>
      <c r="R502" s="145">
        <v>36.880000000000003</v>
      </c>
      <c r="S502" s="145">
        <v>31.71</v>
      </c>
      <c r="T502" s="145">
        <v>34.47</v>
      </c>
      <c r="U502" s="145">
        <v>38.880000000000003</v>
      </c>
      <c r="V502" s="145">
        <v>35.630000000000003</v>
      </c>
      <c r="W502" s="145">
        <v>25.05</v>
      </c>
      <c r="X502" s="145">
        <v>31.63</v>
      </c>
      <c r="Y502" s="145">
        <v>33.74</v>
      </c>
      <c r="Z502" s="145">
        <v>31.6</v>
      </c>
      <c r="AA502" s="145">
        <v>34.200000000000003</v>
      </c>
      <c r="AB502" s="145">
        <v>34.700000000000003</v>
      </c>
      <c r="AC502" s="145">
        <v>33</v>
      </c>
      <c r="AD502" s="145">
        <v>41.59</v>
      </c>
      <c r="AE502" s="144">
        <v>851</v>
      </c>
      <c r="AF502" s="144">
        <v>590</v>
      </c>
      <c r="AG502" s="144">
        <v>539</v>
      </c>
      <c r="AH502" s="144">
        <v>586</v>
      </c>
      <c r="AI502" s="144">
        <v>661</v>
      </c>
      <c r="AJ502" s="144">
        <v>677</v>
      </c>
      <c r="AK502" s="144">
        <v>476</v>
      </c>
      <c r="AL502" s="144">
        <v>601</v>
      </c>
      <c r="AM502" s="144">
        <v>641</v>
      </c>
      <c r="AN502" s="144">
        <v>632</v>
      </c>
      <c r="AO502" s="144">
        <v>684</v>
      </c>
      <c r="AP502" s="144">
        <v>694</v>
      </c>
      <c r="AQ502" s="144">
        <v>660</v>
      </c>
      <c r="AR502" s="144">
        <v>915</v>
      </c>
      <c r="AS502" s="144"/>
      <c r="AT502" s="144"/>
      <c r="AU502" s="144"/>
      <c r="AV502" s="144"/>
      <c r="AW502" s="144"/>
      <c r="AX502" s="144"/>
      <c r="AY502" s="144"/>
      <c r="AZ502" s="144"/>
      <c r="BA502" s="144"/>
      <c r="BB502" s="144"/>
      <c r="BC502" s="144"/>
      <c r="BD502" s="144"/>
      <c r="BE502" s="144"/>
      <c r="BF502" s="144"/>
    </row>
    <row r="503" spans="1:58" hidden="1">
      <c r="A503" s="143" t="s">
        <v>918</v>
      </c>
      <c r="B503" s="143" t="s">
        <v>1031</v>
      </c>
      <c r="C503" s="144">
        <v>24</v>
      </c>
      <c r="D503" s="144">
        <v>23</v>
      </c>
      <c r="E503" s="144">
        <v>25</v>
      </c>
      <c r="F503" s="144">
        <v>25</v>
      </c>
      <c r="G503" s="144">
        <v>24</v>
      </c>
      <c r="H503" s="144">
        <v>26</v>
      </c>
      <c r="I503" s="144">
        <v>25</v>
      </c>
      <c r="J503" s="144">
        <v>24</v>
      </c>
      <c r="K503" s="144">
        <v>24</v>
      </c>
      <c r="L503" s="144">
        <v>25</v>
      </c>
      <c r="M503" s="144">
        <v>24</v>
      </c>
      <c r="N503" s="144">
        <v>24</v>
      </c>
      <c r="O503" s="144">
        <v>24</v>
      </c>
      <c r="P503" s="144">
        <v>24</v>
      </c>
      <c r="Q503" s="145">
        <v>45.21</v>
      </c>
      <c r="R503" s="145">
        <v>43.52</v>
      </c>
      <c r="S503" s="145">
        <v>37.159999999999997</v>
      </c>
      <c r="T503" s="145">
        <v>45.24</v>
      </c>
      <c r="U503" s="145">
        <v>50.38</v>
      </c>
      <c r="V503" s="145">
        <v>48.04</v>
      </c>
      <c r="W503" s="145">
        <v>44.48</v>
      </c>
      <c r="X503" s="145">
        <v>52.62</v>
      </c>
      <c r="Y503" s="145">
        <v>58.04</v>
      </c>
      <c r="Z503" s="145">
        <v>63.28</v>
      </c>
      <c r="AA503" s="145">
        <v>62.71</v>
      </c>
      <c r="AB503" s="145">
        <v>61.88</v>
      </c>
      <c r="AC503" s="145">
        <v>71.83</v>
      </c>
      <c r="AD503" s="145">
        <v>72.88</v>
      </c>
      <c r="AE503" s="144">
        <v>1085</v>
      </c>
      <c r="AF503" s="144">
        <v>1001</v>
      </c>
      <c r="AG503" s="144">
        <v>929</v>
      </c>
      <c r="AH503" s="144">
        <v>1131</v>
      </c>
      <c r="AI503" s="144">
        <v>1209</v>
      </c>
      <c r="AJ503" s="144">
        <v>1249</v>
      </c>
      <c r="AK503" s="144">
        <v>1112</v>
      </c>
      <c r="AL503" s="144">
        <v>1263</v>
      </c>
      <c r="AM503" s="144">
        <v>1393</v>
      </c>
      <c r="AN503" s="144">
        <v>1582</v>
      </c>
      <c r="AO503" s="144">
        <v>1505</v>
      </c>
      <c r="AP503" s="144">
        <v>1485</v>
      </c>
      <c r="AQ503" s="144">
        <v>1724</v>
      </c>
      <c r="AR503" s="144">
        <v>1749</v>
      </c>
      <c r="AS503" s="144"/>
      <c r="AT503" s="144"/>
      <c r="AU503" s="144"/>
      <c r="AV503" s="144"/>
      <c r="AW503" s="144"/>
      <c r="AX503" s="144"/>
      <c r="AY503" s="144"/>
      <c r="AZ503" s="144"/>
      <c r="BA503" s="144"/>
      <c r="BB503" s="144"/>
      <c r="BC503" s="144"/>
      <c r="BD503" s="144"/>
      <c r="BE503" s="144"/>
      <c r="BF503" s="144"/>
    </row>
    <row r="504" spans="1:58" hidden="1">
      <c r="A504" s="143" t="s">
        <v>918</v>
      </c>
      <c r="B504" s="143" t="s">
        <v>1032</v>
      </c>
      <c r="C504" s="144">
        <v>5</v>
      </c>
      <c r="D504" s="144">
        <v>5</v>
      </c>
      <c r="E504" s="144">
        <v>5</v>
      </c>
      <c r="F504" s="144">
        <v>5</v>
      </c>
      <c r="G504" s="144">
        <v>5</v>
      </c>
      <c r="H504" s="144">
        <v>6</v>
      </c>
      <c r="I504" s="144">
        <v>6</v>
      </c>
      <c r="J504" s="144">
        <v>6</v>
      </c>
      <c r="K504" s="144">
        <v>6</v>
      </c>
      <c r="L504" s="144">
        <v>6</v>
      </c>
      <c r="M504" s="144">
        <v>6</v>
      </c>
      <c r="N504" s="144">
        <v>6</v>
      </c>
      <c r="O504" s="144">
        <v>6</v>
      </c>
      <c r="P504" s="144">
        <v>6</v>
      </c>
      <c r="Q504" s="145">
        <v>59.6</v>
      </c>
      <c r="R504" s="145">
        <v>22.6</v>
      </c>
      <c r="S504" s="145">
        <v>15.2</v>
      </c>
      <c r="T504" s="145">
        <v>19.600000000000001</v>
      </c>
      <c r="U504" s="145">
        <v>18.2</v>
      </c>
      <c r="V504" s="145">
        <v>18.5</v>
      </c>
      <c r="W504" s="145">
        <v>15.67</v>
      </c>
      <c r="X504" s="145">
        <v>18.5</v>
      </c>
      <c r="Y504" s="145">
        <v>18.5</v>
      </c>
      <c r="Z504" s="145">
        <v>21.67</v>
      </c>
      <c r="AA504" s="145">
        <v>21</v>
      </c>
      <c r="AB504" s="145">
        <v>19.829999999999998</v>
      </c>
      <c r="AC504" s="145">
        <v>23.67</v>
      </c>
      <c r="AD504" s="145">
        <v>23.67</v>
      </c>
      <c r="AE504" s="144">
        <v>298</v>
      </c>
      <c r="AF504" s="144">
        <v>113</v>
      </c>
      <c r="AG504" s="144">
        <v>76</v>
      </c>
      <c r="AH504" s="144">
        <v>98</v>
      </c>
      <c r="AI504" s="144">
        <v>91</v>
      </c>
      <c r="AJ504" s="144">
        <v>111</v>
      </c>
      <c r="AK504" s="144">
        <v>94</v>
      </c>
      <c r="AL504" s="144">
        <v>111</v>
      </c>
      <c r="AM504" s="144">
        <v>111</v>
      </c>
      <c r="AN504" s="144">
        <v>130</v>
      </c>
      <c r="AO504" s="144">
        <v>126</v>
      </c>
      <c r="AP504" s="144">
        <v>119</v>
      </c>
      <c r="AQ504" s="144">
        <v>142</v>
      </c>
      <c r="AR504" s="144">
        <v>142</v>
      </c>
      <c r="AS504" s="144"/>
      <c r="AT504" s="144"/>
      <c r="AU504" s="144"/>
      <c r="AV504" s="144"/>
      <c r="AW504" s="144"/>
      <c r="AX504" s="144"/>
      <c r="AY504" s="144"/>
      <c r="AZ504" s="144"/>
      <c r="BA504" s="144"/>
      <c r="BB504" s="144"/>
      <c r="BC504" s="144"/>
      <c r="BD504" s="144"/>
      <c r="BE504" s="144"/>
      <c r="BF504" s="144"/>
    </row>
    <row r="505" spans="1:58" hidden="1">
      <c r="A505" s="143" t="s">
        <v>918</v>
      </c>
      <c r="B505" s="143" t="s">
        <v>1033</v>
      </c>
      <c r="C505" s="144">
        <v>0</v>
      </c>
      <c r="D505" s="144">
        <v>0</v>
      </c>
      <c r="E505" s="144">
        <v>0</v>
      </c>
      <c r="F505" s="144">
        <v>0</v>
      </c>
      <c r="G505" s="144">
        <v>0</v>
      </c>
      <c r="H505" s="144">
        <v>0</v>
      </c>
      <c r="I505" s="144">
        <v>0</v>
      </c>
      <c r="J505" s="144">
        <v>0</v>
      </c>
      <c r="K505" s="144">
        <v>0</v>
      </c>
      <c r="L505" s="144">
        <v>0</v>
      </c>
      <c r="M505" s="144">
        <v>21</v>
      </c>
      <c r="N505" s="144">
        <v>21</v>
      </c>
      <c r="O505" s="144">
        <v>21</v>
      </c>
      <c r="P505" s="144">
        <v>21</v>
      </c>
      <c r="Q505" s="145"/>
      <c r="R505" s="145"/>
      <c r="S505" s="145"/>
      <c r="T505" s="145"/>
      <c r="U505" s="145"/>
      <c r="V505" s="145"/>
      <c r="W505" s="145"/>
      <c r="X505" s="145"/>
      <c r="Y505" s="145"/>
      <c r="Z505" s="145"/>
      <c r="AA505" s="145">
        <v>0</v>
      </c>
      <c r="AB505" s="145">
        <v>0</v>
      </c>
      <c r="AC505" s="145">
        <v>0</v>
      </c>
      <c r="AD505" s="145">
        <v>0</v>
      </c>
      <c r="AE505" s="144">
        <v>0</v>
      </c>
      <c r="AF505" s="144">
        <v>0</v>
      </c>
      <c r="AG505" s="144">
        <v>0</v>
      </c>
      <c r="AH505" s="144">
        <v>0</v>
      </c>
      <c r="AI505" s="144">
        <v>0</v>
      </c>
      <c r="AJ505" s="144">
        <v>0</v>
      </c>
      <c r="AK505" s="144">
        <v>0</v>
      </c>
      <c r="AL505" s="144">
        <v>0</v>
      </c>
      <c r="AM505" s="144">
        <v>0</v>
      </c>
      <c r="AN505" s="144">
        <v>0</v>
      </c>
      <c r="AO505" s="144">
        <v>0</v>
      </c>
      <c r="AP505" s="144">
        <v>0</v>
      </c>
      <c r="AQ505" s="144">
        <v>0</v>
      </c>
      <c r="AR505" s="144">
        <v>0</v>
      </c>
      <c r="AS505" s="144"/>
      <c r="AT505" s="144"/>
      <c r="AU505" s="144"/>
      <c r="AV505" s="144"/>
      <c r="AW505" s="144"/>
      <c r="AX505" s="144"/>
      <c r="AY505" s="144"/>
      <c r="AZ505" s="144"/>
      <c r="BA505" s="144"/>
      <c r="BB505" s="144"/>
      <c r="BC505" s="144"/>
      <c r="BD505" s="144"/>
      <c r="BE505" s="144"/>
      <c r="BF505" s="144"/>
    </row>
    <row r="506" spans="1:58" hidden="1">
      <c r="A506" s="143" t="s">
        <v>918</v>
      </c>
      <c r="B506" s="143" t="s">
        <v>1034</v>
      </c>
      <c r="C506" s="144">
        <v>0</v>
      </c>
      <c r="D506" s="144">
        <v>0</v>
      </c>
      <c r="E506" s="144">
        <v>0</v>
      </c>
      <c r="F506" s="144">
        <v>0</v>
      </c>
      <c r="G506" s="144">
        <v>0</v>
      </c>
      <c r="H506" s="144">
        <v>0</v>
      </c>
      <c r="I506" s="144">
        <v>0</v>
      </c>
      <c r="J506" s="144">
        <v>0</v>
      </c>
      <c r="K506" s="144">
        <v>0</v>
      </c>
      <c r="L506" s="144">
        <v>0</v>
      </c>
      <c r="M506" s="144">
        <v>0</v>
      </c>
      <c r="N506" s="144">
        <v>0</v>
      </c>
      <c r="O506" s="144">
        <v>0</v>
      </c>
      <c r="P506" s="144">
        <v>0</v>
      </c>
      <c r="Q506" s="145"/>
      <c r="R506" s="145"/>
      <c r="S506" s="145"/>
      <c r="T506" s="145"/>
      <c r="U506" s="145"/>
      <c r="V506" s="145"/>
      <c r="W506" s="145"/>
      <c r="X506" s="145"/>
      <c r="Y506" s="145"/>
      <c r="Z506" s="145"/>
      <c r="AA506" s="145"/>
      <c r="AB506" s="145"/>
      <c r="AC506" s="145"/>
      <c r="AD506" s="145"/>
      <c r="AE506" s="144">
        <v>0</v>
      </c>
      <c r="AF506" s="144">
        <v>0</v>
      </c>
      <c r="AG506" s="144">
        <v>0</v>
      </c>
      <c r="AH506" s="144">
        <v>0</v>
      </c>
      <c r="AI506" s="144">
        <v>0</v>
      </c>
      <c r="AJ506" s="144">
        <v>0</v>
      </c>
      <c r="AK506" s="144">
        <v>0</v>
      </c>
      <c r="AL506" s="144">
        <v>0</v>
      </c>
      <c r="AM506" s="144">
        <v>0</v>
      </c>
      <c r="AN506" s="144">
        <v>0</v>
      </c>
      <c r="AO506" s="144">
        <v>0</v>
      </c>
      <c r="AP506" s="144">
        <v>0</v>
      </c>
      <c r="AQ506" s="144">
        <v>0</v>
      </c>
      <c r="AR506" s="144">
        <v>0</v>
      </c>
      <c r="AS506" s="144"/>
      <c r="AT506" s="144"/>
      <c r="AU506" s="144"/>
      <c r="AV506" s="144"/>
      <c r="AW506" s="144"/>
      <c r="AX506" s="144"/>
      <c r="AY506" s="144"/>
      <c r="AZ506" s="144"/>
      <c r="BA506" s="144"/>
      <c r="BB506" s="144"/>
      <c r="BC506" s="144"/>
      <c r="BD506" s="144"/>
      <c r="BE506" s="144"/>
      <c r="BF506" s="144"/>
    </row>
    <row r="507" spans="1:58" hidden="1">
      <c r="A507" s="143" t="s">
        <v>918</v>
      </c>
      <c r="B507" s="143" t="s">
        <v>1035</v>
      </c>
      <c r="C507" s="144">
        <v>0</v>
      </c>
      <c r="D507" s="144">
        <v>0</v>
      </c>
      <c r="E507" s="144">
        <v>0</v>
      </c>
      <c r="F507" s="144">
        <v>0</v>
      </c>
      <c r="G507" s="144">
        <v>0</v>
      </c>
      <c r="H507" s="144">
        <v>0</v>
      </c>
      <c r="I507" s="144">
        <v>0</v>
      </c>
      <c r="J507" s="144">
        <v>0</v>
      </c>
      <c r="K507" s="144">
        <v>0</v>
      </c>
      <c r="L507" s="144">
        <v>0</v>
      </c>
      <c r="M507" s="144">
        <v>0</v>
      </c>
      <c r="N507" s="144">
        <v>0</v>
      </c>
      <c r="O507" s="144">
        <v>0</v>
      </c>
      <c r="P507" s="144">
        <v>0</v>
      </c>
      <c r="Q507" s="145"/>
      <c r="R507" s="145"/>
      <c r="S507" s="145"/>
      <c r="T507" s="145"/>
      <c r="U507" s="145"/>
      <c r="V507" s="145"/>
      <c r="W507" s="145"/>
      <c r="X507" s="145"/>
      <c r="Y507" s="145"/>
      <c r="Z507" s="145"/>
      <c r="AA507" s="145"/>
      <c r="AB507" s="145"/>
      <c r="AC507" s="145"/>
      <c r="AD507" s="145"/>
      <c r="AE507" s="144">
        <v>0</v>
      </c>
      <c r="AF507" s="144">
        <v>0</v>
      </c>
      <c r="AG507" s="144">
        <v>0</v>
      </c>
      <c r="AH507" s="144">
        <v>0</v>
      </c>
      <c r="AI507" s="144">
        <v>0</v>
      </c>
      <c r="AJ507" s="144">
        <v>0</v>
      </c>
      <c r="AK507" s="144">
        <v>0</v>
      </c>
      <c r="AL507" s="144">
        <v>0</v>
      </c>
      <c r="AM507" s="144">
        <v>0</v>
      </c>
      <c r="AN507" s="144">
        <v>0</v>
      </c>
      <c r="AO507" s="144">
        <v>0</v>
      </c>
      <c r="AP507" s="144">
        <v>0</v>
      </c>
      <c r="AQ507" s="144">
        <v>0</v>
      </c>
      <c r="AR507" s="144">
        <v>0</v>
      </c>
      <c r="AS507" s="144"/>
      <c r="AT507" s="144"/>
      <c r="AU507" s="144"/>
      <c r="AV507" s="144"/>
      <c r="AW507" s="144"/>
      <c r="AX507" s="144"/>
      <c r="AY507" s="144"/>
      <c r="AZ507" s="144"/>
      <c r="BA507" s="144"/>
      <c r="BB507" s="144"/>
      <c r="BC507" s="144"/>
      <c r="BD507" s="144"/>
      <c r="BE507" s="144"/>
      <c r="BF507" s="144"/>
    </row>
    <row r="508" spans="1:58" hidden="1">
      <c r="A508" s="143" t="s">
        <v>918</v>
      </c>
      <c r="B508" s="143" t="s">
        <v>1036</v>
      </c>
      <c r="C508" s="144">
        <v>0</v>
      </c>
      <c r="D508" s="144">
        <v>0</v>
      </c>
      <c r="E508" s="144">
        <v>0</v>
      </c>
      <c r="F508" s="144">
        <v>0</v>
      </c>
      <c r="G508" s="144">
        <v>0</v>
      </c>
      <c r="H508" s="144">
        <v>0</v>
      </c>
      <c r="I508" s="144">
        <v>0</v>
      </c>
      <c r="J508" s="144">
        <v>0</v>
      </c>
      <c r="K508" s="144">
        <v>0</v>
      </c>
      <c r="L508" s="144">
        <v>0</v>
      </c>
      <c r="M508" s="144">
        <v>0</v>
      </c>
      <c r="N508" s="144">
        <v>0</v>
      </c>
      <c r="O508" s="144">
        <v>0</v>
      </c>
      <c r="P508" s="144">
        <v>0</v>
      </c>
      <c r="Q508" s="145"/>
      <c r="R508" s="145"/>
      <c r="S508" s="145"/>
      <c r="T508" s="145"/>
      <c r="U508" s="145"/>
      <c r="V508" s="145"/>
      <c r="W508" s="145"/>
      <c r="X508" s="145"/>
      <c r="Y508" s="145"/>
      <c r="Z508" s="145"/>
      <c r="AA508" s="145"/>
      <c r="AB508" s="145"/>
      <c r="AC508" s="145"/>
      <c r="AD508" s="145"/>
      <c r="AE508" s="144">
        <v>0</v>
      </c>
      <c r="AF508" s="144">
        <v>0</v>
      </c>
      <c r="AG508" s="144">
        <v>0</v>
      </c>
      <c r="AH508" s="144">
        <v>0</v>
      </c>
      <c r="AI508" s="144">
        <v>0</v>
      </c>
      <c r="AJ508" s="144">
        <v>0</v>
      </c>
      <c r="AK508" s="144">
        <v>0</v>
      </c>
      <c r="AL508" s="144">
        <v>0</v>
      </c>
      <c r="AM508" s="144">
        <v>0</v>
      </c>
      <c r="AN508" s="144">
        <v>0</v>
      </c>
      <c r="AO508" s="144">
        <v>0</v>
      </c>
      <c r="AP508" s="144">
        <v>0</v>
      </c>
      <c r="AQ508" s="144">
        <v>0</v>
      </c>
      <c r="AR508" s="144">
        <v>0</v>
      </c>
      <c r="AS508" s="144"/>
      <c r="AT508" s="144"/>
      <c r="AU508" s="144"/>
      <c r="AV508" s="144"/>
      <c r="AW508" s="144"/>
      <c r="AX508" s="144"/>
      <c r="AY508" s="144"/>
      <c r="AZ508" s="144"/>
      <c r="BA508" s="144"/>
      <c r="BB508" s="144"/>
      <c r="BC508" s="144"/>
      <c r="BD508" s="144"/>
      <c r="BE508" s="144"/>
      <c r="BF508" s="144"/>
    </row>
    <row r="509" spans="1:58" hidden="1">
      <c r="A509" s="143" t="s">
        <v>918</v>
      </c>
      <c r="B509" s="143" t="s">
        <v>1037</v>
      </c>
      <c r="C509" s="144">
        <v>0</v>
      </c>
      <c r="D509" s="144">
        <v>0</v>
      </c>
      <c r="E509" s="144">
        <v>0</v>
      </c>
      <c r="F509" s="144">
        <v>0</v>
      </c>
      <c r="G509" s="144">
        <v>0</v>
      </c>
      <c r="H509" s="144">
        <v>0</v>
      </c>
      <c r="I509" s="144">
        <v>0</v>
      </c>
      <c r="J509" s="144">
        <v>0</v>
      </c>
      <c r="K509" s="144">
        <v>0</v>
      </c>
      <c r="L509" s="144">
        <v>0</v>
      </c>
      <c r="M509" s="144">
        <v>0</v>
      </c>
      <c r="N509" s="144">
        <v>0</v>
      </c>
      <c r="O509" s="144">
        <v>0</v>
      </c>
      <c r="P509" s="144">
        <v>0</v>
      </c>
      <c r="Q509" s="145"/>
      <c r="R509" s="145"/>
      <c r="S509" s="145"/>
      <c r="T509" s="145"/>
      <c r="U509" s="145"/>
      <c r="V509" s="145"/>
      <c r="W509" s="145"/>
      <c r="X509" s="145"/>
      <c r="Y509" s="145"/>
      <c r="Z509" s="145"/>
      <c r="AA509" s="145"/>
      <c r="AB509" s="145"/>
      <c r="AC509" s="145"/>
      <c r="AD509" s="145"/>
      <c r="AE509" s="144">
        <v>0</v>
      </c>
      <c r="AF509" s="144">
        <v>0</v>
      </c>
      <c r="AG509" s="144">
        <v>0</v>
      </c>
      <c r="AH509" s="144">
        <v>0</v>
      </c>
      <c r="AI509" s="144">
        <v>0</v>
      </c>
      <c r="AJ509" s="144">
        <v>0</v>
      </c>
      <c r="AK509" s="144">
        <v>0</v>
      </c>
      <c r="AL509" s="144">
        <v>0</v>
      </c>
      <c r="AM509" s="144">
        <v>0</v>
      </c>
      <c r="AN509" s="144">
        <v>0</v>
      </c>
      <c r="AO509" s="144">
        <v>0</v>
      </c>
      <c r="AP509" s="144">
        <v>0</v>
      </c>
      <c r="AQ509" s="144">
        <v>0</v>
      </c>
      <c r="AR509" s="144">
        <v>0</v>
      </c>
      <c r="AS509" s="144"/>
      <c r="AT509" s="144"/>
      <c r="AU509" s="144"/>
      <c r="AV509" s="144"/>
      <c r="AW509" s="144"/>
      <c r="AX509" s="144"/>
      <c r="AY509" s="144"/>
      <c r="AZ509" s="144"/>
      <c r="BA509" s="144"/>
      <c r="BB509" s="144"/>
      <c r="BC509" s="144"/>
      <c r="BD509" s="144"/>
      <c r="BE509" s="144"/>
      <c r="BF509" s="144"/>
    </row>
    <row r="510" spans="1:58" hidden="1">
      <c r="A510" s="143" t="s">
        <v>918</v>
      </c>
      <c r="B510" s="143" t="s">
        <v>1038</v>
      </c>
      <c r="C510" s="144">
        <v>0</v>
      </c>
      <c r="D510" s="144">
        <v>0</v>
      </c>
      <c r="E510" s="144">
        <v>0</v>
      </c>
      <c r="F510" s="144">
        <v>0</v>
      </c>
      <c r="G510" s="144">
        <v>0</v>
      </c>
      <c r="H510" s="144">
        <v>0</v>
      </c>
      <c r="I510" s="144">
        <v>0</v>
      </c>
      <c r="J510" s="144">
        <v>0</v>
      </c>
      <c r="K510" s="144">
        <v>0</v>
      </c>
      <c r="L510" s="144">
        <v>0</v>
      </c>
      <c r="M510" s="144">
        <v>0</v>
      </c>
      <c r="N510" s="144">
        <v>0</v>
      </c>
      <c r="O510" s="144">
        <v>0</v>
      </c>
      <c r="P510" s="144">
        <v>0</v>
      </c>
      <c r="Q510" s="145"/>
      <c r="R510" s="145"/>
      <c r="S510" s="145"/>
      <c r="T510" s="145"/>
      <c r="U510" s="145"/>
      <c r="V510" s="145"/>
      <c r="W510" s="145"/>
      <c r="X510" s="145"/>
      <c r="Y510" s="145"/>
      <c r="Z510" s="145"/>
      <c r="AA510" s="145"/>
      <c r="AB510" s="145"/>
      <c r="AC510" s="145"/>
      <c r="AD510" s="145"/>
      <c r="AE510" s="144">
        <v>0</v>
      </c>
      <c r="AF510" s="144">
        <v>0</v>
      </c>
      <c r="AG510" s="144">
        <v>0</v>
      </c>
      <c r="AH510" s="144">
        <v>0</v>
      </c>
      <c r="AI510" s="144">
        <v>0</v>
      </c>
      <c r="AJ510" s="144">
        <v>0</v>
      </c>
      <c r="AK510" s="144">
        <v>0</v>
      </c>
      <c r="AL510" s="144">
        <v>0</v>
      </c>
      <c r="AM510" s="144">
        <v>0</v>
      </c>
      <c r="AN510" s="144">
        <v>0</v>
      </c>
      <c r="AO510" s="144">
        <v>0</v>
      </c>
      <c r="AP510" s="144">
        <v>0</v>
      </c>
      <c r="AQ510" s="144">
        <v>0</v>
      </c>
      <c r="AR510" s="144">
        <v>0</v>
      </c>
      <c r="AS510" s="144"/>
      <c r="AT510" s="144"/>
      <c r="AU510" s="144"/>
      <c r="AV510" s="144"/>
      <c r="AW510" s="144"/>
      <c r="AX510" s="144"/>
      <c r="AY510" s="144"/>
      <c r="AZ510" s="144"/>
      <c r="BA510" s="144"/>
      <c r="BB510" s="144"/>
      <c r="BC510" s="144"/>
      <c r="BD510" s="144"/>
      <c r="BE510" s="144"/>
      <c r="BF510" s="144"/>
    </row>
    <row r="511" spans="1:58" hidden="1">
      <c r="A511" s="143" t="s">
        <v>918</v>
      </c>
      <c r="B511" s="143" t="s">
        <v>1039</v>
      </c>
      <c r="C511" s="144">
        <v>0</v>
      </c>
      <c r="D511" s="144">
        <v>0</v>
      </c>
      <c r="E511" s="144">
        <v>0</v>
      </c>
      <c r="F511" s="144">
        <v>0</v>
      </c>
      <c r="G511" s="144">
        <v>0</v>
      </c>
      <c r="H511" s="144">
        <v>0</v>
      </c>
      <c r="I511" s="144">
        <v>0</v>
      </c>
      <c r="J511" s="144">
        <v>0</v>
      </c>
      <c r="K511" s="144">
        <v>0</v>
      </c>
      <c r="L511" s="144">
        <v>0</v>
      </c>
      <c r="M511" s="144">
        <v>0</v>
      </c>
      <c r="N511" s="144">
        <v>0</v>
      </c>
      <c r="O511" s="144">
        <v>0</v>
      </c>
      <c r="P511" s="144">
        <v>0</v>
      </c>
      <c r="Q511" s="145"/>
      <c r="R511" s="145"/>
      <c r="S511" s="145"/>
      <c r="T511" s="145"/>
      <c r="U511" s="145"/>
      <c r="V511" s="145"/>
      <c r="W511" s="145"/>
      <c r="X511" s="145"/>
      <c r="Y511" s="145"/>
      <c r="Z511" s="145"/>
      <c r="AA511" s="145"/>
      <c r="AB511" s="145"/>
      <c r="AC511" s="145"/>
      <c r="AD511" s="145"/>
      <c r="AE511" s="144">
        <v>0</v>
      </c>
      <c r="AF511" s="144">
        <v>0</v>
      </c>
      <c r="AG511" s="144">
        <v>0</v>
      </c>
      <c r="AH511" s="144">
        <v>0</v>
      </c>
      <c r="AI511" s="144">
        <v>0</v>
      </c>
      <c r="AJ511" s="144">
        <v>0</v>
      </c>
      <c r="AK511" s="144">
        <v>0</v>
      </c>
      <c r="AL511" s="144">
        <v>0</v>
      </c>
      <c r="AM511" s="144">
        <v>0</v>
      </c>
      <c r="AN511" s="144">
        <v>0</v>
      </c>
      <c r="AO511" s="144">
        <v>0</v>
      </c>
      <c r="AP511" s="144">
        <v>0</v>
      </c>
      <c r="AQ511" s="144">
        <v>0</v>
      </c>
      <c r="AR511" s="144">
        <v>0</v>
      </c>
      <c r="AS511" s="144"/>
      <c r="AT511" s="144"/>
      <c r="AU511" s="144"/>
      <c r="AV511" s="144"/>
      <c r="AW511" s="144"/>
      <c r="AX511" s="144"/>
      <c r="AY511" s="144"/>
      <c r="AZ511" s="144"/>
      <c r="BA511" s="144"/>
      <c r="BB511" s="144"/>
      <c r="BC511" s="144"/>
      <c r="BD511" s="144"/>
      <c r="BE511" s="144"/>
      <c r="BF511" s="144"/>
    </row>
    <row r="512" spans="1:58" hidden="1">
      <c r="A512" s="143" t="s">
        <v>918</v>
      </c>
      <c r="B512" s="143" t="s">
        <v>1040</v>
      </c>
      <c r="C512" s="144">
        <v>0</v>
      </c>
      <c r="D512" s="144">
        <v>0</v>
      </c>
      <c r="E512" s="144">
        <v>0</v>
      </c>
      <c r="F512" s="144">
        <v>0</v>
      </c>
      <c r="G512" s="144">
        <v>0</v>
      </c>
      <c r="H512" s="144">
        <v>0</v>
      </c>
      <c r="I512" s="144">
        <v>0</v>
      </c>
      <c r="J512" s="144">
        <v>0</v>
      </c>
      <c r="K512" s="144">
        <v>0</v>
      </c>
      <c r="L512" s="144">
        <v>0</v>
      </c>
      <c r="M512" s="144">
        <v>0</v>
      </c>
      <c r="N512" s="144">
        <v>0</v>
      </c>
      <c r="O512" s="144">
        <v>0</v>
      </c>
      <c r="P512" s="144">
        <v>0</v>
      </c>
      <c r="Q512" s="145"/>
      <c r="R512" s="145"/>
      <c r="S512" s="145"/>
      <c r="T512" s="145"/>
      <c r="U512" s="145"/>
      <c r="V512" s="145"/>
      <c r="W512" s="145"/>
      <c r="X512" s="145"/>
      <c r="Y512" s="145"/>
      <c r="Z512" s="145"/>
      <c r="AA512" s="145"/>
      <c r="AB512" s="145"/>
      <c r="AC512" s="145"/>
      <c r="AD512" s="145"/>
      <c r="AE512" s="144">
        <v>0</v>
      </c>
      <c r="AF512" s="144">
        <v>0</v>
      </c>
      <c r="AG512" s="144">
        <v>0</v>
      </c>
      <c r="AH512" s="144">
        <v>0</v>
      </c>
      <c r="AI512" s="144">
        <v>0</v>
      </c>
      <c r="AJ512" s="144">
        <v>0</v>
      </c>
      <c r="AK512" s="144">
        <v>0</v>
      </c>
      <c r="AL512" s="144">
        <v>0</v>
      </c>
      <c r="AM512" s="144">
        <v>0</v>
      </c>
      <c r="AN512" s="144">
        <v>0</v>
      </c>
      <c r="AO512" s="144">
        <v>0</v>
      </c>
      <c r="AP512" s="144">
        <v>0</v>
      </c>
      <c r="AQ512" s="144">
        <v>0</v>
      </c>
      <c r="AR512" s="144">
        <v>0</v>
      </c>
      <c r="AS512" s="144"/>
      <c r="AT512" s="144"/>
      <c r="AU512" s="144"/>
      <c r="AV512" s="144"/>
      <c r="AW512" s="144"/>
      <c r="AX512" s="144"/>
      <c r="AY512" s="144"/>
      <c r="AZ512" s="144"/>
      <c r="BA512" s="144"/>
      <c r="BB512" s="144"/>
      <c r="BC512" s="144"/>
      <c r="BD512" s="144"/>
      <c r="BE512" s="144"/>
      <c r="BF512" s="144"/>
    </row>
    <row r="513" spans="1:58" hidden="1">
      <c r="A513" s="143" t="s">
        <v>918</v>
      </c>
      <c r="B513" s="143" t="s">
        <v>1041</v>
      </c>
      <c r="C513" s="144">
        <v>0</v>
      </c>
      <c r="D513" s="144">
        <v>0</v>
      </c>
      <c r="E513" s="144">
        <v>0</v>
      </c>
      <c r="F513" s="144">
        <v>0</v>
      </c>
      <c r="G513" s="144">
        <v>0</v>
      </c>
      <c r="H513" s="144">
        <v>0</v>
      </c>
      <c r="I513" s="144">
        <v>0</v>
      </c>
      <c r="J513" s="144">
        <v>0</v>
      </c>
      <c r="K513" s="144">
        <v>0</v>
      </c>
      <c r="L513" s="144">
        <v>0</v>
      </c>
      <c r="M513" s="144">
        <v>0</v>
      </c>
      <c r="N513" s="144">
        <v>0</v>
      </c>
      <c r="O513" s="144">
        <v>0</v>
      </c>
      <c r="P513" s="144">
        <v>0</v>
      </c>
      <c r="Q513" s="145"/>
      <c r="R513" s="145"/>
      <c r="S513" s="145"/>
      <c r="T513" s="145"/>
      <c r="U513" s="145"/>
      <c r="V513" s="145"/>
      <c r="W513" s="145"/>
      <c r="X513" s="145"/>
      <c r="Y513" s="145"/>
      <c r="Z513" s="145"/>
      <c r="AA513" s="145"/>
      <c r="AB513" s="145"/>
      <c r="AC513" s="145"/>
      <c r="AD513" s="145"/>
      <c r="AE513" s="144">
        <v>0</v>
      </c>
      <c r="AF513" s="144">
        <v>0</v>
      </c>
      <c r="AG513" s="144">
        <v>0</v>
      </c>
      <c r="AH513" s="144">
        <v>0</v>
      </c>
      <c r="AI513" s="144">
        <v>0</v>
      </c>
      <c r="AJ513" s="144">
        <v>0</v>
      </c>
      <c r="AK513" s="144">
        <v>0</v>
      </c>
      <c r="AL513" s="144">
        <v>0</v>
      </c>
      <c r="AM513" s="144">
        <v>0</v>
      </c>
      <c r="AN513" s="144">
        <v>0</v>
      </c>
      <c r="AO513" s="144">
        <v>0</v>
      </c>
      <c r="AP513" s="144">
        <v>0</v>
      </c>
      <c r="AQ513" s="144">
        <v>0</v>
      </c>
      <c r="AR513" s="144">
        <v>0</v>
      </c>
      <c r="AS513" s="144"/>
      <c r="AT513" s="144"/>
      <c r="AU513" s="144"/>
      <c r="AV513" s="144"/>
      <c r="AW513" s="144"/>
      <c r="AX513" s="144"/>
      <c r="AY513" s="144"/>
      <c r="AZ513" s="144"/>
      <c r="BA513" s="144"/>
      <c r="BB513" s="144"/>
      <c r="BC513" s="144"/>
      <c r="BD513" s="144"/>
      <c r="BE513" s="144"/>
      <c r="BF513" s="144"/>
    </row>
    <row r="514" spans="1:58" hidden="1">
      <c r="A514" s="143" t="s">
        <v>918</v>
      </c>
      <c r="B514" s="143" t="s">
        <v>1042</v>
      </c>
      <c r="C514" s="144">
        <v>0</v>
      </c>
      <c r="D514" s="144">
        <v>0</v>
      </c>
      <c r="E514" s="144">
        <v>0</v>
      </c>
      <c r="F514" s="144">
        <v>0</v>
      </c>
      <c r="G514" s="144">
        <v>0</v>
      </c>
      <c r="H514" s="144">
        <v>0</v>
      </c>
      <c r="I514" s="144">
        <v>0</v>
      </c>
      <c r="J514" s="144">
        <v>0</v>
      </c>
      <c r="K514" s="144">
        <v>0</v>
      </c>
      <c r="L514" s="144">
        <v>0</v>
      </c>
      <c r="M514" s="144">
        <v>2</v>
      </c>
      <c r="N514" s="144">
        <v>2</v>
      </c>
      <c r="O514" s="144">
        <v>2</v>
      </c>
      <c r="P514" s="144">
        <v>2</v>
      </c>
      <c r="Q514" s="145"/>
      <c r="R514" s="145"/>
      <c r="S514" s="145"/>
      <c r="T514" s="145"/>
      <c r="U514" s="145"/>
      <c r="V514" s="145"/>
      <c r="W514" s="145"/>
      <c r="X514" s="145"/>
      <c r="Y514" s="145"/>
      <c r="Z514" s="145"/>
      <c r="AA514" s="145">
        <v>76</v>
      </c>
      <c r="AB514" s="145">
        <v>68</v>
      </c>
      <c r="AC514" s="145">
        <v>73</v>
      </c>
      <c r="AD514" s="145">
        <v>76</v>
      </c>
      <c r="AE514" s="144">
        <v>0</v>
      </c>
      <c r="AF514" s="144">
        <v>0</v>
      </c>
      <c r="AG514" s="144">
        <v>0</v>
      </c>
      <c r="AH514" s="144">
        <v>0</v>
      </c>
      <c r="AI514" s="144">
        <v>0</v>
      </c>
      <c r="AJ514" s="144">
        <v>0</v>
      </c>
      <c r="AK514" s="144">
        <v>0</v>
      </c>
      <c r="AL514" s="144">
        <v>0</v>
      </c>
      <c r="AM514" s="144">
        <v>0</v>
      </c>
      <c r="AN514" s="144">
        <v>0</v>
      </c>
      <c r="AO514" s="144">
        <v>152</v>
      </c>
      <c r="AP514" s="144">
        <v>136</v>
      </c>
      <c r="AQ514" s="144">
        <v>146</v>
      </c>
      <c r="AR514" s="144">
        <v>152</v>
      </c>
      <c r="AS514" s="144"/>
      <c r="AT514" s="144"/>
      <c r="AU514" s="144"/>
      <c r="AV514" s="144"/>
      <c r="AW514" s="144"/>
      <c r="AX514" s="144"/>
      <c r="AY514" s="144"/>
      <c r="AZ514" s="144"/>
      <c r="BA514" s="144"/>
      <c r="BB514" s="144"/>
      <c r="BC514" s="144"/>
      <c r="BD514" s="144"/>
      <c r="BE514" s="144"/>
      <c r="BF514" s="144"/>
    </row>
    <row r="515" spans="1:58" hidden="1">
      <c r="A515" s="143" t="s">
        <v>918</v>
      </c>
      <c r="B515" s="143" t="s">
        <v>1043</v>
      </c>
      <c r="C515" s="144">
        <v>0</v>
      </c>
      <c r="D515" s="144">
        <v>0</v>
      </c>
      <c r="E515" s="144">
        <v>0</v>
      </c>
      <c r="F515" s="144">
        <v>0</v>
      </c>
      <c r="G515" s="144">
        <v>0</v>
      </c>
      <c r="H515" s="144">
        <v>0</v>
      </c>
      <c r="I515" s="144">
        <v>0</v>
      </c>
      <c r="J515" s="144">
        <v>0</v>
      </c>
      <c r="K515" s="144">
        <v>0</v>
      </c>
      <c r="L515" s="144">
        <v>0</v>
      </c>
      <c r="M515" s="144">
        <v>0</v>
      </c>
      <c r="N515" s="144">
        <v>0</v>
      </c>
      <c r="O515" s="144">
        <v>0</v>
      </c>
      <c r="P515" s="144">
        <v>0</v>
      </c>
      <c r="Q515" s="145"/>
      <c r="R515" s="145"/>
      <c r="S515" s="145"/>
      <c r="T515" s="145"/>
      <c r="U515" s="145"/>
      <c r="V515" s="145"/>
      <c r="W515" s="145"/>
      <c r="X515" s="145"/>
      <c r="Y515" s="145"/>
      <c r="Z515" s="145"/>
      <c r="AA515" s="145"/>
      <c r="AB515" s="145"/>
      <c r="AC515" s="145"/>
      <c r="AD515" s="145"/>
      <c r="AE515" s="144">
        <v>0</v>
      </c>
      <c r="AF515" s="144">
        <v>0</v>
      </c>
      <c r="AG515" s="144">
        <v>0</v>
      </c>
      <c r="AH515" s="144">
        <v>0</v>
      </c>
      <c r="AI515" s="144">
        <v>0</v>
      </c>
      <c r="AJ515" s="144">
        <v>0</v>
      </c>
      <c r="AK515" s="144">
        <v>0</v>
      </c>
      <c r="AL515" s="144">
        <v>0</v>
      </c>
      <c r="AM515" s="144">
        <v>0</v>
      </c>
      <c r="AN515" s="144">
        <v>0</v>
      </c>
      <c r="AO515" s="144">
        <v>0</v>
      </c>
      <c r="AP515" s="144">
        <v>0</v>
      </c>
      <c r="AQ515" s="144">
        <v>0</v>
      </c>
      <c r="AR515" s="144">
        <v>0</v>
      </c>
      <c r="AS515" s="144"/>
      <c r="AT515" s="144"/>
      <c r="AU515" s="144"/>
      <c r="AV515" s="144"/>
      <c r="AW515" s="144"/>
      <c r="AX515" s="144"/>
      <c r="AY515" s="144"/>
      <c r="AZ515" s="144"/>
      <c r="BA515" s="144"/>
      <c r="BB515" s="144"/>
      <c r="BC515" s="144"/>
      <c r="BD515" s="144"/>
      <c r="BE515" s="144"/>
      <c r="BF515" s="144"/>
    </row>
    <row r="516" spans="1:58" hidden="1">
      <c r="A516" s="143" t="s">
        <v>918</v>
      </c>
      <c r="B516" s="143" t="s">
        <v>1044</v>
      </c>
      <c r="C516" s="144">
        <v>0</v>
      </c>
      <c r="D516" s="144">
        <v>0</v>
      </c>
      <c r="E516" s="144">
        <v>0</v>
      </c>
      <c r="F516" s="144">
        <v>0</v>
      </c>
      <c r="G516" s="144">
        <v>0</v>
      </c>
      <c r="H516" s="144">
        <v>0</v>
      </c>
      <c r="I516" s="144">
        <v>0</v>
      </c>
      <c r="J516" s="144">
        <v>0</v>
      </c>
      <c r="K516" s="144">
        <v>0</v>
      </c>
      <c r="L516" s="144">
        <v>0</v>
      </c>
      <c r="M516" s="144">
        <v>0</v>
      </c>
      <c r="N516" s="144">
        <v>0</v>
      </c>
      <c r="O516" s="144">
        <v>0</v>
      </c>
      <c r="P516" s="144">
        <v>0</v>
      </c>
      <c r="Q516" s="145"/>
      <c r="R516" s="145"/>
      <c r="S516" s="145"/>
      <c r="T516" s="145"/>
      <c r="U516" s="145"/>
      <c r="V516" s="145"/>
      <c r="W516" s="145"/>
      <c r="X516" s="145"/>
      <c r="Y516" s="145"/>
      <c r="Z516" s="145"/>
      <c r="AA516" s="145"/>
      <c r="AB516" s="145"/>
      <c r="AC516" s="145"/>
      <c r="AD516" s="145"/>
      <c r="AE516" s="144">
        <v>0</v>
      </c>
      <c r="AF516" s="144">
        <v>0</v>
      </c>
      <c r="AG516" s="144">
        <v>0</v>
      </c>
      <c r="AH516" s="144">
        <v>0</v>
      </c>
      <c r="AI516" s="144">
        <v>0</v>
      </c>
      <c r="AJ516" s="144">
        <v>0</v>
      </c>
      <c r="AK516" s="144">
        <v>0</v>
      </c>
      <c r="AL516" s="144">
        <v>0</v>
      </c>
      <c r="AM516" s="144">
        <v>0</v>
      </c>
      <c r="AN516" s="144">
        <v>0</v>
      </c>
      <c r="AO516" s="144">
        <v>0</v>
      </c>
      <c r="AP516" s="144">
        <v>0</v>
      </c>
      <c r="AQ516" s="144">
        <v>0</v>
      </c>
      <c r="AR516" s="144">
        <v>0</v>
      </c>
      <c r="AS516" s="144"/>
      <c r="AT516" s="144"/>
      <c r="AU516" s="144"/>
      <c r="AV516" s="144"/>
      <c r="AW516" s="144"/>
      <c r="AX516" s="144"/>
      <c r="AY516" s="144"/>
      <c r="AZ516" s="144"/>
      <c r="BA516" s="144"/>
      <c r="BB516" s="144"/>
      <c r="BC516" s="144"/>
      <c r="BD516" s="144"/>
      <c r="BE516" s="144"/>
      <c r="BF516" s="144"/>
    </row>
    <row r="517" spans="1:58" hidden="1">
      <c r="A517" s="143" t="s">
        <v>918</v>
      </c>
      <c r="B517" s="143" t="s">
        <v>1045</v>
      </c>
      <c r="C517" s="144">
        <v>0</v>
      </c>
      <c r="D517" s="144">
        <v>0</v>
      </c>
      <c r="E517" s="144">
        <v>0</v>
      </c>
      <c r="F517" s="144">
        <v>0</v>
      </c>
      <c r="G517" s="144">
        <v>0</v>
      </c>
      <c r="H517" s="144">
        <v>0</v>
      </c>
      <c r="I517" s="144">
        <v>0</v>
      </c>
      <c r="J517" s="144">
        <v>0</v>
      </c>
      <c r="K517" s="144">
        <v>0</v>
      </c>
      <c r="L517" s="144">
        <v>0</v>
      </c>
      <c r="M517" s="144">
        <v>0</v>
      </c>
      <c r="N517" s="144">
        <v>0</v>
      </c>
      <c r="O517" s="144">
        <v>0</v>
      </c>
      <c r="P517" s="144">
        <v>0</v>
      </c>
      <c r="Q517" s="145"/>
      <c r="R517" s="145"/>
      <c r="S517" s="145"/>
      <c r="T517" s="145"/>
      <c r="U517" s="145"/>
      <c r="V517" s="145"/>
      <c r="W517" s="145"/>
      <c r="X517" s="145"/>
      <c r="Y517" s="145"/>
      <c r="Z517" s="145"/>
      <c r="AA517" s="145"/>
      <c r="AB517" s="145"/>
      <c r="AC517" s="145"/>
      <c r="AD517" s="145"/>
      <c r="AE517" s="144">
        <v>0</v>
      </c>
      <c r="AF517" s="144">
        <v>0</v>
      </c>
      <c r="AG517" s="144">
        <v>0</v>
      </c>
      <c r="AH517" s="144">
        <v>0</v>
      </c>
      <c r="AI517" s="144">
        <v>0</v>
      </c>
      <c r="AJ517" s="144">
        <v>0</v>
      </c>
      <c r="AK517" s="144">
        <v>0</v>
      </c>
      <c r="AL517" s="144">
        <v>0</v>
      </c>
      <c r="AM517" s="144">
        <v>0</v>
      </c>
      <c r="AN517" s="144">
        <v>0</v>
      </c>
      <c r="AO517" s="144">
        <v>0</v>
      </c>
      <c r="AP517" s="144">
        <v>0</v>
      </c>
      <c r="AQ517" s="144">
        <v>0</v>
      </c>
      <c r="AR517" s="144">
        <v>0</v>
      </c>
      <c r="AS517" s="144"/>
      <c r="AT517" s="144"/>
      <c r="AU517" s="144"/>
      <c r="AV517" s="144"/>
      <c r="AW517" s="144"/>
      <c r="AX517" s="144"/>
      <c r="AY517" s="144"/>
      <c r="AZ517" s="144"/>
      <c r="BA517" s="144"/>
      <c r="BB517" s="144"/>
      <c r="BC517" s="144"/>
      <c r="BD517" s="144"/>
      <c r="BE517" s="144"/>
      <c r="BF517" s="144"/>
    </row>
    <row r="518" spans="1:58" hidden="1">
      <c r="A518" s="143" t="s">
        <v>918</v>
      </c>
      <c r="B518" s="143" t="s">
        <v>1046</v>
      </c>
      <c r="C518" s="144">
        <v>0</v>
      </c>
      <c r="D518" s="144">
        <v>0</v>
      </c>
      <c r="E518" s="144">
        <v>0</v>
      </c>
      <c r="F518" s="144">
        <v>0</v>
      </c>
      <c r="G518" s="144">
        <v>0</v>
      </c>
      <c r="H518" s="144">
        <v>0</v>
      </c>
      <c r="I518" s="144">
        <v>0</v>
      </c>
      <c r="J518" s="144">
        <v>0</v>
      </c>
      <c r="K518" s="144">
        <v>0</v>
      </c>
      <c r="L518" s="144">
        <v>0</v>
      </c>
      <c r="M518" s="144">
        <v>0</v>
      </c>
      <c r="N518" s="144">
        <v>0</v>
      </c>
      <c r="O518" s="144">
        <v>0</v>
      </c>
      <c r="P518" s="144">
        <v>0</v>
      </c>
      <c r="Q518" s="145"/>
      <c r="R518" s="145"/>
      <c r="S518" s="145"/>
      <c r="T518" s="145"/>
      <c r="U518" s="145"/>
      <c r="V518" s="145"/>
      <c r="W518" s="145"/>
      <c r="X518" s="145"/>
      <c r="Y518" s="145"/>
      <c r="Z518" s="145"/>
      <c r="AA518" s="145"/>
      <c r="AB518" s="145"/>
      <c r="AC518" s="145"/>
      <c r="AD518" s="145"/>
      <c r="AE518" s="144">
        <v>0</v>
      </c>
      <c r="AF518" s="144">
        <v>0</v>
      </c>
      <c r="AG518" s="144">
        <v>0</v>
      </c>
      <c r="AH518" s="144">
        <v>0</v>
      </c>
      <c r="AI518" s="144">
        <v>0</v>
      </c>
      <c r="AJ518" s="144">
        <v>0</v>
      </c>
      <c r="AK518" s="144">
        <v>0</v>
      </c>
      <c r="AL518" s="144">
        <v>0</v>
      </c>
      <c r="AM518" s="144">
        <v>0</v>
      </c>
      <c r="AN518" s="144">
        <v>0</v>
      </c>
      <c r="AO518" s="144">
        <v>0</v>
      </c>
      <c r="AP518" s="144">
        <v>0</v>
      </c>
      <c r="AQ518" s="144">
        <v>0</v>
      </c>
      <c r="AR518" s="144">
        <v>0</v>
      </c>
      <c r="AS518" s="144"/>
      <c r="AT518" s="144"/>
      <c r="AU518" s="144"/>
      <c r="AV518" s="144"/>
      <c r="AW518" s="144"/>
      <c r="AX518" s="144"/>
      <c r="AY518" s="144"/>
      <c r="AZ518" s="144"/>
      <c r="BA518" s="144"/>
      <c r="BB518" s="144"/>
      <c r="BC518" s="144"/>
      <c r="BD518" s="144"/>
      <c r="BE518" s="144"/>
      <c r="BF518" s="144"/>
    </row>
    <row r="519" spans="1:58" hidden="1">
      <c r="A519" s="143" t="s">
        <v>918</v>
      </c>
      <c r="B519" s="143" t="s">
        <v>1047</v>
      </c>
      <c r="C519" s="144">
        <v>0</v>
      </c>
      <c r="D519" s="144">
        <v>0</v>
      </c>
      <c r="E519" s="144">
        <v>0</v>
      </c>
      <c r="F519" s="144">
        <v>0</v>
      </c>
      <c r="G519" s="144">
        <v>0</v>
      </c>
      <c r="H519" s="144">
        <v>0</v>
      </c>
      <c r="I519" s="144">
        <v>0</v>
      </c>
      <c r="J519" s="144">
        <v>0</v>
      </c>
      <c r="K519" s="144">
        <v>0</v>
      </c>
      <c r="L519" s="144">
        <v>0</v>
      </c>
      <c r="M519" s="144">
        <v>0</v>
      </c>
      <c r="N519" s="144">
        <v>0</v>
      </c>
      <c r="O519" s="144">
        <v>0</v>
      </c>
      <c r="P519" s="144">
        <v>0</v>
      </c>
      <c r="Q519" s="145"/>
      <c r="R519" s="145"/>
      <c r="S519" s="145"/>
      <c r="T519" s="145"/>
      <c r="U519" s="145"/>
      <c r="V519" s="145"/>
      <c r="W519" s="145"/>
      <c r="X519" s="145"/>
      <c r="Y519" s="145"/>
      <c r="Z519" s="145"/>
      <c r="AA519" s="145"/>
      <c r="AB519" s="145"/>
      <c r="AC519" s="145"/>
      <c r="AD519" s="145"/>
      <c r="AE519" s="144">
        <v>0</v>
      </c>
      <c r="AF519" s="144">
        <v>0</v>
      </c>
      <c r="AG519" s="144">
        <v>0</v>
      </c>
      <c r="AH519" s="144">
        <v>0</v>
      </c>
      <c r="AI519" s="144">
        <v>0</v>
      </c>
      <c r="AJ519" s="144">
        <v>0</v>
      </c>
      <c r="AK519" s="144">
        <v>0</v>
      </c>
      <c r="AL519" s="144">
        <v>0</v>
      </c>
      <c r="AM519" s="144">
        <v>0</v>
      </c>
      <c r="AN519" s="144">
        <v>0</v>
      </c>
      <c r="AO519" s="144">
        <v>0</v>
      </c>
      <c r="AP519" s="144">
        <v>0</v>
      </c>
      <c r="AQ519" s="144">
        <v>0</v>
      </c>
      <c r="AR519" s="144">
        <v>0</v>
      </c>
      <c r="AS519" s="144"/>
      <c r="AT519" s="144"/>
      <c r="AU519" s="144"/>
      <c r="AV519" s="144"/>
      <c r="AW519" s="144"/>
      <c r="AX519" s="144"/>
      <c r="AY519" s="144"/>
      <c r="AZ519" s="144"/>
      <c r="BA519" s="144"/>
      <c r="BB519" s="144"/>
      <c r="BC519" s="144"/>
      <c r="BD519" s="144"/>
      <c r="BE519" s="144"/>
      <c r="BF519" s="144"/>
    </row>
    <row r="520" spans="1:58" hidden="1">
      <c r="A520" s="143" t="s">
        <v>919</v>
      </c>
      <c r="B520" s="143" t="s">
        <v>991</v>
      </c>
      <c r="C520" s="144">
        <v>80</v>
      </c>
      <c r="D520" s="144">
        <v>77</v>
      </c>
      <c r="E520" s="144">
        <v>75</v>
      </c>
      <c r="F520" s="144">
        <v>73</v>
      </c>
      <c r="G520" s="144">
        <v>71</v>
      </c>
      <c r="H520" s="144">
        <v>71</v>
      </c>
      <c r="I520" s="144">
        <v>69</v>
      </c>
      <c r="J520" s="144">
        <v>67</v>
      </c>
      <c r="K520" s="144">
        <v>65</v>
      </c>
      <c r="L520" s="144">
        <v>63</v>
      </c>
      <c r="M520" s="144">
        <v>73</v>
      </c>
      <c r="N520" s="144">
        <v>72</v>
      </c>
      <c r="O520" s="144">
        <v>69</v>
      </c>
      <c r="P520" s="144">
        <v>68</v>
      </c>
      <c r="Q520" s="145">
        <v>51.02</v>
      </c>
      <c r="R520" s="145">
        <v>60.18</v>
      </c>
      <c r="S520" s="145">
        <v>60.63</v>
      </c>
      <c r="T520" s="145">
        <v>46.97</v>
      </c>
      <c r="U520" s="145">
        <v>60.23</v>
      </c>
      <c r="V520" s="145">
        <v>73.41</v>
      </c>
      <c r="W520" s="145">
        <v>54.39</v>
      </c>
      <c r="X520" s="145">
        <v>71.87</v>
      </c>
      <c r="Y520" s="145">
        <v>58.66</v>
      </c>
      <c r="Z520" s="145">
        <v>70.37</v>
      </c>
      <c r="AA520" s="145">
        <v>47.49</v>
      </c>
      <c r="AB520" s="145">
        <v>30.82</v>
      </c>
      <c r="AC520" s="145">
        <v>75.45</v>
      </c>
      <c r="AD520" s="145">
        <v>76.400000000000006</v>
      </c>
      <c r="AE520" s="144">
        <v>4082</v>
      </c>
      <c r="AF520" s="144">
        <v>4634</v>
      </c>
      <c r="AG520" s="144">
        <v>4547</v>
      </c>
      <c r="AH520" s="144">
        <v>3429</v>
      </c>
      <c r="AI520" s="144">
        <v>4276</v>
      </c>
      <c r="AJ520" s="144">
        <v>5212</v>
      </c>
      <c r="AK520" s="144">
        <v>3753</v>
      </c>
      <c r="AL520" s="144">
        <v>4815</v>
      </c>
      <c r="AM520" s="144">
        <v>3813</v>
      </c>
      <c r="AN520" s="144">
        <v>4433</v>
      </c>
      <c r="AO520" s="144">
        <v>3467</v>
      </c>
      <c r="AP520" s="144">
        <v>2219</v>
      </c>
      <c r="AQ520" s="144">
        <v>5206</v>
      </c>
      <c r="AR520" s="144">
        <v>5195</v>
      </c>
      <c r="AS520" s="144"/>
      <c r="AT520" s="144"/>
      <c r="AU520" s="144"/>
      <c r="AV520" s="144"/>
      <c r="AW520" s="144"/>
      <c r="AX520" s="144"/>
      <c r="AY520" s="144"/>
      <c r="AZ520" s="144"/>
      <c r="BA520" s="144"/>
      <c r="BB520" s="144"/>
      <c r="BC520" s="144"/>
      <c r="BD520" s="144"/>
      <c r="BE520" s="144"/>
      <c r="BF520" s="144"/>
    </row>
    <row r="521" spans="1:58" hidden="1">
      <c r="A521" s="143" t="s">
        <v>919</v>
      </c>
      <c r="B521" s="143" t="s">
        <v>992</v>
      </c>
      <c r="C521" s="144">
        <v>154</v>
      </c>
      <c r="D521" s="144">
        <v>157</v>
      </c>
      <c r="E521" s="144">
        <v>154</v>
      </c>
      <c r="F521" s="144">
        <v>150</v>
      </c>
      <c r="G521" s="144">
        <v>149</v>
      </c>
      <c r="H521" s="144">
        <v>148</v>
      </c>
      <c r="I521" s="144">
        <v>145</v>
      </c>
      <c r="J521" s="144">
        <v>143</v>
      </c>
      <c r="K521" s="144">
        <v>139</v>
      </c>
      <c r="L521" s="144">
        <v>137</v>
      </c>
      <c r="M521" s="144">
        <v>139</v>
      </c>
      <c r="N521" s="144">
        <v>139</v>
      </c>
      <c r="O521" s="144">
        <v>139</v>
      </c>
      <c r="P521" s="144">
        <v>138</v>
      </c>
      <c r="Q521" s="145">
        <v>53.42</v>
      </c>
      <c r="R521" s="145">
        <v>56.92</v>
      </c>
      <c r="S521" s="145">
        <v>39.159999999999997</v>
      </c>
      <c r="T521" s="145">
        <v>38.9</v>
      </c>
      <c r="U521" s="145">
        <v>47.63</v>
      </c>
      <c r="V521" s="145">
        <v>42.42</v>
      </c>
      <c r="W521" s="145">
        <v>33.090000000000003</v>
      </c>
      <c r="X521" s="145">
        <v>35.22</v>
      </c>
      <c r="Y521" s="145">
        <v>32.729999999999997</v>
      </c>
      <c r="Z521" s="145">
        <v>35.82</v>
      </c>
      <c r="AA521" s="145">
        <v>36</v>
      </c>
      <c r="AB521" s="145">
        <v>14.14</v>
      </c>
      <c r="AC521" s="145">
        <v>39.590000000000003</v>
      </c>
      <c r="AD521" s="145">
        <v>35.409999999999997</v>
      </c>
      <c r="AE521" s="144">
        <v>8227</v>
      </c>
      <c r="AF521" s="144">
        <v>8936</v>
      </c>
      <c r="AG521" s="144">
        <v>6031</v>
      </c>
      <c r="AH521" s="144">
        <v>5835</v>
      </c>
      <c r="AI521" s="144">
        <v>7097</v>
      </c>
      <c r="AJ521" s="144">
        <v>6278</v>
      </c>
      <c r="AK521" s="144">
        <v>4798</v>
      </c>
      <c r="AL521" s="144">
        <v>5037</v>
      </c>
      <c r="AM521" s="144">
        <v>4550</v>
      </c>
      <c r="AN521" s="144">
        <v>4907</v>
      </c>
      <c r="AO521" s="144">
        <v>5004</v>
      </c>
      <c r="AP521" s="144">
        <v>1966</v>
      </c>
      <c r="AQ521" s="144">
        <v>5503</v>
      </c>
      <c r="AR521" s="144">
        <v>4887</v>
      </c>
      <c r="AS521" s="144"/>
      <c r="AT521" s="144"/>
      <c r="AU521" s="144"/>
      <c r="AV521" s="144"/>
      <c r="AW521" s="144"/>
      <c r="AX521" s="144"/>
      <c r="AY521" s="144"/>
      <c r="AZ521" s="144"/>
      <c r="BA521" s="144"/>
      <c r="BB521" s="144"/>
      <c r="BC521" s="144"/>
      <c r="BD521" s="144"/>
      <c r="BE521" s="144"/>
      <c r="BF521" s="144"/>
    </row>
    <row r="522" spans="1:58" hidden="1">
      <c r="A522" s="143" t="s">
        <v>919</v>
      </c>
      <c r="B522" s="143" t="s">
        <v>993</v>
      </c>
      <c r="C522" s="144">
        <v>99</v>
      </c>
      <c r="D522" s="144">
        <v>95</v>
      </c>
      <c r="E522" s="144">
        <v>76</v>
      </c>
      <c r="F522" s="144">
        <v>77</v>
      </c>
      <c r="G522" s="144">
        <v>77</v>
      </c>
      <c r="H522" s="144">
        <v>76</v>
      </c>
      <c r="I522" s="144">
        <v>75</v>
      </c>
      <c r="J522" s="144">
        <v>75</v>
      </c>
      <c r="K522" s="144">
        <v>74</v>
      </c>
      <c r="L522" s="144">
        <v>73</v>
      </c>
      <c r="M522" s="144">
        <v>19</v>
      </c>
      <c r="N522" s="144">
        <v>19</v>
      </c>
      <c r="O522" s="144">
        <v>16</v>
      </c>
      <c r="P522" s="144">
        <v>16</v>
      </c>
      <c r="Q522" s="145">
        <v>28.65</v>
      </c>
      <c r="R522" s="145">
        <v>28.43</v>
      </c>
      <c r="S522" s="145">
        <v>16</v>
      </c>
      <c r="T522" s="145">
        <v>26.99</v>
      </c>
      <c r="U522" s="145">
        <v>27.27</v>
      </c>
      <c r="V522" s="145">
        <v>27.25</v>
      </c>
      <c r="W522" s="145">
        <v>26.19</v>
      </c>
      <c r="X522" s="145">
        <v>28.6</v>
      </c>
      <c r="Y522" s="145">
        <v>24.89</v>
      </c>
      <c r="Z522" s="145">
        <v>24.1</v>
      </c>
      <c r="AA522" s="145">
        <v>28.47</v>
      </c>
      <c r="AB522" s="145">
        <v>14.53</v>
      </c>
      <c r="AC522" s="145">
        <v>29.19</v>
      </c>
      <c r="AD522" s="145">
        <v>26.56</v>
      </c>
      <c r="AE522" s="144">
        <v>2836</v>
      </c>
      <c r="AF522" s="144">
        <v>2701</v>
      </c>
      <c r="AG522" s="144">
        <v>1216</v>
      </c>
      <c r="AH522" s="144">
        <v>2078</v>
      </c>
      <c r="AI522" s="144">
        <v>2100</v>
      </c>
      <c r="AJ522" s="144">
        <v>2071</v>
      </c>
      <c r="AK522" s="144">
        <v>1964</v>
      </c>
      <c r="AL522" s="144">
        <v>2145</v>
      </c>
      <c r="AM522" s="144">
        <v>1842</v>
      </c>
      <c r="AN522" s="144">
        <v>1759</v>
      </c>
      <c r="AO522" s="144">
        <v>541</v>
      </c>
      <c r="AP522" s="144">
        <v>276</v>
      </c>
      <c r="AQ522" s="144">
        <v>467</v>
      </c>
      <c r="AR522" s="144">
        <v>425</v>
      </c>
      <c r="AS522" s="144"/>
      <c r="AT522" s="144"/>
      <c r="AU522" s="144"/>
      <c r="AV522" s="144"/>
      <c r="AW522" s="144"/>
      <c r="AX522" s="144"/>
      <c r="AY522" s="144"/>
      <c r="AZ522" s="144"/>
      <c r="BA522" s="144"/>
      <c r="BB522" s="144"/>
      <c r="BC522" s="144"/>
      <c r="BD522" s="144"/>
      <c r="BE522" s="144"/>
      <c r="BF522" s="144"/>
    </row>
    <row r="523" spans="1:58" hidden="1">
      <c r="A523" s="143" t="s">
        <v>919</v>
      </c>
      <c r="B523" s="143" t="s">
        <v>994</v>
      </c>
      <c r="C523" s="144">
        <v>253</v>
      </c>
      <c r="D523" s="144">
        <v>252</v>
      </c>
      <c r="E523" s="144">
        <v>230</v>
      </c>
      <c r="F523" s="144">
        <v>227</v>
      </c>
      <c r="G523" s="144">
        <v>226</v>
      </c>
      <c r="H523" s="144">
        <v>224</v>
      </c>
      <c r="I523" s="144">
        <v>220</v>
      </c>
      <c r="J523" s="144">
        <v>218</v>
      </c>
      <c r="K523" s="144">
        <v>213</v>
      </c>
      <c r="L523" s="144">
        <v>210</v>
      </c>
      <c r="M523" s="144">
        <v>158</v>
      </c>
      <c r="N523" s="144">
        <v>158</v>
      </c>
      <c r="O523" s="144">
        <v>155</v>
      </c>
      <c r="P523" s="144">
        <v>154</v>
      </c>
      <c r="Q523" s="145">
        <v>43.73</v>
      </c>
      <c r="R523" s="145">
        <v>46.18</v>
      </c>
      <c r="S523" s="145">
        <v>31.51</v>
      </c>
      <c r="T523" s="145">
        <v>34.86</v>
      </c>
      <c r="U523" s="145">
        <v>40.69</v>
      </c>
      <c r="V523" s="145">
        <v>37.270000000000003</v>
      </c>
      <c r="W523" s="145">
        <v>30.74</v>
      </c>
      <c r="X523" s="145">
        <v>32.94</v>
      </c>
      <c r="Y523" s="145">
        <v>30.01</v>
      </c>
      <c r="Z523" s="145">
        <v>31.74</v>
      </c>
      <c r="AA523" s="145">
        <v>35.090000000000003</v>
      </c>
      <c r="AB523" s="145">
        <v>14.19</v>
      </c>
      <c r="AC523" s="145">
        <v>38.520000000000003</v>
      </c>
      <c r="AD523" s="145">
        <v>34.49</v>
      </c>
      <c r="AE523" s="144">
        <v>11063</v>
      </c>
      <c r="AF523" s="144">
        <v>11637</v>
      </c>
      <c r="AG523" s="144">
        <v>7247</v>
      </c>
      <c r="AH523" s="144">
        <v>7913</v>
      </c>
      <c r="AI523" s="144">
        <v>9197</v>
      </c>
      <c r="AJ523" s="144">
        <v>8349</v>
      </c>
      <c r="AK523" s="144">
        <v>6762</v>
      </c>
      <c r="AL523" s="144">
        <v>7182</v>
      </c>
      <c r="AM523" s="144">
        <v>6392</v>
      </c>
      <c r="AN523" s="144">
        <v>6666</v>
      </c>
      <c r="AO523" s="144">
        <v>5545</v>
      </c>
      <c r="AP523" s="144">
        <v>2242</v>
      </c>
      <c r="AQ523" s="144">
        <v>5970</v>
      </c>
      <c r="AR523" s="144">
        <v>5312</v>
      </c>
      <c r="AS523" s="144"/>
      <c r="AT523" s="144"/>
      <c r="AU523" s="144"/>
      <c r="AV523" s="144"/>
      <c r="AW523" s="144"/>
      <c r="AX523" s="144"/>
      <c r="AY523" s="144"/>
      <c r="AZ523" s="144"/>
      <c r="BA523" s="144"/>
      <c r="BB523" s="144"/>
      <c r="BC523" s="144"/>
      <c r="BD523" s="144"/>
      <c r="BE523" s="144"/>
      <c r="BF523" s="144"/>
    </row>
    <row r="524" spans="1:58" hidden="1">
      <c r="A524" s="143" t="s">
        <v>919</v>
      </c>
      <c r="B524" s="143" t="s">
        <v>995</v>
      </c>
      <c r="C524" s="144">
        <v>0</v>
      </c>
      <c r="D524" s="144">
        <v>0</v>
      </c>
      <c r="E524" s="144">
        <v>0</v>
      </c>
      <c r="F524" s="144">
        <v>0</v>
      </c>
      <c r="G524" s="144">
        <v>0</v>
      </c>
      <c r="H524" s="144">
        <v>0</v>
      </c>
      <c r="I524" s="144">
        <v>0</v>
      </c>
      <c r="J524" s="144">
        <v>0</v>
      </c>
      <c r="K524" s="144">
        <v>0</v>
      </c>
      <c r="L524" s="144">
        <v>0</v>
      </c>
      <c r="M524" s="144">
        <v>1</v>
      </c>
      <c r="N524" s="144">
        <v>1</v>
      </c>
      <c r="O524" s="144">
        <v>1</v>
      </c>
      <c r="P524" s="144">
        <v>1</v>
      </c>
      <c r="Q524" s="145"/>
      <c r="R524" s="145"/>
      <c r="S524" s="145"/>
      <c r="T524" s="145"/>
      <c r="U524" s="145"/>
      <c r="V524" s="145"/>
      <c r="W524" s="145"/>
      <c r="X524" s="145"/>
      <c r="Y524" s="145"/>
      <c r="Z524" s="145"/>
      <c r="AA524" s="145">
        <v>200</v>
      </c>
      <c r="AB524" s="145">
        <v>147</v>
      </c>
      <c r="AC524" s="145">
        <v>129</v>
      </c>
      <c r="AD524" s="145">
        <v>168</v>
      </c>
      <c r="AE524" s="144">
        <v>0</v>
      </c>
      <c r="AF524" s="144">
        <v>0</v>
      </c>
      <c r="AG524" s="144">
        <v>0</v>
      </c>
      <c r="AH524" s="144">
        <v>0</v>
      </c>
      <c r="AI524" s="144">
        <v>0</v>
      </c>
      <c r="AJ524" s="144">
        <v>0</v>
      </c>
      <c r="AK524" s="144">
        <v>0</v>
      </c>
      <c r="AL524" s="144">
        <v>0</v>
      </c>
      <c r="AM524" s="144">
        <v>0</v>
      </c>
      <c r="AN524" s="144">
        <v>0</v>
      </c>
      <c r="AO524" s="144">
        <v>200</v>
      </c>
      <c r="AP524" s="144">
        <v>147</v>
      </c>
      <c r="AQ524" s="144">
        <v>129</v>
      </c>
      <c r="AR524" s="144">
        <v>168</v>
      </c>
      <c r="AS524" s="144"/>
      <c r="AT524" s="144"/>
      <c r="AU524" s="144"/>
      <c r="AV524" s="144"/>
      <c r="AW524" s="144"/>
      <c r="AX524" s="144"/>
      <c r="AY524" s="144"/>
      <c r="AZ524" s="144"/>
      <c r="BA524" s="144"/>
      <c r="BB524" s="144"/>
      <c r="BC524" s="144"/>
      <c r="BD524" s="144"/>
      <c r="BE524" s="144"/>
      <c r="BF524" s="144"/>
    </row>
    <row r="525" spans="1:58" hidden="1">
      <c r="A525" s="143" t="s">
        <v>919</v>
      </c>
      <c r="B525" s="143" t="s">
        <v>996</v>
      </c>
      <c r="C525" s="144">
        <v>287</v>
      </c>
      <c r="D525" s="144">
        <v>273</v>
      </c>
      <c r="E525" s="144">
        <v>260</v>
      </c>
      <c r="F525" s="144">
        <v>235</v>
      </c>
      <c r="G525" s="144">
        <v>223</v>
      </c>
      <c r="H525" s="144">
        <v>216</v>
      </c>
      <c r="I525" s="144">
        <v>206</v>
      </c>
      <c r="J525" s="144">
        <v>197</v>
      </c>
      <c r="K525" s="144">
        <v>188</v>
      </c>
      <c r="L525" s="144">
        <v>179</v>
      </c>
      <c r="M525" s="144">
        <v>162</v>
      </c>
      <c r="N525" s="144">
        <v>162</v>
      </c>
      <c r="O525" s="144">
        <v>162</v>
      </c>
      <c r="P525" s="144">
        <v>158</v>
      </c>
      <c r="Q525" s="145">
        <v>147.53</v>
      </c>
      <c r="R525" s="145">
        <v>154.78</v>
      </c>
      <c r="S525" s="145">
        <v>130.34</v>
      </c>
      <c r="T525" s="145">
        <v>163.56</v>
      </c>
      <c r="U525" s="145">
        <v>172.56</v>
      </c>
      <c r="V525" s="145">
        <v>166.26</v>
      </c>
      <c r="W525" s="145">
        <v>135.85</v>
      </c>
      <c r="X525" s="145">
        <v>142.04</v>
      </c>
      <c r="Y525" s="145">
        <v>100.63</v>
      </c>
      <c r="Z525" s="145">
        <v>160.31</v>
      </c>
      <c r="AA525" s="145">
        <v>112.34</v>
      </c>
      <c r="AB525" s="145">
        <v>92.67</v>
      </c>
      <c r="AC525" s="145">
        <v>105.92</v>
      </c>
      <c r="AD525" s="145">
        <v>98.87</v>
      </c>
      <c r="AE525" s="144">
        <v>42342</v>
      </c>
      <c r="AF525" s="144">
        <v>42254</v>
      </c>
      <c r="AG525" s="144">
        <v>33888</v>
      </c>
      <c r="AH525" s="144">
        <v>38436</v>
      </c>
      <c r="AI525" s="144">
        <v>38481</v>
      </c>
      <c r="AJ525" s="144">
        <v>35912</v>
      </c>
      <c r="AK525" s="144">
        <v>27986</v>
      </c>
      <c r="AL525" s="144">
        <v>27982</v>
      </c>
      <c r="AM525" s="144">
        <v>18919</v>
      </c>
      <c r="AN525" s="144">
        <v>28695</v>
      </c>
      <c r="AO525" s="144">
        <v>18199</v>
      </c>
      <c r="AP525" s="144">
        <v>15013</v>
      </c>
      <c r="AQ525" s="144">
        <v>17159</v>
      </c>
      <c r="AR525" s="144">
        <v>15621</v>
      </c>
      <c r="AS525" s="144"/>
      <c r="AT525" s="144"/>
      <c r="AU525" s="144"/>
      <c r="AV525" s="144"/>
      <c r="AW525" s="144"/>
      <c r="AX525" s="144"/>
      <c r="AY525" s="144"/>
      <c r="AZ525" s="144"/>
      <c r="BA525" s="144"/>
      <c r="BB525" s="144"/>
      <c r="BC525" s="144"/>
      <c r="BD525" s="144"/>
      <c r="BE525" s="144"/>
      <c r="BF525" s="144"/>
    </row>
    <row r="526" spans="1:58" hidden="1">
      <c r="A526" s="143" t="s">
        <v>919</v>
      </c>
      <c r="B526" s="143" t="s">
        <v>997</v>
      </c>
      <c r="C526" s="144">
        <v>201</v>
      </c>
      <c r="D526" s="144">
        <v>192</v>
      </c>
      <c r="E526" s="144">
        <v>182</v>
      </c>
      <c r="F526" s="144">
        <v>164</v>
      </c>
      <c r="G526" s="144">
        <v>167</v>
      </c>
      <c r="H526" s="144">
        <v>158</v>
      </c>
      <c r="I526" s="144">
        <v>181</v>
      </c>
      <c r="J526" s="144">
        <v>172</v>
      </c>
      <c r="K526" s="144">
        <v>164</v>
      </c>
      <c r="L526" s="144">
        <v>155</v>
      </c>
      <c r="M526" s="144">
        <v>137</v>
      </c>
      <c r="N526" s="144">
        <v>137</v>
      </c>
      <c r="O526" s="144">
        <v>137</v>
      </c>
      <c r="P526" s="144">
        <v>136</v>
      </c>
      <c r="Q526" s="145">
        <v>161</v>
      </c>
      <c r="R526" s="145">
        <v>157.88999999999999</v>
      </c>
      <c r="S526" s="145">
        <v>129.26</v>
      </c>
      <c r="T526" s="145">
        <v>166.7</v>
      </c>
      <c r="U526" s="145">
        <v>173.56</v>
      </c>
      <c r="V526" s="145">
        <v>170.09</v>
      </c>
      <c r="W526" s="145">
        <v>138.65</v>
      </c>
      <c r="X526" s="145">
        <v>144.57</v>
      </c>
      <c r="Y526" s="145">
        <v>100.77</v>
      </c>
      <c r="Z526" s="145">
        <v>170</v>
      </c>
      <c r="AA526" s="145">
        <v>111.87</v>
      </c>
      <c r="AB526" s="145">
        <v>93.74</v>
      </c>
      <c r="AC526" s="145">
        <v>88.33</v>
      </c>
      <c r="AD526" s="145">
        <v>90.24</v>
      </c>
      <c r="AE526" s="144">
        <v>32360</v>
      </c>
      <c r="AF526" s="144">
        <v>30314</v>
      </c>
      <c r="AG526" s="144">
        <v>23525</v>
      </c>
      <c r="AH526" s="144">
        <v>27339</v>
      </c>
      <c r="AI526" s="144">
        <v>28984</v>
      </c>
      <c r="AJ526" s="144">
        <v>26875</v>
      </c>
      <c r="AK526" s="144">
        <v>25096</v>
      </c>
      <c r="AL526" s="144">
        <v>24866</v>
      </c>
      <c r="AM526" s="144">
        <v>16527</v>
      </c>
      <c r="AN526" s="144">
        <v>26350</v>
      </c>
      <c r="AO526" s="144">
        <v>15326</v>
      </c>
      <c r="AP526" s="144">
        <v>12842</v>
      </c>
      <c r="AQ526" s="144">
        <v>12101</v>
      </c>
      <c r="AR526" s="144">
        <v>12272</v>
      </c>
      <c r="AS526" s="144"/>
      <c r="AT526" s="144"/>
      <c r="AU526" s="144"/>
      <c r="AV526" s="144"/>
      <c r="AW526" s="144"/>
      <c r="AX526" s="144"/>
      <c r="AY526" s="144"/>
      <c r="AZ526" s="144"/>
      <c r="BA526" s="144"/>
      <c r="BB526" s="144"/>
      <c r="BC526" s="144"/>
      <c r="BD526" s="144"/>
      <c r="BE526" s="144"/>
      <c r="BF526" s="144"/>
    </row>
    <row r="527" spans="1:58" hidden="1">
      <c r="A527" s="143" t="s">
        <v>919</v>
      </c>
      <c r="B527" s="143" t="s">
        <v>998</v>
      </c>
      <c r="C527" s="144">
        <v>488</v>
      </c>
      <c r="D527" s="144">
        <v>465</v>
      </c>
      <c r="E527" s="144">
        <v>442</v>
      </c>
      <c r="F527" s="144">
        <v>399</v>
      </c>
      <c r="G527" s="144">
        <v>390</v>
      </c>
      <c r="H527" s="144">
        <v>374</v>
      </c>
      <c r="I527" s="144">
        <v>387</v>
      </c>
      <c r="J527" s="144">
        <v>369</v>
      </c>
      <c r="K527" s="144">
        <v>352</v>
      </c>
      <c r="L527" s="144">
        <v>334</v>
      </c>
      <c r="M527" s="144">
        <v>300</v>
      </c>
      <c r="N527" s="144">
        <v>300</v>
      </c>
      <c r="O527" s="144">
        <v>300</v>
      </c>
      <c r="P527" s="144">
        <v>295</v>
      </c>
      <c r="Q527" s="145">
        <v>153.08000000000001</v>
      </c>
      <c r="R527" s="145">
        <v>156.06</v>
      </c>
      <c r="S527" s="145">
        <v>129.88999999999999</v>
      </c>
      <c r="T527" s="145">
        <v>164.85</v>
      </c>
      <c r="U527" s="145">
        <v>172.99</v>
      </c>
      <c r="V527" s="145">
        <v>167.88</v>
      </c>
      <c r="W527" s="145">
        <v>137.16</v>
      </c>
      <c r="X527" s="145">
        <v>143.22</v>
      </c>
      <c r="Y527" s="145">
        <v>100.7</v>
      </c>
      <c r="Z527" s="145">
        <v>164.81</v>
      </c>
      <c r="AA527" s="145">
        <v>112.42</v>
      </c>
      <c r="AB527" s="145">
        <v>93.34</v>
      </c>
      <c r="AC527" s="145">
        <v>97.96</v>
      </c>
      <c r="AD527" s="145">
        <v>95.12</v>
      </c>
      <c r="AE527" s="144">
        <v>74702</v>
      </c>
      <c r="AF527" s="144">
        <v>72568</v>
      </c>
      <c r="AG527" s="144">
        <v>57413</v>
      </c>
      <c r="AH527" s="144">
        <v>65775</v>
      </c>
      <c r="AI527" s="144">
        <v>67465</v>
      </c>
      <c r="AJ527" s="144">
        <v>62787</v>
      </c>
      <c r="AK527" s="144">
        <v>53082</v>
      </c>
      <c r="AL527" s="144">
        <v>52848</v>
      </c>
      <c r="AM527" s="144">
        <v>35446</v>
      </c>
      <c r="AN527" s="144">
        <v>55045</v>
      </c>
      <c r="AO527" s="144">
        <v>33725</v>
      </c>
      <c r="AP527" s="144">
        <v>28002</v>
      </c>
      <c r="AQ527" s="144">
        <v>29389</v>
      </c>
      <c r="AR527" s="144">
        <v>28061</v>
      </c>
      <c r="AS527" s="144"/>
      <c r="AT527" s="144"/>
      <c r="AU527" s="144"/>
      <c r="AV527" s="144"/>
      <c r="AW527" s="144"/>
      <c r="AX527" s="144"/>
      <c r="AY527" s="144"/>
      <c r="AZ527" s="144"/>
      <c r="BA527" s="144"/>
      <c r="BB527" s="144"/>
      <c r="BC527" s="144"/>
      <c r="BD527" s="144"/>
      <c r="BE527" s="144"/>
      <c r="BF527" s="144"/>
    </row>
    <row r="528" spans="1:58" hidden="1">
      <c r="A528" s="143" t="s">
        <v>919</v>
      </c>
      <c r="B528" s="143" t="s">
        <v>999</v>
      </c>
      <c r="C528" s="144">
        <v>10446</v>
      </c>
      <c r="D528" s="144">
        <v>10362</v>
      </c>
      <c r="E528" s="144">
        <v>10280</v>
      </c>
      <c r="F528" s="144">
        <v>10194</v>
      </c>
      <c r="G528" s="144">
        <v>9367</v>
      </c>
      <c r="H528" s="144">
        <v>9016</v>
      </c>
      <c r="I528" s="144">
        <v>8681</v>
      </c>
      <c r="J528" s="144">
        <v>8953</v>
      </c>
      <c r="K528" s="144">
        <v>8885</v>
      </c>
      <c r="L528" s="144">
        <v>8724</v>
      </c>
      <c r="M528" s="144">
        <v>8676</v>
      </c>
      <c r="N528" s="144">
        <v>8668</v>
      </c>
      <c r="O528" s="144">
        <v>8643</v>
      </c>
      <c r="P528" s="144">
        <v>8727</v>
      </c>
      <c r="Q528" s="145">
        <v>150.94</v>
      </c>
      <c r="R528" s="145">
        <v>86.97</v>
      </c>
      <c r="S528" s="145">
        <v>117.24</v>
      </c>
      <c r="T528" s="145">
        <v>100.71</v>
      </c>
      <c r="U528" s="145">
        <v>126.23</v>
      </c>
      <c r="V528" s="145">
        <v>107.76</v>
      </c>
      <c r="W528" s="145">
        <v>167.99</v>
      </c>
      <c r="X528" s="145">
        <v>146.77000000000001</v>
      </c>
      <c r="Y528" s="145">
        <v>106.11</v>
      </c>
      <c r="Z528" s="145">
        <v>137.72999999999999</v>
      </c>
      <c r="AA528" s="145">
        <v>138.13999999999999</v>
      </c>
      <c r="AB528" s="145">
        <v>64.75</v>
      </c>
      <c r="AC528" s="145">
        <v>57.15</v>
      </c>
      <c r="AD528" s="145">
        <v>141.02000000000001</v>
      </c>
      <c r="AE528" s="144">
        <v>1576681</v>
      </c>
      <c r="AF528" s="144">
        <v>901173</v>
      </c>
      <c r="AG528" s="144">
        <v>1205234</v>
      </c>
      <c r="AH528" s="144">
        <v>1026666</v>
      </c>
      <c r="AI528" s="144">
        <v>1182407</v>
      </c>
      <c r="AJ528" s="144">
        <v>971556</v>
      </c>
      <c r="AK528" s="144">
        <v>1458346</v>
      </c>
      <c r="AL528" s="144">
        <v>1314065</v>
      </c>
      <c r="AM528" s="144">
        <v>942824</v>
      </c>
      <c r="AN528" s="144">
        <v>1201528</v>
      </c>
      <c r="AO528" s="144">
        <v>1198520</v>
      </c>
      <c r="AP528" s="144">
        <v>561238</v>
      </c>
      <c r="AQ528" s="144">
        <v>493988</v>
      </c>
      <c r="AR528" s="144">
        <v>1230720</v>
      </c>
      <c r="AS528" s="144"/>
      <c r="AT528" s="144"/>
      <c r="AU528" s="144"/>
      <c r="AV528" s="144"/>
      <c r="AW528" s="144"/>
      <c r="AX528" s="144"/>
      <c r="AY528" s="144"/>
      <c r="AZ528" s="144"/>
      <c r="BA528" s="144"/>
      <c r="BB528" s="144"/>
      <c r="BC528" s="144"/>
      <c r="BD528" s="144"/>
      <c r="BE528" s="144"/>
      <c r="BF528" s="144"/>
    </row>
    <row r="529" spans="1:58" hidden="1">
      <c r="A529" s="143" t="s">
        <v>919</v>
      </c>
      <c r="B529" s="143" t="s">
        <v>1000</v>
      </c>
      <c r="C529" s="144">
        <v>12</v>
      </c>
      <c r="D529" s="144">
        <v>21</v>
      </c>
      <c r="E529" s="144">
        <v>27</v>
      </c>
      <c r="F529" s="144">
        <v>30</v>
      </c>
      <c r="G529" s="144">
        <v>32</v>
      </c>
      <c r="H529" s="144">
        <v>34</v>
      </c>
      <c r="I529" s="144">
        <v>35</v>
      </c>
      <c r="J529" s="144">
        <v>37</v>
      </c>
      <c r="K529" s="144">
        <v>38</v>
      </c>
      <c r="L529" s="144">
        <v>39</v>
      </c>
      <c r="M529" s="144">
        <v>42</v>
      </c>
      <c r="N529" s="144">
        <v>42</v>
      </c>
      <c r="O529" s="144">
        <v>43</v>
      </c>
      <c r="P529" s="144">
        <v>43</v>
      </c>
      <c r="Q529" s="145">
        <v>55</v>
      </c>
      <c r="R529" s="145">
        <v>79.290000000000006</v>
      </c>
      <c r="S529" s="145">
        <v>37.369999999999997</v>
      </c>
      <c r="T529" s="145">
        <v>56.43</v>
      </c>
      <c r="U529" s="145">
        <v>61.31</v>
      </c>
      <c r="V529" s="145">
        <v>54</v>
      </c>
      <c r="W529" s="145">
        <v>74</v>
      </c>
      <c r="X529" s="145">
        <v>48</v>
      </c>
      <c r="Y529" s="145">
        <v>67.61</v>
      </c>
      <c r="Z529" s="145">
        <v>55.05</v>
      </c>
      <c r="AA529" s="145">
        <v>75.930000000000007</v>
      </c>
      <c r="AB529" s="145">
        <v>47.12</v>
      </c>
      <c r="AC529" s="145">
        <v>60.86</v>
      </c>
      <c r="AD529" s="145">
        <v>64</v>
      </c>
      <c r="AE529" s="144">
        <v>660</v>
      </c>
      <c r="AF529" s="144">
        <v>1665</v>
      </c>
      <c r="AG529" s="144">
        <v>1009</v>
      </c>
      <c r="AH529" s="144">
        <v>1693</v>
      </c>
      <c r="AI529" s="144">
        <v>1962</v>
      </c>
      <c r="AJ529" s="144">
        <v>1836</v>
      </c>
      <c r="AK529" s="144">
        <v>2590</v>
      </c>
      <c r="AL529" s="144">
        <v>1776</v>
      </c>
      <c r="AM529" s="144">
        <v>2569</v>
      </c>
      <c r="AN529" s="144">
        <v>2147</v>
      </c>
      <c r="AO529" s="144">
        <v>3189</v>
      </c>
      <c r="AP529" s="144">
        <v>1979</v>
      </c>
      <c r="AQ529" s="144">
        <v>2617</v>
      </c>
      <c r="AR529" s="144">
        <v>2752</v>
      </c>
      <c r="AS529" s="144"/>
      <c r="AT529" s="144"/>
      <c r="AU529" s="144"/>
      <c r="AV529" s="144"/>
      <c r="AW529" s="144"/>
      <c r="AX529" s="144"/>
      <c r="AY529" s="144"/>
      <c r="AZ529" s="144"/>
      <c r="BA529" s="144"/>
      <c r="BB529" s="144"/>
      <c r="BC529" s="144"/>
      <c r="BD529" s="144"/>
      <c r="BE529" s="144"/>
      <c r="BF529" s="144"/>
    </row>
    <row r="530" spans="1:58" hidden="1">
      <c r="A530" s="143" t="s">
        <v>919</v>
      </c>
      <c r="B530" s="143" t="s">
        <v>1001</v>
      </c>
      <c r="C530" s="144">
        <v>183</v>
      </c>
      <c r="D530" s="144">
        <v>168</v>
      </c>
      <c r="E530" s="144">
        <v>149</v>
      </c>
      <c r="F530" s="144">
        <v>134</v>
      </c>
      <c r="G530" s="144">
        <v>137</v>
      </c>
      <c r="H530" s="144">
        <v>142</v>
      </c>
      <c r="I530" s="144">
        <v>146</v>
      </c>
      <c r="J530" s="144">
        <v>150</v>
      </c>
      <c r="K530" s="144">
        <v>155</v>
      </c>
      <c r="L530" s="144">
        <v>159</v>
      </c>
      <c r="M530" s="144">
        <v>167</v>
      </c>
      <c r="N530" s="144">
        <v>167</v>
      </c>
      <c r="O530" s="144">
        <v>165</v>
      </c>
      <c r="P530" s="144">
        <v>165</v>
      </c>
      <c r="Q530" s="145">
        <v>117.39</v>
      </c>
      <c r="R530" s="145">
        <v>93.53</v>
      </c>
      <c r="S530" s="145">
        <v>96.49</v>
      </c>
      <c r="T530" s="145">
        <v>79.33</v>
      </c>
      <c r="U530" s="145">
        <v>69.069999999999993</v>
      </c>
      <c r="V530" s="145">
        <v>79.849999999999994</v>
      </c>
      <c r="W530" s="145">
        <v>88.96</v>
      </c>
      <c r="X530" s="145">
        <v>117.79</v>
      </c>
      <c r="Y530" s="145">
        <v>115.88</v>
      </c>
      <c r="Z530" s="145">
        <v>131.63999999999999</v>
      </c>
      <c r="AA530" s="145">
        <v>138.13</v>
      </c>
      <c r="AB530" s="145">
        <v>73.63</v>
      </c>
      <c r="AC530" s="145">
        <v>61.15</v>
      </c>
      <c r="AD530" s="145">
        <v>96.9</v>
      </c>
      <c r="AE530" s="144">
        <v>21483</v>
      </c>
      <c r="AF530" s="144">
        <v>15713</v>
      </c>
      <c r="AG530" s="144">
        <v>14377</v>
      </c>
      <c r="AH530" s="144">
        <v>10630</v>
      </c>
      <c r="AI530" s="144">
        <v>9462</v>
      </c>
      <c r="AJ530" s="144">
        <v>11339</v>
      </c>
      <c r="AK530" s="144">
        <v>12988</v>
      </c>
      <c r="AL530" s="144">
        <v>17668</v>
      </c>
      <c r="AM530" s="144">
        <v>17961</v>
      </c>
      <c r="AN530" s="144">
        <v>20931</v>
      </c>
      <c r="AO530" s="144">
        <v>23068</v>
      </c>
      <c r="AP530" s="144">
        <v>12297</v>
      </c>
      <c r="AQ530" s="144">
        <v>10089</v>
      </c>
      <c r="AR530" s="144">
        <v>15988</v>
      </c>
      <c r="AS530" s="144"/>
      <c r="AT530" s="144"/>
      <c r="AU530" s="144"/>
      <c r="AV530" s="144"/>
      <c r="AW530" s="144"/>
      <c r="AX530" s="144"/>
      <c r="AY530" s="144"/>
      <c r="AZ530" s="144"/>
      <c r="BA530" s="144"/>
      <c r="BB530" s="144"/>
      <c r="BC530" s="144"/>
      <c r="BD530" s="144"/>
      <c r="BE530" s="144"/>
      <c r="BF530" s="144"/>
    </row>
    <row r="531" spans="1:58" hidden="1">
      <c r="A531" s="143" t="s">
        <v>919</v>
      </c>
      <c r="B531" s="143" t="s">
        <v>1002</v>
      </c>
      <c r="C531" s="144">
        <v>0</v>
      </c>
      <c r="D531" s="144">
        <v>5</v>
      </c>
      <c r="E531" s="144">
        <v>6</v>
      </c>
      <c r="F531" s="144">
        <v>6</v>
      </c>
      <c r="G531" s="144">
        <v>11</v>
      </c>
      <c r="H531" s="144">
        <v>12</v>
      </c>
      <c r="I531" s="144">
        <v>12</v>
      </c>
      <c r="J531" s="144">
        <v>12</v>
      </c>
      <c r="K531" s="144">
        <v>12</v>
      </c>
      <c r="L531" s="144">
        <v>13</v>
      </c>
      <c r="M531" s="144">
        <v>12</v>
      </c>
      <c r="N531" s="144">
        <v>12</v>
      </c>
      <c r="O531" s="144">
        <v>13</v>
      </c>
      <c r="P531" s="144">
        <v>13</v>
      </c>
      <c r="Q531" s="145"/>
      <c r="R531" s="145">
        <v>120</v>
      </c>
      <c r="S531" s="145">
        <v>29</v>
      </c>
      <c r="T531" s="145">
        <v>76.5</v>
      </c>
      <c r="U531" s="145">
        <v>80.91</v>
      </c>
      <c r="V531" s="145">
        <v>51.42</v>
      </c>
      <c r="W531" s="145">
        <v>37.08</v>
      </c>
      <c r="X531" s="145">
        <v>66.67</v>
      </c>
      <c r="Y531" s="145">
        <v>66.33</v>
      </c>
      <c r="Z531" s="145">
        <v>42.15</v>
      </c>
      <c r="AA531" s="145">
        <v>47.58</v>
      </c>
      <c r="AB531" s="145">
        <v>35.83</v>
      </c>
      <c r="AC531" s="145">
        <v>56.08</v>
      </c>
      <c r="AD531" s="145">
        <v>56</v>
      </c>
      <c r="AE531" s="144">
        <v>0</v>
      </c>
      <c r="AF531" s="144">
        <v>600</v>
      </c>
      <c r="AG531" s="144">
        <v>174</v>
      </c>
      <c r="AH531" s="144">
        <v>459</v>
      </c>
      <c r="AI531" s="144">
        <v>890</v>
      </c>
      <c r="AJ531" s="144">
        <v>617</v>
      </c>
      <c r="AK531" s="144">
        <v>445</v>
      </c>
      <c r="AL531" s="144">
        <v>800</v>
      </c>
      <c r="AM531" s="144">
        <v>796</v>
      </c>
      <c r="AN531" s="144">
        <v>548</v>
      </c>
      <c r="AO531" s="144">
        <v>571</v>
      </c>
      <c r="AP531" s="144">
        <v>430</v>
      </c>
      <c r="AQ531" s="144">
        <v>729</v>
      </c>
      <c r="AR531" s="144">
        <v>728</v>
      </c>
      <c r="AS531" s="144"/>
      <c r="AT531" s="144"/>
      <c r="AU531" s="144"/>
      <c r="AV531" s="144"/>
      <c r="AW531" s="144"/>
      <c r="AX531" s="144"/>
      <c r="AY531" s="144"/>
      <c r="AZ531" s="144"/>
      <c r="BA531" s="144"/>
      <c r="BB531" s="144"/>
      <c r="BC531" s="144"/>
      <c r="BD531" s="144"/>
      <c r="BE531" s="144"/>
      <c r="BF531" s="144"/>
    </row>
    <row r="532" spans="1:58" hidden="1">
      <c r="A532" s="143" t="s">
        <v>919</v>
      </c>
      <c r="B532" s="143" t="s">
        <v>1003</v>
      </c>
      <c r="C532" s="144">
        <v>212</v>
      </c>
      <c r="D532" s="144">
        <v>194</v>
      </c>
      <c r="E532" s="144">
        <v>161</v>
      </c>
      <c r="F532" s="144">
        <v>139</v>
      </c>
      <c r="G532" s="144">
        <v>133</v>
      </c>
      <c r="H532" s="144">
        <v>134</v>
      </c>
      <c r="I532" s="144">
        <v>130</v>
      </c>
      <c r="J532" s="144">
        <v>131</v>
      </c>
      <c r="K532" s="144">
        <v>134</v>
      </c>
      <c r="L532" s="144">
        <v>135</v>
      </c>
      <c r="M532" s="144">
        <v>142</v>
      </c>
      <c r="N532" s="144">
        <v>142</v>
      </c>
      <c r="O532" s="144">
        <v>140</v>
      </c>
      <c r="P532" s="144">
        <v>140</v>
      </c>
      <c r="Q532" s="145">
        <v>120.94</v>
      </c>
      <c r="R532" s="145">
        <v>95.58</v>
      </c>
      <c r="S532" s="145">
        <v>99.5</v>
      </c>
      <c r="T532" s="145">
        <v>73.66</v>
      </c>
      <c r="U532" s="145">
        <v>107.63</v>
      </c>
      <c r="V532" s="145">
        <v>144.03</v>
      </c>
      <c r="W532" s="145">
        <v>219.32</v>
      </c>
      <c r="X532" s="145">
        <v>215.5</v>
      </c>
      <c r="Y532" s="145">
        <v>193.01</v>
      </c>
      <c r="Z532" s="145">
        <v>215.57</v>
      </c>
      <c r="AA532" s="145">
        <v>222.56</v>
      </c>
      <c r="AB532" s="145">
        <v>110.39</v>
      </c>
      <c r="AC532" s="145">
        <v>81.42</v>
      </c>
      <c r="AD532" s="145">
        <v>141.72</v>
      </c>
      <c r="AE532" s="144">
        <v>25639</v>
      </c>
      <c r="AF532" s="144">
        <v>18543</v>
      </c>
      <c r="AG532" s="144">
        <v>16020</v>
      </c>
      <c r="AH532" s="144">
        <v>10239</v>
      </c>
      <c r="AI532" s="144">
        <v>14315</v>
      </c>
      <c r="AJ532" s="144">
        <v>19300</v>
      </c>
      <c r="AK532" s="144">
        <v>28511</v>
      </c>
      <c r="AL532" s="144">
        <v>28231</v>
      </c>
      <c r="AM532" s="144">
        <v>25864</v>
      </c>
      <c r="AN532" s="144">
        <v>29102</v>
      </c>
      <c r="AO532" s="144">
        <v>31604</v>
      </c>
      <c r="AP532" s="144">
        <v>15676</v>
      </c>
      <c r="AQ532" s="144">
        <v>11399</v>
      </c>
      <c r="AR532" s="144">
        <v>19841</v>
      </c>
      <c r="AS532" s="144"/>
      <c r="AT532" s="144"/>
      <c r="AU532" s="144"/>
      <c r="AV532" s="144"/>
      <c r="AW532" s="144"/>
      <c r="AX532" s="144"/>
      <c r="AY532" s="144"/>
      <c r="AZ532" s="144"/>
      <c r="BA532" s="144"/>
      <c r="BB532" s="144"/>
      <c r="BC532" s="144"/>
      <c r="BD532" s="144"/>
      <c r="BE532" s="144"/>
      <c r="BF532" s="144"/>
    </row>
    <row r="533" spans="1:58" hidden="1">
      <c r="A533" s="143" t="s">
        <v>919</v>
      </c>
      <c r="B533" s="143" t="s">
        <v>1004</v>
      </c>
      <c r="C533" s="144">
        <v>10853</v>
      </c>
      <c r="D533" s="144">
        <v>10750</v>
      </c>
      <c r="E533" s="144">
        <v>10623</v>
      </c>
      <c r="F533" s="144">
        <v>10503</v>
      </c>
      <c r="G533" s="144">
        <v>9680</v>
      </c>
      <c r="H533" s="144">
        <v>9338</v>
      </c>
      <c r="I533" s="144">
        <v>9004</v>
      </c>
      <c r="J533" s="144">
        <v>9283</v>
      </c>
      <c r="K533" s="144">
        <v>9224</v>
      </c>
      <c r="L533" s="144">
        <v>9070</v>
      </c>
      <c r="M533" s="144">
        <v>9039</v>
      </c>
      <c r="N533" s="144">
        <v>9031</v>
      </c>
      <c r="O533" s="144">
        <v>9004</v>
      </c>
      <c r="P533" s="144">
        <v>9088</v>
      </c>
      <c r="Q533" s="145">
        <v>149.68</v>
      </c>
      <c r="R533" s="145">
        <v>87.23</v>
      </c>
      <c r="S533" s="145">
        <v>116.43</v>
      </c>
      <c r="T533" s="145">
        <v>99.94</v>
      </c>
      <c r="U533" s="145">
        <v>124.9</v>
      </c>
      <c r="V533" s="145">
        <v>107.59</v>
      </c>
      <c r="W533" s="145">
        <v>166.91</v>
      </c>
      <c r="X533" s="145">
        <v>146.78</v>
      </c>
      <c r="Y533" s="145">
        <v>107.33</v>
      </c>
      <c r="Z533" s="145">
        <v>138.29</v>
      </c>
      <c r="AA533" s="145">
        <v>139.06</v>
      </c>
      <c r="AB533" s="145">
        <v>65.510000000000005</v>
      </c>
      <c r="AC533" s="145">
        <v>57.62</v>
      </c>
      <c r="AD533" s="145">
        <v>139.75</v>
      </c>
      <c r="AE533" s="144">
        <v>1624463</v>
      </c>
      <c r="AF533" s="144">
        <v>937694</v>
      </c>
      <c r="AG533" s="144">
        <v>1236814</v>
      </c>
      <c r="AH533" s="144">
        <v>1049687</v>
      </c>
      <c r="AI533" s="144">
        <v>1209036</v>
      </c>
      <c r="AJ533" s="144">
        <v>1004648</v>
      </c>
      <c r="AK533" s="144">
        <v>1502880</v>
      </c>
      <c r="AL533" s="144">
        <v>1362540</v>
      </c>
      <c r="AM533" s="144">
        <v>990014</v>
      </c>
      <c r="AN533" s="144">
        <v>1254256</v>
      </c>
      <c r="AO533" s="144">
        <v>1256952</v>
      </c>
      <c r="AP533" s="144">
        <v>591620</v>
      </c>
      <c r="AQ533" s="144">
        <v>518822</v>
      </c>
      <c r="AR533" s="144">
        <v>1270029</v>
      </c>
      <c r="AS533" s="144"/>
      <c r="AT533" s="144"/>
      <c r="AU533" s="144"/>
      <c r="AV533" s="144"/>
      <c r="AW533" s="144"/>
      <c r="AX533" s="144"/>
      <c r="AY533" s="144"/>
      <c r="AZ533" s="144"/>
      <c r="BA533" s="144"/>
      <c r="BB533" s="144"/>
      <c r="BC533" s="144"/>
      <c r="BD533" s="144"/>
      <c r="BE533" s="144"/>
      <c r="BF533" s="144"/>
    </row>
    <row r="534" spans="1:58" hidden="1">
      <c r="A534" s="143" t="s">
        <v>919</v>
      </c>
      <c r="B534" s="143" t="s">
        <v>1005</v>
      </c>
      <c r="C534" s="144">
        <v>0</v>
      </c>
      <c r="D534" s="144">
        <v>0</v>
      </c>
      <c r="E534" s="144">
        <v>0</v>
      </c>
      <c r="F534" s="144">
        <v>0</v>
      </c>
      <c r="G534" s="144">
        <v>0</v>
      </c>
      <c r="H534" s="144">
        <v>0</v>
      </c>
      <c r="I534" s="144">
        <v>0</v>
      </c>
      <c r="J534" s="144">
        <v>0</v>
      </c>
      <c r="K534" s="144">
        <v>0</v>
      </c>
      <c r="L534" s="144">
        <v>0</v>
      </c>
      <c r="M534" s="144">
        <v>0</v>
      </c>
      <c r="N534" s="144">
        <v>0</v>
      </c>
      <c r="O534" s="144">
        <v>0</v>
      </c>
      <c r="P534" s="144">
        <v>0</v>
      </c>
      <c r="Q534" s="145"/>
      <c r="R534" s="145"/>
      <c r="S534" s="145"/>
      <c r="T534" s="145"/>
      <c r="U534" s="145"/>
      <c r="V534" s="145"/>
      <c r="W534" s="145"/>
      <c r="X534" s="145"/>
      <c r="Y534" s="145"/>
      <c r="Z534" s="145"/>
      <c r="AA534" s="145"/>
      <c r="AB534" s="145"/>
      <c r="AC534" s="145"/>
      <c r="AD534" s="145"/>
      <c r="AE534" s="144">
        <v>0</v>
      </c>
      <c r="AF534" s="144">
        <v>0</v>
      </c>
      <c r="AG534" s="144">
        <v>0</v>
      </c>
      <c r="AH534" s="144">
        <v>0</v>
      </c>
      <c r="AI534" s="144">
        <v>0</v>
      </c>
      <c r="AJ534" s="144">
        <v>0</v>
      </c>
      <c r="AK534" s="144">
        <v>0</v>
      </c>
      <c r="AL534" s="144">
        <v>0</v>
      </c>
      <c r="AM534" s="144">
        <v>0</v>
      </c>
      <c r="AN534" s="144">
        <v>0</v>
      </c>
      <c r="AO534" s="144">
        <v>0</v>
      </c>
      <c r="AP534" s="144">
        <v>0</v>
      </c>
      <c r="AQ534" s="144">
        <v>0</v>
      </c>
      <c r="AR534" s="144">
        <v>0</v>
      </c>
      <c r="AS534" s="144"/>
      <c r="AT534" s="144"/>
      <c r="AU534" s="144"/>
      <c r="AV534" s="144"/>
      <c r="AW534" s="144"/>
      <c r="AX534" s="144"/>
      <c r="AY534" s="144"/>
      <c r="AZ534" s="144"/>
      <c r="BA534" s="144"/>
      <c r="BB534" s="144"/>
      <c r="BC534" s="144"/>
      <c r="BD534" s="144"/>
      <c r="BE534" s="144"/>
      <c r="BF534" s="144"/>
    </row>
    <row r="535" spans="1:58" hidden="1">
      <c r="A535" s="143" t="s">
        <v>919</v>
      </c>
      <c r="B535" s="143" t="s">
        <v>1006</v>
      </c>
      <c r="C535" s="144">
        <v>0</v>
      </c>
      <c r="D535" s="144">
        <v>0</v>
      </c>
      <c r="E535" s="144">
        <v>0</v>
      </c>
      <c r="F535" s="144">
        <v>0</v>
      </c>
      <c r="G535" s="144">
        <v>0</v>
      </c>
      <c r="H535" s="144">
        <v>0</v>
      </c>
      <c r="I535" s="144">
        <v>0</v>
      </c>
      <c r="J535" s="144">
        <v>0</v>
      </c>
      <c r="K535" s="144">
        <v>0</v>
      </c>
      <c r="L535" s="144">
        <v>0</v>
      </c>
      <c r="M535" s="144">
        <v>0</v>
      </c>
      <c r="N535" s="144">
        <v>0</v>
      </c>
      <c r="O535" s="144">
        <v>0</v>
      </c>
      <c r="P535" s="144">
        <v>0</v>
      </c>
      <c r="Q535" s="145"/>
      <c r="R535" s="145"/>
      <c r="S535" s="145"/>
      <c r="T535" s="145"/>
      <c r="U535" s="145"/>
      <c r="V535" s="145"/>
      <c r="W535" s="145"/>
      <c r="X535" s="145"/>
      <c r="Y535" s="145"/>
      <c r="Z535" s="145"/>
      <c r="AA535" s="145"/>
      <c r="AB535" s="145"/>
      <c r="AC535" s="145"/>
      <c r="AD535" s="145"/>
      <c r="AE535" s="144">
        <v>0</v>
      </c>
      <c r="AF535" s="144">
        <v>0</v>
      </c>
      <c r="AG535" s="144">
        <v>0</v>
      </c>
      <c r="AH535" s="144">
        <v>0</v>
      </c>
      <c r="AI535" s="144">
        <v>0</v>
      </c>
      <c r="AJ535" s="144">
        <v>0</v>
      </c>
      <c r="AK535" s="144">
        <v>0</v>
      </c>
      <c r="AL535" s="144">
        <v>0</v>
      </c>
      <c r="AM535" s="144">
        <v>0</v>
      </c>
      <c r="AN535" s="144">
        <v>0</v>
      </c>
      <c r="AO535" s="144">
        <v>0</v>
      </c>
      <c r="AP535" s="144">
        <v>0</v>
      </c>
      <c r="AQ535" s="144">
        <v>0</v>
      </c>
      <c r="AR535" s="144">
        <v>0</v>
      </c>
      <c r="AS535" s="144"/>
      <c r="AT535" s="144"/>
      <c r="AU535" s="144"/>
      <c r="AV535" s="144"/>
      <c r="AW535" s="144"/>
      <c r="AX535" s="144"/>
      <c r="AY535" s="144"/>
      <c r="AZ535" s="144"/>
      <c r="BA535" s="144"/>
      <c r="BB535" s="144"/>
      <c r="BC535" s="144"/>
      <c r="BD535" s="144"/>
      <c r="BE535" s="144"/>
      <c r="BF535" s="144"/>
    </row>
    <row r="536" spans="1:58" hidden="1">
      <c r="A536" s="143" t="s">
        <v>919</v>
      </c>
      <c r="B536" s="143" t="s">
        <v>1007</v>
      </c>
      <c r="C536" s="144">
        <v>3</v>
      </c>
      <c r="D536" s="144">
        <v>3</v>
      </c>
      <c r="E536" s="144">
        <v>3</v>
      </c>
      <c r="F536" s="144">
        <v>3</v>
      </c>
      <c r="G536" s="144">
        <v>3</v>
      </c>
      <c r="H536" s="144">
        <v>3</v>
      </c>
      <c r="I536" s="144">
        <v>3</v>
      </c>
      <c r="J536" s="144">
        <v>3</v>
      </c>
      <c r="K536" s="144">
        <v>3</v>
      </c>
      <c r="L536" s="144">
        <v>3</v>
      </c>
      <c r="M536" s="144">
        <v>14</v>
      </c>
      <c r="N536" s="144">
        <v>14</v>
      </c>
      <c r="O536" s="144">
        <v>14</v>
      </c>
      <c r="P536" s="144">
        <v>14</v>
      </c>
      <c r="Q536" s="145">
        <v>11</v>
      </c>
      <c r="R536" s="145">
        <v>7.33</v>
      </c>
      <c r="S536" s="145">
        <v>10</v>
      </c>
      <c r="T536" s="145">
        <v>10</v>
      </c>
      <c r="U536" s="145">
        <v>4.33</v>
      </c>
      <c r="V536" s="145">
        <v>12</v>
      </c>
      <c r="W536" s="145">
        <v>6.67</v>
      </c>
      <c r="X536" s="145">
        <v>8</v>
      </c>
      <c r="Y536" s="145">
        <v>9.33</v>
      </c>
      <c r="Z536" s="145">
        <v>8.33</v>
      </c>
      <c r="AA536" s="145">
        <v>14.14</v>
      </c>
      <c r="AB536" s="145">
        <v>14.14</v>
      </c>
      <c r="AC536" s="145">
        <v>11.29</v>
      </c>
      <c r="AD536" s="145">
        <v>15.29</v>
      </c>
      <c r="AE536" s="144">
        <v>33</v>
      </c>
      <c r="AF536" s="144">
        <v>22</v>
      </c>
      <c r="AG536" s="144">
        <v>30</v>
      </c>
      <c r="AH536" s="144">
        <v>30</v>
      </c>
      <c r="AI536" s="144">
        <v>13</v>
      </c>
      <c r="AJ536" s="144">
        <v>36</v>
      </c>
      <c r="AK536" s="144">
        <v>20</v>
      </c>
      <c r="AL536" s="144">
        <v>24</v>
      </c>
      <c r="AM536" s="144">
        <v>28</v>
      </c>
      <c r="AN536" s="144">
        <v>25</v>
      </c>
      <c r="AO536" s="144">
        <v>198</v>
      </c>
      <c r="AP536" s="144">
        <v>198</v>
      </c>
      <c r="AQ536" s="144">
        <v>158</v>
      </c>
      <c r="AR536" s="144">
        <v>214</v>
      </c>
      <c r="AS536" s="144"/>
      <c r="AT536" s="144"/>
      <c r="AU536" s="144"/>
      <c r="AV536" s="144"/>
      <c r="AW536" s="144"/>
      <c r="AX536" s="144"/>
      <c r="AY536" s="144"/>
      <c r="AZ536" s="144"/>
      <c r="BA536" s="144"/>
      <c r="BB536" s="144"/>
      <c r="BC536" s="144"/>
      <c r="BD536" s="144"/>
      <c r="BE536" s="144"/>
      <c r="BF536" s="144"/>
    </row>
    <row r="537" spans="1:58" hidden="1">
      <c r="A537" s="143" t="s">
        <v>919</v>
      </c>
      <c r="B537" s="143" t="s">
        <v>1008</v>
      </c>
      <c r="C537" s="144">
        <v>0</v>
      </c>
      <c r="D537" s="144">
        <v>0</v>
      </c>
      <c r="E537" s="144">
        <v>0</v>
      </c>
      <c r="F537" s="144">
        <v>0</v>
      </c>
      <c r="G537" s="144">
        <v>0</v>
      </c>
      <c r="H537" s="144">
        <v>0</v>
      </c>
      <c r="I537" s="144">
        <v>0</v>
      </c>
      <c r="J537" s="144">
        <v>0</v>
      </c>
      <c r="K537" s="144">
        <v>0</v>
      </c>
      <c r="L537" s="144">
        <v>0</v>
      </c>
      <c r="M537" s="144">
        <v>2151</v>
      </c>
      <c r="N537" s="144">
        <v>2151</v>
      </c>
      <c r="O537" s="144">
        <v>2153</v>
      </c>
      <c r="P537" s="144">
        <v>2348</v>
      </c>
      <c r="Q537" s="145"/>
      <c r="R537" s="145"/>
      <c r="S537" s="145"/>
      <c r="T537" s="145"/>
      <c r="U537" s="145"/>
      <c r="V537" s="145"/>
      <c r="W537" s="145"/>
      <c r="X537" s="145"/>
      <c r="Y537" s="145"/>
      <c r="Z537" s="145"/>
      <c r="AA537" s="145">
        <v>0</v>
      </c>
      <c r="AB537" s="145">
        <v>0</v>
      </c>
      <c r="AC537" s="145">
        <v>0</v>
      </c>
      <c r="AD537" s="145">
        <v>0</v>
      </c>
      <c r="AE537" s="144">
        <v>0</v>
      </c>
      <c r="AF537" s="144">
        <v>0</v>
      </c>
      <c r="AG537" s="144">
        <v>0</v>
      </c>
      <c r="AH537" s="144">
        <v>0</v>
      </c>
      <c r="AI537" s="144">
        <v>0</v>
      </c>
      <c r="AJ537" s="144">
        <v>0</v>
      </c>
      <c r="AK537" s="144">
        <v>0</v>
      </c>
      <c r="AL537" s="144">
        <v>0</v>
      </c>
      <c r="AM537" s="144">
        <v>0</v>
      </c>
      <c r="AN537" s="144">
        <v>0</v>
      </c>
      <c r="AO537" s="144">
        <v>0</v>
      </c>
      <c r="AP537" s="144">
        <v>0</v>
      </c>
      <c r="AQ537" s="144">
        <v>0</v>
      </c>
      <c r="AR537" s="144">
        <v>0</v>
      </c>
      <c r="AS537" s="144"/>
      <c r="AT537" s="144"/>
      <c r="AU537" s="144"/>
      <c r="AV537" s="144"/>
      <c r="AW537" s="144"/>
      <c r="AX537" s="144"/>
      <c r="AY537" s="144"/>
      <c r="AZ537" s="144"/>
      <c r="BA537" s="144"/>
      <c r="BB537" s="144"/>
      <c r="BC537" s="144"/>
      <c r="BD537" s="144"/>
      <c r="BE537" s="144"/>
      <c r="BF537" s="144"/>
    </row>
    <row r="538" spans="1:58" hidden="1">
      <c r="A538" s="143" t="s">
        <v>919</v>
      </c>
      <c r="B538" s="143" t="s">
        <v>1009</v>
      </c>
      <c r="C538" s="144">
        <v>101</v>
      </c>
      <c r="D538" s="144">
        <v>108</v>
      </c>
      <c r="E538" s="144">
        <v>117</v>
      </c>
      <c r="F538" s="144">
        <v>121</v>
      </c>
      <c r="G538" s="144">
        <v>128</v>
      </c>
      <c r="H538" s="144">
        <v>137</v>
      </c>
      <c r="I538" s="144">
        <v>143</v>
      </c>
      <c r="J538" s="144">
        <v>155</v>
      </c>
      <c r="K538" s="144">
        <v>184</v>
      </c>
      <c r="L538" s="144">
        <v>191</v>
      </c>
      <c r="M538" s="144">
        <v>197</v>
      </c>
      <c r="N538" s="144">
        <v>197</v>
      </c>
      <c r="O538" s="144">
        <v>197</v>
      </c>
      <c r="P538" s="144">
        <v>194</v>
      </c>
      <c r="Q538" s="145">
        <v>237.82</v>
      </c>
      <c r="R538" s="145">
        <v>256.81</v>
      </c>
      <c r="S538" s="145">
        <v>196.17</v>
      </c>
      <c r="T538" s="145">
        <v>410.14</v>
      </c>
      <c r="U538" s="145">
        <v>357.27</v>
      </c>
      <c r="V538" s="145">
        <v>426.45</v>
      </c>
      <c r="W538" s="145">
        <v>400.55</v>
      </c>
      <c r="X538" s="145">
        <v>402.31</v>
      </c>
      <c r="Y538" s="145">
        <v>354.15</v>
      </c>
      <c r="Z538" s="145">
        <v>287.2</v>
      </c>
      <c r="AA538" s="145">
        <v>352.09</v>
      </c>
      <c r="AB538" s="145">
        <v>346.82</v>
      </c>
      <c r="AC538" s="145">
        <v>354.01</v>
      </c>
      <c r="AD538" s="145">
        <v>327.22000000000003</v>
      </c>
      <c r="AE538" s="144">
        <v>24020</v>
      </c>
      <c r="AF538" s="144">
        <v>27735</v>
      </c>
      <c r="AG538" s="144">
        <v>22952</v>
      </c>
      <c r="AH538" s="144">
        <v>49627</v>
      </c>
      <c r="AI538" s="144">
        <v>45731</v>
      </c>
      <c r="AJ538" s="144">
        <v>58424</v>
      </c>
      <c r="AK538" s="144">
        <v>57279</v>
      </c>
      <c r="AL538" s="144">
        <v>62358</v>
      </c>
      <c r="AM538" s="144">
        <v>65164</v>
      </c>
      <c r="AN538" s="144">
        <v>54855</v>
      </c>
      <c r="AO538" s="144">
        <v>69362</v>
      </c>
      <c r="AP538" s="144">
        <v>68323</v>
      </c>
      <c r="AQ538" s="144">
        <v>69740</v>
      </c>
      <c r="AR538" s="144">
        <v>63480</v>
      </c>
      <c r="AS538" s="144"/>
      <c r="AT538" s="144"/>
      <c r="AU538" s="144"/>
      <c r="AV538" s="144"/>
      <c r="AW538" s="144"/>
      <c r="AX538" s="144"/>
      <c r="AY538" s="144"/>
      <c r="AZ538" s="144"/>
      <c r="BA538" s="144"/>
      <c r="BB538" s="144"/>
      <c r="BC538" s="144"/>
      <c r="BD538" s="144"/>
      <c r="BE538" s="144"/>
      <c r="BF538" s="144"/>
    </row>
    <row r="539" spans="1:58" hidden="1">
      <c r="A539" s="143" t="s">
        <v>919</v>
      </c>
      <c r="B539" s="143" t="s">
        <v>1010</v>
      </c>
      <c r="C539" s="144">
        <v>19</v>
      </c>
      <c r="D539" s="144">
        <v>19</v>
      </c>
      <c r="E539" s="144">
        <v>19</v>
      </c>
      <c r="F539" s="144">
        <v>17</v>
      </c>
      <c r="G539" s="144">
        <v>17</v>
      </c>
      <c r="H539" s="144">
        <v>17</v>
      </c>
      <c r="I539" s="144">
        <v>17</v>
      </c>
      <c r="J539" s="144">
        <v>17</v>
      </c>
      <c r="K539" s="144">
        <v>17</v>
      </c>
      <c r="L539" s="144">
        <v>17</v>
      </c>
      <c r="M539" s="144">
        <v>20</v>
      </c>
      <c r="N539" s="144">
        <v>20</v>
      </c>
      <c r="O539" s="144">
        <v>20</v>
      </c>
      <c r="P539" s="144">
        <v>20</v>
      </c>
      <c r="Q539" s="145">
        <v>243.16</v>
      </c>
      <c r="R539" s="145">
        <v>211.74</v>
      </c>
      <c r="S539" s="145">
        <v>169.89</v>
      </c>
      <c r="T539" s="145">
        <v>225.59</v>
      </c>
      <c r="U539" s="145">
        <v>234.06</v>
      </c>
      <c r="V539" s="145">
        <v>245.82</v>
      </c>
      <c r="W539" s="145">
        <v>208.76</v>
      </c>
      <c r="X539" s="145">
        <v>243.41</v>
      </c>
      <c r="Y539" s="145">
        <v>227.59</v>
      </c>
      <c r="Z539" s="145">
        <v>230.35</v>
      </c>
      <c r="AA539" s="145">
        <v>179.8</v>
      </c>
      <c r="AB539" s="145">
        <v>76.8</v>
      </c>
      <c r="AC539" s="145">
        <v>177.35</v>
      </c>
      <c r="AD539" s="145">
        <v>119.5</v>
      </c>
      <c r="AE539" s="144">
        <v>4620</v>
      </c>
      <c r="AF539" s="144">
        <v>4023</v>
      </c>
      <c r="AG539" s="144">
        <v>3228</v>
      </c>
      <c r="AH539" s="144">
        <v>3835</v>
      </c>
      <c r="AI539" s="144">
        <v>3979</v>
      </c>
      <c r="AJ539" s="144">
        <v>4179</v>
      </c>
      <c r="AK539" s="144">
        <v>3549</v>
      </c>
      <c r="AL539" s="144">
        <v>4138</v>
      </c>
      <c r="AM539" s="144">
        <v>3869</v>
      </c>
      <c r="AN539" s="144">
        <v>3916</v>
      </c>
      <c r="AO539" s="144">
        <v>3596</v>
      </c>
      <c r="AP539" s="144">
        <v>1536</v>
      </c>
      <c r="AQ539" s="144">
        <v>3547</v>
      </c>
      <c r="AR539" s="144">
        <v>2390</v>
      </c>
      <c r="AS539" s="144"/>
      <c r="AT539" s="144"/>
      <c r="AU539" s="144"/>
      <c r="AV539" s="144"/>
      <c r="AW539" s="144"/>
      <c r="AX539" s="144"/>
      <c r="AY539" s="144"/>
      <c r="AZ539" s="144"/>
      <c r="BA539" s="144"/>
      <c r="BB539" s="144"/>
      <c r="BC539" s="144"/>
      <c r="BD539" s="144"/>
      <c r="BE539" s="144"/>
      <c r="BF539" s="144"/>
    </row>
    <row r="540" spans="1:58" hidden="1">
      <c r="A540" s="143" t="s">
        <v>919</v>
      </c>
      <c r="B540" s="143" t="s">
        <v>1011</v>
      </c>
      <c r="C540" s="144">
        <v>114</v>
      </c>
      <c r="D540" s="144">
        <v>109</v>
      </c>
      <c r="E540" s="144">
        <v>108</v>
      </c>
      <c r="F540" s="144">
        <v>81</v>
      </c>
      <c r="G540" s="144">
        <v>82</v>
      </c>
      <c r="H540" s="144">
        <v>81</v>
      </c>
      <c r="I540" s="144">
        <v>81</v>
      </c>
      <c r="J540" s="144">
        <v>82</v>
      </c>
      <c r="K540" s="144">
        <v>78</v>
      </c>
      <c r="L540" s="144">
        <v>79</v>
      </c>
      <c r="M540" s="144">
        <v>93</v>
      </c>
      <c r="N540" s="144">
        <v>93</v>
      </c>
      <c r="O540" s="144">
        <v>93</v>
      </c>
      <c r="P540" s="144">
        <v>94</v>
      </c>
      <c r="Q540" s="145">
        <v>245.71</v>
      </c>
      <c r="R540" s="145">
        <v>346</v>
      </c>
      <c r="S540" s="145">
        <v>214.09</v>
      </c>
      <c r="T540" s="145">
        <v>274.89999999999998</v>
      </c>
      <c r="U540" s="145">
        <v>308.52</v>
      </c>
      <c r="V540" s="145">
        <v>252.09</v>
      </c>
      <c r="W540" s="145">
        <v>233.64</v>
      </c>
      <c r="X540" s="145">
        <v>244.6</v>
      </c>
      <c r="Y540" s="145">
        <v>262.64</v>
      </c>
      <c r="Z540" s="145">
        <v>281.81</v>
      </c>
      <c r="AA540" s="145">
        <v>251.67</v>
      </c>
      <c r="AB540" s="145">
        <v>117.78</v>
      </c>
      <c r="AC540" s="145">
        <v>228.73</v>
      </c>
      <c r="AD540" s="145">
        <v>190.41</v>
      </c>
      <c r="AE540" s="144">
        <v>28011</v>
      </c>
      <c r="AF540" s="144">
        <v>37714</v>
      </c>
      <c r="AG540" s="144">
        <v>23122</v>
      </c>
      <c r="AH540" s="144">
        <v>22267</v>
      </c>
      <c r="AI540" s="144">
        <v>25299</v>
      </c>
      <c r="AJ540" s="144">
        <v>20419</v>
      </c>
      <c r="AK540" s="144">
        <v>18925</v>
      </c>
      <c r="AL540" s="144">
        <v>20057</v>
      </c>
      <c r="AM540" s="144">
        <v>20486</v>
      </c>
      <c r="AN540" s="144">
        <v>22263</v>
      </c>
      <c r="AO540" s="144">
        <v>23405</v>
      </c>
      <c r="AP540" s="144">
        <v>10954</v>
      </c>
      <c r="AQ540" s="144">
        <v>21272</v>
      </c>
      <c r="AR540" s="144">
        <v>17899</v>
      </c>
      <c r="AS540" s="144"/>
      <c r="AT540" s="144"/>
      <c r="AU540" s="144"/>
      <c r="AV540" s="144"/>
      <c r="AW540" s="144"/>
      <c r="AX540" s="144"/>
      <c r="AY540" s="144"/>
      <c r="AZ540" s="144"/>
      <c r="BA540" s="144"/>
      <c r="BB540" s="144"/>
      <c r="BC540" s="144"/>
      <c r="BD540" s="144"/>
      <c r="BE540" s="144"/>
      <c r="BF540" s="144"/>
    </row>
    <row r="541" spans="1:58" hidden="1">
      <c r="A541" s="143" t="s">
        <v>919</v>
      </c>
      <c r="B541" s="143" t="s">
        <v>1012</v>
      </c>
      <c r="C541" s="144">
        <v>7</v>
      </c>
      <c r="D541" s="144">
        <v>2</v>
      </c>
      <c r="E541" s="144">
        <v>2</v>
      </c>
      <c r="F541" s="144">
        <v>1</v>
      </c>
      <c r="G541" s="144">
        <v>1</v>
      </c>
      <c r="H541" s="144">
        <v>1</v>
      </c>
      <c r="I541" s="144">
        <v>1</v>
      </c>
      <c r="J541" s="144">
        <v>1</v>
      </c>
      <c r="K541" s="144">
        <v>1</v>
      </c>
      <c r="L541" s="144">
        <v>1</v>
      </c>
      <c r="M541" s="144">
        <v>2</v>
      </c>
      <c r="N541" s="144">
        <v>2</v>
      </c>
      <c r="O541" s="144">
        <v>2</v>
      </c>
      <c r="P541" s="144">
        <v>4</v>
      </c>
      <c r="Q541" s="145">
        <v>209.29</v>
      </c>
      <c r="R541" s="145">
        <v>261.5</v>
      </c>
      <c r="S541" s="145">
        <v>159</v>
      </c>
      <c r="T541" s="145">
        <v>190</v>
      </c>
      <c r="U541" s="145">
        <v>172</v>
      </c>
      <c r="V541" s="145">
        <v>198</v>
      </c>
      <c r="W541" s="145">
        <v>204</v>
      </c>
      <c r="X541" s="145">
        <v>181</v>
      </c>
      <c r="Y541" s="145">
        <v>200</v>
      </c>
      <c r="Z541" s="145">
        <v>167</v>
      </c>
      <c r="AA541" s="145">
        <v>194</v>
      </c>
      <c r="AB541" s="145">
        <v>79</v>
      </c>
      <c r="AC541" s="145">
        <v>168</v>
      </c>
      <c r="AD541" s="145">
        <v>181.25</v>
      </c>
      <c r="AE541" s="144">
        <v>1465</v>
      </c>
      <c r="AF541" s="144">
        <v>523</v>
      </c>
      <c r="AG541" s="144">
        <v>318</v>
      </c>
      <c r="AH541" s="144">
        <v>190</v>
      </c>
      <c r="AI541" s="144">
        <v>172</v>
      </c>
      <c r="AJ541" s="144">
        <v>198</v>
      </c>
      <c r="AK541" s="144">
        <v>204</v>
      </c>
      <c r="AL541" s="144">
        <v>181</v>
      </c>
      <c r="AM541" s="144">
        <v>200</v>
      </c>
      <c r="AN541" s="144">
        <v>167</v>
      </c>
      <c r="AO541" s="144">
        <v>388</v>
      </c>
      <c r="AP541" s="144">
        <v>158</v>
      </c>
      <c r="AQ541" s="144">
        <v>336</v>
      </c>
      <c r="AR541" s="144">
        <v>725</v>
      </c>
      <c r="AS541" s="144"/>
      <c r="AT541" s="144"/>
      <c r="AU541" s="144"/>
      <c r="AV541" s="144"/>
      <c r="AW541" s="144"/>
      <c r="AX541" s="144"/>
      <c r="AY541" s="144"/>
      <c r="AZ541" s="144"/>
      <c r="BA541" s="144"/>
      <c r="BB541" s="144"/>
      <c r="BC541" s="144"/>
      <c r="BD541" s="144"/>
      <c r="BE541" s="144"/>
      <c r="BF541" s="144"/>
    </row>
    <row r="542" spans="1:58" hidden="1">
      <c r="A542" s="143" t="s">
        <v>919</v>
      </c>
      <c r="B542" s="143" t="s">
        <v>1013</v>
      </c>
      <c r="C542" s="144">
        <v>140</v>
      </c>
      <c r="D542" s="144">
        <v>130</v>
      </c>
      <c r="E542" s="144">
        <v>129</v>
      </c>
      <c r="F542" s="144">
        <v>99</v>
      </c>
      <c r="G542" s="144">
        <v>100</v>
      </c>
      <c r="H542" s="144">
        <v>99</v>
      </c>
      <c r="I542" s="144">
        <v>99</v>
      </c>
      <c r="J542" s="144">
        <v>100</v>
      </c>
      <c r="K542" s="144">
        <v>96</v>
      </c>
      <c r="L542" s="144">
        <v>97</v>
      </c>
      <c r="M542" s="144">
        <v>115</v>
      </c>
      <c r="N542" s="144">
        <v>115</v>
      </c>
      <c r="O542" s="144">
        <v>115</v>
      </c>
      <c r="P542" s="144">
        <v>118</v>
      </c>
      <c r="Q542" s="145">
        <v>243.54</v>
      </c>
      <c r="R542" s="145">
        <v>325.08</v>
      </c>
      <c r="S542" s="145">
        <v>206.73</v>
      </c>
      <c r="T542" s="145">
        <v>265.58</v>
      </c>
      <c r="U542" s="145">
        <v>294.5</v>
      </c>
      <c r="V542" s="145">
        <v>250.46</v>
      </c>
      <c r="W542" s="145">
        <v>229.07</v>
      </c>
      <c r="X542" s="145">
        <v>243.76</v>
      </c>
      <c r="Y542" s="145">
        <v>255.78</v>
      </c>
      <c r="Z542" s="145">
        <v>271.61</v>
      </c>
      <c r="AA542" s="145">
        <v>238.17</v>
      </c>
      <c r="AB542" s="145">
        <v>109.98</v>
      </c>
      <c r="AC542" s="145">
        <v>218.74</v>
      </c>
      <c r="AD542" s="145">
        <v>178.08</v>
      </c>
      <c r="AE542" s="144">
        <v>34096</v>
      </c>
      <c r="AF542" s="144">
        <v>42260</v>
      </c>
      <c r="AG542" s="144">
        <v>26668</v>
      </c>
      <c r="AH542" s="144">
        <v>26292</v>
      </c>
      <c r="AI542" s="144">
        <v>29450</v>
      </c>
      <c r="AJ542" s="144">
        <v>24796</v>
      </c>
      <c r="AK542" s="144">
        <v>22678</v>
      </c>
      <c r="AL542" s="144">
        <v>24376</v>
      </c>
      <c r="AM542" s="144">
        <v>24555</v>
      </c>
      <c r="AN542" s="144">
        <v>26346</v>
      </c>
      <c r="AO542" s="144">
        <v>27389</v>
      </c>
      <c r="AP542" s="144">
        <v>12648</v>
      </c>
      <c r="AQ542" s="144">
        <v>25155</v>
      </c>
      <c r="AR542" s="144">
        <v>21014</v>
      </c>
      <c r="AS542" s="144"/>
      <c r="AT542" s="144"/>
      <c r="AU542" s="144"/>
      <c r="AV542" s="144"/>
      <c r="AW542" s="144"/>
      <c r="AX542" s="144"/>
      <c r="AY542" s="144"/>
      <c r="AZ542" s="144"/>
      <c r="BA542" s="144"/>
      <c r="BB542" s="144"/>
      <c r="BC542" s="144"/>
      <c r="BD542" s="144"/>
      <c r="BE542" s="144"/>
      <c r="BF542" s="144"/>
    </row>
    <row r="543" spans="1:58" hidden="1">
      <c r="A543" s="143" t="s">
        <v>919</v>
      </c>
      <c r="B543" s="143" t="s">
        <v>1014</v>
      </c>
      <c r="C543" s="144">
        <v>177</v>
      </c>
      <c r="D543" s="144">
        <v>171</v>
      </c>
      <c r="E543" s="144">
        <v>158</v>
      </c>
      <c r="F543" s="144">
        <v>145</v>
      </c>
      <c r="G543" s="144">
        <v>149</v>
      </c>
      <c r="H543" s="144">
        <v>153</v>
      </c>
      <c r="I543" s="144">
        <v>155</v>
      </c>
      <c r="J543" s="144">
        <v>161</v>
      </c>
      <c r="K543" s="144">
        <v>161</v>
      </c>
      <c r="L543" s="144">
        <v>168</v>
      </c>
      <c r="M543" s="144">
        <v>177</v>
      </c>
      <c r="N543" s="144">
        <v>176</v>
      </c>
      <c r="O543" s="144">
        <v>176</v>
      </c>
      <c r="P543" s="144">
        <v>176</v>
      </c>
      <c r="Q543" s="145">
        <v>224.21</v>
      </c>
      <c r="R543" s="145">
        <v>279.74</v>
      </c>
      <c r="S543" s="145">
        <v>164.57</v>
      </c>
      <c r="T543" s="145">
        <v>233.23</v>
      </c>
      <c r="U543" s="145">
        <v>225.03</v>
      </c>
      <c r="V543" s="145">
        <v>191.46</v>
      </c>
      <c r="W543" s="145">
        <v>185.29</v>
      </c>
      <c r="X543" s="145">
        <v>191.01</v>
      </c>
      <c r="Y543" s="145">
        <v>185.02</v>
      </c>
      <c r="Z543" s="145">
        <v>176.89</v>
      </c>
      <c r="AA543" s="145">
        <v>217.61</v>
      </c>
      <c r="AB543" s="145">
        <v>108.81</v>
      </c>
      <c r="AC543" s="145">
        <v>186.03</v>
      </c>
      <c r="AD543" s="145">
        <v>184.09</v>
      </c>
      <c r="AE543" s="144">
        <v>39686</v>
      </c>
      <c r="AF543" s="144">
        <v>47835</v>
      </c>
      <c r="AG543" s="144">
        <v>26002</v>
      </c>
      <c r="AH543" s="144">
        <v>33819</v>
      </c>
      <c r="AI543" s="144">
        <v>33530</v>
      </c>
      <c r="AJ543" s="144">
        <v>29294</v>
      </c>
      <c r="AK543" s="144">
        <v>28720</v>
      </c>
      <c r="AL543" s="144">
        <v>30752</v>
      </c>
      <c r="AM543" s="144">
        <v>29788</v>
      </c>
      <c r="AN543" s="144">
        <v>29718</v>
      </c>
      <c r="AO543" s="144">
        <v>38517</v>
      </c>
      <c r="AP543" s="144">
        <v>19150</v>
      </c>
      <c r="AQ543" s="144">
        <v>32741</v>
      </c>
      <c r="AR543" s="144">
        <v>32400</v>
      </c>
      <c r="AS543" s="144"/>
      <c r="AT543" s="144"/>
      <c r="AU543" s="144"/>
      <c r="AV543" s="144"/>
      <c r="AW543" s="144"/>
      <c r="AX543" s="144"/>
      <c r="AY543" s="144"/>
      <c r="AZ543" s="144"/>
      <c r="BA543" s="144"/>
      <c r="BB543" s="144"/>
      <c r="BC543" s="144"/>
      <c r="BD543" s="144"/>
      <c r="BE543" s="144"/>
      <c r="BF543" s="144"/>
    </row>
    <row r="544" spans="1:58" hidden="1">
      <c r="A544" s="143" t="s">
        <v>919</v>
      </c>
      <c r="B544" s="143" t="s">
        <v>1015</v>
      </c>
      <c r="C544" s="144">
        <v>26</v>
      </c>
      <c r="D544" s="144">
        <v>22</v>
      </c>
      <c r="E544" s="144">
        <v>22</v>
      </c>
      <c r="F544" s="144">
        <v>21</v>
      </c>
      <c r="G544" s="144">
        <v>21</v>
      </c>
      <c r="H544" s="144">
        <v>21</v>
      </c>
      <c r="I544" s="144">
        <v>21</v>
      </c>
      <c r="J544" s="144">
        <v>21</v>
      </c>
      <c r="K544" s="144">
        <v>21</v>
      </c>
      <c r="L544" s="144">
        <v>19</v>
      </c>
      <c r="M544" s="144">
        <v>23</v>
      </c>
      <c r="N544" s="144">
        <v>23</v>
      </c>
      <c r="O544" s="144">
        <v>23</v>
      </c>
      <c r="P544" s="144">
        <v>23</v>
      </c>
      <c r="Q544" s="145">
        <v>226.92</v>
      </c>
      <c r="R544" s="145">
        <v>231.82</v>
      </c>
      <c r="S544" s="145">
        <v>203.73</v>
      </c>
      <c r="T544" s="145">
        <v>229.95</v>
      </c>
      <c r="U544" s="145">
        <v>249.81</v>
      </c>
      <c r="V544" s="145">
        <v>243.14</v>
      </c>
      <c r="W544" s="145">
        <v>237.57</v>
      </c>
      <c r="X544" s="145">
        <v>243.43</v>
      </c>
      <c r="Y544" s="145">
        <v>213.19</v>
      </c>
      <c r="Z544" s="145">
        <v>178.21</v>
      </c>
      <c r="AA544" s="145">
        <v>250.43</v>
      </c>
      <c r="AB544" s="145">
        <v>121.83</v>
      </c>
      <c r="AC544" s="145">
        <v>205.17</v>
      </c>
      <c r="AD544" s="145">
        <v>207.17</v>
      </c>
      <c r="AE544" s="144">
        <v>5900</v>
      </c>
      <c r="AF544" s="144">
        <v>5100</v>
      </c>
      <c r="AG544" s="144">
        <v>4482</v>
      </c>
      <c r="AH544" s="144">
        <v>4829</v>
      </c>
      <c r="AI544" s="144">
        <v>5246</v>
      </c>
      <c r="AJ544" s="144">
        <v>5106</v>
      </c>
      <c r="AK544" s="144">
        <v>4989</v>
      </c>
      <c r="AL544" s="144">
        <v>5112</v>
      </c>
      <c r="AM544" s="144">
        <v>4477</v>
      </c>
      <c r="AN544" s="144">
        <v>3386</v>
      </c>
      <c r="AO544" s="144">
        <v>5760</v>
      </c>
      <c r="AP544" s="144">
        <v>2802</v>
      </c>
      <c r="AQ544" s="144">
        <v>4719</v>
      </c>
      <c r="AR544" s="144">
        <v>4765</v>
      </c>
      <c r="AS544" s="144"/>
      <c r="AT544" s="144"/>
      <c r="AU544" s="144"/>
      <c r="AV544" s="144"/>
      <c r="AW544" s="144"/>
      <c r="AX544" s="144"/>
      <c r="AY544" s="144"/>
      <c r="AZ544" s="144"/>
      <c r="BA544" s="144"/>
      <c r="BB544" s="144"/>
      <c r="BC544" s="144"/>
      <c r="BD544" s="144"/>
      <c r="BE544" s="144"/>
      <c r="BF544" s="144"/>
    </row>
    <row r="545" spans="1:58" hidden="1">
      <c r="A545" s="143" t="s">
        <v>919</v>
      </c>
      <c r="B545" s="143" t="s">
        <v>1016</v>
      </c>
      <c r="C545" s="144">
        <v>343</v>
      </c>
      <c r="D545" s="144">
        <v>323</v>
      </c>
      <c r="E545" s="144">
        <v>309</v>
      </c>
      <c r="F545" s="144">
        <v>265</v>
      </c>
      <c r="G545" s="144">
        <v>270</v>
      </c>
      <c r="H545" s="144">
        <v>273</v>
      </c>
      <c r="I545" s="144">
        <v>275</v>
      </c>
      <c r="J545" s="144">
        <v>282</v>
      </c>
      <c r="K545" s="144">
        <v>278</v>
      </c>
      <c r="L545" s="144">
        <v>284</v>
      </c>
      <c r="M545" s="144">
        <v>315</v>
      </c>
      <c r="N545" s="144">
        <v>314</v>
      </c>
      <c r="O545" s="144">
        <v>314</v>
      </c>
      <c r="P545" s="144">
        <v>317</v>
      </c>
      <c r="Q545" s="145">
        <v>232.31</v>
      </c>
      <c r="R545" s="145">
        <v>294.72000000000003</v>
      </c>
      <c r="S545" s="145">
        <v>184.96</v>
      </c>
      <c r="T545" s="145">
        <v>245.06</v>
      </c>
      <c r="U545" s="145">
        <v>252.69</v>
      </c>
      <c r="V545" s="145">
        <v>216.84</v>
      </c>
      <c r="W545" s="145">
        <v>205.04</v>
      </c>
      <c r="X545" s="145">
        <v>213.62</v>
      </c>
      <c r="Y545" s="145">
        <v>211.58</v>
      </c>
      <c r="Z545" s="145">
        <v>209.33</v>
      </c>
      <c r="AA545" s="145">
        <v>227.51</v>
      </c>
      <c r="AB545" s="145">
        <v>110.19</v>
      </c>
      <c r="AC545" s="145">
        <v>199.41</v>
      </c>
      <c r="AD545" s="145">
        <v>183.53</v>
      </c>
      <c r="AE545" s="144">
        <v>79682</v>
      </c>
      <c r="AF545" s="144">
        <v>95195</v>
      </c>
      <c r="AG545" s="144">
        <v>57152</v>
      </c>
      <c r="AH545" s="144">
        <v>64940</v>
      </c>
      <c r="AI545" s="144">
        <v>68226</v>
      </c>
      <c r="AJ545" s="144">
        <v>59196</v>
      </c>
      <c r="AK545" s="144">
        <v>56387</v>
      </c>
      <c r="AL545" s="144">
        <v>60240</v>
      </c>
      <c r="AM545" s="144">
        <v>58820</v>
      </c>
      <c r="AN545" s="144">
        <v>59450</v>
      </c>
      <c r="AO545" s="144">
        <v>71666</v>
      </c>
      <c r="AP545" s="144">
        <v>34600</v>
      </c>
      <c r="AQ545" s="144">
        <v>62615</v>
      </c>
      <c r="AR545" s="144">
        <v>58179</v>
      </c>
      <c r="AS545" s="144"/>
      <c r="AT545" s="144"/>
      <c r="AU545" s="144"/>
      <c r="AV545" s="144"/>
      <c r="AW545" s="144"/>
      <c r="AX545" s="144"/>
      <c r="AY545" s="144"/>
      <c r="AZ545" s="144"/>
      <c r="BA545" s="144"/>
      <c r="BB545" s="144"/>
      <c r="BC545" s="144"/>
      <c r="BD545" s="144"/>
      <c r="BE545" s="144"/>
      <c r="BF545" s="144"/>
    </row>
    <row r="546" spans="1:58" hidden="1">
      <c r="A546" s="143" t="s">
        <v>919</v>
      </c>
      <c r="B546" s="143" t="s">
        <v>1017</v>
      </c>
      <c r="C546" s="144">
        <v>3385</v>
      </c>
      <c r="D546" s="144">
        <v>3319</v>
      </c>
      <c r="E546" s="144">
        <v>3207</v>
      </c>
      <c r="F546" s="144">
        <v>3110</v>
      </c>
      <c r="G546" s="144">
        <v>2873</v>
      </c>
      <c r="H546" s="144">
        <v>2764</v>
      </c>
      <c r="I546" s="144">
        <v>3059</v>
      </c>
      <c r="J546" s="144">
        <v>2967</v>
      </c>
      <c r="K546" s="144">
        <v>2821</v>
      </c>
      <c r="L546" s="144">
        <v>2822</v>
      </c>
      <c r="M546" s="144">
        <v>2653</v>
      </c>
      <c r="N546" s="144">
        <v>2658</v>
      </c>
      <c r="O546" s="144">
        <v>2594</v>
      </c>
      <c r="P546" s="144">
        <v>2593</v>
      </c>
      <c r="Q546" s="145">
        <v>465.99</v>
      </c>
      <c r="R546" s="145">
        <v>482.02</v>
      </c>
      <c r="S546" s="145">
        <v>160.5</v>
      </c>
      <c r="T546" s="145">
        <v>439.52</v>
      </c>
      <c r="U546" s="145">
        <v>395.98</v>
      </c>
      <c r="V546" s="145">
        <v>516.30999999999995</v>
      </c>
      <c r="W546" s="145">
        <v>421.71</v>
      </c>
      <c r="X546" s="145">
        <v>352.64</v>
      </c>
      <c r="Y546" s="145">
        <v>368.42</v>
      </c>
      <c r="Z546" s="145">
        <v>465.17</v>
      </c>
      <c r="AA546" s="145">
        <v>273.19</v>
      </c>
      <c r="AB546" s="145">
        <v>356.38</v>
      </c>
      <c r="AC546" s="145">
        <v>297.83</v>
      </c>
      <c r="AD546" s="145">
        <v>374.28</v>
      </c>
      <c r="AE546" s="144">
        <v>1577372</v>
      </c>
      <c r="AF546" s="144">
        <v>1599817</v>
      </c>
      <c r="AG546" s="144">
        <v>514717</v>
      </c>
      <c r="AH546" s="144">
        <v>1366895</v>
      </c>
      <c r="AI546" s="144">
        <v>1137653</v>
      </c>
      <c r="AJ546" s="144">
        <v>1427069</v>
      </c>
      <c r="AK546" s="144">
        <v>1290026</v>
      </c>
      <c r="AL546" s="144">
        <v>1046273</v>
      </c>
      <c r="AM546" s="144">
        <v>1039316</v>
      </c>
      <c r="AN546" s="144">
        <v>1312715</v>
      </c>
      <c r="AO546" s="144">
        <v>724763</v>
      </c>
      <c r="AP546" s="144">
        <v>947271</v>
      </c>
      <c r="AQ546" s="144">
        <v>772575</v>
      </c>
      <c r="AR546" s="144">
        <v>970500</v>
      </c>
      <c r="AS546" s="144"/>
      <c r="AT546" s="144"/>
      <c r="AU546" s="144"/>
      <c r="AV546" s="144"/>
      <c r="AW546" s="144"/>
      <c r="AX546" s="144"/>
      <c r="AY546" s="144"/>
      <c r="AZ546" s="144"/>
      <c r="BA546" s="144"/>
      <c r="BB546" s="144"/>
      <c r="BC546" s="144"/>
      <c r="BD546" s="144"/>
      <c r="BE546" s="144"/>
      <c r="BF546" s="144"/>
    </row>
    <row r="547" spans="1:58" hidden="1">
      <c r="A547" s="143" t="s">
        <v>919</v>
      </c>
      <c r="B547" s="143" t="s">
        <v>1018</v>
      </c>
      <c r="C547" s="144">
        <v>338</v>
      </c>
      <c r="D547" s="144">
        <v>310</v>
      </c>
      <c r="E547" s="144">
        <v>295</v>
      </c>
      <c r="F547" s="144">
        <v>291</v>
      </c>
      <c r="G547" s="144">
        <v>290</v>
      </c>
      <c r="H547" s="144">
        <v>290</v>
      </c>
      <c r="I547" s="144">
        <v>286</v>
      </c>
      <c r="J547" s="144">
        <v>280</v>
      </c>
      <c r="K547" s="144">
        <v>275</v>
      </c>
      <c r="L547" s="144">
        <v>263</v>
      </c>
      <c r="M547" s="144">
        <v>256</v>
      </c>
      <c r="N547" s="144">
        <v>256</v>
      </c>
      <c r="O547" s="144">
        <v>256</v>
      </c>
      <c r="P547" s="144">
        <v>273</v>
      </c>
      <c r="Q547" s="145">
        <v>563.55999999999995</v>
      </c>
      <c r="R547" s="145">
        <v>595.70000000000005</v>
      </c>
      <c r="S547" s="145">
        <v>328.8</v>
      </c>
      <c r="T547" s="145">
        <v>607.41999999999996</v>
      </c>
      <c r="U547" s="145">
        <v>513.99</v>
      </c>
      <c r="V547" s="145">
        <v>690.22</v>
      </c>
      <c r="W547" s="145">
        <v>506.57</v>
      </c>
      <c r="X547" s="145">
        <v>610.35</v>
      </c>
      <c r="Y547" s="145">
        <v>522.64</v>
      </c>
      <c r="Z547" s="145">
        <v>590.25</v>
      </c>
      <c r="AA547" s="145">
        <v>495.16</v>
      </c>
      <c r="AB547" s="145">
        <v>456.56</v>
      </c>
      <c r="AC547" s="145">
        <v>490.55</v>
      </c>
      <c r="AD547" s="145">
        <v>511.06</v>
      </c>
      <c r="AE547" s="144">
        <v>190483</v>
      </c>
      <c r="AF547" s="144">
        <v>184668</v>
      </c>
      <c r="AG547" s="144">
        <v>96995</v>
      </c>
      <c r="AH547" s="144">
        <v>176760</v>
      </c>
      <c r="AI547" s="144">
        <v>149056</v>
      </c>
      <c r="AJ547" s="144">
        <v>200163</v>
      </c>
      <c r="AK547" s="144">
        <v>144879</v>
      </c>
      <c r="AL547" s="144">
        <v>170897</v>
      </c>
      <c r="AM547" s="144">
        <v>143726</v>
      </c>
      <c r="AN547" s="144">
        <v>155235</v>
      </c>
      <c r="AO547" s="144">
        <v>126761</v>
      </c>
      <c r="AP547" s="144">
        <v>116880</v>
      </c>
      <c r="AQ547" s="144">
        <v>125580</v>
      </c>
      <c r="AR547" s="144">
        <v>139520</v>
      </c>
      <c r="AS547" s="144"/>
      <c r="AT547" s="144"/>
      <c r="AU547" s="144"/>
      <c r="AV547" s="144"/>
      <c r="AW547" s="144"/>
      <c r="AX547" s="144"/>
      <c r="AY547" s="144"/>
      <c r="AZ547" s="144"/>
      <c r="BA547" s="144"/>
      <c r="BB547" s="144"/>
      <c r="BC547" s="144"/>
      <c r="BD547" s="144"/>
      <c r="BE547" s="144"/>
      <c r="BF547" s="144"/>
    </row>
    <row r="548" spans="1:58" hidden="1">
      <c r="A548" s="143" t="s">
        <v>919</v>
      </c>
      <c r="B548" s="143" t="s">
        <v>1019</v>
      </c>
      <c r="C548" s="144">
        <v>0</v>
      </c>
      <c r="D548" s="144">
        <v>0</v>
      </c>
      <c r="E548" s="144">
        <v>0</v>
      </c>
      <c r="F548" s="144">
        <v>0</v>
      </c>
      <c r="G548" s="144">
        <v>0</v>
      </c>
      <c r="H548" s="144">
        <v>0</v>
      </c>
      <c r="I548" s="144">
        <v>867</v>
      </c>
      <c r="J548" s="144">
        <v>875</v>
      </c>
      <c r="K548" s="144">
        <v>949</v>
      </c>
      <c r="L548" s="144">
        <v>970</v>
      </c>
      <c r="M548" s="144">
        <v>965</v>
      </c>
      <c r="N548" s="144">
        <v>965</v>
      </c>
      <c r="O548" s="144">
        <v>965</v>
      </c>
      <c r="P548" s="144">
        <v>940</v>
      </c>
      <c r="Q548" s="145"/>
      <c r="R548" s="145"/>
      <c r="S548" s="145"/>
      <c r="T548" s="145"/>
      <c r="U548" s="145"/>
      <c r="V548" s="145"/>
      <c r="W548" s="145">
        <v>428</v>
      </c>
      <c r="X548" s="145">
        <v>448.15</v>
      </c>
      <c r="Y548" s="145">
        <v>398.52</v>
      </c>
      <c r="Z548" s="145">
        <v>494.09</v>
      </c>
      <c r="AA548" s="145">
        <v>440.99</v>
      </c>
      <c r="AB548" s="145">
        <v>449.2</v>
      </c>
      <c r="AC548" s="145">
        <v>322.74</v>
      </c>
      <c r="AD548" s="145">
        <v>416.05</v>
      </c>
      <c r="AE548" s="144">
        <v>0</v>
      </c>
      <c r="AF548" s="144">
        <v>0</v>
      </c>
      <c r="AG548" s="144">
        <v>0</v>
      </c>
      <c r="AH548" s="144">
        <v>0</v>
      </c>
      <c r="AI548" s="144">
        <v>0</v>
      </c>
      <c r="AJ548" s="144">
        <v>0</v>
      </c>
      <c r="AK548" s="144">
        <v>371077</v>
      </c>
      <c r="AL548" s="144">
        <v>392132</v>
      </c>
      <c r="AM548" s="144">
        <v>378200</v>
      </c>
      <c r="AN548" s="144">
        <v>479267</v>
      </c>
      <c r="AO548" s="144">
        <v>425551</v>
      </c>
      <c r="AP548" s="144">
        <v>433476</v>
      </c>
      <c r="AQ548" s="144">
        <v>311448</v>
      </c>
      <c r="AR548" s="144">
        <v>391090</v>
      </c>
      <c r="AS548" s="144"/>
      <c r="AT548" s="144"/>
      <c r="AU548" s="144"/>
      <c r="AV548" s="144"/>
      <c r="AW548" s="144"/>
      <c r="AX548" s="144"/>
      <c r="AY548" s="144"/>
      <c r="AZ548" s="144"/>
      <c r="BA548" s="144"/>
      <c r="BB548" s="144"/>
      <c r="BC548" s="144"/>
      <c r="BD548" s="144"/>
      <c r="BE548" s="144"/>
      <c r="BF548" s="144"/>
    </row>
    <row r="549" spans="1:58" hidden="1">
      <c r="A549" s="143" t="s">
        <v>919</v>
      </c>
      <c r="B549" s="143" t="s">
        <v>1020</v>
      </c>
      <c r="C549" s="144">
        <v>3987</v>
      </c>
      <c r="D549" s="144">
        <v>3943</v>
      </c>
      <c r="E549" s="144">
        <v>3890</v>
      </c>
      <c r="F549" s="144">
        <v>3841</v>
      </c>
      <c r="G549" s="144">
        <v>3723</v>
      </c>
      <c r="H549" s="144">
        <v>3736</v>
      </c>
      <c r="I549" s="144">
        <v>3039</v>
      </c>
      <c r="J549" s="144">
        <v>3067</v>
      </c>
      <c r="K549" s="144">
        <v>3037</v>
      </c>
      <c r="L549" s="144">
        <v>3000</v>
      </c>
      <c r="M549" s="144">
        <v>3040</v>
      </c>
      <c r="N549" s="144">
        <v>3040</v>
      </c>
      <c r="O549" s="144">
        <v>3089</v>
      </c>
      <c r="P549" s="144">
        <v>3119</v>
      </c>
      <c r="Q549" s="145">
        <v>441.72</v>
      </c>
      <c r="R549" s="145">
        <v>458.38</v>
      </c>
      <c r="S549" s="145">
        <v>321.79000000000002</v>
      </c>
      <c r="T549" s="145">
        <v>491.74</v>
      </c>
      <c r="U549" s="145">
        <v>379.87</v>
      </c>
      <c r="V549" s="145">
        <v>480.82</v>
      </c>
      <c r="W549" s="145">
        <v>403.43</v>
      </c>
      <c r="X549" s="145">
        <v>427.32</v>
      </c>
      <c r="Y549" s="145">
        <v>399.78</v>
      </c>
      <c r="Z549" s="145">
        <v>472.94</v>
      </c>
      <c r="AA549" s="145">
        <v>323.91000000000003</v>
      </c>
      <c r="AB549" s="145">
        <v>318.56</v>
      </c>
      <c r="AC549" s="145">
        <v>328.97</v>
      </c>
      <c r="AD549" s="145">
        <v>398.36</v>
      </c>
      <c r="AE549" s="144">
        <v>1761148</v>
      </c>
      <c r="AF549" s="144">
        <v>1807380</v>
      </c>
      <c r="AG549" s="144">
        <v>1251757</v>
      </c>
      <c r="AH549" s="144">
        <v>1888774</v>
      </c>
      <c r="AI549" s="144">
        <v>1414253</v>
      </c>
      <c r="AJ549" s="144">
        <v>1796334</v>
      </c>
      <c r="AK549" s="144">
        <v>1226019</v>
      </c>
      <c r="AL549" s="144">
        <v>1310605</v>
      </c>
      <c r="AM549" s="144">
        <v>1214140</v>
      </c>
      <c r="AN549" s="144">
        <v>1418830</v>
      </c>
      <c r="AO549" s="144">
        <v>984700</v>
      </c>
      <c r="AP549" s="144">
        <v>968421</v>
      </c>
      <c r="AQ549" s="144">
        <v>1016200</v>
      </c>
      <c r="AR549" s="144">
        <v>1242500</v>
      </c>
      <c r="AS549" s="144"/>
      <c r="AT549" s="144"/>
      <c r="AU549" s="144"/>
      <c r="AV549" s="144"/>
      <c r="AW549" s="144"/>
      <c r="AX549" s="144"/>
      <c r="AY549" s="144"/>
      <c r="AZ549" s="144"/>
      <c r="BA549" s="144"/>
      <c r="BB549" s="144"/>
      <c r="BC549" s="144"/>
      <c r="BD549" s="144"/>
      <c r="BE549" s="144"/>
      <c r="BF549" s="144"/>
    </row>
    <row r="550" spans="1:58" hidden="1">
      <c r="A550" s="143" t="s">
        <v>919</v>
      </c>
      <c r="B550" s="143" t="s">
        <v>1021</v>
      </c>
      <c r="C550" s="144">
        <v>7710</v>
      </c>
      <c r="D550" s="144">
        <v>7572</v>
      </c>
      <c r="E550" s="144">
        <v>7392</v>
      </c>
      <c r="F550" s="144">
        <v>7242</v>
      </c>
      <c r="G550" s="144">
        <v>6886</v>
      </c>
      <c r="H550" s="144">
        <v>6790</v>
      </c>
      <c r="I550" s="144">
        <v>7251</v>
      </c>
      <c r="J550" s="144">
        <v>7189</v>
      </c>
      <c r="K550" s="144">
        <v>7082</v>
      </c>
      <c r="L550" s="144">
        <v>7055</v>
      </c>
      <c r="M550" s="144">
        <v>6914</v>
      </c>
      <c r="N550" s="144">
        <v>6919</v>
      </c>
      <c r="O550" s="144">
        <v>6904</v>
      </c>
      <c r="P550" s="144">
        <v>6925</v>
      </c>
      <c r="Q550" s="145">
        <v>457.72</v>
      </c>
      <c r="R550" s="145">
        <v>474.36</v>
      </c>
      <c r="S550" s="145">
        <v>252.09</v>
      </c>
      <c r="T550" s="145">
        <v>473.96</v>
      </c>
      <c r="U550" s="145">
        <v>392.24</v>
      </c>
      <c r="V550" s="145">
        <v>504.21</v>
      </c>
      <c r="W550" s="145">
        <v>418.15</v>
      </c>
      <c r="X550" s="145">
        <v>406.16</v>
      </c>
      <c r="Y550" s="145">
        <v>391.89</v>
      </c>
      <c r="Z550" s="145">
        <v>477.12</v>
      </c>
      <c r="AA550" s="145">
        <v>327.13</v>
      </c>
      <c r="AB550" s="145">
        <v>356.42</v>
      </c>
      <c r="AC550" s="145">
        <v>322.39</v>
      </c>
      <c r="AD550" s="145">
        <v>396.19</v>
      </c>
      <c r="AE550" s="144">
        <v>3529003</v>
      </c>
      <c r="AF550" s="144">
        <v>3591865</v>
      </c>
      <c r="AG550" s="144">
        <v>1863469</v>
      </c>
      <c r="AH550" s="144">
        <v>3432429</v>
      </c>
      <c r="AI550" s="144">
        <v>2700962</v>
      </c>
      <c r="AJ550" s="144">
        <v>3423566</v>
      </c>
      <c r="AK550" s="144">
        <v>3032001</v>
      </c>
      <c r="AL550" s="144">
        <v>2919907</v>
      </c>
      <c r="AM550" s="144">
        <v>2775382</v>
      </c>
      <c r="AN550" s="144">
        <v>3366047</v>
      </c>
      <c r="AO550" s="144">
        <v>2261775</v>
      </c>
      <c r="AP550" s="144">
        <v>2466048</v>
      </c>
      <c r="AQ550" s="144">
        <v>2225803</v>
      </c>
      <c r="AR550" s="144">
        <v>2743610</v>
      </c>
      <c r="AS550" s="144"/>
      <c r="AT550" s="144"/>
      <c r="AU550" s="144"/>
      <c r="AV550" s="144"/>
      <c r="AW550" s="144"/>
      <c r="AX550" s="144"/>
      <c r="AY550" s="144"/>
      <c r="AZ550" s="144"/>
      <c r="BA550" s="144"/>
      <c r="BB550" s="144"/>
      <c r="BC550" s="144"/>
      <c r="BD550" s="144"/>
      <c r="BE550" s="144"/>
      <c r="BF550" s="144"/>
    </row>
    <row r="551" spans="1:58" hidden="1">
      <c r="A551" s="143" t="s">
        <v>919</v>
      </c>
      <c r="B551" s="143" t="s">
        <v>1022</v>
      </c>
      <c r="C551" s="144">
        <v>0</v>
      </c>
      <c r="D551" s="144">
        <v>0</v>
      </c>
      <c r="E551" s="144">
        <v>0</v>
      </c>
      <c r="F551" s="144">
        <v>0</v>
      </c>
      <c r="G551" s="144">
        <v>0</v>
      </c>
      <c r="H551" s="144">
        <v>0</v>
      </c>
      <c r="I551" s="144">
        <v>0</v>
      </c>
      <c r="J551" s="144">
        <v>0</v>
      </c>
      <c r="K551" s="144">
        <v>0</v>
      </c>
      <c r="L551" s="144">
        <v>0</v>
      </c>
      <c r="M551" s="144">
        <v>586</v>
      </c>
      <c r="N551" s="144">
        <v>586</v>
      </c>
      <c r="O551" s="144">
        <v>586</v>
      </c>
      <c r="P551" s="144">
        <v>586</v>
      </c>
      <c r="Q551" s="145"/>
      <c r="R551" s="145"/>
      <c r="S551" s="145"/>
      <c r="T551" s="145"/>
      <c r="U551" s="145"/>
      <c r="V551" s="145"/>
      <c r="W551" s="145"/>
      <c r="X551" s="145"/>
      <c r="Y551" s="145"/>
      <c r="Z551" s="145"/>
      <c r="AA551" s="145">
        <v>0</v>
      </c>
      <c r="AB551" s="145">
        <v>0</v>
      </c>
      <c r="AC551" s="145">
        <v>0</v>
      </c>
      <c r="AD551" s="145">
        <v>0</v>
      </c>
      <c r="AE551" s="144">
        <v>0</v>
      </c>
      <c r="AF551" s="144">
        <v>0</v>
      </c>
      <c r="AG551" s="144">
        <v>0</v>
      </c>
      <c r="AH551" s="144">
        <v>0</v>
      </c>
      <c r="AI551" s="144">
        <v>0</v>
      </c>
      <c r="AJ551" s="144">
        <v>0</v>
      </c>
      <c r="AK551" s="144">
        <v>0</v>
      </c>
      <c r="AL551" s="144">
        <v>0</v>
      </c>
      <c r="AM551" s="144">
        <v>0</v>
      </c>
      <c r="AN551" s="144">
        <v>0</v>
      </c>
      <c r="AO551" s="144">
        <v>0</v>
      </c>
      <c r="AP551" s="144">
        <v>0</v>
      </c>
      <c r="AQ551" s="144">
        <v>0</v>
      </c>
      <c r="AR551" s="144">
        <v>0</v>
      </c>
      <c r="AS551" s="144"/>
      <c r="AT551" s="144"/>
      <c r="AU551" s="144"/>
      <c r="AV551" s="144"/>
      <c r="AW551" s="144"/>
      <c r="AX551" s="144"/>
      <c r="AY551" s="144"/>
      <c r="AZ551" s="144"/>
      <c r="BA551" s="144"/>
      <c r="BB551" s="144"/>
      <c r="BC551" s="144"/>
      <c r="BD551" s="144"/>
      <c r="BE551" s="144"/>
      <c r="BF551" s="144"/>
    </row>
    <row r="552" spans="1:58" hidden="1">
      <c r="A552" s="143" t="s">
        <v>919</v>
      </c>
      <c r="B552" s="143" t="s">
        <v>1023</v>
      </c>
      <c r="C552" s="144">
        <v>12</v>
      </c>
      <c r="D552" s="144">
        <v>15</v>
      </c>
      <c r="E552" s="144">
        <v>17</v>
      </c>
      <c r="F552" s="144">
        <v>20</v>
      </c>
      <c r="G552" s="144">
        <v>36</v>
      </c>
      <c r="H552" s="144">
        <v>39</v>
      </c>
      <c r="I552" s="144">
        <v>54</v>
      </c>
      <c r="J552" s="144">
        <v>58</v>
      </c>
      <c r="K552" s="144">
        <v>60</v>
      </c>
      <c r="L552" s="144">
        <v>62</v>
      </c>
      <c r="M552" s="144">
        <v>83</v>
      </c>
      <c r="N552" s="144">
        <v>86</v>
      </c>
      <c r="O552" s="144">
        <v>86</v>
      </c>
      <c r="P552" s="144">
        <v>108</v>
      </c>
      <c r="Q552" s="145">
        <v>5.58</v>
      </c>
      <c r="R552" s="145">
        <v>5</v>
      </c>
      <c r="S552" s="145">
        <v>8.35</v>
      </c>
      <c r="T552" s="145">
        <v>5.65</v>
      </c>
      <c r="U552" s="145">
        <v>4.5599999999999996</v>
      </c>
      <c r="V552" s="145">
        <v>7</v>
      </c>
      <c r="W552" s="145">
        <v>3.5</v>
      </c>
      <c r="X552" s="145">
        <v>3.5</v>
      </c>
      <c r="Y552" s="145">
        <v>3.5</v>
      </c>
      <c r="Z552" s="145">
        <v>3.5</v>
      </c>
      <c r="AA552" s="145">
        <v>4.01</v>
      </c>
      <c r="AB552" s="145">
        <v>3.95</v>
      </c>
      <c r="AC552" s="145">
        <v>4.5199999999999996</v>
      </c>
      <c r="AD552" s="145">
        <v>3.36</v>
      </c>
      <c r="AE552" s="144">
        <v>67</v>
      </c>
      <c r="AF552" s="144">
        <v>75</v>
      </c>
      <c r="AG552" s="144">
        <v>142</v>
      </c>
      <c r="AH552" s="144">
        <v>113</v>
      </c>
      <c r="AI552" s="144">
        <v>164</v>
      </c>
      <c r="AJ552" s="144">
        <v>273</v>
      </c>
      <c r="AK552" s="144">
        <v>189</v>
      </c>
      <c r="AL552" s="144">
        <v>203</v>
      </c>
      <c r="AM552" s="144">
        <v>210</v>
      </c>
      <c r="AN552" s="144">
        <v>217</v>
      </c>
      <c r="AO552" s="144">
        <v>333</v>
      </c>
      <c r="AP552" s="144">
        <v>340</v>
      </c>
      <c r="AQ552" s="144">
        <v>389</v>
      </c>
      <c r="AR552" s="144">
        <v>363</v>
      </c>
      <c r="AS552" s="144"/>
      <c r="AT552" s="144"/>
      <c r="AU552" s="144"/>
      <c r="AV552" s="144"/>
      <c r="AW552" s="144"/>
      <c r="AX552" s="144"/>
      <c r="AY552" s="144"/>
      <c r="AZ552" s="144"/>
      <c r="BA552" s="144"/>
      <c r="BB552" s="144"/>
      <c r="BC552" s="144"/>
      <c r="BD552" s="144"/>
      <c r="BE552" s="144"/>
      <c r="BF552" s="144"/>
    </row>
    <row r="553" spans="1:58" hidden="1">
      <c r="A553" s="143" t="s">
        <v>919</v>
      </c>
      <c r="B553" s="143" t="s">
        <v>1024</v>
      </c>
      <c r="C553" s="144">
        <v>1215</v>
      </c>
      <c r="D553" s="144">
        <v>1287</v>
      </c>
      <c r="E553" s="144">
        <v>1348</v>
      </c>
      <c r="F553" s="144">
        <v>1403</v>
      </c>
      <c r="G553" s="144">
        <v>1543</v>
      </c>
      <c r="H553" s="144">
        <v>1613</v>
      </c>
      <c r="I553" s="144">
        <v>1700</v>
      </c>
      <c r="J553" s="144">
        <v>1813</v>
      </c>
      <c r="K553" s="144">
        <v>2039</v>
      </c>
      <c r="L553" s="144">
        <v>2160</v>
      </c>
      <c r="M553" s="144">
        <v>2165</v>
      </c>
      <c r="N553" s="144">
        <v>2184</v>
      </c>
      <c r="O553" s="144">
        <v>2400</v>
      </c>
      <c r="P553" s="144">
        <v>2460</v>
      </c>
      <c r="Q553" s="145">
        <v>17.29</v>
      </c>
      <c r="R553" s="145">
        <v>13.18</v>
      </c>
      <c r="S553" s="145">
        <v>14.42</v>
      </c>
      <c r="T553" s="145">
        <v>11.07</v>
      </c>
      <c r="U553" s="145">
        <v>10.67</v>
      </c>
      <c r="V553" s="145">
        <v>14.35</v>
      </c>
      <c r="W553" s="145">
        <v>10.95</v>
      </c>
      <c r="X553" s="145">
        <v>12.68</v>
      </c>
      <c r="Y553" s="145">
        <v>14.72</v>
      </c>
      <c r="Z553" s="145">
        <v>14.69</v>
      </c>
      <c r="AA553" s="145">
        <v>11.01</v>
      </c>
      <c r="AB553" s="145">
        <v>12.2</v>
      </c>
      <c r="AC553" s="145">
        <v>15.18</v>
      </c>
      <c r="AD553" s="145">
        <v>11.17</v>
      </c>
      <c r="AE553" s="144">
        <v>21009</v>
      </c>
      <c r="AF553" s="144">
        <v>16966</v>
      </c>
      <c r="AG553" s="144">
        <v>19432</v>
      </c>
      <c r="AH553" s="144">
        <v>15537</v>
      </c>
      <c r="AI553" s="144">
        <v>16461</v>
      </c>
      <c r="AJ553" s="144">
        <v>23141</v>
      </c>
      <c r="AK553" s="144">
        <v>18611</v>
      </c>
      <c r="AL553" s="144">
        <v>22989</v>
      </c>
      <c r="AM553" s="144">
        <v>30010</v>
      </c>
      <c r="AN553" s="144">
        <v>31728</v>
      </c>
      <c r="AO553" s="144">
        <v>23828</v>
      </c>
      <c r="AP553" s="144">
        <v>26641</v>
      </c>
      <c r="AQ553" s="144">
        <v>36436</v>
      </c>
      <c r="AR553" s="144">
        <v>27471</v>
      </c>
      <c r="AS553" s="144"/>
      <c r="AT553" s="144"/>
      <c r="AU553" s="144"/>
      <c r="AV553" s="144"/>
      <c r="AW553" s="144"/>
      <c r="AX553" s="144"/>
      <c r="AY553" s="144"/>
      <c r="AZ553" s="144"/>
      <c r="BA553" s="144"/>
      <c r="BB553" s="144"/>
      <c r="BC553" s="144"/>
      <c r="BD553" s="144"/>
      <c r="BE553" s="144"/>
      <c r="BF553" s="144"/>
    </row>
    <row r="554" spans="1:58" hidden="1">
      <c r="A554" s="143" t="s">
        <v>919</v>
      </c>
      <c r="B554" s="143" t="s">
        <v>1025</v>
      </c>
      <c r="C554" s="144">
        <v>6830</v>
      </c>
      <c r="D554" s="144">
        <v>6790</v>
      </c>
      <c r="E554" s="144">
        <v>6770</v>
      </c>
      <c r="F554" s="144">
        <v>7208</v>
      </c>
      <c r="G554" s="144">
        <v>7390</v>
      </c>
      <c r="H554" s="144">
        <v>8301</v>
      </c>
      <c r="I554" s="144">
        <v>7835</v>
      </c>
      <c r="J554" s="144">
        <v>8382</v>
      </c>
      <c r="K554" s="144">
        <v>8760</v>
      </c>
      <c r="L554" s="144">
        <v>10028</v>
      </c>
      <c r="M554" s="144">
        <v>9893</v>
      </c>
      <c r="N554" s="144">
        <v>9574</v>
      </c>
      <c r="O554" s="144">
        <v>9631</v>
      </c>
      <c r="P554" s="144">
        <v>9581</v>
      </c>
      <c r="Q554" s="145">
        <v>17.53</v>
      </c>
      <c r="R554" s="145">
        <v>20.74</v>
      </c>
      <c r="S554" s="145">
        <v>15.46</v>
      </c>
      <c r="T554" s="145">
        <v>14.45</v>
      </c>
      <c r="U554" s="145">
        <v>18</v>
      </c>
      <c r="V554" s="145">
        <v>21.68</v>
      </c>
      <c r="W554" s="145">
        <v>19.25</v>
      </c>
      <c r="X554" s="145">
        <v>13.95</v>
      </c>
      <c r="Y554" s="145">
        <v>16.84</v>
      </c>
      <c r="Z554" s="145">
        <v>15.23</v>
      </c>
      <c r="AA554" s="145">
        <v>13.78</v>
      </c>
      <c r="AB554" s="145">
        <v>14.99</v>
      </c>
      <c r="AC554" s="145">
        <v>18.79</v>
      </c>
      <c r="AD554" s="145">
        <v>11.46</v>
      </c>
      <c r="AE554" s="144">
        <v>119751</v>
      </c>
      <c r="AF554" s="144">
        <v>140829</v>
      </c>
      <c r="AG554" s="144">
        <v>104641</v>
      </c>
      <c r="AH554" s="144">
        <v>104180</v>
      </c>
      <c r="AI554" s="144">
        <v>133053</v>
      </c>
      <c r="AJ554" s="144">
        <v>179938</v>
      </c>
      <c r="AK554" s="144">
        <v>150812</v>
      </c>
      <c r="AL554" s="144">
        <v>116903</v>
      </c>
      <c r="AM554" s="144">
        <v>147505</v>
      </c>
      <c r="AN554" s="144">
        <v>152703</v>
      </c>
      <c r="AO554" s="144">
        <v>136297</v>
      </c>
      <c r="AP554" s="144">
        <v>143479</v>
      </c>
      <c r="AQ554" s="144">
        <v>180996</v>
      </c>
      <c r="AR554" s="144">
        <v>109841</v>
      </c>
      <c r="AS554" s="144"/>
      <c r="AT554" s="144"/>
      <c r="AU554" s="144"/>
      <c r="AV554" s="144"/>
      <c r="AW554" s="144"/>
      <c r="AX554" s="144"/>
      <c r="AY554" s="144"/>
      <c r="AZ554" s="144"/>
      <c r="BA554" s="144"/>
      <c r="BB554" s="144"/>
      <c r="BC554" s="144"/>
      <c r="BD554" s="144"/>
      <c r="BE554" s="144"/>
      <c r="BF554" s="144"/>
    </row>
    <row r="555" spans="1:58" hidden="1">
      <c r="A555" s="143" t="s">
        <v>919</v>
      </c>
      <c r="B555" s="143" t="s">
        <v>1026</v>
      </c>
      <c r="C555" s="144">
        <v>0</v>
      </c>
      <c r="D555" s="144">
        <v>0</v>
      </c>
      <c r="E555" s="144">
        <v>0</v>
      </c>
      <c r="F555" s="144">
        <v>0</v>
      </c>
      <c r="G555" s="144">
        <v>0</v>
      </c>
      <c r="H555" s="144">
        <v>0</v>
      </c>
      <c r="I555" s="144">
        <v>0</v>
      </c>
      <c r="J555" s="144">
        <v>0</v>
      </c>
      <c r="K555" s="144">
        <v>0</v>
      </c>
      <c r="L555" s="144">
        <v>0</v>
      </c>
      <c r="M555" s="144">
        <v>0</v>
      </c>
      <c r="N555" s="144">
        <v>0</v>
      </c>
      <c r="O555" s="144">
        <v>0</v>
      </c>
      <c r="P555" s="144">
        <v>0</v>
      </c>
      <c r="Q555" s="145"/>
      <c r="R555" s="145"/>
      <c r="S555" s="145"/>
      <c r="T555" s="145"/>
      <c r="U555" s="145"/>
      <c r="V555" s="145"/>
      <c r="W555" s="145"/>
      <c r="X555" s="145"/>
      <c r="Y555" s="145"/>
      <c r="Z555" s="145"/>
      <c r="AA555" s="145"/>
      <c r="AB555" s="145"/>
      <c r="AC555" s="145"/>
      <c r="AD555" s="145"/>
      <c r="AE555" s="144">
        <v>0</v>
      </c>
      <c r="AF555" s="144">
        <v>0</v>
      </c>
      <c r="AG555" s="144">
        <v>0</v>
      </c>
      <c r="AH555" s="144">
        <v>0</v>
      </c>
      <c r="AI555" s="144">
        <v>0</v>
      </c>
      <c r="AJ555" s="144">
        <v>0</v>
      </c>
      <c r="AK555" s="144">
        <v>0</v>
      </c>
      <c r="AL555" s="144">
        <v>0</v>
      </c>
      <c r="AM555" s="144">
        <v>0</v>
      </c>
      <c r="AN555" s="144">
        <v>0</v>
      </c>
      <c r="AO555" s="144">
        <v>0</v>
      </c>
      <c r="AP555" s="144">
        <v>0</v>
      </c>
      <c r="AQ555" s="144">
        <v>0</v>
      </c>
      <c r="AR555" s="144">
        <v>0</v>
      </c>
      <c r="AS555" s="144"/>
      <c r="AT555" s="144"/>
      <c r="AU555" s="144"/>
      <c r="AV555" s="144"/>
      <c r="AW555" s="144"/>
      <c r="AX555" s="144"/>
      <c r="AY555" s="144"/>
      <c r="AZ555" s="144"/>
      <c r="BA555" s="144"/>
      <c r="BB555" s="144"/>
      <c r="BC555" s="144"/>
      <c r="BD555" s="144"/>
      <c r="BE555" s="144"/>
      <c r="BF555" s="144"/>
    </row>
    <row r="556" spans="1:58" hidden="1">
      <c r="A556" s="143" t="s">
        <v>919</v>
      </c>
      <c r="B556" s="143" t="s">
        <v>1027</v>
      </c>
      <c r="C556" s="144">
        <v>2329</v>
      </c>
      <c r="D556" s="144">
        <v>2509</v>
      </c>
      <c r="E556" s="144">
        <v>2694</v>
      </c>
      <c r="F556" s="144">
        <v>2896</v>
      </c>
      <c r="G556" s="144">
        <v>3121</v>
      </c>
      <c r="H556" s="144">
        <v>3371</v>
      </c>
      <c r="I556" s="144">
        <v>3699</v>
      </c>
      <c r="J556" s="144">
        <v>3899</v>
      </c>
      <c r="K556" s="144">
        <v>4116</v>
      </c>
      <c r="L556" s="144">
        <v>4271</v>
      </c>
      <c r="M556" s="144">
        <v>4389</v>
      </c>
      <c r="N556" s="144">
        <v>4461</v>
      </c>
      <c r="O556" s="144">
        <v>4485</v>
      </c>
      <c r="P556" s="144">
        <v>4788</v>
      </c>
      <c r="Q556" s="145">
        <v>24.47</v>
      </c>
      <c r="R556" s="145">
        <v>18.28</v>
      </c>
      <c r="S556" s="145">
        <v>24.62</v>
      </c>
      <c r="T556" s="145">
        <v>15.38</v>
      </c>
      <c r="U556" s="145">
        <v>22.49</v>
      </c>
      <c r="V556" s="145">
        <v>17.34</v>
      </c>
      <c r="W556" s="145">
        <v>21.76</v>
      </c>
      <c r="X556" s="145">
        <v>18.97</v>
      </c>
      <c r="Y556" s="145">
        <v>25</v>
      </c>
      <c r="Z556" s="145">
        <v>24.08</v>
      </c>
      <c r="AA556" s="145">
        <v>18.16</v>
      </c>
      <c r="AB556" s="145">
        <v>17.309999999999999</v>
      </c>
      <c r="AC556" s="145">
        <v>12.89</v>
      </c>
      <c r="AD556" s="145">
        <v>21.92</v>
      </c>
      <c r="AE556" s="144">
        <v>56979</v>
      </c>
      <c r="AF556" s="144">
        <v>45860</v>
      </c>
      <c r="AG556" s="144">
        <v>66315</v>
      </c>
      <c r="AH556" s="144">
        <v>44529</v>
      </c>
      <c r="AI556" s="144">
        <v>70197</v>
      </c>
      <c r="AJ556" s="144">
        <v>58466</v>
      </c>
      <c r="AK556" s="144">
        <v>80485</v>
      </c>
      <c r="AL556" s="144">
        <v>73961</v>
      </c>
      <c r="AM556" s="144">
        <v>102896</v>
      </c>
      <c r="AN556" s="144">
        <v>102841</v>
      </c>
      <c r="AO556" s="144">
        <v>79708</v>
      </c>
      <c r="AP556" s="144">
        <v>77242</v>
      </c>
      <c r="AQ556" s="144">
        <v>57825</v>
      </c>
      <c r="AR556" s="144">
        <v>104976</v>
      </c>
      <c r="AS556" s="144"/>
      <c r="AT556" s="144"/>
      <c r="AU556" s="144"/>
      <c r="AV556" s="144"/>
      <c r="AW556" s="144"/>
      <c r="AX556" s="144"/>
      <c r="AY556" s="144"/>
      <c r="AZ556" s="144"/>
      <c r="BA556" s="144"/>
      <c r="BB556" s="144"/>
      <c r="BC556" s="144"/>
      <c r="BD556" s="144"/>
      <c r="BE556" s="144"/>
      <c r="BF556" s="144"/>
    </row>
    <row r="557" spans="1:58" hidden="1">
      <c r="A557" s="143" t="s">
        <v>919</v>
      </c>
      <c r="B557" s="143" t="s">
        <v>1028</v>
      </c>
      <c r="C557" s="144">
        <v>0</v>
      </c>
      <c r="D557" s="144">
        <v>0</v>
      </c>
      <c r="E557" s="144">
        <v>0</v>
      </c>
      <c r="F557" s="144">
        <v>0</v>
      </c>
      <c r="G557" s="144">
        <v>0</v>
      </c>
      <c r="H557" s="144">
        <v>0</v>
      </c>
      <c r="I557" s="144">
        <v>0</v>
      </c>
      <c r="J557" s="144">
        <v>0</v>
      </c>
      <c r="K557" s="144">
        <v>0</v>
      </c>
      <c r="L557" s="144">
        <v>0</v>
      </c>
      <c r="M557" s="144">
        <v>4967</v>
      </c>
      <c r="N557" s="144">
        <v>4967</v>
      </c>
      <c r="O557" s="144">
        <v>4967</v>
      </c>
      <c r="P557" s="144">
        <v>4967</v>
      </c>
      <c r="Q557" s="145"/>
      <c r="R557" s="145"/>
      <c r="S557" s="145"/>
      <c r="T557" s="145"/>
      <c r="U557" s="145"/>
      <c r="V557" s="145"/>
      <c r="W557" s="145"/>
      <c r="X557" s="145"/>
      <c r="Y557" s="145"/>
      <c r="Z557" s="145"/>
      <c r="AA557" s="145">
        <v>0</v>
      </c>
      <c r="AB557" s="145">
        <v>0</v>
      </c>
      <c r="AC557" s="145">
        <v>0</v>
      </c>
      <c r="AD557" s="145">
        <v>0</v>
      </c>
      <c r="AE557" s="144">
        <v>0</v>
      </c>
      <c r="AF557" s="144">
        <v>0</v>
      </c>
      <c r="AG557" s="144">
        <v>0</v>
      </c>
      <c r="AH557" s="144">
        <v>0</v>
      </c>
      <c r="AI557" s="144">
        <v>0</v>
      </c>
      <c r="AJ557" s="144">
        <v>0</v>
      </c>
      <c r="AK557" s="144">
        <v>0</v>
      </c>
      <c r="AL557" s="144">
        <v>0</v>
      </c>
      <c r="AM557" s="144">
        <v>0</v>
      </c>
      <c r="AN557" s="144">
        <v>0</v>
      </c>
      <c r="AO557" s="144">
        <v>0</v>
      </c>
      <c r="AP557" s="144">
        <v>0</v>
      </c>
      <c r="AQ557" s="144">
        <v>0</v>
      </c>
      <c r="AR557" s="144">
        <v>0</v>
      </c>
      <c r="AS557" s="144"/>
      <c r="AT557" s="144"/>
      <c r="AU557" s="144"/>
      <c r="AV557" s="144"/>
      <c r="AW557" s="144"/>
      <c r="AX557" s="144"/>
      <c r="AY557" s="144"/>
      <c r="AZ557" s="144"/>
      <c r="BA557" s="144"/>
      <c r="BB557" s="144"/>
      <c r="BC557" s="144"/>
      <c r="BD557" s="144"/>
      <c r="BE557" s="144"/>
      <c r="BF557" s="144"/>
    </row>
    <row r="558" spans="1:58" hidden="1">
      <c r="A558" s="143" t="s">
        <v>919</v>
      </c>
      <c r="B558" s="143" t="s">
        <v>1029</v>
      </c>
      <c r="C558" s="144">
        <v>2025</v>
      </c>
      <c r="D558" s="144">
        <v>2033</v>
      </c>
      <c r="E558" s="144">
        <v>2038</v>
      </c>
      <c r="F558" s="144">
        <v>2017</v>
      </c>
      <c r="G558" s="144">
        <v>2006</v>
      </c>
      <c r="H558" s="144">
        <v>2017</v>
      </c>
      <c r="I558" s="144">
        <v>2025</v>
      </c>
      <c r="J558" s="144">
        <v>2032</v>
      </c>
      <c r="K558" s="144">
        <v>2020</v>
      </c>
      <c r="L558" s="144">
        <v>2009</v>
      </c>
      <c r="M558" s="144">
        <v>1970</v>
      </c>
      <c r="N558" s="144">
        <v>1970</v>
      </c>
      <c r="O558" s="144">
        <v>1970</v>
      </c>
      <c r="P558" s="144">
        <v>2023</v>
      </c>
      <c r="Q558" s="145">
        <v>198.19</v>
      </c>
      <c r="R558" s="145">
        <v>208.6</v>
      </c>
      <c r="S558" s="145">
        <v>184.33</v>
      </c>
      <c r="T558" s="145">
        <v>165.93</v>
      </c>
      <c r="U558" s="145">
        <v>168.05</v>
      </c>
      <c r="V558" s="145">
        <v>184.03</v>
      </c>
      <c r="W558" s="145">
        <v>179.13</v>
      </c>
      <c r="X558" s="145">
        <v>145.37</v>
      </c>
      <c r="Y558" s="145">
        <v>136.86000000000001</v>
      </c>
      <c r="Z558" s="145">
        <v>145.16999999999999</v>
      </c>
      <c r="AA558" s="145">
        <v>133.29</v>
      </c>
      <c r="AB558" s="145">
        <v>123.15</v>
      </c>
      <c r="AC558" s="145">
        <v>115.83</v>
      </c>
      <c r="AD558" s="145">
        <v>127.83</v>
      </c>
      <c r="AE558" s="144">
        <v>401330</v>
      </c>
      <c r="AF558" s="144">
        <v>424086</v>
      </c>
      <c r="AG558" s="144">
        <v>375655</v>
      </c>
      <c r="AH558" s="144">
        <v>334677</v>
      </c>
      <c r="AI558" s="144">
        <v>337115</v>
      </c>
      <c r="AJ558" s="144">
        <v>371188</v>
      </c>
      <c r="AK558" s="144">
        <v>362740</v>
      </c>
      <c r="AL558" s="144">
        <v>295383</v>
      </c>
      <c r="AM558" s="144">
        <v>276452</v>
      </c>
      <c r="AN558" s="144">
        <v>291654</v>
      </c>
      <c r="AO558" s="144">
        <v>262590</v>
      </c>
      <c r="AP558" s="144">
        <v>242606</v>
      </c>
      <c r="AQ558" s="144">
        <v>228180</v>
      </c>
      <c r="AR558" s="144">
        <v>258602</v>
      </c>
      <c r="AS558" s="144"/>
      <c r="AT558" s="144"/>
      <c r="AU558" s="144"/>
      <c r="AV558" s="144"/>
      <c r="AW558" s="144"/>
      <c r="AX558" s="144"/>
      <c r="AY558" s="144"/>
      <c r="AZ558" s="144"/>
      <c r="BA558" s="144"/>
      <c r="BB558" s="144"/>
      <c r="BC558" s="144"/>
      <c r="BD558" s="144"/>
      <c r="BE558" s="144"/>
      <c r="BF558" s="144"/>
    </row>
    <row r="559" spans="1:58" hidden="1">
      <c r="A559" s="143" t="s">
        <v>919</v>
      </c>
      <c r="B559" s="143" t="s">
        <v>1030</v>
      </c>
      <c r="C559" s="144">
        <v>261</v>
      </c>
      <c r="D559" s="144">
        <v>258</v>
      </c>
      <c r="E559" s="144">
        <v>265</v>
      </c>
      <c r="F559" s="144">
        <v>263</v>
      </c>
      <c r="G559" s="144">
        <v>275</v>
      </c>
      <c r="H559" s="144">
        <v>315</v>
      </c>
      <c r="I559" s="144">
        <v>322</v>
      </c>
      <c r="J559" s="144">
        <v>328</v>
      </c>
      <c r="K559" s="144">
        <v>335</v>
      </c>
      <c r="L559" s="144">
        <v>360</v>
      </c>
      <c r="M559" s="144">
        <v>381</v>
      </c>
      <c r="N559" s="144">
        <v>414</v>
      </c>
      <c r="O559" s="144">
        <v>415</v>
      </c>
      <c r="P559" s="144">
        <v>448</v>
      </c>
      <c r="Q559" s="145">
        <v>35.79</v>
      </c>
      <c r="R559" s="145">
        <v>41.96</v>
      </c>
      <c r="S559" s="145">
        <v>36.630000000000003</v>
      </c>
      <c r="T559" s="145">
        <v>40.590000000000003</v>
      </c>
      <c r="U559" s="145">
        <v>41.64</v>
      </c>
      <c r="V559" s="145">
        <v>44.73</v>
      </c>
      <c r="W559" s="145">
        <v>41.01</v>
      </c>
      <c r="X559" s="145">
        <v>45.41</v>
      </c>
      <c r="Y559" s="145">
        <v>43.77</v>
      </c>
      <c r="Z559" s="145">
        <v>45.31</v>
      </c>
      <c r="AA559" s="145">
        <v>37.11</v>
      </c>
      <c r="AB559" s="145">
        <v>34.369999999999997</v>
      </c>
      <c r="AC559" s="145">
        <v>34.979999999999997</v>
      </c>
      <c r="AD559" s="145">
        <v>53.04</v>
      </c>
      <c r="AE559" s="144">
        <v>9342</v>
      </c>
      <c r="AF559" s="144">
        <v>10826</v>
      </c>
      <c r="AG559" s="144">
        <v>9708</v>
      </c>
      <c r="AH559" s="144">
        <v>10675</v>
      </c>
      <c r="AI559" s="144">
        <v>11450</v>
      </c>
      <c r="AJ559" s="144">
        <v>14091</v>
      </c>
      <c r="AK559" s="144">
        <v>13204</v>
      </c>
      <c r="AL559" s="144">
        <v>14896</v>
      </c>
      <c r="AM559" s="144">
        <v>14664</v>
      </c>
      <c r="AN559" s="144">
        <v>16311</v>
      </c>
      <c r="AO559" s="144">
        <v>14138</v>
      </c>
      <c r="AP559" s="144">
        <v>14229</v>
      </c>
      <c r="AQ559" s="144">
        <v>14516</v>
      </c>
      <c r="AR559" s="144">
        <v>23760</v>
      </c>
      <c r="AS559" s="144"/>
      <c r="AT559" s="144"/>
      <c r="AU559" s="144"/>
      <c r="AV559" s="144"/>
      <c r="AW559" s="144"/>
      <c r="AX559" s="144"/>
      <c r="AY559" s="144"/>
      <c r="AZ559" s="144"/>
      <c r="BA559" s="144"/>
      <c r="BB559" s="144"/>
      <c r="BC559" s="144"/>
      <c r="BD559" s="144"/>
      <c r="BE559" s="144"/>
      <c r="BF559" s="144"/>
    </row>
    <row r="560" spans="1:58" hidden="1">
      <c r="A560" s="143" t="s">
        <v>919</v>
      </c>
      <c r="B560" s="143" t="s">
        <v>1031</v>
      </c>
      <c r="C560" s="144">
        <v>92</v>
      </c>
      <c r="D560" s="144">
        <v>90</v>
      </c>
      <c r="E560" s="144">
        <v>101</v>
      </c>
      <c r="F560" s="144">
        <v>103</v>
      </c>
      <c r="G560" s="144">
        <v>100</v>
      </c>
      <c r="H560" s="144">
        <v>105</v>
      </c>
      <c r="I560" s="144">
        <v>99</v>
      </c>
      <c r="J560" s="144">
        <v>97</v>
      </c>
      <c r="K560" s="144">
        <v>96</v>
      </c>
      <c r="L560" s="144">
        <v>99</v>
      </c>
      <c r="M560" s="144">
        <v>93</v>
      </c>
      <c r="N560" s="144">
        <v>97</v>
      </c>
      <c r="O560" s="144">
        <v>97</v>
      </c>
      <c r="P560" s="144">
        <v>130</v>
      </c>
      <c r="Q560" s="145">
        <v>54.26</v>
      </c>
      <c r="R560" s="145">
        <v>61.21</v>
      </c>
      <c r="S560" s="145">
        <v>60.61</v>
      </c>
      <c r="T560" s="145">
        <v>66.83</v>
      </c>
      <c r="U560" s="145">
        <v>70.489999999999995</v>
      </c>
      <c r="V560" s="145">
        <v>72.540000000000006</v>
      </c>
      <c r="W560" s="145">
        <v>68.25</v>
      </c>
      <c r="X560" s="145">
        <v>76.709999999999994</v>
      </c>
      <c r="Y560" s="145">
        <v>69.739999999999995</v>
      </c>
      <c r="Z560" s="145">
        <v>69.55</v>
      </c>
      <c r="AA560" s="145">
        <v>97.26</v>
      </c>
      <c r="AB560" s="145">
        <v>83.2</v>
      </c>
      <c r="AC560" s="145">
        <v>80.260000000000005</v>
      </c>
      <c r="AD560" s="145">
        <v>74.12</v>
      </c>
      <c r="AE560" s="144">
        <v>4992</v>
      </c>
      <c r="AF560" s="144">
        <v>5509</v>
      </c>
      <c r="AG560" s="144">
        <v>6122</v>
      </c>
      <c r="AH560" s="144">
        <v>6883</v>
      </c>
      <c r="AI560" s="144">
        <v>7049</v>
      </c>
      <c r="AJ560" s="144">
        <v>7617</v>
      </c>
      <c r="AK560" s="144">
        <v>6757</v>
      </c>
      <c r="AL560" s="144">
        <v>7441</v>
      </c>
      <c r="AM560" s="144">
        <v>6695</v>
      </c>
      <c r="AN560" s="144">
        <v>6885</v>
      </c>
      <c r="AO560" s="144">
        <v>9045</v>
      </c>
      <c r="AP560" s="144">
        <v>8070</v>
      </c>
      <c r="AQ560" s="144">
        <v>7785</v>
      </c>
      <c r="AR560" s="144">
        <v>9636</v>
      </c>
      <c r="AS560" s="144"/>
      <c r="AT560" s="144"/>
      <c r="AU560" s="144"/>
      <c r="AV560" s="144"/>
      <c r="AW560" s="144"/>
      <c r="AX560" s="144"/>
      <c r="AY560" s="144"/>
      <c r="AZ560" s="144"/>
      <c r="BA560" s="144"/>
      <c r="BB560" s="144"/>
      <c r="BC560" s="144"/>
      <c r="BD560" s="144"/>
      <c r="BE560" s="144"/>
      <c r="BF560" s="144"/>
    </row>
    <row r="561" spans="1:58" hidden="1">
      <c r="A561" s="143" t="s">
        <v>919</v>
      </c>
      <c r="B561" s="143" t="s">
        <v>1032</v>
      </c>
      <c r="C561" s="144">
        <v>16</v>
      </c>
      <c r="D561" s="144">
        <v>17</v>
      </c>
      <c r="E561" s="144">
        <v>17</v>
      </c>
      <c r="F561" s="144">
        <v>18</v>
      </c>
      <c r="G561" s="144">
        <v>20</v>
      </c>
      <c r="H561" s="144">
        <v>26</v>
      </c>
      <c r="I561" s="144">
        <v>21</v>
      </c>
      <c r="J561" s="144">
        <v>22</v>
      </c>
      <c r="K561" s="144">
        <v>23</v>
      </c>
      <c r="L561" s="144">
        <v>23</v>
      </c>
      <c r="M561" s="144">
        <v>26</v>
      </c>
      <c r="N561" s="144">
        <v>27</v>
      </c>
      <c r="O561" s="144">
        <v>27</v>
      </c>
      <c r="P561" s="144">
        <v>34</v>
      </c>
      <c r="Q561" s="145">
        <v>55.62</v>
      </c>
      <c r="R561" s="145">
        <v>55.41</v>
      </c>
      <c r="S561" s="145">
        <v>44.06</v>
      </c>
      <c r="T561" s="145">
        <v>40.17</v>
      </c>
      <c r="U561" s="145">
        <v>42.6</v>
      </c>
      <c r="V561" s="145">
        <v>44.19</v>
      </c>
      <c r="W561" s="145">
        <v>41.1</v>
      </c>
      <c r="X561" s="145">
        <v>34</v>
      </c>
      <c r="Y561" s="145">
        <v>33.04</v>
      </c>
      <c r="Z561" s="145">
        <v>33.04</v>
      </c>
      <c r="AA561" s="145">
        <v>64.849999999999994</v>
      </c>
      <c r="AB561" s="145">
        <v>77.849999999999994</v>
      </c>
      <c r="AC561" s="145">
        <v>66.150000000000006</v>
      </c>
      <c r="AD561" s="145">
        <v>50.88</v>
      </c>
      <c r="AE561" s="144">
        <v>890</v>
      </c>
      <c r="AF561" s="144">
        <v>942</v>
      </c>
      <c r="AG561" s="144">
        <v>749</v>
      </c>
      <c r="AH561" s="144">
        <v>723</v>
      </c>
      <c r="AI561" s="144">
        <v>852</v>
      </c>
      <c r="AJ561" s="144">
        <v>1149</v>
      </c>
      <c r="AK561" s="144">
        <v>863</v>
      </c>
      <c r="AL561" s="144">
        <v>748</v>
      </c>
      <c r="AM561" s="144">
        <v>760</v>
      </c>
      <c r="AN561" s="144">
        <v>760</v>
      </c>
      <c r="AO561" s="144">
        <v>1686</v>
      </c>
      <c r="AP561" s="144">
        <v>2102</v>
      </c>
      <c r="AQ561" s="144">
        <v>1786</v>
      </c>
      <c r="AR561" s="144">
        <v>1730</v>
      </c>
      <c r="AS561" s="144"/>
      <c r="AT561" s="144"/>
      <c r="AU561" s="144"/>
      <c r="AV561" s="144"/>
      <c r="AW561" s="144"/>
      <c r="AX561" s="144"/>
      <c r="AY561" s="144"/>
      <c r="AZ561" s="144"/>
      <c r="BA561" s="144"/>
      <c r="BB561" s="144"/>
      <c r="BC561" s="144"/>
      <c r="BD561" s="144"/>
      <c r="BE561" s="144"/>
      <c r="BF561" s="144"/>
    </row>
    <row r="562" spans="1:58" hidden="1">
      <c r="A562" s="143" t="s">
        <v>919</v>
      </c>
      <c r="B562" s="143" t="s">
        <v>1033</v>
      </c>
      <c r="C562" s="144">
        <v>0</v>
      </c>
      <c r="D562" s="144">
        <v>0</v>
      </c>
      <c r="E562" s="144">
        <v>0</v>
      </c>
      <c r="F562" s="144">
        <v>0</v>
      </c>
      <c r="G562" s="144">
        <v>0</v>
      </c>
      <c r="H562" s="144">
        <v>0</v>
      </c>
      <c r="I562" s="144">
        <v>0</v>
      </c>
      <c r="J562" s="144">
        <v>0</v>
      </c>
      <c r="K562" s="144">
        <v>0</v>
      </c>
      <c r="L562" s="144">
        <v>0</v>
      </c>
      <c r="M562" s="144">
        <v>559</v>
      </c>
      <c r="N562" s="144">
        <v>559</v>
      </c>
      <c r="O562" s="144">
        <v>559</v>
      </c>
      <c r="P562" s="144">
        <v>559</v>
      </c>
      <c r="Q562" s="145"/>
      <c r="R562" s="145"/>
      <c r="S562" s="145"/>
      <c r="T562" s="145"/>
      <c r="U562" s="145"/>
      <c r="V562" s="145"/>
      <c r="W562" s="145"/>
      <c r="X562" s="145"/>
      <c r="Y562" s="145"/>
      <c r="Z562" s="145"/>
      <c r="AA562" s="145">
        <v>0</v>
      </c>
      <c r="AB562" s="145">
        <v>0</v>
      </c>
      <c r="AC562" s="145">
        <v>0</v>
      </c>
      <c r="AD562" s="145">
        <v>0</v>
      </c>
      <c r="AE562" s="144">
        <v>0</v>
      </c>
      <c r="AF562" s="144">
        <v>0</v>
      </c>
      <c r="AG562" s="144">
        <v>0</v>
      </c>
      <c r="AH562" s="144">
        <v>0</v>
      </c>
      <c r="AI562" s="144">
        <v>0</v>
      </c>
      <c r="AJ562" s="144">
        <v>0</v>
      </c>
      <c r="AK562" s="144">
        <v>0</v>
      </c>
      <c r="AL562" s="144">
        <v>0</v>
      </c>
      <c r="AM562" s="144">
        <v>0</v>
      </c>
      <c r="AN562" s="144">
        <v>0</v>
      </c>
      <c r="AO562" s="144">
        <v>0</v>
      </c>
      <c r="AP562" s="144">
        <v>0</v>
      </c>
      <c r="AQ562" s="144">
        <v>0</v>
      </c>
      <c r="AR562" s="144">
        <v>0</v>
      </c>
      <c r="AS562" s="144"/>
      <c r="AT562" s="144"/>
      <c r="AU562" s="144"/>
      <c r="AV562" s="144"/>
      <c r="AW562" s="144"/>
      <c r="AX562" s="144"/>
      <c r="AY562" s="144"/>
      <c r="AZ562" s="144"/>
      <c r="BA562" s="144"/>
      <c r="BB562" s="144"/>
      <c r="BC562" s="144"/>
      <c r="BD562" s="144"/>
      <c r="BE562" s="144"/>
      <c r="BF562" s="144"/>
    </row>
    <row r="563" spans="1:58" hidden="1">
      <c r="A563" s="143" t="s">
        <v>919</v>
      </c>
      <c r="B563" s="143" t="s">
        <v>1034</v>
      </c>
      <c r="C563" s="144">
        <v>0</v>
      </c>
      <c r="D563" s="144">
        <v>0</v>
      </c>
      <c r="E563" s="144">
        <v>0</v>
      </c>
      <c r="F563" s="144">
        <v>0</v>
      </c>
      <c r="G563" s="144">
        <v>0</v>
      </c>
      <c r="H563" s="144">
        <v>0</v>
      </c>
      <c r="I563" s="144">
        <v>0</v>
      </c>
      <c r="J563" s="144">
        <v>0</v>
      </c>
      <c r="K563" s="144">
        <v>0</v>
      </c>
      <c r="L563" s="144">
        <v>0</v>
      </c>
      <c r="M563" s="144">
        <v>0</v>
      </c>
      <c r="N563" s="144">
        <v>0</v>
      </c>
      <c r="O563" s="144">
        <v>0</v>
      </c>
      <c r="P563" s="144">
        <v>0</v>
      </c>
      <c r="Q563" s="145"/>
      <c r="R563" s="145"/>
      <c r="S563" s="145"/>
      <c r="T563" s="145"/>
      <c r="U563" s="145"/>
      <c r="V563" s="145"/>
      <c r="W563" s="145"/>
      <c r="X563" s="145"/>
      <c r="Y563" s="145"/>
      <c r="Z563" s="145"/>
      <c r="AA563" s="145"/>
      <c r="AB563" s="145"/>
      <c r="AC563" s="145"/>
      <c r="AD563" s="145"/>
      <c r="AE563" s="144">
        <v>0</v>
      </c>
      <c r="AF563" s="144">
        <v>0</v>
      </c>
      <c r="AG563" s="144">
        <v>0</v>
      </c>
      <c r="AH563" s="144">
        <v>0</v>
      </c>
      <c r="AI563" s="144">
        <v>0</v>
      </c>
      <c r="AJ563" s="144">
        <v>0</v>
      </c>
      <c r="AK563" s="144">
        <v>0</v>
      </c>
      <c r="AL563" s="144">
        <v>0</v>
      </c>
      <c r="AM563" s="144">
        <v>0</v>
      </c>
      <c r="AN563" s="144">
        <v>0</v>
      </c>
      <c r="AO563" s="144">
        <v>0</v>
      </c>
      <c r="AP563" s="144">
        <v>0</v>
      </c>
      <c r="AQ563" s="144">
        <v>0</v>
      </c>
      <c r="AR563" s="144">
        <v>0</v>
      </c>
      <c r="AS563" s="144"/>
      <c r="AT563" s="144"/>
      <c r="AU563" s="144"/>
      <c r="AV563" s="144"/>
      <c r="AW563" s="144"/>
      <c r="AX563" s="144"/>
      <c r="AY563" s="144"/>
      <c r="AZ563" s="144"/>
      <c r="BA563" s="144"/>
      <c r="BB563" s="144"/>
      <c r="BC563" s="144"/>
      <c r="BD563" s="144"/>
      <c r="BE563" s="144"/>
      <c r="BF563" s="144"/>
    </row>
    <row r="564" spans="1:58" hidden="1">
      <c r="A564" s="143" t="s">
        <v>919</v>
      </c>
      <c r="B564" s="143" t="s">
        <v>1035</v>
      </c>
      <c r="C564" s="144">
        <v>0</v>
      </c>
      <c r="D564" s="144">
        <v>0</v>
      </c>
      <c r="E564" s="144">
        <v>0</v>
      </c>
      <c r="F564" s="144">
        <v>0</v>
      </c>
      <c r="G564" s="144">
        <v>0</v>
      </c>
      <c r="H564" s="144">
        <v>0</v>
      </c>
      <c r="I564" s="144">
        <v>0</v>
      </c>
      <c r="J564" s="144">
        <v>0</v>
      </c>
      <c r="K564" s="144">
        <v>0</v>
      </c>
      <c r="L564" s="144">
        <v>0</v>
      </c>
      <c r="M564" s="144">
        <v>0</v>
      </c>
      <c r="N564" s="144">
        <v>0</v>
      </c>
      <c r="O564" s="144">
        <v>0</v>
      </c>
      <c r="P564" s="144">
        <v>0</v>
      </c>
      <c r="Q564" s="145"/>
      <c r="R564" s="145"/>
      <c r="S564" s="145"/>
      <c r="T564" s="145"/>
      <c r="U564" s="145"/>
      <c r="V564" s="145"/>
      <c r="W564" s="145"/>
      <c r="X564" s="145"/>
      <c r="Y564" s="145"/>
      <c r="Z564" s="145"/>
      <c r="AA564" s="145"/>
      <c r="AB564" s="145"/>
      <c r="AC564" s="145"/>
      <c r="AD564" s="145"/>
      <c r="AE564" s="144">
        <v>0</v>
      </c>
      <c r="AF564" s="144">
        <v>0</v>
      </c>
      <c r="AG564" s="144">
        <v>0</v>
      </c>
      <c r="AH564" s="144">
        <v>0</v>
      </c>
      <c r="AI564" s="144">
        <v>0</v>
      </c>
      <c r="AJ564" s="144">
        <v>0</v>
      </c>
      <c r="AK564" s="144">
        <v>0</v>
      </c>
      <c r="AL564" s="144">
        <v>0</v>
      </c>
      <c r="AM564" s="144">
        <v>0</v>
      </c>
      <c r="AN564" s="144">
        <v>0</v>
      </c>
      <c r="AO564" s="144">
        <v>0</v>
      </c>
      <c r="AP564" s="144">
        <v>0</v>
      </c>
      <c r="AQ564" s="144">
        <v>0</v>
      </c>
      <c r="AR564" s="144">
        <v>0</v>
      </c>
      <c r="AS564" s="144"/>
      <c r="AT564" s="144"/>
      <c r="AU564" s="144"/>
      <c r="AV564" s="144"/>
      <c r="AW564" s="144"/>
      <c r="AX564" s="144"/>
      <c r="AY564" s="144"/>
      <c r="AZ564" s="144"/>
      <c r="BA564" s="144"/>
      <c r="BB564" s="144"/>
      <c r="BC564" s="144"/>
      <c r="BD564" s="144"/>
      <c r="BE564" s="144"/>
      <c r="BF564" s="144"/>
    </row>
    <row r="565" spans="1:58" hidden="1">
      <c r="A565" s="143" t="s">
        <v>919</v>
      </c>
      <c r="B565" s="143" t="s">
        <v>1036</v>
      </c>
      <c r="C565" s="144">
        <v>0</v>
      </c>
      <c r="D565" s="144">
        <v>0</v>
      </c>
      <c r="E565" s="144">
        <v>0</v>
      </c>
      <c r="F565" s="144">
        <v>0</v>
      </c>
      <c r="G565" s="144">
        <v>0</v>
      </c>
      <c r="H565" s="144">
        <v>0</v>
      </c>
      <c r="I565" s="144">
        <v>0</v>
      </c>
      <c r="J565" s="144">
        <v>0</v>
      </c>
      <c r="K565" s="144">
        <v>0</v>
      </c>
      <c r="L565" s="144">
        <v>0</v>
      </c>
      <c r="M565" s="144">
        <v>0</v>
      </c>
      <c r="N565" s="144">
        <v>0</v>
      </c>
      <c r="O565" s="144">
        <v>0</v>
      </c>
      <c r="P565" s="144">
        <v>0</v>
      </c>
      <c r="Q565" s="145"/>
      <c r="R565" s="145"/>
      <c r="S565" s="145"/>
      <c r="T565" s="145"/>
      <c r="U565" s="145"/>
      <c r="V565" s="145"/>
      <c r="W565" s="145"/>
      <c r="X565" s="145"/>
      <c r="Y565" s="145"/>
      <c r="Z565" s="145"/>
      <c r="AA565" s="145"/>
      <c r="AB565" s="145"/>
      <c r="AC565" s="145"/>
      <c r="AD565" s="145"/>
      <c r="AE565" s="144">
        <v>0</v>
      </c>
      <c r="AF565" s="144">
        <v>0</v>
      </c>
      <c r="AG565" s="144">
        <v>0</v>
      </c>
      <c r="AH565" s="144">
        <v>0</v>
      </c>
      <c r="AI565" s="144">
        <v>0</v>
      </c>
      <c r="AJ565" s="144">
        <v>0</v>
      </c>
      <c r="AK565" s="144">
        <v>0</v>
      </c>
      <c r="AL565" s="144">
        <v>0</v>
      </c>
      <c r="AM565" s="144">
        <v>0</v>
      </c>
      <c r="AN565" s="144">
        <v>0</v>
      </c>
      <c r="AO565" s="144">
        <v>0</v>
      </c>
      <c r="AP565" s="144">
        <v>0</v>
      </c>
      <c r="AQ565" s="144">
        <v>0</v>
      </c>
      <c r="AR565" s="144">
        <v>0</v>
      </c>
      <c r="AS565" s="144"/>
      <c r="AT565" s="144"/>
      <c r="AU565" s="144"/>
      <c r="AV565" s="144"/>
      <c r="AW565" s="144"/>
      <c r="AX565" s="144"/>
      <c r="AY565" s="144"/>
      <c r="AZ565" s="144"/>
      <c r="BA565" s="144"/>
      <c r="BB565" s="144"/>
      <c r="BC565" s="144"/>
      <c r="BD565" s="144"/>
      <c r="BE565" s="144"/>
      <c r="BF565" s="144"/>
    </row>
    <row r="566" spans="1:58" hidden="1">
      <c r="A566" s="143" t="s">
        <v>919</v>
      </c>
      <c r="B566" s="143" t="s">
        <v>1037</v>
      </c>
      <c r="C566" s="144">
        <v>0</v>
      </c>
      <c r="D566" s="144">
        <v>0</v>
      </c>
      <c r="E566" s="144">
        <v>0</v>
      </c>
      <c r="F566" s="144">
        <v>0</v>
      </c>
      <c r="G566" s="144">
        <v>0</v>
      </c>
      <c r="H566" s="144">
        <v>0</v>
      </c>
      <c r="I566" s="144">
        <v>0</v>
      </c>
      <c r="J566" s="144">
        <v>0</v>
      </c>
      <c r="K566" s="144">
        <v>0</v>
      </c>
      <c r="L566" s="144">
        <v>0</v>
      </c>
      <c r="M566" s="144">
        <v>0</v>
      </c>
      <c r="N566" s="144">
        <v>0</v>
      </c>
      <c r="O566" s="144">
        <v>0</v>
      </c>
      <c r="P566" s="144">
        <v>0</v>
      </c>
      <c r="Q566" s="145"/>
      <c r="R566" s="145"/>
      <c r="S566" s="145"/>
      <c r="T566" s="145"/>
      <c r="U566" s="145"/>
      <c r="V566" s="145"/>
      <c r="W566" s="145"/>
      <c r="X566" s="145"/>
      <c r="Y566" s="145"/>
      <c r="Z566" s="145"/>
      <c r="AA566" s="145"/>
      <c r="AB566" s="145"/>
      <c r="AC566" s="145"/>
      <c r="AD566" s="145"/>
      <c r="AE566" s="144">
        <v>0</v>
      </c>
      <c r="AF566" s="144">
        <v>0</v>
      </c>
      <c r="AG566" s="144">
        <v>0</v>
      </c>
      <c r="AH566" s="144">
        <v>0</v>
      </c>
      <c r="AI566" s="144">
        <v>0</v>
      </c>
      <c r="AJ566" s="144">
        <v>0</v>
      </c>
      <c r="AK566" s="144">
        <v>0</v>
      </c>
      <c r="AL566" s="144">
        <v>0</v>
      </c>
      <c r="AM566" s="144">
        <v>0</v>
      </c>
      <c r="AN566" s="144">
        <v>0</v>
      </c>
      <c r="AO566" s="144">
        <v>0</v>
      </c>
      <c r="AP566" s="144">
        <v>0</v>
      </c>
      <c r="AQ566" s="144">
        <v>0</v>
      </c>
      <c r="AR566" s="144">
        <v>0</v>
      </c>
      <c r="AS566" s="144"/>
      <c r="AT566" s="144"/>
      <c r="AU566" s="144"/>
      <c r="AV566" s="144"/>
      <c r="AW566" s="144"/>
      <c r="AX566" s="144"/>
      <c r="AY566" s="144"/>
      <c r="AZ566" s="144"/>
      <c r="BA566" s="144"/>
      <c r="BB566" s="144"/>
      <c r="BC566" s="144"/>
      <c r="BD566" s="144"/>
      <c r="BE566" s="144"/>
      <c r="BF566" s="144"/>
    </row>
    <row r="567" spans="1:58" hidden="1">
      <c r="A567" s="143" t="s">
        <v>919</v>
      </c>
      <c r="B567" s="143" t="s">
        <v>1038</v>
      </c>
      <c r="C567" s="144">
        <v>0</v>
      </c>
      <c r="D567" s="144">
        <v>0</v>
      </c>
      <c r="E567" s="144">
        <v>0</v>
      </c>
      <c r="F567" s="144">
        <v>0</v>
      </c>
      <c r="G567" s="144">
        <v>0</v>
      </c>
      <c r="H567" s="144">
        <v>0</v>
      </c>
      <c r="I567" s="144">
        <v>0</v>
      </c>
      <c r="J567" s="144">
        <v>0</v>
      </c>
      <c r="K567" s="144">
        <v>0</v>
      </c>
      <c r="L567" s="144">
        <v>0</v>
      </c>
      <c r="M567" s="144">
        <v>0</v>
      </c>
      <c r="N567" s="144">
        <v>0</v>
      </c>
      <c r="O567" s="144">
        <v>0</v>
      </c>
      <c r="P567" s="144">
        <v>0</v>
      </c>
      <c r="Q567" s="145"/>
      <c r="R567" s="145"/>
      <c r="S567" s="145"/>
      <c r="T567" s="145"/>
      <c r="U567" s="145"/>
      <c r="V567" s="145"/>
      <c r="W567" s="145"/>
      <c r="X567" s="145"/>
      <c r="Y567" s="145"/>
      <c r="Z567" s="145"/>
      <c r="AA567" s="145"/>
      <c r="AB567" s="145"/>
      <c r="AC567" s="145"/>
      <c r="AD567" s="145"/>
      <c r="AE567" s="144">
        <v>0</v>
      </c>
      <c r="AF567" s="144">
        <v>0</v>
      </c>
      <c r="AG567" s="144">
        <v>0</v>
      </c>
      <c r="AH567" s="144">
        <v>0</v>
      </c>
      <c r="AI567" s="144">
        <v>0</v>
      </c>
      <c r="AJ567" s="144">
        <v>0</v>
      </c>
      <c r="AK567" s="144">
        <v>0</v>
      </c>
      <c r="AL567" s="144">
        <v>0</v>
      </c>
      <c r="AM567" s="144">
        <v>0</v>
      </c>
      <c r="AN567" s="144">
        <v>0</v>
      </c>
      <c r="AO567" s="144">
        <v>0</v>
      </c>
      <c r="AP567" s="144">
        <v>0</v>
      </c>
      <c r="AQ567" s="144">
        <v>0</v>
      </c>
      <c r="AR567" s="144">
        <v>0</v>
      </c>
      <c r="AS567" s="144"/>
      <c r="AT567" s="144"/>
      <c r="AU567" s="144"/>
      <c r="AV567" s="144"/>
      <c r="AW567" s="144"/>
      <c r="AX567" s="144"/>
      <c r="AY567" s="144"/>
      <c r="AZ567" s="144"/>
      <c r="BA567" s="144"/>
      <c r="BB567" s="144"/>
      <c r="BC567" s="144"/>
      <c r="BD567" s="144"/>
      <c r="BE567" s="144"/>
      <c r="BF567" s="144"/>
    </row>
    <row r="568" spans="1:58" hidden="1">
      <c r="A568" s="143" t="s">
        <v>919</v>
      </c>
      <c r="B568" s="143" t="s">
        <v>1039</v>
      </c>
      <c r="C568" s="144">
        <v>0</v>
      </c>
      <c r="D568" s="144">
        <v>0</v>
      </c>
      <c r="E568" s="144">
        <v>0</v>
      </c>
      <c r="F568" s="144">
        <v>0</v>
      </c>
      <c r="G568" s="144">
        <v>0</v>
      </c>
      <c r="H568" s="144">
        <v>0</v>
      </c>
      <c r="I568" s="144">
        <v>0</v>
      </c>
      <c r="J568" s="144">
        <v>0</v>
      </c>
      <c r="K568" s="144">
        <v>0</v>
      </c>
      <c r="L568" s="144">
        <v>0</v>
      </c>
      <c r="M568" s="144">
        <v>0</v>
      </c>
      <c r="N568" s="144">
        <v>0</v>
      </c>
      <c r="O568" s="144">
        <v>0</v>
      </c>
      <c r="P568" s="144">
        <v>0</v>
      </c>
      <c r="Q568" s="145"/>
      <c r="R568" s="145"/>
      <c r="S568" s="145"/>
      <c r="T568" s="145"/>
      <c r="U568" s="145"/>
      <c r="V568" s="145"/>
      <c r="W568" s="145"/>
      <c r="X568" s="145"/>
      <c r="Y568" s="145"/>
      <c r="Z568" s="145"/>
      <c r="AA568" s="145"/>
      <c r="AB568" s="145"/>
      <c r="AC568" s="145"/>
      <c r="AD568" s="145"/>
      <c r="AE568" s="144">
        <v>0</v>
      </c>
      <c r="AF568" s="144">
        <v>0</v>
      </c>
      <c r="AG568" s="144">
        <v>0</v>
      </c>
      <c r="AH568" s="144">
        <v>0</v>
      </c>
      <c r="AI568" s="144">
        <v>0</v>
      </c>
      <c r="AJ568" s="144">
        <v>0</v>
      </c>
      <c r="AK568" s="144">
        <v>0</v>
      </c>
      <c r="AL568" s="144">
        <v>0</v>
      </c>
      <c r="AM568" s="144">
        <v>0</v>
      </c>
      <c r="AN568" s="144">
        <v>0</v>
      </c>
      <c r="AO568" s="144">
        <v>0</v>
      </c>
      <c r="AP568" s="144">
        <v>0</v>
      </c>
      <c r="AQ568" s="144">
        <v>0</v>
      </c>
      <c r="AR568" s="144">
        <v>0</v>
      </c>
      <c r="AS568" s="144"/>
      <c r="AT568" s="144"/>
      <c r="AU568" s="144"/>
      <c r="AV568" s="144"/>
      <c r="AW568" s="144"/>
      <c r="AX568" s="144"/>
      <c r="AY568" s="144"/>
      <c r="AZ568" s="144"/>
      <c r="BA568" s="144"/>
      <c r="BB568" s="144"/>
      <c r="BC568" s="144"/>
      <c r="BD568" s="144"/>
      <c r="BE568" s="144"/>
      <c r="BF568" s="144"/>
    </row>
    <row r="569" spans="1:58" hidden="1">
      <c r="A569" s="143" t="s">
        <v>919</v>
      </c>
      <c r="B569" s="143" t="s">
        <v>1040</v>
      </c>
      <c r="C569" s="144">
        <v>0</v>
      </c>
      <c r="D569" s="144">
        <v>0</v>
      </c>
      <c r="E569" s="144">
        <v>0</v>
      </c>
      <c r="F569" s="144">
        <v>0</v>
      </c>
      <c r="G569" s="144">
        <v>0</v>
      </c>
      <c r="H569" s="144">
        <v>0</v>
      </c>
      <c r="I569" s="144">
        <v>0</v>
      </c>
      <c r="J569" s="144">
        <v>0</v>
      </c>
      <c r="K569" s="144">
        <v>0</v>
      </c>
      <c r="L569" s="144">
        <v>0</v>
      </c>
      <c r="M569" s="144">
        <v>0</v>
      </c>
      <c r="N569" s="144">
        <v>0</v>
      </c>
      <c r="O569" s="144">
        <v>0</v>
      </c>
      <c r="P569" s="144">
        <v>0</v>
      </c>
      <c r="Q569" s="145"/>
      <c r="R569" s="145"/>
      <c r="S569" s="145"/>
      <c r="T569" s="145"/>
      <c r="U569" s="145"/>
      <c r="V569" s="145"/>
      <c r="W569" s="145"/>
      <c r="X569" s="145"/>
      <c r="Y569" s="145"/>
      <c r="Z569" s="145"/>
      <c r="AA569" s="145"/>
      <c r="AB569" s="145"/>
      <c r="AC569" s="145"/>
      <c r="AD569" s="145"/>
      <c r="AE569" s="144">
        <v>0</v>
      </c>
      <c r="AF569" s="144">
        <v>0</v>
      </c>
      <c r="AG569" s="144">
        <v>0</v>
      </c>
      <c r="AH569" s="144">
        <v>0</v>
      </c>
      <c r="AI569" s="144">
        <v>0</v>
      </c>
      <c r="AJ569" s="144">
        <v>0</v>
      </c>
      <c r="AK569" s="144">
        <v>0</v>
      </c>
      <c r="AL569" s="144">
        <v>0</v>
      </c>
      <c r="AM569" s="144">
        <v>0</v>
      </c>
      <c r="AN569" s="144">
        <v>0</v>
      </c>
      <c r="AO569" s="144">
        <v>0</v>
      </c>
      <c r="AP569" s="144">
        <v>0</v>
      </c>
      <c r="AQ569" s="144">
        <v>0</v>
      </c>
      <c r="AR569" s="144">
        <v>0</v>
      </c>
      <c r="AS569" s="144"/>
      <c r="AT569" s="144"/>
      <c r="AU569" s="144"/>
      <c r="AV569" s="144"/>
      <c r="AW569" s="144"/>
      <c r="AX569" s="144"/>
      <c r="AY569" s="144"/>
      <c r="AZ569" s="144"/>
      <c r="BA569" s="144"/>
      <c r="BB569" s="144"/>
      <c r="BC569" s="144"/>
      <c r="BD569" s="144"/>
      <c r="BE569" s="144"/>
      <c r="BF569" s="144"/>
    </row>
    <row r="570" spans="1:58" hidden="1">
      <c r="A570" s="143" t="s">
        <v>919</v>
      </c>
      <c r="B570" s="143" t="s">
        <v>1041</v>
      </c>
      <c r="C570" s="144">
        <v>0</v>
      </c>
      <c r="D570" s="144">
        <v>0</v>
      </c>
      <c r="E570" s="144">
        <v>0</v>
      </c>
      <c r="F570" s="144">
        <v>0</v>
      </c>
      <c r="G570" s="144">
        <v>0</v>
      </c>
      <c r="H570" s="144">
        <v>0</v>
      </c>
      <c r="I570" s="144">
        <v>0</v>
      </c>
      <c r="J570" s="144">
        <v>0</v>
      </c>
      <c r="K570" s="144">
        <v>0</v>
      </c>
      <c r="L570" s="144">
        <v>0</v>
      </c>
      <c r="M570" s="144">
        <v>0</v>
      </c>
      <c r="N570" s="144">
        <v>0</v>
      </c>
      <c r="O570" s="144">
        <v>0</v>
      </c>
      <c r="P570" s="144">
        <v>0</v>
      </c>
      <c r="Q570" s="145"/>
      <c r="R570" s="145"/>
      <c r="S570" s="145"/>
      <c r="T570" s="145"/>
      <c r="U570" s="145"/>
      <c r="V570" s="145"/>
      <c r="W570" s="145"/>
      <c r="X570" s="145"/>
      <c r="Y570" s="145"/>
      <c r="Z570" s="145"/>
      <c r="AA570" s="145"/>
      <c r="AB570" s="145"/>
      <c r="AC570" s="145"/>
      <c r="AD570" s="145"/>
      <c r="AE570" s="144">
        <v>0</v>
      </c>
      <c r="AF570" s="144">
        <v>0</v>
      </c>
      <c r="AG570" s="144">
        <v>0</v>
      </c>
      <c r="AH570" s="144">
        <v>0</v>
      </c>
      <c r="AI570" s="144">
        <v>0</v>
      </c>
      <c r="AJ570" s="144">
        <v>0</v>
      </c>
      <c r="AK570" s="144">
        <v>0</v>
      </c>
      <c r="AL570" s="144">
        <v>0</v>
      </c>
      <c r="AM570" s="144">
        <v>0</v>
      </c>
      <c r="AN570" s="144">
        <v>0</v>
      </c>
      <c r="AO570" s="144">
        <v>0</v>
      </c>
      <c r="AP570" s="144">
        <v>0</v>
      </c>
      <c r="AQ570" s="144">
        <v>0</v>
      </c>
      <c r="AR570" s="144">
        <v>0</v>
      </c>
      <c r="AS570" s="144"/>
      <c r="AT570" s="144"/>
      <c r="AU570" s="144"/>
      <c r="AV570" s="144"/>
      <c r="AW570" s="144"/>
      <c r="AX570" s="144"/>
      <c r="AY570" s="144"/>
      <c r="AZ570" s="144"/>
      <c r="BA570" s="144"/>
      <c r="BB570" s="144"/>
      <c r="BC570" s="144"/>
      <c r="BD570" s="144"/>
      <c r="BE570" s="144"/>
      <c r="BF570" s="144"/>
    </row>
    <row r="571" spans="1:58" hidden="1">
      <c r="A571" s="143" t="s">
        <v>919</v>
      </c>
      <c r="B571" s="143" t="s">
        <v>1042</v>
      </c>
      <c r="C571" s="144">
        <v>12</v>
      </c>
      <c r="D571" s="144">
        <v>13</v>
      </c>
      <c r="E571" s="144">
        <v>13</v>
      </c>
      <c r="F571" s="144">
        <v>13</v>
      </c>
      <c r="G571" s="144">
        <v>13</v>
      </c>
      <c r="H571" s="144">
        <v>14</v>
      </c>
      <c r="I571" s="144">
        <v>16</v>
      </c>
      <c r="J571" s="144">
        <v>17</v>
      </c>
      <c r="K571" s="144">
        <v>18</v>
      </c>
      <c r="L571" s="144">
        <v>18</v>
      </c>
      <c r="M571" s="144">
        <v>29</v>
      </c>
      <c r="N571" s="144">
        <v>29</v>
      </c>
      <c r="O571" s="144">
        <v>29</v>
      </c>
      <c r="P571" s="144">
        <v>29</v>
      </c>
      <c r="Q571" s="145">
        <v>15.83</v>
      </c>
      <c r="R571" s="145">
        <v>13.15</v>
      </c>
      <c r="S571" s="145">
        <v>15.69</v>
      </c>
      <c r="T571" s="145">
        <v>15.15</v>
      </c>
      <c r="U571" s="145">
        <v>13.08</v>
      </c>
      <c r="V571" s="145">
        <v>14.29</v>
      </c>
      <c r="W571" s="145">
        <v>14.56</v>
      </c>
      <c r="X571" s="145">
        <v>14.82</v>
      </c>
      <c r="Y571" s="145">
        <v>13.11</v>
      </c>
      <c r="Z571" s="145">
        <v>13.11</v>
      </c>
      <c r="AA571" s="145">
        <v>14.59</v>
      </c>
      <c r="AB571" s="145">
        <v>13.07</v>
      </c>
      <c r="AC571" s="145">
        <v>14.07</v>
      </c>
      <c r="AD571" s="145">
        <v>14.62</v>
      </c>
      <c r="AE571" s="144">
        <v>190</v>
      </c>
      <c r="AF571" s="144">
        <v>171</v>
      </c>
      <c r="AG571" s="144">
        <v>204</v>
      </c>
      <c r="AH571" s="144">
        <v>197</v>
      </c>
      <c r="AI571" s="144">
        <v>170</v>
      </c>
      <c r="AJ571" s="144">
        <v>200</v>
      </c>
      <c r="AK571" s="144">
        <v>233</v>
      </c>
      <c r="AL571" s="144">
        <v>252</v>
      </c>
      <c r="AM571" s="144">
        <v>236</v>
      </c>
      <c r="AN571" s="144">
        <v>236</v>
      </c>
      <c r="AO571" s="144">
        <v>423</v>
      </c>
      <c r="AP571" s="144">
        <v>379</v>
      </c>
      <c r="AQ571" s="144">
        <v>408</v>
      </c>
      <c r="AR571" s="144">
        <v>424</v>
      </c>
      <c r="AS571" s="144"/>
      <c r="AT571" s="144"/>
      <c r="AU571" s="144"/>
      <c r="AV571" s="144"/>
      <c r="AW571" s="144"/>
      <c r="AX571" s="144"/>
      <c r="AY571" s="144"/>
      <c r="AZ571" s="144"/>
      <c r="BA571" s="144"/>
      <c r="BB571" s="144"/>
      <c r="BC571" s="144"/>
      <c r="BD571" s="144"/>
      <c r="BE571" s="144"/>
      <c r="BF571" s="144"/>
    </row>
    <row r="572" spans="1:58" hidden="1">
      <c r="A572" s="143" t="s">
        <v>919</v>
      </c>
      <c r="B572" s="143" t="s">
        <v>1043</v>
      </c>
      <c r="C572" s="144">
        <v>0</v>
      </c>
      <c r="D572" s="144">
        <v>0</v>
      </c>
      <c r="E572" s="144">
        <v>0</v>
      </c>
      <c r="F572" s="144">
        <v>0</v>
      </c>
      <c r="G572" s="144">
        <v>0</v>
      </c>
      <c r="H572" s="144">
        <v>0</v>
      </c>
      <c r="I572" s="144">
        <v>0</v>
      </c>
      <c r="J572" s="144">
        <v>0</v>
      </c>
      <c r="K572" s="144">
        <v>0</v>
      </c>
      <c r="L572" s="144">
        <v>0</v>
      </c>
      <c r="M572" s="144">
        <v>0</v>
      </c>
      <c r="N572" s="144">
        <v>0</v>
      </c>
      <c r="O572" s="144">
        <v>0</v>
      </c>
      <c r="P572" s="144">
        <v>0</v>
      </c>
      <c r="Q572" s="145"/>
      <c r="R572" s="145"/>
      <c r="S572" s="145"/>
      <c r="T572" s="145"/>
      <c r="U572" s="145"/>
      <c r="V572" s="145"/>
      <c r="W572" s="145"/>
      <c r="X572" s="145"/>
      <c r="Y572" s="145"/>
      <c r="Z572" s="145"/>
      <c r="AA572" s="145"/>
      <c r="AB572" s="145"/>
      <c r="AC572" s="145"/>
      <c r="AD572" s="145"/>
      <c r="AE572" s="144">
        <v>0</v>
      </c>
      <c r="AF572" s="144">
        <v>0</v>
      </c>
      <c r="AG572" s="144">
        <v>0</v>
      </c>
      <c r="AH572" s="144">
        <v>0</v>
      </c>
      <c r="AI572" s="144">
        <v>0</v>
      </c>
      <c r="AJ572" s="144">
        <v>0</v>
      </c>
      <c r="AK572" s="144">
        <v>0</v>
      </c>
      <c r="AL572" s="144">
        <v>0</v>
      </c>
      <c r="AM572" s="144">
        <v>0</v>
      </c>
      <c r="AN572" s="144">
        <v>0</v>
      </c>
      <c r="AO572" s="144">
        <v>0</v>
      </c>
      <c r="AP572" s="144">
        <v>0</v>
      </c>
      <c r="AQ572" s="144">
        <v>0</v>
      </c>
      <c r="AR572" s="144">
        <v>0</v>
      </c>
      <c r="AS572" s="144"/>
      <c r="AT572" s="144"/>
      <c r="AU572" s="144"/>
      <c r="AV572" s="144"/>
      <c r="AW572" s="144"/>
      <c r="AX572" s="144"/>
      <c r="AY572" s="144"/>
      <c r="AZ572" s="144"/>
      <c r="BA572" s="144"/>
      <c r="BB572" s="144"/>
      <c r="BC572" s="144"/>
      <c r="BD572" s="144"/>
      <c r="BE572" s="144"/>
      <c r="BF572" s="144"/>
    </row>
    <row r="573" spans="1:58" hidden="1">
      <c r="A573" s="143" t="s">
        <v>919</v>
      </c>
      <c r="B573" s="143" t="s">
        <v>1044</v>
      </c>
      <c r="C573" s="144">
        <v>0</v>
      </c>
      <c r="D573" s="144">
        <v>0</v>
      </c>
      <c r="E573" s="144">
        <v>0</v>
      </c>
      <c r="F573" s="144">
        <v>0</v>
      </c>
      <c r="G573" s="144">
        <v>0</v>
      </c>
      <c r="H573" s="144">
        <v>0</v>
      </c>
      <c r="I573" s="144">
        <v>0</v>
      </c>
      <c r="J573" s="144">
        <v>0</v>
      </c>
      <c r="K573" s="144">
        <v>0</v>
      </c>
      <c r="L573" s="144">
        <v>0</v>
      </c>
      <c r="M573" s="144">
        <v>1</v>
      </c>
      <c r="N573" s="144">
        <v>1</v>
      </c>
      <c r="O573" s="144">
        <v>1</v>
      </c>
      <c r="P573" s="144">
        <v>1</v>
      </c>
      <c r="Q573" s="145"/>
      <c r="R573" s="145"/>
      <c r="S573" s="145"/>
      <c r="T573" s="145"/>
      <c r="U573" s="145"/>
      <c r="V573" s="145"/>
      <c r="W573" s="145"/>
      <c r="X573" s="145"/>
      <c r="Y573" s="145"/>
      <c r="Z573" s="145"/>
      <c r="AA573" s="145">
        <v>245</v>
      </c>
      <c r="AB573" s="145">
        <v>245</v>
      </c>
      <c r="AC573" s="145">
        <v>281</v>
      </c>
      <c r="AD573" s="145">
        <v>229</v>
      </c>
      <c r="AE573" s="144">
        <v>0</v>
      </c>
      <c r="AF573" s="144">
        <v>0</v>
      </c>
      <c r="AG573" s="144">
        <v>0</v>
      </c>
      <c r="AH573" s="144">
        <v>0</v>
      </c>
      <c r="AI573" s="144">
        <v>0</v>
      </c>
      <c r="AJ573" s="144">
        <v>0</v>
      </c>
      <c r="AK573" s="144">
        <v>0</v>
      </c>
      <c r="AL573" s="144">
        <v>0</v>
      </c>
      <c r="AM573" s="144">
        <v>0</v>
      </c>
      <c r="AN573" s="144">
        <v>0</v>
      </c>
      <c r="AO573" s="144">
        <v>245</v>
      </c>
      <c r="AP573" s="144">
        <v>245</v>
      </c>
      <c r="AQ573" s="144">
        <v>281</v>
      </c>
      <c r="AR573" s="144">
        <v>229</v>
      </c>
      <c r="AS573" s="144"/>
      <c r="AT573" s="144"/>
      <c r="AU573" s="144"/>
      <c r="AV573" s="144"/>
      <c r="AW573" s="144"/>
      <c r="AX573" s="144"/>
      <c r="AY573" s="144"/>
      <c r="AZ573" s="144"/>
      <c r="BA573" s="144"/>
      <c r="BB573" s="144"/>
      <c r="BC573" s="144"/>
      <c r="BD573" s="144"/>
      <c r="BE573" s="144"/>
      <c r="BF573" s="144"/>
    </row>
    <row r="574" spans="1:58" hidden="1">
      <c r="A574" s="143" t="s">
        <v>919</v>
      </c>
      <c r="B574" s="143" t="s">
        <v>1045</v>
      </c>
      <c r="C574" s="144">
        <v>0</v>
      </c>
      <c r="D574" s="144">
        <v>0</v>
      </c>
      <c r="E574" s="144">
        <v>0</v>
      </c>
      <c r="F574" s="144">
        <v>0</v>
      </c>
      <c r="G574" s="144">
        <v>0</v>
      </c>
      <c r="H574" s="144">
        <v>0</v>
      </c>
      <c r="I574" s="144">
        <v>0</v>
      </c>
      <c r="J574" s="144">
        <v>0</v>
      </c>
      <c r="K574" s="144">
        <v>0</v>
      </c>
      <c r="L574" s="144">
        <v>0</v>
      </c>
      <c r="M574" s="144">
        <v>0</v>
      </c>
      <c r="N574" s="144">
        <v>0</v>
      </c>
      <c r="O574" s="144">
        <v>0</v>
      </c>
      <c r="P574" s="144">
        <v>0</v>
      </c>
      <c r="Q574" s="145"/>
      <c r="R574" s="145"/>
      <c r="S574" s="145"/>
      <c r="T574" s="145"/>
      <c r="U574" s="145"/>
      <c r="V574" s="145"/>
      <c r="W574" s="145"/>
      <c r="X574" s="145"/>
      <c r="Y574" s="145"/>
      <c r="Z574" s="145"/>
      <c r="AA574" s="145"/>
      <c r="AB574" s="145"/>
      <c r="AC574" s="145"/>
      <c r="AD574" s="145"/>
      <c r="AE574" s="144">
        <v>0</v>
      </c>
      <c r="AF574" s="144">
        <v>0</v>
      </c>
      <c r="AG574" s="144">
        <v>0</v>
      </c>
      <c r="AH574" s="144">
        <v>0</v>
      </c>
      <c r="AI574" s="144">
        <v>0</v>
      </c>
      <c r="AJ574" s="144">
        <v>0</v>
      </c>
      <c r="AK574" s="144">
        <v>0</v>
      </c>
      <c r="AL574" s="144">
        <v>0</v>
      </c>
      <c r="AM574" s="144">
        <v>0</v>
      </c>
      <c r="AN574" s="144">
        <v>0</v>
      </c>
      <c r="AO574" s="144">
        <v>0</v>
      </c>
      <c r="AP574" s="144">
        <v>0</v>
      </c>
      <c r="AQ574" s="144">
        <v>0</v>
      </c>
      <c r="AR574" s="144">
        <v>0</v>
      </c>
      <c r="AS574" s="144"/>
      <c r="AT574" s="144"/>
      <c r="AU574" s="144"/>
      <c r="AV574" s="144"/>
      <c r="AW574" s="144"/>
      <c r="AX574" s="144"/>
      <c r="AY574" s="144"/>
      <c r="AZ574" s="144"/>
      <c r="BA574" s="144"/>
      <c r="BB574" s="144"/>
      <c r="BC574" s="144"/>
      <c r="BD574" s="144"/>
      <c r="BE574" s="144"/>
      <c r="BF574" s="144"/>
    </row>
    <row r="575" spans="1:58" hidden="1">
      <c r="A575" s="143" t="s">
        <v>919</v>
      </c>
      <c r="B575" s="143" t="s">
        <v>1046</v>
      </c>
      <c r="C575" s="144">
        <v>0</v>
      </c>
      <c r="D575" s="144">
        <v>0</v>
      </c>
      <c r="E575" s="144">
        <v>0</v>
      </c>
      <c r="F575" s="144">
        <v>0</v>
      </c>
      <c r="G575" s="144">
        <v>0</v>
      </c>
      <c r="H575" s="144">
        <v>0</v>
      </c>
      <c r="I575" s="144">
        <v>0</v>
      </c>
      <c r="J575" s="144">
        <v>0</v>
      </c>
      <c r="K575" s="144">
        <v>0</v>
      </c>
      <c r="L575" s="144">
        <v>0</v>
      </c>
      <c r="M575" s="144">
        <v>0</v>
      </c>
      <c r="N575" s="144">
        <v>0</v>
      </c>
      <c r="O575" s="144">
        <v>0</v>
      </c>
      <c r="P575" s="144">
        <v>0</v>
      </c>
      <c r="Q575" s="145"/>
      <c r="R575" s="145"/>
      <c r="S575" s="145"/>
      <c r="T575" s="145"/>
      <c r="U575" s="145"/>
      <c r="V575" s="145"/>
      <c r="W575" s="145"/>
      <c r="X575" s="145"/>
      <c r="Y575" s="145"/>
      <c r="Z575" s="145"/>
      <c r="AA575" s="145"/>
      <c r="AB575" s="145"/>
      <c r="AC575" s="145"/>
      <c r="AD575" s="145"/>
      <c r="AE575" s="144">
        <v>0</v>
      </c>
      <c r="AF575" s="144">
        <v>0</v>
      </c>
      <c r="AG575" s="144">
        <v>0</v>
      </c>
      <c r="AH575" s="144">
        <v>0</v>
      </c>
      <c r="AI575" s="144">
        <v>0</v>
      </c>
      <c r="AJ575" s="144">
        <v>0</v>
      </c>
      <c r="AK575" s="144">
        <v>0</v>
      </c>
      <c r="AL575" s="144">
        <v>0</v>
      </c>
      <c r="AM575" s="144">
        <v>0</v>
      </c>
      <c r="AN575" s="144">
        <v>0</v>
      </c>
      <c r="AO575" s="144">
        <v>0</v>
      </c>
      <c r="AP575" s="144">
        <v>0</v>
      </c>
      <c r="AQ575" s="144">
        <v>0</v>
      </c>
      <c r="AR575" s="144">
        <v>0</v>
      </c>
      <c r="AS575" s="144"/>
      <c r="AT575" s="144"/>
      <c r="AU575" s="144"/>
      <c r="AV575" s="144"/>
      <c r="AW575" s="144"/>
      <c r="AX575" s="144"/>
      <c r="AY575" s="144"/>
      <c r="AZ575" s="144"/>
      <c r="BA575" s="144"/>
      <c r="BB575" s="144"/>
      <c r="BC575" s="144"/>
      <c r="BD575" s="144"/>
      <c r="BE575" s="144"/>
      <c r="BF575" s="144"/>
    </row>
    <row r="576" spans="1:58" hidden="1">
      <c r="A576" s="143" t="s">
        <v>919</v>
      </c>
      <c r="B576" s="143" t="s">
        <v>1047</v>
      </c>
      <c r="C576" s="144">
        <v>0</v>
      </c>
      <c r="D576" s="144">
        <v>0</v>
      </c>
      <c r="E576" s="144">
        <v>0</v>
      </c>
      <c r="F576" s="144">
        <v>0</v>
      </c>
      <c r="G576" s="144">
        <v>0</v>
      </c>
      <c r="H576" s="144">
        <v>0</v>
      </c>
      <c r="I576" s="144">
        <v>0</v>
      </c>
      <c r="J576" s="144">
        <v>0</v>
      </c>
      <c r="K576" s="144">
        <v>0</v>
      </c>
      <c r="L576" s="144">
        <v>0</v>
      </c>
      <c r="M576" s="144">
        <v>2</v>
      </c>
      <c r="N576" s="144">
        <v>1</v>
      </c>
      <c r="O576" s="144">
        <v>1</v>
      </c>
      <c r="P576" s="144">
        <v>1</v>
      </c>
      <c r="Q576" s="145"/>
      <c r="R576" s="145"/>
      <c r="S576" s="145"/>
      <c r="T576" s="145"/>
      <c r="U576" s="145"/>
      <c r="V576" s="145"/>
      <c r="W576" s="145"/>
      <c r="X576" s="145"/>
      <c r="Y576" s="145"/>
      <c r="Z576" s="145"/>
      <c r="AA576" s="145">
        <v>0</v>
      </c>
      <c r="AB576" s="145">
        <v>0</v>
      </c>
      <c r="AC576" s="145">
        <v>0</v>
      </c>
      <c r="AD576" s="145">
        <v>0</v>
      </c>
      <c r="AE576" s="144">
        <v>0</v>
      </c>
      <c r="AF576" s="144">
        <v>0</v>
      </c>
      <c r="AG576" s="144">
        <v>0</v>
      </c>
      <c r="AH576" s="144">
        <v>0</v>
      </c>
      <c r="AI576" s="144">
        <v>0</v>
      </c>
      <c r="AJ576" s="144">
        <v>0</v>
      </c>
      <c r="AK576" s="144">
        <v>0</v>
      </c>
      <c r="AL576" s="144">
        <v>0</v>
      </c>
      <c r="AM576" s="144">
        <v>0</v>
      </c>
      <c r="AN576" s="144">
        <v>0</v>
      </c>
      <c r="AO576" s="144">
        <v>0</v>
      </c>
      <c r="AP576" s="144">
        <v>0</v>
      </c>
      <c r="AQ576" s="144">
        <v>0</v>
      </c>
      <c r="AR576" s="144">
        <v>0</v>
      </c>
      <c r="AS576" s="144"/>
      <c r="AT576" s="144"/>
      <c r="AU576" s="144"/>
      <c r="AV576" s="144"/>
      <c r="AW576" s="144"/>
      <c r="AX576" s="144"/>
      <c r="AY576" s="144"/>
      <c r="AZ576" s="144"/>
      <c r="BA576" s="144"/>
      <c r="BB576" s="144"/>
      <c r="BC576" s="144"/>
      <c r="BD576" s="144"/>
      <c r="BE576" s="144"/>
      <c r="BF576" s="144"/>
    </row>
    <row r="577" spans="1:58" hidden="1">
      <c r="A577" s="143" t="s">
        <v>920</v>
      </c>
      <c r="B577" s="143" t="s">
        <v>991</v>
      </c>
      <c r="C577" s="144">
        <v>4084</v>
      </c>
      <c r="D577" s="144">
        <v>4026</v>
      </c>
      <c r="E577" s="144">
        <v>3897</v>
      </c>
      <c r="F577" s="144">
        <v>3805</v>
      </c>
      <c r="G577" s="144">
        <v>3891</v>
      </c>
      <c r="H577" s="144">
        <v>3878</v>
      </c>
      <c r="I577" s="144">
        <v>4016</v>
      </c>
      <c r="J577" s="144">
        <v>4065</v>
      </c>
      <c r="K577" s="144">
        <v>4147</v>
      </c>
      <c r="L577" s="144">
        <v>4167</v>
      </c>
      <c r="M577" s="144">
        <v>4232</v>
      </c>
      <c r="N577" s="144">
        <v>4044</v>
      </c>
      <c r="O577" s="144">
        <v>3853</v>
      </c>
      <c r="P577" s="144">
        <v>3930</v>
      </c>
      <c r="Q577" s="145">
        <v>104.83</v>
      </c>
      <c r="R577" s="145">
        <v>103.46</v>
      </c>
      <c r="S577" s="145">
        <v>118.13</v>
      </c>
      <c r="T577" s="145">
        <v>106.56</v>
      </c>
      <c r="U577" s="145">
        <v>122.29</v>
      </c>
      <c r="V577" s="145">
        <v>111.25</v>
      </c>
      <c r="W577" s="145">
        <v>105.92</v>
      </c>
      <c r="X577" s="145">
        <v>118.85</v>
      </c>
      <c r="Y577" s="145">
        <v>103.01</v>
      </c>
      <c r="Z577" s="145">
        <v>117.4</v>
      </c>
      <c r="AA577" s="145">
        <v>84.21</v>
      </c>
      <c r="AB577" s="145">
        <v>73.599999999999994</v>
      </c>
      <c r="AC577" s="145">
        <v>115.77</v>
      </c>
      <c r="AD577" s="145">
        <v>106.18</v>
      </c>
      <c r="AE577" s="144">
        <v>428118</v>
      </c>
      <c r="AF577" s="144">
        <v>416535</v>
      </c>
      <c r="AG577" s="144">
        <v>460347</v>
      </c>
      <c r="AH577" s="144">
        <v>405450</v>
      </c>
      <c r="AI577" s="144">
        <v>475813</v>
      </c>
      <c r="AJ577" s="144">
        <v>431422</v>
      </c>
      <c r="AK577" s="144">
        <v>425380</v>
      </c>
      <c r="AL577" s="144">
        <v>483109</v>
      </c>
      <c r="AM577" s="144">
        <v>427189</v>
      </c>
      <c r="AN577" s="144">
        <v>489189</v>
      </c>
      <c r="AO577" s="144">
        <v>356391</v>
      </c>
      <c r="AP577" s="144">
        <v>297627</v>
      </c>
      <c r="AQ577" s="144">
        <v>446043</v>
      </c>
      <c r="AR577" s="144">
        <v>417270</v>
      </c>
      <c r="AS577" s="144"/>
      <c r="AT577" s="144"/>
      <c r="AU577" s="144"/>
      <c r="AV577" s="144"/>
      <c r="AW577" s="144"/>
      <c r="AX577" s="144"/>
      <c r="AY577" s="144"/>
      <c r="AZ577" s="144"/>
      <c r="BA577" s="144"/>
      <c r="BB577" s="144"/>
      <c r="BC577" s="144"/>
      <c r="BD577" s="144"/>
      <c r="BE577" s="144"/>
      <c r="BF577" s="144"/>
    </row>
    <row r="578" spans="1:58" hidden="1">
      <c r="A578" s="143" t="s">
        <v>920</v>
      </c>
      <c r="B578" s="143" t="s">
        <v>992</v>
      </c>
      <c r="C578" s="144">
        <v>1972</v>
      </c>
      <c r="D578" s="144">
        <v>1894</v>
      </c>
      <c r="E578" s="144">
        <v>1813</v>
      </c>
      <c r="F578" s="144">
        <v>1732</v>
      </c>
      <c r="G578" s="144">
        <v>1686</v>
      </c>
      <c r="H578" s="144">
        <v>1593</v>
      </c>
      <c r="I578" s="144">
        <v>1579</v>
      </c>
      <c r="J578" s="144">
        <v>1549</v>
      </c>
      <c r="K578" s="144">
        <v>1498</v>
      </c>
      <c r="L578" s="144">
        <v>1450</v>
      </c>
      <c r="M578" s="144">
        <v>1449</v>
      </c>
      <c r="N578" s="144">
        <v>1425</v>
      </c>
      <c r="O578" s="144">
        <v>1392</v>
      </c>
      <c r="P578" s="144">
        <v>1384</v>
      </c>
      <c r="Q578" s="145">
        <v>47.8</v>
      </c>
      <c r="R578" s="145">
        <v>55.48</v>
      </c>
      <c r="S578" s="145">
        <v>37.43</v>
      </c>
      <c r="T578" s="145">
        <v>35.43</v>
      </c>
      <c r="U578" s="145">
        <v>54.06</v>
      </c>
      <c r="V578" s="145">
        <v>45.91</v>
      </c>
      <c r="W578" s="145">
        <v>42.61</v>
      </c>
      <c r="X578" s="145">
        <v>48.5</v>
      </c>
      <c r="Y578" s="145">
        <v>36.68</v>
      </c>
      <c r="Z578" s="145">
        <v>48.93</v>
      </c>
      <c r="AA578" s="145">
        <v>43.21</v>
      </c>
      <c r="AB578" s="145">
        <v>27.84</v>
      </c>
      <c r="AC578" s="145">
        <v>54.78</v>
      </c>
      <c r="AD578" s="145">
        <v>46.52</v>
      </c>
      <c r="AE578" s="144">
        <v>94259</v>
      </c>
      <c r="AF578" s="144">
        <v>105072</v>
      </c>
      <c r="AG578" s="144">
        <v>67855</v>
      </c>
      <c r="AH578" s="144">
        <v>61367</v>
      </c>
      <c r="AI578" s="144">
        <v>91151</v>
      </c>
      <c r="AJ578" s="144">
        <v>73141</v>
      </c>
      <c r="AK578" s="144">
        <v>67274</v>
      </c>
      <c r="AL578" s="144">
        <v>75123</v>
      </c>
      <c r="AM578" s="144">
        <v>54945</v>
      </c>
      <c r="AN578" s="144">
        <v>70955</v>
      </c>
      <c r="AO578" s="144">
        <v>62612</v>
      </c>
      <c r="AP578" s="144">
        <v>39674</v>
      </c>
      <c r="AQ578" s="144">
        <v>76250</v>
      </c>
      <c r="AR578" s="144">
        <v>64384</v>
      </c>
      <c r="AS578" s="144"/>
      <c r="AT578" s="144"/>
      <c r="AU578" s="144"/>
      <c r="AV578" s="144"/>
      <c r="AW578" s="144"/>
      <c r="AX578" s="144"/>
      <c r="AY578" s="144"/>
      <c r="AZ578" s="144"/>
      <c r="BA578" s="144"/>
      <c r="BB578" s="144"/>
      <c r="BC578" s="144"/>
      <c r="BD578" s="144"/>
      <c r="BE578" s="144"/>
      <c r="BF578" s="144"/>
    </row>
    <row r="579" spans="1:58" hidden="1">
      <c r="A579" s="143" t="s">
        <v>920</v>
      </c>
      <c r="B579" s="143" t="s">
        <v>993</v>
      </c>
      <c r="C579" s="144">
        <v>33</v>
      </c>
      <c r="D579" s="144">
        <v>33</v>
      </c>
      <c r="E579" s="144">
        <v>29</v>
      </c>
      <c r="F579" s="144">
        <v>29</v>
      </c>
      <c r="G579" s="144">
        <v>28</v>
      </c>
      <c r="H579" s="144">
        <v>24</v>
      </c>
      <c r="I579" s="144">
        <v>23</v>
      </c>
      <c r="J579" s="144">
        <v>23</v>
      </c>
      <c r="K579" s="144">
        <v>25</v>
      </c>
      <c r="L579" s="144">
        <v>25</v>
      </c>
      <c r="M579" s="144">
        <v>21</v>
      </c>
      <c r="N579" s="144">
        <v>21</v>
      </c>
      <c r="O579" s="144">
        <v>21</v>
      </c>
      <c r="P579" s="144">
        <v>21</v>
      </c>
      <c r="Q579" s="145">
        <v>24</v>
      </c>
      <c r="R579" s="145">
        <v>27.12</v>
      </c>
      <c r="S579" s="145">
        <v>25.69</v>
      </c>
      <c r="T579" s="145">
        <v>26.72</v>
      </c>
      <c r="U579" s="145">
        <v>25.36</v>
      </c>
      <c r="V579" s="145">
        <v>27.5</v>
      </c>
      <c r="W579" s="145">
        <v>27.83</v>
      </c>
      <c r="X579" s="145">
        <v>34.78</v>
      </c>
      <c r="Y579" s="145">
        <v>24.4</v>
      </c>
      <c r="Z579" s="145">
        <v>32.4</v>
      </c>
      <c r="AA579" s="145">
        <v>41.19</v>
      </c>
      <c r="AB579" s="145">
        <v>25.19</v>
      </c>
      <c r="AC579" s="145">
        <v>25.19</v>
      </c>
      <c r="AD579" s="145">
        <v>20.9</v>
      </c>
      <c r="AE579" s="144">
        <v>792</v>
      </c>
      <c r="AF579" s="144">
        <v>895</v>
      </c>
      <c r="AG579" s="144">
        <v>745</v>
      </c>
      <c r="AH579" s="144">
        <v>775</v>
      </c>
      <c r="AI579" s="144">
        <v>710</v>
      </c>
      <c r="AJ579" s="144">
        <v>660</v>
      </c>
      <c r="AK579" s="144">
        <v>640</v>
      </c>
      <c r="AL579" s="144">
        <v>800</v>
      </c>
      <c r="AM579" s="144">
        <v>610</v>
      </c>
      <c r="AN579" s="144">
        <v>810</v>
      </c>
      <c r="AO579" s="144">
        <v>865</v>
      </c>
      <c r="AP579" s="144">
        <v>529</v>
      </c>
      <c r="AQ579" s="144">
        <v>529</v>
      </c>
      <c r="AR579" s="144">
        <v>439</v>
      </c>
      <c r="AS579" s="144"/>
      <c r="AT579" s="144"/>
      <c r="AU579" s="144"/>
      <c r="AV579" s="144"/>
      <c r="AW579" s="144"/>
      <c r="AX579" s="144"/>
      <c r="AY579" s="144"/>
      <c r="AZ579" s="144"/>
      <c r="BA579" s="144"/>
      <c r="BB579" s="144"/>
      <c r="BC579" s="144"/>
      <c r="BD579" s="144"/>
      <c r="BE579" s="144"/>
      <c r="BF579" s="144"/>
    </row>
    <row r="580" spans="1:58" hidden="1">
      <c r="A580" s="143" t="s">
        <v>920</v>
      </c>
      <c r="B580" s="143" t="s">
        <v>994</v>
      </c>
      <c r="C580" s="144">
        <v>2005</v>
      </c>
      <c r="D580" s="144">
        <v>1927</v>
      </c>
      <c r="E580" s="144">
        <v>1842</v>
      </c>
      <c r="F580" s="144">
        <v>1761</v>
      </c>
      <c r="G580" s="144">
        <v>1714</v>
      </c>
      <c r="H580" s="144">
        <v>1617</v>
      </c>
      <c r="I580" s="144">
        <v>1602</v>
      </c>
      <c r="J580" s="144">
        <v>1572</v>
      </c>
      <c r="K580" s="144">
        <v>1523</v>
      </c>
      <c r="L580" s="144">
        <v>1475</v>
      </c>
      <c r="M580" s="144">
        <v>1470</v>
      </c>
      <c r="N580" s="144">
        <v>1446</v>
      </c>
      <c r="O580" s="144">
        <v>1413</v>
      </c>
      <c r="P580" s="144">
        <v>1405</v>
      </c>
      <c r="Q580" s="145">
        <v>47.41</v>
      </c>
      <c r="R580" s="145">
        <v>54.99</v>
      </c>
      <c r="S580" s="145">
        <v>37.24</v>
      </c>
      <c r="T580" s="145">
        <v>35.29</v>
      </c>
      <c r="U580" s="145">
        <v>53.59</v>
      </c>
      <c r="V580" s="145">
        <v>45.64</v>
      </c>
      <c r="W580" s="145">
        <v>42.39</v>
      </c>
      <c r="X580" s="145">
        <v>48.3</v>
      </c>
      <c r="Y580" s="145">
        <v>36.479999999999997</v>
      </c>
      <c r="Z580" s="145">
        <v>48.65</v>
      </c>
      <c r="AA580" s="145">
        <v>43.18</v>
      </c>
      <c r="AB580" s="145">
        <v>27.8</v>
      </c>
      <c r="AC580" s="145">
        <v>54.34</v>
      </c>
      <c r="AD580" s="145">
        <v>46.14</v>
      </c>
      <c r="AE580" s="144">
        <v>95051</v>
      </c>
      <c r="AF580" s="144">
        <v>105967</v>
      </c>
      <c r="AG580" s="144">
        <v>68600</v>
      </c>
      <c r="AH580" s="144">
        <v>62142</v>
      </c>
      <c r="AI580" s="144">
        <v>91861</v>
      </c>
      <c r="AJ580" s="144">
        <v>73801</v>
      </c>
      <c r="AK580" s="144">
        <v>67914</v>
      </c>
      <c r="AL580" s="144">
        <v>75923</v>
      </c>
      <c r="AM580" s="144">
        <v>55555</v>
      </c>
      <c r="AN580" s="144">
        <v>71765</v>
      </c>
      <c r="AO580" s="144">
        <v>63477</v>
      </c>
      <c r="AP580" s="144">
        <v>40203</v>
      </c>
      <c r="AQ580" s="144">
        <v>76779</v>
      </c>
      <c r="AR580" s="144">
        <v>64823</v>
      </c>
      <c r="AS580" s="144"/>
      <c r="AT580" s="144"/>
      <c r="AU580" s="144"/>
      <c r="AV580" s="144"/>
      <c r="AW580" s="144"/>
      <c r="AX580" s="144"/>
      <c r="AY580" s="144"/>
      <c r="AZ580" s="144"/>
      <c r="BA580" s="144"/>
      <c r="BB580" s="144"/>
      <c r="BC580" s="144"/>
      <c r="BD580" s="144"/>
      <c r="BE580" s="144"/>
      <c r="BF580" s="144"/>
    </row>
    <row r="581" spans="1:58" hidden="1">
      <c r="A581" s="143" t="s">
        <v>920</v>
      </c>
      <c r="B581" s="143" t="s">
        <v>995</v>
      </c>
      <c r="C581" s="144">
        <v>244</v>
      </c>
      <c r="D581" s="144">
        <v>214</v>
      </c>
      <c r="E581" s="144">
        <v>164</v>
      </c>
      <c r="F581" s="144">
        <v>157</v>
      </c>
      <c r="G581" s="144">
        <v>160</v>
      </c>
      <c r="H581" s="144">
        <v>173</v>
      </c>
      <c r="I581" s="144">
        <v>150</v>
      </c>
      <c r="J581" s="144">
        <v>138</v>
      </c>
      <c r="K581" s="144">
        <v>131</v>
      </c>
      <c r="L581" s="144">
        <v>124</v>
      </c>
      <c r="M581" s="144">
        <v>113</v>
      </c>
      <c r="N581" s="144">
        <v>113</v>
      </c>
      <c r="O581" s="144">
        <v>110</v>
      </c>
      <c r="P581" s="144">
        <v>111</v>
      </c>
      <c r="Q581" s="145">
        <v>233.9</v>
      </c>
      <c r="R581" s="145">
        <v>253.57</v>
      </c>
      <c r="S581" s="145">
        <v>240.55</v>
      </c>
      <c r="T581" s="145">
        <v>220.7</v>
      </c>
      <c r="U581" s="145">
        <v>239.38</v>
      </c>
      <c r="V581" s="145">
        <v>268.20999999999998</v>
      </c>
      <c r="W581" s="145">
        <v>234</v>
      </c>
      <c r="X581" s="145">
        <v>286.58999999999997</v>
      </c>
      <c r="Y581" s="145">
        <v>229.45</v>
      </c>
      <c r="Z581" s="145">
        <v>289.20999999999998</v>
      </c>
      <c r="AA581" s="145">
        <v>281.13</v>
      </c>
      <c r="AB581" s="145">
        <v>228.28</v>
      </c>
      <c r="AC581" s="145">
        <v>149.75</v>
      </c>
      <c r="AD581" s="145">
        <v>211.37</v>
      </c>
      <c r="AE581" s="144">
        <v>57071</v>
      </c>
      <c r="AF581" s="144">
        <v>54265</v>
      </c>
      <c r="AG581" s="144">
        <v>39450</v>
      </c>
      <c r="AH581" s="144">
        <v>34650</v>
      </c>
      <c r="AI581" s="144">
        <v>38300</v>
      </c>
      <c r="AJ581" s="144">
        <v>46400</v>
      </c>
      <c r="AK581" s="144">
        <v>35100</v>
      </c>
      <c r="AL581" s="144">
        <v>39550</v>
      </c>
      <c r="AM581" s="144">
        <v>30058</v>
      </c>
      <c r="AN581" s="144">
        <v>35862</v>
      </c>
      <c r="AO581" s="144">
        <v>31768</v>
      </c>
      <c r="AP581" s="144">
        <v>25796</v>
      </c>
      <c r="AQ581" s="144">
        <v>16472</v>
      </c>
      <c r="AR581" s="144">
        <v>23462</v>
      </c>
      <c r="AS581" s="144"/>
      <c r="AT581" s="144"/>
      <c r="AU581" s="144"/>
      <c r="AV581" s="144"/>
      <c r="AW581" s="144"/>
      <c r="AX581" s="144"/>
      <c r="AY581" s="144"/>
      <c r="AZ581" s="144"/>
      <c r="BA581" s="144"/>
      <c r="BB581" s="144"/>
      <c r="BC581" s="144"/>
      <c r="BD581" s="144"/>
      <c r="BE581" s="144"/>
      <c r="BF581" s="144"/>
    </row>
    <row r="582" spans="1:58" hidden="1">
      <c r="A582" s="143" t="s">
        <v>920</v>
      </c>
      <c r="B582" s="143" t="s">
        <v>996</v>
      </c>
      <c r="C582" s="144">
        <v>3018</v>
      </c>
      <c r="D582" s="144">
        <v>2914</v>
      </c>
      <c r="E582" s="144">
        <v>2775</v>
      </c>
      <c r="F582" s="144">
        <v>2647</v>
      </c>
      <c r="G582" s="144">
        <v>2641</v>
      </c>
      <c r="H582" s="144">
        <v>2647</v>
      </c>
      <c r="I582" s="144">
        <v>2687</v>
      </c>
      <c r="J582" s="144">
        <v>2681</v>
      </c>
      <c r="K582" s="144">
        <v>2688</v>
      </c>
      <c r="L582" s="144">
        <v>2735</v>
      </c>
      <c r="M582" s="144">
        <v>2887</v>
      </c>
      <c r="N582" s="144">
        <v>2879.4400794131898</v>
      </c>
      <c r="O582" s="144">
        <v>2883.8933593396901</v>
      </c>
      <c r="P582" s="144">
        <v>2794</v>
      </c>
      <c r="Q582" s="145">
        <v>201.31</v>
      </c>
      <c r="R582" s="145">
        <v>198.19</v>
      </c>
      <c r="S582" s="145">
        <v>207.16</v>
      </c>
      <c r="T582" s="145">
        <v>198.57</v>
      </c>
      <c r="U582" s="145">
        <v>221.21</v>
      </c>
      <c r="V582" s="145">
        <v>201.81</v>
      </c>
      <c r="W582" s="145">
        <v>206.84</v>
      </c>
      <c r="X582" s="145">
        <v>215.45</v>
      </c>
      <c r="Y582" s="145">
        <v>179.29</v>
      </c>
      <c r="Z582" s="145">
        <v>210.63</v>
      </c>
      <c r="AA582" s="145">
        <v>172.1</v>
      </c>
      <c r="AB582" s="145">
        <v>135.88</v>
      </c>
      <c r="AC582" s="145">
        <v>186.11</v>
      </c>
      <c r="AD582" s="145">
        <v>168.74</v>
      </c>
      <c r="AE582" s="144">
        <v>607545</v>
      </c>
      <c r="AF582" s="144">
        <v>577536.6</v>
      </c>
      <c r="AG582" s="144">
        <v>574870.4</v>
      </c>
      <c r="AH582" s="144">
        <v>525624.80000000005</v>
      </c>
      <c r="AI582" s="144">
        <v>584202.91177158605</v>
      </c>
      <c r="AJ582" s="144">
        <v>534194.46905823494</v>
      </c>
      <c r="AK582" s="144">
        <v>555776.07264733105</v>
      </c>
      <c r="AL582" s="144">
        <v>577609.13219409203</v>
      </c>
      <c r="AM582" s="144">
        <v>481926.63548795902</v>
      </c>
      <c r="AN582" s="144">
        <v>576074.82318200299</v>
      </c>
      <c r="AO582" s="144">
        <v>496839</v>
      </c>
      <c r="AP582" s="144">
        <v>391267.002721811</v>
      </c>
      <c r="AQ582" s="144">
        <v>536731.67268360604</v>
      </c>
      <c r="AR582" s="144">
        <v>471453</v>
      </c>
      <c r="AS582" s="144"/>
      <c r="AT582" s="144"/>
      <c r="AU582" s="144"/>
      <c r="AV582" s="144"/>
      <c r="AW582" s="144"/>
      <c r="AX582" s="144"/>
      <c r="AY582" s="144"/>
      <c r="AZ582" s="144"/>
      <c r="BA582" s="144"/>
      <c r="BB582" s="144"/>
      <c r="BC582" s="144"/>
      <c r="BD582" s="144"/>
      <c r="BE582" s="144"/>
      <c r="BF582" s="144"/>
    </row>
    <row r="583" spans="1:58" hidden="1">
      <c r="A583" s="143" t="s">
        <v>920</v>
      </c>
      <c r="B583" s="143" t="s">
        <v>997</v>
      </c>
      <c r="C583" s="144">
        <v>3238</v>
      </c>
      <c r="D583" s="144">
        <v>3001</v>
      </c>
      <c r="E583" s="144">
        <v>2885</v>
      </c>
      <c r="F583" s="144">
        <v>2753</v>
      </c>
      <c r="G583" s="144">
        <v>2725</v>
      </c>
      <c r="H583" s="144">
        <v>2594</v>
      </c>
      <c r="I583" s="144">
        <v>2561</v>
      </c>
      <c r="J583" s="144">
        <v>2603</v>
      </c>
      <c r="K583" s="144">
        <v>2611</v>
      </c>
      <c r="L583" s="144">
        <v>2673</v>
      </c>
      <c r="M583" s="144">
        <v>2853</v>
      </c>
      <c r="N583" s="144">
        <v>2809.4164729757199</v>
      </c>
      <c r="O583" s="144">
        <v>2770.6933307985501</v>
      </c>
      <c r="P583" s="144">
        <v>2760</v>
      </c>
      <c r="Q583" s="145">
        <v>244.15</v>
      </c>
      <c r="R583" s="145">
        <v>251.42</v>
      </c>
      <c r="S583" s="145">
        <v>217.33</v>
      </c>
      <c r="T583" s="145">
        <v>200.91</v>
      </c>
      <c r="U583" s="145">
        <v>214.56</v>
      </c>
      <c r="V583" s="145">
        <v>191.19</v>
      </c>
      <c r="W583" s="145">
        <v>196.87</v>
      </c>
      <c r="X583" s="145">
        <v>214.73</v>
      </c>
      <c r="Y583" s="145">
        <v>176.13</v>
      </c>
      <c r="Z583" s="145">
        <v>208.37</v>
      </c>
      <c r="AA583" s="145">
        <v>178.1</v>
      </c>
      <c r="AB583" s="145">
        <v>150.74</v>
      </c>
      <c r="AC583" s="145">
        <v>180.35</v>
      </c>
      <c r="AD583" s="145">
        <v>182.86</v>
      </c>
      <c r="AE583" s="144">
        <v>790555</v>
      </c>
      <c r="AF583" s="144">
        <v>754500.6</v>
      </c>
      <c r="AG583" s="144">
        <v>626985.4</v>
      </c>
      <c r="AH583" s="144">
        <v>553114</v>
      </c>
      <c r="AI583" s="144">
        <v>584669.57178483403</v>
      </c>
      <c r="AJ583" s="144">
        <v>495934.92320420599</v>
      </c>
      <c r="AK583" s="144">
        <v>504190.71579829702</v>
      </c>
      <c r="AL583" s="144">
        <v>558947.46431064804</v>
      </c>
      <c r="AM583" s="144">
        <v>459884.10491263599</v>
      </c>
      <c r="AN583" s="144">
        <v>556985.036804214</v>
      </c>
      <c r="AO583" s="144">
        <v>508129</v>
      </c>
      <c r="AP583" s="144">
        <v>423486.27476013801</v>
      </c>
      <c r="AQ583" s="144">
        <v>499695.10712253198</v>
      </c>
      <c r="AR583" s="144">
        <v>504683</v>
      </c>
      <c r="AS583" s="144"/>
      <c r="AT583" s="144"/>
      <c r="AU583" s="144"/>
      <c r="AV583" s="144"/>
      <c r="AW583" s="144"/>
      <c r="AX583" s="144"/>
      <c r="AY583" s="144"/>
      <c r="AZ583" s="144"/>
      <c r="BA583" s="144"/>
      <c r="BB583" s="144"/>
      <c r="BC583" s="144"/>
      <c r="BD583" s="144"/>
      <c r="BE583" s="144"/>
      <c r="BF583" s="144"/>
    </row>
    <row r="584" spans="1:58" hidden="1">
      <c r="A584" s="143" t="s">
        <v>920</v>
      </c>
      <c r="B584" s="143" t="s">
        <v>998</v>
      </c>
      <c r="C584" s="144">
        <v>6500</v>
      </c>
      <c r="D584" s="144">
        <v>6129</v>
      </c>
      <c r="E584" s="144">
        <v>5824</v>
      </c>
      <c r="F584" s="144">
        <v>5557</v>
      </c>
      <c r="G584" s="144">
        <v>5526</v>
      </c>
      <c r="H584" s="144">
        <v>5414</v>
      </c>
      <c r="I584" s="144">
        <v>5398</v>
      </c>
      <c r="J584" s="144">
        <v>5422</v>
      </c>
      <c r="K584" s="144">
        <v>5430</v>
      </c>
      <c r="L584" s="144">
        <v>5532</v>
      </c>
      <c r="M584" s="144">
        <v>5853</v>
      </c>
      <c r="N584" s="144">
        <v>5801.8565523889101</v>
      </c>
      <c r="O584" s="144">
        <v>5764.5866901382396</v>
      </c>
      <c r="P584" s="144">
        <v>5665</v>
      </c>
      <c r="Q584" s="145">
        <v>223.87</v>
      </c>
      <c r="R584" s="145">
        <v>226.19</v>
      </c>
      <c r="S584" s="145">
        <v>213.14</v>
      </c>
      <c r="T584" s="145">
        <v>200.36</v>
      </c>
      <c r="U584" s="145">
        <v>218.45</v>
      </c>
      <c r="V584" s="145">
        <v>198.84</v>
      </c>
      <c r="W584" s="145">
        <v>202.87</v>
      </c>
      <c r="X584" s="145">
        <v>216.91</v>
      </c>
      <c r="Y584" s="145">
        <v>178.98</v>
      </c>
      <c r="Z584" s="145">
        <v>211.3</v>
      </c>
      <c r="AA584" s="145">
        <v>177.13</v>
      </c>
      <c r="AB584" s="145">
        <v>144.88</v>
      </c>
      <c r="AC584" s="145">
        <v>182.65</v>
      </c>
      <c r="AD584" s="145">
        <v>176.45</v>
      </c>
      <c r="AE584" s="144">
        <v>1455171</v>
      </c>
      <c r="AF584" s="144">
        <v>1386302.2</v>
      </c>
      <c r="AG584" s="144">
        <v>1241305.8</v>
      </c>
      <c r="AH584" s="144">
        <v>1113388.8</v>
      </c>
      <c r="AI584" s="144">
        <v>1207172.4835564201</v>
      </c>
      <c r="AJ584" s="144">
        <v>1076529.3922624399</v>
      </c>
      <c r="AK584" s="144">
        <v>1095066.7884456301</v>
      </c>
      <c r="AL584" s="144">
        <v>1176106.59650474</v>
      </c>
      <c r="AM584" s="144">
        <v>971868.74040059501</v>
      </c>
      <c r="AN584" s="144">
        <v>1168921.85998622</v>
      </c>
      <c r="AO584" s="144">
        <v>1036736</v>
      </c>
      <c r="AP584" s="144">
        <v>840549.27748194896</v>
      </c>
      <c r="AQ584" s="144">
        <v>1052898.7798061401</v>
      </c>
      <c r="AR584" s="144">
        <v>999598</v>
      </c>
      <c r="AS584" s="144"/>
      <c r="AT584" s="144"/>
      <c r="AU584" s="144"/>
      <c r="AV584" s="144"/>
      <c r="AW584" s="144"/>
      <c r="AX584" s="144"/>
      <c r="AY584" s="144"/>
      <c r="AZ584" s="144"/>
      <c r="BA584" s="144"/>
      <c r="BB584" s="144"/>
      <c r="BC584" s="144"/>
      <c r="BD584" s="144"/>
      <c r="BE584" s="144"/>
      <c r="BF584" s="144"/>
    </row>
    <row r="585" spans="1:58" hidden="1">
      <c r="A585" s="143" t="s">
        <v>920</v>
      </c>
      <c r="B585" s="143" t="s">
        <v>999</v>
      </c>
      <c r="C585" s="144">
        <v>1474</v>
      </c>
      <c r="D585" s="144">
        <v>1357</v>
      </c>
      <c r="E585" s="144">
        <v>1349</v>
      </c>
      <c r="F585" s="144">
        <v>1334</v>
      </c>
      <c r="G585" s="144">
        <v>1215</v>
      </c>
      <c r="H585" s="144">
        <v>1104</v>
      </c>
      <c r="I585" s="144">
        <v>1089</v>
      </c>
      <c r="J585" s="144">
        <v>1096</v>
      </c>
      <c r="K585" s="144">
        <v>1051</v>
      </c>
      <c r="L585" s="144">
        <v>1029</v>
      </c>
      <c r="M585" s="144">
        <v>1014</v>
      </c>
      <c r="N585" s="144">
        <v>1014</v>
      </c>
      <c r="O585" s="144">
        <v>965</v>
      </c>
      <c r="P585" s="144">
        <v>975</v>
      </c>
      <c r="Q585" s="145">
        <v>120.02</v>
      </c>
      <c r="R585" s="145">
        <v>76.73</v>
      </c>
      <c r="S585" s="145">
        <v>84.85</v>
      </c>
      <c r="T585" s="145">
        <v>67.239999999999995</v>
      </c>
      <c r="U585" s="145">
        <v>81.709999999999994</v>
      </c>
      <c r="V585" s="145">
        <v>93.29</v>
      </c>
      <c r="W585" s="145">
        <v>134.38</v>
      </c>
      <c r="X585" s="145">
        <v>131.35</v>
      </c>
      <c r="Y585" s="145">
        <v>82.93</v>
      </c>
      <c r="Z585" s="145">
        <v>97.27</v>
      </c>
      <c r="AA585" s="145">
        <v>100.28</v>
      </c>
      <c r="AB585" s="145">
        <v>40.369999999999997</v>
      </c>
      <c r="AC585" s="145">
        <v>48.88</v>
      </c>
      <c r="AD585" s="145">
        <v>120.54</v>
      </c>
      <c r="AE585" s="144">
        <v>176908</v>
      </c>
      <c r="AF585" s="144">
        <v>104120</v>
      </c>
      <c r="AG585" s="144">
        <v>114465</v>
      </c>
      <c r="AH585" s="144">
        <v>89696</v>
      </c>
      <c r="AI585" s="144">
        <v>99282</v>
      </c>
      <c r="AJ585" s="144">
        <v>102989</v>
      </c>
      <c r="AK585" s="144">
        <v>146345</v>
      </c>
      <c r="AL585" s="144">
        <v>143957</v>
      </c>
      <c r="AM585" s="144">
        <v>87163</v>
      </c>
      <c r="AN585" s="144">
        <v>100090</v>
      </c>
      <c r="AO585" s="144">
        <v>101686</v>
      </c>
      <c r="AP585" s="144">
        <v>40931</v>
      </c>
      <c r="AQ585" s="144">
        <v>47174</v>
      </c>
      <c r="AR585" s="144">
        <v>117530</v>
      </c>
      <c r="AS585" s="144"/>
      <c r="AT585" s="144"/>
      <c r="AU585" s="144"/>
      <c r="AV585" s="144"/>
      <c r="AW585" s="144"/>
      <c r="AX585" s="144"/>
      <c r="AY585" s="144"/>
      <c r="AZ585" s="144"/>
      <c r="BA585" s="144"/>
      <c r="BB585" s="144"/>
      <c r="BC585" s="144"/>
      <c r="BD585" s="144"/>
      <c r="BE585" s="144"/>
      <c r="BF585" s="144"/>
    </row>
    <row r="586" spans="1:58" hidden="1">
      <c r="A586" s="143" t="s">
        <v>920</v>
      </c>
      <c r="B586" s="143" t="s">
        <v>1000</v>
      </c>
      <c r="C586" s="144">
        <v>74</v>
      </c>
      <c r="D586" s="144">
        <v>69</v>
      </c>
      <c r="E586" s="144">
        <v>65</v>
      </c>
      <c r="F586" s="144">
        <v>63</v>
      </c>
      <c r="G586" s="144">
        <v>64</v>
      </c>
      <c r="H586" s="144">
        <v>64</v>
      </c>
      <c r="I586" s="144">
        <v>65</v>
      </c>
      <c r="J586" s="144">
        <v>66</v>
      </c>
      <c r="K586" s="144">
        <v>66</v>
      </c>
      <c r="L586" s="144">
        <v>67</v>
      </c>
      <c r="M586" s="144">
        <v>74</v>
      </c>
      <c r="N586" s="144">
        <v>74</v>
      </c>
      <c r="O586" s="144">
        <v>78</v>
      </c>
      <c r="P586" s="144">
        <v>78</v>
      </c>
      <c r="Q586" s="145">
        <v>87.32</v>
      </c>
      <c r="R586" s="145">
        <v>77.19</v>
      </c>
      <c r="S586" s="145">
        <v>75.05</v>
      </c>
      <c r="T586" s="145">
        <v>63.19</v>
      </c>
      <c r="U586" s="145">
        <v>90.14</v>
      </c>
      <c r="V586" s="145">
        <v>77.42</v>
      </c>
      <c r="W586" s="145">
        <v>104.46</v>
      </c>
      <c r="X586" s="145">
        <v>67.83</v>
      </c>
      <c r="Y586" s="145">
        <v>93.94</v>
      </c>
      <c r="Z586" s="145">
        <v>76.94</v>
      </c>
      <c r="AA586" s="145">
        <v>82.09</v>
      </c>
      <c r="AB586" s="145">
        <v>50.95</v>
      </c>
      <c r="AC586" s="145">
        <v>65.59</v>
      </c>
      <c r="AD586" s="145">
        <v>68.94</v>
      </c>
      <c r="AE586" s="144">
        <v>6462</v>
      </c>
      <c r="AF586" s="144">
        <v>5326</v>
      </c>
      <c r="AG586" s="144">
        <v>4878</v>
      </c>
      <c r="AH586" s="144">
        <v>3981</v>
      </c>
      <c r="AI586" s="144">
        <v>5769</v>
      </c>
      <c r="AJ586" s="144">
        <v>4955</v>
      </c>
      <c r="AK586" s="144">
        <v>6790</v>
      </c>
      <c r="AL586" s="144">
        <v>4477</v>
      </c>
      <c r="AM586" s="144">
        <v>6200</v>
      </c>
      <c r="AN586" s="144">
        <v>5155</v>
      </c>
      <c r="AO586" s="144">
        <v>6075</v>
      </c>
      <c r="AP586" s="144">
        <v>3770</v>
      </c>
      <c r="AQ586" s="144">
        <v>5116</v>
      </c>
      <c r="AR586" s="144">
        <v>5377</v>
      </c>
      <c r="AS586" s="144"/>
      <c r="AT586" s="144"/>
      <c r="AU586" s="144"/>
      <c r="AV586" s="144"/>
      <c r="AW586" s="144"/>
      <c r="AX586" s="144"/>
      <c r="AY586" s="144"/>
      <c r="AZ586" s="144"/>
      <c r="BA586" s="144"/>
      <c r="BB586" s="144"/>
      <c r="BC586" s="144"/>
      <c r="BD586" s="144"/>
      <c r="BE586" s="144"/>
      <c r="BF586" s="144"/>
    </row>
    <row r="587" spans="1:58" hidden="1">
      <c r="A587" s="143" t="s">
        <v>920</v>
      </c>
      <c r="B587" s="143" t="s">
        <v>1001</v>
      </c>
      <c r="C587" s="144">
        <v>1150</v>
      </c>
      <c r="D587" s="144">
        <v>1072</v>
      </c>
      <c r="E587" s="144">
        <v>1025</v>
      </c>
      <c r="F587" s="144">
        <v>954</v>
      </c>
      <c r="G587" s="144">
        <v>930</v>
      </c>
      <c r="H587" s="144">
        <v>902</v>
      </c>
      <c r="I587" s="144">
        <v>869</v>
      </c>
      <c r="J587" s="144">
        <v>883</v>
      </c>
      <c r="K587" s="144">
        <v>881</v>
      </c>
      <c r="L587" s="144">
        <v>894</v>
      </c>
      <c r="M587" s="144">
        <v>948</v>
      </c>
      <c r="N587" s="144">
        <v>948</v>
      </c>
      <c r="O587" s="144">
        <v>934</v>
      </c>
      <c r="P587" s="144">
        <v>934</v>
      </c>
      <c r="Q587" s="145">
        <v>132.12</v>
      </c>
      <c r="R587" s="145">
        <v>124.15</v>
      </c>
      <c r="S587" s="145">
        <v>96.01</v>
      </c>
      <c r="T587" s="145">
        <v>102.46</v>
      </c>
      <c r="U587" s="145">
        <v>75.98</v>
      </c>
      <c r="V587" s="145">
        <v>81.93</v>
      </c>
      <c r="W587" s="145">
        <v>150.25</v>
      </c>
      <c r="X587" s="145">
        <v>149.4</v>
      </c>
      <c r="Y587" s="145">
        <v>140.56</v>
      </c>
      <c r="Z587" s="145">
        <v>155.01</v>
      </c>
      <c r="AA587" s="145">
        <v>155.13999999999999</v>
      </c>
      <c r="AB587" s="145">
        <v>62.31</v>
      </c>
      <c r="AC587" s="145">
        <v>61.75</v>
      </c>
      <c r="AD587" s="145">
        <v>157.69</v>
      </c>
      <c r="AE587" s="144">
        <v>151938</v>
      </c>
      <c r="AF587" s="144">
        <v>133089</v>
      </c>
      <c r="AG587" s="144">
        <v>98412</v>
      </c>
      <c r="AH587" s="144">
        <v>97751</v>
      </c>
      <c r="AI587" s="144">
        <v>70665</v>
      </c>
      <c r="AJ587" s="144">
        <v>73904</v>
      </c>
      <c r="AK587" s="144">
        <v>130565</v>
      </c>
      <c r="AL587" s="144">
        <v>131921</v>
      </c>
      <c r="AM587" s="144">
        <v>123831</v>
      </c>
      <c r="AN587" s="144">
        <v>138580</v>
      </c>
      <c r="AO587" s="144">
        <v>147075</v>
      </c>
      <c r="AP587" s="144">
        <v>59072</v>
      </c>
      <c r="AQ587" s="144">
        <v>57670</v>
      </c>
      <c r="AR587" s="144">
        <v>147282</v>
      </c>
      <c r="AS587" s="144"/>
      <c r="AT587" s="144"/>
      <c r="AU587" s="144"/>
      <c r="AV587" s="144"/>
      <c r="AW587" s="144"/>
      <c r="AX587" s="144"/>
      <c r="AY587" s="144"/>
      <c r="AZ587" s="144"/>
      <c r="BA587" s="144"/>
      <c r="BB587" s="144"/>
      <c r="BC587" s="144"/>
      <c r="BD587" s="144"/>
      <c r="BE587" s="144"/>
      <c r="BF587" s="144"/>
    </row>
    <row r="588" spans="1:58" hidden="1">
      <c r="A588" s="143" t="s">
        <v>920</v>
      </c>
      <c r="B588" s="143" t="s">
        <v>1002</v>
      </c>
      <c r="C588" s="144">
        <v>1</v>
      </c>
      <c r="D588" s="144">
        <v>0</v>
      </c>
      <c r="E588" s="144">
        <v>0</v>
      </c>
      <c r="F588" s="144">
        <v>0</v>
      </c>
      <c r="G588" s="144">
        <v>0</v>
      </c>
      <c r="H588" s="144">
        <v>0</v>
      </c>
      <c r="I588" s="144">
        <v>0</v>
      </c>
      <c r="J588" s="144">
        <v>0</v>
      </c>
      <c r="K588" s="144">
        <v>0</v>
      </c>
      <c r="L588" s="144">
        <v>0</v>
      </c>
      <c r="M588" s="144">
        <v>0</v>
      </c>
      <c r="N588" s="144">
        <v>0</v>
      </c>
      <c r="O588" s="144">
        <v>0</v>
      </c>
      <c r="P588" s="144">
        <v>0</v>
      </c>
      <c r="Q588" s="145">
        <v>140</v>
      </c>
      <c r="R588" s="145"/>
      <c r="S588" s="145"/>
      <c r="T588" s="145"/>
      <c r="U588" s="145"/>
      <c r="V588" s="145"/>
      <c r="W588" s="145"/>
      <c r="X588" s="145"/>
      <c r="Y588" s="145"/>
      <c r="Z588" s="145"/>
      <c r="AA588" s="145"/>
      <c r="AB588" s="145"/>
      <c r="AC588" s="145"/>
      <c r="AD588" s="145"/>
      <c r="AE588" s="144">
        <v>140</v>
      </c>
      <c r="AF588" s="144">
        <v>0</v>
      </c>
      <c r="AG588" s="144">
        <v>0</v>
      </c>
      <c r="AH588" s="144">
        <v>0</v>
      </c>
      <c r="AI588" s="144">
        <v>0</v>
      </c>
      <c r="AJ588" s="144">
        <v>0</v>
      </c>
      <c r="AK588" s="144">
        <v>0</v>
      </c>
      <c r="AL588" s="144">
        <v>0</v>
      </c>
      <c r="AM588" s="144">
        <v>0</v>
      </c>
      <c r="AN588" s="144">
        <v>0</v>
      </c>
      <c r="AO588" s="144">
        <v>0</v>
      </c>
      <c r="AP588" s="144">
        <v>0</v>
      </c>
      <c r="AQ588" s="144">
        <v>0</v>
      </c>
      <c r="AR588" s="144">
        <v>0</v>
      </c>
      <c r="AS588" s="144"/>
      <c r="AT588" s="144"/>
      <c r="AU588" s="144"/>
      <c r="AV588" s="144"/>
      <c r="AW588" s="144"/>
      <c r="AX588" s="144"/>
      <c r="AY588" s="144"/>
      <c r="AZ588" s="144"/>
      <c r="BA588" s="144"/>
      <c r="BB588" s="144"/>
      <c r="BC588" s="144"/>
      <c r="BD588" s="144"/>
      <c r="BE588" s="144"/>
      <c r="BF588" s="144"/>
    </row>
    <row r="589" spans="1:58" hidden="1">
      <c r="A589" s="143" t="s">
        <v>920</v>
      </c>
      <c r="B589" s="143" t="s">
        <v>1003</v>
      </c>
      <c r="C589" s="144">
        <v>1261</v>
      </c>
      <c r="D589" s="144">
        <v>1231</v>
      </c>
      <c r="E589" s="144">
        <v>1184</v>
      </c>
      <c r="F589" s="144">
        <v>1158</v>
      </c>
      <c r="G589" s="144">
        <v>1155</v>
      </c>
      <c r="H589" s="144">
        <v>1104</v>
      </c>
      <c r="I589" s="144">
        <v>1092</v>
      </c>
      <c r="J589" s="144">
        <v>1108</v>
      </c>
      <c r="K589" s="144">
        <v>1126</v>
      </c>
      <c r="L589" s="144">
        <v>1152</v>
      </c>
      <c r="M589" s="144">
        <v>1199</v>
      </c>
      <c r="N589" s="144">
        <v>1199</v>
      </c>
      <c r="O589" s="144">
        <v>1211</v>
      </c>
      <c r="P589" s="144">
        <v>1211</v>
      </c>
      <c r="Q589" s="145">
        <v>200.05</v>
      </c>
      <c r="R589" s="145">
        <v>179.84</v>
      </c>
      <c r="S589" s="145">
        <v>206.69</v>
      </c>
      <c r="T589" s="145">
        <v>201.72</v>
      </c>
      <c r="U589" s="145">
        <v>240.9</v>
      </c>
      <c r="V589" s="145">
        <v>242.36</v>
      </c>
      <c r="W589" s="145">
        <v>285.87</v>
      </c>
      <c r="X589" s="145">
        <v>281.08</v>
      </c>
      <c r="Y589" s="145">
        <v>244.9</v>
      </c>
      <c r="Z589" s="145">
        <v>266.02999999999997</v>
      </c>
      <c r="AA589" s="145">
        <v>265.5</v>
      </c>
      <c r="AB589" s="145">
        <v>87.47</v>
      </c>
      <c r="AC589" s="145">
        <v>98.02</v>
      </c>
      <c r="AD589" s="145">
        <v>198.15</v>
      </c>
      <c r="AE589" s="144">
        <v>252259</v>
      </c>
      <c r="AF589" s="144">
        <v>221380</v>
      </c>
      <c r="AG589" s="144">
        <v>244726</v>
      </c>
      <c r="AH589" s="144">
        <v>233589</v>
      </c>
      <c r="AI589" s="144">
        <v>278234</v>
      </c>
      <c r="AJ589" s="144">
        <v>267567</v>
      </c>
      <c r="AK589" s="144">
        <v>312165</v>
      </c>
      <c r="AL589" s="144">
        <v>311438</v>
      </c>
      <c r="AM589" s="144">
        <v>275752</v>
      </c>
      <c r="AN589" s="144">
        <v>306472</v>
      </c>
      <c r="AO589" s="144">
        <v>318338</v>
      </c>
      <c r="AP589" s="144">
        <v>104872</v>
      </c>
      <c r="AQ589" s="144">
        <v>118700</v>
      </c>
      <c r="AR589" s="144">
        <v>239958</v>
      </c>
      <c r="AS589" s="144"/>
      <c r="AT589" s="144"/>
      <c r="AU589" s="144"/>
      <c r="AV589" s="144"/>
      <c r="AW589" s="144"/>
      <c r="AX589" s="144"/>
      <c r="AY589" s="144"/>
      <c r="AZ589" s="144"/>
      <c r="BA589" s="144"/>
      <c r="BB589" s="144"/>
      <c r="BC589" s="144"/>
      <c r="BD589" s="144"/>
      <c r="BE589" s="144"/>
      <c r="BF589" s="144"/>
    </row>
    <row r="590" spans="1:58" hidden="1">
      <c r="A590" s="143" t="s">
        <v>920</v>
      </c>
      <c r="B590" s="143" t="s">
        <v>1004</v>
      </c>
      <c r="C590" s="144">
        <v>3960</v>
      </c>
      <c r="D590" s="144">
        <v>3729</v>
      </c>
      <c r="E590" s="144">
        <v>3623</v>
      </c>
      <c r="F590" s="144">
        <v>3509</v>
      </c>
      <c r="G590" s="144">
        <v>3364</v>
      </c>
      <c r="H590" s="144">
        <v>3174</v>
      </c>
      <c r="I590" s="144">
        <v>3115</v>
      </c>
      <c r="J590" s="144">
        <v>3153</v>
      </c>
      <c r="K590" s="144">
        <v>3124</v>
      </c>
      <c r="L590" s="144">
        <v>3142</v>
      </c>
      <c r="M590" s="144">
        <v>3235</v>
      </c>
      <c r="N590" s="144">
        <v>3235</v>
      </c>
      <c r="O590" s="144">
        <v>3188</v>
      </c>
      <c r="P590" s="144">
        <v>3198</v>
      </c>
      <c r="Q590" s="145">
        <v>148.41</v>
      </c>
      <c r="R590" s="145">
        <v>124.41</v>
      </c>
      <c r="S590" s="145">
        <v>127.65</v>
      </c>
      <c r="T590" s="145">
        <v>121.12</v>
      </c>
      <c r="U590" s="145">
        <v>134.94</v>
      </c>
      <c r="V590" s="145">
        <v>141.59</v>
      </c>
      <c r="W590" s="145">
        <v>191.29</v>
      </c>
      <c r="X590" s="145">
        <v>187.69</v>
      </c>
      <c r="Y590" s="145">
        <v>157.79</v>
      </c>
      <c r="Z590" s="145">
        <v>175.14</v>
      </c>
      <c r="AA590" s="145">
        <v>177.18</v>
      </c>
      <c r="AB590" s="145">
        <v>64.5</v>
      </c>
      <c r="AC590" s="145">
        <v>71.73</v>
      </c>
      <c r="AD590" s="145">
        <v>159.52000000000001</v>
      </c>
      <c r="AE590" s="144">
        <v>587707</v>
      </c>
      <c r="AF590" s="144">
        <v>463915</v>
      </c>
      <c r="AG590" s="144">
        <v>462481</v>
      </c>
      <c r="AH590" s="144">
        <v>425017</v>
      </c>
      <c r="AI590" s="144">
        <v>453950</v>
      </c>
      <c r="AJ590" s="144">
        <v>449415</v>
      </c>
      <c r="AK590" s="144">
        <v>595865</v>
      </c>
      <c r="AL590" s="144">
        <v>591793</v>
      </c>
      <c r="AM590" s="144">
        <v>492946</v>
      </c>
      <c r="AN590" s="144">
        <v>550297</v>
      </c>
      <c r="AO590" s="144">
        <v>573174</v>
      </c>
      <c r="AP590" s="144">
        <v>208645</v>
      </c>
      <c r="AQ590" s="144">
        <v>228660</v>
      </c>
      <c r="AR590" s="144">
        <v>510147</v>
      </c>
      <c r="AS590" s="144"/>
      <c r="AT590" s="144"/>
      <c r="AU590" s="144"/>
      <c r="AV590" s="144"/>
      <c r="AW590" s="144"/>
      <c r="AX590" s="144"/>
      <c r="AY590" s="144"/>
      <c r="AZ590" s="144"/>
      <c r="BA590" s="144"/>
      <c r="BB590" s="144"/>
      <c r="BC590" s="144"/>
      <c r="BD590" s="144"/>
      <c r="BE590" s="144"/>
      <c r="BF590" s="144"/>
    </row>
    <row r="591" spans="1:58" hidden="1">
      <c r="A591" s="143" t="s">
        <v>920</v>
      </c>
      <c r="B591" s="143" t="s">
        <v>1005</v>
      </c>
      <c r="C591" s="144">
        <v>0</v>
      </c>
      <c r="D591" s="144">
        <v>0</v>
      </c>
      <c r="E591" s="144">
        <v>0</v>
      </c>
      <c r="F591" s="144">
        <v>0</v>
      </c>
      <c r="G591" s="144">
        <v>0</v>
      </c>
      <c r="H591" s="144">
        <v>0</v>
      </c>
      <c r="I591" s="144">
        <v>0</v>
      </c>
      <c r="J591" s="144">
        <v>0</v>
      </c>
      <c r="K591" s="144">
        <v>0</v>
      </c>
      <c r="L591" s="144">
        <v>0</v>
      </c>
      <c r="M591" s="144">
        <v>0</v>
      </c>
      <c r="N591" s="144">
        <v>0</v>
      </c>
      <c r="O591" s="144">
        <v>0</v>
      </c>
      <c r="P591" s="144">
        <v>0</v>
      </c>
      <c r="Q591" s="145"/>
      <c r="R591" s="145"/>
      <c r="S591" s="145"/>
      <c r="T591" s="145"/>
      <c r="U591" s="145"/>
      <c r="V591" s="145"/>
      <c r="W591" s="145"/>
      <c r="X591" s="145"/>
      <c r="Y591" s="145"/>
      <c r="Z591" s="145"/>
      <c r="AA591" s="145"/>
      <c r="AB591" s="145"/>
      <c r="AC591" s="145"/>
      <c r="AD591" s="145"/>
      <c r="AE591" s="144">
        <v>0</v>
      </c>
      <c r="AF591" s="144">
        <v>0</v>
      </c>
      <c r="AG591" s="144">
        <v>0</v>
      </c>
      <c r="AH591" s="144">
        <v>0</v>
      </c>
      <c r="AI591" s="144">
        <v>0</v>
      </c>
      <c r="AJ591" s="144">
        <v>0</v>
      </c>
      <c r="AK591" s="144">
        <v>0</v>
      </c>
      <c r="AL591" s="144">
        <v>0</v>
      </c>
      <c r="AM591" s="144">
        <v>0</v>
      </c>
      <c r="AN591" s="144">
        <v>0</v>
      </c>
      <c r="AO591" s="144">
        <v>0</v>
      </c>
      <c r="AP591" s="144">
        <v>0</v>
      </c>
      <c r="AQ591" s="144">
        <v>0</v>
      </c>
      <c r="AR591" s="144">
        <v>0</v>
      </c>
      <c r="AS591" s="144"/>
      <c r="AT591" s="144"/>
      <c r="AU591" s="144"/>
      <c r="AV591" s="144"/>
      <c r="AW591" s="144"/>
      <c r="AX591" s="144"/>
      <c r="AY591" s="144"/>
      <c r="AZ591" s="144"/>
      <c r="BA591" s="144"/>
      <c r="BB591" s="144"/>
      <c r="BC591" s="144"/>
      <c r="BD591" s="144"/>
      <c r="BE591" s="144"/>
      <c r="BF591" s="144"/>
    </row>
    <row r="592" spans="1:58" hidden="1">
      <c r="A592" s="143" t="s">
        <v>920</v>
      </c>
      <c r="B592" s="143" t="s">
        <v>1006</v>
      </c>
      <c r="C592" s="144">
        <v>0</v>
      </c>
      <c r="D592" s="144">
        <v>0</v>
      </c>
      <c r="E592" s="144">
        <v>0</v>
      </c>
      <c r="F592" s="144">
        <v>0</v>
      </c>
      <c r="G592" s="144">
        <v>0</v>
      </c>
      <c r="H592" s="144">
        <v>0</v>
      </c>
      <c r="I592" s="144">
        <v>0</v>
      </c>
      <c r="J592" s="144">
        <v>0</v>
      </c>
      <c r="K592" s="144">
        <v>0</v>
      </c>
      <c r="L592" s="144">
        <v>0</v>
      </c>
      <c r="M592" s="144">
        <v>0</v>
      </c>
      <c r="N592" s="144">
        <v>0</v>
      </c>
      <c r="O592" s="144">
        <v>0</v>
      </c>
      <c r="P592" s="144">
        <v>0</v>
      </c>
      <c r="Q592" s="145"/>
      <c r="R592" s="145"/>
      <c r="S592" s="145"/>
      <c r="T592" s="145"/>
      <c r="U592" s="145"/>
      <c r="V592" s="145"/>
      <c r="W592" s="145"/>
      <c r="X592" s="145"/>
      <c r="Y592" s="145"/>
      <c r="Z592" s="145"/>
      <c r="AA592" s="145"/>
      <c r="AB592" s="145"/>
      <c r="AC592" s="145"/>
      <c r="AD592" s="145"/>
      <c r="AE592" s="144">
        <v>0</v>
      </c>
      <c r="AF592" s="144">
        <v>0</v>
      </c>
      <c r="AG592" s="144">
        <v>0</v>
      </c>
      <c r="AH592" s="144">
        <v>0</v>
      </c>
      <c r="AI592" s="144">
        <v>0</v>
      </c>
      <c r="AJ592" s="144">
        <v>0</v>
      </c>
      <c r="AK592" s="144">
        <v>0</v>
      </c>
      <c r="AL592" s="144">
        <v>0</v>
      </c>
      <c r="AM592" s="144">
        <v>0</v>
      </c>
      <c r="AN592" s="144">
        <v>0</v>
      </c>
      <c r="AO592" s="144">
        <v>0</v>
      </c>
      <c r="AP592" s="144">
        <v>0</v>
      </c>
      <c r="AQ592" s="144">
        <v>0</v>
      </c>
      <c r="AR592" s="144">
        <v>0</v>
      </c>
      <c r="AS592" s="144"/>
      <c r="AT592" s="144"/>
      <c r="AU592" s="144"/>
      <c r="AV592" s="144"/>
      <c r="AW592" s="144"/>
      <c r="AX592" s="144"/>
      <c r="AY592" s="144"/>
      <c r="AZ592" s="144"/>
      <c r="BA592" s="144"/>
      <c r="BB592" s="144"/>
      <c r="BC592" s="144"/>
      <c r="BD592" s="144"/>
      <c r="BE592" s="144"/>
      <c r="BF592" s="144"/>
    </row>
    <row r="593" spans="1:58" hidden="1">
      <c r="A593" s="143" t="s">
        <v>920</v>
      </c>
      <c r="B593" s="143" t="s">
        <v>1007</v>
      </c>
      <c r="C593" s="144">
        <v>3620</v>
      </c>
      <c r="D593" s="144">
        <v>3785</v>
      </c>
      <c r="E593" s="144">
        <v>3878</v>
      </c>
      <c r="F593" s="144">
        <v>3963</v>
      </c>
      <c r="G593" s="144">
        <v>4058</v>
      </c>
      <c r="H593" s="144">
        <v>4227</v>
      </c>
      <c r="I593" s="144">
        <v>4308</v>
      </c>
      <c r="J593" s="144">
        <v>4353</v>
      </c>
      <c r="K593" s="144">
        <v>4419</v>
      </c>
      <c r="L593" s="144">
        <v>4484</v>
      </c>
      <c r="M593" s="144">
        <v>4567</v>
      </c>
      <c r="N593" s="144">
        <v>4667</v>
      </c>
      <c r="O593" s="144">
        <v>4690</v>
      </c>
      <c r="P593" s="144">
        <v>4712</v>
      </c>
      <c r="Q593" s="145">
        <v>28.14</v>
      </c>
      <c r="R593" s="145">
        <v>10.87</v>
      </c>
      <c r="S593" s="145">
        <v>23.41</v>
      </c>
      <c r="T593" s="145">
        <v>15.45</v>
      </c>
      <c r="U593" s="145">
        <v>10.74</v>
      </c>
      <c r="V593" s="145">
        <v>21.69</v>
      </c>
      <c r="W593" s="145">
        <v>16.11</v>
      </c>
      <c r="X593" s="145">
        <v>19.649999999999999</v>
      </c>
      <c r="Y593" s="145">
        <v>18.34</v>
      </c>
      <c r="Z593" s="145">
        <v>16.78</v>
      </c>
      <c r="AA593" s="145">
        <v>18.5</v>
      </c>
      <c r="AB593" s="145">
        <v>18.5</v>
      </c>
      <c r="AC593" s="145">
        <v>10.95</v>
      </c>
      <c r="AD593" s="145">
        <v>15.24</v>
      </c>
      <c r="AE593" s="144">
        <v>101881</v>
      </c>
      <c r="AF593" s="144">
        <v>41149</v>
      </c>
      <c r="AG593" s="144">
        <v>90783</v>
      </c>
      <c r="AH593" s="144">
        <v>61218</v>
      </c>
      <c r="AI593" s="144">
        <v>43570</v>
      </c>
      <c r="AJ593" s="144">
        <v>91664</v>
      </c>
      <c r="AK593" s="144">
        <v>69383</v>
      </c>
      <c r="AL593" s="144">
        <v>85524</v>
      </c>
      <c r="AM593" s="144">
        <v>81031</v>
      </c>
      <c r="AN593" s="144">
        <v>75240</v>
      </c>
      <c r="AO593" s="144">
        <v>84492</v>
      </c>
      <c r="AP593" s="144">
        <v>86327</v>
      </c>
      <c r="AQ593" s="144">
        <v>51348</v>
      </c>
      <c r="AR593" s="144">
        <v>71816</v>
      </c>
      <c r="AS593" s="144"/>
      <c r="AT593" s="144"/>
      <c r="AU593" s="144"/>
      <c r="AV593" s="144"/>
      <c r="AW593" s="144"/>
      <c r="AX593" s="144"/>
      <c r="AY593" s="144"/>
      <c r="AZ593" s="144"/>
      <c r="BA593" s="144"/>
      <c r="BB593" s="144"/>
      <c r="BC593" s="144"/>
      <c r="BD593" s="144"/>
      <c r="BE593" s="144"/>
      <c r="BF593" s="144"/>
    </row>
    <row r="594" spans="1:58" hidden="1">
      <c r="A594" s="143" t="s">
        <v>920</v>
      </c>
      <c r="B594" s="143" t="s">
        <v>1008</v>
      </c>
      <c r="C594" s="144">
        <v>0</v>
      </c>
      <c r="D594" s="144">
        <v>0</v>
      </c>
      <c r="E594" s="144">
        <v>0</v>
      </c>
      <c r="F594" s="144">
        <v>0</v>
      </c>
      <c r="G594" s="144">
        <v>0</v>
      </c>
      <c r="H594" s="144">
        <v>0</v>
      </c>
      <c r="I594" s="144">
        <v>0</v>
      </c>
      <c r="J594" s="144">
        <v>0</v>
      </c>
      <c r="K594" s="144">
        <v>0</v>
      </c>
      <c r="L594" s="144">
        <v>0</v>
      </c>
      <c r="M594" s="144">
        <v>2232</v>
      </c>
      <c r="N594" s="144">
        <v>2216</v>
      </c>
      <c r="O594" s="144">
        <v>2216</v>
      </c>
      <c r="P594" s="144">
        <v>2214</v>
      </c>
      <c r="Q594" s="145"/>
      <c r="R594" s="145"/>
      <c r="S594" s="145"/>
      <c r="T594" s="145"/>
      <c r="U594" s="145"/>
      <c r="V594" s="145"/>
      <c r="W594" s="145"/>
      <c r="X594" s="145"/>
      <c r="Y594" s="145"/>
      <c r="Z594" s="145"/>
      <c r="AA594" s="145">
        <v>0</v>
      </c>
      <c r="AB594" s="145">
        <v>0</v>
      </c>
      <c r="AC594" s="145">
        <v>0</v>
      </c>
      <c r="AD594" s="145">
        <v>0</v>
      </c>
      <c r="AE594" s="144">
        <v>0</v>
      </c>
      <c r="AF594" s="144">
        <v>0</v>
      </c>
      <c r="AG594" s="144">
        <v>0</v>
      </c>
      <c r="AH594" s="144">
        <v>0</v>
      </c>
      <c r="AI594" s="144">
        <v>0</v>
      </c>
      <c r="AJ594" s="144">
        <v>0</v>
      </c>
      <c r="AK594" s="144">
        <v>0</v>
      </c>
      <c r="AL594" s="144">
        <v>0</v>
      </c>
      <c r="AM594" s="144">
        <v>0</v>
      </c>
      <c r="AN594" s="144">
        <v>0</v>
      </c>
      <c r="AO594" s="144">
        <v>0</v>
      </c>
      <c r="AP594" s="144">
        <v>0</v>
      </c>
      <c r="AQ594" s="144">
        <v>0</v>
      </c>
      <c r="AR594" s="144">
        <v>0</v>
      </c>
      <c r="AS594" s="144"/>
      <c r="AT594" s="144"/>
      <c r="AU594" s="144"/>
      <c r="AV594" s="144"/>
      <c r="AW594" s="144"/>
      <c r="AX594" s="144"/>
      <c r="AY594" s="144"/>
      <c r="AZ594" s="144"/>
      <c r="BA594" s="144"/>
      <c r="BB594" s="144"/>
      <c r="BC594" s="144"/>
      <c r="BD594" s="144"/>
      <c r="BE594" s="144"/>
      <c r="BF594" s="144"/>
    </row>
    <row r="595" spans="1:58" hidden="1">
      <c r="A595" s="143" t="s">
        <v>920</v>
      </c>
      <c r="B595" s="143" t="s">
        <v>1009</v>
      </c>
      <c r="C595" s="144">
        <v>0</v>
      </c>
      <c r="D595" s="144">
        <v>0</v>
      </c>
      <c r="E595" s="144">
        <v>0</v>
      </c>
      <c r="F595" s="144">
        <v>0</v>
      </c>
      <c r="G595" s="144">
        <v>0</v>
      </c>
      <c r="H595" s="144">
        <v>0</v>
      </c>
      <c r="I595" s="144">
        <v>0</v>
      </c>
      <c r="J595" s="144">
        <v>0</v>
      </c>
      <c r="K595" s="144">
        <v>0</v>
      </c>
      <c r="L595" s="144">
        <v>0</v>
      </c>
      <c r="M595" s="144">
        <v>89</v>
      </c>
      <c r="N595" s="144">
        <v>89</v>
      </c>
      <c r="O595" s="144">
        <v>89</v>
      </c>
      <c r="P595" s="144">
        <v>89</v>
      </c>
      <c r="Q595" s="145"/>
      <c r="R595" s="145"/>
      <c r="S595" s="145"/>
      <c r="T595" s="145"/>
      <c r="U595" s="145"/>
      <c r="V595" s="145"/>
      <c r="W595" s="145"/>
      <c r="X595" s="145"/>
      <c r="Y595" s="145"/>
      <c r="Z595" s="145"/>
      <c r="AA595" s="145">
        <v>232.81</v>
      </c>
      <c r="AB595" s="145">
        <v>229.27</v>
      </c>
      <c r="AC595" s="145">
        <v>234.08</v>
      </c>
      <c r="AD595" s="145">
        <v>213.08</v>
      </c>
      <c r="AE595" s="144">
        <v>0</v>
      </c>
      <c r="AF595" s="144">
        <v>0</v>
      </c>
      <c r="AG595" s="144">
        <v>0</v>
      </c>
      <c r="AH595" s="144">
        <v>0</v>
      </c>
      <c r="AI595" s="144">
        <v>0</v>
      </c>
      <c r="AJ595" s="144">
        <v>0</v>
      </c>
      <c r="AK595" s="144">
        <v>0</v>
      </c>
      <c r="AL595" s="144">
        <v>0</v>
      </c>
      <c r="AM595" s="144">
        <v>0</v>
      </c>
      <c r="AN595" s="144">
        <v>0</v>
      </c>
      <c r="AO595" s="144">
        <v>20720</v>
      </c>
      <c r="AP595" s="144">
        <v>20405</v>
      </c>
      <c r="AQ595" s="144">
        <v>20833</v>
      </c>
      <c r="AR595" s="144">
        <v>18964</v>
      </c>
      <c r="AS595" s="144"/>
      <c r="AT595" s="144"/>
      <c r="AU595" s="144"/>
      <c r="AV595" s="144"/>
      <c r="AW595" s="144"/>
      <c r="AX595" s="144"/>
      <c r="AY595" s="144"/>
      <c r="AZ595" s="144"/>
      <c r="BA595" s="144"/>
      <c r="BB595" s="144"/>
      <c r="BC595" s="144"/>
      <c r="BD595" s="144"/>
      <c r="BE595" s="144"/>
      <c r="BF595" s="144"/>
    </row>
    <row r="596" spans="1:58" hidden="1">
      <c r="A596" s="143" t="s">
        <v>920</v>
      </c>
      <c r="B596" s="143" t="s">
        <v>1010</v>
      </c>
      <c r="C596" s="144">
        <v>92</v>
      </c>
      <c r="D596" s="144">
        <v>71</v>
      </c>
      <c r="E596" s="144">
        <v>67</v>
      </c>
      <c r="F596" s="144">
        <v>65</v>
      </c>
      <c r="G596" s="144">
        <v>64</v>
      </c>
      <c r="H596" s="144">
        <v>64</v>
      </c>
      <c r="I596" s="144">
        <v>63</v>
      </c>
      <c r="J596" s="144">
        <v>66</v>
      </c>
      <c r="K596" s="144">
        <v>70</v>
      </c>
      <c r="L596" s="144">
        <v>69</v>
      </c>
      <c r="M596" s="144">
        <v>79</v>
      </c>
      <c r="N596" s="144">
        <v>79</v>
      </c>
      <c r="O596" s="144">
        <v>80</v>
      </c>
      <c r="P596" s="144">
        <v>80</v>
      </c>
      <c r="Q596" s="145">
        <v>336.92</v>
      </c>
      <c r="R596" s="145">
        <v>332.06</v>
      </c>
      <c r="S596" s="145">
        <v>281.75</v>
      </c>
      <c r="T596" s="145">
        <v>270.70999999999998</v>
      </c>
      <c r="U596" s="145">
        <v>151.69</v>
      </c>
      <c r="V596" s="145">
        <v>242.72</v>
      </c>
      <c r="W596" s="145">
        <v>177.43</v>
      </c>
      <c r="X596" s="145">
        <v>274.95</v>
      </c>
      <c r="Y596" s="145">
        <v>272.51</v>
      </c>
      <c r="Z596" s="145">
        <v>284.86</v>
      </c>
      <c r="AA596" s="145">
        <v>266.62</v>
      </c>
      <c r="AB596" s="145">
        <v>214.94</v>
      </c>
      <c r="AC596" s="145">
        <v>303.51</v>
      </c>
      <c r="AD596" s="145">
        <v>192.39</v>
      </c>
      <c r="AE596" s="144">
        <v>30997</v>
      </c>
      <c r="AF596" s="144">
        <v>23576</v>
      </c>
      <c r="AG596" s="144">
        <v>18877</v>
      </c>
      <c r="AH596" s="144">
        <v>17596</v>
      </c>
      <c r="AI596" s="144">
        <v>9708</v>
      </c>
      <c r="AJ596" s="144">
        <v>15534</v>
      </c>
      <c r="AK596" s="144">
        <v>11178</v>
      </c>
      <c r="AL596" s="144">
        <v>18147</v>
      </c>
      <c r="AM596" s="144">
        <v>19076</v>
      </c>
      <c r="AN596" s="144">
        <v>19655</v>
      </c>
      <c r="AO596" s="144">
        <v>21063</v>
      </c>
      <c r="AP596" s="144">
        <v>16980</v>
      </c>
      <c r="AQ596" s="144">
        <v>24281</v>
      </c>
      <c r="AR596" s="144">
        <v>15391</v>
      </c>
      <c r="AS596" s="144"/>
      <c r="AT596" s="144"/>
      <c r="AU596" s="144"/>
      <c r="AV596" s="144"/>
      <c r="AW596" s="144"/>
      <c r="AX596" s="144"/>
      <c r="AY596" s="144"/>
      <c r="AZ596" s="144"/>
      <c r="BA596" s="144"/>
      <c r="BB596" s="144"/>
      <c r="BC596" s="144"/>
      <c r="BD596" s="144"/>
      <c r="BE596" s="144"/>
      <c r="BF596" s="144"/>
    </row>
    <row r="597" spans="1:58" hidden="1">
      <c r="A597" s="143" t="s">
        <v>920</v>
      </c>
      <c r="B597" s="143" t="s">
        <v>1011</v>
      </c>
      <c r="C597" s="144">
        <v>275</v>
      </c>
      <c r="D597" s="144">
        <v>284</v>
      </c>
      <c r="E597" s="144">
        <v>287</v>
      </c>
      <c r="F597" s="144">
        <v>277</v>
      </c>
      <c r="G597" s="144">
        <v>280</v>
      </c>
      <c r="H597" s="144">
        <v>289</v>
      </c>
      <c r="I597" s="144">
        <v>293</v>
      </c>
      <c r="J597" s="144">
        <v>296</v>
      </c>
      <c r="K597" s="144">
        <v>300</v>
      </c>
      <c r="L597" s="144">
        <v>304</v>
      </c>
      <c r="M597" s="144">
        <v>351</v>
      </c>
      <c r="N597" s="144">
        <v>361</v>
      </c>
      <c r="O597" s="144">
        <v>358</v>
      </c>
      <c r="P597" s="144">
        <v>358</v>
      </c>
      <c r="Q597" s="145">
        <v>204.11</v>
      </c>
      <c r="R597" s="145">
        <v>330.44</v>
      </c>
      <c r="S597" s="145">
        <v>259.38</v>
      </c>
      <c r="T597" s="145">
        <v>333.74</v>
      </c>
      <c r="U597" s="145">
        <v>284.93</v>
      </c>
      <c r="V597" s="145">
        <v>301.19</v>
      </c>
      <c r="W597" s="145">
        <v>292.02</v>
      </c>
      <c r="X597" s="145">
        <v>292.86</v>
      </c>
      <c r="Y597" s="145">
        <v>293.73</v>
      </c>
      <c r="Z597" s="145">
        <v>297.36</v>
      </c>
      <c r="AA597" s="145">
        <v>271.10000000000002</v>
      </c>
      <c r="AB597" s="145">
        <v>107.55</v>
      </c>
      <c r="AC597" s="145">
        <v>383.35</v>
      </c>
      <c r="AD597" s="145">
        <v>300.97000000000003</v>
      </c>
      <c r="AE597" s="144">
        <v>56130</v>
      </c>
      <c r="AF597" s="144">
        <v>93844</v>
      </c>
      <c r="AG597" s="144">
        <v>74441</v>
      </c>
      <c r="AH597" s="144">
        <v>92446</v>
      </c>
      <c r="AI597" s="144">
        <v>79781</v>
      </c>
      <c r="AJ597" s="144">
        <v>87044</v>
      </c>
      <c r="AK597" s="144">
        <v>85563</v>
      </c>
      <c r="AL597" s="144">
        <v>86687</v>
      </c>
      <c r="AM597" s="144">
        <v>88118</v>
      </c>
      <c r="AN597" s="144">
        <v>90398</v>
      </c>
      <c r="AO597" s="144">
        <v>95157</v>
      </c>
      <c r="AP597" s="144">
        <v>38824</v>
      </c>
      <c r="AQ597" s="144">
        <v>137238</v>
      </c>
      <c r="AR597" s="144">
        <v>107746</v>
      </c>
      <c r="AS597" s="144"/>
      <c r="AT597" s="144"/>
      <c r="AU597" s="144"/>
      <c r="AV597" s="144"/>
      <c r="AW597" s="144"/>
      <c r="AX597" s="144"/>
      <c r="AY597" s="144"/>
      <c r="AZ597" s="144"/>
      <c r="BA597" s="144"/>
      <c r="BB597" s="144"/>
      <c r="BC597" s="144"/>
      <c r="BD597" s="144"/>
      <c r="BE597" s="144"/>
      <c r="BF597" s="144"/>
    </row>
    <row r="598" spans="1:58" hidden="1">
      <c r="A598" s="143" t="s">
        <v>920</v>
      </c>
      <c r="B598" s="143" t="s">
        <v>1012</v>
      </c>
      <c r="C598" s="144">
        <v>2</v>
      </c>
      <c r="D598" s="144">
        <v>8</v>
      </c>
      <c r="E598" s="144">
        <v>7</v>
      </c>
      <c r="F598" s="144">
        <v>7</v>
      </c>
      <c r="G598" s="144">
        <v>7</v>
      </c>
      <c r="H598" s="144">
        <v>5</v>
      </c>
      <c r="I598" s="144">
        <v>5</v>
      </c>
      <c r="J598" s="144">
        <v>5</v>
      </c>
      <c r="K598" s="144">
        <v>5</v>
      </c>
      <c r="L598" s="144">
        <v>5</v>
      </c>
      <c r="M598" s="144">
        <v>5</v>
      </c>
      <c r="N598" s="144">
        <v>5</v>
      </c>
      <c r="O598" s="144">
        <v>5</v>
      </c>
      <c r="P598" s="144">
        <v>22</v>
      </c>
      <c r="Q598" s="145">
        <v>320</v>
      </c>
      <c r="R598" s="145">
        <v>360</v>
      </c>
      <c r="S598" s="145">
        <v>275</v>
      </c>
      <c r="T598" s="145">
        <v>118.14</v>
      </c>
      <c r="U598" s="145">
        <v>152.86000000000001</v>
      </c>
      <c r="V598" s="145">
        <v>200</v>
      </c>
      <c r="W598" s="145">
        <v>200</v>
      </c>
      <c r="X598" s="145">
        <v>230</v>
      </c>
      <c r="Y598" s="145">
        <v>226</v>
      </c>
      <c r="Z598" s="145">
        <v>226</v>
      </c>
      <c r="AA598" s="145">
        <v>226</v>
      </c>
      <c r="AB598" s="145">
        <v>118.8</v>
      </c>
      <c r="AC598" s="145">
        <v>316.8</v>
      </c>
      <c r="AD598" s="145">
        <v>385</v>
      </c>
      <c r="AE598" s="144">
        <v>640</v>
      </c>
      <c r="AF598" s="144">
        <v>2880</v>
      </c>
      <c r="AG598" s="144">
        <v>1925</v>
      </c>
      <c r="AH598" s="144">
        <v>827</v>
      </c>
      <c r="AI598" s="144">
        <v>1070</v>
      </c>
      <c r="AJ598" s="144">
        <v>1000</v>
      </c>
      <c r="AK598" s="144">
        <v>1000</v>
      </c>
      <c r="AL598" s="144">
        <v>1150</v>
      </c>
      <c r="AM598" s="144">
        <v>1130</v>
      </c>
      <c r="AN598" s="144">
        <v>1130</v>
      </c>
      <c r="AO598" s="144">
        <v>1130</v>
      </c>
      <c r="AP598" s="144">
        <v>594</v>
      </c>
      <c r="AQ598" s="144">
        <v>1584</v>
      </c>
      <c r="AR598" s="144">
        <v>8470</v>
      </c>
      <c r="AS598" s="144"/>
      <c r="AT598" s="144"/>
      <c r="AU598" s="144"/>
      <c r="AV598" s="144"/>
      <c r="AW598" s="144"/>
      <c r="AX598" s="144"/>
      <c r="AY598" s="144"/>
      <c r="AZ598" s="144"/>
      <c r="BA598" s="144"/>
      <c r="BB598" s="144"/>
      <c r="BC598" s="144"/>
      <c r="BD598" s="144"/>
      <c r="BE598" s="144"/>
      <c r="BF598" s="144"/>
    </row>
    <row r="599" spans="1:58" hidden="1">
      <c r="A599" s="143" t="s">
        <v>920</v>
      </c>
      <c r="B599" s="143" t="s">
        <v>1013</v>
      </c>
      <c r="C599" s="144">
        <v>369</v>
      </c>
      <c r="D599" s="144">
        <v>363</v>
      </c>
      <c r="E599" s="144">
        <v>361</v>
      </c>
      <c r="F599" s="144">
        <v>349</v>
      </c>
      <c r="G599" s="144">
        <v>351</v>
      </c>
      <c r="H599" s="144">
        <v>358</v>
      </c>
      <c r="I599" s="144">
        <v>361</v>
      </c>
      <c r="J599" s="144">
        <v>367</v>
      </c>
      <c r="K599" s="144">
        <v>375</v>
      </c>
      <c r="L599" s="144">
        <v>378</v>
      </c>
      <c r="M599" s="144">
        <v>435</v>
      </c>
      <c r="N599" s="144">
        <v>445</v>
      </c>
      <c r="O599" s="144">
        <v>443</v>
      </c>
      <c r="P599" s="144">
        <v>460</v>
      </c>
      <c r="Q599" s="145">
        <v>237.85</v>
      </c>
      <c r="R599" s="145">
        <v>331.4</v>
      </c>
      <c r="S599" s="145">
        <v>263.83</v>
      </c>
      <c r="T599" s="145">
        <v>317.68</v>
      </c>
      <c r="U599" s="145">
        <v>258</v>
      </c>
      <c r="V599" s="145">
        <v>289.32</v>
      </c>
      <c r="W599" s="145">
        <v>270.75</v>
      </c>
      <c r="X599" s="145">
        <v>288.77999999999997</v>
      </c>
      <c r="Y599" s="145">
        <v>288.86</v>
      </c>
      <c r="Z599" s="145">
        <v>294.13</v>
      </c>
      <c r="AA599" s="145">
        <v>269.77</v>
      </c>
      <c r="AB599" s="145">
        <v>126.74</v>
      </c>
      <c r="AC599" s="145">
        <v>368.18</v>
      </c>
      <c r="AD599" s="145">
        <v>286.10000000000002</v>
      </c>
      <c r="AE599" s="144">
        <v>87767</v>
      </c>
      <c r="AF599" s="144">
        <v>120300</v>
      </c>
      <c r="AG599" s="144">
        <v>95243</v>
      </c>
      <c r="AH599" s="144">
        <v>110869</v>
      </c>
      <c r="AI599" s="144">
        <v>90559</v>
      </c>
      <c r="AJ599" s="144">
        <v>103578</v>
      </c>
      <c r="AK599" s="144">
        <v>97741</v>
      </c>
      <c r="AL599" s="144">
        <v>105984</v>
      </c>
      <c r="AM599" s="144">
        <v>108324</v>
      </c>
      <c r="AN599" s="144">
        <v>111183</v>
      </c>
      <c r="AO599" s="144">
        <v>117350</v>
      </c>
      <c r="AP599" s="144">
        <v>56398</v>
      </c>
      <c r="AQ599" s="144">
        <v>163103</v>
      </c>
      <c r="AR599" s="144">
        <v>131607</v>
      </c>
      <c r="AS599" s="144"/>
      <c r="AT599" s="144"/>
      <c r="AU599" s="144"/>
      <c r="AV599" s="144"/>
      <c r="AW599" s="144"/>
      <c r="AX599" s="144"/>
      <c r="AY599" s="144"/>
      <c r="AZ599" s="144"/>
      <c r="BA599" s="144"/>
      <c r="BB599" s="144"/>
      <c r="BC599" s="144"/>
      <c r="BD599" s="144"/>
      <c r="BE599" s="144"/>
      <c r="BF599" s="144"/>
    </row>
    <row r="600" spans="1:58" hidden="1">
      <c r="A600" s="143" t="s">
        <v>920</v>
      </c>
      <c r="B600" s="143" t="s">
        <v>1014</v>
      </c>
      <c r="C600" s="144">
        <v>119</v>
      </c>
      <c r="D600" s="144">
        <v>99</v>
      </c>
      <c r="E600" s="144">
        <v>95</v>
      </c>
      <c r="F600" s="144">
        <v>92</v>
      </c>
      <c r="G600" s="144">
        <v>91</v>
      </c>
      <c r="H600" s="144">
        <v>92</v>
      </c>
      <c r="I600" s="144">
        <v>92</v>
      </c>
      <c r="J600" s="144">
        <v>93</v>
      </c>
      <c r="K600" s="144">
        <v>99</v>
      </c>
      <c r="L600" s="144">
        <v>100</v>
      </c>
      <c r="M600" s="144">
        <v>106</v>
      </c>
      <c r="N600" s="144">
        <v>114</v>
      </c>
      <c r="O600" s="144">
        <v>108</v>
      </c>
      <c r="P600" s="144">
        <v>108</v>
      </c>
      <c r="Q600" s="145">
        <v>165.16</v>
      </c>
      <c r="R600" s="145">
        <v>163.43</v>
      </c>
      <c r="S600" s="145">
        <v>140.07</v>
      </c>
      <c r="T600" s="145">
        <v>165.36</v>
      </c>
      <c r="U600" s="145">
        <v>162.88999999999999</v>
      </c>
      <c r="V600" s="145">
        <v>150.04</v>
      </c>
      <c r="W600" s="145">
        <v>160.91999999999999</v>
      </c>
      <c r="X600" s="145">
        <v>181.19</v>
      </c>
      <c r="Y600" s="145">
        <v>175.75</v>
      </c>
      <c r="Z600" s="145">
        <v>180.91</v>
      </c>
      <c r="AA600" s="145">
        <v>187.91</v>
      </c>
      <c r="AB600" s="145">
        <v>148.51</v>
      </c>
      <c r="AC600" s="145">
        <v>165.44</v>
      </c>
      <c r="AD600" s="145">
        <v>228.56</v>
      </c>
      <c r="AE600" s="144">
        <v>19654</v>
      </c>
      <c r="AF600" s="144">
        <v>16180</v>
      </c>
      <c r="AG600" s="144">
        <v>13307</v>
      </c>
      <c r="AH600" s="144">
        <v>15213</v>
      </c>
      <c r="AI600" s="144">
        <v>14823</v>
      </c>
      <c r="AJ600" s="144">
        <v>13804</v>
      </c>
      <c r="AK600" s="144">
        <v>14805</v>
      </c>
      <c r="AL600" s="144">
        <v>16851</v>
      </c>
      <c r="AM600" s="144">
        <v>17399</v>
      </c>
      <c r="AN600" s="144">
        <v>18091</v>
      </c>
      <c r="AO600" s="144">
        <v>19918</v>
      </c>
      <c r="AP600" s="144">
        <v>16930</v>
      </c>
      <c r="AQ600" s="144">
        <v>17868</v>
      </c>
      <c r="AR600" s="144">
        <v>24684</v>
      </c>
      <c r="AS600" s="144"/>
      <c r="AT600" s="144"/>
      <c r="AU600" s="144"/>
      <c r="AV600" s="144"/>
      <c r="AW600" s="144"/>
      <c r="AX600" s="144"/>
      <c r="AY600" s="144"/>
      <c r="AZ600" s="144"/>
      <c r="BA600" s="144"/>
      <c r="BB600" s="144"/>
      <c r="BC600" s="144"/>
      <c r="BD600" s="144"/>
      <c r="BE600" s="144"/>
      <c r="BF600" s="144"/>
    </row>
    <row r="601" spans="1:58" hidden="1">
      <c r="A601" s="143" t="s">
        <v>920</v>
      </c>
      <c r="B601" s="143" t="s">
        <v>1015</v>
      </c>
      <c r="C601" s="144">
        <v>13</v>
      </c>
      <c r="D601" s="144">
        <v>10</v>
      </c>
      <c r="E601" s="144">
        <v>7</v>
      </c>
      <c r="F601" s="144">
        <v>5</v>
      </c>
      <c r="G601" s="144">
        <v>5</v>
      </c>
      <c r="H601" s="144">
        <v>5</v>
      </c>
      <c r="I601" s="144">
        <v>5</v>
      </c>
      <c r="J601" s="144">
        <v>5</v>
      </c>
      <c r="K601" s="144">
        <v>5</v>
      </c>
      <c r="L601" s="144">
        <v>5</v>
      </c>
      <c r="M601" s="144">
        <v>5</v>
      </c>
      <c r="N601" s="144">
        <v>5</v>
      </c>
      <c r="O601" s="144">
        <v>5</v>
      </c>
      <c r="P601" s="144">
        <v>5</v>
      </c>
      <c r="Q601" s="145">
        <v>196</v>
      </c>
      <c r="R601" s="145">
        <v>205.8</v>
      </c>
      <c r="S601" s="145">
        <v>154</v>
      </c>
      <c r="T601" s="145">
        <v>182</v>
      </c>
      <c r="U601" s="145">
        <v>168</v>
      </c>
      <c r="V601" s="145">
        <v>168</v>
      </c>
      <c r="W601" s="145">
        <v>168</v>
      </c>
      <c r="X601" s="145">
        <v>168</v>
      </c>
      <c r="Y601" s="145">
        <v>140</v>
      </c>
      <c r="Z601" s="145">
        <v>148.4</v>
      </c>
      <c r="AA601" s="145">
        <v>200</v>
      </c>
      <c r="AB601" s="145">
        <v>200</v>
      </c>
      <c r="AC601" s="145">
        <v>200</v>
      </c>
      <c r="AD601" s="145">
        <v>206.8</v>
      </c>
      <c r="AE601" s="144">
        <v>2548</v>
      </c>
      <c r="AF601" s="144">
        <v>2058</v>
      </c>
      <c r="AG601" s="144">
        <v>1078</v>
      </c>
      <c r="AH601" s="144">
        <v>910</v>
      </c>
      <c r="AI601" s="144">
        <v>840</v>
      </c>
      <c r="AJ601" s="144">
        <v>840</v>
      </c>
      <c r="AK601" s="144">
        <v>840</v>
      </c>
      <c r="AL601" s="144">
        <v>840</v>
      </c>
      <c r="AM601" s="144">
        <v>700</v>
      </c>
      <c r="AN601" s="144">
        <v>742</v>
      </c>
      <c r="AO601" s="144">
        <v>1000</v>
      </c>
      <c r="AP601" s="144">
        <v>1000</v>
      </c>
      <c r="AQ601" s="144">
        <v>1000</v>
      </c>
      <c r="AR601" s="144">
        <v>1034</v>
      </c>
      <c r="AS601" s="144"/>
      <c r="AT601" s="144"/>
      <c r="AU601" s="144"/>
      <c r="AV601" s="144"/>
      <c r="AW601" s="144"/>
      <c r="AX601" s="144"/>
      <c r="AY601" s="144"/>
      <c r="AZ601" s="144"/>
      <c r="BA601" s="144"/>
      <c r="BB601" s="144"/>
      <c r="BC601" s="144"/>
      <c r="BD601" s="144"/>
      <c r="BE601" s="144"/>
      <c r="BF601" s="144"/>
    </row>
    <row r="602" spans="1:58" hidden="1">
      <c r="A602" s="143" t="s">
        <v>920</v>
      </c>
      <c r="B602" s="143" t="s">
        <v>1016</v>
      </c>
      <c r="C602" s="144">
        <v>501</v>
      </c>
      <c r="D602" s="144">
        <v>472</v>
      </c>
      <c r="E602" s="144">
        <v>463</v>
      </c>
      <c r="F602" s="144">
        <v>446</v>
      </c>
      <c r="G602" s="144">
        <v>447</v>
      </c>
      <c r="H602" s="144">
        <v>455</v>
      </c>
      <c r="I602" s="144">
        <v>458</v>
      </c>
      <c r="J602" s="144">
        <v>465</v>
      </c>
      <c r="K602" s="144">
        <v>479</v>
      </c>
      <c r="L602" s="144">
        <v>483</v>
      </c>
      <c r="M602" s="144">
        <v>546</v>
      </c>
      <c r="N602" s="144">
        <v>564</v>
      </c>
      <c r="O602" s="144">
        <v>556</v>
      </c>
      <c r="P602" s="144">
        <v>573</v>
      </c>
      <c r="Q602" s="145">
        <v>219.5</v>
      </c>
      <c r="R602" s="145">
        <v>293.51</v>
      </c>
      <c r="S602" s="145">
        <v>236.78</v>
      </c>
      <c r="T602" s="145">
        <v>284.74</v>
      </c>
      <c r="U602" s="145">
        <v>237.63</v>
      </c>
      <c r="V602" s="145">
        <v>259.83</v>
      </c>
      <c r="W602" s="145">
        <v>247.57</v>
      </c>
      <c r="X602" s="145">
        <v>265.97000000000003</v>
      </c>
      <c r="Y602" s="145">
        <v>263.93</v>
      </c>
      <c r="Z602" s="145">
        <v>269.18</v>
      </c>
      <c r="AA602" s="145">
        <v>253.24</v>
      </c>
      <c r="AB602" s="145">
        <v>131.79</v>
      </c>
      <c r="AC602" s="145">
        <v>327.29000000000002</v>
      </c>
      <c r="AD602" s="145">
        <v>274.56</v>
      </c>
      <c r="AE602" s="144">
        <v>109969</v>
      </c>
      <c r="AF602" s="144">
        <v>138538</v>
      </c>
      <c r="AG602" s="144">
        <v>109628</v>
      </c>
      <c r="AH602" s="144">
        <v>126992</v>
      </c>
      <c r="AI602" s="144">
        <v>106222</v>
      </c>
      <c r="AJ602" s="144">
        <v>118222</v>
      </c>
      <c r="AK602" s="144">
        <v>113386</v>
      </c>
      <c r="AL602" s="144">
        <v>123675</v>
      </c>
      <c r="AM602" s="144">
        <v>126423</v>
      </c>
      <c r="AN602" s="144">
        <v>130016</v>
      </c>
      <c r="AO602" s="144">
        <v>138268</v>
      </c>
      <c r="AP602" s="144">
        <v>74328</v>
      </c>
      <c r="AQ602" s="144">
        <v>181971</v>
      </c>
      <c r="AR602" s="144">
        <v>157325</v>
      </c>
      <c r="AS602" s="144"/>
      <c r="AT602" s="144"/>
      <c r="AU602" s="144"/>
      <c r="AV602" s="144"/>
      <c r="AW602" s="144"/>
      <c r="AX602" s="144"/>
      <c r="AY602" s="144"/>
      <c r="AZ602" s="144"/>
      <c r="BA602" s="144"/>
      <c r="BB602" s="144"/>
      <c r="BC602" s="144"/>
      <c r="BD602" s="144"/>
      <c r="BE602" s="144"/>
      <c r="BF602" s="144"/>
    </row>
    <row r="603" spans="1:58" hidden="1">
      <c r="A603" s="143" t="s">
        <v>920</v>
      </c>
      <c r="B603" s="143" t="s">
        <v>1017</v>
      </c>
      <c r="C603" s="144">
        <v>1289</v>
      </c>
      <c r="D603" s="144">
        <v>1228</v>
      </c>
      <c r="E603" s="144">
        <v>1158</v>
      </c>
      <c r="F603" s="144">
        <v>1117</v>
      </c>
      <c r="G603" s="144">
        <v>1055</v>
      </c>
      <c r="H603" s="144">
        <v>1023</v>
      </c>
      <c r="I603" s="144">
        <v>1035</v>
      </c>
      <c r="J603" s="144">
        <v>1037</v>
      </c>
      <c r="K603" s="144">
        <v>1037</v>
      </c>
      <c r="L603" s="144">
        <v>1040</v>
      </c>
      <c r="M603" s="144">
        <v>1036</v>
      </c>
      <c r="N603" s="144">
        <v>909</v>
      </c>
      <c r="O603" s="144">
        <v>970</v>
      </c>
      <c r="P603" s="144">
        <v>967</v>
      </c>
      <c r="Q603" s="145">
        <v>578</v>
      </c>
      <c r="R603" s="145">
        <v>531.37</v>
      </c>
      <c r="S603" s="145">
        <v>485.62</v>
      </c>
      <c r="T603" s="145">
        <v>531.34</v>
      </c>
      <c r="U603" s="145">
        <v>487.7</v>
      </c>
      <c r="V603" s="145">
        <v>501.16</v>
      </c>
      <c r="W603" s="145">
        <v>497.16</v>
      </c>
      <c r="X603" s="145">
        <v>519.38</v>
      </c>
      <c r="Y603" s="145">
        <v>476.77</v>
      </c>
      <c r="Z603" s="145">
        <v>489.7</v>
      </c>
      <c r="AA603" s="145">
        <v>393.91</v>
      </c>
      <c r="AB603" s="145">
        <v>526.80999999999995</v>
      </c>
      <c r="AC603" s="145">
        <v>487.16</v>
      </c>
      <c r="AD603" s="145">
        <v>601.78</v>
      </c>
      <c r="AE603" s="144">
        <v>745040</v>
      </c>
      <c r="AF603" s="144">
        <v>652517</v>
      </c>
      <c r="AG603" s="144">
        <v>562347</v>
      </c>
      <c r="AH603" s="144">
        <v>593508</v>
      </c>
      <c r="AI603" s="144">
        <v>514522</v>
      </c>
      <c r="AJ603" s="144">
        <v>512688</v>
      </c>
      <c r="AK603" s="144">
        <v>514563</v>
      </c>
      <c r="AL603" s="144">
        <v>538599</v>
      </c>
      <c r="AM603" s="144">
        <v>494413</v>
      </c>
      <c r="AN603" s="144">
        <v>509288</v>
      </c>
      <c r="AO603" s="144">
        <v>408087</v>
      </c>
      <c r="AP603" s="144">
        <v>478872</v>
      </c>
      <c r="AQ603" s="144">
        <v>472542</v>
      </c>
      <c r="AR603" s="144">
        <v>581920</v>
      </c>
      <c r="AS603" s="144"/>
      <c r="AT603" s="144"/>
      <c r="AU603" s="144"/>
      <c r="AV603" s="144"/>
      <c r="AW603" s="144"/>
      <c r="AX603" s="144"/>
      <c r="AY603" s="144"/>
      <c r="AZ603" s="144"/>
      <c r="BA603" s="144"/>
      <c r="BB603" s="144"/>
      <c r="BC603" s="144"/>
      <c r="BD603" s="144"/>
      <c r="BE603" s="144"/>
      <c r="BF603" s="144"/>
    </row>
    <row r="604" spans="1:58" hidden="1">
      <c r="A604" s="143" t="s">
        <v>920</v>
      </c>
      <c r="B604" s="143" t="s">
        <v>1018</v>
      </c>
      <c r="C604" s="144">
        <v>1076</v>
      </c>
      <c r="D604" s="144">
        <v>1074</v>
      </c>
      <c r="E604" s="144">
        <v>1073</v>
      </c>
      <c r="F604" s="144">
        <v>1090</v>
      </c>
      <c r="G604" s="144">
        <v>1092</v>
      </c>
      <c r="H604" s="144">
        <v>1093</v>
      </c>
      <c r="I604" s="144">
        <v>1070</v>
      </c>
      <c r="J604" s="144">
        <v>1057</v>
      </c>
      <c r="K604" s="144">
        <v>1072</v>
      </c>
      <c r="L604" s="144">
        <v>1093</v>
      </c>
      <c r="M604" s="144">
        <v>1133</v>
      </c>
      <c r="N604" s="144">
        <v>1085</v>
      </c>
      <c r="O604" s="144">
        <v>1059</v>
      </c>
      <c r="P604" s="144">
        <v>1056</v>
      </c>
      <c r="Q604" s="145">
        <v>597.87</v>
      </c>
      <c r="R604" s="145">
        <v>616.08000000000004</v>
      </c>
      <c r="S604" s="145">
        <v>411.68</v>
      </c>
      <c r="T604" s="145">
        <v>512.16</v>
      </c>
      <c r="U604" s="145">
        <v>509.67</v>
      </c>
      <c r="V604" s="145">
        <v>524.16</v>
      </c>
      <c r="W604" s="145">
        <v>509.45</v>
      </c>
      <c r="X604" s="145">
        <v>523.70000000000005</v>
      </c>
      <c r="Y604" s="145">
        <v>521.26</v>
      </c>
      <c r="Z604" s="145">
        <v>521.04999999999995</v>
      </c>
      <c r="AA604" s="145">
        <v>426.55</v>
      </c>
      <c r="AB604" s="145">
        <v>428.52</v>
      </c>
      <c r="AC604" s="145">
        <v>480.74</v>
      </c>
      <c r="AD604" s="145">
        <v>487.55</v>
      </c>
      <c r="AE604" s="144">
        <v>643306</v>
      </c>
      <c r="AF604" s="144">
        <v>661665</v>
      </c>
      <c r="AG604" s="144">
        <v>441735</v>
      </c>
      <c r="AH604" s="144">
        <v>558249</v>
      </c>
      <c r="AI604" s="144">
        <v>556556</v>
      </c>
      <c r="AJ604" s="144">
        <v>572906</v>
      </c>
      <c r="AK604" s="144">
        <v>545107</v>
      </c>
      <c r="AL604" s="144">
        <v>553550</v>
      </c>
      <c r="AM604" s="144">
        <v>558786</v>
      </c>
      <c r="AN604" s="144">
        <v>569507</v>
      </c>
      <c r="AO604" s="144">
        <v>483281</v>
      </c>
      <c r="AP604" s="144">
        <v>464944</v>
      </c>
      <c r="AQ604" s="144">
        <v>509102</v>
      </c>
      <c r="AR604" s="144">
        <v>514853</v>
      </c>
      <c r="AS604" s="144"/>
      <c r="AT604" s="144"/>
      <c r="AU604" s="144"/>
      <c r="AV604" s="144"/>
      <c r="AW604" s="144"/>
      <c r="AX604" s="144"/>
      <c r="AY604" s="144"/>
      <c r="AZ604" s="144"/>
      <c r="BA604" s="144"/>
      <c r="BB604" s="144"/>
      <c r="BC604" s="144"/>
      <c r="BD604" s="144"/>
      <c r="BE604" s="144"/>
      <c r="BF604" s="144"/>
    </row>
    <row r="605" spans="1:58" hidden="1">
      <c r="A605" s="143" t="s">
        <v>920</v>
      </c>
      <c r="B605" s="143" t="s">
        <v>1019</v>
      </c>
      <c r="C605" s="144">
        <v>0</v>
      </c>
      <c r="D605" s="144">
        <v>0</v>
      </c>
      <c r="E605" s="144">
        <v>0</v>
      </c>
      <c r="F605" s="144">
        <v>0</v>
      </c>
      <c r="G605" s="144">
        <v>0</v>
      </c>
      <c r="H605" s="144">
        <v>0</v>
      </c>
      <c r="I605" s="144">
        <v>1637</v>
      </c>
      <c r="J605" s="144">
        <v>1712</v>
      </c>
      <c r="K605" s="144">
        <v>1809</v>
      </c>
      <c r="L605" s="144">
        <v>1900</v>
      </c>
      <c r="M605" s="144">
        <v>2027</v>
      </c>
      <c r="N605" s="144">
        <v>1873</v>
      </c>
      <c r="O605" s="144">
        <v>1895</v>
      </c>
      <c r="P605" s="144">
        <v>1889</v>
      </c>
      <c r="Q605" s="145"/>
      <c r="R605" s="145"/>
      <c r="S605" s="145"/>
      <c r="T605" s="145"/>
      <c r="U605" s="145"/>
      <c r="V605" s="145"/>
      <c r="W605" s="145">
        <v>541.13</v>
      </c>
      <c r="X605" s="145">
        <v>568.63</v>
      </c>
      <c r="Y605" s="145">
        <v>476.11</v>
      </c>
      <c r="Z605" s="145">
        <v>476.61</v>
      </c>
      <c r="AA605" s="145">
        <v>416.31</v>
      </c>
      <c r="AB605" s="145">
        <v>455.11</v>
      </c>
      <c r="AC605" s="145">
        <v>393.64</v>
      </c>
      <c r="AD605" s="145">
        <v>503.75</v>
      </c>
      <c r="AE605" s="144">
        <v>0</v>
      </c>
      <c r="AF605" s="144">
        <v>0</v>
      </c>
      <c r="AG605" s="144">
        <v>0</v>
      </c>
      <c r="AH605" s="144">
        <v>0</v>
      </c>
      <c r="AI605" s="144">
        <v>0</v>
      </c>
      <c r="AJ605" s="144">
        <v>0</v>
      </c>
      <c r="AK605" s="144">
        <v>885837</v>
      </c>
      <c r="AL605" s="144">
        <v>973490</v>
      </c>
      <c r="AM605" s="144">
        <v>861291</v>
      </c>
      <c r="AN605" s="144">
        <v>905554</v>
      </c>
      <c r="AO605" s="144">
        <v>843860</v>
      </c>
      <c r="AP605" s="144">
        <v>852416</v>
      </c>
      <c r="AQ605" s="144">
        <v>745945</v>
      </c>
      <c r="AR605" s="144">
        <v>951582</v>
      </c>
      <c r="AS605" s="144"/>
      <c r="AT605" s="144"/>
      <c r="AU605" s="144"/>
      <c r="AV605" s="144"/>
      <c r="AW605" s="144"/>
      <c r="AX605" s="144"/>
      <c r="AY605" s="144"/>
      <c r="AZ605" s="144"/>
      <c r="BA605" s="144"/>
      <c r="BB605" s="144"/>
      <c r="BC605" s="144"/>
      <c r="BD605" s="144"/>
      <c r="BE605" s="144"/>
      <c r="BF605" s="144"/>
    </row>
    <row r="606" spans="1:58" hidden="1">
      <c r="A606" s="143" t="s">
        <v>920</v>
      </c>
      <c r="B606" s="143" t="s">
        <v>1020</v>
      </c>
      <c r="C606" s="144">
        <v>4962</v>
      </c>
      <c r="D606" s="144">
        <v>5056</v>
      </c>
      <c r="E606" s="144">
        <v>5203</v>
      </c>
      <c r="F606" s="144">
        <v>5275</v>
      </c>
      <c r="G606" s="144">
        <v>5388</v>
      </c>
      <c r="H606" s="144">
        <v>5359</v>
      </c>
      <c r="I606" s="144">
        <v>3983</v>
      </c>
      <c r="J606" s="144">
        <v>4024</v>
      </c>
      <c r="K606" s="144">
        <v>4076</v>
      </c>
      <c r="L606" s="144">
        <v>4122</v>
      </c>
      <c r="M606" s="144">
        <v>4352</v>
      </c>
      <c r="N606" s="144">
        <v>4341</v>
      </c>
      <c r="O606" s="144">
        <v>4067</v>
      </c>
      <c r="P606" s="144">
        <v>4053</v>
      </c>
      <c r="Q606" s="145">
        <v>483.64</v>
      </c>
      <c r="R606" s="145">
        <v>498.47</v>
      </c>
      <c r="S606" s="145">
        <v>414.45</v>
      </c>
      <c r="T606" s="145">
        <v>479.83</v>
      </c>
      <c r="U606" s="145">
        <v>455.72</v>
      </c>
      <c r="V606" s="145">
        <v>447.56</v>
      </c>
      <c r="W606" s="145">
        <v>396.53</v>
      </c>
      <c r="X606" s="145">
        <v>410.65</v>
      </c>
      <c r="Y606" s="145">
        <v>403.55</v>
      </c>
      <c r="Z606" s="145">
        <v>409.54</v>
      </c>
      <c r="AA606" s="145">
        <v>362.9</v>
      </c>
      <c r="AB606" s="145">
        <v>313.76</v>
      </c>
      <c r="AC606" s="145">
        <v>427.85</v>
      </c>
      <c r="AD606" s="145">
        <v>480.7</v>
      </c>
      <c r="AE606" s="144">
        <v>2399797</v>
      </c>
      <c r="AF606" s="144">
        <v>2520257</v>
      </c>
      <c r="AG606" s="144">
        <v>2156373</v>
      </c>
      <c r="AH606" s="144">
        <v>2531124</v>
      </c>
      <c r="AI606" s="144">
        <v>2455445</v>
      </c>
      <c r="AJ606" s="144">
        <v>2398498</v>
      </c>
      <c r="AK606" s="144">
        <v>1579398</v>
      </c>
      <c r="AL606" s="144">
        <v>1652438</v>
      </c>
      <c r="AM606" s="144">
        <v>1644871</v>
      </c>
      <c r="AN606" s="144">
        <v>1688130</v>
      </c>
      <c r="AO606" s="144">
        <v>1579341</v>
      </c>
      <c r="AP606" s="144">
        <v>1362038</v>
      </c>
      <c r="AQ606" s="144">
        <v>1740078</v>
      </c>
      <c r="AR606" s="144">
        <v>1948270</v>
      </c>
      <c r="AS606" s="144"/>
      <c r="AT606" s="144"/>
      <c r="AU606" s="144"/>
      <c r="AV606" s="144"/>
      <c r="AW606" s="144"/>
      <c r="AX606" s="144"/>
      <c r="AY606" s="144"/>
      <c r="AZ606" s="144"/>
      <c r="BA606" s="144"/>
      <c r="BB606" s="144"/>
      <c r="BC606" s="144"/>
      <c r="BD606" s="144"/>
      <c r="BE606" s="144"/>
      <c r="BF606" s="144"/>
    </row>
    <row r="607" spans="1:58" hidden="1">
      <c r="A607" s="143" t="s">
        <v>920</v>
      </c>
      <c r="B607" s="143" t="s">
        <v>1021</v>
      </c>
      <c r="C607" s="144">
        <v>7327</v>
      </c>
      <c r="D607" s="144">
        <v>7358</v>
      </c>
      <c r="E607" s="144">
        <v>7434</v>
      </c>
      <c r="F607" s="144">
        <v>7482</v>
      </c>
      <c r="G607" s="144">
        <v>7535</v>
      </c>
      <c r="H607" s="144">
        <v>7475</v>
      </c>
      <c r="I607" s="144">
        <v>7725</v>
      </c>
      <c r="J607" s="144">
        <v>7830</v>
      </c>
      <c r="K607" s="144">
        <v>7994</v>
      </c>
      <c r="L607" s="144">
        <v>8155</v>
      </c>
      <c r="M607" s="144">
        <v>8548</v>
      </c>
      <c r="N607" s="144">
        <v>8208</v>
      </c>
      <c r="O607" s="144">
        <v>7991</v>
      </c>
      <c r="P607" s="144">
        <v>7965</v>
      </c>
      <c r="Q607" s="145">
        <v>517.01</v>
      </c>
      <c r="R607" s="145">
        <v>521.13</v>
      </c>
      <c r="S607" s="145">
        <v>425.14</v>
      </c>
      <c r="T607" s="145">
        <v>492.23</v>
      </c>
      <c r="U607" s="145">
        <v>468.02</v>
      </c>
      <c r="V607" s="145">
        <v>466.1</v>
      </c>
      <c r="W607" s="145">
        <v>456.3</v>
      </c>
      <c r="X607" s="145">
        <v>474.85</v>
      </c>
      <c r="Y607" s="145">
        <v>445.25</v>
      </c>
      <c r="Z607" s="145">
        <v>450.33</v>
      </c>
      <c r="AA607" s="145">
        <v>387.76</v>
      </c>
      <c r="AB607" s="145">
        <v>384.78</v>
      </c>
      <c r="AC607" s="145">
        <v>433.95</v>
      </c>
      <c r="AD607" s="145">
        <v>501.77</v>
      </c>
      <c r="AE607" s="144">
        <v>3788143</v>
      </c>
      <c r="AF607" s="144">
        <v>3834439</v>
      </c>
      <c r="AG607" s="144">
        <v>3160455</v>
      </c>
      <c r="AH607" s="144">
        <v>3682881</v>
      </c>
      <c r="AI607" s="144">
        <v>3526523</v>
      </c>
      <c r="AJ607" s="144">
        <v>3484092</v>
      </c>
      <c r="AK607" s="144">
        <v>3524905</v>
      </c>
      <c r="AL607" s="144">
        <v>3718077</v>
      </c>
      <c r="AM607" s="144">
        <v>3559361</v>
      </c>
      <c r="AN607" s="144">
        <v>3672479</v>
      </c>
      <c r="AO607" s="144">
        <v>3314569</v>
      </c>
      <c r="AP607" s="144">
        <v>3158270</v>
      </c>
      <c r="AQ607" s="144">
        <v>3467667</v>
      </c>
      <c r="AR607" s="144">
        <v>3996625</v>
      </c>
      <c r="AS607" s="144"/>
      <c r="AT607" s="144"/>
      <c r="AU607" s="144"/>
      <c r="AV607" s="144"/>
      <c r="AW607" s="144"/>
      <c r="AX607" s="144"/>
      <c r="AY607" s="144"/>
      <c r="AZ607" s="144"/>
      <c r="BA607" s="144"/>
      <c r="BB607" s="144"/>
      <c r="BC607" s="144"/>
      <c r="BD607" s="144"/>
      <c r="BE607" s="144"/>
      <c r="BF607" s="144"/>
    </row>
    <row r="608" spans="1:58" hidden="1">
      <c r="A608" s="143" t="s">
        <v>920</v>
      </c>
      <c r="B608" s="143" t="s">
        <v>1022</v>
      </c>
      <c r="C608" s="144">
        <v>0</v>
      </c>
      <c r="D608" s="144">
        <v>0</v>
      </c>
      <c r="E608" s="144">
        <v>0</v>
      </c>
      <c r="F608" s="144">
        <v>0</v>
      </c>
      <c r="G608" s="144">
        <v>0</v>
      </c>
      <c r="H608" s="144">
        <v>0</v>
      </c>
      <c r="I608" s="144">
        <v>0</v>
      </c>
      <c r="J608" s="144">
        <v>0</v>
      </c>
      <c r="K608" s="144">
        <v>0</v>
      </c>
      <c r="L608" s="144">
        <v>0</v>
      </c>
      <c r="M608" s="144">
        <v>1400</v>
      </c>
      <c r="N608" s="144">
        <v>1351</v>
      </c>
      <c r="O608" s="144">
        <v>1351</v>
      </c>
      <c r="P608" s="144">
        <v>1354</v>
      </c>
      <c r="Q608" s="145"/>
      <c r="R608" s="145"/>
      <c r="S608" s="145"/>
      <c r="T608" s="145"/>
      <c r="U608" s="145"/>
      <c r="V608" s="145"/>
      <c r="W608" s="145"/>
      <c r="X608" s="145"/>
      <c r="Y608" s="145"/>
      <c r="Z608" s="145"/>
      <c r="AA608" s="145">
        <v>0</v>
      </c>
      <c r="AB608" s="145">
        <v>0</v>
      </c>
      <c r="AC608" s="145">
        <v>0</v>
      </c>
      <c r="AD608" s="145">
        <v>0</v>
      </c>
      <c r="AE608" s="144">
        <v>0</v>
      </c>
      <c r="AF608" s="144">
        <v>0</v>
      </c>
      <c r="AG608" s="144">
        <v>0</v>
      </c>
      <c r="AH608" s="144">
        <v>0</v>
      </c>
      <c r="AI608" s="144">
        <v>0</v>
      </c>
      <c r="AJ608" s="144">
        <v>0</v>
      </c>
      <c r="AK608" s="144">
        <v>0</v>
      </c>
      <c r="AL608" s="144">
        <v>0</v>
      </c>
      <c r="AM608" s="144">
        <v>0</v>
      </c>
      <c r="AN608" s="144">
        <v>0</v>
      </c>
      <c r="AO608" s="144">
        <v>0</v>
      </c>
      <c r="AP608" s="144">
        <v>0</v>
      </c>
      <c r="AQ608" s="144">
        <v>0</v>
      </c>
      <c r="AR608" s="144">
        <v>0</v>
      </c>
      <c r="AS608" s="144"/>
      <c r="AT608" s="144"/>
      <c r="AU608" s="144"/>
      <c r="AV608" s="144"/>
      <c r="AW608" s="144"/>
      <c r="AX608" s="144"/>
      <c r="AY608" s="144"/>
      <c r="AZ608" s="144"/>
      <c r="BA608" s="144"/>
      <c r="BB608" s="144"/>
      <c r="BC608" s="144"/>
      <c r="BD608" s="144"/>
      <c r="BE608" s="144"/>
      <c r="BF608" s="144"/>
    </row>
    <row r="609" spans="1:58" hidden="1">
      <c r="A609" s="143" t="s">
        <v>920</v>
      </c>
      <c r="B609" s="143" t="s">
        <v>1023</v>
      </c>
      <c r="C609" s="144">
        <v>332</v>
      </c>
      <c r="D609" s="144">
        <v>356</v>
      </c>
      <c r="E609" s="144">
        <v>389</v>
      </c>
      <c r="F609" s="144">
        <v>421</v>
      </c>
      <c r="G609" s="144">
        <v>455</v>
      </c>
      <c r="H609" s="144">
        <v>488</v>
      </c>
      <c r="I609" s="144">
        <v>549</v>
      </c>
      <c r="J609" s="144">
        <v>581</v>
      </c>
      <c r="K609" s="144">
        <v>618</v>
      </c>
      <c r="L609" s="144">
        <v>649</v>
      </c>
      <c r="M609" s="144">
        <v>767</v>
      </c>
      <c r="N609" s="144">
        <v>842</v>
      </c>
      <c r="O609" s="144">
        <v>878</v>
      </c>
      <c r="P609" s="144">
        <v>941</v>
      </c>
      <c r="Q609" s="145">
        <v>8</v>
      </c>
      <c r="R609" s="145">
        <v>8</v>
      </c>
      <c r="S609" s="145">
        <v>8</v>
      </c>
      <c r="T609" s="145">
        <v>8</v>
      </c>
      <c r="U609" s="145">
        <v>8</v>
      </c>
      <c r="V609" s="145">
        <v>8</v>
      </c>
      <c r="W609" s="145">
        <v>8</v>
      </c>
      <c r="X609" s="145">
        <v>8</v>
      </c>
      <c r="Y609" s="145">
        <v>8</v>
      </c>
      <c r="Z609" s="145">
        <v>8</v>
      </c>
      <c r="AA609" s="145">
        <v>9.5</v>
      </c>
      <c r="AB609" s="145">
        <v>4.88</v>
      </c>
      <c r="AC609" s="145">
        <v>8.4700000000000006</v>
      </c>
      <c r="AD609" s="145">
        <v>9.0500000000000007</v>
      </c>
      <c r="AE609" s="144">
        <v>2656</v>
      </c>
      <c r="AF609" s="144">
        <v>2848</v>
      </c>
      <c r="AG609" s="144">
        <v>3112</v>
      </c>
      <c r="AH609" s="144">
        <v>3368</v>
      </c>
      <c r="AI609" s="144">
        <v>3640</v>
      </c>
      <c r="AJ609" s="144">
        <v>3904</v>
      </c>
      <c r="AK609" s="144">
        <v>4392</v>
      </c>
      <c r="AL609" s="144">
        <v>4648</v>
      </c>
      <c r="AM609" s="144">
        <v>4944</v>
      </c>
      <c r="AN609" s="144">
        <v>5192</v>
      </c>
      <c r="AO609" s="144">
        <v>7289</v>
      </c>
      <c r="AP609" s="144">
        <v>4112</v>
      </c>
      <c r="AQ609" s="144">
        <v>7436</v>
      </c>
      <c r="AR609" s="144">
        <v>8518</v>
      </c>
      <c r="AS609" s="144"/>
      <c r="AT609" s="144"/>
      <c r="AU609" s="144"/>
      <c r="AV609" s="144"/>
      <c r="AW609" s="144"/>
      <c r="AX609" s="144"/>
      <c r="AY609" s="144"/>
      <c r="AZ609" s="144"/>
      <c r="BA609" s="144"/>
      <c r="BB609" s="144"/>
      <c r="BC609" s="144"/>
      <c r="BD609" s="144"/>
      <c r="BE609" s="144"/>
      <c r="BF609" s="144"/>
    </row>
    <row r="610" spans="1:58" hidden="1">
      <c r="A610" s="143" t="s">
        <v>920</v>
      </c>
      <c r="B610" s="143" t="s">
        <v>1024</v>
      </c>
      <c r="C610" s="144">
        <v>1510</v>
      </c>
      <c r="D610" s="144">
        <v>1530</v>
      </c>
      <c r="E610" s="144">
        <v>1531</v>
      </c>
      <c r="F610" s="144">
        <v>1604</v>
      </c>
      <c r="G610" s="144">
        <v>1617</v>
      </c>
      <c r="H610" s="144">
        <v>1614</v>
      </c>
      <c r="I610" s="144">
        <v>1592</v>
      </c>
      <c r="J610" s="144">
        <v>1632</v>
      </c>
      <c r="K610" s="144">
        <v>1655</v>
      </c>
      <c r="L610" s="144">
        <v>1655</v>
      </c>
      <c r="M610" s="144">
        <v>1658</v>
      </c>
      <c r="N610" s="144">
        <v>1694</v>
      </c>
      <c r="O610" s="144">
        <v>1787</v>
      </c>
      <c r="P610" s="144">
        <v>1787</v>
      </c>
      <c r="Q610" s="145">
        <v>13.86</v>
      </c>
      <c r="R610" s="145">
        <v>10.64</v>
      </c>
      <c r="S610" s="145">
        <v>12.93</v>
      </c>
      <c r="T610" s="145">
        <v>12.71</v>
      </c>
      <c r="U610" s="145">
        <v>12.12</v>
      </c>
      <c r="V610" s="145">
        <v>10.96</v>
      </c>
      <c r="W610" s="145">
        <v>10.73</v>
      </c>
      <c r="X610" s="145">
        <v>8.01</v>
      </c>
      <c r="Y610" s="145">
        <v>11.1</v>
      </c>
      <c r="Z610" s="145">
        <v>9.6</v>
      </c>
      <c r="AA610" s="145">
        <v>10.220000000000001</v>
      </c>
      <c r="AB610" s="145">
        <v>10.54</v>
      </c>
      <c r="AC610" s="145">
        <v>10.3</v>
      </c>
      <c r="AD610" s="145">
        <v>9.42</v>
      </c>
      <c r="AE610" s="144">
        <v>20931</v>
      </c>
      <c r="AF610" s="144">
        <v>16286</v>
      </c>
      <c r="AG610" s="144">
        <v>19796</v>
      </c>
      <c r="AH610" s="144">
        <v>20393</v>
      </c>
      <c r="AI610" s="144">
        <v>19603</v>
      </c>
      <c r="AJ610" s="144">
        <v>17684</v>
      </c>
      <c r="AK610" s="144">
        <v>17076</v>
      </c>
      <c r="AL610" s="144">
        <v>13072</v>
      </c>
      <c r="AM610" s="144">
        <v>18369</v>
      </c>
      <c r="AN610" s="144">
        <v>15887</v>
      </c>
      <c r="AO610" s="144">
        <v>16952</v>
      </c>
      <c r="AP610" s="144">
        <v>17854</v>
      </c>
      <c r="AQ610" s="144">
        <v>18410</v>
      </c>
      <c r="AR610" s="144">
        <v>16827</v>
      </c>
      <c r="AS610" s="144"/>
      <c r="AT610" s="144"/>
      <c r="AU610" s="144"/>
      <c r="AV610" s="144"/>
      <c r="AW610" s="144"/>
      <c r="AX610" s="144"/>
      <c r="AY610" s="144"/>
      <c r="AZ610" s="144"/>
      <c r="BA610" s="144"/>
      <c r="BB610" s="144"/>
      <c r="BC610" s="144"/>
      <c r="BD610" s="144"/>
      <c r="BE610" s="144"/>
      <c r="BF610" s="144"/>
    </row>
    <row r="611" spans="1:58" hidden="1">
      <c r="A611" s="143" t="s">
        <v>920</v>
      </c>
      <c r="B611" s="143" t="s">
        <v>1025</v>
      </c>
      <c r="C611" s="144">
        <v>2648</v>
      </c>
      <c r="D611" s="144">
        <v>2616</v>
      </c>
      <c r="E611" s="144">
        <v>2651</v>
      </c>
      <c r="F611" s="144">
        <v>2685</v>
      </c>
      <c r="G611" s="144">
        <v>2869</v>
      </c>
      <c r="H611" s="144">
        <v>2964</v>
      </c>
      <c r="I611" s="144">
        <v>3213</v>
      </c>
      <c r="J611" s="144">
        <v>3639</v>
      </c>
      <c r="K611" s="144">
        <v>3805</v>
      </c>
      <c r="L611" s="144">
        <v>3949</v>
      </c>
      <c r="M611" s="144">
        <v>4071</v>
      </c>
      <c r="N611" s="144">
        <v>4070</v>
      </c>
      <c r="O611" s="144">
        <v>4070</v>
      </c>
      <c r="P611" s="144">
        <v>4089</v>
      </c>
      <c r="Q611" s="145">
        <v>13.84</v>
      </c>
      <c r="R611" s="145">
        <v>18.77</v>
      </c>
      <c r="S611" s="145">
        <v>14.86</v>
      </c>
      <c r="T611" s="145">
        <v>12.03</v>
      </c>
      <c r="U611" s="145">
        <v>18.71</v>
      </c>
      <c r="V611" s="145">
        <v>19.420000000000002</v>
      </c>
      <c r="W611" s="145">
        <v>18.43</v>
      </c>
      <c r="X611" s="145">
        <v>15.86</v>
      </c>
      <c r="Y611" s="145">
        <v>16.829999999999998</v>
      </c>
      <c r="Z611" s="145">
        <v>16.77</v>
      </c>
      <c r="AA611" s="145">
        <v>14.3</v>
      </c>
      <c r="AB611" s="145">
        <v>14.72</v>
      </c>
      <c r="AC611" s="145">
        <v>18.7</v>
      </c>
      <c r="AD611" s="145">
        <v>13.95</v>
      </c>
      <c r="AE611" s="144">
        <v>36659</v>
      </c>
      <c r="AF611" s="144">
        <v>49093</v>
      </c>
      <c r="AG611" s="144">
        <v>39381</v>
      </c>
      <c r="AH611" s="144">
        <v>32301</v>
      </c>
      <c r="AI611" s="144">
        <v>53675</v>
      </c>
      <c r="AJ611" s="144">
        <v>57573</v>
      </c>
      <c r="AK611" s="144">
        <v>59210</v>
      </c>
      <c r="AL611" s="144">
        <v>57701</v>
      </c>
      <c r="AM611" s="144">
        <v>64028</v>
      </c>
      <c r="AN611" s="144">
        <v>66240</v>
      </c>
      <c r="AO611" s="144">
        <v>58215</v>
      </c>
      <c r="AP611" s="144">
        <v>59910</v>
      </c>
      <c r="AQ611" s="144">
        <v>76127</v>
      </c>
      <c r="AR611" s="144">
        <v>57044</v>
      </c>
      <c r="AS611" s="144"/>
      <c r="AT611" s="144"/>
      <c r="AU611" s="144"/>
      <c r="AV611" s="144"/>
      <c r="AW611" s="144"/>
      <c r="AX611" s="144"/>
      <c r="AY611" s="144"/>
      <c r="AZ611" s="144"/>
      <c r="BA611" s="144"/>
      <c r="BB611" s="144"/>
      <c r="BC611" s="144"/>
      <c r="BD611" s="144"/>
      <c r="BE611" s="144"/>
      <c r="BF611" s="144"/>
    </row>
    <row r="612" spans="1:58" hidden="1">
      <c r="A612" s="143" t="s">
        <v>920</v>
      </c>
      <c r="B612" s="143" t="s">
        <v>1026</v>
      </c>
      <c r="C612" s="144">
        <v>0</v>
      </c>
      <c r="D612" s="144">
        <v>0</v>
      </c>
      <c r="E612" s="144">
        <v>0</v>
      </c>
      <c r="F612" s="144">
        <v>0</v>
      </c>
      <c r="G612" s="144">
        <v>0</v>
      </c>
      <c r="H612" s="144">
        <v>0</v>
      </c>
      <c r="I612" s="144">
        <v>0</v>
      </c>
      <c r="J612" s="144">
        <v>0</v>
      </c>
      <c r="K612" s="144">
        <v>0</v>
      </c>
      <c r="L612" s="144">
        <v>0</v>
      </c>
      <c r="M612" s="144">
        <v>0</v>
      </c>
      <c r="N612" s="144">
        <v>0</v>
      </c>
      <c r="O612" s="144">
        <v>0</v>
      </c>
      <c r="P612" s="144">
        <v>0</v>
      </c>
      <c r="Q612" s="145"/>
      <c r="R612" s="145"/>
      <c r="S612" s="145"/>
      <c r="T612" s="145"/>
      <c r="U612" s="145"/>
      <c r="V612" s="145"/>
      <c r="W612" s="145"/>
      <c r="X612" s="145"/>
      <c r="Y612" s="145"/>
      <c r="Z612" s="145"/>
      <c r="AA612" s="145"/>
      <c r="AB612" s="145"/>
      <c r="AC612" s="145"/>
      <c r="AD612" s="145"/>
      <c r="AE612" s="144">
        <v>0</v>
      </c>
      <c r="AF612" s="144">
        <v>0</v>
      </c>
      <c r="AG612" s="144">
        <v>0</v>
      </c>
      <c r="AH612" s="144">
        <v>0</v>
      </c>
      <c r="AI612" s="144">
        <v>0</v>
      </c>
      <c r="AJ612" s="144">
        <v>0</v>
      </c>
      <c r="AK612" s="144">
        <v>0</v>
      </c>
      <c r="AL612" s="144">
        <v>0</v>
      </c>
      <c r="AM612" s="144">
        <v>0</v>
      </c>
      <c r="AN612" s="144">
        <v>0</v>
      </c>
      <c r="AO612" s="144">
        <v>0</v>
      </c>
      <c r="AP612" s="144">
        <v>0</v>
      </c>
      <c r="AQ612" s="144">
        <v>0</v>
      </c>
      <c r="AR612" s="144">
        <v>0</v>
      </c>
      <c r="AS612" s="144"/>
      <c r="AT612" s="144"/>
      <c r="AU612" s="144"/>
      <c r="AV612" s="144"/>
      <c r="AW612" s="144"/>
      <c r="AX612" s="144"/>
      <c r="AY612" s="144"/>
      <c r="AZ612" s="144"/>
      <c r="BA612" s="144"/>
      <c r="BB612" s="144"/>
      <c r="BC612" s="144"/>
      <c r="BD612" s="144"/>
      <c r="BE612" s="144"/>
      <c r="BF612" s="144"/>
    </row>
    <row r="613" spans="1:58" hidden="1">
      <c r="A613" s="143" t="s">
        <v>920</v>
      </c>
      <c r="B613" s="143" t="s">
        <v>1027</v>
      </c>
      <c r="C613" s="144">
        <v>873</v>
      </c>
      <c r="D613" s="144">
        <v>958</v>
      </c>
      <c r="E613" s="144">
        <v>993</v>
      </c>
      <c r="F613" s="144">
        <v>1194</v>
      </c>
      <c r="G613" s="144">
        <v>1349</v>
      </c>
      <c r="H613" s="144">
        <v>1221</v>
      </c>
      <c r="I613" s="144">
        <v>1569</v>
      </c>
      <c r="J613" s="144">
        <v>1650</v>
      </c>
      <c r="K613" s="144">
        <v>1707</v>
      </c>
      <c r="L613" s="144">
        <v>1738</v>
      </c>
      <c r="M613" s="144">
        <v>1897</v>
      </c>
      <c r="N613" s="144">
        <v>1897</v>
      </c>
      <c r="O613" s="144">
        <v>1897</v>
      </c>
      <c r="P613" s="144">
        <v>1955</v>
      </c>
      <c r="Q613" s="145">
        <v>29.51</v>
      </c>
      <c r="R613" s="145">
        <v>20.63</v>
      </c>
      <c r="S613" s="145">
        <v>24.15</v>
      </c>
      <c r="T613" s="145">
        <v>24.33</v>
      </c>
      <c r="U613" s="145">
        <v>23.75</v>
      </c>
      <c r="V613" s="145">
        <v>18.41</v>
      </c>
      <c r="W613" s="145">
        <v>21.85</v>
      </c>
      <c r="X613" s="145">
        <v>15.01</v>
      </c>
      <c r="Y613" s="145">
        <v>19.059999999999999</v>
      </c>
      <c r="Z613" s="145">
        <v>19.059999999999999</v>
      </c>
      <c r="AA613" s="145">
        <v>14.06</v>
      </c>
      <c r="AB613" s="145">
        <v>14.05</v>
      </c>
      <c r="AC613" s="145">
        <v>13.62</v>
      </c>
      <c r="AD613" s="145">
        <v>21.62</v>
      </c>
      <c r="AE613" s="144">
        <v>25760</v>
      </c>
      <c r="AF613" s="144">
        <v>19760</v>
      </c>
      <c r="AG613" s="144">
        <v>23976</v>
      </c>
      <c r="AH613" s="144">
        <v>29047</v>
      </c>
      <c r="AI613" s="144">
        <v>32037</v>
      </c>
      <c r="AJ613" s="144">
        <v>22476</v>
      </c>
      <c r="AK613" s="144">
        <v>34287</v>
      </c>
      <c r="AL613" s="144">
        <v>24765</v>
      </c>
      <c r="AM613" s="144">
        <v>32534</v>
      </c>
      <c r="AN613" s="144">
        <v>33123</v>
      </c>
      <c r="AO613" s="144">
        <v>26671</v>
      </c>
      <c r="AP613" s="144">
        <v>26658</v>
      </c>
      <c r="AQ613" s="144">
        <v>25844</v>
      </c>
      <c r="AR613" s="144">
        <v>42265</v>
      </c>
      <c r="AS613" s="144"/>
      <c r="AT613" s="144"/>
      <c r="AU613" s="144"/>
      <c r="AV613" s="144"/>
      <c r="AW613" s="144"/>
      <c r="AX613" s="144"/>
      <c r="AY613" s="144"/>
      <c r="AZ613" s="144"/>
      <c r="BA613" s="144"/>
      <c r="BB613" s="144"/>
      <c r="BC613" s="144"/>
      <c r="BD613" s="144"/>
      <c r="BE613" s="144"/>
      <c r="BF613" s="144"/>
    </row>
    <row r="614" spans="1:58" hidden="1">
      <c r="A614" s="143" t="s">
        <v>920</v>
      </c>
      <c r="B614" s="143" t="s">
        <v>1028</v>
      </c>
      <c r="C614" s="144">
        <v>0</v>
      </c>
      <c r="D614" s="144">
        <v>0</v>
      </c>
      <c r="E614" s="144">
        <v>0</v>
      </c>
      <c r="F614" s="144">
        <v>0</v>
      </c>
      <c r="G614" s="144">
        <v>0</v>
      </c>
      <c r="H614" s="144">
        <v>0</v>
      </c>
      <c r="I614" s="144">
        <v>0</v>
      </c>
      <c r="J614" s="144">
        <v>0</v>
      </c>
      <c r="K614" s="144">
        <v>0</v>
      </c>
      <c r="L614" s="144">
        <v>0</v>
      </c>
      <c r="M614" s="144">
        <v>1204</v>
      </c>
      <c r="N614" s="144">
        <v>1204</v>
      </c>
      <c r="O614" s="144">
        <v>1204</v>
      </c>
      <c r="P614" s="144">
        <v>1219</v>
      </c>
      <c r="Q614" s="145"/>
      <c r="R614" s="145"/>
      <c r="S614" s="145"/>
      <c r="T614" s="145"/>
      <c r="U614" s="145"/>
      <c r="V614" s="145"/>
      <c r="W614" s="145"/>
      <c r="X614" s="145"/>
      <c r="Y614" s="145"/>
      <c r="Z614" s="145"/>
      <c r="AA614" s="145">
        <v>0</v>
      </c>
      <c r="AB614" s="145">
        <v>0</v>
      </c>
      <c r="AC614" s="145">
        <v>0</v>
      </c>
      <c r="AD614" s="145">
        <v>0</v>
      </c>
      <c r="AE614" s="144">
        <v>0</v>
      </c>
      <c r="AF614" s="144">
        <v>0</v>
      </c>
      <c r="AG614" s="144">
        <v>0</v>
      </c>
      <c r="AH614" s="144">
        <v>0</v>
      </c>
      <c r="AI614" s="144">
        <v>0</v>
      </c>
      <c r="AJ614" s="144">
        <v>0</v>
      </c>
      <c r="AK614" s="144">
        <v>0</v>
      </c>
      <c r="AL614" s="144">
        <v>0</v>
      </c>
      <c r="AM614" s="144">
        <v>0</v>
      </c>
      <c r="AN614" s="144">
        <v>0</v>
      </c>
      <c r="AO614" s="144">
        <v>0</v>
      </c>
      <c r="AP614" s="144">
        <v>0</v>
      </c>
      <c r="AQ614" s="144">
        <v>0</v>
      </c>
      <c r="AR614" s="144">
        <v>0</v>
      </c>
      <c r="AS614" s="144"/>
      <c r="AT614" s="144"/>
      <c r="AU614" s="144"/>
      <c r="AV614" s="144"/>
      <c r="AW614" s="144"/>
      <c r="AX614" s="144"/>
      <c r="AY614" s="144"/>
      <c r="AZ614" s="144"/>
      <c r="BA614" s="144"/>
      <c r="BB614" s="144"/>
      <c r="BC614" s="144"/>
      <c r="BD614" s="144"/>
      <c r="BE614" s="144"/>
      <c r="BF614" s="144"/>
    </row>
    <row r="615" spans="1:58" hidden="1">
      <c r="A615" s="143" t="s">
        <v>920</v>
      </c>
      <c r="B615" s="143" t="s">
        <v>1029</v>
      </c>
      <c r="C615" s="144">
        <v>1038</v>
      </c>
      <c r="D615" s="144">
        <v>1058</v>
      </c>
      <c r="E615" s="144">
        <v>1089</v>
      </c>
      <c r="F615" s="144">
        <v>1084</v>
      </c>
      <c r="G615" s="144">
        <v>1089</v>
      </c>
      <c r="H615" s="144">
        <v>1101</v>
      </c>
      <c r="I615" s="144">
        <v>1102</v>
      </c>
      <c r="J615" s="144">
        <v>1129</v>
      </c>
      <c r="K615" s="144">
        <v>1154</v>
      </c>
      <c r="L615" s="144">
        <v>1177</v>
      </c>
      <c r="M615" s="144">
        <v>1219</v>
      </c>
      <c r="N615" s="144">
        <v>1219</v>
      </c>
      <c r="O615" s="144">
        <v>1219</v>
      </c>
      <c r="P615" s="144">
        <v>1223</v>
      </c>
      <c r="Q615" s="145">
        <v>183.81</v>
      </c>
      <c r="R615" s="145">
        <v>188.46</v>
      </c>
      <c r="S615" s="145">
        <v>176.32</v>
      </c>
      <c r="T615" s="145">
        <v>169.11</v>
      </c>
      <c r="U615" s="145">
        <v>162.19999999999999</v>
      </c>
      <c r="V615" s="145">
        <v>164.85</v>
      </c>
      <c r="W615" s="145">
        <v>159.16999999999999</v>
      </c>
      <c r="X615" s="145">
        <v>141.38</v>
      </c>
      <c r="Y615" s="145">
        <v>130.75</v>
      </c>
      <c r="Z615" s="145">
        <v>146.83000000000001</v>
      </c>
      <c r="AA615" s="145">
        <v>131.80000000000001</v>
      </c>
      <c r="AB615" s="145">
        <v>123.98</v>
      </c>
      <c r="AC615" s="145">
        <v>129.58000000000001</v>
      </c>
      <c r="AD615" s="145">
        <v>131.33000000000001</v>
      </c>
      <c r="AE615" s="144">
        <v>190796</v>
      </c>
      <c r="AF615" s="144">
        <v>199387</v>
      </c>
      <c r="AG615" s="144">
        <v>192012</v>
      </c>
      <c r="AH615" s="144">
        <v>183315</v>
      </c>
      <c r="AI615" s="144">
        <v>176638</v>
      </c>
      <c r="AJ615" s="144">
        <v>181497</v>
      </c>
      <c r="AK615" s="144">
        <v>175405</v>
      </c>
      <c r="AL615" s="144">
        <v>159621</v>
      </c>
      <c r="AM615" s="144">
        <v>150884</v>
      </c>
      <c r="AN615" s="144">
        <v>172824</v>
      </c>
      <c r="AO615" s="144">
        <v>160665</v>
      </c>
      <c r="AP615" s="144">
        <v>151136</v>
      </c>
      <c r="AQ615" s="144">
        <v>157952</v>
      </c>
      <c r="AR615" s="144">
        <v>160614</v>
      </c>
      <c r="AS615" s="144"/>
      <c r="AT615" s="144"/>
      <c r="AU615" s="144"/>
      <c r="AV615" s="144"/>
      <c r="AW615" s="144"/>
      <c r="AX615" s="144"/>
      <c r="AY615" s="144"/>
      <c r="AZ615" s="144"/>
      <c r="BA615" s="144"/>
      <c r="BB615" s="144"/>
      <c r="BC615" s="144"/>
      <c r="BD615" s="144"/>
      <c r="BE615" s="144"/>
      <c r="BF615" s="144"/>
    </row>
    <row r="616" spans="1:58" hidden="1">
      <c r="A616" s="143" t="s">
        <v>920</v>
      </c>
      <c r="B616" s="143" t="s">
        <v>1030</v>
      </c>
      <c r="C616" s="144">
        <v>8</v>
      </c>
      <c r="D616" s="144">
        <v>7</v>
      </c>
      <c r="E616" s="144">
        <v>7</v>
      </c>
      <c r="F616" s="144">
        <v>7</v>
      </c>
      <c r="G616" s="144">
        <v>7</v>
      </c>
      <c r="H616" s="144">
        <v>7</v>
      </c>
      <c r="I616" s="144">
        <v>7</v>
      </c>
      <c r="J616" s="144">
        <v>7</v>
      </c>
      <c r="K616" s="144">
        <v>7</v>
      </c>
      <c r="L616" s="144">
        <v>7</v>
      </c>
      <c r="M616" s="144">
        <v>36</v>
      </c>
      <c r="N616" s="144">
        <v>37</v>
      </c>
      <c r="O616" s="144">
        <v>37</v>
      </c>
      <c r="P616" s="144">
        <v>39</v>
      </c>
      <c r="Q616" s="145">
        <v>41.88</v>
      </c>
      <c r="R616" s="145">
        <v>38.29</v>
      </c>
      <c r="S616" s="145">
        <v>33.29</v>
      </c>
      <c r="T616" s="145">
        <v>37.71</v>
      </c>
      <c r="U616" s="145">
        <v>41</v>
      </c>
      <c r="V616" s="145">
        <v>38.71</v>
      </c>
      <c r="W616" s="145">
        <v>27.29</v>
      </c>
      <c r="X616" s="145">
        <v>35</v>
      </c>
      <c r="Y616" s="145">
        <v>38</v>
      </c>
      <c r="Z616" s="145">
        <v>35.71</v>
      </c>
      <c r="AA616" s="145">
        <v>38.67</v>
      </c>
      <c r="AB616" s="145">
        <v>38.22</v>
      </c>
      <c r="AC616" s="145">
        <v>36.299999999999997</v>
      </c>
      <c r="AD616" s="145">
        <v>47.77</v>
      </c>
      <c r="AE616" s="144">
        <v>335</v>
      </c>
      <c r="AF616" s="144">
        <v>268</v>
      </c>
      <c r="AG616" s="144">
        <v>233</v>
      </c>
      <c r="AH616" s="144">
        <v>264</v>
      </c>
      <c r="AI616" s="144">
        <v>287</v>
      </c>
      <c r="AJ616" s="144">
        <v>271</v>
      </c>
      <c r="AK616" s="144">
        <v>191</v>
      </c>
      <c r="AL616" s="144">
        <v>245</v>
      </c>
      <c r="AM616" s="144">
        <v>266</v>
      </c>
      <c r="AN616" s="144">
        <v>250</v>
      </c>
      <c r="AO616" s="144">
        <v>1392</v>
      </c>
      <c r="AP616" s="144">
        <v>1414</v>
      </c>
      <c r="AQ616" s="144">
        <v>1343</v>
      </c>
      <c r="AR616" s="144">
        <v>1863</v>
      </c>
      <c r="AS616" s="144"/>
      <c r="AT616" s="144"/>
      <c r="AU616" s="144"/>
      <c r="AV616" s="144"/>
      <c r="AW616" s="144"/>
      <c r="AX616" s="144"/>
      <c r="AY616" s="144"/>
      <c r="AZ616" s="144"/>
      <c r="BA616" s="144"/>
      <c r="BB616" s="144"/>
      <c r="BC616" s="144"/>
      <c r="BD616" s="144"/>
      <c r="BE616" s="144"/>
      <c r="BF616" s="144"/>
    </row>
    <row r="617" spans="1:58" hidden="1">
      <c r="A617" s="143" t="s">
        <v>920</v>
      </c>
      <c r="B617" s="143" t="s">
        <v>1031</v>
      </c>
      <c r="C617" s="144">
        <v>34</v>
      </c>
      <c r="D617" s="144">
        <v>33</v>
      </c>
      <c r="E617" s="144">
        <v>34</v>
      </c>
      <c r="F617" s="144">
        <v>33</v>
      </c>
      <c r="G617" s="144">
        <v>32</v>
      </c>
      <c r="H617" s="144">
        <v>31</v>
      </c>
      <c r="I617" s="144">
        <v>30</v>
      </c>
      <c r="J617" s="144">
        <v>29</v>
      </c>
      <c r="K617" s="144">
        <v>28</v>
      </c>
      <c r="L617" s="144">
        <v>27</v>
      </c>
      <c r="M617" s="144">
        <v>31</v>
      </c>
      <c r="N617" s="144">
        <v>31</v>
      </c>
      <c r="O617" s="144">
        <v>31</v>
      </c>
      <c r="P617" s="144">
        <v>31</v>
      </c>
      <c r="Q617" s="145">
        <v>41.21</v>
      </c>
      <c r="R617" s="145">
        <v>45.06</v>
      </c>
      <c r="S617" s="145">
        <v>38.44</v>
      </c>
      <c r="T617" s="145">
        <v>45.67</v>
      </c>
      <c r="U617" s="145">
        <v>50.97</v>
      </c>
      <c r="V617" s="145">
        <v>50.45</v>
      </c>
      <c r="W617" s="145">
        <v>48.17</v>
      </c>
      <c r="X617" s="145">
        <v>58.55</v>
      </c>
      <c r="Y617" s="145">
        <v>67.11</v>
      </c>
      <c r="Z617" s="145">
        <v>75.33</v>
      </c>
      <c r="AA617" s="145">
        <v>78.97</v>
      </c>
      <c r="AB617" s="145">
        <v>77.97</v>
      </c>
      <c r="AC617" s="145">
        <v>90.52</v>
      </c>
      <c r="AD617" s="145">
        <v>94.03</v>
      </c>
      <c r="AE617" s="144">
        <v>1401</v>
      </c>
      <c r="AF617" s="144">
        <v>1487</v>
      </c>
      <c r="AG617" s="144">
        <v>1307</v>
      </c>
      <c r="AH617" s="144">
        <v>1507</v>
      </c>
      <c r="AI617" s="144">
        <v>1631</v>
      </c>
      <c r="AJ617" s="144">
        <v>1564</v>
      </c>
      <c r="AK617" s="144">
        <v>1445</v>
      </c>
      <c r="AL617" s="144">
        <v>1698</v>
      </c>
      <c r="AM617" s="144">
        <v>1879</v>
      </c>
      <c r="AN617" s="144">
        <v>2034</v>
      </c>
      <c r="AO617" s="144">
        <v>2448</v>
      </c>
      <c r="AP617" s="144">
        <v>2417</v>
      </c>
      <c r="AQ617" s="144">
        <v>2806</v>
      </c>
      <c r="AR617" s="144">
        <v>2915</v>
      </c>
      <c r="AS617" s="144"/>
      <c r="AT617" s="144"/>
      <c r="AU617" s="144"/>
      <c r="AV617" s="144"/>
      <c r="AW617" s="144"/>
      <c r="AX617" s="144"/>
      <c r="AY617" s="144"/>
      <c r="AZ617" s="144"/>
      <c r="BA617" s="144"/>
      <c r="BB617" s="144"/>
      <c r="BC617" s="144"/>
      <c r="BD617" s="144"/>
      <c r="BE617" s="144"/>
      <c r="BF617" s="144"/>
    </row>
    <row r="618" spans="1:58" hidden="1">
      <c r="A618" s="143" t="s">
        <v>920</v>
      </c>
      <c r="B618" s="143" t="s">
        <v>1032</v>
      </c>
      <c r="C618" s="144">
        <v>4</v>
      </c>
      <c r="D618" s="144">
        <v>4</v>
      </c>
      <c r="E618" s="144">
        <v>4</v>
      </c>
      <c r="F618" s="144">
        <v>4</v>
      </c>
      <c r="G618" s="144">
        <v>4</v>
      </c>
      <c r="H618" s="144">
        <v>4</v>
      </c>
      <c r="I618" s="144">
        <v>4</v>
      </c>
      <c r="J618" s="144">
        <v>4</v>
      </c>
      <c r="K618" s="144">
        <v>4</v>
      </c>
      <c r="L618" s="144">
        <v>4</v>
      </c>
      <c r="M618" s="144">
        <v>18</v>
      </c>
      <c r="N618" s="144">
        <v>18</v>
      </c>
      <c r="O618" s="144">
        <v>18</v>
      </c>
      <c r="P618" s="144">
        <v>18</v>
      </c>
      <c r="Q618" s="145">
        <v>39.75</v>
      </c>
      <c r="R618" s="145">
        <v>40</v>
      </c>
      <c r="S618" s="145">
        <v>27</v>
      </c>
      <c r="T618" s="145">
        <v>35</v>
      </c>
      <c r="U618" s="145">
        <v>32.75</v>
      </c>
      <c r="V618" s="145">
        <v>33.5</v>
      </c>
      <c r="W618" s="145">
        <v>29</v>
      </c>
      <c r="X618" s="145">
        <v>33.75</v>
      </c>
      <c r="Y618" s="145">
        <v>33.75</v>
      </c>
      <c r="Z618" s="145">
        <v>39.75</v>
      </c>
      <c r="AA618" s="145">
        <v>38.67</v>
      </c>
      <c r="AB618" s="145">
        <v>36.5</v>
      </c>
      <c r="AC618" s="145">
        <v>43.28</v>
      </c>
      <c r="AD618" s="145">
        <v>63.78</v>
      </c>
      <c r="AE618" s="144">
        <v>159</v>
      </c>
      <c r="AF618" s="144">
        <v>160</v>
      </c>
      <c r="AG618" s="144">
        <v>108</v>
      </c>
      <c r="AH618" s="144">
        <v>140</v>
      </c>
      <c r="AI618" s="144">
        <v>131</v>
      </c>
      <c r="AJ618" s="144">
        <v>134</v>
      </c>
      <c r="AK618" s="144">
        <v>116</v>
      </c>
      <c r="AL618" s="144">
        <v>135</v>
      </c>
      <c r="AM618" s="144">
        <v>135</v>
      </c>
      <c r="AN618" s="144">
        <v>159</v>
      </c>
      <c r="AO618" s="144">
        <v>696</v>
      </c>
      <c r="AP618" s="144">
        <v>657</v>
      </c>
      <c r="AQ618" s="144">
        <v>779</v>
      </c>
      <c r="AR618" s="144">
        <v>1148</v>
      </c>
      <c r="AS618" s="144"/>
      <c r="AT618" s="144"/>
      <c r="AU618" s="144"/>
      <c r="AV618" s="144"/>
      <c r="AW618" s="144"/>
      <c r="AX618" s="144"/>
      <c r="AY618" s="144"/>
      <c r="AZ618" s="144"/>
      <c r="BA618" s="144"/>
      <c r="BB618" s="144"/>
      <c r="BC618" s="144"/>
      <c r="BD618" s="144"/>
      <c r="BE618" s="144"/>
      <c r="BF618" s="144"/>
    </row>
    <row r="619" spans="1:58" hidden="1">
      <c r="A619" s="143" t="s">
        <v>920</v>
      </c>
      <c r="B619" s="143" t="s">
        <v>1033</v>
      </c>
      <c r="C619" s="144">
        <v>0</v>
      </c>
      <c r="D619" s="144">
        <v>0</v>
      </c>
      <c r="E619" s="144">
        <v>0</v>
      </c>
      <c r="F619" s="144">
        <v>0</v>
      </c>
      <c r="G619" s="144">
        <v>0</v>
      </c>
      <c r="H619" s="144">
        <v>0</v>
      </c>
      <c r="I619" s="144">
        <v>0</v>
      </c>
      <c r="J619" s="144">
        <v>0</v>
      </c>
      <c r="K619" s="144">
        <v>0</v>
      </c>
      <c r="L619" s="144">
        <v>0</v>
      </c>
      <c r="M619" s="144">
        <v>119</v>
      </c>
      <c r="N619" s="144">
        <v>119</v>
      </c>
      <c r="O619" s="144">
        <v>119</v>
      </c>
      <c r="P619" s="144">
        <v>120</v>
      </c>
      <c r="Q619" s="145"/>
      <c r="R619" s="145"/>
      <c r="S619" s="145"/>
      <c r="T619" s="145"/>
      <c r="U619" s="145"/>
      <c r="V619" s="145"/>
      <c r="W619" s="145"/>
      <c r="X619" s="145"/>
      <c r="Y619" s="145"/>
      <c r="Z619" s="145"/>
      <c r="AA619" s="145">
        <v>0</v>
      </c>
      <c r="AB619" s="145">
        <v>0</v>
      </c>
      <c r="AC619" s="145">
        <v>0</v>
      </c>
      <c r="AD619" s="145">
        <v>0</v>
      </c>
      <c r="AE619" s="144">
        <v>0</v>
      </c>
      <c r="AF619" s="144">
        <v>0</v>
      </c>
      <c r="AG619" s="144">
        <v>0</v>
      </c>
      <c r="AH619" s="144">
        <v>0</v>
      </c>
      <c r="AI619" s="144">
        <v>0</v>
      </c>
      <c r="AJ619" s="144">
        <v>0</v>
      </c>
      <c r="AK619" s="144">
        <v>0</v>
      </c>
      <c r="AL619" s="144">
        <v>0</v>
      </c>
      <c r="AM619" s="144">
        <v>0</v>
      </c>
      <c r="AN619" s="144">
        <v>0</v>
      </c>
      <c r="AO619" s="144">
        <v>0</v>
      </c>
      <c r="AP619" s="144">
        <v>0</v>
      </c>
      <c r="AQ619" s="144">
        <v>0</v>
      </c>
      <c r="AR619" s="144">
        <v>0</v>
      </c>
      <c r="AS619" s="144"/>
      <c r="AT619" s="144"/>
      <c r="AU619" s="144"/>
      <c r="AV619" s="144"/>
      <c r="AW619" s="144"/>
      <c r="AX619" s="144"/>
      <c r="AY619" s="144"/>
      <c r="AZ619" s="144"/>
      <c r="BA619" s="144"/>
      <c r="BB619" s="144"/>
      <c r="BC619" s="144"/>
      <c r="BD619" s="144"/>
      <c r="BE619" s="144"/>
      <c r="BF619" s="144"/>
    </row>
    <row r="620" spans="1:58" hidden="1">
      <c r="A620" s="143" t="s">
        <v>920</v>
      </c>
      <c r="B620" s="143" t="s">
        <v>1034</v>
      </c>
      <c r="C620" s="144">
        <v>0</v>
      </c>
      <c r="D620" s="144">
        <v>0</v>
      </c>
      <c r="E620" s="144">
        <v>0</v>
      </c>
      <c r="F620" s="144">
        <v>0</v>
      </c>
      <c r="G620" s="144">
        <v>0</v>
      </c>
      <c r="H620" s="144">
        <v>0</v>
      </c>
      <c r="I620" s="144">
        <v>0</v>
      </c>
      <c r="J620" s="144">
        <v>0</v>
      </c>
      <c r="K620" s="144">
        <v>0</v>
      </c>
      <c r="L620" s="144">
        <v>0</v>
      </c>
      <c r="M620" s="144">
        <v>0</v>
      </c>
      <c r="N620" s="144">
        <v>0</v>
      </c>
      <c r="O620" s="144">
        <v>0</v>
      </c>
      <c r="P620" s="144">
        <v>0</v>
      </c>
      <c r="Q620" s="145"/>
      <c r="R620" s="145"/>
      <c r="S620" s="145"/>
      <c r="T620" s="145"/>
      <c r="U620" s="145"/>
      <c r="V620" s="145"/>
      <c r="W620" s="145"/>
      <c r="X620" s="145"/>
      <c r="Y620" s="145"/>
      <c r="Z620" s="145"/>
      <c r="AA620" s="145"/>
      <c r="AB620" s="145"/>
      <c r="AC620" s="145"/>
      <c r="AD620" s="145"/>
      <c r="AE620" s="144">
        <v>0</v>
      </c>
      <c r="AF620" s="144">
        <v>0</v>
      </c>
      <c r="AG620" s="144">
        <v>0</v>
      </c>
      <c r="AH620" s="144">
        <v>0</v>
      </c>
      <c r="AI620" s="144">
        <v>0</v>
      </c>
      <c r="AJ620" s="144">
        <v>0</v>
      </c>
      <c r="AK620" s="144">
        <v>0</v>
      </c>
      <c r="AL620" s="144">
        <v>0</v>
      </c>
      <c r="AM620" s="144">
        <v>0</v>
      </c>
      <c r="AN620" s="144">
        <v>0</v>
      </c>
      <c r="AO620" s="144">
        <v>0</v>
      </c>
      <c r="AP620" s="144">
        <v>0</v>
      </c>
      <c r="AQ620" s="144">
        <v>0</v>
      </c>
      <c r="AR620" s="144">
        <v>0</v>
      </c>
      <c r="AS620" s="144"/>
      <c r="AT620" s="144"/>
      <c r="AU620" s="144"/>
      <c r="AV620" s="144"/>
      <c r="AW620" s="144"/>
      <c r="AX620" s="144"/>
      <c r="AY620" s="144"/>
      <c r="AZ620" s="144"/>
      <c r="BA620" s="144"/>
      <c r="BB620" s="144"/>
      <c r="BC620" s="144"/>
      <c r="BD620" s="144"/>
      <c r="BE620" s="144"/>
      <c r="BF620" s="144"/>
    </row>
    <row r="621" spans="1:58" hidden="1">
      <c r="A621" s="143" t="s">
        <v>920</v>
      </c>
      <c r="B621" s="143" t="s">
        <v>1035</v>
      </c>
      <c r="C621" s="144">
        <v>0</v>
      </c>
      <c r="D621" s="144">
        <v>0</v>
      </c>
      <c r="E621" s="144">
        <v>0</v>
      </c>
      <c r="F621" s="144">
        <v>0</v>
      </c>
      <c r="G621" s="144">
        <v>0</v>
      </c>
      <c r="H621" s="144">
        <v>0</v>
      </c>
      <c r="I621" s="144">
        <v>0</v>
      </c>
      <c r="J621" s="144">
        <v>0</v>
      </c>
      <c r="K621" s="144">
        <v>0</v>
      </c>
      <c r="L621" s="144">
        <v>0</v>
      </c>
      <c r="M621" s="144">
        <v>0</v>
      </c>
      <c r="N621" s="144">
        <v>0</v>
      </c>
      <c r="O621" s="144">
        <v>0</v>
      </c>
      <c r="P621" s="144">
        <v>0</v>
      </c>
      <c r="Q621" s="145"/>
      <c r="R621" s="145"/>
      <c r="S621" s="145"/>
      <c r="T621" s="145"/>
      <c r="U621" s="145"/>
      <c r="V621" s="145"/>
      <c r="W621" s="145"/>
      <c r="X621" s="145"/>
      <c r="Y621" s="145"/>
      <c r="Z621" s="145"/>
      <c r="AA621" s="145"/>
      <c r="AB621" s="145"/>
      <c r="AC621" s="145"/>
      <c r="AD621" s="145"/>
      <c r="AE621" s="144">
        <v>0</v>
      </c>
      <c r="AF621" s="144">
        <v>0</v>
      </c>
      <c r="AG621" s="144">
        <v>0</v>
      </c>
      <c r="AH621" s="144">
        <v>0</v>
      </c>
      <c r="AI621" s="144">
        <v>0</v>
      </c>
      <c r="AJ621" s="144">
        <v>0</v>
      </c>
      <c r="AK621" s="144">
        <v>0</v>
      </c>
      <c r="AL621" s="144">
        <v>0</v>
      </c>
      <c r="AM621" s="144">
        <v>0</v>
      </c>
      <c r="AN621" s="144">
        <v>0</v>
      </c>
      <c r="AO621" s="144">
        <v>0</v>
      </c>
      <c r="AP621" s="144">
        <v>0</v>
      </c>
      <c r="AQ621" s="144">
        <v>0</v>
      </c>
      <c r="AR621" s="144">
        <v>0</v>
      </c>
      <c r="AS621" s="144"/>
      <c r="AT621" s="144"/>
      <c r="AU621" s="144"/>
      <c r="AV621" s="144"/>
      <c r="AW621" s="144"/>
      <c r="AX621" s="144"/>
      <c r="AY621" s="144"/>
      <c r="AZ621" s="144"/>
      <c r="BA621" s="144"/>
      <c r="BB621" s="144"/>
      <c r="BC621" s="144"/>
      <c r="BD621" s="144"/>
      <c r="BE621" s="144"/>
      <c r="BF621" s="144"/>
    </row>
    <row r="622" spans="1:58" hidden="1">
      <c r="A622" s="143" t="s">
        <v>920</v>
      </c>
      <c r="B622" s="143" t="s">
        <v>1036</v>
      </c>
      <c r="C622" s="144">
        <v>0</v>
      </c>
      <c r="D622" s="144">
        <v>0</v>
      </c>
      <c r="E622" s="144">
        <v>0</v>
      </c>
      <c r="F622" s="144">
        <v>0</v>
      </c>
      <c r="G622" s="144">
        <v>0</v>
      </c>
      <c r="H622" s="144">
        <v>0</v>
      </c>
      <c r="I622" s="144">
        <v>0</v>
      </c>
      <c r="J622" s="144">
        <v>0</v>
      </c>
      <c r="K622" s="144">
        <v>0</v>
      </c>
      <c r="L622" s="144">
        <v>0</v>
      </c>
      <c r="M622" s="144">
        <v>0</v>
      </c>
      <c r="N622" s="144">
        <v>0</v>
      </c>
      <c r="O622" s="144">
        <v>0</v>
      </c>
      <c r="P622" s="144">
        <v>0</v>
      </c>
      <c r="Q622" s="145"/>
      <c r="R622" s="145"/>
      <c r="S622" s="145"/>
      <c r="T622" s="145"/>
      <c r="U622" s="145"/>
      <c r="V622" s="145"/>
      <c r="W622" s="145"/>
      <c r="X622" s="145"/>
      <c r="Y622" s="145"/>
      <c r="Z622" s="145"/>
      <c r="AA622" s="145"/>
      <c r="AB622" s="145"/>
      <c r="AC622" s="145"/>
      <c r="AD622" s="145"/>
      <c r="AE622" s="144">
        <v>0</v>
      </c>
      <c r="AF622" s="144">
        <v>0</v>
      </c>
      <c r="AG622" s="144">
        <v>0</v>
      </c>
      <c r="AH622" s="144">
        <v>0</v>
      </c>
      <c r="AI622" s="144">
        <v>0</v>
      </c>
      <c r="AJ622" s="144">
        <v>0</v>
      </c>
      <c r="AK622" s="144">
        <v>0</v>
      </c>
      <c r="AL622" s="144">
        <v>0</v>
      </c>
      <c r="AM622" s="144">
        <v>0</v>
      </c>
      <c r="AN622" s="144">
        <v>0</v>
      </c>
      <c r="AO622" s="144">
        <v>0</v>
      </c>
      <c r="AP622" s="144">
        <v>0</v>
      </c>
      <c r="AQ622" s="144">
        <v>0</v>
      </c>
      <c r="AR622" s="144">
        <v>0</v>
      </c>
      <c r="AS622" s="144"/>
      <c r="AT622" s="144"/>
      <c r="AU622" s="144"/>
      <c r="AV622" s="144"/>
      <c r="AW622" s="144"/>
      <c r="AX622" s="144"/>
      <c r="AY622" s="144"/>
      <c r="AZ622" s="144"/>
      <c r="BA622" s="144"/>
      <c r="BB622" s="144"/>
      <c r="BC622" s="144"/>
      <c r="BD622" s="144"/>
      <c r="BE622" s="144"/>
      <c r="BF622" s="144"/>
    </row>
    <row r="623" spans="1:58" hidden="1">
      <c r="A623" s="143" t="s">
        <v>920</v>
      </c>
      <c r="B623" s="143" t="s">
        <v>1037</v>
      </c>
      <c r="C623" s="144">
        <v>0</v>
      </c>
      <c r="D623" s="144">
        <v>0</v>
      </c>
      <c r="E623" s="144">
        <v>0</v>
      </c>
      <c r="F623" s="144">
        <v>0</v>
      </c>
      <c r="G623" s="144">
        <v>0</v>
      </c>
      <c r="H623" s="144">
        <v>0</v>
      </c>
      <c r="I623" s="144">
        <v>0</v>
      </c>
      <c r="J623" s="144">
        <v>0</v>
      </c>
      <c r="K623" s="144">
        <v>0</v>
      </c>
      <c r="L623" s="144">
        <v>0</v>
      </c>
      <c r="M623" s="144">
        <v>0</v>
      </c>
      <c r="N623" s="144">
        <v>0</v>
      </c>
      <c r="O623" s="144">
        <v>0</v>
      </c>
      <c r="P623" s="144">
        <v>0</v>
      </c>
      <c r="Q623" s="145"/>
      <c r="R623" s="145"/>
      <c r="S623" s="145"/>
      <c r="T623" s="145"/>
      <c r="U623" s="145"/>
      <c r="V623" s="145"/>
      <c r="W623" s="145"/>
      <c r="X623" s="145"/>
      <c r="Y623" s="145"/>
      <c r="Z623" s="145"/>
      <c r="AA623" s="145"/>
      <c r="AB623" s="145"/>
      <c r="AC623" s="145"/>
      <c r="AD623" s="145"/>
      <c r="AE623" s="144">
        <v>0</v>
      </c>
      <c r="AF623" s="144">
        <v>0</v>
      </c>
      <c r="AG623" s="144">
        <v>0</v>
      </c>
      <c r="AH623" s="144">
        <v>0</v>
      </c>
      <c r="AI623" s="144">
        <v>0</v>
      </c>
      <c r="AJ623" s="144">
        <v>0</v>
      </c>
      <c r="AK623" s="144">
        <v>0</v>
      </c>
      <c r="AL623" s="144">
        <v>0</v>
      </c>
      <c r="AM623" s="144">
        <v>0</v>
      </c>
      <c r="AN623" s="144">
        <v>0</v>
      </c>
      <c r="AO623" s="144">
        <v>0</v>
      </c>
      <c r="AP623" s="144">
        <v>0</v>
      </c>
      <c r="AQ623" s="144">
        <v>0</v>
      </c>
      <c r="AR623" s="144">
        <v>0</v>
      </c>
      <c r="AS623" s="144"/>
      <c r="AT623" s="144"/>
      <c r="AU623" s="144"/>
      <c r="AV623" s="144"/>
      <c r="AW623" s="144"/>
      <c r="AX623" s="144"/>
      <c r="AY623" s="144"/>
      <c r="AZ623" s="144"/>
      <c r="BA623" s="144"/>
      <c r="BB623" s="144"/>
      <c r="BC623" s="144"/>
      <c r="BD623" s="144"/>
      <c r="BE623" s="144"/>
      <c r="BF623" s="144"/>
    </row>
    <row r="624" spans="1:58" hidden="1">
      <c r="A624" s="143" t="s">
        <v>920</v>
      </c>
      <c r="B624" s="143" t="s">
        <v>1038</v>
      </c>
      <c r="C624" s="144">
        <v>0</v>
      </c>
      <c r="D624" s="144">
        <v>0</v>
      </c>
      <c r="E624" s="144">
        <v>0</v>
      </c>
      <c r="F624" s="144">
        <v>0</v>
      </c>
      <c r="G624" s="144">
        <v>0</v>
      </c>
      <c r="H624" s="144">
        <v>0</v>
      </c>
      <c r="I624" s="144">
        <v>0</v>
      </c>
      <c r="J624" s="144">
        <v>0</v>
      </c>
      <c r="K624" s="144">
        <v>0</v>
      </c>
      <c r="L624" s="144">
        <v>0</v>
      </c>
      <c r="M624" s="144">
        <v>0</v>
      </c>
      <c r="N624" s="144">
        <v>0</v>
      </c>
      <c r="O624" s="144">
        <v>0</v>
      </c>
      <c r="P624" s="144">
        <v>0</v>
      </c>
      <c r="Q624" s="145"/>
      <c r="R624" s="145"/>
      <c r="S624" s="145"/>
      <c r="T624" s="145"/>
      <c r="U624" s="145"/>
      <c r="V624" s="145"/>
      <c r="W624" s="145"/>
      <c r="X624" s="145"/>
      <c r="Y624" s="145"/>
      <c r="Z624" s="145"/>
      <c r="AA624" s="145"/>
      <c r="AB624" s="145"/>
      <c r="AC624" s="145"/>
      <c r="AD624" s="145"/>
      <c r="AE624" s="144">
        <v>0</v>
      </c>
      <c r="AF624" s="144">
        <v>0</v>
      </c>
      <c r="AG624" s="144">
        <v>0</v>
      </c>
      <c r="AH624" s="144">
        <v>0</v>
      </c>
      <c r="AI624" s="144">
        <v>0</v>
      </c>
      <c r="AJ624" s="144">
        <v>0</v>
      </c>
      <c r="AK624" s="144">
        <v>0</v>
      </c>
      <c r="AL624" s="144">
        <v>0</v>
      </c>
      <c r="AM624" s="144">
        <v>0</v>
      </c>
      <c r="AN624" s="144">
        <v>0</v>
      </c>
      <c r="AO624" s="144">
        <v>0</v>
      </c>
      <c r="AP624" s="144">
        <v>0</v>
      </c>
      <c r="AQ624" s="144">
        <v>0</v>
      </c>
      <c r="AR624" s="144">
        <v>0</v>
      </c>
      <c r="AS624" s="144"/>
      <c r="AT624" s="144"/>
      <c r="AU624" s="144"/>
      <c r="AV624" s="144"/>
      <c r="AW624" s="144"/>
      <c r="AX624" s="144"/>
      <c r="AY624" s="144"/>
      <c r="AZ624" s="144"/>
      <c r="BA624" s="144"/>
      <c r="BB624" s="144"/>
      <c r="BC624" s="144"/>
      <c r="BD624" s="144"/>
      <c r="BE624" s="144"/>
      <c r="BF624" s="144"/>
    </row>
    <row r="625" spans="1:58" hidden="1">
      <c r="A625" s="143" t="s">
        <v>920</v>
      </c>
      <c r="B625" s="143" t="s">
        <v>1039</v>
      </c>
      <c r="C625" s="144">
        <v>0</v>
      </c>
      <c r="D625" s="144">
        <v>0</v>
      </c>
      <c r="E625" s="144">
        <v>0</v>
      </c>
      <c r="F625" s="144">
        <v>0</v>
      </c>
      <c r="G625" s="144">
        <v>0</v>
      </c>
      <c r="H625" s="144">
        <v>0</v>
      </c>
      <c r="I625" s="144">
        <v>0</v>
      </c>
      <c r="J625" s="144">
        <v>0</v>
      </c>
      <c r="K625" s="144">
        <v>0</v>
      </c>
      <c r="L625" s="144">
        <v>0</v>
      </c>
      <c r="M625" s="144">
        <v>0</v>
      </c>
      <c r="N625" s="144">
        <v>0</v>
      </c>
      <c r="O625" s="144">
        <v>0</v>
      </c>
      <c r="P625" s="144">
        <v>0</v>
      </c>
      <c r="Q625" s="145"/>
      <c r="R625" s="145"/>
      <c r="S625" s="145"/>
      <c r="T625" s="145"/>
      <c r="U625" s="145"/>
      <c r="V625" s="145"/>
      <c r="W625" s="145"/>
      <c r="X625" s="145"/>
      <c r="Y625" s="145"/>
      <c r="Z625" s="145"/>
      <c r="AA625" s="145"/>
      <c r="AB625" s="145"/>
      <c r="AC625" s="145"/>
      <c r="AD625" s="145"/>
      <c r="AE625" s="144">
        <v>0</v>
      </c>
      <c r="AF625" s="144">
        <v>0</v>
      </c>
      <c r="AG625" s="144">
        <v>0</v>
      </c>
      <c r="AH625" s="144">
        <v>0</v>
      </c>
      <c r="AI625" s="144">
        <v>0</v>
      </c>
      <c r="AJ625" s="144">
        <v>0</v>
      </c>
      <c r="AK625" s="144">
        <v>0</v>
      </c>
      <c r="AL625" s="144">
        <v>0</v>
      </c>
      <c r="AM625" s="144">
        <v>0</v>
      </c>
      <c r="AN625" s="144">
        <v>0</v>
      </c>
      <c r="AO625" s="144">
        <v>0</v>
      </c>
      <c r="AP625" s="144">
        <v>0</v>
      </c>
      <c r="AQ625" s="144">
        <v>0</v>
      </c>
      <c r="AR625" s="144">
        <v>0</v>
      </c>
      <c r="AS625" s="144"/>
      <c r="AT625" s="144"/>
      <c r="AU625" s="144"/>
      <c r="AV625" s="144"/>
      <c r="AW625" s="144"/>
      <c r="AX625" s="144"/>
      <c r="AY625" s="144"/>
      <c r="AZ625" s="144"/>
      <c r="BA625" s="144"/>
      <c r="BB625" s="144"/>
      <c r="BC625" s="144"/>
      <c r="BD625" s="144"/>
      <c r="BE625" s="144"/>
      <c r="BF625" s="144"/>
    </row>
    <row r="626" spans="1:58" hidden="1">
      <c r="A626" s="143" t="s">
        <v>920</v>
      </c>
      <c r="B626" s="143" t="s">
        <v>1040</v>
      </c>
      <c r="C626" s="144">
        <v>0</v>
      </c>
      <c r="D626" s="144">
        <v>0</v>
      </c>
      <c r="E626" s="144">
        <v>0</v>
      </c>
      <c r="F626" s="144">
        <v>0</v>
      </c>
      <c r="G626" s="144">
        <v>0</v>
      </c>
      <c r="H626" s="144">
        <v>0</v>
      </c>
      <c r="I626" s="144">
        <v>0</v>
      </c>
      <c r="J626" s="144">
        <v>0</v>
      </c>
      <c r="K626" s="144">
        <v>0</v>
      </c>
      <c r="L626" s="144">
        <v>0</v>
      </c>
      <c r="M626" s="144">
        <v>0</v>
      </c>
      <c r="N626" s="144">
        <v>0</v>
      </c>
      <c r="O626" s="144">
        <v>0</v>
      </c>
      <c r="P626" s="144">
        <v>0</v>
      </c>
      <c r="Q626" s="145"/>
      <c r="R626" s="145"/>
      <c r="S626" s="145"/>
      <c r="T626" s="145"/>
      <c r="U626" s="145"/>
      <c r="V626" s="145"/>
      <c r="W626" s="145"/>
      <c r="X626" s="145"/>
      <c r="Y626" s="145"/>
      <c r="Z626" s="145"/>
      <c r="AA626" s="145"/>
      <c r="AB626" s="145"/>
      <c r="AC626" s="145"/>
      <c r="AD626" s="145"/>
      <c r="AE626" s="144">
        <v>0</v>
      </c>
      <c r="AF626" s="144">
        <v>0</v>
      </c>
      <c r="AG626" s="144">
        <v>0</v>
      </c>
      <c r="AH626" s="144">
        <v>0</v>
      </c>
      <c r="AI626" s="144">
        <v>0</v>
      </c>
      <c r="AJ626" s="144">
        <v>0</v>
      </c>
      <c r="AK626" s="144">
        <v>0</v>
      </c>
      <c r="AL626" s="144">
        <v>0</v>
      </c>
      <c r="AM626" s="144">
        <v>0</v>
      </c>
      <c r="AN626" s="144">
        <v>0</v>
      </c>
      <c r="AO626" s="144">
        <v>0</v>
      </c>
      <c r="AP626" s="144">
        <v>0</v>
      </c>
      <c r="AQ626" s="144">
        <v>0</v>
      </c>
      <c r="AR626" s="144">
        <v>0</v>
      </c>
      <c r="AS626" s="144"/>
      <c r="AT626" s="144"/>
      <c r="AU626" s="144"/>
      <c r="AV626" s="144"/>
      <c r="AW626" s="144"/>
      <c r="AX626" s="144"/>
      <c r="AY626" s="144"/>
      <c r="AZ626" s="144"/>
      <c r="BA626" s="144"/>
      <c r="BB626" s="144"/>
      <c r="BC626" s="144"/>
      <c r="BD626" s="144"/>
      <c r="BE626" s="144"/>
      <c r="BF626" s="144"/>
    </row>
    <row r="627" spans="1:58" hidden="1">
      <c r="A627" s="143" t="s">
        <v>920</v>
      </c>
      <c r="B627" s="143" t="s">
        <v>1041</v>
      </c>
      <c r="C627" s="144">
        <v>0</v>
      </c>
      <c r="D627" s="144">
        <v>0</v>
      </c>
      <c r="E627" s="144">
        <v>0</v>
      </c>
      <c r="F627" s="144">
        <v>0</v>
      </c>
      <c r="G627" s="144">
        <v>0</v>
      </c>
      <c r="H627" s="144">
        <v>0</v>
      </c>
      <c r="I627" s="144">
        <v>0</v>
      </c>
      <c r="J627" s="144">
        <v>0</v>
      </c>
      <c r="K627" s="144">
        <v>0</v>
      </c>
      <c r="L627" s="144">
        <v>0</v>
      </c>
      <c r="M627" s="144">
        <v>0</v>
      </c>
      <c r="N627" s="144">
        <v>0</v>
      </c>
      <c r="O627" s="144">
        <v>0</v>
      </c>
      <c r="P627" s="144">
        <v>0</v>
      </c>
      <c r="Q627" s="145"/>
      <c r="R627" s="145"/>
      <c r="S627" s="145"/>
      <c r="T627" s="145"/>
      <c r="U627" s="145"/>
      <c r="V627" s="145"/>
      <c r="W627" s="145"/>
      <c r="X627" s="145"/>
      <c r="Y627" s="145"/>
      <c r="Z627" s="145"/>
      <c r="AA627" s="145"/>
      <c r="AB627" s="145"/>
      <c r="AC627" s="145"/>
      <c r="AD627" s="145"/>
      <c r="AE627" s="144">
        <v>0</v>
      </c>
      <c r="AF627" s="144">
        <v>0</v>
      </c>
      <c r="AG627" s="144">
        <v>0</v>
      </c>
      <c r="AH627" s="144">
        <v>0</v>
      </c>
      <c r="AI627" s="144">
        <v>0</v>
      </c>
      <c r="AJ627" s="144">
        <v>0</v>
      </c>
      <c r="AK627" s="144">
        <v>0</v>
      </c>
      <c r="AL627" s="144">
        <v>0</v>
      </c>
      <c r="AM627" s="144">
        <v>0</v>
      </c>
      <c r="AN627" s="144">
        <v>0</v>
      </c>
      <c r="AO627" s="144">
        <v>0</v>
      </c>
      <c r="AP627" s="144">
        <v>0</v>
      </c>
      <c r="AQ627" s="144">
        <v>0</v>
      </c>
      <c r="AR627" s="144">
        <v>0</v>
      </c>
      <c r="AS627" s="144"/>
      <c r="AT627" s="144"/>
      <c r="AU627" s="144"/>
      <c r="AV627" s="144"/>
      <c r="AW627" s="144"/>
      <c r="AX627" s="144"/>
      <c r="AY627" s="144"/>
      <c r="AZ627" s="144"/>
      <c r="BA627" s="144"/>
      <c r="BB627" s="144"/>
      <c r="BC627" s="144"/>
      <c r="BD627" s="144"/>
      <c r="BE627" s="144"/>
      <c r="BF627" s="144"/>
    </row>
    <row r="628" spans="1:58" hidden="1">
      <c r="A628" s="143" t="s">
        <v>920</v>
      </c>
      <c r="B628" s="143" t="s">
        <v>1042</v>
      </c>
      <c r="C628" s="144">
        <v>79</v>
      </c>
      <c r="D628" s="144">
        <v>94</v>
      </c>
      <c r="E628" s="144">
        <v>109</v>
      </c>
      <c r="F628" s="144">
        <v>122</v>
      </c>
      <c r="G628" s="144">
        <v>136</v>
      </c>
      <c r="H628" s="144">
        <v>150</v>
      </c>
      <c r="I628" s="144">
        <v>179</v>
      </c>
      <c r="J628" s="144">
        <v>222</v>
      </c>
      <c r="K628" s="144">
        <v>245</v>
      </c>
      <c r="L628" s="144">
        <v>261</v>
      </c>
      <c r="M628" s="144">
        <v>301</v>
      </c>
      <c r="N628" s="144">
        <v>301</v>
      </c>
      <c r="O628" s="144">
        <v>301</v>
      </c>
      <c r="P628" s="144">
        <v>293</v>
      </c>
      <c r="Q628" s="145">
        <v>73.48</v>
      </c>
      <c r="R628" s="145">
        <v>62.79</v>
      </c>
      <c r="S628" s="145">
        <v>75.209999999999994</v>
      </c>
      <c r="T628" s="145">
        <v>64.94</v>
      </c>
      <c r="U628" s="145">
        <v>58.92</v>
      </c>
      <c r="V628" s="145">
        <v>67.47</v>
      </c>
      <c r="W628" s="145">
        <v>69.56</v>
      </c>
      <c r="X628" s="145">
        <v>69.459999999999994</v>
      </c>
      <c r="Y628" s="145">
        <v>67.510000000000005</v>
      </c>
      <c r="Z628" s="145">
        <v>67.510000000000005</v>
      </c>
      <c r="AA628" s="145">
        <v>76.099999999999994</v>
      </c>
      <c r="AB628" s="145">
        <v>52.99</v>
      </c>
      <c r="AC628" s="145">
        <v>60.89</v>
      </c>
      <c r="AD628" s="145">
        <v>68.36</v>
      </c>
      <c r="AE628" s="144">
        <v>5805</v>
      </c>
      <c r="AF628" s="144">
        <v>5902</v>
      </c>
      <c r="AG628" s="144">
        <v>8198</v>
      </c>
      <c r="AH628" s="144">
        <v>7923</v>
      </c>
      <c r="AI628" s="144">
        <v>8013</v>
      </c>
      <c r="AJ628" s="144">
        <v>10120</v>
      </c>
      <c r="AK628" s="144">
        <v>12451</v>
      </c>
      <c r="AL628" s="144">
        <v>15421</v>
      </c>
      <c r="AM628" s="144">
        <v>16540</v>
      </c>
      <c r="AN628" s="144">
        <v>17621</v>
      </c>
      <c r="AO628" s="144">
        <v>22905</v>
      </c>
      <c r="AP628" s="144">
        <v>15951</v>
      </c>
      <c r="AQ628" s="144">
        <v>18327</v>
      </c>
      <c r="AR628" s="144">
        <v>20030</v>
      </c>
      <c r="AS628" s="144"/>
      <c r="AT628" s="144"/>
      <c r="AU628" s="144"/>
      <c r="AV628" s="144"/>
      <c r="AW628" s="144"/>
      <c r="AX628" s="144"/>
      <c r="AY628" s="144"/>
      <c r="AZ628" s="144"/>
      <c r="BA628" s="144"/>
      <c r="BB628" s="144"/>
      <c r="BC628" s="144"/>
      <c r="BD628" s="144"/>
      <c r="BE628" s="144"/>
      <c r="BF628" s="144"/>
    </row>
    <row r="629" spans="1:58" hidden="1">
      <c r="A629" s="143" t="s">
        <v>920</v>
      </c>
      <c r="B629" s="143" t="s">
        <v>1043</v>
      </c>
      <c r="C629" s="144">
        <v>0</v>
      </c>
      <c r="D629" s="144">
        <v>3</v>
      </c>
      <c r="E629" s="144">
        <v>5</v>
      </c>
      <c r="F629" s="144">
        <v>8</v>
      </c>
      <c r="G629" s="144">
        <v>10</v>
      </c>
      <c r="H629" s="144">
        <v>13</v>
      </c>
      <c r="I629" s="144">
        <v>16</v>
      </c>
      <c r="J629" s="144">
        <v>18</v>
      </c>
      <c r="K629" s="144">
        <v>21</v>
      </c>
      <c r="L629" s="144">
        <v>23</v>
      </c>
      <c r="M629" s="144">
        <v>35</v>
      </c>
      <c r="N629" s="144">
        <v>35</v>
      </c>
      <c r="O629" s="144">
        <v>35</v>
      </c>
      <c r="P629" s="144">
        <v>34</v>
      </c>
      <c r="Q629" s="145"/>
      <c r="R629" s="145">
        <v>180</v>
      </c>
      <c r="S629" s="145">
        <v>180</v>
      </c>
      <c r="T629" s="145">
        <v>180</v>
      </c>
      <c r="U629" s="145">
        <v>180</v>
      </c>
      <c r="V629" s="145">
        <v>180</v>
      </c>
      <c r="W629" s="145">
        <v>180</v>
      </c>
      <c r="X629" s="145">
        <v>180</v>
      </c>
      <c r="Y629" s="145">
        <v>180</v>
      </c>
      <c r="Z629" s="145">
        <v>180</v>
      </c>
      <c r="AA629" s="145">
        <v>180</v>
      </c>
      <c r="AB629" s="145">
        <v>180</v>
      </c>
      <c r="AC629" s="145">
        <v>180</v>
      </c>
      <c r="AD629" s="145">
        <v>163.71</v>
      </c>
      <c r="AE629" s="144">
        <v>0</v>
      </c>
      <c r="AF629" s="144">
        <v>540</v>
      </c>
      <c r="AG629" s="144">
        <v>900</v>
      </c>
      <c r="AH629" s="144">
        <v>1440</v>
      </c>
      <c r="AI629" s="144">
        <v>1800</v>
      </c>
      <c r="AJ629" s="144">
        <v>2340</v>
      </c>
      <c r="AK629" s="144">
        <v>2880</v>
      </c>
      <c r="AL629" s="144">
        <v>3240</v>
      </c>
      <c r="AM629" s="144">
        <v>3780</v>
      </c>
      <c r="AN629" s="144">
        <v>4140</v>
      </c>
      <c r="AO629" s="144">
        <v>6300</v>
      </c>
      <c r="AP629" s="144">
        <v>6300</v>
      </c>
      <c r="AQ629" s="144">
        <v>6300</v>
      </c>
      <c r="AR629" s="144">
        <v>5566</v>
      </c>
      <c r="AS629" s="144"/>
      <c r="AT629" s="144"/>
      <c r="AU629" s="144"/>
      <c r="AV629" s="144"/>
      <c r="AW629" s="144"/>
      <c r="AX629" s="144"/>
      <c r="AY629" s="144"/>
      <c r="AZ629" s="144"/>
      <c r="BA629" s="144"/>
      <c r="BB629" s="144"/>
      <c r="BC629" s="144"/>
      <c r="BD629" s="144"/>
      <c r="BE629" s="144"/>
      <c r="BF629" s="144"/>
    </row>
    <row r="630" spans="1:58" hidden="1">
      <c r="A630" s="143" t="s">
        <v>920</v>
      </c>
      <c r="B630" s="143" t="s">
        <v>1044</v>
      </c>
      <c r="C630" s="144">
        <v>0</v>
      </c>
      <c r="D630" s="144">
        <v>2</v>
      </c>
      <c r="E630" s="144">
        <v>3</v>
      </c>
      <c r="F630" s="144">
        <v>5</v>
      </c>
      <c r="G630" s="144">
        <v>6</v>
      </c>
      <c r="H630" s="144">
        <v>8</v>
      </c>
      <c r="I630" s="144">
        <v>9</v>
      </c>
      <c r="J630" s="144">
        <v>11</v>
      </c>
      <c r="K630" s="144">
        <v>12</v>
      </c>
      <c r="L630" s="144">
        <v>14</v>
      </c>
      <c r="M630" s="144">
        <v>20</v>
      </c>
      <c r="N630" s="144">
        <v>20</v>
      </c>
      <c r="O630" s="144">
        <v>21</v>
      </c>
      <c r="P630" s="144">
        <v>21</v>
      </c>
      <c r="Q630" s="145"/>
      <c r="R630" s="145">
        <v>203</v>
      </c>
      <c r="S630" s="145">
        <v>253.67</v>
      </c>
      <c r="T630" s="145">
        <v>150.6</v>
      </c>
      <c r="U630" s="145">
        <v>232.5</v>
      </c>
      <c r="V630" s="145">
        <v>187</v>
      </c>
      <c r="W630" s="145">
        <v>265</v>
      </c>
      <c r="X630" s="145">
        <v>234.09</v>
      </c>
      <c r="Y630" s="145">
        <v>276.5</v>
      </c>
      <c r="Z630" s="145">
        <v>178.43</v>
      </c>
      <c r="AA630" s="145">
        <v>244.55</v>
      </c>
      <c r="AB630" s="145">
        <v>244.1</v>
      </c>
      <c r="AC630" s="145">
        <v>266.70999999999998</v>
      </c>
      <c r="AD630" s="145">
        <v>217.24</v>
      </c>
      <c r="AE630" s="144">
        <v>0</v>
      </c>
      <c r="AF630" s="144">
        <v>406</v>
      </c>
      <c r="AG630" s="144">
        <v>761</v>
      </c>
      <c r="AH630" s="144">
        <v>753</v>
      </c>
      <c r="AI630" s="144">
        <v>1395</v>
      </c>
      <c r="AJ630" s="144">
        <v>1496</v>
      </c>
      <c r="AK630" s="144">
        <v>2385</v>
      </c>
      <c r="AL630" s="144">
        <v>2575</v>
      </c>
      <c r="AM630" s="144">
        <v>3318</v>
      </c>
      <c r="AN630" s="144">
        <v>2498</v>
      </c>
      <c r="AO630" s="144">
        <v>4891</v>
      </c>
      <c r="AP630" s="144">
        <v>4882</v>
      </c>
      <c r="AQ630" s="144">
        <v>5601</v>
      </c>
      <c r="AR630" s="144">
        <v>4562</v>
      </c>
      <c r="AS630" s="144"/>
      <c r="AT630" s="144"/>
      <c r="AU630" s="144"/>
      <c r="AV630" s="144"/>
      <c r="AW630" s="144"/>
      <c r="AX630" s="144"/>
      <c r="AY630" s="144"/>
      <c r="AZ630" s="144"/>
      <c r="BA630" s="144"/>
      <c r="BB630" s="144"/>
      <c r="BC630" s="144"/>
      <c r="BD630" s="144"/>
      <c r="BE630" s="144"/>
      <c r="BF630" s="144"/>
    </row>
    <row r="631" spans="1:58" hidden="1">
      <c r="A631" s="143" t="s">
        <v>920</v>
      </c>
      <c r="B631" s="143" t="s">
        <v>1045</v>
      </c>
      <c r="C631" s="144">
        <v>0</v>
      </c>
      <c r="D631" s="144">
        <v>0</v>
      </c>
      <c r="E631" s="144">
        <v>0</v>
      </c>
      <c r="F631" s="144">
        <v>0</v>
      </c>
      <c r="G631" s="144">
        <v>0</v>
      </c>
      <c r="H631" s="144">
        <v>0</v>
      </c>
      <c r="I631" s="144">
        <v>0</v>
      </c>
      <c r="J631" s="144">
        <v>0</v>
      </c>
      <c r="K631" s="144">
        <v>0</v>
      </c>
      <c r="L631" s="144">
        <v>0</v>
      </c>
      <c r="M631" s="144">
        <v>6</v>
      </c>
      <c r="N631" s="144">
        <v>6</v>
      </c>
      <c r="O631" s="144">
        <v>6</v>
      </c>
      <c r="P631" s="144">
        <v>6</v>
      </c>
      <c r="Q631" s="145"/>
      <c r="R631" s="145"/>
      <c r="S631" s="145"/>
      <c r="T631" s="145"/>
      <c r="U631" s="145"/>
      <c r="V631" s="145"/>
      <c r="W631" s="145"/>
      <c r="X631" s="145"/>
      <c r="Y631" s="145"/>
      <c r="Z631" s="145"/>
      <c r="AA631" s="145">
        <v>300</v>
      </c>
      <c r="AB631" s="145">
        <v>300</v>
      </c>
      <c r="AC631" s="145">
        <v>300</v>
      </c>
      <c r="AD631" s="145">
        <v>300</v>
      </c>
      <c r="AE631" s="144">
        <v>0</v>
      </c>
      <c r="AF631" s="144">
        <v>0</v>
      </c>
      <c r="AG631" s="144">
        <v>0</v>
      </c>
      <c r="AH631" s="144">
        <v>0</v>
      </c>
      <c r="AI631" s="144">
        <v>0</v>
      </c>
      <c r="AJ631" s="144">
        <v>0</v>
      </c>
      <c r="AK631" s="144">
        <v>0</v>
      </c>
      <c r="AL631" s="144">
        <v>0</v>
      </c>
      <c r="AM631" s="144">
        <v>0</v>
      </c>
      <c r="AN631" s="144">
        <v>0</v>
      </c>
      <c r="AO631" s="144">
        <v>1800</v>
      </c>
      <c r="AP631" s="144">
        <v>1800</v>
      </c>
      <c r="AQ631" s="144">
        <v>1800</v>
      </c>
      <c r="AR631" s="144">
        <v>1800</v>
      </c>
      <c r="AS631" s="144"/>
      <c r="AT631" s="144"/>
      <c r="AU631" s="144"/>
      <c r="AV631" s="144"/>
      <c r="AW631" s="144"/>
      <c r="AX631" s="144"/>
      <c r="AY631" s="144"/>
      <c r="AZ631" s="144"/>
      <c r="BA631" s="144"/>
      <c r="BB631" s="144"/>
      <c r="BC631" s="144"/>
      <c r="BD631" s="144"/>
      <c r="BE631" s="144"/>
      <c r="BF631" s="144"/>
    </row>
    <row r="632" spans="1:58" hidden="1">
      <c r="A632" s="143" t="s">
        <v>920</v>
      </c>
      <c r="B632" s="143" t="s">
        <v>1046</v>
      </c>
      <c r="C632" s="144">
        <v>0</v>
      </c>
      <c r="D632" s="144">
        <v>0</v>
      </c>
      <c r="E632" s="144">
        <v>0</v>
      </c>
      <c r="F632" s="144">
        <v>0</v>
      </c>
      <c r="G632" s="144">
        <v>0</v>
      </c>
      <c r="H632" s="144">
        <v>0</v>
      </c>
      <c r="I632" s="144">
        <v>0</v>
      </c>
      <c r="J632" s="144">
        <v>0</v>
      </c>
      <c r="K632" s="144">
        <v>0</v>
      </c>
      <c r="L632" s="144">
        <v>0</v>
      </c>
      <c r="M632" s="144">
        <v>2</v>
      </c>
      <c r="N632" s="144">
        <v>2</v>
      </c>
      <c r="O632" s="144">
        <v>2</v>
      </c>
      <c r="P632" s="144">
        <v>2</v>
      </c>
      <c r="Q632" s="145"/>
      <c r="R632" s="145"/>
      <c r="S632" s="145"/>
      <c r="T632" s="145"/>
      <c r="U632" s="145"/>
      <c r="V632" s="145"/>
      <c r="W632" s="145"/>
      <c r="X632" s="145"/>
      <c r="Y632" s="145"/>
      <c r="Z632" s="145"/>
      <c r="AA632" s="145">
        <v>398</v>
      </c>
      <c r="AB632" s="145">
        <v>425</v>
      </c>
      <c r="AC632" s="145">
        <v>428.5</v>
      </c>
      <c r="AD632" s="145">
        <v>415.5</v>
      </c>
      <c r="AE632" s="144">
        <v>0</v>
      </c>
      <c r="AF632" s="144">
        <v>0</v>
      </c>
      <c r="AG632" s="144">
        <v>0</v>
      </c>
      <c r="AH632" s="144">
        <v>0</v>
      </c>
      <c r="AI632" s="144">
        <v>0</v>
      </c>
      <c r="AJ632" s="144">
        <v>0</v>
      </c>
      <c r="AK632" s="144">
        <v>0</v>
      </c>
      <c r="AL632" s="144">
        <v>0</v>
      </c>
      <c r="AM632" s="144">
        <v>0</v>
      </c>
      <c r="AN632" s="144">
        <v>0</v>
      </c>
      <c r="AO632" s="144">
        <v>796</v>
      </c>
      <c r="AP632" s="144">
        <v>850</v>
      </c>
      <c r="AQ632" s="144">
        <v>857</v>
      </c>
      <c r="AR632" s="144">
        <v>831</v>
      </c>
      <c r="AS632" s="144"/>
      <c r="AT632" s="144"/>
      <c r="AU632" s="144"/>
      <c r="AV632" s="144"/>
      <c r="AW632" s="144"/>
      <c r="AX632" s="144"/>
      <c r="AY632" s="144"/>
      <c r="AZ632" s="144"/>
      <c r="BA632" s="144"/>
      <c r="BB632" s="144"/>
      <c r="BC632" s="144"/>
      <c r="BD632" s="144"/>
      <c r="BE632" s="144"/>
      <c r="BF632" s="144"/>
    </row>
    <row r="633" spans="1:58" hidden="1">
      <c r="A633" s="143" t="s">
        <v>920</v>
      </c>
      <c r="B633" s="143" t="s">
        <v>1047</v>
      </c>
      <c r="C633" s="144">
        <v>0</v>
      </c>
      <c r="D633" s="144">
        <v>0</v>
      </c>
      <c r="E633" s="144">
        <v>0</v>
      </c>
      <c r="F633" s="144">
        <v>0</v>
      </c>
      <c r="G633" s="144">
        <v>0</v>
      </c>
      <c r="H633" s="144">
        <v>0</v>
      </c>
      <c r="I633" s="144">
        <v>0</v>
      </c>
      <c r="J633" s="144">
        <v>0</v>
      </c>
      <c r="K633" s="144">
        <v>0</v>
      </c>
      <c r="L633" s="144">
        <v>0</v>
      </c>
      <c r="M633" s="144">
        <v>44</v>
      </c>
      <c r="N633" s="144">
        <v>44</v>
      </c>
      <c r="O633" s="144">
        <v>44</v>
      </c>
      <c r="P633" s="144">
        <v>31</v>
      </c>
      <c r="Q633" s="145"/>
      <c r="R633" s="145"/>
      <c r="S633" s="145"/>
      <c r="T633" s="145"/>
      <c r="U633" s="145"/>
      <c r="V633" s="145"/>
      <c r="W633" s="145"/>
      <c r="X633" s="145"/>
      <c r="Y633" s="145"/>
      <c r="Z633" s="145"/>
      <c r="AA633" s="145">
        <v>0</v>
      </c>
      <c r="AB633" s="145">
        <v>0</v>
      </c>
      <c r="AC633" s="145">
        <v>0</v>
      </c>
      <c r="AD633" s="145">
        <v>0</v>
      </c>
      <c r="AE633" s="144">
        <v>0</v>
      </c>
      <c r="AF633" s="144">
        <v>0</v>
      </c>
      <c r="AG633" s="144">
        <v>0</v>
      </c>
      <c r="AH633" s="144">
        <v>0</v>
      </c>
      <c r="AI633" s="144">
        <v>0</v>
      </c>
      <c r="AJ633" s="144">
        <v>0</v>
      </c>
      <c r="AK633" s="144">
        <v>0</v>
      </c>
      <c r="AL633" s="144">
        <v>0</v>
      </c>
      <c r="AM633" s="144">
        <v>0</v>
      </c>
      <c r="AN633" s="144">
        <v>0</v>
      </c>
      <c r="AO633" s="144">
        <v>0</v>
      </c>
      <c r="AP633" s="144">
        <v>0</v>
      </c>
      <c r="AQ633" s="144">
        <v>0</v>
      </c>
      <c r="AR633" s="144">
        <v>0</v>
      </c>
      <c r="AS633" s="144"/>
      <c r="AT633" s="144"/>
      <c r="AU633" s="144"/>
      <c r="AV633" s="144"/>
      <c r="AW633" s="144"/>
      <c r="AX633" s="144"/>
      <c r="AY633" s="144"/>
      <c r="AZ633" s="144"/>
      <c r="BA633" s="144"/>
      <c r="BB633" s="144"/>
      <c r="BC633" s="144"/>
      <c r="BD633" s="144"/>
      <c r="BE633" s="144"/>
      <c r="BF633" s="144"/>
    </row>
    <row r="634" spans="1:58" hidden="1">
      <c r="A634" s="143" t="s">
        <v>921</v>
      </c>
      <c r="B634" s="143" t="s">
        <v>991</v>
      </c>
      <c r="C634" s="144">
        <v>7553</v>
      </c>
      <c r="D634" s="144">
        <v>7152</v>
      </c>
      <c r="E634" s="144">
        <v>6770</v>
      </c>
      <c r="F634" s="144">
        <v>6408</v>
      </c>
      <c r="G634" s="144">
        <v>6395</v>
      </c>
      <c r="H634" s="144">
        <v>6192</v>
      </c>
      <c r="I634" s="144">
        <v>6230</v>
      </c>
      <c r="J634" s="144">
        <v>6217</v>
      </c>
      <c r="K634" s="144">
        <v>6204</v>
      </c>
      <c r="L634" s="144">
        <v>6191</v>
      </c>
      <c r="M634" s="144">
        <v>6129</v>
      </c>
      <c r="N634" s="144">
        <v>6129</v>
      </c>
      <c r="O634" s="144">
        <v>5802</v>
      </c>
      <c r="P634" s="144">
        <v>5502</v>
      </c>
      <c r="Q634" s="145">
        <v>104.97</v>
      </c>
      <c r="R634" s="145">
        <v>124.95</v>
      </c>
      <c r="S634" s="145">
        <v>144.94</v>
      </c>
      <c r="T634" s="145">
        <v>109.97</v>
      </c>
      <c r="U634" s="145">
        <v>159.94999999999999</v>
      </c>
      <c r="V634" s="145">
        <v>149.93</v>
      </c>
      <c r="W634" s="145">
        <v>79.97</v>
      </c>
      <c r="X634" s="145">
        <v>139.94</v>
      </c>
      <c r="Y634" s="145">
        <v>79.98</v>
      </c>
      <c r="Z634" s="145">
        <v>104.97</v>
      </c>
      <c r="AA634" s="145">
        <v>60</v>
      </c>
      <c r="AB634" s="145">
        <v>25</v>
      </c>
      <c r="AC634" s="145">
        <v>109.26</v>
      </c>
      <c r="AD634" s="145">
        <v>118</v>
      </c>
      <c r="AE634" s="144">
        <v>792812</v>
      </c>
      <c r="AF634" s="144">
        <v>893671</v>
      </c>
      <c r="AG634" s="144">
        <v>981271</v>
      </c>
      <c r="AH634" s="144">
        <v>704683</v>
      </c>
      <c r="AI634" s="144">
        <v>1022912</v>
      </c>
      <c r="AJ634" s="144">
        <v>928388</v>
      </c>
      <c r="AK634" s="144">
        <v>498187</v>
      </c>
      <c r="AL634" s="144">
        <v>869997</v>
      </c>
      <c r="AM634" s="144">
        <v>496172</v>
      </c>
      <c r="AN634" s="144">
        <v>649859</v>
      </c>
      <c r="AO634" s="144">
        <v>367740</v>
      </c>
      <c r="AP634" s="144">
        <v>153252</v>
      </c>
      <c r="AQ634" s="144">
        <v>633916</v>
      </c>
      <c r="AR634" s="144">
        <v>649262</v>
      </c>
      <c r="AS634" s="144"/>
      <c r="AT634" s="144"/>
      <c r="AU634" s="144"/>
      <c r="AV634" s="144"/>
      <c r="AW634" s="144"/>
      <c r="AX634" s="144"/>
      <c r="AY634" s="144"/>
      <c r="AZ634" s="144"/>
      <c r="BA634" s="144"/>
      <c r="BB634" s="144"/>
      <c r="BC634" s="144"/>
      <c r="BD634" s="144"/>
      <c r="BE634" s="144"/>
      <c r="BF634" s="144"/>
    </row>
    <row r="635" spans="1:58" hidden="1">
      <c r="A635" s="143" t="s">
        <v>921</v>
      </c>
      <c r="B635" s="143" t="s">
        <v>992</v>
      </c>
      <c r="C635" s="144">
        <v>2735</v>
      </c>
      <c r="D635" s="144">
        <v>2530</v>
      </c>
      <c r="E635" s="144">
        <v>2376</v>
      </c>
      <c r="F635" s="144">
        <v>2233</v>
      </c>
      <c r="G635" s="144">
        <v>2249</v>
      </c>
      <c r="H635" s="144">
        <v>2269</v>
      </c>
      <c r="I635" s="144">
        <v>2282</v>
      </c>
      <c r="J635" s="144">
        <v>2299</v>
      </c>
      <c r="K635" s="144">
        <v>2314</v>
      </c>
      <c r="L635" s="144">
        <v>2255</v>
      </c>
      <c r="M635" s="144">
        <v>2271</v>
      </c>
      <c r="N635" s="144">
        <v>2271</v>
      </c>
      <c r="O635" s="144">
        <v>2271</v>
      </c>
      <c r="P635" s="144">
        <v>2200</v>
      </c>
      <c r="Q635" s="145">
        <v>44.74</v>
      </c>
      <c r="R635" s="145">
        <v>54.97</v>
      </c>
      <c r="S635" s="145">
        <v>25.03</v>
      </c>
      <c r="T635" s="145">
        <v>40.020000000000003</v>
      </c>
      <c r="U635" s="145">
        <v>55</v>
      </c>
      <c r="V635" s="145">
        <v>50</v>
      </c>
      <c r="W635" s="145">
        <v>34.04</v>
      </c>
      <c r="X635" s="145">
        <v>58.34</v>
      </c>
      <c r="Y635" s="145">
        <v>46.94</v>
      </c>
      <c r="Z635" s="145">
        <v>47.1</v>
      </c>
      <c r="AA635" s="145">
        <v>56.63</v>
      </c>
      <c r="AB635" s="145">
        <v>16.25</v>
      </c>
      <c r="AC635" s="145">
        <v>54.12</v>
      </c>
      <c r="AD635" s="145">
        <v>45.14</v>
      </c>
      <c r="AE635" s="144">
        <v>122372</v>
      </c>
      <c r="AF635" s="144">
        <v>139074</v>
      </c>
      <c r="AG635" s="144">
        <v>59477</v>
      </c>
      <c r="AH635" s="144">
        <v>89356</v>
      </c>
      <c r="AI635" s="144">
        <v>123698</v>
      </c>
      <c r="AJ635" s="144">
        <v>113443</v>
      </c>
      <c r="AK635" s="144">
        <v>77685</v>
      </c>
      <c r="AL635" s="144">
        <v>134129</v>
      </c>
      <c r="AM635" s="144">
        <v>108611</v>
      </c>
      <c r="AN635" s="144">
        <v>106212</v>
      </c>
      <c r="AO635" s="144">
        <v>128600</v>
      </c>
      <c r="AP635" s="144">
        <v>36897</v>
      </c>
      <c r="AQ635" s="144">
        <v>122897</v>
      </c>
      <c r="AR635" s="144">
        <v>99304</v>
      </c>
      <c r="AS635" s="144"/>
      <c r="AT635" s="144"/>
      <c r="AU635" s="144"/>
      <c r="AV635" s="144"/>
      <c r="AW635" s="144"/>
      <c r="AX635" s="144"/>
      <c r="AY635" s="144"/>
      <c r="AZ635" s="144"/>
      <c r="BA635" s="144"/>
      <c r="BB635" s="144"/>
      <c r="BC635" s="144"/>
      <c r="BD635" s="144"/>
      <c r="BE635" s="144"/>
      <c r="BF635" s="144"/>
    </row>
    <row r="636" spans="1:58" hidden="1">
      <c r="A636" s="143" t="s">
        <v>921</v>
      </c>
      <c r="B636" s="143" t="s">
        <v>993</v>
      </c>
      <c r="C636" s="144">
        <v>414</v>
      </c>
      <c r="D636" s="144">
        <v>420</v>
      </c>
      <c r="E636" s="144">
        <v>387</v>
      </c>
      <c r="F636" s="144">
        <v>356</v>
      </c>
      <c r="G636" s="144">
        <v>352</v>
      </c>
      <c r="H636" s="144">
        <v>350</v>
      </c>
      <c r="I636" s="144">
        <v>344</v>
      </c>
      <c r="J636" s="144">
        <v>341</v>
      </c>
      <c r="K636" s="144">
        <v>335</v>
      </c>
      <c r="L636" s="144">
        <v>319</v>
      </c>
      <c r="M636" s="144">
        <v>315</v>
      </c>
      <c r="N636" s="144">
        <v>315</v>
      </c>
      <c r="O636" s="144">
        <v>315</v>
      </c>
      <c r="P636" s="144">
        <v>315</v>
      </c>
      <c r="Q636" s="145">
        <v>15.1</v>
      </c>
      <c r="R636" s="145">
        <v>18.09</v>
      </c>
      <c r="S636" s="145">
        <v>10.07</v>
      </c>
      <c r="T636" s="145">
        <v>10.130000000000001</v>
      </c>
      <c r="U636" s="145">
        <v>20.18</v>
      </c>
      <c r="V636" s="145">
        <v>18.11</v>
      </c>
      <c r="W636" s="145">
        <v>16.05</v>
      </c>
      <c r="X636" s="145">
        <v>20.05</v>
      </c>
      <c r="Y636" s="145">
        <v>20.05</v>
      </c>
      <c r="Z636" s="145">
        <v>18.21</v>
      </c>
      <c r="AA636" s="145">
        <v>21.83</v>
      </c>
      <c r="AB636" s="145">
        <v>6.5</v>
      </c>
      <c r="AC636" s="145">
        <v>20.2</v>
      </c>
      <c r="AD636" s="145">
        <v>20.190000000000001</v>
      </c>
      <c r="AE636" s="144">
        <v>6250</v>
      </c>
      <c r="AF636" s="144">
        <v>7597</v>
      </c>
      <c r="AG636" s="144">
        <v>3896</v>
      </c>
      <c r="AH636" s="144">
        <v>3605</v>
      </c>
      <c r="AI636" s="144">
        <v>7105</v>
      </c>
      <c r="AJ636" s="144">
        <v>6339</v>
      </c>
      <c r="AK636" s="144">
        <v>5522</v>
      </c>
      <c r="AL636" s="144">
        <v>6838</v>
      </c>
      <c r="AM636" s="144">
        <v>6718</v>
      </c>
      <c r="AN636" s="144">
        <v>5809</v>
      </c>
      <c r="AO636" s="144">
        <v>6878</v>
      </c>
      <c r="AP636" s="144">
        <v>2048</v>
      </c>
      <c r="AQ636" s="144">
        <v>6363</v>
      </c>
      <c r="AR636" s="144">
        <v>6360</v>
      </c>
      <c r="AS636" s="144"/>
      <c r="AT636" s="144"/>
      <c r="AU636" s="144"/>
      <c r="AV636" s="144"/>
      <c r="AW636" s="144"/>
      <c r="AX636" s="144"/>
      <c r="AY636" s="144"/>
      <c r="AZ636" s="144"/>
      <c r="BA636" s="144"/>
      <c r="BB636" s="144"/>
      <c r="BC636" s="144"/>
      <c r="BD636" s="144"/>
      <c r="BE636" s="144"/>
      <c r="BF636" s="144"/>
    </row>
    <row r="637" spans="1:58" hidden="1">
      <c r="A637" s="143" t="s">
        <v>921</v>
      </c>
      <c r="B637" s="143" t="s">
        <v>994</v>
      </c>
      <c r="C637" s="144">
        <v>3149</v>
      </c>
      <c r="D637" s="144">
        <v>2950</v>
      </c>
      <c r="E637" s="144">
        <v>2763</v>
      </c>
      <c r="F637" s="144">
        <v>2589</v>
      </c>
      <c r="G637" s="144">
        <v>2601</v>
      </c>
      <c r="H637" s="144">
        <v>2619</v>
      </c>
      <c r="I637" s="144">
        <v>2626</v>
      </c>
      <c r="J637" s="144">
        <v>2640</v>
      </c>
      <c r="K637" s="144">
        <v>2649</v>
      </c>
      <c r="L637" s="144">
        <v>2574</v>
      </c>
      <c r="M637" s="144">
        <v>2586</v>
      </c>
      <c r="N637" s="144">
        <v>2586</v>
      </c>
      <c r="O637" s="144">
        <v>2586</v>
      </c>
      <c r="P637" s="144">
        <v>2515</v>
      </c>
      <c r="Q637" s="145">
        <v>40.85</v>
      </c>
      <c r="R637" s="145">
        <v>49.72</v>
      </c>
      <c r="S637" s="145">
        <v>22.94</v>
      </c>
      <c r="T637" s="145">
        <v>35.909999999999997</v>
      </c>
      <c r="U637" s="145">
        <v>50.29</v>
      </c>
      <c r="V637" s="145">
        <v>45.74</v>
      </c>
      <c r="W637" s="145">
        <v>31.69</v>
      </c>
      <c r="X637" s="145">
        <v>53.4</v>
      </c>
      <c r="Y637" s="145">
        <v>43.54</v>
      </c>
      <c r="Z637" s="145">
        <v>43.52</v>
      </c>
      <c r="AA637" s="145">
        <v>52.39</v>
      </c>
      <c r="AB637" s="145">
        <v>15.06</v>
      </c>
      <c r="AC637" s="145">
        <v>49.98</v>
      </c>
      <c r="AD637" s="145">
        <v>42.01</v>
      </c>
      <c r="AE637" s="144">
        <v>128622</v>
      </c>
      <c r="AF637" s="144">
        <v>146671</v>
      </c>
      <c r="AG637" s="144">
        <v>63373</v>
      </c>
      <c r="AH637" s="144">
        <v>92961</v>
      </c>
      <c r="AI637" s="144">
        <v>130803</v>
      </c>
      <c r="AJ637" s="144">
        <v>119782</v>
      </c>
      <c r="AK637" s="144">
        <v>83207</v>
      </c>
      <c r="AL637" s="144">
        <v>140967</v>
      </c>
      <c r="AM637" s="144">
        <v>115329</v>
      </c>
      <c r="AN637" s="144">
        <v>112021</v>
      </c>
      <c r="AO637" s="144">
        <v>135478</v>
      </c>
      <c r="AP637" s="144">
        <v>38945</v>
      </c>
      <c r="AQ637" s="144">
        <v>129260</v>
      </c>
      <c r="AR637" s="144">
        <v>105664</v>
      </c>
      <c r="AS637" s="144"/>
      <c r="AT637" s="144"/>
      <c r="AU637" s="144"/>
      <c r="AV637" s="144"/>
      <c r="AW637" s="144"/>
      <c r="AX637" s="144"/>
      <c r="AY637" s="144"/>
      <c r="AZ637" s="144"/>
      <c r="BA637" s="144"/>
      <c r="BB637" s="144"/>
      <c r="BC637" s="144"/>
      <c r="BD637" s="144"/>
      <c r="BE637" s="144"/>
      <c r="BF637" s="144"/>
    </row>
    <row r="638" spans="1:58" hidden="1">
      <c r="A638" s="143" t="s">
        <v>921</v>
      </c>
      <c r="B638" s="143" t="s">
        <v>995</v>
      </c>
      <c r="C638" s="144">
        <v>0</v>
      </c>
      <c r="D638" s="144">
        <v>1</v>
      </c>
      <c r="E638" s="144">
        <v>2</v>
      </c>
      <c r="F638" s="144">
        <v>4</v>
      </c>
      <c r="G638" s="144">
        <v>5</v>
      </c>
      <c r="H638" s="144">
        <v>7</v>
      </c>
      <c r="I638" s="144">
        <v>8</v>
      </c>
      <c r="J638" s="144">
        <v>9</v>
      </c>
      <c r="K638" s="144">
        <v>11</v>
      </c>
      <c r="L638" s="144">
        <v>12</v>
      </c>
      <c r="M638" s="144">
        <v>13</v>
      </c>
      <c r="N638" s="144">
        <v>13</v>
      </c>
      <c r="O638" s="144">
        <v>12</v>
      </c>
      <c r="P638" s="144">
        <v>12</v>
      </c>
      <c r="Q638" s="145"/>
      <c r="R638" s="145">
        <v>210</v>
      </c>
      <c r="S638" s="145">
        <v>200</v>
      </c>
      <c r="T638" s="145">
        <v>210</v>
      </c>
      <c r="U638" s="145">
        <v>220</v>
      </c>
      <c r="V638" s="145">
        <v>230</v>
      </c>
      <c r="W638" s="145">
        <v>210</v>
      </c>
      <c r="X638" s="145">
        <v>240</v>
      </c>
      <c r="Y638" s="145">
        <v>220</v>
      </c>
      <c r="Z638" s="145">
        <v>210</v>
      </c>
      <c r="AA638" s="145">
        <v>190</v>
      </c>
      <c r="AB638" s="145">
        <v>135.38</v>
      </c>
      <c r="AC638" s="145">
        <v>122.92</v>
      </c>
      <c r="AD638" s="145">
        <v>159.91999999999999</v>
      </c>
      <c r="AE638" s="144">
        <v>0</v>
      </c>
      <c r="AF638" s="144">
        <v>210</v>
      </c>
      <c r="AG638" s="144">
        <v>400</v>
      </c>
      <c r="AH638" s="144">
        <v>840</v>
      </c>
      <c r="AI638" s="144">
        <v>1100</v>
      </c>
      <c r="AJ638" s="144">
        <v>1610</v>
      </c>
      <c r="AK638" s="144">
        <v>1680</v>
      </c>
      <c r="AL638" s="144">
        <v>2160</v>
      </c>
      <c r="AM638" s="144">
        <v>2420</v>
      </c>
      <c r="AN638" s="144">
        <v>2520</v>
      </c>
      <c r="AO638" s="144">
        <v>2470</v>
      </c>
      <c r="AP638" s="144">
        <v>1760</v>
      </c>
      <c r="AQ638" s="144">
        <v>1475</v>
      </c>
      <c r="AR638" s="144">
        <v>1919</v>
      </c>
      <c r="AS638" s="144"/>
      <c r="AT638" s="144"/>
      <c r="AU638" s="144"/>
      <c r="AV638" s="144"/>
      <c r="AW638" s="144"/>
      <c r="AX638" s="144"/>
      <c r="AY638" s="144"/>
      <c r="AZ638" s="144"/>
      <c r="BA638" s="144"/>
      <c r="BB638" s="144"/>
      <c r="BC638" s="144"/>
      <c r="BD638" s="144"/>
      <c r="BE638" s="144"/>
      <c r="BF638" s="144"/>
    </row>
    <row r="639" spans="1:58" hidden="1">
      <c r="A639" s="143" t="s">
        <v>921</v>
      </c>
      <c r="B639" s="143" t="s">
        <v>996</v>
      </c>
      <c r="C639" s="144">
        <v>1616</v>
      </c>
      <c r="D639" s="144">
        <v>1596</v>
      </c>
      <c r="E639" s="144">
        <v>1521</v>
      </c>
      <c r="F639" s="144">
        <v>1496</v>
      </c>
      <c r="G639" s="144">
        <v>1496</v>
      </c>
      <c r="H639" s="144">
        <v>1431</v>
      </c>
      <c r="I639" s="144">
        <v>1378</v>
      </c>
      <c r="J639" s="144">
        <v>1377</v>
      </c>
      <c r="K639" s="144">
        <v>1356</v>
      </c>
      <c r="L639" s="144">
        <v>1356</v>
      </c>
      <c r="M639" s="144">
        <v>1278</v>
      </c>
      <c r="N639" s="144">
        <v>1278</v>
      </c>
      <c r="O639" s="144">
        <v>1279</v>
      </c>
      <c r="P639" s="144">
        <v>1212</v>
      </c>
      <c r="Q639" s="145">
        <v>208.92</v>
      </c>
      <c r="R639" s="145">
        <v>219.16</v>
      </c>
      <c r="S639" s="145">
        <v>209.3</v>
      </c>
      <c r="T639" s="145">
        <v>219.05</v>
      </c>
      <c r="U639" s="145">
        <v>229.06</v>
      </c>
      <c r="V639" s="145">
        <v>239.02</v>
      </c>
      <c r="W639" s="145">
        <v>219.07</v>
      </c>
      <c r="X639" s="145">
        <v>248.98</v>
      </c>
      <c r="Y639" s="145">
        <v>228.79</v>
      </c>
      <c r="Z639" s="145">
        <v>219.06</v>
      </c>
      <c r="AA639" s="145">
        <v>200</v>
      </c>
      <c r="AB639" s="145">
        <v>90.54</v>
      </c>
      <c r="AC639" s="145">
        <v>190.29</v>
      </c>
      <c r="AD639" s="145">
        <v>161.80000000000001</v>
      </c>
      <c r="AE639" s="144">
        <v>337612</v>
      </c>
      <c r="AF639" s="144">
        <v>349777</v>
      </c>
      <c r="AG639" s="144">
        <v>318342</v>
      </c>
      <c r="AH639" s="144">
        <v>327704</v>
      </c>
      <c r="AI639" s="144">
        <v>342668</v>
      </c>
      <c r="AJ639" s="144">
        <v>342033</v>
      </c>
      <c r="AK639" s="144">
        <v>301872</v>
      </c>
      <c r="AL639" s="144">
        <v>342839</v>
      </c>
      <c r="AM639" s="144">
        <v>310240</v>
      </c>
      <c r="AN639" s="144">
        <v>297045</v>
      </c>
      <c r="AO639" s="144">
        <v>255600</v>
      </c>
      <c r="AP639" s="144">
        <v>115716</v>
      </c>
      <c r="AQ639" s="144">
        <v>243380</v>
      </c>
      <c r="AR639" s="144">
        <v>196101</v>
      </c>
      <c r="AS639" s="144"/>
      <c r="AT639" s="144"/>
      <c r="AU639" s="144"/>
      <c r="AV639" s="144"/>
      <c r="AW639" s="144"/>
      <c r="AX639" s="144"/>
      <c r="AY639" s="144"/>
      <c r="AZ639" s="144"/>
      <c r="BA639" s="144"/>
      <c r="BB639" s="144"/>
      <c r="BC639" s="144"/>
      <c r="BD639" s="144"/>
      <c r="BE639" s="144"/>
      <c r="BF639" s="144"/>
    </row>
    <row r="640" spans="1:58" hidden="1">
      <c r="A640" s="143" t="s">
        <v>921</v>
      </c>
      <c r="B640" s="143" t="s">
        <v>997</v>
      </c>
      <c r="C640" s="144">
        <v>1133</v>
      </c>
      <c r="D640" s="144">
        <v>1139</v>
      </c>
      <c r="E640" s="144">
        <v>1100</v>
      </c>
      <c r="F640" s="144">
        <v>1075</v>
      </c>
      <c r="G640" s="144">
        <v>1075</v>
      </c>
      <c r="H640" s="144">
        <v>1040</v>
      </c>
      <c r="I640" s="144">
        <v>1007</v>
      </c>
      <c r="J640" s="144">
        <v>1007</v>
      </c>
      <c r="K640" s="144">
        <v>995</v>
      </c>
      <c r="L640" s="144">
        <v>995</v>
      </c>
      <c r="M640" s="144">
        <v>920</v>
      </c>
      <c r="N640" s="144">
        <v>920</v>
      </c>
      <c r="O640" s="144">
        <v>921</v>
      </c>
      <c r="P640" s="144">
        <v>877</v>
      </c>
      <c r="Q640" s="145">
        <v>228.73</v>
      </c>
      <c r="R640" s="145">
        <v>240</v>
      </c>
      <c r="S640" s="145">
        <v>230</v>
      </c>
      <c r="T640" s="145">
        <v>200.52</v>
      </c>
      <c r="U640" s="145">
        <v>210</v>
      </c>
      <c r="V640" s="145">
        <v>220</v>
      </c>
      <c r="W640" s="145">
        <v>200</v>
      </c>
      <c r="X640" s="145">
        <v>220</v>
      </c>
      <c r="Y640" s="145">
        <v>220</v>
      </c>
      <c r="Z640" s="145">
        <v>210</v>
      </c>
      <c r="AA640" s="145">
        <v>190</v>
      </c>
      <c r="AB640" s="145">
        <v>80</v>
      </c>
      <c r="AC640" s="145">
        <v>186.1</v>
      </c>
      <c r="AD640" s="145">
        <v>182.73</v>
      </c>
      <c r="AE640" s="144">
        <v>259150</v>
      </c>
      <c r="AF640" s="144">
        <v>273360</v>
      </c>
      <c r="AG640" s="144">
        <v>253000</v>
      </c>
      <c r="AH640" s="144">
        <v>215560</v>
      </c>
      <c r="AI640" s="144">
        <v>225750</v>
      </c>
      <c r="AJ640" s="144">
        <v>228800</v>
      </c>
      <c r="AK640" s="144">
        <v>201400</v>
      </c>
      <c r="AL640" s="144">
        <v>221540</v>
      </c>
      <c r="AM640" s="144">
        <v>218900</v>
      </c>
      <c r="AN640" s="144">
        <v>208950</v>
      </c>
      <c r="AO640" s="144">
        <v>174800</v>
      </c>
      <c r="AP640" s="144">
        <v>73600</v>
      </c>
      <c r="AQ640" s="144">
        <v>171396</v>
      </c>
      <c r="AR640" s="144">
        <v>160257</v>
      </c>
      <c r="AS640" s="144"/>
      <c r="AT640" s="144"/>
      <c r="AU640" s="144"/>
      <c r="AV640" s="144"/>
      <c r="AW640" s="144"/>
      <c r="AX640" s="144"/>
      <c r="AY640" s="144"/>
      <c r="AZ640" s="144"/>
      <c r="BA640" s="144"/>
      <c r="BB640" s="144"/>
      <c r="BC640" s="144"/>
      <c r="BD640" s="144"/>
      <c r="BE640" s="144"/>
      <c r="BF640" s="144"/>
    </row>
    <row r="641" spans="1:58" hidden="1">
      <c r="A641" s="143" t="s">
        <v>921</v>
      </c>
      <c r="B641" s="143" t="s">
        <v>998</v>
      </c>
      <c r="C641" s="144">
        <v>2749</v>
      </c>
      <c r="D641" s="144">
        <v>2736</v>
      </c>
      <c r="E641" s="144">
        <v>2623</v>
      </c>
      <c r="F641" s="144">
        <v>2575</v>
      </c>
      <c r="G641" s="144">
        <v>2576</v>
      </c>
      <c r="H641" s="144">
        <v>2478</v>
      </c>
      <c r="I641" s="144">
        <v>2393</v>
      </c>
      <c r="J641" s="144">
        <v>2393</v>
      </c>
      <c r="K641" s="144">
        <v>2362</v>
      </c>
      <c r="L641" s="144">
        <v>2363</v>
      </c>
      <c r="M641" s="144">
        <v>2211</v>
      </c>
      <c r="N641" s="144">
        <v>2211</v>
      </c>
      <c r="O641" s="144">
        <v>2212</v>
      </c>
      <c r="P641" s="144">
        <v>2101</v>
      </c>
      <c r="Q641" s="145">
        <v>217.08</v>
      </c>
      <c r="R641" s="145">
        <v>227.83</v>
      </c>
      <c r="S641" s="145">
        <v>217.97</v>
      </c>
      <c r="T641" s="145">
        <v>211.3</v>
      </c>
      <c r="U641" s="145">
        <v>221.09</v>
      </c>
      <c r="V641" s="145">
        <v>231.01</v>
      </c>
      <c r="W641" s="145">
        <v>211.01</v>
      </c>
      <c r="X641" s="145">
        <v>236.75</v>
      </c>
      <c r="Y641" s="145">
        <v>225.05</v>
      </c>
      <c r="Z641" s="145">
        <v>215.2</v>
      </c>
      <c r="AA641" s="145">
        <v>195.78</v>
      </c>
      <c r="AB641" s="145">
        <v>86.42</v>
      </c>
      <c r="AC641" s="145">
        <v>188.18</v>
      </c>
      <c r="AD641" s="145">
        <v>170.53</v>
      </c>
      <c r="AE641" s="144">
        <v>596762</v>
      </c>
      <c r="AF641" s="144">
        <v>623347</v>
      </c>
      <c r="AG641" s="144">
        <v>571742</v>
      </c>
      <c r="AH641" s="144">
        <v>544104</v>
      </c>
      <c r="AI641" s="144">
        <v>569518</v>
      </c>
      <c r="AJ641" s="144">
        <v>572443</v>
      </c>
      <c r="AK641" s="144">
        <v>504952</v>
      </c>
      <c r="AL641" s="144">
        <v>566539</v>
      </c>
      <c r="AM641" s="144">
        <v>531560</v>
      </c>
      <c r="AN641" s="144">
        <v>508515</v>
      </c>
      <c r="AO641" s="144">
        <v>432870</v>
      </c>
      <c r="AP641" s="144">
        <v>191076</v>
      </c>
      <c r="AQ641" s="144">
        <v>416251</v>
      </c>
      <c r="AR641" s="144">
        <v>358277</v>
      </c>
      <c r="AS641" s="144"/>
      <c r="AT641" s="144"/>
      <c r="AU641" s="144"/>
      <c r="AV641" s="144"/>
      <c r="AW641" s="144"/>
      <c r="AX641" s="144"/>
      <c r="AY641" s="144"/>
      <c r="AZ641" s="144"/>
      <c r="BA641" s="144"/>
      <c r="BB641" s="144"/>
      <c r="BC641" s="144"/>
      <c r="BD641" s="144"/>
      <c r="BE641" s="144"/>
      <c r="BF641" s="144"/>
    </row>
    <row r="642" spans="1:58" hidden="1">
      <c r="A642" s="143" t="s">
        <v>921</v>
      </c>
      <c r="B642" s="143" t="s">
        <v>999</v>
      </c>
      <c r="C642" s="144">
        <v>0</v>
      </c>
      <c r="D642" s="144">
        <v>1</v>
      </c>
      <c r="E642" s="144">
        <v>1</v>
      </c>
      <c r="F642" s="144">
        <v>2</v>
      </c>
      <c r="G642" s="144">
        <v>2</v>
      </c>
      <c r="H642" s="144">
        <v>4</v>
      </c>
      <c r="I642" s="144">
        <v>4</v>
      </c>
      <c r="J642" s="144">
        <v>5</v>
      </c>
      <c r="K642" s="144">
        <v>5</v>
      </c>
      <c r="L642" s="144">
        <v>6</v>
      </c>
      <c r="M642" s="144">
        <v>6</v>
      </c>
      <c r="N642" s="144">
        <v>6</v>
      </c>
      <c r="O642" s="144">
        <v>6</v>
      </c>
      <c r="P642" s="144">
        <v>6</v>
      </c>
      <c r="Q642" s="145"/>
      <c r="R642" s="145">
        <v>100</v>
      </c>
      <c r="S642" s="145">
        <v>100</v>
      </c>
      <c r="T642" s="145">
        <v>100</v>
      </c>
      <c r="U642" s="145">
        <v>100</v>
      </c>
      <c r="V642" s="145">
        <v>100</v>
      </c>
      <c r="W642" s="145">
        <v>100</v>
      </c>
      <c r="X642" s="145">
        <v>100</v>
      </c>
      <c r="Y642" s="145">
        <v>100</v>
      </c>
      <c r="Z642" s="145">
        <v>100</v>
      </c>
      <c r="AA642" s="145">
        <v>100</v>
      </c>
      <c r="AB642" s="145">
        <v>46.33</v>
      </c>
      <c r="AC642" s="145">
        <v>41.5</v>
      </c>
      <c r="AD642" s="145">
        <v>103.33</v>
      </c>
      <c r="AE642" s="144">
        <v>0</v>
      </c>
      <c r="AF642" s="144">
        <v>100</v>
      </c>
      <c r="AG642" s="144">
        <v>100</v>
      </c>
      <c r="AH642" s="144">
        <v>200</v>
      </c>
      <c r="AI642" s="144">
        <v>200</v>
      </c>
      <c r="AJ642" s="144">
        <v>400</v>
      </c>
      <c r="AK642" s="144">
        <v>400</v>
      </c>
      <c r="AL642" s="144">
        <v>500</v>
      </c>
      <c r="AM642" s="144">
        <v>500</v>
      </c>
      <c r="AN642" s="144">
        <v>600</v>
      </c>
      <c r="AO642" s="144">
        <v>600</v>
      </c>
      <c r="AP642" s="144">
        <v>278</v>
      </c>
      <c r="AQ642" s="144">
        <v>249</v>
      </c>
      <c r="AR642" s="144">
        <v>620</v>
      </c>
      <c r="AS642" s="144"/>
      <c r="AT642" s="144"/>
      <c r="AU642" s="144"/>
      <c r="AV642" s="144"/>
      <c r="AW642" s="144"/>
      <c r="AX642" s="144"/>
      <c r="AY642" s="144"/>
      <c r="AZ642" s="144"/>
      <c r="BA642" s="144"/>
      <c r="BB642" s="144"/>
      <c r="BC642" s="144"/>
      <c r="BD642" s="144"/>
      <c r="BE642" s="144"/>
      <c r="BF642" s="144"/>
    </row>
    <row r="643" spans="1:58" hidden="1">
      <c r="A643" s="143" t="s">
        <v>921</v>
      </c>
      <c r="B643" s="143" t="s">
        <v>1000</v>
      </c>
      <c r="C643" s="144">
        <v>127</v>
      </c>
      <c r="D643" s="144">
        <v>105</v>
      </c>
      <c r="E643" s="144">
        <v>96</v>
      </c>
      <c r="F643" s="144">
        <v>91</v>
      </c>
      <c r="G643" s="144">
        <v>93</v>
      </c>
      <c r="H643" s="144">
        <v>101</v>
      </c>
      <c r="I643" s="144">
        <v>102</v>
      </c>
      <c r="J643" s="144">
        <v>104</v>
      </c>
      <c r="K643" s="144">
        <v>106</v>
      </c>
      <c r="L643" s="144">
        <v>106</v>
      </c>
      <c r="M643" s="144">
        <v>108</v>
      </c>
      <c r="N643" s="144">
        <v>108</v>
      </c>
      <c r="O643" s="144">
        <v>108</v>
      </c>
      <c r="P643" s="144">
        <v>108</v>
      </c>
      <c r="Q643" s="145">
        <v>99.73</v>
      </c>
      <c r="R643" s="145">
        <v>70.27</v>
      </c>
      <c r="S643" s="145">
        <v>89.65</v>
      </c>
      <c r="T643" s="145">
        <v>60.11</v>
      </c>
      <c r="U643" s="145">
        <v>100.34</v>
      </c>
      <c r="V643" s="145">
        <v>79.87</v>
      </c>
      <c r="W643" s="145">
        <v>80.12</v>
      </c>
      <c r="X643" s="145">
        <v>50.1</v>
      </c>
      <c r="Y643" s="145">
        <v>99.85</v>
      </c>
      <c r="Z643" s="145">
        <v>72.17</v>
      </c>
      <c r="AA643" s="145">
        <v>100</v>
      </c>
      <c r="AB643" s="145">
        <v>30.3</v>
      </c>
      <c r="AC643" s="145">
        <v>20.59</v>
      </c>
      <c r="AD643" s="145">
        <v>80.069999999999993</v>
      </c>
      <c r="AE643" s="144">
        <v>12666</v>
      </c>
      <c r="AF643" s="144">
        <v>7378</v>
      </c>
      <c r="AG643" s="144">
        <v>8606</v>
      </c>
      <c r="AH643" s="144">
        <v>5470</v>
      </c>
      <c r="AI643" s="144">
        <v>9332</v>
      </c>
      <c r="AJ643" s="144">
        <v>8067</v>
      </c>
      <c r="AK643" s="144">
        <v>8172</v>
      </c>
      <c r="AL643" s="144">
        <v>5210</v>
      </c>
      <c r="AM643" s="144">
        <v>10584</v>
      </c>
      <c r="AN643" s="144">
        <v>7650</v>
      </c>
      <c r="AO643" s="144">
        <v>10800</v>
      </c>
      <c r="AP643" s="144">
        <v>3272</v>
      </c>
      <c r="AQ643" s="144">
        <v>2224</v>
      </c>
      <c r="AR643" s="144">
        <v>8648</v>
      </c>
      <c r="AS643" s="144"/>
      <c r="AT643" s="144"/>
      <c r="AU643" s="144"/>
      <c r="AV643" s="144"/>
      <c r="AW643" s="144"/>
      <c r="AX643" s="144"/>
      <c r="AY643" s="144"/>
      <c r="AZ643" s="144"/>
      <c r="BA643" s="144"/>
      <c r="BB643" s="144"/>
      <c r="BC643" s="144"/>
      <c r="BD643" s="144"/>
      <c r="BE643" s="144"/>
      <c r="BF643" s="144"/>
    </row>
    <row r="644" spans="1:58" hidden="1">
      <c r="A644" s="143" t="s">
        <v>921</v>
      </c>
      <c r="B644" s="143" t="s">
        <v>1001</v>
      </c>
      <c r="C644" s="144">
        <v>168</v>
      </c>
      <c r="D644" s="144">
        <v>152</v>
      </c>
      <c r="E644" s="144">
        <v>136</v>
      </c>
      <c r="F644" s="144">
        <v>135</v>
      </c>
      <c r="G644" s="144">
        <v>137</v>
      </c>
      <c r="H644" s="144">
        <v>141</v>
      </c>
      <c r="I644" s="144">
        <v>142</v>
      </c>
      <c r="J644" s="144">
        <v>145</v>
      </c>
      <c r="K644" s="144">
        <v>148</v>
      </c>
      <c r="L644" s="144">
        <v>148</v>
      </c>
      <c r="M644" s="144">
        <v>149</v>
      </c>
      <c r="N644" s="144">
        <v>149</v>
      </c>
      <c r="O644" s="144">
        <v>149</v>
      </c>
      <c r="P644" s="144">
        <v>149</v>
      </c>
      <c r="Q644" s="145">
        <v>50</v>
      </c>
      <c r="R644" s="145">
        <v>40</v>
      </c>
      <c r="S644" s="145">
        <v>45</v>
      </c>
      <c r="T644" s="145">
        <v>45</v>
      </c>
      <c r="U644" s="145">
        <v>90</v>
      </c>
      <c r="V644" s="145">
        <v>70</v>
      </c>
      <c r="W644" s="145">
        <v>70</v>
      </c>
      <c r="X644" s="145">
        <v>40</v>
      </c>
      <c r="Y644" s="145">
        <v>90</v>
      </c>
      <c r="Z644" s="145">
        <v>67.38</v>
      </c>
      <c r="AA644" s="145">
        <v>100</v>
      </c>
      <c r="AB644" s="145">
        <v>30</v>
      </c>
      <c r="AC644" s="145">
        <v>27</v>
      </c>
      <c r="AD644" s="145">
        <v>90</v>
      </c>
      <c r="AE644" s="144">
        <v>8400</v>
      </c>
      <c r="AF644" s="144">
        <v>6080</v>
      </c>
      <c r="AG644" s="144">
        <v>6120</v>
      </c>
      <c r="AH644" s="144">
        <v>6075</v>
      </c>
      <c r="AI644" s="144">
        <v>12330</v>
      </c>
      <c r="AJ644" s="144">
        <v>9870</v>
      </c>
      <c r="AK644" s="144">
        <v>9940</v>
      </c>
      <c r="AL644" s="144">
        <v>5800</v>
      </c>
      <c r="AM644" s="144">
        <v>13320</v>
      </c>
      <c r="AN644" s="144">
        <v>9972</v>
      </c>
      <c r="AO644" s="144">
        <v>14900</v>
      </c>
      <c r="AP644" s="144">
        <v>4470</v>
      </c>
      <c r="AQ644" s="144">
        <v>4023</v>
      </c>
      <c r="AR644" s="144">
        <v>13410</v>
      </c>
      <c r="AS644" s="144"/>
      <c r="AT644" s="144"/>
      <c r="AU644" s="144"/>
      <c r="AV644" s="144"/>
      <c r="AW644" s="144"/>
      <c r="AX644" s="144"/>
      <c r="AY644" s="144"/>
      <c r="AZ644" s="144"/>
      <c r="BA644" s="144"/>
      <c r="BB644" s="144"/>
      <c r="BC644" s="144"/>
      <c r="BD644" s="144"/>
      <c r="BE644" s="144"/>
      <c r="BF644" s="144"/>
    </row>
    <row r="645" spans="1:58" hidden="1">
      <c r="A645" s="143" t="s">
        <v>921</v>
      </c>
      <c r="B645" s="143" t="s">
        <v>1002</v>
      </c>
      <c r="C645" s="144">
        <v>11</v>
      </c>
      <c r="D645" s="144">
        <v>9</v>
      </c>
      <c r="E645" s="144">
        <v>7</v>
      </c>
      <c r="F645" s="144">
        <v>7</v>
      </c>
      <c r="G645" s="144">
        <v>6</v>
      </c>
      <c r="H645" s="144">
        <v>0</v>
      </c>
      <c r="I645" s="144">
        <v>0</v>
      </c>
      <c r="J645" s="144">
        <v>0</v>
      </c>
      <c r="K645" s="144">
        <v>0</v>
      </c>
      <c r="L645" s="144">
        <v>0</v>
      </c>
      <c r="M645" s="144">
        <v>0</v>
      </c>
      <c r="N645" s="144">
        <v>0</v>
      </c>
      <c r="O645" s="144">
        <v>0</v>
      </c>
      <c r="P645" s="144">
        <v>0</v>
      </c>
      <c r="Q645" s="145">
        <v>120</v>
      </c>
      <c r="R645" s="145">
        <v>100</v>
      </c>
      <c r="S645" s="145">
        <v>85.71</v>
      </c>
      <c r="T645" s="145">
        <v>80.709999999999994</v>
      </c>
      <c r="U645" s="145">
        <v>70</v>
      </c>
      <c r="V645" s="145"/>
      <c r="W645" s="145"/>
      <c r="X645" s="145"/>
      <c r="Y645" s="145"/>
      <c r="Z645" s="145"/>
      <c r="AA645" s="145"/>
      <c r="AB645" s="145"/>
      <c r="AC645" s="145"/>
      <c r="AD645" s="145"/>
      <c r="AE645" s="144">
        <v>1320</v>
      </c>
      <c r="AF645" s="144">
        <v>900</v>
      </c>
      <c r="AG645" s="144">
        <v>600</v>
      </c>
      <c r="AH645" s="144">
        <v>565</v>
      </c>
      <c r="AI645" s="144">
        <v>420</v>
      </c>
      <c r="AJ645" s="144">
        <v>0</v>
      </c>
      <c r="AK645" s="144">
        <v>0</v>
      </c>
      <c r="AL645" s="144">
        <v>0</v>
      </c>
      <c r="AM645" s="144">
        <v>0</v>
      </c>
      <c r="AN645" s="144">
        <v>0</v>
      </c>
      <c r="AO645" s="144">
        <v>0</v>
      </c>
      <c r="AP645" s="144">
        <v>0</v>
      </c>
      <c r="AQ645" s="144">
        <v>0</v>
      </c>
      <c r="AR645" s="144">
        <v>0</v>
      </c>
      <c r="AS645" s="144"/>
      <c r="AT645" s="144"/>
      <c r="AU645" s="144"/>
      <c r="AV645" s="144"/>
      <c r="AW645" s="144"/>
      <c r="AX645" s="144"/>
      <c r="AY645" s="144"/>
      <c r="AZ645" s="144"/>
      <c r="BA645" s="144"/>
      <c r="BB645" s="144"/>
      <c r="BC645" s="144"/>
      <c r="BD645" s="144"/>
      <c r="BE645" s="144"/>
      <c r="BF645" s="144"/>
    </row>
    <row r="646" spans="1:58" hidden="1">
      <c r="A646" s="143" t="s">
        <v>921</v>
      </c>
      <c r="B646" s="143" t="s">
        <v>1003</v>
      </c>
      <c r="C646" s="144">
        <v>246</v>
      </c>
      <c r="D646" s="144">
        <v>217</v>
      </c>
      <c r="E646" s="144">
        <v>190</v>
      </c>
      <c r="F646" s="144">
        <v>150</v>
      </c>
      <c r="G646" s="144">
        <v>151</v>
      </c>
      <c r="H646" s="144">
        <v>158</v>
      </c>
      <c r="I646" s="144">
        <v>159</v>
      </c>
      <c r="J646" s="144">
        <v>162</v>
      </c>
      <c r="K646" s="144">
        <v>165</v>
      </c>
      <c r="L646" s="144">
        <v>169</v>
      </c>
      <c r="M646" s="144">
        <v>171</v>
      </c>
      <c r="N646" s="144">
        <v>171</v>
      </c>
      <c r="O646" s="144">
        <v>171</v>
      </c>
      <c r="P646" s="144">
        <v>171</v>
      </c>
      <c r="Q646" s="145">
        <v>156.30000000000001</v>
      </c>
      <c r="R646" s="145">
        <v>139.77000000000001</v>
      </c>
      <c r="S646" s="145">
        <v>120.06</v>
      </c>
      <c r="T646" s="145">
        <v>148.99</v>
      </c>
      <c r="U646" s="145">
        <v>119.95</v>
      </c>
      <c r="V646" s="145">
        <v>119.89</v>
      </c>
      <c r="W646" s="145">
        <v>120.05</v>
      </c>
      <c r="X646" s="145">
        <v>110.48</v>
      </c>
      <c r="Y646" s="145">
        <v>148.68</v>
      </c>
      <c r="Z646" s="145">
        <v>90.88</v>
      </c>
      <c r="AA646" s="145">
        <v>90</v>
      </c>
      <c r="AB646" s="145">
        <v>20.63</v>
      </c>
      <c r="AC646" s="145">
        <v>20.47</v>
      </c>
      <c r="AD646" s="145">
        <v>35.4</v>
      </c>
      <c r="AE646" s="144">
        <v>38451</v>
      </c>
      <c r="AF646" s="144">
        <v>30330</v>
      </c>
      <c r="AG646" s="144">
        <v>22812</v>
      </c>
      <c r="AH646" s="144">
        <v>22349</v>
      </c>
      <c r="AI646" s="144">
        <v>18113</v>
      </c>
      <c r="AJ646" s="144">
        <v>18942</v>
      </c>
      <c r="AK646" s="144">
        <v>19088</v>
      </c>
      <c r="AL646" s="144">
        <v>17898</v>
      </c>
      <c r="AM646" s="144">
        <v>24533</v>
      </c>
      <c r="AN646" s="144">
        <v>15359</v>
      </c>
      <c r="AO646" s="144">
        <v>15390</v>
      </c>
      <c r="AP646" s="144">
        <v>3528</v>
      </c>
      <c r="AQ646" s="144">
        <v>3500</v>
      </c>
      <c r="AR646" s="144">
        <v>6054</v>
      </c>
      <c r="AS646" s="144"/>
      <c r="AT646" s="144"/>
      <c r="AU646" s="144"/>
      <c r="AV646" s="144"/>
      <c r="AW646" s="144"/>
      <c r="AX646" s="144"/>
      <c r="AY646" s="144"/>
      <c r="AZ646" s="144"/>
      <c r="BA646" s="144"/>
      <c r="BB646" s="144"/>
      <c r="BC646" s="144"/>
      <c r="BD646" s="144"/>
      <c r="BE646" s="144"/>
      <c r="BF646" s="144"/>
    </row>
    <row r="647" spans="1:58" hidden="1">
      <c r="A647" s="143" t="s">
        <v>921</v>
      </c>
      <c r="B647" s="143" t="s">
        <v>1004</v>
      </c>
      <c r="C647" s="144">
        <v>552</v>
      </c>
      <c r="D647" s="144">
        <v>484</v>
      </c>
      <c r="E647" s="144">
        <v>430</v>
      </c>
      <c r="F647" s="144">
        <v>385</v>
      </c>
      <c r="G647" s="144">
        <v>389</v>
      </c>
      <c r="H647" s="144">
        <v>404</v>
      </c>
      <c r="I647" s="144">
        <v>407</v>
      </c>
      <c r="J647" s="144">
        <v>416</v>
      </c>
      <c r="K647" s="144">
        <v>424</v>
      </c>
      <c r="L647" s="144">
        <v>429</v>
      </c>
      <c r="M647" s="144">
        <v>434</v>
      </c>
      <c r="N647" s="144">
        <v>434</v>
      </c>
      <c r="O647" s="144">
        <v>434</v>
      </c>
      <c r="P647" s="144">
        <v>434</v>
      </c>
      <c r="Q647" s="145">
        <v>110.21</v>
      </c>
      <c r="R647" s="145">
        <v>92.54</v>
      </c>
      <c r="S647" s="145">
        <v>88.93</v>
      </c>
      <c r="T647" s="145">
        <v>90.02</v>
      </c>
      <c r="U647" s="145">
        <v>103.84</v>
      </c>
      <c r="V647" s="145">
        <v>92.27</v>
      </c>
      <c r="W647" s="145">
        <v>92.38</v>
      </c>
      <c r="X647" s="145">
        <v>70.69</v>
      </c>
      <c r="Y647" s="145">
        <v>115.42</v>
      </c>
      <c r="Z647" s="145">
        <v>78.28</v>
      </c>
      <c r="AA647" s="145">
        <v>96.06</v>
      </c>
      <c r="AB647" s="145">
        <v>26.61</v>
      </c>
      <c r="AC647" s="145">
        <v>23.03</v>
      </c>
      <c r="AD647" s="145">
        <v>66.2</v>
      </c>
      <c r="AE647" s="144">
        <v>60837</v>
      </c>
      <c r="AF647" s="144">
        <v>44788</v>
      </c>
      <c r="AG647" s="144">
        <v>38238</v>
      </c>
      <c r="AH647" s="144">
        <v>34659</v>
      </c>
      <c r="AI647" s="144">
        <v>40395</v>
      </c>
      <c r="AJ647" s="144">
        <v>37279</v>
      </c>
      <c r="AK647" s="144">
        <v>37600</v>
      </c>
      <c r="AL647" s="144">
        <v>29408</v>
      </c>
      <c r="AM647" s="144">
        <v>48937</v>
      </c>
      <c r="AN647" s="144">
        <v>33581</v>
      </c>
      <c r="AO647" s="144">
        <v>41690</v>
      </c>
      <c r="AP647" s="144">
        <v>11548</v>
      </c>
      <c r="AQ647" s="144">
        <v>9996</v>
      </c>
      <c r="AR647" s="144">
        <v>28732</v>
      </c>
      <c r="AS647" s="144"/>
      <c r="AT647" s="144"/>
      <c r="AU647" s="144"/>
      <c r="AV647" s="144"/>
      <c r="AW647" s="144"/>
      <c r="AX647" s="144"/>
      <c r="AY647" s="144"/>
      <c r="AZ647" s="144"/>
      <c r="BA647" s="144"/>
      <c r="BB647" s="144"/>
      <c r="BC647" s="144"/>
      <c r="BD647" s="144"/>
      <c r="BE647" s="144"/>
      <c r="BF647" s="144"/>
    </row>
    <row r="648" spans="1:58" hidden="1">
      <c r="A648" s="143" t="s">
        <v>921</v>
      </c>
      <c r="B648" s="143" t="s">
        <v>1005</v>
      </c>
      <c r="C648" s="144">
        <v>0</v>
      </c>
      <c r="D648" s="144">
        <v>0</v>
      </c>
      <c r="E648" s="144">
        <v>0</v>
      </c>
      <c r="F648" s="144">
        <v>0</v>
      </c>
      <c r="G648" s="144">
        <v>0</v>
      </c>
      <c r="H648" s="144">
        <v>0</v>
      </c>
      <c r="I648" s="144">
        <v>0</v>
      </c>
      <c r="J648" s="144">
        <v>0</v>
      </c>
      <c r="K648" s="144">
        <v>0</v>
      </c>
      <c r="L648" s="144">
        <v>0</v>
      </c>
      <c r="M648" s="144">
        <v>0</v>
      </c>
      <c r="N648" s="144">
        <v>0</v>
      </c>
      <c r="O648" s="144">
        <v>0</v>
      </c>
      <c r="P648" s="144">
        <v>0</v>
      </c>
      <c r="Q648" s="145"/>
      <c r="R648" s="145"/>
      <c r="S648" s="145"/>
      <c r="T648" s="145"/>
      <c r="U648" s="145"/>
      <c r="V648" s="145"/>
      <c r="W648" s="145"/>
      <c r="X648" s="145"/>
      <c r="Y648" s="145"/>
      <c r="Z648" s="145"/>
      <c r="AA648" s="145"/>
      <c r="AB648" s="145"/>
      <c r="AC648" s="145"/>
      <c r="AD648" s="145"/>
      <c r="AE648" s="144">
        <v>0</v>
      </c>
      <c r="AF648" s="144">
        <v>0</v>
      </c>
      <c r="AG648" s="144">
        <v>0</v>
      </c>
      <c r="AH648" s="144">
        <v>0</v>
      </c>
      <c r="AI648" s="144">
        <v>0</v>
      </c>
      <c r="AJ648" s="144">
        <v>0</v>
      </c>
      <c r="AK648" s="144">
        <v>0</v>
      </c>
      <c r="AL648" s="144">
        <v>0</v>
      </c>
      <c r="AM648" s="144">
        <v>0</v>
      </c>
      <c r="AN648" s="144">
        <v>0</v>
      </c>
      <c r="AO648" s="144">
        <v>0</v>
      </c>
      <c r="AP648" s="144">
        <v>0</v>
      </c>
      <c r="AQ648" s="144">
        <v>0</v>
      </c>
      <c r="AR648" s="144">
        <v>0</v>
      </c>
      <c r="AS648" s="144"/>
      <c r="AT648" s="144"/>
      <c r="AU648" s="144"/>
      <c r="AV648" s="144"/>
      <c r="AW648" s="144"/>
      <c r="AX648" s="144"/>
      <c r="AY648" s="144"/>
      <c r="AZ648" s="144"/>
      <c r="BA648" s="144"/>
      <c r="BB648" s="144"/>
      <c r="BC648" s="144"/>
      <c r="BD648" s="144"/>
      <c r="BE648" s="144"/>
      <c r="BF648" s="144"/>
    </row>
    <row r="649" spans="1:58" hidden="1">
      <c r="A649" s="143" t="s">
        <v>921</v>
      </c>
      <c r="B649" s="143" t="s">
        <v>1006</v>
      </c>
      <c r="C649" s="144">
        <v>0</v>
      </c>
      <c r="D649" s="144">
        <v>0</v>
      </c>
      <c r="E649" s="144">
        <v>0</v>
      </c>
      <c r="F649" s="144">
        <v>0</v>
      </c>
      <c r="G649" s="144">
        <v>0</v>
      </c>
      <c r="H649" s="144">
        <v>0</v>
      </c>
      <c r="I649" s="144">
        <v>0</v>
      </c>
      <c r="J649" s="144">
        <v>0</v>
      </c>
      <c r="K649" s="144">
        <v>0</v>
      </c>
      <c r="L649" s="144">
        <v>0</v>
      </c>
      <c r="M649" s="144">
        <v>0</v>
      </c>
      <c r="N649" s="144">
        <v>0</v>
      </c>
      <c r="O649" s="144">
        <v>0</v>
      </c>
      <c r="P649" s="144">
        <v>0</v>
      </c>
      <c r="Q649" s="145"/>
      <c r="R649" s="145"/>
      <c r="S649" s="145"/>
      <c r="T649" s="145"/>
      <c r="U649" s="145"/>
      <c r="V649" s="145"/>
      <c r="W649" s="145"/>
      <c r="X649" s="145"/>
      <c r="Y649" s="145"/>
      <c r="Z649" s="145"/>
      <c r="AA649" s="145"/>
      <c r="AB649" s="145"/>
      <c r="AC649" s="145"/>
      <c r="AD649" s="145"/>
      <c r="AE649" s="144">
        <v>0</v>
      </c>
      <c r="AF649" s="144">
        <v>0</v>
      </c>
      <c r="AG649" s="144">
        <v>0</v>
      </c>
      <c r="AH649" s="144">
        <v>0</v>
      </c>
      <c r="AI649" s="144">
        <v>0</v>
      </c>
      <c r="AJ649" s="144">
        <v>0</v>
      </c>
      <c r="AK649" s="144">
        <v>0</v>
      </c>
      <c r="AL649" s="144">
        <v>0</v>
      </c>
      <c r="AM649" s="144">
        <v>0</v>
      </c>
      <c r="AN649" s="144">
        <v>0</v>
      </c>
      <c r="AO649" s="144">
        <v>0</v>
      </c>
      <c r="AP649" s="144">
        <v>0</v>
      </c>
      <c r="AQ649" s="144">
        <v>0</v>
      </c>
      <c r="AR649" s="144">
        <v>0</v>
      </c>
      <c r="AS649" s="144"/>
      <c r="AT649" s="144"/>
      <c r="AU649" s="144"/>
      <c r="AV649" s="144"/>
      <c r="AW649" s="144"/>
      <c r="AX649" s="144"/>
      <c r="AY649" s="144"/>
      <c r="AZ649" s="144"/>
      <c r="BA649" s="144"/>
      <c r="BB649" s="144"/>
      <c r="BC649" s="144"/>
      <c r="BD649" s="144"/>
      <c r="BE649" s="144"/>
      <c r="BF649" s="144"/>
    </row>
    <row r="650" spans="1:58" hidden="1">
      <c r="A650" s="143" t="s">
        <v>921</v>
      </c>
      <c r="B650" s="143" t="s">
        <v>1007</v>
      </c>
      <c r="C650" s="144">
        <v>1201</v>
      </c>
      <c r="D650" s="144">
        <v>1221</v>
      </c>
      <c r="E650" s="144">
        <v>1243</v>
      </c>
      <c r="F650" s="144">
        <v>1264</v>
      </c>
      <c r="G650" s="144">
        <v>1285</v>
      </c>
      <c r="H650" s="144">
        <v>1307</v>
      </c>
      <c r="I650" s="144">
        <v>1328</v>
      </c>
      <c r="J650" s="144">
        <v>1349</v>
      </c>
      <c r="K650" s="144">
        <v>1370</v>
      </c>
      <c r="L650" s="144">
        <v>1409</v>
      </c>
      <c r="M650" s="144">
        <v>1430</v>
      </c>
      <c r="N650" s="144">
        <v>1430</v>
      </c>
      <c r="O650" s="144">
        <v>1430</v>
      </c>
      <c r="P650" s="144">
        <v>1430</v>
      </c>
      <c r="Q650" s="145">
        <v>20</v>
      </c>
      <c r="R650" s="145">
        <v>12</v>
      </c>
      <c r="S650" s="145">
        <v>14</v>
      </c>
      <c r="T650" s="145">
        <v>22</v>
      </c>
      <c r="U650" s="145">
        <v>11</v>
      </c>
      <c r="V650" s="145">
        <v>21</v>
      </c>
      <c r="W650" s="145">
        <v>12</v>
      </c>
      <c r="X650" s="145">
        <v>8</v>
      </c>
      <c r="Y650" s="145">
        <v>20</v>
      </c>
      <c r="Z650" s="145">
        <v>13</v>
      </c>
      <c r="AA650" s="145">
        <v>16</v>
      </c>
      <c r="AB650" s="145">
        <v>21</v>
      </c>
      <c r="AC650" s="145">
        <v>11</v>
      </c>
      <c r="AD650" s="145">
        <v>22</v>
      </c>
      <c r="AE650" s="144">
        <v>24018</v>
      </c>
      <c r="AF650" s="144">
        <v>14652</v>
      </c>
      <c r="AG650" s="144">
        <v>17402</v>
      </c>
      <c r="AH650" s="144">
        <v>27808</v>
      </c>
      <c r="AI650" s="144">
        <v>14135</v>
      </c>
      <c r="AJ650" s="144">
        <v>27447</v>
      </c>
      <c r="AK650" s="144">
        <v>15936</v>
      </c>
      <c r="AL650" s="144">
        <v>10792</v>
      </c>
      <c r="AM650" s="144">
        <v>27400</v>
      </c>
      <c r="AN650" s="144">
        <v>18317</v>
      </c>
      <c r="AO650" s="144">
        <v>22880</v>
      </c>
      <c r="AP650" s="144">
        <v>30030</v>
      </c>
      <c r="AQ650" s="144">
        <v>15730</v>
      </c>
      <c r="AR650" s="144">
        <v>31460</v>
      </c>
      <c r="AS650" s="144"/>
      <c r="AT650" s="144"/>
      <c r="AU650" s="144"/>
      <c r="AV650" s="144"/>
      <c r="AW650" s="144"/>
      <c r="AX650" s="144"/>
      <c r="AY650" s="144"/>
      <c r="AZ650" s="144"/>
      <c r="BA650" s="144"/>
      <c r="BB650" s="144"/>
      <c r="BC650" s="144"/>
      <c r="BD650" s="144"/>
      <c r="BE650" s="144"/>
      <c r="BF650" s="144"/>
    </row>
    <row r="651" spans="1:58" hidden="1">
      <c r="A651" s="143" t="s">
        <v>921</v>
      </c>
      <c r="B651" s="143" t="s">
        <v>1008</v>
      </c>
      <c r="C651" s="144">
        <v>0</v>
      </c>
      <c r="D651" s="144">
        <v>0</v>
      </c>
      <c r="E651" s="144">
        <v>0</v>
      </c>
      <c r="F651" s="144">
        <v>0</v>
      </c>
      <c r="G651" s="144">
        <v>0</v>
      </c>
      <c r="H651" s="144">
        <v>0</v>
      </c>
      <c r="I651" s="144">
        <v>0</v>
      </c>
      <c r="J651" s="144">
        <v>0</v>
      </c>
      <c r="K651" s="144">
        <v>0</v>
      </c>
      <c r="L651" s="144">
        <v>0</v>
      </c>
      <c r="M651" s="144">
        <v>1371</v>
      </c>
      <c r="N651" s="144">
        <v>85</v>
      </c>
      <c r="O651" s="144">
        <v>85</v>
      </c>
      <c r="P651" s="144">
        <v>85</v>
      </c>
      <c r="Q651" s="145"/>
      <c r="R651" s="145"/>
      <c r="S651" s="145"/>
      <c r="T651" s="145"/>
      <c r="U651" s="145"/>
      <c r="V651" s="145"/>
      <c r="W651" s="145"/>
      <c r="X651" s="145"/>
      <c r="Y651" s="145"/>
      <c r="Z651" s="145"/>
      <c r="AA651" s="145">
        <v>0</v>
      </c>
      <c r="AB651" s="145">
        <v>0</v>
      </c>
      <c r="AC651" s="145">
        <v>0</v>
      </c>
      <c r="AD651" s="145">
        <v>0</v>
      </c>
      <c r="AE651" s="144">
        <v>0</v>
      </c>
      <c r="AF651" s="144">
        <v>0</v>
      </c>
      <c r="AG651" s="144">
        <v>0</v>
      </c>
      <c r="AH651" s="144">
        <v>0</v>
      </c>
      <c r="AI651" s="144">
        <v>0</v>
      </c>
      <c r="AJ651" s="144">
        <v>0</v>
      </c>
      <c r="AK651" s="144">
        <v>0</v>
      </c>
      <c r="AL651" s="144">
        <v>0</v>
      </c>
      <c r="AM651" s="144">
        <v>0</v>
      </c>
      <c r="AN651" s="144">
        <v>0</v>
      </c>
      <c r="AO651" s="144">
        <v>0</v>
      </c>
      <c r="AP651" s="144">
        <v>0</v>
      </c>
      <c r="AQ651" s="144">
        <v>0</v>
      </c>
      <c r="AR651" s="144">
        <v>0</v>
      </c>
      <c r="AS651" s="144"/>
      <c r="AT651" s="144"/>
      <c r="AU651" s="144"/>
      <c r="AV651" s="144"/>
      <c r="AW651" s="144"/>
      <c r="AX651" s="144"/>
      <c r="AY651" s="144"/>
      <c r="AZ651" s="144"/>
      <c r="BA651" s="144"/>
      <c r="BB651" s="144"/>
      <c r="BC651" s="144"/>
      <c r="BD651" s="144"/>
      <c r="BE651" s="144"/>
      <c r="BF651" s="144"/>
    </row>
    <row r="652" spans="1:58" hidden="1">
      <c r="A652" s="143" t="s">
        <v>921</v>
      </c>
      <c r="B652" s="143" t="s">
        <v>1009</v>
      </c>
      <c r="C652" s="144">
        <v>58</v>
      </c>
      <c r="D652" s="144">
        <v>60</v>
      </c>
      <c r="E652" s="144">
        <v>60</v>
      </c>
      <c r="F652" s="144">
        <v>61</v>
      </c>
      <c r="G652" s="144">
        <v>62</v>
      </c>
      <c r="H652" s="144">
        <v>65</v>
      </c>
      <c r="I652" s="144">
        <v>65</v>
      </c>
      <c r="J652" s="144">
        <v>66</v>
      </c>
      <c r="K652" s="144">
        <v>67</v>
      </c>
      <c r="L652" s="144">
        <v>67</v>
      </c>
      <c r="M652" s="144">
        <v>53</v>
      </c>
      <c r="N652" s="144">
        <v>53</v>
      </c>
      <c r="O652" s="144">
        <v>53</v>
      </c>
      <c r="P652" s="144">
        <v>53</v>
      </c>
      <c r="Q652" s="145">
        <v>212.79</v>
      </c>
      <c r="R652" s="145">
        <v>229.25</v>
      </c>
      <c r="S652" s="145">
        <v>174.5</v>
      </c>
      <c r="T652" s="145">
        <v>225.82</v>
      </c>
      <c r="U652" s="145">
        <v>208.55</v>
      </c>
      <c r="V652" s="145">
        <v>235</v>
      </c>
      <c r="W652" s="145">
        <v>198.29</v>
      </c>
      <c r="X652" s="145">
        <v>154.41999999999999</v>
      </c>
      <c r="Y652" s="145">
        <v>188.78</v>
      </c>
      <c r="Z652" s="145">
        <v>149.93</v>
      </c>
      <c r="AA652" s="145">
        <v>174.72</v>
      </c>
      <c r="AB652" s="145">
        <v>172.09</v>
      </c>
      <c r="AC652" s="145">
        <v>175.68</v>
      </c>
      <c r="AD652" s="145">
        <v>159.94</v>
      </c>
      <c r="AE652" s="144">
        <v>12342</v>
      </c>
      <c r="AF652" s="144">
        <v>13755</v>
      </c>
      <c r="AG652" s="144">
        <v>10470</v>
      </c>
      <c r="AH652" s="144">
        <v>13775</v>
      </c>
      <c r="AI652" s="144">
        <v>12930</v>
      </c>
      <c r="AJ652" s="144">
        <v>15275</v>
      </c>
      <c r="AK652" s="144">
        <v>12889</v>
      </c>
      <c r="AL652" s="144">
        <v>10192</v>
      </c>
      <c r="AM652" s="144">
        <v>12648</v>
      </c>
      <c r="AN652" s="144">
        <v>10045</v>
      </c>
      <c r="AO652" s="144">
        <v>9260</v>
      </c>
      <c r="AP652" s="144">
        <v>9121</v>
      </c>
      <c r="AQ652" s="144">
        <v>9311</v>
      </c>
      <c r="AR652" s="144">
        <v>8477</v>
      </c>
      <c r="AS652" s="144"/>
      <c r="AT652" s="144"/>
      <c r="AU652" s="144"/>
      <c r="AV652" s="144"/>
      <c r="AW652" s="144"/>
      <c r="AX652" s="144"/>
      <c r="AY652" s="144"/>
      <c r="AZ652" s="144"/>
      <c r="BA652" s="144"/>
      <c r="BB652" s="144"/>
      <c r="BC652" s="144"/>
      <c r="BD652" s="144"/>
      <c r="BE652" s="144"/>
      <c r="BF652" s="144"/>
    </row>
    <row r="653" spans="1:58" hidden="1">
      <c r="A653" s="143" t="s">
        <v>921</v>
      </c>
      <c r="B653" s="143" t="s">
        <v>1010</v>
      </c>
      <c r="C653" s="144">
        <v>49</v>
      </c>
      <c r="D653" s="144">
        <v>50</v>
      </c>
      <c r="E653" s="144">
        <v>46</v>
      </c>
      <c r="F653" s="144">
        <v>43</v>
      </c>
      <c r="G653" s="144">
        <v>44</v>
      </c>
      <c r="H653" s="144">
        <v>45</v>
      </c>
      <c r="I653" s="144">
        <v>45</v>
      </c>
      <c r="J653" s="144">
        <v>46</v>
      </c>
      <c r="K653" s="144">
        <v>46</v>
      </c>
      <c r="L653" s="144">
        <v>47</v>
      </c>
      <c r="M653" s="144">
        <v>47</v>
      </c>
      <c r="N653" s="144">
        <v>47</v>
      </c>
      <c r="O653" s="144">
        <v>47</v>
      </c>
      <c r="P653" s="144">
        <v>47</v>
      </c>
      <c r="Q653" s="145">
        <v>120</v>
      </c>
      <c r="R653" s="145">
        <v>200</v>
      </c>
      <c r="S653" s="145">
        <v>120</v>
      </c>
      <c r="T653" s="145">
        <v>160</v>
      </c>
      <c r="U653" s="145">
        <v>180</v>
      </c>
      <c r="V653" s="145">
        <v>170</v>
      </c>
      <c r="W653" s="145">
        <v>180</v>
      </c>
      <c r="X653" s="145">
        <v>140</v>
      </c>
      <c r="Y653" s="145">
        <v>170</v>
      </c>
      <c r="Z653" s="145">
        <v>120</v>
      </c>
      <c r="AA653" s="145">
        <v>150</v>
      </c>
      <c r="AB653" s="145">
        <v>60</v>
      </c>
      <c r="AC653" s="145">
        <v>150</v>
      </c>
      <c r="AD653" s="145">
        <v>101.02</v>
      </c>
      <c r="AE653" s="144">
        <v>5880</v>
      </c>
      <c r="AF653" s="144">
        <v>10000</v>
      </c>
      <c r="AG653" s="144">
        <v>5520</v>
      </c>
      <c r="AH653" s="144">
        <v>6880</v>
      </c>
      <c r="AI653" s="144">
        <v>7920</v>
      </c>
      <c r="AJ653" s="144">
        <v>7650</v>
      </c>
      <c r="AK653" s="144">
        <v>8100</v>
      </c>
      <c r="AL653" s="144">
        <v>6440</v>
      </c>
      <c r="AM653" s="144">
        <v>7820</v>
      </c>
      <c r="AN653" s="144">
        <v>5640</v>
      </c>
      <c r="AO653" s="144">
        <v>7050</v>
      </c>
      <c r="AP653" s="144">
        <v>2820</v>
      </c>
      <c r="AQ653" s="144">
        <v>7050</v>
      </c>
      <c r="AR653" s="144">
        <v>4748</v>
      </c>
      <c r="AS653" s="144"/>
      <c r="AT653" s="144"/>
      <c r="AU653" s="144"/>
      <c r="AV653" s="144"/>
      <c r="AW653" s="144"/>
      <c r="AX653" s="144"/>
      <c r="AY653" s="144"/>
      <c r="AZ653" s="144"/>
      <c r="BA653" s="144"/>
      <c r="BB653" s="144"/>
      <c r="BC653" s="144"/>
      <c r="BD653" s="144"/>
      <c r="BE653" s="144"/>
      <c r="BF653" s="144"/>
    </row>
    <row r="654" spans="1:58" hidden="1">
      <c r="A654" s="143" t="s">
        <v>921</v>
      </c>
      <c r="B654" s="143" t="s">
        <v>1011</v>
      </c>
      <c r="C654" s="144">
        <v>566</v>
      </c>
      <c r="D654" s="144">
        <v>517</v>
      </c>
      <c r="E654" s="144">
        <v>498</v>
      </c>
      <c r="F654" s="144">
        <v>468</v>
      </c>
      <c r="G654" s="144">
        <v>469</v>
      </c>
      <c r="H654" s="144">
        <v>470</v>
      </c>
      <c r="I654" s="144">
        <v>469</v>
      </c>
      <c r="J654" s="144">
        <v>470</v>
      </c>
      <c r="K654" s="144">
        <v>469</v>
      </c>
      <c r="L654" s="144">
        <v>465</v>
      </c>
      <c r="M654" s="144">
        <v>488</v>
      </c>
      <c r="N654" s="144">
        <v>488</v>
      </c>
      <c r="O654" s="144">
        <v>488</v>
      </c>
      <c r="P654" s="144">
        <v>488</v>
      </c>
      <c r="Q654" s="145">
        <v>220</v>
      </c>
      <c r="R654" s="145">
        <v>270</v>
      </c>
      <c r="S654" s="145">
        <v>180</v>
      </c>
      <c r="T654" s="145">
        <v>200</v>
      </c>
      <c r="U654" s="145">
        <v>220</v>
      </c>
      <c r="V654" s="145">
        <v>209.68</v>
      </c>
      <c r="W654" s="145">
        <v>219.65</v>
      </c>
      <c r="X654" s="145">
        <v>169.74</v>
      </c>
      <c r="Y654" s="145">
        <v>209.67</v>
      </c>
      <c r="Z654" s="145">
        <v>149.78</v>
      </c>
      <c r="AA654" s="145">
        <v>190</v>
      </c>
      <c r="AB654" s="145">
        <v>79.930000000000007</v>
      </c>
      <c r="AC654" s="145">
        <v>180.13</v>
      </c>
      <c r="AD654" s="145">
        <v>169.88</v>
      </c>
      <c r="AE654" s="144">
        <v>124520</v>
      </c>
      <c r="AF654" s="144">
        <v>139590</v>
      </c>
      <c r="AG654" s="144">
        <v>89640</v>
      </c>
      <c r="AH654" s="144">
        <v>93600</v>
      </c>
      <c r="AI654" s="144">
        <v>103180</v>
      </c>
      <c r="AJ654" s="144">
        <v>98548</v>
      </c>
      <c r="AK654" s="144">
        <v>103015</v>
      </c>
      <c r="AL654" s="144">
        <v>79780</v>
      </c>
      <c r="AM654" s="144">
        <v>98335</v>
      </c>
      <c r="AN654" s="144">
        <v>69647</v>
      </c>
      <c r="AO654" s="144">
        <v>92720</v>
      </c>
      <c r="AP654" s="144">
        <v>39005</v>
      </c>
      <c r="AQ654" s="144">
        <v>87902</v>
      </c>
      <c r="AR654" s="144">
        <v>82901</v>
      </c>
      <c r="AS654" s="144"/>
      <c r="AT654" s="144"/>
      <c r="AU654" s="144"/>
      <c r="AV654" s="144"/>
      <c r="AW654" s="144"/>
      <c r="AX654" s="144"/>
      <c r="AY654" s="144"/>
      <c r="AZ654" s="144"/>
      <c r="BA654" s="144"/>
      <c r="BB654" s="144"/>
      <c r="BC654" s="144"/>
      <c r="BD654" s="144"/>
      <c r="BE654" s="144"/>
      <c r="BF654" s="144"/>
    </row>
    <row r="655" spans="1:58" hidden="1">
      <c r="A655" s="143" t="s">
        <v>921</v>
      </c>
      <c r="B655" s="143" t="s">
        <v>1012</v>
      </c>
      <c r="C655" s="144">
        <v>59</v>
      </c>
      <c r="D655" s="144">
        <v>58</v>
      </c>
      <c r="E655" s="144">
        <v>59</v>
      </c>
      <c r="F655" s="144">
        <v>53</v>
      </c>
      <c r="G655" s="144">
        <v>53</v>
      </c>
      <c r="H655" s="144">
        <v>56</v>
      </c>
      <c r="I655" s="144">
        <v>56</v>
      </c>
      <c r="J655" s="144">
        <v>56</v>
      </c>
      <c r="K655" s="144">
        <v>55</v>
      </c>
      <c r="L655" s="144">
        <v>55</v>
      </c>
      <c r="M655" s="144">
        <v>57</v>
      </c>
      <c r="N655" s="144">
        <v>57</v>
      </c>
      <c r="O655" s="144">
        <v>57</v>
      </c>
      <c r="P655" s="144">
        <v>60</v>
      </c>
      <c r="Q655" s="145">
        <v>209.25</v>
      </c>
      <c r="R655" s="145">
        <v>278.17</v>
      </c>
      <c r="S655" s="145">
        <v>179.44</v>
      </c>
      <c r="T655" s="145">
        <v>199.25</v>
      </c>
      <c r="U655" s="145">
        <v>217.85</v>
      </c>
      <c r="V655" s="145">
        <v>208.79</v>
      </c>
      <c r="W655" s="145">
        <v>218.55</v>
      </c>
      <c r="X655" s="145">
        <v>170.05</v>
      </c>
      <c r="Y655" s="145">
        <v>208.87</v>
      </c>
      <c r="Z655" s="145">
        <v>150.44</v>
      </c>
      <c r="AA655" s="145">
        <v>190</v>
      </c>
      <c r="AB655" s="145">
        <v>79.86</v>
      </c>
      <c r="AC655" s="145">
        <v>179.19</v>
      </c>
      <c r="AD655" s="145">
        <v>170.78</v>
      </c>
      <c r="AE655" s="144">
        <v>12346</v>
      </c>
      <c r="AF655" s="144">
        <v>16134</v>
      </c>
      <c r="AG655" s="144">
        <v>10587</v>
      </c>
      <c r="AH655" s="144">
        <v>10560</v>
      </c>
      <c r="AI655" s="144">
        <v>11546</v>
      </c>
      <c r="AJ655" s="144">
        <v>11692</v>
      </c>
      <c r="AK655" s="144">
        <v>12239</v>
      </c>
      <c r="AL655" s="144">
        <v>9523</v>
      </c>
      <c r="AM655" s="144">
        <v>11488</v>
      </c>
      <c r="AN655" s="144">
        <v>8274</v>
      </c>
      <c r="AO655" s="144">
        <v>10830</v>
      </c>
      <c r="AP655" s="144">
        <v>4552</v>
      </c>
      <c r="AQ655" s="144">
        <v>10214</v>
      </c>
      <c r="AR655" s="144">
        <v>10247</v>
      </c>
      <c r="AS655" s="144"/>
      <c r="AT655" s="144"/>
      <c r="AU655" s="144"/>
      <c r="AV655" s="144"/>
      <c r="AW655" s="144"/>
      <c r="AX655" s="144"/>
      <c r="AY655" s="144"/>
      <c r="AZ655" s="144"/>
      <c r="BA655" s="144"/>
      <c r="BB655" s="144"/>
      <c r="BC655" s="144"/>
      <c r="BD655" s="144"/>
      <c r="BE655" s="144"/>
      <c r="BF655" s="144"/>
    </row>
    <row r="656" spans="1:58" hidden="1">
      <c r="A656" s="143" t="s">
        <v>921</v>
      </c>
      <c r="B656" s="143" t="s">
        <v>1013</v>
      </c>
      <c r="C656" s="144">
        <v>674</v>
      </c>
      <c r="D656" s="144">
        <v>625</v>
      </c>
      <c r="E656" s="144">
        <v>603</v>
      </c>
      <c r="F656" s="144">
        <v>564</v>
      </c>
      <c r="G656" s="144">
        <v>566</v>
      </c>
      <c r="H656" s="144">
        <v>571</v>
      </c>
      <c r="I656" s="144">
        <v>570</v>
      </c>
      <c r="J656" s="144">
        <v>572</v>
      </c>
      <c r="K656" s="144">
        <v>570</v>
      </c>
      <c r="L656" s="144">
        <v>567</v>
      </c>
      <c r="M656" s="144">
        <v>592</v>
      </c>
      <c r="N656" s="144">
        <v>592</v>
      </c>
      <c r="O656" s="144">
        <v>592</v>
      </c>
      <c r="P656" s="144">
        <v>595</v>
      </c>
      <c r="Q656" s="145">
        <v>211.79</v>
      </c>
      <c r="R656" s="145">
        <v>265.16000000000003</v>
      </c>
      <c r="S656" s="145">
        <v>175.37</v>
      </c>
      <c r="T656" s="145">
        <v>196.88</v>
      </c>
      <c r="U656" s="145">
        <v>216.69</v>
      </c>
      <c r="V656" s="145">
        <v>206.46</v>
      </c>
      <c r="W656" s="145">
        <v>216.41</v>
      </c>
      <c r="X656" s="145">
        <v>167.38</v>
      </c>
      <c r="Y656" s="145">
        <v>206.39</v>
      </c>
      <c r="Z656" s="145">
        <v>147.37</v>
      </c>
      <c r="AA656" s="145">
        <v>186.82</v>
      </c>
      <c r="AB656" s="145">
        <v>78.34</v>
      </c>
      <c r="AC656" s="145">
        <v>177.65</v>
      </c>
      <c r="AD656" s="145">
        <v>164.53</v>
      </c>
      <c r="AE656" s="144">
        <v>142746</v>
      </c>
      <c r="AF656" s="144">
        <v>165724</v>
      </c>
      <c r="AG656" s="144">
        <v>105747</v>
      </c>
      <c r="AH656" s="144">
        <v>111040</v>
      </c>
      <c r="AI656" s="144">
        <v>122646</v>
      </c>
      <c r="AJ656" s="144">
        <v>117890</v>
      </c>
      <c r="AK656" s="144">
        <v>123354</v>
      </c>
      <c r="AL656" s="144">
        <v>95743</v>
      </c>
      <c r="AM656" s="144">
        <v>117643</v>
      </c>
      <c r="AN656" s="144">
        <v>83561</v>
      </c>
      <c r="AO656" s="144">
        <v>110600</v>
      </c>
      <c r="AP656" s="144">
        <v>46377</v>
      </c>
      <c r="AQ656" s="144">
        <v>105166</v>
      </c>
      <c r="AR656" s="144">
        <v>97896</v>
      </c>
      <c r="AS656" s="144"/>
      <c r="AT656" s="144"/>
      <c r="AU656" s="144"/>
      <c r="AV656" s="144"/>
      <c r="AW656" s="144"/>
      <c r="AX656" s="144"/>
      <c r="AY656" s="144"/>
      <c r="AZ656" s="144"/>
      <c r="BA656" s="144"/>
      <c r="BB656" s="144"/>
      <c r="BC656" s="144"/>
      <c r="BD656" s="144"/>
      <c r="BE656" s="144"/>
      <c r="BF656" s="144"/>
    </row>
    <row r="657" spans="1:58" hidden="1">
      <c r="A657" s="143" t="s">
        <v>921</v>
      </c>
      <c r="B657" s="143" t="s">
        <v>1014</v>
      </c>
      <c r="C657" s="144">
        <v>330</v>
      </c>
      <c r="D657" s="144">
        <v>329</v>
      </c>
      <c r="E657" s="144">
        <v>316</v>
      </c>
      <c r="F657" s="144">
        <v>310</v>
      </c>
      <c r="G657" s="144">
        <v>312</v>
      </c>
      <c r="H657" s="144">
        <v>316</v>
      </c>
      <c r="I657" s="144">
        <v>318</v>
      </c>
      <c r="J657" s="144">
        <v>320</v>
      </c>
      <c r="K657" s="144">
        <v>323</v>
      </c>
      <c r="L657" s="144">
        <v>319</v>
      </c>
      <c r="M657" s="144">
        <v>327</v>
      </c>
      <c r="N657" s="144">
        <v>327</v>
      </c>
      <c r="O657" s="144">
        <v>327</v>
      </c>
      <c r="P657" s="144">
        <v>327</v>
      </c>
      <c r="Q657" s="145">
        <v>199.71</v>
      </c>
      <c r="R657" s="145">
        <v>278.76</v>
      </c>
      <c r="S657" s="145">
        <v>198.9</v>
      </c>
      <c r="T657" s="145">
        <v>209.26</v>
      </c>
      <c r="U657" s="145">
        <v>228.98</v>
      </c>
      <c r="V657" s="145">
        <v>218.94</v>
      </c>
      <c r="W657" s="145">
        <v>228.61</v>
      </c>
      <c r="X657" s="145">
        <v>199.32</v>
      </c>
      <c r="Y657" s="145">
        <v>218.81</v>
      </c>
      <c r="Z657" s="145">
        <v>159.93</v>
      </c>
      <c r="AA657" s="145">
        <v>200</v>
      </c>
      <c r="AB657" s="145">
        <v>100.16</v>
      </c>
      <c r="AC657" s="145">
        <v>179.94</v>
      </c>
      <c r="AD657" s="145">
        <v>170.21</v>
      </c>
      <c r="AE657" s="144">
        <v>65904</v>
      </c>
      <c r="AF657" s="144">
        <v>91712</v>
      </c>
      <c r="AG657" s="144">
        <v>62851</v>
      </c>
      <c r="AH657" s="144">
        <v>64871</v>
      </c>
      <c r="AI657" s="144">
        <v>71442</v>
      </c>
      <c r="AJ657" s="144">
        <v>69184</v>
      </c>
      <c r="AK657" s="144">
        <v>72699</v>
      </c>
      <c r="AL657" s="144">
        <v>63783</v>
      </c>
      <c r="AM657" s="144">
        <v>70675</v>
      </c>
      <c r="AN657" s="144">
        <v>51019</v>
      </c>
      <c r="AO657" s="144">
        <v>65400</v>
      </c>
      <c r="AP657" s="144">
        <v>32751</v>
      </c>
      <c r="AQ657" s="144">
        <v>58841</v>
      </c>
      <c r="AR657" s="144">
        <v>55658</v>
      </c>
      <c r="AS657" s="144"/>
      <c r="AT657" s="144"/>
      <c r="AU657" s="144"/>
      <c r="AV657" s="144"/>
      <c r="AW657" s="144"/>
      <c r="AX657" s="144"/>
      <c r="AY657" s="144"/>
      <c r="AZ657" s="144"/>
      <c r="BA657" s="144"/>
      <c r="BB657" s="144"/>
      <c r="BC657" s="144"/>
      <c r="BD657" s="144"/>
      <c r="BE657" s="144"/>
      <c r="BF657" s="144"/>
    </row>
    <row r="658" spans="1:58" hidden="1">
      <c r="A658" s="143" t="s">
        <v>921</v>
      </c>
      <c r="B658" s="143" t="s">
        <v>1015</v>
      </c>
      <c r="C658" s="144">
        <v>95</v>
      </c>
      <c r="D658" s="144">
        <v>100</v>
      </c>
      <c r="E658" s="144">
        <v>96</v>
      </c>
      <c r="F658" s="144">
        <v>99</v>
      </c>
      <c r="G658" s="144">
        <v>100</v>
      </c>
      <c r="H658" s="144">
        <v>103</v>
      </c>
      <c r="I658" s="144">
        <v>103</v>
      </c>
      <c r="J658" s="144">
        <v>105</v>
      </c>
      <c r="K658" s="144">
        <v>105</v>
      </c>
      <c r="L658" s="144">
        <v>107</v>
      </c>
      <c r="M658" s="144">
        <v>108</v>
      </c>
      <c r="N658" s="144">
        <v>108</v>
      </c>
      <c r="O658" s="144">
        <v>108</v>
      </c>
      <c r="P658" s="144">
        <v>108</v>
      </c>
      <c r="Q658" s="145">
        <v>209.93</v>
      </c>
      <c r="R658" s="145">
        <v>279.55</v>
      </c>
      <c r="S658" s="145">
        <v>199.88</v>
      </c>
      <c r="T658" s="145">
        <v>214.88</v>
      </c>
      <c r="U658" s="145">
        <v>249.83</v>
      </c>
      <c r="V658" s="145">
        <v>239.89</v>
      </c>
      <c r="W658" s="145">
        <v>239.76</v>
      </c>
      <c r="X658" s="145">
        <v>249.73</v>
      </c>
      <c r="Y658" s="145">
        <v>229.63</v>
      </c>
      <c r="Z658" s="145">
        <v>169.93</v>
      </c>
      <c r="AA658" s="145">
        <v>220</v>
      </c>
      <c r="AB658" s="145">
        <v>99.99</v>
      </c>
      <c r="AC658" s="145">
        <v>180.19</v>
      </c>
      <c r="AD658" s="145">
        <v>180.25</v>
      </c>
      <c r="AE658" s="144">
        <v>19943</v>
      </c>
      <c r="AF658" s="144">
        <v>27955</v>
      </c>
      <c r="AG658" s="144">
        <v>19188</v>
      </c>
      <c r="AH658" s="144">
        <v>21273</v>
      </c>
      <c r="AI658" s="144">
        <v>24983</v>
      </c>
      <c r="AJ658" s="144">
        <v>24709</v>
      </c>
      <c r="AK658" s="144">
        <v>24695</v>
      </c>
      <c r="AL658" s="144">
        <v>26222</v>
      </c>
      <c r="AM658" s="144">
        <v>24111</v>
      </c>
      <c r="AN658" s="144">
        <v>18183</v>
      </c>
      <c r="AO658" s="144">
        <v>23760</v>
      </c>
      <c r="AP658" s="144">
        <v>10799</v>
      </c>
      <c r="AQ658" s="144">
        <v>19460</v>
      </c>
      <c r="AR658" s="144">
        <v>19467</v>
      </c>
      <c r="AS658" s="144"/>
      <c r="AT658" s="144"/>
      <c r="AU658" s="144"/>
      <c r="AV658" s="144"/>
      <c r="AW658" s="144"/>
      <c r="AX658" s="144"/>
      <c r="AY658" s="144"/>
      <c r="AZ658" s="144"/>
      <c r="BA658" s="144"/>
      <c r="BB658" s="144"/>
      <c r="BC658" s="144"/>
      <c r="BD658" s="144"/>
      <c r="BE658" s="144"/>
      <c r="BF658" s="144"/>
    </row>
    <row r="659" spans="1:58" hidden="1">
      <c r="A659" s="143" t="s">
        <v>921</v>
      </c>
      <c r="B659" s="143" t="s">
        <v>1016</v>
      </c>
      <c r="C659" s="144">
        <v>1099</v>
      </c>
      <c r="D659" s="144">
        <v>1054</v>
      </c>
      <c r="E659" s="144">
        <v>1015</v>
      </c>
      <c r="F659" s="144">
        <v>973</v>
      </c>
      <c r="G659" s="144">
        <v>978</v>
      </c>
      <c r="H659" s="144">
        <v>990</v>
      </c>
      <c r="I659" s="144">
        <v>991</v>
      </c>
      <c r="J659" s="144">
        <v>997</v>
      </c>
      <c r="K659" s="144">
        <v>998</v>
      </c>
      <c r="L659" s="144">
        <v>993</v>
      </c>
      <c r="M659" s="144">
        <v>1027</v>
      </c>
      <c r="N659" s="144">
        <v>1027</v>
      </c>
      <c r="O659" s="144">
        <v>1027</v>
      </c>
      <c r="P659" s="144">
        <v>1030</v>
      </c>
      <c r="Q659" s="145">
        <v>208</v>
      </c>
      <c r="R659" s="145">
        <v>270.77</v>
      </c>
      <c r="S659" s="145">
        <v>185.01</v>
      </c>
      <c r="T659" s="145">
        <v>202.66</v>
      </c>
      <c r="U659" s="145">
        <v>224</v>
      </c>
      <c r="V659" s="145">
        <v>213.92</v>
      </c>
      <c r="W659" s="145">
        <v>222.75</v>
      </c>
      <c r="X659" s="145">
        <v>186.31</v>
      </c>
      <c r="Y659" s="145">
        <v>212.85</v>
      </c>
      <c r="Z659" s="145">
        <v>153.84</v>
      </c>
      <c r="AA659" s="145">
        <v>194.51</v>
      </c>
      <c r="AB659" s="145">
        <v>87.56</v>
      </c>
      <c r="AC659" s="145">
        <v>178.64</v>
      </c>
      <c r="AD659" s="145">
        <v>167.98</v>
      </c>
      <c r="AE659" s="144">
        <v>228593</v>
      </c>
      <c r="AF659" s="144">
        <v>285391</v>
      </c>
      <c r="AG659" s="144">
        <v>187786</v>
      </c>
      <c r="AH659" s="144">
        <v>197184</v>
      </c>
      <c r="AI659" s="144">
        <v>219071</v>
      </c>
      <c r="AJ659" s="144">
        <v>211783</v>
      </c>
      <c r="AK659" s="144">
        <v>220748</v>
      </c>
      <c r="AL659" s="144">
        <v>185748</v>
      </c>
      <c r="AM659" s="144">
        <v>212429</v>
      </c>
      <c r="AN659" s="144">
        <v>152763</v>
      </c>
      <c r="AO659" s="144">
        <v>199760</v>
      </c>
      <c r="AP659" s="144">
        <v>89927</v>
      </c>
      <c r="AQ659" s="144">
        <v>183467</v>
      </c>
      <c r="AR659" s="144">
        <v>173021</v>
      </c>
      <c r="AS659" s="144"/>
      <c r="AT659" s="144"/>
      <c r="AU659" s="144"/>
      <c r="AV659" s="144"/>
      <c r="AW659" s="144"/>
      <c r="AX659" s="144"/>
      <c r="AY659" s="144"/>
      <c r="AZ659" s="144"/>
      <c r="BA659" s="144"/>
      <c r="BB659" s="144"/>
      <c r="BC659" s="144"/>
      <c r="BD659" s="144"/>
      <c r="BE659" s="144"/>
      <c r="BF659" s="144"/>
    </row>
    <row r="660" spans="1:58" hidden="1">
      <c r="A660" s="143" t="s">
        <v>921</v>
      </c>
      <c r="B660" s="143" t="s">
        <v>1017</v>
      </c>
      <c r="C660" s="144">
        <v>1303</v>
      </c>
      <c r="D660" s="144">
        <v>1296</v>
      </c>
      <c r="E660" s="144">
        <v>1263</v>
      </c>
      <c r="F660" s="144">
        <v>1217</v>
      </c>
      <c r="G660" s="144">
        <v>1216</v>
      </c>
      <c r="H660" s="144">
        <v>1215</v>
      </c>
      <c r="I660" s="144">
        <v>1214</v>
      </c>
      <c r="J660" s="144">
        <v>1215</v>
      </c>
      <c r="K660" s="144">
        <v>1216</v>
      </c>
      <c r="L660" s="144">
        <v>1163</v>
      </c>
      <c r="M660" s="144">
        <v>1216</v>
      </c>
      <c r="N660" s="144">
        <v>1215</v>
      </c>
      <c r="O660" s="144">
        <v>1215</v>
      </c>
      <c r="P660" s="144">
        <v>1214</v>
      </c>
      <c r="Q660" s="145">
        <v>344.7</v>
      </c>
      <c r="R660" s="145">
        <v>372.85</v>
      </c>
      <c r="S660" s="145">
        <v>312.5</v>
      </c>
      <c r="T660" s="145">
        <v>316.02</v>
      </c>
      <c r="U660" s="145">
        <v>353.03</v>
      </c>
      <c r="V660" s="145">
        <v>344.44</v>
      </c>
      <c r="W660" s="145">
        <v>324.60000000000002</v>
      </c>
      <c r="X660" s="145">
        <v>285</v>
      </c>
      <c r="Y660" s="145">
        <v>313.72000000000003</v>
      </c>
      <c r="Z660" s="145">
        <v>333.27</v>
      </c>
      <c r="AA660" s="145">
        <v>310</v>
      </c>
      <c r="AB660" s="145">
        <v>214.35</v>
      </c>
      <c r="AC660" s="145">
        <v>292.44</v>
      </c>
      <c r="AD660" s="145">
        <v>303.93</v>
      </c>
      <c r="AE660" s="144">
        <v>449145</v>
      </c>
      <c r="AF660" s="144">
        <v>483209</v>
      </c>
      <c r="AG660" s="144">
        <v>394691</v>
      </c>
      <c r="AH660" s="144">
        <v>384598</v>
      </c>
      <c r="AI660" s="144">
        <v>429287</v>
      </c>
      <c r="AJ660" s="144">
        <v>418498</v>
      </c>
      <c r="AK660" s="144">
        <v>394059</v>
      </c>
      <c r="AL660" s="144">
        <v>346275</v>
      </c>
      <c r="AM660" s="144">
        <v>381486</v>
      </c>
      <c r="AN660" s="144">
        <v>387596</v>
      </c>
      <c r="AO660" s="144">
        <v>376960</v>
      </c>
      <c r="AP660" s="144">
        <v>260439</v>
      </c>
      <c r="AQ660" s="144">
        <v>355316</v>
      </c>
      <c r="AR660" s="144">
        <v>368971</v>
      </c>
      <c r="AS660" s="144"/>
      <c r="AT660" s="144"/>
      <c r="AU660" s="144"/>
      <c r="AV660" s="144"/>
      <c r="AW660" s="144"/>
      <c r="AX660" s="144"/>
      <c r="AY660" s="144"/>
      <c r="AZ660" s="144"/>
      <c r="BA660" s="144"/>
      <c r="BB660" s="144"/>
      <c r="BC660" s="144"/>
      <c r="BD660" s="144"/>
      <c r="BE660" s="144"/>
      <c r="BF660" s="144"/>
    </row>
    <row r="661" spans="1:58" hidden="1">
      <c r="A661" s="143" t="s">
        <v>921</v>
      </c>
      <c r="B661" s="143" t="s">
        <v>1018</v>
      </c>
      <c r="C661" s="144">
        <v>107</v>
      </c>
      <c r="D661" s="144">
        <v>112</v>
      </c>
      <c r="E661" s="144">
        <v>112</v>
      </c>
      <c r="F661" s="144">
        <v>107</v>
      </c>
      <c r="G661" s="144">
        <v>109</v>
      </c>
      <c r="H661" s="144">
        <v>110</v>
      </c>
      <c r="I661" s="144">
        <v>110</v>
      </c>
      <c r="J661" s="144">
        <v>112</v>
      </c>
      <c r="K661" s="144">
        <v>114</v>
      </c>
      <c r="L661" s="144">
        <v>113</v>
      </c>
      <c r="M661" s="144">
        <v>116</v>
      </c>
      <c r="N661" s="144">
        <v>116</v>
      </c>
      <c r="O661" s="144">
        <v>116</v>
      </c>
      <c r="P661" s="144">
        <v>116</v>
      </c>
      <c r="Q661" s="145">
        <v>327.96</v>
      </c>
      <c r="R661" s="145">
        <v>357.78</v>
      </c>
      <c r="S661" s="145">
        <v>297.58999999999997</v>
      </c>
      <c r="T661" s="145">
        <v>278.79000000000002</v>
      </c>
      <c r="U661" s="145">
        <v>337.46</v>
      </c>
      <c r="V661" s="145">
        <v>327.87</v>
      </c>
      <c r="W661" s="145">
        <v>307.67</v>
      </c>
      <c r="X661" s="145">
        <v>317.62</v>
      </c>
      <c r="Y661" s="145">
        <v>307.73</v>
      </c>
      <c r="Z661" s="145">
        <v>317.55</v>
      </c>
      <c r="AA661" s="145">
        <v>300</v>
      </c>
      <c r="AB661" s="145">
        <v>171.84</v>
      </c>
      <c r="AC661" s="145">
        <v>280.55</v>
      </c>
      <c r="AD661" s="145">
        <v>281.72000000000003</v>
      </c>
      <c r="AE661" s="144">
        <v>35092</v>
      </c>
      <c r="AF661" s="144">
        <v>40071</v>
      </c>
      <c r="AG661" s="144">
        <v>33330</v>
      </c>
      <c r="AH661" s="144">
        <v>29831</v>
      </c>
      <c r="AI661" s="144">
        <v>36783</v>
      </c>
      <c r="AJ661" s="144">
        <v>36066</v>
      </c>
      <c r="AK661" s="144">
        <v>33844</v>
      </c>
      <c r="AL661" s="144">
        <v>35573</v>
      </c>
      <c r="AM661" s="144">
        <v>35081</v>
      </c>
      <c r="AN661" s="144">
        <v>35883</v>
      </c>
      <c r="AO661" s="144">
        <v>34800</v>
      </c>
      <c r="AP661" s="144">
        <v>19934</v>
      </c>
      <c r="AQ661" s="144">
        <v>32544</v>
      </c>
      <c r="AR661" s="144">
        <v>32680</v>
      </c>
      <c r="AS661" s="144"/>
      <c r="AT661" s="144"/>
      <c r="AU661" s="144"/>
      <c r="AV661" s="144"/>
      <c r="AW661" s="144"/>
      <c r="AX661" s="144"/>
      <c r="AY661" s="144"/>
      <c r="AZ661" s="144"/>
      <c r="BA661" s="144"/>
      <c r="BB661" s="144"/>
      <c r="BC661" s="144"/>
      <c r="BD661" s="144"/>
      <c r="BE661" s="144"/>
      <c r="BF661" s="144"/>
    </row>
    <row r="662" spans="1:58" hidden="1">
      <c r="A662" s="143" t="s">
        <v>921</v>
      </c>
      <c r="B662" s="143" t="s">
        <v>1019</v>
      </c>
      <c r="C662" s="144">
        <v>0</v>
      </c>
      <c r="D662" s="144">
        <v>0</v>
      </c>
      <c r="E662" s="144">
        <v>0</v>
      </c>
      <c r="F662" s="144">
        <v>0</v>
      </c>
      <c r="G662" s="144">
        <v>0</v>
      </c>
      <c r="H662" s="144">
        <v>0</v>
      </c>
      <c r="I662" s="144">
        <v>472</v>
      </c>
      <c r="J662" s="144">
        <v>475</v>
      </c>
      <c r="K662" s="144">
        <v>478</v>
      </c>
      <c r="L662" s="144">
        <v>454</v>
      </c>
      <c r="M662" s="144">
        <v>480</v>
      </c>
      <c r="N662" s="144">
        <v>479</v>
      </c>
      <c r="O662" s="144">
        <v>479</v>
      </c>
      <c r="P662" s="144">
        <v>475</v>
      </c>
      <c r="Q662" s="145"/>
      <c r="R662" s="145"/>
      <c r="S662" s="145"/>
      <c r="T662" s="145"/>
      <c r="U662" s="145"/>
      <c r="V662" s="145"/>
      <c r="W662" s="145">
        <v>279.70999999999998</v>
      </c>
      <c r="X662" s="145">
        <v>261.43</v>
      </c>
      <c r="Y662" s="145">
        <v>307.76</v>
      </c>
      <c r="Z662" s="145">
        <v>318.04000000000002</v>
      </c>
      <c r="AA662" s="145">
        <v>300</v>
      </c>
      <c r="AB662" s="145">
        <v>166.52</v>
      </c>
      <c r="AC662" s="145">
        <v>280.13</v>
      </c>
      <c r="AD662" s="145">
        <v>319.29000000000002</v>
      </c>
      <c r="AE662" s="144">
        <v>0</v>
      </c>
      <c r="AF662" s="144">
        <v>0</v>
      </c>
      <c r="AG662" s="144">
        <v>0</v>
      </c>
      <c r="AH662" s="144">
        <v>0</v>
      </c>
      <c r="AI662" s="144">
        <v>0</v>
      </c>
      <c r="AJ662" s="144">
        <v>0</v>
      </c>
      <c r="AK662" s="144">
        <v>132024</v>
      </c>
      <c r="AL662" s="144">
        <v>124177</v>
      </c>
      <c r="AM662" s="144">
        <v>147109</v>
      </c>
      <c r="AN662" s="144">
        <v>144392</v>
      </c>
      <c r="AO662" s="144">
        <v>144000</v>
      </c>
      <c r="AP662" s="144">
        <v>79762</v>
      </c>
      <c r="AQ662" s="144">
        <v>134182</v>
      </c>
      <c r="AR662" s="144">
        <v>151663</v>
      </c>
      <c r="AS662" s="144"/>
      <c r="AT662" s="144"/>
      <c r="AU662" s="144"/>
      <c r="AV662" s="144"/>
      <c r="AW662" s="144"/>
      <c r="AX662" s="144"/>
      <c r="AY662" s="144"/>
      <c r="AZ662" s="144"/>
      <c r="BA662" s="144"/>
      <c r="BB662" s="144"/>
      <c r="BC662" s="144"/>
      <c r="BD662" s="144"/>
      <c r="BE662" s="144"/>
      <c r="BF662" s="144"/>
    </row>
    <row r="663" spans="1:58" hidden="1">
      <c r="A663" s="143" t="s">
        <v>921</v>
      </c>
      <c r="B663" s="143" t="s">
        <v>1020</v>
      </c>
      <c r="C663" s="144">
        <v>2177</v>
      </c>
      <c r="D663" s="144">
        <v>2098</v>
      </c>
      <c r="E663" s="144">
        <v>2055</v>
      </c>
      <c r="F663" s="144">
        <v>2025</v>
      </c>
      <c r="G663" s="144">
        <v>2029</v>
      </c>
      <c r="H663" s="144">
        <v>2038</v>
      </c>
      <c r="I663" s="144">
        <v>1579</v>
      </c>
      <c r="J663" s="144">
        <v>1585</v>
      </c>
      <c r="K663" s="144">
        <v>1589</v>
      </c>
      <c r="L663" s="144">
        <v>1544</v>
      </c>
      <c r="M663" s="144">
        <v>1604</v>
      </c>
      <c r="N663" s="144">
        <v>1604</v>
      </c>
      <c r="O663" s="144">
        <v>1604</v>
      </c>
      <c r="P663" s="144">
        <v>1604</v>
      </c>
      <c r="Q663" s="145">
        <v>327.35000000000002</v>
      </c>
      <c r="R663" s="145">
        <v>356.23</v>
      </c>
      <c r="S663" s="145">
        <v>287.14</v>
      </c>
      <c r="T663" s="145">
        <v>309.37</v>
      </c>
      <c r="U663" s="145">
        <v>357.67</v>
      </c>
      <c r="V663" s="145">
        <v>348.61</v>
      </c>
      <c r="W663" s="145">
        <v>337.18</v>
      </c>
      <c r="X663" s="145">
        <v>288.95999999999998</v>
      </c>
      <c r="Y663" s="145">
        <v>327.62</v>
      </c>
      <c r="Z663" s="145">
        <v>337.54</v>
      </c>
      <c r="AA663" s="145">
        <v>310</v>
      </c>
      <c r="AB663" s="145">
        <v>203.06</v>
      </c>
      <c r="AC663" s="145">
        <v>291.25</v>
      </c>
      <c r="AD663" s="145">
        <v>302</v>
      </c>
      <c r="AE663" s="144">
        <v>712632</v>
      </c>
      <c r="AF663" s="144">
        <v>747374</v>
      </c>
      <c r="AG663" s="144">
        <v>590066</v>
      </c>
      <c r="AH663" s="144">
        <v>626475</v>
      </c>
      <c r="AI663" s="144">
        <v>725722</v>
      </c>
      <c r="AJ663" s="144">
        <v>710472</v>
      </c>
      <c r="AK663" s="144">
        <v>532404</v>
      </c>
      <c r="AL663" s="144">
        <v>458007</v>
      </c>
      <c r="AM663" s="144">
        <v>520585</v>
      </c>
      <c r="AN663" s="144">
        <v>521169</v>
      </c>
      <c r="AO663" s="144">
        <v>497240</v>
      </c>
      <c r="AP663" s="144">
        <v>325709</v>
      </c>
      <c r="AQ663" s="144">
        <v>467171</v>
      </c>
      <c r="AR663" s="144">
        <v>484405</v>
      </c>
      <c r="AS663" s="144"/>
      <c r="AT663" s="144"/>
      <c r="AU663" s="144"/>
      <c r="AV663" s="144"/>
      <c r="AW663" s="144"/>
      <c r="AX663" s="144"/>
      <c r="AY663" s="144"/>
      <c r="AZ663" s="144"/>
      <c r="BA663" s="144"/>
      <c r="BB663" s="144"/>
      <c r="BC663" s="144"/>
      <c r="BD663" s="144"/>
      <c r="BE663" s="144"/>
      <c r="BF663" s="144"/>
    </row>
    <row r="664" spans="1:58" hidden="1">
      <c r="A664" s="143" t="s">
        <v>921</v>
      </c>
      <c r="B664" s="143" t="s">
        <v>1021</v>
      </c>
      <c r="C664" s="144">
        <v>3587</v>
      </c>
      <c r="D664" s="144">
        <v>3506</v>
      </c>
      <c r="E664" s="144">
        <v>3430</v>
      </c>
      <c r="F664" s="144">
        <v>3349</v>
      </c>
      <c r="G664" s="144">
        <v>3354</v>
      </c>
      <c r="H664" s="144">
        <v>3363</v>
      </c>
      <c r="I664" s="144">
        <v>3375</v>
      </c>
      <c r="J664" s="144">
        <v>3387</v>
      </c>
      <c r="K664" s="144">
        <v>3397</v>
      </c>
      <c r="L664" s="144">
        <v>3274</v>
      </c>
      <c r="M664" s="144">
        <v>3416</v>
      </c>
      <c r="N664" s="144">
        <v>3414</v>
      </c>
      <c r="O664" s="144">
        <v>3414</v>
      </c>
      <c r="P664" s="144">
        <v>3409</v>
      </c>
      <c r="Q664" s="145">
        <v>333.67</v>
      </c>
      <c r="R664" s="145">
        <v>362.42</v>
      </c>
      <c r="S664" s="145">
        <v>296.82</v>
      </c>
      <c r="T664" s="145">
        <v>310.81</v>
      </c>
      <c r="U664" s="145">
        <v>355.33</v>
      </c>
      <c r="V664" s="145">
        <v>346.43</v>
      </c>
      <c r="W664" s="145">
        <v>323.64999999999998</v>
      </c>
      <c r="X664" s="145">
        <v>284.63</v>
      </c>
      <c r="Y664" s="145">
        <v>319.18</v>
      </c>
      <c r="Z664" s="145">
        <v>332.63</v>
      </c>
      <c r="AA664" s="145">
        <v>308.26</v>
      </c>
      <c r="AB664" s="145">
        <v>200.89</v>
      </c>
      <c r="AC664" s="145">
        <v>289.75</v>
      </c>
      <c r="AD664" s="145">
        <v>304.41000000000003</v>
      </c>
      <c r="AE664" s="144">
        <v>1196869</v>
      </c>
      <c r="AF664" s="144">
        <v>1270654</v>
      </c>
      <c r="AG664" s="144">
        <v>1018087</v>
      </c>
      <c r="AH664" s="144">
        <v>1040904</v>
      </c>
      <c r="AI664" s="144">
        <v>1191792</v>
      </c>
      <c r="AJ664" s="144">
        <v>1165036</v>
      </c>
      <c r="AK664" s="144">
        <v>1092331</v>
      </c>
      <c r="AL664" s="144">
        <v>964032</v>
      </c>
      <c r="AM664" s="144">
        <v>1084261</v>
      </c>
      <c r="AN664" s="144">
        <v>1089040</v>
      </c>
      <c r="AO664" s="144">
        <v>1053000</v>
      </c>
      <c r="AP664" s="144">
        <v>685844</v>
      </c>
      <c r="AQ664" s="144">
        <v>989213</v>
      </c>
      <c r="AR664" s="144">
        <v>1037719</v>
      </c>
      <c r="AS664" s="144"/>
      <c r="AT664" s="144"/>
      <c r="AU664" s="144"/>
      <c r="AV664" s="144"/>
      <c r="AW664" s="144"/>
      <c r="AX664" s="144"/>
      <c r="AY664" s="144"/>
      <c r="AZ664" s="144"/>
      <c r="BA664" s="144"/>
      <c r="BB664" s="144"/>
      <c r="BC664" s="144"/>
      <c r="BD664" s="144"/>
      <c r="BE664" s="144"/>
      <c r="BF664" s="144"/>
    </row>
    <row r="665" spans="1:58" hidden="1">
      <c r="A665" s="143" t="s">
        <v>921</v>
      </c>
      <c r="B665" s="143" t="s">
        <v>1022</v>
      </c>
      <c r="C665" s="144">
        <v>0</v>
      </c>
      <c r="D665" s="144">
        <v>0</v>
      </c>
      <c r="E665" s="144">
        <v>0</v>
      </c>
      <c r="F665" s="144">
        <v>0</v>
      </c>
      <c r="G665" s="144">
        <v>0</v>
      </c>
      <c r="H665" s="144">
        <v>0</v>
      </c>
      <c r="I665" s="144">
        <v>0</v>
      </c>
      <c r="J665" s="144">
        <v>0</v>
      </c>
      <c r="K665" s="144">
        <v>0</v>
      </c>
      <c r="L665" s="144">
        <v>0</v>
      </c>
      <c r="M665" s="144">
        <v>422</v>
      </c>
      <c r="N665" s="144">
        <v>213</v>
      </c>
      <c r="O665" s="144">
        <v>213</v>
      </c>
      <c r="P665" s="144">
        <v>213</v>
      </c>
      <c r="Q665" s="145"/>
      <c r="R665" s="145"/>
      <c r="S665" s="145"/>
      <c r="T665" s="145"/>
      <c r="U665" s="145"/>
      <c r="V665" s="145"/>
      <c r="W665" s="145"/>
      <c r="X665" s="145"/>
      <c r="Y665" s="145"/>
      <c r="Z665" s="145"/>
      <c r="AA665" s="145">
        <v>0</v>
      </c>
      <c r="AB665" s="145">
        <v>0</v>
      </c>
      <c r="AC665" s="145">
        <v>0</v>
      </c>
      <c r="AD665" s="145">
        <v>0</v>
      </c>
      <c r="AE665" s="144">
        <v>0</v>
      </c>
      <c r="AF665" s="144">
        <v>0</v>
      </c>
      <c r="AG665" s="144">
        <v>0</v>
      </c>
      <c r="AH665" s="144">
        <v>0</v>
      </c>
      <c r="AI665" s="144">
        <v>0</v>
      </c>
      <c r="AJ665" s="144">
        <v>0</v>
      </c>
      <c r="AK665" s="144">
        <v>0</v>
      </c>
      <c r="AL665" s="144">
        <v>0</v>
      </c>
      <c r="AM665" s="144">
        <v>0</v>
      </c>
      <c r="AN665" s="144">
        <v>0</v>
      </c>
      <c r="AO665" s="144">
        <v>0</v>
      </c>
      <c r="AP665" s="144">
        <v>0</v>
      </c>
      <c r="AQ665" s="144">
        <v>0</v>
      </c>
      <c r="AR665" s="144">
        <v>0</v>
      </c>
      <c r="AS665" s="144"/>
      <c r="AT665" s="144"/>
      <c r="AU665" s="144"/>
      <c r="AV665" s="144"/>
      <c r="AW665" s="144"/>
      <c r="AX665" s="144"/>
      <c r="AY665" s="144"/>
      <c r="AZ665" s="144"/>
      <c r="BA665" s="144"/>
      <c r="BB665" s="144"/>
      <c r="BC665" s="144"/>
      <c r="BD665" s="144"/>
      <c r="BE665" s="144"/>
      <c r="BF665" s="144"/>
    </row>
    <row r="666" spans="1:58" hidden="1">
      <c r="A666" s="143" t="s">
        <v>921</v>
      </c>
      <c r="B666" s="143" t="s">
        <v>1023</v>
      </c>
      <c r="C666" s="144">
        <v>177</v>
      </c>
      <c r="D666" s="144">
        <v>208</v>
      </c>
      <c r="E666" s="144">
        <v>221</v>
      </c>
      <c r="F666" s="144">
        <v>236</v>
      </c>
      <c r="G666" s="144">
        <v>249</v>
      </c>
      <c r="H666" s="144">
        <v>263</v>
      </c>
      <c r="I666" s="144">
        <v>275</v>
      </c>
      <c r="J666" s="144">
        <v>289</v>
      </c>
      <c r="K666" s="144">
        <v>303</v>
      </c>
      <c r="L666" s="144">
        <v>317</v>
      </c>
      <c r="M666" s="144">
        <v>329</v>
      </c>
      <c r="N666" s="144">
        <v>329</v>
      </c>
      <c r="O666" s="144">
        <v>329</v>
      </c>
      <c r="P666" s="144">
        <v>329</v>
      </c>
      <c r="Q666" s="145">
        <v>6.94</v>
      </c>
      <c r="R666" s="145">
        <v>9</v>
      </c>
      <c r="S666" s="145">
        <v>11</v>
      </c>
      <c r="T666" s="145">
        <v>9</v>
      </c>
      <c r="U666" s="145">
        <v>13.99</v>
      </c>
      <c r="V666" s="145">
        <v>9.51</v>
      </c>
      <c r="W666" s="145">
        <v>14.67</v>
      </c>
      <c r="X666" s="145">
        <v>10</v>
      </c>
      <c r="Y666" s="145">
        <v>17</v>
      </c>
      <c r="Z666" s="145">
        <v>13.2</v>
      </c>
      <c r="AA666" s="145">
        <v>10</v>
      </c>
      <c r="AB666" s="145">
        <v>11.98</v>
      </c>
      <c r="AC666" s="145">
        <v>15.98</v>
      </c>
      <c r="AD666" s="145">
        <v>18.95</v>
      </c>
      <c r="AE666" s="144">
        <v>1229</v>
      </c>
      <c r="AF666" s="144">
        <v>1872</v>
      </c>
      <c r="AG666" s="144">
        <v>2431</v>
      </c>
      <c r="AH666" s="144">
        <v>2124</v>
      </c>
      <c r="AI666" s="144">
        <v>3483</v>
      </c>
      <c r="AJ666" s="144">
        <v>2500</v>
      </c>
      <c r="AK666" s="144">
        <v>4033</v>
      </c>
      <c r="AL666" s="144">
        <v>2890</v>
      </c>
      <c r="AM666" s="144">
        <v>5151</v>
      </c>
      <c r="AN666" s="144">
        <v>4183</v>
      </c>
      <c r="AO666" s="144">
        <v>3290</v>
      </c>
      <c r="AP666" s="144">
        <v>3943</v>
      </c>
      <c r="AQ666" s="144">
        <v>5257</v>
      </c>
      <c r="AR666" s="144">
        <v>6236</v>
      </c>
      <c r="AS666" s="144"/>
      <c r="AT666" s="144"/>
      <c r="AU666" s="144"/>
      <c r="AV666" s="144"/>
      <c r="AW666" s="144"/>
      <c r="AX666" s="144"/>
      <c r="AY666" s="144"/>
      <c r="AZ666" s="144"/>
      <c r="BA666" s="144"/>
      <c r="BB666" s="144"/>
      <c r="BC666" s="144"/>
      <c r="BD666" s="144"/>
      <c r="BE666" s="144"/>
      <c r="BF666" s="144"/>
    </row>
    <row r="667" spans="1:58" hidden="1">
      <c r="A667" s="143" t="s">
        <v>921</v>
      </c>
      <c r="B667" s="143" t="s">
        <v>1024</v>
      </c>
      <c r="C667" s="144">
        <v>2824</v>
      </c>
      <c r="D667" s="144">
        <v>2806</v>
      </c>
      <c r="E667" s="144">
        <v>2780</v>
      </c>
      <c r="F667" s="144">
        <v>3037</v>
      </c>
      <c r="G667" s="144">
        <v>3011</v>
      </c>
      <c r="H667" s="144">
        <v>2988</v>
      </c>
      <c r="I667" s="144">
        <v>2969</v>
      </c>
      <c r="J667" s="144">
        <v>2944</v>
      </c>
      <c r="K667" s="144">
        <v>2920</v>
      </c>
      <c r="L667" s="144">
        <v>2894</v>
      </c>
      <c r="M667" s="144">
        <v>2964</v>
      </c>
      <c r="N667" s="144">
        <v>2964</v>
      </c>
      <c r="O667" s="144">
        <v>2965</v>
      </c>
      <c r="P667" s="144">
        <v>2965</v>
      </c>
      <c r="Q667" s="145">
        <v>14.99</v>
      </c>
      <c r="R667" s="145">
        <v>11.99</v>
      </c>
      <c r="S667" s="145">
        <v>14.98</v>
      </c>
      <c r="T667" s="145">
        <v>14.98</v>
      </c>
      <c r="U667" s="145">
        <v>14.98</v>
      </c>
      <c r="V667" s="145">
        <v>10.01</v>
      </c>
      <c r="W667" s="145">
        <v>11.98</v>
      </c>
      <c r="X667" s="145">
        <v>6</v>
      </c>
      <c r="Y667" s="145">
        <v>11.98</v>
      </c>
      <c r="Z667" s="145">
        <v>7.01</v>
      </c>
      <c r="AA667" s="145">
        <v>14</v>
      </c>
      <c r="AB667" s="145">
        <v>15</v>
      </c>
      <c r="AC667" s="145">
        <v>14.01</v>
      </c>
      <c r="AD667" s="145">
        <v>12.01</v>
      </c>
      <c r="AE667" s="144">
        <v>42340</v>
      </c>
      <c r="AF667" s="144">
        <v>33640</v>
      </c>
      <c r="AG667" s="144">
        <v>41656</v>
      </c>
      <c r="AH667" s="144">
        <v>45502</v>
      </c>
      <c r="AI667" s="144">
        <v>45101</v>
      </c>
      <c r="AJ667" s="144">
        <v>29904</v>
      </c>
      <c r="AK667" s="144">
        <v>35558</v>
      </c>
      <c r="AL667" s="144">
        <v>17677</v>
      </c>
      <c r="AM667" s="144">
        <v>34987</v>
      </c>
      <c r="AN667" s="144">
        <v>20284</v>
      </c>
      <c r="AO667" s="144">
        <v>41496</v>
      </c>
      <c r="AP667" s="144">
        <v>44463</v>
      </c>
      <c r="AQ667" s="144">
        <v>41551</v>
      </c>
      <c r="AR667" s="144">
        <v>35601</v>
      </c>
      <c r="AS667" s="144"/>
      <c r="AT667" s="144"/>
      <c r="AU667" s="144"/>
      <c r="AV667" s="144"/>
      <c r="AW667" s="144"/>
      <c r="AX667" s="144"/>
      <c r="AY667" s="144"/>
      <c r="AZ667" s="144"/>
      <c r="BA667" s="144"/>
      <c r="BB667" s="144"/>
      <c r="BC667" s="144"/>
      <c r="BD667" s="144"/>
      <c r="BE667" s="144"/>
      <c r="BF667" s="144"/>
    </row>
    <row r="668" spans="1:58" hidden="1">
      <c r="A668" s="143" t="s">
        <v>921</v>
      </c>
      <c r="B668" s="143" t="s">
        <v>1025</v>
      </c>
      <c r="C668" s="144">
        <v>9100</v>
      </c>
      <c r="D668" s="144">
        <v>9279</v>
      </c>
      <c r="E668" s="144">
        <v>9464</v>
      </c>
      <c r="F668" s="144">
        <v>9652</v>
      </c>
      <c r="G668" s="144">
        <v>9766</v>
      </c>
      <c r="H668" s="144">
        <v>10070</v>
      </c>
      <c r="I668" s="144">
        <v>10181</v>
      </c>
      <c r="J668" s="144">
        <v>10291</v>
      </c>
      <c r="K668" s="144">
        <v>10404</v>
      </c>
      <c r="L668" s="144">
        <v>12753</v>
      </c>
      <c r="M668" s="144">
        <v>12007</v>
      </c>
      <c r="N668" s="144">
        <v>12007</v>
      </c>
      <c r="O668" s="144">
        <v>12007</v>
      </c>
      <c r="P668" s="144">
        <v>12007</v>
      </c>
      <c r="Q668" s="145">
        <v>16.97</v>
      </c>
      <c r="R668" s="145">
        <v>19.940000000000001</v>
      </c>
      <c r="S668" s="145">
        <v>22.93</v>
      </c>
      <c r="T668" s="145">
        <v>22.91</v>
      </c>
      <c r="U668" s="145">
        <v>16.97</v>
      </c>
      <c r="V668" s="145">
        <v>18.97</v>
      </c>
      <c r="W668" s="145">
        <v>19.96</v>
      </c>
      <c r="X668" s="145">
        <v>15.96</v>
      </c>
      <c r="Y668" s="145">
        <v>14</v>
      </c>
      <c r="Z668" s="145">
        <v>8.51</v>
      </c>
      <c r="AA668" s="145">
        <v>14</v>
      </c>
      <c r="AB668" s="145">
        <v>13</v>
      </c>
      <c r="AC668" s="145">
        <v>18</v>
      </c>
      <c r="AD668" s="145">
        <v>11</v>
      </c>
      <c r="AE668" s="144">
        <v>154385</v>
      </c>
      <c r="AF668" s="144">
        <v>185034</v>
      </c>
      <c r="AG668" s="144">
        <v>216998</v>
      </c>
      <c r="AH668" s="144">
        <v>221116</v>
      </c>
      <c r="AI668" s="144">
        <v>165694</v>
      </c>
      <c r="AJ668" s="144">
        <v>191029</v>
      </c>
      <c r="AK668" s="144">
        <v>203178</v>
      </c>
      <c r="AL668" s="144">
        <v>164293</v>
      </c>
      <c r="AM668" s="144">
        <v>145605</v>
      </c>
      <c r="AN668" s="144">
        <v>108587</v>
      </c>
      <c r="AO668" s="144">
        <v>168118</v>
      </c>
      <c r="AP668" s="144">
        <v>156142</v>
      </c>
      <c r="AQ668" s="144">
        <v>216142</v>
      </c>
      <c r="AR668" s="144">
        <v>132108</v>
      </c>
      <c r="AS668" s="144"/>
      <c r="AT668" s="144"/>
      <c r="AU668" s="144"/>
      <c r="AV668" s="144"/>
      <c r="AW668" s="144"/>
      <c r="AX668" s="144"/>
      <c r="AY668" s="144"/>
      <c r="AZ668" s="144"/>
      <c r="BA668" s="144"/>
      <c r="BB668" s="144"/>
      <c r="BC668" s="144"/>
      <c r="BD668" s="144"/>
      <c r="BE668" s="144"/>
      <c r="BF668" s="144"/>
    </row>
    <row r="669" spans="1:58" hidden="1">
      <c r="A669" s="143" t="s">
        <v>921</v>
      </c>
      <c r="B669" s="143" t="s">
        <v>1026</v>
      </c>
      <c r="C669" s="144">
        <v>0</v>
      </c>
      <c r="D669" s="144">
        <v>0</v>
      </c>
      <c r="E669" s="144">
        <v>0</v>
      </c>
      <c r="F669" s="144">
        <v>0</v>
      </c>
      <c r="G669" s="144">
        <v>0</v>
      </c>
      <c r="H669" s="144">
        <v>0</v>
      </c>
      <c r="I669" s="144">
        <v>0</v>
      </c>
      <c r="J669" s="144">
        <v>0</v>
      </c>
      <c r="K669" s="144">
        <v>0</v>
      </c>
      <c r="L669" s="144">
        <v>0</v>
      </c>
      <c r="M669" s="144">
        <v>0</v>
      </c>
      <c r="N669" s="144">
        <v>0</v>
      </c>
      <c r="O669" s="144">
        <v>0</v>
      </c>
      <c r="P669" s="144">
        <v>0</v>
      </c>
      <c r="Q669" s="145"/>
      <c r="R669" s="145"/>
      <c r="S669" s="145"/>
      <c r="T669" s="145"/>
      <c r="U669" s="145"/>
      <c r="V669" s="145"/>
      <c r="W669" s="145"/>
      <c r="X669" s="145"/>
      <c r="Y669" s="145"/>
      <c r="Z669" s="145"/>
      <c r="AA669" s="145"/>
      <c r="AB669" s="145"/>
      <c r="AC669" s="145"/>
      <c r="AD669" s="145"/>
      <c r="AE669" s="144">
        <v>0</v>
      </c>
      <c r="AF669" s="144">
        <v>0</v>
      </c>
      <c r="AG669" s="144">
        <v>0</v>
      </c>
      <c r="AH669" s="144">
        <v>0</v>
      </c>
      <c r="AI669" s="144">
        <v>0</v>
      </c>
      <c r="AJ669" s="144">
        <v>0</v>
      </c>
      <c r="AK669" s="144">
        <v>0</v>
      </c>
      <c r="AL669" s="144">
        <v>0</v>
      </c>
      <c r="AM669" s="144">
        <v>0</v>
      </c>
      <c r="AN669" s="144">
        <v>0</v>
      </c>
      <c r="AO669" s="144">
        <v>0</v>
      </c>
      <c r="AP669" s="144">
        <v>0</v>
      </c>
      <c r="AQ669" s="144">
        <v>0</v>
      </c>
      <c r="AR669" s="144">
        <v>0</v>
      </c>
      <c r="AS669" s="144"/>
      <c r="AT669" s="144"/>
      <c r="AU669" s="144"/>
      <c r="AV669" s="144"/>
      <c r="AW669" s="144"/>
      <c r="AX669" s="144"/>
      <c r="AY669" s="144"/>
      <c r="AZ669" s="144"/>
      <c r="BA669" s="144"/>
      <c r="BB669" s="144"/>
      <c r="BC669" s="144"/>
      <c r="BD669" s="144"/>
      <c r="BE669" s="144"/>
      <c r="BF669" s="144"/>
    </row>
    <row r="670" spans="1:58" hidden="1">
      <c r="A670" s="143" t="s">
        <v>921</v>
      </c>
      <c r="B670" s="143" t="s">
        <v>1027</v>
      </c>
      <c r="C670" s="144">
        <v>65</v>
      </c>
      <c r="D670" s="144">
        <v>58</v>
      </c>
      <c r="E670" s="144">
        <v>70</v>
      </c>
      <c r="F670" s="144">
        <v>84</v>
      </c>
      <c r="G670" s="144">
        <v>97</v>
      </c>
      <c r="H670" s="144">
        <v>110</v>
      </c>
      <c r="I670" s="144">
        <v>132</v>
      </c>
      <c r="J670" s="144">
        <v>149</v>
      </c>
      <c r="K670" s="144">
        <v>163</v>
      </c>
      <c r="L670" s="144">
        <v>131</v>
      </c>
      <c r="M670" s="144">
        <v>142</v>
      </c>
      <c r="N670" s="144">
        <v>143</v>
      </c>
      <c r="O670" s="144">
        <v>143</v>
      </c>
      <c r="P670" s="144">
        <v>149</v>
      </c>
      <c r="Q670" s="145">
        <v>19.91</v>
      </c>
      <c r="R670" s="145">
        <v>17.09</v>
      </c>
      <c r="S670" s="145">
        <v>21.29</v>
      </c>
      <c r="T670" s="145">
        <v>15.57</v>
      </c>
      <c r="U670" s="145">
        <v>19.14</v>
      </c>
      <c r="V670" s="145">
        <v>15.02</v>
      </c>
      <c r="W670" s="145">
        <v>18.14</v>
      </c>
      <c r="X670" s="145">
        <v>15.12</v>
      </c>
      <c r="Y670" s="145">
        <v>19.63</v>
      </c>
      <c r="Z670" s="145">
        <v>16.350000000000001</v>
      </c>
      <c r="AA670" s="145">
        <v>16.989999999999998</v>
      </c>
      <c r="AB670" s="145">
        <v>16.59</v>
      </c>
      <c r="AC670" s="145">
        <v>13.45</v>
      </c>
      <c r="AD670" s="145">
        <v>22.23</v>
      </c>
      <c r="AE670" s="144">
        <v>1294</v>
      </c>
      <c r="AF670" s="144">
        <v>991</v>
      </c>
      <c r="AG670" s="144">
        <v>1490</v>
      </c>
      <c r="AH670" s="144">
        <v>1308</v>
      </c>
      <c r="AI670" s="144">
        <v>1857</v>
      </c>
      <c r="AJ670" s="144">
        <v>1652</v>
      </c>
      <c r="AK670" s="144">
        <v>2394</v>
      </c>
      <c r="AL670" s="144">
        <v>2253</v>
      </c>
      <c r="AM670" s="144">
        <v>3199</v>
      </c>
      <c r="AN670" s="144">
        <v>2142</v>
      </c>
      <c r="AO670" s="144">
        <v>2413</v>
      </c>
      <c r="AP670" s="144">
        <v>2373</v>
      </c>
      <c r="AQ670" s="144">
        <v>1924</v>
      </c>
      <c r="AR670" s="144">
        <v>3313</v>
      </c>
      <c r="AS670" s="144"/>
      <c r="AT670" s="144"/>
      <c r="AU670" s="144"/>
      <c r="AV670" s="144"/>
      <c r="AW670" s="144"/>
      <c r="AX670" s="144"/>
      <c r="AY670" s="144"/>
      <c r="AZ670" s="144"/>
      <c r="BA670" s="144"/>
      <c r="BB670" s="144"/>
      <c r="BC670" s="144"/>
      <c r="BD670" s="144"/>
      <c r="BE670" s="144"/>
      <c r="BF670" s="144"/>
    </row>
    <row r="671" spans="1:58" hidden="1">
      <c r="A671" s="143" t="s">
        <v>921</v>
      </c>
      <c r="B671" s="143" t="s">
        <v>1028</v>
      </c>
      <c r="C671" s="144">
        <v>0</v>
      </c>
      <c r="D671" s="144">
        <v>0</v>
      </c>
      <c r="E671" s="144">
        <v>0</v>
      </c>
      <c r="F671" s="144">
        <v>0</v>
      </c>
      <c r="G671" s="144">
        <v>0</v>
      </c>
      <c r="H671" s="144">
        <v>0</v>
      </c>
      <c r="I671" s="144">
        <v>0</v>
      </c>
      <c r="J671" s="144">
        <v>0</v>
      </c>
      <c r="K671" s="144">
        <v>0</v>
      </c>
      <c r="L671" s="144">
        <v>0</v>
      </c>
      <c r="M671" s="144">
        <v>1493</v>
      </c>
      <c r="N671" s="144">
        <v>100</v>
      </c>
      <c r="O671" s="144">
        <v>100</v>
      </c>
      <c r="P671" s="144">
        <v>100</v>
      </c>
      <c r="Q671" s="145"/>
      <c r="R671" s="145"/>
      <c r="S671" s="145"/>
      <c r="T671" s="145"/>
      <c r="U671" s="145"/>
      <c r="V671" s="145"/>
      <c r="W671" s="145"/>
      <c r="X671" s="145"/>
      <c r="Y671" s="145"/>
      <c r="Z671" s="145"/>
      <c r="AA671" s="145">
        <v>0</v>
      </c>
      <c r="AB671" s="145">
        <v>0</v>
      </c>
      <c r="AC671" s="145">
        <v>0</v>
      </c>
      <c r="AD671" s="145">
        <v>0</v>
      </c>
      <c r="AE671" s="144">
        <v>0</v>
      </c>
      <c r="AF671" s="144">
        <v>0</v>
      </c>
      <c r="AG671" s="144">
        <v>0</v>
      </c>
      <c r="AH671" s="144">
        <v>0</v>
      </c>
      <c r="AI671" s="144">
        <v>0</v>
      </c>
      <c r="AJ671" s="144">
        <v>0</v>
      </c>
      <c r="AK671" s="144">
        <v>0</v>
      </c>
      <c r="AL671" s="144">
        <v>0</v>
      </c>
      <c r="AM671" s="144">
        <v>0</v>
      </c>
      <c r="AN671" s="144">
        <v>0</v>
      </c>
      <c r="AO671" s="144">
        <v>0</v>
      </c>
      <c r="AP671" s="144">
        <v>0</v>
      </c>
      <c r="AQ671" s="144">
        <v>0</v>
      </c>
      <c r="AR671" s="144">
        <v>0</v>
      </c>
      <c r="AS671" s="144"/>
      <c r="AT671" s="144"/>
      <c r="AU671" s="144"/>
      <c r="AV671" s="144"/>
      <c r="AW671" s="144"/>
      <c r="AX671" s="144"/>
      <c r="AY671" s="144"/>
      <c r="AZ671" s="144"/>
      <c r="BA671" s="144"/>
      <c r="BB671" s="144"/>
      <c r="BC671" s="144"/>
      <c r="BD671" s="144"/>
      <c r="BE671" s="144"/>
      <c r="BF671" s="144"/>
    </row>
    <row r="672" spans="1:58" hidden="1">
      <c r="A672" s="143" t="s">
        <v>921</v>
      </c>
      <c r="B672" s="143" t="s">
        <v>1029</v>
      </c>
      <c r="C672" s="144">
        <v>432</v>
      </c>
      <c r="D672" s="144">
        <v>418</v>
      </c>
      <c r="E672" s="144">
        <v>404</v>
      </c>
      <c r="F672" s="144">
        <v>391</v>
      </c>
      <c r="G672" s="144">
        <v>397</v>
      </c>
      <c r="H672" s="144">
        <v>367</v>
      </c>
      <c r="I672" s="144">
        <v>371</v>
      </c>
      <c r="J672" s="144">
        <v>378</v>
      </c>
      <c r="K672" s="144">
        <v>382</v>
      </c>
      <c r="L672" s="144">
        <v>389</v>
      </c>
      <c r="M672" s="144">
        <v>399</v>
      </c>
      <c r="N672" s="144">
        <v>399</v>
      </c>
      <c r="O672" s="144">
        <v>399</v>
      </c>
      <c r="P672" s="144">
        <v>399</v>
      </c>
      <c r="Q672" s="145">
        <v>160</v>
      </c>
      <c r="R672" s="145">
        <v>150</v>
      </c>
      <c r="S672" s="145">
        <v>160</v>
      </c>
      <c r="T672" s="145">
        <v>160</v>
      </c>
      <c r="U672" s="145">
        <v>150</v>
      </c>
      <c r="V672" s="145">
        <v>180</v>
      </c>
      <c r="W672" s="145">
        <v>170</v>
      </c>
      <c r="X672" s="145">
        <v>135</v>
      </c>
      <c r="Y672" s="145">
        <v>145</v>
      </c>
      <c r="Z672" s="145">
        <v>115</v>
      </c>
      <c r="AA672" s="145">
        <v>145</v>
      </c>
      <c r="AB672" s="145">
        <v>105</v>
      </c>
      <c r="AC672" s="145">
        <v>150</v>
      </c>
      <c r="AD672" s="145">
        <v>130</v>
      </c>
      <c r="AE672" s="144">
        <v>69120</v>
      </c>
      <c r="AF672" s="144">
        <v>62700</v>
      </c>
      <c r="AG672" s="144">
        <v>64640</v>
      </c>
      <c r="AH672" s="144">
        <v>62560</v>
      </c>
      <c r="AI672" s="144">
        <v>59550</v>
      </c>
      <c r="AJ672" s="144">
        <v>66060</v>
      </c>
      <c r="AK672" s="144">
        <v>63070</v>
      </c>
      <c r="AL672" s="144">
        <v>51030</v>
      </c>
      <c r="AM672" s="144">
        <v>55390</v>
      </c>
      <c r="AN672" s="144">
        <v>44735</v>
      </c>
      <c r="AO672" s="144">
        <v>57855</v>
      </c>
      <c r="AP672" s="144">
        <v>41895</v>
      </c>
      <c r="AQ672" s="144">
        <v>59850</v>
      </c>
      <c r="AR672" s="144">
        <v>51870</v>
      </c>
      <c r="AS672" s="144"/>
      <c r="AT672" s="144"/>
      <c r="AU672" s="144"/>
      <c r="AV672" s="144"/>
      <c r="AW672" s="144"/>
      <c r="AX672" s="144"/>
      <c r="AY672" s="144"/>
      <c r="AZ672" s="144"/>
      <c r="BA672" s="144"/>
      <c r="BB672" s="144"/>
      <c r="BC672" s="144"/>
      <c r="BD672" s="144"/>
      <c r="BE672" s="144"/>
      <c r="BF672" s="144"/>
    </row>
    <row r="673" spans="1:58" hidden="1">
      <c r="A673" s="143" t="s">
        <v>921</v>
      </c>
      <c r="B673" s="143" t="s">
        <v>1030</v>
      </c>
      <c r="C673" s="144">
        <v>408</v>
      </c>
      <c r="D673" s="144">
        <v>330</v>
      </c>
      <c r="E673" s="144">
        <v>322</v>
      </c>
      <c r="F673" s="144">
        <v>314</v>
      </c>
      <c r="G673" s="144">
        <v>306</v>
      </c>
      <c r="H673" s="144">
        <v>301</v>
      </c>
      <c r="I673" s="144">
        <v>290</v>
      </c>
      <c r="J673" s="144">
        <v>281</v>
      </c>
      <c r="K673" s="144">
        <v>273</v>
      </c>
      <c r="L673" s="144">
        <v>265</v>
      </c>
      <c r="M673" s="144">
        <v>257</v>
      </c>
      <c r="N673" s="144">
        <v>259</v>
      </c>
      <c r="O673" s="144">
        <v>259</v>
      </c>
      <c r="P673" s="144">
        <v>261</v>
      </c>
      <c r="Q673" s="145">
        <v>25</v>
      </c>
      <c r="R673" s="145">
        <v>30</v>
      </c>
      <c r="S673" s="145">
        <v>31</v>
      </c>
      <c r="T673" s="145">
        <v>32</v>
      </c>
      <c r="U673" s="145">
        <v>36</v>
      </c>
      <c r="V673" s="145">
        <v>32</v>
      </c>
      <c r="W673" s="145">
        <v>32</v>
      </c>
      <c r="X673" s="145">
        <v>32</v>
      </c>
      <c r="Y673" s="145">
        <v>32.94</v>
      </c>
      <c r="Z673" s="145">
        <v>28</v>
      </c>
      <c r="AA673" s="145">
        <v>34.51</v>
      </c>
      <c r="AB673" s="145">
        <v>38.700000000000003</v>
      </c>
      <c r="AC673" s="145">
        <v>34.119999999999997</v>
      </c>
      <c r="AD673" s="145">
        <v>39.49</v>
      </c>
      <c r="AE673" s="144">
        <v>10200</v>
      </c>
      <c r="AF673" s="144">
        <v>9900</v>
      </c>
      <c r="AG673" s="144">
        <v>9982</v>
      </c>
      <c r="AH673" s="144">
        <v>10048</v>
      </c>
      <c r="AI673" s="144">
        <v>11016</v>
      </c>
      <c r="AJ673" s="144">
        <v>9632</v>
      </c>
      <c r="AK673" s="144">
        <v>9280</v>
      </c>
      <c r="AL673" s="144">
        <v>8992</v>
      </c>
      <c r="AM673" s="144">
        <v>8992</v>
      </c>
      <c r="AN673" s="144">
        <v>7420</v>
      </c>
      <c r="AO673" s="144">
        <v>8869</v>
      </c>
      <c r="AP673" s="144">
        <v>10023</v>
      </c>
      <c r="AQ673" s="144">
        <v>8837</v>
      </c>
      <c r="AR673" s="144">
        <v>10307</v>
      </c>
      <c r="AS673" s="144"/>
      <c r="AT673" s="144"/>
      <c r="AU673" s="144"/>
      <c r="AV673" s="144"/>
      <c r="AW673" s="144"/>
      <c r="AX673" s="144"/>
      <c r="AY673" s="144"/>
      <c r="AZ673" s="144"/>
      <c r="BA673" s="144"/>
      <c r="BB673" s="144"/>
      <c r="BC673" s="144"/>
      <c r="BD673" s="144"/>
      <c r="BE673" s="144"/>
      <c r="BF673" s="144"/>
    </row>
    <row r="674" spans="1:58" hidden="1">
      <c r="A674" s="143" t="s">
        <v>921</v>
      </c>
      <c r="B674" s="143" t="s">
        <v>1031</v>
      </c>
      <c r="C674" s="144">
        <v>247</v>
      </c>
      <c r="D674" s="144">
        <v>236</v>
      </c>
      <c r="E674" s="144">
        <v>235</v>
      </c>
      <c r="F674" s="144">
        <v>224</v>
      </c>
      <c r="G674" s="144">
        <v>218</v>
      </c>
      <c r="H674" s="144">
        <v>217</v>
      </c>
      <c r="I674" s="144">
        <v>217</v>
      </c>
      <c r="J674" s="144">
        <v>211</v>
      </c>
      <c r="K674" s="144">
        <v>206</v>
      </c>
      <c r="L674" s="144">
        <v>204</v>
      </c>
      <c r="M674" s="144">
        <v>200</v>
      </c>
      <c r="N674" s="144">
        <v>200</v>
      </c>
      <c r="O674" s="144">
        <v>200</v>
      </c>
      <c r="P674" s="144">
        <v>193</v>
      </c>
      <c r="Q674" s="145">
        <v>56.68</v>
      </c>
      <c r="R674" s="145">
        <v>61.96</v>
      </c>
      <c r="S674" s="145">
        <v>53.72</v>
      </c>
      <c r="T674" s="145">
        <v>63.09</v>
      </c>
      <c r="U674" s="145">
        <v>77.08</v>
      </c>
      <c r="V674" s="145">
        <v>69.39</v>
      </c>
      <c r="W674" s="145">
        <v>68.97</v>
      </c>
      <c r="X674" s="145">
        <v>81.16</v>
      </c>
      <c r="Y674" s="145">
        <v>90</v>
      </c>
      <c r="Z674" s="145">
        <v>100</v>
      </c>
      <c r="AA674" s="145">
        <v>100</v>
      </c>
      <c r="AB674" s="145">
        <v>100</v>
      </c>
      <c r="AC674" s="145">
        <v>120</v>
      </c>
      <c r="AD674" s="145">
        <v>130</v>
      </c>
      <c r="AE674" s="144">
        <v>14001</v>
      </c>
      <c r="AF674" s="144">
        <v>14622</v>
      </c>
      <c r="AG674" s="144">
        <v>12625</v>
      </c>
      <c r="AH674" s="144">
        <v>14133</v>
      </c>
      <c r="AI674" s="144">
        <v>16804</v>
      </c>
      <c r="AJ674" s="144">
        <v>15058</v>
      </c>
      <c r="AK674" s="144">
        <v>14967</v>
      </c>
      <c r="AL674" s="144">
        <v>17124</v>
      </c>
      <c r="AM674" s="144">
        <v>18540</v>
      </c>
      <c r="AN674" s="144">
        <v>20400</v>
      </c>
      <c r="AO674" s="144">
        <v>20000</v>
      </c>
      <c r="AP674" s="144">
        <v>20000</v>
      </c>
      <c r="AQ674" s="144">
        <v>24000</v>
      </c>
      <c r="AR674" s="144">
        <v>25090</v>
      </c>
      <c r="AS674" s="144"/>
      <c r="AT674" s="144"/>
      <c r="AU674" s="144"/>
      <c r="AV674" s="144"/>
      <c r="AW674" s="144"/>
      <c r="AX674" s="144"/>
      <c r="AY674" s="144"/>
      <c r="AZ674" s="144"/>
      <c r="BA674" s="144"/>
      <c r="BB674" s="144"/>
      <c r="BC674" s="144"/>
      <c r="BD674" s="144"/>
      <c r="BE674" s="144"/>
      <c r="BF674" s="144"/>
    </row>
    <row r="675" spans="1:58" hidden="1">
      <c r="A675" s="143" t="s">
        <v>921</v>
      </c>
      <c r="B675" s="143" t="s">
        <v>1032</v>
      </c>
      <c r="C675" s="144">
        <v>63</v>
      </c>
      <c r="D675" s="144">
        <v>62</v>
      </c>
      <c r="E675" s="144">
        <v>65</v>
      </c>
      <c r="F675" s="144">
        <v>66</v>
      </c>
      <c r="G675" s="144">
        <v>69</v>
      </c>
      <c r="H675" s="144">
        <v>76</v>
      </c>
      <c r="I675" s="144">
        <v>76</v>
      </c>
      <c r="J675" s="144">
        <v>78</v>
      </c>
      <c r="K675" s="144">
        <v>86</v>
      </c>
      <c r="L675" s="144">
        <v>83</v>
      </c>
      <c r="M675" s="144">
        <v>84</v>
      </c>
      <c r="N675" s="144">
        <v>84</v>
      </c>
      <c r="O675" s="144">
        <v>84</v>
      </c>
      <c r="P675" s="144">
        <v>81</v>
      </c>
      <c r="Q675" s="145">
        <v>60.35</v>
      </c>
      <c r="R675" s="145">
        <v>51.18</v>
      </c>
      <c r="S675" s="145">
        <v>43.68</v>
      </c>
      <c r="T675" s="145">
        <v>56.86</v>
      </c>
      <c r="U675" s="145">
        <v>69.19</v>
      </c>
      <c r="V675" s="145">
        <v>77.16</v>
      </c>
      <c r="W675" s="145">
        <v>66.819999999999993</v>
      </c>
      <c r="X675" s="145">
        <v>93.79</v>
      </c>
      <c r="Y675" s="145">
        <v>91.51</v>
      </c>
      <c r="Z675" s="145">
        <v>90.12</v>
      </c>
      <c r="AA675" s="145">
        <v>100</v>
      </c>
      <c r="AB675" s="145">
        <v>100</v>
      </c>
      <c r="AC675" s="145">
        <v>90</v>
      </c>
      <c r="AD675" s="145">
        <v>100</v>
      </c>
      <c r="AE675" s="144">
        <v>3802</v>
      </c>
      <c r="AF675" s="144">
        <v>3173</v>
      </c>
      <c r="AG675" s="144">
        <v>2839</v>
      </c>
      <c r="AH675" s="144">
        <v>3753</v>
      </c>
      <c r="AI675" s="144">
        <v>4774</v>
      </c>
      <c r="AJ675" s="144">
        <v>5864</v>
      </c>
      <c r="AK675" s="144">
        <v>5078</v>
      </c>
      <c r="AL675" s="144">
        <v>7316</v>
      </c>
      <c r="AM675" s="144">
        <v>7870</v>
      </c>
      <c r="AN675" s="144">
        <v>7480</v>
      </c>
      <c r="AO675" s="144">
        <v>8400</v>
      </c>
      <c r="AP675" s="144">
        <v>8400</v>
      </c>
      <c r="AQ675" s="144">
        <v>7560</v>
      </c>
      <c r="AR675" s="144">
        <v>8100</v>
      </c>
      <c r="AS675" s="144"/>
      <c r="AT675" s="144"/>
      <c r="AU675" s="144"/>
      <c r="AV675" s="144"/>
      <c r="AW675" s="144"/>
      <c r="AX675" s="144"/>
      <c r="AY675" s="144"/>
      <c r="AZ675" s="144"/>
      <c r="BA675" s="144"/>
      <c r="BB675" s="144"/>
      <c r="BC675" s="144"/>
      <c r="BD675" s="144"/>
      <c r="BE675" s="144"/>
      <c r="BF675" s="144"/>
    </row>
    <row r="676" spans="1:58" hidden="1">
      <c r="A676" s="143" t="s">
        <v>921</v>
      </c>
      <c r="B676" s="143" t="s">
        <v>1033</v>
      </c>
      <c r="C676" s="144">
        <v>0</v>
      </c>
      <c r="D676" s="144">
        <v>0</v>
      </c>
      <c r="E676" s="144">
        <v>0</v>
      </c>
      <c r="F676" s="144">
        <v>0</v>
      </c>
      <c r="G676" s="144">
        <v>0</v>
      </c>
      <c r="H676" s="144">
        <v>0</v>
      </c>
      <c r="I676" s="144">
        <v>0</v>
      </c>
      <c r="J676" s="144">
        <v>0</v>
      </c>
      <c r="K676" s="144">
        <v>0</v>
      </c>
      <c r="L676" s="144">
        <v>0</v>
      </c>
      <c r="M676" s="144">
        <v>55</v>
      </c>
      <c r="N676" s="144">
        <v>62</v>
      </c>
      <c r="O676" s="144">
        <v>62</v>
      </c>
      <c r="P676" s="144">
        <v>62</v>
      </c>
      <c r="Q676" s="145"/>
      <c r="R676" s="145"/>
      <c r="S676" s="145"/>
      <c r="T676" s="145"/>
      <c r="U676" s="145"/>
      <c r="V676" s="145"/>
      <c r="W676" s="145"/>
      <c r="X676" s="145"/>
      <c r="Y676" s="145"/>
      <c r="Z676" s="145"/>
      <c r="AA676" s="145">
        <v>0</v>
      </c>
      <c r="AB676" s="145">
        <v>0</v>
      </c>
      <c r="AC676" s="145">
        <v>0</v>
      </c>
      <c r="AD676" s="145">
        <v>0</v>
      </c>
      <c r="AE676" s="144">
        <v>0</v>
      </c>
      <c r="AF676" s="144">
        <v>0</v>
      </c>
      <c r="AG676" s="144">
        <v>0</v>
      </c>
      <c r="AH676" s="144">
        <v>0</v>
      </c>
      <c r="AI676" s="144">
        <v>0</v>
      </c>
      <c r="AJ676" s="144">
        <v>0</v>
      </c>
      <c r="AK676" s="144">
        <v>0</v>
      </c>
      <c r="AL676" s="144">
        <v>0</v>
      </c>
      <c r="AM676" s="144">
        <v>0</v>
      </c>
      <c r="AN676" s="144">
        <v>0</v>
      </c>
      <c r="AO676" s="144">
        <v>0</v>
      </c>
      <c r="AP676" s="144">
        <v>0</v>
      </c>
      <c r="AQ676" s="144">
        <v>0</v>
      </c>
      <c r="AR676" s="144">
        <v>0</v>
      </c>
      <c r="AS676" s="144"/>
      <c r="AT676" s="144"/>
      <c r="AU676" s="144"/>
      <c r="AV676" s="144"/>
      <c r="AW676" s="144"/>
      <c r="AX676" s="144"/>
      <c r="AY676" s="144"/>
      <c r="AZ676" s="144"/>
      <c r="BA676" s="144"/>
      <c r="BB676" s="144"/>
      <c r="BC676" s="144"/>
      <c r="BD676" s="144"/>
      <c r="BE676" s="144"/>
      <c r="BF676" s="144"/>
    </row>
    <row r="677" spans="1:58" hidden="1">
      <c r="A677" s="143" t="s">
        <v>921</v>
      </c>
      <c r="B677" s="143" t="s">
        <v>1034</v>
      </c>
      <c r="C677" s="144">
        <v>0</v>
      </c>
      <c r="D677" s="144">
        <v>0</v>
      </c>
      <c r="E677" s="144">
        <v>0</v>
      </c>
      <c r="F677" s="144">
        <v>0</v>
      </c>
      <c r="G677" s="144">
        <v>0</v>
      </c>
      <c r="H677" s="144">
        <v>0</v>
      </c>
      <c r="I677" s="144">
        <v>0</v>
      </c>
      <c r="J677" s="144">
        <v>0</v>
      </c>
      <c r="K677" s="144">
        <v>0</v>
      </c>
      <c r="L677" s="144">
        <v>0</v>
      </c>
      <c r="M677" s="144">
        <v>0</v>
      </c>
      <c r="N677" s="144">
        <v>0</v>
      </c>
      <c r="O677" s="144">
        <v>0</v>
      </c>
      <c r="P677" s="144">
        <v>0</v>
      </c>
      <c r="Q677" s="145"/>
      <c r="R677" s="145"/>
      <c r="S677" s="145"/>
      <c r="T677" s="145"/>
      <c r="U677" s="145"/>
      <c r="V677" s="145"/>
      <c r="W677" s="145"/>
      <c r="X677" s="145"/>
      <c r="Y677" s="145"/>
      <c r="Z677" s="145"/>
      <c r="AA677" s="145"/>
      <c r="AB677" s="145"/>
      <c r="AC677" s="145"/>
      <c r="AD677" s="145"/>
      <c r="AE677" s="144">
        <v>0</v>
      </c>
      <c r="AF677" s="144">
        <v>0</v>
      </c>
      <c r="AG677" s="144">
        <v>0</v>
      </c>
      <c r="AH677" s="144">
        <v>0</v>
      </c>
      <c r="AI677" s="144">
        <v>0</v>
      </c>
      <c r="AJ677" s="144">
        <v>0</v>
      </c>
      <c r="AK677" s="144">
        <v>0</v>
      </c>
      <c r="AL677" s="144">
        <v>0</v>
      </c>
      <c r="AM677" s="144">
        <v>0</v>
      </c>
      <c r="AN677" s="144">
        <v>0</v>
      </c>
      <c r="AO677" s="144">
        <v>0</v>
      </c>
      <c r="AP677" s="144">
        <v>0</v>
      </c>
      <c r="AQ677" s="144">
        <v>0</v>
      </c>
      <c r="AR677" s="144">
        <v>0</v>
      </c>
      <c r="AS677" s="144"/>
      <c r="AT677" s="144"/>
      <c r="AU677" s="144"/>
      <c r="AV677" s="144"/>
      <c r="AW677" s="144"/>
      <c r="AX677" s="144"/>
      <c r="AY677" s="144"/>
      <c r="AZ677" s="144"/>
      <c r="BA677" s="144"/>
      <c r="BB677" s="144"/>
      <c r="BC677" s="144"/>
      <c r="BD677" s="144"/>
      <c r="BE677" s="144"/>
      <c r="BF677" s="144"/>
    </row>
    <row r="678" spans="1:58" hidden="1">
      <c r="A678" s="143" t="s">
        <v>921</v>
      </c>
      <c r="B678" s="143" t="s">
        <v>1035</v>
      </c>
      <c r="C678" s="144">
        <v>0</v>
      </c>
      <c r="D678" s="144">
        <v>0</v>
      </c>
      <c r="E678" s="144">
        <v>0</v>
      </c>
      <c r="F678" s="144">
        <v>0</v>
      </c>
      <c r="G678" s="144">
        <v>0</v>
      </c>
      <c r="H678" s="144">
        <v>0</v>
      </c>
      <c r="I678" s="144">
        <v>0</v>
      </c>
      <c r="J678" s="144">
        <v>0</v>
      </c>
      <c r="K678" s="144">
        <v>0</v>
      </c>
      <c r="L678" s="144">
        <v>0</v>
      </c>
      <c r="M678" s="144">
        <v>0</v>
      </c>
      <c r="N678" s="144">
        <v>0</v>
      </c>
      <c r="O678" s="144">
        <v>0</v>
      </c>
      <c r="P678" s="144">
        <v>0</v>
      </c>
      <c r="Q678" s="145"/>
      <c r="R678" s="145"/>
      <c r="S678" s="145"/>
      <c r="T678" s="145"/>
      <c r="U678" s="145"/>
      <c r="V678" s="145"/>
      <c r="W678" s="145"/>
      <c r="X678" s="145"/>
      <c r="Y678" s="145"/>
      <c r="Z678" s="145"/>
      <c r="AA678" s="145"/>
      <c r="AB678" s="145"/>
      <c r="AC678" s="145"/>
      <c r="AD678" s="145"/>
      <c r="AE678" s="144">
        <v>0</v>
      </c>
      <c r="AF678" s="144">
        <v>0</v>
      </c>
      <c r="AG678" s="144">
        <v>0</v>
      </c>
      <c r="AH678" s="144">
        <v>0</v>
      </c>
      <c r="AI678" s="144">
        <v>0</v>
      </c>
      <c r="AJ678" s="144">
        <v>0</v>
      </c>
      <c r="AK678" s="144">
        <v>0</v>
      </c>
      <c r="AL678" s="144">
        <v>0</v>
      </c>
      <c r="AM678" s="144">
        <v>0</v>
      </c>
      <c r="AN678" s="144">
        <v>0</v>
      </c>
      <c r="AO678" s="144">
        <v>0</v>
      </c>
      <c r="AP678" s="144">
        <v>0</v>
      </c>
      <c r="AQ678" s="144">
        <v>0</v>
      </c>
      <c r="AR678" s="144">
        <v>0</v>
      </c>
      <c r="AS678" s="144"/>
      <c r="AT678" s="144"/>
      <c r="AU678" s="144"/>
      <c r="AV678" s="144"/>
      <c r="AW678" s="144"/>
      <c r="AX678" s="144"/>
      <c r="AY678" s="144"/>
      <c r="AZ678" s="144"/>
      <c r="BA678" s="144"/>
      <c r="BB678" s="144"/>
      <c r="BC678" s="144"/>
      <c r="BD678" s="144"/>
      <c r="BE678" s="144"/>
      <c r="BF678" s="144"/>
    </row>
    <row r="679" spans="1:58" hidden="1">
      <c r="A679" s="143" t="s">
        <v>921</v>
      </c>
      <c r="B679" s="143" t="s">
        <v>1036</v>
      </c>
      <c r="C679" s="144">
        <v>0</v>
      </c>
      <c r="D679" s="144">
        <v>0</v>
      </c>
      <c r="E679" s="144">
        <v>0</v>
      </c>
      <c r="F679" s="144">
        <v>0</v>
      </c>
      <c r="G679" s="144">
        <v>0</v>
      </c>
      <c r="H679" s="144">
        <v>0</v>
      </c>
      <c r="I679" s="144">
        <v>0</v>
      </c>
      <c r="J679" s="144">
        <v>0</v>
      </c>
      <c r="K679" s="144">
        <v>0</v>
      </c>
      <c r="L679" s="144">
        <v>0</v>
      </c>
      <c r="M679" s="144">
        <v>0</v>
      </c>
      <c r="N679" s="144">
        <v>0</v>
      </c>
      <c r="O679" s="144">
        <v>0</v>
      </c>
      <c r="P679" s="144">
        <v>0</v>
      </c>
      <c r="Q679" s="145"/>
      <c r="R679" s="145"/>
      <c r="S679" s="145"/>
      <c r="T679" s="145"/>
      <c r="U679" s="145"/>
      <c r="V679" s="145"/>
      <c r="W679" s="145"/>
      <c r="X679" s="145"/>
      <c r="Y679" s="145"/>
      <c r="Z679" s="145"/>
      <c r="AA679" s="145"/>
      <c r="AB679" s="145"/>
      <c r="AC679" s="145"/>
      <c r="AD679" s="145"/>
      <c r="AE679" s="144">
        <v>0</v>
      </c>
      <c r="AF679" s="144">
        <v>0</v>
      </c>
      <c r="AG679" s="144">
        <v>0</v>
      </c>
      <c r="AH679" s="144">
        <v>0</v>
      </c>
      <c r="AI679" s="144">
        <v>0</v>
      </c>
      <c r="AJ679" s="144">
        <v>0</v>
      </c>
      <c r="AK679" s="144">
        <v>0</v>
      </c>
      <c r="AL679" s="144">
        <v>0</v>
      </c>
      <c r="AM679" s="144">
        <v>0</v>
      </c>
      <c r="AN679" s="144">
        <v>0</v>
      </c>
      <c r="AO679" s="144">
        <v>0</v>
      </c>
      <c r="AP679" s="144">
        <v>0</v>
      </c>
      <c r="AQ679" s="144">
        <v>0</v>
      </c>
      <c r="AR679" s="144">
        <v>0</v>
      </c>
      <c r="AS679" s="144"/>
      <c r="AT679" s="144"/>
      <c r="AU679" s="144"/>
      <c r="AV679" s="144"/>
      <c r="AW679" s="144"/>
      <c r="AX679" s="144"/>
      <c r="AY679" s="144"/>
      <c r="AZ679" s="144"/>
      <c r="BA679" s="144"/>
      <c r="BB679" s="144"/>
      <c r="BC679" s="144"/>
      <c r="BD679" s="144"/>
      <c r="BE679" s="144"/>
      <c r="BF679" s="144"/>
    </row>
    <row r="680" spans="1:58" hidden="1">
      <c r="A680" s="143" t="s">
        <v>921</v>
      </c>
      <c r="B680" s="143" t="s">
        <v>1037</v>
      </c>
      <c r="C680" s="144">
        <v>0</v>
      </c>
      <c r="D680" s="144">
        <v>0</v>
      </c>
      <c r="E680" s="144">
        <v>0</v>
      </c>
      <c r="F680" s="144">
        <v>0</v>
      </c>
      <c r="G680" s="144">
        <v>0</v>
      </c>
      <c r="H680" s="144">
        <v>0</v>
      </c>
      <c r="I680" s="144">
        <v>0</v>
      </c>
      <c r="J680" s="144">
        <v>0</v>
      </c>
      <c r="K680" s="144">
        <v>0</v>
      </c>
      <c r="L680" s="144">
        <v>0</v>
      </c>
      <c r="M680" s="144">
        <v>0</v>
      </c>
      <c r="N680" s="144">
        <v>0</v>
      </c>
      <c r="O680" s="144">
        <v>0</v>
      </c>
      <c r="P680" s="144">
        <v>0</v>
      </c>
      <c r="Q680" s="145"/>
      <c r="R680" s="145"/>
      <c r="S680" s="145"/>
      <c r="T680" s="145"/>
      <c r="U680" s="145"/>
      <c r="V680" s="145"/>
      <c r="W680" s="145"/>
      <c r="X680" s="145"/>
      <c r="Y680" s="145"/>
      <c r="Z680" s="145"/>
      <c r="AA680" s="145"/>
      <c r="AB680" s="145"/>
      <c r="AC680" s="145"/>
      <c r="AD680" s="145"/>
      <c r="AE680" s="144">
        <v>0</v>
      </c>
      <c r="AF680" s="144">
        <v>0</v>
      </c>
      <c r="AG680" s="144">
        <v>0</v>
      </c>
      <c r="AH680" s="144">
        <v>0</v>
      </c>
      <c r="AI680" s="144">
        <v>0</v>
      </c>
      <c r="AJ680" s="144">
        <v>0</v>
      </c>
      <c r="AK680" s="144">
        <v>0</v>
      </c>
      <c r="AL680" s="144">
        <v>0</v>
      </c>
      <c r="AM680" s="144">
        <v>0</v>
      </c>
      <c r="AN680" s="144">
        <v>0</v>
      </c>
      <c r="AO680" s="144">
        <v>0</v>
      </c>
      <c r="AP680" s="144">
        <v>0</v>
      </c>
      <c r="AQ680" s="144">
        <v>0</v>
      </c>
      <c r="AR680" s="144">
        <v>0</v>
      </c>
      <c r="AS680" s="144"/>
      <c r="AT680" s="144"/>
      <c r="AU680" s="144"/>
      <c r="AV680" s="144"/>
      <c r="AW680" s="144"/>
      <c r="AX680" s="144"/>
      <c r="AY680" s="144"/>
      <c r="AZ680" s="144"/>
      <c r="BA680" s="144"/>
      <c r="BB680" s="144"/>
      <c r="BC680" s="144"/>
      <c r="BD680" s="144"/>
      <c r="BE680" s="144"/>
      <c r="BF680" s="144"/>
    </row>
    <row r="681" spans="1:58" hidden="1">
      <c r="A681" s="143" t="s">
        <v>921</v>
      </c>
      <c r="B681" s="143" t="s">
        <v>1038</v>
      </c>
      <c r="C681" s="144">
        <v>0</v>
      </c>
      <c r="D681" s="144">
        <v>0</v>
      </c>
      <c r="E681" s="144">
        <v>0</v>
      </c>
      <c r="F681" s="144">
        <v>0</v>
      </c>
      <c r="G681" s="144">
        <v>0</v>
      </c>
      <c r="H681" s="144">
        <v>0</v>
      </c>
      <c r="I681" s="144">
        <v>0</v>
      </c>
      <c r="J681" s="144">
        <v>0</v>
      </c>
      <c r="K681" s="144">
        <v>0</v>
      </c>
      <c r="L681" s="144">
        <v>0</v>
      </c>
      <c r="M681" s="144">
        <v>0</v>
      </c>
      <c r="N681" s="144">
        <v>0</v>
      </c>
      <c r="O681" s="144">
        <v>0</v>
      </c>
      <c r="P681" s="144">
        <v>0</v>
      </c>
      <c r="Q681" s="145"/>
      <c r="R681" s="145"/>
      <c r="S681" s="145"/>
      <c r="T681" s="145"/>
      <c r="U681" s="145"/>
      <c r="V681" s="145"/>
      <c r="W681" s="145"/>
      <c r="X681" s="145"/>
      <c r="Y681" s="145"/>
      <c r="Z681" s="145"/>
      <c r="AA681" s="145"/>
      <c r="AB681" s="145"/>
      <c r="AC681" s="145"/>
      <c r="AD681" s="145"/>
      <c r="AE681" s="144">
        <v>0</v>
      </c>
      <c r="AF681" s="144">
        <v>0</v>
      </c>
      <c r="AG681" s="144">
        <v>0</v>
      </c>
      <c r="AH681" s="144">
        <v>0</v>
      </c>
      <c r="AI681" s="144">
        <v>0</v>
      </c>
      <c r="AJ681" s="144">
        <v>0</v>
      </c>
      <c r="AK681" s="144">
        <v>0</v>
      </c>
      <c r="AL681" s="144">
        <v>0</v>
      </c>
      <c r="AM681" s="144">
        <v>0</v>
      </c>
      <c r="AN681" s="144">
        <v>0</v>
      </c>
      <c r="AO681" s="144">
        <v>0</v>
      </c>
      <c r="AP681" s="144">
        <v>0</v>
      </c>
      <c r="AQ681" s="144">
        <v>0</v>
      </c>
      <c r="AR681" s="144">
        <v>0</v>
      </c>
      <c r="AS681" s="144"/>
      <c r="AT681" s="144"/>
      <c r="AU681" s="144"/>
      <c r="AV681" s="144"/>
      <c r="AW681" s="144"/>
      <c r="AX681" s="144"/>
      <c r="AY681" s="144"/>
      <c r="AZ681" s="144"/>
      <c r="BA681" s="144"/>
      <c r="BB681" s="144"/>
      <c r="BC681" s="144"/>
      <c r="BD681" s="144"/>
      <c r="BE681" s="144"/>
      <c r="BF681" s="144"/>
    </row>
    <row r="682" spans="1:58" hidden="1">
      <c r="A682" s="143" t="s">
        <v>921</v>
      </c>
      <c r="B682" s="143" t="s">
        <v>1039</v>
      </c>
      <c r="C682" s="144">
        <v>0</v>
      </c>
      <c r="D682" s="144">
        <v>0</v>
      </c>
      <c r="E682" s="144">
        <v>0</v>
      </c>
      <c r="F682" s="144">
        <v>0</v>
      </c>
      <c r="G682" s="144">
        <v>0</v>
      </c>
      <c r="H682" s="144">
        <v>0</v>
      </c>
      <c r="I682" s="144">
        <v>0</v>
      </c>
      <c r="J682" s="144">
        <v>0</v>
      </c>
      <c r="K682" s="144">
        <v>0</v>
      </c>
      <c r="L682" s="144">
        <v>0</v>
      </c>
      <c r="M682" s="144">
        <v>0</v>
      </c>
      <c r="N682" s="144">
        <v>0</v>
      </c>
      <c r="O682" s="144">
        <v>0</v>
      </c>
      <c r="P682" s="144">
        <v>0</v>
      </c>
      <c r="Q682" s="145"/>
      <c r="R682" s="145"/>
      <c r="S682" s="145"/>
      <c r="T682" s="145"/>
      <c r="U682" s="145"/>
      <c r="V682" s="145"/>
      <c r="W682" s="145"/>
      <c r="X682" s="145"/>
      <c r="Y682" s="145"/>
      <c r="Z682" s="145"/>
      <c r="AA682" s="145"/>
      <c r="AB682" s="145"/>
      <c r="AC682" s="145"/>
      <c r="AD682" s="145"/>
      <c r="AE682" s="144">
        <v>0</v>
      </c>
      <c r="AF682" s="144">
        <v>0</v>
      </c>
      <c r="AG682" s="144">
        <v>0</v>
      </c>
      <c r="AH682" s="144">
        <v>0</v>
      </c>
      <c r="AI682" s="144">
        <v>0</v>
      </c>
      <c r="AJ682" s="144">
        <v>0</v>
      </c>
      <c r="AK682" s="144">
        <v>0</v>
      </c>
      <c r="AL682" s="144">
        <v>0</v>
      </c>
      <c r="AM682" s="144">
        <v>0</v>
      </c>
      <c r="AN682" s="144">
        <v>0</v>
      </c>
      <c r="AO682" s="144">
        <v>0</v>
      </c>
      <c r="AP682" s="144">
        <v>0</v>
      </c>
      <c r="AQ682" s="144">
        <v>0</v>
      </c>
      <c r="AR682" s="144">
        <v>0</v>
      </c>
      <c r="AS682" s="144"/>
      <c r="AT682" s="144"/>
      <c r="AU682" s="144"/>
      <c r="AV682" s="144"/>
      <c r="AW682" s="144"/>
      <c r="AX682" s="144"/>
      <c r="AY682" s="144"/>
      <c r="AZ682" s="144"/>
      <c r="BA682" s="144"/>
      <c r="BB682" s="144"/>
      <c r="BC682" s="144"/>
      <c r="BD682" s="144"/>
      <c r="BE682" s="144"/>
      <c r="BF682" s="144"/>
    </row>
    <row r="683" spans="1:58" hidden="1">
      <c r="A683" s="143" t="s">
        <v>921</v>
      </c>
      <c r="B683" s="143" t="s">
        <v>1040</v>
      </c>
      <c r="C683" s="144">
        <v>0</v>
      </c>
      <c r="D683" s="144">
        <v>0</v>
      </c>
      <c r="E683" s="144">
        <v>0</v>
      </c>
      <c r="F683" s="144">
        <v>0</v>
      </c>
      <c r="G683" s="144">
        <v>0</v>
      </c>
      <c r="H683" s="144">
        <v>0</v>
      </c>
      <c r="I683" s="144">
        <v>0</v>
      </c>
      <c r="J683" s="144">
        <v>0</v>
      </c>
      <c r="K683" s="144">
        <v>0</v>
      </c>
      <c r="L683" s="144">
        <v>0</v>
      </c>
      <c r="M683" s="144">
        <v>0</v>
      </c>
      <c r="N683" s="144">
        <v>0</v>
      </c>
      <c r="O683" s="144">
        <v>0</v>
      </c>
      <c r="P683" s="144">
        <v>0</v>
      </c>
      <c r="Q683" s="145"/>
      <c r="R683" s="145"/>
      <c r="S683" s="145"/>
      <c r="T683" s="145"/>
      <c r="U683" s="145"/>
      <c r="V683" s="145"/>
      <c r="W683" s="145"/>
      <c r="X683" s="145"/>
      <c r="Y683" s="145"/>
      <c r="Z683" s="145"/>
      <c r="AA683" s="145"/>
      <c r="AB683" s="145"/>
      <c r="AC683" s="145"/>
      <c r="AD683" s="145"/>
      <c r="AE683" s="144">
        <v>0</v>
      </c>
      <c r="AF683" s="144">
        <v>0</v>
      </c>
      <c r="AG683" s="144">
        <v>0</v>
      </c>
      <c r="AH683" s="144">
        <v>0</v>
      </c>
      <c r="AI683" s="144">
        <v>0</v>
      </c>
      <c r="AJ683" s="144">
        <v>0</v>
      </c>
      <c r="AK683" s="144">
        <v>0</v>
      </c>
      <c r="AL683" s="144">
        <v>0</v>
      </c>
      <c r="AM683" s="144">
        <v>0</v>
      </c>
      <c r="AN683" s="144">
        <v>0</v>
      </c>
      <c r="AO683" s="144">
        <v>0</v>
      </c>
      <c r="AP683" s="144">
        <v>0</v>
      </c>
      <c r="AQ683" s="144">
        <v>0</v>
      </c>
      <c r="AR683" s="144">
        <v>0</v>
      </c>
      <c r="AS683" s="144"/>
      <c r="AT683" s="144"/>
      <c r="AU683" s="144"/>
      <c r="AV683" s="144"/>
      <c r="AW683" s="144"/>
      <c r="AX683" s="144"/>
      <c r="AY683" s="144"/>
      <c r="AZ683" s="144"/>
      <c r="BA683" s="144"/>
      <c r="BB683" s="144"/>
      <c r="BC683" s="144"/>
      <c r="BD683" s="144"/>
      <c r="BE683" s="144"/>
      <c r="BF683" s="144"/>
    </row>
    <row r="684" spans="1:58" hidden="1">
      <c r="A684" s="143" t="s">
        <v>921</v>
      </c>
      <c r="B684" s="143" t="s">
        <v>1041</v>
      </c>
      <c r="C684" s="144">
        <v>0</v>
      </c>
      <c r="D684" s="144">
        <v>0</v>
      </c>
      <c r="E684" s="144">
        <v>0</v>
      </c>
      <c r="F684" s="144">
        <v>0</v>
      </c>
      <c r="G684" s="144">
        <v>0</v>
      </c>
      <c r="H684" s="144">
        <v>0</v>
      </c>
      <c r="I684" s="144">
        <v>0</v>
      </c>
      <c r="J684" s="144">
        <v>0</v>
      </c>
      <c r="K684" s="144">
        <v>0</v>
      </c>
      <c r="L684" s="144">
        <v>0</v>
      </c>
      <c r="M684" s="144">
        <v>0</v>
      </c>
      <c r="N684" s="144">
        <v>0</v>
      </c>
      <c r="O684" s="144">
        <v>0</v>
      </c>
      <c r="P684" s="144">
        <v>0</v>
      </c>
      <c r="Q684" s="145"/>
      <c r="R684" s="145"/>
      <c r="S684" s="145"/>
      <c r="T684" s="145"/>
      <c r="U684" s="145"/>
      <c r="V684" s="145"/>
      <c r="W684" s="145"/>
      <c r="X684" s="145"/>
      <c r="Y684" s="145"/>
      <c r="Z684" s="145"/>
      <c r="AA684" s="145"/>
      <c r="AB684" s="145"/>
      <c r="AC684" s="145"/>
      <c r="AD684" s="145"/>
      <c r="AE684" s="144">
        <v>0</v>
      </c>
      <c r="AF684" s="144">
        <v>0</v>
      </c>
      <c r="AG684" s="144">
        <v>0</v>
      </c>
      <c r="AH684" s="144">
        <v>0</v>
      </c>
      <c r="AI684" s="144">
        <v>0</v>
      </c>
      <c r="AJ684" s="144">
        <v>0</v>
      </c>
      <c r="AK684" s="144">
        <v>0</v>
      </c>
      <c r="AL684" s="144">
        <v>0</v>
      </c>
      <c r="AM684" s="144">
        <v>0</v>
      </c>
      <c r="AN684" s="144">
        <v>0</v>
      </c>
      <c r="AO684" s="144">
        <v>0</v>
      </c>
      <c r="AP684" s="144">
        <v>0</v>
      </c>
      <c r="AQ684" s="144">
        <v>0</v>
      </c>
      <c r="AR684" s="144">
        <v>0</v>
      </c>
      <c r="AS684" s="144"/>
      <c r="AT684" s="144"/>
      <c r="AU684" s="144"/>
      <c r="AV684" s="144"/>
      <c r="AW684" s="144"/>
      <c r="AX684" s="144"/>
      <c r="AY684" s="144"/>
      <c r="AZ684" s="144"/>
      <c r="BA684" s="144"/>
      <c r="BB684" s="144"/>
      <c r="BC684" s="144"/>
      <c r="BD684" s="144"/>
      <c r="BE684" s="144"/>
      <c r="BF684" s="144"/>
    </row>
    <row r="685" spans="1:58" hidden="1">
      <c r="A685" s="143" t="s">
        <v>921</v>
      </c>
      <c r="B685" s="143" t="s">
        <v>1042</v>
      </c>
      <c r="C685" s="144">
        <v>10</v>
      </c>
      <c r="D685" s="144">
        <v>12</v>
      </c>
      <c r="E685" s="144">
        <v>13</v>
      </c>
      <c r="F685" s="144">
        <v>17</v>
      </c>
      <c r="G685" s="144">
        <v>18</v>
      </c>
      <c r="H685" s="144">
        <v>22</v>
      </c>
      <c r="I685" s="144">
        <v>22</v>
      </c>
      <c r="J685" s="144">
        <v>24</v>
      </c>
      <c r="K685" s="144">
        <v>27</v>
      </c>
      <c r="L685" s="144">
        <v>29</v>
      </c>
      <c r="M685" s="144">
        <v>30</v>
      </c>
      <c r="N685" s="144">
        <v>30</v>
      </c>
      <c r="O685" s="144">
        <v>30</v>
      </c>
      <c r="P685" s="144">
        <v>30</v>
      </c>
      <c r="Q685" s="145">
        <v>76.599999999999994</v>
      </c>
      <c r="R685" s="145">
        <v>65.58</v>
      </c>
      <c r="S685" s="145">
        <v>79.150000000000006</v>
      </c>
      <c r="T685" s="145">
        <v>80.88</v>
      </c>
      <c r="U685" s="145">
        <v>69.83</v>
      </c>
      <c r="V685" s="145">
        <v>78.64</v>
      </c>
      <c r="W685" s="145">
        <v>88.95</v>
      </c>
      <c r="X685" s="145">
        <v>97.62</v>
      </c>
      <c r="Y685" s="145">
        <v>88.26</v>
      </c>
      <c r="Z685" s="145">
        <v>88.14</v>
      </c>
      <c r="AA685" s="145">
        <v>91.5</v>
      </c>
      <c r="AB685" s="145">
        <v>82.1</v>
      </c>
      <c r="AC685" s="145">
        <v>88.23</v>
      </c>
      <c r="AD685" s="145">
        <v>91.6</v>
      </c>
      <c r="AE685" s="144">
        <v>766</v>
      </c>
      <c r="AF685" s="144">
        <v>787</v>
      </c>
      <c r="AG685" s="144">
        <v>1029</v>
      </c>
      <c r="AH685" s="144">
        <v>1375</v>
      </c>
      <c r="AI685" s="144">
        <v>1257</v>
      </c>
      <c r="AJ685" s="144">
        <v>1730</v>
      </c>
      <c r="AK685" s="144">
        <v>1957</v>
      </c>
      <c r="AL685" s="144">
        <v>2343</v>
      </c>
      <c r="AM685" s="144">
        <v>2383</v>
      </c>
      <c r="AN685" s="144">
        <v>2556</v>
      </c>
      <c r="AO685" s="144">
        <v>2745</v>
      </c>
      <c r="AP685" s="144">
        <v>2463</v>
      </c>
      <c r="AQ685" s="144">
        <v>2647</v>
      </c>
      <c r="AR685" s="144">
        <v>2748</v>
      </c>
      <c r="AS685" s="144"/>
      <c r="AT685" s="144"/>
      <c r="AU685" s="144"/>
      <c r="AV685" s="144"/>
      <c r="AW685" s="144"/>
      <c r="AX685" s="144"/>
      <c r="AY685" s="144"/>
      <c r="AZ685" s="144"/>
      <c r="BA685" s="144"/>
      <c r="BB685" s="144"/>
      <c r="BC685" s="144"/>
      <c r="BD685" s="144"/>
      <c r="BE685" s="144"/>
      <c r="BF685" s="144"/>
    </row>
    <row r="686" spans="1:58" hidden="1">
      <c r="A686" s="143" t="s">
        <v>921</v>
      </c>
      <c r="B686" s="143" t="s">
        <v>1043</v>
      </c>
      <c r="C686" s="144">
        <v>0</v>
      </c>
      <c r="D686" s="144">
        <v>0</v>
      </c>
      <c r="E686" s="144">
        <v>0</v>
      </c>
      <c r="F686" s="144">
        <v>0</v>
      </c>
      <c r="G686" s="144">
        <v>0</v>
      </c>
      <c r="H686" s="144">
        <v>0</v>
      </c>
      <c r="I686" s="144">
        <v>0</v>
      </c>
      <c r="J686" s="144">
        <v>0</v>
      </c>
      <c r="K686" s="144">
        <v>0</v>
      </c>
      <c r="L686" s="144">
        <v>0</v>
      </c>
      <c r="M686" s="144">
        <v>0</v>
      </c>
      <c r="N686" s="144">
        <v>0</v>
      </c>
      <c r="O686" s="144">
        <v>0</v>
      </c>
      <c r="P686" s="144">
        <v>0</v>
      </c>
      <c r="Q686" s="145"/>
      <c r="R686" s="145"/>
      <c r="S686" s="145"/>
      <c r="T686" s="145"/>
      <c r="U686" s="145"/>
      <c r="V686" s="145"/>
      <c r="W686" s="145"/>
      <c r="X686" s="145"/>
      <c r="Y686" s="145"/>
      <c r="Z686" s="145"/>
      <c r="AA686" s="145"/>
      <c r="AB686" s="145"/>
      <c r="AC686" s="145"/>
      <c r="AD686" s="145"/>
      <c r="AE686" s="144">
        <v>0</v>
      </c>
      <c r="AF686" s="144">
        <v>0</v>
      </c>
      <c r="AG686" s="144">
        <v>0</v>
      </c>
      <c r="AH686" s="144">
        <v>0</v>
      </c>
      <c r="AI686" s="144">
        <v>0</v>
      </c>
      <c r="AJ686" s="144">
        <v>0</v>
      </c>
      <c r="AK686" s="144">
        <v>0</v>
      </c>
      <c r="AL686" s="144">
        <v>0</v>
      </c>
      <c r="AM686" s="144">
        <v>0</v>
      </c>
      <c r="AN686" s="144">
        <v>0</v>
      </c>
      <c r="AO686" s="144">
        <v>0</v>
      </c>
      <c r="AP686" s="144">
        <v>0</v>
      </c>
      <c r="AQ686" s="144">
        <v>0</v>
      </c>
      <c r="AR686" s="144">
        <v>0</v>
      </c>
      <c r="AS686" s="144"/>
      <c r="AT686" s="144"/>
      <c r="AU686" s="144"/>
      <c r="AV686" s="144"/>
      <c r="AW686" s="144"/>
      <c r="AX686" s="144"/>
      <c r="AY686" s="144"/>
      <c r="AZ686" s="144"/>
      <c r="BA686" s="144"/>
      <c r="BB686" s="144"/>
      <c r="BC686" s="144"/>
      <c r="BD686" s="144"/>
      <c r="BE686" s="144"/>
      <c r="BF686" s="144"/>
    </row>
    <row r="687" spans="1:58" hidden="1">
      <c r="A687" s="143" t="s">
        <v>921</v>
      </c>
      <c r="B687" s="143" t="s">
        <v>1044</v>
      </c>
      <c r="C687" s="144">
        <v>0</v>
      </c>
      <c r="D687" s="144">
        <v>0</v>
      </c>
      <c r="E687" s="144">
        <v>0</v>
      </c>
      <c r="F687" s="144">
        <v>0</v>
      </c>
      <c r="G687" s="144">
        <v>0</v>
      </c>
      <c r="H687" s="144">
        <v>0</v>
      </c>
      <c r="I687" s="144">
        <v>0</v>
      </c>
      <c r="J687" s="144">
        <v>0</v>
      </c>
      <c r="K687" s="144">
        <v>0</v>
      </c>
      <c r="L687" s="144">
        <v>0</v>
      </c>
      <c r="M687" s="144">
        <v>0</v>
      </c>
      <c r="N687" s="144">
        <v>0</v>
      </c>
      <c r="O687" s="144">
        <v>0</v>
      </c>
      <c r="P687" s="144">
        <v>0</v>
      </c>
      <c r="Q687" s="145"/>
      <c r="R687" s="145"/>
      <c r="S687" s="145"/>
      <c r="T687" s="145"/>
      <c r="U687" s="145"/>
      <c r="V687" s="145"/>
      <c r="W687" s="145"/>
      <c r="X687" s="145"/>
      <c r="Y687" s="145"/>
      <c r="Z687" s="145"/>
      <c r="AA687" s="145"/>
      <c r="AB687" s="145"/>
      <c r="AC687" s="145"/>
      <c r="AD687" s="145"/>
      <c r="AE687" s="144">
        <v>0</v>
      </c>
      <c r="AF687" s="144">
        <v>0</v>
      </c>
      <c r="AG687" s="144">
        <v>0</v>
      </c>
      <c r="AH687" s="144">
        <v>0</v>
      </c>
      <c r="AI687" s="144">
        <v>0</v>
      </c>
      <c r="AJ687" s="144">
        <v>0</v>
      </c>
      <c r="AK687" s="144">
        <v>0</v>
      </c>
      <c r="AL687" s="144">
        <v>0</v>
      </c>
      <c r="AM687" s="144">
        <v>0</v>
      </c>
      <c r="AN687" s="144">
        <v>0</v>
      </c>
      <c r="AO687" s="144">
        <v>0</v>
      </c>
      <c r="AP687" s="144">
        <v>0</v>
      </c>
      <c r="AQ687" s="144">
        <v>0</v>
      </c>
      <c r="AR687" s="144">
        <v>0</v>
      </c>
      <c r="AS687" s="144"/>
      <c r="AT687" s="144"/>
      <c r="AU687" s="144"/>
      <c r="AV687" s="144"/>
      <c r="AW687" s="144"/>
      <c r="AX687" s="144"/>
      <c r="AY687" s="144"/>
      <c r="AZ687" s="144"/>
      <c r="BA687" s="144"/>
      <c r="BB687" s="144"/>
      <c r="BC687" s="144"/>
      <c r="BD687" s="144"/>
      <c r="BE687" s="144"/>
      <c r="BF687" s="144"/>
    </row>
    <row r="688" spans="1:58" hidden="1">
      <c r="A688" s="143" t="s">
        <v>921</v>
      </c>
      <c r="B688" s="143" t="s">
        <v>1045</v>
      </c>
      <c r="C688" s="144">
        <v>0</v>
      </c>
      <c r="D688" s="144">
        <v>0</v>
      </c>
      <c r="E688" s="144">
        <v>0</v>
      </c>
      <c r="F688" s="144">
        <v>0</v>
      </c>
      <c r="G688" s="144">
        <v>0</v>
      </c>
      <c r="H688" s="144">
        <v>0</v>
      </c>
      <c r="I688" s="144">
        <v>0</v>
      </c>
      <c r="J688" s="144">
        <v>0</v>
      </c>
      <c r="K688" s="144">
        <v>0</v>
      </c>
      <c r="L688" s="144">
        <v>0</v>
      </c>
      <c r="M688" s="144">
        <v>0</v>
      </c>
      <c r="N688" s="144">
        <v>0</v>
      </c>
      <c r="O688" s="144">
        <v>0</v>
      </c>
      <c r="P688" s="144">
        <v>0</v>
      </c>
      <c r="Q688" s="145"/>
      <c r="R688" s="145"/>
      <c r="S688" s="145"/>
      <c r="T688" s="145"/>
      <c r="U688" s="145"/>
      <c r="V688" s="145"/>
      <c r="W688" s="145"/>
      <c r="X688" s="145"/>
      <c r="Y688" s="145"/>
      <c r="Z688" s="145"/>
      <c r="AA688" s="145"/>
      <c r="AB688" s="145"/>
      <c r="AC688" s="145"/>
      <c r="AD688" s="145"/>
      <c r="AE688" s="144">
        <v>0</v>
      </c>
      <c r="AF688" s="144">
        <v>0</v>
      </c>
      <c r="AG688" s="144">
        <v>0</v>
      </c>
      <c r="AH688" s="144">
        <v>0</v>
      </c>
      <c r="AI688" s="144">
        <v>0</v>
      </c>
      <c r="AJ688" s="144">
        <v>0</v>
      </c>
      <c r="AK688" s="144">
        <v>0</v>
      </c>
      <c r="AL688" s="144">
        <v>0</v>
      </c>
      <c r="AM688" s="144">
        <v>0</v>
      </c>
      <c r="AN688" s="144">
        <v>0</v>
      </c>
      <c r="AO688" s="144">
        <v>0</v>
      </c>
      <c r="AP688" s="144">
        <v>0</v>
      </c>
      <c r="AQ688" s="144">
        <v>0</v>
      </c>
      <c r="AR688" s="144">
        <v>0</v>
      </c>
      <c r="AS688" s="144"/>
      <c r="AT688" s="144"/>
      <c r="AU688" s="144"/>
      <c r="AV688" s="144"/>
      <c r="AW688" s="144"/>
      <c r="AX688" s="144"/>
      <c r="AY688" s="144"/>
      <c r="AZ688" s="144"/>
      <c r="BA688" s="144"/>
      <c r="BB688" s="144"/>
      <c r="BC688" s="144"/>
      <c r="BD688" s="144"/>
      <c r="BE688" s="144"/>
      <c r="BF688" s="144"/>
    </row>
    <row r="689" spans="1:58" hidden="1">
      <c r="A689" s="143" t="s">
        <v>921</v>
      </c>
      <c r="B689" s="143" t="s">
        <v>1046</v>
      </c>
      <c r="C689" s="144">
        <v>0</v>
      </c>
      <c r="D689" s="144">
        <v>0</v>
      </c>
      <c r="E689" s="144">
        <v>0</v>
      </c>
      <c r="F689" s="144">
        <v>0</v>
      </c>
      <c r="G689" s="144">
        <v>0</v>
      </c>
      <c r="H689" s="144">
        <v>0</v>
      </c>
      <c r="I689" s="144">
        <v>0</v>
      </c>
      <c r="J689" s="144">
        <v>0</v>
      </c>
      <c r="K689" s="144">
        <v>0</v>
      </c>
      <c r="L689" s="144">
        <v>0</v>
      </c>
      <c r="M689" s="144">
        <v>0</v>
      </c>
      <c r="N689" s="144">
        <v>0</v>
      </c>
      <c r="O689" s="144">
        <v>0</v>
      </c>
      <c r="P689" s="144">
        <v>0</v>
      </c>
      <c r="Q689" s="145"/>
      <c r="R689" s="145"/>
      <c r="S689" s="145"/>
      <c r="T689" s="145"/>
      <c r="U689" s="145"/>
      <c r="V689" s="145"/>
      <c r="W689" s="145"/>
      <c r="X689" s="145"/>
      <c r="Y689" s="145"/>
      <c r="Z689" s="145"/>
      <c r="AA689" s="145"/>
      <c r="AB689" s="145"/>
      <c r="AC689" s="145"/>
      <c r="AD689" s="145"/>
      <c r="AE689" s="144">
        <v>0</v>
      </c>
      <c r="AF689" s="144">
        <v>0</v>
      </c>
      <c r="AG689" s="144">
        <v>0</v>
      </c>
      <c r="AH689" s="144">
        <v>0</v>
      </c>
      <c r="AI689" s="144">
        <v>0</v>
      </c>
      <c r="AJ689" s="144">
        <v>0</v>
      </c>
      <c r="AK689" s="144">
        <v>0</v>
      </c>
      <c r="AL689" s="144">
        <v>0</v>
      </c>
      <c r="AM689" s="144">
        <v>0</v>
      </c>
      <c r="AN689" s="144">
        <v>0</v>
      </c>
      <c r="AO689" s="144">
        <v>0</v>
      </c>
      <c r="AP689" s="144">
        <v>0</v>
      </c>
      <c r="AQ689" s="144">
        <v>0</v>
      </c>
      <c r="AR689" s="144">
        <v>0</v>
      </c>
      <c r="AS689" s="144"/>
      <c r="AT689" s="144"/>
      <c r="AU689" s="144"/>
      <c r="AV689" s="144"/>
      <c r="AW689" s="144"/>
      <c r="AX689" s="144"/>
      <c r="AY689" s="144"/>
      <c r="AZ689" s="144"/>
      <c r="BA689" s="144"/>
      <c r="BB689" s="144"/>
      <c r="BC689" s="144"/>
      <c r="BD689" s="144"/>
      <c r="BE689" s="144"/>
      <c r="BF689" s="144"/>
    </row>
    <row r="690" spans="1:58" hidden="1">
      <c r="A690" s="143" t="s">
        <v>921</v>
      </c>
      <c r="B690" s="143" t="s">
        <v>1047</v>
      </c>
      <c r="C690" s="144">
        <v>0</v>
      </c>
      <c r="D690" s="144">
        <v>0</v>
      </c>
      <c r="E690" s="144">
        <v>0</v>
      </c>
      <c r="F690" s="144">
        <v>0</v>
      </c>
      <c r="G690" s="144">
        <v>0</v>
      </c>
      <c r="H690" s="144">
        <v>0</v>
      </c>
      <c r="I690" s="144">
        <v>0</v>
      </c>
      <c r="J690" s="144">
        <v>0</v>
      </c>
      <c r="K690" s="144">
        <v>0</v>
      </c>
      <c r="L690" s="144">
        <v>0</v>
      </c>
      <c r="M690" s="144">
        <v>0</v>
      </c>
      <c r="N690" s="144">
        <v>0</v>
      </c>
      <c r="O690" s="144">
        <v>0</v>
      </c>
      <c r="P690" s="144">
        <v>0</v>
      </c>
      <c r="Q690" s="145"/>
      <c r="R690" s="145"/>
      <c r="S690" s="145"/>
      <c r="T690" s="145"/>
      <c r="U690" s="145"/>
      <c r="V690" s="145"/>
      <c r="W690" s="145"/>
      <c r="X690" s="145"/>
      <c r="Y690" s="145"/>
      <c r="Z690" s="145"/>
      <c r="AA690" s="145"/>
      <c r="AB690" s="145"/>
      <c r="AC690" s="145"/>
      <c r="AD690" s="145"/>
      <c r="AE690" s="144">
        <v>0</v>
      </c>
      <c r="AF690" s="144">
        <v>0</v>
      </c>
      <c r="AG690" s="144">
        <v>0</v>
      </c>
      <c r="AH690" s="144">
        <v>0</v>
      </c>
      <c r="AI690" s="144">
        <v>0</v>
      </c>
      <c r="AJ690" s="144">
        <v>0</v>
      </c>
      <c r="AK690" s="144">
        <v>0</v>
      </c>
      <c r="AL690" s="144">
        <v>0</v>
      </c>
      <c r="AM690" s="144">
        <v>0</v>
      </c>
      <c r="AN690" s="144">
        <v>0</v>
      </c>
      <c r="AO690" s="144">
        <v>0</v>
      </c>
      <c r="AP690" s="144">
        <v>0</v>
      </c>
      <c r="AQ690" s="144">
        <v>0</v>
      </c>
      <c r="AR690" s="144">
        <v>0</v>
      </c>
      <c r="AS690" s="144"/>
      <c r="AT690" s="144"/>
      <c r="AU690" s="144"/>
      <c r="AV690" s="144"/>
      <c r="AW690" s="144"/>
      <c r="AX690" s="144"/>
      <c r="AY690" s="144"/>
      <c r="AZ690" s="144"/>
      <c r="BA690" s="144"/>
      <c r="BB690" s="144"/>
      <c r="BC690" s="144"/>
      <c r="BD690" s="144"/>
      <c r="BE690" s="144"/>
      <c r="BF690" s="144"/>
    </row>
    <row r="691" spans="1:58" hidden="1">
      <c r="A691" s="143" t="s">
        <v>922</v>
      </c>
      <c r="B691" s="143" t="s">
        <v>991</v>
      </c>
      <c r="C691" s="144">
        <v>2002</v>
      </c>
      <c r="D691" s="144">
        <v>1962</v>
      </c>
      <c r="E691" s="144">
        <v>1925</v>
      </c>
      <c r="F691" s="144">
        <v>1758</v>
      </c>
      <c r="G691" s="144">
        <v>1674</v>
      </c>
      <c r="H691" s="144">
        <v>1669</v>
      </c>
      <c r="I691" s="144">
        <v>1661</v>
      </c>
      <c r="J691" s="144">
        <v>1616</v>
      </c>
      <c r="K691" s="144">
        <v>1602</v>
      </c>
      <c r="L691" s="144">
        <v>1608</v>
      </c>
      <c r="M691" s="144">
        <v>1547</v>
      </c>
      <c r="N691" s="144">
        <v>1535</v>
      </c>
      <c r="O691" s="144">
        <v>1535</v>
      </c>
      <c r="P691" s="144">
        <v>1522</v>
      </c>
      <c r="Q691" s="145">
        <v>99.14</v>
      </c>
      <c r="R691" s="145">
        <v>83.87</v>
      </c>
      <c r="S691" s="145">
        <v>152.36000000000001</v>
      </c>
      <c r="T691" s="145">
        <v>82.23</v>
      </c>
      <c r="U691" s="145">
        <v>133.78</v>
      </c>
      <c r="V691" s="145">
        <v>119.39</v>
      </c>
      <c r="W691" s="145">
        <v>110.38</v>
      </c>
      <c r="X691" s="145">
        <v>124.63</v>
      </c>
      <c r="Y691" s="145">
        <v>108.57</v>
      </c>
      <c r="Z691" s="145">
        <v>132.29</v>
      </c>
      <c r="AA691" s="145">
        <v>72.37</v>
      </c>
      <c r="AB691" s="145">
        <v>55</v>
      </c>
      <c r="AC691" s="145">
        <v>114.7</v>
      </c>
      <c r="AD691" s="145">
        <v>122.57</v>
      </c>
      <c r="AE691" s="144">
        <v>198478</v>
      </c>
      <c r="AF691" s="144">
        <v>164548</v>
      </c>
      <c r="AG691" s="144">
        <v>293291</v>
      </c>
      <c r="AH691" s="144">
        <v>144569</v>
      </c>
      <c r="AI691" s="144">
        <v>223953</v>
      </c>
      <c r="AJ691" s="144">
        <v>199257</v>
      </c>
      <c r="AK691" s="144">
        <v>183342</v>
      </c>
      <c r="AL691" s="144">
        <v>201409</v>
      </c>
      <c r="AM691" s="144">
        <v>173935</v>
      </c>
      <c r="AN691" s="144">
        <v>212724</v>
      </c>
      <c r="AO691" s="144">
        <v>111960</v>
      </c>
      <c r="AP691" s="144">
        <v>84425</v>
      </c>
      <c r="AQ691" s="144">
        <v>176060</v>
      </c>
      <c r="AR691" s="144">
        <v>186550</v>
      </c>
      <c r="AS691" s="144"/>
      <c r="AT691" s="144"/>
      <c r="AU691" s="144"/>
      <c r="AV691" s="144"/>
      <c r="AW691" s="144"/>
      <c r="AX691" s="144"/>
      <c r="AY691" s="144"/>
      <c r="AZ691" s="144"/>
      <c r="BA691" s="144"/>
      <c r="BB691" s="144"/>
      <c r="BC691" s="144"/>
      <c r="BD691" s="144"/>
      <c r="BE691" s="144"/>
      <c r="BF691" s="144"/>
    </row>
    <row r="692" spans="1:58" hidden="1">
      <c r="A692" s="143" t="s">
        <v>922</v>
      </c>
      <c r="B692" s="143" t="s">
        <v>992</v>
      </c>
      <c r="C692" s="144">
        <v>2912</v>
      </c>
      <c r="D692" s="144">
        <v>2735</v>
      </c>
      <c r="E692" s="144">
        <v>2630</v>
      </c>
      <c r="F692" s="144">
        <v>2594</v>
      </c>
      <c r="G692" s="144">
        <v>2500</v>
      </c>
      <c r="H692" s="144">
        <v>2473</v>
      </c>
      <c r="I692" s="144">
        <v>2470</v>
      </c>
      <c r="J692" s="144">
        <v>2372</v>
      </c>
      <c r="K692" s="144">
        <v>2363</v>
      </c>
      <c r="L692" s="144">
        <v>2346</v>
      </c>
      <c r="M692" s="144">
        <v>2300</v>
      </c>
      <c r="N692" s="144">
        <v>2308</v>
      </c>
      <c r="O692" s="144">
        <v>2329</v>
      </c>
      <c r="P692" s="144">
        <v>2299</v>
      </c>
      <c r="Q692" s="145">
        <v>54.4</v>
      </c>
      <c r="R692" s="145">
        <v>49</v>
      </c>
      <c r="S692" s="145">
        <v>41.24</v>
      </c>
      <c r="T692" s="145">
        <v>58.43</v>
      </c>
      <c r="U692" s="145">
        <v>69.819999999999993</v>
      </c>
      <c r="V692" s="145">
        <v>62.24</v>
      </c>
      <c r="W692" s="145">
        <v>59.35</v>
      </c>
      <c r="X692" s="145">
        <v>55.23</v>
      </c>
      <c r="Y692" s="145">
        <v>37.53</v>
      </c>
      <c r="Z692" s="145">
        <v>42.6</v>
      </c>
      <c r="AA692" s="145">
        <v>39.369999999999997</v>
      </c>
      <c r="AB692" s="145">
        <v>17.059999999999999</v>
      </c>
      <c r="AC692" s="145">
        <v>53.69</v>
      </c>
      <c r="AD692" s="145">
        <v>52.91</v>
      </c>
      <c r="AE692" s="144">
        <v>158408</v>
      </c>
      <c r="AF692" s="144">
        <v>134025</v>
      </c>
      <c r="AG692" s="144">
        <v>108453</v>
      </c>
      <c r="AH692" s="144">
        <v>151559</v>
      </c>
      <c r="AI692" s="144">
        <v>174540</v>
      </c>
      <c r="AJ692" s="144">
        <v>153909</v>
      </c>
      <c r="AK692" s="144">
        <v>146586</v>
      </c>
      <c r="AL692" s="144">
        <v>131012</v>
      </c>
      <c r="AM692" s="144">
        <v>88678</v>
      </c>
      <c r="AN692" s="144">
        <v>99947</v>
      </c>
      <c r="AO692" s="144">
        <v>90562</v>
      </c>
      <c r="AP692" s="144">
        <v>39385</v>
      </c>
      <c r="AQ692" s="144">
        <v>125054</v>
      </c>
      <c r="AR692" s="144">
        <v>121650</v>
      </c>
      <c r="AS692" s="144"/>
      <c r="AT692" s="144"/>
      <c r="AU692" s="144"/>
      <c r="AV692" s="144"/>
      <c r="AW692" s="144"/>
      <c r="AX692" s="144"/>
      <c r="AY692" s="144"/>
      <c r="AZ692" s="144"/>
      <c r="BA692" s="144"/>
      <c r="BB692" s="144"/>
      <c r="BC692" s="144"/>
      <c r="BD692" s="144"/>
      <c r="BE692" s="144"/>
      <c r="BF692" s="144"/>
    </row>
    <row r="693" spans="1:58" hidden="1">
      <c r="A693" s="143" t="s">
        <v>922</v>
      </c>
      <c r="B693" s="143" t="s">
        <v>993</v>
      </c>
      <c r="C693" s="144">
        <v>36</v>
      </c>
      <c r="D693" s="144">
        <v>43</v>
      </c>
      <c r="E693" s="144">
        <v>51</v>
      </c>
      <c r="F693" s="144">
        <v>60</v>
      </c>
      <c r="G693" s="144">
        <v>70</v>
      </c>
      <c r="H693" s="144">
        <v>71</v>
      </c>
      <c r="I693" s="144">
        <v>71</v>
      </c>
      <c r="J693" s="144">
        <v>71</v>
      </c>
      <c r="K693" s="144">
        <v>71</v>
      </c>
      <c r="L693" s="144">
        <v>68</v>
      </c>
      <c r="M693" s="144">
        <v>68</v>
      </c>
      <c r="N693" s="144">
        <v>68</v>
      </c>
      <c r="O693" s="144">
        <v>67</v>
      </c>
      <c r="P693" s="144">
        <v>64</v>
      </c>
      <c r="Q693" s="145">
        <v>53.33</v>
      </c>
      <c r="R693" s="145">
        <v>48.47</v>
      </c>
      <c r="S693" s="145">
        <v>41.61</v>
      </c>
      <c r="T693" s="145">
        <v>54.23</v>
      </c>
      <c r="U693" s="145">
        <v>61.21</v>
      </c>
      <c r="V693" s="145">
        <v>53.48</v>
      </c>
      <c r="W693" s="145">
        <v>51.7</v>
      </c>
      <c r="X693" s="145">
        <v>48.3</v>
      </c>
      <c r="Y693" s="145">
        <v>37.369999999999997</v>
      </c>
      <c r="Z693" s="145">
        <v>37.409999999999997</v>
      </c>
      <c r="AA693" s="145">
        <v>33.6</v>
      </c>
      <c r="AB693" s="145">
        <v>15.15</v>
      </c>
      <c r="AC693" s="145">
        <v>57.07</v>
      </c>
      <c r="AD693" s="145">
        <v>59.38</v>
      </c>
      <c r="AE693" s="144">
        <v>1920</v>
      </c>
      <c r="AF693" s="144">
        <v>2084</v>
      </c>
      <c r="AG693" s="144">
        <v>2122</v>
      </c>
      <c r="AH693" s="144">
        <v>3254</v>
      </c>
      <c r="AI693" s="144">
        <v>4285</v>
      </c>
      <c r="AJ693" s="144">
        <v>3797</v>
      </c>
      <c r="AK693" s="144">
        <v>3671</v>
      </c>
      <c r="AL693" s="144">
        <v>3429</v>
      </c>
      <c r="AM693" s="144">
        <v>2653</v>
      </c>
      <c r="AN693" s="144">
        <v>2544</v>
      </c>
      <c r="AO693" s="144">
        <v>2285</v>
      </c>
      <c r="AP693" s="144">
        <v>1030</v>
      </c>
      <c r="AQ693" s="144">
        <v>3824</v>
      </c>
      <c r="AR693" s="144">
        <v>3800</v>
      </c>
      <c r="AS693" s="144"/>
      <c r="AT693" s="144"/>
      <c r="AU693" s="144"/>
      <c r="AV693" s="144"/>
      <c r="AW693" s="144"/>
      <c r="AX693" s="144"/>
      <c r="AY693" s="144"/>
      <c r="AZ693" s="144"/>
      <c r="BA693" s="144"/>
      <c r="BB693" s="144"/>
      <c r="BC693" s="144"/>
      <c r="BD693" s="144"/>
      <c r="BE693" s="144"/>
      <c r="BF693" s="144"/>
    </row>
    <row r="694" spans="1:58" hidden="1">
      <c r="A694" s="143" t="s">
        <v>922</v>
      </c>
      <c r="B694" s="143" t="s">
        <v>994</v>
      </c>
      <c r="C694" s="144">
        <v>2948</v>
      </c>
      <c r="D694" s="144">
        <v>2778</v>
      </c>
      <c r="E694" s="144">
        <v>2681</v>
      </c>
      <c r="F694" s="144">
        <v>2654</v>
      </c>
      <c r="G694" s="144">
        <v>2570</v>
      </c>
      <c r="H694" s="144">
        <v>2544</v>
      </c>
      <c r="I694" s="144">
        <v>2541</v>
      </c>
      <c r="J694" s="144">
        <v>2443</v>
      </c>
      <c r="K694" s="144">
        <v>2434</v>
      </c>
      <c r="L694" s="144">
        <v>2414</v>
      </c>
      <c r="M694" s="144">
        <v>2368</v>
      </c>
      <c r="N694" s="144">
        <v>2376</v>
      </c>
      <c r="O694" s="144">
        <v>2396</v>
      </c>
      <c r="P694" s="144">
        <v>2363</v>
      </c>
      <c r="Q694" s="145">
        <v>54.39</v>
      </c>
      <c r="R694" s="145">
        <v>49</v>
      </c>
      <c r="S694" s="145">
        <v>41.24</v>
      </c>
      <c r="T694" s="145">
        <v>58.33</v>
      </c>
      <c r="U694" s="145">
        <v>69.58</v>
      </c>
      <c r="V694" s="145">
        <v>61.99</v>
      </c>
      <c r="W694" s="145">
        <v>59.13</v>
      </c>
      <c r="X694" s="145">
        <v>55.03</v>
      </c>
      <c r="Y694" s="145">
        <v>37.520000000000003</v>
      </c>
      <c r="Z694" s="145">
        <v>42.46</v>
      </c>
      <c r="AA694" s="145">
        <v>39.21</v>
      </c>
      <c r="AB694" s="145">
        <v>17.010000000000002</v>
      </c>
      <c r="AC694" s="145">
        <v>53.79</v>
      </c>
      <c r="AD694" s="145">
        <v>53.09</v>
      </c>
      <c r="AE694" s="144">
        <v>160328</v>
      </c>
      <c r="AF694" s="144">
        <v>136109</v>
      </c>
      <c r="AG694" s="144">
        <v>110575</v>
      </c>
      <c r="AH694" s="144">
        <v>154813</v>
      </c>
      <c r="AI694" s="144">
        <v>178825</v>
      </c>
      <c r="AJ694" s="144">
        <v>157706</v>
      </c>
      <c r="AK694" s="144">
        <v>150257</v>
      </c>
      <c r="AL694" s="144">
        <v>134441</v>
      </c>
      <c r="AM694" s="144">
        <v>91331</v>
      </c>
      <c r="AN694" s="144">
        <v>102491</v>
      </c>
      <c r="AO694" s="144">
        <v>92847</v>
      </c>
      <c r="AP694" s="144">
        <v>40415</v>
      </c>
      <c r="AQ694" s="144">
        <v>128878</v>
      </c>
      <c r="AR694" s="144">
        <v>125450</v>
      </c>
      <c r="AS694" s="144"/>
      <c r="AT694" s="144"/>
      <c r="AU694" s="144"/>
      <c r="AV694" s="144"/>
      <c r="AW694" s="144"/>
      <c r="AX694" s="144"/>
      <c r="AY694" s="144"/>
      <c r="AZ694" s="144"/>
      <c r="BA694" s="144"/>
      <c r="BB694" s="144"/>
      <c r="BC694" s="144"/>
      <c r="BD694" s="144"/>
      <c r="BE694" s="144"/>
      <c r="BF694" s="144"/>
    </row>
    <row r="695" spans="1:58" hidden="1">
      <c r="A695" s="143" t="s">
        <v>922</v>
      </c>
      <c r="B695" s="143" t="s">
        <v>995</v>
      </c>
      <c r="C695" s="144">
        <v>80</v>
      </c>
      <c r="D695" s="144">
        <v>80</v>
      </c>
      <c r="E695" s="144">
        <v>73</v>
      </c>
      <c r="F695" s="144">
        <v>72</v>
      </c>
      <c r="G695" s="144">
        <v>66</v>
      </c>
      <c r="H695" s="144">
        <v>66</v>
      </c>
      <c r="I695" s="144">
        <v>63</v>
      </c>
      <c r="J695" s="144">
        <v>54</v>
      </c>
      <c r="K695" s="144">
        <v>48</v>
      </c>
      <c r="L695" s="144">
        <v>50</v>
      </c>
      <c r="M695" s="144">
        <v>54</v>
      </c>
      <c r="N695" s="144">
        <v>54</v>
      </c>
      <c r="O695" s="144">
        <v>54</v>
      </c>
      <c r="P695" s="144">
        <v>51</v>
      </c>
      <c r="Q695" s="145">
        <v>310</v>
      </c>
      <c r="R695" s="145">
        <v>287</v>
      </c>
      <c r="S695" s="145">
        <v>315</v>
      </c>
      <c r="T695" s="145">
        <v>282.67</v>
      </c>
      <c r="U695" s="145">
        <v>359</v>
      </c>
      <c r="V695" s="145">
        <v>331.42</v>
      </c>
      <c r="W695" s="145">
        <v>279</v>
      </c>
      <c r="X695" s="145">
        <v>303.44</v>
      </c>
      <c r="Y695" s="145">
        <v>293.54000000000002</v>
      </c>
      <c r="Z695" s="145">
        <v>272.32</v>
      </c>
      <c r="AA695" s="145">
        <v>151.69</v>
      </c>
      <c r="AB695" s="145">
        <v>67.59</v>
      </c>
      <c r="AC695" s="145">
        <v>173.33</v>
      </c>
      <c r="AD695" s="145">
        <v>199.02</v>
      </c>
      <c r="AE695" s="144">
        <v>24800</v>
      </c>
      <c r="AF695" s="144">
        <v>22960</v>
      </c>
      <c r="AG695" s="144">
        <v>22995</v>
      </c>
      <c r="AH695" s="144">
        <v>20352</v>
      </c>
      <c r="AI695" s="144">
        <v>23694</v>
      </c>
      <c r="AJ695" s="144">
        <v>21874</v>
      </c>
      <c r="AK695" s="144">
        <v>17577</v>
      </c>
      <c r="AL695" s="144">
        <v>16386</v>
      </c>
      <c r="AM695" s="144">
        <v>14090</v>
      </c>
      <c r="AN695" s="144">
        <v>13616</v>
      </c>
      <c r="AO695" s="144">
        <v>8191</v>
      </c>
      <c r="AP695" s="144">
        <v>3650</v>
      </c>
      <c r="AQ695" s="144">
        <v>9360</v>
      </c>
      <c r="AR695" s="144">
        <v>10150</v>
      </c>
      <c r="AS695" s="144"/>
      <c r="AT695" s="144"/>
      <c r="AU695" s="144"/>
      <c r="AV695" s="144"/>
      <c r="AW695" s="144"/>
      <c r="AX695" s="144"/>
      <c r="AY695" s="144"/>
      <c r="AZ695" s="144"/>
      <c r="BA695" s="144"/>
      <c r="BB695" s="144"/>
      <c r="BC695" s="144"/>
      <c r="BD695" s="144"/>
      <c r="BE695" s="144"/>
      <c r="BF695" s="144"/>
    </row>
    <row r="696" spans="1:58" hidden="1">
      <c r="A696" s="143" t="s">
        <v>922</v>
      </c>
      <c r="B696" s="143" t="s">
        <v>996</v>
      </c>
      <c r="C696" s="144">
        <v>1275</v>
      </c>
      <c r="D696" s="144">
        <v>1261</v>
      </c>
      <c r="E696" s="144">
        <v>1270</v>
      </c>
      <c r="F696" s="144">
        <v>1266</v>
      </c>
      <c r="G696" s="144">
        <v>1270</v>
      </c>
      <c r="H696" s="144">
        <v>1272</v>
      </c>
      <c r="I696" s="144">
        <v>1279</v>
      </c>
      <c r="J696" s="144">
        <v>1277</v>
      </c>
      <c r="K696" s="144">
        <v>1277</v>
      </c>
      <c r="L696" s="144">
        <v>1280</v>
      </c>
      <c r="M696" s="144">
        <v>1281</v>
      </c>
      <c r="N696" s="144">
        <v>1291</v>
      </c>
      <c r="O696" s="144">
        <v>1280</v>
      </c>
      <c r="P696" s="144">
        <v>1262</v>
      </c>
      <c r="Q696" s="145">
        <v>280.02999999999997</v>
      </c>
      <c r="R696" s="145">
        <v>272.20999999999998</v>
      </c>
      <c r="S696" s="145">
        <v>297.39</v>
      </c>
      <c r="T696" s="145">
        <v>259.14999999999998</v>
      </c>
      <c r="U696" s="145">
        <v>284.58</v>
      </c>
      <c r="V696" s="145">
        <v>305.44</v>
      </c>
      <c r="W696" s="145">
        <v>311.42</v>
      </c>
      <c r="X696" s="145">
        <v>354.89</v>
      </c>
      <c r="Y696" s="145">
        <v>297.95</v>
      </c>
      <c r="Z696" s="145">
        <v>315.95</v>
      </c>
      <c r="AA696" s="145">
        <v>304.64</v>
      </c>
      <c r="AB696" s="145">
        <v>246.32</v>
      </c>
      <c r="AC696" s="145">
        <v>256.55</v>
      </c>
      <c r="AD696" s="145">
        <v>270.64</v>
      </c>
      <c r="AE696" s="144">
        <v>357034</v>
      </c>
      <c r="AF696" s="144">
        <v>343260</v>
      </c>
      <c r="AG696" s="144">
        <v>377684</v>
      </c>
      <c r="AH696" s="144">
        <v>328078</v>
      </c>
      <c r="AI696" s="144">
        <v>361418</v>
      </c>
      <c r="AJ696" s="144">
        <v>388514</v>
      </c>
      <c r="AK696" s="144">
        <v>398308</v>
      </c>
      <c r="AL696" s="144">
        <v>453195</v>
      </c>
      <c r="AM696" s="144">
        <v>380480</v>
      </c>
      <c r="AN696" s="144">
        <v>404410</v>
      </c>
      <c r="AO696" s="144">
        <v>390249</v>
      </c>
      <c r="AP696" s="144">
        <v>318000</v>
      </c>
      <c r="AQ696" s="144">
        <v>328381</v>
      </c>
      <c r="AR696" s="144">
        <v>341549</v>
      </c>
      <c r="AS696" s="144"/>
      <c r="AT696" s="144"/>
      <c r="AU696" s="144"/>
      <c r="AV696" s="144"/>
      <c r="AW696" s="144"/>
      <c r="AX696" s="144"/>
      <c r="AY696" s="144"/>
      <c r="AZ696" s="144"/>
      <c r="BA696" s="144"/>
      <c r="BB696" s="144"/>
      <c r="BC696" s="144"/>
      <c r="BD696" s="144"/>
      <c r="BE696" s="144"/>
      <c r="BF696" s="144"/>
    </row>
    <row r="697" spans="1:58" hidden="1">
      <c r="A697" s="143" t="s">
        <v>922</v>
      </c>
      <c r="B697" s="143" t="s">
        <v>997</v>
      </c>
      <c r="C697" s="144">
        <v>1296</v>
      </c>
      <c r="D697" s="144">
        <v>1289</v>
      </c>
      <c r="E697" s="144">
        <v>1324</v>
      </c>
      <c r="F697" s="144">
        <v>1327</v>
      </c>
      <c r="G697" s="144">
        <v>1349</v>
      </c>
      <c r="H697" s="144">
        <v>1356</v>
      </c>
      <c r="I697" s="144">
        <v>1372</v>
      </c>
      <c r="J697" s="144">
        <v>1374</v>
      </c>
      <c r="K697" s="144">
        <v>1383</v>
      </c>
      <c r="L697" s="144">
        <v>1395</v>
      </c>
      <c r="M697" s="144">
        <v>1394</v>
      </c>
      <c r="N697" s="144">
        <v>1407</v>
      </c>
      <c r="O697" s="144">
        <v>1392</v>
      </c>
      <c r="P697" s="144">
        <v>1405</v>
      </c>
      <c r="Q697" s="145">
        <v>326.52</v>
      </c>
      <c r="R697" s="145">
        <v>274.89999999999998</v>
      </c>
      <c r="S697" s="145">
        <v>306.24</v>
      </c>
      <c r="T697" s="145">
        <v>236.66</v>
      </c>
      <c r="U697" s="145">
        <v>250.94</v>
      </c>
      <c r="V697" s="145">
        <v>265.44</v>
      </c>
      <c r="W697" s="145">
        <v>284.43</v>
      </c>
      <c r="X697" s="145">
        <v>291.95999999999998</v>
      </c>
      <c r="Y697" s="145">
        <v>238.41</v>
      </c>
      <c r="Z697" s="145">
        <v>260.11</v>
      </c>
      <c r="AA697" s="145">
        <v>248.04</v>
      </c>
      <c r="AB697" s="145">
        <v>196.7</v>
      </c>
      <c r="AC697" s="145">
        <v>281.77</v>
      </c>
      <c r="AD697" s="145">
        <v>294.23</v>
      </c>
      <c r="AE697" s="144">
        <v>423172</v>
      </c>
      <c r="AF697" s="144">
        <v>354350</v>
      </c>
      <c r="AG697" s="144">
        <v>405466</v>
      </c>
      <c r="AH697" s="144">
        <v>314044</v>
      </c>
      <c r="AI697" s="144">
        <v>338524</v>
      </c>
      <c r="AJ697" s="144">
        <v>359942</v>
      </c>
      <c r="AK697" s="144">
        <v>390233</v>
      </c>
      <c r="AL697" s="144">
        <v>401157</v>
      </c>
      <c r="AM697" s="144">
        <v>329719</v>
      </c>
      <c r="AN697" s="144">
        <v>362860</v>
      </c>
      <c r="AO697" s="144">
        <v>345770</v>
      </c>
      <c r="AP697" s="144">
        <v>276750</v>
      </c>
      <c r="AQ697" s="144">
        <v>392220</v>
      </c>
      <c r="AR697" s="144">
        <v>413400</v>
      </c>
      <c r="AS697" s="144"/>
      <c r="AT697" s="144"/>
      <c r="AU697" s="144"/>
      <c r="AV697" s="144"/>
      <c r="AW697" s="144"/>
      <c r="AX697" s="144"/>
      <c r="AY697" s="144"/>
      <c r="AZ697" s="144"/>
      <c r="BA697" s="144"/>
      <c r="BB697" s="144"/>
      <c r="BC697" s="144"/>
      <c r="BD697" s="144"/>
      <c r="BE697" s="144"/>
      <c r="BF697" s="144"/>
    </row>
    <row r="698" spans="1:58" hidden="1">
      <c r="A698" s="143" t="s">
        <v>922</v>
      </c>
      <c r="B698" s="143" t="s">
        <v>998</v>
      </c>
      <c r="C698" s="144">
        <v>2651</v>
      </c>
      <c r="D698" s="144">
        <v>2630</v>
      </c>
      <c r="E698" s="144">
        <v>2667</v>
      </c>
      <c r="F698" s="144">
        <v>2665</v>
      </c>
      <c r="G698" s="144">
        <v>2685</v>
      </c>
      <c r="H698" s="144">
        <v>2694</v>
      </c>
      <c r="I698" s="144">
        <v>2714</v>
      </c>
      <c r="J698" s="144">
        <v>2705</v>
      </c>
      <c r="K698" s="144">
        <v>2708</v>
      </c>
      <c r="L698" s="144">
        <v>2725</v>
      </c>
      <c r="M698" s="144">
        <v>2729</v>
      </c>
      <c r="N698" s="144">
        <v>2752</v>
      </c>
      <c r="O698" s="144">
        <v>2726</v>
      </c>
      <c r="P698" s="144">
        <v>2718</v>
      </c>
      <c r="Q698" s="145">
        <v>303.66000000000003</v>
      </c>
      <c r="R698" s="145">
        <v>273.98</v>
      </c>
      <c r="S698" s="145">
        <v>302.27</v>
      </c>
      <c r="T698" s="145">
        <v>248.58</v>
      </c>
      <c r="U698" s="145">
        <v>269.51</v>
      </c>
      <c r="V698" s="145">
        <v>285.94</v>
      </c>
      <c r="W698" s="145">
        <v>297.02</v>
      </c>
      <c r="X698" s="145">
        <v>321.89999999999998</v>
      </c>
      <c r="Y698" s="145">
        <v>267.45999999999998</v>
      </c>
      <c r="Z698" s="145">
        <v>286.56</v>
      </c>
      <c r="AA698" s="145">
        <v>272.7</v>
      </c>
      <c r="AB698" s="145">
        <v>217.44</v>
      </c>
      <c r="AC698" s="145">
        <v>267.77999999999997</v>
      </c>
      <c r="AD698" s="145">
        <v>281.49</v>
      </c>
      <c r="AE698" s="144">
        <v>805006</v>
      </c>
      <c r="AF698" s="144">
        <v>720570</v>
      </c>
      <c r="AG698" s="144">
        <v>806145</v>
      </c>
      <c r="AH698" s="144">
        <v>662474</v>
      </c>
      <c r="AI698" s="144">
        <v>723636</v>
      </c>
      <c r="AJ698" s="144">
        <v>770330</v>
      </c>
      <c r="AK698" s="144">
        <v>806118</v>
      </c>
      <c r="AL698" s="144">
        <v>870738</v>
      </c>
      <c r="AM698" s="144">
        <v>724289</v>
      </c>
      <c r="AN698" s="144">
        <v>780886</v>
      </c>
      <c r="AO698" s="144">
        <v>744210</v>
      </c>
      <c r="AP698" s="144">
        <v>598400</v>
      </c>
      <c r="AQ698" s="144">
        <v>729961</v>
      </c>
      <c r="AR698" s="144">
        <v>765099</v>
      </c>
      <c r="AS698" s="144"/>
      <c r="AT698" s="144"/>
      <c r="AU698" s="144"/>
      <c r="AV698" s="144"/>
      <c r="AW698" s="144"/>
      <c r="AX698" s="144"/>
      <c r="AY698" s="144"/>
      <c r="AZ698" s="144"/>
      <c r="BA698" s="144"/>
      <c r="BB698" s="144"/>
      <c r="BC698" s="144"/>
      <c r="BD698" s="144"/>
      <c r="BE698" s="144"/>
      <c r="BF698" s="144"/>
    </row>
    <row r="699" spans="1:58" hidden="1">
      <c r="A699" s="143" t="s">
        <v>922</v>
      </c>
      <c r="B699" s="143" t="s">
        <v>999</v>
      </c>
      <c r="C699" s="144">
        <v>65</v>
      </c>
      <c r="D699" s="144">
        <v>57</v>
      </c>
      <c r="E699" s="144">
        <v>55</v>
      </c>
      <c r="F699" s="144">
        <v>50</v>
      </c>
      <c r="G699" s="144">
        <v>39</v>
      </c>
      <c r="H699" s="144">
        <v>32</v>
      </c>
      <c r="I699" s="144">
        <v>24</v>
      </c>
      <c r="J699" s="144">
        <v>20</v>
      </c>
      <c r="K699" s="144">
        <v>14</v>
      </c>
      <c r="L699" s="144">
        <v>8</v>
      </c>
      <c r="M699" s="144">
        <v>7</v>
      </c>
      <c r="N699" s="144">
        <v>7</v>
      </c>
      <c r="O699" s="144">
        <v>7</v>
      </c>
      <c r="P699" s="144">
        <v>7</v>
      </c>
      <c r="Q699" s="145">
        <v>235</v>
      </c>
      <c r="R699" s="145">
        <v>136</v>
      </c>
      <c r="S699" s="145">
        <v>176.71</v>
      </c>
      <c r="T699" s="145">
        <v>150.82</v>
      </c>
      <c r="U699" s="145">
        <v>187.28</v>
      </c>
      <c r="V699" s="145">
        <v>162.28</v>
      </c>
      <c r="W699" s="145">
        <v>249.79</v>
      </c>
      <c r="X699" s="145">
        <v>218.55</v>
      </c>
      <c r="Y699" s="145">
        <v>152.29</v>
      </c>
      <c r="Z699" s="145">
        <v>188.12</v>
      </c>
      <c r="AA699" s="145">
        <v>65.709999999999994</v>
      </c>
      <c r="AB699" s="145">
        <v>30.43</v>
      </c>
      <c r="AC699" s="145">
        <v>27.57</v>
      </c>
      <c r="AD699" s="145">
        <v>68.569999999999993</v>
      </c>
      <c r="AE699" s="144">
        <v>15275</v>
      </c>
      <c r="AF699" s="144">
        <v>7752</v>
      </c>
      <c r="AG699" s="144">
        <v>9719</v>
      </c>
      <c r="AH699" s="144">
        <v>7541</v>
      </c>
      <c r="AI699" s="144">
        <v>7304</v>
      </c>
      <c r="AJ699" s="144">
        <v>5193</v>
      </c>
      <c r="AK699" s="144">
        <v>5995</v>
      </c>
      <c r="AL699" s="144">
        <v>4371</v>
      </c>
      <c r="AM699" s="144">
        <v>2132</v>
      </c>
      <c r="AN699" s="144">
        <v>1505</v>
      </c>
      <c r="AO699" s="144">
        <v>460</v>
      </c>
      <c r="AP699" s="144">
        <v>213</v>
      </c>
      <c r="AQ699" s="144">
        <v>193</v>
      </c>
      <c r="AR699" s="144">
        <v>480</v>
      </c>
      <c r="AS699" s="144"/>
      <c r="AT699" s="144"/>
      <c r="AU699" s="144"/>
      <c r="AV699" s="144"/>
      <c r="AW699" s="144"/>
      <c r="AX699" s="144"/>
      <c r="AY699" s="144"/>
      <c r="AZ699" s="144"/>
      <c r="BA699" s="144"/>
      <c r="BB699" s="144"/>
      <c r="BC699" s="144"/>
      <c r="BD699" s="144"/>
      <c r="BE699" s="144"/>
      <c r="BF699" s="144"/>
    </row>
    <row r="700" spans="1:58" hidden="1">
      <c r="A700" s="143" t="s">
        <v>922</v>
      </c>
      <c r="B700" s="143" t="s">
        <v>1000</v>
      </c>
      <c r="C700" s="144">
        <v>4</v>
      </c>
      <c r="D700" s="144">
        <v>4</v>
      </c>
      <c r="E700" s="144">
        <v>6</v>
      </c>
      <c r="F700" s="144">
        <v>6</v>
      </c>
      <c r="G700" s="144">
        <v>6</v>
      </c>
      <c r="H700" s="144">
        <v>5</v>
      </c>
      <c r="I700" s="144">
        <v>5</v>
      </c>
      <c r="J700" s="144">
        <v>5</v>
      </c>
      <c r="K700" s="144">
        <v>5</v>
      </c>
      <c r="L700" s="144">
        <v>5</v>
      </c>
      <c r="M700" s="144">
        <v>7</v>
      </c>
      <c r="N700" s="144">
        <v>7</v>
      </c>
      <c r="O700" s="144">
        <v>7</v>
      </c>
      <c r="P700" s="144">
        <v>7</v>
      </c>
      <c r="Q700" s="145">
        <v>112</v>
      </c>
      <c r="R700" s="145">
        <v>167</v>
      </c>
      <c r="S700" s="145">
        <v>144</v>
      </c>
      <c r="T700" s="145">
        <v>166.5</v>
      </c>
      <c r="U700" s="145">
        <v>226.5</v>
      </c>
      <c r="V700" s="145">
        <v>138.19999999999999</v>
      </c>
      <c r="W700" s="145">
        <v>189.4</v>
      </c>
      <c r="X700" s="145">
        <v>123</v>
      </c>
      <c r="Y700" s="145">
        <v>172.8</v>
      </c>
      <c r="Z700" s="145">
        <v>141.6</v>
      </c>
      <c r="AA700" s="145">
        <v>158.71</v>
      </c>
      <c r="AB700" s="145">
        <v>98.57</v>
      </c>
      <c r="AC700" s="145">
        <v>133.71</v>
      </c>
      <c r="AD700" s="145">
        <v>140.57</v>
      </c>
      <c r="AE700" s="144">
        <v>448</v>
      </c>
      <c r="AF700" s="144">
        <v>668</v>
      </c>
      <c r="AG700" s="144">
        <v>864</v>
      </c>
      <c r="AH700" s="144">
        <v>999</v>
      </c>
      <c r="AI700" s="144">
        <v>1359</v>
      </c>
      <c r="AJ700" s="144">
        <v>691</v>
      </c>
      <c r="AK700" s="144">
        <v>947</v>
      </c>
      <c r="AL700" s="144">
        <v>615</v>
      </c>
      <c r="AM700" s="144">
        <v>864</v>
      </c>
      <c r="AN700" s="144">
        <v>708</v>
      </c>
      <c r="AO700" s="144">
        <v>1111</v>
      </c>
      <c r="AP700" s="144">
        <v>690</v>
      </c>
      <c r="AQ700" s="144">
        <v>936</v>
      </c>
      <c r="AR700" s="144">
        <v>984</v>
      </c>
      <c r="AS700" s="144"/>
      <c r="AT700" s="144"/>
      <c r="AU700" s="144"/>
      <c r="AV700" s="144"/>
      <c r="AW700" s="144"/>
      <c r="AX700" s="144"/>
      <c r="AY700" s="144"/>
      <c r="AZ700" s="144"/>
      <c r="BA700" s="144"/>
      <c r="BB700" s="144"/>
      <c r="BC700" s="144"/>
      <c r="BD700" s="144"/>
      <c r="BE700" s="144"/>
      <c r="BF700" s="144"/>
    </row>
    <row r="701" spans="1:58" hidden="1">
      <c r="A701" s="143" t="s">
        <v>922</v>
      </c>
      <c r="B701" s="143" t="s">
        <v>1001</v>
      </c>
      <c r="C701" s="144">
        <v>117</v>
      </c>
      <c r="D701" s="144">
        <v>112</v>
      </c>
      <c r="E701" s="144">
        <v>113</v>
      </c>
      <c r="F701" s="144">
        <v>116</v>
      </c>
      <c r="G701" s="144">
        <v>116</v>
      </c>
      <c r="H701" s="144">
        <v>113</v>
      </c>
      <c r="I701" s="144">
        <v>106</v>
      </c>
      <c r="J701" s="144">
        <v>106</v>
      </c>
      <c r="K701" s="144">
        <v>106</v>
      </c>
      <c r="L701" s="144">
        <v>106</v>
      </c>
      <c r="M701" s="144">
        <v>103</v>
      </c>
      <c r="N701" s="144">
        <v>103</v>
      </c>
      <c r="O701" s="144">
        <v>103</v>
      </c>
      <c r="P701" s="144">
        <v>103</v>
      </c>
      <c r="Q701" s="145">
        <v>108.08</v>
      </c>
      <c r="R701" s="145">
        <v>119.7</v>
      </c>
      <c r="S701" s="145">
        <v>120.36</v>
      </c>
      <c r="T701" s="145">
        <v>94.68</v>
      </c>
      <c r="U701" s="145">
        <v>107.4</v>
      </c>
      <c r="V701" s="145">
        <v>107.19</v>
      </c>
      <c r="W701" s="145">
        <v>112.01</v>
      </c>
      <c r="X701" s="145">
        <v>106.8</v>
      </c>
      <c r="Y701" s="145">
        <v>106.8</v>
      </c>
      <c r="Z701" s="145">
        <v>106.8</v>
      </c>
      <c r="AA701" s="145">
        <v>107.04</v>
      </c>
      <c r="AB701" s="145">
        <v>138.38</v>
      </c>
      <c r="AC701" s="145">
        <v>140.55000000000001</v>
      </c>
      <c r="AD701" s="145">
        <v>345.96</v>
      </c>
      <c r="AE701" s="144">
        <v>12645</v>
      </c>
      <c r="AF701" s="144">
        <v>13406</v>
      </c>
      <c r="AG701" s="144">
        <v>13601</v>
      </c>
      <c r="AH701" s="144">
        <v>10983</v>
      </c>
      <c r="AI701" s="144">
        <v>12458</v>
      </c>
      <c r="AJ701" s="144">
        <v>12112</v>
      </c>
      <c r="AK701" s="144">
        <v>11873</v>
      </c>
      <c r="AL701" s="144">
        <v>11321</v>
      </c>
      <c r="AM701" s="144">
        <v>11321</v>
      </c>
      <c r="AN701" s="144">
        <v>11321</v>
      </c>
      <c r="AO701" s="144">
        <v>11025</v>
      </c>
      <c r="AP701" s="144">
        <v>14253</v>
      </c>
      <c r="AQ701" s="144">
        <v>14477</v>
      </c>
      <c r="AR701" s="144">
        <v>35634</v>
      </c>
      <c r="AS701" s="144"/>
      <c r="AT701" s="144"/>
      <c r="AU701" s="144"/>
      <c r="AV701" s="144"/>
      <c r="AW701" s="144"/>
      <c r="AX701" s="144"/>
      <c r="AY701" s="144"/>
      <c r="AZ701" s="144"/>
      <c r="BA701" s="144"/>
      <c r="BB701" s="144"/>
      <c r="BC701" s="144"/>
      <c r="BD701" s="144"/>
      <c r="BE701" s="144"/>
      <c r="BF701" s="144"/>
    </row>
    <row r="702" spans="1:58" hidden="1">
      <c r="A702" s="143" t="s">
        <v>922</v>
      </c>
      <c r="B702" s="143" t="s">
        <v>1002</v>
      </c>
      <c r="C702" s="144">
        <v>2</v>
      </c>
      <c r="D702" s="144">
        <v>2</v>
      </c>
      <c r="E702" s="144">
        <v>3</v>
      </c>
      <c r="F702" s="144">
        <v>3</v>
      </c>
      <c r="G702" s="144">
        <v>3</v>
      </c>
      <c r="H702" s="144">
        <v>3</v>
      </c>
      <c r="I702" s="144">
        <v>3</v>
      </c>
      <c r="J702" s="144">
        <v>3</v>
      </c>
      <c r="K702" s="144">
        <v>3</v>
      </c>
      <c r="L702" s="144">
        <v>3</v>
      </c>
      <c r="M702" s="144">
        <v>4</v>
      </c>
      <c r="N702" s="144">
        <v>4</v>
      </c>
      <c r="O702" s="144">
        <v>4</v>
      </c>
      <c r="P702" s="144">
        <v>4</v>
      </c>
      <c r="Q702" s="145">
        <v>105</v>
      </c>
      <c r="R702" s="145">
        <v>174</v>
      </c>
      <c r="S702" s="145">
        <v>29</v>
      </c>
      <c r="T702" s="145">
        <v>71</v>
      </c>
      <c r="U702" s="145">
        <v>165</v>
      </c>
      <c r="V702" s="145">
        <v>69.33</v>
      </c>
      <c r="W702" s="145">
        <v>50</v>
      </c>
      <c r="X702" s="145">
        <v>90</v>
      </c>
      <c r="Y702" s="145">
        <v>89.67</v>
      </c>
      <c r="Z702" s="145">
        <v>55.67</v>
      </c>
      <c r="AA702" s="145">
        <v>60.25</v>
      </c>
      <c r="AB702" s="145">
        <v>45.5</v>
      </c>
      <c r="AC702" s="145">
        <v>76.5</v>
      </c>
      <c r="AD702" s="145">
        <v>76.5</v>
      </c>
      <c r="AE702" s="144">
        <v>210</v>
      </c>
      <c r="AF702" s="144">
        <v>348</v>
      </c>
      <c r="AG702" s="144">
        <v>87</v>
      </c>
      <c r="AH702" s="144">
        <v>213</v>
      </c>
      <c r="AI702" s="144">
        <v>495</v>
      </c>
      <c r="AJ702" s="144">
        <v>208</v>
      </c>
      <c r="AK702" s="144">
        <v>150</v>
      </c>
      <c r="AL702" s="144">
        <v>270</v>
      </c>
      <c r="AM702" s="144">
        <v>269</v>
      </c>
      <c r="AN702" s="144">
        <v>167</v>
      </c>
      <c r="AO702" s="144">
        <v>241</v>
      </c>
      <c r="AP702" s="144">
        <v>182</v>
      </c>
      <c r="AQ702" s="144">
        <v>306</v>
      </c>
      <c r="AR702" s="144">
        <v>306</v>
      </c>
      <c r="AS702" s="144"/>
      <c r="AT702" s="144"/>
      <c r="AU702" s="144"/>
      <c r="AV702" s="144"/>
      <c r="AW702" s="144"/>
      <c r="AX702" s="144"/>
      <c r="AY702" s="144"/>
      <c r="AZ702" s="144"/>
      <c r="BA702" s="144"/>
      <c r="BB702" s="144"/>
      <c r="BC702" s="144"/>
      <c r="BD702" s="144"/>
      <c r="BE702" s="144"/>
      <c r="BF702" s="144"/>
    </row>
    <row r="703" spans="1:58" hidden="1">
      <c r="A703" s="143" t="s">
        <v>922</v>
      </c>
      <c r="B703" s="143" t="s">
        <v>1003</v>
      </c>
      <c r="C703" s="144">
        <v>253</v>
      </c>
      <c r="D703" s="144">
        <v>239</v>
      </c>
      <c r="E703" s="144">
        <v>241</v>
      </c>
      <c r="F703" s="144">
        <v>244</v>
      </c>
      <c r="G703" s="144">
        <v>244</v>
      </c>
      <c r="H703" s="144">
        <v>240</v>
      </c>
      <c r="I703" s="144">
        <v>190</v>
      </c>
      <c r="J703" s="144">
        <v>190</v>
      </c>
      <c r="K703" s="144">
        <v>190</v>
      </c>
      <c r="L703" s="144">
        <v>190</v>
      </c>
      <c r="M703" s="144">
        <v>198</v>
      </c>
      <c r="N703" s="144">
        <v>198</v>
      </c>
      <c r="O703" s="144">
        <v>198</v>
      </c>
      <c r="P703" s="144">
        <v>198</v>
      </c>
      <c r="Q703" s="145">
        <v>143.26</v>
      </c>
      <c r="R703" s="145">
        <v>190.1</v>
      </c>
      <c r="S703" s="145">
        <v>192.83</v>
      </c>
      <c r="T703" s="145">
        <v>156.55000000000001</v>
      </c>
      <c r="U703" s="145">
        <v>211.13</v>
      </c>
      <c r="V703" s="145">
        <v>191.57</v>
      </c>
      <c r="W703" s="145">
        <v>210</v>
      </c>
      <c r="X703" s="145">
        <v>210</v>
      </c>
      <c r="Y703" s="145">
        <v>210</v>
      </c>
      <c r="Z703" s="145">
        <v>215.43</v>
      </c>
      <c r="AA703" s="145">
        <v>212.9</v>
      </c>
      <c r="AB703" s="145">
        <v>215.38</v>
      </c>
      <c r="AC703" s="145">
        <v>223.06</v>
      </c>
      <c r="AD703" s="145">
        <v>210.33</v>
      </c>
      <c r="AE703" s="144">
        <v>36244</v>
      </c>
      <c r="AF703" s="144">
        <v>45435</v>
      </c>
      <c r="AG703" s="144">
        <v>46471</v>
      </c>
      <c r="AH703" s="144">
        <v>38199</v>
      </c>
      <c r="AI703" s="144">
        <v>51516</v>
      </c>
      <c r="AJ703" s="144">
        <v>45976</v>
      </c>
      <c r="AK703" s="144">
        <v>39900</v>
      </c>
      <c r="AL703" s="144">
        <v>39900</v>
      </c>
      <c r="AM703" s="144">
        <v>39900</v>
      </c>
      <c r="AN703" s="144">
        <v>40932</v>
      </c>
      <c r="AO703" s="144">
        <v>42155</v>
      </c>
      <c r="AP703" s="144">
        <v>42645</v>
      </c>
      <c r="AQ703" s="144">
        <v>44165</v>
      </c>
      <c r="AR703" s="144">
        <v>41645</v>
      </c>
      <c r="AS703" s="144"/>
      <c r="AT703" s="144"/>
      <c r="AU703" s="144"/>
      <c r="AV703" s="144"/>
      <c r="AW703" s="144"/>
      <c r="AX703" s="144"/>
      <c r="AY703" s="144"/>
      <c r="AZ703" s="144"/>
      <c r="BA703" s="144"/>
      <c r="BB703" s="144"/>
      <c r="BC703" s="144"/>
      <c r="BD703" s="144"/>
      <c r="BE703" s="144"/>
      <c r="BF703" s="144"/>
    </row>
    <row r="704" spans="1:58" hidden="1">
      <c r="A704" s="143" t="s">
        <v>922</v>
      </c>
      <c r="B704" s="143" t="s">
        <v>1004</v>
      </c>
      <c r="C704" s="144">
        <v>441</v>
      </c>
      <c r="D704" s="144">
        <v>414</v>
      </c>
      <c r="E704" s="144">
        <v>418</v>
      </c>
      <c r="F704" s="144">
        <v>419</v>
      </c>
      <c r="G704" s="144">
        <v>408</v>
      </c>
      <c r="H704" s="144">
        <v>393</v>
      </c>
      <c r="I704" s="144">
        <v>328</v>
      </c>
      <c r="J704" s="144">
        <v>324</v>
      </c>
      <c r="K704" s="144">
        <v>318</v>
      </c>
      <c r="L704" s="144">
        <v>312</v>
      </c>
      <c r="M704" s="144">
        <v>319</v>
      </c>
      <c r="N704" s="144">
        <v>319</v>
      </c>
      <c r="O704" s="144">
        <v>319</v>
      </c>
      <c r="P704" s="144">
        <v>319</v>
      </c>
      <c r="Q704" s="145">
        <v>146.99</v>
      </c>
      <c r="R704" s="145">
        <v>163.31</v>
      </c>
      <c r="S704" s="145">
        <v>169.24</v>
      </c>
      <c r="T704" s="145">
        <v>138.27000000000001</v>
      </c>
      <c r="U704" s="145">
        <v>179.25</v>
      </c>
      <c r="V704" s="145">
        <v>163.31</v>
      </c>
      <c r="W704" s="145">
        <v>179.47</v>
      </c>
      <c r="X704" s="145">
        <v>174.31</v>
      </c>
      <c r="Y704" s="145">
        <v>171.34</v>
      </c>
      <c r="Z704" s="145">
        <v>175.11</v>
      </c>
      <c r="AA704" s="145">
        <v>172.39</v>
      </c>
      <c r="AB704" s="145">
        <v>181.76</v>
      </c>
      <c r="AC704" s="145">
        <v>188.33</v>
      </c>
      <c r="AD704" s="145">
        <v>247.8</v>
      </c>
      <c r="AE704" s="144">
        <v>64822</v>
      </c>
      <c r="AF704" s="144">
        <v>67609</v>
      </c>
      <c r="AG704" s="144">
        <v>70742</v>
      </c>
      <c r="AH704" s="144">
        <v>57935</v>
      </c>
      <c r="AI704" s="144">
        <v>73132</v>
      </c>
      <c r="AJ704" s="144">
        <v>64180</v>
      </c>
      <c r="AK704" s="144">
        <v>58865</v>
      </c>
      <c r="AL704" s="144">
        <v>56477</v>
      </c>
      <c r="AM704" s="144">
        <v>54486</v>
      </c>
      <c r="AN704" s="144">
        <v>54633</v>
      </c>
      <c r="AO704" s="144">
        <v>54992</v>
      </c>
      <c r="AP704" s="144">
        <v>57983</v>
      </c>
      <c r="AQ704" s="144">
        <v>60077</v>
      </c>
      <c r="AR704" s="144">
        <v>79049</v>
      </c>
      <c r="AS704" s="144"/>
      <c r="AT704" s="144"/>
      <c r="AU704" s="144"/>
      <c r="AV704" s="144"/>
      <c r="AW704" s="144"/>
      <c r="AX704" s="144"/>
      <c r="AY704" s="144"/>
      <c r="AZ704" s="144"/>
      <c r="BA704" s="144"/>
      <c r="BB704" s="144"/>
      <c r="BC704" s="144"/>
      <c r="BD704" s="144"/>
      <c r="BE704" s="144"/>
      <c r="BF704" s="144"/>
    </row>
    <row r="705" spans="1:58" hidden="1">
      <c r="A705" s="143" t="s">
        <v>922</v>
      </c>
      <c r="B705" s="143" t="s">
        <v>1005</v>
      </c>
      <c r="C705" s="144">
        <v>0</v>
      </c>
      <c r="D705" s="144">
        <v>0</v>
      </c>
      <c r="E705" s="144">
        <v>0</v>
      </c>
      <c r="F705" s="144">
        <v>0</v>
      </c>
      <c r="G705" s="144">
        <v>0</v>
      </c>
      <c r="H705" s="144">
        <v>0</v>
      </c>
      <c r="I705" s="144">
        <v>0</v>
      </c>
      <c r="J705" s="144">
        <v>0</v>
      </c>
      <c r="K705" s="144">
        <v>0</v>
      </c>
      <c r="L705" s="144">
        <v>0</v>
      </c>
      <c r="M705" s="144">
        <v>0</v>
      </c>
      <c r="N705" s="144">
        <v>0</v>
      </c>
      <c r="O705" s="144">
        <v>0</v>
      </c>
      <c r="P705" s="144">
        <v>0</v>
      </c>
      <c r="Q705" s="145"/>
      <c r="R705" s="145"/>
      <c r="S705" s="145"/>
      <c r="T705" s="145"/>
      <c r="U705" s="145"/>
      <c r="V705" s="145"/>
      <c r="W705" s="145"/>
      <c r="X705" s="145"/>
      <c r="Y705" s="145"/>
      <c r="Z705" s="145"/>
      <c r="AA705" s="145"/>
      <c r="AB705" s="145"/>
      <c r="AC705" s="145"/>
      <c r="AD705" s="145"/>
      <c r="AE705" s="144">
        <v>0</v>
      </c>
      <c r="AF705" s="144">
        <v>0</v>
      </c>
      <c r="AG705" s="144">
        <v>0</v>
      </c>
      <c r="AH705" s="144">
        <v>0</v>
      </c>
      <c r="AI705" s="144">
        <v>0</v>
      </c>
      <c r="AJ705" s="144">
        <v>0</v>
      </c>
      <c r="AK705" s="144">
        <v>0</v>
      </c>
      <c r="AL705" s="144">
        <v>0</v>
      </c>
      <c r="AM705" s="144">
        <v>0</v>
      </c>
      <c r="AN705" s="144">
        <v>0</v>
      </c>
      <c r="AO705" s="144">
        <v>0</v>
      </c>
      <c r="AP705" s="144">
        <v>0</v>
      </c>
      <c r="AQ705" s="144">
        <v>0</v>
      </c>
      <c r="AR705" s="144">
        <v>0</v>
      </c>
      <c r="AS705" s="144"/>
      <c r="AT705" s="144"/>
      <c r="AU705" s="144"/>
      <c r="AV705" s="144"/>
      <c r="AW705" s="144"/>
      <c r="AX705" s="144"/>
      <c r="AY705" s="144"/>
      <c r="AZ705" s="144"/>
      <c r="BA705" s="144"/>
      <c r="BB705" s="144"/>
      <c r="BC705" s="144"/>
      <c r="BD705" s="144"/>
      <c r="BE705" s="144"/>
      <c r="BF705" s="144"/>
    </row>
    <row r="706" spans="1:58" hidden="1">
      <c r="A706" s="143" t="s">
        <v>922</v>
      </c>
      <c r="B706" s="143" t="s">
        <v>1006</v>
      </c>
      <c r="C706" s="144">
        <v>0</v>
      </c>
      <c r="D706" s="144">
        <v>0</v>
      </c>
      <c r="E706" s="144">
        <v>0</v>
      </c>
      <c r="F706" s="144">
        <v>0</v>
      </c>
      <c r="G706" s="144">
        <v>0</v>
      </c>
      <c r="H706" s="144">
        <v>0</v>
      </c>
      <c r="I706" s="144">
        <v>0</v>
      </c>
      <c r="J706" s="144">
        <v>0</v>
      </c>
      <c r="K706" s="144">
        <v>0</v>
      </c>
      <c r="L706" s="144">
        <v>0</v>
      </c>
      <c r="M706" s="144">
        <v>0</v>
      </c>
      <c r="N706" s="144">
        <v>0</v>
      </c>
      <c r="O706" s="144">
        <v>0</v>
      </c>
      <c r="P706" s="144">
        <v>0</v>
      </c>
      <c r="Q706" s="145"/>
      <c r="R706" s="145"/>
      <c r="S706" s="145"/>
      <c r="T706" s="145"/>
      <c r="U706" s="145"/>
      <c r="V706" s="145"/>
      <c r="W706" s="145"/>
      <c r="X706" s="145"/>
      <c r="Y706" s="145"/>
      <c r="Z706" s="145"/>
      <c r="AA706" s="145"/>
      <c r="AB706" s="145"/>
      <c r="AC706" s="145"/>
      <c r="AD706" s="145"/>
      <c r="AE706" s="144">
        <v>0</v>
      </c>
      <c r="AF706" s="144">
        <v>0</v>
      </c>
      <c r="AG706" s="144">
        <v>0</v>
      </c>
      <c r="AH706" s="144">
        <v>0</v>
      </c>
      <c r="AI706" s="144">
        <v>0</v>
      </c>
      <c r="AJ706" s="144">
        <v>0</v>
      </c>
      <c r="AK706" s="144">
        <v>0</v>
      </c>
      <c r="AL706" s="144">
        <v>0</v>
      </c>
      <c r="AM706" s="144">
        <v>0</v>
      </c>
      <c r="AN706" s="144">
        <v>0</v>
      </c>
      <c r="AO706" s="144">
        <v>0</v>
      </c>
      <c r="AP706" s="144">
        <v>0</v>
      </c>
      <c r="AQ706" s="144">
        <v>0</v>
      </c>
      <c r="AR706" s="144">
        <v>0</v>
      </c>
      <c r="AS706" s="144"/>
      <c r="AT706" s="144"/>
      <c r="AU706" s="144"/>
      <c r="AV706" s="144"/>
      <c r="AW706" s="144"/>
      <c r="AX706" s="144"/>
      <c r="AY706" s="144"/>
      <c r="AZ706" s="144"/>
      <c r="BA706" s="144"/>
      <c r="BB706" s="144"/>
      <c r="BC706" s="144"/>
      <c r="BD706" s="144"/>
      <c r="BE706" s="144"/>
      <c r="BF706" s="144"/>
    </row>
    <row r="707" spans="1:58" hidden="1">
      <c r="A707" s="143" t="s">
        <v>922</v>
      </c>
      <c r="B707" s="143" t="s">
        <v>1007</v>
      </c>
      <c r="C707" s="144">
        <v>9948</v>
      </c>
      <c r="D707" s="144">
        <v>9877</v>
      </c>
      <c r="E707" s="144">
        <v>9917</v>
      </c>
      <c r="F707" s="144">
        <v>9976</v>
      </c>
      <c r="G707" s="144">
        <v>9944</v>
      </c>
      <c r="H707" s="144">
        <v>9953</v>
      </c>
      <c r="I707" s="144">
        <v>9960</v>
      </c>
      <c r="J707" s="144">
        <v>9968</v>
      </c>
      <c r="K707" s="144">
        <v>9976</v>
      </c>
      <c r="L707" s="144">
        <v>9983</v>
      </c>
      <c r="M707" s="144">
        <v>8774</v>
      </c>
      <c r="N707" s="144">
        <v>8983</v>
      </c>
      <c r="O707" s="144">
        <v>9126</v>
      </c>
      <c r="P707" s="144">
        <v>8718</v>
      </c>
      <c r="Q707" s="145">
        <v>18.73</v>
      </c>
      <c r="R707" s="145">
        <v>15.88</v>
      </c>
      <c r="S707" s="145">
        <v>18.59</v>
      </c>
      <c r="T707" s="145">
        <v>18.13</v>
      </c>
      <c r="U707" s="145">
        <v>8.7100000000000009</v>
      </c>
      <c r="V707" s="145">
        <v>22.83</v>
      </c>
      <c r="W707" s="145">
        <v>10.25</v>
      </c>
      <c r="X707" s="145">
        <v>13.37</v>
      </c>
      <c r="Y707" s="145">
        <v>14.91</v>
      </c>
      <c r="Z707" s="145">
        <v>14.91</v>
      </c>
      <c r="AA707" s="145">
        <v>16.760000000000002</v>
      </c>
      <c r="AB707" s="145">
        <v>16.8</v>
      </c>
      <c r="AC707" s="145">
        <v>15.63</v>
      </c>
      <c r="AD707" s="145">
        <v>20.96</v>
      </c>
      <c r="AE707" s="144">
        <v>186310</v>
      </c>
      <c r="AF707" s="144">
        <v>156856</v>
      </c>
      <c r="AG707" s="144">
        <v>184318</v>
      </c>
      <c r="AH707" s="144">
        <v>180836</v>
      </c>
      <c r="AI707" s="144">
        <v>86620</v>
      </c>
      <c r="AJ707" s="144">
        <v>227237</v>
      </c>
      <c r="AK707" s="144">
        <v>102104</v>
      </c>
      <c r="AL707" s="144">
        <v>133301</v>
      </c>
      <c r="AM707" s="144">
        <v>148756</v>
      </c>
      <c r="AN707" s="144">
        <v>148807</v>
      </c>
      <c r="AO707" s="144">
        <v>147050</v>
      </c>
      <c r="AP707" s="144">
        <v>150946</v>
      </c>
      <c r="AQ707" s="144">
        <v>142681</v>
      </c>
      <c r="AR707" s="144">
        <v>182772</v>
      </c>
      <c r="AS707" s="144"/>
      <c r="AT707" s="144"/>
      <c r="AU707" s="144"/>
      <c r="AV707" s="144"/>
      <c r="AW707" s="144"/>
      <c r="AX707" s="144"/>
      <c r="AY707" s="144"/>
      <c r="AZ707" s="144"/>
      <c r="BA707" s="144"/>
      <c r="BB707" s="144"/>
      <c r="BC707" s="144"/>
      <c r="BD707" s="144"/>
      <c r="BE707" s="144"/>
      <c r="BF707" s="144"/>
    </row>
    <row r="708" spans="1:58" hidden="1">
      <c r="A708" s="143" t="s">
        <v>922</v>
      </c>
      <c r="B708" s="143" t="s">
        <v>1008</v>
      </c>
      <c r="C708" s="144">
        <v>0</v>
      </c>
      <c r="D708" s="144">
        <v>0</v>
      </c>
      <c r="E708" s="144">
        <v>0</v>
      </c>
      <c r="F708" s="144">
        <v>0</v>
      </c>
      <c r="G708" s="144">
        <v>0</v>
      </c>
      <c r="H708" s="144">
        <v>0</v>
      </c>
      <c r="I708" s="144">
        <v>0</v>
      </c>
      <c r="J708" s="144">
        <v>0</v>
      </c>
      <c r="K708" s="144">
        <v>0</v>
      </c>
      <c r="L708" s="144">
        <v>0</v>
      </c>
      <c r="M708" s="144">
        <v>711</v>
      </c>
      <c r="N708" s="144">
        <v>722</v>
      </c>
      <c r="O708" s="144">
        <v>697</v>
      </c>
      <c r="P708" s="144">
        <v>673</v>
      </c>
      <c r="Q708" s="145"/>
      <c r="R708" s="145"/>
      <c r="S708" s="145"/>
      <c r="T708" s="145"/>
      <c r="U708" s="145"/>
      <c r="V708" s="145"/>
      <c r="W708" s="145"/>
      <c r="X708" s="145"/>
      <c r="Y708" s="145"/>
      <c r="Z708" s="145"/>
      <c r="AA708" s="145">
        <v>0</v>
      </c>
      <c r="AB708" s="145">
        <v>0</v>
      </c>
      <c r="AC708" s="145">
        <v>0</v>
      </c>
      <c r="AD708" s="145">
        <v>0</v>
      </c>
      <c r="AE708" s="144">
        <v>0</v>
      </c>
      <c r="AF708" s="144">
        <v>0</v>
      </c>
      <c r="AG708" s="144">
        <v>0</v>
      </c>
      <c r="AH708" s="144">
        <v>0</v>
      </c>
      <c r="AI708" s="144">
        <v>0</v>
      </c>
      <c r="AJ708" s="144">
        <v>0</v>
      </c>
      <c r="AK708" s="144">
        <v>0</v>
      </c>
      <c r="AL708" s="144">
        <v>0</v>
      </c>
      <c r="AM708" s="144">
        <v>0</v>
      </c>
      <c r="AN708" s="144">
        <v>0</v>
      </c>
      <c r="AO708" s="144">
        <v>0</v>
      </c>
      <c r="AP708" s="144">
        <v>0</v>
      </c>
      <c r="AQ708" s="144">
        <v>0</v>
      </c>
      <c r="AR708" s="144">
        <v>0</v>
      </c>
      <c r="AS708" s="144"/>
      <c r="AT708" s="144"/>
      <c r="AU708" s="144"/>
      <c r="AV708" s="144"/>
      <c r="AW708" s="144"/>
      <c r="AX708" s="144"/>
      <c r="AY708" s="144"/>
      <c r="AZ708" s="144"/>
      <c r="BA708" s="144"/>
      <c r="BB708" s="144"/>
      <c r="BC708" s="144"/>
      <c r="BD708" s="144"/>
      <c r="BE708" s="144"/>
      <c r="BF708" s="144"/>
    </row>
    <row r="709" spans="1:58" hidden="1">
      <c r="A709" s="143" t="s">
        <v>922</v>
      </c>
      <c r="B709" s="143" t="s">
        <v>1009</v>
      </c>
      <c r="C709" s="144">
        <v>55</v>
      </c>
      <c r="D709" s="144">
        <v>53</v>
      </c>
      <c r="E709" s="144">
        <v>51</v>
      </c>
      <c r="F709" s="144">
        <v>49</v>
      </c>
      <c r="G709" s="144">
        <v>47</v>
      </c>
      <c r="H709" s="144">
        <v>45</v>
      </c>
      <c r="I709" s="144">
        <v>42</v>
      </c>
      <c r="J709" s="144">
        <v>40</v>
      </c>
      <c r="K709" s="144">
        <v>38</v>
      </c>
      <c r="L709" s="144">
        <v>9</v>
      </c>
      <c r="M709" s="144">
        <v>10</v>
      </c>
      <c r="N709" s="144">
        <v>10</v>
      </c>
      <c r="O709" s="144">
        <v>10</v>
      </c>
      <c r="P709" s="144">
        <v>10</v>
      </c>
      <c r="Q709" s="145">
        <v>216</v>
      </c>
      <c r="R709" s="145">
        <v>235</v>
      </c>
      <c r="S709" s="145">
        <v>179.82</v>
      </c>
      <c r="T709" s="145">
        <v>233.78</v>
      </c>
      <c r="U709" s="145">
        <v>216.94</v>
      </c>
      <c r="V709" s="145">
        <v>246.31</v>
      </c>
      <c r="W709" s="145">
        <v>203.9</v>
      </c>
      <c r="X709" s="145">
        <v>163.28</v>
      </c>
      <c r="Y709" s="145">
        <v>200.39</v>
      </c>
      <c r="Z709" s="145">
        <v>162.88999999999999</v>
      </c>
      <c r="AA709" s="145">
        <v>204</v>
      </c>
      <c r="AB709" s="145">
        <v>200.9</v>
      </c>
      <c r="AC709" s="145">
        <v>205</v>
      </c>
      <c r="AD709" s="145">
        <v>186.6</v>
      </c>
      <c r="AE709" s="144">
        <v>11880</v>
      </c>
      <c r="AF709" s="144">
        <v>12455</v>
      </c>
      <c r="AG709" s="144">
        <v>9171</v>
      </c>
      <c r="AH709" s="144">
        <v>11455</v>
      </c>
      <c r="AI709" s="144">
        <v>10196</v>
      </c>
      <c r="AJ709" s="144">
        <v>11084</v>
      </c>
      <c r="AK709" s="144">
        <v>8564</v>
      </c>
      <c r="AL709" s="144">
        <v>6531</v>
      </c>
      <c r="AM709" s="144">
        <v>7615</v>
      </c>
      <c r="AN709" s="144">
        <v>1466</v>
      </c>
      <c r="AO709" s="144">
        <v>2040</v>
      </c>
      <c r="AP709" s="144">
        <v>2009</v>
      </c>
      <c r="AQ709" s="144">
        <v>2050</v>
      </c>
      <c r="AR709" s="144">
        <v>1866</v>
      </c>
      <c r="AS709" s="144"/>
      <c r="AT709" s="144"/>
      <c r="AU709" s="144"/>
      <c r="AV709" s="144"/>
      <c r="AW709" s="144"/>
      <c r="AX709" s="144"/>
      <c r="AY709" s="144"/>
      <c r="AZ709" s="144"/>
      <c r="BA709" s="144"/>
      <c r="BB709" s="144"/>
      <c r="BC709" s="144"/>
      <c r="BD709" s="144"/>
      <c r="BE709" s="144"/>
      <c r="BF709" s="144"/>
    </row>
    <row r="710" spans="1:58" hidden="1">
      <c r="A710" s="143" t="s">
        <v>922</v>
      </c>
      <c r="B710" s="143" t="s">
        <v>1010</v>
      </c>
      <c r="C710" s="144">
        <v>1216</v>
      </c>
      <c r="D710" s="144">
        <v>1204</v>
      </c>
      <c r="E710" s="144">
        <v>1200</v>
      </c>
      <c r="F710" s="144">
        <v>1192</v>
      </c>
      <c r="G710" s="144">
        <v>1181</v>
      </c>
      <c r="H710" s="144">
        <v>1146</v>
      </c>
      <c r="I710" s="144">
        <v>1119</v>
      </c>
      <c r="J710" s="144">
        <v>1105</v>
      </c>
      <c r="K710" s="144">
        <v>1104</v>
      </c>
      <c r="L710" s="144">
        <v>1100</v>
      </c>
      <c r="M710" s="144">
        <v>1089</v>
      </c>
      <c r="N710" s="144">
        <v>1092</v>
      </c>
      <c r="O710" s="144">
        <v>1099</v>
      </c>
      <c r="P710" s="144">
        <v>1114</v>
      </c>
      <c r="Q710" s="145">
        <v>281.83999999999997</v>
      </c>
      <c r="R710" s="145">
        <v>301</v>
      </c>
      <c r="S710" s="145">
        <v>234</v>
      </c>
      <c r="T710" s="145">
        <v>329.02</v>
      </c>
      <c r="U710" s="145">
        <v>240.81</v>
      </c>
      <c r="V710" s="145">
        <v>311.86</v>
      </c>
      <c r="W710" s="145">
        <v>247.9</v>
      </c>
      <c r="X710" s="145">
        <v>287.05</v>
      </c>
      <c r="Y710" s="145">
        <v>263.83</v>
      </c>
      <c r="Z710" s="145">
        <v>270.33</v>
      </c>
      <c r="AA710" s="145">
        <v>249.74</v>
      </c>
      <c r="AB710" s="145">
        <v>99.3</v>
      </c>
      <c r="AC710" s="145">
        <v>240.95</v>
      </c>
      <c r="AD710" s="145">
        <v>161</v>
      </c>
      <c r="AE710" s="144">
        <v>342721</v>
      </c>
      <c r="AF710" s="144">
        <v>362404</v>
      </c>
      <c r="AG710" s="144">
        <v>280800</v>
      </c>
      <c r="AH710" s="144">
        <v>392189</v>
      </c>
      <c r="AI710" s="144">
        <v>284393</v>
      </c>
      <c r="AJ710" s="144">
        <v>357395</v>
      </c>
      <c r="AK710" s="144">
        <v>277403</v>
      </c>
      <c r="AL710" s="144">
        <v>317190</v>
      </c>
      <c r="AM710" s="144">
        <v>291270</v>
      </c>
      <c r="AN710" s="144">
        <v>297361</v>
      </c>
      <c r="AO710" s="144">
        <v>271967</v>
      </c>
      <c r="AP710" s="144">
        <v>108440</v>
      </c>
      <c r="AQ710" s="144">
        <v>264800</v>
      </c>
      <c r="AR710" s="144">
        <v>179350</v>
      </c>
      <c r="AS710" s="144"/>
      <c r="AT710" s="144"/>
      <c r="AU710" s="144"/>
      <c r="AV710" s="144"/>
      <c r="AW710" s="144"/>
      <c r="AX710" s="144"/>
      <c r="AY710" s="144"/>
      <c r="AZ710" s="144"/>
      <c r="BA710" s="144"/>
      <c r="BB710" s="144"/>
      <c r="BC710" s="144"/>
      <c r="BD710" s="144"/>
      <c r="BE710" s="144"/>
      <c r="BF710" s="144"/>
    </row>
    <row r="711" spans="1:58" hidden="1">
      <c r="A711" s="143" t="s">
        <v>922</v>
      </c>
      <c r="B711" s="143" t="s">
        <v>1011</v>
      </c>
      <c r="C711" s="144">
        <v>613</v>
      </c>
      <c r="D711" s="144">
        <v>614</v>
      </c>
      <c r="E711" s="144">
        <v>619</v>
      </c>
      <c r="F711" s="144">
        <v>620</v>
      </c>
      <c r="G711" s="144">
        <v>617</v>
      </c>
      <c r="H711" s="144">
        <v>625</v>
      </c>
      <c r="I711" s="144">
        <v>634</v>
      </c>
      <c r="J711" s="144">
        <v>661</v>
      </c>
      <c r="K711" s="144">
        <v>668</v>
      </c>
      <c r="L711" s="144">
        <v>681</v>
      </c>
      <c r="M711" s="144">
        <v>688</v>
      </c>
      <c r="N711" s="144">
        <v>691</v>
      </c>
      <c r="O711" s="144">
        <v>689</v>
      </c>
      <c r="P711" s="144">
        <v>707</v>
      </c>
      <c r="Q711" s="145">
        <v>285.44</v>
      </c>
      <c r="R711" s="145">
        <v>306.94</v>
      </c>
      <c r="S711" s="145">
        <v>272.7</v>
      </c>
      <c r="T711" s="145">
        <v>326.7</v>
      </c>
      <c r="U711" s="145">
        <v>288.5</v>
      </c>
      <c r="V711" s="145">
        <v>343.65</v>
      </c>
      <c r="W711" s="145">
        <v>331.63</v>
      </c>
      <c r="X711" s="145">
        <v>300.39</v>
      </c>
      <c r="Y711" s="145">
        <v>320.05</v>
      </c>
      <c r="Z711" s="145">
        <v>293.85000000000002</v>
      </c>
      <c r="AA711" s="145">
        <v>295.64999999999998</v>
      </c>
      <c r="AB711" s="145">
        <v>103.52</v>
      </c>
      <c r="AC711" s="145">
        <v>262.48</v>
      </c>
      <c r="AD711" s="145">
        <v>197.45</v>
      </c>
      <c r="AE711" s="144">
        <v>174975</v>
      </c>
      <c r="AF711" s="144">
        <v>188461</v>
      </c>
      <c r="AG711" s="144">
        <v>168799</v>
      </c>
      <c r="AH711" s="144">
        <v>202554</v>
      </c>
      <c r="AI711" s="144">
        <v>178006</v>
      </c>
      <c r="AJ711" s="144">
        <v>214783</v>
      </c>
      <c r="AK711" s="144">
        <v>210253</v>
      </c>
      <c r="AL711" s="144">
        <v>198558</v>
      </c>
      <c r="AM711" s="144">
        <v>213793</v>
      </c>
      <c r="AN711" s="144">
        <v>200115</v>
      </c>
      <c r="AO711" s="144">
        <v>203406</v>
      </c>
      <c r="AP711" s="144">
        <v>71530</v>
      </c>
      <c r="AQ711" s="144">
        <v>180850</v>
      </c>
      <c r="AR711" s="144">
        <v>139600</v>
      </c>
      <c r="AS711" s="144"/>
      <c r="AT711" s="144"/>
      <c r="AU711" s="144"/>
      <c r="AV711" s="144"/>
      <c r="AW711" s="144"/>
      <c r="AX711" s="144"/>
      <c r="AY711" s="144"/>
      <c r="AZ711" s="144"/>
      <c r="BA711" s="144"/>
      <c r="BB711" s="144"/>
      <c r="BC711" s="144"/>
      <c r="BD711" s="144"/>
      <c r="BE711" s="144"/>
      <c r="BF711" s="144"/>
    </row>
    <row r="712" spans="1:58" hidden="1">
      <c r="A712" s="143" t="s">
        <v>922</v>
      </c>
      <c r="B712" s="143" t="s">
        <v>1012</v>
      </c>
      <c r="C712" s="144">
        <v>28</v>
      </c>
      <c r="D712" s="144">
        <v>28</v>
      </c>
      <c r="E712" s="144">
        <v>28</v>
      </c>
      <c r="F712" s="144">
        <v>28</v>
      </c>
      <c r="G712" s="144">
        <v>24</v>
      </c>
      <c r="H712" s="144">
        <v>22</v>
      </c>
      <c r="I712" s="144">
        <v>22</v>
      </c>
      <c r="J712" s="144">
        <v>22</v>
      </c>
      <c r="K712" s="144">
        <v>22</v>
      </c>
      <c r="L712" s="144">
        <v>22</v>
      </c>
      <c r="M712" s="144">
        <v>22</v>
      </c>
      <c r="N712" s="144">
        <v>22</v>
      </c>
      <c r="O712" s="144">
        <v>22</v>
      </c>
      <c r="P712" s="144">
        <v>88</v>
      </c>
      <c r="Q712" s="145">
        <v>246.93</v>
      </c>
      <c r="R712" s="145">
        <v>251.04</v>
      </c>
      <c r="S712" s="145">
        <v>232.25</v>
      </c>
      <c r="T712" s="145">
        <v>298.20999999999998</v>
      </c>
      <c r="U712" s="145">
        <v>223.67</v>
      </c>
      <c r="V712" s="145">
        <v>372.73</v>
      </c>
      <c r="W712" s="145">
        <v>374.55</v>
      </c>
      <c r="X712" s="145">
        <v>372.27</v>
      </c>
      <c r="Y712" s="145">
        <v>375</v>
      </c>
      <c r="Z712" s="145">
        <v>338.64</v>
      </c>
      <c r="AA712" s="145">
        <v>390.27</v>
      </c>
      <c r="AB712" s="145">
        <v>145.44999999999999</v>
      </c>
      <c r="AC712" s="145">
        <v>270.45</v>
      </c>
      <c r="AD712" s="145">
        <v>154.55000000000001</v>
      </c>
      <c r="AE712" s="144">
        <v>6914</v>
      </c>
      <c r="AF712" s="144">
        <v>7029</v>
      </c>
      <c r="AG712" s="144">
        <v>6503</v>
      </c>
      <c r="AH712" s="144">
        <v>8350</v>
      </c>
      <c r="AI712" s="144">
        <v>5368</v>
      </c>
      <c r="AJ712" s="144">
        <v>8200</v>
      </c>
      <c r="AK712" s="144">
        <v>8240</v>
      </c>
      <c r="AL712" s="144">
        <v>8190</v>
      </c>
      <c r="AM712" s="144">
        <v>8250</v>
      </c>
      <c r="AN712" s="144">
        <v>7450</v>
      </c>
      <c r="AO712" s="144">
        <v>8586</v>
      </c>
      <c r="AP712" s="144">
        <v>3200</v>
      </c>
      <c r="AQ712" s="144">
        <v>5950</v>
      </c>
      <c r="AR712" s="144">
        <v>13600</v>
      </c>
      <c r="AS712" s="144"/>
      <c r="AT712" s="144"/>
      <c r="AU712" s="144"/>
      <c r="AV712" s="144"/>
      <c r="AW712" s="144"/>
      <c r="AX712" s="144"/>
      <c r="AY712" s="144"/>
      <c r="AZ712" s="144"/>
      <c r="BA712" s="144"/>
      <c r="BB712" s="144"/>
      <c r="BC712" s="144"/>
      <c r="BD712" s="144"/>
      <c r="BE712" s="144"/>
      <c r="BF712" s="144"/>
    </row>
    <row r="713" spans="1:58" hidden="1">
      <c r="A713" s="143" t="s">
        <v>922</v>
      </c>
      <c r="B713" s="143" t="s">
        <v>1013</v>
      </c>
      <c r="C713" s="144">
        <v>1857</v>
      </c>
      <c r="D713" s="144">
        <v>1846</v>
      </c>
      <c r="E713" s="144">
        <v>1847</v>
      </c>
      <c r="F713" s="144">
        <v>1840</v>
      </c>
      <c r="G713" s="144">
        <v>1822</v>
      </c>
      <c r="H713" s="144">
        <v>1793</v>
      </c>
      <c r="I713" s="144">
        <v>1775</v>
      </c>
      <c r="J713" s="144">
        <v>1788</v>
      </c>
      <c r="K713" s="144">
        <v>1794</v>
      </c>
      <c r="L713" s="144">
        <v>1803</v>
      </c>
      <c r="M713" s="144">
        <v>1799</v>
      </c>
      <c r="N713" s="144">
        <v>1805</v>
      </c>
      <c r="O713" s="144">
        <v>1810</v>
      </c>
      <c r="P713" s="144">
        <v>1909</v>
      </c>
      <c r="Q713" s="145">
        <v>282.5</v>
      </c>
      <c r="R713" s="145">
        <v>302.22000000000003</v>
      </c>
      <c r="S713" s="145">
        <v>246.94</v>
      </c>
      <c r="T713" s="145">
        <v>327.77</v>
      </c>
      <c r="U713" s="145">
        <v>256.73</v>
      </c>
      <c r="V713" s="145">
        <v>323.69</v>
      </c>
      <c r="W713" s="145">
        <v>279.38</v>
      </c>
      <c r="X713" s="145">
        <v>293.02999999999997</v>
      </c>
      <c r="Y713" s="145">
        <v>286.13</v>
      </c>
      <c r="Z713" s="145">
        <v>280.05</v>
      </c>
      <c r="AA713" s="145">
        <v>269.02</v>
      </c>
      <c r="AB713" s="145">
        <v>101.48</v>
      </c>
      <c r="AC713" s="145">
        <v>249.5</v>
      </c>
      <c r="AD713" s="145">
        <v>174.2</v>
      </c>
      <c r="AE713" s="144">
        <v>524610</v>
      </c>
      <c r="AF713" s="144">
        <v>557894</v>
      </c>
      <c r="AG713" s="144">
        <v>456102</v>
      </c>
      <c r="AH713" s="144">
        <v>603093</v>
      </c>
      <c r="AI713" s="144">
        <v>467767</v>
      </c>
      <c r="AJ713" s="144">
        <v>580378</v>
      </c>
      <c r="AK713" s="144">
        <v>495896</v>
      </c>
      <c r="AL713" s="144">
        <v>523938</v>
      </c>
      <c r="AM713" s="144">
        <v>513313</v>
      </c>
      <c r="AN713" s="144">
        <v>504926</v>
      </c>
      <c r="AO713" s="144">
        <v>483959</v>
      </c>
      <c r="AP713" s="144">
        <v>183170</v>
      </c>
      <c r="AQ713" s="144">
        <v>451600</v>
      </c>
      <c r="AR713" s="144">
        <v>332550</v>
      </c>
      <c r="AS713" s="144"/>
      <c r="AT713" s="144"/>
      <c r="AU713" s="144"/>
      <c r="AV713" s="144"/>
      <c r="AW713" s="144"/>
      <c r="AX713" s="144"/>
      <c r="AY713" s="144"/>
      <c r="AZ713" s="144"/>
      <c r="BA713" s="144"/>
      <c r="BB713" s="144"/>
      <c r="BC713" s="144"/>
      <c r="BD713" s="144"/>
      <c r="BE713" s="144"/>
      <c r="BF713" s="144"/>
    </row>
    <row r="714" spans="1:58" hidden="1">
      <c r="A714" s="143" t="s">
        <v>922</v>
      </c>
      <c r="B714" s="143" t="s">
        <v>1014</v>
      </c>
      <c r="C714" s="144">
        <v>477</v>
      </c>
      <c r="D714" s="144">
        <v>482</v>
      </c>
      <c r="E714" s="144">
        <v>487</v>
      </c>
      <c r="F714" s="144">
        <v>492</v>
      </c>
      <c r="G714" s="144">
        <v>493</v>
      </c>
      <c r="H714" s="144">
        <v>494</v>
      </c>
      <c r="I714" s="144">
        <v>495</v>
      </c>
      <c r="J714" s="144">
        <v>479</v>
      </c>
      <c r="K714" s="144">
        <v>479</v>
      </c>
      <c r="L714" s="144">
        <v>475</v>
      </c>
      <c r="M714" s="144">
        <v>477</v>
      </c>
      <c r="N714" s="144">
        <v>478</v>
      </c>
      <c r="O714" s="144">
        <v>478</v>
      </c>
      <c r="P714" s="144">
        <v>475</v>
      </c>
      <c r="Q714" s="145">
        <v>221.69</v>
      </c>
      <c r="R714" s="145">
        <v>230</v>
      </c>
      <c r="S714" s="145">
        <v>198</v>
      </c>
      <c r="T714" s="145">
        <v>224.59</v>
      </c>
      <c r="U714" s="145">
        <v>189.87</v>
      </c>
      <c r="V714" s="145">
        <v>205.82</v>
      </c>
      <c r="W714" s="145">
        <v>200.5</v>
      </c>
      <c r="X714" s="145">
        <v>190</v>
      </c>
      <c r="Y714" s="145">
        <v>186.73</v>
      </c>
      <c r="Z714" s="145">
        <v>193.74</v>
      </c>
      <c r="AA714" s="145">
        <v>189.43</v>
      </c>
      <c r="AB714" s="145">
        <v>81.59</v>
      </c>
      <c r="AC714" s="145">
        <v>189.44</v>
      </c>
      <c r="AD714" s="145">
        <v>153.26</v>
      </c>
      <c r="AE714" s="144">
        <v>105747</v>
      </c>
      <c r="AF714" s="144">
        <v>110860</v>
      </c>
      <c r="AG714" s="144">
        <v>96426</v>
      </c>
      <c r="AH714" s="144">
        <v>110500</v>
      </c>
      <c r="AI714" s="144">
        <v>93605</v>
      </c>
      <c r="AJ714" s="144">
        <v>101677</v>
      </c>
      <c r="AK714" s="144">
        <v>99249</v>
      </c>
      <c r="AL714" s="144">
        <v>91010</v>
      </c>
      <c r="AM714" s="144">
        <v>89442</v>
      </c>
      <c r="AN714" s="144">
        <v>92026</v>
      </c>
      <c r="AO714" s="144">
        <v>90357</v>
      </c>
      <c r="AP714" s="144">
        <v>39000</v>
      </c>
      <c r="AQ714" s="144">
        <v>90550</v>
      </c>
      <c r="AR714" s="144">
        <v>72800</v>
      </c>
      <c r="AS714" s="144"/>
      <c r="AT714" s="144"/>
      <c r="AU714" s="144"/>
      <c r="AV714" s="144"/>
      <c r="AW714" s="144"/>
      <c r="AX714" s="144"/>
      <c r="AY714" s="144"/>
      <c r="AZ714" s="144"/>
      <c r="BA714" s="144"/>
      <c r="BB714" s="144"/>
      <c r="BC714" s="144"/>
      <c r="BD714" s="144"/>
      <c r="BE714" s="144"/>
      <c r="BF714" s="144"/>
    </row>
    <row r="715" spans="1:58" hidden="1">
      <c r="A715" s="143" t="s">
        <v>922</v>
      </c>
      <c r="B715" s="143" t="s">
        <v>1015</v>
      </c>
      <c r="C715" s="144">
        <v>74</v>
      </c>
      <c r="D715" s="144">
        <v>72</v>
      </c>
      <c r="E715" s="144">
        <v>71</v>
      </c>
      <c r="F715" s="144">
        <v>69</v>
      </c>
      <c r="G715" s="144">
        <v>72</v>
      </c>
      <c r="H715" s="144">
        <v>69</v>
      </c>
      <c r="I715" s="144">
        <v>66</v>
      </c>
      <c r="J715" s="144">
        <v>66</v>
      </c>
      <c r="K715" s="144">
        <v>65</v>
      </c>
      <c r="L715" s="144">
        <v>64</v>
      </c>
      <c r="M715" s="144">
        <v>66</v>
      </c>
      <c r="N715" s="144">
        <v>66</v>
      </c>
      <c r="O715" s="144">
        <v>66</v>
      </c>
      <c r="P715" s="144">
        <v>66</v>
      </c>
      <c r="Q715" s="145">
        <v>265.11</v>
      </c>
      <c r="R715" s="145">
        <v>301</v>
      </c>
      <c r="S715" s="145">
        <v>297</v>
      </c>
      <c r="T715" s="145">
        <v>273.17</v>
      </c>
      <c r="U715" s="145">
        <v>305.38</v>
      </c>
      <c r="V715" s="145">
        <v>369.7</v>
      </c>
      <c r="W715" s="145">
        <v>327.32</v>
      </c>
      <c r="X715" s="145">
        <v>271.27</v>
      </c>
      <c r="Y715" s="145">
        <v>266.57</v>
      </c>
      <c r="Z715" s="145">
        <v>304.38</v>
      </c>
      <c r="AA715" s="145">
        <v>255.83</v>
      </c>
      <c r="AB715" s="145">
        <v>68.180000000000007</v>
      </c>
      <c r="AC715" s="145">
        <v>137.88</v>
      </c>
      <c r="AD715" s="145">
        <v>105.3</v>
      </c>
      <c r="AE715" s="144">
        <v>19618</v>
      </c>
      <c r="AF715" s="144">
        <v>21672</v>
      </c>
      <c r="AG715" s="144">
        <v>21087</v>
      </c>
      <c r="AH715" s="144">
        <v>18849</v>
      </c>
      <c r="AI715" s="144">
        <v>21987</v>
      </c>
      <c r="AJ715" s="144">
        <v>25509</v>
      </c>
      <c r="AK715" s="144">
        <v>21603</v>
      </c>
      <c r="AL715" s="144">
        <v>17904</v>
      </c>
      <c r="AM715" s="144">
        <v>17327</v>
      </c>
      <c r="AN715" s="144">
        <v>19480</v>
      </c>
      <c r="AO715" s="144">
        <v>16885</v>
      </c>
      <c r="AP715" s="144">
        <v>4500</v>
      </c>
      <c r="AQ715" s="144">
        <v>9100</v>
      </c>
      <c r="AR715" s="144">
        <v>6950</v>
      </c>
      <c r="AS715" s="144"/>
      <c r="AT715" s="144"/>
      <c r="AU715" s="144"/>
      <c r="AV715" s="144"/>
      <c r="AW715" s="144"/>
      <c r="AX715" s="144"/>
      <c r="AY715" s="144"/>
      <c r="AZ715" s="144"/>
      <c r="BA715" s="144"/>
      <c r="BB715" s="144"/>
      <c r="BC715" s="144"/>
      <c r="BD715" s="144"/>
      <c r="BE715" s="144"/>
      <c r="BF715" s="144"/>
    </row>
    <row r="716" spans="1:58" hidden="1">
      <c r="A716" s="143" t="s">
        <v>922</v>
      </c>
      <c r="B716" s="143" t="s">
        <v>1016</v>
      </c>
      <c r="C716" s="144">
        <v>2408</v>
      </c>
      <c r="D716" s="144">
        <v>2400</v>
      </c>
      <c r="E716" s="144">
        <v>2405</v>
      </c>
      <c r="F716" s="144">
        <v>2401</v>
      </c>
      <c r="G716" s="144">
        <v>2387</v>
      </c>
      <c r="H716" s="144">
        <v>2356</v>
      </c>
      <c r="I716" s="144">
        <v>2336</v>
      </c>
      <c r="J716" s="144">
        <v>2333</v>
      </c>
      <c r="K716" s="144">
        <v>2338</v>
      </c>
      <c r="L716" s="144">
        <v>2342</v>
      </c>
      <c r="M716" s="144">
        <v>2342</v>
      </c>
      <c r="N716" s="144">
        <v>2349</v>
      </c>
      <c r="O716" s="144">
        <v>2354</v>
      </c>
      <c r="P716" s="144">
        <v>2450</v>
      </c>
      <c r="Q716" s="145">
        <v>269.92</v>
      </c>
      <c r="R716" s="145">
        <v>287.68</v>
      </c>
      <c r="S716" s="145">
        <v>238.51</v>
      </c>
      <c r="T716" s="145">
        <v>305.06</v>
      </c>
      <c r="U716" s="145">
        <v>244.39</v>
      </c>
      <c r="V716" s="145">
        <v>300.32</v>
      </c>
      <c r="W716" s="145">
        <v>264.02</v>
      </c>
      <c r="X716" s="145">
        <v>271.26</v>
      </c>
      <c r="Y716" s="145">
        <v>265.22000000000003</v>
      </c>
      <c r="Z716" s="145">
        <v>263.20999999999998</v>
      </c>
      <c r="AA716" s="145">
        <v>252.43</v>
      </c>
      <c r="AB716" s="145">
        <v>96.5</v>
      </c>
      <c r="AC716" s="145">
        <v>234.18</v>
      </c>
      <c r="AD716" s="145">
        <v>168.29</v>
      </c>
      <c r="AE716" s="144">
        <v>649975</v>
      </c>
      <c r="AF716" s="144">
        <v>690426</v>
      </c>
      <c r="AG716" s="144">
        <v>573615</v>
      </c>
      <c r="AH716" s="144">
        <v>732442</v>
      </c>
      <c r="AI716" s="144">
        <v>583359</v>
      </c>
      <c r="AJ716" s="144">
        <v>707564</v>
      </c>
      <c r="AK716" s="144">
        <v>616748</v>
      </c>
      <c r="AL716" s="144">
        <v>632852</v>
      </c>
      <c r="AM716" s="144">
        <v>620082</v>
      </c>
      <c r="AN716" s="144">
        <v>616432</v>
      </c>
      <c r="AO716" s="144">
        <v>591201</v>
      </c>
      <c r="AP716" s="144">
        <v>226670</v>
      </c>
      <c r="AQ716" s="144">
        <v>551250</v>
      </c>
      <c r="AR716" s="144">
        <v>412300</v>
      </c>
      <c r="AS716" s="144"/>
      <c r="AT716" s="144"/>
      <c r="AU716" s="144"/>
      <c r="AV716" s="144"/>
      <c r="AW716" s="144"/>
      <c r="AX716" s="144"/>
      <c r="AY716" s="144"/>
      <c r="AZ716" s="144"/>
      <c r="BA716" s="144"/>
      <c r="BB716" s="144"/>
      <c r="BC716" s="144"/>
      <c r="BD716" s="144"/>
      <c r="BE716" s="144"/>
      <c r="BF716" s="144"/>
    </row>
    <row r="717" spans="1:58" hidden="1">
      <c r="A717" s="143" t="s">
        <v>922</v>
      </c>
      <c r="B717" s="143" t="s">
        <v>1017</v>
      </c>
      <c r="C717" s="144">
        <v>4716</v>
      </c>
      <c r="D717" s="144">
        <v>4717</v>
      </c>
      <c r="E717" s="144">
        <v>4690</v>
      </c>
      <c r="F717" s="144">
        <v>4647</v>
      </c>
      <c r="G717" s="144">
        <v>4535</v>
      </c>
      <c r="H717" s="144">
        <v>4306</v>
      </c>
      <c r="I717" s="144">
        <v>4203</v>
      </c>
      <c r="J717" s="144">
        <v>4145</v>
      </c>
      <c r="K717" s="144">
        <v>4072</v>
      </c>
      <c r="L717" s="144">
        <v>4074</v>
      </c>
      <c r="M717" s="144">
        <v>4045</v>
      </c>
      <c r="N717" s="144">
        <v>4006</v>
      </c>
      <c r="O717" s="144">
        <v>3997</v>
      </c>
      <c r="P717" s="144">
        <v>3868</v>
      </c>
      <c r="Q717" s="145">
        <v>435.77</v>
      </c>
      <c r="R717" s="145">
        <v>448.88</v>
      </c>
      <c r="S717" s="145">
        <v>427.65</v>
      </c>
      <c r="T717" s="145">
        <v>467.96</v>
      </c>
      <c r="U717" s="145">
        <v>393.33</v>
      </c>
      <c r="V717" s="145">
        <v>395.58</v>
      </c>
      <c r="W717" s="145">
        <v>395.66</v>
      </c>
      <c r="X717" s="145">
        <v>282.41000000000003</v>
      </c>
      <c r="Y717" s="145">
        <v>291.31</v>
      </c>
      <c r="Z717" s="145">
        <v>299.33</v>
      </c>
      <c r="AA717" s="145">
        <v>292.31</v>
      </c>
      <c r="AB717" s="145">
        <v>234.99</v>
      </c>
      <c r="AC717" s="145">
        <v>326.77</v>
      </c>
      <c r="AD717" s="145">
        <v>323.13</v>
      </c>
      <c r="AE717" s="144">
        <v>2055105</v>
      </c>
      <c r="AF717" s="144">
        <v>2117355</v>
      </c>
      <c r="AG717" s="144">
        <v>2005689</v>
      </c>
      <c r="AH717" s="144">
        <v>2174617</v>
      </c>
      <c r="AI717" s="144">
        <v>1783744</v>
      </c>
      <c r="AJ717" s="144">
        <v>1703379</v>
      </c>
      <c r="AK717" s="144">
        <v>1662951</v>
      </c>
      <c r="AL717" s="144">
        <v>1170573</v>
      </c>
      <c r="AM717" s="144">
        <v>1186215</v>
      </c>
      <c r="AN717" s="144">
        <v>1219479</v>
      </c>
      <c r="AO717" s="144">
        <v>1182407</v>
      </c>
      <c r="AP717" s="144">
        <v>941350</v>
      </c>
      <c r="AQ717" s="144">
        <v>1306100</v>
      </c>
      <c r="AR717" s="144">
        <v>1249850</v>
      </c>
      <c r="AS717" s="144"/>
      <c r="AT717" s="144"/>
      <c r="AU717" s="144"/>
      <c r="AV717" s="144"/>
      <c r="AW717" s="144"/>
      <c r="AX717" s="144"/>
      <c r="AY717" s="144"/>
      <c r="AZ717" s="144"/>
      <c r="BA717" s="144"/>
      <c r="BB717" s="144"/>
      <c r="BC717" s="144"/>
      <c r="BD717" s="144"/>
      <c r="BE717" s="144"/>
      <c r="BF717" s="144"/>
    </row>
    <row r="718" spans="1:58" hidden="1">
      <c r="A718" s="143" t="s">
        <v>922</v>
      </c>
      <c r="B718" s="143" t="s">
        <v>1018</v>
      </c>
      <c r="C718" s="144">
        <v>980</v>
      </c>
      <c r="D718" s="144">
        <v>977</v>
      </c>
      <c r="E718" s="144">
        <v>972</v>
      </c>
      <c r="F718" s="144">
        <v>966</v>
      </c>
      <c r="G718" s="144">
        <v>946</v>
      </c>
      <c r="H718" s="144">
        <v>927</v>
      </c>
      <c r="I718" s="144">
        <v>877</v>
      </c>
      <c r="J718" s="144">
        <v>865</v>
      </c>
      <c r="K718" s="144">
        <v>845</v>
      </c>
      <c r="L718" s="144">
        <v>842</v>
      </c>
      <c r="M718" s="144">
        <v>838</v>
      </c>
      <c r="N718" s="144">
        <v>853</v>
      </c>
      <c r="O718" s="144">
        <v>862</v>
      </c>
      <c r="P718" s="144">
        <v>832</v>
      </c>
      <c r="Q718" s="145">
        <v>373.13</v>
      </c>
      <c r="R718" s="145">
        <v>435.68</v>
      </c>
      <c r="S718" s="145">
        <v>358.73</v>
      </c>
      <c r="T718" s="145">
        <v>454.51</v>
      </c>
      <c r="U718" s="145">
        <v>425.06</v>
      </c>
      <c r="V718" s="145">
        <v>452.34</v>
      </c>
      <c r="W718" s="145">
        <v>375.56</v>
      </c>
      <c r="X718" s="145">
        <v>388.12</v>
      </c>
      <c r="Y718" s="145">
        <v>366.08</v>
      </c>
      <c r="Z718" s="145">
        <v>366.53</v>
      </c>
      <c r="AA718" s="145">
        <v>363.7</v>
      </c>
      <c r="AB718" s="145">
        <v>290</v>
      </c>
      <c r="AC718" s="145">
        <v>373.2</v>
      </c>
      <c r="AD718" s="145">
        <v>343.15</v>
      </c>
      <c r="AE718" s="144">
        <v>365664</v>
      </c>
      <c r="AF718" s="144">
        <v>425659</v>
      </c>
      <c r="AG718" s="144">
        <v>348682</v>
      </c>
      <c r="AH718" s="144">
        <v>439055</v>
      </c>
      <c r="AI718" s="144">
        <v>402109</v>
      </c>
      <c r="AJ718" s="144">
        <v>419323</v>
      </c>
      <c r="AK718" s="144">
        <v>329363</v>
      </c>
      <c r="AL718" s="144">
        <v>335725</v>
      </c>
      <c r="AM718" s="144">
        <v>309334</v>
      </c>
      <c r="AN718" s="144">
        <v>308617</v>
      </c>
      <c r="AO718" s="144">
        <v>304781</v>
      </c>
      <c r="AP718" s="144">
        <v>247370</v>
      </c>
      <c r="AQ718" s="144">
        <v>321700</v>
      </c>
      <c r="AR718" s="144">
        <v>285500</v>
      </c>
      <c r="AS718" s="144"/>
      <c r="AT718" s="144"/>
      <c r="AU718" s="144"/>
      <c r="AV718" s="144"/>
      <c r="AW718" s="144"/>
      <c r="AX718" s="144"/>
      <c r="AY718" s="144"/>
      <c r="AZ718" s="144"/>
      <c r="BA718" s="144"/>
      <c r="BB718" s="144"/>
      <c r="BC718" s="144"/>
      <c r="BD718" s="144"/>
      <c r="BE718" s="144"/>
      <c r="BF718" s="144"/>
    </row>
    <row r="719" spans="1:58" hidden="1">
      <c r="A719" s="143" t="s">
        <v>922</v>
      </c>
      <c r="B719" s="143" t="s">
        <v>1019</v>
      </c>
      <c r="C719" s="144">
        <v>0</v>
      </c>
      <c r="D719" s="144">
        <v>0</v>
      </c>
      <c r="E719" s="144">
        <v>0</v>
      </c>
      <c r="F719" s="144">
        <v>0</v>
      </c>
      <c r="G719" s="144">
        <v>0</v>
      </c>
      <c r="H719" s="144">
        <v>0</v>
      </c>
      <c r="I719" s="144">
        <v>1492</v>
      </c>
      <c r="J719" s="144">
        <v>1631</v>
      </c>
      <c r="K719" s="144">
        <v>1648</v>
      </c>
      <c r="L719" s="144">
        <v>1676</v>
      </c>
      <c r="M719" s="144">
        <v>1671</v>
      </c>
      <c r="N719" s="144">
        <v>1665</v>
      </c>
      <c r="O719" s="144">
        <v>1676</v>
      </c>
      <c r="P719" s="144">
        <v>1660</v>
      </c>
      <c r="Q719" s="145"/>
      <c r="R719" s="145"/>
      <c r="S719" s="145"/>
      <c r="T719" s="145"/>
      <c r="U719" s="145"/>
      <c r="V719" s="145"/>
      <c r="W719" s="145">
        <v>377.62</v>
      </c>
      <c r="X719" s="145">
        <v>361.85</v>
      </c>
      <c r="Y719" s="145">
        <v>335.21</v>
      </c>
      <c r="Z719" s="145">
        <v>323.11</v>
      </c>
      <c r="AA719" s="145">
        <v>323.67</v>
      </c>
      <c r="AB719" s="145">
        <v>226.98</v>
      </c>
      <c r="AC719" s="145">
        <v>321.66000000000003</v>
      </c>
      <c r="AD719" s="145">
        <v>291.87</v>
      </c>
      <c r="AE719" s="144">
        <v>0</v>
      </c>
      <c r="AF719" s="144">
        <v>0</v>
      </c>
      <c r="AG719" s="144">
        <v>0</v>
      </c>
      <c r="AH719" s="144">
        <v>0</v>
      </c>
      <c r="AI719" s="144">
        <v>0</v>
      </c>
      <c r="AJ719" s="144">
        <v>0</v>
      </c>
      <c r="AK719" s="144">
        <v>563410</v>
      </c>
      <c r="AL719" s="144">
        <v>590182</v>
      </c>
      <c r="AM719" s="144">
        <v>552420</v>
      </c>
      <c r="AN719" s="144">
        <v>541534</v>
      </c>
      <c r="AO719" s="144">
        <v>540854</v>
      </c>
      <c r="AP719" s="144">
        <v>377920</v>
      </c>
      <c r="AQ719" s="144">
        <v>539100</v>
      </c>
      <c r="AR719" s="144">
        <v>484500</v>
      </c>
      <c r="AS719" s="144"/>
      <c r="AT719" s="144"/>
      <c r="AU719" s="144"/>
      <c r="AV719" s="144"/>
      <c r="AW719" s="144"/>
      <c r="AX719" s="144"/>
      <c r="AY719" s="144"/>
      <c r="AZ719" s="144"/>
      <c r="BA719" s="144"/>
      <c r="BB719" s="144"/>
      <c r="BC719" s="144"/>
      <c r="BD719" s="144"/>
      <c r="BE719" s="144"/>
      <c r="BF719" s="144"/>
    </row>
    <row r="720" spans="1:58" hidden="1">
      <c r="A720" s="143" t="s">
        <v>922</v>
      </c>
      <c r="B720" s="143" t="s">
        <v>1020</v>
      </c>
      <c r="C720" s="144">
        <v>4297</v>
      </c>
      <c r="D720" s="144">
        <v>4299</v>
      </c>
      <c r="E720" s="144">
        <v>4320</v>
      </c>
      <c r="F720" s="144">
        <v>4287</v>
      </c>
      <c r="G720" s="144">
        <v>4240</v>
      </c>
      <c r="H720" s="144">
        <v>4271</v>
      </c>
      <c r="I720" s="144">
        <v>2631</v>
      </c>
      <c r="J720" s="144">
        <v>2760</v>
      </c>
      <c r="K720" s="144">
        <v>2803</v>
      </c>
      <c r="L720" s="144">
        <v>2826</v>
      </c>
      <c r="M720" s="144">
        <v>2834</v>
      </c>
      <c r="N720" s="144">
        <v>2900</v>
      </c>
      <c r="O720" s="144">
        <v>2919</v>
      </c>
      <c r="P720" s="144">
        <v>2924</v>
      </c>
      <c r="Q720" s="145">
        <v>359.05</v>
      </c>
      <c r="R720" s="145">
        <v>365.38</v>
      </c>
      <c r="S720" s="145">
        <v>366.21</v>
      </c>
      <c r="T720" s="145">
        <v>402.25</v>
      </c>
      <c r="U720" s="145">
        <v>399.63</v>
      </c>
      <c r="V720" s="145">
        <v>391.73</v>
      </c>
      <c r="W720" s="145">
        <v>409.31</v>
      </c>
      <c r="X720" s="145">
        <v>405.78</v>
      </c>
      <c r="Y720" s="145">
        <v>395.79</v>
      </c>
      <c r="Z720" s="145">
        <v>397.14</v>
      </c>
      <c r="AA720" s="145">
        <v>387.63</v>
      </c>
      <c r="AB720" s="145">
        <v>283.76</v>
      </c>
      <c r="AC720" s="145">
        <v>342.77</v>
      </c>
      <c r="AD720" s="145">
        <v>326.76</v>
      </c>
      <c r="AE720" s="144">
        <v>1542827</v>
      </c>
      <c r="AF720" s="144">
        <v>1570784</v>
      </c>
      <c r="AG720" s="144">
        <v>1582021</v>
      </c>
      <c r="AH720" s="144">
        <v>1724446</v>
      </c>
      <c r="AI720" s="144">
        <v>1694420</v>
      </c>
      <c r="AJ720" s="144">
        <v>1673100</v>
      </c>
      <c r="AK720" s="144">
        <v>1076885</v>
      </c>
      <c r="AL720" s="144">
        <v>1119958</v>
      </c>
      <c r="AM720" s="144">
        <v>1109413</v>
      </c>
      <c r="AN720" s="144">
        <v>1122309</v>
      </c>
      <c r="AO720" s="144">
        <v>1098538</v>
      </c>
      <c r="AP720" s="144">
        <v>822910</v>
      </c>
      <c r="AQ720" s="144">
        <v>1000550</v>
      </c>
      <c r="AR720" s="144">
        <v>955450</v>
      </c>
      <c r="AS720" s="144"/>
      <c r="AT720" s="144"/>
      <c r="AU720" s="144"/>
      <c r="AV720" s="144"/>
      <c r="AW720" s="144"/>
      <c r="AX720" s="144"/>
      <c r="AY720" s="144"/>
      <c r="AZ720" s="144"/>
      <c r="BA720" s="144"/>
      <c r="BB720" s="144"/>
      <c r="BC720" s="144"/>
      <c r="BD720" s="144"/>
      <c r="BE720" s="144"/>
      <c r="BF720" s="144"/>
    </row>
    <row r="721" spans="1:58" hidden="1">
      <c r="A721" s="143" t="s">
        <v>922</v>
      </c>
      <c r="B721" s="143" t="s">
        <v>1021</v>
      </c>
      <c r="C721" s="144">
        <v>9993</v>
      </c>
      <c r="D721" s="144">
        <v>9993</v>
      </c>
      <c r="E721" s="144">
        <v>9982</v>
      </c>
      <c r="F721" s="144">
        <v>9900</v>
      </c>
      <c r="G721" s="144">
        <v>9721</v>
      </c>
      <c r="H721" s="144">
        <v>9504</v>
      </c>
      <c r="I721" s="144">
        <v>9203</v>
      </c>
      <c r="J721" s="144">
        <v>9401</v>
      </c>
      <c r="K721" s="144">
        <v>9368</v>
      </c>
      <c r="L721" s="144">
        <v>9418</v>
      </c>
      <c r="M721" s="144">
        <v>9388</v>
      </c>
      <c r="N721" s="144">
        <v>9424</v>
      </c>
      <c r="O721" s="144">
        <v>9454</v>
      </c>
      <c r="P721" s="144">
        <v>9284</v>
      </c>
      <c r="Q721" s="145">
        <v>396.64</v>
      </c>
      <c r="R721" s="145">
        <v>411.67</v>
      </c>
      <c r="S721" s="145">
        <v>394.35</v>
      </c>
      <c r="T721" s="145">
        <v>438.19</v>
      </c>
      <c r="U721" s="145">
        <v>399.16</v>
      </c>
      <c r="V721" s="145">
        <v>399.39</v>
      </c>
      <c r="W721" s="145">
        <v>394.72</v>
      </c>
      <c r="X721" s="145">
        <v>342.14</v>
      </c>
      <c r="Y721" s="145">
        <v>337.04</v>
      </c>
      <c r="Z721" s="145">
        <v>338.92</v>
      </c>
      <c r="AA721" s="145">
        <v>333.04</v>
      </c>
      <c r="AB721" s="145">
        <v>253.56</v>
      </c>
      <c r="AC721" s="145">
        <v>335.04</v>
      </c>
      <c r="AD721" s="145">
        <v>320.48</v>
      </c>
      <c r="AE721" s="144">
        <v>3963596</v>
      </c>
      <c r="AF721" s="144">
        <v>4113798</v>
      </c>
      <c r="AG721" s="144">
        <v>3936392</v>
      </c>
      <c r="AH721" s="144">
        <v>4338118</v>
      </c>
      <c r="AI721" s="144">
        <v>3880273</v>
      </c>
      <c r="AJ721" s="144">
        <v>3795802</v>
      </c>
      <c r="AK721" s="144">
        <v>3632609</v>
      </c>
      <c r="AL721" s="144">
        <v>3216438</v>
      </c>
      <c r="AM721" s="144">
        <v>3157382</v>
      </c>
      <c r="AN721" s="144">
        <v>3191939</v>
      </c>
      <c r="AO721" s="144">
        <v>3126580</v>
      </c>
      <c r="AP721" s="144">
        <v>2389550</v>
      </c>
      <c r="AQ721" s="144">
        <v>3167450</v>
      </c>
      <c r="AR721" s="144">
        <v>2975300</v>
      </c>
      <c r="AS721" s="144"/>
      <c r="AT721" s="144"/>
      <c r="AU721" s="144"/>
      <c r="AV721" s="144"/>
      <c r="AW721" s="144"/>
      <c r="AX721" s="144"/>
      <c r="AY721" s="144"/>
      <c r="AZ721" s="144"/>
      <c r="BA721" s="144"/>
      <c r="BB721" s="144"/>
      <c r="BC721" s="144"/>
      <c r="BD721" s="144"/>
      <c r="BE721" s="144"/>
      <c r="BF721" s="144"/>
    </row>
    <row r="722" spans="1:58" hidden="1">
      <c r="A722" s="143" t="s">
        <v>922</v>
      </c>
      <c r="B722" s="143" t="s">
        <v>1022</v>
      </c>
      <c r="C722" s="144">
        <v>0</v>
      </c>
      <c r="D722" s="144">
        <v>0</v>
      </c>
      <c r="E722" s="144">
        <v>0</v>
      </c>
      <c r="F722" s="144">
        <v>0</v>
      </c>
      <c r="G722" s="144">
        <v>0</v>
      </c>
      <c r="H722" s="144">
        <v>0</v>
      </c>
      <c r="I722" s="144">
        <v>0</v>
      </c>
      <c r="J722" s="144">
        <v>0</v>
      </c>
      <c r="K722" s="144">
        <v>0</v>
      </c>
      <c r="L722" s="144">
        <v>0</v>
      </c>
      <c r="M722" s="144">
        <v>542</v>
      </c>
      <c r="N722" s="144">
        <v>544</v>
      </c>
      <c r="O722" s="144">
        <v>524</v>
      </c>
      <c r="P722" s="144">
        <v>518</v>
      </c>
      <c r="Q722" s="145"/>
      <c r="R722" s="145"/>
      <c r="S722" s="145"/>
      <c r="T722" s="145"/>
      <c r="U722" s="145"/>
      <c r="V722" s="145"/>
      <c r="W722" s="145"/>
      <c r="X722" s="145"/>
      <c r="Y722" s="145"/>
      <c r="Z722" s="145"/>
      <c r="AA722" s="145">
        <v>0</v>
      </c>
      <c r="AB722" s="145">
        <v>0</v>
      </c>
      <c r="AC722" s="145">
        <v>0</v>
      </c>
      <c r="AD722" s="145">
        <v>0</v>
      </c>
      <c r="AE722" s="144">
        <v>0</v>
      </c>
      <c r="AF722" s="144">
        <v>0</v>
      </c>
      <c r="AG722" s="144">
        <v>0</v>
      </c>
      <c r="AH722" s="144">
        <v>0</v>
      </c>
      <c r="AI722" s="144">
        <v>0</v>
      </c>
      <c r="AJ722" s="144">
        <v>0</v>
      </c>
      <c r="AK722" s="144">
        <v>0</v>
      </c>
      <c r="AL722" s="144">
        <v>0</v>
      </c>
      <c r="AM722" s="144">
        <v>0</v>
      </c>
      <c r="AN722" s="144">
        <v>0</v>
      </c>
      <c r="AO722" s="144">
        <v>0</v>
      </c>
      <c r="AP722" s="144">
        <v>0</v>
      </c>
      <c r="AQ722" s="144">
        <v>0</v>
      </c>
      <c r="AR722" s="144">
        <v>0</v>
      </c>
      <c r="AS722" s="144"/>
      <c r="AT722" s="144"/>
      <c r="AU722" s="144"/>
      <c r="AV722" s="144"/>
      <c r="AW722" s="144"/>
      <c r="AX722" s="144"/>
      <c r="AY722" s="144"/>
      <c r="AZ722" s="144"/>
      <c r="BA722" s="144"/>
      <c r="BB722" s="144"/>
      <c r="BC722" s="144"/>
      <c r="BD722" s="144"/>
      <c r="BE722" s="144"/>
      <c r="BF722" s="144"/>
    </row>
    <row r="723" spans="1:58" hidden="1">
      <c r="A723" s="143" t="s">
        <v>922</v>
      </c>
      <c r="B723" s="143" t="s">
        <v>1023</v>
      </c>
      <c r="C723" s="144">
        <v>199</v>
      </c>
      <c r="D723" s="144">
        <v>226</v>
      </c>
      <c r="E723" s="144">
        <v>278</v>
      </c>
      <c r="F723" s="144">
        <v>383</v>
      </c>
      <c r="G723" s="144">
        <v>399</v>
      </c>
      <c r="H723" s="144">
        <v>450</v>
      </c>
      <c r="I723" s="144">
        <v>471</v>
      </c>
      <c r="J723" s="144">
        <v>593</v>
      </c>
      <c r="K723" s="144">
        <v>667</v>
      </c>
      <c r="L723" s="144">
        <v>667</v>
      </c>
      <c r="M723" s="144">
        <v>681</v>
      </c>
      <c r="N723" s="144">
        <v>681</v>
      </c>
      <c r="O723" s="144">
        <v>687</v>
      </c>
      <c r="P723" s="144">
        <v>719</v>
      </c>
      <c r="Q723" s="145">
        <v>8</v>
      </c>
      <c r="R723" s="145">
        <v>9.09</v>
      </c>
      <c r="S723" s="145">
        <v>11.16</v>
      </c>
      <c r="T723" s="145">
        <v>10.17</v>
      </c>
      <c r="U723" s="145">
        <v>12.22</v>
      </c>
      <c r="V723" s="145">
        <v>9.6999999999999993</v>
      </c>
      <c r="W723" s="145">
        <v>9.5299999999999994</v>
      </c>
      <c r="X723" s="145">
        <v>9.52</v>
      </c>
      <c r="Y723" s="145">
        <v>8.49</v>
      </c>
      <c r="Z723" s="145">
        <v>8.49</v>
      </c>
      <c r="AA723" s="145">
        <v>8.91</v>
      </c>
      <c r="AB723" s="145">
        <v>10.16</v>
      </c>
      <c r="AC723" s="145">
        <v>10.92</v>
      </c>
      <c r="AD723" s="145">
        <v>6.03</v>
      </c>
      <c r="AE723" s="144">
        <v>1592</v>
      </c>
      <c r="AF723" s="144">
        <v>2055</v>
      </c>
      <c r="AG723" s="144">
        <v>3103</v>
      </c>
      <c r="AH723" s="144">
        <v>3895</v>
      </c>
      <c r="AI723" s="144">
        <v>4874</v>
      </c>
      <c r="AJ723" s="144">
        <v>4365</v>
      </c>
      <c r="AK723" s="144">
        <v>4489</v>
      </c>
      <c r="AL723" s="144">
        <v>5647</v>
      </c>
      <c r="AM723" s="144">
        <v>5666</v>
      </c>
      <c r="AN723" s="144">
        <v>5666</v>
      </c>
      <c r="AO723" s="144">
        <v>6070</v>
      </c>
      <c r="AP723" s="144">
        <v>6922</v>
      </c>
      <c r="AQ723" s="144">
        <v>7500</v>
      </c>
      <c r="AR723" s="144">
        <v>4335</v>
      </c>
      <c r="AS723" s="144"/>
      <c r="AT723" s="144"/>
      <c r="AU723" s="144"/>
      <c r="AV723" s="144"/>
      <c r="AW723" s="144"/>
      <c r="AX723" s="144"/>
      <c r="AY723" s="144"/>
      <c r="AZ723" s="144"/>
      <c r="BA723" s="144"/>
      <c r="BB723" s="144"/>
      <c r="BC723" s="144"/>
      <c r="BD723" s="144"/>
      <c r="BE723" s="144"/>
      <c r="BF723" s="144"/>
    </row>
    <row r="724" spans="1:58" hidden="1">
      <c r="A724" s="143" t="s">
        <v>922</v>
      </c>
      <c r="B724" s="143" t="s">
        <v>1024</v>
      </c>
      <c r="C724" s="144">
        <v>360</v>
      </c>
      <c r="D724" s="144">
        <v>356</v>
      </c>
      <c r="E724" s="144">
        <v>359</v>
      </c>
      <c r="F724" s="144">
        <v>342</v>
      </c>
      <c r="G724" s="144">
        <v>339</v>
      </c>
      <c r="H724" s="144">
        <v>341</v>
      </c>
      <c r="I724" s="144">
        <v>252</v>
      </c>
      <c r="J724" s="144">
        <v>244</v>
      </c>
      <c r="K724" s="144">
        <v>231</v>
      </c>
      <c r="L724" s="144">
        <v>229</v>
      </c>
      <c r="M724" s="144">
        <v>227</v>
      </c>
      <c r="N724" s="144">
        <v>228</v>
      </c>
      <c r="O724" s="144">
        <v>239</v>
      </c>
      <c r="P724" s="144">
        <v>240</v>
      </c>
      <c r="Q724" s="145">
        <v>10.76</v>
      </c>
      <c r="R724" s="145">
        <v>8.2100000000000009</v>
      </c>
      <c r="S724" s="145">
        <v>10.01</v>
      </c>
      <c r="T724" s="145">
        <v>9.73</v>
      </c>
      <c r="U724" s="145">
        <v>9.24</v>
      </c>
      <c r="V724" s="145">
        <v>8.23</v>
      </c>
      <c r="W724" s="145">
        <v>6.87</v>
      </c>
      <c r="X724" s="145">
        <v>4.8600000000000003</v>
      </c>
      <c r="Y724" s="145">
        <v>7.12</v>
      </c>
      <c r="Z724" s="145">
        <v>5.97</v>
      </c>
      <c r="AA724" s="145">
        <v>8.7899999999999991</v>
      </c>
      <c r="AB724" s="145">
        <v>9.49</v>
      </c>
      <c r="AC724" s="145">
        <v>9.84</v>
      </c>
      <c r="AD724" s="145">
        <v>8.17</v>
      </c>
      <c r="AE724" s="144">
        <v>3875</v>
      </c>
      <c r="AF724" s="144">
        <v>2922</v>
      </c>
      <c r="AG724" s="144">
        <v>3592</v>
      </c>
      <c r="AH724" s="144">
        <v>3327</v>
      </c>
      <c r="AI724" s="144">
        <v>3134</v>
      </c>
      <c r="AJ724" s="144">
        <v>2805</v>
      </c>
      <c r="AK724" s="144">
        <v>1731</v>
      </c>
      <c r="AL724" s="144">
        <v>1185</v>
      </c>
      <c r="AM724" s="144">
        <v>1644</v>
      </c>
      <c r="AN724" s="144">
        <v>1367</v>
      </c>
      <c r="AO724" s="144">
        <v>1996</v>
      </c>
      <c r="AP724" s="144">
        <v>2163</v>
      </c>
      <c r="AQ724" s="144">
        <v>2352</v>
      </c>
      <c r="AR724" s="144">
        <v>1960</v>
      </c>
      <c r="AS724" s="144"/>
      <c r="AT724" s="144"/>
      <c r="AU724" s="144"/>
      <c r="AV724" s="144"/>
      <c r="AW724" s="144"/>
      <c r="AX724" s="144"/>
      <c r="AY724" s="144"/>
      <c r="AZ724" s="144"/>
      <c r="BA724" s="144"/>
      <c r="BB724" s="144"/>
      <c r="BC724" s="144"/>
      <c r="BD724" s="144"/>
      <c r="BE724" s="144"/>
      <c r="BF724" s="144"/>
    </row>
    <row r="725" spans="1:58" hidden="1">
      <c r="A725" s="143" t="s">
        <v>922</v>
      </c>
      <c r="B725" s="143" t="s">
        <v>1025</v>
      </c>
      <c r="C725" s="144">
        <v>95</v>
      </c>
      <c r="D725" s="144">
        <v>91</v>
      </c>
      <c r="E725" s="144">
        <v>89</v>
      </c>
      <c r="F725" s="144">
        <v>88</v>
      </c>
      <c r="G725" s="144">
        <v>90</v>
      </c>
      <c r="H725" s="144">
        <v>95</v>
      </c>
      <c r="I725" s="144">
        <v>94</v>
      </c>
      <c r="J725" s="144">
        <v>98</v>
      </c>
      <c r="K725" s="144">
        <v>100</v>
      </c>
      <c r="L725" s="144">
        <v>117</v>
      </c>
      <c r="M725" s="144">
        <v>135</v>
      </c>
      <c r="N725" s="144">
        <v>134</v>
      </c>
      <c r="O725" s="144">
        <v>134</v>
      </c>
      <c r="P725" s="144">
        <v>134</v>
      </c>
      <c r="Q725" s="145">
        <v>18.52</v>
      </c>
      <c r="R725" s="145">
        <v>22.46</v>
      </c>
      <c r="S725" s="145">
        <v>21.79</v>
      </c>
      <c r="T725" s="145">
        <v>19.059999999999999</v>
      </c>
      <c r="U725" s="145">
        <v>18.239999999999998</v>
      </c>
      <c r="V725" s="145">
        <v>21.02</v>
      </c>
      <c r="W725" s="145">
        <v>20.22</v>
      </c>
      <c r="X725" s="145">
        <v>15.74</v>
      </c>
      <c r="Y725" s="145">
        <v>17.829999999999998</v>
      </c>
      <c r="Z725" s="145">
        <v>14.14</v>
      </c>
      <c r="AA725" s="145">
        <v>14.78</v>
      </c>
      <c r="AB725" s="145">
        <v>14.76</v>
      </c>
      <c r="AC725" s="145">
        <v>19.43</v>
      </c>
      <c r="AD725" s="145">
        <v>12.26</v>
      </c>
      <c r="AE725" s="144">
        <v>1759</v>
      </c>
      <c r="AF725" s="144">
        <v>2044</v>
      </c>
      <c r="AG725" s="144">
        <v>1939</v>
      </c>
      <c r="AH725" s="144">
        <v>1677</v>
      </c>
      <c r="AI725" s="144">
        <v>1642</v>
      </c>
      <c r="AJ725" s="144">
        <v>1997</v>
      </c>
      <c r="AK725" s="144">
        <v>1901</v>
      </c>
      <c r="AL725" s="144">
        <v>1543</v>
      </c>
      <c r="AM725" s="144">
        <v>1783</v>
      </c>
      <c r="AN725" s="144">
        <v>1654</v>
      </c>
      <c r="AO725" s="144">
        <v>1995</v>
      </c>
      <c r="AP725" s="144">
        <v>1978</v>
      </c>
      <c r="AQ725" s="144">
        <v>2603</v>
      </c>
      <c r="AR725" s="144">
        <v>1643</v>
      </c>
      <c r="AS725" s="144"/>
      <c r="AT725" s="144"/>
      <c r="AU725" s="144"/>
      <c r="AV725" s="144"/>
      <c r="AW725" s="144"/>
      <c r="AX725" s="144"/>
      <c r="AY725" s="144"/>
      <c r="AZ725" s="144"/>
      <c r="BA725" s="144"/>
      <c r="BB725" s="144"/>
      <c r="BC725" s="144"/>
      <c r="BD725" s="144"/>
      <c r="BE725" s="144"/>
      <c r="BF725" s="144"/>
    </row>
    <row r="726" spans="1:58" hidden="1">
      <c r="A726" s="143" t="s">
        <v>922</v>
      </c>
      <c r="B726" s="143" t="s">
        <v>1026</v>
      </c>
      <c r="C726" s="144">
        <v>0</v>
      </c>
      <c r="D726" s="144">
        <v>0</v>
      </c>
      <c r="E726" s="144">
        <v>0</v>
      </c>
      <c r="F726" s="144">
        <v>0</v>
      </c>
      <c r="G726" s="144">
        <v>0</v>
      </c>
      <c r="H726" s="144">
        <v>0</v>
      </c>
      <c r="I726" s="144">
        <v>0</v>
      </c>
      <c r="J726" s="144">
        <v>0</v>
      </c>
      <c r="K726" s="144">
        <v>0</v>
      </c>
      <c r="L726" s="144">
        <v>0</v>
      </c>
      <c r="M726" s="144">
        <v>0</v>
      </c>
      <c r="N726" s="144">
        <v>0</v>
      </c>
      <c r="O726" s="144">
        <v>0</v>
      </c>
      <c r="P726" s="144">
        <v>0</v>
      </c>
      <c r="Q726" s="145"/>
      <c r="R726" s="145"/>
      <c r="S726" s="145"/>
      <c r="T726" s="145"/>
      <c r="U726" s="145"/>
      <c r="V726" s="145"/>
      <c r="W726" s="145"/>
      <c r="X726" s="145"/>
      <c r="Y726" s="145"/>
      <c r="Z726" s="145"/>
      <c r="AA726" s="145"/>
      <c r="AB726" s="145"/>
      <c r="AC726" s="145"/>
      <c r="AD726" s="145"/>
      <c r="AE726" s="144">
        <v>0</v>
      </c>
      <c r="AF726" s="144">
        <v>0</v>
      </c>
      <c r="AG726" s="144">
        <v>0</v>
      </c>
      <c r="AH726" s="144">
        <v>0</v>
      </c>
      <c r="AI726" s="144">
        <v>0</v>
      </c>
      <c r="AJ726" s="144">
        <v>0</v>
      </c>
      <c r="AK726" s="144">
        <v>0</v>
      </c>
      <c r="AL726" s="144">
        <v>0</v>
      </c>
      <c r="AM726" s="144">
        <v>0</v>
      </c>
      <c r="AN726" s="144">
        <v>0</v>
      </c>
      <c r="AO726" s="144">
        <v>0</v>
      </c>
      <c r="AP726" s="144">
        <v>0</v>
      </c>
      <c r="AQ726" s="144">
        <v>0</v>
      </c>
      <c r="AR726" s="144">
        <v>0</v>
      </c>
      <c r="AS726" s="144"/>
      <c r="AT726" s="144"/>
      <c r="AU726" s="144"/>
      <c r="AV726" s="144"/>
      <c r="AW726" s="144"/>
      <c r="AX726" s="144"/>
      <c r="AY726" s="144"/>
      <c r="AZ726" s="144"/>
      <c r="BA726" s="144"/>
      <c r="BB726" s="144"/>
      <c r="BC726" s="144"/>
      <c r="BD726" s="144"/>
      <c r="BE726" s="144"/>
      <c r="BF726" s="144"/>
    </row>
    <row r="727" spans="1:58" hidden="1">
      <c r="A727" s="143" t="s">
        <v>922</v>
      </c>
      <c r="B727" s="143" t="s">
        <v>1027</v>
      </c>
      <c r="C727" s="144">
        <v>6</v>
      </c>
      <c r="D727" s="144">
        <v>6</v>
      </c>
      <c r="E727" s="144">
        <v>6</v>
      </c>
      <c r="F727" s="144">
        <v>6</v>
      </c>
      <c r="G727" s="144">
        <v>6</v>
      </c>
      <c r="H727" s="144">
        <v>7</v>
      </c>
      <c r="I727" s="144">
        <v>7</v>
      </c>
      <c r="J727" s="144">
        <v>7</v>
      </c>
      <c r="K727" s="144">
        <v>8</v>
      </c>
      <c r="L727" s="144">
        <v>4</v>
      </c>
      <c r="M727" s="144">
        <v>12</v>
      </c>
      <c r="N727" s="144">
        <v>12</v>
      </c>
      <c r="O727" s="144">
        <v>12</v>
      </c>
      <c r="P727" s="144">
        <v>12</v>
      </c>
      <c r="Q727" s="145">
        <v>16</v>
      </c>
      <c r="R727" s="145">
        <v>12.5</v>
      </c>
      <c r="S727" s="145">
        <v>17.170000000000002</v>
      </c>
      <c r="T727" s="145">
        <v>12</v>
      </c>
      <c r="U727" s="145">
        <v>16.329999999999998</v>
      </c>
      <c r="V727" s="145">
        <v>13.43</v>
      </c>
      <c r="W727" s="145">
        <v>17.43</v>
      </c>
      <c r="X727" s="145">
        <v>15.14</v>
      </c>
      <c r="Y727" s="145">
        <v>19.25</v>
      </c>
      <c r="Z727" s="145">
        <v>18.75</v>
      </c>
      <c r="AA727" s="145">
        <v>6.92</v>
      </c>
      <c r="AB727" s="145">
        <v>6.75</v>
      </c>
      <c r="AC727" s="145">
        <v>5.5</v>
      </c>
      <c r="AD727" s="145">
        <v>9.5</v>
      </c>
      <c r="AE727" s="144">
        <v>96</v>
      </c>
      <c r="AF727" s="144">
        <v>75</v>
      </c>
      <c r="AG727" s="144">
        <v>103</v>
      </c>
      <c r="AH727" s="144">
        <v>72</v>
      </c>
      <c r="AI727" s="144">
        <v>98</v>
      </c>
      <c r="AJ727" s="144">
        <v>94</v>
      </c>
      <c r="AK727" s="144">
        <v>122</v>
      </c>
      <c r="AL727" s="144">
        <v>106</v>
      </c>
      <c r="AM727" s="144">
        <v>154</v>
      </c>
      <c r="AN727" s="144">
        <v>75</v>
      </c>
      <c r="AO727" s="144">
        <v>83</v>
      </c>
      <c r="AP727" s="144">
        <v>81</v>
      </c>
      <c r="AQ727" s="144">
        <v>66</v>
      </c>
      <c r="AR727" s="144">
        <v>114</v>
      </c>
      <c r="AS727" s="144"/>
      <c r="AT727" s="144"/>
      <c r="AU727" s="144"/>
      <c r="AV727" s="144"/>
      <c r="AW727" s="144"/>
      <c r="AX727" s="144"/>
      <c r="AY727" s="144"/>
      <c r="AZ727" s="144"/>
      <c r="BA727" s="144"/>
      <c r="BB727" s="144"/>
      <c r="BC727" s="144"/>
      <c r="BD727" s="144"/>
      <c r="BE727" s="144"/>
      <c r="BF727" s="144"/>
    </row>
    <row r="728" spans="1:58" hidden="1">
      <c r="A728" s="143" t="s">
        <v>922</v>
      </c>
      <c r="B728" s="143" t="s">
        <v>1028</v>
      </c>
      <c r="C728" s="144">
        <v>0</v>
      </c>
      <c r="D728" s="144">
        <v>0</v>
      </c>
      <c r="E728" s="144">
        <v>0</v>
      </c>
      <c r="F728" s="144">
        <v>0</v>
      </c>
      <c r="G728" s="144">
        <v>0</v>
      </c>
      <c r="H728" s="144">
        <v>0</v>
      </c>
      <c r="I728" s="144">
        <v>0</v>
      </c>
      <c r="J728" s="144">
        <v>0</v>
      </c>
      <c r="K728" s="144">
        <v>0</v>
      </c>
      <c r="L728" s="144">
        <v>0</v>
      </c>
      <c r="M728" s="144">
        <v>115</v>
      </c>
      <c r="N728" s="144">
        <v>115</v>
      </c>
      <c r="O728" s="144">
        <v>109</v>
      </c>
      <c r="P728" s="144">
        <v>109</v>
      </c>
      <c r="Q728" s="145"/>
      <c r="R728" s="145"/>
      <c r="S728" s="145"/>
      <c r="T728" s="145"/>
      <c r="U728" s="145"/>
      <c r="V728" s="145"/>
      <c r="W728" s="145"/>
      <c r="X728" s="145"/>
      <c r="Y728" s="145"/>
      <c r="Z728" s="145"/>
      <c r="AA728" s="145">
        <v>0</v>
      </c>
      <c r="AB728" s="145">
        <v>0</v>
      </c>
      <c r="AC728" s="145">
        <v>0</v>
      </c>
      <c r="AD728" s="145">
        <v>0</v>
      </c>
      <c r="AE728" s="144">
        <v>0</v>
      </c>
      <c r="AF728" s="144">
        <v>0</v>
      </c>
      <c r="AG728" s="144">
        <v>0</v>
      </c>
      <c r="AH728" s="144">
        <v>0</v>
      </c>
      <c r="AI728" s="144">
        <v>0</v>
      </c>
      <c r="AJ728" s="144">
        <v>0</v>
      </c>
      <c r="AK728" s="144">
        <v>0</v>
      </c>
      <c r="AL728" s="144">
        <v>0</v>
      </c>
      <c r="AM728" s="144">
        <v>0</v>
      </c>
      <c r="AN728" s="144">
        <v>0</v>
      </c>
      <c r="AO728" s="144">
        <v>0</v>
      </c>
      <c r="AP728" s="144">
        <v>0</v>
      </c>
      <c r="AQ728" s="144">
        <v>0</v>
      </c>
      <c r="AR728" s="144">
        <v>0</v>
      </c>
      <c r="AS728" s="144"/>
      <c r="AT728" s="144"/>
      <c r="AU728" s="144"/>
      <c r="AV728" s="144"/>
      <c r="AW728" s="144"/>
      <c r="AX728" s="144"/>
      <c r="AY728" s="144"/>
      <c r="AZ728" s="144"/>
      <c r="BA728" s="144"/>
      <c r="BB728" s="144"/>
      <c r="BC728" s="144"/>
      <c r="BD728" s="144"/>
      <c r="BE728" s="144"/>
      <c r="BF728" s="144"/>
    </row>
    <row r="729" spans="1:58" hidden="1">
      <c r="A729" s="143" t="s">
        <v>922</v>
      </c>
      <c r="B729" s="143" t="s">
        <v>1029</v>
      </c>
      <c r="C729" s="144">
        <v>45</v>
      </c>
      <c r="D729" s="144">
        <v>38</v>
      </c>
      <c r="E729" s="144">
        <v>32</v>
      </c>
      <c r="F729" s="144">
        <v>28</v>
      </c>
      <c r="G729" s="144">
        <v>28</v>
      </c>
      <c r="H729" s="144">
        <v>28</v>
      </c>
      <c r="I729" s="144">
        <v>31</v>
      </c>
      <c r="J729" s="144">
        <v>31</v>
      </c>
      <c r="K729" s="144">
        <v>32</v>
      </c>
      <c r="L729" s="144">
        <v>32</v>
      </c>
      <c r="M729" s="144">
        <v>35</v>
      </c>
      <c r="N729" s="144">
        <v>35</v>
      </c>
      <c r="O729" s="144">
        <v>35</v>
      </c>
      <c r="P729" s="144">
        <v>35</v>
      </c>
      <c r="Q729" s="145">
        <v>127.56</v>
      </c>
      <c r="R729" s="145">
        <v>132.68</v>
      </c>
      <c r="S729" s="145">
        <v>120.47</v>
      </c>
      <c r="T729" s="145">
        <v>120.96</v>
      </c>
      <c r="U729" s="145">
        <v>119.93</v>
      </c>
      <c r="V729" s="145">
        <v>129.54</v>
      </c>
      <c r="W729" s="145">
        <v>124.13</v>
      </c>
      <c r="X729" s="145">
        <v>105.97</v>
      </c>
      <c r="Y729" s="145">
        <v>117.22</v>
      </c>
      <c r="Z729" s="145">
        <v>123.69</v>
      </c>
      <c r="AA729" s="145">
        <v>112.63</v>
      </c>
      <c r="AB729" s="145">
        <v>101.97</v>
      </c>
      <c r="AC729" s="145">
        <v>104.43</v>
      </c>
      <c r="AD729" s="145">
        <v>110.31</v>
      </c>
      <c r="AE729" s="144">
        <v>5740</v>
      </c>
      <c r="AF729" s="144">
        <v>5042</v>
      </c>
      <c r="AG729" s="144">
        <v>3855</v>
      </c>
      <c r="AH729" s="144">
        <v>3387</v>
      </c>
      <c r="AI729" s="144">
        <v>3358</v>
      </c>
      <c r="AJ729" s="144">
        <v>3627</v>
      </c>
      <c r="AK729" s="144">
        <v>3848</v>
      </c>
      <c r="AL729" s="144">
        <v>3285</v>
      </c>
      <c r="AM729" s="144">
        <v>3751</v>
      </c>
      <c r="AN729" s="144">
        <v>3958</v>
      </c>
      <c r="AO729" s="144">
        <v>3942</v>
      </c>
      <c r="AP729" s="144">
        <v>3569</v>
      </c>
      <c r="AQ729" s="144">
        <v>3655</v>
      </c>
      <c r="AR729" s="144">
        <v>3861</v>
      </c>
      <c r="AS729" s="144"/>
      <c r="AT729" s="144"/>
      <c r="AU729" s="144"/>
      <c r="AV729" s="144"/>
      <c r="AW729" s="144"/>
      <c r="AX729" s="144"/>
      <c r="AY729" s="144"/>
      <c r="AZ729" s="144"/>
      <c r="BA729" s="144"/>
      <c r="BB729" s="144"/>
      <c r="BC729" s="144"/>
      <c r="BD729" s="144"/>
      <c r="BE729" s="144"/>
      <c r="BF729" s="144"/>
    </row>
    <row r="730" spans="1:58" hidden="1">
      <c r="A730" s="143" t="s">
        <v>922</v>
      </c>
      <c r="B730" s="143" t="s">
        <v>1030</v>
      </c>
      <c r="C730" s="144">
        <v>7</v>
      </c>
      <c r="D730" s="144">
        <v>7</v>
      </c>
      <c r="E730" s="144">
        <v>7</v>
      </c>
      <c r="F730" s="144">
        <v>6</v>
      </c>
      <c r="G730" s="144">
        <v>6</v>
      </c>
      <c r="H730" s="144">
        <v>7</v>
      </c>
      <c r="I730" s="144">
        <v>7</v>
      </c>
      <c r="J730" s="144">
        <v>7</v>
      </c>
      <c r="K730" s="144">
        <v>6</v>
      </c>
      <c r="L730" s="144">
        <v>6</v>
      </c>
      <c r="M730" s="144">
        <v>10</v>
      </c>
      <c r="N730" s="144">
        <v>10</v>
      </c>
      <c r="O730" s="144">
        <v>10</v>
      </c>
      <c r="P730" s="144">
        <v>10</v>
      </c>
      <c r="Q730" s="145">
        <v>25</v>
      </c>
      <c r="R730" s="145">
        <v>6.43</v>
      </c>
      <c r="S730" s="145">
        <v>5.57</v>
      </c>
      <c r="T730" s="145">
        <v>6.67</v>
      </c>
      <c r="U730" s="145">
        <v>7.5</v>
      </c>
      <c r="V730" s="145">
        <v>7.86</v>
      </c>
      <c r="W730" s="145">
        <v>5.43</v>
      </c>
      <c r="X730" s="145">
        <v>6.71</v>
      </c>
      <c r="Y730" s="145">
        <v>8.17</v>
      </c>
      <c r="Z730" s="145">
        <v>7.67</v>
      </c>
      <c r="AA730" s="145">
        <v>20.6</v>
      </c>
      <c r="AB730" s="145">
        <v>20.9</v>
      </c>
      <c r="AC730" s="145">
        <v>19.8</v>
      </c>
      <c r="AD730" s="145">
        <v>27.4</v>
      </c>
      <c r="AE730" s="144">
        <v>175</v>
      </c>
      <c r="AF730" s="144">
        <v>45</v>
      </c>
      <c r="AG730" s="144">
        <v>39</v>
      </c>
      <c r="AH730" s="144">
        <v>40</v>
      </c>
      <c r="AI730" s="144">
        <v>45</v>
      </c>
      <c r="AJ730" s="144">
        <v>55</v>
      </c>
      <c r="AK730" s="144">
        <v>38</v>
      </c>
      <c r="AL730" s="144">
        <v>47</v>
      </c>
      <c r="AM730" s="144">
        <v>49</v>
      </c>
      <c r="AN730" s="144">
        <v>46</v>
      </c>
      <c r="AO730" s="144">
        <v>206</v>
      </c>
      <c r="AP730" s="144">
        <v>209</v>
      </c>
      <c r="AQ730" s="144">
        <v>198</v>
      </c>
      <c r="AR730" s="144">
        <v>274</v>
      </c>
      <c r="AS730" s="144"/>
      <c r="AT730" s="144"/>
      <c r="AU730" s="144"/>
      <c r="AV730" s="144"/>
      <c r="AW730" s="144"/>
      <c r="AX730" s="144"/>
      <c r="AY730" s="144"/>
      <c r="AZ730" s="144"/>
      <c r="BA730" s="144"/>
      <c r="BB730" s="144"/>
      <c r="BC730" s="144"/>
      <c r="BD730" s="144"/>
      <c r="BE730" s="144"/>
      <c r="BF730" s="144"/>
    </row>
    <row r="731" spans="1:58" hidden="1">
      <c r="A731" s="143" t="s">
        <v>922</v>
      </c>
      <c r="B731" s="143" t="s">
        <v>1031</v>
      </c>
      <c r="C731" s="144">
        <v>17</v>
      </c>
      <c r="D731" s="144">
        <v>17</v>
      </c>
      <c r="E731" s="144">
        <v>18</v>
      </c>
      <c r="F731" s="144">
        <v>18</v>
      </c>
      <c r="G731" s="144">
        <v>18</v>
      </c>
      <c r="H731" s="144">
        <v>19</v>
      </c>
      <c r="I731" s="144">
        <v>19</v>
      </c>
      <c r="J731" s="144">
        <v>18</v>
      </c>
      <c r="K731" s="144">
        <v>18</v>
      </c>
      <c r="L731" s="144">
        <v>17</v>
      </c>
      <c r="M731" s="144">
        <v>21</v>
      </c>
      <c r="N731" s="144">
        <v>21</v>
      </c>
      <c r="O731" s="144">
        <v>21</v>
      </c>
      <c r="P731" s="144">
        <v>21</v>
      </c>
      <c r="Q731" s="145">
        <v>52.94</v>
      </c>
      <c r="R731" s="145">
        <v>53.12</v>
      </c>
      <c r="S731" s="145">
        <v>44.28</v>
      </c>
      <c r="T731" s="145">
        <v>54</v>
      </c>
      <c r="U731" s="145">
        <v>60</v>
      </c>
      <c r="V731" s="145">
        <v>60.37</v>
      </c>
      <c r="W731" s="145">
        <v>55.79</v>
      </c>
      <c r="X731" s="145">
        <v>67.72</v>
      </c>
      <c r="Y731" s="145">
        <v>74.83</v>
      </c>
      <c r="Z731" s="145">
        <v>83.71</v>
      </c>
      <c r="AA731" s="145">
        <v>82.14</v>
      </c>
      <c r="AB731" s="145">
        <v>81.05</v>
      </c>
      <c r="AC731" s="145">
        <v>94.05</v>
      </c>
      <c r="AD731" s="145">
        <v>90.43</v>
      </c>
      <c r="AE731" s="144">
        <v>900</v>
      </c>
      <c r="AF731" s="144">
        <v>903</v>
      </c>
      <c r="AG731" s="144">
        <v>797</v>
      </c>
      <c r="AH731" s="144">
        <v>972</v>
      </c>
      <c r="AI731" s="144">
        <v>1080</v>
      </c>
      <c r="AJ731" s="144">
        <v>1147</v>
      </c>
      <c r="AK731" s="144">
        <v>1060</v>
      </c>
      <c r="AL731" s="144">
        <v>1219</v>
      </c>
      <c r="AM731" s="144">
        <v>1347</v>
      </c>
      <c r="AN731" s="144">
        <v>1423</v>
      </c>
      <c r="AO731" s="144">
        <v>1725</v>
      </c>
      <c r="AP731" s="144">
        <v>1702</v>
      </c>
      <c r="AQ731" s="144">
        <v>1975</v>
      </c>
      <c r="AR731" s="144">
        <v>1899</v>
      </c>
      <c r="AS731" s="144"/>
      <c r="AT731" s="144"/>
      <c r="AU731" s="144"/>
      <c r="AV731" s="144"/>
      <c r="AW731" s="144"/>
      <c r="AX731" s="144"/>
      <c r="AY731" s="144"/>
      <c r="AZ731" s="144"/>
      <c r="BA731" s="144"/>
      <c r="BB731" s="144"/>
      <c r="BC731" s="144"/>
      <c r="BD731" s="144"/>
      <c r="BE731" s="144"/>
      <c r="BF731" s="144"/>
    </row>
    <row r="732" spans="1:58" hidden="1">
      <c r="A732" s="143" t="s">
        <v>922</v>
      </c>
      <c r="B732" s="143" t="s">
        <v>1032</v>
      </c>
      <c r="C732" s="144">
        <v>3</v>
      </c>
      <c r="D732" s="144">
        <v>3</v>
      </c>
      <c r="E732" s="144">
        <v>3</v>
      </c>
      <c r="F732" s="144">
        <v>3</v>
      </c>
      <c r="G732" s="144">
        <v>3</v>
      </c>
      <c r="H732" s="144">
        <v>3</v>
      </c>
      <c r="I732" s="144">
        <v>2</v>
      </c>
      <c r="J732" s="144">
        <v>2</v>
      </c>
      <c r="K732" s="144">
        <v>2</v>
      </c>
      <c r="L732" s="144">
        <v>2</v>
      </c>
      <c r="M732" s="144">
        <v>5</v>
      </c>
      <c r="N732" s="144">
        <v>5</v>
      </c>
      <c r="O732" s="144">
        <v>5</v>
      </c>
      <c r="P732" s="144">
        <v>5</v>
      </c>
      <c r="Q732" s="145">
        <v>29</v>
      </c>
      <c r="R732" s="145">
        <v>29</v>
      </c>
      <c r="S732" s="145">
        <v>19.670000000000002</v>
      </c>
      <c r="T732" s="145">
        <v>25.33</v>
      </c>
      <c r="U732" s="145">
        <v>23.67</v>
      </c>
      <c r="V732" s="145">
        <v>24.33</v>
      </c>
      <c r="W732" s="145">
        <v>24</v>
      </c>
      <c r="X732" s="145">
        <v>28.5</v>
      </c>
      <c r="Y732" s="145">
        <v>28.5</v>
      </c>
      <c r="Z732" s="145">
        <v>33.5</v>
      </c>
      <c r="AA732" s="145">
        <v>43</v>
      </c>
      <c r="AB732" s="145">
        <v>40.4</v>
      </c>
      <c r="AC732" s="145">
        <v>48</v>
      </c>
      <c r="AD732" s="145">
        <v>48</v>
      </c>
      <c r="AE732" s="144">
        <v>87</v>
      </c>
      <c r="AF732" s="144">
        <v>87</v>
      </c>
      <c r="AG732" s="144">
        <v>59</v>
      </c>
      <c r="AH732" s="144">
        <v>76</v>
      </c>
      <c r="AI732" s="144">
        <v>71</v>
      </c>
      <c r="AJ732" s="144">
        <v>73</v>
      </c>
      <c r="AK732" s="144">
        <v>48</v>
      </c>
      <c r="AL732" s="144">
        <v>57</v>
      </c>
      <c r="AM732" s="144">
        <v>57</v>
      </c>
      <c r="AN732" s="144">
        <v>67</v>
      </c>
      <c r="AO732" s="144">
        <v>215</v>
      </c>
      <c r="AP732" s="144">
        <v>202</v>
      </c>
      <c r="AQ732" s="144">
        <v>240</v>
      </c>
      <c r="AR732" s="144">
        <v>240</v>
      </c>
      <c r="AS732" s="144"/>
      <c r="AT732" s="144"/>
      <c r="AU732" s="144"/>
      <c r="AV732" s="144"/>
      <c r="AW732" s="144"/>
      <c r="AX732" s="144"/>
      <c r="AY732" s="144"/>
      <c r="AZ732" s="144"/>
      <c r="BA732" s="144"/>
      <c r="BB732" s="144"/>
      <c r="BC732" s="144"/>
      <c r="BD732" s="144"/>
      <c r="BE732" s="144"/>
      <c r="BF732" s="144"/>
    </row>
    <row r="733" spans="1:58" hidden="1">
      <c r="A733" s="143" t="s">
        <v>922</v>
      </c>
      <c r="B733" s="143" t="s">
        <v>1033</v>
      </c>
      <c r="C733" s="144">
        <v>0</v>
      </c>
      <c r="D733" s="144">
        <v>0</v>
      </c>
      <c r="E733" s="144">
        <v>0</v>
      </c>
      <c r="F733" s="144">
        <v>0</v>
      </c>
      <c r="G733" s="144">
        <v>0</v>
      </c>
      <c r="H733" s="144">
        <v>0</v>
      </c>
      <c r="I733" s="144">
        <v>0</v>
      </c>
      <c r="J733" s="144">
        <v>0</v>
      </c>
      <c r="K733" s="144">
        <v>0</v>
      </c>
      <c r="L733" s="144">
        <v>0</v>
      </c>
      <c r="M733" s="144">
        <v>38</v>
      </c>
      <c r="N733" s="144">
        <v>35</v>
      </c>
      <c r="O733" s="144">
        <v>32</v>
      </c>
      <c r="P733" s="144">
        <v>32</v>
      </c>
      <c r="Q733" s="145"/>
      <c r="R733" s="145"/>
      <c r="S733" s="145"/>
      <c r="T733" s="145"/>
      <c r="U733" s="145"/>
      <c r="V733" s="145"/>
      <c r="W733" s="145"/>
      <c r="X733" s="145"/>
      <c r="Y733" s="145"/>
      <c r="Z733" s="145"/>
      <c r="AA733" s="145">
        <v>0</v>
      </c>
      <c r="AB733" s="145">
        <v>0</v>
      </c>
      <c r="AC733" s="145">
        <v>0</v>
      </c>
      <c r="AD733" s="145">
        <v>0</v>
      </c>
      <c r="AE733" s="144">
        <v>0</v>
      </c>
      <c r="AF733" s="144">
        <v>0</v>
      </c>
      <c r="AG733" s="144">
        <v>0</v>
      </c>
      <c r="AH733" s="144">
        <v>0</v>
      </c>
      <c r="AI733" s="144">
        <v>0</v>
      </c>
      <c r="AJ733" s="144">
        <v>0</v>
      </c>
      <c r="AK733" s="144">
        <v>0</v>
      </c>
      <c r="AL733" s="144">
        <v>0</v>
      </c>
      <c r="AM733" s="144">
        <v>0</v>
      </c>
      <c r="AN733" s="144">
        <v>0</v>
      </c>
      <c r="AO733" s="144">
        <v>0</v>
      </c>
      <c r="AP733" s="144">
        <v>0</v>
      </c>
      <c r="AQ733" s="144">
        <v>0</v>
      </c>
      <c r="AR733" s="144">
        <v>0</v>
      </c>
      <c r="AS733" s="144"/>
      <c r="AT733" s="144"/>
      <c r="AU733" s="144"/>
      <c r="AV733" s="144"/>
      <c r="AW733" s="144"/>
      <c r="AX733" s="144"/>
      <c r="AY733" s="144"/>
      <c r="AZ733" s="144"/>
      <c r="BA733" s="144"/>
      <c r="BB733" s="144"/>
      <c r="BC733" s="144"/>
      <c r="BD733" s="144"/>
      <c r="BE733" s="144"/>
      <c r="BF733" s="144"/>
    </row>
    <row r="734" spans="1:58" hidden="1">
      <c r="A734" s="143" t="s">
        <v>922</v>
      </c>
      <c r="B734" s="143" t="s">
        <v>1034</v>
      </c>
      <c r="C734" s="144">
        <v>0</v>
      </c>
      <c r="D734" s="144">
        <v>0</v>
      </c>
      <c r="E734" s="144">
        <v>0</v>
      </c>
      <c r="F734" s="144">
        <v>0</v>
      </c>
      <c r="G734" s="144">
        <v>0</v>
      </c>
      <c r="H734" s="144">
        <v>0</v>
      </c>
      <c r="I734" s="144">
        <v>0</v>
      </c>
      <c r="J734" s="144">
        <v>0</v>
      </c>
      <c r="K734" s="144">
        <v>0</v>
      </c>
      <c r="L734" s="144">
        <v>0</v>
      </c>
      <c r="M734" s="144">
        <v>0</v>
      </c>
      <c r="N734" s="144">
        <v>0</v>
      </c>
      <c r="O734" s="144">
        <v>0</v>
      </c>
      <c r="P734" s="144">
        <v>0</v>
      </c>
      <c r="Q734" s="145"/>
      <c r="R734" s="145"/>
      <c r="S734" s="145"/>
      <c r="T734" s="145"/>
      <c r="U734" s="145"/>
      <c r="V734" s="145"/>
      <c r="W734" s="145"/>
      <c r="X734" s="145"/>
      <c r="Y734" s="145"/>
      <c r="Z734" s="145"/>
      <c r="AA734" s="145"/>
      <c r="AB734" s="145"/>
      <c r="AC734" s="145"/>
      <c r="AD734" s="145"/>
      <c r="AE734" s="144">
        <v>0</v>
      </c>
      <c r="AF734" s="144">
        <v>0</v>
      </c>
      <c r="AG734" s="144">
        <v>0</v>
      </c>
      <c r="AH734" s="144">
        <v>0</v>
      </c>
      <c r="AI734" s="144">
        <v>0</v>
      </c>
      <c r="AJ734" s="144">
        <v>0</v>
      </c>
      <c r="AK734" s="144">
        <v>0</v>
      </c>
      <c r="AL734" s="144">
        <v>0</v>
      </c>
      <c r="AM734" s="144">
        <v>0</v>
      </c>
      <c r="AN734" s="144">
        <v>0</v>
      </c>
      <c r="AO734" s="144">
        <v>0</v>
      </c>
      <c r="AP734" s="144">
        <v>0</v>
      </c>
      <c r="AQ734" s="144">
        <v>0</v>
      </c>
      <c r="AR734" s="144">
        <v>0</v>
      </c>
      <c r="AS734" s="144"/>
      <c r="AT734" s="144"/>
      <c r="AU734" s="144"/>
      <c r="AV734" s="144"/>
      <c r="AW734" s="144"/>
      <c r="AX734" s="144"/>
      <c r="AY734" s="144"/>
      <c r="AZ734" s="144"/>
      <c r="BA734" s="144"/>
      <c r="BB734" s="144"/>
      <c r="BC734" s="144"/>
      <c r="BD734" s="144"/>
      <c r="BE734" s="144"/>
      <c r="BF734" s="144"/>
    </row>
    <row r="735" spans="1:58" hidden="1">
      <c r="A735" s="143" t="s">
        <v>922</v>
      </c>
      <c r="B735" s="143" t="s">
        <v>1035</v>
      </c>
      <c r="C735" s="144">
        <v>0</v>
      </c>
      <c r="D735" s="144">
        <v>0</v>
      </c>
      <c r="E735" s="144">
        <v>0</v>
      </c>
      <c r="F735" s="144">
        <v>0</v>
      </c>
      <c r="G735" s="144">
        <v>0</v>
      </c>
      <c r="H735" s="144">
        <v>0</v>
      </c>
      <c r="I735" s="144">
        <v>0</v>
      </c>
      <c r="J735" s="144">
        <v>0</v>
      </c>
      <c r="K735" s="144">
        <v>0</v>
      </c>
      <c r="L735" s="144">
        <v>0</v>
      </c>
      <c r="M735" s="144">
        <v>0</v>
      </c>
      <c r="N735" s="144">
        <v>0</v>
      </c>
      <c r="O735" s="144">
        <v>0</v>
      </c>
      <c r="P735" s="144">
        <v>0</v>
      </c>
      <c r="Q735" s="145"/>
      <c r="R735" s="145"/>
      <c r="S735" s="145"/>
      <c r="T735" s="145"/>
      <c r="U735" s="145"/>
      <c r="V735" s="145"/>
      <c r="W735" s="145"/>
      <c r="X735" s="145"/>
      <c r="Y735" s="145"/>
      <c r="Z735" s="145"/>
      <c r="AA735" s="145"/>
      <c r="AB735" s="145"/>
      <c r="AC735" s="145"/>
      <c r="AD735" s="145"/>
      <c r="AE735" s="144">
        <v>0</v>
      </c>
      <c r="AF735" s="144">
        <v>0</v>
      </c>
      <c r="AG735" s="144">
        <v>0</v>
      </c>
      <c r="AH735" s="144">
        <v>0</v>
      </c>
      <c r="AI735" s="144">
        <v>0</v>
      </c>
      <c r="AJ735" s="144">
        <v>0</v>
      </c>
      <c r="AK735" s="144">
        <v>0</v>
      </c>
      <c r="AL735" s="144">
        <v>0</v>
      </c>
      <c r="AM735" s="144">
        <v>0</v>
      </c>
      <c r="AN735" s="144">
        <v>0</v>
      </c>
      <c r="AO735" s="144">
        <v>0</v>
      </c>
      <c r="AP735" s="144">
        <v>0</v>
      </c>
      <c r="AQ735" s="144">
        <v>0</v>
      </c>
      <c r="AR735" s="144">
        <v>0</v>
      </c>
      <c r="AS735" s="144"/>
      <c r="AT735" s="144"/>
      <c r="AU735" s="144"/>
      <c r="AV735" s="144"/>
      <c r="AW735" s="144"/>
      <c r="AX735" s="144"/>
      <c r="AY735" s="144"/>
      <c r="AZ735" s="144"/>
      <c r="BA735" s="144"/>
      <c r="BB735" s="144"/>
      <c r="BC735" s="144"/>
      <c r="BD735" s="144"/>
      <c r="BE735" s="144"/>
      <c r="BF735" s="144"/>
    </row>
    <row r="736" spans="1:58" hidden="1">
      <c r="A736" s="143" t="s">
        <v>922</v>
      </c>
      <c r="B736" s="143" t="s">
        <v>1036</v>
      </c>
      <c r="C736" s="144">
        <v>0</v>
      </c>
      <c r="D736" s="144">
        <v>0</v>
      </c>
      <c r="E736" s="144">
        <v>0</v>
      </c>
      <c r="F736" s="144">
        <v>0</v>
      </c>
      <c r="G736" s="144">
        <v>0</v>
      </c>
      <c r="H736" s="144">
        <v>0</v>
      </c>
      <c r="I736" s="144">
        <v>0</v>
      </c>
      <c r="J736" s="144">
        <v>0</v>
      </c>
      <c r="K736" s="144">
        <v>0</v>
      </c>
      <c r="L736" s="144">
        <v>0</v>
      </c>
      <c r="M736" s="144">
        <v>0</v>
      </c>
      <c r="N736" s="144">
        <v>0</v>
      </c>
      <c r="O736" s="144">
        <v>0</v>
      </c>
      <c r="P736" s="144">
        <v>0</v>
      </c>
      <c r="Q736" s="145"/>
      <c r="R736" s="145"/>
      <c r="S736" s="145"/>
      <c r="T736" s="145"/>
      <c r="U736" s="145"/>
      <c r="V736" s="145"/>
      <c r="W736" s="145"/>
      <c r="X736" s="145"/>
      <c r="Y736" s="145"/>
      <c r="Z736" s="145"/>
      <c r="AA736" s="145"/>
      <c r="AB736" s="145"/>
      <c r="AC736" s="145"/>
      <c r="AD736" s="145"/>
      <c r="AE736" s="144">
        <v>0</v>
      </c>
      <c r="AF736" s="144">
        <v>0</v>
      </c>
      <c r="AG736" s="144">
        <v>0</v>
      </c>
      <c r="AH736" s="144">
        <v>0</v>
      </c>
      <c r="AI736" s="144">
        <v>0</v>
      </c>
      <c r="AJ736" s="144">
        <v>0</v>
      </c>
      <c r="AK736" s="144">
        <v>0</v>
      </c>
      <c r="AL736" s="144">
        <v>0</v>
      </c>
      <c r="AM736" s="144">
        <v>0</v>
      </c>
      <c r="AN736" s="144">
        <v>0</v>
      </c>
      <c r="AO736" s="144">
        <v>0</v>
      </c>
      <c r="AP736" s="144">
        <v>0</v>
      </c>
      <c r="AQ736" s="144">
        <v>0</v>
      </c>
      <c r="AR736" s="144">
        <v>0</v>
      </c>
      <c r="AS736" s="144"/>
      <c r="AT736" s="144"/>
      <c r="AU736" s="144"/>
      <c r="AV736" s="144"/>
      <c r="AW736" s="144"/>
      <c r="AX736" s="144"/>
      <c r="AY736" s="144"/>
      <c r="AZ736" s="144"/>
      <c r="BA736" s="144"/>
      <c r="BB736" s="144"/>
      <c r="BC736" s="144"/>
      <c r="BD736" s="144"/>
      <c r="BE736" s="144"/>
      <c r="BF736" s="144"/>
    </row>
    <row r="737" spans="1:58" hidden="1">
      <c r="A737" s="143" t="s">
        <v>922</v>
      </c>
      <c r="B737" s="143" t="s">
        <v>1037</v>
      </c>
      <c r="C737" s="144">
        <v>0</v>
      </c>
      <c r="D737" s="144">
        <v>0</v>
      </c>
      <c r="E737" s="144">
        <v>0</v>
      </c>
      <c r="F737" s="144">
        <v>0</v>
      </c>
      <c r="G737" s="144">
        <v>0</v>
      </c>
      <c r="H737" s="144">
        <v>0</v>
      </c>
      <c r="I737" s="144">
        <v>0</v>
      </c>
      <c r="J737" s="144">
        <v>0</v>
      </c>
      <c r="K737" s="144">
        <v>0</v>
      </c>
      <c r="L737" s="144">
        <v>0</v>
      </c>
      <c r="M737" s="144">
        <v>0</v>
      </c>
      <c r="N737" s="144">
        <v>0</v>
      </c>
      <c r="O737" s="144">
        <v>0</v>
      </c>
      <c r="P737" s="144">
        <v>0</v>
      </c>
      <c r="Q737" s="145"/>
      <c r="R737" s="145"/>
      <c r="S737" s="145"/>
      <c r="T737" s="145"/>
      <c r="U737" s="145"/>
      <c r="V737" s="145"/>
      <c r="W737" s="145"/>
      <c r="X737" s="145"/>
      <c r="Y737" s="145"/>
      <c r="Z737" s="145"/>
      <c r="AA737" s="145"/>
      <c r="AB737" s="145"/>
      <c r="AC737" s="145"/>
      <c r="AD737" s="145"/>
      <c r="AE737" s="144">
        <v>0</v>
      </c>
      <c r="AF737" s="144">
        <v>0</v>
      </c>
      <c r="AG737" s="144">
        <v>0</v>
      </c>
      <c r="AH737" s="144">
        <v>0</v>
      </c>
      <c r="AI737" s="144">
        <v>0</v>
      </c>
      <c r="AJ737" s="144">
        <v>0</v>
      </c>
      <c r="AK737" s="144">
        <v>0</v>
      </c>
      <c r="AL737" s="144">
        <v>0</v>
      </c>
      <c r="AM737" s="144">
        <v>0</v>
      </c>
      <c r="AN737" s="144">
        <v>0</v>
      </c>
      <c r="AO737" s="144">
        <v>0</v>
      </c>
      <c r="AP737" s="144">
        <v>0</v>
      </c>
      <c r="AQ737" s="144">
        <v>0</v>
      </c>
      <c r="AR737" s="144">
        <v>0</v>
      </c>
      <c r="AS737" s="144"/>
      <c r="AT737" s="144"/>
      <c r="AU737" s="144"/>
      <c r="AV737" s="144"/>
      <c r="AW737" s="144"/>
      <c r="AX737" s="144"/>
      <c r="AY737" s="144"/>
      <c r="AZ737" s="144"/>
      <c r="BA737" s="144"/>
      <c r="BB737" s="144"/>
      <c r="BC737" s="144"/>
      <c r="BD737" s="144"/>
      <c r="BE737" s="144"/>
      <c r="BF737" s="144"/>
    </row>
    <row r="738" spans="1:58" hidden="1">
      <c r="A738" s="143" t="s">
        <v>922</v>
      </c>
      <c r="B738" s="143" t="s">
        <v>1038</v>
      </c>
      <c r="C738" s="144">
        <v>0</v>
      </c>
      <c r="D738" s="144">
        <v>0</v>
      </c>
      <c r="E738" s="144">
        <v>0</v>
      </c>
      <c r="F738" s="144">
        <v>0</v>
      </c>
      <c r="G738" s="144">
        <v>0</v>
      </c>
      <c r="H738" s="144">
        <v>0</v>
      </c>
      <c r="I738" s="144">
        <v>0</v>
      </c>
      <c r="J738" s="144">
        <v>0</v>
      </c>
      <c r="K738" s="144">
        <v>0</v>
      </c>
      <c r="L738" s="144">
        <v>0</v>
      </c>
      <c r="M738" s="144">
        <v>0</v>
      </c>
      <c r="N738" s="144">
        <v>0</v>
      </c>
      <c r="O738" s="144">
        <v>0</v>
      </c>
      <c r="P738" s="144">
        <v>0</v>
      </c>
      <c r="Q738" s="145"/>
      <c r="R738" s="145"/>
      <c r="S738" s="145"/>
      <c r="T738" s="145"/>
      <c r="U738" s="145"/>
      <c r="V738" s="145"/>
      <c r="W738" s="145"/>
      <c r="X738" s="145"/>
      <c r="Y738" s="145"/>
      <c r="Z738" s="145"/>
      <c r="AA738" s="145"/>
      <c r="AB738" s="145"/>
      <c r="AC738" s="145"/>
      <c r="AD738" s="145"/>
      <c r="AE738" s="144">
        <v>0</v>
      </c>
      <c r="AF738" s="144">
        <v>0</v>
      </c>
      <c r="AG738" s="144">
        <v>0</v>
      </c>
      <c r="AH738" s="144">
        <v>0</v>
      </c>
      <c r="AI738" s="144">
        <v>0</v>
      </c>
      <c r="AJ738" s="144">
        <v>0</v>
      </c>
      <c r="AK738" s="144">
        <v>0</v>
      </c>
      <c r="AL738" s="144">
        <v>0</v>
      </c>
      <c r="AM738" s="144">
        <v>0</v>
      </c>
      <c r="AN738" s="144">
        <v>0</v>
      </c>
      <c r="AO738" s="144">
        <v>0</v>
      </c>
      <c r="AP738" s="144">
        <v>0</v>
      </c>
      <c r="AQ738" s="144">
        <v>0</v>
      </c>
      <c r="AR738" s="144">
        <v>0</v>
      </c>
      <c r="AS738" s="144"/>
      <c r="AT738" s="144"/>
      <c r="AU738" s="144"/>
      <c r="AV738" s="144"/>
      <c r="AW738" s="144"/>
      <c r="AX738" s="144"/>
      <c r="AY738" s="144"/>
      <c r="AZ738" s="144"/>
      <c r="BA738" s="144"/>
      <c r="BB738" s="144"/>
      <c r="BC738" s="144"/>
      <c r="BD738" s="144"/>
      <c r="BE738" s="144"/>
      <c r="BF738" s="144"/>
    </row>
    <row r="739" spans="1:58" hidden="1">
      <c r="A739" s="143" t="s">
        <v>922</v>
      </c>
      <c r="B739" s="143" t="s">
        <v>1039</v>
      </c>
      <c r="C739" s="144">
        <v>0</v>
      </c>
      <c r="D739" s="144">
        <v>0</v>
      </c>
      <c r="E739" s="144">
        <v>0</v>
      </c>
      <c r="F739" s="144">
        <v>0</v>
      </c>
      <c r="G739" s="144">
        <v>0</v>
      </c>
      <c r="H739" s="144">
        <v>0</v>
      </c>
      <c r="I739" s="144">
        <v>0</v>
      </c>
      <c r="J739" s="144">
        <v>0</v>
      </c>
      <c r="K739" s="144">
        <v>0</v>
      </c>
      <c r="L739" s="144">
        <v>0</v>
      </c>
      <c r="M739" s="144">
        <v>0</v>
      </c>
      <c r="N739" s="144">
        <v>0</v>
      </c>
      <c r="O739" s="144">
        <v>0</v>
      </c>
      <c r="P739" s="144">
        <v>0</v>
      </c>
      <c r="Q739" s="145"/>
      <c r="R739" s="145"/>
      <c r="S739" s="145"/>
      <c r="T739" s="145"/>
      <c r="U739" s="145"/>
      <c r="V739" s="145"/>
      <c r="W739" s="145"/>
      <c r="X739" s="145"/>
      <c r="Y739" s="145"/>
      <c r="Z739" s="145"/>
      <c r="AA739" s="145"/>
      <c r="AB739" s="145"/>
      <c r="AC739" s="145"/>
      <c r="AD739" s="145"/>
      <c r="AE739" s="144">
        <v>0</v>
      </c>
      <c r="AF739" s="144">
        <v>0</v>
      </c>
      <c r="AG739" s="144">
        <v>0</v>
      </c>
      <c r="AH739" s="144">
        <v>0</v>
      </c>
      <c r="AI739" s="144">
        <v>0</v>
      </c>
      <c r="AJ739" s="144">
        <v>0</v>
      </c>
      <c r="AK739" s="144">
        <v>0</v>
      </c>
      <c r="AL739" s="144">
        <v>0</v>
      </c>
      <c r="AM739" s="144">
        <v>0</v>
      </c>
      <c r="AN739" s="144">
        <v>0</v>
      </c>
      <c r="AO739" s="144">
        <v>0</v>
      </c>
      <c r="AP739" s="144">
        <v>0</v>
      </c>
      <c r="AQ739" s="144">
        <v>0</v>
      </c>
      <c r="AR739" s="144">
        <v>0</v>
      </c>
      <c r="AS739" s="144"/>
      <c r="AT739" s="144"/>
      <c r="AU739" s="144"/>
      <c r="AV739" s="144"/>
      <c r="AW739" s="144"/>
      <c r="AX739" s="144"/>
      <c r="AY739" s="144"/>
      <c r="AZ739" s="144"/>
      <c r="BA739" s="144"/>
      <c r="BB739" s="144"/>
      <c r="BC739" s="144"/>
      <c r="BD739" s="144"/>
      <c r="BE739" s="144"/>
      <c r="BF739" s="144"/>
    </row>
    <row r="740" spans="1:58" hidden="1">
      <c r="A740" s="143" t="s">
        <v>922</v>
      </c>
      <c r="B740" s="143" t="s">
        <v>1040</v>
      </c>
      <c r="C740" s="144">
        <v>0</v>
      </c>
      <c r="D740" s="144">
        <v>0</v>
      </c>
      <c r="E740" s="144">
        <v>0</v>
      </c>
      <c r="F740" s="144">
        <v>0</v>
      </c>
      <c r="G740" s="144">
        <v>0</v>
      </c>
      <c r="H740" s="144">
        <v>0</v>
      </c>
      <c r="I740" s="144">
        <v>0</v>
      </c>
      <c r="J740" s="144">
        <v>0</v>
      </c>
      <c r="K740" s="144">
        <v>0</v>
      </c>
      <c r="L740" s="144">
        <v>0</v>
      </c>
      <c r="M740" s="144">
        <v>0</v>
      </c>
      <c r="N740" s="144">
        <v>0</v>
      </c>
      <c r="O740" s="144">
        <v>0</v>
      </c>
      <c r="P740" s="144">
        <v>0</v>
      </c>
      <c r="Q740" s="145"/>
      <c r="R740" s="145"/>
      <c r="S740" s="145"/>
      <c r="T740" s="145"/>
      <c r="U740" s="145"/>
      <c r="V740" s="145"/>
      <c r="W740" s="145"/>
      <c r="X740" s="145"/>
      <c r="Y740" s="145"/>
      <c r="Z740" s="145"/>
      <c r="AA740" s="145"/>
      <c r="AB740" s="145"/>
      <c r="AC740" s="145"/>
      <c r="AD740" s="145"/>
      <c r="AE740" s="144">
        <v>0</v>
      </c>
      <c r="AF740" s="144">
        <v>0</v>
      </c>
      <c r="AG740" s="144">
        <v>0</v>
      </c>
      <c r="AH740" s="144">
        <v>0</v>
      </c>
      <c r="AI740" s="144">
        <v>0</v>
      </c>
      <c r="AJ740" s="144">
        <v>0</v>
      </c>
      <c r="AK740" s="144">
        <v>0</v>
      </c>
      <c r="AL740" s="144">
        <v>0</v>
      </c>
      <c r="AM740" s="144">
        <v>0</v>
      </c>
      <c r="AN740" s="144">
        <v>0</v>
      </c>
      <c r="AO740" s="144">
        <v>0</v>
      </c>
      <c r="AP740" s="144">
        <v>0</v>
      </c>
      <c r="AQ740" s="144">
        <v>0</v>
      </c>
      <c r="AR740" s="144">
        <v>0</v>
      </c>
      <c r="AS740" s="144"/>
      <c r="AT740" s="144"/>
      <c r="AU740" s="144"/>
      <c r="AV740" s="144"/>
      <c r="AW740" s="144"/>
      <c r="AX740" s="144"/>
      <c r="AY740" s="144"/>
      <c r="AZ740" s="144"/>
      <c r="BA740" s="144"/>
      <c r="BB740" s="144"/>
      <c r="BC740" s="144"/>
      <c r="BD740" s="144"/>
      <c r="BE740" s="144"/>
      <c r="BF740" s="144"/>
    </row>
    <row r="741" spans="1:58" hidden="1">
      <c r="A741" s="143" t="s">
        <v>922</v>
      </c>
      <c r="B741" s="143" t="s">
        <v>1041</v>
      </c>
      <c r="C741" s="144">
        <v>0</v>
      </c>
      <c r="D741" s="144">
        <v>0</v>
      </c>
      <c r="E741" s="144">
        <v>0</v>
      </c>
      <c r="F741" s="144">
        <v>0</v>
      </c>
      <c r="G741" s="144">
        <v>0</v>
      </c>
      <c r="H741" s="144">
        <v>0</v>
      </c>
      <c r="I741" s="144">
        <v>0</v>
      </c>
      <c r="J741" s="144">
        <v>0</v>
      </c>
      <c r="K741" s="144">
        <v>0</v>
      </c>
      <c r="L741" s="144">
        <v>0</v>
      </c>
      <c r="M741" s="144">
        <v>0</v>
      </c>
      <c r="N741" s="144">
        <v>0</v>
      </c>
      <c r="O741" s="144">
        <v>0</v>
      </c>
      <c r="P741" s="144">
        <v>0</v>
      </c>
      <c r="Q741" s="145"/>
      <c r="R741" s="145"/>
      <c r="S741" s="145"/>
      <c r="T741" s="145"/>
      <c r="U741" s="145"/>
      <c r="V741" s="145"/>
      <c r="W741" s="145"/>
      <c r="X741" s="145"/>
      <c r="Y741" s="145"/>
      <c r="Z741" s="145"/>
      <c r="AA741" s="145"/>
      <c r="AB741" s="145"/>
      <c r="AC741" s="145"/>
      <c r="AD741" s="145"/>
      <c r="AE741" s="144">
        <v>0</v>
      </c>
      <c r="AF741" s="144">
        <v>0</v>
      </c>
      <c r="AG741" s="144">
        <v>0</v>
      </c>
      <c r="AH741" s="144">
        <v>0</v>
      </c>
      <c r="AI741" s="144">
        <v>0</v>
      </c>
      <c r="AJ741" s="144">
        <v>0</v>
      </c>
      <c r="AK741" s="144">
        <v>0</v>
      </c>
      <c r="AL741" s="144">
        <v>0</v>
      </c>
      <c r="AM741" s="144">
        <v>0</v>
      </c>
      <c r="AN741" s="144">
        <v>0</v>
      </c>
      <c r="AO741" s="144">
        <v>0</v>
      </c>
      <c r="AP741" s="144">
        <v>0</v>
      </c>
      <c r="AQ741" s="144">
        <v>0</v>
      </c>
      <c r="AR741" s="144">
        <v>0</v>
      </c>
      <c r="AS741" s="144"/>
      <c r="AT741" s="144"/>
      <c r="AU741" s="144"/>
      <c r="AV741" s="144"/>
      <c r="AW741" s="144"/>
      <c r="AX741" s="144"/>
      <c r="AY741" s="144"/>
      <c r="AZ741" s="144"/>
      <c r="BA741" s="144"/>
      <c r="BB741" s="144"/>
      <c r="BC741" s="144"/>
      <c r="BD741" s="144"/>
      <c r="BE741" s="144"/>
      <c r="BF741" s="144"/>
    </row>
    <row r="742" spans="1:58" hidden="1">
      <c r="A742" s="143" t="s">
        <v>922</v>
      </c>
      <c r="B742" s="143" t="s">
        <v>1042</v>
      </c>
      <c r="C742" s="144">
        <v>266</v>
      </c>
      <c r="D742" s="144">
        <v>266</v>
      </c>
      <c r="E742" s="144">
        <v>266</v>
      </c>
      <c r="F742" s="144">
        <v>267</v>
      </c>
      <c r="G742" s="144">
        <v>267</v>
      </c>
      <c r="H742" s="144">
        <v>304</v>
      </c>
      <c r="I742" s="144">
        <v>335</v>
      </c>
      <c r="J742" s="144">
        <v>352</v>
      </c>
      <c r="K742" s="144">
        <v>378</v>
      </c>
      <c r="L742" s="144">
        <v>395</v>
      </c>
      <c r="M742" s="144">
        <v>414</v>
      </c>
      <c r="N742" s="144">
        <v>414</v>
      </c>
      <c r="O742" s="144">
        <v>414</v>
      </c>
      <c r="P742" s="144">
        <v>412</v>
      </c>
      <c r="Q742" s="145">
        <v>87.78</v>
      </c>
      <c r="R742" s="145">
        <v>75</v>
      </c>
      <c r="S742" s="145">
        <v>89.85</v>
      </c>
      <c r="T742" s="145">
        <v>94.34</v>
      </c>
      <c r="U742" s="145">
        <v>82.1</v>
      </c>
      <c r="V742" s="145">
        <v>90.01</v>
      </c>
      <c r="W742" s="145">
        <v>94.62</v>
      </c>
      <c r="X742" s="145">
        <v>99.92</v>
      </c>
      <c r="Y742" s="145">
        <v>85.73</v>
      </c>
      <c r="Z742" s="145">
        <v>85.73</v>
      </c>
      <c r="AA742" s="145">
        <v>89.27</v>
      </c>
      <c r="AB742" s="145">
        <v>91.19</v>
      </c>
      <c r="AC742" s="145">
        <v>95.15</v>
      </c>
      <c r="AD742" s="145">
        <v>96.93</v>
      </c>
      <c r="AE742" s="144">
        <v>23350</v>
      </c>
      <c r="AF742" s="144">
        <v>19950</v>
      </c>
      <c r="AG742" s="144">
        <v>23900</v>
      </c>
      <c r="AH742" s="144">
        <v>25189</v>
      </c>
      <c r="AI742" s="144">
        <v>21922</v>
      </c>
      <c r="AJ742" s="144">
        <v>27363</v>
      </c>
      <c r="AK742" s="144">
        <v>31697</v>
      </c>
      <c r="AL742" s="144">
        <v>35172</v>
      </c>
      <c r="AM742" s="144">
        <v>32406</v>
      </c>
      <c r="AN742" s="144">
        <v>33864</v>
      </c>
      <c r="AO742" s="144">
        <v>36958</v>
      </c>
      <c r="AP742" s="144">
        <v>37754</v>
      </c>
      <c r="AQ742" s="144">
        <v>39394</v>
      </c>
      <c r="AR742" s="144">
        <v>39935</v>
      </c>
      <c r="AS742" s="144"/>
      <c r="AT742" s="144"/>
      <c r="AU742" s="144"/>
      <c r="AV742" s="144"/>
      <c r="AW742" s="144"/>
      <c r="AX742" s="144"/>
      <c r="AY742" s="144"/>
      <c r="AZ742" s="144"/>
      <c r="BA742" s="144"/>
      <c r="BB742" s="144"/>
      <c r="BC742" s="144"/>
      <c r="BD742" s="144"/>
      <c r="BE742" s="144"/>
      <c r="BF742" s="144"/>
    </row>
    <row r="743" spans="1:58" hidden="1">
      <c r="A743" s="143" t="s">
        <v>922</v>
      </c>
      <c r="B743" s="143" t="s">
        <v>1043</v>
      </c>
      <c r="C743" s="144">
        <v>0</v>
      </c>
      <c r="D743" s="144">
        <v>0</v>
      </c>
      <c r="E743" s="144">
        <v>0</v>
      </c>
      <c r="F743" s="144">
        <v>0</v>
      </c>
      <c r="G743" s="144">
        <v>0</v>
      </c>
      <c r="H743" s="144">
        <v>0</v>
      </c>
      <c r="I743" s="144">
        <v>0</v>
      </c>
      <c r="J743" s="144">
        <v>0</v>
      </c>
      <c r="K743" s="144">
        <v>0</v>
      </c>
      <c r="L743" s="144">
        <v>0</v>
      </c>
      <c r="M743" s="144">
        <v>143</v>
      </c>
      <c r="N743" s="144">
        <v>143</v>
      </c>
      <c r="O743" s="144">
        <v>143</v>
      </c>
      <c r="P743" s="144">
        <v>143</v>
      </c>
      <c r="Q743" s="145"/>
      <c r="R743" s="145"/>
      <c r="S743" s="145"/>
      <c r="T743" s="145"/>
      <c r="U743" s="145"/>
      <c r="V743" s="145"/>
      <c r="W743" s="145"/>
      <c r="X743" s="145"/>
      <c r="Y743" s="145"/>
      <c r="Z743" s="145"/>
      <c r="AA743" s="145">
        <v>180</v>
      </c>
      <c r="AB743" s="145">
        <v>180</v>
      </c>
      <c r="AC743" s="145">
        <v>180</v>
      </c>
      <c r="AD743" s="145">
        <v>161.82</v>
      </c>
      <c r="AE743" s="144">
        <v>0</v>
      </c>
      <c r="AF743" s="144">
        <v>0</v>
      </c>
      <c r="AG743" s="144">
        <v>0</v>
      </c>
      <c r="AH743" s="144">
        <v>0</v>
      </c>
      <c r="AI743" s="144">
        <v>0</v>
      </c>
      <c r="AJ743" s="144">
        <v>0</v>
      </c>
      <c r="AK743" s="144">
        <v>0</v>
      </c>
      <c r="AL743" s="144">
        <v>0</v>
      </c>
      <c r="AM743" s="144">
        <v>0</v>
      </c>
      <c r="AN743" s="144">
        <v>0</v>
      </c>
      <c r="AO743" s="144">
        <v>25740</v>
      </c>
      <c r="AP743" s="144">
        <v>25740</v>
      </c>
      <c r="AQ743" s="144">
        <v>25740</v>
      </c>
      <c r="AR743" s="144">
        <v>23140</v>
      </c>
      <c r="AS743" s="144"/>
      <c r="AT743" s="144"/>
      <c r="AU743" s="144"/>
      <c r="AV743" s="144"/>
      <c r="AW743" s="144"/>
      <c r="AX743" s="144"/>
      <c r="AY743" s="144"/>
      <c r="AZ743" s="144"/>
      <c r="BA743" s="144"/>
      <c r="BB743" s="144"/>
      <c r="BC743" s="144"/>
      <c r="BD743" s="144"/>
      <c r="BE743" s="144"/>
      <c r="BF743" s="144"/>
    </row>
    <row r="744" spans="1:58" hidden="1">
      <c r="A744" s="143" t="s">
        <v>922</v>
      </c>
      <c r="B744" s="143" t="s">
        <v>1044</v>
      </c>
      <c r="C744" s="144">
        <v>30</v>
      </c>
      <c r="D744" s="144">
        <v>25</v>
      </c>
      <c r="E744" s="144">
        <v>21</v>
      </c>
      <c r="F744" s="144">
        <v>18</v>
      </c>
      <c r="G744" s="144">
        <v>14</v>
      </c>
      <c r="H744" s="144">
        <v>14</v>
      </c>
      <c r="I744" s="144">
        <v>25</v>
      </c>
      <c r="J744" s="144">
        <v>25</v>
      </c>
      <c r="K744" s="144">
        <v>25</v>
      </c>
      <c r="L744" s="144">
        <v>26</v>
      </c>
      <c r="M744" s="144">
        <v>29</v>
      </c>
      <c r="N744" s="144">
        <v>29</v>
      </c>
      <c r="O744" s="144">
        <v>30</v>
      </c>
      <c r="P744" s="144">
        <v>30</v>
      </c>
      <c r="Q744" s="145">
        <v>93</v>
      </c>
      <c r="R744" s="145">
        <v>132</v>
      </c>
      <c r="S744" s="145">
        <v>157</v>
      </c>
      <c r="T744" s="145">
        <v>89</v>
      </c>
      <c r="U744" s="145">
        <v>138.86000000000001</v>
      </c>
      <c r="V744" s="145">
        <v>86.93</v>
      </c>
      <c r="W744" s="145">
        <v>174.32</v>
      </c>
      <c r="X744" s="145">
        <v>158.6</v>
      </c>
      <c r="Y744" s="145">
        <v>187.76</v>
      </c>
      <c r="Z744" s="145">
        <v>123.88</v>
      </c>
      <c r="AA744" s="145">
        <v>248</v>
      </c>
      <c r="AB744" s="145">
        <v>247.55</v>
      </c>
      <c r="AC744" s="145">
        <v>274.52999999999997</v>
      </c>
      <c r="AD744" s="145">
        <v>223.6</v>
      </c>
      <c r="AE744" s="144">
        <v>2790</v>
      </c>
      <c r="AF744" s="144">
        <v>3300</v>
      </c>
      <c r="AG744" s="144">
        <v>3297</v>
      </c>
      <c r="AH744" s="144">
        <v>1602</v>
      </c>
      <c r="AI744" s="144">
        <v>1944</v>
      </c>
      <c r="AJ744" s="144">
        <v>1217</v>
      </c>
      <c r="AK744" s="144">
        <v>4358</v>
      </c>
      <c r="AL744" s="144">
        <v>3965</v>
      </c>
      <c r="AM744" s="144">
        <v>4694</v>
      </c>
      <c r="AN744" s="144">
        <v>3221</v>
      </c>
      <c r="AO744" s="144">
        <v>7192</v>
      </c>
      <c r="AP744" s="144">
        <v>7179</v>
      </c>
      <c r="AQ744" s="144">
        <v>8236</v>
      </c>
      <c r="AR744" s="144">
        <v>6708</v>
      </c>
      <c r="AS744" s="144"/>
      <c r="AT744" s="144"/>
      <c r="AU744" s="144"/>
      <c r="AV744" s="144"/>
      <c r="AW744" s="144"/>
      <c r="AX744" s="144"/>
      <c r="AY744" s="144"/>
      <c r="AZ744" s="144"/>
      <c r="BA744" s="144"/>
      <c r="BB744" s="144"/>
      <c r="BC744" s="144"/>
      <c r="BD744" s="144"/>
      <c r="BE744" s="144"/>
      <c r="BF744" s="144"/>
    </row>
    <row r="745" spans="1:58" hidden="1">
      <c r="A745" s="143" t="s">
        <v>922</v>
      </c>
      <c r="B745" s="143" t="s">
        <v>1045</v>
      </c>
      <c r="C745" s="144">
        <v>0</v>
      </c>
      <c r="D745" s="144">
        <v>0</v>
      </c>
      <c r="E745" s="144">
        <v>0</v>
      </c>
      <c r="F745" s="144">
        <v>0</v>
      </c>
      <c r="G745" s="144">
        <v>0</v>
      </c>
      <c r="H745" s="144">
        <v>0</v>
      </c>
      <c r="I745" s="144">
        <v>0</v>
      </c>
      <c r="J745" s="144">
        <v>0</v>
      </c>
      <c r="K745" s="144">
        <v>0</v>
      </c>
      <c r="L745" s="144">
        <v>0</v>
      </c>
      <c r="M745" s="144">
        <v>24</v>
      </c>
      <c r="N745" s="144">
        <v>24</v>
      </c>
      <c r="O745" s="144">
        <v>24</v>
      </c>
      <c r="P745" s="144">
        <v>24</v>
      </c>
      <c r="Q745" s="145"/>
      <c r="R745" s="145"/>
      <c r="S745" s="145"/>
      <c r="T745" s="145"/>
      <c r="U745" s="145"/>
      <c r="V745" s="145"/>
      <c r="W745" s="145"/>
      <c r="X745" s="145"/>
      <c r="Y745" s="145"/>
      <c r="Z745" s="145"/>
      <c r="AA745" s="145">
        <v>264.79000000000002</v>
      </c>
      <c r="AB745" s="145">
        <v>264.79000000000002</v>
      </c>
      <c r="AC745" s="145">
        <v>264.79000000000002</v>
      </c>
      <c r="AD745" s="145">
        <v>264.79000000000002</v>
      </c>
      <c r="AE745" s="144">
        <v>0</v>
      </c>
      <c r="AF745" s="144">
        <v>0</v>
      </c>
      <c r="AG745" s="144">
        <v>0</v>
      </c>
      <c r="AH745" s="144">
        <v>0</v>
      </c>
      <c r="AI745" s="144">
        <v>0</v>
      </c>
      <c r="AJ745" s="144">
        <v>0</v>
      </c>
      <c r="AK745" s="144">
        <v>0</v>
      </c>
      <c r="AL745" s="144">
        <v>0</v>
      </c>
      <c r="AM745" s="144">
        <v>0</v>
      </c>
      <c r="AN745" s="144">
        <v>0</v>
      </c>
      <c r="AO745" s="144">
        <v>6355</v>
      </c>
      <c r="AP745" s="144">
        <v>6355</v>
      </c>
      <c r="AQ745" s="144">
        <v>6355</v>
      </c>
      <c r="AR745" s="144">
        <v>6355</v>
      </c>
      <c r="AS745" s="144"/>
      <c r="AT745" s="144"/>
      <c r="AU745" s="144"/>
      <c r="AV745" s="144"/>
      <c r="AW745" s="144"/>
      <c r="AX745" s="144"/>
      <c r="AY745" s="144"/>
      <c r="AZ745" s="144"/>
      <c r="BA745" s="144"/>
      <c r="BB745" s="144"/>
      <c r="BC745" s="144"/>
      <c r="BD745" s="144"/>
      <c r="BE745" s="144"/>
      <c r="BF745" s="144"/>
    </row>
    <row r="746" spans="1:58" hidden="1">
      <c r="A746" s="143" t="s">
        <v>922</v>
      </c>
      <c r="B746" s="143" t="s">
        <v>1046</v>
      </c>
      <c r="C746" s="144">
        <v>3</v>
      </c>
      <c r="D746" s="144">
        <v>3</v>
      </c>
      <c r="E746" s="144">
        <v>2</v>
      </c>
      <c r="F746" s="144">
        <v>0</v>
      </c>
      <c r="G746" s="144">
        <v>0</v>
      </c>
      <c r="H746" s="144">
        <v>0</v>
      </c>
      <c r="I746" s="144">
        <v>0</v>
      </c>
      <c r="J746" s="144">
        <v>0</v>
      </c>
      <c r="K746" s="144">
        <v>0</v>
      </c>
      <c r="L746" s="144">
        <v>0</v>
      </c>
      <c r="M746" s="144">
        <v>10</v>
      </c>
      <c r="N746" s="144">
        <v>10</v>
      </c>
      <c r="O746" s="144">
        <v>10</v>
      </c>
      <c r="P746" s="144">
        <v>11</v>
      </c>
      <c r="Q746" s="145">
        <v>46</v>
      </c>
      <c r="R746" s="145">
        <v>51</v>
      </c>
      <c r="S746" s="145">
        <v>73</v>
      </c>
      <c r="T746" s="145"/>
      <c r="U746" s="145"/>
      <c r="V746" s="145"/>
      <c r="W746" s="145"/>
      <c r="X746" s="145"/>
      <c r="Y746" s="145"/>
      <c r="Z746" s="145"/>
      <c r="AA746" s="145">
        <v>399</v>
      </c>
      <c r="AB746" s="145">
        <v>425.8</v>
      </c>
      <c r="AC746" s="145">
        <v>429.2</v>
      </c>
      <c r="AD746" s="145">
        <v>378.27</v>
      </c>
      <c r="AE746" s="144">
        <v>138</v>
      </c>
      <c r="AF746" s="144">
        <v>153</v>
      </c>
      <c r="AG746" s="144">
        <v>146</v>
      </c>
      <c r="AH746" s="144">
        <v>0</v>
      </c>
      <c r="AI746" s="144">
        <v>0</v>
      </c>
      <c r="AJ746" s="144">
        <v>0</v>
      </c>
      <c r="AK746" s="144">
        <v>0</v>
      </c>
      <c r="AL746" s="144">
        <v>0</v>
      </c>
      <c r="AM746" s="144">
        <v>0</v>
      </c>
      <c r="AN746" s="144">
        <v>0</v>
      </c>
      <c r="AO746" s="144">
        <v>3990</v>
      </c>
      <c r="AP746" s="144">
        <v>4258</v>
      </c>
      <c r="AQ746" s="144">
        <v>4292</v>
      </c>
      <c r="AR746" s="144">
        <v>4161</v>
      </c>
      <c r="AS746" s="144"/>
      <c r="AT746" s="144"/>
      <c r="AU746" s="144"/>
      <c r="AV746" s="144"/>
      <c r="AW746" s="144"/>
      <c r="AX746" s="144"/>
      <c r="AY746" s="144"/>
      <c r="AZ746" s="144"/>
      <c r="BA746" s="144"/>
      <c r="BB746" s="144"/>
      <c r="BC746" s="144"/>
      <c r="BD746" s="144"/>
      <c r="BE746" s="144"/>
      <c r="BF746" s="144"/>
    </row>
    <row r="747" spans="1:58" hidden="1">
      <c r="A747" s="143" t="s">
        <v>922</v>
      </c>
      <c r="B747" s="143" t="s">
        <v>1047</v>
      </c>
      <c r="C747" s="144">
        <v>0</v>
      </c>
      <c r="D747" s="144">
        <v>0</v>
      </c>
      <c r="E747" s="144">
        <v>0</v>
      </c>
      <c r="F747" s="144">
        <v>0</v>
      </c>
      <c r="G747" s="144">
        <v>0</v>
      </c>
      <c r="H747" s="144">
        <v>0</v>
      </c>
      <c r="I747" s="144">
        <v>0</v>
      </c>
      <c r="J747" s="144">
        <v>0</v>
      </c>
      <c r="K747" s="144">
        <v>0</v>
      </c>
      <c r="L747" s="144">
        <v>0</v>
      </c>
      <c r="M747" s="144">
        <v>8</v>
      </c>
      <c r="N747" s="144">
        <v>7</v>
      </c>
      <c r="O747" s="144">
        <v>7</v>
      </c>
      <c r="P747" s="144">
        <v>4</v>
      </c>
      <c r="Q747" s="145"/>
      <c r="R747" s="145"/>
      <c r="S747" s="145"/>
      <c r="T747" s="145"/>
      <c r="U747" s="145"/>
      <c r="V747" s="145"/>
      <c r="W747" s="145"/>
      <c r="X747" s="145"/>
      <c r="Y747" s="145"/>
      <c r="Z747" s="145"/>
      <c r="AA747" s="145">
        <v>0</v>
      </c>
      <c r="AB747" s="145">
        <v>0</v>
      </c>
      <c r="AC747" s="145">
        <v>0</v>
      </c>
      <c r="AD747" s="145">
        <v>0</v>
      </c>
      <c r="AE747" s="144">
        <v>0</v>
      </c>
      <c r="AF747" s="144">
        <v>0</v>
      </c>
      <c r="AG747" s="144">
        <v>0</v>
      </c>
      <c r="AH747" s="144">
        <v>0</v>
      </c>
      <c r="AI747" s="144">
        <v>0</v>
      </c>
      <c r="AJ747" s="144">
        <v>0</v>
      </c>
      <c r="AK747" s="144">
        <v>0</v>
      </c>
      <c r="AL747" s="144">
        <v>0</v>
      </c>
      <c r="AM747" s="144">
        <v>0</v>
      </c>
      <c r="AN747" s="144">
        <v>0</v>
      </c>
      <c r="AO747" s="144">
        <v>0</v>
      </c>
      <c r="AP747" s="144">
        <v>0</v>
      </c>
      <c r="AQ747" s="144">
        <v>0</v>
      </c>
      <c r="AR747" s="144">
        <v>0</v>
      </c>
      <c r="AS747" s="144"/>
      <c r="AT747" s="144"/>
      <c r="AU747" s="144"/>
      <c r="AV747" s="144"/>
      <c r="AW747" s="144"/>
      <c r="AX747" s="144"/>
      <c r="AY747" s="144"/>
      <c r="AZ747" s="144"/>
      <c r="BA747" s="144"/>
      <c r="BB747" s="144"/>
      <c r="BC747" s="144"/>
      <c r="BD747" s="144"/>
      <c r="BE747" s="144"/>
      <c r="BF747" s="144"/>
    </row>
    <row r="748" spans="1:58" hidden="1">
      <c r="A748" s="143" t="s">
        <v>923</v>
      </c>
      <c r="B748" s="143" t="s">
        <v>991</v>
      </c>
      <c r="C748" s="144">
        <v>55</v>
      </c>
      <c r="D748" s="144">
        <v>49</v>
      </c>
      <c r="E748" s="144">
        <v>43</v>
      </c>
      <c r="F748" s="144">
        <v>42</v>
      </c>
      <c r="G748" s="144">
        <v>40</v>
      </c>
      <c r="H748" s="144">
        <v>48</v>
      </c>
      <c r="I748" s="144">
        <v>47</v>
      </c>
      <c r="J748" s="144">
        <v>47</v>
      </c>
      <c r="K748" s="144">
        <v>47</v>
      </c>
      <c r="L748" s="144">
        <v>47</v>
      </c>
      <c r="M748" s="144">
        <v>47</v>
      </c>
      <c r="N748" s="144">
        <v>46</v>
      </c>
      <c r="O748" s="144">
        <v>44</v>
      </c>
      <c r="P748" s="144">
        <v>43</v>
      </c>
      <c r="Q748" s="145">
        <v>126</v>
      </c>
      <c r="R748" s="145">
        <v>129.71</v>
      </c>
      <c r="S748" s="145">
        <v>129</v>
      </c>
      <c r="T748" s="145">
        <v>148.9</v>
      </c>
      <c r="U748" s="145">
        <v>160.07</v>
      </c>
      <c r="V748" s="145">
        <v>180</v>
      </c>
      <c r="W748" s="145">
        <v>180</v>
      </c>
      <c r="X748" s="145">
        <v>180</v>
      </c>
      <c r="Y748" s="145">
        <v>180</v>
      </c>
      <c r="Z748" s="145">
        <v>180</v>
      </c>
      <c r="AA748" s="145">
        <v>200</v>
      </c>
      <c r="AB748" s="145">
        <v>130.83000000000001</v>
      </c>
      <c r="AC748" s="145">
        <v>320.93</v>
      </c>
      <c r="AD748" s="145">
        <v>327.60000000000002</v>
      </c>
      <c r="AE748" s="144">
        <v>6930</v>
      </c>
      <c r="AF748" s="144">
        <v>6356</v>
      </c>
      <c r="AG748" s="144">
        <v>5547</v>
      </c>
      <c r="AH748" s="144">
        <v>6254</v>
      </c>
      <c r="AI748" s="144">
        <v>6403</v>
      </c>
      <c r="AJ748" s="144">
        <v>8640</v>
      </c>
      <c r="AK748" s="144">
        <v>8460</v>
      </c>
      <c r="AL748" s="144">
        <v>8460</v>
      </c>
      <c r="AM748" s="144">
        <v>8460</v>
      </c>
      <c r="AN748" s="144">
        <v>8460</v>
      </c>
      <c r="AO748" s="144">
        <v>9400</v>
      </c>
      <c r="AP748" s="144">
        <v>6018</v>
      </c>
      <c r="AQ748" s="144">
        <v>14121</v>
      </c>
      <c r="AR748" s="144">
        <v>14087</v>
      </c>
      <c r="AS748" s="144"/>
      <c r="AT748" s="144"/>
      <c r="AU748" s="144"/>
      <c r="AV748" s="144"/>
      <c r="AW748" s="144"/>
      <c r="AX748" s="144"/>
      <c r="AY748" s="144"/>
      <c r="AZ748" s="144"/>
      <c r="BA748" s="144"/>
      <c r="BB748" s="144"/>
      <c r="BC748" s="144"/>
      <c r="BD748" s="144"/>
      <c r="BE748" s="144"/>
      <c r="BF748" s="144"/>
    </row>
    <row r="749" spans="1:58" hidden="1">
      <c r="A749" s="143" t="s">
        <v>923</v>
      </c>
      <c r="B749" s="143" t="s">
        <v>992</v>
      </c>
      <c r="C749" s="144">
        <v>4</v>
      </c>
      <c r="D749" s="144">
        <v>4</v>
      </c>
      <c r="E749" s="144">
        <v>4</v>
      </c>
      <c r="F749" s="144">
        <v>4</v>
      </c>
      <c r="G749" s="144">
        <v>4</v>
      </c>
      <c r="H749" s="144">
        <v>4</v>
      </c>
      <c r="I749" s="144">
        <v>4</v>
      </c>
      <c r="J749" s="144">
        <v>4</v>
      </c>
      <c r="K749" s="144">
        <v>4</v>
      </c>
      <c r="L749" s="144">
        <v>4</v>
      </c>
      <c r="M749" s="144">
        <v>4</v>
      </c>
      <c r="N749" s="144">
        <v>4</v>
      </c>
      <c r="O749" s="144">
        <v>4</v>
      </c>
      <c r="P749" s="144">
        <v>4</v>
      </c>
      <c r="Q749" s="145">
        <v>56</v>
      </c>
      <c r="R749" s="145">
        <v>50</v>
      </c>
      <c r="S749" s="145">
        <v>50</v>
      </c>
      <c r="T749" s="145">
        <v>75</v>
      </c>
      <c r="U749" s="145">
        <v>85</v>
      </c>
      <c r="V749" s="145">
        <v>76</v>
      </c>
      <c r="W749" s="145">
        <v>63.75</v>
      </c>
      <c r="X749" s="145">
        <v>74.25</v>
      </c>
      <c r="Y749" s="145">
        <v>57</v>
      </c>
      <c r="Z749" s="145">
        <v>62.25</v>
      </c>
      <c r="AA749" s="145">
        <v>75</v>
      </c>
      <c r="AB749" s="145">
        <v>29.5</v>
      </c>
      <c r="AC749" s="145">
        <v>82.5</v>
      </c>
      <c r="AD749" s="145">
        <v>73.25</v>
      </c>
      <c r="AE749" s="144">
        <v>224</v>
      </c>
      <c r="AF749" s="144">
        <v>200</v>
      </c>
      <c r="AG749" s="144">
        <v>200</v>
      </c>
      <c r="AH749" s="144">
        <v>300</v>
      </c>
      <c r="AI749" s="144">
        <v>340</v>
      </c>
      <c r="AJ749" s="144">
        <v>304</v>
      </c>
      <c r="AK749" s="144">
        <v>255</v>
      </c>
      <c r="AL749" s="144">
        <v>297</v>
      </c>
      <c r="AM749" s="144">
        <v>228</v>
      </c>
      <c r="AN749" s="144">
        <v>249</v>
      </c>
      <c r="AO749" s="144">
        <v>300</v>
      </c>
      <c r="AP749" s="144">
        <v>118</v>
      </c>
      <c r="AQ749" s="144">
        <v>330</v>
      </c>
      <c r="AR749" s="144">
        <v>293</v>
      </c>
      <c r="AS749" s="144"/>
      <c r="AT749" s="144"/>
      <c r="AU749" s="144"/>
      <c r="AV749" s="144"/>
      <c r="AW749" s="144"/>
      <c r="AX749" s="144"/>
      <c r="AY749" s="144"/>
      <c r="AZ749" s="144"/>
      <c r="BA749" s="144"/>
      <c r="BB749" s="144"/>
      <c r="BC749" s="144"/>
      <c r="BD749" s="144"/>
      <c r="BE749" s="144"/>
      <c r="BF749" s="144"/>
    </row>
    <row r="750" spans="1:58" hidden="1">
      <c r="A750" s="143" t="s">
        <v>923</v>
      </c>
      <c r="B750" s="143" t="s">
        <v>993</v>
      </c>
      <c r="C750" s="144">
        <v>2</v>
      </c>
      <c r="D750" s="144">
        <v>2</v>
      </c>
      <c r="E750" s="144">
        <v>2</v>
      </c>
      <c r="F750" s="144">
        <v>2</v>
      </c>
      <c r="G750" s="144">
        <v>2</v>
      </c>
      <c r="H750" s="144">
        <v>2</v>
      </c>
      <c r="I750" s="144">
        <v>2</v>
      </c>
      <c r="J750" s="144">
        <v>2</v>
      </c>
      <c r="K750" s="144">
        <v>2</v>
      </c>
      <c r="L750" s="144">
        <v>2</v>
      </c>
      <c r="M750" s="144">
        <v>2</v>
      </c>
      <c r="N750" s="144">
        <v>2</v>
      </c>
      <c r="O750" s="144">
        <v>2</v>
      </c>
      <c r="P750" s="144">
        <v>2</v>
      </c>
      <c r="Q750" s="145">
        <v>44</v>
      </c>
      <c r="R750" s="145">
        <v>44.5</v>
      </c>
      <c r="S750" s="145">
        <v>44.5</v>
      </c>
      <c r="T750" s="145">
        <v>89</v>
      </c>
      <c r="U750" s="145">
        <v>85</v>
      </c>
      <c r="V750" s="145">
        <v>63</v>
      </c>
      <c r="W750" s="145">
        <v>49</v>
      </c>
      <c r="X750" s="145">
        <v>57.5</v>
      </c>
      <c r="Y750" s="145">
        <v>90.5</v>
      </c>
      <c r="Z750" s="145">
        <v>75.5</v>
      </c>
      <c r="AA750" s="145">
        <v>75</v>
      </c>
      <c r="AB750" s="145">
        <v>18</v>
      </c>
      <c r="AC750" s="145">
        <v>73.5</v>
      </c>
      <c r="AD750" s="145">
        <v>66.5</v>
      </c>
      <c r="AE750" s="144">
        <v>88</v>
      </c>
      <c r="AF750" s="144">
        <v>89</v>
      </c>
      <c r="AG750" s="144">
        <v>89</v>
      </c>
      <c r="AH750" s="144">
        <v>178</v>
      </c>
      <c r="AI750" s="144">
        <v>170</v>
      </c>
      <c r="AJ750" s="144">
        <v>126</v>
      </c>
      <c r="AK750" s="144">
        <v>98</v>
      </c>
      <c r="AL750" s="144">
        <v>115</v>
      </c>
      <c r="AM750" s="144">
        <v>181</v>
      </c>
      <c r="AN750" s="144">
        <v>151</v>
      </c>
      <c r="AO750" s="144">
        <v>150</v>
      </c>
      <c r="AP750" s="144">
        <v>36</v>
      </c>
      <c r="AQ750" s="144">
        <v>147</v>
      </c>
      <c r="AR750" s="144">
        <v>133</v>
      </c>
      <c r="AS750" s="144"/>
      <c r="AT750" s="144"/>
      <c r="AU750" s="144"/>
      <c r="AV750" s="144"/>
      <c r="AW750" s="144"/>
      <c r="AX750" s="144"/>
      <c r="AY750" s="144"/>
      <c r="AZ750" s="144"/>
      <c r="BA750" s="144"/>
      <c r="BB750" s="144"/>
      <c r="BC750" s="144"/>
      <c r="BD750" s="144"/>
      <c r="BE750" s="144"/>
      <c r="BF750" s="144"/>
    </row>
    <row r="751" spans="1:58" hidden="1">
      <c r="A751" s="143" t="s">
        <v>923</v>
      </c>
      <c r="B751" s="143" t="s">
        <v>994</v>
      </c>
      <c r="C751" s="144">
        <v>6</v>
      </c>
      <c r="D751" s="144">
        <v>6</v>
      </c>
      <c r="E751" s="144">
        <v>6</v>
      </c>
      <c r="F751" s="144">
        <v>6</v>
      </c>
      <c r="G751" s="144">
        <v>6</v>
      </c>
      <c r="H751" s="144">
        <v>6</v>
      </c>
      <c r="I751" s="144">
        <v>6</v>
      </c>
      <c r="J751" s="144">
        <v>6</v>
      </c>
      <c r="K751" s="144">
        <v>6</v>
      </c>
      <c r="L751" s="144">
        <v>6</v>
      </c>
      <c r="M751" s="144">
        <v>6</v>
      </c>
      <c r="N751" s="144">
        <v>6</v>
      </c>
      <c r="O751" s="144">
        <v>6</v>
      </c>
      <c r="P751" s="144">
        <v>6</v>
      </c>
      <c r="Q751" s="145">
        <v>52</v>
      </c>
      <c r="R751" s="145">
        <v>48.17</v>
      </c>
      <c r="S751" s="145">
        <v>48.17</v>
      </c>
      <c r="T751" s="145">
        <v>79.67</v>
      </c>
      <c r="U751" s="145">
        <v>85</v>
      </c>
      <c r="V751" s="145">
        <v>71.67</v>
      </c>
      <c r="W751" s="145">
        <v>58.83</v>
      </c>
      <c r="X751" s="145">
        <v>68.67</v>
      </c>
      <c r="Y751" s="145">
        <v>68.17</v>
      </c>
      <c r="Z751" s="145">
        <v>66.67</v>
      </c>
      <c r="AA751" s="145">
        <v>75</v>
      </c>
      <c r="AB751" s="145">
        <v>25.67</v>
      </c>
      <c r="AC751" s="145">
        <v>79.5</v>
      </c>
      <c r="AD751" s="145">
        <v>71</v>
      </c>
      <c r="AE751" s="144">
        <v>312</v>
      </c>
      <c r="AF751" s="144">
        <v>289</v>
      </c>
      <c r="AG751" s="144">
        <v>289</v>
      </c>
      <c r="AH751" s="144">
        <v>478</v>
      </c>
      <c r="AI751" s="144">
        <v>510</v>
      </c>
      <c r="AJ751" s="144">
        <v>430</v>
      </c>
      <c r="AK751" s="144">
        <v>353</v>
      </c>
      <c r="AL751" s="144">
        <v>412</v>
      </c>
      <c r="AM751" s="144">
        <v>409</v>
      </c>
      <c r="AN751" s="144">
        <v>400</v>
      </c>
      <c r="AO751" s="144">
        <v>450</v>
      </c>
      <c r="AP751" s="144">
        <v>154</v>
      </c>
      <c r="AQ751" s="144">
        <v>477</v>
      </c>
      <c r="AR751" s="144">
        <v>426</v>
      </c>
      <c r="AS751" s="144"/>
      <c r="AT751" s="144"/>
      <c r="AU751" s="144"/>
      <c r="AV751" s="144"/>
      <c r="AW751" s="144"/>
      <c r="AX751" s="144"/>
      <c r="AY751" s="144"/>
      <c r="AZ751" s="144"/>
      <c r="BA751" s="144"/>
      <c r="BB751" s="144"/>
      <c r="BC751" s="144"/>
      <c r="BD751" s="144"/>
      <c r="BE751" s="144"/>
      <c r="BF751" s="144"/>
    </row>
    <row r="752" spans="1:58" hidden="1">
      <c r="A752" s="143" t="s">
        <v>923</v>
      </c>
      <c r="B752" s="143" t="s">
        <v>995</v>
      </c>
      <c r="C752" s="144">
        <v>0</v>
      </c>
      <c r="D752" s="144">
        <v>0</v>
      </c>
      <c r="E752" s="144">
        <v>0</v>
      </c>
      <c r="F752" s="144">
        <v>0</v>
      </c>
      <c r="G752" s="144">
        <v>0</v>
      </c>
      <c r="H752" s="144">
        <v>0</v>
      </c>
      <c r="I752" s="144">
        <v>0</v>
      </c>
      <c r="J752" s="144">
        <v>0</v>
      </c>
      <c r="K752" s="144">
        <v>0</v>
      </c>
      <c r="L752" s="144">
        <v>0</v>
      </c>
      <c r="M752" s="144">
        <v>0</v>
      </c>
      <c r="N752" s="144">
        <v>0</v>
      </c>
      <c r="O752" s="144">
        <v>0</v>
      </c>
      <c r="P752" s="144">
        <v>0</v>
      </c>
      <c r="Q752" s="145"/>
      <c r="R752" s="145"/>
      <c r="S752" s="145"/>
      <c r="T752" s="145"/>
      <c r="U752" s="145"/>
      <c r="V752" s="145"/>
      <c r="W752" s="145"/>
      <c r="X752" s="145"/>
      <c r="Y752" s="145"/>
      <c r="Z752" s="145"/>
      <c r="AA752" s="145"/>
      <c r="AB752" s="145"/>
      <c r="AC752" s="145"/>
      <c r="AD752" s="145"/>
      <c r="AE752" s="144">
        <v>0</v>
      </c>
      <c r="AF752" s="144">
        <v>0</v>
      </c>
      <c r="AG752" s="144">
        <v>0</v>
      </c>
      <c r="AH752" s="144">
        <v>0</v>
      </c>
      <c r="AI752" s="144">
        <v>0</v>
      </c>
      <c r="AJ752" s="144">
        <v>0</v>
      </c>
      <c r="AK752" s="144">
        <v>0</v>
      </c>
      <c r="AL752" s="144">
        <v>0</v>
      </c>
      <c r="AM752" s="144">
        <v>0</v>
      </c>
      <c r="AN752" s="144">
        <v>0</v>
      </c>
      <c r="AO752" s="144">
        <v>0</v>
      </c>
      <c r="AP752" s="144">
        <v>0</v>
      </c>
      <c r="AQ752" s="144">
        <v>0</v>
      </c>
      <c r="AR752" s="144">
        <v>0</v>
      </c>
      <c r="AS752" s="144"/>
      <c r="AT752" s="144"/>
      <c r="AU752" s="144"/>
      <c r="AV752" s="144"/>
      <c r="AW752" s="144"/>
      <c r="AX752" s="144"/>
      <c r="AY752" s="144"/>
      <c r="AZ752" s="144"/>
      <c r="BA752" s="144"/>
      <c r="BB752" s="144"/>
      <c r="BC752" s="144"/>
      <c r="BD752" s="144"/>
      <c r="BE752" s="144"/>
      <c r="BF752" s="144"/>
    </row>
    <row r="753" spans="1:58" hidden="1">
      <c r="A753" s="143" t="s">
        <v>923</v>
      </c>
      <c r="B753" s="143" t="s">
        <v>996</v>
      </c>
      <c r="C753" s="144">
        <v>258</v>
      </c>
      <c r="D753" s="144">
        <v>229</v>
      </c>
      <c r="E753" s="144">
        <v>217</v>
      </c>
      <c r="F753" s="144">
        <v>198</v>
      </c>
      <c r="G753" s="144">
        <v>218</v>
      </c>
      <c r="H753" s="144">
        <v>197</v>
      </c>
      <c r="I753" s="144">
        <v>193</v>
      </c>
      <c r="J753" s="144">
        <v>191</v>
      </c>
      <c r="K753" s="144">
        <v>191</v>
      </c>
      <c r="L753" s="144">
        <v>180</v>
      </c>
      <c r="M753" s="144">
        <v>200</v>
      </c>
      <c r="N753" s="144">
        <v>200</v>
      </c>
      <c r="O753" s="144">
        <v>200</v>
      </c>
      <c r="P753" s="144">
        <v>193</v>
      </c>
      <c r="Q753" s="145">
        <v>180</v>
      </c>
      <c r="R753" s="145">
        <v>180</v>
      </c>
      <c r="S753" s="145">
        <v>180</v>
      </c>
      <c r="T753" s="145">
        <v>180</v>
      </c>
      <c r="U753" s="145">
        <v>180</v>
      </c>
      <c r="V753" s="145">
        <v>180</v>
      </c>
      <c r="W753" s="145">
        <v>180</v>
      </c>
      <c r="X753" s="145">
        <v>191.27</v>
      </c>
      <c r="Y753" s="145">
        <v>200.41</v>
      </c>
      <c r="Z753" s="145">
        <v>200</v>
      </c>
      <c r="AA753" s="145">
        <v>200</v>
      </c>
      <c r="AB753" s="145">
        <v>200</v>
      </c>
      <c r="AC753" s="145">
        <v>200</v>
      </c>
      <c r="AD753" s="145">
        <v>188.67</v>
      </c>
      <c r="AE753" s="144">
        <v>46440</v>
      </c>
      <c r="AF753" s="144">
        <v>41220</v>
      </c>
      <c r="AG753" s="144">
        <v>39060</v>
      </c>
      <c r="AH753" s="144">
        <v>35640</v>
      </c>
      <c r="AI753" s="144">
        <v>39240</v>
      </c>
      <c r="AJ753" s="144">
        <v>35460</v>
      </c>
      <c r="AK753" s="144">
        <v>34740</v>
      </c>
      <c r="AL753" s="144">
        <v>36533</v>
      </c>
      <c r="AM753" s="144">
        <v>38279</v>
      </c>
      <c r="AN753" s="144">
        <v>36000</v>
      </c>
      <c r="AO753" s="144">
        <v>40000</v>
      </c>
      <c r="AP753" s="144">
        <v>40000</v>
      </c>
      <c r="AQ753" s="144">
        <v>40000</v>
      </c>
      <c r="AR753" s="144">
        <v>36413</v>
      </c>
      <c r="AS753" s="144"/>
      <c r="AT753" s="144"/>
      <c r="AU753" s="144"/>
      <c r="AV753" s="144"/>
      <c r="AW753" s="144"/>
      <c r="AX753" s="144"/>
      <c r="AY753" s="144"/>
      <c r="AZ753" s="144"/>
      <c r="BA753" s="144"/>
      <c r="BB753" s="144"/>
      <c r="BC753" s="144"/>
      <c r="BD753" s="144"/>
      <c r="BE753" s="144"/>
      <c r="BF753" s="144"/>
    </row>
    <row r="754" spans="1:58" hidden="1">
      <c r="A754" s="143" t="s">
        <v>923</v>
      </c>
      <c r="B754" s="143" t="s">
        <v>997</v>
      </c>
      <c r="C754" s="144">
        <v>70</v>
      </c>
      <c r="D754" s="144">
        <v>81</v>
      </c>
      <c r="E754" s="144">
        <v>81</v>
      </c>
      <c r="F754" s="144">
        <v>80</v>
      </c>
      <c r="G754" s="144">
        <v>96</v>
      </c>
      <c r="H754" s="144">
        <v>84</v>
      </c>
      <c r="I754" s="144">
        <v>89</v>
      </c>
      <c r="J754" s="144">
        <v>95</v>
      </c>
      <c r="K754" s="144">
        <v>101</v>
      </c>
      <c r="L754" s="144">
        <v>107</v>
      </c>
      <c r="M754" s="144">
        <v>115</v>
      </c>
      <c r="N754" s="144">
        <v>116</v>
      </c>
      <c r="O754" s="144">
        <v>113</v>
      </c>
      <c r="P754" s="144">
        <v>112</v>
      </c>
      <c r="Q754" s="145">
        <v>206</v>
      </c>
      <c r="R754" s="145">
        <v>200</v>
      </c>
      <c r="S754" s="145">
        <v>200</v>
      </c>
      <c r="T754" s="145">
        <v>180.04</v>
      </c>
      <c r="U754" s="145">
        <v>180</v>
      </c>
      <c r="V754" s="145">
        <v>180.39</v>
      </c>
      <c r="W754" s="145">
        <v>182.37</v>
      </c>
      <c r="X754" s="145">
        <v>193.55</v>
      </c>
      <c r="Y754" s="145">
        <v>180</v>
      </c>
      <c r="Z754" s="145">
        <v>181.69</v>
      </c>
      <c r="AA754" s="145">
        <v>200</v>
      </c>
      <c r="AB754" s="145">
        <v>151.47999999999999</v>
      </c>
      <c r="AC754" s="145">
        <v>210.81</v>
      </c>
      <c r="AD754" s="145">
        <v>215.71</v>
      </c>
      <c r="AE754" s="144">
        <v>14420</v>
      </c>
      <c r="AF754" s="144">
        <v>16200</v>
      </c>
      <c r="AG754" s="144">
        <v>16200</v>
      </c>
      <c r="AH754" s="144">
        <v>14403</v>
      </c>
      <c r="AI754" s="144">
        <v>17280</v>
      </c>
      <c r="AJ754" s="144">
        <v>15153</v>
      </c>
      <c r="AK754" s="144">
        <v>16231</v>
      </c>
      <c r="AL754" s="144">
        <v>18387</v>
      </c>
      <c r="AM754" s="144">
        <v>18180</v>
      </c>
      <c r="AN754" s="144">
        <v>19441</v>
      </c>
      <c r="AO754" s="144">
        <v>23000</v>
      </c>
      <c r="AP754" s="144">
        <v>17572</v>
      </c>
      <c r="AQ754" s="144">
        <v>23822</v>
      </c>
      <c r="AR754" s="144">
        <v>24159</v>
      </c>
      <c r="AS754" s="144"/>
      <c r="AT754" s="144"/>
      <c r="AU754" s="144"/>
      <c r="AV754" s="144"/>
      <c r="AW754" s="144"/>
      <c r="AX754" s="144"/>
      <c r="AY754" s="144"/>
      <c r="AZ754" s="144"/>
      <c r="BA754" s="144"/>
      <c r="BB754" s="144"/>
      <c r="BC754" s="144"/>
      <c r="BD754" s="144"/>
      <c r="BE754" s="144"/>
      <c r="BF754" s="144"/>
    </row>
    <row r="755" spans="1:58" hidden="1">
      <c r="A755" s="143" t="s">
        <v>923</v>
      </c>
      <c r="B755" s="143" t="s">
        <v>998</v>
      </c>
      <c r="C755" s="144">
        <v>328</v>
      </c>
      <c r="D755" s="144">
        <v>310</v>
      </c>
      <c r="E755" s="144">
        <v>298</v>
      </c>
      <c r="F755" s="144">
        <v>278</v>
      </c>
      <c r="G755" s="144">
        <v>314</v>
      </c>
      <c r="H755" s="144">
        <v>281</v>
      </c>
      <c r="I755" s="144">
        <v>282</v>
      </c>
      <c r="J755" s="144">
        <v>286</v>
      </c>
      <c r="K755" s="144">
        <v>292</v>
      </c>
      <c r="L755" s="144">
        <v>287</v>
      </c>
      <c r="M755" s="144">
        <v>315</v>
      </c>
      <c r="N755" s="144">
        <v>316</v>
      </c>
      <c r="O755" s="144">
        <v>313</v>
      </c>
      <c r="P755" s="144">
        <v>305</v>
      </c>
      <c r="Q755" s="145">
        <v>185.55</v>
      </c>
      <c r="R755" s="145">
        <v>185.23</v>
      </c>
      <c r="S755" s="145">
        <v>185.44</v>
      </c>
      <c r="T755" s="145">
        <v>180.01</v>
      </c>
      <c r="U755" s="145">
        <v>180</v>
      </c>
      <c r="V755" s="145">
        <v>180.12</v>
      </c>
      <c r="W755" s="145">
        <v>180.75</v>
      </c>
      <c r="X755" s="145">
        <v>192.03</v>
      </c>
      <c r="Y755" s="145">
        <v>193.35</v>
      </c>
      <c r="Z755" s="145">
        <v>193.17</v>
      </c>
      <c r="AA755" s="145">
        <v>200</v>
      </c>
      <c r="AB755" s="145">
        <v>182.19</v>
      </c>
      <c r="AC755" s="145">
        <v>203.9</v>
      </c>
      <c r="AD755" s="145">
        <v>198.6</v>
      </c>
      <c r="AE755" s="144">
        <v>60860</v>
      </c>
      <c r="AF755" s="144">
        <v>57420</v>
      </c>
      <c r="AG755" s="144">
        <v>55260</v>
      </c>
      <c r="AH755" s="144">
        <v>50043</v>
      </c>
      <c r="AI755" s="144">
        <v>56520</v>
      </c>
      <c r="AJ755" s="144">
        <v>50613</v>
      </c>
      <c r="AK755" s="144">
        <v>50971</v>
      </c>
      <c r="AL755" s="144">
        <v>54920</v>
      </c>
      <c r="AM755" s="144">
        <v>56459</v>
      </c>
      <c r="AN755" s="144">
        <v>55441</v>
      </c>
      <c r="AO755" s="144">
        <v>63000</v>
      </c>
      <c r="AP755" s="144">
        <v>57572</v>
      </c>
      <c r="AQ755" s="144">
        <v>63822</v>
      </c>
      <c r="AR755" s="144">
        <v>60572</v>
      </c>
      <c r="AS755" s="144"/>
      <c r="AT755" s="144"/>
      <c r="AU755" s="144"/>
      <c r="AV755" s="144"/>
      <c r="AW755" s="144"/>
      <c r="AX755" s="144"/>
      <c r="AY755" s="144"/>
      <c r="AZ755" s="144"/>
      <c r="BA755" s="144"/>
      <c r="BB755" s="144"/>
      <c r="BC755" s="144"/>
      <c r="BD755" s="144"/>
      <c r="BE755" s="144"/>
      <c r="BF755" s="144"/>
    </row>
    <row r="756" spans="1:58" hidden="1">
      <c r="A756" s="143" t="s">
        <v>923</v>
      </c>
      <c r="B756" s="143" t="s">
        <v>999</v>
      </c>
      <c r="C756" s="144">
        <v>385</v>
      </c>
      <c r="D756" s="144">
        <v>353</v>
      </c>
      <c r="E756" s="144">
        <v>333</v>
      </c>
      <c r="F756" s="144">
        <v>167</v>
      </c>
      <c r="G756" s="144">
        <v>129</v>
      </c>
      <c r="H756" s="144">
        <v>30</v>
      </c>
      <c r="I756" s="144">
        <v>29</v>
      </c>
      <c r="J756" s="144">
        <v>30</v>
      </c>
      <c r="K756" s="144">
        <v>30</v>
      </c>
      <c r="L756" s="144">
        <v>30</v>
      </c>
      <c r="M756" s="144">
        <v>5</v>
      </c>
      <c r="N756" s="144">
        <v>5</v>
      </c>
      <c r="O756" s="144">
        <v>5</v>
      </c>
      <c r="P756" s="144">
        <v>5</v>
      </c>
      <c r="Q756" s="145">
        <v>55</v>
      </c>
      <c r="R756" s="145">
        <v>27</v>
      </c>
      <c r="S756" s="145">
        <v>21</v>
      </c>
      <c r="T756" s="145">
        <v>1.92</v>
      </c>
      <c r="U756" s="145">
        <v>3.26</v>
      </c>
      <c r="V756" s="145">
        <v>4.33</v>
      </c>
      <c r="W756" s="145">
        <v>0.17</v>
      </c>
      <c r="X756" s="145">
        <v>0.17</v>
      </c>
      <c r="Y756" s="145">
        <v>0.13</v>
      </c>
      <c r="Z756" s="145">
        <v>0.17</v>
      </c>
      <c r="AA756" s="145">
        <v>0.2</v>
      </c>
      <c r="AB756" s="145">
        <v>0</v>
      </c>
      <c r="AC756" s="145">
        <v>0</v>
      </c>
      <c r="AD756" s="145">
        <v>0</v>
      </c>
      <c r="AE756" s="144">
        <v>21175</v>
      </c>
      <c r="AF756" s="144">
        <v>9531</v>
      </c>
      <c r="AG756" s="144">
        <v>6993</v>
      </c>
      <c r="AH756" s="144">
        <v>320</v>
      </c>
      <c r="AI756" s="144">
        <v>420</v>
      </c>
      <c r="AJ756" s="144">
        <v>130</v>
      </c>
      <c r="AK756" s="144">
        <v>5</v>
      </c>
      <c r="AL756" s="144">
        <v>5</v>
      </c>
      <c r="AM756" s="144">
        <v>4</v>
      </c>
      <c r="AN756" s="144">
        <v>5</v>
      </c>
      <c r="AO756" s="144">
        <v>1</v>
      </c>
      <c r="AP756" s="144">
        <v>0</v>
      </c>
      <c r="AQ756" s="144">
        <v>0</v>
      </c>
      <c r="AR756" s="144">
        <v>0</v>
      </c>
      <c r="AS756" s="144"/>
      <c r="AT756" s="144"/>
      <c r="AU756" s="144"/>
      <c r="AV756" s="144"/>
      <c r="AW756" s="144"/>
      <c r="AX756" s="144"/>
      <c r="AY756" s="144"/>
      <c r="AZ756" s="144"/>
      <c r="BA756" s="144"/>
      <c r="BB756" s="144"/>
      <c r="BC756" s="144"/>
      <c r="BD756" s="144"/>
      <c r="BE756" s="144"/>
      <c r="BF756" s="144"/>
    </row>
    <row r="757" spans="1:58" hidden="1">
      <c r="A757" s="143" t="s">
        <v>923</v>
      </c>
      <c r="B757" s="143" t="s">
        <v>1000</v>
      </c>
      <c r="C757" s="144">
        <v>0</v>
      </c>
      <c r="D757" s="144">
        <v>0</v>
      </c>
      <c r="E757" s="144">
        <v>0</v>
      </c>
      <c r="F757" s="144">
        <v>0</v>
      </c>
      <c r="G757" s="144">
        <v>0</v>
      </c>
      <c r="H757" s="144">
        <v>0</v>
      </c>
      <c r="I757" s="144">
        <v>0</v>
      </c>
      <c r="J757" s="144">
        <v>0</v>
      </c>
      <c r="K757" s="144">
        <v>0</v>
      </c>
      <c r="L757" s="144">
        <v>0</v>
      </c>
      <c r="M757" s="144">
        <v>0</v>
      </c>
      <c r="N757" s="144">
        <v>0</v>
      </c>
      <c r="O757" s="144">
        <v>0</v>
      </c>
      <c r="P757" s="144">
        <v>0</v>
      </c>
      <c r="Q757" s="145"/>
      <c r="R757" s="145"/>
      <c r="S757" s="145"/>
      <c r="T757" s="145"/>
      <c r="U757" s="145"/>
      <c r="V757" s="145"/>
      <c r="W757" s="145"/>
      <c r="X757" s="145"/>
      <c r="Y757" s="145"/>
      <c r="Z757" s="145"/>
      <c r="AA757" s="145"/>
      <c r="AB757" s="145"/>
      <c r="AC757" s="145"/>
      <c r="AD757" s="145"/>
      <c r="AE757" s="144">
        <v>0</v>
      </c>
      <c r="AF757" s="144">
        <v>0</v>
      </c>
      <c r="AG757" s="144">
        <v>0</v>
      </c>
      <c r="AH757" s="144">
        <v>0</v>
      </c>
      <c r="AI757" s="144">
        <v>0</v>
      </c>
      <c r="AJ757" s="144">
        <v>0</v>
      </c>
      <c r="AK757" s="144">
        <v>0</v>
      </c>
      <c r="AL757" s="144">
        <v>0</v>
      </c>
      <c r="AM757" s="144">
        <v>0</v>
      </c>
      <c r="AN757" s="144">
        <v>0</v>
      </c>
      <c r="AO757" s="144">
        <v>0</v>
      </c>
      <c r="AP757" s="144">
        <v>0</v>
      </c>
      <c r="AQ757" s="144">
        <v>0</v>
      </c>
      <c r="AR757" s="144">
        <v>0</v>
      </c>
      <c r="AS757" s="144"/>
      <c r="AT757" s="144"/>
      <c r="AU757" s="144"/>
      <c r="AV757" s="144"/>
      <c r="AW757" s="144"/>
      <c r="AX757" s="144"/>
      <c r="AY757" s="144"/>
      <c r="AZ757" s="144"/>
      <c r="BA757" s="144"/>
      <c r="BB757" s="144"/>
      <c r="BC757" s="144"/>
      <c r="BD757" s="144"/>
      <c r="BE757" s="144"/>
      <c r="BF757" s="144"/>
    </row>
    <row r="758" spans="1:58" hidden="1">
      <c r="A758" s="143" t="s">
        <v>923</v>
      </c>
      <c r="B758" s="143" t="s">
        <v>1001</v>
      </c>
      <c r="C758" s="144">
        <v>0</v>
      </c>
      <c r="D758" s="144">
        <v>0</v>
      </c>
      <c r="E758" s="144">
        <v>0</v>
      </c>
      <c r="F758" s="144">
        <v>0</v>
      </c>
      <c r="G758" s="144">
        <v>0</v>
      </c>
      <c r="H758" s="144">
        <v>0</v>
      </c>
      <c r="I758" s="144">
        <v>0</v>
      </c>
      <c r="J758" s="144">
        <v>0</v>
      </c>
      <c r="K758" s="144">
        <v>0</v>
      </c>
      <c r="L758" s="144">
        <v>0</v>
      </c>
      <c r="M758" s="144">
        <v>0</v>
      </c>
      <c r="N758" s="144">
        <v>0</v>
      </c>
      <c r="O758" s="144">
        <v>0</v>
      </c>
      <c r="P758" s="144">
        <v>0</v>
      </c>
      <c r="Q758" s="145"/>
      <c r="R758" s="145"/>
      <c r="S758" s="145"/>
      <c r="T758" s="145"/>
      <c r="U758" s="145"/>
      <c r="V758" s="145"/>
      <c r="W758" s="145"/>
      <c r="X758" s="145"/>
      <c r="Y758" s="145"/>
      <c r="Z758" s="145"/>
      <c r="AA758" s="145"/>
      <c r="AB758" s="145"/>
      <c r="AC758" s="145"/>
      <c r="AD758" s="145"/>
      <c r="AE758" s="144">
        <v>0</v>
      </c>
      <c r="AF758" s="144">
        <v>0</v>
      </c>
      <c r="AG758" s="144">
        <v>0</v>
      </c>
      <c r="AH758" s="144">
        <v>0</v>
      </c>
      <c r="AI758" s="144">
        <v>0</v>
      </c>
      <c r="AJ758" s="144">
        <v>0</v>
      </c>
      <c r="AK758" s="144">
        <v>0</v>
      </c>
      <c r="AL758" s="144">
        <v>0</v>
      </c>
      <c r="AM758" s="144">
        <v>0</v>
      </c>
      <c r="AN758" s="144">
        <v>0</v>
      </c>
      <c r="AO758" s="144">
        <v>0</v>
      </c>
      <c r="AP758" s="144">
        <v>0</v>
      </c>
      <c r="AQ758" s="144">
        <v>0</v>
      </c>
      <c r="AR758" s="144">
        <v>0</v>
      </c>
      <c r="AS758" s="144"/>
      <c r="AT758" s="144"/>
      <c r="AU758" s="144"/>
      <c r="AV758" s="144"/>
      <c r="AW758" s="144"/>
      <c r="AX758" s="144"/>
      <c r="AY758" s="144"/>
      <c r="AZ758" s="144"/>
      <c r="BA758" s="144"/>
      <c r="BB758" s="144"/>
      <c r="BC758" s="144"/>
      <c r="BD758" s="144"/>
      <c r="BE758" s="144"/>
      <c r="BF758" s="144"/>
    </row>
    <row r="759" spans="1:58" hidden="1">
      <c r="A759" s="143" t="s">
        <v>923</v>
      </c>
      <c r="B759" s="143" t="s">
        <v>1002</v>
      </c>
      <c r="C759" s="144">
        <v>0</v>
      </c>
      <c r="D759" s="144">
        <v>0</v>
      </c>
      <c r="E759" s="144">
        <v>0</v>
      </c>
      <c r="F759" s="144">
        <v>0</v>
      </c>
      <c r="G759" s="144">
        <v>0</v>
      </c>
      <c r="H759" s="144">
        <v>0</v>
      </c>
      <c r="I759" s="144">
        <v>0</v>
      </c>
      <c r="J759" s="144">
        <v>0</v>
      </c>
      <c r="K759" s="144">
        <v>0</v>
      </c>
      <c r="L759" s="144">
        <v>0</v>
      </c>
      <c r="M759" s="144">
        <v>0</v>
      </c>
      <c r="N759" s="144">
        <v>0</v>
      </c>
      <c r="O759" s="144">
        <v>0</v>
      </c>
      <c r="P759" s="144">
        <v>0</v>
      </c>
      <c r="Q759" s="145"/>
      <c r="R759" s="145"/>
      <c r="S759" s="145"/>
      <c r="T759" s="145"/>
      <c r="U759" s="145"/>
      <c r="V759" s="145"/>
      <c r="W759" s="145"/>
      <c r="X759" s="145"/>
      <c r="Y759" s="145"/>
      <c r="Z759" s="145"/>
      <c r="AA759" s="145"/>
      <c r="AB759" s="145"/>
      <c r="AC759" s="145"/>
      <c r="AD759" s="145"/>
      <c r="AE759" s="144">
        <v>0</v>
      </c>
      <c r="AF759" s="144">
        <v>0</v>
      </c>
      <c r="AG759" s="144">
        <v>0</v>
      </c>
      <c r="AH759" s="144">
        <v>0</v>
      </c>
      <c r="AI759" s="144">
        <v>0</v>
      </c>
      <c r="AJ759" s="144">
        <v>0</v>
      </c>
      <c r="AK759" s="144">
        <v>0</v>
      </c>
      <c r="AL759" s="144">
        <v>0</v>
      </c>
      <c r="AM759" s="144">
        <v>0</v>
      </c>
      <c r="AN759" s="144">
        <v>0</v>
      </c>
      <c r="AO759" s="144">
        <v>0</v>
      </c>
      <c r="AP759" s="144">
        <v>0</v>
      </c>
      <c r="AQ759" s="144">
        <v>0</v>
      </c>
      <c r="AR759" s="144">
        <v>0</v>
      </c>
      <c r="AS759" s="144"/>
      <c r="AT759" s="144"/>
      <c r="AU759" s="144"/>
      <c r="AV759" s="144"/>
      <c r="AW759" s="144"/>
      <c r="AX759" s="144"/>
      <c r="AY759" s="144"/>
      <c r="AZ759" s="144"/>
      <c r="BA759" s="144"/>
      <c r="BB759" s="144"/>
      <c r="BC759" s="144"/>
      <c r="BD759" s="144"/>
      <c r="BE759" s="144"/>
      <c r="BF759" s="144"/>
    </row>
    <row r="760" spans="1:58" hidden="1">
      <c r="A760" s="143" t="s">
        <v>923</v>
      </c>
      <c r="B760" s="143" t="s">
        <v>1003</v>
      </c>
      <c r="C760" s="144">
        <v>15</v>
      </c>
      <c r="D760" s="144">
        <v>28</v>
      </c>
      <c r="E760" s="144">
        <v>29</v>
      </c>
      <c r="F760" s="144">
        <v>29</v>
      </c>
      <c r="G760" s="144">
        <v>41</v>
      </c>
      <c r="H760" s="144">
        <v>42</v>
      </c>
      <c r="I760" s="144">
        <v>39</v>
      </c>
      <c r="J760" s="144">
        <v>40</v>
      </c>
      <c r="K760" s="144">
        <v>40</v>
      </c>
      <c r="L760" s="144">
        <v>41</v>
      </c>
      <c r="M760" s="144">
        <v>41</v>
      </c>
      <c r="N760" s="144">
        <v>41</v>
      </c>
      <c r="O760" s="144">
        <v>35</v>
      </c>
      <c r="P760" s="144">
        <v>35</v>
      </c>
      <c r="Q760" s="145">
        <v>145.53</v>
      </c>
      <c r="R760" s="145">
        <v>149.29</v>
      </c>
      <c r="S760" s="145">
        <v>149.24</v>
      </c>
      <c r="T760" s="145">
        <v>151.03</v>
      </c>
      <c r="U760" s="145">
        <v>151.22</v>
      </c>
      <c r="V760" s="145">
        <v>152.38</v>
      </c>
      <c r="W760" s="145">
        <v>152.56</v>
      </c>
      <c r="X760" s="145">
        <v>152.5</v>
      </c>
      <c r="Y760" s="145">
        <v>152.5</v>
      </c>
      <c r="Z760" s="145">
        <v>200</v>
      </c>
      <c r="AA760" s="145">
        <v>200</v>
      </c>
      <c r="AB760" s="145">
        <v>84.49</v>
      </c>
      <c r="AC760" s="145">
        <v>87.23</v>
      </c>
      <c r="AD760" s="145">
        <v>150.88999999999999</v>
      </c>
      <c r="AE760" s="144">
        <v>2183</v>
      </c>
      <c r="AF760" s="144">
        <v>4180</v>
      </c>
      <c r="AG760" s="144">
        <v>4328</v>
      </c>
      <c r="AH760" s="144">
        <v>4380</v>
      </c>
      <c r="AI760" s="144">
        <v>6200</v>
      </c>
      <c r="AJ760" s="144">
        <v>6400</v>
      </c>
      <c r="AK760" s="144">
        <v>5950</v>
      </c>
      <c r="AL760" s="144">
        <v>6100</v>
      </c>
      <c r="AM760" s="144">
        <v>6100</v>
      </c>
      <c r="AN760" s="144">
        <v>8200</v>
      </c>
      <c r="AO760" s="144">
        <v>8200</v>
      </c>
      <c r="AP760" s="144">
        <v>3464</v>
      </c>
      <c r="AQ760" s="144">
        <v>3053</v>
      </c>
      <c r="AR760" s="144">
        <v>5281</v>
      </c>
      <c r="AS760" s="144"/>
      <c r="AT760" s="144"/>
      <c r="AU760" s="144"/>
      <c r="AV760" s="144"/>
      <c r="AW760" s="144"/>
      <c r="AX760" s="144"/>
      <c r="AY760" s="144"/>
      <c r="AZ760" s="144"/>
      <c r="BA760" s="144"/>
      <c r="BB760" s="144"/>
      <c r="BC760" s="144"/>
      <c r="BD760" s="144"/>
      <c r="BE760" s="144"/>
      <c r="BF760" s="144"/>
    </row>
    <row r="761" spans="1:58" hidden="1">
      <c r="A761" s="143" t="s">
        <v>923</v>
      </c>
      <c r="B761" s="143" t="s">
        <v>1004</v>
      </c>
      <c r="C761" s="144">
        <v>400</v>
      </c>
      <c r="D761" s="144">
        <v>381</v>
      </c>
      <c r="E761" s="144">
        <v>362</v>
      </c>
      <c r="F761" s="144">
        <v>196</v>
      </c>
      <c r="G761" s="144">
        <v>170</v>
      </c>
      <c r="H761" s="144">
        <v>72</v>
      </c>
      <c r="I761" s="144">
        <v>68</v>
      </c>
      <c r="J761" s="144">
        <v>70</v>
      </c>
      <c r="K761" s="144">
        <v>70</v>
      </c>
      <c r="L761" s="144">
        <v>71</v>
      </c>
      <c r="M761" s="144">
        <v>46</v>
      </c>
      <c r="N761" s="144">
        <v>46</v>
      </c>
      <c r="O761" s="144">
        <v>40</v>
      </c>
      <c r="P761" s="144">
        <v>40</v>
      </c>
      <c r="Q761" s="145">
        <v>58.4</v>
      </c>
      <c r="R761" s="145">
        <v>35.99</v>
      </c>
      <c r="S761" s="145">
        <v>31.27</v>
      </c>
      <c r="T761" s="145">
        <v>23.98</v>
      </c>
      <c r="U761" s="145">
        <v>38.94</v>
      </c>
      <c r="V761" s="145">
        <v>90.69</v>
      </c>
      <c r="W761" s="145">
        <v>87.57</v>
      </c>
      <c r="X761" s="145">
        <v>87.21</v>
      </c>
      <c r="Y761" s="145">
        <v>87.2</v>
      </c>
      <c r="Z761" s="145">
        <v>115.56</v>
      </c>
      <c r="AA761" s="145">
        <v>178.28</v>
      </c>
      <c r="AB761" s="145">
        <v>75.3</v>
      </c>
      <c r="AC761" s="145">
        <v>76.33</v>
      </c>
      <c r="AD761" s="145">
        <v>132.02000000000001</v>
      </c>
      <c r="AE761" s="144">
        <v>23358</v>
      </c>
      <c r="AF761" s="144">
        <v>13711</v>
      </c>
      <c r="AG761" s="144">
        <v>11321</v>
      </c>
      <c r="AH761" s="144">
        <v>4700</v>
      </c>
      <c r="AI761" s="144">
        <v>6620</v>
      </c>
      <c r="AJ761" s="144">
        <v>6530</v>
      </c>
      <c r="AK761" s="144">
        <v>5955</v>
      </c>
      <c r="AL761" s="144">
        <v>6105</v>
      </c>
      <c r="AM761" s="144">
        <v>6104</v>
      </c>
      <c r="AN761" s="144">
        <v>8205</v>
      </c>
      <c r="AO761" s="144">
        <v>8201</v>
      </c>
      <c r="AP761" s="144">
        <v>3464</v>
      </c>
      <c r="AQ761" s="144">
        <v>3053</v>
      </c>
      <c r="AR761" s="144">
        <v>5281</v>
      </c>
      <c r="AS761" s="144"/>
      <c r="AT761" s="144"/>
      <c r="AU761" s="144"/>
      <c r="AV761" s="144"/>
      <c r="AW761" s="144"/>
      <c r="AX761" s="144"/>
      <c r="AY761" s="144"/>
      <c r="AZ761" s="144"/>
      <c r="BA761" s="144"/>
      <c r="BB761" s="144"/>
      <c r="BC761" s="144"/>
      <c r="BD761" s="144"/>
      <c r="BE761" s="144"/>
      <c r="BF761" s="144"/>
    </row>
    <row r="762" spans="1:58" hidden="1">
      <c r="A762" s="143" t="s">
        <v>923</v>
      </c>
      <c r="B762" s="143" t="s">
        <v>1005</v>
      </c>
      <c r="C762" s="144">
        <v>0</v>
      </c>
      <c r="D762" s="144">
        <v>0</v>
      </c>
      <c r="E762" s="144">
        <v>0</v>
      </c>
      <c r="F762" s="144">
        <v>0</v>
      </c>
      <c r="G762" s="144">
        <v>0</v>
      </c>
      <c r="H762" s="144">
        <v>0</v>
      </c>
      <c r="I762" s="144">
        <v>0</v>
      </c>
      <c r="J762" s="144">
        <v>0</v>
      </c>
      <c r="K762" s="144">
        <v>0</v>
      </c>
      <c r="L762" s="144">
        <v>0</v>
      </c>
      <c r="M762" s="144">
        <v>0</v>
      </c>
      <c r="N762" s="144">
        <v>0</v>
      </c>
      <c r="O762" s="144">
        <v>0</v>
      </c>
      <c r="P762" s="144">
        <v>0</v>
      </c>
      <c r="Q762" s="145"/>
      <c r="R762" s="145"/>
      <c r="S762" s="145"/>
      <c r="T762" s="145"/>
      <c r="U762" s="145"/>
      <c r="V762" s="145"/>
      <c r="W762" s="145"/>
      <c r="X762" s="145"/>
      <c r="Y762" s="145"/>
      <c r="Z762" s="145"/>
      <c r="AA762" s="145"/>
      <c r="AB762" s="145"/>
      <c r="AC762" s="145"/>
      <c r="AD762" s="145"/>
      <c r="AE762" s="144">
        <v>0</v>
      </c>
      <c r="AF762" s="144">
        <v>0</v>
      </c>
      <c r="AG762" s="144">
        <v>0</v>
      </c>
      <c r="AH762" s="144">
        <v>0</v>
      </c>
      <c r="AI762" s="144">
        <v>0</v>
      </c>
      <c r="AJ762" s="144">
        <v>0</v>
      </c>
      <c r="AK762" s="144">
        <v>0</v>
      </c>
      <c r="AL762" s="144">
        <v>0</v>
      </c>
      <c r="AM762" s="144">
        <v>0</v>
      </c>
      <c r="AN762" s="144">
        <v>0</v>
      </c>
      <c r="AO762" s="144">
        <v>0</v>
      </c>
      <c r="AP762" s="144">
        <v>0</v>
      </c>
      <c r="AQ762" s="144">
        <v>0</v>
      </c>
      <c r="AR762" s="144">
        <v>0</v>
      </c>
      <c r="AS762" s="144"/>
      <c r="AT762" s="144"/>
      <c r="AU762" s="144"/>
      <c r="AV762" s="144"/>
      <c r="AW762" s="144"/>
      <c r="AX762" s="144"/>
      <c r="AY762" s="144"/>
      <c r="AZ762" s="144"/>
      <c r="BA762" s="144"/>
      <c r="BB762" s="144"/>
      <c r="BC762" s="144"/>
      <c r="BD762" s="144"/>
      <c r="BE762" s="144"/>
      <c r="BF762" s="144"/>
    </row>
    <row r="763" spans="1:58" hidden="1">
      <c r="A763" s="143" t="s">
        <v>923</v>
      </c>
      <c r="B763" s="143" t="s">
        <v>1006</v>
      </c>
      <c r="C763" s="144">
        <v>0</v>
      </c>
      <c r="D763" s="144">
        <v>0</v>
      </c>
      <c r="E763" s="144">
        <v>0</v>
      </c>
      <c r="F763" s="144">
        <v>0</v>
      </c>
      <c r="G763" s="144">
        <v>0</v>
      </c>
      <c r="H763" s="144">
        <v>0</v>
      </c>
      <c r="I763" s="144">
        <v>0</v>
      </c>
      <c r="J763" s="144">
        <v>0</v>
      </c>
      <c r="K763" s="144">
        <v>0</v>
      </c>
      <c r="L763" s="144">
        <v>0</v>
      </c>
      <c r="M763" s="144">
        <v>0</v>
      </c>
      <c r="N763" s="144">
        <v>0</v>
      </c>
      <c r="O763" s="144">
        <v>0</v>
      </c>
      <c r="P763" s="144">
        <v>0</v>
      </c>
      <c r="Q763" s="145"/>
      <c r="R763" s="145"/>
      <c r="S763" s="145"/>
      <c r="T763" s="145"/>
      <c r="U763" s="145"/>
      <c r="V763" s="145"/>
      <c r="W763" s="145"/>
      <c r="X763" s="145"/>
      <c r="Y763" s="145"/>
      <c r="Z763" s="145"/>
      <c r="AA763" s="145"/>
      <c r="AB763" s="145"/>
      <c r="AC763" s="145"/>
      <c r="AD763" s="145"/>
      <c r="AE763" s="144">
        <v>0</v>
      </c>
      <c r="AF763" s="144">
        <v>0</v>
      </c>
      <c r="AG763" s="144">
        <v>0</v>
      </c>
      <c r="AH763" s="144">
        <v>0</v>
      </c>
      <c r="AI763" s="144">
        <v>0</v>
      </c>
      <c r="AJ763" s="144">
        <v>0</v>
      </c>
      <c r="AK763" s="144">
        <v>0</v>
      </c>
      <c r="AL763" s="144">
        <v>0</v>
      </c>
      <c r="AM763" s="144">
        <v>0</v>
      </c>
      <c r="AN763" s="144">
        <v>0</v>
      </c>
      <c r="AO763" s="144">
        <v>0</v>
      </c>
      <c r="AP763" s="144">
        <v>0</v>
      </c>
      <c r="AQ763" s="144">
        <v>0</v>
      </c>
      <c r="AR763" s="144">
        <v>0</v>
      </c>
      <c r="AS763" s="144"/>
      <c r="AT763" s="144"/>
      <c r="AU763" s="144"/>
      <c r="AV763" s="144"/>
      <c r="AW763" s="144"/>
      <c r="AX763" s="144"/>
      <c r="AY763" s="144"/>
      <c r="AZ763" s="144"/>
      <c r="BA763" s="144"/>
      <c r="BB763" s="144"/>
      <c r="BC763" s="144"/>
      <c r="BD763" s="144"/>
      <c r="BE763" s="144"/>
      <c r="BF763" s="144"/>
    </row>
    <row r="764" spans="1:58" hidden="1">
      <c r="A764" s="143" t="s">
        <v>923</v>
      </c>
      <c r="B764" s="143" t="s">
        <v>1007</v>
      </c>
      <c r="C764" s="144">
        <v>2103</v>
      </c>
      <c r="D764" s="144">
        <v>2092</v>
      </c>
      <c r="E764" s="144">
        <v>2074</v>
      </c>
      <c r="F764" s="144">
        <v>2055</v>
      </c>
      <c r="G764" s="144">
        <v>2037</v>
      </c>
      <c r="H764" s="144">
        <v>2044</v>
      </c>
      <c r="I764" s="144">
        <v>2026</v>
      </c>
      <c r="J764" s="144">
        <v>2023</v>
      </c>
      <c r="K764" s="144">
        <v>2004</v>
      </c>
      <c r="L764" s="144">
        <v>1986</v>
      </c>
      <c r="M764" s="144">
        <v>1898</v>
      </c>
      <c r="N764" s="144">
        <v>1898</v>
      </c>
      <c r="O764" s="144">
        <v>1900</v>
      </c>
      <c r="P764" s="144">
        <v>1905</v>
      </c>
      <c r="Q764" s="145">
        <v>9.99</v>
      </c>
      <c r="R764" s="145">
        <v>2.14</v>
      </c>
      <c r="S764" s="145">
        <v>12.66</v>
      </c>
      <c r="T764" s="145">
        <v>2.3199999999999998</v>
      </c>
      <c r="U764" s="145">
        <v>8.0399999999999991</v>
      </c>
      <c r="V764" s="145">
        <v>3.89</v>
      </c>
      <c r="W764" s="145">
        <v>7.75</v>
      </c>
      <c r="X764" s="145">
        <v>4.3499999999999996</v>
      </c>
      <c r="Y764" s="145">
        <v>11.28</v>
      </c>
      <c r="Z764" s="145">
        <v>3.91</v>
      </c>
      <c r="AA764" s="145">
        <v>11.6</v>
      </c>
      <c r="AB764" s="145">
        <v>4.1500000000000004</v>
      </c>
      <c r="AC764" s="145">
        <v>4.82</v>
      </c>
      <c r="AD764" s="145">
        <v>5.71</v>
      </c>
      <c r="AE764" s="144">
        <v>21008</v>
      </c>
      <c r="AF764" s="144">
        <v>4471</v>
      </c>
      <c r="AG764" s="144">
        <v>26250</v>
      </c>
      <c r="AH764" s="144">
        <v>4770</v>
      </c>
      <c r="AI764" s="144">
        <v>16370</v>
      </c>
      <c r="AJ764" s="144">
        <v>7950</v>
      </c>
      <c r="AK764" s="144">
        <v>15706</v>
      </c>
      <c r="AL764" s="144">
        <v>8805</v>
      </c>
      <c r="AM764" s="144">
        <v>22607</v>
      </c>
      <c r="AN764" s="144">
        <v>7770</v>
      </c>
      <c r="AO764" s="144">
        <v>22025</v>
      </c>
      <c r="AP764" s="144">
        <v>7885</v>
      </c>
      <c r="AQ764" s="144">
        <v>9160</v>
      </c>
      <c r="AR764" s="144">
        <v>10880</v>
      </c>
      <c r="AS764" s="144"/>
      <c r="AT764" s="144"/>
      <c r="AU764" s="144"/>
      <c r="AV764" s="144"/>
      <c r="AW764" s="144"/>
      <c r="AX764" s="144"/>
      <c r="AY764" s="144"/>
      <c r="AZ764" s="144"/>
      <c r="BA764" s="144"/>
      <c r="BB764" s="144"/>
      <c r="BC764" s="144"/>
      <c r="BD764" s="144"/>
      <c r="BE764" s="144"/>
      <c r="BF764" s="144"/>
    </row>
    <row r="765" spans="1:58" hidden="1">
      <c r="A765" s="143" t="s">
        <v>923</v>
      </c>
      <c r="B765" s="143" t="s">
        <v>1008</v>
      </c>
      <c r="C765" s="144">
        <v>0</v>
      </c>
      <c r="D765" s="144">
        <v>0</v>
      </c>
      <c r="E765" s="144">
        <v>0</v>
      </c>
      <c r="F765" s="144">
        <v>0</v>
      </c>
      <c r="G765" s="144">
        <v>0</v>
      </c>
      <c r="H765" s="144">
        <v>0</v>
      </c>
      <c r="I765" s="144">
        <v>0</v>
      </c>
      <c r="J765" s="144">
        <v>0</v>
      </c>
      <c r="K765" s="144">
        <v>0</v>
      </c>
      <c r="L765" s="144">
        <v>0</v>
      </c>
      <c r="M765" s="144">
        <v>369</v>
      </c>
      <c r="N765" s="144">
        <v>369</v>
      </c>
      <c r="O765" s="144">
        <v>258</v>
      </c>
      <c r="P765" s="144">
        <v>342</v>
      </c>
      <c r="Q765" s="145"/>
      <c r="R765" s="145"/>
      <c r="S765" s="145"/>
      <c r="T765" s="145"/>
      <c r="U765" s="145"/>
      <c r="V765" s="145"/>
      <c r="W765" s="145"/>
      <c r="X765" s="145"/>
      <c r="Y765" s="145"/>
      <c r="Z765" s="145"/>
      <c r="AA765" s="145">
        <v>0</v>
      </c>
      <c r="AB765" s="145">
        <v>0</v>
      </c>
      <c r="AC765" s="145">
        <v>0</v>
      </c>
      <c r="AD765" s="145">
        <v>0</v>
      </c>
      <c r="AE765" s="144">
        <v>0</v>
      </c>
      <c r="AF765" s="144">
        <v>0</v>
      </c>
      <c r="AG765" s="144">
        <v>0</v>
      </c>
      <c r="AH765" s="144">
        <v>0</v>
      </c>
      <c r="AI765" s="144">
        <v>0</v>
      </c>
      <c r="AJ765" s="144">
        <v>0</v>
      </c>
      <c r="AK765" s="144">
        <v>0</v>
      </c>
      <c r="AL765" s="144">
        <v>0</v>
      </c>
      <c r="AM765" s="144">
        <v>0</v>
      </c>
      <c r="AN765" s="144">
        <v>0</v>
      </c>
      <c r="AO765" s="144">
        <v>0</v>
      </c>
      <c r="AP765" s="144">
        <v>0</v>
      </c>
      <c r="AQ765" s="144">
        <v>0</v>
      </c>
      <c r="AR765" s="144">
        <v>0</v>
      </c>
      <c r="AS765" s="144"/>
      <c r="AT765" s="144"/>
      <c r="AU765" s="144"/>
      <c r="AV765" s="144"/>
      <c r="AW765" s="144"/>
      <c r="AX765" s="144"/>
      <c r="AY765" s="144"/>
      <c r="AZ765" s="144"/>
      <c r="BA765" s="144"/>
      <c r="BB765" s="144"/>
      <c r="BC765" s="144"/>
      <c r="BD765" s="144"/>
      <c r="BE765" s="144"/>
      <c r="BF765" s="144"/>
    </row>
    <row r="766" spans="1:58" hidden="1">
      <c r="A766" s="143" t="s">
        <v>923</v>
      </c>
      <c r="B766" s="143" t="s">
        <v>1009</v>
      </c>
      <c r="C766" s="144">
        <v>0</v>
      </c>
      <c r="D766" s="144">
        <v>0</v>
      </c>
      <c r="E766" s="144">
        <v>0</v>
      </c>
      <c r="F766" s="144">
        <v>0</v>
      </c>
      <c r="G766" s="144">
        <v>0</v>
      </c>
      <c r="H766" s="144">
        <v>0</v>
      </c>
      <c r="I766" s="144">
        <v>0</v>
      </c>
      <c r="J766" s="144">
        <v>0</v>
      </c>
      <c r="K766" s="144">
        <v>0</v>
      </c>
      <c r="L766" s="144">
        <v>0</v>
      </c>
      <c r="M766" s="144">
        <v>0</v>
      </c>
      <c r="N766" s="144">
        <v>0</v>
      </c>
      <c r="O766" s="144">
        <v>0</v>
      </c>
      <c r="P766" s="144">
        <v>0</v>
      </c>
      <c r="Q766" s="145"/>
      <c r="R766" s="145"/>
      <c r="S766" s="145"/>
      <c r="T766" s="145"/>
      <c r="U766" s="145"/>
      <c r="V766" s="145"/>
      <c r="W766" s="145"/>
      <c r="X766" s="145"/>
      <c r="Y766" s="145"/>
      <c r="Z766" s="145"/>
      <c r="AA766" s="145"/>
      <c r="AB766" s="145"/>
      <c r="AC766" s="145"/>
      <c r="AD766" s="145"/>
      <c r="AE766" s="144">
        <v>0</v>
      </c>
      <c r="AF766" s="144">
        <v>0</v>
      </c>
      <c r="AG766" s="144">
        <v>0</v>
      </c>
      <c r="AH766" s="144">
        <v>0</v>
      </c>
      <c r="AI766" s="144">
        <v>0</v>
      </c>
      <c r="AJ766" s="144">
        <v>0</v>
      </c>
      <c r="AK766" s="144">
        <v>0</v>
      </c>
      <c r="AL766" s="144">
        <v>0</v>
      </c>
      <c r="AM766" s="144">
        <v>0</v>
      </c>
      <c r="AN766" s="144">
        <v>0</v>
      </c>
      <c r="AO766" s="144">
        <v>0</v>
      </c>
      <c r="AP766" s="144">
        <v>0</v>
      </c>
      <c r="AQ766" s="144">
        <v>0</v>
      </c>
      <c r="AR766" s="144">
        <v>0</v>
      </c>
      <c r="AS766" s="144"/>
      <c r="AT766" s="144"/>
      <c r="AU766" s="144"/>
      <c r="AV766" s="144"/>
      <c r="AW766" s="144"/>
      <c r="AX766" s="144"/>
      <c r="AY766" s="144"/>
      <c r="AZ766" s="144"/>
      <c r="BA766" s="144"/>
      <c r="BB766" s="144"/>
      <c r="BC766" s="144"/>
      <c r="BD766" s="144"/>
      <c r="BE766" s="144"/>
      <c r="BF766" s="144"/>
    </row>
    <row r="767" spans="1:58" hidden="1">
      <c r="A767" s="143" t="s">
        <v>923</v>
      </c>
      <c r="B767" s="143" t="s">
        <v>1010</v>
      </c>
      <c r="C767" s="144">
        <v>0</v>
      </c>
      <c r="D767" s="144">
        <v>0</v>
      </c>
      <c r="E767" s="144">
        <v>0</v>
      </c>
      <c r="F767" s="144">
        <v>0</v>
      </c>
      <c r="G767" s="144">
        <v>0</v>
      </c>
      <c r="H767" s="144">
        <v>0</v>
      </c>
      <c r="I767" s="144">
        <v>0</v>
      </c>
      <c r="J767" s="144">
        <v>0</v>
      </c>
      <c r="K767" s="144">
        <v>0</v>
      </c>
      <c r="L767" s="144">
        <v>0</v>
      </c>
      <c r="M767" s="144">
        <v>0</v>
      </c>
      <c r="N767" s="144">
        <v>0</v>
      </c>
      <c r="O767" s="144">
        <v>0</v>
      </c>
      <c r="P767" s="144">
        <v>0</v>
      </c>
      <c r="Q767" s="145"/>
      <c r="R767" s="145"/>
      <c r="S767" s="145"/>
      <c r="T767" s="145"/>
      <c r="U767" s="145"/>
      <c r="V767" s="145"/>
      <c r="W767" s="145"/>
      <c r="X767" s="145"/>
      <c r="Y767" s="145"/>
      <c r="Z767" s="145"/>
      <c r="AA767" s="145"/>
      <c r="AB767" s="145"/>
      <c r="AC767" s="145"/>
      <c r="AD767" s="145"/>
      <c r="AE767" s="144">
        <v>0</v>
      </c>
      <c r="AF767" s="144">
        <v>0</v>
      </c>
      <c r="AG767" s="144">
        <v>0</v>
      </c>
      <c r="AH767" s="144">
        <v>0</v>
      </c>
      <c r="AI767" s="144">
        <v>0</v>
      </c>
      <c r="AJ767" s="144">
        <v>0</v>
      </c>
      <c r="AK767" s="144">
        <v>0</v>
      </c>
      <c r="AL767" s="144">
        <v>0</v>
      </c>
      <c r="AM767" s="144">
        <v>0</v>
      </c>
      <c r="AN767" s="144">
        <v>0</v>
      </c>
      <c r="AO767" s="144">
        <v>0</v>
      </c>
      <c r="AP767" s="144">
        <v>0</v>
      </c>
      <c r="AQ767" s="144">
        <v>0</v>
      </c>
      <c r="AR767" s="144">
        <v>0</v>
      </c>
      <c r="AS767" s="144"/>
      <c r="AT767" s="144"/>
      <c r="AU767" s="144"/>
      <c r="AV767" s="144"/>
      <c r="AW767" s="144"/>
      <c r="AX767" s="144"/>
      <c r="AY767" s="144"/>
      <c r="AZ767" s="144"/>
      <c r="BA767" s="144"/>
      <c r="BB767" s="144"/>
      <c r="BC767" s="144"/>
      <c r="BD767" s="144"/>
      <c r="BE767" s="144"/>
      <c r="BF767" s="144"/>
    </row>
    <row r="768" spans="1:58" hidden="1">
      <c r="A768" s="143" t="s">
        <v>923</v>
      </c>
      <c r="B768" s="143" t="s">
        <v>1011</v>
      </c>
      <c r="C768" s="144">
        <v>0</v>
      </c>
      <c r="D768" s="144">
        <v>0</v>
      </c>
      <c r="E768" s="144">
        <v>0</v>
      </c>
      <c r="F768" s="144">
        <v>0</v>
      </c>
      <c r="G768" s="144">
        <v>0</v>
      </c>
      <c r="H768" s="144">
        <v>0</v>
      </c>
      <c r="I768" s="144">
        <v>0</v>
      </c>
      <c r="J768" s="144">
        <v>0</v>
      </c>
      <c r="K768" s="144">
        <v>0</v>
      </c>
      <c r="L768" s="144">
        <v>0</v>
      </c>
      <c r="M768" s="144">
        <v>0</v>
      </c>
      <c r="N768" s="144">
        <v>0</v>
      </c>
      <c r="O768" s="144">
        <v>0</v>
      </c>
      <c r="P768" s="144">
        <v>0</v>
      </c>
      <c r="Q768" s="145"/>
      <c r="R768" s="145"/>
      <c r="S768" s="145"/>
      <c r="T768" s="145"/>
      <c r="U768" s="145"/>
      <c r="V768" s="145"/>
      <c r="W768" s="145"/>
      <c r="X768" s="145"/>
      <c r="Y768" s="145"/>
      <c r="Z768" s="145"/>
      <c r="AA768" s="145"/>
      <c r="AB768" s="145"/>
      <c r="AC768" s="145"/>
      <c r="AD768" s="145"/>
      <c r="AE768" s="144">
        <v>0</v>
      </c>
      <c r="AF768" s="144">
        <v>0</v>
      </c>
      <c r="AG768" s="144">
        <v>0</v>
      </c>
      <c r="AH768" s="144">
        <v>0</v>
      </c>
      <c r="AI768" s="144">
        <v>0</v>
      </c>
      <c r="AJ768" s="144">
        <v>0</v>
      </c>
      <c r="AK768" s="144">
        <v>0</v>
      </c>
      <c r="AL768" s="144">
        <v>0</v>
      </c>
      <c r="AM768" s="144">
        <v>0</v>
      </c>
      <c r="AN768" s="144">
        <v>0</v>
      </c>
      <c r="AO768" s="144">
        <v>0</v>
      </c>
      <c r="AP768" s="144">
        <v>0</v>
      </c>
      <c r="AQ768" s="144">
        <v>0</v>
      </c>
      <c r="AR768" s="144">
        <v>0</v>
      </c>
      <c r="AS768" s="144"/>
      <c r="AT768" s="144"/>
      <c r="AU768" s="144"/>
      <c r="AV768" s="144"/>
      <c r="AW768" s="144"/>
      <c r="AX768" s="144"/>
      <c r="AY768" s="144"/>
      <c r="AZ768" s="144"/>
      <c r="BA768" s="144"/>
      <c r="BB768" s="144"/>
      <c r="BC768" s="144"/>
      <c r="BD768" s="144"/>
      <c r="BE768" s="144"/>
      <c r="BF768" s="144"/>
    </row>
    <row r="769" spans="1:58" hidden="1">
      <c r="A769" s="143" t="s">
        <v>923</v>
      </c>
      <c r="B769" s="143" t="s">
        <v>1012</v>
      </c>
      <c r="C769" s="144">
        <v>1</v>
      </c>
      <c r="D769" s="144">
        <v>1</v>
      </c>
      <c r="E769" s="144">
        <v>1</v>
      </c>
      <c r="F769" s="144">
        <v>1</v>
      </c>
      <c r="G769" s="144">
        <v>1</v>
      </c>
      <c r="H769" s="144">
        <v>2</v>
      </c>
      <c r="I769" s="144">
        <v>2</v>
      </c>
      <c r="J769" s="144">
        <v>2</v>
      </c>
      <c r="K769" s="144">
        <v>2</v>
      </c>
      <c r="L769" s="144">
        <v>2</v>
      </c>
      <c r="M769" s="144">
        <v>2</v>
      </c>
      <c r="N769" s="144">
        <v>2</v>
      </c>
      <c r="O769" s="144">
        <v>2</v>
      </c>
      <c r="P769" s="144">
        <v>4</v>
      </c>
      <c r="Q769" s="145">
        <v>94</v>
      </c>
      <c r="R769" s="145">
        <v>70</v>
      </c>
      <c r="S769" s="145">
        <v>70</v>
      </c>
      <c r="T769" s="145">
        <v>77</v>
      </c>
      <c r="U769" s="145">
        <v>70</v>
      </c>
      <c r="V769" s="145">
        <v>80</v>
      </c>
      <c r="W769" s="145">
        <v>82</v>
      </c>
      <c r="X769" s="145">
        <v>73</v>
      </c>
      <c r="Y769" s="145">
        <v>81</v>
      </c>
      <c r="Z769" s="145">
        <v>68</v>
      </c>
      <c r="AA769" s="145">
        <v>70</v>
      </c>
      <c r="AB769" s="145">
        <v>28.5</v>
      </c>
      <c r="AC769" s="145">
        <v>60.5</v>
      </c>
      <c r="AD769" s="145">
        <v>65.25</v>
      </c>
      <c r="AE769" s="144">
        <v>94</v>
      </c>
      <c r="AF769" s="144">
        <v>70</v>
      </c>
      <c r="AG769" s="144">
        <v>70</v>
      </c>
      <c r="AH769" s="144">
        <v>77</v>
      </c>
      <c r="AI769" s="144">
        <v>70</v>
      </c>
      <c r="AJ769" s="144">
        <v>160</v>
      </c>
      <c r="AK769" s="144">
        <v>164</v>
      </c>
      <c r="AL769" s="144">
        <v>146</v>
      </c>
      <c r="AM769" s="144">
        <v>162</v>
      </c>
      <c r="AN769" s="144">
        <v>136</v>
      </c>
      <c r="AO769" s="144">
        <v>140</v>
      </c>
      <c r="AP769" s="144">
        <v>57</v>
      </c>
      <c r="AQ769" s="144">
        <v>121</v>
      </c>
      <c r="AR769" s="144">
        <v>261</v>
      </c>
      <c r="AS769" s="144"/>
      <c r="AT769" s="144"/>
      <c r="AU769" s="144"/>
      <c r="AV769" s="144"/>
      <c r="AW769" s="144"/>
      <c r="AX769" s="144"/>
      <c r="AY769" s="144"/>
      <c r="AZ769" s="144"/>
      <c r="BA769" s="144"/>
      <c r="BB769" s="144"/>
      <c r="BC769" s="144"/>
      <c r="BD769" s="144"/>
      <c r="BE769" s="144"/>
      <c r="BF769" s="144"/>
    </row>
    <row r="770" spans="1:58" hidden="1">
      <c r="A770" s="143" t="s">
        <v>923</v>
      </c>
      <c r="B770" s="143" t="s">
        <v>1013</v>
      </c>
      <c r="C770" s="144">
        <v>1</v>
      </c>
      <c r="D770" s="144">
        <v>1</v>
      </c>
      <c r="E770" s="144">
        <v>1</v>
      </c>
      <c r="F770" s="144">
        <v>1</v>
      </c>
      <c r="G770" s="144">
        <v>1</v>
      </c>
      <c r="H770" s="144">
        <v>2</v>
      </c>
      <c r="I770" s="144">
        <v>2</v>
      </c>
      <c r="J770" s="144">
        <v>2</v>
      </c>
      <c r="K770" s="144">
        <v>2</v>
      </c>
      <c r="L770" s="144">
        <v>2</v>
      </c>
      <c r="M770" s="144">
        <v>2</v>
      </c>
      <c r="N770" s="144">
        <v>2</v>
      </c>
      <c r="O770" s="144">
        <v>2</v>
      </c>
      <c r="P770" s="144">
        <v>4</v>
      </c>
      <c r="Q770" s="145">
        <v>94</v>
      </c>
      <c r="R770" s="145">
        <v>70</v>
      </c>
      <c r="S770" s="145">
        <v>70</v>
      </c>
      <c r="T770" s="145">
        <v>77</v>
      </c>
      <c r="U770" s="145">
        <v>70</v>
      </c>
      <c r="V770" s="145">
        <v>80</v>
      </c>
      <c r="W770" s="145">
        <v>82</v>
      </c>
      <c r="X770" s="145">
        <v>73</v>
      </c>
      <c r="Y770" s="145">
        <v>81</v>
      </c>
      <c r="Z770" s="145">
        <v>68</v>
      </c>
      <c r="AA770" s="145">
        <v>70</v>
      </c>
      <c r="AB770" s="145">
        <v>28.5</v>
      </c>
      <c r="AC770" s="145">
        <v>60.5</v>
      </c>
      <c r="AD770" s="145">
        <v>65.25</v>
      </c>
      <c r="AE770" s="144">
        <v>94</v>
      </c>
      <c r="AF770" s="144">
        <v>70</v>
      </c>
      <c r="AG770" s="144">
        <v>70</v>
      </c>
      <c r="AH770" s="144">
        <v>77</v>
      </c>
      <c r="AI770" s="144">
        <v>70</v>
      </c>
      <c r="AJ770" s="144">
        <v>160</v>
      </c>
      <c r="AK770" s="144">
        <v>164</v>
      </c>
      <c r="AL770" s="144">
        <v>146</v>
      </c>
      <c r="AM770" s="144">
        <v>162</v>
      </c>
      <c r="AN770" s="144">
        <v>136</v>
      </c>
      <c r="AO770" s="144">
        <v>140</v>
      </c>
      <c r="AP770" s="144">
        <v>57</v>
      </c>
      <c r="AQ770" s="144">
        <v>121</v>
      </c>
      <c r="AR770" s="144">
        <v>261</v>
      </c>
      <c r="AS770" s="144"/>
      <c r="AT770" s="144"/>
      <c r="AU770" s="144"/>
      <c r="AV770" s="144"/>
      <c r="AW770" s="144"/>
      <c r="AX770" s="144"/>
      <c r="AY770" s="144"/>
      <c r="AZ770" s="144"/>
      <c r="BA770" s="144"/>
      <c r="BB770" s="144"/>
      <c r="BC770" s="144"/>
      <c r="BD770" s="144"/>
      <c r="BE770" s="144"/>
      <c r="BF770" s="144"/>
    </row>
    <row r="771" spans="1:58" hidden="1">
      <c r="A771" s="143" t="s">
        <v>923</v>
      </c>
      <c r="B771" s="143" t="s">
        <v>1014</v>
      </c>
      <c r="C771" s="144">
        <v>1</v>
      </c>
      <c r="D771" s="144">
        <v>2</v>
      </c>
      <c r="E771" s="144">
        <v>2</v>
      </c>
      <c r="F771" s="144">
        <v>2</v>
      </c>
      <c r="G771" s="144">
        <v>2</v>
      </c>
      <c r="H771" s="144">
        <v>2</v>
      </c>
      <c r="I771" s="144">
        <v>2</v>
      </c>
      <c r="J771" s="144">
        <v>2</v>
      </c>
      <c r="K771" s="144">
        <v>2</v>
      </c>
      <c r="L771" s="144">
        <v>2</v>
      </c>
      <c r="M771" s="144">
        <v>2</v>
      </c>
      <c r="N771" s="144">
        <v>2</v>
      </c>
      <c r="O771" s="144">
        <v>2</v>
      </c>
      <c r="P771" s="144">
        <v>2</v>
      </c>
      <c r="Q771" s="145">
        <v>81</v>
      </c>
      <c r="R771" s="145">
        <v>70</v>
      </c>
      <c r="S771" s="145">
        <v>70</v>
      </c>
      <c r="T771" s="145">
        <v>84.5</v>
      </c>
      <c r="U771" s="145">
        <v>70</v>
      </c>
      <c r="V771" s="145">
        <v>68</v>
      </c>
      <c r="W771" s="145">
        <v>66.5</v>
      </c>
      <c r="X771" s="145">
        <v>67.5</v>
      </c>
      <c r="Y771" s="145">
        <v>66</v>
      </c>
      <c r="Z771" s="145">
        <v>63</v>
      </c>
      <c r="AA771" s="145">
        <v>70</v>
      </c>
      <c r="AB771" s="145">
        <v>37.5</v>
      </c>
      <c r="AC771" s="145">
        <v>62</v>
      </c>
      <c r="AD771" s="145">
        <v>63</v>
      </c>
      <c r="AE771" s="144">
        <v>81</v>
      </c>
      <c r="AF771" s="144">
        <v>140</v>
      </c>
      <c r="AG771" s="144">
        <v>140</v>
      </c>
      <c r="AH771" s="144">
        <v>169</v>
      </c>
      <c r="AI771" s="144">
        <v>140</v>
      </c>
      <c r="AJ771" s="144">
        <v>136</v>
      </c>
      <c r="AK771" s="144">
        <v>133</v>
      </c>
      <c r="AL771" s="144">
        <v>135</v>
      </c>
      <c r="AM771" s="144">
        <v>132</v>
      </c>
      <c r="AN771" s="144">
        <v>126</v>
      </c>
      <c r="AO771" s="144">
        <v>140</v>
      </c>
      <c r="AP771" s="144">
        <v>75</v>
      </c>
      <c r="AQ771" s="144">
        <v>124</v>
      </c>
      <c r="AR771" s="144">
        <v>126</v>
      </c>
      <c r="AS771" s="144"/>
      <c r="AT771" s="144"/>
      <c r="AU771" s="144"/>
      <c r="AV771" s="144"/>
      <c r="AW771" s="144"/>
      <c r="AX771" s="144"/>
      <c r="AY771" s="144"/>
      <c r="AZ771" s="144"/>
      <c r="BA771" s="144"/>
      <c r="BB771" s="144"/>
      <c r="BC771" s="144"/>
      <c r="BD771" s="144"/>
      <c r="BE771" s="144"/>
      <c r="BF771" s="144"/>
    </row>
    <row r="772" spans="1:58" hidden="1">
      <c r="A772" s="143" t="s">
        <v>923</v>
      </c>
      <c r="B772" s="143" t="s">
        <v>1015</v>
      </c>
      <c r="C772" s="144">
        <v>0</v>
      </c>
      <c r="D772" s="144">
        <v>0</v>
      </c>
      <c r="E772" s="144">
        <v>0</v>
      </c>
      <c r="F772" s="144">
        <v>0</v>
      </c>
      <c r="G772" s="144">
        <v>0</v>
      </c>
      <c r="H772" s="144">
        <v>0</v>
      </c>
      <c r="I772" s="144">
        <v>0</v>
      </c>
      <c r="J772" s="144">
        <v>0</v>
      </c>
      <c r="K772" s="144">
        <v>0</v>
      </c>
      <c r="L772" s="144">
        <v>0</v>
      </c>
      <c r="M772" s="144">
        <v>0</v>
      </c>
      <c r="N772" s="144">
        <v>0</v>
      </c>
      <c r="O772" s="144">
        <v>0</v>
      </c>
      <c r="P772" s="144">
        <v>0</v>
      </c>
      <c r="Q772" s="145"/>
      <c r="R772" s="145"/>
      <c r="S772" s="145"/>
      <c r="T772" s="145"/>
      <c r="U772" s="145"/>
      <c r="V772" s="145"/>
      <c r="W772" s="145"/>
      <c r="X772" s="145"/>
      <c r="Y772" s="145"/>
      <c r="Z772" s="145"/>
      <c r="AA772" s="145"/>
      <c r="AB772" s="145"/>
      <c r="AC772" s="145"/>
      <c r="AD772" s="145"/>
      <c r="AE772" s="144">
        <v>0</v>
      </c>
      <c r="AF772" s="144">
        <v>0</v>
      </c>
      <c r="AG772" s="144">
        <v>0</v>
      </c>
      <c r="AH772" s="144">
        <v>0</v>
      </c>
      <c r="AI772" s="144">
        <v>0</v>
      </c>
      <c r="AJ772" s="144">
        <v>0</v>
      </c>
      <c r="AK772" s="144">
        <v>0</v>
      </c>
      <c r="AL772" s="144">
        <v>0</v>
      </c>
      <c r="AM772" s="144">
        <v>0</v>
      </c>
      <c r="AN772" s="144">
        <v>0</v>
      </c>
      <c r="AO772" s="144">
        <v>0</v>
      </c>
      <c r="AP772" s="144">
        <v>0</v>
      </c>
      <c r="AQ772" s="144">
        <v>0</v>
      </c>
      <c r="AR772" s="144">
        <v>0</v>
      </c>
      <c r="AS772" s="144"/>
      <c r="AT772" s="144"/>
      <c r="AU772" s="144"/>
      <c r="AV772" s="144"/>
      <c r="AW772" s="144"/>
      <c r="AX772" s="144"/>
      <c r="AY772" s="144"/>
      <c r="AZ772" s="144"/>
      <c r="BA772" s="144"/>
      <c r="BB772" s="144"/>
      <c r="BC772" s="144"/>
      <c r="BD772" s="144"/>
      <c r="BE772" s="144"/>
      <c r="BF772" s="144"/>
    </row>
    <row r="773" spans="1:58" hidden="1">
      <c r="A773" s="143" t="s">
        <v>923</v>
      </c>
      <c r="B773" s="143" t="s">
        <v>1016</v>
      </c>
      <c r="C773" s="144">
        <v>2</v>
      </c>
      <c r="D773" s="144">
        <v>3</v>
      </c>
      <c r="E773" s="144">
        <v>3</v>
      </c>
      <c r="F773" s="144">
        <v>3</v>
      </c>
      <c r="G773" s="144">
        <v>3</v>
      </c>
      <c r="H773" s="144">
        <v>4</v>
      </c>
      <c r="I773" s="144">
        <v>4</v>
      </c>
      <c r="J773" s="144">
        <v>4</v>
      </c>
      <c r="K773" s="144">
        <v>4</v>
      </c>
      <c r="L773" s="144">
        <v>4</v>
      </c>
      <c r="M773" s="144">
        <v>4</v>
      </c>
      <c r="N773" s="144">
        <v>4</v>
      </c>
      <c r="O773" s="144">
        <v>4</v>
      </c>
      <c r="P773" s="144">
        <v>6</v>
      </c>
      <c r="Q773" s="145">
        <v>87.5</v>
      </c>
      <c r="R773" s="145">
        <v>70</v>
      </c>
      <c r="S773" s="145">
        <v>70</v>
      </c>
      <c r="T773" s="145">
        <v>82</v>
      </c>
      <c r="U773" s="145">
        <v>70</v>
      </c>
      <c r="V773" s="145">
        <v>74</v>
      </c>
      <c r="W773" s="145">
        <v>74.25</v>
      </c>
      <c r="X773" s="145">
        <v>70.25</v>
      </c>
      <c r="Y773" s="145">
        <v>73.5</v>
      </c>
      <c r="Z773" s="145">
        <v>65.5</v>
      </c>
      <c r="AA773" s="145">
        <v>70</v>
      </c>
      <c r="AB773" s="145">
        <v>33</v>
      </c>
      <c r="AC773" s="145">
        <v>61.25</v>
      </c>
      <c r="AD773" s="145">
        <v>64.5</v>
      </c>
      <c r="AE773" s="144">
        <v>175</v>
      </c>
      <c r="AF773" s="144">
        <v>210</v>
      </c>
      <c r="AG773" s="144">
        <v>210</v>
      </c>
      <c r="AH773" s="144">
        <v>246</v>
      </c>
      <c r="AI773" s="144">
        <v>210</v>
      </c>
      <c r="AJ773" s="144">
        <v>296</v>
      </c>
      <c r="AK773" s="144">
        <v>297</v>
      </c>
      <c r="AL773" s="144">
        <v>281</v>
      </c>
      <c r="AM773" s="144">
        <v>294</v>
      </c>
      <c r="AN773" s="144">
        <v>262</v>
      </c>
      <c r="AO773" s="144">
        <v>280</v>
      </c>
      <c r="AP773" s="144">
        <v>132</v>
      </c>
      <c r="AQ773" s="144">
        <v>245</v>
      </c>
      <c r="AR773" s="144">
        <v>387</v>
      </c>
      <c r="AS773" s="144"/>
      <c r="AT773" s="144"/>
      <c r="AU773" s="144"/>
      <c r="AV773" s="144"/>
      <c r="AW773" s="144"/>
      <c r="AX773" s="144"/>
      <c r="AY773" s="144"/>
      <c r="AZ773" s="144"/>
      <c r="BA773" s="144"/>
      <c r="BB773" s="144"/>
      <c r="BC773" s="144"/>
      <c r="BD773" s="144"/>
      <c r="BE773" s="144"/>
      <c r="BF773" s="144"/>
    </row>
    <row r="774" spans="1:58" hidden="1">
      <c r="A774" s="143" t="s">
        <v>923</v>
      </c>
      <c r="B774" s="143" t="s">
        <v>1017</v>
      </c>
      <c r="C774" s="144">
        <v>0</v>
      </c>
      <c r="D774" s="144">
        <v>0</v>
      </c>
      <c r="E774" s="144">
        <v>0</v>
      </c>
      <c r="F774" s="144">
        <v>0</v>
      </c>
      <c r="G774" s="144">
        <v>0</v>
      </c>
      <c r="H774" s="144">
        <v>0</v>
      </c>
      <c r="I774" s="144">
        <v>0</v>
      </c>
      <c r="J774" s="144">
        <v>0</v>
      </c>
      <c r="K774" s="144">
        <v>0</v>
      </c>
      <c r="L774" s="144">
        <v>0</v>
      </c>
      <c r="M774" s="144">
        <v>0</v>
      </c>
      <c r="N774" s="144">
        <v>0</v>
      </c>
      <c r="O774" s="144">
        <v>0</v>
      </c>
      <c r="P774" s="144">
        <v>0</v>
      </c>
      <c r="Q774" s="145"/>
      <c r="R774" s="145"/>
      <c r="S774" s="145"/>
      <c r="T774" s="145"/>
      <c r="U774" s="145"/>
      <c r="V774" s="145"/>
      <c r="W774" s="145"/>
      <c r="X774" s="145"/>
      <c r="Y774" s="145"/>
      <c r="Z774" s="145"/>
      <c r="AA774" s="145"/>
      <c r="AB774" s="145"/>
      <c r="AC774" s="145"/>
      <c r="AD774" s="145"/>
      <c r="AE774" s="144">
        <v>0</v>
      </c>
      <c r="AF774" s="144">
        <v>0</v>
      </c>
      <c r="AG774" s="144">
        <v>0</v>
      </c>
      <c r="AH774" s="144">
        <v>0</v>
      </c>
      <c r="AI774" s="144">
        <v>0</v>
      </c>
      <c r="AJ774" s="144">
        <v>0</v>
      </c>
      <c r="AK774" s="144">
        <v>0</v>
      </c>
      <c r="AL774" s="144">
        <v>0</v>
      </c>
      <c r="AM774" s="144">
        <v>0</v>
      </c>
      <c r="AN774" s="144">
        <v>0</v>
      </c>
      <c r="AO774" s="144">
        <v>0</v>
      </c>
      <c r="AP774" s="144">
        <v>0</v>
      </c>
      <c r="AQ774" s="144">
        <v>0</v>
      </c>
      <c r="AR774" s="144">
        <v>0</v>
      </c>
      <c r="AS774" s="144"/>
      <c r="AT774" s="144"/>
      <c r="AU774" s="144"/>
      <c r="AV774" s="144"/>
      <c r="AW774" s="144"/>
      <c r="AX774" s="144"/>
      <c r="AY774" s="144"/>
      <c r="AZ774" s="144"/>
      <c r="BA774" s="144"/>
      <c r="BB774" s="144"/>
      <c r="BC774" s="144"/>
      <c r="BD774" s="144"/>
      <c r="BE774" s="144"/>
      <c r="BF774" s="144"/>
    </row>
    <row r="775" spans="1:58" hidden="1">
      <c r="A775" s="143" t="s">
        <v>923</v>
      </c>
      <c r="B775" s="143" t="s">
        <v>1018</v>
      </c>
      <c r="C775" s="144">
        <v>0</v>
      </c>
      <c r="D775" s="144">
        <v>0</v>
      </c>
      <c r="E775" s="144">
        <v>0</v>
      </c>
      <c r="F775" s="144">
        <v>0</v>
      </c>
      <c r="G775" s="144">
        <v>0</v>
      </c>
      <c r="H775" s="144">
        <v>0</v>
      </c>
      <c r="I775" s="144">
        <v>0</v>
      </c>
      <c r="J775" s="144">
        <v>0</v>
      </c>
      <c r="K775" s="144">
        <v>0</v>
      </c>
      <c r="L775" s="144">
        <v>0</v>
      </c>
      <c r="M775" s="144">
        <v>0</v>
      </c>
      <c r="N775" s="144">
        <v>0</v>
      </c>
      <c r="O775" s="144">
        <v>0</v>
      </c>
      <c r="P775" s="144">
        <v>0</v>
      </c>
      <c r="Q775" s="145"/>
      <c r="R775" s="145"/>
      <c r="S775" s="145"/>
      <c r="T775" s="145"/>
      <c r="U775" s="145"/>
      <c r="V775" s="145"/>
      <c r="W775" s="145"/>
      <c r="X775" s="145"/>
      <c r="Y775" s="145"/>
      <c r="Z775" s="145"/>
      <c r="AA775" s="145"/>
      <c r="AB775" s="145"/>
      <c r="AC775" s="145"/>
      <c r="AD775" s="145"/>
      <c r="AE775" s="144">
        <v>0</v>
      </c>
      <c r="AF775" s="144">
        <v>0</v>
      </c>
      <c r="AG775" s="144">
        <v>0</v>
      </c>
      <c r="AH775" s="144">
        <v>0</v>
      </c>
      <c r="AI775" s="144">
        <v>0</v>
      </c>
      <c r="AJ775" s="144">
        <v>0</v>
      </c>
      <c r="AK775" s="144">
        <v>0</v>
      </c>
      <c r="AL775" s="144">
        <v>0</v>
      </c>
      <c r="AM775" s="144">
        <v>0</v>
      </c>
      <c r="AN775" s="144">
        <v>0</v>
      </c>
      <c r="AO775" s="144">
        <v>0</v>
      </c>
      <c r="AP775" s="144">
        <v>0</v>
      </c>
      <c r="AQ775" s="144">
        <v>0</v>
      </c>
      <c r="AR775" s="144">
        <v>0</v>
      </c>
      <c r="AS775" s="144"/>
      <c r="AT775" s="144"/>
      <c r="AU775" s="144"/>
      <c r="AV775" s="144"/>
      <c r="AW775" s="144"/>
      <c r="AX775" s="144"/>
      <c r="AY775" s="144"/>
      <c r="AZ775" s="144"/>
      <c r="BA775" s="144"/>
      <c r="BB775" s="144"/>
      <c r="BC775" s="144"/>
      <c r="BD775" s="144"/>
      <c r="BE775" s="144"/>
      <c r="BF775" s="144"/>
    </row>
    <row r="776" spans="1:58" hidden="1">
      <c r="A776" s="143" t="s">
        <v>923</v>
      </c>
      <c r="B776" s="143" t="s">
        <v>1019</v>
      </c>
      <c r="C776" s="144">
        <v>0</v>
      </c>
      <c r="D776" s="144">
        <v>0</v>
      </c>
      <c r="E776" s="144">
        <v>0</v>
      </c>
      <c r="F776" s="144">
        <v>0</v>
      </c>
      <c r="G776" s="144">
        <v>0</v>
      </c>
      <c r="H776" s="144">
        <v>0</v>
      </c>
      <c r="I776" s="144">
        <v>0</v>
      </c>
      <c r="J776" s="144">
        <v>0</v>
      </c>
      <c r="K776" s="144">
        <v>0</v>
      </c>
      <c r="L776" s="144">
        <v>0</v>
      </c>
      <c r="M776" s="144">
        <v>0</v>
      </c>
      <c r="N776" s="144">
        <v>0</v>
      </c>
      <c r="O776" s="144">
        <v>0</v>
      </c>
      <c r="P776" s="144">
        <v>0</v>
      </c>
      <c r="Q776" s="145"/>
      <c r="R776" s="145"/>
      <c r="S776" s="145"/>
      <c r="T776" s="145"/>
      <c r="U776" s="145"/>
      <c r="V776" s="145"/>
      <c r="W776" s="145"/>
      <c r="X776" s="145"/>
      <c r="Y776" s="145"/>
      <c r="Z776" s="145"/>
      <c r="AA776" s="145"/>
      <c r="AB776" s="145"/>
      <c r="AC776" s="145"/>
      <c r="AD776" s="145"/>
      <c r="AE776" s="144">
        <v>0</v>
      </c>
      <c r="AF776" s="144">
        <v>0</v>
      </c>
      <c r="AG776" s="144">
        <v>0</v>
      </c>
      <c r="AH776" s="144">
        <v>0</v>
      </c>
      <c r="AI776" s="144">
        <v>0</v>
      </c>
      <c r="AJ776" s="144">
        <v>0</v>
      </c>
      <c r="AK776" s="144">
        <v>0</v>
      </c>
      <c r="AL776" s="144">
        <v>0</v>
      </c>
      <c r="AM776" s="144">
        <v>0</v>
      </c>
      <c r="AN776" s="144">
        <v>0</v>
      </c>
      <c r="AO776" s="144">
        <v>0</v>
      </c>
      <c r="AP776" s="144">
        <v>0</v>
      </c>
      <c r="AQ776" s="144">
        <v>0</v>
      </c>
      <c r="AR776" s="144">
        <v>0</v>
      </c>
      <c r="AS776" s="144"/>
      <c r="AT776" s="144"/>
      <c r="AU776" s="144"/>
      <c r="AV776" s="144"/>
      <c r="AW776" s="144"/>
      <c r="AX776" s="144"/>
      <c r="AY776" s="144"/>
      <c r="AZ776" s="144"/>
      <c r="BA776" s="144"/>
      <c r="BB776" s="144"/>
      <c r="BC776" s="144"/>
      <c r="BD776" s="144"/>
      <c r="BE776" s="144"/>
      <c r="BF776" s="144"/>
    </row>
    <row r="777" spans="1:58" hidden="1">
      <c r="A777" s="143" t="s">
        <v>923</v>
      </c>
      <c r="B777" s="143" t="s">
        <v>1020</v>
      </c>
      <c r="C777" s="144">
        <v>32</v>
      </c>
      <c r="D777" s="144">
        <v>32</v>
      </c>
      <c r="E777" s="144">
        <v>36</v>
      </c>
      <c r="F777" s="144">
        <v>40</v>
      </c>
      <c r="G777" s="144">
        <v>48</v>
      </c>
      <c r="H777" s="144">
        <v>49</v>
      </c>
      <c r="I777" s="144">
        <v>49</v>
      </c>
      <c r="J777" s="144">
        <v>50</v>
      </c>
      <c r="K777" s="144">
        <v>52</v>
      </c>
      <c r="L777" s="144">
        <v>52</v>
      </c>
      <c r="M777" s="144">
        <v>48</v>
      </c>
      <c r="N777" s="144">
        <v>48</v>
      </c>
      <c r="O777" s="144">
        <v>48</v>
      </c>
      <c r="P777" s="144">
        <v>48</v>
      </c>
      <c r="Q777" s="145">
        <v>395.5</v>
      </c>
      <c r="R777" s="145">
        <v>400</v>
      </c>
      <c r="S777" s="145">
        <v>394.67</v>
      </c>
      <c r="T777" s="145">
        <v>394.3</v>
      </c>
      <c r="U777" s="145">
        <v>355.92</v>
      </c>
      <c r="V777" s="145">
        <v>361.94</v>
      </c>
      <c r="W777" s="145">
        <v>400</v>
      </c>
      <c r="X777" s="145">
        <v>400.68</v>
      </c>
      <c r="Y777" s="145">
        <v>410.44</v>
      </c>
      <c r="Z777" s="145">
        <v>425.54</v>
      </c>
      <c r="AA777" s="145">
        <v>400</v>
      </c>
      <c r="AB777" s="145">
        <v>361.92</v>
      </c>
      <c r="AC777" s="145">
        <v>416.77</v>
      </c>
      <c r="AD777" s="145">
        <v>454.94</v>
      </c>
      <c r="AE777" s="144">
        <v>12656</v>
      </c>
      <c r="AF777" s="144">
        <v>12800</v>
      </c>
      <c r="AG777" s="144">
        <v>14208</v>
      </c>
      <c r="AH777" s="144">
        <v>15772</v>
      </c>
      <c r="AI777" s="144">
        <v>17084</v>
      </c>
      <c r="AJ777" s="144">
        <v>17735</v>
      </c>
      <c r="AK777" s="144">
        <v>19600</v>
      </c>
      <c r="AL777" s="144">
        <v>20034</v>
      </c>
      <c r="AM777" s="144">
        <v>21343</v>
      </c>
      <c r="AN777" s="144">
        <v>22128</v>
      </c>
      <c r="AO777" s="144">
        <v>19200</v>
      </c>
      <c r="AP777" s="144">
        <v>17372</v>
      </c>
      <c r="AQ777" s="144">
        <v>20005</v>
      </c>
      <c r="AR777" s="144">
        <v>21837</v>
      </c>
      <c r="AS777" s="144"/>
      <c r="AT777" s="144"/>
      <c r="AU777" s="144"/>
      <c r="AV777" s="144"/>
      <c r="AW777" s="144"/>
      <c r="AX777" s="144"/>
      <c r="AY777" s="144"/>
      <c r="AZ777" s="144"/>
      <c r="BA777" s="144"/>
      <c r="BB777" s="144"/>
      <c r="BC777" s="144"/>
      <c r="BD777" s="144"/>
      <c r="BE777" s="144"/>
      <c r="BF777" s="144"/>
    </row>
    <row r="778" spans="1:58" hidden="1">
      <c r="A778" s="143" t="s">
        <v>923</v>
      </c>
      <c r="B778" s="143" t="s">
        <v>1021</v>
      </c>
      <c r="C778" s="144">
        <v>32</v>
      </c>
      <c r="D778" s="144">
        <v>32</v>
      </c>
      <c r="E778" s="144">
        <v>36</v>
      </c>
      <c r="F778" s="144">
        <v>40</v>
      </c>
      <c r="G778" s="144">
        <v>48</v>
      </c>
      <c r="H778" s="144">
        <v>49</v>
      </c>
      <c r="I778" s="144">
        <v>49</v>
      </c>
      <c r="J778" s="144">
        <v>50</v>
      </c>
      <c r="K778" s="144">
        <v>52</v>
      </c>
      <c r="L778" s="144">
        <v>52</v>
      </c>
      <c r="M778" s="144">
        <v>48</v>
      </c>
      <c r="N778" s="144">
        <v>48</v>
      </c>
      <c r="O778" s="144">
        <v>48</v>
      </c>
      <c r="P778" s="144">
        <v>48</v>
      </c>
      <c r="Q778" s="145">
        <v>395.5</v>
      </c>
      <c r="R778" s="145">
        <v>400</v>
      </c>
      <c r="S778" s="145">
        <v>394.67</v>
      </c>
      <c r="T778" s="145">
        <v>394.3</v>
      </c>
      <c r="U778" s="145">
        <v>355.92</v>
      </c>
      <c r="V778" s="145">
        <v>361.94</v>
      </c>
      <c r="W778" s="145">
        <v>400</v>
      </c>
      <c r="X778" s="145">
        <v>400.68</v>
      </c>
      <c r="Y778" s="145">
        <v>410.44</v>
      </c>
      <c r="Z778" s="145">
        <v>425.54</v>
      </c>
      <c r="AA778" s="145">
        <v>400</v>
      </c>
      <c r="AB778" s="145">
        <v>361.92</v>
      </c>
      <c r="AC778" s="145">
        <v>416.77</v>
      </c>
      <c r="AD778" s="145">
        <v>454.94</v>
      </c>
      <c r="AE778" s="144">
        <v>12656</v>
      </c>
      <c r="AF778" s="144">
        <v>12800</v>
      </c>
      <c r="AG778" s="144">
        <v>14208</v>
      </c>
      <c r="AH778" s="144">
        <v>15772</v>
      </c>
      <c r="AI778" s="144">
        <v>17084</v>
      </c>
      <c r="AJ778" s="144">
        <v>17735</v>
      </c>
      <c r="AK778" s="144">
        <v>19600</v>
      </c>
      <c r="AL778" s="144">
        <v>20034</v>
      </c>
      <c r="AM778" s="144">
        <v>21343</v>
      </c>
      <c r="AN778" s="144">
        <v>22128</v>
      </c>
      <c r="AO778" s="144">
        <v>19200</v>
      </c>
      <c r="AP778" s="144">
        <v>17372</v>
      </c>
      <c r="AQ778" s="144">
        <v>20005</v>
      </c>
      <c r="AR778" s="144">
        <v>21837</v>
      </c>
      <c r="AS778" s="144"/>
      <c r="AT778" s="144"/>
      <c r="AU778" s="144"/>
      <c r="AV778" s="144"/>
      <c r="AW778" s="144"/>
      <c r="AX778" s="144"/>
      <c r="AY778" s="144"/>
      <c r="AZ778" s="144"/>
      <c r="BA778" s="144"/>
      <c r="BB778" s="144"/>
      <c r="BC778" s="144"/>
      <c r="BD778" s="144"/>
      <c r="BE778" s="144"/>
      <c r="BF778" s="144"/>
    </row>
    <row r="779" spans="1:58" hidden="1">
      <c r="A779" s="143" t="s">
        <v>923</v>
      </c>
      <c r="B779" s="143" t="s">
        <v>1022</v>
      </c>
      <c r="C779" s="144">
        <v>0</v>
      </c>
      <c r="D779" s="144">
        <v>0</v>
      </c>
      <c r="E779" s="144">
        <v>0</v>
      </c>
      <c r="F779" s="144">
        <v>0</v>
      </c>
      <c r="G779" s="144">
        <v>0</v>
      </c>
      <c r="H779" s="144">
        <v>0</v>
      </c>
      <c r="I779" s="144">
        <v>0</v>
      </c>
      <c r="J779" s="144">
        <v>0</v>
      </c>
      <c r="K779" s="144">
        <v>0</v>
      </c>
      <c r="L779" s="144">
        <v>0</v>
      </c>
      <c r="M779" s="144">
        <v>17</v>
      </c>
      <c r="N779" s="144">
        <v>17</v>
      </c>
      <c r="O779" s="144">
        <v>17</v>
      </c>
      <c r="P779" s="144">
        <v>17</v>
      </c>
      <c r="Q779" s="145"/>
      <c r="R779" s="145"/>
      <c r="S779" s="145"/>
      <c r="T779" s="145"/>
      <c r="U779" s="145"/>
      <c r="V779" s="145"/>
      <c r="W779" s="145"/>
      <c r="X779" s="145"/>
      <c r="Y779" s="145"/>
      <c r="Z779" s="145"/>
      <c r="AA779" s="145">
        <v>0</v>
      </c>
      <c r="AB779" s="145">
        <v>0</v>
      </c>
      <c r="AC779" s="145">
        <v>0</v>
      </c>
      <c r="AD779" s="145">
        <v>0</v>
      </c>
      <c r="AE779" s="144">
        <v>0</v>
      </c>
      <c r="AF779" s="144">
        <v>0</v>
      </c>
      <c r="AG779" s="144">
        <v>0</v>
      </c>
      <c r="AH779" s="144">
        <v>0</v>
      </c>
      <c r="AI779" s="144">
        <v>0</v>
      </c>
      <c r="AJ779" s="144">
        <v>0</v>
      </c>
      <c r="AK779" s="144">
        <v>0</v>
      </c>
      <c r="AL779" s="144">
        <v>0</v>
      </c>
      <c r="AM779" s="144">
        <v>0</v>
      </c>
      <c r="AN779" s="144">
        <v>0</v>
      </c>
      <c r="AO779" s="144">
        <v>0</v>
      </c>
      <c r="AP779" s="144">
        <v>0</v>
      </c>
      <c r="AQ779" s="144">
        <v>0</v>
      </c>
      <c r="AR779" s="144">
        <v>0</v>
      </c>
      <c r="AS779" s="144"/>
      <c r="AT779" s="144"/>
      <c r="AU779" s="144"/>
      <c r="AV779" s="144"/>
      <c r="AW779" s="144"/>
      <c r="AX779" s="144"/>
      <c r="AY779" s="144"/>
      <c r="AZ779" s="144"/>
      <c r="BA779" s="144"/>
      <c r="BB779" s="144"/>
      <c r="BC779" s="144"/>
      <c r="BD779" s="144"/>
      <c r="BE779" s="144"/>
      <c r="BF779" s="144"/>
    </row>
    <row r="780" spans="1:58" hidden="1">
      <c r="A780" s="143" t="s">
        <v>923</v>
      </c>
      <c r="B780" s="143" t="s">
        <v>1023</v>
      </c>
      <c r="C780" s="144">
        <v>542</v>
      </c>
      <c r="D780" s="144">
        <v>545</v>
      </c>
      <c r="E780" s="144">
        <v>467</v>
      </c>
      <c r="F780" s="144">
        <v>305</v>
      </c>
      <c r="G780" s="144">
        <v>359</v>
      </c>
      <c r="H780" s="144">
        <v>334</v>
      </c>
      <c r="I780" s="144">
        <v>370</v>
      </c>
      <c r="J780" s="144">
        <v>375</v>
      </c>
      <c r="K780" s="144">
        <v>329</v>
      </c>
      <c r="L780" s="144">
        <v>289</v>
      </c>
      <c r="M780" s="144">
        <v>240</v>
      </c>
      <c r="N780" s="144">
        <v>260</v>
      </c>
      <c r="O780" s="144">
        <v>225</v>
      </c>
      <c r="P780" s="144">
        <v>222</v>
      </c>
      <c r="Q780" s="145">
        <v>5</v>
      </c>
      <c r="R780" s="145">
        <v>2.4</v>
      </c>
      <c r="S780" s="145">
        <v>7.54</v>
      </c>
      <c r="T780" s="145">
        <v>3.2</v>
      </c>
      <c r="U780" s="145">
        <v>7.42</v>
      </c>
      <c r="V780" s="145">
        <v>6.06</v>
      </c>
      <c r="W780" s="145">
        <v>8.23</v>
      </c>
      <c r="X780" s="145">
        <v>7.29</v>
      </c>
      <c r="Y780" s="145">
        <v>5.4</v>
      </c>
      <c r="Z780" s="145">
        <v>8.39</v>
      </c>
      <c r="AA780" s="145">
        <v>6.36</v>
      </c>
      <c r="AB780" s="145">
        <v>8.07</v>
      </c>
      <c r="AC780" s="145">
        <v>9.11</v>
      </c>
      <c r="AD780" s="145">
        <v>7.49</v>
      </c>
      <c r="AE780" s="144">
        <v>2710</v>
      </c>
      <c r="AF780" s="144">
        <v>1310</v>
      </c>
      <c r="AG780" s="144">
        <v>3523</v>
      </c>
      <c r="AH780" s="144">
        <v>975</v>
      </c>
      <c r="AI780" s="144">
        <v>2665</v>
      </c>
      <c r="AJ780" s="144">
        <v>2024</v>
      </c>
      <c r="AK780" s="144">
        <v>3045</v>
      </c>
      <c r="AL780" s="144">
        <v>2735</v>
      </c>
      <c r="AM780" s="144">
        <v>1775</v>
      </c>
      <c r="AN780" s="144">
        <v>2425</v>
      </c>
      <c r="AO780" s="144">
        <v>1527</v>
      </c>
      <c r="AP780" s="144">
        <v>2097</v>
      </c>
      <c r="AQ780" s="144">
        <v>2050</v>
      </c>
      <c r="AR780" s="144">
        <v>1662</v>
      </c>
      <c r="AS780" s="144"/>
      <c r="AT780" s="144"/>
      <c r="AU780" s="144"/>
      <c r="AV780" s="144"/>
      <c r="AW780" s="144"/>
      <c r="AX780" s="144"/>
      <c r="AY780" s="144"/>
      <c r="AZ780" s="144"/>
      <c r="BA780" s="144"/>
      <c r="BB780" s="144"/>
      <c r="BC780" s="144"/>
      <c r="BD780" s="144"/>
      <c r="BE780" s="144"/>
      <c r="BF780" s="144"/>
    </row>
    <row r="781" spans="1:58" hidden="1">
      <c r="A781" s="143" t="s">
        <v>923</v>
      </c>
      <c r="B781" s="143" t="s">
        <v>1024</v>
      </c>
      <c r="C781" s="144">
        <v>1131</v>
      </c>
      <c r="D781" s="144">
        <v>1200</v>
      </c>
      <c r="E781" s="144">
        <v>1195</v>
      </c>
      <c r="F781" s="144">
        <v>1200</v>
      </c>
      <c r="G781" s="144">
        <v>1170</v>
      </c>
      <c r="H781" s="144">
        <v>1170</v>
      </c>
      <c r="I781" s="144">
        <v>1320</v>
      </c>
      <c r="J781" s="144">
        <v>1350</v>
      </c>
      <c r="K781" s="144">
        <v>1370</v>
      </c>
      <c r="L781" s="144">
        <v>1380</v>
      </c>
      <c r="M781" s="144">
        <v>1390</v>
      </c>
      <c r="N781" s="144">
        <v>1385</v>
      </c>
      <c r="O781" s="144">
        <v>1450</v>
      </c>
      <c r="P781" s="144">
        <v>1470</v>
      </c>
      <c r="Q781" s="145">
        <v>7</v>
      </c>
      <c r="R781" s="145">
        <v>2</v>
      </c>
      <c r="S781" s="145">
        <v>5.33</v>
      </c>
      <c r="T781" s="145">
        <v>3.6</v>
      </c>
      <c r="U781" s="145">
        <v>1.28</v>
      </c>
      <c r="V781" s="145">
        <v>1.47</v>
      </c>
      <c r="W781" s="145">
        <v>1.58</v>
      </c>
      <c r="X781" s="145">
        <v>1.1200000000000001</v>
      </c>
      <c r="Y781" s="145">
        <v>0.78</v>
      </c>
      <c r="Z781" s="145">
        <v>1.79</v>
      </c>
      <c r="AA781" s="145">
        <v>1.1100000000000001</v>
      </c>
      <c r="AB781" s="145">
        <v>1.35</v>
      </c>
      <c r="AC781" s="145">
        <v>1.62</v>
      </c>
      <c r="AD781" s="145">
        <v>1.63</v>
      </c>
      <c r="AE781" s="144">
        <v>7917</v>
      </c>
      <c r="AF781" s="144">
        <v>2400</v>
      </c>
      <c r="AG781" s="144">
        <v>6371</v>
      </c>
      <c r="AH781" s="144">
        <v>4320</v>
      </c>
      <c r="AI781" s="144">
        <v>1500</v>
      </c>
      <c r="AJ781" s="144">
        <v>1720</v>
      </c>
      <c r="AK781" s="144">
        <v>2090</v>
      </c>
      <c r="AL781" s="144">
        <v>1510</v>
      </c>
      <c r="AM781" s="144">
        <v>1065</v>
      </c>
      <c r="AN781" s="144">
        <v>2475</v>
      </c>
      <c r="AO781" s="144">
        <v>1536</v>
      </c>
      <c r="AP781" s="144">
        <v>1865</v>
      </c>
      <c r="AQ781" s="144">
        <v>2345</v>
      </c>
      <c r="AR781" s="144">
        <v>2395</v>
      </c>
      <c r="AS781" s="144"/>
      <c r="AT781" s="144"/>
      <c r="AU781" s="144"/>
      <c r="AV781" s="144"/>
      <c r="AW781" s="144"/>
      <c r="AX781" s="144"/>
      <c r="AY781" s="144"/>
      <c r="AZ781" s="144"/>
      <c r="BA781" s="144"/>
      <c r="BB781" s="144"/>
      <c r="BC781" s="144"/>
      <c r="BD781" s="144"/>
      <c r="BE781" s="144"/>
      <c r="BF781" s="144"/>
    </row>
    <row r="782" spans="1:58" hidden="1">
      <c r="A782" s="143" t="s">
        <v>923</v>
      </c>
      <c r="B782" s="143" t="s">
        <v>1025</v>
      </c>
      <c r="C782" s="144">
        <v>3</v>
      </c>
      <c r="D782" s="144">
        <v>3</v>
      </c>
      <c r="E782" s="144">
        <v>3</v>
      </c>
      <c r="F782" s="144">
        <v>3</v>
      </c>
      <c r="G782" s="144">
        <v>3</v>
      </c>
      <c r="H782" s="144">
        <v>3</v>
      </c>
      <c r="I782" s="144">
        <v>1</v>
      </c>
      <c r="J782" s="144">
        <v>1</v>
      </c>
      <c r="K782" s="144">
        <v>1</v>
      </c>
      <c r="L782" s="144">
        <v>1</v>
      </c>
      <c r="M782" s="144">
        <v>1</v>
      </c>
      <c r="N782" s="144">
        <v>1</v>
      </c>
      <c r="O782" s="144">
        <v>1</v>
      </c>
      <c r="P782" s="144">
        <v>1</v>
      </c>
      <c r="Q782" s="145">
        <v>16.670000000000002</v>
      </c>
      <c r="R782" s="145">
        <v>16</v>
      </c>
      <c r="S782" s="145">
        <v>16</v>
      </c>
      <c r="T782" s="145">
        <v>20</v>
      </c>
      <c r="U782" s="145">
        <v>19.670000000000002</v>
      </c>
      <c r="V782" s="145">
        <v>24</v>
      </c>
      <c r="W782" s="145">
        <v>25</v>
      </c>
      <c r="X782" s="145">
        <v>20</v>
      </c>
      <c r="Y782" s="145">
        <v>24</v>
      </c>
      <c r="Z782" s="145">
        <v>22</v>
      </c>
      <c r="AA782" s="145">
        <v>20</v>
      </c>
      <c r="AB782" s="145">
        <v>20</v>
      </c>
      <c r="AC782" s="145">
        <v>26</v>
      </c>
      <c r="AD782" s="145">
        <v>16</v>
      </c>
      <c r="AE782" s="144">
        <v>50</v>
      </c>
      <c r="AF782" s="144">
        <v>48</v>
      </c>
      <c r="AG782" s="144">
        <v>48</v>
      </c>
      <c r="AH782" s="144">
        <v>60</v>
      </c>
      <c r="AI782" s="144">
        <v>59</v>
      </c>
      <c r="AJ782" s="144">
        <v>72</v>
      </c>
      <c r="AK782" s="144">
        <v>25</v>
      </c>
      <c r="AL782" s="144">
        <v>20</v>
      </c>
      <c r="AM782" s="144">
        <v>24</v>
      </c>
      <c r="AN782" s="144">
        <v>22</v>
      </c>
      <c r="AO782" s="144">
        <v>20</v>
      </c>
      <c r="AP782" s="144">
        <v>20</v>
      </c>
      <c r="AQ782" s="144">
        <v>26</v>
      </c>
      <c r="AR782" s="144">
        <v>16</v>
      </c>
      <c r="AS782" s="144"/>
      <c r="AT782" s="144"/>
      <c r="AU782" s="144"/>
      <c r="AV782" s="144"/>
      <c r="AW782" s="144"/>
      <c r="AX782" s="144"/>
      <c r="AY782" s="144"/>
      <c r="AZ782" s="144"/>
      <c r="BA782" s="144"/>
      <c r="BB782" s="144"/>
      <c r="BC782" s="144"/>
      <c r="BD782" s="144"/>
      <c r="BE782" s="144"/>
      <c r="BF782" s="144"/>
    </row>
    <row r="783" spans="1:58" hidden="1">
      <c r="A783" s="143" t="s">
        <v>923</v>
      </c>
      <c r="B783" s="143" t="s">
        <v>1026</v>
      </c>
      <c r="C783" s="144">
        <v>0</v>
      </c>
      <c r="D783" s="144">
        <v>0</v>
      </c>
      <c r="E783" s="144">
        <v>0</v>
      </c>
      <c r="F783" s="144">
        <v>0</v>
      </c>
      <c r="G783" s="144">
        <v>0</v>
      </c>
      <c r="H783" s="144">
        <v>0</v>
      </c>
      <c r="I783" s="144">
        <v>0</v>
      </c>
      <c r="J783" s="144">
        <v>0</v>
      </c>
      <c r="K783" s="144">
        <v>0</v>
      </c>
      <c r="L783" s="144">
        <v>0</v>
      </c>
      <c r="M783" s="144">
        <v>0</v>
      </c>
      <c r="N783" s="144">
        <v>0</v>
      </c>
      <c r="O783" s="144">
        <v>0</v>
      </c>
      <c r="P783" s="144">
        <v>0</v>
      </c>
      <c r="Q783" s="145"/>
      <c r="R783" s="145"/>
      <c r="S783" s="145"/>
      <c r="T783" s="145"/>
      <c r="U783" s="145"/>
      <c r="V783" s="145"/>
      <c r="W783" s="145"/>
      <c r="X783" s="145"/>
      <c r="Y783" s="145"/>
      <c r="Z783" s="145"/>
      <c r="AA783" s="145"/>
      <c r="AB783" s="145"/>
      <c r="AC783" s="145"/>
      <c r="AD783" s="145"/>
      <c r="AE783" s="144">
        <v>0</v>
      </c>
      <c r="AF783" s="144">
        <v>0</v>
      </c>
      <c r="AG783" s="144">
        <v>0</v>
      </c>
      <c r="AH783" s="144">
        <v>0</v>
      </c>
      <c r="AI783" s="144">
        <v>0</v>
      </c>
      <c r="AJ783" s="144">
        <v>0</v>
      </c>
      <c r="AK783" s="144">
        <v>0</v>
      </c>
      <c r="AL783" s="144">
        <v>0</v>
      </c>
      <c r="AM783" s="144">
        <v>0</v>
      </c>
      <c r="AN783" s="144">
        <v>0</v>
      </c>
      <c r="AO783" s="144">
        <v>0</v>
      </c>
      <c r="AP783" s="144">
        <v>0</v>
      </c>
      <c r="AQ783" s="144">
        <v>0</v>
      </c>
      <c r="AR783" s="144">
        <v>0</v>
      </c>
      <c r="AS783" s="144"/>
      <c r="AT783" s="144"/>
      <c r="AU783" s="144"/>
      <c r="AV783" s="144"/>
      <c r="AW783" s="144"/>
      <c r="AX783" s="144"/>
      <c r="AY783" s="144"/>
      <c r="AZ783" s="144"/>
      <c r="BA783" s="144"/>
      <c r="BB783" s="144"/>
      <c r="BC783" s="144"/>
      <c r="BD783" s="144"/>
      <c r="BE783" s="144"/>
      <c r="BF783" s="144"/>
    </row>
    <row r="784" spans="1:58" hidden="1">
      <c r="A784" s="143" t="s">
        <v>923</v>
      </c>
      <c r="B784" s="143" t="s">
        <v>1027</v>
      </c>
      <c r="C784" s="144">
        <v>180</v>
      </c>
      <c r="D784" s="144">
        <v>179</v>
      </c>
      <c r="E784" s="144">
        <v>178</v>
      </c>
      <c r="F784" s="144">
        <v>157</v>
      </c>
      <c r="G784" s="144">
        <v>156</v>
      </c>
      <c r="H784" s="144">
        <v>145</v>
      </c>
      <c r="I784" s="144">
        <v>144</v>
      </c>
      <c r="J784" s="144">
        <v>148</v>
      </c>
      <c r="K784" s="144">
        <v>147</v>
      </c>
      <c r="L784" s="144">
        <v>146</v>
      </c>
      <c r="M784" s="144">
        <v>130</v>
      </c>
      <c r="N784" s="144">
        <v>130</v>
      </c>
      <c r="O784" s="144">
        <v>145</v>
      </c>
      <c r="P784" s="144">
        <v>150</v>
      </c>
      <c r="Q784" s="145">
        <v>5</v>
      </c>
      <c r="R784" s="145">
        <v>5.28</v>
      </c>
      <c r="S784" s="145">
        <v>8.33</v>
      </c>
      <c r="T784" s="145">
        <v>6.25</v>
      </c>
      <c r="U784" s="145">
        <v>5.94</v>
      </c>
      <c r="V784" s="145">
        <v>5.33</v>
      </c>
      <c r="W784" s="145">
        <v>8</v>
      </c>
      <c r="X784" s="145">
        <v>7.74</v>
      </c>
      <c r="Y784" s="145">
        <v>9</v>
      </c>
      <c r="Z784" s="145">
        <v>7.74</v>
      </c>
      <c r="AA784" s="145">
        <v>10.39</v>
      </c>
      <c r="AB784" s="145">
        <v>8.31</v>
      </c>
      <c r="AC784" s="145">
        <v>7.45</v>
      </c>
      <c r="AD784" s="145">
        <v>5.67</v>
      </c>
      <c r="AE784" s="144">
        <v>900</v>
      </c>
      <c r="AF784" s="144">
        <v>945</v>
      </c>
      <c r="AG784" s="144">
        <v>1483</v>
      </c>
      <c r="AH784" s="144">
        <v>981</v>
      </c>
      <c r="AI784" s="144">
        <v>926</v>
      </c>
      <c r="AJ784" s="144">
        <v>773</v>
      </c>
      <c r="AK784" s="144">
        <v>1152</v>
      </c>
      <c r="AL784" s="144">
        <v>1146</v>
      </c>
      <c r="AM784" s="144">
        <v>1323</v>
      </c>
      <c r="AN784" s="144">
        <v>1130</v>
      </c>
      <c r="AO784" s="144">
        <v>1351</v>
      </c>
      <c r="AP784" s="144">
        <v>1080</v>
      </c>
      <c r="AQ784" s="144">
        <v>1080</v>
      </c>
      <c r="AR784" s="144">
        <v>850</v>
      </c>
      <c r="AS784" s="144"/>
      <c r="AT784" s="144"/>
      <c r="AU784" s="144"/>
      <c r="AV784" s="144"/>
      <c r="AW784" s="144"/>
      <c r="AX784" s="144"/>
      <c r="AY784" s="144"/>
      <c r="AZ784" s="144"/>
      <c r="BA784" s="144"/>
      <c r="BB784" s="144"/>
      <c r="BC784" s="144"/>
      <c r="BD784" s="144"/>
      <c r="BE784" s="144"/>
      <c r="BF784" s="144"/>
    </row>
    <row r="785" spans="1:58" hidden="1">
      <c r="A785" s="143" t="s">
        <v>923</v>
      </c>
      <c r="B785" s="143" t="s">
        <v>1028</v>
      </c>
      <c r="C785" s="144">
        <v>0</v>
      </c>
      <c r="D785" s="144">
        <v>0</v>
      </c>
      <c r="E785" s="144">
        <v>0</v>
      </c>
      <c r="F785" s="144">
        <v>0</v>
      </c>
      <c r="G785" s="144">
        <v>0</v>
      </c>
      <c r="H785" s="144">
        <v>0</v>
      </c>
      <c r="I785" s="144">
        <v>0</v>
      </c>
      <c r="J785" s="144">
        <v>0</v>
      </c>
      <c r="K785" s="144">
        <v>0</v>
      </c>
      <c r="L785" s="144">
        <v>0</v>
      </c>
      <c r="M785" s="144">
        <v>314</v>
      </c>
      <c r="N785" s="144">
        <v>263</v>
      </c>
      <c r="O785" s="144">
        <v>315</v>
      </c>
      <c r="P785" s="144">
        <v>316</v>
      </c>
      <c r="Q785" s="145"/>
      <c r="R785" s="145"/>
      <c r="S785" s="145"/>
      <c r="T785" s="145"/>
      <c r="U785" s="145"/>
      <c r="V785" s="145"/>
      <c r="W785" s="145"/>
      <c r="X785" s="145"/>
      <c r="Y785" s="145"/>
      <c r="Z785" s="145"/>
      <c r="AA785" s="145">
        <v>0</v>
      </c>
      <c r="AB785" s="145">
        <v>0</v>
      </c>
      <c r="AC785" s="145">
        <v>0</v>
      </c>
      <c r="AD785" s="145">
        <v>0</v>
      </c>
      <c r="AE785" s="144">
        <v>0</v>
      </c>
      <c r="AF785" s="144">
        <v>0</v>
      </c>
      <c r="AG785" s="144">
        <v>0</v>
      </c>
      <c r="AH785" s="144">
        <v>0</v>
      </c>
      <c r="AI785" s="144">
        <v>0</v>
      </c>
      <c r="AJ785" s="144">
        <v>0</v>
      </c>
      <c r="AK785" s="144">
        <v>0</v>
      </c>
      <c r="AL785" s="144">
        <v>0</v>
      </c>
      <c r="AM785" s="144">
        <v>0</v>
      </c>
      <c r="AN785" s="144">
        <v>0</v>
      </c>
      <c r="AO785" s="144">
        <v>0</v>
      </c>
      <c r="AP785" s="144">
        <v>0</v>
      </c>
      <c r="AQ785" s="144">
        <v>0</v>
      </c>
      <c r="AR785" s="144">
        <v>0</v>
      </c>
      <c r="AS785" s="144"/>
      <c r="AT785" s="144"/>
      <c r="AU785" s="144"/>
      <c r="AV785" s="144"/>
      <c r="AW785" s="144"/>
      <c r="AX785" s="144"/>
      <c r="AY785" s="144"/>
      <c r="AZ785" s="144"/>
      <c r="BA785" s="144"/>
      <c r="BB785" s="144"/>
      <c r="BC785" s="144"/>
      <c r="BD785" s="144"/>
      <c r="BE785" s="144"/>
      <c r="BF785" s="144"/>
    </row>
    <row r="786" spans="1:58" hidden="1">
      <c r="A786" s="143" t="s">
        <v>923</v>
      </c>
      <c r="B786" s="143" t="s">
        <v>1029</v>
      </c>
      <c r="C786" s="144">
        <v>456</v>
      </c>
      <c r="D786" s="144">
        <v>400</v>
      </c>
      <c r="E786" s="144">
        <v>355</v>
      </c>
      <c r="F786" s="144">
        <v>330</v>
      </c>
      <c r="G786" s="144">
        <v>330</v>
      </c>
      <c r="H786" s="144">
        <v>320</v>
      </c>
      <c r="I786" s="144">
        <v>297</v>
      </c>
      <c r="J786" s="144">
        <v>275</v>
      </c>
      <c r="K786" s="144">
        <v>260</v>
      </c>
      <c r="L786" s="144">
        <v>227</v>
      </c>
      <c r="M786" s="144">
        <v>204</v>
      </c>
      <c r="N786" s="144">
        <v>204</v>
      </c>
      <c r="O786" s="144">
        <v>204</v>
      </c>
      <c r="P786" s="144">
        <v>207</v>
      </c>
      <c r="Q786" s="145">
        <v>100.14</v>
      </c>
      <c r="R786" s="145">
        <v>119.36</v>
      </c>
      <c r="S786" s="145">
        <v>84.27</v>
      </c>
      <c r="T786" s="145">
        <v>125.33</v>
      </c>
      <c r="U786" s="145">
        <v>79.58</v>
      </c>
      <c r="V786" s="145">
        <v>126.42</v>
      </c>
      <c r="W786" s="145">
        <v>79.02</v>
      </c>
      <c r="X786" s="145">
        <v>78.45</v>
      </c>
      <c r="Y786" s="145">
        <v>120</v>
      </c>
      <c r="Z786" s="145">
        <v>92.27</v>
      </c>
      <c r="AA786" s="145">
        <v>69.239999999999995</v>
      </c>
      <c r="AB786" s="145">
        <v>62.7</v>
      </c>
      <c r="AC786" s="145">
        <v>64.19</v>
      </c>
      <c r="AD786" s="145">
        <v>66.819999999999993</v>
      </c>
      <c r="AE786" s="144">
        <v>45666</v>
      </c>
      <c r="AF786" s="144">
        <v>47746</v>
      </c>
      <c r="AG786" s="144">
        <v>29917</v>
      </c>
      <c r="AH786" s="144">
        <v>41360</v>
      </c>
      <c r="AI786" s="144">
        <v>26260</v>
      </c>
      <c r="AJ786" s="144">
        <v>40454</v>
      </c>
      <c r="AK786" s="144">
        <v>23469</v>
      </c>
      <c r="AL786" s="144">
        <v>21574</v>
      </c>
      <c r="AM786" s="144">
        <v>31199</v>
      </c>
      <c r="AN786" s="144">
        <v>20946</v>
      </c>
      <c r="AO786" s="144">
        <v>14125</v>
      </c>
      <c r="AP786" s="144">
        <v>12790</v>
      </c>
      <c r="AQ786" s="144">
        <v>13094</v>
      </c>
      <c r="AR786" s="144">
        <v>13831</v>
      </c>
      <c r="AS786" s="144"/>
      <c r="AT786" s="144"/>
      <c r="AU786" s="144"/>
      <c r="AV786" s="144"/>
      <c r="AW786" s="144"/>
      <c r="AX786" s="144"/>
      <c r="AY786" s="144"/>
      <c r="AZ786" s="144"/>
      <c r="BA786" s="144"/>
      <c r="BB786" s="144"/>
      <c r="BC786" s="144"/>
      <c r="BD786" s="144"/>
      <c r="BE786" s="144"/>
      <c r="BF786" s="144"/>
    </row>
    <row r="787" spans="1:58" hidden="1">
      <c r="A787" s="143" t="s">
        <v>923</v>
      </c>
      <c r="B787" s="143" t="s">
        <v>1030</v>
      </c>
      <c r="C787" s="144">
        <v>0</v>
      </c>
      <c r="D787" s="144">
        <v>0</v>
      </c>
      <c r="E787" s="144">
        <v>0</v>
      </c>
      <c r="F787" s="144">
        <v>0</v>
      </c>
      <c r="G787" s="144">
        <v>0</v>
      </c>
      <c r="H787" s="144">
        <v>0</v>
      </c>
      <c r="I787" s="144">
        <v>0</v>
      </c>
      <c r="J787" s="144">
        <v>0</v>
      </c>
      <c r="K787" s="144">
        <v>0</v>
      </c>
      <c r="L787" s="144">
        <v>0</v>
      </c>
      <c r="M787" s="144">
        <v>3</v>
      </c>
      <c r="N787" s="144">
        <v>3</v>
      </c>
      <c r="O787" s="144">
        <v>3</v>
      </c>
      <c r="P787" s="144">
        <v>3</v>
      </c>
      <c r="Q787" s="145"/>
      <c r="R787" s="145"/>
      <c r="S787" s="145"/>
      <c r="T787" s="145"/>
      <c r="U787" s="145"/>
      <c r="V787" s="145"/>
      <c r="W787" s="145"/>
      <c r="X787" s="145"/>
      <c r="Y787" s="145"/>
      <c r="Z787" s="145"/>
      <c r="AA787" s="145">
        <v>39</v>
      </c>
      <c r="AB787" s="145">
        <v>39.67</v>
      </c>
      <c r="AC787" s="145">
        <v>37.67</v>
      </c>
      <c r="AD787" s="145">
        <v>52.33</v>
      </c>
      <c r="AE787" s="144">
        <v>0</v>
      </c>
      <c r="AF787" s="144">
        <v>0</v>
      </c>
      <c r="AG787" s="144">
        <v>0</v>
      </c>
      <c r="AH787" s="144">
        <v>0</v>
      </c>
      <c r="AI787" s="144">
        <v>0</v>
      </c>
      <c r="AJ787" s="144">
        <v>0</v>
      </c>
      <c r="AK787" s="144">
        <v>0</v>
      </c>
      <c r="AL787" s="144">
        <v>0</v>
      </c>
      <c r="AM787" s="144">
        <v>0</v>
      </c>
      <c r="AN787" s="144">
        <v>0</v>
      </c>
      <c r="AO787" s="144">
        <v>117</v>
      </c>
      <c r="AP787" s="144">
        <v>119</v>
      </c>
      <c r="AQ787" s="144">
        <v>113</v>
      </c>
      <c r="AR787" s="144">
        <v>157</v>
      </c>
      <c r="AS787" s="144"/>
      <c r="AT787" s="144"/>
      <c r="AU787" s="144"/>
      <c r="AV787" s="144"/>
      <c r="AW787" s="144"/>
      <c r="AX787" s="144"/>
      <c r="AY787" s="144"/>
      <c r="AZ787" s="144"/>
      <c r="BA787" s="144"/>
      <c r="BB787" s="144"/>
      <c r="BC787" s="144"/>
      <c r="BD787" s="144"/>
      <c r="BE787" s="144"/>
      <c r="BF787" s="144"/>
    </row>
    <row r="788" spans="1:58" hidden="1">
      <c r="A788" s="143" t="s">
        <v>923</v>
      </c>
      <c r="B788" s="143" t="s">
        <v>1031</v>
      </c>
      <c r="C788" s="144">
        <v>0</v>
      </c>
      <c r="D788" s="144">
        <v>0</v>
      </c>
      <c r="E788" s="144">
        <v>0</v>
      </c>
      <c r="F788" s="144">
        <v>0</v>
      </c>
      <c r="G788" s="144">
        <v>0</v>
      </c>
      <c r="H788" s="144">
        <v>0</v>
      </c>
      <c r="I788" s="144">
        <v>0</v>
      </c>
      <c r="J788" s="144">
        <v>0</v>
      </c>
      <c r="K788" s="144">
        <v>0</v>
      </c>
      <c r="L788" s="144">
        <v>0</v>
      </c>
      <c r="M788" s="144">
        <v>0</v>
      </c>
      <c r="N788" s="144">
        <v>0</v>
      </c>
      <c r="O788" s="144">
        <v>0</v>
      </c>
      <c r="P788" s="144">
        <v>0</v>
      </c>
      <c r="Q788" s="145"/>
      <c r="R788" s="145"/>
      <c r="S788" s="145"/>
      <c r="T788" s="145"/>
      <c r="U788" s="145"/>
      <c r="V788" s="145"/>
      <c r="W788" s="145"/>
      <c r="X788" s="145"/>
      <c r="Y788" s="145"/>
      <c r="Z788" s="145"/>
      <c r="AA788" s="145"/>
      <c r="AB788" s="145"/>
      <c r="AC788" s="145"/>
      <c r="AD788" s="145"/>
      <c r="AE788" s="144">
        <v>0</v>
      </c>
      <c r="AF788" s="144">
        <v>0</v>
      </c>
      <c r="AG788" s="144">
        <v>0</v>
      </c>
      <c r="AH788" s="144">
        <v>0</v>
      </c>
      <c r="AI788" s="144">
        <v>0</v>
      </c>
      <c r="AJ788" s="144">
        <v>0</v>
      </c>
      <c r="AK788" s="144">
        <v>0</v>
      </c>
      <c r="AL788" s="144">
        <v>0</v>
      </c>
      <c r="AM788" s="144">
        <v>0</v>
      </c>
      <c r="AN788" s="144">
        <v>0</v>
      </c>
      <c r="AO788" s="144">
        <v>0</v>
      </c>
      <c r="AP788" s="144">
        <v>0</v>
      </c>
      <c r="AQ788" s="144">
        <v>0</v>
      </c>
      <c r="AR788" s="144">
        <v>0</v>
      </c>
      <c r="AS788" s="144"/>
      <c r="AT788" s="144"/>
      <c r="AU788" s="144"/>
      <c r="AV788" s="144"/>
      <c r="AW788" s="144"/>
      <c r="AX788" s="144"/>
      <c r="AY788" s="144"/>
      <c r="AZ788" s="144"/>
      <c r="BA788" s="144"/>
      <c r="BB788" s="144"/>
      <c r="BC788" s="144"/>
      <c r="BD788" s="144"/>
      <c r="BE788" s="144"/>
      <c r="BF788" s="144"/>
    </row>
    <row r="789" spans="1:58" hidden="1">
      <c r="A789" s="143" t="s">
        <v>923</v>
      </c>
      <c r="B789" s="143" t="s">
        <v>1032</v>
      </c>
      <c r="C789" s="144">
        <v>0</v>
      </c>
      <c r="D789" s="144">
        <v>0</v>
      </c>
      <c r="E789" s="144">
        <v>0</v>
      </c>
      <c r="F789" s="144">
        <v>0</v>
      </c>
      <c r="G789" s="144">
        <v>0</v>
      </c>
      <c r="H789" s="144">
        <v>0</v>
      </c>
      <c r="I789" s="144">
        <v>0</v>
      </c>
      <c r="J789" s="144">
        <v>0</v>
      </c>
      <c r="K789" s="144">
        <v>0</v>
      </c>
      <c r="L789" s="144">
        <v>0</v>
      </c>
      <c r="M789" s="144">
        <v>0</v>
      </c>
      <c r="N789" s="144">
        <v>0</v>
      </c>
      <c r="O789" s="144">
        <v>0</v>
      </c>
      <c r="P789" s="144">
        <v>0</v>
      </c>
      <c r="Q789" s="145"/>
      <c r="R789" s="145"/>
      <c r="S789" s="145"/>
      <c r="T789" s="145"/>
      <c r="U789" s="145"/>
      <c r="V789" s="145"/>
      <c r="W789" s="145"/>
      <c r="X789" s="145"/>
      <c r="Y789" s="145"/>
      <c r="Z789" s="145"/>
      <c r="AA789" s="145"/>
      <c r="AB789" s="145"/>
      <c r="AC789" s="145"/>
      <c r="AD789" s="145"/>
      <c r="AE789" s="144">
        <v>0</v>
      </c>
      <c r="AF789" s="144">
        <v>0</v>
      </c>
      <c r="AG789" s="144">
        <v>0</v>
      </c>
      <c r="AH789" s="144">
        <v>0</v>
      </c>
      <c r="AI789" s="144">
        <v>0</v>
      </c>
      <c r="AJ789" s="144">
        <v>0</v>
      </c>
      <c r="AK789" s="144">
        <v>0</v>
      </c>
      <c r="AL789" s="144">
        <v>0</v>
      </c>
      <c r="AM789" s="144">
        <v>0</v>
      </c>
      <c r="AN789" s="144">
        <v>0</v>
      </c>
      <c r="AO789" s="144">
        <v>0</v>
      </c>
      <c r="AP789" s="144">
        <v>0</v>
      </c>
      <c r="AQ789" s="144">
        <v>0</v>
      </c>
      <c r="AR789" s="144">
        <v>0</v>
      </c>
      <c r="AS789" s="144"/>
      <c r="AT789" s="144"/>
      <c r="AU789" s="144"/>
      <c r="AV789" s="144"/>
      <c r="AW789" s="144"/>
      <c r="AX789" s="144"/>
      <c r="AY789" s="144"/>
      <c r="AZ789" s="144"/>
      <c r="BA789" s="144"/>
      <c r="BB789" s="144"/>
      <c r="BC789" s="144"/>
      <c r="BD789" s="144"/>
      <c r="BE789" s="144"/>
      <c r="BF789" s="144"/>
    </row>
    <row r="790" spans="1:58" hidden="1">
      <c r="A790" s="143" t="s">
        <v>923</v>
      </c>
      <c r="B790" s="143" t="s">
        <v>1033</v>
      </c>
      <c r="C790" s="144">
        <v>0</v>
      </c>
      <c r="D790" s="144">
        <v>0</v>
      </c>
      <c r="E790" s="144">
        <v>0</v>
      </c>
      <c r="F790" s="144">
        <v>0</v>
      </c>
      <c r="G790" s="144">
        <v>0</v>
      </c>
      <c r="H790" s="144">
        <v>0</v>
      </c>
      <c r="I790" s="144">
        <v>0</v>
      </c>
      <c r="J790" s="144">
        <v>0</v>
      </c>
      <c r="K790" s="144">
        <v>0</v>
      </c>
      <c r="L790" s="144">
        <v>0</v>
      </c>
      <c r="M790" s="144">
        <v>19</v>
      </c>
      <c r="N790" s="144">
        <v>19</v>
      </c>
      <c r="O790" s="144">
        <v>81</v>
      </c>
      <c r="P790" s="144">
        <v>78</v>
      </c>
      <c r="Q790" s="145"/>
      <c r="R790" s="145"/>
      <c r="S790" s="145"/>
      <c r="T790" s="145"/>
      <c r="U790" s="145"/>
      <c r="V790" s="145"/>
      <c r="W790" s="145"/>
      <c r="X790" s="145"/>
      <c r="Y790" s="145"/>
      <c r="Z790" s="145"/>
      <c r="AA790" s="145">
        <v>0</v>
      </c>
      <c r="AB790" s="145">
        <v>0</v>
      </c>
      <c r="AC790" s="145">
        <v>0</v>
      </c>
      <c r="AD790" s="145">
        <v>0</v>
      </c>
      <c r="AE790" s="144">
        <v>0</v>
      </c>
      <c r="AF790" s="144">
        <v>0</v>
      </c>
      <c r="AG790" s="144">
        <v>0</v>
      </c>
      <c r="AH790" s="144">
        <v>0</v>
      </c>
      <c r="AI790" s="144">
        <v>0</v>
      </c>
      <c r="AJ790" s="144">
        <v>0</v>
      </c>
      <c r="AK790" s="144">
        <v>0</v>
      </c>
      <c r="AL790" s="144">
        <v>0</v>
      </c>
      <c r="AM790" s="144">
        <v>0</v>
      </c>
      <c r="AN790" s="144">
        <v>0</v>
      </c>
      <c r="AO790" s="144">
        <v>0</v>
      </c>
      <c r="AP790" s="144">
        <v>0</v>
      </c>
      <c r="AQ790" s="144">
        <v>0</v>
      </c>
      <c r="AR790" s="144">
        <v>0</v>
      </c>
      <c r="AS790" s="144"/>
      <c r="AT790" s="144"/>
      <c r="AU790" s="144"/>
      <c r="AV790" s="144"/>
      <c r="AW790" s="144"/>
      <c r="AX790" s="144"/>
      <c r="AY790" s="144"/>
      <c r="AZ790" s="144"/>
      <c r="BA790" s="144"/>
      <c r="BB790" s="144"/>
      <c r="BC790" s="144"/>
      <c r="BD790" s="144"/>
      <c r="BE790" s="144"/>
      <c r="BF790" s="144"/>
    </row>
    <row r="791" spans="1:58" hidden="1">
      <c r="A791" s="143" t="s">
        <v>923</v>
      </c>
      <c r="B791" s="143" t="s">
        <v>1034</v>
      </c>
      <c r="C791" s="144">
        <v>0</v>
      </c>
      <c r="D791" s="144">
        <v>0</v>
      </c>
      <c r="E791" s="144">
        <v>0</v>
      </c>
      <c r="F791" s="144">
        <v>0</v>
      </c>
      <c r="G791" s="144">
        <v>0</v>
      </c>
      <c r="H791" s="144">
        <v>0</v>
      </c>
      <c r="I791" s="144">
        <v>0</v>
      </c>
      <c r="J791" s="144">
        <v>0</v>
      </c>
      <c r="K791" s="144">
        <v>0</v>
      </c>
      <c r="L791" s="144">
        <v>0</v>
      </c>
      <c r="M791" s="144">
        <v>0</v>
      </c>
      <c r="N791" s="144">
        <v>0</v>
      </c>
      <c r="O791" s="144">
        <v>0</v>
      </c>
      <c r="P791" s="144">
        <v>0</v>
      </c>
      <c r="Q791" s="145"/>
      <c r="R791" s="145"/>
      <c r="S791" s="145"/>
      <c r="T791" s="145"/>
      <c r="U791" s="145"/>
      <c r="V791" s="145"/>
      <c r="W791" s="145"/>
      <c r="X791" s="145"/>
      <c r="Y791" s="145"/>
      <c r="Z791" s="145"/>
      <c r="AA791" s="145"/>
      <c r="AB791" s="145"/>
      <c r="AC791" s="145"/>
      <c r="AD791" s="145"/>
      <c r="AE791" s="144">
        <v>0</v>
      </c>
      <c r="AF791" s="144">
        <v>0</v>
      </c>
      <c r="AG791" s="144">
        <v>0</v>
      </c>
      <c r="AH791" s="144">
        <v>0</v>
      </c>
      <c r="AI791" s="144">
        <v>0</v>
      </c>
      <c r="AJ791" s="144">
        <v>0</v>
      </c>
      <c r="AK791" s="144">
        <v>0</v>
      </c>
      <c r="AL791" s="144">
        <v>0</v>
      </c>
      <c r="AM791" s="144">
        <v>0</v>
      </c>
      <c r="AN791" s="144">
        <v>0</v>
      </c>
      <c r="AO791" s="144">
        <v>0</v>
      </c>
      <c r="AP791" s="144">
        <v>0</v>
      </c>
      <c r="AQ791" s="144">
        <v>0</v>
      </c>
      <c r="AR791" s="144">
        <v>0</v>
      </c>
      <c r="AS791" s="144"/>
      <c r="AT791" s="144"/>
      <c r="AU791" s="144"/>
      <c r="AV791" s="144"/>
      <c r="AW791" s="144"/>
      <c r="AX791" s="144"/>
      <c r="AY791" s="144"/>
      <c r="AZ791" s="144"/>
      <c r="BA791" s="144"/>
      <c r="BB791" s="144"/>
      <c r="BC791" s="144"/>
      <c r="BD791" s="144"/>
      <c r="BE791" s="144"/>
      <c r="BF791" s="144"/>
    </row>
    <row r="792" spans="1:58" hidden="1">
      <c r="A792" s="143" t="s">
        <v>923</v>
      </c>
      <c r="B792" s="143" t="s">
        <v>1035</v>
      </c>
      <c r="C792" s="144">
        <v>0</v>
      </c>
      <c r="D792" s="144">
        <v>0</v>
      </c>
      <c r="E792" s="144">
        <v>0</v>
      </c>
      <c r="F792" s="144">
        <v>0</v>
      </c>
      <c r="G792" s="144">
        <v>0</v>
      </c>
      <c r="H792" s="144">
        <v>0</v>
      </c>
      <c r="I792" s="144">
        <v>0</v>
      </c>
      <c r="J792" s="144">
        <v>0</v>
      </c>
      <c r="K792" s="144">
        <v>0</v>
      </c>
      <c r="L792" s="144">
        <v>0</v>
      </c>
      <c r="M792" s="144">
        <v>0</v>
      </c>
      <c r="N792" s="144">
        <v>0</v>
      </c>
      <c r="O792" s="144">
        <v>0</v>
      </c>
      <c r="P792" s="144">
        <v>0</v>
      </c>
      <c r="Q792" s="145"/>
      <c r="R792" s="145"/>
      <c r="S792" s="145"/>
      <c r="T792" s="145"/>
      <c r="U792" s="145"/>
      <c r="V792" s="145"/>
      <c r="W792" s="145"/>
      <c r="X792" s="145"/>
      <c r="Y792" s="145"/>
      <c r="Z792" s="145"/>
      <c r="AA792" s="145"/>
      <c r="AB792" s="145"/>
      <c r="AC792" s="145"/>
      <c r="AD792" s="145"/>
      <c r="AE792" s="144">
        <v>0</v>
      </c>
      <c r="AF792" s="144">
        <v>0</v>
      </c>
      <c r="AG792" s="144">
        <v>0</v>
      </c>
      <c r="AH792" s="144">
        <v>0</v>
      </c>
      <c r="AI792" s="144">
        <v>0</v>
      </c>
      <c r="AJ792" s="144">
        <v>0</v>
      </c>
      <c r="AK792" s="144">
        <v>0</v>
      </c>
      <c r="AL792" s="144">
        <v>0</v>
      </c>
      <c r="AM792" s="144">
        <v>0</v>
      </c>
      <c r="AN792" s="144">
        <v>0</v>
      </c>
      <c r="AO792" s="144">
        <v>0</v>
      </c>
      <c r="AP792" s="144">
        <v>0</v>
      </c>
      <c r="AQ792" s="144">
        <v>0</v>
      </c>
      <c r="AR792" s="144">
        <v>0</v>
      </c>
      <c r="AS792" s="144"/>
      <c r="AT792" s="144"/>
      <c r="AU792" s="144"/>
      <c r="AV792" s="144"/>
      <c r="AW792" s="144"/>
      <c r="AX792" s="144"/>
      <c r="AY792" s="144"/>
      <c r="AZ792" s="144"/>
      <c r="BA792" s="144"/>
      <c r="BB792" s="144"/>
      <c r="BC792" s="144"/>
      <c r="BD792" s="144"/>
      <c r="BE792" s="144"/>
      <c r="BF792" s="144"/>
    </row>
    <row r="793" spans="1:58" hidden="1">
      <c r="A793" s="143" t="s">
        <v>923</v>
      </c>
      <c r="B793" s="143" t="s">
        <v>1036</v>
      </c>
      <c r="C793" s="144">
        <v>0</v>
      </c>
      <c r="D793" s="144">
        <v>0</v>
      </c>
      <c r="E793" s="144">
        <v>0</v>
      </c>
      <c r="F793" s="144">
        <v>0</v>
      </c>
      <c r="G793" s="144">
        <v>0</v>
      </c>
      <c r="H793" s="144">
        <v>0</v>
      </c>
      <c r="I793" s="144">
        <v>0</v>
      </c>
      <c r="J793" s="144">
        <v>0</v>
      </c>
      <c r="K793" s="144">
        <v>0</v>
      </c>
      <c r="L793" s="144">
        <v>0</v>
      </c>
      <c r="M793" s="144">
        <v>0</v>
      </c>
      <c r="N793" s="144">
        <v>0</v>
      </c>
      <c r="O793" s="144">
        <v>0</v>
      </c>
      <c r="P793" s="144">
        <v>0</v>
      </c>
      <c r="Q793" s="145"/>
      <c r="R793" s="145"/>
      <c r="S793" s="145"/>
      <c r="T793" s="145"/>
      <c r="U793" s="145"/>
      <c r="V793" s="145"/>
      <c r="W793" s="145"/>
      <c r="X793" s="145"/>
      <c r="Y793" s="145"/>
      <c r="Z793" s="145"/>
      <c r="AA793" s="145"/>
      <c r="AB793" s="145"/>
      <c r="AC793" s="145"/>
      <c r="AD793" s="145"/>
      <c r="AE793" s="144">
        <v>0</v>
      </c>
      <c r="AF793" s="144">
        <v>0</v>
      </c>
      <c r="AG793" s="144">
        <v>0</v>
      </c>
      <c r="AH793" s="144">
        <v>0</v>
      </c>
      <c r="AI793" s="144">
        <v>0</v>
      </c>
      <c r="AJ793" s="144">
        <v>0</v>
      </c>
      <c r="AK793" s="144">
        <v>0</v>
      </c>
      <c r="AL793" s="144">
        <v>0</v>
      </c>
      <c r="AM793" s="144">
        <v>0</v>
      </c>
      <c r="AN793" s="144">
        <v>0</v>
      </c>
      <c r="AO793" s="144">
        <v>0</v>
      </c>
      <c r="AP793" s="144">
        <v>0</v>
      </c>
      <c r="AQ793" s="144">
        <v>0</v>
      </c>
      <c r="AR793" s="144">
        <v>0</v>
      </c>
      <c r="AS793" s="144"/>
      <c r="AT793" s="144"/>
      <c r="AU793" s="144"/>
      <c r="AV793" s="144"/>
      <c r="AW793" s="144"/>
      <c r="AX793" s="144"/>
      <c r="AY793" s="144"/>
      <c r="AZ793" s="144"/>
      <c r="BA793" s="144"/>
      <c r="BB793" s="144"/>
      <c r="BC793" s="144"/>
      <c r="BD793" s="144"/>
      <c r="BE793" s="144"/>
      <c r="BF793" s="144"/>
    </row>
    <row r="794" spans="1:58" hidden="1">
      <c r="A794" s="143" t="s">
        <v>923</v>
      </c>
      <c r="B794" s="143" t="s">
        <v>1037</v>
      </c>
      <c r="C794" s="144">
        <v>0</v>
      </c>
      <c r="D794" s="144">
        <v>0</v>
      </c>
      <c r="E794" s="144">
        <v>0</v>
      </c>
      <c r="F794" s="144">
        <v>0</v>
      </c>
      <c r="G794" s="144">
        <v>0</v>
      </c>
      <c r="H794" s="144">
        <v>0</v>
      </c>
      <c r="I794" s="144">
        <v>0</v>
      </c>
      <c r="J794" s="144">
        <v>0</v>
      </c>
      <c r="K794" s="144">
        <v>0</v>
      </c>
      <c r="L794" s="144">
        <v>0</v>
      </c>
      <c r="M794" s="144">
        <v>0</v>
      </c>
      <c r="N794" s="144">
        <v>0</v>
      </c>
      <c r="O794" s="144">
        <v>0</v>
      </c>
      <c r="P794" s="144">
        <v>0</v>
      </c>
      <c r="Q794" s="145"/>
      <c r="R794" s="145"/>
      <c r="S794" s="145"/>
      <c r="T794" s="145"/>
      <c r="U794" s="145"/>
      <c r="V794" s="145"/>
      <c r="W794" s="145"/>
      <c r="X794" s="145"/>
      <c r="Y794" s="145"/>
      <c r="Z794" s="145"/>
      <c r="AA794" s="145"/>
      <c r="AB794" s="145"/>
      <c r="AC794" s="145"/>
      <c r="AD794" s="145"/>
      <c r="AE794" s="144">
        <v>0</v>
      </c>
      <c r="AF794" s="144">
        <v>0</v>
      </c>
      <c r="AG794" s="144">
        <v>0</v>
      </c>
      <c r="AH794" s="144">
        <v>0</v>
      </c>
      <c r="AI794" s="144">
        <v>0</v>
      </c>
      <c r="AJ794" s="144">
        <v>0</v>
      </c>
      <c r="AK794" s="144">
        <v>0</v>
      </c>
      <c r="AL794" s="144">
        <v>0</v>
      </c>
      <c r="AM794" s="144">
        <v>0</v>
      </c>
      <c r="AN794" s="144">
        <v>0</v>
      </c>
      <c r="AO794" s="144">
        <v>0</v>
      </c>
      <c r="AP794" s="144">
        <v>0</v>
      </c>
      <c r="AQ794" s="144">
        <v>0</v>
      </c>
      <c r="AR794" s="144">
        <v>0</v>
      </c>
      <c r="AS794" s="144"/>
      <c r="AT794" s="144"/>
      <c r="AU794" s="144"/>
      <c r="AV794" s="144"/>
      <c r="AW794" s="144"/>
      <c r="AX794" s="144"/>
      <c r="AY794" s="144"/>
      <c r="AZ794" s="144"/>
      <c r="BA794" s="144"/>
      <c r="BB794" s="144"/>
      <c r="BC794" s="144"/>
      <c r="BD794" s="144"/>
      <c r="BE794" s="144"/>
      <c r="BF794" s="144"/>
    </row>
    <row r="795" spans="1:58" hidden="1">
      <c r="A795" s="143" t="s">
        <v>923</v>
      </c>
      <c r="B795" s="143" t="s">
        <v>1038</v>
      </c>
      <c r="C795" s="144">
        <v>0</v>
      </c>
      <c r="D795" s="144">
        <v>0</v>
      </c>
      <c r="E795" s="144">
        <v>0</v>
      </c>
      <c r="F795" s="144">
        <v>0</v>
      </c>
      <c r="G795" s="144">
        <v>0</v>
      </c>
      <c r="H795" s="144">
        <v>0</v>
      </c>
      <c r="I795" s="144">
        <v>0</v>
      </c>
      <c r="J795" s="144">
        <v>0</v>
      </c>
      <c r="K795" s="144">
        <v>0</v>
      </c>
      <c r="L795" s="144">
        <v>0</v>
      </c>
      <c r="M795" s="144">
        <v>0</v>
      </c>
      <c r="N795" s="144">
        <v>0</v>
      </c>
      <c r="O795" s="144">
        <v>0</v>
      </c>
      <c r="P795" s="144">
        <v>0</v>
      </c>
      <c r="Q795" s="145"/>
      <c r="R795" s="145"/>
      <c r="S795" s="145"/>
      <c r="T795" s="145"/>
      <c r="U795" s="145"/>
      <c r="V795" s="145"/>
      <c r="W795" s="145"/>
      <c r="X795" s="145"/>
      <c r="Y795" s="145"/>
      <c r="Z795" s="145"/>
      <c r="AA795" s="145"/>
      <c r="AB795" s="145"/>
      <c r="AC795" s="145"/>
      <c r="AD795" s="145"/>
      <c r="AE795" s="144">
        <v>0</v>
      </c>
      <c r="AF795" s="144">
        <v>0</v>
      </c>
      <c r="AG795" s="144">
        <v>0</v>
      </c>
      <c r="AH795" s="144">
        <v>0</v>
      </c>
      <c r="AI795" s="144">
        <v>0</v>
      </c>
      <c r="AJ795" s="144">
        <v>0</v>
      </c>
      <c r="AK795" s="144">
        <v>0</v>
      </c>
      <c r="AL795" s="144">
        <v>0</v>
      </c>
      <c r="AM795" s="144">
        <v>0</v>
      </c>
      <c r="AN795" s="144">
        <v>0</v>
      </c>
      <c r="AO795" s="144">
        <v>0</v>
      </c>
      <c r="AP795" s="144">
        <v>0</v>
      </c>
      <c r="AQ795" s="144">
        <v>0</v>
      </c>
      <c r="AR795" s="144">
        <v>0</v>
      </c>
      <c r="AS795" s="144"/>
      <c r="AT795" s="144"/>
      <c r="AU795" s="144"/>
      <c r="AV795" s="144"/>
      <c r="AW795" s="144"/>
      <c r="AX795" s="144"/>
      <c r="AY795" s="144"/>
      <c r="AZ795" s="144"/>
      <c r="BA795" s="144"/>
      <c r="BB795" s="144"/>
      <c r="BC795" s="144"/>
      <c r="BD795" s="144"/>
      <c r="BE795" s="144"/>
      <c r="BF795" s="144"/>
    </row>
    <row r="796" spans="1:58" hidden="1">
      <c r="A796" s="143" t="s">
        <v>923</v>
      </c>
      <c r="B796" s="143" t="s">
        <v>1039</v>
      </c>
      <c r="C796" s="144">
        <v>0</v>
      </c>
      <c r="D796" s="144">
        <v>0</v>
      </c>
      <c r="E796" s="144">
        <v>0</v>
      </c>
      <c r="F796" s="144">
        <v>0</v>
      </c>
      <c r="G796" s="144">
        <v>0</v>
      </c>
      <c r="H796" s="144">
        <v>0</v>
      </c>
      <c r="I796" s="144">
        <v>0</v>
      </c>
      <c r="J796" s="144">
        <v>0</v>
      </c>
      <c r="K796" s="144">
        <v>0</v>
      </c>
      <c r="L796" s="144">
        <v>0</v>
      </c>
      <c r="M796" s="144">
        <v>0</v>
      </c>
      <c r="N796" s="144">
        <v>0</v>
      </c>
      <c r="O796" s="144">
        <v>0</v>
      </c>
      <c r="P796" s="144">
        <v>0</v>
      </c>
      <c r="Q796" s="145"/>
      <c r="R796" s="145"/>
      <c r="S796" s="145"/>
      <c r="T796" s="145"/>
      <c r="U796" s="145"/>
      <c r="V796" s="145"/>
      <c r="W796" s="145"/>
      <c r="X796" s="145"/>
      <c r="Y796" s="145"/>
      <c r="Z796" s="145"/>
      <c r="AA796" s="145"/>
      <c r="AB796" s="145"/>
      <c r="AC796" s="145"/>
      <c r="AD796" s="145"/>
      <c r="AE796" s="144">
        <v>0</v>
      </c>
      <c r="AF796" s="144">
        <v>0</v>
      </c>
      <c r="AG796" s="144">
        <v>0</v>
      </c>
      <c r="AH796" s="144">
        <v>0</v>
      </c>
      <c r="AI796" s="144">
        <v>0</v>
      </c>
      <c r="AJ796" s="144">
        <v>0</v>
      </c>
      <c r="AK796" s="144">
        <v>0</v>
      </c>
      <c r="AL796" s="144">
        <v>0</v>
      </c>
      <c r="AM796" s="144">
        <v>0</v>
      </c>
      <c r="AN796" s="144">
        <v>0</v>
      </c>
      <c r="AO796" s="144">
        <v>0</v>
      </c>
      <c r="AP796" s="144">
        <v>0</v>
      </c>
      <c r="AQ796" s="144">
        <v>0</v>
      </c>
      <c r="AR796" s="144">
        <v>0</v>
      </c>
      <c r="AS796" s="144"/>
      <c r="AT796" s="144"/>
      <c r="AU796" s="144"/>
      <c r="AV796" s="144"/>
      <c r="AW796" s="144"/>
      <c r="AX796" s="144"/>
      <c r="AY796" s="144"/>
      <c r="AZ796" s="144"/>
      <c r="BA796" s="144"/>
      <c r="BB796" s="144"/>
      <c r="BC796" s="144"/>
      <c r="BD796" s="144"/>
      <c r="BE796" s="144"/>
      <c r="BF796" s="144"/>
    </row>
    <row r="797" spans="1:58" hidden="1">
      <c r="A797" s="143" t="s">
        <v>923</v>
      </c>
      <c r="B797" s="143" t="s">
        <v>1040</v>
      </c>
      <c r="C797" s="144">
        <v>4</v>
      </c>
      <c r="D797" s="144">
        <v>5</v>
      </c>
      <c r="E797" s="144">
        <v>7</v>
      </c>
      <c r="F797" s="144">
        <v>4</v>
      </c>
      <c r="G797" s="144">
        <v>6</v>
      </c>
      <c r="H797" s="144">
        <v>7</v>
      </c>
      <c r="I797" s="144">
        <v>8</v>
      </c>
      <c r="J797" s="144">
        <v>10</v>
      </c>
      <c r="K797" s="144">
        <v>11</v>
      </c>
      <c r="L797" s="144">
        <v>13</v>
      </c>
      <c r="M797" s="144">
        <v>16</v>
      </c>
      <c r="N797" s="144">
        <v>16</v>
      </c>
      <c r="O797" s="144">
        <v>16</v>
      </c>
      <c r="P797" s="144">
        <v>42</v>
      </c>
      <c r="Q797" s="145">
        <v>53</v>
      </c>
      <c r="R797" s="145">
        <v>60</v>
      </c>
      <c r="S797" s="145">
        <v>60</v>
      </c>
      <c r="T797" s="145">
        <v>60</v>
      </c>
      <c r="U797" s="145">
        <v>60</v>
      </c>
      <c r="V797" s="145">
        <v>60</v>
      </c>
      <c r="W797" s="145">
        <v>60</v>
      </c>
      <c r="X797" s="145">
        <v>60</v>
      </c>
      <c r="Y797" s="145">
        <v>60</v>
      </c>
      <c r="Z797" s="145">
        <v>60</v>
      </c>
      <c r="AA797" s="145">
        <v>60</v>
      </c>
      <c r="AB797" s="145">
        <v>60</v>
      </c>
      <c r="AC797" s="145">
        <v>60</v>
      </c>
      <c r="AD797" s="145">
        <v>60</v>
      </c>
      <c r="AE797" s="144">
        <v>212</v>
      </c>
      <c r="AF797" s="144">
        <v>300</v>
      </c>
      <c r="AG797" s="144">
        <v>420</v>
      </c>
      <c r="AH797" s="144">
        <v>240</v>
      </c>
      <c r="AI797" s="144">
        <v>360</v>
      </c>
      <c r="AJ797" s="144">
        <v>420</v>
      </c>
      <c r="AK797" s="144">
        <v>480</v>
      </c>
      <c r="AL797" s="144">
        <v>600</v>
      </c>
      <c r="AM797" s="144">
        <v>660</v>
      </c>
      <c r="AN797" s="144">
        <v>780</v>
      </c>
      <c r="AO797" s="144">
        <v>960</v>
      </c>
      <c r="AP797" s="144">
        <v>960</v>
      </c>
      <c r="AQ797" s="144">
        <v>960</v>
      </c>
      <c r="AR797" s="144">
        <v>2520</v>
      </c>
      <c r="AS797" s="144"/>
      <c r="AT797" s="144"/>
      <c r="AU797" s="144"/>
      <c r="AV797" s="144"/>
      <c r="AW797" s="144"/>
      <c r="AX797" s="144"/>
      <c r="AY797" s="144"/>
      <c r="AZ797" s="144"/>
      <c r="BA797" s="144"/>
      <c r="BB797" s="144"/>
      <c r="BC797" s="144"/>
      <c r="BD797" s="144"/>
      <c r="BE797" s="144"/>
      <c r="BF797" s="144"/>
    </row>
    <row r="798" spans="1:58" hidden="1">
      <c r="A798" s="143" t="s">
        <v>923</v>
      </c>
      <c r="B798" s="143" t="s">
        <v>1041</v>
      </c>
      <c r="C798" s="144">
        <v>0</v>
      </c>
      <c r="D798" s="144">
        <v>0</v>
      </c>
      <c r="E798" s="144">
        <v>0</v>
      </c>
      <c r="F798" s="144">
        <v>0</v>
      </c>
      <c r="G798" s="144">
        <v>0</v>
      </c>
      <c r="H798" s="144">
        <v>0</v>
      </c>
      <c r="I798" s="144">
        <v>0</v>
      </c>
      <c r="J798" s="144">
        <v>0</v>
      </c>
      <c r="K798" s="144">
        <v>0</v>
      </c>
      <c r="L798" s="144">
        <v>0</v>
      </c>
      <c r="M798" s="144">
        <v>0</v>
      </c>
      <c r="N798" s="144">
        <v>0</v>
      </c>
      <c r="O798" s="144">
        <v>0</v>
      </c>
      <c r="P798" s="144">
        <v>0</v>
      </c>
      <c r="Q798" s="145"/>
      <c r="R798" s="145"/>
      <c r="S798" s="145"/>
      <c r="T798" s="145"/>
      <c r="U798" s="145"/>
      <c r="V798" s="145"/>
      <c r="W798" s="145"/>
      <c r="X798" s="145"/>
      <c r="Y798" s="145"/>
      <c r="Z798" s="145"/>
      <c r="AA798" s="145"/>
      <c r="AB798" s="145"/>
      <c r="AC798" s="145"/>
      <c r="AD798" s="145"/>
      <c r="AE798" s="144">
        <v>0</v>
      </c>
      <c r="AF798" s="144">
        <v>0</v>
      </c>
      <c r="AG798" s="144">
        <v>0</v>
      </c>
      <c r="AH798" s="144">
        <v>0</v>
      </c>
      <c r="AI798" s="144">
        <v>0</v>
      </c>
      <c r="AJ798" s="144">
        <v>0</v>
      </c>
      <c r="AK798" s="144">
        <v>0</v>
      </c>
      <c r="AL798" s="144">
        <v>0</v>
      </c>
      <c r="AM798" s="144">
        <v>0</v>
      </c>
      <c r="AN798" s="144">
        <v>0</v>
      </c>
      <c r="AO798" s="144">
        <v>0</v>
      </c>
      <c r="AP798" s="144">
        <v>0</v>
      </c>
      <c r="AQ798" s="144">
        <v>0</v>
      </c>
      <c r="AR798" s="144">
        <v>0</v>
      </c>
      <c r="AS798" s="144"/>
      <c r="AT798" s="144"/>
      <c r="AU798" s="144"/>
      <c r="AV798" s="144"/>
      <c r="AW798" s="144"/>
      <c r="AX798" s="144"/>
      <c r="AY798" s="144"/>
      <c r="AZ798" s="144"/>
      <c r="BA798" s="144"/>
      <c r="BB798" s="144"/>
      <c r="BC798" s="144"/>
      <c r="BD798" s="144"/>
      <c r="BE798" s="144"/>
      <c r="BF798" s="144"/>
    </row>
    <row r="799" spans="1:58" hidden="1">
      <c r="A799" s="143" t="s">
        <v>923</v>
      </c>
      <c r="B799" s="143" t="s">
        <v>1042</v>
      </c>
      <c r="C799" s="144">
        <v>27</v>
      </c>
      <c r="D799" s="144">
        <v>32</v>
      </c>
      <c r="E799" s="144">
        <v>34</v>
      </c>
      <c r="F799" s="144">
        <v>35</v>
      </c>
      <c r="G799" s="144">
        <v>37</v>
      </c>
      <c r="H799" s="144">
        <v>39</v>
      </c>
      <c r="I799" s="144">
        <v>41</v>
      </c>
      <c r="J799" s="144">
        <v>44</v>
      </c>
      <c r="K799" s="144">
        <v>45</v>
      </c>
      <c r="L799" s="144">
        <v>47</v>
      </c>
      <c r="M799" s="144">
        <v>49</v>
      </c>
      <c r="N799" s="144">
        <v>49</v>
      </c>
      <c r="O799" s="144">
        <v>49</v>
      </c>
      <c r="P799" s="144">
        <v>49</v>
      </c>
      <c r="Q799" s="145">
        <v>77.11</v>
      </c>
      <c r="R799" s="145">
        <v>85.31</v>
      </c>
      <c r="S799" s="145">
        <v>89.12</v>
      </c>
      <c r="T799" s="145">
        <v>88.4</v>
      </c>
      <c r="U799" s="145">
        <v>94.05</v>
      </c>
      <c r="V799" s="145">
        <v>104.26</v>
      </c>
      <c r="W799" s="145">
        <v>111.29</v>
      </c>
      <c r="X799" s="145">
        <v>112.43</v>
      </c>
      <c r="Y799" s="145">
        <v>105.29</v>
      </c>
      <c r="Z799" s="145">
        <v>107.3</v>
      </c>
      <c r="AA799" s="145">
        <v>150</v>
      </c>
      <c r="AB799" s="145">
        <v>134.57</v>
      </c>
      <c r="AC799" s="145">
        <v>144.65</v>
      </c>
      <c r="AD799" s="145">
        <v>150</v>
      </c>
      <c r="AE799" s="144">
        <v>2082</v>
      </c>
      <c r="AF799" s="144">
        <v>2730</v>
      </c>
      <c r="AG799" s="144">
        <v>3030</v>
      </c>
      <c r="AH799" s="144">
        <v>3094</v>
      </c>
      <c r="AI799" s="144">
        <v>3480</v>
      </c>
      <c r="AJ799" s="144">
        <v>4066</v>
      </c>
      <c r="AK799" s="144">
        <v>4563</v>
      </c>
      <c r="AL799" s="144">
        <v>4947</v>
      </c>
      <c r="AM799" s="144">
        <v>4738</v>
      </c>
      <c r="AN799" s="144">
        <v>5043</v>
      </c>
      <c r="AO799" s="144">
        <v>7350</v>
      </c>
      <c r="AP799" s="144">
        <v>6594</v>
      </c>
      <c r="AQ799" s="144">
        <v>7088</v>
      </c>
      <c r="AR799" s="144">
        <v>7350</v>
      </c>
      <c r="AS799" s="144"/>
      <c r="AT799" s="144"/>
      <c r="AU799" s="144"/>
      <c r="AV799" s="144"/>
      <c r="AW799" s="144"/>
      <c r="AX799" s="144"/>
      <c r="AY799" s="144"/>
      <c r="AZ799" s="144"/>
      <c r="BA799" s="144"/>
      <c r="BB799" s="144"/>
      <c r="BC799" s="144"/>
      <c r="BD799" s="144"/>
      <c r="BE799" s="144"/>
      <c r="BF799" s="144"/>
    </row>
    <row r="800" spans="1:58" hidden="1">
      <c r="A800" s="143" t="s">
        <v>923</v>
      </c>
      <c r="B800" s="143" t="s">
        <v>1043</v>
      </c>
      <c r="C800" s="144">
        <v>24</v>
      </c>
      <c r="D800" s="144">
        <v>25</v>
      </c>
      <c r="E800" s="144">
        <v>26</v>
      </c>
      <c r="F800" s="144">
        <v>30</v>
      </c>
      <c r="G800" s="144">
        <v>35</v>
      </c>
      <c r="H800" s="144">
        <v>45</v>
      </c>
      <c r="I800" s="144">
        <v>51</v>
      </c>
      <c r="J800" s="144">
        <v>58</v>
      </c>
      <c r="K800" s="144">
        <v>72</v>
      </c>
      <c r="L800" s="144">
        <v>77</v>
      </c>
      <c r="M800" s="144">
        <v>84</v>
      </c>
      <c r="N800" s="144">
        <v>84</v>
      </c>
      <c r="O800" s="144">
        <v>84</v>
      </c>
      <c r="P800" s="144">
        <v>72</v>
      </c>
      <c r="Q800" s="145">
        <v>180</v>
      </c>
      <c r="R800" s="145">
        <v>180</v>
      </c>
      <c r="S800" s="145">
        <v>200</v>
      </c>
      <c r="T800" s="145">
        <v>200</v>
      </c>
      <c r="U800" s="145">
        <v>220</v>
      </c>
      <c r="V800" s="145">
        <v>180</v>
      </c>
      <c r="W800" s="145">
        <v>180</v>
      </c>
      <c r="X800" s="145">
        <v>180</v>
      </c>
      <c r="Y800" s="145">
        <v>180</v>
      </c>
      <c r="Z800" s="145">
        <v>180</v>
      </c>
      <c r="AA800" s="145">
        <v>180</v>
      </c>
      <c r="AB800" s="145">
        <v>180</v>
      </c>
      <c r="AC800" s="145">
        <v>180</v>
      </c>
      <c r="AD800" s="145">
        <v>180</v>
      </c>
      <c r="AE800" s="144">
        <v>4320</v>
      </c>
      <c r="AF800" s="144">
        <v>4500</v>
      </c>
      <c r="AG800" s="144">
        <v>5200</v>
      </c>
      <c r="AH800" s="144">
        <v>6000</v>
      </c>
      <c r="AI800" s="144">
        <v>7700</v>
      </c>
      <c r="AJ800" s="144">
        <v>8100</v>
      </c>
      <c r="AK800" s="144">
        <v>9180</v>
      </c>
      <c r="AL800" s="144">
        <v>10440</v>
      </c>
      <c r="AM800" s="144">
        <v>12960</v>
      </c>
      <c r="AN800" s="144">
        <v>13860</v>
      </c>
      <c r="AO800" s="144">
        <v>15120</v>
      </c>
      <c r="AP800" s="144">
        <v>15120</v>
      </c>
      <c r="AQ800" s="144">
        <v>15120</v>
      </c>
      <c r="AR800" s="144">
        <v>12960</v>
      </c>
      <c r="AS800" s="144"/>
      <c r="AT800" s="144"/>
      <c r="AU800" s="144"/>
      <c r="AV800" s="144"/>
      <c r="AW800" s="144"/>
      <c r="AX800" s="144"/>
      <c r="AY800" s="144"/>
      <c r="AZ800" s="144"/>
      <c r="BA800" s="144"/>
      <c r="BB800" s="144"/>
      <c r="BC800" s="144"/>
      <c r="BD800" s="144"/>
      <c r="BE800" s="144"/>
      <c r="BF800" s="144"/>
    </row>
    <row r="801" spans="1:58" hidden="1">
      <c r="A801" s="143" t="s">
        <v>923</v>
      </c>
      <c r="B801" s="143" t="s">
        <v>1044</v>
      </c>
      <c r="C801" s="144">
        <v>1397</v>
      </c>
      <c r="D801" s="144">
        <v>1397</v>
      </c>
      <c r="E801" s="144">
        <v>1333</v>
      </c>
      <c r="F801" s="144">
        <v>1330</v>
      </c>
      <c r="G801" s="144">
        <v>1293</v>
      </c>
      <c r="H801" s="144">
        <v>1259</v>
      </c>
      <c r="I801" s="144">
        <v>1224</v>
      </c>
      <c r="J801" s="144">
        <v>1314</v>
      </c>
      <c r="K801" s="144">
        <v>1334</v>
      </c>
      <c r="L801" s="144">
        <v>1400</v>
      </c>
      <c r="M801" s="144">
        <v>1480</v>
      </c>
      <c r="N801" s="144">
        <v>1495</v>
      </c>
      <c r="O801" s="144">
        <v>1550</v>
      </c>
      <c r="P801" s="144">
        <v>1580</v>
      </c>
      <c r="Q801" s="145">
        <v>143.97</v>
      </c>
      <c r="R801" s="145">
        <v>191.34</v>
      </c>
      <c r="S801" s="145">
        <v>243.18</v>
      </c>
      <c r="T801" s="145">
        <v>175.78</v>
      </c>
      <c r="U801" s="145">
        <v>250.7</v>
      </c>
      <c r="V801" s="145">
        <v>188.76</v>
      </c>
      <c r="W801" s="145">
        <v>269.01</v>
      </c>
      <c r="X801" s="145">
        <v>237.31</v>
      </c>
      <c r="Y801" s="145">
        <v>280.3</v>
      </c>
      <c r="Z801" s="145">
        <v>180.78</v>
      </c>
      <c r="AA801" s="145">
        <v>252.87</v>
      </c>
      <c r="AB801" s="145">
        <v>249.88</v>
      </c>
      <c r="AC801" s="145">
        <v>276.48</v>
      </c>
      <c r="AD801" s="145">
        <v>220.9</v>
      </c>
      <c r="AE801" s="144">
        <v>201120</v>
      </c>
      <c r="AF801" s="144">
        <v>267296</v>
      </c>
      <c r="AG801" s="144">
        <v>324161</v>
      </c>
      <c r="AH801" s="144">
        <v>233785</v>
      </c>
      <c r="AI801" s="144">
        <v>324159</v>
      </c>
      <c r="AJ801" s="144">
        <v>237643</v>
      </c>
      <c r="AK801" s="144">
        <v>329266</v>
      </c>
      <c r="AL801" s="144">
        <v>311822</v>
      </c>
      <c r="AM801" s="144">
        <v>373924</v>
      </c>
      <c r="AN801" s="144">
        <v>253092</v>
      </c>
      <c r="AO801" s="144">
        <v>374245</v>
      </c>
      <c r="AP801" s="144">
        <v>373565</v>
      </c>
      <c r="AQ801" s="144">
        <v>428540</v>
      </c>
      <c r="AR801" s="144">
        <v>349015</v>
      </c>
      <c r="AS801" s="144"/>
      <c r="AT801" s="144"/>
      <c r="AU801" s="144"/>
      <c r="AV801" s="144"/>
      <c r="AW801" s="144"/>
      <c r="AX801" s="144"/>
      <c r="AY801" s="144"/>
      <c r="AZ801" s="144"/>
      <c r="BA801" s="144"/>
      <c r="BB801" s="144"/>
      <c r="BC801" s="144"/>
      <c r="BD801" s="144"/>
      <c r="BE801" s="144"/>
      <c r="BF801" s="144"/>
    </row>
    <row r="802" spans="1:58" hidden="1">
      <c r="A802" s="143" t="s">
        <v>923</v>
      </c>
      <c r="B802" s="143" t="s">
        <v>1045</v>
      </c>
      <c r="C802" s="144">
        <v>59</v>
      </c>
      <c r="D802" s="144">
        <v>65</v>
      </c>
      <c r="E802" s="144">
        <v>65</v>
      </c>
      <c r="F802" s="144">
        <v>69</v>
      </c>
      <c r="G802" s="144">
        <v>74</v>
      </c>
      <c r="H802" s="144">
        <v>74</v>
      </c>
      <c r="I802" s="144">
        <v>76</v>
      </c>
      <c r="J802" s="144">
        <v>79</v>
      </c>
      <c r="K802" s="144">
        <v>86</v>
      </c>
      <c r="L802" s="144">
        <v>93</v>
      </c>
      <c r="M802" s="144">
        <v>103</v>
      </c>
      <c r="N802" s="144">
        <v>103</v>
      </c>
      <c r="O802" s="144">
        <v>103</v>
      </c>
      <c r="P802" s="144">
        <v>103</v>
      </c>
      <c r="Q802" s="145">
        <v>250</v>
      </c>
      <c r="R802" s="145">
        <v>250</v>
      </c>
      <c r="S802" s="145">
        <v>280</v>
      </c>
      <c r="T802" s="145">
        <v>280</v>
      </c>
      <c r="U802" s="145">
        <v>300</v>
      </c>
      <c r="V802" s="145">
        <v>300</v>
      </c>
      <c r="W802" s="145">
        <v>300</v>
      </c>
      <c r="X802" s="145">
        <v>300</v>
      </c>
      <c r="Y802" s="145">
        <v>300</v>
      </c>
      <c r="Z802" s="145">
        <v>300</v>
      </c>
      <c r="AA802" s="145">
        <v>300</v>
      </c>
      <c r="AB802" s="145">
        <v>300</v>
      </c>
      <c r="AC802" s="145">
        <v>300</v>
      </c>
      <c r="AD802" s="145">
        <v>300</v>
      </c>
      <c r="AE802" s="144">
        <v>14750</v>
      </c>
      <c r="AF802" s="144">
        <v>16250</v>
      </c>
      <c r="AG802" s="144">
        <v>18200</v>
      </c>
      <c r="AH802" s="144">
        <v>19320</v>
      </c>
      <c r="AI802" s="144">
        <v>22200</v>
      </c>
      <c r="AJ802" s="144">
        <v>22200</v>
      </c>
      <c r="AK802" s="144">
        <v>22800</v>
      </c>
      <c r="AL802" s="144">
        <v>23700</v>
      </c>
      <c r="AM802" s="144">
        <v>25800</v>
      </c>
      <c r="AN802" s="144">
        <v>27900</v>
      </c>
      <c r="AO802" s="144">
        <v>30900</v>
      </c>
      <c r="AP802" s="144">
        <v>30900</v>
      </c>
      <c r="AQ802" s="144">
        <v>30900</v>
      </c>
      <c r="AR802" s="144">
        <v>30900</v>
      </c>
      <c r="AS802" s="144"/>
      <c r="AT802" s="144"/>
      <c r="AU802" s="144"/>
      <c r="AV802" s="144"/>
      <c r="AW802" s="144"/>
      <c r="AX802" s="144"/>
      <c r="AY802" s="144"/>
      <c r="AZ802" s="144"/>
      <c r="BA802" s="144"/>
      <c r="BB802" s="144"/>
      <c r="BC802" s="144"/>
      <c r="BD802" s="144"/>
      <c r="BE802" s="144"/>
      <c r="BF802" s="144"/>
    </row>
    <row r="803" spans="1:58" hidden="1">
      <c r="A803" s="143" t="s">
        <v>923</v>
      </c>
      <c r="B803" s="143" t="s">
        <v>1046</v>
      </c>
      <c r="C803" s="144">
        <v>181</v>
      </c>
      <c r="D803" s="144">
        <v>187</v>
      </c>
      <c r="E803" s="144">
        <v>152</v>
      </c>
      <c r="F803" s="144">
        <v>141</v>
      </c>
      <c r="G803" s="144">
        <v>141</v>
      </c>
      <c r="H803" s="144">
        <v>171</v>
      </c>
      <c r="I803" s="144">
        <v>166</v>
      </c>
      <c r="J803" s="144">
        <v>186</v>
      </c>
      <c r="K803" s="144">
        <v>185</v>
      </c>
      <c r="L803" s="144">
        <v>195</v>
      </c>
      <c r="M803" s="144">
        <v>185</v>
      </c>
      <c r="N803" s="144">
        <v>188</v>
      </c>
      <c r="O803" s="144">
        <v>200</v>
      </c>
      <c r="P803" s="144">
        <v>220</v>
      </c>
      <c r="Q803" s="145">
        <v>165</v>
      </c>
      <c r="R803" s="145">
        <v>175.67</v>
      </c>
      <c r="S803" s="145">
        <v>206.66</v>
      </c>
      <c r="T803" s="145">
        <v>271.43</v>
      </c>
      <c r="U803" s="145">
        <v>228.57</v>
      </c>
      <c r="V803" s="145">
        <v>305.88</v>
      </c>
      <c r="W803" s="145">
        <v>330.3</v>
      </c>
      <c r="X803" s="145">
        <v>345.95</v>
      </c>
      <c r="Y803" s="145">
        <v>264.7</v>
      </c>
      <c r="Z803" s="145">
        <v>347.69</v>
      </c>
      <c r="AA803" s="145">
        <v>376.32</v>
      </c>
      <c r="AB803" s="145">
        <v>395.21</v>
      </c>
      <c r="AC803" s="145">
        <v>374.5</v>
      </c>
      <c r="AD803" s="145">
        <v>330</v>
      </c>
      <c r="AE803" s="144">
        <v>29865</v>
      </c>
      <c r="AF803" s="144">
        <v>32851</v>
      </c>
      <c r="AG803" s="144">
        <v>31413</v>
      </c>
      <c r="AH803" s="144">
        <v>38271</v>
      </c>
      <c r="AI803" s="144">
        <v>32229</v>
      </c>
      <c r="AJ803" s="144">
        <v>52306</v>
      </c>
      <c r="AK803" s="144">
        <v>54830</v>
      </c>
      <c r="AL803" s="144">
        <v>64346</v>
      </c>
      <c r="AM803" s="144">
        <v>48970</v>
      </c>
      <c r="AN803" s="144">
        <v>67800</v>
      </c>
      <c r="AO803" s="144">
        <v>69619</v>
      </c>
      <c r="AP803" s="144">
        <v>74300</v>
      </c>
      <c r="AQ803" s="144">
        <v>74900</v>
      </c>
      <c r="AR803" s="144">
        <v>72600</v>
      </c>
      <c r="AS803" s="144"/>
      <c r="AT803" s="144"/>
      <c r="AU803" s="144"/>
      <c r="AV803" s="144"/>
      <c r="AW803" s="144"/>
      <c r="AX803" s="144"/>
      <c r="AY803" s="144"/>
      <c r="AZ803" s="144"/>
      <c r="BA803" s="144"/>
      <c r="BB803" s="144"/>
      <c r="BC803" s="144"/>
      <c r="BD803" s="144"/>
      <c r="BE803" s="144"/>
      <c r="BF803" s="144"/>
    </row>
    <row r="804" spans="1:58" hidden="1">
      <c r="A804" s="143" t="s">
        <v>923</v>
      </c>
      <c r="B804" s="143" t="s">
        <v>1047</v>
      </c>
      <c r="C804" s="144">
        <v>0</v>
      </c>
      <c r="D804" s="144">
        <v>0</v>
      </c>
      <c r="E804" s="144">
        <v>0</v>
      </c>
      <c r="F804" s="144">
        <v>0</v>
      </c>
      <c r="G804" s="144">
        <v>0</v>
      </c>
      <c r="H804" s="144">
        <v>0</v>
      </c>
      <c r="I804" s="144">
        <v>0</v>
      </c>
      <c r="J804" s="144">
        <v>0</v>
      </c>
      <c r="K804" s="144">
        <v>0</v>
      </c>
      <c r="L804" s="144">
        <v>0</v>
      </c>
      <c r="M804" s="144">
        <v>516</v>
      </c>
      <c r="N804" s="144">
        <v>439</v>
      </c>
      <c r="O804" s="144">
        <v>426</v>
      </c>
      <c r="P804" s="144">
        <v>291</v>
      </c>
      <c r="Q804" s="145"/>
      <c r="R804" s="145"/>
      <c r="S804" s="145"/>
      <c r="T804" s="145"/>
      <c r="U804" s="145"/>
      <c r="V804" s="145"/>
      <c r="W804" s="145"/>
      <c r="X804" s="145"/>
      <c r="Y804" s="145"/>
      <c r="Z804" s="145"/>
      <c r="AA804" s="145">
        <v>0</v>
      </c>
      <c r="AB804" s="145">
        <v>0</v>
      </c>
      <c r="AC804" s="145">
        <v>0</v>
      </c>
      <c r="AD804" s="145">
        <v>0</v>
      </c>
      <c r="AE804" s="144">
        <v>0</v>
      </c>
      <c r="AF804" s="144">
        <v>0</v>
      </c>
      <c r="AG804" s="144">
        <v>0</v>
      </c>
      <c r="AH804" s="144">
        <v>0</v>
      </c>
      <c r="AI804" s="144">
        <v>0</v>
      </c>
      <c r="AJ804" s="144">
        <v>0</v>
      </c>
      <c r="AK804" s="144">
        <v>0</v>
      </c>
      <c r="AL804" s="144">
        <v>0</v>
      </c>
      <c r="AM804" s="144">
        <v>0</v>
      </c>
      <c r="AN804" s="144">
        <v>0</v>
      </c>
      <c r="AO804" s="144">
        <v>0</v>
      </c>
      <c r="AP804" s="144">
        <v>0</v>
      </c>
      <c r="AQ804" s="144">
        <v>0</v>
      </c>
      <c r="AR804" s="144">
        <v>0</v>
      </c>
      <c r="AS804" s="144"/>
      <c r="AT804" s="144"/>
      <c r="AU804" s="144"/>
      <c r="AV804" s="144"/>
      <c r="AW804" s="144"/>
      <c r="AX804" s="144"/>
      <c r="AY804" s="144"/>
      <c r="AZ804" s="144"/>
      <c r="BA804" s="144"/>
      <c r="BB804" s="144"/>
      <c r="BC804" s="144"/>
      <c r="BD804" s="144"/>
      <c r="BE804" s="144"/>
      <c r="BF804" s="144"/>
    </row>
    <row r="805" spans="1:58" hidden="1">
      <c r="A805" s="143" t="s">
        <v>924</v>
      </c>
      <c r="B805" s="143" t="s">
        <v>991</v>
      </c>
      <c r="C805" s="144">
        <v>0</v>
      </c>
      <c r="D805" s="144">
        <v>0</v>
      </c>
      <c r="E805" s="144">
        <v>0</v>
      </c>
      <c r="F805" s="144">
        <v>0</v>
      </c>
      <c r="G805" s="144">
        <v>0</v>
      </c>
      <c r="H805" s="144">
        <v>0</v>
      </c>
      <c r="I805" s="144">
        <v>0</v>
      </c>
      <c r="J805" s="144">
        <v>0</v>
      </c>
      <c r="K805" s="144">
        <v>0</v>
      </c>
      <c r="L805" s="144">
        <v>0</v>
      </c>
      <c r="M805" s="144">
        <v>0</v>
      </c>
      <c r="N805" s="144">
        <v>0</v>
      </c>
      <c r="O805" s="144">
        <v>0</v>
      </c>
      <c r="P805" s="144">
        <v>0</v>
      </c>
      <c r="Q805" s="145"/>
      <c r="R805" s="145"/>
      <c r="S805" s="145"/>
      <c r="T805" s="145"/>
      <c r="U805" s="145"/>
      <c r="V805" s="145"/>
      <c r="W805" s="145"/>
      <c r="X805" s="145"/>
      <c r="Y805" s="145"/>
      <c r="Z805" s="145"/>
      <c r="AA805" s="145"/>
      <c r="AB805" s="145"/>
      <c r="AC805" s="145"/>
      <c r="AD805" s="145"/>
      <c r="AE805" s="144">
        <v>0</v>
      </c>
      <c r="AF805" s="144">
        <v>0</v>
      </c>
      <c r="AG805" s="144">
        <v>0</v>
      </c>
      <c r="AH805" s="144">
        <v>0</v>
      </c>
      <c r="AI805" s="144">
        <v>0</v>
      </c>
      <c r="AJ805" s="758">
        <v>0</v>
      </c>
      <c r="AK805" s="144">
        <v>0</v>
      </c>
      <c r="AL805" s="144">
        <v>0</v>
      </c>
      <c r="AM805" s="144">
        <v>0</v>
      </c>
      <c r="AN805" s="758">
        <v>0</v>
      </c>
      <c r="AO805" s="144">
        <v>0</v>
      </c>
      <c r="AP805" s="144">
        <v>0</v>
      </c>
      <c r="AQ805" s="144">
        <v>0</v>
      </c>
      <c r="AR805" s="758">
        <v>0</v>
      </c>
      <c r="AS805" s="144"/>
      <c r="AT805" s="144"/>
      <c r="AU805" s="144"/>
      <c r="AV805" s="144"/>
      <c r="AW805" s="144"/>
      <c r="AX805" s="144"/>
      <c r="AY805" s="144"/>
      <c r="AZ805" s="144"/>
      <c r="BA805" s="144"/>
      <c r="BB805" s="144"/>
      <c r="BC805" s="144"/>
      <c r="BD805" s="144"/>
      <c r="BE805" s="144"/>
      <c r="BF805" s="144"/>
    </row>
    <row r="806" spans="1:58" hidden="1">
      <c r="A806" s="143" t="s">
        <v>924</v>
      </c>
      <c r="B806" s="143" t="s">
        <v>992</v>
      </c>
      <c r="C806" s="144">
        <v>0</v>
      </c>
      <c r="D806" s="144">
        <v>0</v>
      </c>
      <c r="E806" s="144">
        <v>0</v>
      </c>
      <c r="F806" s="144">
        <v>0</v>
      </c>
      <c r="G806" s="144">
        <v>0</v>
      </c>
      <c r="H806" s="144">
        <v>0</v>
      </c>
      <c r="I806" s="144">
        <v>0</v>
      </c>
      <c r="J806" s="144">
        <v>0</v>
      </c>
      <c r="K806" s="144">
        <v>0</v>
      </c>
      <c r="L806" s="144">
        <v>0</v>
      </c>
      <c r="M806" s="144">
        <v>0</v>
      </c>
      <c r="N806" s="144">
        <v>0</v>
      </c>
      <c r="O806" s="144">
        <v>0</v>
      </c>
      <c r="P806" s="144">
        <v>0</v>
      </c>
      <c r="Q806" s="145"/>
      <c r="R806" s="145"/>
      <c r="S806" s="145"/>
      <c r="T806" s="145"/>
      <c r="U806" s="145"/>
      <c r="V806" s="145"/>
      <c r="W806" s="145"/>
      <c r="X806" s="145"/>
      <c r="Y806" s="145"/>
      <c r="Z806" s="145"/>
      <c r="AA806" s="145"/>
      <c r="AB806" s="145"/>
      <c r="AC806" s="145"/>
      <c r="AD806" s="145"/>
      <c r="AE806" s="144">
        <v>0</v>
      </c>
      <c r="AF806" s="144">
        <v>0</v>
      </c>
      <c r="AG806" s="144">
        <v>0</v>
      </c>
      <c r="AH806" s="144">
        <v>0</v>
      </c>
      <c r="AI806" s="144">
        <v>0</v>
      </c>
      <c r="AJ806" s="758">
        <v>0</v>
      </c>
      <c r="AK806" s="144">
        <v>0</v>
      </c>
      <c r="AL806" s="144">
        <v>0</v>
      </c>
      <c r="AM806" s="144">
        <v>0</v>
      </c>
      <c r="AN806" s="758">
        <v>0</v>
      </c>
      <c r="AO806" s="144">
        <v>0</v>
      </c>
      <c r="AP806" s="144">
        <v>0</v>
      </c>
      <c r="AQ806" s="144">
        <v>0</v>
      </c>
      <c r="AR806" s="758">
        <v>0</v>
      </c>
      <c r="AS806" s="144"/>
      <c r="AT806" s="144"/>
      <c r="AU806" s="144"/>
      <c r="AV806" s="144"/>
      <c r="AW806" s="144"/>
      <c r="AX806" s="144"/>
      <c r="AY806" s="144"/>
      <c r="AZ806" s="144"/>
      <c r="BA806" s="144"/>
      <c r="BB806" s="144"/>
      <c r="BC806" s="144"/>
      <c r="BD806" s="144"/>
      <c r="BE806" s="144"/>
      <c r="BF806" s="144"/>
    </row>
    <row r="807" spans="1:58" hidden="1">
      <c r="A807" s="143" t="s">
        <v>924</v>
      </c>
      <c r="B807" s="143" t="s">
        <v>993</v>
      </c>
      <c r="C807" s="144">
        <v>0</v>
      </c>
      <c r="D807" s="144">
        <v>0</v>
      </c>
      <c r="E807" s="144">
        <v>0</v>
      </c>
      <c r="F807" s="144">
        <v>0</v>
      </c>
      <c r="G807" s="144">
        <v>0</v>
      </c>
      <c r="H807" s="144">
        <v>0</v>
      </c>
      <c r="I807" s="144">
        <v>0</v>
      </c>
      <c r="J807" s="144">
        <v>0</v>
      </c>
      <c r="K807" s="144">
        <v>0</v>
      </c>
      <c r="L807" s="144">
        <v>0</v>
      </c>
      <c r="M807" s="144">
        <v>0</v>
      </c>
      <c r="N807" s="144">
        <v>0</v>
      </c>
      <c r="O807" s="144">
        <v>0</v>
      </c>
      <c r="P807" s="144">
        <v>0</v>
      </c>
      <c r="Q807" s="145"/>
      <c r="R807" s="145"/>
      <c r="S807" s="145"/>
      <c r="T807" s="145"/>
      <c r="U807" s="145"/>
      <c r="V807" s="145"/>
      <c r="W807" s="145"/>
      <c r="X807" s="145"/>
      <c r="Y807" s="145"/>
      <c r="Z807" s="145"/>
      <c r="AA807" s="145"/>
      <c r="AB807" s="145"/>
      <c r="AC807" s="145"/>
      <c r="AD807" s="145"/>
      <c r="AE807" s="144">
        <v>0</v>
      </c>
      <c r="AF807" s="144">
        <v>0</v>
      </c>
      <c r="AG807" s="144">
        <v>0</v>
      </c>
      <c r="AH807" s="144">
        <v>0</v>
      </c>
      <c r="AI807" s="144">
        <v>0</v>
      </c>
      <c r="AJ807" s="758">
        <v>0</v>
      </c>
      <c r="AK807" s="144">
        <v>0</v>
      </c>
      <c r="AL807" s="144">
        <v>0</v>
      </c>
      <c r="AM807" s="144">
        <v>0</v>
      </c>
      <c r="AN807" s="758">
        <v>0</v>
      </c>
      <c r="AO807" s="144">
        <v>0</v>
      </c>
      <c r="AP807" s="144">
        <v>0</v>
      </c>
      <c r="AQ807" s="144">
        <v>0</v>
      </c>
      <c r="AR807" s="758">
        <v>0</v>
      </c>
      <c r="AS807" s="144"/>
      <c r="AT807" s="144"/>
      <c r="AU807" s="144"/>
      <c r="AV807" s="144"/>
      <c r="AW807" s="144"/>
      <c r="AX807" s="144"/>
      <c r="AY807" s="144"/>
      <c r="AZ807" s="144"/>
      <c r="BA807" s="144"/>
      <c r="BB807" s="144"/>
      <c r="BC807" s="144"/>
      <c r="BD807" s="144"/>
      <c r="BE807" s="144"/>
      <c r="BF807" s="144"/>
    </row>
    <row r="808" spans="1:58" hidden="1">
      <c r="A808" s="143" t="s">
        <v>924</v>
      </c>
      <c r="B808" s="143" t="s">
        <v>994</v>
      </c>
      <c r="C808" s="144">
        <v>0</v>
      </c>
      <c r="D808" s="144">
        <v>0</v>
      </c>
      <c r="E808" s="144">
        <v>0</v>
      </c>
      <c r="F808" s="144">
        <v>0</v>
      </c>
      <c r="G808" s="144">
        <v>0</v>
      </c>
      <c r="H808" s="144">
        <v>0</v>
      </c>
      <c r="I808" s="144">
        <v>0</v>
      </c>
      <c r="J808" s="144">
        <v>0</v>
      </c>
      <c r="K808" s="144">
        <v>0</v>
      </c>
      <c r="L808" s="144">
        <v>0</v>
      </c>
      <c r="M808" s="144">
        <v>0</v>
      </c>
      <c r="N808" s="144">
        <v>0</v>
      </c>
      <c r="O808" s="144">
        <v>0</v>
      </c>
      <c r="P808" s="144">
        <v>0</v>
      </c>
      <c r="Q808" s="145"/>
      <c r="R808" s="145"/>
      <c r="S808" s="145"/>
      <c r="T808" s="145"/>
      <c r="U808" s="145"/>
      <c r="V808" s="145"/>
      <c r="W808" s="145"/>
      <c r="X808" s="145"/>
      <c r="Y808" s="145"/>
      <c r="Z808" s="145"/>
      <c r="AA808" s="145"/>
      <c r="AB808" s="145"/>
      <c r="AC808" s="145"/>
      <c r="AD808" s="145"/>
      <c r="AE808" s="144">
        <v>0</v>
      </c>
      <c r="AF808" s="144">
        <v>0</v>
      </c>
      <c r="AG808" s="144">
        <v>0</v>
      </c>
      <c r="AH808" s="144">
        <v>0</v>
      </c>
      <c r="AI808" s="144">
        <v>0</v>
      </c>
      <c r="AJ808" s="760">
        <v>0</v>
      </c>
      <c r="AK808" s="144">
        <v>0</v>
      </c>
      <c r="AL808" s="144">
        <v>0</v>
      </c>
      <c r="AM808" s="144">
        <v>0</v>
      </c>
      <c r="AN808" s="760">
        <v>0</v>
      </c>
      <c r="AO808" s="144">
        <v>0</v>
      </c>
      <c r="AP808" s="144">
        <v>0</v>
      </c>
      <c r="AQ808" s="144">
        <v>0</v>
      </c>
      <c r="AR808" s="760">
        <v>0</v>
      </c>
      <c r="AS808" s="144"/>
      <c r="AT808" s="144"/>
      <c r="AU808" s="144"/>
      <c r="AV808" s="144"/>
      <c r="AW808" s="144"/>
      <c r="AX808" s="144"/>
      <c r="AY808" s="144"/>
      <c r="AZ808" s="144"/>
      <c r="BA808" s="144"/>
      <c r="BB808" s="144"/>
      <c r="BC808" s="144"/>
      <c r="BD808" s="144"/>
      <c r="BE808" s="144"/>
      <c r="BF808" s="144"/>
    </row>
    <row r="809" spans="1:58" hidden="1">
      <c r="A809" s="143" t="s">
        <v>924</v>
      </c>
      <c r="B809" s="143" t="s">
        <v>995</v>
      </c>
      <c r="C809" s="144">
        <v>0</v>
      </c>
      <c r="D809" s="144">
        <v>0</v>
      </c>
      <c r="E809" s="144">
        <v>0</v>
      </c>
      <c r="F809" s="144">
        <v>0</v>
      </c>
      <c r="G809" s="144">
        <v>0</v>
      </c>
      <c r="H809" s="144">
        <v>0</v>
      </c>
      <c r="I809" s="144">
        <v>0</v>
      </c>
      <c r="J809" s="144">
        <v>0</v>
      </c>
      <c r="K809" s="144">
        <v>0</v>
      </c>
      <c r="L809" s="144">
        <v>0</v>
      </c>
      <c r="M809" s="144">
        <v>0</v>
      </c>
      <c r="N809" s="144">
        <v>0</v>
      </c>
      <c r="O809" s="144">
        <v>0</v>
      </c>
      <c r="P809" s="144">
        <v>0</v>
      </c>
      <c r="Q809" s="145"/>
      <c r="R809" s="145"/>
      <c r="S809" s="145"/>
      <c r="T809" s="145"/>
      <c r="U809" s="145"/>
      <c r="V809" s="145"/>
      <c r="W809" s="145"/>
      <c r="X809" s="145"/>
      <c r="Y809" s="145"/>
      <c r="Z809" s="145"/>
      <c r="AA809" s="145"/>
      <c r="AB809" s="145"/>
      <c r="AC809" s="145"/>
      <c r="AD809" s="145"/>
      <c r="AE809" s="144">
        <v>0</v>
      </c>
      <c r="AF809" s="144">
        <v>0</v>
      </c>
      <c r="AG809" s="144">
        <v>0</v>
      </c>
      <c r="AH809" s="144">
        <v>0</v>
      </c>
      <c r="AI809" s="144">
        <v>0</v>
      </c>
      <c r="AJ809" s="758">
        <v>0</v>
      </c>
      <c r="AK809" s="144">
        <v>0</v>
      </c>
      <c r="AL809" s="144">
        <v>0</v>
      </c>
      <c r="AM809" s="144">
        <v>0</v>
      </c>
      <c r="AN809" s="758">
        <v>0</v>
      </c>
      <c r="AO809" s="144">
        <v>0</v>
      </c>
      <c r="AP809" s="144">
        <v>0</v>
      </c>
      <c r="AQ809" s="144">
        <v>0</v>
      </c>
      <c r="AR809" s="758">
        <v>0</v>
      </c>
      <c r="AS809" s="144"/>
      <c r="AT809" s="144"/>
      <c r="AU809" s="144"/>
      <c r="AV809" s="144"/>
      <c r="AW809" s="144"/>
      <c r="AX809" s="144"/>
      <c r="AY809" s="144"/>
      <c r="AZ809" s="144"/>
      <c r="BA809" s="144"/>
      <c r="BB809" s="144"/>
      <c r="BC809" s="144"/>
      <c r="BD809" s="144"/>
      <c r="BE809" s="144"/>
      <c r="BF809" s="144"/>
    </row>
    <row r="810" spans="1:58" hidden="1">
      <c r="A810" s="143" t="s">
        <v>924</v>
      </c>
      <c r="B810" s="143" t="s">
        <v>996</v>
      </c>
      <c r="C810" s="144">
        <v>53</v>
      </c>
      <c r="D810" s="144">
        <v>49</v>
      </c>
      <c r="E810" s="144">
        <v>46</v>
      </c>
      <c r="F810" s="144">
        <v>42</v>
      </c>
      <c r="G810" s="144">
        <v>39</v>
      </c>
      <c r="H810" s="144">
        <v>35</v>
      </c>
      <c r="I810" s="144">
        <v>31</v>
      </c>
      <c r="J810" s="144">
        <v>28</v>
      </c>
      <c r="K810" s="144">
        <v>24</v>
      </c>
      <c r="L810" s="144">
        <v>21</v>
      </c>
      <c r="M810" s="144">
        <v>17</v>
      </c>
      <c r="N810" s="144">
        <v>17</v>
      </c>
      <c r="O810" s="144">
        <v>17</v>
      </c>
      <c r="P810" s="144">
        <v>17</v>
      </c>
      <c r="Q810" s="145">
        <v>98</v>
      </c>
      <c r="R810" s="145">
        <v>98</v>
      </c>
      <c r="S810" s="145">
        <v>98</v>
      </c>
      <c r="T810" s="145">
        <v>98</v>
      </c>
      <c r="U810" s="145">
        <v>98</v>
      </c>
      <c r="V810" s="145">
        <v>98</v>
      </c>
      <c r="W810" s="145">
        <v>98</v>
      </c>
      <c r="X810" s="145">
        <v>98</v>
      </c>
      <c r="Y810" s="145">
        <v>98</v>
      </c>
      <c r="Z810" s="145">
        <v>98</v>
      </c>
      <c r="AA810" s="145">
        <v>98</v>
      </c>
      <c r="AB810" s="145">
        <v>98</v>
      </c>
      <c r="AC810" s="145">
        <v>98</v>
      </c>
      <c r="AD810" s="145">
        <v>98</v>
      </c>
      <c r="AE810" s="144">
        <v>5194</v>
      </c>
      <c r="AF810" s="144">
        <v>4802</v>
      </c>
      <c r="AG810" s="144">
        <v>4508</v>
      </c>
      <c r="AH810" s="144">
        <v>4116</v>
      </c>
      <c r="AI810" s="144">
        <v>3822</v>
      </c>
      <c r="AJ810" s="758">
        <v>3430</v>
      </c>
      <c r="AK810" s="144">
        <v>3038</v>
      </c>
      <c r="AL810" s="144">
        <v>2744</v>
      </c>
      <c r="AM810" s="144">
        <v>2352</v>
      </c>
      <c r="AN810" s="758">
        <v>2058</v>
      </c>
      <c r="AO810" s="144">
        <v>1666</v>
      </c>
      <c r="AP810" s="144">
        <v>1666</v>
      </c>
      <c r="AQ810" s="144">
        <v>1666</v>
      </c>
      <c r="AR810" s="758">
        <v>1666</v>
      </c>
      <c r="AS810" s="144"/>
      <c r="AT810" s="144"/>
      <c r="AU810" s="144"/>
      <c r="AV810" s="144"/>
      <c r="AW810" s="144"/>
      <c r="AX810" s="144"/>
      <c r="AY810" s="144"/>
      <c r="AZ810" s="144"/>
      <c r="BA810" s="144"/>
      <c r="BB810" s="144"/>
      <c r="BC810" s="144"/>
      <c r="BD810" s="144"/>
      <c r="BE810" s="144"/>
      <c r="BF810" s="144"/>
    </row>
    <row r="811" spans="1:58" hidden="1">
      <c r="A811" s="143" t="s">
        <v>924</v>
      </c>
      <c r="B811" s="143" t="s">
        <v>997</v>
      </c>
      <c r="C811" s="144">
        <v>0</v>
      </c>
      <c r="D811" s="144">
        <v>0</v>
      </c>
      <c r="E811" s="144">
        <v>0</v>
      </c>
      <c r="F811" s="144">
        <v>0</v>
      </c>
      <c r="G811" s="144">
        <v>0</v>
      </c>
      <c r="H811" s="144">
        <v>0</v>
      </c>
      <c r="I811" s="144">
        <v>0</v>
      </c>
      <c r="J811" s="144">
        <v>0</v>
      </c>
      <c r="K811" s="144">
        <v>0</v>
      </c>
      <c r="L811" s="144">
        <v>0</v>
      </c>
      <c r="M811" s="144">
        <v>0</v>
      </c>
      <c r="N811" s="144">
        <v>0</v>
      </c>
      <c r="O811" s="144">
        <v>0</v>
      </c>
      <c r="P811" s="144">
        <v>0</v>
      </c>
      <c r="Q811" s="145"/>
      <c r="R811" s="145"/>
      <c r="S811" s="145"/>
      <c r="T811" s="145"/>
      <c r="U811" s="145"/>
      <c r="V811" s="145"/>
      <c r="W811" s="145"/>
      <c r="X811" s="145"/>
      <c r="Y811" s="145"/>
      <c r="Z811" s="145"/>
      <c r="AA811" s="145"/>
      <c r="AB811" s="145"/>
      <c r="AC811" s="145"/>
      <c r="AD811" s="145"/>
      <c r="AE811" s="144">
        <v>0</v>
      </c>
      <c r="AF811" s="144">
        <v>0</v>
      </c>
      <c r="AG811" s="144">
        <v>0</v>
      </c>
      <c r="AH811" s="144">
        <v>0</v>
      </c>
      <c r="AI811" s="144">
        <v>0</v>
      </c>
      <c r="AJ811" s="758">
        <v>0</v>
      </c>
      <c r="AK811" s="144">
        <v>0</v>
      </c>
      <c r="AL811" s="144">
        <v>0</v>
      </c>
      <c r="AM811" s="144">
        <v>0</v>
      </c>
      <c r="AN811" s="758">
        <v>0</v>
      </c>
      <c r="AO811" s="144">
        <v>0</v>
      </c>
      <c r="AP811" s="144">
        <v>0</v>
      </c>
      <c r="AQ811" s="144">
        <v>0</v>
      </c>
      <c r="AR811" s="758">
        <v>0</v>
      </c>
      <c r="AS811" s="144"/>
      <c r="AT811" s="144"/>
      <c r="AU811" s="144"/>
      <c r="AV811" s="144"/>
      <c r="AW811" s="144"/>
      <c r="AX811" s="144"/>
      <c r="AY811" s="144"/>
      <c r="AZ811" s="144"/>
      <c r="BA811" s="144"/>
      <c r="BB811" s="144"/>
      <c r="BC811" s="144"/>
      <c r="BD811" s="144"/>
      <c r="BE811" s="144"/>
      <c r="BF811" s="144"/>
    </row>
    <row r="812" spans="1:58" hidden="1">
      <c r="A812" s="143" t="s">
        <v>924</v>
      </c>
      <c r="B812" s="143" t="s">
        <v>998</v>
      </c>
      <c r="C812" s="144">
        <v>53</v>
      </c>
      <c r="D812" s="144">
        <v>49</v>
      </c>
      <c r="E812" s="144">
        <v>46</v>
      </c>
      <c r="F812" s="144">
        <v>42</v>
      </c>
      <c r="G812" s="144">
        <v>39</v>
      </c>
      <c r="H812" s="144">
        <v>35</v>
      </c>
      <c r="I812" s="144">
        <v>31</v>
      </c>
      <c r="J812" s="144">
        <v>28</v>
      </c>
      <c r="K812" s="144">
        <v>24</v>
      </c>
      <c r="L812" s="144">
        <v>21</v>
      </c>
      <c r="M812" s="144">
        <v>17</v>
      </c>
      <c r="N812" s="144">
        <v>17</v>
      </c>
      <c r="O812" s="144">
        <v>17</v>
      </c>
      <c r="P812" s="144">
        <v>17</v>
      </c>
      <c r="Q812" s="145">
        <v>98</v>
      </c>
      <c r="R812" s="145">
        <v>98</v>
      </c>
      <c r="S812" s="145">
        <v>98</v>
      </c>
      <c r="T812" s="145">
        <v>98</v>
      </c>
      <c r="U812" s="145">
        <v>98</v>
      </c>
      <c r="V812" s="145">
        <v>98</v>
      </c>
      <c r="W812" s="145">
        <v>98</v>
      </c>
      <c r="X812" s="145">
        <v>98</v>
      </c>
      <c r="Y812" s="145">
        <v>98</v>
      </c>
      <c r="Z812" s="145">
        <v>98</v>
      </c>
      <c r="AA812" s="145">
        <v>98</v>
      </c>
      <c r="AB812" s="145">
        <v>98</v>
      </c>
      <c r="AC812" s="145">
        <v>98</v>
      </c>
      <c r="AD812" s="145">
        <v>98</v>
      </c>
      <c r="AE812" s="144">
        <v>5194</v>
      </c>
      <c r="AF812" s="144">
        <v>4802</v>
      </c>
      <c r="AG812" s="144">
        <v>4508</v>
      </c>
      <c r="AH812" s="144">
        <v>4116</v>
      </c>
      <c r="AI812" s="144">
        <v>3822</v>
      </c>
      <c r="AJ812" s="760">
        <v>3430</v>
      </c>
      <c r="AK812" s="144">
        <v>3038</v>
      </c>
      <c r="AL812" s="144">
        <v>2744</v>
      </c>
      <c r="AM812" s="144">
        <v>2352</v>
      </c>
      <c r="AN812" s="760">
        <v>2058</v>
      </c>
      <c r="AO812" s="144">
        <v>1666</v>
      </c>
      <c r="AP812" s="144">
        <v>1666</v>
      </c>
      <c r="AQ812" s="144">
        <v>1666</v>
      </c>
      <c r="AR812" s="760">
        <v>1666</v>
      </c>
      <c r="AS812" s="144"/>
      <c r="AT812" s="144"/>
      <c r="AU812" s="144"/>
      <c r="AV812" s="144"/>
      <c r="AW812" s="144"/>
      <c r="AX812" s="144"/>
      <c r="AY812" s="144"/>
      <c r="AZ812" s="144"/>
      <c r="BA812" s="144"/>
      <c r="BB812" s="144"/>
      <c r="BC812" s="144"/>
      <c r="BD812" s="144"/>
      <c r="BE812" s="144"/>
      <c r="BF812" s="144"/>
    </row>
    <row r="813" spans="1:58" hidden="1">
      <c r="A813" s="143" t="s">
        <v>924</v>
      </c>
      <c r="B813" s="143" t="s">
        <v>999</v>
      </c>
      <c r="C813" s="144">
        <v>0</v>
      </c>
      <c r="D813" s="144">
        <v>0</v>
      </c>
      <c r="E813" s="144">
        <v>0</v>
      </c>
      <c r="F813" s="144">
        <v>0</v>
      </c>
      <c r="G813" s="144">
        <v>0</v>
      </c>
      <c r="H813" s="144">
        <v>0</v>
      </c>
      <c r="I813" s="144">
        <v>0</v>
      </c>
      <c r="J813" s="144">
        <v>0</v>
      </c>
      <c r="K813" s="144">
        <v>0</v>
      </c>
      <c r="L813" s="144">
        <v>0</v>
      </c>
      <c r="M813" s="144">
        <v>0</v>
      </c>
      <c r="N813" s="144">
        <v>0</v>
      </c>
      <c r="O813" s="144">
        <v>0</v>
      </c>
      <c r="P813" s="144">
        <v>0</v>
      </c>
      <c r="Q813" s="145"/>
      <c r="R813" s="145"/>
      <c r="S813" s="145"/>
      <c r="T813" s="145"/>
      <c r="U813" s="145"/>
      <c r="V813" s="145"/>
      <c r="W813" s="145"/>
      <c r="X813" s="145"/>
      <c r="Y813" s="145"/>
      <c r="Z813" s="145"/>
      <c r="AA813" s="145"/>
      <c r="AB813" s="145"/>
      <c r="AC813" s="145"/>
      <c r="AD813" s="145"/>
      <c r="AE813" s="144">
        <v>0</v>
      </c>
      <c r="AF813" s="144">
        <v>0</v>
      </c>
      <c r="AG813" s="144">
        <v>0</v>
      </c>
      <c r="AH813" s="144">
        <v>0</v>
      </c>
      <c r="AI813" s="144">
        <v>0</v>
      </c>
      <c r="AJ813" s="758">
        <v>0</v>
      </c>
      <c r="AK813" s="144">
        <v>0</v>
      </c>
      <c r="AL813" s="144">
        <v>0</v>
      </c>
      <c r="AM813" s="144">
        <v>0</v>
      </c>
      <c r="AN813" s="758">
        <v>0</v>
      </c>
      <c r="AO813" s="144">
        <v>0</v>
      </c>
      <c r="AP813" s="144">
        <v>0</v>
      </c>
      <c r="AQ813" s="144">
        <v>0</v>
      </c>
      <c r="AR813" s="758">
        <v>0</v>
      </c>
      <c r="AS813" s="144"/>
      <c r="AT813" s="144"/>
      <c r="AU813" s="144"/>
      <c r="AV813" s="144"/>
      <c r="AW813" s="144"/>
      <c r="AX813" s="144"/>
      <c r="AY813" s="144"/>
      <c r="AZ813" s="144"/>
      <c r="BA813" s="144"/>
      <c r="BB813" s="144"/>
      <c r="BC813" s="144"/>
      <c r="BD813" s="144"/>
      <c r="BE813" s="144"/>
      <c r="BF813" s="144"/>
    </row>
    <row r="814" spans="1:58" hidden="1">
      <c r="A814" s="143" t="s">
        <v>924</v>
      </c>
      <c r="B814" s="143" t="s">
        <v>1000</v>
      </c>
      <c r="C814" s="144">
        <v>0</v>
      </c>
      <c r="D814" s="144">
        <v>0</v>
      </c>
      <c r="E814" s="144">
        <v>0</v>
      </c>
      <c r="F814" s="144">
        <v>0</v>
      </c>
      <c r="G814" s="144">
        <v>0</v>
      </c>
      <c r="H814" s="144">
        <v>0</v>
      </c>
      <c r="I814" s="144">
        <v>0</v>
      </c>
      <c r="J814" s="144">
        <v>0</v>
      </c>
      <c r="K814" s="144">
        <v>0</v>
      </c>
      <c r="L814" s="144">
        <v>0</v>
      </c>
      <c r="M814" s="144">
        <v>0</v>
      </c>
      <c r="N814" s="144">
        <v>0</v>
      </c>
      <c r="O814" s="144">
        <v>0</v>
      </c>
      <c r="P814" s="144">
        <v>0</v>
      </c>
      <c r="Q814" s="145"/>
      <c r="R814" s="145"/>
      <c r="S814" s="145"/>
      <c r="T814" s="145"/>
      <c r="U814" s="145"/>
      <c r="V814" s="145"/>
      <c r="W814" s="145"/>
      <c r="X814" s="145"/>
      <c r="Y814" s="145"/>
      <c r="Z814" s="145"/>
      <c r="AA814" s="145"/>
      <c r="AB814" s="145"/>
      <c r="AC814" s="145"/>
      <c r="AD814" s="145"/>
      <c r="AE814" s="144">
        <v>0</v>
      </c>
      <c r="AF814" s="144">
        <v>0</v>
      </c>
      <c r="AG814" s="144">
        <v>0</v>
      </c>
      <c r="AH814" s="144">
        <v>0</v>
      </c>
      <c r="AI814" s="144">
        <v>0</v>
      </c>
      <c r="AJ814" s="758">
        <v>0</v>
      </c>
      <c r="AK814" s="144">
        <v>0</v>
      </c>
      <c r="AL814" s="144">
        <v>0</v>
      </c>
      <c r="AM814" s="144">
        <v>0</v>
      </c>
      <c r="AN814" s="758">
        <v>0</v>
      </c>
      <c r="AO814" s="144">
        <v>0</v>
      </c>
      <c r="AP814" s="144">
        <v>0</v>
      </c>
      <c r="AQ814" s="144">
        <v>0</v>
      </c>
      <c r="AR814" s="758">
        <v>0</v>
      </c>
      <c r="AS814" s="144"/>
      <c r="AT814" s="144"/>
      <c r="AU814" s="144"/>
      <c r="AV814" s="144"/>
      <c r="AW814" s="144"/>
      <c r="AX814" s="144"/>
      <c r="AY814" s="144"/>
      <c r="AZ814" s="144"/>
      <c r="BA814" s="144"/>
      <c r="BB814" s="144"/>
      <c r="BC814" s="144"/>
      <c r="BD814" s="144"/>
      <c r="BE814" s="144"/>
      <c r="BF814" s="144"/>
    </row>
    <row r="815" spans="1:58" hidden="1">
      <c r="A815" s="143" t="s">
        <v>924</v>
      </c>
      <c r="B815" s="143" t="s">
        <v>1001</v>
      </c>
      <c r="C815" s="144">
        <v>0</v>
      </c>
      <c r="D815" s="144">
        <v>0</v>
      </c>
      <c r="E815" s="144">
        <v>0</v>
      </c>
      <c r="F815" s="144">
        <v>0</v>
      </c>
      <c r="G815" s="144">
        <v>0</v>
      </c>
      <c r="H815" s="144">
        <v>0</v>
      </c>
      <c r="I815" s="144">
        <v>0</v>
      </c>
      <c r="J815" s="144">
        <v>0</v>
      </c>
      <c r="K815" s="144">
        <v>0</v>
      </c>
      <c r="L815" s="144">
        <v>0</v>
      </c>
      <c r="M815" s="144">
        <v>0</v>
      </c>
      <c r="N815" s="144">
        <v>0</v>
      </c>
      <c r="O815" s="144">
        <v>0</v>
      </c>
      <c r="P815" s="144">
        <v>0</v>
      </c>
      <c r="Q815" s="145"/>
      <c r="R815" s="145"/>
      <c r="S815" s="145"/>
      <c r="T815" s="145"/>
      <c r="U815" s="145"/>
      <c r="V815" s="145"/>
      <c r="W815" s="145"/>
      <c r="X815" s="145"/>
      <c r="Y815" s="145"/>
      <c r="Z815" s="145"/>
      <c r="AA815" s="145"/>
      <c r="AB815" s="145"/>
      <c r="AC815" s="145"/>
      <c r="AD815" s="145"/>
      <c r="AE815" s="144">
        <v>0</v>
      </c>
      <c r="AF815" s="144">
        <v>0</v>
      </c>
      <c r="AG815" s="144">
        <v>0</v>
      </c>
      <c r="AH815" s="144">
        <v>0</v>
      </c>
      <c r="AI815" s="144">
        <v>0</v>
      </c>
      <c r="AJ815" s="758">
        <v>0</v>
      </c>
      <c r="AK815" s="144">
        <v>0</v>
      </c>
      <c r="AL815" s="144">
        <v>0</v>
      </c>
      <c r="AM815" s="144">
        <v>0</v>
      </c>
      <c r="AN815" s="758">
        <v>0</v>
      </c>
      <c r="AO815" s="144">
        <v>0</v>
      </c>
      <c r="AP815" s="144">
        <v>0</v>
      </c>
      <c r="AQ815" s="144">
        <v>0</v>
      </c>
      <c r="AR815" s="758">
        <v>0</v>
      </c>
      <c r="AS815" s="144"/>
      <c r="AT815" s="144"/>
      <c r="AU815" s="144"/>
      <c r="AV815" s="144"/>
      <c r="AW815" s="144"/>
      <c r="AX815" s="144"/>
      <c r="AY815" s="144"/>
      <c r="AZ815" s="144"/>
      <c r="BA815" s="144"/>
      <c r="BB815" s="144"/>
      <c r="BC815" s="144"/>
      <c r="BD815" s="144"/>
      <c r="BE815" s="144"/>
      <c r="BF815" s="144"/>
    </row>
    <row r="816" spans="1:58" hidden="1">
      <c r="A816" s="143" t="s">
        <v>924</v>
      </c>
      <c r="B816" s="143" t="s">
        <v>1002</v>
      </c>
      <c r="C816" s="144">
        <v>0</v>
      </c>
      <c r="D816" s="144">
        <v>0</v>
      </c>
      <c r="E816" s="144">
        <v>0</v>
      </c>
      <c r="F816" s="144">
        <v>0</v>
      </c>
      <c r="G816" s="144">
        <v>0</v>
      </c>
      <c r="H816" s="144">
        <v>0</v>
      </c>
      <c r="I816" s="144">
        <v>0</v>
      </c>
      <c r="J816" s="144">
        <v>0</v>
      </c>
      <c r="K816" s="144">
        <v>0</v>
      </c>
      <c r="L816" s="144">
        <v>0</v>
      </c>
      <c r="M816" s="144">
        <v>0</v>
      </c>
      <c r="N816" s="144">
        <v>0</v>
      </c>
      <c r="O816" s="144">
        <v>0</v>
      </c>
      <c r="P816" s="144">
        <v>0</v>
      </c>
      <c r="Q816" s="145"/>
      <c r="R816" s="145"/>
      <c r="S816" s="145"/>
      <c r="T816" s="145"/>
      <c r="U816" s="145"/>
      <c r="V816" s="145"/>
      <c r="W816" s="145"/>
      <c r="X816" s="145"/>
      <c r="Y816" s="145"/>
      <c r="Z816" s="145"/>
      <c r="AA816" s="145"/>
      <c r="AB816" s="145"/>
      <c r="AC816" s="145"/>
      <c r="AD816" s="145"/>
      <c r="AE816" s="144">
        <v>0</v>
      </c>
      <c r="AF816" s="144">
        <v>0</v>
      </c>
      <c r="AG816" s="144">
        <v>0</v>
      </c>
      <c r="AH816" s="144">
        <v>0</v>
      </c>
      <c r="AI816" s="144">
        <v>0</v>
      </c>
      <c r="AJ816" s="758">
        <v>0</v>
      </c>
      <c r="AK816" s="144">
        <v>0</v>
      </c>
      <c r="AL816" s="144">
        <v>0</v>
      </c>
      <c r="AM816" s="144">
        <v>0</v>
      </c>
      <c r="AN816" s="758">
        <v>0</v>
      </c>
      <c r="AO816" s="144">
        <v>0</v>
      </c>
      <c r="AP816" s="144">
        <v>0</v>
      </c>
      <c r="AQ816" s="144">
        <v>0</v>
      </c>
      <c r="AR816" s="758">
        <v>0</v>
      </c>
      <c r="AS816" s="144"/>
      <c r="AT816" s="144"/>
      <c r="AU816" s="144"/>
      <c r="AV816" s="144"/>
      <c r="AW816" s="144"/>
      <c r="AX816" s="144"/>
      <c r="AY816" s="144"/>
      <c r="AZ816" s="144"/>
      <c r="BA816" s="144"/>
      <c r="BB816" s="144"/>
      <c r="BC816" s="144"/>
      <c r="BD816" s="144"/>
      <c r="BE816" s="144"/>
      <c r="BF816" s="144"/>
    </row>
    <row r="817" spans="1:58" hidden="1">
      <c r="A817" s="143" t="s">
        <v>924</v>
      </c>
      <c r="B817" s="143" t="s">
        <v>1003</v>
      </c>
      <c r="C817" s="144">
        <v>64</v>
      </c>
      <c r="D817" s="144">
        <v>55</v>
      </c>
      <c r="E817" s="144">
        <v>68</v>
      </c>
      <c r="F817" s="144">
        <v>59</v>
      </c>
      <c r="G817" s="144">
        <v>50</v>
      </c>
      <c r="H817" s="144">
        <v>21</v>
      </c>
      <c r="I817" s="144">
        <v>17</v>
      </c>
      <c r="J817" s="144">
        <v>13</v>
      </c>
      <c r="K817" s="144">
        <v>19</v>
      </c>
      <c r="L817" s="144">
        <v>27</v>
      </c>
      <c r="M817" s="144">
        <v>11</v>
      </c>
      <c r="N817" s="144">
        <v>11</v>
      </c>
      <c r="O817" s="144">
        <v>11</v>
      </c>
      <c r="P817" s="144">
        <v>4</v>
      </c>
      <c r="Q817" s="145">
        <v>57.64</v>
      </c>
      <c r="R817" s="145">
        <v>52.42</v>
      </c>
      <c r="S817" s="145">
        <v>39.96</v>
      </c>
      <c r="T817" s="145">
        <v>43.46</v>
      </c>
      <c r="U817" s="145">
        <v>48.22</v>
      </c>
      <c r="V817" s="145">
        <v>91.33</v>
      </c>
      <c r="W817" s="145">
        <v>220.59</v>
      </c>
      <c r="X817" s="145">
        <v>216.92</v>
      </c>
      <c r="Y817" s="145">
        <v>185.89</v>
      </c>
      <c r="Z817" s="145">
        <v>161.33000000000001</v>
      </c>
      <c r="AA817" s="145">
        <v>141.82</v>
      </c>
      <c r="AB817" s="145">
        <v>141.82</v>
      </c>
      <c r="AC817" s="145">
        <v>132.72999999999999</v>
      </c>
      <c r="AD817" s="145">
        <v>240</v>
      </c>
      <c r="AE817" s="144">
        <v>3689</v>
      </c>
      <c r="AF817" s="144">
        <v>2883</v>
      </c>
      <c r="AG817" s="144">
        <v>2717</v>
      </c>
      <c r="AH817" s="144">
        <v>2564</v>
      </c>
      <c r="AI817" s="144">
        <v>2411</v>
      </c>
      <c r="AJ817" s="758">
        <v>1918</v>
      </c>
      <c r="AK817" s="144">
        <v>3750</v>
      </c>
      <c r="AL817" s="144">
        <v>2820</v>
      </c>
      <c r="AM817" s="144">
        <v>3532</v>
      </c>
      <c r="AN817" s="758">
        <v>4356</v>
      </c>
      <c r="AO817" s="144">
        <v>1560</v>
      </c>
      <c r="AP817" s="144">
        <v>1560</v>
      </c>
      <c r="AQ817" s="144">
        <v>1460</v>
      </c>
      <c r="AR817" s="758">
        <v>960</v>
      </c>
      <c r="AS817" s="144"/>
      <c r="AT817" s="144"/>
      <c r="AU817" s="144"/>
      <c r="AV817" s="144"/>
      <c r="AW817" s="144"/>
      <c r="AX817" s="144"/>
      <c r="AY817" s="144"/>
      <c r="AZ817" s="144"/>
      <c r="BA817" s="144"/>
      <c r="BB817" s="144"/>
      <c r="BC817" s="144"/>
      <c r="BD817" s="144"/>
      <c r="BE817" s="144"/>
      <c r="BF817" s="144"/>
    </row>
    <row r="818" spans="1:58" hidden="1">
      <c r="A818" s="143" t="s">
        <v>924</v>
      </c>
      <c r="B818" s="143" t="s">
        <v>1004</v>
      </c>
      <c r="C818" s="144">
        <v>64</v>
      </c>
      <c r="D818" s="144">
        <v>55</v>
      </c>
      <c r="E818" s="144">
        <v>68</v>
      </c>
      <c r="F818" s="144">
        <v>59</v>
      </c>
      <c r="G818" s="144">
        <v>50</v>
      </c>
      <c r="H818" s="144">
        <v>21</v>
      </c>
      <c r="I818" s="144">
        <v>17</v>
      </c>
      <c r="J818" s="144">
        <v>13</v>
      </c>
      <c r="K818" s="144">
        <v>19</v>
      </c>
      <c r="L818" s="144">
        <v>27</v>
      </c>
      <c r="M818" s="144">
        <v>11</v>
      </c>
      <c r="N818" s="144">
        <v>11</v>
      </c>
      <c r="O818" s="144">
        <v>11</v>
      </c>
      <c r="P818" s="144">
        <v>4</v>
      </c>
      <c r="Q818" s="145">
        <v>57.64</v>
      </c>
      <c r="R818" s="145">
        <v>52.42</v>
      </c>
      <c r="S818" s="145">
        <v>39.96</v>
      </c>
      <c r="T818" s="145">
        <v>43.46</v>
      </c>
      <c r="U818" s="145">
        <v>48.22</v>
      </c>
      <c r="V818" s="145">
        <v>91.33</v>
      </c>
      <c r="W818" s="145">
        <v>220.59</v>
      </c>
      <c r="X818" s="145">
        <v>216.92</v>
      </c>
      <c r="Y818" s="145">
        <v>185.89</v>
      </c>
      <c r="Z818" s="145">
        <v>161.33000000000001</v>
      </c>
      <c r="AA818" s="145">
        <v>141.82</v>
      </c>
      <c r="AB818" s="145">
        <v>141.82</v>
      </c>
      <c r="AC818" s="145">
        <v>132.72999999999999</v>
      </c>
      <c r="AD818" s="145">
        <v>240</v>
      </c>
      <c r="AE818" s="144">
        <v>3689</v>
      </c>
      <c r="AF818" s="144">
        <v>2883</v>
      </c>
      <c r="AG818" s="144">
        <v>2717</v>
      </c>
      <c r="AH818" s="144">
        <v>2564</v>
      </c>
      <c r="AI818" s="144">
        <v>2411</v>
      </c>
      <c r="AJ818" s="760">
        <v>1918</v>
      </c>
      <c r="AK818" s="144">
        <v>3750</v>
      </c>
      <c r="AL818" s="144">
        <v>2820</v>
      </c>
      <c r="AM818" s="144">
        <v>3532</v>
      </c>
      <c r="AN818" s="760">
        <v>4356</v>
      </c>
      <c r="AO818" s="144">
        <v>1560</v>
      </c>
      <c r="AP818" s="144">
        <v>1560</v>
      </c>
      <c r="AQ818" s="144">
        <v>1460</v>
      </c>
      <c r="AR818" s="760">
        <v>960</v>
      </c>
      <c r="AS818" s="144"/>
      <c r="AT818" s="144"/>
      <c r="AU818" s="144"/>
      <c r="AV818" s="144"/>
      <c r="AW818" s="144"/>
      <c r="AX818" s="144"/>
      <c r="AY818" s="144"/>
      <c r="AZ818" s="144"/>
      <c r="BA818" s="144"/>
      <c r="BB818" s="144"/>
      <c r="BC818" s="144"/>
      <c r="BD818" s="144"/>
      <c r="BE818" s="144"/>
      <c r="BF818" s="144"/>
    </row>
    <row r="819" spans="1:58" hidden="1">
      <c r="A819" s="143" t="s">
        <v>924</v>
      </c>
      <c r="B819" s="143" t="s">
        <v>1005</v>
      </c>
      <c r="C819" s="144">
        <v>972</v>
      </c>
      <c r="D819" s="144">
        <v>956</v>
      </c>
      <c r="E819" s="144">
        <v>960</v>
      </c>
      <c r="F819" s="144">
        <v>1005</v>
      </c>
      <c r="G819" s="144">
        <v>1037</v>
      </c>
      <c r="H819" s="144">
        <v>1031</v>
      </c>
      <c r="I819" s="144">
        <v>1082</v>
      </c>
      <c r="J819" s="144">
        <v>1070</v>
      </c>
      <c r="K819" s="144">
        <v>1065</v>
      </c>
      <c r="L819" s="144">
        <v>1120</v>
      </c>
      <c r="M819" s="144">
        <v>979</v>
      </c>
      <c r="N819" s="144">
        <v>992</v>
      </c>
      <c r="O819" s="144">
        <v>995</v>
      </c>
      <c r="P819" s="144">
        <v>1033</v>
      </c>
      <c r="Q819" s="145">
        <v>68.989999999999995</v>
      </c>
      <c r="R819" s="145">
        <v>68.91</v>
      </c>
      <c r="S819" s="145">
        <v>70.69</v>
      </c>
      <c r="T819" s="145">
        <v>71.09</v>
      </c>
      <c r="U819" s="145">
        <v>70.88</v>
      </c>
      <c r="V819" s="145">
        <v>71.92</v>
      </c>
      <c r="W819" s="145">
        <v>77.44</v>
      </c>
      <c r="X819" s="145">
        <v>50.94</v>
      </c>
      <c r="Y819" s="145">
        <v>57.21</v>
      </c>
      <c r="Z819" s="145">
        <v>63.9</v>
      </c>
      <c r="AA819" s="145">
        <v>61.96</v>
      </c>
      <c r="AB819" s="145">
        <v>63.7</v>
      </c>
      <c r="AC819" s="145">
        <v>70.69</v>
      </c>
      <c r="AD819" s="145">
        <v>62.32</v>
      </c>
      <c r="AE819" s="144">
        <v>67063</v>
      </c>
      <c r="AF819" s="144">
        <v>65880</v>
      </c>
      <c r="AG819" s="144">
        <v>67862</v>
      </c>
      <c r="AH819" s="144">
        <v>71449</v>
      </c>
      <c r="AI819" s="144">
        <v>73504</v>
      </c>
      <c r="AJ819" s="758">
        <v>74149</v>
      </c>
      <c r="AK819" s="144">
        <v>83791</v>
      </c>
      <c r="AL819" s="144">
        <v>54503</v>
      </c>
      <c r="AM819" s="144">
        <v>60924</v>
      </c>
      <c r="AN819" s="758">
        <v>71566</v>
      </c>
      <c r="AO819" s="144">
        <v>60659</v>
      </c>
      <c r="AP819" s="144">
        <v>63188</v>
      </c>
      <c r="AQ819" s="144">
        <v>70339</v>
      </c>
      <c r="AR819" s="758">
        <v>64372</v>
      </c>
      <c r="AS819" s="144"/>
      <c r="AT819" s="144"/>
      <c r="AU819" s="144"/>
      <c r="AV819" s="144"/>
      <c r="AW819" s="144"/>
      <c r="AX819" s="144"/>
      <c r="AY819" s="144"/>
      <c r="AZ819" s="144"/>
      <c r="BA819" s="144"/>
      <c r="BB819" s="144"/>
      <c r="BC819" s="144"/>
      <c r="BD819" s="144"/>
      <c r="BE819" s="144"/>
      <c r="BF819" s="144"/>
    </row>
    <row r="820" spans="1:58" hidden="1">
      <c r="A820" s="143" t="s">
        <v>924</v>
      </c>
      <c r="B820" s="143" t="s">
        <v>1006</v>
      </c>
      <c r="C820" s="144">
        <v>582</v>
      </c>
      <c r="D820" s="144">
        <v>585</v>
      </c>
      <c r="E820" s="144">
        <v>602</v>
      </c>
      <c r="F820" s="144">
        <v>602</v>
      </c>
      <c r="G820" s="144">
        <v>595</v>
      </c>
      <c r="H820" s="144">
        <v>602</v>
      </c>
      <c r="I820" s="144">
        <v>904</v>
      </c>
      <c r="J820" s="144">
        <v>914</v>
      </c>
      <c r="K820" s="144">
        <v>915</v>
      </c>
      <c r="L820" s="144">
        <v>928</v>
      </c>
      <c r="M820" s="144">
        <v>595</v>
      </c>
      <c r="N820" s="144">
        <v>1013</v>
      </c>
      <c r="O820" s="144">
        <v>994</v>
      </c>
      <c r="P820" s="144">
        <v>1015</v>
      </c>
      <c r="Q820" s="145">
        <v>44.23</v>
      </c>
      <c r="R820" s="145">
        <v>42.62</v>
      </c>
      <c r="S820" s="145">
        <v>41.6</v>
      </c>
      <c r="T820" s="145">
        <v>42.45</v>
      </c>
      <c r="U820" s="145">
        <v>41.91</v>
      </c>
      <c r="V820" s="145">
        <v>41.8</v>
      </c>
      <c r="W820" s="145">
        <v>54.77</v>
      </c>
      <c r="X820" s="145">
        <v>41.76</v>
      </c>
      <c r="Y820" s="145">
        <v>37.89</v>
      </c>
      <c r="Z820" s="145">
        <v>48.32</v>
      </c>
      <c r="AA820" s="145">
        <v>57.12</v>
      </c>
      <c r="AB820" s="145">
        <v>43.7</v>
      </c>
      <c r="AC820" s="145">
        <v>42.19</v>
      </c>
      <c r="AD820" s="145">
        <v>39.65</v>
      </c>
      <c r="AE820" s="144">
        <v>25739</v>
      </c>
      <c r="AF820" s="144">
        <v>24935</v>
      </c>
      <c r="AG820" s="144">
        <v>25046</v>
      </c>
      <c r="AH820" s="144">
        <v>25557</v>
      </c>
      <c r="AI820" s="144">
        <v>24939</v>
      </c>
      <c r="AJ820" s="758">
        <v>25162</v>
      </c>
      <c r="AK820" s="144">
        <v>49509</v>
      </c>
      <c r="AL820" s="144">
        <v>38169</v>
      </c>
      <c r="AM820" s="144">
        <v>34672</v>
      </c>
      <c r="AN820" s="758">
        <v>44844</v>
      </c>
      <c r="AO820" s="144">
        <v>33985</v>
      </c>
      <c r="AP820" s="144">
        <v>44269</v>
      </c>
      <c r="AQ820" s="144">
        <v>41939</v>
      </c>
      <c r="AR820" s="758">
        <v>40248</v>
      </c>
      <c r="AS820" s="144"/>
      <c r="AT820" s="144"/>
      <c r="AU820" s="144"/>
      <c r="AV820" s="144"/>
      <c r="AW820" s="144"/>
      <c r="AX820" s="144"/>
      <c r="AY820" s="144"/>
      <c r="AZ820" s="144"/>
      <c r="BA820" s="144"/>
      <c r="BB820" s="144"/>
      <c r="BC820" s="144"/>
      <c r="BD820" s="144"/>
      <c r="BE820" s="144"/>
      <c r="BF820" s="144"/>
    </row>
    <row r="821" spans="1:58" hidden="1">
      <c r="A821" s="143" t="s">
        <v>924</v>
      </c>
      <c r="B821" s="143" t="s">
        <v>1007</v>
      </c>
      <c r="C821" s="144">
        <v>0</v>
      </c>
      <c r="D821" s="144">
        <v>0</v>
      </c>
      <c r="E821" s="144">
        <v>0</v>
      </c>
      <c r="F821" s="144">
        <v>0</v>
      </c>
      <c r="G821" s="144">
        <v>0</v>
      </c>
      <c r="H821" s="144">
        <v>0</v>
      </c>
      <c r="I821" s="144">
        <v>0</v>
      </c>
      <c r="J821" s="144">
        <v>0</v>
      </c>
      <c r="K821" s="144">
        <v>0</v>
      </c>
      <c r="L821" s="144">
        <v>0</v>
      </c>
      <c r="M821" s="144">
        <v>0</v>
      </c>
      <c r="N821" s="144">
        <v>0</v>
      </c>
      <c r="O821" s="144">
        <v>0</v>
      </c>
      <c r="P821" s="144">
        <v>0</v>
      </c>
      <c r="Q821" s="145"/>
      <c r="R821" s="145"/>
      <c r="S821" s="145"/>
      <c r="T821" s="145"/>
      <c r="U821" s="145"/>
      <c r="V821" s="145"/>
      <c r="W821" s="145"/>
      <c r="X821" s="145"/>
      <c r="Y821" s="145"/>
      <c r="Z821" s="145"/>
      <c r="AA821" s="145"/>
      <c r="AB821" s="145"/>
      <c r="AC821" s="145"/>
      <c r="AD821" s="145"/>
      <c r="AE821" s="144">
        <v>0</v>
      </c>
      <c r="AF821" s="144">
        <v>0</v>
      </c>
      <c r="AG821" s="144">
        <v>0</v>
      </c>
      <c r="AH821" s="144">
        <v>0</v>
      </c>
      <c r="AI821" s="144">
        <v>0</v>
      </c>
      <c r="AJ821" s="758">
        <v>0</v>
      </c>
      <c r="AK821" s="144">
        <v>0</v>
      </c>
      <c r="AL821" s="144">
        <v>0</v>
      </c>
      <c r="AM821" s="144">
        <v>0</v>
      </c>
      <c r="AN821" s="758">
        <v>0</v>
      </c>
      <c r="AO821" s="144">
        <v>0</v>
      </c>
      <c r="AP821" s="144">
        <v>0</v>
      </c>
      <c r="AQ821" s="144">
        <v>0</v>
      </c>
      <c r="AR821" s="758">
        <v>0</v>
      </c>
      <c r="AS821" s="144"/>
      <c r="AT821" s="144"/>
      <c r="AU821" s="144"/>
      <c r="AV821" s="144"/>
      <c r="AW821" s="144"/>
      <c r="AX821" s="144"/>
      <c r="AY821" s="144"/>
      <c r="AZ821" s="144"/>
      <c r="BA821" s="144"/>
      <c r="BB821" s="144"/>
      <c r="BC821" s="144"/>
      <c r="BD821" s="144"/>
      <c r="BE821" s="144"/>
      <c r="BF821" s="144"/>
    </row>
    <row r="822" spans="1:58" hidden="1">
      <c r="A822" s="143" t="s">
        <v>924</v>
      </c>
      <c r="B822" s="143" t="s">
        <v>1008</v>
      </c>
      <c r="C822" s="144">
        <v>0</v>
      </c>
      <c r="D822" s="144">
        <v>0</v>
      </c>
      <c r="E822" s="144">
        <v>0</v>
      </c>
      <c r="F822" s="144">
        <v>0</v>
      </c>
      <c r="G822" s="144">
        <v>0</v>
      </c>
      <c r="H822" s="144">
        <v>0</v>
      </c>
      <c r="I822" s="144">
        <v>0</v>
      </c>
      <c r="J822" s="144">
        <v>0</v>
      </c>
      <c r="K822" s="144">
        <v>0</v>
      </c>
      <c r="L822" s="144">
        <v>0</v>
      </c>
      <c r="M822" s="144">
        <v>174</v>
      </c>
      <c r="N822" s="144">
        <v>161</v>
      </c>
      <c r="O822" s="144">
        <v>152</v>
      </c>
      <c r="P822" s="144">
        <v>167</v>
      </c>
      <c r="Q822" s="145"/>
      <c r="R822" s="145"/>
      <c r="S822" s="145"/>
      <c r="T822" s="145"/>
      <c r="U822" s="145"/>
      <c r="V822" s="145"/>
      <c r="W822" s="145"/>
      <c r="X822" s="145"/>
      <c r="Y822" s="145"/>
      <c r="Z822" s="145"/>
      <c r="AA822" s="145">
        <v>0</v>
      </c>
      <c r="AB822" s="145">
        <v>0</v>
      </c>
      <c r="AC822" s="145">
        <v>0</v>
      </c>
      <c r="AD822" s="145">
        <v>0</v>
      </c>
      <c r="AE822" s="144">
        <v>0</v>
      </c>
      <c r="AF822" s="144">
        <v>0</v>
      </c>
      <c r="AG822" s="144">
        <v>0</v>
      </c>
      <c r="AH822" s="144">
        <v>0</v>
      </c>
      <c r="AI822" s="144">
        <v>0</v>
      </c>
      <c r="AJ822" s="758">
        <v>0</v>
      </c>
      <c r="AK822" s="144">
        <v>0</v>
      </c>
      <c r="AL822" s="144">
        <v>0</v>
      </c>
      <c r="AM822" s="144">
        <v>0</v>
      </c>
      <c r="AN822" s="758">
        <v>0</v>
      </c>
      <c r="AO822" s="144">
        <v>0</v>
      </c>
      <c r="AP822" s="144">
        <v>0</v>
      </c>
      <c r="AQ822" s="144">
        <v>0</v>
      </c>
      <c r="AR822" s="758">
        <v>0</v>
      </c>
      <c r="AS822" s="144"/>
      <c r="AT822" s="144"/>
      <c r="AU822" s="144"/>
      <c r="AV822" s="144"/>
      <c r="AW822" s="144"/>
      <c r="AX822" s="144"/>
      <c r="AY822" s="144"/>
      <c r="AZ822" s="144"/>
      <c r="BA822" s="144"/>
      <c r="BB822" s="144"/>
      <c r="BC822" s="144"/>
      <c r="BD822" s="144"/>
      <c r="BE822" s="144"/>
      <c r="BF822" s="144"/>
    </row>
    <row r="823" spans="1:58" hidden="1">
      <c r="A823" s="143" t="s">
        <v>924</v>
      </c>
      <c r="B823" s="143" t="s">
        <v>1009</v>
      </c>
      <c r="C823" s="144">
        <v>0</v>
      </c>
      <c r="D823" s="144">
        <v>0</v>
      </c>
      <c r="E823" s="144">
        <v>0</v>
      </c>
      <c r="F823" s="144">
        <v>0</v>
      </c>
      <c r="G823" s="144">
        <v>0</v>
      </c>
      <c r="H823" s="144">
        <v>0</v>
      </c>
      <c r="I823" s="144">
        <v>0</v>
      </c>
      <c r="J823" s="144">
        <v>0</v>
      </c>
      <c r="K823" s="144">
        <v>0</v>
      </c>
      <c r="L823" s="144">
        <v>0</v>
      </c>
      <c r="M823" s="144">
        <v>0</v>
      </c>
      <c r="N823" s="144">
        <v>0</v>
      </c>
      <c r="O823" s="144">
        <v>0</v>
      </c>
      <c r="P823" s="144">
        <v>0</v>
      </c>
      <c r="Q823" s="145"/>
      <c r="R823" s="145"/>
      <c r="S823" s="145"/>
      <c r="T823" s="145"/>
      <c r="U823" s="145"/>
      <c r="V823" s="145"/>
      <c r="W823" s="145"/>
      <c r="X823" s="145"/>
      <c r="Y823" s="145"/>
      <c r="Z823" s="145"/>
      <c r="AA823" s="145"/>
      <c r="AB823" s="145"/>
      <c r="AC823" s="145"/>
      <c r="AD823" s="145"/>
      <c r="AE823" s="144">
        <v>0</v>
      </c>
      <c r="AF823" s="144">
        <v>0</v>
      </c>
      <c r="AG823" s="144">
        <v>0</v>
      </c>
      <c r="AH823" s="144">
        <v>0</v>
      </c>
      <c r="AI823" s="144">
        <v>0</v>
      </c>
      <c r="AJ823" s="758">
        <v>0</v>
      </c>
      <c r="AK823" s="144">
        <v>0</v>
      </c>
      <c r="AL823" s="144">
        <v>0</v>
      </c>
      <c r="AM823" s="144">
        <v>0</v>
      </c>
      <c r="AN823" s="758">
        <v>0</v>
      </c>
      <c r="AO823" s="144">
        <v>0</v>
      </c>
      <c r="AP823" s="144">
        <v>0</v>
      </c>
      <c r="AQ823" s="144">
        <v>0</v>
      </c>
      <c r="AR823" s="758">
        <v>0</v>
      </c>
      <c r="AS823" s="144"/>
      <c r="AT823" s="144"/>
      <c r="AU823" s="144"/>
      <c r="AV823" s="144"/>
      <c r="AW823" s="144"/>
      <c r="AX823" s="144"/>
      <c r="AY823" s="144"/>
      <c r="AZ823" s="144"/>
      <c r="BA823" s="144"/>
      <c r="BB823" s="144"/>
      <c r="BC823" s="144"/>
      <c r="BD823" s="144"/>
      <c r="BE823" s="144"/>
      <c r="BF823" s="144"/>
    </row>
    <row r="824" spans="1:58" hidden="1">
      <c r="A824" s="143" t="s">
        <v>924</v>
      </c>
      <c r="B824" s="143" t="s">
        <v>1010</v>
      </c>
      <c r="C824" s="144">
        <v>0</v>
      </c>
      <c r="D824" s="144">
        <v>0</v>
      </c>
      <c r="E824" s="144">
        <v>0</v>
      </c>
      <c r="F824" s="144">
        <v>0</v>
      </c>
      <c r="G824" s="144">
        <v>0</v>
      </c>
      <c r="H824" s="144">
        <v>0</v>
      </c>
      <c r="I824" s="144">
        <v>0</v>
      </c>
      <c r="J824" s="144">
        <v>0</v>
      </c>
      <c r="K824" s="144">
        <v>0</v>
      </c>
      <c r="L824" s="144">
        <v>0</v>
      </c>
      <c r="M824" s="144">
        <v>0</v>
      </c>
      <c r="N824" s="144">
        <v>0</v>
      </c>
      <c r="O824" s="144">
        <v>0</v>
      </c>
      <c r="P824" s="144">
        <v>0</v>
      </c>
      <c r="Q824" s="145"/>
      <c r="R824" s="145"/>
      <c r="S824" s="145"/>
      <c r="T824" s="145"/>
      <c r="U824" s="145"/>
      <c r="V824" s="145"/>
      <c r="W824" s="145"/>
      <c r="X824" s="145"/>
      <c r="Y824" s="145"/>
      <c r="Z824" s="145"/>
      <c r="AA824" s="145"/>
      <c r="AB824" s="145"/>
      <c r="AC824" s="145"/>
      <c r="AD824" s="145"/>
      <c r="AE824" s="144">
        <v>0</v>
      </c>
      <c r="AF824" s="144">
        <v>0</v>
      </c>
      <c r="AG824" s="144">
        <v>0</v>
      </c>
      <c r="AH824" s="144">
        <v>0</v>
      </c>
      <c r="AI824" s="144">
        <v>0</v>
      </c>
      <c r="AJ824" s="758">
        <v>0</v>
      </c>
      <c r="AK824" s="144">
        <v>0</v>
      </c>
      <c r="AL824" s="144">
        <v>0</v>
      </c>
      <c r="AM824" s="144">
        <v>0</v>
      </c>
      <c r="AN824" s="758">
        <v>0</v>
      </c>
      <c r="AO824" s="144">
        <v>0</v>
      </c>
      <c r="AP824" s="144">
        <v>0</v>
      </c>
      <c r="AQ824" s="144">
        <v>0</v>
      </c>
      <c r="AR824" s="758">
        <v>0</v>
      </c>
      <c r="AS824" s="144"/>
      <c r="AT824" s="144"/>
      <c r="AU824" s="144"/>
      <c r="AV824" s="144"/>
      <c r="AW824" s="144"/>
      <c r="AX824" s="144"/>
      <c r="AY824" s="144"/>
      <c r="AZ824" s="144"/>
      <c r="BA824" s="144"/>
      <c r="BB824" s="144"/>
      <c r="BC824" s="144"/>
      <c r="BD824" s="144"/>
      <c r="BE824" s="144"/>
      <c r="BF824" s="144"/>
    </row>
    <row r="825" spans="1:58" hidden="1">
      <c r="A825" s="143" t="s">
        <v>924</v>
      </c>
      <c r="B825" s="143" t="s">
        <v>1011</v>
      </c>
      <c r="C825" s="144">
        <v>0</v>
      </c>
      <c r="D825" s="144">
        <v>0</v>
      </c>
      <c r="E825" s="144">
        <v>0</v>
      </c>
      <c r="F825" s="144">
        <v>0</v>
      </c>
      <c r="G825" s="144">
        <v>0</v>
      </c>
      <c r="H825" s="144">
        <v>0</v>
      </c>
      <c r="I825" s="144">
        <v>0</v>
      </c>
      <c r="J825" s="144">
        <v>0</v>
      </c>
      <c r="K825" s="144">
        <v>0</v>
      </c>
      <c r="L825" s="144">
        <v>0</v>
      </c>
      <c r="M825" s="144">
        <v>0</v>
      </c>
      <c r="N825" s="144">
        <v>0</v>
      </c>
      <c r="O825" s="144">
        <v>0</v>
      </c>
      <c r="P825" s="144">
        <v>0</v>
      </c>
      <c r="Q825" s="145"/>
      <c r="R825" s="145"/>
      <c r="S825" s="145"/>
      <c r="T825" s="145"/>
      <c r="U825" s="145"/>
      <c r="V825" s="145"/>
      <c r="W825" s="145"/>
      <c r="X825" s="145"/>
      <c r="Y825" s="145"/>
      <c r="Z825" s="145"/>
      <c r="AA825" s="145"/>
      <c r="AB825" s="145"/>
      <c r="AC825" s="145"/>
      <c r="AD825" s="145"/>
      <c r="AE825" s="144">
        <v>0</v>
      </c>
      <c r="AF825" s="144">
        <v>0</v>
      </c>
      <c r="AG825" s="144">
        <v>0</v>
      </c>
      <c r="AH825" s="144">
        <v>0</v>
      </c>
      <c r="AI825" s="144">
        <v>0</v>
      </c>
      <c r="AJ825" s="758">
        <v>0</v>
      </c>
      <c r="AK825" s="144">
        <v>0</v>
      </c>
      <c r="AL825" s="144">
        <v>0</v>
      </c>
      <c r="AM825" s="144">
        <v>0</v>
      </c>
      <c r="AN825" s="758">
        <v>0</v>
      </c>
      <c r="AO825" s="144">
        <v>0</v>
      </c>
      <c r="AP825" s="144">
        <v>0</v>
      </c>
      <c r="AQ825" s="144">
        <v>0</v>
      </c>
      <c r="AR825" s="758">
        <v>0</v>
      </c>
      <c r="AS825" s="144"/>
      <c r="AT825" s="144"/>
      <c r="AU825" s="144"/>
      <c r="AV825" s="144"/>
      <c r="AW825" s="144"/>
      <c r="AX825" s="144"/>
      <c r="AY825" s="144"/>
      <c r="AZ825" s="144"/>
      <c r="BA825" s="144"/>
      <c r="BB825" s="144"/>
      <c r="BC825" s="144"/>
      <c r="BD825" s="144"/>
      <c r="BE825" s="144"/>
      <c r="BF825" s="144"/>
    </row>
    <row r="826" spans="1:58" hidden="1">
      <c r="A826" s="143" t="s">
        <v>924</v>
      </c>
      <c r="B826" s="143" t="s">
        <v>1012</v>
      </c>
      <c r="C826" s="144">
        <v>0</v>
      </c>
      <c r="D826" s="144">
        <v>0</v>
      </c>
      <c r="E826" s="144">
        <v>0</v>
      </c>
      <c r="F826" s="144">
        <v>0</v>
      </c>
      <c r="G826" s="144">
        <v>0</v>
      </c>
      <c r="H826" s="144">
        <v>0</v>
      </c>
      <c r="I826" s="144">
        <v>0</v>
      </c>
      <c r="J826" s="144">
        <v>0</v>
      </c>
      <c r="K826" s="144">
        <v>0</v>
      </c>
      <c r="L826" s="144">
        <v>0</v>
      </c>
      <c r="M826" s="144">
        <v>0</v>
      </c>
      <c r="N826" s="144">
        <v>0</v>
      </c>
      <c r="O826" s="144">
        <v>0</v>
      </c>
      <c r="P826" s="144">
        <v>0</v>
      </c>
      <c r="Q826" s="145"/>
      <c r="R826" s="145"/>
      <c r="S826" s="145"/>
      <c r="T826" s="145"/>
      <c r="U826" s="145"/>
      <c r="V826" s="145"/>
      <c r="W826" s="145"/>
      <c r="X826" s="145"/>
      <c r="Y826" s="145"/>
      <c r="Z826" s="145"/>
      <c r="AA826" s="145"/>
      <c r="AB826" s="145"/>
      <c r="AC826" s="145"/>
      <c r="AD826" s="145"/>
      <c r="AE826" s="144">
        <v>0</v>
      </c>
      <c r="AF826" s="144">
        <v>0</v>
      </c>
      <c r="AG826" s="144">
        <v>0</v>
      </c>
      <c r="AH826" s="144">
        <v>0</v>
      </c>
      <c r="AI826" s="144">
        <v>0</v>
      </c>
      <c r="AJ826" s="758">
        <v>0</v>
      </c>
      <c r="AK826" s="144">
        <v>0</v>
      </c>
      <c r="AL826" s="144">
        <v>0</v>
      </c>
      <c r="AM826" s="144">
        <v>0</v>
      </c>
      <c r="AN826" s="758">
        <v>0</v>
      </c>
      <c r="AO826" s="144">
        <v>0</v>
      </c>
      <c r="AP826" s="144">
        <v>0</v>
      </c>
      <c r="AQ826" s="144">
        <v>0</v>
      </c>
      <c r="AR826" s="758">
        <v>0</v>
      </c>
      <c r="AS826" s="144"/>
      <c r="AT826" s="144"/>
      <c r="AU826" s="144"/>
      <c r="AV826" s="144"/>
      <c r="AW826" s="144"/>
      <c r="AX826" s="144"/>
      <c r="AY826" s="144"/>
      <c r="AZ826" s="144"/>
      <c r="BA826" s="144"/>
      <c r="BB826" s="144"/>
      <c r="BC826" s="144"/>
      <c r="BD826" s="144"/>
      <c r="BE826" s="144"/>
      <c r="BF826" s="144"/>
    </row>
    <row r="827" spans="1:58" hidden="1">
      <c r="A827" s="143" t="s">
        <v>924</v>
      </c>
      <c r="B827" s="143" t="s">
        <v>1013</v>
      </c>
      <c r="C827" s="144">
        <v>0</v>
      </c>
      <c r="D827" s="144">
        <v>0</v>
      </c>
      <c r="E827" s="144">
        <v>0</v>
      </c>
      <c r="F827" s="144">
        <v>0</v>
      </c>
      <c r="G827" s="144">
        <v>0</v>
      </c>
      <c r="H827" s="144">
        <v>0</v>
      </c>
      <c r="I827" s="144">
        <v>0</v>
      </c>
      <c r="J827" s="144">
        <v>0</v>
      </c>
      <c r="K827" s="144">
        <v>0</v>
      </c>
      <c r="L827" s="144">
        <v>0</v>
      </c>
      <c r="M827" s="144">
        <v>0</v>
      </c>
      <c r="N827" s="144">
        <v>0</v>
      </c>
      <c r="O827" s="144">
        <v>0</v>
      </c>
      <c r="P827" s="144">
        <v>0</v>
      </c>
      <c r="Q827" s="145"/>
      <c r="R827" s="145"/>
      <c r="S827" s="145"/>
      <c r="T827" s="145"/>
      <c r="U827" s="145"/>
      <c r="V827" s="145"/>
      <c r="W827" s="145"/>
      <c r="X827" s="145"/>
      <c r="Y827" s="145"/>
      <c r="Z827" s="145"/>
      <c r="AA827" s="145"/>
      <c r="AB827" s="145"/>
      <c r="AC827" s="145"/>
      <c r="AD827" s="145"/>
      <c r="AE827" s="144">
        <v>0</v>
      </c>
      <c r="AF827" s="144">
        <v>0</v>
      </c>
      <c r="AG827" s="144">
        <v>0</v>
      </c>
      <c r="AH827" s="144">
        <v>0</v>
      </c>
      <c r="AI827" s="144">
        <v>0</v>
      </c>
      <c r="AJ827" s="758">
        <v>0</v>
      </c>
      <c r="AK827" s="144">
        <v>0</v>
      </c>
      <c r="AL827" s="144">
        <v>0</v>
      </c>
      <c r="AM827" s="144">
        <v>0</v>
      </c>
      <c r="AN827" s="758">
        <v>0</v>
      </c>
      <c r="AO827" s="144">
        <v>0</v>
      </c>
      <c r="AP827" s="144">
        <v>0</v>
      </c>
      <c r="AQ827" s="144">
        <v>0</v>
      </c>
      <c r="AR827" s="758">
        <v>0</v>
      </c>
      <c r="AS827" s="144"/>
      <c r="AT827" s="144"/>
      <c r="AU827" s="144"/>
      <c r="AV827" s="144"/>
      <c r="AW827" s="144"/>
      <c r="AX827" s="144"/>
      <c r="AY827" s="144"/>
      <c r="AZ827" s="144"/>
      <c r="BA827" s="144"/>
      <c r="BB827" s="144"/>
      <c r="BC827" s="144"/>
      <c r="BD827" s="144"/>
      <c r="BE827" s="144"/>
      <c r="BF827" s="144"/>
    </row>
    <row r="828" spans="1:58" hidden="1">
      <c r="A828" s="143" t="s">
        <v>924</v>
      </c>
      <c r="B828" s="143" t="s">
        <v>1014</v>
      </c>
      <c r="C828" s="144">
        <v>0</v>
      </c>
      <c r="D828" s="144">
        <v>0</v>
      </c>
      <c r="E828" s="144">
        <v>0</v>
      </c>
      <c r="F828" s="144">
        <v>0</v>
      </c>
      <c r="G828" s="144">
        <v>0</v>
      </c>
      <c r="H828" s="144">
        <v>0</v>
      </c>
      <c r="I828" s="144">
        <v>0</v>
      </c>
      <c r="J828" s="144">
        <v>0</v>
      </c>
      <c r="K828" s="144">
        <v>0</v>
      </c>
      <c r="L828" s="144">
        <v>0</v>
      </c>
      <c r="M828" s="144">
        <v>0</v>
      </c>
      <c r="N828" s="144">
        <v>0</v>
      </c>
      <c r="O828" s="144">
        <v>0</v>
      </c>
      <c r="P828" s="144">
        <v>0</v>
      </c>
      <c r="Q828" s="145"/>
      <c r="R828" s="145"/>
      <c r="S828" s="145"/>
      <c r="T828" s="145"/>
      <c r="U828" s="145"/>
      <c r="V828" s="145"/>
      <c r="W828" s="145"/>
      <c r="X828" s="145"/>
      <c r="Y828" s="145"/>
      <c r="Z828" s="145"/>
      <c r="AA828" s="145"/>
      <c r="AB828" s="145"/>
      <c r="AC828" s="145"/>
      <c r="AD828" s="145"/>
      <c r="AE828" s="144">
        <v>0</v>
      </c>
      <c r="AF828" s="144">
        <v>0</v>
      </c>
      <c r="AG828" s="144">
        <v>0</v>
      </c>
      <c r="AH828" s="144">
        <v>0</v>
      </c>
      <c r="AI828" s="144">
        <v>0</v>
      </c>
      <c r="AJ828" s="758">
        <v>0</v>
      </c>
      <c r="AK828" s="144">
        <v>0</v>
      </c>
      <c r="AL828" s="144">
        <v>0</v>
      </c>
      <c r="AM828" s="144">
        <v>0</v>
      </c>
      <c r="AN828" s="758">
        <v>0</v>
      </c>
      <c r="AO828" s="144">
        <v>0</v>
      </c>
      <c r="AP828" s="144">
        <v>0</v>
      </c>
      <c r="AQ828" s="144">
        <v>0</v>
      </c>
      <c r="AR828" s="758">
        <v>0</v>
      </c>
      <c r="AS828" s="144"/>
      <c r="AT828" s="144"/>
      <c r="AU828" s="144"/>
      <c r="AV828" s="144"/>
      <c r="AW828" s="144"/>
      <c r="AX828" s="144"/>
      <c r="AY828" s="144"/>
      <c r="AZ828" s="144"/>
      <c r="BA828" s="144"/>
      <c r="BB828" s="144"/>
      <c r="BC828" s="144"/>
      <c r="BD828" s="144"/>
      <c r="BE828" s="144"/>
      <c r="BF828" s="144"/>
    </row>
    <row r="829" spans="1:58" hidden="1">
      <c r="A829" s="143" t="s">
        <v>924</v>
      </c>
      <c r="B829" s="143" t="s">
        <v>1015</v>
      </c>
      <c r="C829" s="144">
        <v>0</v>
      </c>
      <c r="D829" s="144">
        <v>0</v>
      </c>
      <c r="E829" s="144">
        <v>0</v>
      </c>
      <c r="F829" s="144">
        <v>0</v>
      </c>
      <c r="G829" s="144">
        <v>0</v>
      </c>
      <c r="H829" s="144">
        <v>0</v>
      </c>
      <c r="I829" s="144">
        <v>0</v>
      </c>
      <c r="J829" s="144">
        <v>0</v>
      </c>
      <c r="K829" s="144">
        <v>0</v>
      </c>
      <c r="L829" s="144">
        <v>0</v>
      </c>
      <c r="M829" s="144">
        <v>0</v>
      </c>
      <c r="N829" s="144">
        <v>0</v>
      </c>
      <c r="O829" s="144">
        <v>0</v>
      </c>
      <c r="P829" s="144">
        <v>0</v>
      </c>
      <c r="Q829" s="145"/>
      <c r="R829" s="145"/>
      <c r="S829" s="145"/>
      <c r="T829" s="145"/>
      <c r="U829" s="145"/>
      <c r="V829" s="145"/>
      <c r="W829" s="145"/>
      <c r="X829" s="145"/>
      <c r="Y829" s="145"/>
      <c r="Z829" s="145"/>
      <c r="AA829" s="145"/>
      <c r="AB829" s="145"/>
      <c r="AC829" s="145"/>
      <c r="AD829" s="145"/>
      <c r="AE829" s="144">
        <v>0</v>
      </c>
      <c r="AF829" s="144">
        <v>0</v>
      </c>
      <c r="AG829" s="144">
        <v>0</v>
      </c>
      <c r="AH829" s="144">
        <v>0</v>
      </c>
      <c r="AI829" s="144">
        <v>0</v>
      </c>
      <c r="AJ829" s="758">
        <v>0</v>
      </c>
      <c r="AK829" s="144">
        <v>0</v>
      </c>
      <c r="AL829" s="144">
        <v>0</v>
      </c>
      <c r="AM829" s="144">
        <v>0</v>
      </c>
      <c r="AN829" s="758">
        <v>0</v>
      </c>
      <c r="AO829" s="144">
        <v>0</v>
      </c>
      <c r="AP829" s="144">
        <v>0</v>
      </c>
      <c r="AQ829" s="144">
        <v>0</v>
      </c>
      <c r="AR829" s="758">
        <v>0</v>
      </c>
      <c r="AS829" s="144"/>
      <c r="AT829" s="144"/>
      <c r="AU829" s="144"/>
      <c r="AV829" s="144"/>
      <c r="AW829" s="144"/>
      <c r="AX829" s="144"/>
      <c r="AY829" s="144"/>
      <c r="AZ829" s="144"/>
      <c r="BA829" s="144"/>
      <c r="BB829" s="144"/>
      <c r="BC829" s="144"/>
      <c r="BD829" s="144"/>
      <c r="BE829" s="144"/>
      <c r="BF829" s="144"/>
    </row>
    <row r="830" spans="1:58" hidden="1">
      <c r="A830" s="143" t="s">
        <v>924</v>
      </c>
      <c r="B830" s="143" t="s">
        <v>1016</v>
      </c>
      <c r="C830" s="144">
        <v>0</v>
      </c>
      <c r="D830" s="144">
        <v>0</v>
      </c>
      <c r="E830" s="144">
        <v>0</v>
      </c>
      <c r="F830" s="144">
        <v>0</v>
      </c>
      <c r="G830" s="144">
        <v>0</v>
      </c>
      <c r="H830" s="144">
        <v>0</v>
      </c>
      <c r="I830" s="144">
        <v>0</v>
      </c>
      <c r="J830" s="144">
        <v>0</v>
      </c>
      <c r="K830" s="144">
        <v>0</v>
      </c>
      <c r="L830" s="144">
        <v>0</v>
      </c>
      <c r="M830" s="144">
        <v>0</v>
      </c>
      <c r="N830" s="144">
        <v>0</v>
      </c>
      <c r="O830" s="144">
        <v>0</v>
      </c>
      <c r="P830" s="144">
        <v>0</v>
      </c>
      <c r="Q830" s="145"/>
      <c r="R830" s="145"/>
      <c r="S830" s="145"/>
      <c r="T830" s="145"/>
      <c r="U830" s="145"/>
      <c r="V830" s="145"/>
      <c r="W830" s="145"/>
      <c r="X830" s="145"/>
      <c r="Y830" s="145"/>
      <c r="Z830" s="145"/>
      <c r="AA830" s="145"/>
      <c r="AB830" s="145"/>
      <c r="AC830" s="145"/>
      <c r="AD830" s="145"/>
      <c r="AE830" s="144">
        <v>0</v>
      </c>
      <c r="AF830" s="144">
        <v>0</v>
      </c>
      <c r="AG830" s="144">
        <v>0</v>
      </c>
      <c r="AH830" s="144">
        <v>0</v>
      </c>
      <c r="AI830" s="144">
        <v>0</v>
      </c>
      <c r="AJ830" s="760">
        <v>0</v>
      </c>
      <c r="AK830" s="144">
        <v>0</v>
      </c>
      <c r="AL830" s="144">
        <v>0</v>
      </c>
      <c r="AM830" s="144">
        <v>0</v>
      </c>
      <c r="AN830" s="760">
        <v>0</v>
      </c>
      <c r="AO830" s="144">
        <v>0</v>
      </c>
      <c r="AP830" s="144">
        <v>0</v>
      </c>
      <c r="AQ830" s="144">
        <v>0</v>
      </c>
      <c r="AR830" s="760">
        <v>0</v>
      </c>
      <c r="AS830" s="144"/>
      <c r="AT830" s="144"/>
      <c r="AU830" s="144"/>
      <c r="AV830" s="144"/>
      <c r="AW830" s="144"/>
      <c r="AX830" s="144"/>
      <c r="AY830" s="144"/>
      <c r="AZ830" s="144"/>
      <c r="BA830" s="144"/>
      <c r="BB830" s="144"/>
      <c r="BC830" s="144"/>
      <c r="BD830" s="144"/>
      <c r="BE830" s="144"/>
      <c r="BF830" s="144"/>
    </row>
    <row r="831" spans="1:58" hidden="1">
      <c r="A831" s="143" t="s">
        <v>924</v>
      </c>
      <c r="B831" s="143" t="s">
        <v>1017</v>
      </c>
      <c r="C831" s="144">
        <v>0</v>
      </c>
      <c r="D831" s="144">
        <v>0</v>
      </c>
      <c r="E831" s="144">
        <v>0</v>
      </c>
      <c r="F831" s="144">
        <v>0</v>
      </c>
      <c r="G831" s="144">
        <v>0</v>
      </c>
      <c r="H831" s="144">
        <v>0</v>
      </c>
      <c r="I831" s="144">
        <v>0</v>
      </c>
      <c r="J831" s="144">
        <v>0</v>
      </c>
      <c r="K831" s="144">
        <v>0</v>
      </c>
      <c r="L831" s="144">
        <v>0</v>
      </c>
      <c r="M831" s="144">
        <v>0</v>
      </c>
      <c r="N831" s="144">
        <v>0</v>
      </c>
      <c r="O831" s="144">
        <v>0</v>
      </c>
      <c r="P831" s="144">
        <v>0</v>
      </c>
      <c r="Q831" s="145"/>
      <c r="R831" s="145"/>
      <c r="S831" s="145"/>
      <c r="T831" s="145"/>
      <c r="U831" s="145"/>
      <c r="V831" s="145"/>
      <c r="W831" s="145"/>
      <c r="X831" s="145"/>
      <c r="Y831" s="145"/>
      <c r="Z831" s="145"/>
      <c r="AA831" s="145"/>
      <c r="AB831" s="145"/>
      <c r="AC831" s="145"/>
      <c r="AD831" s="145"/>
      <c r="AE831" s="144">
        <v>0</v>
      </c>
      <c r="AF831" s="144">
        <v>0</v>
      </c>
      <c r="AG831" s="144">
        <v>0</v>
      </c>
      <c r="AH831" s="144">
        <v>0</v>
      </c>
      <c r="AI831" s="144">
        <v>0</v>
      </c>
      <c r="AJ831" s="758">
        <v>0</v>
      </c>
      <c r="AK831" s="144">
        <v>0</v>
      </c>
      <c r="AL831" s="144">
        <v>0</v>
      </c>
      <c r="AM831" s="144">
        <v>0</v>
      </c>
      <c r="AN831" s="758">
        <v>0</v>
      </c>
      <c r="AO831" s="144">
        <v>0</v>
      </c>
      <c r="AP831" s="144">
        <v>0</v>
      </c>
      <c r="AQ831" s="144">
        <v>0</v>
      </c>
      <c r="AR831" s="758">
        <v>0</v>
      </c>
      <c r="AS831" s="144"/>
      <c r="AT831" s="144"/>
      <c r="AU831" s="144"/>
      <c r="AV831" s="144"/>
      <c r="AW831" s="144"/>
      <c r="AX831" s="144"/>
      <c r="AY831" s="144"/>
      <c r="AZ831" s="144"/>
      <c r="BA831" s="144"/>
      <c r="BB831" s="144"/>
      <c r="BC831" s="144"/>
      <c r="BD831" s="144"/>
      <c r="BE831" s="144"/>
      <c r="BF831" s="144"/>
    </row>
    <row r="832" spans="1:58" hidden="1">
      <c r="A832" s="143" t="s">
        <v>924</v>
      </c>
      <c r="B832" s="143" t="s">
        <v>1018</v>
      </c>
      <c r="C832" s="144">
        <v>0</v>
      </c>
      <c r="D832" s="144">
        <v>0</v>
      </c>
      <c r="E832" s="144">
        <v>0</v>
      </c>
      <c r="F832" s="144">
        <v>0</v>
      </c>
      <c r="G832" s="144">
        <v>0</v>
      </c>
      <c r="H832" s="144">
        <v>0</v>
      </c>
      <c r="I832" s="144">
        <v>0</v>
      </c>
      <c r="J832" s="144">
        <v>0</v>
      </c>
      <c r="K832" s="144">
        <v>0</v>
      </c>
      <c r="L832" s="144">
        <v>0</v>
      </c>
      <c r="M832" s="144">
        <v>0</v>
      </c>
      <c r="N832" s="144">
        <v>0</v>
      </c>
      <c r="O832" s="144">
        <v>0</v>
      </c>
      <c r="P832" s="144">
        <v>0</v>
      </c>
      <c r="Q832" s="145"/>
      <c r="R832" s="145"/>
      <c r="S832" s="145"/>
      <c r="T832" s="145"/>
      <c r="U832" s="145"/>
      <c r="V832" s="145"/>
      <c r="W832" s="145"/>
      <c r="X832" s="145"/>
      <c r="Y832" s="145"/>
      <c r="Z832" s="145"/>
      <c r="AA832" s="145"/>
      <c r="AB832" s="145"/>
      <c r="AC832" s="145"/>
      <c r="AD832" s="145"/>
      <c r="AE832" s="144">
        <v>0</v>
      </c>
      <c r="AF832" s="144">
        <v>0</v>
      </c>
      <c r="AG832" s="144">
        <v>0</v>
      </c>
      <c r="AH832" s="144">
        <v>0</v>
      </c>
      <c r="AI832" s="144">
        <v>0</v>
      </c>
      <c r="AJ832" s="758">
        <v>0</v>
      </c>
      <c r="AK832" s="144">
        <v>0</v>
      </c>
      <c r="AL832" s="144">
        <v>0</v>
      </c>
      <c r="AM832" s="144">
        <v>0</v>
      </c>
      <c r="AN832" s="758">
        <v>0</v>
      </c>
      <c r="AO832" s="144">
        <v>0</v>
      </c>
      <c r="AP832" s="144">
        <v>0</v>
      </c>
      <c r="AQ832" s="144">
        <v>0</v>
      </c>
      <c r="AR832" s="758">
        <v>0</v>
      </c>
      <c r="AS832" s="144"/>
      <c r="AT832" s="144"/>
      <c r="AU832" s="144"/>
      <c r="AV832" s="144"/>
      <c r="AW832" s="144"/>
      <c r="AX832" s="144"/>
      <c r="AY832" s="144"/>
      <c r="AZ832" s="144"/>
      <c r="BA832" s="144"/>
      <c r="BB832" s="144"/>
      <c r="BC832" s="144"/>
      <c r="BD832" s="144"/>
      <c r="BE832" s="144"/>
      <c r="BF832" s="144"/>
    </row>
    <row r="833" spans="1:58" hidden="1">
      <c r="A833" s="143" t="s">
        <v>924</v>
      </c>
      <c r="B833" s="143" t="s">
        <v>1019</v>
      </c>
      <c r="C833" s="144">
        <v>0</v>
      </c>
      <c r="D833" s="144">
        <v>0</v>
      </c>
      <c r="E833" s="144">
        <v>0</v>
      </c>
      <c r="F833" s="144">
        <v>0</v>
      </c>
      <c r="G833" s="144">
        <v>0</v>
      </c>
      <c r="H833" s="144">
        <v>0</v>
      </c>
      <c r="I833" s="144">
        <v>0</v>
      </c>
      <c r="J833" s="144">
        <v>0</v>
      </c>
      <c r="K833" s="144">
        <v>0</v>
      </c>
      <c r="L833" s="144">
        <v>0</v>
      </c>
      <c r="M833" s="144">
        <v>0</v>
      </c>
      <c r="N833" s="144">
        <v>0</v>
      </c>
      <c r="O833" s="144">
        <v>0</v>
      </c>
      <c r="P833" s="144">
        <v>0</v>
      </c>
      <c r="Q833" s="145"/>
      <c r="R833" s="145"/>
      <c r="S833" s="145"/>
      <c r="T833" s="145"/>
      <c r="U833" s="145"/>
      <c r="V833" s="145"/>
      <c r="W833" s="145"/>
      <c r="X833" s="145"/>
      <c r="Y833" s="145"/>
      <c r="Z833" s="145"/>
      <c r="AA833" s="145"/>
      <c r="AB833" s="145"/>
      <c r="AC833" s="145"/>
      <c r="AD833" s="145"/>
      <c r="AE833" s="144">
        <v>0</v>
      </c>
      <c r="AF833" s="144">
        <v>0</v>
      </c>
      <c r="AG833" s="144">
        <v>0</v>
      </c>
      <c r="AH833" s="144">
        <v>0</v>
      </c>
      <c r="AI833" s="144">
        <v>0</v>
      </c>
      <c r="AJ833" s="758">
        <v>0</v>
      </c>
      <c r="AK833" s="144">
        <v>0</v>
      </c>
      <c r="AL833" s="144">
        <v>0</v>
      </c>
      <c r="AM833" s="144">
        <v>0</v>
      </c>
      <c r="AN833" s="758">
        <v>0</v>
      </c>
      <c r="AO833" s="144">
        <v>0</v>
      </c>
      <c r="AP833" s="144">
        <v>0</v>
      </c>
      <c r="AQ833" s="144">
        <v>0</v>
      </c>
      <c r="AR833" s="758">
        <v>0</v>
      </c>
      <c r="AS833" s="144"/>
      <c r="AT833" s="144"/>
      <c r="AU833" s="144"/>
      <c r="AV833" s="144"/>
      <c r="AW833" s="144"/>
      <c r="AX833" s="144"/>
      <c r="AY833" s="144"/>
      <c r="AZ833" s="144"/>
      <c r="BA833" s="144"/>
      <c r="BB833" s="144"/>
      <c r="BC833" s="144"/>
      <c r="BD833" s="144"/>
      <c r="BE833" s="144"/>
      <c r="BF833" s="144"/>
    </row>
    <row r="834" spans="1:58" hidden="1">
      <c r="A834" s="143" t="s">
        <v>924</v>
      </c>
      <c r="B834" s="143" t="s">
        <v>1020</v>
      </c>
      <c r="C834" s="144">
        <v>1</v>
      </c>
      <c r="D834" s="144">
        <v>1</v>
      </c>
      <c r="E834" s="144">
        <v>1</v>
      </c>
      <c r="F834" s="144">
        <v>1</v>
      </c>
      <c r="G834" s="144">
        <v>1</v>
      </c>
      <c r="H834" s="144">
        <v>1</v>
      </c>
      <c r="I834" s="144">
        <v>1</v>
      </c>
      <c r="J834" s="144">
        <v>1</v>
      </c>
      <c r="K834" s="144">
        <v>1</v>
      </c>
      <c r="L834" s="144">
        <v>1</v>
      </c>
      <c r="M834" s="144">
        <v>1</v>
      </c>
      <c r="N834" s="144">
        <v>1</v>
      </c>
      <c r="O834" s="144">
        <v>1</v>
      </c>
      <c r="P834" s="144">
        <v>1</v>
      </c>
      <c r="Q834" s="145">
        <v>100</v>
      </c>
      <c r="R834" s="145">
        <v>100</v>
      </c>
      <c r="S834" s="145">
        <v>100</v>
      </c>
      <c r="T834" s="145">
        <v>100</v>
      </c>
      <c r="U834" s="145">
        <v>100</v>
      </c>
      <c r="V834" s="145">
        <v>100</v>
      </c>
      <c r="W834" s="145">
        <v>100</v>
      </c>
      <c r="X834" s="145">
        <v>100</v>
      </c>
      <c r="Y834" s="145">
        <v>100</v>
      </c>
      <c r="Z834" s="145">
        <v>100</v>
      </c>
      <c r="AA834" s="145">
        <v>100</v>
      </c>
      <c r="AB834" s="145">
        <v>100</v>
      </c>
      <c r="AC834" s="145">
        <v>100</v>
      </c>
      <c r="AD834" s="145">
        <v>100</v>
      </c>
      <c r="AE834" s="144">
        <v>100</v>
      </c>
      <c r="AF834" s="144">
        <v>100</v>
      </c>
      <c r="AG834" s="144">
        <v>100</v>
      </c>
      <c r="AH834" s="144">
        <v>100</v>
      </c>
      <c r="AI834" s="144">
        <v>100</v>
      </c>
      <c r="AJ834" s="758">
        <v>100</v>
      </c>
      <c r="AK834" s="144">
        <v>100</v>
      </c>
      <c r="AL834" s="144">
        <v>100</v>
      </c>
      <c r="AM834" s="144">
        <v>100</v>
      </c>
      <c r="AN834" s="758">
        <v>100</v>
      </c>
      <c r="AO834" s="144">
        <v>100</v>
      </c>
      <c r="AP834" s="144">
        <v>100</v>
      </c>
      <c r="AQ834" s="144">
        <v>100</v>
      </c>
      <c r="AR834" s="758">
        <v>100</v>
      </c>
      <c r="AS834" s="144"/>
      <c r="AT834" s="144"/>
      <c r="AU834" s="144"/>
      <c r="AV834" s="144"/>
      <c r="AW834" s="144"/>
      <c r="AX834" s="144"/>
      <c r="AY834" s="144"/>
      <c r="AZ834" s="144"/>
      <c r="BA834" s="144"/>
      <c r="BB834" s="144"/>
      <c r="BC834" s="144"/>
      <c r="BD834" s="144"/>
      <c r="BE834" s="144"/>
      <c r="BF834" s="144"/>
    </row>
    <row r="835" spans="1:58" hidden="1">
      <c r="A835" s="143" t="s">
        <v>924</v>
      </c>
      <c r="B835" s="143" t="s">
        <v>1021</v>
      </c>
      <c r="C835" s="144">
        <v>1</v>
      </c>
      <c r="D835" s="144">
        <v>1</v>
      </c>
      <c r="E835" s="144">
        <v>1</v>
      </c>
      <c r="F835" s="144">
        <v>1</v>
      </c>
      <c r="G835" s="144">
        <v>1</v>
      </c>
      <c r="H835" s="144">
        <v>1</v>
      </c>
      <c r="I835" s="144">
        <v>1</v>
      </c>
      <c r="J835" s="144">
        <v>1</v>
      </c>
      <c r="K835" s="144">
        <v>1</v>
      </c>
      <c r="L835" s="144">
        <v>1</v>
      </c>
      <c r="M835" s="144">
        <v>1</v>
      </c>
      <c r="N835" s="144">
        <v>1</v>
      </c>
      <c r="O835" s="144">
        <v>1</v>
      </c>
      <c r="P835" s="144">
        <v>1</v>
      </c>
      <c r="Q835" s="145">
        <v>100</v>
      </c>
      <c r="R835" s="145">
        <v>100</v>
      </c>
      <c r="S835" s="145">
        <v>100</v>
      </c>
      <c r="T835" s="145">
        <v>100</v>
      </c>
      <c r="U835" s="145">
        <v>100</v>
      </c>
      <c r="V835" s="145">
        <v>100</v>
      </c>
      <c r="W835" s="145">
        <v>100</v>
      </c>
      <c r="X835" s="145">
        <v>100</v>
      </c>
      <c r="Y835" s="145">
        <v>100</v>
      </c>
      <c r="Z835" s="145">
        <v>100</v>
      </c>
      <c r="AA835" s="145">
        <v>100</v>
      </c>
      <c r="AB835" s="145">
        <v>100</v>
      </c>
      <c r="AC835" s="145">
        <v>100</v>
      </c>
      <c r="AD835" s="145">
        <v>100</v>
      </c>
      <c r="AE835" s="144">
        <v>100</v>
      </c>
      <c r="AF835" s="144">
        <v>100</v>
      </c>
      <c r="AG835" s="144">
        <v>100</v>
      </c>
      <c r="AH835" s="144">
        <v>100</v>
      </c>
      <c r="AI835" s="144">
        <v>100</v>
      </c>
      <c r="AJ835" s="760">
        <v>100</v>
      </c>
      <c r="AK835" s="144">
        <v>100</v>
      </c>
      <c r="AL835" s="144">
        <v>100</v>
      </c>
      <c r="AM835" s="144">
        <v>100</v>
      </c>
      <c r="AN835" s="760">
        <v>100</v>
      </c>
      <c r="AO835" s="144">
        <v>100</v>
      </c>
      <c r="AP835" s="144">
        <v>100</v>
      </c>
      <c r="AQ835" s="144">
        <v>100</v>
      </c>
      <c r="AR835" s="760">
        <v>100</v>
      </c>
      <c r="AS835" s="144"/>
      <c r="AT835" s="144"/>
      <c r="AU835" s="144"/>
      <c r="AV835" s="144"/>
      <c r="AW835" s="144"/>
      <c r="AX835" s="144"/>
      <c r="AY835" s="144"/>
      <c r="AZ835" s="144"/>
      <c r="BA835" s="144"/>
      <c r="BB835" s="144"/>
      <c r="BC835" s="144"/>
      <c r="BD835" s="144"/>
      <c r="BE835" s="144"/>
      <c r="BF835" s="144"/>
    </row>
    <row r="836" spans="1:58" hidden="1">
      <c r="A836" s="143" t="s">
        <v>924</v>
      </c>
      <c r="B836" s="143" t="s">
        <v>1022</v>
      </c>
      <c r="C836" s="144">
        <v>0</v>
      </c>
      <c r="D836" s="144">
        <v>0</v>
      </c>
      <c r="E836" s="144">
        <v>0</v>
      </c>
      <c r="F836" s="144">
        <v>0</v>
      </c>
      <c r="G836" s="144">
        <v>0</v>
      </c>
      <c r="H836" s="144">
        <v>0</v>
      </c>
      <c r="I836" s="144">
        <v>0</v>
      </c>
      <c r="J836" s="144">
        <v>0</v>
      </c>
      <c r="K836" s="144">
        <v>0</v>
      </c>
      <c r="L836" s="144">
        <v>0</v>
      </c>
      <c r="M836" s="144">
        <v>84</v>
      </c>
      <c r="N836" s="144">
        <v>84</v>
      </c>
      <c r="O836" s="144">
        <v>86</v>
      </c>
      <c r="P836" s="144">
        <v>91</v>
      </c>
      <c r="Q836" s="145"/>
      <c r="R836" s="145"/>
      <c r="S836" s="145"/>
      <c r="T836" s="145"/>
      <c r="U836" s="145"/>
      <c r="V836" s="145"/>
      <c r="W836" s="145"/>
      <c r="X836" s="145"/>
      <c r="Y836" s="145"/>
      <c r="Z836" s="145"/>
      <c r="AA836" s="145">
        <v>0</v>
      </c>
      <c r="AB836" s="145">
        <v>0</v>
      </c>
      <c r="AC836" s="145">
        <v>0</v>
      </c>
      <c r="AD836" s="145">
        <v>0</v>
      </c>
      <c r="AE836" s="144">
        <v>0</v>
      </c>
      <c r="AF836" s="144">
        <v>0</v>
      </c>
      <c r="AG836" s="144">
        <v>0</v>
      </c>
      <c r="AH836" s="144">
        <v>0</v>
      </c>
      <c r="AI836" s="144">
        <v>0</v>
      </c>
      <c r="AJ836" s="758">
        <v>0</v>
      </c>
      <c r="AK836" s="144">
        <v>0</v>
      </c>
      <c r="AL836" s="144">
        <v>0</v>
      </c>
      <c r="AM836" s="144">
        <v>0</v>
      </c>
      <c r="AN836" s="758">
        <v>0</v>
      </c>
      <c r="AO836" s="144">
        <v>0</v>
      </c>
      <c r="AP836" s="144">
        <v>0</v>
      </c>
      <c r="AQ836" s="144">
        <v>0</v>
      </c>
      <c r="AR836" s="758">
        <v>0</v>
      </c>
      <c r="AS836" s="144"/>
      <c r="AT836" s="144"/>
      <c r="AU836" s="144"/>
      <c r="AV836" s="144"/>
      <c r="AW836" s="144"/>
      <c r="AX836" s="144"/>
      <c r="AY836" s="144"/>
      <c r="AZ836" s="144"/>
      <c r="BA836" s="144"/>
      <c r="BB836" s="144"/>
      <c r="BC836" s="144"/>
      <c r="BD836" s="144"/>
      <c r="BE836" s="144"/>
      <c r="BF836" s="144"/>
    </row>
    <row r="837" spans="1:58" hidden="1">
      <c r="A837" s="143" t="s">
        <v>924</v>
      </c>
      <c r="B837" s="143" t="s">
        <v>1023</v>
      </c>
      <c r="C837" s="144">
        <v>0</v>
      </c>
      <c r="D837" s="144">
        <v>0</v>
      </c>
      <c r="E837" s="144">
        <v>0</v>
      </c>
      <c r="F837" s="144">
        <v>0</v>
      </c>
      <c r="G837" s="144">
        <v>0</v>
      </c>
      <c r="H837" s="144">
        <v>0</v>
      </c>
      <c r="I837" s="144">
        <v>0</v>
      </c>
      <c r="J837" s="144">
        <v>0</v>
      </c>
      <c r="K837" s="144">
        <v>0</v>
      </c>
      <c r="L837" s="144">
        <v>0</v>
      </c>
      <c r="M837" s="144">
        <v>0</v>
      </c>
      <c r="N837" s="144">
        <v>0</v>
      </c>
      <c r="O837" s="144">
        <v>0</v>
      </c>
      <c r="P837" s="144">
        <v>0</v>
      </c>
      <c r="Q837" s="145"/>
      <c r="R837" s="145"/>
      <c r="S837" s="145"/>
      <c r="T837" s="145"/>
      <c r="U837" s="145"/>
      <c r="V837" s="145"/>
      <c r="W837" s="145"/>
      <c r="X837" s="145"/>
      <c r="Y837" s="145"/>
      <c r="Z837" s="145"/>
      <c r="AA837" s="145"/>
      <c r="AB837" s="145"/>
      <c r="AC837" s="145"/>
      <c r="AD837" s="145"/>
      <c r="AE837" s="144">
        <v>0</v>
      </c>
      <c r="AF837" s="144">
        <v>0</v>
      </c>
      <c r="AG837" s="144">
        <v>0</v>
      </c>
      <c r="AH837" s="144">
        <v>0</v>
      </c>
      <c r="AI837" s="144">
        <v>0</v>
      </c>
      <c r="AJ837" s="758">
        <v>0</v>
      </c>
      <c r="AK837" s="144">
        <v>0</v>
      </c>
      <c r="AL837" s="144">
        <v>0</v>
      </c>
      <c r="AM837" s="144">
        <v>0</v>
      </c>
      <c r="AN837" s="758">
        <v>0</v>
      </c>
      <c r="AO837" s="144">
        <v>0</v>
      </c>
      <c r="AP837" s="144">
        <v>0</v>
      </c>
      <c r="AQ837" s="144">
        <v>0</v>
      </c>
      <c r="AR837" s="758">
        <v>0</v>
      </c>
      <c r="AS837" s="144"/>
      <c r="AT837" s="144"/>
      <c r="AU837" s="144"/>
      <c r="AV837" s="144"/>
      <c r="AW837" s="144"/>
      <c r="AX837" s="144"/>
      <c r="AY837" s="144"/>
      <c r="AZ837" s="144"/>
      <c r="BA837" s="144"/>
      <c r="BB837" s="144"/>
      <c r="BC837" s="144"/>
      <c r="BD837" s="144"/>
      <c r="BE837" s="144"/>
      <c r="BF837" s="144"/>
    </row>
    <row r="838" spans="1:58" hidden="1">
      <c r="A838" s="143" t="s">
        <v>924</v>
      </c>
      <c r="B838" s="143" t="s">
        <v>1024</v>
      </c>
      <c r="C838" s="144">
        <v>1</v>
      </c>
      <c r="D838" s="144">
        <v>1</v>
      </c>
      <c r="E838" s="144">
        <v>1</v>
      </c>
      <c r="F838" s="144">
        <v>1</v>
      </c>
      <c r="G838" s="144">
        <v>2</v>
      </c>
      <c r="H838" s="144">
        <v>5</v>
      </c>
      <c r="I838" s="144">
        <v>2</v>
      </c>
      <c r="J838" s="144">
        <v>2</v>
      </c>
      <c r="K838" s="144">
        <v>0</v>
      </c>
      <c r="L838" s="144">
        <v>0</v>
      </c>
      <c r="M838" s="144">
        <v>0</v>
      </c>
      <c r="N838" s="144">
        <v>0</v>
      </c>
      <c r="O838" s="144">
        <v>0</v>
      </c>
      <c r="P838" s="144">
        <v>0</v>
      </c>
      <c r="Q838" s="145">
        <v>150</v>
      </c>
      <c r="R838" s="145">
        <v>150</v>
      </c>
      <c r="S838" s="145">
        <v>150</v>
      </c>
      <c r="T838" s="145">
        <v>150</v>
      </c>
      <c r="U838" s="145">
        <v>150</v>
      </c>
      <c r="V838" s="145">
        <v>150</v>
      </c>
      <c r="W838" s="145">
        <v>15</v>
      </c>
      <c r="X838" s="145">
        <v>150</v>
      </c>
      <c r="Y838" s="145"/>
      <c r="Z838" s="145"/>
      <c r="AA838" s="145"/>
      <c r="AB838" s="145"/>
      <c r="AC838" s="145"/>
      <c r="AD838" s="145"/>
      <c r="AE838" s="144">
        <v>150</v>
      </c>
      <c r="AF838" s="144">
        <v>150</v>
      </c>
      <c r="AG838" s="144">
        <v>150</v>
      </c>
      <c r="AH838" s="144">
        <v>150</v>
      </c>
      <c r="AI838" s="144">
        <v>300</v>
      </c>
      <c r="AJ838" s="758">
        <v>750</v>
      </c>
      <c r="AK838" s="144">
        <v>30</v>
      </c>
      <c r="AL838" s="144">
        <v>300</v>
      </c>
      <c r="AM838" s="144">
        <v>0</v>
      </c>
      <c r="AN838" s="758">
        <v>0</v>
      </c>
      <c r="AO838" s="144">
        <v>0</v>
      </c>
      <c r="AP838" s="144">
        <v>0</v>
      </c>
      <c r="AQ838" s="144">
        <v>0</v>
      </c>
      <c r="AR838" s="758">
        <v>0</v>
      </c>
      <c r="AS838" s="144"/>
      <c r="AT838" s="144"/>
      <c r="AU838" s="144"/>
      <c r="AV838" s="144"/>
      <c r="AW838" s="144"/>
      <c r="AX838" s="144"/>
      <c r="AY838" s="144"/>
      <c r="AZ838" s="144"/>
      <c r="BA838" s="144"/>
      <c r="BB838" s="144"/>
      <c r="BC838" s="144"/>
      <c r="BD838" s="144"/>
      <c r="BE838" s="144"/>
      <c r="BF838" s="144"/>
    </row>
    <row r="839" spans="1:58" hidden="1">
      <c r="A839" s="143" t="s">
        <v>924</v>
      </c>
      <c r="B839" s="143" t="s">
        <v>1025</v>
      </c>
      <c r="C839" s="144">
        <v>0</v>
      </c>
      <c r="D839" s="144">
        <v>0</v>
      </c>
      <c r="E839" s="144">
        <v>0</v>
      </c>
      <c r="F839" s="144">
        <v>0</v>
      </c>
      <c r="G839" s="144">
        <v>0</v>
      </c>
      <c r="H839" s="144">
        <v>0</v>
      </c>
      <c r="I839" s="144">
        <v>0</v>
      </c>
      <c r="J839" s="144">
        <v>0</v>
      </c>
      <c r="K839" s="144">
        <v>0</v>
      </c>
      <c r="L839" s="144">
        <v>0</v>
      </c>
      <c r="M839" s="144">
        <v>0</v>
      </c>
      <c r="N839" s="144">
        <v>0</v>
      </c>
      <c r="O839" s="144">
        <v>0</v>
      </c>
      <c r="P839" s="144">
        <v>0</v>
      </c>
      <c r="Q839" s="145"/>
      <c r="R839" s="145"/>
      <c r="S839" s="145"/>
      <c r="T839" s="145"/>
      <c r="U839" s="145"/>
      <c r="V839" s="145"/>
      <c r="W839" s="145"/>
      <c r="X839" s="145"/>
      <c r="Y839" s="145"/>
      <c r="Z839" s="145"/>
      <c r="AA839" s="145"/>
      <c r="AB839" s="145"/>
      <c r="AC839" s="145"/>
      <c r="AD839" s="145"/>
      <c r="AE839" s="144">
        <v>0</v>
      </c>
      <c r="AF839" s="144">
        <v>0</v>
      </c>
      <c r="AG839" s="144">
        <v>0</v>
      </c>
      <c r="AH839" s="144">
        <v>0</v>
      </c>
      <c r="AI839" s="144">
        <v>0</v>
      </c>
      <c r="AJ839" s="758">
        <v>0</v>
      </c>
      <c r="AK839" s="144">
        <v>0</v>
      </c>
      <c r="AL839" s="144">
        <v>0</v>
      </c>
      <c r="AM839" s="144">
        <v>0</v>
      </c>
      <c r="AN839" s="758">
        <v>0</v>
      </c>
      <c r="AO839" s="144">
        <v>0</v>
      </c>
      <c r="AP839" s="144">
        <v>0</v>
      </c>
      <c r="AQ839" s="144">
        <v>0</v>
      </c>
      <c r="AR839" s="758">
        <v>0</v>
      </c>
      <c r="AS839" s="144"/>
      <c r="AT839" s="144"/>
      <c r="AU839" s="144"/>
      <c r="AV839" s="144"/>
      <c r="AW839" s="144"/>
      <c r="AX839" s="144"/>
      <c r="AY839" s="144"/>
      <c r="AZ839" s="144"/>
      <c r="BA839" s="144"/>
      <c r="BB839" s="144"/>
      <c r="BC839" s="144"/>
      <c r="BD839" s="144"/>
      <c r="BE839" s="144"/>
      <c r="BF839" s="144"/>
    </row>
    <row r="840" spans="1:58" hidden="1">
      <c r="A840" s="143" t="s">
        <v>924</v>
      </c>
      <c r="B840" s="143" t="s">
        <v>1026</v>
      </c>
      <c r="C840" s="144">
        <v>276</v>
      </c>
      <c r="D840" s="144">
        <v>284</v>
      </c>
      <c r="E840" s="144">
        <v>322</v>
      </c>
      <c r="F840" s="144">
        <v>332</v>
      </c>
      <c r="G840" s="144">
        <v>313</v>
      </c>
      <c r="H840" s="144">
        <v>301</v>
      </c>
      <c r="I840" s="144">
        <v>1117</v>
      </c>
      <c r="J840" s="144">
        <v>1123</v>
      </c>
      <c r="K840" s="144">
        <v>1057</v>
      </c>
      <c r="L840" s="144">
        <v>1064</v>
      </c>
      <c r="M840" s="144">
        <v>406</v>
      </c>
      <c r="N840" s="144">
        <v>599</v>
      </c>
      <c r="O840" s="144">
        <v>593</v>
      </c>
      <c r="P840" s="144">
        <v>593</v>
      </c>
      <c r="Q840" s="145">
        <v>26.27</v>
      </c>
      <c r="R840" s="145">
        <v>26.03</v>
      </c>
      <c r="S840" s="145">
        <v>24.98</v>
      </c>
      <c r="T840" s="145">
        <v>24.88</v>
      </c>
      <c r="U840" s="145">
        <v>25.04</v>
      </c>
      <c r="V840" s="145">
        <v>25.49</v>
      </c>
      <c r="W840" s="145">
        <v>45.8</v>
      </c>
      <c r="X840" s="145">
        <v>44.8</v>
      </c>
      <c r="Y840" s="145">
        <v>26.48</v>
      </c>
      <c r="Z840" s="145">
        <v>26.66</v>
      </c>
      <c r="AA840" s="145">
        <v>42.46</v>
      </c>
      <c r="AB840" s="145">
        <v>34.67</v>
      </c>
      <c r="AC840" s="145">
        <v>33.340000000000003</v>
      </c>
      <c r="AD840" s="145">
        <v>29.96</v>
      </c>
      <c r="AE840" s="144">
        <v>7251</v>
      </c>
      <c r="AF840" s="144">
        <v>7393</v>
      </c>
      <c r="AG840" s="144">
        <v>8043</v>
      </c>
      <c r="AH840" s="144">
        <v>8259</v>
      </c>
      <c r="AI840" s="144">
        <v>7836</v>
      </c>
      <c r="AJ840" s="758">
        <v>7672</v>
      </c>
      <c r="AK840" s="144">
        <v>51164</v>
      </c>
      <c r="AL840" s="144">
        <v>50305</v>
      </c>
      <c r="AM840" s="144">
        <v>27987</v>
      </c>
      <c r="AN840" s="758">
        <v>28363</v>
      </c>
      <c r="AO840" s="144">
        <v>17240</v>
      </c>
      <c r="AP840" s="144">
        <v>20768</v>
      </c>
      <c r="AQ840" s="144">
        <v>19768</v>
      </c>
      <c r="AR840" s="758">
        <v>17768</v>
      </c>
      <c r="AS840" s="144"/>
      <c r="AT840" s="144"/>
      <c r="AU840" s="144"/>
      <c r="AV840" s="144"/>
      <c r="AW840" s="144"/>
      <c r="AX840" s="144"/>
      <c r="AY840" s="144"/>
      <c r="AZ840" s="144"/>
      <c r="BA840" s="144"/>
      <c r="BB840" s="144"/>
      <c r="BC840" s="144"/>
      <c r="BD840" s="144"/>
      <c r="BE840" s="144"/>
      <c r="BF840" s="144"/>
    </row>
    <row r="841" spans="1:58" hidden="1">
      <c r="A841" s="143" t="s">
        <v>924</v>
      </c>
      <c r="B841" s="143" t="s">
        <v>1027</v>
      </c>
      <c r="C841" s="144">
        <v>0</v>
      </c>
      <c r="D841" s="144">
        <v>0</v>
      </c>
      <c r="E841" s="144">
        <v>0</v>
      </c>
      <c r="F841" s="144">
        <v>0</v>
      </c>
      <c r="G841" s="144">
        <v>0</v>
      </c>
      <c r="H841" s="144">
        <v>0</v>
      </c>
      <c r="I841" s="144">
        <v>0</v>
      </c>
      <c r="J841" s="144">
        <v>0</v>
      </c>
      <c r="K841" s="144">
        <v>0</v>
      </c>
      <c r="L841" s="144">
        <v>0</v>
      </c>
      <c r="M841" s="144">
        <v>0</v>
      </c>
      <c r="N841" s="144">
        <v>0</v>
      </c>
      <c r="O841" s="144">
        <v>0</v>
      </c>
      <c r="P841" s="144">
        <v>0</v>
      </c>
      <c r="Q841" s="145"/>
      <c r="R841" s="145"/>
      <c r="S841" s="145"/>
      <c r="T841" s="145"/>
      <c r="U841" s="145"/>
      <c r="V841" s="145"/>
      <c r="W841" s="145"/>
      <c r="X841" s="145"/>
      <c r="Y841" s="145"/>
      <c r="Z841" s="145"/>
      <c r="AA841" s="145"/>
      <c r="AB841" s="145"/>
      <c r="AC841" s="145"/>
      <c r="AD841" s="145"/>
      <c r="AE841" s="144">
        <v>0</v>
      </c>
      <c r="AF841" s="144">
        <v>0</v>
      </c>
      <c r="AG841" s="144">
        <v>0</v>
      </c>
      <c r="AH841" s="144">
        <v>0</v>
      </c>
      <c r="AI841" s="144">
        <v>0</v>
      </c>
      <c r="AJ841" s="758">
        <v>0</v>
      </c>
      <c r="AK841" s="144">
        <v>0</v>
      </c>
      <c r="AL841" s="144">
        <v>0</v>
      </c>
      <c r="AM841" s="144">
        <v>0</v>
      </c>
      <c r="AN841" s="758">
        <v>0</v>
      </c>
      <c r="AO841" s="144">
        <v>0</v>
      </c>
      <c r="AP841" s="144">
        <v>0</v>
      </c>
      <c r="AQ841" s="144">
        <v>0</v>
      </c>
      <c r="AR841" s="758">
        <v>0</v>
      </c>
      <c r="AS841" s="144"/>
      <c r="AT841" s="144"/>
      <c r="AU841" s="144"/>
      <c r="AV841" s="144"/>
      <c r="AW841" s="144"/>
      <c r="AX841" s="144"/>
      <c r="AY841" s="144"/>
      <c r="AZ841" s="144"/>
      <c r="BA841" s="144"/>
      <c r="BB841" s="144"/>
      <c r="BC841" s="144"/>
      <c r="BD841" s="144"/>
      <c r="BE841" s="144"/>
      <c r="BF841" s="144"/>
    </row>
    <row r="842" spans="1:58" hidden="1">
      <c r="A842" s="143" t="s">
        <v>924</v>
      </c>
      <c r="B842" s="143" t="s">
        <v>1028</v>
      </c>
      <c r="C842" s="144">
        <v>0</v>
      </c>
      <c r="D842" s="144">
        <v>0</v>
      </c>
      <c r="E842" s="144">
        <v>0</v>
      </c>
      <c r="F842" s="144">
        <v>0</v>
      </c>
      <c r="G842" s="144">
        <v>0</v>
      </c>
      <c r="H842" s="144">
        <v>0</v>
      </c>
      <c r="I842" s="144">
        <v>0</v>
      </c>
      <c r="J842" s="144">
        <v>0</v>
      </c>
      <c r="K842" s="144">
        <v>0</v>
      </c>
      <c r="L842" s="144">
        <v>0</v>
      </c>
      <c r="M842" s="144">
        <v>0</v>
      </c>
      <c r="N842" s="144">
        <v>0</v>
      </c>
      <c r="O842" s="144">
        <v>0</v>
      </c>
      <c r="P842" s="144">
        <v>0</v>
      </c>
      <c r="Q842" s="145"/>
      <c r="R842" s="145"/>
      <c r="S842" s="145"/>
      <c r="T842" s="145"/>
      <c r="U842" s="145"/>
      <c r="V842" s="145"/>
      <c r="W842" s="145"/>
      <c r="X842" s="145"/>
      <c r="Y842" s="145"/>
      <c r="Z842" s="145"/>
      <c r="AA842" s="145"/>
      <c r="AB842" s="145"/>
      <c r="AC842" s="145"/>
      <c r="AD842" s="145"/>
      <c r="AE842" s="144">
        <v>0</v>
      </c>
      <c r="AF842" s="144">
        <v>0</v>
      </c>
      <c r="AG842" s="144">
        <v>0</v>
      </c>
      <c r="AH842" s="144">
        <v>0</v>
      </c>
      <c r="AI842" s="144">
        <v>0</v>
      </c>
      <c r="AJ842" s="758">
        <v>0</v>
      </c>
      <c r="AK842" s="144">
        <v>0</v>
      </c>
      <c r="AL842" s="144">
        <v>0</v>
      </c>
      <c r="AM842" s="144">
        <v>0</v>
      </c>
      <c r="AN842" s="758">
        <v>0</v>
      </c>
      <c r="AO842" s="144">
        <v>0</v>
      </c>
      <c r="AP842" s="144">
        <v>0</v>
      </c>
      <c r="AQ842" s="144">
        <v>0</v>
      </c>
      <c r="AR842" s="758">
        <v>0</v>
      </c>
      <c r="AS842" s="144"/>
      <c r="AT842" s="144"/>
      <c r="AU842" s="144"/>
      <c r="AV842" s="144"/>
      <c r="AW842" s="144"/>
      <c r="AX842" s="144"/>
      <c r="AY842" s="144"/>
      <c r="AZ842" s="144"/>
      <c r="BA842" s="144"/>
      <c r="BB842" s="144"/>
      <c r="BC842" s="144"/>
      <c r="BD842" s="144"/>
      <c r="BE842" s="144"/>
      <c r="BF842" s="144"/>
    </row>
    <row r="843" spans="1:58" hidden="1">
      <c r="A843" s="143" t="s">
        <v>924</v>
      </c>
      <c r="B843" s="143" t="s">
        <v>1029</v>
      </c>
      <c r="C843" s="144">
        <v>0</v>
      </c>
      <c r="D843" s="144">
        <v>0</v>
      </c>
      <c r="E843" s="144">
        <v>0</v>
      </c>
      <c r="F843" s="144">
        <v>0</v>
      </c>
      <c r="G843" s="144">
        <v>0</v>
      </c>
      <c r="H843" s="144">
        <v>0</v>
      </c>
      <c r="I843" s="144">
        <v>0</v>
      </c>
      <c r="J843" s="144">
        <v>0</v>
      </c>
      <c r="K843" s="144">
        <v>0</v>
      </c>
      <c r="L843" s="144">
        <v>0</v>
      </c>
      <c r="M843" s="144">
        <v>1</v>
      </c>
      <c r="N843" s="144">
        <v>1</v>
      </c>
      <c r="O843" s="144">
        <v>1</v>
      </c>
      <c r="P843" s="144">
        <v>1</v>
      </c>
      <c r="Q843" s="145"/>
      <c r="R843" s="145"/>
      <c r="S843" s="145"/>
      <c r="T843" s="145"/>
      <c r="U843" s="145"/>
      <c r="V843" s="145"/>
      <c r="W843" s="145"/>
      <c r="X843" s="145"/>
      <c r="Y843" s="145"/>
      <c r="Z843" s="145"/>
      <c r="AA843" s="145">
        <v>0</v>
      </c>
      <c r="AB843" s="145">
        <v>0</v>
      </c>
      <c r="AC843" s="145">
        <v>0</v>
      </c>
      <c r="AD843" s="145">
        <v>0</v>
      </c>
      <c r="AE843" s="144">
        <v>0</v>
      </c>
      <c r="AF843" s="144">
        <v>0</v>
      </c>
      <c r="AG843" s="144">
        <v>0</v>
      </c>
      <c r="AH843" s="144">
        <v>0</v>
      </c>
      <c r="AI843" s="144">
        <v>0</v>
      </c>
      <c r="AJ843" s="758">
        <v>0</v>
      </c>
      <c r="AK843" s="144">
        <v>0</v>
      </c>
      <c r="AL843" s="144">
        <v>0</v>
      </c>
      <c r="AM843" s="144">
        <v>0</v>
      </c>
      <c r="AN843" s="758">
        <v>0</v>
      </c>
      <c r="AO843" s="144">
        <v>0</v>
      </c>
      <c r="AP843" s="144">
        <v>0</v>
      </c>
      <c r="AQ843" s="144">
        <v>0</v>
      </c>
      <c r="AR843" s="758">
        <v>0</v>
      </c>
      <c r="AS843" s="144"/>
      <c r="AT843" s="144"/>
      <c r="AU843" s="144"/>
      <c r="AV843" s="144"/>
      <c r="AW843" s="144"/>
      <c r="AX843" s="144"/>
      <c r="AY843" s="144"/>
      <c r="AZ843" s="144"/>
      <c r="BA843" s="144"/>
      <c r="BB843" s="144"/>
      <c r="BC843" s="144"/>
      <c r="BD843" s="144"/>
      <c r="BE843" s="144"/>
      <c r="BF843" s="144"/>
    </row>
    <row r="844" spans="1:58" hidden="1">
      <c r="A844" s="143" t="s">
        <v>924</v>
      </c>
      <c r="B844" s="143" t="s">
        <v>1030</v>
      </c>
      <c r="C844" s="144">
        <v>0</v>
      </c>
      <c r="D844" s="144">
        <v>0</v>
      </c>
      <c r="E844" s="144">
        <v>0</v>
      </c>
      <c r="F844" s="144">
        <v>0</v>
      </c>
      <c r="G844" s="144">
        <v>0</v>
      </c>
      <c r="H844" s="144">
        <v>0</v>
      </c>
      <c r="I844" s="144">
        <v>0</v>
      </c>
      <c r="J844" s="144">
        <v>0</v>
      </c>
      <c r="K844" s="144">
        <v>0</v>
      </c>
      <c r="L844" s="144">
        <v>0</v>
      </c>
      <c r="M844" s="144">
        <v>0</v>
      </c>
      <c r="N844" s="144">
        <v>0</v>
      </c>
      <c r="O844" s="144">
        <v>0</v>
      </c>
      <c r="P844" s="144">
        <v>0</v>
      </c>
      <c r="Q844" s="145"/>
      <c r="R844" s="145"/>
      <c r="S844" s="145"/>
      <c r="T844" s="145"/>
      <c r="U844" s="145"/>
      <c r="V844" s="145"/>
      <c r="W844" s="145"/>
      <c r="X844" s="145"/>
      <c r="Y844" s="145"/>
      <c r="Z844" s="145"/>
      <c r="AA844" s="145"/>
      <c r="AB844" s="145"/>
      <c r="AC844" s="145"/>
      <c r="AD844" s="145"/>
      <c r="AE844" s="144">
        <v>0</v>
      </c>
      <c r="AF844" s="144">
        <v>0</v>
      </c>
      <c r="AG844" s="144">
        <v>0</v>
      </c>
      <c r="AH844" s="144">
        <v>0</v>
      </c>
      <c r="AI844" s="144">
        <v>0</v>
      </c>
      <c r="AJ844" s="758">
        <v>0</v>
      </c>
      <c r="AK844" s="144">
        <v>0</v>
      </c>
      <c r="AL844" s="144">
        <v>0</v>
      </c>
      <c r="AM844" s="144">
        <v>0</v>
      </c>
      <c r="AN844" s="758">
        <v>0</v>
      </c>
      <c r="AO844" s="144">
        <v>0</v>
      </c>
      <c r="AP844" s="144">
        <v>0</v>
      </c>
      <c r="AQ844" s="144">
        <v>0</v>
      </c>
      <c r="AR844" s="758">
        <v>0</v>
      </c>
      <c r="AS844" s="144"/>
      <c r="AT844" s="144"/>
      <c r="AU844" s="144"/>
      <c r="AV844" s="144"/>
      <c r="AW844" s="144"/>
      <c r="AX844" s="144"/>
      <c r="AY844" s="144"/>
      <c r="AZ844" s="144"/>
      <c r="BA844" s="144"/>
      <c r="BB844" s="144"/>
      <c r="BC844" s="144"/>
      <c r="BD844" s="144"/>
      <c r="BE844" s="144"/>
      <c r="BF844" s="144"/>
    </row>
    <row r="845" spans="1:58" hidden="1">
      <c r="A845" s="143" t="s">
        <v>924</v>
      </c>
      <c r="B845" s="143" t="s">
        <v>1031</v>
      </c>
      <c r="C845" s="144">
        <v>0</v>
      </c>
      <c r="D845" s="144">
        <v>0</v>
      </c>
      <c r="E845" s="144">
        <v>0</v>
      </c>
      <c r="F845" s="144">
        <v>0</v>
      </c>
      <c r="G845" s="144">
        <v>0</v>
      </c>
      <c r="H845" s="144">
        <v>0</v>
      </c>
      <c r="I845" s="144">
        <v>0</v>
      </c>
      <c r="J845" s="144">
        <v>0</v>
      </c>
      <c r="K845" s="144">
        <v>0</v>
      </c>
      <c r="L845" s="144">
        <v>0</v>
      </c>
      <c r="M845" s="144">
        <v>0</v>
      </c>
      <c r="N845" s="144">
        <v>0</v>
      </c>
      <c r="O845" s="144">
        <v>0</v>
      </c>
      <c r="P845" s="144">
        <v>0</v>
      </c>
      <c r="Q845" s="145"/>
      <c r="R845" s="145"/>
      <c r="S845" s="145"/>
      <c r="T845" s="145"/>
      <c r="U845" s="145"/>
      <c r="V845" s="145"/>
      <c r="W845" s="145"/>
      <c r="X845" s="145"/>
      <c r="Y845" s="145"/>
      <c r="Z845" s="145"/>
      <c r="AA845" s="145"/>
      <c r="AB845" s="145"/>
      <c r="AC845" s="145"/>
      <c r="AD845" s="145"/>
      <c r="AE845" s="144">
        <v>0</v>
      </c>
      <c r="AF845" s="144">
        <v>0</v>
      </c>
      <c r="AG845" s="144">
        <v>0</v>
      </c>
      <c r="AH845" s="144">
        <v>0</v>
      </c>
      <c r="AI845" s="144">
        <v>0</v>
      </c>
      <c r="AJ845" s="758">
        <v>0</v>
      </c>
      <c r="AK845" s="144">
        <v>0</v>
      </c>
      <c r="AL845" s="144">
        <v>0</v>
      </c>
      <c r="AM845" s="144">
        <v>0</v>
      </c>
      <c r="AN845" s="758">
        <v>0</v>
      </c>
      <c r="AO845" s="144">
        <v>0</v>
      </c>
      <c r="AP845" s="144">
        <v>0</v>
      </c>
      <c r="AQ845" s="144">
        <v>0</v>
      </c>
      <c r="AR845" s="758">
        <v>0</v>
      </c>
      <c r="AS845" s="144"/>
      <c r="AT845" s="144"/>
      <c r="AU845" s="144"/>
      <c r="AV845" s="144"/>
      <c r="AW845" s="144"/>
      <c r="AX845" s="144"/>
      <c r="AY845" s="144"/>
      <c r="AZ845" s="144"/>
      <c r="BA845" s="144"/>
      <c r="BB845" s="144"/>
      <c r="BC845" s="144"/>
      <c r="BD845" s="144"/>
      <c r="BE845" s="144"/>
      <c r="BF845" s="144"/>
    </row>
    <row r="846" spans="1:58" hidden="1">
      <c r="A846" s="143" t="s">
        <v>924</v>
      </c>
      <c r="B846" s="143" t="s">
        <v>1032</v>
      </c>
      <c r="C846" s="144">
        <v>0</v>
      </c>
      <c r="D846" s="144">
        <v>0</v>
      </c>
      <c r="E846" s="144">
        <v>0</v>
      </c>
      <c r="F846" s="144">
        <v>0</v>
      </c>
      <c r="G846" s="144">
        <v>0</v>
      </c>
      <c r="H846" s="144">
        <v>0</v>
      </c>
      <c r="I846" s="144">
        <v>0</v>
      </c>
      <c r="J846" s="144">
        <v>0</v>
      </c>
      <c r="K846" s="144">
        <v>0</v>
      </c>
      <c r="L846" s="144">
        <v>0</v>
      </c>
      <c r="M846" s="144">
        <v>0</v>
      </c>
      <c r="N846" s="144">
        <v>0</v>
      </c>
      <c r="O846" s="144">
        <v>0</v>
      </c>
      <c r="P846" s="144">
        <v>0</v>
      </c>
      <c r="Q846" s="145"/>
      <c r="R846" s="145"/>
      <c r="S846" s="145"/>
      <c r="T846" s="145"/>
      <c r="U846" s="145"/>
      <c r="V846" s="145"/>
      <c r="W846" s="145"/>
      <c r="X846" s="145"/>
      <c r="Y846" s="145"/>
      <c r="Z846" s="145"/>
      <c r="AA846" s="145"/>
      <c r="AB846" s="145"/>
      <c r="AC846" s="145"/>
      <c r="AD846" s="145"/>
      <c r="AE846" s="144">
        <v>0</v>
      </c>
      <c r="AF846" s="144">
        <v>0</v>
      </c>
      <c r="AG846" s="144">
        <v>0</v>
      </c>
      <c r="AH846" s="144">
        <v>0</v>
      </c>
      <c r="AI846" s="144">
        <v>0</v>
      </c>
      <c r="AJ846" s="758">
        <v>0</v>
      </c>
      <c r="AK846" s="144">
        <v>0</v>
      </c>
      <c r="AL846" s="144">
        <v>0</v>
      </c>
      <c r="AM846" s="144">
        <v>0</v>
      </c>
      <c r="AN846" s="758">
        <v>0</v>
      </c>
      <c r="AO846" s="144">
        <v>0</v>
      </c>
      <c r="AP846" s="144">
        <v>0</v>
      </c>
      <c r="AQ846" s="144">
        <v>0</v>
      </c>
      <c r="AR846" s="758">
        <v>0</v>
      </c>
      <c r="AS846" s="144"/>
      <c r="AT846" s="144"/>
      <c r="AU846" s="144"/>
      <c r="AV846" s="144"/>
      <c r="AW846" s="144"/>
      <c r="AX846" s="144"/>
      <c r="AY846" s="144"/>
      <c r="AZ846" s="144"/>
      <c r="BA846" s="144"/>
      <c r="BB846" s="144"/>
      <c r="BC846" s="144"/>
      <c r="BD846" s="144"/>
      <c r="BE846" s="144"/>
      <c r="BF846" s="144"/>
    </row>
    <row r="847" spans="1:58" hidden="1">
      <c r="A847" s="143" t="s">
        <v>924</v>
      </c>
      <c r="B847" s="143" t="s">
        <v>1033</v>
      </c>
      <c r="C847" s="144">
        <v>0</v>
      </c>
      <c r="D847" s="144">
        <v>0</v>
      </c>
      <c r="E847" s="144">
        <v>0</v>
      </c>
      <c r="F847" s="144">
        <v>0</v>
      </c>
      <c r="G847" s="144">
        <v>0</v>
      </c>
      <c r="H847" s="144">
        <v>0</v>
      </c>
      <c r="I847" s="144">
        <v>0</v>
      </c>
      <c r="J847" s="144">
        <v>0</v>
      </c>
      <c r="K847" s="144">
        <v>0</v>
      </c>
      <c r="L847" s="144">
        <v>0</v>
      </c>
      <c r="M847" s="144">
        <v>0</v>
      </c>
      <c r="N847" s="144">
        <v>0</v>
      </c>
      <c r="O847" s="144">
        <v>0</v>
      </c>
      <c r="P847" s="144">
        <v>0</v>
      </c>
      <c r="Q847" s="145"/>
      <c r="R847" s="145"/>
      <c r="S847" s="145"/>
      <c r="T847" s="145"/>
      <c r="U847" s="145"/>
      <c r="V847" s="145"/>
      <c r="W847" s="145"/>
      <c r="X847" s="145"/>
      <c r="Y847" s="145"/>
      <c r="Z847" s="145"/>
      <c r="AA847" s="145"/>
      <c r="AB847" s="145"/>
      <c r="AC847" s="145"/>
      <c r="AD847" s="145"/>
      <c r="AE847" s="144">
        <v>0</v>
      </c>
      <c r="AF847" s="144">
        <v>0</v>
      </c>
      <c r="AG847" s="144">
        <v>0</v>
      </c>
      <c r="AH847" s="144">
        <v>0</v>
      </c>
      <c r="AI847" s="144">
        <v>0</v>
      </c>
      <c r="AJ847" s="758">
        <v>0</v>
      </c>
      <c r="AK847" s="144">
        <v>0</v>
      </c>
      <c r="AL847" s="144">
        <v>0</v>
      </c>
      <c r="AM847" s="144">
        <v>0</v>
      </c>
      <c r="AN847" s="758">
        <v>0</v>
      </c>
      <c r="AO847" s="144">
        <v>0</v>
      </c>
      <c r="AP847" s="144">
        <v>0</v>
      </c>
      <c r="AQ847" s="144">
        <v>0</v>
      </c>
      <c r="AR847" s="758">
        <v>0</v>
      </c>
      <c r="AS847" s="144"/>
      <c r="AT847" s="144"/>
      <c r="AU847" s="144"/>
      <c r="AV847" s="144"/>
      <c r="AW847" s="144"/>
      <c r="AX847" s="144"/>
      <c r="AY847" s="144"/>
      <c r="AZ847" s="144"/>
      <c r="BA847" s="144"/>
      <c r="BB847" s="144"/>
      <c r="BC847" s="144"/>
      <c r="BD847" s="144"/>
      <c r="BE847" s="144"/>
      <c r="BF847" s="144"/>
    </row>
    <row r="848" spans="1:58" hidden="1">
      <c r="A848" s="143" t="s">
        <v>924</v>
      </c>
      <c r="B848" s="143" t="s">
        <v>1034</v>
      </c>
      <c r="C848" s="144">
        <v>62</v>
      </c>
      <c r="D848" s="144">
        <v>64</v>
      </c>
      <c r="E848" s="144">
        <v>72</v>
      </c>
      <c r="F848" s="144">
        <v>82</v>
      </c>
      <c r="G848" s="144">
        <v>88</v>
      </c>
      <c r="H848" s="144">
        <v>90</v>
      </c>
      <c r="I848" s="144">
        <v>164</v>
      </c>
      <c r="J848" s="144">
        <v>163</v>
      </c>
      <c r="K848" s="144">
        <v>162</v>
      </c>
      <c r="L848" s="144">
        <v>172</v>
      </c>
      <c r="M848" s="144">
        <v>89</v>
      </c>
      <c r="N848" s="144">
        <v>89</v>
      </c>
      <c r="O848" s="144">
        <v>80</v>
      </c>
      <c r="P848" s="144">
        <v>80</v>
      </c>
      <c r="Q848" s="145">
        <v>19.89</v>
      </c>
      <c r="R848" s="145">
        <v>20.16</v>
      </c>
      <c r="S848" s="145">
        <v>19.39</v>
      </c>
      <c r="T848" s="145">
        <v>18.52</v>
      </c>
      <c r="U848" s="145">
        <v>18.47</v>
      </c>
      <c r="V848" s="145">
        <v>18.98</v>
      </c>
      <c r="W848" s="145">
        <v>63.6</v>
      </c>
      <c r="X848" s="145">
        <v>60.14</v>
      </c>
      <c r="Y848" s="145">
        <v>59.06</v>
      </c>
      <c r="Z848" s="145">
        <v>57.24</v>
      </c>
      <c r="AA848" s="145">
        <v>30.82</v>
      </c>
      <c r="AB848" s="145">
        <v>30.82</v>
      </c>
      <c r="AC848" s="145">
        <v>26.79</v>
      </c>
      <c r="AD848" s="145">
        <v>25.98</v>
      </c>
      <c r="AE848" s="144">
        <v>1233</v>
      </c>
      <c r="AF848" s="144">
        <v>1290</v>
      </c>
      <c r="AG848" s="144">
        <v>1396</v>
      </c>
      <c r="AH848" s="144">
        <v>1519</v>
      </c>
      <c r="AI848" s="144">
        <v>1625</v>
      </c>
      <c r="AJ848" s="758">
        <v>1708</v>
      </c>
      <c r="AK848" s="144">
        <v>10431</v>
      </c>
      <c r="AL848" s="144">
        <v>9803</v>
      </c>
      <c r="AM848" s="144">
        <v>9568</v>
      </c>
      <c r="AN848" s="758">
        <v>9845</v>
      </c>
      <c r="AO848" s="144">
        <v>2743</v>
      </c>
      <c r="AP848" s="144">
        <v>2743</v>
      </c>
      <c r="AQ848" s="144">
        <v>2143</v>
      </c>
      <c r="AR848" s="758">
        <v>2078</v>
      </c>
      <c r="AS848" s="144"/>
      <c r="AT848" s="144"/>
      <c r="AU848" s="144"/>
      <c r="AV848" s="144"/>
      <c r="AW848" s="144"/>
      <c r="AX848" s="144"/>
      <c r="AY848" s="144"/>
      <c r="AZ848" s="144"/>
      <c r="BA848" s="144"/>
      <c r="BB848" s="144"/>
      <c r="BC848" s="144"/>
      <c r="BD848" s="144"/>
      <c r="BE848" s="144"/>
      <c r="BF848" s="144"/>
    </row>
    <row r="849" spans="1:58" hidden="1">
      <c r="A849" s="143" t="s">
        <v>924</v>
      </c>
      <c r="B849" s="143" t="s">
        <v>1035</v>
      </c>
      <c r="C849" s="144">
        <v>239</v>
      </c>
      <c r="D849" s="144">
        <v>241</v>
      </c>
      <c r="E849" s="144">
        <v>271</v>
      </c>
      <c r="F849" s="144">
        <v>302</v>
      </c>
      <c r="G849" s="144">
        <v>282</v>
      </c>
      <c r="H849" s="144">
        <v>280</v>
      </c>
      <c r="I849" s="144">
        <v>347</v>
      </c>
      <c r="J849" s="144">
        <v>344</v>
      </c>
      <c r="K849" s="144">
        <v>320</v>
      </c>
      <c r="L849" s="144">
        <v>318</v>
      </c>
      <c r="M849" s="144">
        <v>389</v>
      </c>
      <c r="N849" s="144">
        <v>389</v>
      </c>
      <c r="O849" s="144">
        <v>381</v>
      </c>
      <c r="P849" s="144">
        <v>381</v>
      </c>
      <c r="Q849" s="145">
        <v>91.32</v>
      </c>
      <c r="R849" s="145">
        <v>89.5</v>
      </c>
      <c r="S849" s="145">
        <v>60.25</v>
      </c>
      <c r="T849" s="145">
        <v>58.73</v>
      </c>
      <c r="U849" s="145">
        <v>57.43</v>
      </c>
      <c r="V849" s="145">
        <v>57.5</v>
      </c>
      <c r="W849" s="145">
        <v>66.099999999999994</v>
      </c>
      <c r="X849" s="145">
        <v>62.79</v>
      </c>
      <c r="Y849" s="145">
        <v>59.61</v>
      </c>
      <c r="Z849" s="145">
        <v>59.69</v>
      </c>
      <c r="AA849" s="145">
        <v>40.520000000000003</v>
      </c>
      <c r="AB849" s="145">
        <v>40.520000000000003</v>
      </c>
      <c r="AC849" s="145">
        <v>39.75</v>
      </c>
      <c r="AD849" s="145">
        <v>39.22</v>
      </c>
      <c r="AE849" s="144">
        <v>21825</v>
      </c>
      <c r="AF849" s="144">
        <v>21569</v>
      </c>
      <c r="AG849" s="144">
        <v>16329</v>
      </c>
      <c r="AH849" s="144">
        <v>17736</v>
      </c>
      <c r="AI849" s="144">
        <v>16195</v>
      </c>
      <c r="AJ849" s="758">
        <v>16099</v>
      </c>
      <c r="AK849" s="144">
        <v>22936</v>
      </c>
      <c r="AL849" s="144">
        <v>21600</v>
      </c>
      <c r="AM849" s="144">
        <v>19076</v>
      </c>
      <c r="AN849" s="758">
        <v>18980</v>
      </c>
      <c r="AO849" s="144">
        <v>15762</v>
      </c>
      <c r="AP849" s="144">
        <v>15762</v>
      </c>
      <c r="AQ849" s="144">
        <v>15144</v>
      </c>
      <c r="AR849" s="758">
        <v>14944</v>
      </c>
      <c r="AS849" s="144"/>
      <c r="AT849" s="144"/>
      <c r="AU849" s="144"/>
      <c r="AV849" s="144"/>
      <c r="AW849" s="144"/>
      <c r="AX849" s="144"/>
      <c r="AY849" s="144"/>
      <c r="AZ849" s="144"/>
      <c r="BA849" s="144"/>
      <c r="BB849" s="144"/>
      <c r="BC849" s="144"/>
      <c r="BD849" s="144"/>
      <c r="BE849" s="144"/>
      <c r="BF849" s="144"/>
    </row>
    <row r="850" spans="1:58" hidden="1">
      <c r="A850" s="143" t="s">
        <v>924</v>
      </c>
      <c r="B850" s="143" t="s">
        <v>1036</v>
      </c>
      <c r="C850" s="144">
        <v>10</v>
      </c>
      <c r="D850" s="144">
        <v>12</v>
      </c>
      <c r="E850" s="144">
        <v>12</v>
      </c>
      <c r="F850" s="144">
        <v>10</v>
      </c>
      <c r="G850" s="144">
        <v>11</v>
      </c>
      <c r="H850" s="144">
        <v>22</v>
      </c>
      <c r="I850" s="144">
        <v>21</v>
      </c>
      <c r="J850" s="144">
        <v>19</v>
      </c>
      <c r="K850" s="144">
        <v>18</v>
      </c>
      <c r="L850" s="144">
        <v>30</v>
      </c>
      <c r="M850" s="144">
        <v>54</v>
      </c>
      <c r="N850" s="144">
        <v>54</v>
      </c>
      <c r="O850" s="144">
        <v>66</v>
      </c>
      <c r="P850" s="144">
        <v>61</v>
      </c>
      <c r="Q850" s="145">
        <v>52.9</v>
      </c>
      <c r="R850" s="145">
        <v>70</v>
      </c>
      <c r="S850" s="145">
        <v>57.75</v>
      </c>
      <c r="T850" s="145">
        <v>81.099999999999994</v>
      </c>
      <c r="U850" s="145">
        <v>81.36</v>
      </c>
      <c r="V850" s="145">
        <v>54.14</v>
      </c>
      <c r="W850" s="145">
        <v>98.81</v>
      </c>
      <c r="X850" s="145">
        <v>80.790000000000006</v>
      </c>
      <c r="Y850" s="145">
        <v>77.28</v>
      </c>
      <c r="Z850" s="145">
        <v>71.900000000000006</v>
      </c>
      <c r="AA850" s="145">
        <v>28.98</v>
      </c>
      <c r="AB850" s="145">
        <v>28.98</v>
      </c>
      <c r="AC850" s="145">
        <v>35.83</v>
      </c>
      <c r="AD850" s="145">
        <v>30.46</v>
      </c>
      <c r="AE850" s="144">
        <v>529</v>
      </c>
      <c r="AF850" s="144">
        <v>840</v>
      </c>
      <c r="AG850" s="144">
        <v>693</v>
      </c>
      <c r="AH850" s="144">
        <v>811</v>
      </c>
      <c r="AI850" s="144">
        <v>895</v>
      </c>
      <c r="AJ850" s="758">
        <v>1191</v>
      </c>
      <c r="AK850" s="144">
        <v>2075</v>
      </c>
      <c r="AL850" s="144">
        <v>1535</v>
      </c>
      <c r="AM850" s="144">
        <v>1391</v>
      </c>
      <c r="AN850" s="758">
        <v>2157</v>
      </c>
      <c r="AO850" s="144">
        <v>1565</v>
      </c>
      <c r="AP850" s="144">
        <v>1565</v>
      </c>
      <c r="AQ850" s="144">
        <v>2365</v>
      </c>
      <c r="AR850" s="758">
        <v>1858</v>
      </c>
      <c r="AS850" s="144"/>
      <c r="AT850" s="144"/>
      <c r="AU850" s="144"/>
      <c r="AV850" s="144"/>
      <c r="AW850" s="144"/>
      <c r="AX850" s="144"/>
      <c r="AY850" s="144"/>
      <c r="AZ850" s="144"/>
      <c r="BA850" s="144"/>
      <c r="BB850" s="144"/>
      <c r="BC850" s="144"/>
      <c r="BD850" s="144"/>
      <c r="BE850" s="144"/>
      <c r="BF850" s="144"/>
    </row>
    <row r="851" spans="1:58" hidden="1">
      <c r="A851" s="143" t="s">
        <v>924</v>
      </c>
      <c r="B851" s="143" t="s">
        <v>1037</v>
      </c>
      <c r="C851" s="144">
        <v>102</v>
      </c>
      <c r="D851" s="144">
        <v>110</v>
      </c>
      <c r="E851" s="144">
        <v>115</v>
      </c>
      <c r="F851" s="144">
        <v>125</v>
      </c>
      <c r="G851" s="144">
        <v>136</v>
      </c>
      <c r="H851" s="144">
        <v>167</v>
      </c>
      <c r="I851" s="144">
        <v>171</v>
      </c>
      <c r="J851" s="144">
        <v>183</v>
      </c>
      <c r="K851" s="144">
        <v>217</v>
      </c>
      <c r="L851" s="144">
        <v>254</v>
      </c>
      <c r="M851" s="144">
        <v>279</v>
      </c>
      <c r="N851" s="144">
        <v>286</v>
      </c>
      <c r="O851" s="144">
        <v>282</v>
      </c>
      <c r="P851" s="144">
        <v>279</v>
      </c>
      <c r="Q851" s="145">
        <v>126.45</v>
      </c>
      <c r="R851" s="145">
        <v>122.47</v>
      </c>
      <c r="S851" s="145">
        <v>119.15</v>
      </c>
      <c r="T851" s="145">
        <v>117.66</v>
      </c>
      <c r="U851" s="145">
        <v>116.25</v>
      </c>
      <c r="V851" s="145">
        <v>118.92</v>
      </c>
      <c r="W851" s="145">
        <v>113.21</v>
      </c>
      <c r="X851" s="145">
        <v>106.19</v>
      </c>
      <c r="Y851" s="145">
        <v>98.2</v>
      </c>
      <c r="Z851" s="145">
        <v>95.02</v>
      </c>
      <c r="AA851" s="145">
        <v>69.62</v>
      </c>
      <c r="AB851" s="145">
        <v>69.53</v>
      </c>
      <c r="AC851" s="145">
        <v>63.43</v>
      </c>
      <c r="AD851" s="145">
        <v>51.34</v>
      </c>
      <c r="AE851" s="144">
        <v>12898</v>
      </c>
      <c r="AF851" s="144">
        <v>13472</v>
      </c>
      <c r="AG851" s="144">
        <v>13702</v>
      </c>
      <c r="AH851" s="144">
        <v>14708</v>
      </c>
      <c r="AI851" s="144">
        <v>15810</v>
      </c>
      <c r="AJ851" s="758">
        <v>19860</v>
      </c>
      <c r="AK851" s="144">
        <v>19359</v>
      </c>
      <c r="AL851" s="144">
        <v>19433</v>
      </c>
      <c r="AM851" s="144">
        <v>21310</v>
      </c>
      <c r="AN851" s="758">
        <v>24134</v>
      </c>
      <c r="AO851" s="144">
        <v>19425</v>
      </c>
      <c r="AP851" s="144">
        <v>19887</v>
      </c>
      <c r="AQ851" s="144">
        <v>17887</v>
      </c>
      <c r="AR851" s="758">
        <v>14323</v>
      </c>
      <c r="AS851" s="144"/>
      <c r="AT851" s="144"/>
      <c r="AU851" s="144"/>
      <c r="AV851" s="144"/>
      <c r="AW851" s="144"/>
      <c r="AX851" s="144"/>
      <c r="AY851" s="144"/>
      <c r="AZ851" s="144"/>
      <c r="BA851" s="144"/>
      <c r="BB851" s="144"/>
      <c r="BC851" s="144"/>
      <c r="BD851" s="144"/>
      <c r="BE851" s="144"/>
      <c r="BF851" s="144"/>
    </row>
    <row r="852" spans="1:58" hidden="1">
      <c r="A852" s="143" t="s">
        <v>924</v>
      </c>
      <c r="B852" s="143" t="s">
        <v>1038</v>
      </c>
      <c r="C852" s="144">
        <v>0</v>
      </c>
      <c r="D852" s="144">
        <v>0</v>
      </c>
      <c r="E852" s="144">
        <v>0</v>
      </c>
      <c r="F852" s="144">
        <v>0</v>
      </c>
      <c r="G852" s="144">
        <v>0</v>
      </c>
      <c r="H852" s="144">
        <v>0</v>
      </c>
      <c r="I852" s="144">
        <v>0</v>
      </c>
      <c r="J852" s="144">
        <v>0</v>
      </c>
      <c r="K852" s="144">
        <v>0</v>
      </c>
      <c r="L852" s="144">
        <v>0</v>
      </c>
      <c r="M852" s="144">
        <v>1266</v>
      </c>
      <c r="N852" s="144">
        <v>634</v>
      </c>
      <c r="O852" s="144">
        <v>634</v>
      </c>
      <c r="P852" s="144">
        <v>890</v>
      </c>
      <c r="Q852" s="145"/>
      <c r="R852" s="145"/>
      <c r="S852" s="145"/>
      <c r="T852" s="145"/>
      <c r="U852" s="145"/>
      <c r="V852" s="145"/>
      <c r="W852" s="145"/>
      <c r="X852" s="145"/>
      <c r="Y852" s="145"/>
      <c r="Z852" s="145"/>
      <c r="AA852" s="145">
        <v>0</v>
      </c>
      <c r="AB852" s="145">
        <v>0</v>
      </c>
      <c r="AC852" s="145">
        <v>0</v>
      </c>
      <c r="AD852" s="145">
        <v>0</v>
      </c>
      <c r="AE852" s="144">
        <v>0</v>
      </c>
      <c r="AF852" s="144">
        <v>0</v>
      </c>
      <c r="AG852" s="144">
        <v>0</v>
      </c>
      <c r="AH852" s="144">
        <v>0</v>
      </c>
      <c r="AI852" s="144">
        <v>0</v>
      </c>
      <c r="AJ852" s="758">
        <v>0</v>
      </c>
      <c r="AK852" s="144">
        <v>0</v>
      </c>
      <c r="AL852" s="144">
        <v>0</v>
      </c>
      <c r="AM852" s="144">
        <v>0</v>
      </c>
      <c r="AN852" s="758">
        <v>0</v>
      </c>
      <c r="AO852" s="144">
        <v>0</v>
      </c>
      <c r="AP852" s="144">
        <v>0</v>
      </c>
      <c r="AQ852" s="144">
        <v>0</v>
      </c>
      <c r="AR852" s="758">
        <v>0</v>
      </c>
      <c r="AS852" s="144"/>
      <c r="AT852" s="144"/>
      <c r="AU852" s="144"/>
      <c r="AV852" s="144"/>
      <c r="AW852" s="144"/>
      <c r="AX852" s="144"/>
      <c r="AY852" s="144"/>
      <c r="AZ852" s="144"/>
      <c r="BA852" s="144"/>
      <c r="BB852" s="144"/>
      <c r="BC852" s="144"/>
      <c r="BD852" s="144"/>
      <c r="BE852" s="144"/>
      <c r="BF852" s="144"/>
    </row>
    <row r="853" spans="1:58" hidden="1">
      <c r="A853" s="143" t="s">
        <v>924</v>
      </c>
      <c r="B853" s="143" t="s">
        <v>1039</v>
      </c>
      <c r="C853" s="144">
        <v>1095</v>
      </c>
      <c r="D853" s="144">
        <v>1110</v>
      </c>
      <c r="E853" s="144">
        <v>1149</v>
      </c>
      <c r="F853" s="144">
        <v>1259</v>
      </c>
      <c r="G853" s="144">
        <v>1272</v>
      </c>
      <c r="H853" s="144">
        <v>1223</v>
      </c>
      <c r="I853" s="144">
        <v>1944</v>
      </c>
      <c r="J853" s="144">
        <v>2017</v>
      </c>
      <c r="K853" s="144">
        <v>2131</v>
      </c>
      <c r="L853" s="144">
        <v>2191</v>
      </c>
      <c r="M853" s="144">
        <v>1758</v>
      </c>
      <c r="N853" s="144">
        <v>1756</v>
      </c>
      <c r="O853" s="144">
        <v>1762</v>
      </c>
      <c r="P853" s="144">
        <v>1798</v>
      </c>
      <c r="Q853" s="145">
        <v>272.39999999999998</v>
      </c>
      <c r="R853" s="145">
        <v>275.86</v>
      </c>
      <c r="S853" s="145">
        <v>263.5</v>
      </c>
      <c r="T853" s="145">
        <v>247.89</v>
      </c>
      <c r="U853" s="145">
        <v>247.08</v>
      </c>
      <c r="V853" s="145">
        <v>260.48</v>
      </c>
      <c r="W853" s="145">
        <v>129.06</v>
      </c>
      <c r="X853" s="145">
        <v>157.65</v>
      </c>
      <c r="Y853" s="145">
        <v>151.59</v>
      </c>
      <c r="Z853" s="145">
        <v>151.96</v>
      </c>
      <c r="AA853" s="145">
        <v>171.37</v>
      </c>
      <c r="AB853" s="145">
        <v>181.97</v>
      </c>
      <c r="AC853" s="145">
        <v>164.81</v>
      </c>
      <c r="AD853" s="145">
        <v>160.22999999999999</v>
      </c>
      <c r="AE853" s="144">
        <v>298281</v>
      </c>
      <c r="AF853" s="144">
        <v>306208</v>
      </c>
      <c r="AG853" s="144">
        <v>302760</v>
      </c>
      <c r="AH853" s="144">
        <v>312088</v>
      </c>
      <c r="AI853" s="144">
        <v>314282</v>
      </c>
      <c r="AJ853" s="758">
        <v>318567</v>
      </c>
      <c r="AK853" s="144">
        <v>250893</v>
      </c>
      <c r="AL853" s="144">
        <v>317979</v>
      </c>
      <c r="AM853" s="144">
        <v>323034</v>
      </c>
      <c r="AN853" s="758">
        <v>332934</v>
      </c>
      <c r="AO853" s="144">
        <v>301269</v>
      </c>
      <c r="AP853" s="144">
        <v>319535</v>
      </c>
      <c r="AQ853" s="144">
        <v>290394</v>
      </c>
      <c r="AR853" s="758">
        <v>288085</v>
      </c>
      <c r="AS853" s="144"/>
      <c r="AT853" s="144"/>
      <c r="AU853" s="144"/>
      <c r="AV853" s="144"/>
      <c r="AW853" s="144"/>
      <c r="AX853" s="144"/>
      <c r="AY853" s="144"/>
      <c r="AZ853" s="144"/>
      <c r="BA853" s="144"/>
      <c r="BB853" s="144"/>
      <c r="BC853" s="144"/>
      <c r="BD853" s="144"/>
      <c r="BE853" s="144"/>
      <c r="BF853" s="144"/>
    </row>
    <row r="854" spans="1:58" hidden="1">
      <c r="A854" s="143" t="s">
        <v>924</v>
      </c>
      <c r="B854" s="143" t="s">
        <v>1040</v>
      </c>
      <c r="C854" s="144">
        <v>300</v>
      </c>
      <c r="D854" s="144">
        <v>297</v>
      </c>
      <c r="E854" s="144">
        <v>317</v>
      </c>
      <c r="F854" s="144">
        <v>342</v>
      </c>
      <c r="G854" s="144">
        <v>270</v>
      </c>
      <c r="H854" s="144">
        <v>279</v>
      </c>
      <c r="I854" s="144">
        <v>207</v>
      </c>
      <c r="J854" s="144">
        <v>214</v>
      </c>
      <c r="K854" s="144">
        <v>210</v>
      </c>
      <c r="L854" s="144">
        <v>207</v>
      </c>
      <c r="M854" s="144">
        <v>109</v>
      </c>
      <c r="N854" s="144">
        <v>112</v>
      </c>
      <c r="O854" s="144">
        <v>112</v>
      </c>
      <c r="P854" s="144">
        <v>108</v>
      </c>
      <c r="Q854" s="145">
        <v>30.61</v>
      </c>
      <c r="R854" s="145">
        <v>38.57</v>
      </c>
      <c r="S854" s="145">
        <v>29.5</v>
      </c>
      <c r="T854" s="145">
        <v>28.31</v>
      </c>
      <c r="U854" s="145">
        <v>33.909999999999997</v>
      </c>
      <c r="V854" s="145">
        <v>32</v>
      </c>
      <c r="W854" s="145">
        <v>89.56</v>
      </c>
      <c r="X854" s="145">
        <v>104.29</v>
      </c>
      <c r="Y854" s="145">
        <v>91.02</v>
      </c>
      <c r="Z854" s="145">
        <v>91.44</v>
      </c>
      <c r="AA854" s="145">
        <v>90.63</v>
      </c>
      <c r="AB854" s="145">
        <v>89.38</v>
      </c>
      <c r="AC854" s="145">
        <v>87.8</v>
      </c>
      <c r="AD854" s="145">
        <v>88.95</v>
      </c>
      <c r="AE854" s="144">
        <v>9183</v>
      </c>
      <c r="AF854" s="144">
        <v>11456</v>
      </c>
      <c r="AG854" s="144">
        <v>9352</v>
      </c>
      <c r="AH854" s="144">
        <v>9683</v>
      </c>
      <c r="AI854" s="144">
        <v>9155</v>
      </c>
      <c r="AJ854" s="758">
        <v>8929</v>
      </c>
      <c r="AK854" s="144">
        <v>18538</v>
      </c>
      <c r="AL854" s="144">
        <v>22318</v>
      </c>
      <c r="AM854" s="144">
        <v>19114</v>
      </c>
      <c r="AN854" s="758">
        <v>18928</v>
      </c>
      <c r="AO854" s="144">
        <v>9879</v>
      </c>
      <c r="AP854" s="144">
        <v>10010</v>
      </c>
      <c r="AQ854" s="144">
        <v>9834</v>
      </c>
      <c r="AR854" s="758">
        <v>9607</v>
      </c>
      <c r="AS854" s="144"/>
      <c r="AT854" s="144"/>
      <c r="AU854" s="144"/>
      <c r="AV854" s="144"/>
      <c r="AW854" s="144"/>
      <c r="AX854" s="144"/>
      <c r="AY854" s="144"/>
      <c r="AZ854" s="144"/>
      <c r="BA854" s="144"/>
      <c r="BB854" s="144"/>
      <c r="BC854" s="144"/>
      <c r="BD854" s="144"/>
      <c r="BE854" s="144"/>
      <c r="BF854" s="144"/>
    </row>
    <row r="855" spans="1:58">
      <c r="A855" s="143" t="s">
        <v>924</v>
      </c>
      <c r="B855" s="143" t="s">
        <v>1041</v>
      </c>
      <c r="C855" s="144">
        <v>10070</v>
      </c>
      <c r="D855" s="144">
        <v>10054</v>
      </c>
      <c r="E855" s="144">
        <v>10190</v>
      </c>
      <c r="F855" s="144">
        <v>10226</v>
      </c>
      <c r="G855" s="144">
        <v>9955</v>
      </c>
      <c r="H855" s="144">
        <v>9836</v>
      </c>
      <c r="I855" s="144">
        <v>10066</v>
      </c>
      <c r="J855" s="144">
        <v>9058</v>
      </c>
      <c r="K855" s="144">
        <v>7744</v>
      </c>
      <c r="L855" s="144">
        <v>8714</v>
      </c>
      <c r="M855" s="144">
        <v>11578</v>
      </c>
      <c r="N855" s="144">
        <v>11478</v>
      </c>
      <c r="O855" s="144">
        <v>10900</v>
      </c>
      <c r="P855" s="144">
        <v>10898</v>
      </c>
      <c r="Q855" s="145">
        <v>277.98</v>
      </c>
      <c r="R855" s="145">
        <v>259.60000000000002</v>
      </c>
      <c r="S855" s="145">
        <v>265.12</v>
      </c>
      <c r="T855" s="145">
        <v>244.29</v>
      </c>
      <c r="U855" s="145">
        <v>290</v>
      </c>
      <c r="V855" s="145">
        <v>289.47000000000003</v>
      </c>
      <c r="W855" s="145">
        <v>291.19</v>
      </c>
      <c r="X855" s="145">
        <v>207.2</v>
      </c>
      <c r="Y855" s="145">
        <v>249.47</v>
      </c>
      <c r="Z855" s="145">
        <v>253.56</v>
      </c>
      <c r="AA855" s="145">
        <v>183.23</v>
      </c>
      <c r="AB855" s="145">
        <v>199.42</v>
      </c>
      <c r="AC855" s="145">
        <v>206.91</v>
      </c>
      <c r="AD855" s="145">
        <v>194.95</v>
      </c>
      <c r="AE855" s="144">
        <v>2799278</v>
      </c>
      <c r="AF855" s="144">
        <v>2609986</v>
      </c>
      <c r="AG855" s="144">
        <v>2701580</v>
      </c>
      <c r="AH855" s="144">
        <v>2498075</v>
      </c>
      <c r="AI855" s="144">
        <v>2886930</v>
      </c>
      <c r="AJ855" s="758">
        <v>2847208</v>
      </c>
      <c r="AK855" s="144">
        <v>2931134</v>
      </c>
      <c r="AL855" s="144">
        <v>1876828</v>
      </c>
      <c r="AM855" s="144">
        <v>1931892</v>
      </c>
      <c r="AN855" s="758">
        <v>2209545</v>
      </c>
      <c r="AO855" s="144">
        <v>2121381</v>
      </c>
      <c r="AP855" s="144">
        <v>2288975</v>
      </c>
      <c r="AQ855" s="144">
        <v>2255304</v>
      </c>
      <c r="AR855" s="758">
        <v>2124598</v>
      </c>
      <c r="AS855" s="144"/>
      <c r="AT855" s="144"/>
      <c r="AU855" s="144"/>
      <c r="AV855" s="144"/>
      <c r="AW855" s="144"/>
      <c r="AX855" s="144"/>
      <c r="AY855" s="144"/>
      <c r="AZ855" s="144"/>
      <c r="BA855" s="144"/>
      <c r="BB855" s="144"/>
      <c r="BC855" s="144"/>
      <c r="BD855" s="144"/>
      <c r="BE855" s="144"/>
      <c r="BF855" s="144"/>
    </row>
    <row r="856" spans="1:58" hidden="1">
      <c r="A856" s="143" t="s">
        <v>924</v>
      </c>
      <c r="B856" s="143" t="s">
        <v>1042</v>
      </c>
      <c r="C856" s="144">
        <v>0</v>
      </c>
      <c r="D856" s="144">
        <v>0</v>
      </c>
      <c r="E856" s="144">
        <v>0</v>
      </c>
      <c r="F856" s="144">
        <v>0</v>
      </c>
      <c r="G856" s="144">
        <v>0</v>
      </c>
      <c r="H856" s="144">
        <v>0</v>
      </c>
      <c r="I856" s="144">
        <v>0</v>
      </c>
      <c r="J856" s="144">
        <v>0</v>
      </c>
      <c r="K856" s="144">
        <v>0</v>
      </c>
      <c r="L856" s="144">
        <v>0</v>
      </c>
      <c r="M856" s="144">
        <v>0</v>
      </c>
      <c r="N856" s="144">
        <v>0</v>
      </c>
      <c r="O856" s="144">
        <v>0</v>
      </c>
      <c r="P856" s="144">
        <v>0</v>
      </c>
      <c r="Q856" s="145"/>
      <c r="R856" s="145"/>
      <c r="S856" s="145"/>
      <c r="T856" s="145"/>
      <c r="U856" s="145"/>
      <c r="V856" s="145"/>
      <c r="W856" s="145"/>
      <c r="X856" s="145"/>
      <c r="Y856" s="145"/>
      <c r="Z856" s="145"/>
      <c r="AA856" s="145"/>
      <c r="AB856" s="145"/>
      <c r="AC856" s="145"/>
      <c r="AD856" s="145"/>
      <c r="AE856" s="144">
        <v>0</v>
      </c>
      <c r="AF856" s="144">
        <v>0</v>
      </c>
      <c r="AG856" s="144">
        <v>0</v>
      </c>
      <c r="AH856" s="144">
        <v>0</v>
      </c>
      <c r="AI856" s="144">
        <v>0</v>
      </c>
      <c r="AJ856" s="758">
        <v>0</v>
      </c>
      <c r="AK856" s="144">
        <v>0</v>
      </c>
      <c r="AL856" s="144">
        <v>0</v>
      </c>
      <c r="AM856" s="144">
        <v>0</v>
      </c>
      <c r="AN856" s="758">
        <v>0</v>
      </c>
      <c r="AO856" s="144">
        <v>0</v>
      </c>
      <c r="AP856" s="144">
        <v>0</v>
      </c>
      <c r="AQ856" s="144">
        <v>0</v>
      </c>
      <c r="AR856" s="758">
        <v>0</v>
      </c>
      <c r="AS856" s="144"/>
      <c r="AT856" s="144"/>
      <c r="AU856" s="144"/>
      <c r="AV856" s="144"/>
      <c r="AW856" s="144"/>
      <c r="AX856" s="144"/>
      <c r="AY856" s="144"/>
      <c r="AZ856" s="144"/>
      <c r="BA856" s="144"/>
      <c r="BB856" s="144"/>
      <c r="BC856" s="144"/>
      <c r="BD856" s="144"/>
      <c r="BE856" s="144"/>
      <c r="BF856" s="144"/>
    </row>
    <row r="857" spans="1:58" hidden="1">
      <c r="A857" s="143" t="s">
        <v>924</v>
      </c>
      <c r="B857" s="143" t="s">
        <v>1043</v>
      </c>
      <c r="C857" s="144">
        <v>698</v>
      </c>
      <c r="D857" s="144">
        <v>803</v>
      </c>
      <c r="E857" s="144">
        <v>1022</v>
      </c>
      <c r="F857" s="144">
        <v>1147</v>
      </c>
      <c r="G857" s="144">
        <v>1198</v>
      </c>
      <c r="H857" s="144">
        <v>1301</v>
      </c>
      <c r="I857" s="144">
        <v>1364</v>
      </c>
      <c r="J857" s="144">
        <v>1475</v>
      </c>
      <c r="K857" s="144">
        <v>1602</v>
      </c>
      <c r="L857" s="144">
        <v>1720</v>
      </c>
      <c r="M857" s="144">
        <v>1939</v>
      </c>
      <c r="N857" s="144">
        <v>1969</v>
      </c>
      <c r="O857" s="144">
        <v>1934</v>
      </c>
      <c r="P857" s="144">
        <v>2327</v>
      </c>
      <c r="Q857" s="145">
        <v>59.16</v>
      </c>
      <c r="R857" s="145">
        <v>53.13</v>
      </c>
      <c r="S857" s="145">
        <v>45.65</v>
      </c>
      <c r="T857" s="145">
        <v>46.9</v>
      </c>
      <c r="U857" s="145">
        <v>45.09</v>
      </c>
      <c r="V857" s="145">
        <v>44.8</v>
      </c>
      <c r="W857" s="145">
        <v>141.4</v>
      </c>
      <c r="X857" s="145">
        <v>176.66</v>
      </c>
      <c r="Y857" s="145">
        <v>98.62</v>
      </c>
      <c r="Z857" s="145">
        <v>96.94</v>
      </c>
      <c r="AA857" s="145">
        <v>93.23</v>
      </c>
      <c r="AB857" s="145">
        <v>92.22</v>
      </c>
      <c r="AC857" s="145">
        <v>87.73</v>
      </c>
      <c r="AD857" s="145">
        <v>43.52</v>
      </c>
      <c r="AE857" s="144">
        <v>41293</v>
      </c>
      <c r="AF857" s="144">
        <v>42664</v>
      </c>
      <c r="AG857" s="144">
        <v>46651</v>
      </c>
      <c r="AH857" s="144">
        <v>53796</v>
      </c>
      <c r="AI857" s="144">
        <v>54018</v>
      </c>
      <c r="AJ857" s="758">
        <v>58281</v>
      </c>
      <c r="AK857" s="144">
        <v>192873</v>
      </c>
      <c r="AL857" s="144">
        <v>260570</v>
      </c>
      <c r="AM857" s="144">
        <v>157995</v>
      </c>
      <c r="AN857" s="758">
        <v>166741</v>
      </c>
      <c r="AO857" s="144">
        <v>180769</v>
      </c>
      <c r="AP857" s="144">
        <v>181580</v>
      </c>
      <c r="AQ857" s="144">
        <v>169672</v>
      </c>
      <c r="AR857" s="758">
        <v>101266</v>
      </c>
      <c r="AS857" s="144"/>
      <c r="AT857" s="144"/>
      <c r="AU857" s="144"/>
      <c r="AV857" s="144"/>
      <c r="AW857" s="144"/>
      <c r="AX857" s="144"/>
      <c r="AY857" s="144"/>
      <c r="AZ857" s="144"/>
      <c r="BA857" s="144"/>
      <c r="BB857" s="144"/>
      <c r="BC857" s="144"/>
      <c r="BD857" s="144"/>
      <c r="BE857" s="144"/>
      <c r="BF857" s="144"/>
    </row>
    <row r="858" spans="1:58" hidden="1">
      <c r="A858" s="143" t="s">
        <v>924</v>
      </c>
      <c r="B858" s="143" t="s">
        <v>1044</v>
      </c>
      <c r="C858" s="144">
        <v>497</v>
      </c>
      <c r="D858" s="144">
        <v>502</v>
      </c>
      <c r="E858" s="144">
        <v>545</v>
      </c>
      <c r="F858" s="144">
        <v>580</v>
      </c>
      <c r="G858" s="144">
        <v>587</v>
      </c>
      <c r="H858" s="144">
        <v>603</v>
      </c>
      <c r="I858" s="144">
        <v>594</v>
      </c>
      <c r="J858" s="144">
        <v>614</v>
      </c>
      <c r="K858" s="144">
        <v>639</v>
      </c>
      <c r="L858" s="144">
        <v>684</v>
      </c>
      <c r="M858" s="144">
        <v>634</v>
      </c>
      <c r="N858" s="144">
        <v>729</v>
      </c>
      <c r="O858" s="144">
        <v>726</v>
      </c>
      <c r="P858" s="144">
        <v>726</v>
      </c>
      <c r="Q858" s="145">
        <v>151.18</v>
      </c>
      <c r="R858" s="145">
        <v>143.87</v>
      </c>
      <c r="S858" s="145">
        <v>114.72</v>
      </c>
      <c r="T858" s="145">
        <v>100.22</v>
      </c>
      <c r="U858" s="145">
        <v>91.81</v>
      </c>
      <c r="V858" s="145">
        <v>86.7</v>
      </c>
      <c r="W858" s="145">
        <v>155.30000000000001</v>
      </c>
      <c r="X858" s="145">
        <v>151.68</v>
      </c>
      <c r="Y858" s="145">
        <v>116</v>
      </c>
      <c r="Z858" s="145">
        <v>106.66</v>
      </c>
      <c r="AA858" s="145">
        <v>100.06</v>
      </c>
      <c r="AB858" s="145">
        <v>91.97</v>
      </c>
      <c r="AC858" s="145">
        <v>88.21</v>
      </c>
      <c r="AD858" s="145">
        <v>64.760000000000005</v>
      </c>
      <c r="AE858" s="144">
        <v>75137</v>
      </c>
      <c r="AF858" s="144">
        <v>72222</v>
      </c>
      <c r="AG858" s="144">
        <v>62521</v>
      </c>
      <c r="AH858" s="144">
        <v>58128</v>
      </c>
      <c r="AI858" s="144">
        <v>53895</v>
      </c>
      <c r="AJ858" s="758">
        <v>52283</v>
      </c>
      <c r="AK858" s="144">
        <v>92248</v>
      </c>
      <c r="AL858" s="144">
        <v>93130</v>
      </c>
      <c r="AM858" s="144">
        <v>74126</v>
      </c>
      <c r="AN858" s="758">
        <v>72957</v>
      </c>
      <c r="AO858" s="144">
        <v>63437</v>
      </c>
      <c r="AP858" s="144">
        <v>67047</v>
      </c>
      <c r="AQ858" s="144">
        <v>64038</v>
      </c>
      <c r="AR858" s="758">
        <v>47015</v>
      </c>
      <c r="AS858" s="144"/>
      <c r="AT858" s="144"/>
      <c r="AU858" s="144"/>
      <c r="AV858" s="144"/>
      <c r="AW858" s="144"/>
      <c r="AX858" s="144"/>
      <c r="AY858" s="144"/>
      <c r="AZ858" s="144"/>
      <c r="BA858" s="144"/>
      <c r="BB858" s="144"/>
      <c r="BC858" s="144"/>
      <c r="BD858" s="144"/>
      <c r="BE858" s="144"/>
      <c r="BF858" s="144"/>
    </row>
    <row r="859" spans="1:58" hidden="1">
      <c r="A859" s="143" t="s">
        <v>924</v>
      </c>
      <c r="B859" s="143" t="s">
        <v>1045</v>
      </c>
      <c r="C859" s="144">
        <v>726</v>
      </c>
      <c r="D859" s="144">
        <v>739</v>
      </c>
      <c r="E859" s="144">
        <v>761</v>
      </c>
      <c r="F859" s="144">
        <v>772</v>
      </c>
      <c r="G859" s="144">
        <v>773</v>
      </c>
      <c r="H859" s="144">
        <v>776</v>
      </c>
      <c r="I859" s="144">
        <v>1020</v>
      </c>
      <c r="J859" s="144">
        <v>952</v>
      </c>
      <c r="K859" s="144">
        <v>946</v>
      </c>
      <c r="L859" s="144">
        <v>988</v>
      </c>
      <c r="M859" s="144">
        <v>750</v>
      </c>
      <c r="N859" s="144">
        <v>811</v>
      </c>
      <c r="O859" s="144">
        <v>819</v>
      </c>
      <c r="P859" s="144">
        <v>819</v>
      </c>
      <c r="Q859" s="145">
        <v>83.66</v>
      </c>
      <c r="R859" s="145">
        <v>81.89</v>
      </c>
      <c r="S859" s="145">
        <v>56.84</v>
      </c>
      <c r="T859" s="145">
        <v>55.67</v>
      </c>
      <c r="U859" s="145">
        <v>50.24</v>
      </c>
      <c r="V859" s="145">
        <v>51.1</v>
      </c>
      <c r="W859" s="145">
        <v>97.65</v>
      </c>
      <c r="X859" s="145">
        <v>107.37</v>
      </c>
      <c r="Y859" s="145">
        <v>88.11</v>
      </c>
      <c r="Z859" s="145">
        <v>87.31</v>
      </c>
      <c r="AA859" s="145">
        <v>90.83</v>
      </c>
      <c r="AB859" s="145">
        <v>83.64</v>
      </c>
      <c r="AC859" s="145">
        <v>71.48</v>
      </c>
      <c r="AD859" s="145">
        <v>61.96</v>
      </c>
      <c r="AE859" s="144">
        <v>60740</v>
      </c>
      <c r="AF859" s="144">
        <v>60515</v>
      </c>
      <c r="AG859" s="144">
        <v>43259</v>
      </c>
      <c r="AH859" s="144">
        <v>42976</v>
      </c>
      <c r="AI859" s="144">
        <v>38838</v>
      </c>
      <c r="AJ859" s="758">
        <v>39655</v>
      </c>
      <c r="AK859" s="144">
        <v>99605</v>
      </c>
      <c r="AL859" s="144">
        <v>102218</v>
      </c>
      <c r="AM859" s="144">
        <v>83350</v>
      </c>
      <c r="AN859" s="758">
        <v>86262</v>
      </c>
      <c r="AO859" s="144">
        <v>68123</v>
      </c>
      <c r="AP859" s="144">
        <v>67834</v>
      </c>
      <c r="AQ859" s="144">
        <v>58539</v>
      </c>
      <c r="AR859" s="758">
        <v>50745</v>
      </c>
      <c r="AS859" s="144"/>
      <c r="AT859" s="144"/>
      <c r="AU859" s="144"/>
      <c r="AV859" s="144"/>
      <c r="AW859" s="144"/>
      <c r="AX859" s="144"/>
      <c r="AY859" s="144"/>
      <c r="AZ859" s="144"/>
      <c r="BA859" s="144"/>
      <c r="BB859" s="144"/>
      <c r="BC859" s="144"/>
      <c r="BD859" s="144"/>
      <c r="BE859" s="144"/>
      <c r="BF859" s="144"/>
    </row>
    <row r="860" spans="1:58" hidden="1">
      <c r="A860" s="143" t="s">
        <v>924</v>
      </c>
      <c r="B860" s="143" t="s">
        <v>1046</v>
      </c>
      <c r="C860" s="144">
        <v>170</v>
      </c>
      <c r="D860" s="144">
        <v>180</v>
      </c>
      <c r="E860" s="144">
        <v>196</v>
      </c>
      <c r="F860" s="144">
        <v>209</v>
      </c>
      <c r="G860" s="144">
        <v>201</v>
      </c>
      <c r="H860" s="144">
        <v>190</v>
      </c>
      <c r="I860" s="144">
        <v>180</v>
      </c>
      <c r="J860" s="144">
        <v>174</v>
      </c>
      <c r="K860" s="144">
        <v>172</v>
      </c>
      <c r="L860" s="144">
        <v>181</v>
      </c>
      <c r="M860" s="144">
        <v>174</v>
      </c>
      <c r="N860" s="144">
        <v>179</v>
      </c>
      <c r="O860" s="144">
        <v>174</v>
      </c>
      <c r="P860" s="144">
        <v>144</v>
      </c>
      <c r="Q860" s="145">
        <v>67.8</v>
      </c>
      <c r="R860" s="145">
        <v>65.47</v>
      </c>
      <c r="S860" s="145">
        <v>43.67</v>
      </c>
      <c r="T860" s="145">
        <v>39.85</v>
      </c>
      <c r="U860" s="145">
        <v>39.04</v>
      </c>
      <c r="V860" s="145">
        <v>40.03</v>
      </c>
      <c r="W860" s="145">
        <v>162.87</v>
      </c>
      <c r="X860" s="145">
        <v>173.56</v>
      </c>
      <c r="Y860" s="145">
        <v>89.73</v>
      </c>
      <c r="Z860" s="145">
        <v>85.24</v>
      </c>
      <c r="AA860" s="145">
        <v>71.87</v>
      </c>
      <c r="AB860" s="145">
        <v>72.099999999999994</v>
      </c>
      <c r="AC860" s="145">
        <v>68.319999999999993</v>
      </c>
      <c r="AD860" s="145">
        <v>61.72</v>
      </c>
      <c r="AE860" s="144">
        <v>11526</v>
      </c>
      <c r="AF860" s="144">
        <v>11785</v>
      </c>
      <c r="AG860" s="144">
        <v>8559</v>
      </c>
      <c r="AH860" s="144">
        <v>8329</v>
      </c>
      <c r="AI860" s="144">
        <v>7847</v>
      </c>
      <c r="AJ860" s="758">
        <v>7605</v>
      </c>
      <c r="AK860" s="144">
        <v>29317</v>
      </c>
      <c r="AL860" s="144">
        <v>30199</v>
      </c>
      <c r="AM860" s="144">
        <v>15434</v>
      </c>
      <c r="AN860" s="758">
        <v>15428</v>
      </c>
      <c r="AO860" s="144">
        <v>12506</v>
      </c>
      <c r="AP860" s="144">
        <v>12906</v>
      </c>
      <c r="AQ860" s="144">
        <v>11888</v>
      </c>
      <c r="AR860" s="758">
        <v>8887</v>
      </c>
      <c r="AS860" s="144"/>
      <c r="AT860" s="144"/>
      <c r="AU860" s="144"/>
      <c r="AV860" s="144"/>
      <c r="AW860" s="144"/>
      <c r="AX860" s="144"/>
      <c r="AY860" s="144"/>
      <c r="AZ860" s="144"/>
      <c r="BA860" s="144"/>
      <c r="BB860" s="144"/>
      <c r="BC860" s="144"/>
      <c r="BD860" s="144"/>
      <c r="BE860" s="144"/>
      <c r="BF860" s="144"/>
    </row>
    <row r="861" spans="1:58" hidden="1">
      <c r="A861" s="143" t="s">
        <v>924</v>
      </c>
      <c r="B861" s="143" t="s">
        <v>1047</v>
      </c>
      <c r="C861" s="144">
        <v>0</v>
      </c>
      <c r="D861" s="144">
        <v>0</v>
      </c>
      <c r="E861" s="144">
        <v>0</v>
      </c>
      <c r="F861" s="144">
        <v>0</v>
      </c>
      <c r="G861" s="144">
        <v>0</v>
      </c>
      <c r="H861" s="144">
        <v>0</v>
      </c>
      <c r="I861" s="144">
        <v>0</v>
      </c>
      <c r="J861" s="144">
        <v>0</v>
      </c>
      <c r="K861" s="144">
        <v>0</v>
      </c>
      <c r="L861" s="144">
        <v>0</v>
      </c>
      <c r="M861" s="144">
        <v>596</v>
      </c>
      <c r="N861" s="144">
        <v>436</v>
      </c>
      <c r="O861" s="144">
        <v>436</v>
      </c>
      <c r="P861" s="144">
        <v>354</v>
      </c>
      <c r="Q861" s="145"/>
      <c r="R861" s="145"/>
      <c r="S861" s="145"/>
      <c r="T861" s="145"/>
      <c r="U861" s="145"/>
      <c r="V861" s="145"/>
      <c r="W861" s="145"/>
      <c r="X861" s="145"/>
      <c r="Y861" s="145"/>
      <c r="Z861" s="145"/>
      <c r="AA861" s="145">
        <v>0</v>
      </c>
      <c r="AB861" s="145">
        <v>0</v>
      </c>
      <c r="AC861" s="145">
        <v>0</v>
      </c>
      <c r="AD861" s="145">
        <v>0</v>
      </c>
      <c r="AE861" s="144">
        <v>0</v>
      </c>
      <c r="AF861" s="144">
        <v>0</v>
      </c>
      <c r="AG861" s="144">
        <v>0</v>
      </c>
      <c r="AH861" s="144">
        <v>0</v>
      </c>
      <c r="AI861" s="144">
        <v>0</v>
      </c>
      <c r="AJ861" s="758">
        <v>0</v>
      </c>
      <c r="AK861" s="144">
        <v>0</v>
      </c>
      <c r="AL861" s="144">
        <v>0</v>
      </c>
      <c r="AM861" s="144">
        <v>0</v>
      </c>
      <c r="AN861" s="758">
        <v>0</v>
      </c>
      <c r="AO861" s="144">
        <v>0</v>
      </c>
      <c r="AP861" s="144">
        <v>0</v>
      </c>
      <c r="AQ861" s="144">
        <v>0</v>
      </c>
      <c r="AR861" s="758">
        <v>0</v>
      </c>
      <c r="AS861" s="144"/>
      <c r="AT861" s="144"/>
      <c r="AU861" s="144"/>
      <c r="AV861" s="144"/>
      <c r="AW861" s="144"/>
      <c r="AX861" s="144"/>
      <c r="AY861" s="144"/>
      <c r="AZ861" s="144"/>
      <c r="BA861" s="144"/>
      <c r="BB861" s="144"/>
      <c r="BC861" s="144"/>
      <c r="BD861" s="144"/>
      <c r="BE861" s="144"/>
      <c r="BF861" s="144"/>
    </row>
    <row r="862" spans="1:58" hidden="1">
      <c r="A862" s="143" t="s">
        <v>925</v>
      </c>
      <c r="B862" s="143" t="s">
        <v>991</v>
      </c>
      <c r="C862" s="144">
        <v>0</v>
      </c>
      <c r="D862" s="144">
        <v>0</v>
      </c>
      <c r="E862" s="144">
        <v>0</v>
      </c>
      <c r="F862" s="144">
        <v>0</v>
      </c>
      <c r="G862" s="144">
        <v>0</v>
      </c>
      <c r="H862" s="144">
        <v>0</v>
      </c>
      <c r="I862" s="144">
        <v>0</v>
      </c>
      <c r="J862" s="144">
        <v>0</v>
      </c>
      <c r="K862" s="144">
        <v>0</v>
      </c>
      <c r="L862" s="144">
        <v>0</v>
      </c>
      <c r="M862" s="144">
        <v>0</v>
      </c>
      <c r="N862" s="144">
        <v>0</v>
      </c>
      <c r="O862" s="144">
        <v>0</v>
      </c>
      <c r="P862" s="144">
        <v>0</v>
      </c>
      <c r="Q862" s="145"/>
      <c r="R862" s="145"/>
      <c r="S862" s="145"/>
      <c r="T862" s="145"/>
      <c r="U862" s="145"/>
      <c r="V862" s="145"/>
      <c r="W862" s="145"/>
      <c r="X862" s="145"/>
      <c r="Y862" s="145"/>
      <c r="Z862" s="145"/>
      <c r="AA862" s="145"/>
      <c r="AB862" s="145"/>
      <c r="AC862" s="145"/>
      <c r="AD862" s="145"/>
      <c r="AE862" s="144">
        <v>0</v>
      </c>
      <c r="AF862" s="144">
        <v>0</v>
      </c>
      <c r="AG862" s="144">
        <v>0</v>
      </c>
      <c r="AH862" s="144">
        <v>0</v>
      </c>
      <c r="AI862" s="144">
        <v>0</v>
      </c>
      <c r="AJ862" s="144">
        <v>0</v>
      </c>
      <c r="AK862" s="144">
        <v>0</v>
      </c>
      <c r="AL862" s="144">
        <v>0</v>
      </c>
      <c r="AM862" s="144">
        <v>0</v>
      </c>
      <c r="AN862" s="144">
        <v>0</v>
      </c>
      <c r="AO862" s="144">
        <v>0</v>
      </c>
      <c r="AP862" s="144">
        <v>0</v>
      </c>
      <c r="AQ862" s="144">
        <v>0</v>
      </c>
      <c r="AR862" s="144">
        <v>0</v>
      </c>
      <c r="AS862" s="144"/>
      <c r="AT862" s="144"/>
      <c r="AU862" s="144"/>
      <c r="AV862" s="144"/>
      <c r="AW862" s="144"/>
      <c r="AX862" s="144"/>
      <c r="AY862" s="144"/>
      <c r="AZ862" s="144"/>
      <c r="BA862" s="144"/>
      <c r="BB862" s="144"/>
      <c r="BC862" s="144"/>
      <c r="BD862" s="144"/>
      <c r="BE862" s="144"/>
      <c r="BF862" s="144"/>
    </row>
    <row r="863" spans="1:58" hidden="1">
      <c r="A863" s="143" t="s">
        <v>925</v>
      </c>
      <c r="B863" s="143" t="s">
        <v>992</v>
      </c>
      <c r="C863" s="144">
        <v>0</v>
      </c>
      <c r="D863" s="144">
        <v>0</v>
      </c>
      <c r="E863" s="144">
        <v>0</v>
      </c>
      <c r="F863" s="144">
        <v>0</v>
      </c>
      <c r="G863" s="144">
        <v>0</v>
      </c>
      <c r="H863" s="144">
        <v>0</v>
      </c>
      <c r="I863" s="144">
        <v>0</v>
      </c>
      <c r="J863" s="144">
        <v>0</v>
      </c>
      <c r="K863" s="144">
        <v>0</v>
      </c>
      <c r="L863" s="144">
        <v>0</v>
      </c>
      <c r="M863" s="144">
        <v>0</v>
      </c>
      <c r="N863" s="144">
        <v>0</v>
      </c>
      <c r="O863" s="144">
        <v>0</v>
      </c>
      <c r="P863" s="144">
        <v>0</v>
      </c>
      <c r="Q863" s="145"/>
      <c r="R863" s="145"/>
      <c r="S863" s="145"/>
      <c r="T863" s="145"/>
      <c r="U863" s="145"/>
      <c r="V863" s="145"/>
      <c r="W863" s="145"/>
      <c r="X863" s="145"/>
      <c r="Y863" s="145"/>
      <c r="Z863" s="145"/>
      <c r="AA863" s="145"/>
      <c r="AB863" s="145"/>
      <c r="AC863" s="145"/>
      <c r="AD863" s="145"/>
      <c r="AE863" s="144">
        <v>0</v>
      </c>
      <c r="AF863" s="144">
        <v>0</v>
      </c>
      <c r="AG863" s="144">
        <v>0</v>
      </c>
      <c r="AH863" s="144">
        <v>0</v>
      </c>
      <c r="AI863" s="144">
        <v>0</v>
      </c>
      <c r="AJ863" s="144">
        <v>0</v>
      </c>
      <c r="AK863" s="144">
        <v>0</v>
      </c>
      <c r="AL863" s="144">
        <v>0</v>
      </c>
      <c r="AM863" s="144">
        <v>0</v>
      </c>
      <c r="AN863" s="144">
        <v>0</v>
      </c>
      <c r="AO863" s="144">
        <v>0</v>
      </c>
      <c r="AP863" s="144">
        <v>0</v>
      </c>
      <c r="AQ863" s="144">
        <v>0</v>
      </c>
      <c r="AR863" s="144">
        <v>0</v>
      </c>
      <c r="AS863" s="144"/>
      <c r="AT863" s="144"/>
      <c r="AU863" s="144"/>
      <c r="AV863" s="144"/>
      <c r="AW863" s="144"/>
      <c r="AX863" s="144"/>
      <c r="AY863" s="144"/>
      <c r="AZ863" s="144"/>
      <c r="BA863" s="144"/>
      <c r="BB863" s="144"/>
      <c r="BC863" s="144"/>
      <c r="BD863" s="144"/>
      <c r="BE863" s="144"/>
      <c r="BF863" s="144"/>
    </row>
    <row r="864" spans="1:58" hidden="1">
      <c r="A864" s="143" t="s">
        <v>925</v>
      </c>
      <c r="B864" s="143" t="s">
        <v>993</v>
      </c>
      <c r="C864" s="144">
        <v>0</v>
      </c>
      <c r="D864" s="144">
        <v>0</v>
      </c>
      <c r="E864" s="144">
        <v>0</v>
      </c>
      <c r="F864" s="144">
        <v>0</v>
      </c>
      <c r="G864" s="144">
        <v>0</v>
      </c>
      <c r="H864" s="144">
        <v>0</v>
      </c>
      <c r="I864" s="144">
        <v>0</v>
      </c>
      <c r="J864" s="144">
        <v>0</v>
      </c>
      <c r="K864" s="144">
        <v>0</v>
      </c>
      <c r="L864" s="144">
        <v>0</v>
      </c>
      <c r="M864" s="144">
        <v>0</v>
      </c>
      <c r="N864" s="144">
        <v>0</v>
      </c>
      <c r="O864" s="144">
        <v>0</v>
      </c>
      <c r="P864" s="144">
        <v>0</v>
      </c>
      <c r="Q864" s="145"/>
      <c r="R864" s="145"/>
      <c r="S864" s="145"/>
      <c r="T864" s="145"/>
      <c r="U864" s="145"/>
      <c r="V864" s="145"/>
      <c r="W864" s="145"/>
      <c r="X864" s="145"/>
      <c r="Y864" s="145"/>
      <c r="Z864" s="145"/>
      <c r="AA864" s="145"/>
      <c r="AB864" s="145"/>
      <c r="AC864" s="145"/>
      <c r="AD864" s="145"/>
      <c r="AE864" s="144">
        <v>0</v>
      </c>
      <c r="AF864" s="144">
        <v>0</v>
      </c>
      <c r="AG864" s="144">
        <v>0</v>
      </c>
      <c r="AH864" s="144">
        <v>0</v>
      </c>
      <c r="AI864" s="144">
        <v>0</v>
      </c>
      <c r="AJ864" s="144">
        <v>0</v>
      </c>
      <c r="AK864" s="144">
        <v>0</v>
      </c>
      <c r="AL864" s="144">
        <v>0</v>
      </c>
      <c r="AM864" s="144">
        <v>0</v>
      </c>
      <c r="AN864" s="144">
        <v>0</v>
      </c>
      <c r="AO864" s="144">
        <v>0</v>
      </c>
      <c r="AP864" s="144">
        <v>0</v>
      </c>
      <c r="AQ864" s="144">
        <v>0</v>
      </c>
      <c r="AR864" s="144">
        <v>0</v>
      </c>
      <c r="AS864" s="144"/>
      <c r="AT864" s="144"/>
      <c r="AU864" s="144"/>
      <c r="AV864" s="144"/>
      <c r="AW864" s="144"/>
      <c r="AX864" s="144"/>
      <c r="AY864" s="144"/>
      <c r="AZ864" s="144"/>
      <c r="BA864" s="144"/>
      <c r="BB864" s="144"/>
      <c r="BC864" s="144"/>
      <c r="BD864" s="144"/>
      <c r="BE864" s="144"/>
      <c r="BF864" s="144"/>
    </row>
    <row r="865" spans="1:58" hidden="1">
      <c r="A865" s="143" t="s">
        <v>925</v>
      </c>
      <c r="B865" s="143" t="s">
        <v>994</v>
      </c>
      <c r="C865" s="144">
        <v>0</v>
      </c>
      <c r="D865" s="144">
        <v>0</v>
      </c>
      <c r="E865" s="144">
        <v>0</v>
      </c>
      <c r="F865" s="144">
        <v>0</v>
      </c>
      <c r="G865" s="144">
        <v>0</v>
      </c>
      <c r="H865" s="144">
        <v>0</v>
      </c>
      <c r="I865" s="144">
        <v>0</v>
      </c>
      <c r="J865" s="144">
        <v>0</v>
      </c>
      <c r="K865" s="144">
        <v>0</v>
      </c>
      <c r="L865" s="144">
        <v>0</v>
      </c>
      <c r="M865" s="144">
        <v>0</v>
      </c>
      <c r="N865" s="144">
        <v>0</v>
      </c>
      <c r="O865" s="144">
        <v>0</v>
      </c>
      <c r="P865" s="144">
        <v>0</v>
      </c>
      <c r="Q865" s="145"/>
      <c r="R865" s="145"/>
      <c r="S865" s="145"/>
      <c r="T865" s="145"/>
      <c r="U865" s="145"/>
      <c r="V865" s="145"/>
      <c r="W865" s="145"/>
      <c r="X865" s="145"/>
      <c r="Y865" s="145"/>
      <c r="Z865" s="145"/>
      <c r="AA865" s="145"/>
      <c r="AB865" s="145"/>
      <c r="AC865" s="145"/>
      <c r="AD865" s="145"/>
      <c r="AE865" s="144">
        <v>0</v>
      </c>
      <c r="AF865" s="144">
        <v>0</v>
      </c>
      <c r="AG865" s="144">
        <v>0</v>
      </c>
      <c r="AH865" s="144">
        <v>0</v>
      </c>
      <c r="AI865" s="144">
        <v>0</v>
      </c>
      <c r="AJ865" s="144">
        <v>0</v>
      </c>
      <c r="AK865" s="144">
        <v>0</v>
      </c>
      <c r="AL865" s="144">
        <v>0</v>
      </c>
      <c r="AM865" s="144">
        <v>0</v>
      </c>
      <c r="AN865" s="144">
        <v>0</v>
      </c>
      <c r="AO865" s="144">
        <v>0</v>
      </c>
      <c r="AP865" s="144">
        <v>0</v>
      </c>
      <c r="AQ865" s="144">
        <v>0</v>
      </c>
      <c r="AR865" s="144">
        <v>0</v>
      </c>
      <c r="AS865" s="144"/>
      <c r="AT865" s="144"/>
      <c r="AU865" s="144"/>
      <c r="AV865" s="144"/>
      <c r="AW865" s="144"/>
      <c r="AX865" s="144"/>
      <c r="AY865" s="144"/>
      <c r="AZ865" s="144"/>
      <c r="BA865" s="144"/>
      <c r="BB865" s="144"/>
      <c r="BC865" s="144"/>
      <c r="BD865" s="144"/>
      <c r="BE865" s="144"/>
      <c r="BF865" s="144"/>
    </row>
    <row r="866" spans="1:58" hidden="1">
      <c r="A866" s="143" t="s">
        <v>925</v>
      </c>
      <c r="B866" s="143" t="s">
        <v>995</v>
      </c>
      <c r="C866" s="144">
        <v>0</v>
      </c>
      <c r="D866" s="144">
        <v>0</v>
      </c>
      <c r="E866" s="144">
        <v>0</v>
      </c>
      <c r="F866" s="144">
        <v>0</v>
      </c>
      <c r="G866" s="144">
        <v>0</v>
      </c>
      <c r="H866" s="144">
        <v>0</v>
      </c>
      <c r="I866" s="144">
        <v>0</v>
      </c>
      <c r="J866" s="144">
        <v>0</v>
      </c>
      <c r="K866" s="144">
        <v>0</v>
      </c>
      <c r="L866" s="144">
        <v>0</v>
      </c>
      <c r="M866" s="144">
        <v>0</v>
      </c>
      <c r="N866" s="144">
        <v>0</v>
      </c>
      <c r="O866" s="144">
        <v>0</v>
      </c>
      <c r="P866" s="144">
        <v>0</v>
      </c>
      <c r="Q866" s="145"/>
      <c r="R866" s="145"/>
      <c r="S866" s="145"/>
      <c r="T866" s="145"/>
      <c r="U866" s="145"/>
      <c r="V866" s="145"/>
      <c r="W866" s="145"/>
      <c r="X866" s="145"/>
      <c r="Y866" s="145"/>
      <c r="Z866" s="145"/>
      <c r="AA866" s="145"/>
      <c r="AB866" s="145"/>
      <c r="AC866" s="145"/>
      <c r="AD866" s="145"/>
      <c r="AE866" s="144">
        <v>0</v>
      </c>
      <c r="AF866" s="144">
        <v>0</v>
      </c>
      <c r="AG866" s="144">
        <v>0</v>
      </c>
      <c r="AH866" s="144">
        <v>0</v>
      </c>
      <c r="AI866" s="144">
        <v>0</v>
      </c>
      <c r="AJ866" s="144">
        <v>0</v>
      </c>
      <c r="AK866" s="144">
        <v>0</v>
      </c>
      <c r="AL866" s="144">
        <v>0</v>
      </c>
      <c r="AM866" s="144">
        <v>0</v>
      </c>
      <c r="AN866" s="144">
        <v>0</v>
      </c>
      <c r="AO866" s="144">
        <v>0</v>
      </c>
      <c r="AP866" s="144">
        <v>0</v>
      </c>
      <c r="AQ866" s="144">
        <v>0</v>
      </c>
      <c r="AR866" s="144">
        <v>0</v>
      </c>
      <c r="AS866" s="144"/>
      <c r="AT866" s="144"/>
      <c r="AU866" s="144"/>
      <c r="AV866" s="144"/>
      <c r="AW866" s="144"/>
      <c r="AX866" s="144"/>
      <c r="AY866" s="144"/>
      <c r="AZ866" s="144"/>
      <c r="BA866" s="144"/>
      <c r="BB866" s="144"/>
      <c r="BC866" s="144"/>
      <c r="BD866" s="144"/>
      <c r="BE866" s="144"/>
      <c r="BF866" s="144"/>
    </row>
    <row r="867" spans="1:58" hidden="1">
      <c r="A867" s="143" t="s">
        <v>925</v>
      </c>
      <c r="B867" s="143" t="s">
        <v>996</v>
      </c>
      <c r="C867" s="144">
        <v>0</v>
      </c>
      <c r="D867" s="144">
        <v>0</v>
      </c>
      <c r="E867" s="144">
        <v>0</v>
      </c>
      <c r="F867" s="144">
        <v>0</v>
      </c>
      <c r="G867" s="144">
        <v>0</v>
      </c>
      <c r="H867" s="144">
        <v>0</v>
      </c>
      <c r="I867" s="144">
        <v>0</v>
      </c>
      <c r="J867" s="144">
        <v>0</v>
      </c>
      <c r="K867" s="144">
        <v>0</v>
      </c>
      <c r="L867" s="144">
        <v>0</v>
      </c>
      <c r="M867" s="144">
        <v>0</v>
      </c>
      <c r="N867" s="144">
        <v>0</v>
      </c>
      <c r="O867" s="144">
        <v>0</v>
      </c>
      <c r="P867" s="144">
        <v>0</v>
      </c>
      <c r="Q867" s="145"/>
      <c r="R867" s="145"/>
      <c r="S867" s="145"/>
      <c r="T867" s="145"/>
      <c r="U867" s="145"/>
      <c r="V867" s="145"/>
      <c r="W867" s="145"/>
      <c r="X867" s="145"/>
      <c r="Y867" s="145"/>
      <c r="Z867" s="145"/>
      <c r="AA867" s="145"/>
      <c r="AB867" s="145"/>
      <c r="AC867" s="145"/>
      <c r="AD867" s="145"/>
      <c r="AE867" s="144">
        <v>0</v>
      </c>
      <c r="AF867" s="144">
        <v>0</v>
      </c>
      <c r="AG867" s="144">
        <v>0</v>
      </c>
      <c r="AH867" s="144">
        <v>0</v>
      </c>
      <c r="AI867" s="144">
        <v>0</v>
      </c>
      <c r="AJ867" s="144">
        <v>0</v>
      </c>
      <c r="AK867" s="144">
        <v>0</v>
      </c>
      <c r="AL867" s="144">
        <v>0</v>
      </c>
      <c r="AM867" s="144">
        <v>0</v>
      </c>
      <c r="AN867" s="144">
        <v>0</v>
      </c>
      <c r="AO867" s="144">
        <v>0</v>
      </c>
      <c r="AP867" s="144">
        <v>0</v>
      </c>
      <c r="AQ867" s="144">
        <v>0</v>
      </c>
      <c r="AR867" s="144">
        <v>0</v>
      </c>
      <c r="AS867" s="144"/>
      <c r="AT867" s="144"/>
      <c r="AU867" s="144"/>
      <c r="AV867" s="144"/>
      <c r="AW867" s="144"/>
      <c r="AX867" s="144"/>
      <c r="AY867" s="144"/>
      <c r="AZ867" s="144"/>
      <c r="BA867" s="144"/>
      <c r="BB867" s="144"/>
      <c r="BC867" s="144"/>
      <c r="BD867" s="144"/>
      <c r="BE867" s="144"/>
      <c r="BF867" s="144"/>
    </row>
    <row r="868" spans="1:58" hidden="1">
      <c r="A868" s="143" t="s">
        <v>925</v>
      </c>
      <c r="B868" s="143" t="s">
        <v>997</v>
      </c>
      <c r="C868" s="144">
        <v>0</v>
      </c>
      <c r="D868" s="144">
        <v>0</v>
      </c>
      <c r="E868" s="144">
        <v>0</v>
      </c>
      <c r="F868" s="144">
        <v>0</v>
      </c>
      <c r="G868" s="144">
        <v>0</v>
      </c>
      <c r="H868" s="144">
        <v>0</v>
      </c>
      <c r="I868" s="144">
        <v>0</v>
      </c>
      <c r="J868" s="144">
        <v>0</v>
      </c>
      <c r="K868" s="144">
        <v>0</v>
      </c>
      <c r="L868" s="144">
        <v>0</v>
      </c>
      <c r="M868" s="144">
        <v>0</v>
      </c>
      <c r="N868" s="144">
        <v>0</v>
      </c>
      <c r="O868" s="144">
        <v>0</v>
      </c>
      <c r="P868" s="144">
        <v>0</v>
      </c>
      <c r="Q868" s="145"/>
      <c r="R868" s="145"/>
      <c r="S868" s="145"/>
      <c r="T868" s="145"/>
      <c r="U868" s="145"/>
      <c r="V868" s="145"/>
      <c r="W868" s="145"/>
      <c r="X868" s="145"/>
      <c r="Y868" s="145"/>
      <c r="Z868" s="145"/>
      <c r="AA868" s="145"/>
      <c r="AB868" s="145"/>
      <c r="AC868" s="145"/>
      <c r="AD868" s="145"/>
      <c r="AE868" s="144">
        <v>0</v>
      </c>
      <c r="AF868" s="144">
        <v>0</v>
      </c>
      <c r="AG868" s="144">
        <v>0</v>
      </c>
      <c r="AH868" s="144">
        <v>0</v>
      </c>
      <c r="AI868" s="144">
        <v>0</v>
      </c>
      <c r="AJ868" s="144">
        <v>0</v>
      </c>
      <c r="AK868" s="144">
        <v>0</v>
      </c>
      <c r="AL868" s="144">
        <v>0</v>
      </c>
      <c r="AM868" s="144">
        <v>0</v>
      </c>
      <c r="AN868" s="144">
        <v>0</v>
      </c>
      <c r="AO868" s="144">
        <v>0</v>
      </c>
      <c r="AP868" s="144">
        <v>0</v>
      </c>
      <c r="AQ868" s="144">
        <v>0</v>
      </c>
      <c r="AR868" s="144">
        <v>0</v>
      </c>
      <c r="AS868" s="144"/>
      <c r="AT868" s="144"/>
      <c r="AU868" s="144"/>
      <c r="AV868" s="144"/>
      <c r="AW868" s="144"/>
      <c r="AX868" s="144"/>
      <c r="AY868" s="144"/>
      <c r="AZ868" s="144"/>
      <c r="BA868" s="144"/>
      <c r="BB868" s="144"/>
      <c r="BC868" s="144"/>
      <c r="BD868" s="144"/>
      <c r="BE868" s="144"/>
      <c r="BF868" s="144"/>
    </row>
    <row r="869" spans="1:58" hidden="1">
      <c r="A869" s="143" t="s">
        <v>925</v>
      </c>
      <c r="B869" s="143" t="s">
        <v>998</v>
      </c>
      <c r="C869" s="144">
        <v>0</v>
      </c>
      <c r="D869" s="144">
        <v>0</v>
      </c>
      <c r="E869" s="144">
        <v>0</v>
      </c>
      <c r="F869" s="144">
        <v>0</v>
      </c>
      <c r="G869" s="144">
        <v>0</v>
      </c>
      <c r="H869" s="144">
        <v>0</v>
      </c>
      <c r="I869" s="144">
        <v>0</v>
      </c>
      <c r="J869" s="144">
        <v>0</v>
      </c>
      <c r="K869" s="144">
        <v>0</v>
      </c>
      <c r="L869" s="144">
        <v>0</v>
      </c>
      <c r="M869" s="144">
        <v>0</v>
      </c>
      <c r="N869" s="144">
        <v>0</v>
      </c>
      <c r="O869" s="144">
        <v>0</v>
      </c>
      <c r="P869" s="144">
        <v>0</v>
      </c>
      <c r="Q869" s="145"/>
      <c r="R869" s="145"/>
      <c r="S869" s="145"/>
      <c r="T869" s="145"/>
      <c r="U869" s="145"/>
      <c r="V869" s="145"/>
      <c r="W869" s="145"/>
      <c r="X869" s="145"/>
      <c r="Y869" s="145"/>
      <c r="Z869" s="145"/>
      <c r="AA869" s="145"/>
      <c r="AB869" s="145"/>
      <c r="AC869" s="145"/>
      <c r="AD869" s="145"/>
      <c r="AE869" s="144">
        <v>0</v>
      </c>
      <c r="AF869" s="144">
        <v>0</v>
      </c>
      <c r="AG869" s="144">
        <v>0</v>
      </c>
      <c r="AH869" s="144">
        <v>0</v>
      </c>
      <c r="AI869" s="144">
        <v>0</v>
      </c>
      <c r="AJ869" s="144">
        <v>0</v>
      </c>
      <c r="AK869" s="144">
        <v>0</v>
      </c>
      <c r="AL869" s="144">
        <v>0</v>
      </c>
      <c r="AM869" s="144">
        <v>0</v>
      </c>
      <c r="AN869" s="144">
        <v>0</v>
      </c>
      <c r="AO869" s="144">
        <v>0</v>
      </c>
      <c r="AP869" s="144">
        <v>0</v>
      </c>
      <c r="AQ869" s="144">
        <v>0</v>
      </c>
      <c r="AR869" s="144">
        <v>0</v>
      </c>
      <c r="AS869" s="144"/>
      <c r="AT869" s="144"/>
      <c r="AU869" s="144"/>
      <c r="AV869" s="144"/>
      <c r="AW869" s="144"/>
      <c r="AX869" s="144"/>
      <c r="AY869" s="144"/>
      <c r="AZ869" s="144"/>
      <c r="BA869" s="144"/>
      <c r="BB869" s="144"/>
      <c r="BC869" s="144"/>
      <c r="BD869" s="144"/>
      <c r="BE869" s="144"/>
      <c r="BF869" s="144"/>
    </row>
    <row r="870" spans="1:58" hidden="1">
      <c r="A870" s="143" t="s">
        <v>925</v>
      </c>
      <c r="B870" s="143" t="s">
        <v>999</v>
      </c>
      <c r="C870" s="144">
        <v>0</v>
      </c>
      <c r="D870" s="144">
        <v>0</v>
      </c>
      <c r="E870" s="144">
        <v>0</v>
      </c>
      <c r="F870" s="144">
        <v>0</v>
      </c>
      <c r="G870" s="144">
        <v>0</v>
      </c>
      <c r="H870" s="144">
        <v>0</v>
      </c>
      <c r="I870" s="144">
        <v>0</v>
      </c>
      <c r="J870" s="144">
        <v>0</v>
      </c>
      <c r="K870" s="144">
        <v>0</v>
      </c>
      <c r="L870" s="144">
        <v>0</v>
      </c>
      <c r="M870" s="144">
        <v>0</v>
      </c>
      <c r="N870" s="144">
        <v>0</v>
      </c>
      <c r="O870" s="144">
        <v>0</v>
      </c>
      <c r="P870" s="144">
        <v>0</v>
      </c>
      <c r="Q870" s="145"/>
      <c r="R870" s="145"/>
      <c r="S870" s="145"/>
      <c r="T870" s="145"/>
      <c r="U870" s="145"/>
      <c r="V870" s="145"/>
      <c r="W870" s="145"/>
      <c r="X870" s="145"/>
      <c r="Y870" s="145"/>
      <c r="Z870" s="145"/>
      <c r="AA870" s="145"/>
      <c r="AB870" s="145"/>
      <c r="AC870" s="145"/>
      <c r="AD870" s="145"/>
      <c r="AE870" s="144">
        <v>0</v>
      </c>
      <c r="AF870" s="144">
        <v>0</v>
      </c>
      <c r="AG870" s="144">
        <v>0</v>
      </c>
      <c r="AH870" s="144">
        <v>0</v>
      </c>
      <c r="AI870" s="144">
        <v>0</v>
      </c>
      <c r="AJ870" s="144">
        <v>0</v>
      </c>
      <c r="AK870" s="144">
        <v>0</v>
      </c>
      <c r="AL870" s="144">
        <v>0</v>
      </c>
      <c r="AM870" s="144">
        <v>0</v>
      </c>
      <c r="AN870" s="144">
        <v>0</v>
      </c>
      <c r="AO870" s="144">
        <v>0</v>
      </c>
      <c r="AP870" s="144">
        <v>0</v>
      </c>
      <c r="AQ870" s="144">
        <v>0</v>
      </c>
      <c r="AR870" s="144">
        <v>0</v>
      </c>
      <c r="AS870" s="144"/>
      <c r="AT870" s="144"/>
      <c r="AU870" s="144"/>
      <c r="AV870" s="144"/>
      <c r="AW870" s="144"/>
      <c r="AX870" s="144"/>
      <c r="AY870" s="144"/>
      <c r="AZ870" s="144"/>
      <c r="BA870" s="144"/>
      <c r="BB870" s="144"/>
      <c r="BC870" s="144"/>
      <c r="BD870" s="144"/>
      <c r="BE870" s="144"/>
      <c r="BF870" s="144"/>
    </row>
    <row r="871" spans="1:58" hidden="1">
      <c r="A871" s="143" t="s">
        <v>925</v>
      </c>
      <c r="B871" s="143" t="s">
        <v>1000</v>
      </c>
      <c r="C871" s="144">
        <v>0</v>
      </c>
      <c r="D871" s="144">
        <v>0</v>
      </c>
      <c r="E871" s="144">
        <v>0</v>
      </c>
      <c r="F871" s="144">
        <v>0</v>
      </c>
      <c r="G871" s="144">
        <v>0</v>
      </c>
      <c r="H871" s="144">
        <v>0</v>
      </c>
      <c r="I871" s="144">
        <v>0</v>
      </c>
      <c r="J871" s="144">
        <v>0</v>
      </c>
      <c r="K871" s="144">
        <v>0</v>
      </c>
      <c r="L871" s="144">
        <v>0</v>
      </c>
      <c r="M871" s="144">
        <v>0</v>
      </c>
      <c r="N871" s="144">
        <v>0</v>
      </c>
      <c r="O871" s="144">
        <v>0</v>
      </c>
      <c r="P871" s="144">
        <v>0</v>
      </c>
      <c r="Q871" s="145"/>
      <c r="R871" s="145"/>
      <c r="S871" s="145"/>
      <c r="T871" s="145"/>
      <c r="U871" s="145"/>
      <c r="V871" s="145"/>
      <c r="W871" s="145"/>
      <c r="X871" s="145"/>
      <c r="Y871" s="145"/>
      <c r="Z871" s="145"/>
      <c r="AA871" s="145"/>
      <c r="AB871" s="145"/>
      <c r="AC871" s="145"/>
      <c r="AD871" s="145"/>
      <c r="AE871" s="144">
        <v>0</v>
      </c>
      <c r="AF871" s="144">
        <v>0</v>
      </c>
      <c r="AG871" s="144">
        <v>0</v>
      </c>
      <c r="AH871" s="144">
        <v>0</v>
      </c>
      <c r="AI871" s="144">
        <v>0</v>
      </c>
      <c r="AJ871" s="144">
        <v>0</v>
      </c>
      <c r="AK871" s="144">
        <v>0</v>
      </c>
      <c r="AL871" s="144">
        <v>0</v>
      </c>
      <c r="AM871" s="144">
        <v>0</v>
      </c>
      <c r="AN871" s="144">
        <v>0</v>
      </c>
      <c r="AO871" s="144">
        <v>0</v>
      </c>
      <c r="AP871" s="144">
        <v>0</v>
      </c>
      <c r="AQ871" s="144">
        <v>0</v>
      </c>
      <c r="AR871" s="144">
        <v>0</v>
      </c>
      <c r="AS871" s="144"/>
      <c r="AT871" s="144"/>
      <c r="AU871" s="144"/>
      <c r="AV871" s="144"/>
      <c r="AW871" s="144"/>
      <c r="AX871" s="144"/>
      <c r="AY871" s="144"/>
      <c r="AZ871" s="144"/>
      <c r="BA871" s="144"/>
      <c r="BB871" s="144"/>
      <c r="BC871" s="144"/>
      <c r="BD871" s="144"/>
      <c r="BE871" s="144"/>
      <c r="BF871" s="144"/>
    </row>
    <row r="872" spans="1:58" hidden="1">
      <c r="A872" s="143" t="s">
        <v>925</v>
      </c>
      <c r="B872" s="143" t="s">
        <v>1001</v>
      </c>
      <c r="C872" s="144">
        <v>0</v>
      </c>
      <c r="D872" s="144">
        <v>0</v>
      </c>
      <c r="E872" s="144">
        <v>0</v>
      </c>
      <c r="F872" s="144">
        <v>0</v>
      </c>
      <c r="G872" s="144">
        <v>0</v>
      </c>
      <c r="H872" s="144">
        <v>0</v>
      </c>
      <c r="I872" s="144">
        <v>0</v>
      </c>
      <c r="J872" s="144">
        <v>0</v>
      </c>
      <c r="K872" s="144">
        <v>0</v>
      </c>
      <c r="L872" s="144">
        <v>0</v>
      </c>
      <c r="M872" s="144">
        <v>0</v>
      </c>
      <c r="N872" s="144">
        <v>0</v>
      </c>
      <c r="O872" s="144">
        <v>0</v>
      </c>
      <c r="P872" s="144">
        <v>0</v>
      </c>
      <c r="Q872" s="145"/>
      <c r="R872" s="145"/>
      <c r="S872" s="145"/>
      <c r="T872" s="145"/>
      <c r="U872" s="145"/>
      <c r="V872" s="145"/>
      <c r="W872" s="145"/>
      <c r="X872" s="145"/>
      <c r="Y872" s="145"/>
      <c r="Z872" s="145"/>
      <c r="AA872" s="145"/>
      <c r="AB872" s="145"/>
      <c r="AC872" s="145"/>
      <c r="AD872" s="145"/>
      <c r="AE872" s="144">
        <v>0</v>
      </c>
      <c r="AF872" s="144">
        <v>0</v>
      </c>
      <c r="AG872" s="144">
        <v>0</v>
      </c>
      <c r="AH872" s="144">
        <v>0</v>
      </c>
      <c r="AI872" s="144">
        <v>0</v>
      </c>
      <c r="AJ872" s="144">
        <v>0</v>
      </c>
      <c r="AK872" s="144">
        <v>0</v>
      </c>
      <c r="AL872" s="144">
        <v>0</v>
      </c>
      <c r="AM872" s="144">
        <v>0</v>
      </c>
      <c r="AN872" s="144">
        <v>0</v>
      </c>
      <c r="AO872" s="144">
        <v>0</v>
      </c>
      <c r="AP872" s="144">
        <v>0</v>
      </c>
      <c r="AQ872" s="144">
        <v>0</v>
      </c>
      <c r="AR872" s="144">
        <v>0</v>
      </c>
      <c r="AS872" s="144"/>
      <c r="AT872" s="144"/>
      <c r="AU872" s="144"/>
      <c r="AV872" s="144"/>
      <c r="AW872" s="144"/>
      <c r="AX872" s="144"/>
      <c r="AY872" s="144"/>
      <c r="AZ872" s="144"/>
      <c r="BA872" s="144"/>
      <c r="BB872" s="144"/>
      <c r="BC872" s="144"/>
      <c r="BD872" s="144"/>
      <c r="BE872" s="144"/>
      <c r="BF872" s="144"/>
    </row>
    <row r="873" spans="1:58" hidden="1">
      <c r="A873" s="143" t="s">
        <v>925</v>
      </c>
      <c r="B873" s="143" t="s">
        <v>1002</v>
      </c>
      <c r="C873" s="144">
        <v>0</v>
      </c>
      <c r="D873" s="144">
        <v>0</v>
      </c>
      <c r="E873" s="144">
        <v>0</v>
      </c>
      <c r="F873" s="144">
        <v>0</v>
      </c>
      <c r="G873" s="144">
        <v>0</v>
      </c>
      <c r="H873" s="144">
        <v>0</v>
      </c>
      <c r="I873" s="144">
        <v>0</v>
      </c>
      <c r="J873" s="144">
        <v>0</v>
      </c>
      <c r="K873" s="144">
        <v>0</v>
      </c>
      <c r="L873" s="144">
        <v>0</v>
      </c>
      <c r="M873" s="144">
        <v>0</v>
      </c>
      <c r="N873" s="144">
        <v>0</v>
      </c>
      <c r="O873" s="144">
        <v>0</v>
      </c>
      <c r="P873" s="144">
        <v>0</v>
      </c>
      <c r="Q873" s="145"/>
      <c r="R873" s="145"/>
      <c r="S873" s="145"/>
      <c r="T873" s="145"/>
      <c r="U873" s="145"/>
      <c r="V873" s="145"/>
      <c r="W873" s="145"/>
      <c r="X873" s="145"/>
      <c r="Y873" s="145"/>
      <c r="Z873" s="145"/>
      <c r="AA873" s="145"/>
      <c r="AB873" s="145"/>
      <c r="AC873" s="145"/>
      <c r="AD873" s="145"/>
      <c r="AE873" s="144">
        <v>0</v>
      </c>
      <c r="AF873" s="144">
        <v>0</v>
      </c>
      <c r="AG873" s="144">
        <v>0</v>
      </c>
      <c r="AH873" s="144">
        <v>0</v>
      </c>
      <c r="AI873" s="144">
        <v>0</v>
      </c>
      <c r="AJ873" s="144">
        <v>0</v>
      </c>
      <c r="AK873" s="144">
        <v>0</v>
      </c>
      <c r="AL873" s="144">
        <v>0</v>
      </c>
      <c r="AM873" s="144">
        <v>0</v>
      </c>
      <c r="AN873" s="144">
        <v>0</v>
      </c>
      <c r="AO873" s="144">
        <v>0</v>
      </c>
      <c r="AP873" s="144">
        <v>0</v>
      </c>
      <c r="AQ873" s="144">
        <v>0</v>
      </c>
      <c r="AR873" s="144">
        <v>0</v>
      </c>
      <c r="AS873" s="144"/>
      <c r="AT873" s="144"/>
      <c r="AU873" s="144"/>
      <c r="AV873" s="144"/>
      <c r="AW873" s="144"/>
      <c r="AX873" s="144"/>
      <c r="AY873" s="144"/>
      <c r="AZ873" s="144"/>
      <c r="BA873" s="144"/>
      <c r="BB873" s="144"/>
      <c r="BC873" s="144"/>
      <c r="BD873" s="144"/>
      <c r="BE873" s="144"/>
      <c r="BF873" s="144"/>
    </row>
    <row r="874" spans="1:58" hidden="1">
      <c r="A874" s="143" t="s">
        <v>925</v>
      </c>
      <c r="B874" s="143" t="s">
        <v>1003</v>
      </c>
      <c r="C874" s="144">
        <v>0</v>
      </c>
      <c r="D874" s="144">
        <v>0</v>
      </c>
      <c r="E874" s="144">
        <v>0</v>
      </c>
      <c r="F874" s="144">
        <v>0</v>
      </c>
      <c r="G874" s="144">
        <v>0</v>
      </c>
      <c r="H874" s="144">
        <v>0</v>
      </c>
      <c r="I874" s="144">
        <v>0</v>
      </c>
      <c r="J874" s="144">
        <v>0</v>
      </c>
      <c r="K874" s="144">
        <v>0</v>
      </c>
      <c r="L874" s="144">
        <v>0</v>
      </c>
      <c r="M874" s="144">
        <v>0</v>
      </c>
      <c r="N874" s="144">
        <v>0</v>
      </c>
      <c r="O874" s="144">
        <v>0</v>
      </c>
      <c r="P874" s="144">
        <v>0</v>
      </c>
      <c r="Q874" s="145"/>
      <c r="R874" s="145"/>
      <c r="S874" s="145"/>
      <c r="T874" s="145"/>
      <c r="U874" s="145"/>
      <c r="V874" s="145"/>
      <c r="W874" s="145"/>
      <c r="X874" s="145"/>
      <c r="Y874" s="145"/>
      <c r="Z874" s="145"/>
      <c r="AA874" s="145"/>
      <c r="AB874" s="145"/>
      <c r="AC874" s="145"/>
      <c r="AD874" s="145"/>
      <c r="AE874" s="144">
        <v>0</v>
      </c>
      <c r="AF874" s="144">
        <v>0</v>
      </c>
      <c r="AG874" s="144">
        <v>0</v>
      </c>
      <c r="AH874" s="144">
        <v>0</v>
      </c>
      <c r="AI874" s="144">
        <v>0</v>
      </c>
      <c r="AJ874" s="144">
        <v>0</v>
      </c>
      <c r="AK874" s="144">
        <v>0</v>
      </c>
      <c r="AL874" s="144">
        <v>0</v>
      </c>
      <c r="AM874" s="144">
        <v>0</v>
      </c>
      <c r="AN874" s="144">
        <v>0</v>
      </c>
      <c r="AO874" s="144">
        <v>0</v>
      </c>
      <c r="AP874" s="144">
        <v>0</v>
      </c>
      <c r="AQ874" s="144">
        <v>0</v>
      </c>
      <c r="AR874" s="144">
        <v>0</v>
      </c>
      <c r="AS874" s="144"/>
      <c r="AT874" s="144"/>
      <c r="AU874" s="144"/>
      <c r="AV874" s="144"/>
      <c r="AW874" s="144"/>
      <c r="AX874" s="144"/>
      <c r="AY874" s="144"/>
      <c r="AZ874" s="144"/>
      <c r="BA874" s="144"/>
      <c r="BB874" s="144"/>
      <c r="BC874" s="144"/>
      <c r="BD874" s="144"/>
      <c r="BE874" s="144"/>
      <c r="BF874" s="144"/>
    </row>
    <row r="875" spans="1:58" hidden="1">
      <c r="A875" s="143" t="s">
        <v>925</v>
      </c>
      <c r="B875" s="143" t="s">
        <v>1004</v>
      </c>
      <c r="C875" s="144">
        <v>0</v>
      </c>
      <c r="D875" s="144">
        <v>0</v>
      </c>
      <c r="E875" s="144">
        <v>0</v>
      </c>
      <c r="F875" s="144">
        <v>0</v>
      </c>
      <c r="G875" s="144">
        <v>0</v>
      </c>
      <c r="H875" s="144">
        <v>0</v>
      </c>
      <c r="I875" s="144">
        <v>0</v>
      </c>
      <c r="J875" s="144">
        <v>0</v>
      </c>
      <c r="K875" s="144">
        <v>0</v>
      </c>
      <c r="L875" s="144">
        <v>0</v>
      </c>
      <c r="M875" s="144">
        <v>0</v>
      </c>
      <c r="N875" s="144">
        <v>0</v>
      </c>
      <c r="O875" s="144">
        <v>0</v>
      </c>
      <c r="P875" s="144">
        <v>0</v>
      </c>
      <c r="Q875" s="145"/>
      <c r="R875" s="145"/>
      <c r="S875" s="145"/>
      <c r="T875" s="145"/>
      <c r="U875" s="145"/>
      <c r="V875" s="145"/>
      <c r="W875" s="145"/>
      <c r="X875" s="145"/>
      <c r="Y875" s="145"/>
      <c r="Z875" s="145"/>
      <c r="AA875" s="145"/>
      <c r="AB875" s="145"/>
      <c r="AC875" s="145"/>
      <c r="AD875" s="145"/>
      <c r="AE875" s="144">
        <v>0</v>
      </c>
      <c r="AF875" s="144">
        <v>0</v>
      </c>
      <c r="AG875" s="144">
        <v>0</v>
      </c>
      <c r="AH875" s="144">
        <v>0</v>
      </c>
      <c r="AI875" s="144">
        <v>0</v>
      </c>
      <c r="AJ875" s="144">
        <v>0</v>
      </c>
      <c r="AK875" s="144">
        <v>0</v>
      </c>
      <c r="AL875" s="144">
        <v>0</v>
      </c>
      <c r="AM875" s="144">
        <v>0</v>
      </c>
      <c r="AN875" s="144">
        <v>0</v>
      </c>
      <c r="AO875" s="144">
        <v>0</v>
      </c>
      <c r="AP875" s="144">
        <v>0</v>
      </c>
      <c r="AQ875" s="144">
        <v>0</v>
      </c>
      <c r="AR875" s="144">
        <v>0</v>
      </c>
      <c r="AS875" s="144"/>
      <c r="AT875" s="144"/>
      <c r="AU875" s="144"/>
      <c r="AV875" s="144"/>
      <c r="AW875" s="144"/>
      <c r="AX875" s="144"/>
      <c r="AY875" s="144"/>
      <c r="AZ875" s="144"/>
      <c r="BA875" s="144"/>
      <c r="BB875" s="144"/>
      <c r="BC875" s="144"/>
      <c r="BD875" s="144"/>
      <c r="BE875" s="144"/>
      <c r="BF875" s="144"/>
    </row>
    <row r="876" spans="1:58" hidden="1">
      <c r="A876" s="143" t="s">
        <v>925</v>
      </c>
      <c r="B876" s="143" t="s">
        <v>1005</v>
      </c>
      <c r="C876" s="144">
        <v>3</v>
      </c>
      <c r="D876" s="144">
        <v>3</v>
      </c>
      <c r="E876" s="144">
        <v>3</v>
      </c>
      <c r="F876" s="144">
        <v>3</v>
      </c>
      <c r="G876" s="144">
        <v>3</v>
      </c>
      <c r="H876" s="144">
        <v>3</v>
      </c>
      <c r="I876" s="144">
        <v>3</v>
      </c>
      <c r="J876" s="144">
        <v>3</v>
      </c>
      <c r="K876" s="144">
        <v>3</v>
      </c>
      <c r="L876" s="144">
        <v>3</v>
      </c>
      <c r="M876" s="144">
        <v>5</v>
      </c>
      <c r="N876" s="144">
        <v>5</v>
      </c>
      <c r="O876" s="144">
        <v>5</v>
      </c>
      <c r="P876" s="144">
        <v>5</v>
      </c>
      <c r="Q876" s="145">
        <v>87</v>
      </c>
      <c r="R876" s="145">
        <v>87</v>
      </c>
      <c r="S876" s="145">
        <v>87</v>
      </c>
      <c r="T876" s="145">
        <v>87</v>
      </c>
      <c r="U876" s="145">
        <v>87</v>
      </c>
      <c r="V876" s="145">
        <v>87</v>
      </c>
      <c r="W876" s="145">
        <v>87</v>
      </c>
      <c r="X876" s="145">
        <v>87</v>
      </c>
      <c r="Y876" s="145">
        <v>87</v>
      </c>
      <c r="Z876" s="145">
        <v>87</v>
      </c>
      <c r="AA876" s="145">
        <v>90.4</v>
      </c>
      <c r="AB876" s="145">
        <v>90.4</v>
      </c>
      <c r="AC876" s="145">
        <v>90.4</v>
      </c>
      <c r="AD876" s="145">
        <v>90.4</v>
      </c>
      <c r="AE876" s="144">
        <v>261</v>
      </c>
      <c r="AF876" s="144">
        <v>261</v>
      </c>
      <c r="AG876" s="144">
        <v>261</v>
      </c>
      <c r="AH876" s="144">
        <v>261</v>
      </c>
      <c r="AI876" s="144">
        <v>261</v>
      </c>
      <c r="AJ876" s="144">
        <v>261</v>
      </c>
      <c r="AK876" s="144">
        <v>261</v>
      </c>
      <c r="AL876" s="144">
        <v>261</v>
      </c>
      <c r="AM876" s="144">
        <v>261</v>
      </c>
      <c r="AN876" s="144">
        <v>261</v>
      </c>
      <c r="AO876" s="144">
        <v>452</v>
      </c>
      <c r="AP876" s="144">
        <v>452</v>
      </c>
      <c r="AQ876" s="144">
        <v>452</v>
      </c>
      <c r="AR876" s="144">
        <v>452</v>
      </c>
      <c r="AS876" s="144"/>
      <c r="AT876" s="144"/>
      <c r="AU876" s="144"/>
      <c r="AV876" s="144"/>
      <c r="AW876" s="144"/>
      <c r="AX876" s="144"/>
      <c r="AY876" s="144"/>
      <c r="AZ876" s="144"/>
      <c r="BA876" s="144"/>
      <c r="BB876" s="144"/>
      <c r="BC876" s="144"/>
      <c r="BD876" s="144"/>
      <c r="BE876" s="144"/>
      <c r="BF876" s="144"/>
    </row>
    <row r="877" spans="1:58" hidden="1">
      <c r="A877" s="143" t="s">
        <v>925</v>
      </c>
      <c r="B877" s="143" t="s">
        <v>1006</v>
      </c>
      <c r="C877" s="144">
        <v>45</v>
      </c>
      <c r="D877" s="144">
        <v>46</v>
      </c>
      <c r="E877" s="144">
        <v>48</v>
      </c>
      <c r="F877" s="144">
        <v>49</v>
      </c>
      <c r="G877" s="144">
        <v>51</v>
      </c>
      <c r="H877" s="144">
        <v>52</v>
      </c>
      <c r="I877" s="144">
        <v>53</v>
      </c>
      <c r="J877" s="144">
        <v>55</v>
      </c>
      <c r="K877" s="144">
        <v>56</v>
      </c>
      <c r="L877" s="144">
        <v>58</v>
      </c>
      <c r="M877" s="144">
        <v>59</v>
      </c>
      <c r="N877" s="144">
        <v>59</v>
      </c>
      <c r="O877" s="144">
        <v>59</v>
      </c>
      <c r="P877" s="144">
        <v>59</v>
      </c>
      <c r="Q877" s="145">
        <v>78</v>
      </c>
      <c r="R877" s="145">
        <v>78</v>
      </c>
      <c r="S877" s="145">
        <v>78</v>
      </c>
      <c r="T877" s="145">
        <v>78</v>
      </c>
      <c r="U877" s="145">
        <v>65</v>
      </c>
      <c r="V877" s="145">
        <v>65</v>
      </c>
      <c r="W877" s="145">
        <v>65</v>
      </c>
      <c r="X877" s="145">
        <v>65</v>
      </c>
      <c r="Y877" s="145">
        <v>58.52</v>
      </c>
      <c r="Z877" s="145">
        <v>58.52</v>
      </c>
      <c r="AA877" s="145">
        <v>58.83</v>
      </c>
      <c r="AB877" s="145">
        <v>58.83</v>
      </c>
      <c r="AC877" s="145">
        <v>61.76</v>
      </c>
      <c r="AD877" s="145">
        <v>57.44</v>
      </c>
      <c r="AE877" s="144">
        <v>3510</v>
      </c>
      <c r="AF877" s="144">
        <v>3588</v>
      </c>
      <c r="AG877" s="144">
        <v>3744</v>
      </c>
      <c r="AH877" s="144">
        <v>3822</v>
      </c>
      <c r="AI877" s="144">
        <v>3315</v>
      </c>
      <c r="AJ877" s="144">
        <v>3380</v>
      </c>
      <c r="AK877" s="144">
        <v>3445</v>
      </c>
      <c r="AL877" s="144">
        <v>3575</v>
      </c>
      <c r="AM877" s="144">
        <v>3277</v>
      </c>
      <c r="AN877" s="144">
        <v>3394</v>
      </c>
      <c r="AO877" s="144">
        <v>3471</v>
      </c>
      <c r="AP877" s="144">
        <v>3471</v>
      </c>
      <c r="AQ877" s="144">
        <v>3644</v>
      </c>
      <c r="AR877" s="144">
        <v>3389</v>
      </c>
      <c r="AS877" s="144"/>
      <c r="AT877" s="144"/>
      <c r="AU877" s="144"/>
      <c r="AV877" s="144"/>
      <c r="AW877" s="144"/>
      <c r="AX877" s="144"/>
      <c r="AY877" s="144"/>
      <c r="AZ877" s="144"/>
      <c r="BA877" s="144"/>
      <c r="BB877" s="144"/>
      <c r="BC877" s="144"/>
      <c r="BD877" s="144"/>
      <c r="BE877" s="144"/>
      <c r="BF877" s="144"/>
    </row>
    <row r="878" spans="1:58" hidden="1">
      <c r="A878" s="143" t="s">
        <v>925</v>
      </c>
      <c r="B878" s="143" t="s">
        <v>1007</v>
      </c>
      <c r="C878" s="144">
        <v>0</v>
      </c>
      <c r="D878" s="144">
        <v>0</v>
      </c>
      <c r="E878" s="144">
        <v>0</v>
      </c>
      <c r="F878" s="144">
        <v>0</v>
      </c>
      <c r="G878" s="144">
        <v>0</v>
      </c>
      <c r="H878" s="144">
        <v>0</v>
      </c>
      <c r="I878" s="144">
        <v>0</v>
      </c>
      <c r="J878" s="144">
        <v>0</v>
      </c>
      <c r="K878" s="144">
        <v>0</v>
      </c>
      <c r="L878" s="144">
        <v>0</v>
      </c>
      <c r="M878" s="144">
        <v>0</v>
      </c>
      <c r="N878" s="144">
        <v>0</v>
      </c>
      <c r="O878" s="144">
        <v>0</v>
      </c>
      <c r="P878" s="144">
        <v>0</v>
      </c>
      <c r="Q878" s="145"/>
      <c r="R878" s="145"/>
      <c r="S878" s="145"/>
      <c r="T878" s="145"/>
      <c r="U878" s="145"/>
      <c r="V878" s="145"/>
      <c r="W878" s="145"/>
      <c r="X878" s="145"/>
      <c r="Y878" s="145"/>
      <c r="Z878" s="145"/>
      <c r="AA878" s="145"/>
      <c r="AB878" s="145"/>
      <c r="AC878" s="145"/>
      <c r="AD878" s="145"/>
      <c r="AE878" s="144">
        <v>0</v>
      </c>
      <c r="AF878" s="144">
        <v>0</v>
      </c>
      <c r="AG878" s="144">
        <v>0</v>
      </c>
      <c r="AH878" s="144">
        <v>0</v>
      </c>
      <c r="AI878" s="144">
        <v>0</v>
      </c>
      <c r="AJ878" s="144">
        <v>0</v>
      </c>
      <c r="AK878" s="144">
        <v>0</v>
      </c>
      <c r="AL878" s="144">
        <v>0</v>
      </c>
      <c r="AM878" s="144">
        <v>0</v>
      </c>
      <c r="AN878" s="144">
        <v>0</v>
      </c>
      <c r="AO878" s="144">
        <v>0</v>
      </c>
      <c r="AP878" s="144">
        <v>0</v>
      </c>
      <c r="AQ878" s="144">
        <v>0</v>
      </c>
      <c r="AR878" s="144">
        <v>0</v>
      </c>
      <c r="AS878" s="144"/>
      <c r="AT878" s="144"/>
      <c r="AU878" s="144"/>
      <c r="AV878" s="144"/>
      <c r="AW878" s="144"/>
      <c r="AX878" s="144"/>
      <c r="AY878" s="144"/>
      <c r="AZ878" s="144"/>
      <c r="BA878" s="144"/>
      <c r="BB878" s="144"/>
      <c r="BC878" s="144"/>
      <c r="BD878" s="144"/>
      <c r="BE878" s="144"/>
      <c r="BF878" s="144"/>
    </row>
    <row r="879" spans="1:58" hidden="1">
      <c r="A879" s="143" t="s">
        <v>925</v>
      </c>
      <c r="B879" s="143" t="s">
        <v>1008</v>
      </c>
      <c r="C879" s="144">
        <v>0</v>
      </c>
      <c r="D879" s="144">
        <v>0</v>
      </c>
      <c r="E879" s="144">
        <v>0</v>
      </c>
      <c r="F879" s="144">
        <v>0</v>
      </c>
      <c r="G879" s="144">
        <v>0</v>
      </c>
      <c r="H879" s="144">
        <v>0</v>
      </c>
      <c r="I879" s="144">
        <v>0</v>
      </c>
      <c r="J879" s="144">
        <v>0</v>
      </c>
      <c r="K879" s="144">
        <v>0</v>
      </c>
      <c r="L879" s="144">
        <v>0</v>
      </c>
      <c r="M879" s="144">
        <v>0</v>
      </c>
      <c r="N879" s="144">
        <v>0</v>
      </c>
      <c r="O879" s="144">
        <v>0</v>
      </c>
      <c r="P879" s="144">
        <v>0</v>
      </c>
      <c r="Q879" s="145"/>
      <c r="R879" s="145"/>
      <c r="S879" s="145"/>
      <c r="T879" s="145"/>
      <c r="U879" s="145"/>
      <c r="V879" s="145"/>
      <c r="W879" s="145"/>
      <c r="X879" s="145"/>
      <c r="Y879" s="145"/>
      <c r="Z879" s="145"/>
      <c r="AA879" s="145"/>
      <c r="AB879" s="145"/>
      <c r="AC879" s="145"/>
      <c r="AD879" s="145"/>
      <c r="AE879" s="144">
        <v>0</v>
      </c>
      <c r="AF879" s="144">
        <v>0</v>
      </c>
      <c r="AG879" s="144">
        <v>0</v>
      </c>
      <c r="AH879" s="144">
        <v>0</v>
      </c>
      <c r="AI879" s="144">
        <v>0</v>
      </c>
      <c r="AJ879" s="144">
        <v>0</v>
      </c>
      <c r="AK879" s="144">
        <v>0</v>
      </c>
      <c r="AL879" s="144">
        <v>0</v>
      </c>
      <c r="AM879" s="144">
        <v>0</v>
      </c>
      <c r="AN879" s="144">
        <v>0</v>
      </c>
      <c r="AO879" s="144">
        <v>0</v>
      </c>
      <c r="AP879" s="144">
        <v>0</v>
      </c>
      <c r="AQ879" s="144">
        <v>0</v>
      </c>
      <c r="AR879" s="144">
        <v>0</v>
      </c>
      <c r="AS879" s="144"/>
      <c r="AT879" s="144"/>
      <c r="AU879" s="144"/>
      <c r="AV879" s="144"/>
      <c r="AW879" s="144"/>
      <c r="AX879" s="144"/>
      <c r="AY879" s="144"/>
      <c r="AZ879" s="144"/>
      <c r="BA879" s="144"/>
      <c r="BB879" s="144"/>
      <c r="BC879" s="144"/>
      <c r="BD879" s="144"/>
      <c r="BE879" s="144"/>
      <c r="BF879" s="144"/>
    </row>
    <row r="880" spans="1:58" hidden="1">
      <c r="A880" s="143" t="s">
        <v>925</v>
      </c>
      <c r="B880" s="143" t="s">
        <v>1009</v>
      </c>
      <c r="C880" s="144">
        <v>0</v>
      </c>
      <c r="D880" s="144">
        <v>0</v>
      </c>
      <c r="E880" s="144">
        <v>0</v>
      </c>
      <c r="F880" s="144">
        <v>0</v>
      </c>
      <c r="G880" s="144">
        <v>0</v>
      </c>
      <c r="H880" s="144">
        <v>0</v>
      </c>
      <c r="I880" s="144">
        <v>0</v>
      </c>
      <c r="J880" s="144">
        <v>0</v>
      </c>
      <c r="K880" s="144">
        <v>0</v>
      </c>
      <c r="L880" s="144">
        <v>0</v>
      </c>
      <c r="M880" s="144">
        <v>0</v>
      </c>
      <c r="N880" s="144">
        <v>0</v>
      </c>
      <c r="O880" s="144">
        <v>0</v>
      </c>
      <c r="P880" s="144">
        <v>0</v>
      </c>
      <c r="Q880" s="145"/>
      <c r="R880" s="145"/>
      <c r="S880" s="145"/>
      <c r="T880" s="145"/>
      <c r="U880" s="145"/>
      <c r="V880" s="145"/>
      <c r="W880" s="145"/>
      <c r="X880" s="145"/>
      <c r="Y880" s="145"/>
      <c r="Z880" s="145"/>
      <c r="AA880" s="145"/>
      <c r="AB880" s="145"/>
      <c r="AC880" s="145"/>
      <c r="AD880" s="145"/>
      <c r="AE880" s="144">
        <v>0</v>
      </c>
      <c r="AF880" s="144">
        <v>0</v>
      </c>
      <c r="AG880" s="144">
        <v>0</v>
      </c>
      <c r="AH880" s="144">
        <v>0</v>
      </c>
      <c r="AI880" s="144">
        <v>0</v>
      </c>
      <c r="AJ880" s="144">
        <v>0</v>
      </c>
      <c r="AK880" s="144">
        <v>0</v>
      </c>
      <c r="AL880" s="144">
        <v>0</v>
      </c>
      <c r="AM880" s="144">
        <v>0</v>
      </c>
      <c r="AN880" s="144">
        <v>0</v>
      </c>
      <c r="AO880" s="144">
        <v>0</v>
      </c>
      <c r="AP880" s="144">
        <v>0</v>
      </c>
      <c r="AQ880" s="144">
        <v>0</v>
      </c>
      <c r="AR880" s="144">
        <v>0</v>
      </c>
      <c r="AS880" s="144"/>
      <c r="AT880" s="144"/>
      <c r="AU880" s="144"/>
      <c r="AV880" s="144"/>
      <c r="AW880" s="144"/>
      <c r="AX880" s="144"/>
      <c r="AY880" s="144"/>
      <c r="AZ880" s="144"/>
      <c r="BA880" s="144"/>
      <c r="BB880" s="144"/>
      <c r="BC880" s="144"/>
      <c r="BD880" s="144"/>
      <c r="BE880" s="144"/>
      <c r="BF880" s="144"/>
    </row>
    <row r="881" spans="1:58" hidden="1">
      <c r="A881" s="143" t="s">
        <v>925</v>
      </c>
      <c r="B881" s="143" t="s">
        <v>1010</v>
      </c>
      <c r="C881" s="144">
        <v>0</v>
      </c>
      <c r="D881" s="144">
        <v>0</v>
      </c>
      <c r="E881" s="144">
        <v>0</v>
      </c>
      <c r="F881" s="144">
        <v>0</v>
      </c>
      <c r="G881" s="144">
        <v>0</v>
      </c>
      <c r="H881" s="144">
        <v>0</v>
      </c>
      <c r="I881" s="144">
        <v>0</v>
      </c>
      <c r="J881" s="144">
        <v>0</v>
      </c>
      <c r="K881" s="144">
        <v>0</v>
      </c>
      <c r="L881" s="144">
        <v>0</v>
      </c>
      <c r="M881" s="144">
        <v>0</v>
      </c>
      <c r="N881" s="144">
        <v>0</v>
      </c>
      <c r="O881" s="144">
        <v>0</v>
      </c>
      <c r="P881" s="144">
        <v>0</v>
      </c>
      <c r="Q881" s="145"/>
      <c r="R881" s="145"/>
      <c r="S881" s="145"/>
      <c r="T881" s="145"/>
      <c r="U881" s="145"/>
      <c r="V881" s="145"/>
      <c r="W881" s="145"/>
      <c r="X881" s="145"/>
      <c r="Y881" s="145"/>
      <c r="Z881" s="145"/>
      <c r="AA881" s="145"/>
      <c r="AB881" s="145"/>
      <c r="AC881" s="145"/>
      <c r="AD881" s="145"/>
      <c r="AE881" s="144">
        <v>0</v>
      </c>
      <c r="AF881" s="144">
        <v>0</v>
      </c>
      <c r="AG881" s="144">
        <v>0</v>
      </c>
      <c r="AH881" s="144">
        <v>0</v>
      </c>
      <c r="AI881" s="144">
        <v>0</v>
      </c>
      <c r="AJ881" s="144">
        <v>0</v>
      </c>
      <c r="AK881" s="144">
        <v>0</v>
      </c>
      <c r="AL881" s="144">
        <v>0</v>
      </c>
      <c r="AM881" s="144">
        <v>0</v>
      </c>
      <c r="AN881" s="144">
        <v>0</v>
      </c>
      <c r="AO881" s="144">
        <v>0</v>
      </c>
      <c r="AP881" s="144">
        <v>0</v>
      </c>
      <c r="AQ881" s="144">
        <v>0</v>
      </c>
      <c r="AR881" s="144">
        <v>0</v>
      </c>
      <c r="AS881" s="144"/>
      <c r="AT881" s="144"/>
      <c r="AU881" s="144"/>
      <c r="AV881" s="144"/>
      <c r="AW881" s="144"/>
      <c r="AX881" s="144"/>
      <c r="AY881" s="144"/>
      <c r="AZ881" s="144"/>
      <c r="BA881" s="144"/>
      <c r="BB881" s="144"/>
      <c r="BC881" s="144"/>
      <c r="BD881" s="144"/>
      <c r="BE881" s="144"/>
      <c r="BF881" s="144"/>
    </row>
    <row r="882" spans="1:58" hidden="1">
      <c r="A882" s="143" t="s">
        <v>925</v>
      </c>
      <c r="B882" s="143" t="s">
        <v>1011</v>
      </c>
      <c r="C882" s="144">
        <v>0</v>
      </c>
      <c r="D882" s="144">
        <v>0</v>
      </c>
      <c r="E882" s="144">
        <v>0</v>
      </c>
      <c r="F882" s="144">
        <v>0</v>
      </c>
      <c r="G882" s="144">
        <v>0</v>
      </c>
      <c r="H882" s="144">
        <v>0</v>
      </c>
      <c r="I882" s="144">
        <v>0</v>
      </c>
      <c r="J882" s="144">
        <v>0</v>
      </c>
      <c r="K882" s="144">
        <v>0</v>
      </c>
      <c r="L882" s="144">
        <v>0</v>
      </c>
      <c r="M882" s="144">
        <v>0</v>
      </c>
      <c r="N882" s="144">
        <v>0</v>
      </c>
      <c r="O882" s="144">
        <v>0</v>
      </c>
      <c r="P882" s="144">
        <v>0</v>
      </c>
      <c r="Q882" s="145"/>
      <c r="R882" s="145"/>
      <c r="S882" s="145"/>
      <c r="T882" s="145"/>
      <c r="U882" s="145"/>
      <c r="V882" s="145"/>
      <c r="W882" s="145"/>
      <c r="X882" s="145"/>
      <c r="Y882" s="145"/>
      <c r="Z882" s="145"/>
      <c r="AA882" s="145"/>
      <c r="AB882" s="145"/>
      <c r="AC882" s="145"/>
      <c r="AD882" s="145"/>
      <c r="AE882" s="144">
        <v>0</v>
      </c>
      <c r="AF882" s="144">
        <v>0</v>
      </c>
      <c r="AG882" s="144">
        <v>0</v>
      </c>
      <c r="AH882" s="144">
        <v>0</v>
      </c>
      <c r="AI882" s="144">
        <v>0</v>
      </c>
      <c r="AJ882" s="144">
        <v>0</v>
      </c>
      <c r="AK882" s="144">
        <v>0</v>
      </c>
      <c r="AL882" s="144">
        <v>0</v>
      </c>
      <c r="AM882" s="144">
        <v>0</v>
      </c>
      <c r="AN882" s="144">
        <v>0</v>
      </c>
      <c r="AO882" s="144">
        <v>0</v>
      </c>
      <c r="AP882" s="144">
        <v>0</v>
      </c>
      <c r="AQ882" s="144">
        <v>0</v>
      </c>
      <c r="AR882" s="144">
        <v>0</v>
      </c>
      <c r="AS882" s="144"/>
      <c r="AT882" s="144"/>
      <c r="AU882" s="144"/>
      <c r="AV882" s="144"/>
      <c r="AW882" s="144"/>
      <c r="AX882" s="144"/>
      <c r="AY882" s="144"/>
      <c r="AZ882" s="144"/>
      <c r="BA882" s="144"/>
      <c r="BB882" s="144"/>
      <c r="BC882" s="144"/>
      <c r="BD882" s="144"/>
      <c r="BE882" s="144"/>
      <c r="BF882" s="144"/>
    </row>
    <row r="883" spans="1:58" hidden="1">
      <c r="A883" s="143" t="s">
        <v>925</v>
      </c>
      <c r="B883" s="143" t="s">
        <v>1012</v>
      </c>
      <c r="C883" s="144">
        <v>0</v>
      </c>
      <c r="D883" s="144">
        <v>0</v>
      </c>
      <c r="E883" s="144">
        <v>0</v>
      </c>
      <c r="F883" s="144">
        <v>0</v>
      </c>
      <c r="G883" s="144">
        <v>0</v>
      </c>
      <c r="H883" s="144">
        <v>0</v>
      </c>
      <c r="I883" s="144">
        <v>0</v>
      </c>
      <c r="J883" s="144">
        <v>0</v>
      </c>
      <c r="K883" s="144">
        <v>0</v>
      </c>
      <c r="L883" s="144">
        <v>0</v>
      </c>
      <c r="M883" s="144">
        <v>0</v>
      </c>
      <c r="N883" s="144">
        <v>0</v>
      </c>
      <c r="O883" s="144">
        <v>0</v>
      </c>
      <c r="P883" s="144">
        <v>0</v>
      </c>
      <c r="Q883" s="145"/>
      <c r="R883" s="145"/>
      <c r="S883" s="145"/>
      <c r="T883" s="145"/>
      <c r="U883" s="145"/>
      <c r="V883" s="145"/>
      <c r="W883" s="145"/>
      <c r="X883" s="145"/>
      <c r="Y883" s="145"/>
      <c r="Z883" s="145"/>
      <c r="AA883" s="145"/>
      <c r="AB883" s="145"/>
      <c r="AC883" s="145"/>
      <c r="AD883" s="145"/>
      <c r="AE883" s="144">
        <v>0</v>
      </c>
      <c r="AF883" s="144">
        <v>0</v>
      </c>
      <c r="AG883" s="144">
        <v>0</v>
      </c>
      <c r="AH883" s="144">
        <v>0</v>
      </c>
      <c r="AI883" s="144">
        <v>0</v>
      </c>
      <c r="AJ883" s="144">
        <v>0</v>
      </c>
      <c r="AK883" s="144">
        <v>0</v>
      </c>
      <c r="AL883" s="144">
        <v>0</v>
      </c>
      <c r="AM883" s="144">
        <v>0</v>
      </c>
      <c r="AN883" s="144">
        <v>0</v>
      </c>
      <c r="AO883" s="144">
        <v>0</v>
      </c>
      <c r="AP883" s="144">
        <v>0</v>
      </c>
      <c r="AQ883" s="144">
        <v>0</v>
      </c>
      <c r="AR883" s="144">
        <v>0</v>
      </c>
      <c r="AS883" s="144"/>
      <c r="AT883" s="144"/>
      <c r="AU883" s="144"/>
      <c r="AV883" s="144"/>
      <c r="AW883" s="144"/>
      <c r="AX883" s="144"/>
      <c r="AY883" s="144"/>
      <c r="AZ883" s="144"/>
      <c r="BA883" s="144"/>
      <c r="BB883" s="144"/>
      <c r="BC883" s="144"/>
      <c r="BD883" s="144"/>
      <c r="BE883" s="144"/>
      <c r="BF883" s="144"/>
    </row>
    <row r="884" spans="1:58" hidden="1">
      <c r="A884" s="143" t="s">
        <v>925</v>
      </c>
      <c r="B884" s="143" t="s">
        <v>1013</v>
      </c>
      <c r="C884" s="144">
        <v>0</v>
      </c>
      <c r="D884" s="144">
        <v>0</v>
      </c>
      <c r="E884" s="144">
        <v>0</v>
      </c>
      <c r="F884" s="144">
        <v>0</v>
      </c>
      <c r="G884" s="144">
        <v>0</v>
      </c>
      <c r="H884" s="144">
        <v>0</v>
      </c>
      <c r="I884" s="144">
        <v>0</v>
      </c>
      <c r="J884" s="144">
        <v>0</v>
      </c>
      <c r="K884" s="144">
        <v>0</v>
      </c>
      <c r="L884" s="144">
        <v>0</v>
      </c>
      <c r="M884" s="144">
        <v>0</v>
      </c>
      <c r="N884" s="144">
        <v>0</v>
      </c>
      <c r="O884" s="144">
        <v>0</v>
      </c>
      <c r="P884" s="144">
        <v>0</v>
      </c>
      <c r="Q884" s="145"/>
      <c r="R884" s="145"/>
      <c r="S884" s="145"/>
      <c r="T884" s="145"/>
      <c r="U884" s="145"/>
      <c r="V884" s="145"/>
      <c r="W884" s="145"/>
      <c r="X884" s="145"/>
      <c r="Y884" s="145"/>
      <c r="Z884" s="145"/>
      <c r="AA884" s="145"/>
      <c r="AB884" s="145"/>
      <c r="AC884" s="145"/>
      <c r="AD884" s="145"/>
      <c r="AE884" s="144">
        <v>0</v>
      </c>
      <c r="AF884" s="144">
        <v>0</v>
      </c>
      <c r="AG884" s="144">
        <v>0</v>
      </c>
      <c r="AH884" s="144">
        <v>0</v>
      </c>
      <c r="AI884" s="144">
        <v>0</v>
      </c>
      <c r="AJ884" s="144">
        <v>0</v>
      </c>
      <c r="AK884" s="144">
        <v>0</v>
      </c>
      <c r="AL884" s="144">
        <v>0</v>
      </c>
      <c r="AM884" s="144">
        <v>0</v>
      </c>
      <c r="AN884" s="144">
        <v>0</v>
      </c>
      <c r="AO884" s="144">
        <v>0</v>
      </c>
      <c r="AP884" s="144">
        <v>0</v>
      </c>
      <c r="AQ884" s="144">
        <v>0</v>
      </c>
      <c r="AR884" s="144">
        <v>0</v>
      </c>
      <c r="AS884" s="144"/>
      <c r="AT884" s="144"/>
      <c r="AU884" s="144"/>
      <c r="AV884" s="144"/>
      <c r="AW884" s="144"/>
      <c r="AX884" s="144"/>
      <c r="AY884" s="144"/>
      <c r="AZ884" s="144"/>
      <c r="BA884" s="144"/>
      <c r="BB884" s="144"/>
      <c r="BC884" s="144"/>
      <c r="BD884" s="144"/>
      <c r="BE884" s="144"/>
      <c r="BF884" s="144"/>
    </row>
    <row r="885" spans="1:58" hidden="1">
      <c r="A885" s="143" t="s">
        <v>925</v>
      </c>
      <c r="B885" s="143" t="s">
        <v>1014</v>
      </c>
      <c r="C885" s="144">
        <v>0</v>
      </c>
      <c r="D885" s="144">
        <v>0</v>
      </c>
      <c r="E885" s="144">
        <v>0</v>
      </c>
      <c r="F885" s="144">
        <v>0</v>
      </c>
      <c r="G885" s="144">
        <v>0</v>
      </c>
      <c r="H885" s="144">
        <v>0</v>
      </c>
      <c r="I885" s="144">
        <v>0</v>
      </c>
      <c r="J885" s="144">
        <v>0</v>
      </c>
      <c r="K885" s="144">
        <v>0</v>
      </c>
      <c r="L885" s="144">
        <v>0</v>
      </c>
      <c r="M885" s="144">
        <v>0</v>
      </c>
      <c r="N885" s="144">
        <v>0</v>
      </c>
      <c r="O885" s="144">
        <v>0</v>
      </c>
      <c r="P885" s="144">
        <v>0</v>
      </c>
      <c r="Q885" s="145"/>
      <c r="R885" s="145"/>
      <c r="S885" s="145"/>
      <c r="T885" s="145"/>
      <c r="U885" s="145"/>
      <c r="V885" s="145"/>
      <c r="W885" s="145"/>
      <c r="X885" s="145"/>
      <c r="Y885" s="145"/>
      <c r="Z885" s="145"/>
      <c r="AA885" s="145"/>
      <c r="AB885" s="145"/>
      <c r="AC885" s="145"/>
      <c r="AD885" s="145"/>
      <c r="AE885" s="144">
        <v>0</v>
      </c>
      <c r="AF885" s="144">
        <v>0</v>
      </c>
      <c r="AG885" s="144">
        <v>0</v>
      </c>
      <c r="AH885" s="144">
        <v>0</v>
      </c>
      <c r="AI885" s="144">
        <v>0</v>
      </c>
      <c r="AJ885" s="144">
        <v>0</v>
      </c>
      <c r="AK885" s="144">
        <v>0</v>
      </c>
      <c r="AL885" s="144">
        <v>0</v>
      </c>
      <c r="AM885" s="144">
        <v>0</v>
      </c>
      <c r="AN885" s="144">
        <v>0</v>
      </c>
      <c r="AO885" s="144">
        <v>0</v>
      </c>
      <c r="AP885" s="144">
        <v>0</v>
      </c>
      <c r="AQ885" s="144">
        <v>0</v>
      </c>
      <c r="AR885" s="144">
        <v>0</v>
      </c>
      <c r="AS885" s="144"/>
      <c r="AT885" s="144"/>
      <c r="AU885" s="144"/>
      <c r="AV885" s="144"/>
      <c r="AW885" s="144"/>
      <c r="AX885" s="144"/>
      <c r="AY885" s="144"/>
      <c r="AZ885" s="144"/>
      <c r="BA885" s="144"/>
      <c r="BB885" s="144"/>
      <c r="BC885" s="144"/>
      <c r="BD885" s="144"/>
      <c r="BE885" s="144"/>
      <c r="BF885" s="144"/>
    </row>
    <row r="886" spans="1:58" hidden="1">
      <c r="A886" s="143" t="s">
        <v>925</v>
      </c>
      <c r="B886" s="143" t="s">
        <v>1015</v>
      </c>
      <c r="C886" s="144">
        <v>0</v>
      </c>
      <c r="D886" s="144">
        <v>0</v>
      </c>
      <c r="E886" s="144">
        <v>0</v>
      </c>
      <c r="F886" s="144">
        <v>0</v>
      </c>
      <c r="G886" s="144">
        <v>0</v>
      </c>
      <c r="H886" s="144">
        <v>0</v>
      </c>
      <c r="I886" s="144">
        <v>0</v>
      </c>
      <c r="J886" s="144">
        <v>0</v>
      </c>
      <c r="K886" s="144">
        <v>0</v>
      </c>
      <c r="L886" s="144">
        <v>0</v>
      </c>
      <c r="M886" s="144">
        <v>0</v>
      </c>
      <c r="N886" s="144">
        <v>0</v>
      </c>
      <c r="O886" s="144">
        <v>0</v>
      </c>
      <c r="P886" s="144">
        <v>0</v>
      </c>
      <c r="Q886" s="145"/>
      <c r="R886" s="145"/>
      <c r="S886" s="145"/>
      <c r="T886" s="145"/>
      <c r="U886" s="145"/>
      <c r="V886" s="145"/>
      <c r="W886" s="145"/>
      <c r="X886" s="145"/>
      <c r="Y886" s="145"/>
      <c r="Z886" s="145"/>
      <c r="AA886" s="145"/>
      <c r="AB886" s="145"/>
      <c r="AC886" s="145"/>
      <c r="AD886" s="145"/>
      <c r="AE886" s="144">
        <v>0</v>
      </c>
      <c r="AF886" s="144">
        <v>0</v>
      </c>
      <c r="AG886" s="144">
        <v>0</v>
      </c>
      <c r="AH886" s="144">
        <v>0</v>
      </c>
      <c r="AI886" s="144">
        <v>0</v>
      </c>
      <c r="AJ886" s="144">
        <v>0</v>
      </c>
      <c r="AK886" s="144">
        <v>0</v>
      </c>
      <c r="AL886" s="144">
        <v>0</v>
      </c>
      <c r="AM886" s="144">
        <v>0</v>
      </c>
      <c r="AN886" s="144">
        <v>0</v>
      </c>
      <c r="AO886" s="144">
        <v>0</v>
      </c>
      <c r="AP886" s="144">
        <v>0</v>
      </c>
      <c r="AQ886" s="144">
        <v>0</v>
      </c>
      <c r="AR886" s="144">
        <v>0</v>
      </c>
      <c r="AS886" s="144"/>
      <c r="AT886" s="144"/>
      <c r="AU886" s="144"/>
      <c r="AV886" s="144"/>
      <c r="AW886" s="144"/>
      <c r="AX886" s="144"/>
      <c r="AY886" s="144"/>
      <c r="AZ886" s="144"/>
      <c r="BA886" s="144"/>
      <c r="BB886" s="144"/>
      <c r="BC886" s="144"/>
      <c r="BD886" s="144"/>
      <c r="BE886" s="144"/>
      <c r="BF886" s="144"/>
    </row>
    <row r="887" spans="1:58" hidden="1">
      <c r="A887" s="143" t="s">
        <v>925</v>
      </c>
      <c r="B887" s="143" t="s">
        <v>1016</v>
      </c>
      <c r="C887" s="144">
        <v>0</v>
      </c>
      <c r="D887" s="144">
        <v>0</v>
      </c>
      <c r="E887" s="144">
        <v>0</v>
      </c>
      <c r="F887" s="144">
        <v>0</v>
      </c>
      <c r="G887" s="144">
        <v>0</v>
      </c>
      <c r="H887" s="144">
        <v>0</v>
      </c>
      <c r="I887" s="144">
        <v>0</v>
      </c>
      <c r="J887" s="144">
        <v>0</v>
      </c>
      <c r="K887" s="144">
        <v>0</v>
      </c>
      <c r="L887" s="144">
        <v>0</v>
      </c>
      <c r="M887" s="144">
        <v>0</v>
      </c>
      <c r="N887" s="144">
        <v>0</v>
      </c>
      <c r="O887" s="144">
        <v>0</v>
      </c>
      <c r="P887" s="144">
        <v>0</v>
      </c>
      <c r="Q887" s="145"/>
      <c r="R887" s="145"/>
      <c r="S887" s="145"/>
      <c r="T887" s="145"/>
      <c r="U887" s="145"/>
      <c r="V887" s="145"/>
      <c r="W887" s="145"/>
      <c r="X887" s="145"/>
      <c r="Y887" s="145"/>
      <c r="Z887" s="145"/>
      <c r="AA887" s="145"/>
      <c r="AB887" s="145"/>
      <c r="AC887" s="145"/>
      <c r="AD887" s="145"/>
      <c r="AE887" s="144">
        <v>0</v>
      </c>
      <c r="AF887" s="144">
        <v>0</v>
      </c>
      <c r="AG887" s="144">
        <v>0</v>
      </c>
      <c r="AH887" s="144">
        <v>0</v>
      </c>
      <c r="AI887" s="144">
        <v>0</v>
      </c>
      <c r="AJ887" s="144">
        <v>0</v>
      </c>
      <c r="AK887" s="144">
        <v>0</v>
      </c>
      <c r="AL887" s="144">
        <v>0</v>
      </c>
      <c r="AM887" s="144">
        <v>0</v>
      </c>
      <c r="AN887" s="144">
        <v>0</v>
      </c>
      <c r="AO887" s="144">
        <v>0</v>
      </c>
      <c r="AP887" s="144">
        <v>0</v>
      </c>
      <c r="AQ887" s="144">
        <v>0</v>
      </c>
      <c r="AR887" s="144">
        <v>0</v>
      </c>
      <c r="AS887" s="144"/>
      <c r="AT887" s="144"/>
      <c r="AU887" s="144"/>
      <c r="AV887" s="144"/>
      <c r="AW887" s="144"/>
      <c r="AX887" s="144"/>
      <c r="AY887" s="144"/>
      <c r="AZ887" s="144"/>
      <c r="BA887" s="144"/>
      <c r="BB887" s="144"/>
      <c r="BC887" s="144"/>
      <c r="BD887" s="144"/>
      <c r="BE887" s="144"/>
      <c r="BF887" s="144"/>
    </row>
    <row r="888" spans="1:58" hidden="1">
      <c r="A888" s="143" t="s">
        <v>925</v>
      </c>
      <c r="B888" s="143" t="s">
        <v>1017</v>
      </c>
      <c r="C888" s="144">
        <v>0</v>
      </c>
      <c r="D888" s="144">
        <v>0</v>
      </c>
      <c r="E888" s="144">
        <v>0</v>
      </c>
      <c r="F888" s="144">
        <v>0</v>
      </c>
      <c r="G888" s="144">
        <v>0</v>
      </c>
      <c r="H888" s="144">
        <v>0</v>
      </c>
      <c r="I888" s="144">
        <v>0</v>
      </c>
      <c r="J888" s="144">
        <v>0</v>
      </c>
      <c r="K888" s="144">
        <v>0</v>
      </c>
      <c r="L888" s="144">
        <v>0</v>
      </c>
      <c r="M888" s="144">
        <v>0</v>
      </c>
      <c r="N888" s="144">
        <v>0</v>
      </c>
      <c r="O888" s="144">
        <v>0</v>
      </c>
      <c r="P888" s="144">
        <v>0</v>
      </c>
      <c r="Q888" s="145"/>
      <c r="R888" s="145"/>
      <c r="S888" s="145"/>
      <c r="T888" s="145"/>
      <c r="U888" s="145"/>
      <c r="V888" s="145"/>
      <c r="W888" s="145"/>
      <c r="X888" s="145"/>
      <c r="Y888" s="145"/>
      <c r="Z888" s="145"/>
      <c r="AA888" s="145"/>
      <c r="AB888" s="145"/>
      <c r="AC888" s="145"/>
      <c r="AD888" s="145"/>
      <c r="AE888" s="144">
        <v>0</v>
      </c>
      <c r="AF888" s="144">
        <v>0</v>
      </c>
      <c r="AG888" s="144">
        <v>0</v>
      </c>
      <c r="AH888" s="144">
        <v>0</v>
      </c>
      <c r="AI888" s="144">
        <v>0</v>
      </c>
      <c r="AJ888" s="144">
        <v>0</v>
      </c>
      <c r="AK888" s="144">
        <v>0</v>
      </c>
      <c r="AL888" s="144">
        <v>0</v>
      </c>
      <c r="AM888" s="144">
        <v>0</v>
      </c>
      <c r="AN888" s="144">
        <v>0</v>
      </c>
      <c r="AO888" s="144">
        <v>0</v>
      </c>
      <c r="AP888" s="144">
        <v>0</v>
      </c>
      <c r="AQ888" s="144">
        <v>0</v>
      </c>
      <c r="AR888" s="144">
        <v>0</v>
      </c>
      <c r="AS888" s="144"/>
      <c r="AT888" s="144"/>
      <c r="AU888" s="144"/>
      <c r="AV888" s="144"/>
      <c r="AW888" s="144"/>
      <c r="AX888" s="144"/>
      <c r="AY888" s="144"/>
      <c r="AZ888" s="144"/>
      <c r="BA888" s="144"/>
      <c r="BB888" s="144"/>
      <c r="BC888" s="144"/>
      <c r="BD888" s="144"/>
      <c r="BE888" s="144"/>
      <c r="BF888" s="144"/>
    </row>
    <row r="889" spans="1:58" hidden="1">
      <c r="A889" s="143" t="s">
        <v>925</v>
      </c>
      <c r="B889" s="143" t="s">
        <v>1018</v>
      </c>
      <c r="C889" s="144">
        <v>0</v>
      </c>
      <c r="D889" s="144">
        <v>0</v>
      </c>
      <c r="E889" s="144">
        <v>0</v>
      </c>
      <c r="F889" s="144">
        <v>0</v>
      </c>
      <c r="G889" s="144">
        <v>0</v>
      </c>
      <c r="H889" s="144">
        <v>0</v>
      </c>
      <c r="I889" s="144">
        <v>0</v>
      </c>
      <c r="J889" s="144">
        <v>0</v>
      </c>
      <c r="K889" s="144">
        <v>0</v>
      </c>
      <c r="L889" s="144">
        <v>0</v>
      </c>
      <c r="M889" s="144">
        <v>0</v>
      </c>
      <c r="N889" s="144">
        <v>0</v>
      </c>
      <c r="O889" s="144">
        <v>0</v>
      </c>
      <c r="P889" s="144">
        <v>0</v>
      </c>
      <c r="Q889" s="145"/>
      <c r="R889" s="145"/>
      <c r="S889" s="145"/>
      <c r="T889" s="145"/>
      <c r="U889" s="145"/>
      <c r="V889" s="145"/>
      <c r="W889" s="145"/>
      <c r="X889" s="145"/>
      <c r="Y889" s="145"/>
      <c r="Z889" s="145"/>
      <c r="AA889" s="145"/>
      <c r="AB889" s="145"/>
      <c r="AC889" s="145"/>
      <c r="AD889" s="145"/>
      <c r="AE889" s="144">
        <v>0</v>
      </c>
      <c r="AF889" s="144">
        <v>0</v>
      </c>
      <c r="AG889" s="144">
        <v>0</v>
      </c>
      <c r="AH889" s="144">
        <v>0</v>
      </c>
      <c r="AI889" s="144">
        <v>0</v>
      </c>
      <c r="AJ889" s="144">
        <v>0</v>
      </c>
      <c r="AK889" s="144">
        <v>0</v>
      </c>
      <c r="AL889" s="144">
        <v>0</v>
      </c>
      <c r="AM889" s="144">
        <v>0</v>
      </c>
      <c r="AN889" s="144">
        <v>0</v>
      </c>
      <c r="AO889" s="144">
        <v>0</v>
      </c>
      <c r="AP889" s="144">
        <v>0</v>
      </c>
      <c r="AQ889" s="144">
        <v>0</v>
      </c>
      <c r="AR889" s="144">
        <v>0</v>
      </c>
      <c r="AS889" s="144"/>
      <c r="AT889" s="144"/>
      <c r="AU889" s="144"/>
      <c r="AV889" s="144"/>
      <c r="AW889" s="144"/>
      <c r="AX889" s="144"/>
      <c r="AY889" s="144"/>
      <c r="AZ889" s="144"/>
      <c r="BA889" s="144"/>
      <c r="BB889" s="144"/>
      <c r="BC889" s="144"/>
      <c r="BD889" s="144"/>
      <c r="BE889" s="144"/>
      <c r="BF889" s="144"/>
    </row>
    <row r="890" spans="1:58" hidden="1">
      <c r="A890" s="143" t="s">
        <v>925</v>
      </c>
      <c r="B890" s="143" t="s">
        <v>1019</v>
      </c>
      <c r="C890" s="144">
        <v>0</v>
      </c>
      <c r="D890" s="144">
        <v>0</v>
      </c>
      <c r="E890" s="144">
        <v>0</v>
      </c>
      <c r="F890" s="144">
        <v>0</v>
      </c>
      <c r="G890" s="144">
        <v>0</v>
      </c>
      <c r="H890" s="144">
        <v>0</v>
      </c>
      <c r="I890" s="144">
        <v>0</v>
      </c>
      <c r="J890" s="144">
        <v>0</v>
      </c>
      <c r="K890" s="144">
        <v>0</v>
      </c>
      <c r="L890" s="144">
        <v>0</v>
      </c>
      <c r="M890" s="144">
        <v>0</v>
      </c>
      <c r="N890" s="144">
        <v>0</v>
      </c>
      <c r="O890" s="144">
        <v>0</v>
      </c>
      <c r="P890" s="144">
        <v>0</v>
      </c>
      <c r="Q890" s="145"/>
      <c r="R890" s="145"/>
      <c r="S890" s="145"/>
      <c r="T890" s="145"/>
      <c r="U890" s="145"/>
      <c r="V890" s="145"/>
      <c r="W890" s="145"/>
      <c r="X890" s="145"/>
      <c r="Y890" s="145"/>
      <c r="Z890" s="145"/>
      <c r="AA890" s="145"/>
      <c r="AB890" s="145"/>
      <c r="AC890" s="145"/>
      <c r="AD890" s="145"/>
      <c r="AE890" s="144">
        <v>0</v>
      </c>
      <c r="AF890" s="144">
        <v>0</v>
      </c>
      <c r="AG890" s="144">
        <v>0</v>
      </c>
      <c r="AH890" s="144">
        <v>0</v>
      </c>
      <c r="AI890" s="144">
        <v>0</v>
      </c>
      <c r="AJ890" s="144">
        <v>0</v>
      </c>
      <c r="AK890" s="144">
        <v>0</v>
      </c>
      <c r="AL890" s="144">
        <v>0</v>
      </c>
      <c r="AM890" s="144">
        <v>0</v>
      </c>
      <c r="AN890" s="144">
        <v>0</v>
      </c>
      <c r="AO890" s="144">
        <v>0</v>
      </c>
      <c r="AP890" s="144">
        <v>0</v>
      </c>
      <c r="AQ890" s="144">
        <v>0</v>
      </c>
      <c r="AR890" s="144">
        <v>0</v>
      </c>
      <c r="AS890" s="144"/>
      <c r="AT890" s="144"/>
      <c r="AU890" s="144"/>
      <c r="AV890" s="144"/>
      <c r="AW890" s="144"/>
      <c r="AX890" s="144"/>
      <c r="AY890" s="144"/>
      <c r="AZ890" s="144"/>
      <c r="BA890" s="144"/>
      <c r="BB890" s="144"/>
      <c r="BC890" s="144"/>
      <c r="BD890" s="144"/>
      <c r="BE890" s="144"/>
      <c r="BF890" s="144"/>
    </row>
    <row r="891" spans="1:58" hidden="1">
      <c r="A891" s="143" t="s">
        <v>925</v>
      </c>
      <c r="B891" s="143" t="s">
        <v>1020</v>
      </c>
      <c r="C891" s="144">
        <v>0</v>
      </c>
      <c r="D891" s="144">
        <v>0</v>
      </c>
      <c r="E891" s="144">
        <v>0</v>
      </c>
      <c r="F891" s="144">
        <v>0</v>
      </c>
      <c r="G891" s="144">
        <v>0</v>
      </c>
      <c r="H891" s="144">
        <v>0</v>
      </c>
      <c r="I891" s="144">
        <v>0</v>
      </c>
      <c r="J891" s="144">
        <v>0</v>
      </c>
      <c r="K891" s="144">
        <v>0</v>
      </c>
      <c r="L891" s="144">
        <v>0</v>
      </c>
      <c r="M891" s="144">
        <v>0</v>
      </c>
      <c r="N891" s="144">
        <v>0</v>
      </c>
      <c r="O891" s="144">
        <v>0</v>
      </c>
      <c r="P891" s="144">
        <v>0</v>
      </c>
      <c r="Q891" s="145"/>
      <c r="R891" s="145"/>
      <c r="S891" s="145"/>
      <c r="T891" s="145"/>
      <c r="U891" s="145"/>
      <c r="V891" s="145"/>
      <c r="W891" s="145"/>
      <c r="X891" s="145"/>
      <c r="Y891" s="145"/>
      <c r="Z891" s="145"/>
      <c r="AA891" s="145"/>
      <c r="AB891" s="145"/>
      <c r="AC891" s="145"/>
      <c r="AD891" s="145"/>
      <c r="AE891" s="144">
        <v>0</v>
      </c>
      <c r="AF891" s="144">
        <v>0</v>
      </c>
      <c r="AG891" s="144">
        <v>0</v>
      </c>
      <c r="AH891" s="144">
        <v>0</v>
      </c>
      <c r="AI891" s="144">
        <v>0</v>
      </c>
      <c r="AJ891" s="144">
        <v>0</v>
      </c>
      <c r="AK891" s="144">
        <v>0</v>
      </c>
      <c r="AL891" s="144">
        <v>0</v>
      </c>
      <c r="AM891" s="144">
        <v>0</v>
      </c>
      <c r="AN891" s="144">
        <v>0</v>
      </c>
      <c r="AO891" s="144">
        <v>0</v>
      </c>
      <c r="AP891" s="144">
        <v>0</v>
      </c>
      <c r="AQ891" s="144">
        <v>0</v>
      </c>
      <c r="AR891" s="144">
        <v>0</v>
      </c>
      <c r="AS891" s="144"/>
      <c r="AT891" s="144"/>
      <c r="AU891" s="144"/>
      <c r="AV891" s="144"/>
      <c r="AW891" s="144"/>
      <c r="AX891" s="144"/>
      <c r="AY891" s="144"/>
      <c r="AZ891" s="144"/>
      <c r="BA891" s="144"/>
      <c r="BB891" s="144"/>
      <c r="BC891" s="144"/>
      <c r="BD891" s="144"/>
      <c r="BE891" s="144"/>
      <c r="BF891" s="144"/>
    </row>
    <row r="892" spans="1:58" hidden="1">
      <c r="A892" s="143" t="s">
        <v>925</v>
      </c>
      <c r="B892" s="143" t="s">
        <v>1021</v>
      </c>
      <c r="C892" s="144">
        <v>0</v>
      </c>
      <c r="D892" s="144">
        <v>0</v>
      </c>
      <c r="E892" s="144">
        <v>0</v>
      </c>
      <c r="F892" s="144">
        <v>0</v>
      </c>
      <c r="G892" s="144">
        <v>0</v>
      </c>
      <c r="H892" s="144">
        <v>0</v>
      </c>
      <c r="I892" s="144">
        <v>0</v>
      </c>
      <c r="J892" s="144">
        <v>0</v>
      </c>
      <c r="K892" s="144">
        <v>0</v>
      </c>
      <c r="L892" s="144">
        <v>0</v>
      </c>
      <c r="M892" s="144">
        <v>0</v>
      </c>
      <c r="N892" s="144">
        <v>0</v>
      </c>
      <c r="O892" s="144">
        <v>0</v>
      </c>
      <c r="P892" s="144">
        <v>0</v>
      </c>
      <c r="Q892" s="145"/>
      <c r="R892" s="145"/>
      <c r="S892" s="145"/>
      <c r="T892" s="145"/>
      <c r="U892" s="145"/>
      <c r="V892" s="145"/>
      <c r="W892" s="145"/>
      <c r="X892" s="145"/>
      <c r="Y892" s="145"/>
      <c r="Z892" s="145"/>
      <c r="AA892" s="145"/>
      <c r="AB892" s="145"/>
      <c r="AC892" s="145"/>
      <c r="AD892" s="145"/>
      <c r="AE892" s="144">
        <v>0</v>
      </c>
      <c r="AF892" s="144">
        <v>0</v>
      </c>
      <c r="AG892" s="144">
        <v>0</v>
      </c>
      <c r="AH892" s="144">
        <v>0</v>
      </c>
      <c r="AI892" s="144">
        <v>0</v>
      </c>
      <c r="AJ892" s="144">
        <v>0</v>
      </c>
      <c r="AK892" s="144">
        <v>0</v>
      </c>
      <c r="AL892" s="144">
        <v>0</v>
      </c>
      <c r="AM892" s="144">
        <v>0</v>
      </c>
      <c r="AN892" s="144">
        <v>0</v>
      </c>
      <c r="AO892" s="144">
        <v>0</v>
      </c>
      <c r="AP892" s="144">
        <v>0</v>
      </c>
      <c r="AQ892" s="144">
        <v>0</v>
      </c>
      <c r="AR892" s="144">
        <v>0</v>
      </c>
      <c r="AS892" s="144"/>
      <c r="AT892" s="144"/>
      <c r="AU892" s="144"/>
      <c r="AV892" s="144"/>
      <c r="AW892" s="144"/>
      <c r="AX892" s="144"/>
      <c r="AY892" s="144"/>
      <c r="AZ892" s="144"/>
      <c r="BA892" s="144"/>
      <c r="BB892" s="144"/>
      <c r="BC892" s="144"/>
      <c r="BD892" s="144"/>
      <c r="BE892" s="144"/>
      <c r="BF892" s="144"/>
    </row>
    <row r="893" spans="1:58" hidden="1">
      <c r="A893" s="143" t="s">
        <v>925</v>
      </c>
      <c r="B893" s="143" t="s">
        <v>1022</v>
      </c>
      <c r="C893" s="144">
        <v>0</v>
      </c>
      <c r="D893" s="144">
        <v>0</v>
      </c>
      <c r="E893" s="144">
        <v>0</v>
      </c>
      <c r="F893" s="144">
        <v>0</v>
      </c>
      <c r="G893" s="144">
        <v>0</v>
      </c>
      <c r="H893" s="144">
        <v>0</v>
      </c>
      <c r="I893" s="144">
        <v>0</v>
      </c>
      <c r="J893" s="144">
        <v>0</v>
      </c>
      <c r="K893" s="144">
        <v>0</v>
      </c>
      <c r="L893" s="144">
        <v>0</v>
      </c>
      <c r="M893" s="144">
        <v>0</v>
      </c>
      <c r="N893" s="144">
        <v>0</v>
      </c>
      <c r="O893" s="144">
        <v>0</v>
      </c>
      <c r="P893" s="144">
        <v>0</v>
      </c>
      <c r="Q893" s="145"/>
      <c r="R893" s="145"/>
      <c r="S893" s="145"/>
      <c r="T893" s="145"/>
      <c r="U893" s="145"/>
      <c r="V893" s="145"/>
      <c r="W893" s="145"/>
      <c r="X893" s="145"/>
      <c r="Y893" s="145"/>
      <c r="Z893" s="145"/>
      <c r="AA893" s="145"/>
      <c r="AB893" s="145"/>
      <c r="AC893" s="145"/>
      <c r="AD893" s="145"/>
      <c r="AE893" s="144">
        <v>0</v>
      </c>
      <c r="AF893" s="144">
        <v>0</v>
      </c>
      <c r="AG893" s="144">
        <v>0</v>
      </c>
      <c r="AH893" s="144">
        <v>0</v>
      </c>
      <c r="AI893" s="144">
        <v>0</v>
      </c>
      <c r="AJ893" s="144">
        <v>0</v>
      </c>
      <c r="AK893" s="144">
        <v>0</v>
      </c>
      <c r="AL893" s="144">
        <v>0</v>
      </c>
      <c r="AM893" s="144">
        <v>0</v>
      </c>
      <c r="AN893" s="144">
        <v>0</v>
      </c>
      <c r="AO893" s="144">
        <v>0</v>
      </c>
      <c r="AP893" s="144">
        <v>0</v>
      </c>
      <c r="AQ893" s="144">
        <v>0</v>
      </c>
      <c r="AR893" s="144">
        <v>0</v>
      </c>
      <c r="AS893" s="144"/>
      <c r="AT893" s="144"/>
      <c r="AU893" s="144"/>
      <c r="AV893" s="144"/>
      <c r="AW893" s="144"/>
      <c r="AX893" s="144"/>
      <c r="AY893" s="144"/>
      <c r="AZ893" s="144"/>
      <c r="BA893" s="144"/>
      <c r="BB893" s="144"/>
      <c r="BC893" s="144"/>
      <c r="BD893" s="144"/>
      <c r="BE893" s="144"/>
      <c r="BF893" s="144"/>
    </row>
    <row r="894" spans="1:58" hidden="1">
      <c r="A894" s="143" t="s">
        <v>925</v>
      </c>
      <c r="B894" s="143" t="s">
        <v>1023</v>
      </c>
      <c r="C894" s="144">
        <v>0</v>
      </c>
      <c r="D894" s="144">
        <v>0</v>
      </c>
      <c r="E894" s="144">
        <v>0</v>
      </c>
      <c r="F894" s="144">
        <v>0</v>
      </c>
      <c r="G894" s="144">
        <v>0</v>
      </c>
      <c r="H894" s="144">
        <v>0</v>
      </c>
      <c r="I894" s="144">
        <v>0</v>
      </c>
      <c r="J894" s="144">
        <v>0</v>
      </c>
      <c r="K894" s="144">
        <v>0</v>
      </c>
      <c r="L894" s="144">
        <v>0</v>
      </c>
      <c r="M894" s="144">
        <v>0</v>
      </c>
      <c r="N894" s="144">
        <v>0</v>
      </c>
      <c r="O894" s="144">
        <v>0</v>
      </c>
      <c r="P894" s="144">
        <v>0</v>
      </c>
      <c r="Q894" s="145"/>
      <c r="R894" s="145"/>
      <c r="S894" s="145"/>
      <c r="T894" s="145"/>
      <c r="U894" s="145"/>
      <c r="V894" s="145"/>
      <c r="W894" s="145"/>
      <c r="X894" s="145"/>
      <c r="Y894" s="145"/>
      <c r="Z894" s="145"/>
      <c r="AA894" s="145"/>
      <c r="AB894" s="145"/>
      <c r="AC894" s="145"/>
      <c r="AD894" s="145"/>
      <c r="AE894" s="144">
        <v>0</v>
      </c>
      <c r="AF894" s="144">
        <v>0</v>
      </c>
      <c r="AG894" s="144">
        <v>0</v>
      </c>
      <c r="AH894" s="144">
        <v>0</v>
      </c>
      <c r="AI894" s="144">
        <v>0</v>
      </c>
      <c r="AJ894" s="144">
        <v>0</v>
      </c>
      <c r="AK894" s="144">
        <v>0</v>
      </c>
      <c r="AL894" s="144">
        <v>0</v>
      </c>
      <c r="AM894" s="144">
        <v>0</v>
      </c>
      <c r="AN894" s="144">
        <v>0</v>
      </c>
      <c r="AO894" s="144">
        <v>0</v>
      </c>
      <c r="AP894" s="144">
        <v>0</v>
      </c>
      <c r="AQ894" s="144">
        <v>0</v>
      </c>
      <c r="AR894" s="144">
        <v>0</v>
      </c>
      <c r="AS894" s="144"/>
      <c r="AT894" s="144"/>
      <c r="AU894" s="144"/>
      <c r="AV894" s="144"/>
      <c r="AW894" s="144"/>
      <c r="AX894" s="144"/>
      <c r="AY894" s="144"/>
      <c r="AZ894" s="144"/>
      <c r="BA894" s="144"/>
      <c r="BB894" s="144"/>
      <c r="BC894" s="144"/>
      <c r="BD894" s="144"/>
      <c r="BE894" s="144"/>
      <c r="BF894" s="144"/>
    </row>
    <row r="895" spans="1:58" hidden="1">
      <c r="A895" s="143" t="s">
        <v>925</v>
      </c>
      <c r="B895" s="143" t="s">
        <v>1024</v>
      </c>
      <c r="C895" s="144">
        <v>0</v>
      </c>
      <c r="D895" s="144">
        <v>0</v>
      </c>
      <c r="E895" s="144">
        <v>0</v>
      </c>
      <c r="F895" s="144">
        <v>0</v>
      </c>
      <c r="G895" s="144">
        <v>0</v>
      </c>
      <c r="H895" s="144">
        <v>0</v>
      </c>
      <c r="I895" s="144">
        <v>0</v>
      </c>
      <c r="J895" s="144">
        <v>0</v>
      </c>
      <c r="K895" s="144">
        <v>0</v>
      </c>
      <c r="L895" s="144">
        <v>0</v>
      </c>
      <c r="M895" s="144">
        <v>0</v>
      </c>
      <c r="N895" s="144">
        <v>0</v>
      </c>
      <c r="O895" s="144">
        <v>0</v>
      </c>
      <c r="P895" s="144">
        <v>0</v>
      </c>
      <c r="Q895" s="145"/>
      <c r="R895" s="145"/>
      <c r="S895" s="145"/>
      <c r="T895" s="145"/>
      <c r="U895" s="145"/>
      <c r="V895" s="145"/>
      <c r="W895" s="145"/>
      <c r="X895" s="145"/>
      <c r="Y895" s="145"/>
      <c r="Z895" s="145"/>
      <c r="AA895" s="145"/>
      <c r="AB895" s="145"/>
      <c r="AC895" s="145"/>
      <c r="AD895" s="145"/>
      <c r="AE895" s="144">
        <v>0</v>
      </c>
      <c r="AF895" s="144">
        <v>0</v>
      </c>
      <c r="AG895" s="144">
        <v>0</v>
      </c>
      <c r="AH895" s="144">
        <v>0</v>
      </c>
      <c r="AI895" s="144">
        <v>0</v>
      </c>
      <c r="AJ895" s="144">
        <v>0</v>
      </c>
      <c r="AK895" s="144">
        <v>0</v>
      </c>
      <c r="AL895" s="144">
        <v>0</v>
      </c>
      <c r="AM895" s="144">
        <v>0</v>
      </c>
      <c r="AN895" s="144">
        <v>0</v>
      </c>
      <c r="AO895" s="144">
        <v>0</v>
      </c>
      <c r="AP895" s="144">
        <v>0</v>
      </c>
      <c r="AQ895" s="144">
        <v>0</v>
      </c>
      <c r="AR895" s="144">
        <v>0</v>
      </c>
      <c r="AS895" s="144"/>
      <c r="AT895" s="144"/>
      <c r="AU895" s="144"/>
      <c r="AV895" s="144"/>
      <c r="AW895" s="144"/>
      <c r="AX895" s="144"/>
      <c r="AY895" s="144"/>
      <c r="AZ895" s="144"/>
      <c r="BA895" s="144"/>
      <c r="BB895" s="144"/>
      <c r="BC895" s="144"/>
      <c r="BD895" s="144"/>
      <c r="BE895" s="144"/>
      <c r="BF895" s="144"/>
    </row>
    <row r="896" spans="1:58" hidden="1">
      <c r="A896" s="143" t="s">
        <v>925</v>
      </c>
      <c r="B896" s="143" t="s">
        <v>1025</v>
      </c>
      <c r="C896" s="144">
        <v>0</v>
      </c>
      <c r="D896" s="144">
        <v>0</v>
      </c>
      <c r="E896" s="144">
        <v>0</v>
      </c>
      <c r="F896" s="144">
        <v>0</v>
      </c>
      <c r="G896" s="144">
        <v>0</v>
      </c>
      <c r="H896" s="144">
        <v>0</v>
      </c>
      <c r="I896" s="144">
        <v>0</v>
      </c>
      <c r="J896" s="144">
        <v>0</v>
      </c>
      <c r="K896" s="144">
        <v>0</v>
      </c>
      <c r="L896" s="144">
        <v>0</v>
      </c>
      <c r="M896" s="144">
        <v>0</v>
      </c>
      <c r="N896" s="144">
        <v>0</v>
      </c>
      <c r="O896" s="144">
        <v>0</v>
      </c>
      <c r="P896" s="144">
        <v>0</v>
      </c>
      <c r="Q896" s="145"/>
      <c r="R896" s="145"/>
      <c r="S896" s="145"/>
      <c r="T896" s="145"/>
      <c r="U896" s="145"/>
      <c r="V896" s="145"/>
      <c r="W896" s="145"/>
      <c r="X896" s="145"/>
      <c r="Y896" s="145"/>
      <c r="Z896" s="145"/>
      <c r="AA896" s="145"/>
      <c r="AB896" s="145"/>
      <c r="AC896" s="145"/>
      <c r="AD896" s="145"/>
      <c r="AE896" s="144">
        <v>0</v>
      </c>
      <c r="AF896" s="144">
        <v>0</v>
      </c>
      <c r="AG896" s="144">
        <v>0</v>
      </c>
      <c r="AH896" s="144">
        <v>0</v>
      </c>
      <c r="AI896" s="144">
        <v>0</v>
      </c>
      <c r="AJ896" s="144">
        <v>0</v>
      </c>
      <c r="AK896" s="144">
        <v>0</v>
      </c>
      <c r="AL896" s="144">
        <v>0</v>
      </c>
      <c r="AM896" s="144">
        <v>0</v>
      </c>
      <c r="AN896" s="144">
        <v>0</v>
      </c>
      <c r="AO896" s="144">
        <v>0</v>
      </c>
      <c r="AP896" s="144">
        <v>0</v>
      </c>
      <c r="AQ896" s="144">
        <v>0</v>
      </c>
      <c r="AR896" s="144">
        <v>0</v>
      </c>
      <c r="AS896" s="144"/>
      <c r="AT896" s="144"/>
      <c r="AU896" s="144"/>
      <c r="AV896" s="144"/>
      <c r="AW896" s="144"/>
      <c r="AX896" s="144"/>
      <c r="AY896" s="144"/>
      <c r="AZ896" s="144"/>
      <c r="BA896" s="144"/>
      <c r="BB896" s="144"/>
      <c r="BC896" s="144"/>
      <c r="BD896" s="144"/>
      <c r="BE896" s="144"/>
      <c r="BF896" s="144"/>
    </row>
    <row r="897" spans="1:58" hidden="1">
      <c r="A897" s="143" t="s">
        <v>925</v>
      </c>
      <c r="B897" s="143" t="s">
        <v>1026</v>
      </c>
      <c r="C897" s="144">
        <v>14</v>
      </c>
      <c r="D897" s="144">
        <v>14</v>
      </c>
      <c r="E897" s="144">
        <v>14</v>
      </c>
      <c r="F897" s="144">
        <v>14</v>
      </c>
      <c r="G897" s="144">
        <v>14</v>
      </c>
      <c r="H897" s="144">
        <v>14</v>
      </c>
      <c r="I897" s="144">
        <v>14</v>
      </c>
      <c r="J897" s="144">
        <v>14</v>
      </c>
      <c r="K897" s="144">
        <v>21</v>
      </c>
      <c r="L897" s="144">
        <v>21</v>
      </c>
      <c r="M897" s="144">
        <v>54</v>
      </c>
      <c r="N897" s="144">
        <v>54</v>
      </c>
      <c r="O897" s="144">
        <v>54</v>
      </c>
      <c r="P897" s="144">
        <v>54</v>
      </c>
      <c r="Q897" s="145">
        <v>13</v>
      </c>
      <c r="R897" s="145">
        <v>13</v>
      </c>
      <c r="S897" s="145">
        <v>13</v>
      </c>
      <c r="T897" s="145">
        <v>13</v>
      </c>
      <c r="U897" s="145">
        <v>13</v>
      </c>
      <c r="V897" s="145">
        <v>13</v>
      </c>
      <c r="W897" s="145">
        <v>13</v>
      </c>
      <c r="X897" s="145">
        <v>13</v>
      </c>
      <c r="Y897" s="145">
        <v>13</v>
      </c>
      <c r="Z897" s="145">
        <v>13</v>
      </c>
      <c r="AA897" s="145">
        <v>5.63</v>
      </c>
      <c r="AB897" s="145">
        <v>5.63</v>
      </c>
      <c r="AC897" s="145">
        <v>5.63</v>
      </c>
      <c r="AD897" s="145">
        <v>5.63</v>
      </c>
      <c r="AE897" s="144">
        <v>182</v>
      </c>
      <c r="AF897" s="144">
        <v>182</v>
      </c>
      <c r="AG897" s="144">
        <v>182</v>
      </c>
      <c r="AH897" s="144">
        <v>182</v>
      </c>
      <c r="AI897" s="144">
        <v>182</v>
      </c>
      <c r="AJ897" s="144">
        <v>182</v>
      </c>
      <c r="AK897" s="144">
        <v>182</v>
      </c>
      <c r="AL897" s="144">
        <v>182</v>
      </c>
      <c r="AM897" s="144">
        <v>273</v>
      </c>
      <c r="AN897" s="144">
        <v>273</v>
      </c>
      <c r="AO897" s="144">
        <v>304</v>
      </c>
      <c r="AP897" s="144">
        <v>304</v>
      </c>
      <c r="AQ897" s="144">
        <v>304</v>
      </c>
      <c r="AR897" s="144">
        <v>304</v>
      </c>
      <c r="AS897" s="144"/>
      <c r="AT897" s="144"/>
      <c r="AU897" s="144"/>
      <c r="AV897" s="144"/>
      <c r="AW897" s="144"/>
      <c r="AX897" s="144"/>
      <c r="AY897" s="144"/>
      <c r="AZ897" s="144"/>
      <c r="BA897" s="144"/>
      <c r="BB897" s="144"/>
      <c r="BC897" s="144"/>
      <c r="BD897" s="144"/>
      <c r="BE897" s="144"/>
      <c r="BF897" s="144"/>
    </row>
    <row r="898" spans="1:58" hidden="1">
      <c r="A898" s="143" t="s">
        <v>925</v>
      </c>
      <c r="B898" s="143" t="s">
        <v>1027</v>
      </c>
      <c r="C898" s="144">
        <v>0</v>
      </c>
      <c r="D898" s="144">
        <v>0</v>
      </c>
      <c r="E898" s="144">
        <v>0</v>
      </c>
      <c r="F898" s="144">
        <v>0</v>
      </c>
      <c r="G898" s="144">
        <v>0</v>
      </c>
      <c r="H898" s="144">
        <v>0</v>
      </c>
      <c r="I898" s="144">
        <v>0</v>
      </c>
      <c r="J898" s="144">
        <v>0</v>
      </c>
      <c r="K898" s="144">
        <v>0</v>
      </c>
      <c r="L898" s="144">
        <v>0</v>
      </c>
      <c r="M898" s="144">
        <v>0</v>
      </c>
      <c r="N898" s="144">
        <v>0</v>
      </c>
      <c r="O898" s="144">
        <v>0</v>
      </c>
      <c r="P898" s="144">
        <v>0</v>
      </c>
      <c r="Q898" s="145"/>
      <c r="R898" s="145"/>
      <c r="S898" s="145"/>
      <c r="T898" s="145"/>
      <c r="U898" s="145"/>
      <c r="V898" s="145"/>
      <c r="W898" s="145"/>
      <c r="X898" s="145"/>
      <c r="Y898" s="145"/>
      <c r="Z898" s="145"/>
      <c r="AA898" s="145"/>
      <c r="AB898" s="145"/>
      <c r="AC898" s="145"/>
      <c r="AD898" s="145"/>
      <c r="AE898" s="144">
        <v>0</v>
      </c>
      <c r="AF898" s="144">
        <v>0</v>
      </c>
      <c r="AG898" s="144">
        <v>0</v>
      </c>
      <c r="AH898" s="144">
        <v>0</v>
      </c>
      <c r="AI898" s="144">
        <v>0</v>
      </c>
      <c r="AJ898" s="144">
        <v>0</v>
      </c>
      <c r="AK898" s="144">
        <v>0</v>
      </c>
      <c r="AL898" s="144">
        <v>0</v>
      </c>
      <c r="AM898" s="144">
        <v>0</v>
      </c>
      <c r="AN898" s="144">
        <v>0</v>
      </c>
      <c r="AO898" s="144">
        <v>0</v>
      </c>
      <c r="AP898" s="144">
        <v>0</v>
      </c>
      <c r="AQ898" s="144">
        <v>0</v>
      </c>
      <c r="AR898" s="144">
        <v>0</v>
      </c>
      <c r="AS898" s="144"/>
      <c r="AT898" s="144"/>
      <c r="AU898" s="144"/>
      <c r="AV898" s="144"/>
      <c r="AW898" s="144"/>
      <c r="AX898" s="144"/>
      <c r="AY898" s="144"/>
      <c r="AZ898" s="144"/>
      <c r="BA898" s="144"/>
      <c r="BB898" s="144"/>
      <c r="BC898" s="144"/>
      <c r="BD898" s="144"/>
      <c r="BE898" s="144"/>
      <c r="BF898" s="144"/>
    </row>
    <row r="899" spans="1:58" hidden="1">
      <c r="A899" s="143" t="s">
        <v>925</v>
      </c>
      <c r="B899" s="143" t="s">
        <v>1028</v>
      </c>
      <c r="C899" s="144">
        <v>0</v>
      </c>
      <c r="D899" s="144">
        <v>0</v>
      </c>
      <c r="E899" s="144">
        <v>0</v>
      </c>
      <c r="F899" s="144">
        <v>0</v>
      </c>
      <c r="G899" s="144">
        <v>0</v>
      </c>
      <c r="H899" s="144">
        <v>0</v>
      </c>
      <c r="I899" s="144">
        <v>0</v>
      </c>
      <c r="J899" s="144">
        <v>0</v>
      </c>
      <c r="K899" s="144">
        <v>0</v>
      </c>
      <c r="L899" s="144">
        <v>0</v>
      </c>
      <c r="M899" s="144">
        <v>0</v>
      </c>
      <c r="N899" s="144">
        <v>0</v>
      </c>
      <c r="O899" s="144">
        <v>0</v>
      </c>
      <c r="P899" s="144">
        <v>0</v>
      </c>
      <c r="Q899" s="145"/>
      <c r="R899" s="145"/>
      <c r="S899" s="145"/>
      <c r="T899" s="145"/>
      <c r="U899" s="145"/>
      <c r="V899" s="145"/>
      <c r="W899" s="145"/>
      <c r="X899" s="145"/>
      <c r="Y899" s="145"/>
      <c r="Z899" s="145"/>
      <c r="AA899" s="145"/>
      <c r="AB899" s="145"/>
      <c r="AC899" s="145"/>
      <c r="AD899" s="145"/>
      <c r="AE899" s="144">
        <v>0</v>
      </c>
      <c r="AF899" s="144">
        <v>0</v>
      </c>
      <c r="AG899" s="144">
        <v>0</v>
      </c>
      <c r="AH899" s="144">
        <v>0</v>
      </c>
      <c r="AI899" s="144">
        <v>0</v>
      </c>
      <c r="AJ899" s="144">
        <v>0</v>
      </c>
      <c r="AK899" s="144">
        <v>0</v>
      </c>
      <c r="AL899" s="144">
        <v>0</v>
      </c>
      <c r="AM899" s="144">
        <v>0</v>
      </c>
      <c r="AN899" s="144">
        <v>0</v>
      </c>
      <c r="AO899" s="144">
        <v>0</v>
      </c>
      <c r="AP899" s="144">
        <v>0</v>
      </c>
      <c r="AQ899" s="144">
        <v>0</v>
      </c>
      <c r="AR899" s="144">
        <v>0</v>
      </c>
      <c r="AS899" s="144"/>
      <c r="AT899" s="144"/>
      <c r="AU899" s="144"/>
      <c r="AV899" s="144"/>
      <c r="AW899" s="144"/>
      <c r="AX899" s="144"/>
      <c r="AY899" s="144"/>
      <c r="AZ899" s="144"/>
      <c r="BA899" s="144"/>
      <c r="BB899" s="144"/>
      <c r="BC899" s="144"/>
      <c r="BD899" s="144"/>
      <c r="BE899" s="144"/>
      <c r="BF899" s="144"/>
    </row>
    <row r="900" spans="1:58" hidden="1">
      <c r="A900" s="143" t="s">
        <v>925</v>
      </c>
      <c r="B900" s="143" t="s">
        <v>1029</v>
      </c>
      <c r="C900" s="144">
        <v>0</v>
      </c>
      <c r="D900" s="144">
        <v>0</v>
      </c>
      <c r="E900" s="144">
        <v>0</v>
      </c>
      <c r="F900" s="144">
        <v>0</v>
      </c>
      <c r="G900" s="144">
        <v>0</v>
      </c>
      <c r="H900" s="144">
        <v>0</v>
      </c>
      <c r="I900" s="144">
        <v>0</v>
      </c>
      <c r="J900" s="144">
        <v>0</v>
      </c>
      <c r="K900" s="144">
        <v>0</v>
      </c>
      <c r="L900" s="144">
        <v>0</v>
      </c>
      <c r="M900" s="144">
        <v>0</v>
      </c>
      <c r="N900" s="144">
        <v>0</v>
      </c>
      <c r="O900" s="144">
        <v>0</v>
      </c>
      <c r="P900" s="144">
        <v>0</v>
      </c>
      <c r="Q900" s="145"/>
      <c r="R900" s="145"/>
      <c r="S900" s="145"/>
      <c r="T900" s="145"/>
      <c r="U900" s="145"/>
      <c r="V900" s="145"/>
      <c r="W900" s="145"/>
      <c r="X900" s="145"/>
      <c r="Y900" s="145"/>
      <c r="Z900" s="145"/>
      <c r="AA900" s="145"/>
      <c r="AB900" s="145"/>
      <c r="AC900" s="145"/>
      <c r="AD900" s="145"/>
      <c r="AE900" s="144">
        <v>0</v>
      </c>
      <c r="AF900" s="144">
        <v>0</v>
      </c>
      <c r="AG900" s="144">
        <v>0</v>
      </c>
      <c r="AH900" s="144">
        <v>0</v>
      </c>
      <c r="AI900" s="144">
        <v>0</v>
      </c>
      <c r="AJ900" s="144">
        <v>0</v>
      </c>
      <c r="AK900" s="144">
        <v>0</v>
      </c>
      <c r="AL900" s="144">
        <v>0</v>
      </c>
      <c r="AM900" s="144">
        <v>0</v>
      </c>
      <c r="AN900" s="144">
        <v>0</v>
      </c>
      <c r="AO900" s="144">
        <v>0</v>
      </c>
      <c r="AP900" s="144">
        <v>0</v>
      </c>
      <c r="AQ900" s="144">
        <v>0</v>
      </c>
      <c r="AR900" s="144">
        <v>0</v>
      </c>
      <c r="AS900" s="144"/>
      <c r="AT900" s="144"/>
      <c r="AU900" s="144"/>
      <c r="AV900" s="144"/>
      <c r="AW900" s="144"/>
      <c r="AX900" s="144"/>
      <c r="AY900" s="144"/>
      <c r="AZ900" s="144"/>
      <c r="BA900" s="144"/>
      <c r="BB900" s="144"/>
      <c r="BC900" s="144"/>
      <c r="BD900" s="144"/>
      <c r="BE900" s="144"/>
      <c r="BF900" s="144"/>
    </row>
    <row r="901" spans="1:58" hidden="1">
      <c r="A901" s="143" t="s">
        <v>925</v>
      </c>
      <c r="B901" s="143" t="s">
        <v>1030</v>
      </c>
      <c r="C901" s="144">
        <v>0</v>
      </c>
      <c r="D901" s="144">
        <v>0</v>
      </c>
      <c r="E901" s="144">
        <v>0</v>
      </c>
      <c r="F901" s="144">
        <v>0</v>
      </c>
      <c r="G901" s="144">
        <v>0</v>
      </c>
      <c r="H901" s="144">
        <v>0</v>
      </c>
      <c r="I901" s="144">
        <v>0</v>
      </c>
      <c r="J901" s="144">
        <v>0</v>
      </c>
      <c r="K901" s="144">
        <v>0</v>
      </c>
      <c r="L901" s="144">
        <v>0</v>
      </c>
      <c r="M901" s="144">
        <v>0</v>
      </c>
      <c r="N901" s="144">
        <v>0</v>
      </c>
      <c r="O901" s="144">
        <v>0</v>
      </c>
      <c r="P901" s="144">
        <v>0</v>
      </c>
      <c r="Q901" s="145"/>
      <c r="R901" s="145"/>
      <c r="S901" s="145"/>
      <c r="T901" s="145"/>
      <c r="U901" s="145"/>
      <c r="V901" s="145"/>
      <c r="W901" s="145"/>
      <c r="X901" s="145"/>
      <c r="Y901" s="145"/>
      <c r="Z901" s="145"/>
      <c r="AA901" s="145"/>
      <c r="AB901" s="145"/>
      <c r="AC901" s="145"/>
      <c r="AD901" s="145"/>
      <c r="AE901" s="144">
        <v>0</v>
      </c>
      <c r="AF901" s="144">
        <v>0</v>
      </c>
      <c r="AG901" s="144">
        <v>0</v>
      </c>
      <c r="AH901" s="144">
        <v>0</v>
      </c>
      <c r="AI901" s="144">
        <v>0</v>
      </c>
      <c r="AJ901" s="144">
        <v>0</v>
      </c>
      <c r="AK901" s="144">
        <v>0</v>
      </c>
      <c r="AL901" s="144">
        <v>0</v>
      </c>
      <c r="AM901" s="144">
        <v>0</v>
      </c>
      <c r="AN901" s="144">
        <v>0</v>
      </c>
      <c r="AO901" s="144">
        <v>0</v>
      </c>
      <c r="AP901" s="144">
        <v>0</v>
      </c>
      <c r="AQ901" s="144">
        <v>0</v>
      </c>
      <c r="AR901" s="144">
        <v>0</v>
      </c>
      <c r="AS901" s="144"/>
      <c r="AT901" s="144"/>
      <c r="AU901" s="144"/>
      <c r="AV901" s="144"/>
      <c r="AW901" s="144"/>
      <c r="AX901" s="144"/>
      <c r="AY901" s="144"/>
      <c r="AZ901" s="144"/>
      <c r="BA901" s="144"/>
      <c r="BB901" s="144"/>
      <c r="BC901" s="144"/>
      <c r="BD901" s="144"/>
      <c r="BE901" s="144"/>
      <c r="BF901" s="144"/>
    </row>
    <row r="902" spans="1:58" hidden="1">
      <c r="A902" s="143" t="s">
        <v>925</v>
      </c>
      <c r="B902" s="143" t="s">
        <v>1031</v>
      </c>
      <c r="C902" s="144">
        <v>0</v>
      </c>
      <c r="D902" s="144">
        <v>0</v>
      </c>
      <c r="E902" s="144">
        <v>0</v>
      </c>
      <c r="F902" s="144">
        <v>0</v>
      </c>
      <c r="G902" s="144">
        <v>0</v>
      </c>
      <c r="H902" s="144">
        <v>0</v>
      </c>
      <c r="I902" s="144">
        <v>0</v>
      </c>
      <c r="J902" s="144">
        <v>0</v>
      </c>
      <c r="K902" s="144">
        <v>0</v>
      </c>
      <c r="L902" s="144">
        <v>0</v>
      </c>
      <c r="M902" s="144">
        <v>0</v>
      </c>
      <c r="N902" s="144">
        <v>0</v>
      </c>
      <c r="O902" s="144">
        <v>0</v>
      </c>
      <c r="P902" s="144">
        <v>0</v>
      </c>
      <c r="Q902" s="145"/>
      <c r="R902" s="145"/>
      <c r="S902" s="145"/>
      <c r="T902" s="145"/>
      <c r="U902" s="145"/>
      <c r="V902" s="145"/>
      <c r="W902" s="145"/>
      <c r="X902" s="145"/>
      <c r="Y902" s="145"/>
      <c r="Z902" s="145"/>
      <c r="AA902" s="145"/>
      <c r="AB902" s="145"/>
      <c r="AC902" s="145"/>
      <c r="AD902" s="145"/>
      <c r="AE902" s="144">
        <v>0</v>
      </c>
      <c r="AF902" s="144">
        <v>0</v>
      </c>
      <c r="AG902" s="144">
        <v>0</v>
      </c>
      <c r="AH902" s="144">
        <v>0</v>
      </c>
      <c r="AI902" s="144">
        <v>0</v>
      </c>
      <c r="AJ902" s="144">
        <v>0</v>
      </c>
      <c r="AK902" s="144">
        <v>0</v>
      </c>
      <c r="AL902" s="144">
        <v>0</v>
      </c>
      <c r="AM902" s="144">
        <v>0</v>
      </c>
      <c r="AN902" s="144">
        <v>0</v>
      </c>
      <c r="AO902" s="144">
        <v>0</v>
      </c>
      <c r="AP902" s="144">
        <v>0</v>
      </c>
      <c r="AQ902" s="144">
        <v>0</v>
      </c>
      <c r="AR902" s="144">
        <v>0</v>
      </c>
      <c r="AS902" s="144"/>
      <c r="AT902" s="144"/>
      <c r="AU902" s="144"/>
      <c r="AV902" s="144"/>
      <c r="AW902" s="144"/>
      <c r="AX902" s="144"/>
      <c r="AY902" s="144"/>
      <c r="AZ902" s="144"/>
      <c r="BA902" s="144"/>
      <c r="BB902" s="144"/>
      <c r="BC902" s="144"/>
      <c r="BD902" s="144"/>
      <c r="BE902" s="144"/>
      <c r="BF902" s="144"/>
    </row>
    <row r="903" spans="1:58" hidden="1">
      <c r="A903" s="143" t="s">
        <v>925</v>
      </c>
      <c r="B903" s="143" t="s">
        <v>1032</v>
      </c>
      <c r="C903" s="144">
        <v>0</v>
      </c>
      <c r="D903" s="144">
        <v>0</v>
      </c>
      <c r="E903" s="144">
        <v>0</v>
      </c>
      <c r="F903" s="144">
        <v>0</v>
      </c>
      <c r="G903" s="144">
        <v>0</v>
      </c>
      <c r="H903" s="144">
        <v>0</v>
      </c>
      <c r="I903" s="144">
        <v>0</v>
      </c>
      <c r="J903" s="144">
        <v>0</v>
      </c>
      <c r="K903" s="144">
        <v>0</v>
      </c>
      <c r="L903" s="144">
        <v>0</v>
      </c>
      <c r="M903" s="144">
        <v>0</v>
      </c>
      <c r="N903" s="144">
        <v>0</v>
      </c>
      <c r="O903" s="144">
        <v>0</v>
      </c>
      <c r="P903" s="144">
        <v>0</v>
      </c>
      <c r="Q903" s="145"/>
      <c r="R903" s="145"/>
      <c r="S903" s="145"/>
      <c r="T903" s="145"/>
      <c r="U903" s="145"/>
      <c r="V903" s="145"/>
      <c r="W903" s="145"/>
      <c r="X903" s="145"/>
      <c r="Y903" s="145"/>
      <c r="Z903" s="145"/>
      <c r="AA903" s="145"/>
      <c r="AB903" s="145"/>
      <c r="AC903" s="145"/>
      <c r="AD903" s="145"/>
      <c r="AE903" s="144">
        <v>0</v>
      </c>
      <c r="AF903" s="144">
        <v>0</v>
      </c>
      <c r="AG903" s="144">
        <v>0</v>
      </c>
      <c r="AH903" s="144">
        <v>0</v>
      </c>
      <c r="AI903" s="144">
        <v>0</v>
      </c>
      <c r="AJ903" s="144">
        <v>0</v>
      </c>
      <c r="AK903" s="144">
        <v>0</v>
      </c>
      <c r="AL903" s="144">
        <v>0</v>
      </c>
      <c r="AM903" s="144">
        <v>0</v>
      </c>
      <c r="AN903" s="144">
        <v>0</v>
      </c>
      <c r="AO903" s="144">
        <v>0</v>
      </c>
      <c r="AP903" s="144">
        <v>0</v>
      </c>
      <c r="AQ903" s="144">
        <v>0</v>
      </c>
      <c r="AR903" s="144">
        <v>0</v>
      </c>
      <c r="AS903" s="144"/>
      <c r="AT903" s="144"/>
      <c r="AU903" s="144"/>
      <c r="AV903" s="144"/>
      <c r="AW903" s="144"/>
      <c r="AX903" s="144"/>
      <c r="AY903" s="144"/>
      <c r="AZ903" s="144"/>
      <c r="BA903" s="144"/>
      <c r="BB903" s="144"/>
      <c r="BC903" s="144"/>
      <c r="BD903" s="144"/>
      <c r="BE903" s="144"/>
      <c r="BF903" s="144"/>
    </row>
    <row r="904" spans="1:58" hidden="1">
      <c r="A904" s="143" t="s">
        <v>925</v>
      </c>
      <c r="B904" s="143" t="s">
        <v>1033</v>
      </c>
      <c r="C904" s="144">
        <v>0</v>
      </c>
      <c r="D904" s="144">
        <v>0</v>
      </c>
      <c r="E904" s="144">
        <v>0</v>
      </c>
      <c r="F904" s="144">
        <v>0</v>
      </c>
      <c r="G904" s="144">
        <v>0</v>
      </c>
      <c r="H904" s="144">
        <v>0</v>
      </c>
      <c r="I904" s="144">
        <v>0</v>
      </c>
      <c r="J904" s="144">
        <v>0</v>
      </c>
      <c r="K904" s="144">
        <v>0</v>
      </c>
      <c r="L904" s="144">
        <v>0</v>
      </c>
      <c r="M904" s="144">
        <v>0</v>
      </c>
      <c r="N904" s="144">
        <v>0</v>
      </c>
      <c r="O904" s="144">
        <v>0</v>
      </c>
      <c r="P904" s="144">
        <v>0</v>
      </c>
      <c r="Q904" s="145"/>
      <c r="R904" s="145"/>
      <c r="S904" s="145"/>
      <c r="T904" s="145"/>
      <c r="U904" s="145"/>
      <c r="V904" s="145"/>
      <c r="W904" s="145"/>
      <c r="X904" s="145"/>
      <c r="Y904" s="145"/>
      <c r="Z904" s="145"/>
      <c r="AA904" s="145"/>
      <c r="AB904" s="145"/>
      <c r="AC904" s="145"/>
      <c r="AD904" s="145"/>
      <c r="AE904" s="144">
        <v>0</v>
      </c>
      <c r="AF904" s="144">
        <v>0</v>
      </c>
      <c r="AG904" s="144">
        <v>0</v>
      </c>
      <c r="AH904" s="144">
        <v>0</v>
      </c>
      <c r="AI904" s="144">
        <v>0</v>
      </c>
      <c r="AJ904" s="144">
        <v>0</v>
      </c>
      <c r="AK904" s="144">
        <v>0</v>
      </c>
      <c r="AL904" s="144">
        <v>0</v>
      </c>
      <c r="AM904" s="144">
        <v>0</v>
      </c>
      <c r="AN904" s="144">
        <v>0</v>
      </c>
      <c r="AO904" s="144">
        <v>0</v>
      </c>
      <c r="AP904" s="144">
        <v>0</v>
      </c>
      <c r="AQ904" s="144">
        <v>0</v>
      </c>
      <c r="AR904" s="144">
        <v>0</v>
      </c>
      <c r="AS904" s="144"/>
      <c r="AT904" s="144"/>
      <c r="AU904" s="144"/>
      <c r="AV904" s="144"/>
      <c r="AW904" s="144"/>
      <c r="AX904" s="144"/>
      <c r="AY904" s="144"/>
      <c r="AZ904" s="144"/>
      <c r="BA904" s="144"/>
      <c r="BB904" s="144"/>
      <c r="BC904" s="144"/>
      <c r="BD904" s="144"/>
      <c r="BE904" s="144"/>
      <c r="BF904" s="144"/>
    </row>
    <row r="905" spans="1:58" hidden="1">
      <c r="A905" s="143" t="s">
        <v>925</v>
      </c>
      <c r="B905" s="143" t="s">
        <v>1034</v>
      </c>
      <c r="C905" s="144">
        <v>6</v>
      </c>
      <c r="D905" s="144">
        <v>7</v>
      </c>
      <c r="E905" s="144">
        <v>8</v>
      </c>
      <c r="F905" s="144">
        <v>8</v>
      </c>
      <c r="G905" s="144">
        <v>9</v>
      </c>
      <c r="H905" s="144">
        <v>10</v>
      </c>
      <c r="I905" s="144">
        <v>11</v>
      </c>
      <c r="J905" s="144">
        <v>12</v>
      </c>
      <c r="K905" s="144">
        <v>12</v>
      </c>
      <c r="L905" s="144">
        <v>13</v>
      </c>
      <c r="M905" s="144">
        <v>14</v>
      </c>
      <c r="N905" s="144">
        <v>14</v>
      </c>
      <c r="O905" s="144">
        <v>14</v>
      </c>
      <c r="P905" s="144">
        <v>14</v>
      </c>
      <c r="Q905" s="145">
        <v>50</v>
      </c>
      <c r="R905" s="145">
        <v>50</v>
      </c>
      <c r="S905" s="145">
        <v>50</v>
      </c>
      <c r="T905" s="145">
        <v>50</v>
      </c>
      <c r="U905" s="145">
        <v>50</v>
      </c>
      <c r="V905" s="145">
        <v>50</v>
      </c>
      <c r="W905" s="145">
        <v>50</v>
      </c>
      <c r="X905" s="145">
        <v>50</v>
      </c>
      <c r="Y905" s="145">
        <v>50</v>
      </c>
      <c r="Z905" s="145">
        <v>50</v>
      </c>
      <c r="AA905" s="145">
        <v>49.79</v>
      </c>
      <c r="AB905" s="145">
        <v>49.79</v>
      </c>
      <c r="AC905" s="145">
        <v>49.79</v>
      </c>
      <c r="AD905" s="145">
        <v>52.21</v>
      </c>
      <c r="AE905" s="144">
        <v>300</v>
      </c>
      <c r="AF905" s="144">
        <v>350</v>
      </c>
      <c r="AG905" s="144">
        <v>400</v>
      </c>
      <c r="AH905" s="144">
        <v>400</v>
      </c>
      <c r="AI905" s="144">
        <v>450</v>
      </c>
      <c r="AJ905" s="144">
        <v>500</v>
      </c>
      <c r="AK905" s="144">
        <v>550</v>
      </c>
      <c r="AL905" s="144">
        <v>600</v>
      </c>
      <c r="AM905" s="144">
        <v>600</v>
      </c>
      <c r="AN905" s="144">
        <v>650</v>
      </c>
      <c r="AO905" s="144">
        <v>697</v>
      </c>
      <c r="AP905" s="144">
        <v>697</v>
      </c>
      <c r="AQ905" s="144">
        <v>697</v>
      </c>
      <c r="AR905" s="144">
        <v>731</v>
      </c>
      <c r="AS905" s="144"/>
      <c r="AT905" s="144"/>
      <c r="AU905" s="144"/>
      <c r="AV905" s="144"/>
      <c r="AW905" s="144"/>
      <c r="AX905" s="144"/>
      <c r="AY905" s="144"/>
      <c r="AZ905" s="144"/>
      <c r="BA905" s="144"/>
      <c r="BB905" s="144"/>
      <c r="BC905" s="144"/>
      <c r="BD905" s="144"/>
      <c r="BE905" s="144"/>
      <c r="BF905" s="144"/>
    </row>
    <row r="906" spans="1:58" hidden="1">
      <c r="A906" s="143" t="s">
        <v>925</v>
      </c>
      <c r="B906" s="143" t="s">
        <v>1035</v>
      </c>
      <c r="C906" s="144">
        <v>10</v>
      </c>
      <c r="D906" s="144">
        <v>10</v>
      </c>
      <c r="E906" s="144">
        <v>10</v>
      </c>
      <c r="F906" s="144">
        <v>10</v>
      </c>
      <c r="G906" s="144">
        <v>10</v>
      </c>
      <c r="H906" s="144">
        <v>10</v>
      </c>
      <c r="I906" s="144">
        <v>10</v>
      </c>
      <c r="J906" s="144">
        <v>10</v>
      </c>
      <c r="K906" s="144">
        <v>10</v>
      </c>
      <c r="L906" s="144">
        <v>10</v>
      </c>
      <c r="M906" s="144">
        <v>13</v>
      </c>
      <c r="N906" s="144">
        <v>13</v>
      </c>
      <c r="O906" s="144">
        <v>13</v>
      </c>
      <c r="P906" s="144">
        <v>13</v>
      </c>
      <c r="Q906" s="145">
        <v>125</v>
      </c>
      <c r="R906" s="145">
        <v>125</v>
      </c>
      <c r="S906" s="145">
        <v>125</v>
      </c>
      <c r="T906" s="145">
        <v>125</v>
      </c>
      <c r="U906" s="145">
        <v>125</v>
      </c>
      <c r="V906" s="145">
        <v>125</v>
      </c>
      <c r="W906" s="145">
        <v>125</v>
      </c>
      <c r="X906" s="145">
        <v>125</v>
      </c>
      <c r="Y906" s="145">
        <v>125</v>
      </c>
      <c r="Z906" s="145">
        <v>125</v>
      </c>
      <c r="AA906" s="145">
        <v>126.54</v>
      </c>
      <c r="AB906" s="145">
        <v>126.54</v>
      </c>
      <c r="AC906" s="145">
        <v>132.85</v>
      </c>
      <c r="AD906" s="145">
        <v>130.22999999999999</v>
      </c>
      <c r="AE906" s="144">
        <v>1250</v>
      </c>
      <c r="AF906" s="144">
        <v>1250</v>
      </c>
      <c r="AG906" s="144">
        <v>1250</v>
      </c>
      <c r="AH906" s="144">
        <v>1250</v>
      </c>
      <c r="AI906" s="144">
        <v>1250</v>
      </c>
      <c r="AJ906" s="144">
        <v>1250</v>
      </c>
      <c r="AK906" s="144">
        <v>1250</v>
      </c>
      <c r="AL906" s="144">
        <v>1250</v>
      </c>
      <c r="AM906" s="144">
        <v>1250</v>
      </c>
      <c r="AN906" s="144">
        <v>1250</v>
      </c>
      <c r="AO906" s="144">
        <v>1645</v>
      </c>
      <c r="AP906" s="144">
        <v>1645</v>
      </c>
      <c r="AQ906" s="144">
        <v>1727</v>
      </c>
      <c r="AR906" s="144">
        <v>1693</v>
      </c>
      <c r="AS906" s="144"/>
      <c r="AT906" s="144"/>
      <c r="AU906" s="144"/>
      <c r="AV906" s="144"/>
      <c r="AW906" s="144"/>
      <c r="AX906" s="144"/>
      <c r="AY906" s="144"/>
      <c r="AZ906" s="144"/>
      <c r="BA906" s="144"/>
      <c r="BB906" s="144"/>
      <c r="BC906" s="144"/>
      <c r="BD906" s="144"/>
      <c r="BE906" s="144"/>
      <c r="BF906" s="144"/>
    </row>
    <row r="907" spans="1:58" hidden="1">
      <c r="A907" s="143" t="s">
        <v>925</v>
      </c>
      <c r="B907" s="143" t="s">
        <v>1036</v>
      </c>
      <c r="C907" s="144">
        <v>4</v>
      </c>
      <c r="D907" s="144">
        <v>4</v>
      </c>
      <c r="E907" s="144">
        <v>4</v>
      </c>
      <c r="F907" s="144">
        <v>4</v>
      </c>
      <c r="G907" s="144">
        <v>4</v>
      </c>
      <c r="H907" s="144">
        <v>4</v>
      </c>
      <c r="I907" s="144">
        <v>4</v>
      </c>
      <c r="J907" s="144">
        <v>4</v>
      </c>
      <c r="K907" s="144">
        <v>4</v>
      </c>
      <c r="L907" s="144">
        <v>4</v>
      </c>
      <c r="M907" s="144">
        <v>8</v>
      </c>
      <c r="N907" s="144">
        <v>8</v>
      </c>
      <c r="O907" s="144">
        <v>8</v>
      </c>
      <c r="P907" s="144">
        <v>8</v>
      </c>
      <c r="Q907" s="145">
        <v>75</v>
      </c>
      <c r="R907" s="145">
        <v>75</v>
      </c>
      <c r="S907" s="145">
        <v>75</v>
      </c>
      <c r="T907" s="145">
        <v>75</v>
      </c>
      <c r="U907" s="145">
        <v>75</v>
      </c>
      <c r="V907" s="145">
        <v>75</v>
      </c>
      <c r="W907" s="145">
        <v>75</v>
      </c>
      <c r="X907" s="145">
        <v>75</v>
      </c>
      <c r="Y907" s="145">
        <v>75</v>
      </c>
      <c r="Z907" s="145">
        <v>75</v>
      </c>
      <c r="AA907" s="145">
        <v>76</v>
      </c>
      <c r="AB907" s="145">
        <v>76</v>
      </c>
      <c r="AC907" s="145">
        <v>76</v>
      </c>
      <c r="AD907" s="145">
        <v>76</v>
      </c>
      <c r="AE907" s="144">
        <v>300</v>
      </c>
      <c r="AF907" s="144">
        <v>300</v>
      </c>
      <c r="AG907" s="144">
        <v>300</v>
      </c>
      <c r="AH907" s="144">
        <v>300</v>
      </c>
      <c r="AI907" s="144">
        <v>300</v>
      </c>
      <c r="AJ907" s="144">
        <v>300</v>
      </c>
      <c r="AK907" s="144">
        <v>300</v>
      </c>
      <c r="AL907" s="144">
        <v>300</v>
      </c>
      <c r="AM907" s="144">
        <v>300</v>
      </c>
      <c r="AN907" s="144">
        <v>300</v>
      </c>
      <c r="AO907" s="144">
        <v>608</v>
      </c>
      <c r="AP907" s="144">
        <v>608</v>
      </c>
      <c r="AQ907" s="144">
        <v>608</v>
      </c>
      <c r="AR907" s="144">
        <v>608</v>
      </c>
      <c r="AS907" s="144"/>
      <c r="AT907" s="144"/>
      <c r="AU907" s="144"/>
      <c r="AV907" s="144"/>
      <c r="AW907" s="144"/>
      <c r="AX907" s="144"/>
      <c r="AY907" s="144"/>
      <c r="AZ907" s="144"/>
      <c r="BA907" s="144"/>
      <c r="BB907" s="144"/>
      <c r="BC907" s="144"/>
      <c r="BD907" s="144"/>
      <c r="BE907" s="144"/>
      <c r="BF907" s="144"/>
    </row>
    <row r="908" spans="1:58" hidden="1">
      <c r="A908" s="143" t="s">
        <v>925</v>
      </c>
      <c r="B908" s="143" t="s">
        <v>1037</v>
      </c>
      <c r="C908" s="144">
        <v>10</v>
      </c>
      <c r="D908" s="144">
        <v>12</v>
      </c>
      <c r="E908" s="144">
        <v>13</v>
      </c>
      <c r="F908" s="144">
        <v>15</v>
      </c>
      <c r="G908" s="144">
        <v>16</v>
      </c>
      <c r="H908" s="144">
        <v>18</v>
      </c>
      <c r="I908" s="144">
        <v>19</v>
      </c>
      <c r="J908" s="144">
        <v>21</v>
      </c>
      <c r="K908" s="144">
        <v>22</v>
      </c>
      <c r="L908" s="144">
        <v>24</v>
      </c>
      <c r="M908" s="144">
        <v>40</v>
      </c>
      <c r="N908" s="144">
        <v>40</v>
      </c>
      <c r="O908" s="144">
        <v>40</v>
      </c>
      <c r="P908" s="144">
        <v>38</v>
      </c>
      <c r="Q908" s="145">
        <v>65</v>
      </c>
      <c r="R908" s="145">
        <v>65</v>
      </c>
      <c r="S908" s="145">
        <v>100</v>
      </c>
      <c r="T908" s="145">
        <v>100</v>
      </c>
      <c r="U908" s="145">
        <v>100</v>
      </c>
      <c r="V908" s="145">
        <v>75</v>
      </c>
      <c r="W908" s="145">
        <v>75</v>
      </c>
      <c r="X908" s="145">
        <v>75</v>
      </c>
      <c r="Y908" s="145">
        <v>80.319999999999993</v>
      </c>
      <c r="Z908" s="145">
        <v>80.290000000000006</v>
      </c>
      <c r="AA908" s="145">
        <v>80</v>
      </c>
      <c r="AB908" s="145">
        <v>80</v>
      </c>
      <c r="AC908" s="145">
        <v>80</v>
      </c>
      <c r="AD908" s="145">
        <v>31.61</v>
      </c>
      <c r="AE908" s="144">
        <v>650</v>
      </c>
      <c r="AF908" s="144">
        <v>780</v>
      </c>
      <c r="AG908" s="144">
        <v>1300</v>
      </c>
      <c r="AH908" s="144">
        <v>1500</v>
      </c>
      <c r="AI908" s="144">
        <v>1600</v>
      </c>
      <c r="AJ908" s="144">
        <v>1350</v>
      </c>
      <c r="AK908" s="144">
        <v>1425</v>
      </c>
      <c r="AL908" s="144">
        <v>1575</v>
      </c>
      <c r="AM908" s="144">
        <v>1767</v>
      </c>
      <c r="AN908" s="144">
        <v>1927</v>
      </c>
      <c r="AO908" s="144">
        <v>3200</v>
      </c>
      <c r="AP908" s="144">
        <v>3200</v>
      </c>
      <c r="AQ908" s="144">
        <v>3200</v>
      </c>
      <c r="AR908" s="144">
        <v>1201</v>
      </c>
      <c r="AS908" s="144"/>
      <c r="AT908" s="144"/>
      <c r="AU908" s="144"/>
      <c r="AV908" s="144"/>
      <c r="AW908" s="144"/>
      <c r="AX908" s="144"/>
      <c r="AY908" s="144"/>
      <c r="AZ908" s="144"/>
      <c r="BA908" s="144"/>
      <c r="BB908" s="144"/>
      <c r="BC908" s="144"/>
      <c r="BD908" s="144"/>
      <c r="BE908" s="144"/>
      <c r="BF908" s="144"/>
    </row>
    <row r="909" spans="1:58" hidden="1">
      <c r="A909" s="143" t="s">
        <v>925</v>
      </c>
      <c r="B909" s="143" t="s">
        <v>1038</v>
      </c>
      <c r="C909" s="144">
        <v>0</v>
      </c>
      <c r="D909" s="144">
        <v>0</v>
      </c>
      <c r="E909" s="144">
        <v>0</v>
      </c>
      <c r="F909" s="144">
        <v>0</v>
      </c>
      <c r="G909" s="144">
        <v>0</v>
      </c>
      <c r="H909" s="144">
        <v>0</v>
      </c>
      <c r="I909" s="144">
        <v>0</v>
      </c>
      <c r="J909" s="144">
        <v>0</v>
      </c>
      <c r="K909" s="144">
        <v>0</v>
      </c>
      <c r="L909" s="144">
        <v>0</v>
      </c>
      <c r="M909" s="144">
        <v>364</v>
      </c>
      <c r="N909" s="144">
        <v>364</v>
      </c>
      <c r="O909" s="144">
        <v>364</v>
      </c>
      <c r="P909" s="144">
        <v>364</v>
      </c>
      <c r="Q909" s="145"/>
      <c r="R909" s="145"/>
      <c r="S909" s="145"/>
      <c r="T909" s="145"/>
      <c r="U909" s="145"/>
      <c r="V909" s="145"/>
      <c r="W909" s="145"/>
      <c r="X909" s="145"/>
      <c r="Y909" s="145"/>
      <c r="Z909" s="145"/>
      <c r="AA909" s="145">
        <v>0</v>
      </c>
      <c r="AB909" s="145">
        <v>0</v>
      </c>
      <c r="AC909" s="145">
        <v>0</v>
      </c>
      <c r="AD909" s="145">
        <v>0</v>
      </c>
      <c r="AE909" s="144">
        <v>0</v>
      </c>
      <c r="AF909" s="144">
        <v>0</v>
      </c>
      <c r="AG909" s="144">
        <v>0</v>
      </c>
      <c r="AH909" s="144">
        <v>0</v>
      </c>
      <c r="AI909" s="144">
        <v>0</v>
      </c>
      <c r="AJ909" s="144">
        <v>0</v>
      </c>
      <c r="AK909" s="144">
        <v>0</v>
      </c>
      <c r="AL909" s="144">
        <v>0</v>
      </c>
      <c r="AM909" s="144">
        <v>0</v>
      </c>
      <c r="AN909" s="144">
        <v>0</v>
      </c>
      <c r="AO909" s="144">
        <v>0</v>
      </c>
      <c r="AP909" s="144">
        <v>0</v>
      </c>
      <c r="AQ909" s="144">
        <v>0</v>
      </c>
      <c r="AR909" s="144">
        <v>0</v>
      </c>
      <c r="AS909" s="144"/>
      <c r="AT909" s="144"/>
      <c r="AU909" s="144"/>
      <c r="AV909" s="144"/>
      <c r="AW909" s="144"/>
      <c r="AX909" s="144"/>
      <c r="AY909" s="144"/>
      <c r="AZ909" s="144"/>
      <c r="BA909" s="144"/>
      <c r="BB909" s="144"/>
      <c r="BC909" s="144"/>
      <c r="BD909" s="144"/>
      <c r="BE909" s="144"/>
      <c r="BF909" s="144"/>
    </row>
    <row r="910" spans="1:58" hidden="1">
      <c r="A910" s="143" t="s">
        <v>925</v>
      </c>
      <c r="B910" s="143" t="s">
        <v>1039</v>
      </c>
      <c r="C910" s="144">
        <v>271</v>
      </c>
      <c r="D910" s="144">
        <v>271</v>
      </c>
      <c r="E910" s="144">
        <v>199</v>
      </c>
      <c r="F910" s="144">
        <v>199</v>
      </c>
      <c r="G910" s="144">
        <v>199</v>
      </c>
      <c r="H910" s="144">
        <v>199</v>
      </c>
      <c r="I910" s="144">
        <v>187</v>
      </c>
      <c r="J910" s="144">
        <v>183</v>
      </c>
      <c r="K910" s="144">
        <v>183</v>
      </c>
      <c r="L910" s="144">
        <v>183</v>
      </c>
      <c r="M910" s="144">
        <v>195</v>
      </c>
      <c r="N910" s="144">
        <v>195</v>
      </c>
      <c r="O910" s="144">
        <v>195</v>
      </c>
      <c r="P910" s="144">
        <v>195</v>
      </c>
      <c r="Q910" s="145">
        <v>200</v>
      </c>
      <c r="R910" s="145">
        <v>200</v>
      </c>
      <c r="S910" s="145">
        <v>123</v>
      </c>
      <c r="T910" s="145">
        <v>123</v>
      </c>
      <c r="U910" s="145">
        <v>123</v>
      </c>
      <c r="V910" s="145">
        <v>119.31</v>
      </c>
      <c r="W910" s="145">
        <v>123.04</v>
      </c>
      <c r="X910" s="145">
        <v>122.84</v>
      </c>
      <c r="Y910" s="145">
        <v>129.15</v>
      </c>
      <c r="Z910" s="145">
        <v>129.15</v>
      </c>
      <c r="AA910" s="145">
        <v>128.94999999999999</v>
      </c>
      <c r="AB910" s="145">
        <v>128.94999999999999</v>
      </c>
      <c r="AC910" s="145">
        <v>131.53</v>
      </c>
      <c r="AD910" s="145">
        <v>128.9</v>
      </c>
      <c r="AE910" s="144">
        <v>54200</v>
      </c>
      <c r="AF910" s="144">
        <v>54200</v>
      </c>
      <c r="AG910" s="144">
        <v>24477</v>
      </c>
      <c r="AH910" s="144">
        <v>24477</v>
      </c>
      <c r="AI910" s="144">
        <v>24477</v>
      </c>
      <c r="AJ910" s="144">
        <v>23743</v>
      </c>
      <c r="AK910" s="144">
        <v>23008</v>
      </c>
      <c r="AL910" s="144">
        <v>22479</v>
      </c>
      <c r="AM910" s="144">
        <v>23634</v>
      </c>
      <c r="AN910" s="144">
        <v>23634</v>
      </c>
      <c r="AO910" s="144">
        <v>25146</v>
      </c>
      <c r="AP910" s="144">
        <v>25146</v>
      </c>
      <c r="AQ910" s="144">
        <v>25648</v>
      </c>
      <c r="AR910" s="144">
        <v>25135</v>
      </c>
      <c r="AS910" s="144"/>
      <c r="AT910" s="144"/>
      <c r="AU910" s="144"/>
      <c r="AV910" s="144"/>
      <c r="AW910" s="144"/>
      <c r="AX910" s="144"/>
      <c r="AY910" s="144"/>
      <c r="AZ910" s="144"/>
      <c r="BA910" s="144"/>
      <c r="BB910" s="144"/>
      <c r="BC910" s="144"/>
      <c r="BD910" s="144"/>
      <c r="BE910" s="144"/>
      <c r="BF910" s="144"/>
    </row>
    <row r="911" spans="1:58" hidden="1">
      <c r="A911" s="143" t="s">
        <v>925</v>
      </c>
      <c r="B911" s="143" t="s">
        <v>1040</v>
      </c>
      <c r="C911" s="144">
        <v>10</v>
      </c>
      <c r="D911" s="144">
        <v>11</v>
      </c>
      <c r="E911" s="144">
        <v>11</v>
      </c>
      <c r="F911" s="144">
        <v>12</v>
      </c>
      <c r="G911" s="144">
        <v>12</v>
      </c>
      <c r="H911" s="144">
        <v>13</v>
      </c>
      <c r="I911" s="144">
        <v>13</v>
      </c>
      <c r="J911" s="144">
        <v>14</v>
      </c>
      <c r="K911" s="144">
        <v>14</v>
      </c>
      <c r="L911" s="144">
        <v>15</v>
      </c>
      <c r="M911" s="144">
        <v>15</v>
      </c>
      <c r="N911" s="144">
        <v>15</v>
      </c>
      <c r="O911" s="144">
        <v>15</v>
      </c>
      <c r="P911" s="144">
        <v>15</v>
      </c>
      <c r="Q911" s="145">
        <v>80</v>
      </c>
      <c r="R911" s="145">
        <v>80</v>
      </c>
      <c r="S911" s="145">
        <v>80</v>
      </c>
      <c r="T911" s="145">
        <v>80</v>
      </c>
      <c r="U911" s="145">
        <v>80</v>
      </c>
      <c r="V911" s="145">
        <v>80</v>
      </c>
      <c r="W911" s="145">
        <v>80</v>
      </c>
      <c r="X911" s="145">
        <v>60</v>
      </c>
      <c r="Y911" s="145">
        <v>54</v>
      </c>
      <c r="Z911" s="145">
        <v>54</v>
      </c>
      <c r="AA911" s="145">
        <v>53.67</v>
      </c>
      <c r="AB911" s="145">
        <v>53.67</v>
      </c>
      <c r="AC911" s="145">
        <v>55.27</v>
      </c>
      <c r="AD911" s="145">
        <v>54.2</v>
      </c>
      <c r="AE911" s="144">
        <v>800</v>
      </c>
      <c r="AF911" s="144">
        <v>880</v>
      </c>
      <c r="AG911" s="144">
        <v>880</v>
      </c>
      <c r="AH911" s="144">
        <v>960</v>
      </c>
      <c r="AI911" s="144">
        <v>960</v>
      </c>
      <c r="AJ911" s="144">
        <v>1040</v>
      </c>
      <c r="AK911" s="144">
        <v>1040</v>
      </c>
      <c r="AL911" s="144">
        <v>840</v>
      </c>
      <c r="AM911" s="144">
        <v>756</v>
      </c>
      <c r="AN911" s="144">
        <v>810</v>
      </c>
      <c r="AO911" s="144">
        <v>805</v>
      </c>
      <c r="AP911" s="144">
        <v>805</v>
      </c>
      <c r="AQ911" s="144">
        <v>829</v>
      </c>
      <c r="AR911" s="144">
        <v>813</v>
      </c>
      <c r="AS911" s="144"/>
      <c r="AT911" s="144"/>
      <c r="AU911" s="144"/>
      <c r="AV911" s="144"/>
      <c r="AW911" s="144"/>
      <c r="AX911" s="144"/>
      <c r="AY911" s="144"/>
      <c r="AZ911" s="144"/>
      <c r="BA911" s="144"/>
      <c r="BB911" s="144"/>
      <c r="BC911" s="144"/>
      <c r="BD911" s="144"/>
      <c r="BE911" s="144"/>
      <c r="BF911" s="144"/>
    </row>
    <row r="912" spans="1:58" hidden="1">
      <c r="A912" s="143" t="s">
        <v>925</v>
      </c>
      <c r="B912" s="143" t="s">
        <v>1041</v>
      </c>
      <c r="C912" s="144">
        <v>2453</v>
      </c>
      <c r="D912" s="144">
        <v>2453</v>
      </c>
      <c r="E912" s="144">
        <v>2453</v>
      </c>
      <c r="F912" s="144">
        <v>2453</v>
      </c>
      <c r="G912" s="144">
        <v>2501</v>
      </c>
      <c r="H912" s="144">
        <v>2423</v>
      </c>
      <c r="I912" s="144">
        <v>2327</v>
      </c>
      <c r="J912" s="144">
        <v>2270</v>
      </c>
      <c r="K912" s="144">
        <v>1644</v>
      </c>
      <c r="L912" s="144">
        <v>1879</v>
      </c>
      <c r="M912" s="144">
        <v>2056</v>
      </c>
      <c r="N912" s="144">
        <v>2037</v>
      </c>
      <c r="O912" s="144">
        <v>2049</v>
      </c>
      <c r="P912" s="144">
        <v>1991</v>
      </c>
      <c r="Q912" s="145">
        <v>250</v>
      </c>
      <c r="R912" s="145">
        <v>252</v>
      </c>
      <c r="S912" s="145">
        <v>273</v>
      </c>
      <c r="T912" s="145">
        <v>291.69</v>
      </c>
      <c r="U912" s="145">
        <v>317.97000000000003</v>
      </c>
      <c r="V912" s="145">
        <v>286.10000000000002</v>
      </c>
      <c r="W912" s="145">
        <v>323.45999999999998</v>
      </c>
      <c r="X912" s="145">
        <v>200.97</v>
      </c>
      <c r="Y912" s="145">
        <v>212.41</v>
      </c>
      <c r="Z912" s="145">
        <v>263.5</v>
      </c>
      <c r="AA912" s="145">
        <v>272.60000000000002</v>
      </c>
      <c r="AB912" s="145">
        <v>311.26</v>
      </c>
      <c r="AC912" s="145">
        <v>278.08</v>
      </c>
      <c r="AD912" s="145">
        <v>292.70999999999998</v>
      </c>
      <c r="AE912" s="144">
        <v>613250</v>
      </c>
      <c r="AF912" s="144">
        <v>618156</v>
      </c>
      <c r="AG912" s="144">
        <v>669669</v>
      </c>
      <c r="AH912" s="144">
        <v>715508</v>
      </c>
      <c r="AI912" s="144">
        <v>795240</v>
      </c>
      <c r="AJ912" s="144">
        <v>693220</v>
      </c>
      <c r="AK912" s="144">
        <v>752700</v>
      </c>
      <c r="AL912" s="144">
        <v>456200</v>
      </c>
      <c r="AM912" s="144">
        <v>349210</v>
      </c>
      <c r="AN912" s="144">
        <v>495120</v>
      </c>
      <c r="AO912" s="144">
        <v>560471</v>
      </c>
      <c r="AP912" s="144">
        <v>634040</v>
      </c>
      <c r="AQ912" s="144">
        <v>569795</v>
      </c>
      <c r="AR912" s="144">
        <v>582783</v>
      </c>
      <c r="AS912" s="144"/>
      <c r="AT912" s="144"/>
      <c r="AU912" s="144"/>
      <c r="AV912" s="144"/>
      <c r="AW912" s="144"/>
      <c r="AX912" s="144"/>
      <c r="AY912" s="144"/>
      <c r="AZ912" s="144"/>
      <c r="BA912" s="144"/>
      <c r="BB912" s="144"/>
      <c r="BC912" s="144"/>
      <c r="BD912" s="144"/>
      <c r="BE912" s="144"/>
      <c r="BF912" s="144"/>
    </row>
    <row r="913" spans="1:58" hidden="1">
      <c r="A913" s="143" t="s">
        <v>925</v>
      </c>
      <c r="B913" s="143" t="s">
        <v>1042</v>
      </c>
      <c r="C913" s="144">
        <v>0</v>
      </c>
      <c r="D913" s="144">
        <v>0</v>
      </c>
      <c r="E913" s="144">
        <v>0</v>
      </c>
      <c r="F913" s="144">
        <v>0</v>
      </c>
      <c r="G913" s="144">
        <v>0</v>
      </c>
      <c r="H913" s="144">
        <v>0</v>
      </c>
      <c r="I913" s="144">
        <v>0</v>
      </c>
      <c r="J913" s="144">
        <v>0</v>
      </c>
      <c r="K913" s="144">
        <v>0</v>
      </c>
      <c r="L913" s="144">
        <v>0</v>
      </c>
      <c r="M913" s="144">
        <v>0</v>
      </c>
      <c r="N913" s="144">
        <v>0</v>
      </c>
      <c r="O913" s="144">
        <v>0</v>
      </c>
      <c r="P913" s="144">
        <v>0</v>
      </c>
      <c r="Q913" s="145"/>
      <c r="R913" s="145"/>
      <c r="S913" s="145"/>
      <c r="T913" s="145"/>
      <c r="U913" s="145"/>
      <c r="V913" s="145"/>
      <c r="W913" s="145"/>
      <c r="X913" s="145"/>
      <c r="Y913" s="145"/>
      <c r="Z913" s="145"/>
      <c r="AA913" s="145"/>
      <c r="AB913" s="145"/>
      <c r="AC913" s="145"/>
      <c r="AD913" s="145"/>
      <c r="AE913" s="144">
        <v>0</v>
      </c>
      <c r="AF913" s="144">
        <v>0</v>
      </c>
      <c r="AG913" s="144">
        <v>0</v>
      </c>
      <c r="AH913" s="144">
        <v>0</v>
      </c>
      <c r="AI913" s="144">
        <v>0</v>
      </c>
      <c r="AJ913" s="144">
        <v>0</v>
      </c>
      <c r="AK913" s="144">
        <v>0</v>
      </c>
      <c r="AL913" s="144">
        <v>0</v>
      </c>
      <c r="AM913" s="144">
        <v>0</v>
      </c>
      <c r="AN913" s="144">
        <v>0</v>
      </c>
      <c r="AO913" s="144">
        <v>0</v>
      </c>
      <c r="AP913" s="144">
        <v>0</v>
      </c>
      <c r="AQ913" s="144">
        <v>0</v>
      </c>
      <c r="AR913" s="144">
        <v>0</v>
      </c>
      <c r="AS913" s="144"/>
      <c r="AT913" s="144"/>
      <c r="AU913" s="144"/>
      <c r="AV913" s="144"/>
      <c r="AW913" s="144"/>
      <c r="AX913" s="144"/>
      <c r="AY913" s="144"/>
      <c r="AZ913" s="144"/>
      <c r="BA913" s="144"/>
      <c r="BB913" s="144"/>
      <c r="BC913" s="144"/>
      <c r="BD913" s="144"/>
      <c r="BE913" s="144"/>
      <c r="BF913" s="144"/>
    </row>
    <row r="914" spans="1:58" hidden="1">
      <c r="A914" s="143" t="s">
        <v>925</v>
      </c>
      <c r="B914" s="143" t="s">
        <v>1043</v>
      </c>
      <c r="C914" s="144">
        <v>77</v>
      </c>
      <c r="D914" s="144">
        <v>77</v>
      </c>
      <c r="E914" s="144">
        <v>77</v>
      </c>
      <c r="F914" s="144">
        <v>77</v>
      </c>
      <c r="G914" s="144">
        <v>70</v>
      </c>
      <c r="H914" s="144">
        <v>70</v>
      </c>
      <c r="I914" s="144">
        <v>66</v>
      </c>
      <c r="J914" s="144">
        <v>64</v>
      </c>
      <c r="K914" s="144">
        <v>64</v>
      </c>
      <c r="L914" s="144">
        <v>64</v>
      </c>
      <c r="M914" s="144">
        <v>103</v>
      </c>
      <c r="N914" s="144">
        <v>103</v>
      </c>
      <c r="O914" s="144">
        <v>103</v>
      </c>
      <c r="P914" s="144">
        <v>98</v>
      </c>
      <c r="Q914" s="145">
        <v>170</v>
      </c>
      <c r="R914" s="145">
        <v>170</v>
      </c>
      <c r="S914" s="145">
        <v>115.97</v>
      </c>
      <c r="T914" s="145">
        <v>116</v>
      </c>
      <c r="U914" s="145">
        <v>100</v>
      </c>
      <c r="V914" s="145">
        <v>100</v>
      </c>
      <c r="W914" s="145">
        <v>99.7</v>
      </c>
      <c r="X914" s="145">
        <v>100.44</v>
      </c>
      <c r="Y914" s="145">
        <v>95</v>
      </c>
      <c r="Z914" s="145">
        <v>95</v>
      </c>
      <c r="AA914" s="145">
        <v>95.17</v>
      </c>
      <c r="AB914" s="145">
        <v>95.17</v>
      </c>
      <c r="AC914" s="145">
        <v>93.26</v>
      </c>
      <c r="AD914" s="145">
        <v>93.12</v>
      </c>
      <c r="AE914" s="144">
        <v>13090</v>
      </c>
      <c r="AF914" s="144">
        <v>13090</v>
      </c>
      <c r="AG914" s="144">
        <v>8930</v>
      </c>
      <c r="AH914" s="144">
        <v>8932</v>
      </c>
      <c r="AI914" s="144">
        <v>7000</v>
      </c>
      <c r="AJ914" s="144">
        <v>7000</v>
      </c>
      <c r="AK914" s="144">
        <v>6580</v>
      </c>
      <c r="AL914" s="144">
        <v>6428</v>
      </c>
      <c r="AM914" s="144">
        <v>6080</v>
      </c>
      <c r="AN914" s="144">
        <v>6080</v>
      </c>
      <c r="AO914" s="144">
        <v>9802</v>
      </c>
      <c r="AP914" s="144">
        <v>9802</v>
      </c>
      <c r="AQ914" s="144">
        <v>9606</v>
      </c>
      <c r="AR914" s="144">
        <v>9126</v>
      </c>
      <c r="AS914" s="144"/>
      <c r="AT914" s="144"/>
      <c r="AU914" s="144"/>
      <c r="AV914" s="144"/>
      <c r="AW914" s="144"/>
      <c r="AX914" s="144"/>
      <c r="AY914" s="144"/>
      <c r="AZ914" s="144"/>
      <c r="BA914" s="144"/>
      <c r="BB914" s="144"/>
      <c r="BC914" s="144"/>
      <c r="BD914" s="144"/>
      <c r="BE914" s="144"/>
      <c r="BF914" s="144"/>
    </row>
    <row r="915" spans="1:58" hidden="1">
      <c r="A915" s="143" t="s">
        <v>925</v>
      </c>
      <c r="B915" s="143" t="s">
        <v>1044</v>
      </c>
      <c r="C915" s="144">
        <v>96</v>
      </c>
      <c r="D915" s="144">
        <v>96</v>
      </c>
      <c r="E915" s="144">
        <v>96</v>
      </c>
      <c r="F915" s="144">
        <v>96</v>
      </c>
      <c r="G915" s="144">
        <v>86</v>
      </c>
      <c r="H915" s="144">
        <v>86</v>
      </c>
      <c r="I915" s="144">
        <v>81</v>
      </c>
      <c r="J915" s="144">
        <v>79</v>
      </c>
      <c r="K915" s="144">
        <v>79</v>
      </c>
      <c r="L915" s="144">
        <v>79</v>
      </c>
      <c r="M915" s="144">
        <v>22</v>
      </c>
      <c r="N915" s="144">
        <v>22</v>
      </c>
      <c r="O915" s="144">
        <v>22</v>
      </c>
      <c r="P915" s="144">
        <v>22</v>
      </c>
      <c r="Q915" s="145">
        <v>170</v>
      </c>
      <c r="R915" s="145">
        <v>170</v>
      </c>
      <c r="S915" s="145">
        <v>85</v>
      </c>
      <c r="T915" s="145">
        <v>43</v>
      </c>
      <c r="U915" s="145">
        <v>20</v>
      </c>
      <c r="V915" s="145">
        <v>20</v>
      </c>
      <c r="W915" s="145">
        <v>19.96</v>
      </c>
      <c r="X915" s="145">
        <v>19.989999999999998</v>
      </c>
      <c r="Y915" s="145">
        <v>21.01</v>
      </c>
      <c r="Z915" s="145">
        <v>21.01</v>
      </c>
      <c r="AA915" s="145">
        <v>20.91</v>
      </c>
      <c r="AB915" s="145">
        <v>20.91</v>
      </c>
      <c r="AC915" s="145">
        <v>20.5</v>
      </c>
      <c r="AD915" s="145">
        <v>19.45</v>
      </c>
      <c r="AE915" s="144">
        <v>16320</v>
      </c>
      <c r="AF915" s="144">
        <v>16320</v>
      </c>
      <c r="AG915" s="144">
        <v>8160</v>
      </c>
      <c r="AH915" s="144">
        <v>4128</v>
      </c>
      <c r="AI915" s="144">
        <v>1720</v>
      </c>
      <c r="AJ915" s="144">
        <v>1720</v>
      </c>
      <c r="AK915" s="144">
        <v>1617</v>
      </c>
      <c r="AL915" s="144">
        <v>1579</v>
      </c>
      <c r="AM915" s="144">
        <v>1660</v>
      </c>
      <c r="AN915" s="144">
        <v>1660</v>
      </c>
      <c r="AO915" s="144">
        <v>460</v>
      </c>
      <c r="AP915" s="144">
        <v>460</v>
      </c>
      <c r="AQ915" s="144">
        <v>451</v>
      </c>
      <c r="AR915" s="144">
        <v>428</v>
      </c>
      <c r="AS915" s="144"/>
      <c r="AT915" s="144"/>
      <c r="AU915" s="144"/>
      <c r="AV915" s="144"/>
      <c r="AW915" s="144"/>
      <c r="AX915" s="144"/>
      <c r="AY915" s="144"/>
      <c r="AZ915" s="144"/>
      <c r="BA915" s="144"/>
      <c r="BB915" s="144"/>
      <c r="BC915" s="144"/>
      <c r="BD915" s="144"/>
      <c r="BE915" s="144"/>
      <c r="BF915" s="144"/>
    </row>
    <row r="916" spans="1:58" hidden="1">
      <c r="A916" s="143" t="s">
        <v>925</v>
      </c>
      <c r="B916" s="143" t="s">
        <v>1045</v>
      </c>
      <c r="C916" s="144">
        <v>126</v>
      </c>
      <c r="D916" s="144">
        <v>126</v>
      </c>
      <c r="E916" s="144">
        <v>126</v>
      </c>
      <c r="F916" s="144">
        <v>126</v>
      </c>
      <c r="G916" s="144">
        <v>113</v>
      </c>
      <c r="H916" s="144">
        <v>113</v>
      </c>
      <c r="I916" s="144">
        <v>106</v>
      </c>
      <c r="J916" s="144">
        <v>104</v>
      </c>
      <c r="K916" s="144">
        <v>104</v>
      </c>
      <c r="L916" s="144">
        <v>104</v>
      </c>
      <c r="M916" s="144">
        <v>32</v>
      </c>
      <c r="N916" s="144">
        <v>32</v>
      </c>
      <c r="O916" s="144">
        <v>32</v>
      </c>
      <c r="P916" s="144">
        <v>32</v>
      </c>
      <c r="Q916" s="145">
        <v>170</v>
      </c>
      <c r="R916" s="145">
        <v>170</v>
      </c>
      <c r="S916" s="145">
        <v>85</v>
      </c>
      <c r="T916" s="145">
        <v>75</v>
      </c>
      <c r="U916" s="145">
        <v>40</v>
      </c>
      <c r="V916" s="145">
        <v>40</v>
      </c>
      <c r="W916" s="145">
        <v>40.08</v>
      </c>
      <c r="X916" s="145">
        <v>39.909999999999997</v>
      </c>
      <c r="Y916" s="145">
        <v>39.909999999999997</v>
      </c>
      <c r="Z916" s="145">
        <v>39.909999999999997</v>
      </c>
      <c r="AA916" s="145">
        <v>39.659999999999997</v>
      </c>
      <c r="AB916" s="145">
        <v>39.659999999999997</v>
      </c>
      <c r="AC916" s="145">
        <v>38.840000000000003</v>
      </c>
      <c r="AD916" s="145">
        <v>36.909999999999997</v>
      </c>
      <c r="AE916" s="144">
        <v>21420</v>
      </c>
      <c r="AF916" s="144">
        <v>21420</v>
      </c>
      <c r="AG916" s="144">
        <v>10710</v>
      </c>
      <c r="AH916" s="144">
        <v>9450</v>
      </c>
      <c r="AI916" s="144">
        <v>4520</v>
      </c>
      <c r="AJ916" s="144">
        <v>4520</v>
      </c>
      <c r="AK916" s="144">
        <v>4249</v>
      </c>
      <c r="AL916" s="144">
        <v>4151</v>
      </c>
      <c r="AM916" s="144">
        <v>4151</v>
      </c>
      <c r="AN916" s="144">
        <v>4151</v>
      </c>
      <c r="AO916" s="144">
        <v>1269</v>
      </c>
      <c r="AP916" s="144">
        <v>1269</v>
      </c>
      <c r="AQ916" s="144">
        <v>1243</v>
      </c>
      <c r="AR916" s="144">
        <v>1181</v>
      </c>
      <c r="AS916" s="144"/>
      <c r="AT916" s="144"/>
      <c r="AU916" s="144"/>
      <c r="AV916" s="144"/>
      <c r="AW916" s="144"/>
      <c r="AX916" s="144"/>
      <c r="AY916" s="144"/>
      <c r="AZ916" s="144"/>
      <c r="BA916" s="144"/>
      <c r="BB916" s="144"/>
      <c r="BC916" s="144"/>
      <c r="BD916" s="144"/>
      <c r="BE916" s="144"/>
      <c r="BF916" s="144"/>
    </row>
    <row r="917" spans="1:58" hidden="1">
      <c r="A917" s="143" t="s">
        <v>925</v>
      </c>
      <c r="B917" s="143" t="s">
        <v>1046</v>
      </c>
      <c r="C917" s="144">
        <v>39</v>
      </c>
      <c r="D917" s="144">
        <v>39</v>
      </c>
      <c r="E917" s="144">
        <v>39</v>
      </c>
      <c r="F917" s="144">
        <v>39</v>
      </c>
      <c r="G917" s="144">
        <v>39</v>
      </c>
      <c r="H917" s="144">
        <v>39</v>
      </c>
      <c r="I917" s="144">
        <v>37</v>
      </c>
      <c r="J917" s="144">
        <v>36</v>
      </c>
      <c r="K917" s="144">
        <v>36</v>
      </c>
      <c r="L917" s="144">
        <v>36</v>
      </c>
      <c r="M917" s="144">
        <v>13</v>
      </c>
      <c r="N917" s="144">
        <v>13</v>
      </c>
      <c r="O917" s="144">
        <v>13</v>
      </c>
      <c r="P917" s="144">
        <v>13</v>
      </c>
      <c r="Q917" s="145">
        <v>179</v>
      </c>
      <c r="R917" s="145">
        <v>180</v>
      </c>
      <c r="S917" s="145">
        <v>90</v>
      </c>
      <c r="T917" s="145">
        <v>80</v>
      </c>
      <c r="U917" s="145">
        <v>70</v>
      </c>
      <c r="V917" s="145">
        <v>70</v>
      </c>
      <c r="W917" s="145">
        <v>69.08</v>
      </c>
      <c r="X917" s="145">
        <v>69.64</v>
      </c>
      <c r="Y917" s="145">
        <v>69.64</v>
      </c>
      <c r="Z917" s="145">
        <v>69.64</v>
      </c>
      <c r="AA917" s="145">
        <v>70</v>
      </c>
      <c r="AB917" s="145">
        <v>70</v>
      </c>
      <c r="AC917" s="145">
        <v>68.62</v>
      </c>
      <c r="AD917" s="145">
        <v>68.62</v>
      </c>
      <c r="AE917" s="144">
        <v>6981</v>
      </c>
      <c r="AF917" s="144">
        <v>7020</v>
      </c>
      <c r="AG917" s="144">
        <v>3510</v>
      </c>
      <c r="AH917" s="144">
        <v>3120</v>
      </c>
      <c r="AI917" s="144">
        <v>2730</v>
      </c>
      <c r="AJ917" s="144">
        <v>2730</v>
      </c>
      <c r="AK917" s="144">
        <v>2556</v>
      </c>
      <c r="AL917" s="144">
        <v>2507</v>
      </c>
      <c r="AM917" s="144">
        <v>2507</v>
      </c>
      <c r="AN917" s="144">
        <v>2507</v>
      </c>
      <c r="AO917" s="144">
        <v>910</v>
      </c>
      <c r="AP917" s="144">
        <v>910</v>
      </c>
      <c r="AQ917" s="144">
        <v>892</v>
      </c>
      <c r="AR917" s="144">
        <v>892</v>
      </c>
      <c r="AS917" s="144"/>
      <c r="AT917" s="144"/>
      <c r="AU917" s="144"/>
      <c r="AV917" s="144"/>
      <c r="AW917" s="144"/>
      <c r="AX917" s="144"/>
      <c r="AY917" s="144"/>
      <c r="AZ917" s="144"/>
      <c r="BA917" s="144"/>
      <c r="BB917" s="144"/>
      <c r="BC917" s="144"/>
      <c r="BD917" s="144"/>
      <c r="BE917" s="144"/>
      <c r="BF917" s="144"/>
    </row>
    <row r="918" spans="1:58" hidden="1">
      <c r="A918" s="143" t="s">
        <v>925</v>
      </c>
      <c r="B918" s="143" t="s">
        <v>1047</v>
      </c>
      <c r="C918" s="144">
        <v>0</v>
      </c>
      <c r="D918" s="144">
        <v>0</v>
      </c>
      <c r="E918" s="144">
        <v>0</v>
      </c>
      <c r="F918" s="144">
        <v>0</v>
      </c>
      <c r="G918" s="144">
        <v>0</v>
      </c>
      <c r="H918" s="144">
        <v>0</v>
      </c>
      <c r="I918" s="144">
        <v>0</v>
      </c>
      <c r="J918" s="144">
        <v>0</v>
      </c>
      <c r="K918" s="144">
        <v>0</v>
      </c>
      <c r="L918" s="144">
        <v>0</v>
      </c>
      <c r="M918" s="144">
        <v>0</v>
      </c>
      <c r="N918" s="144">
        <v>0</v>
      </c>
      <c r="O918" s="144">
        <v>0</v>
      </c>
      <c r="P918" s="144">
        <v>0</v>
      </c>
      <c r="Q918" s="145"/>
      <c r="R918" s="145"/>
      <c r="S918" s="145"/>
      <c r="T918" s="145"/>
      <c r="U918" s="145"/>
      <c r="V918" s="145"/>
      <c r="W918" s="145"/>
      <c r="X918" s="145"/>
      <c r="Y918" s="145"/>
      <c r="Z918" s="145"/>
      <c r="AA918" s="145"/>
      <c r="AB918" s="145"/>
      <c r="AC918" s="145"/>
      <c r="AD918" s="145"/>
      <c r="AE918" s="144">
        <v>0</v>
      </c>
      <c r="AF918" s="144">
        <v>0</v>
      </c>
      <c r="AG918" s="144">
        <v>0</v>
      </c>
      <c r="AH918" s="144">
        <v>0</v>
      </c>
      <c r="AI918" s="144">
        <v>0</v>
      </c>
      <c r="AJ918" s="144">
        <v>0</v>
      </c>
      <c r="AK918" s="144">
        <v>0</v>
      </c>
      <c r="AL918" s="144">
        <v>0</v>
      </c>
      <c r="AM918" s="144">
        <v>0</v>
      </c>
      <c r="AN918" s="144">
        <v>0</v>
      </c>
      <c r="AO918" s="144">
        <v>0</v>
      </c>
      <c r="AP918" s="144">
        <v>0</v>
      </c>
      <c r="AQ918" s="144">
        <v>0</v>
      </c>
      <c r="AR918" s="144">
        <v>0</v>
      </c>
      <c r="AS918" s="144"/>
      <c r="AT918" s="144"/>
      <c r="AU918" s="144"/>
      <c r="AV918" s="144"/>
      <c r="AW918" s="144"/>
      <c r="AX918" s="144"/>
      <c r="AY918" s="144"/>
      <c r="AZ918" s="144"/>
      <c r="BA918" s="144"/>
      <c r="BB918" s="144"/>
      <c r="BC918" s="144"/>
      <c r="BD918" s="144"/>
      <c r="BE918" s="144"/>
      <c r="BF918" s="144"/>
    </row>
    <row r="919" spans="1:58" hidden="1">
      <c r="A919" s="143" t="s">
        <v>926</v>
      </c>
      <c r="B919" s="143" t="s">
        <v>991</v>
      </c>
      <c r="C919" s="144">
        <v>0</v>
      </c>
      <c r="D919" s="144">
        <v>0</v>
      </c>
      <c r="E919" s="144">
        <v>0</v>
      </c>
      <c r="F919" s="144">
        <v>0</v>
      </c>
      <c r="G919" s="144">
        <v>0</v>
      </c>
      <c r="H919" s="144">
        <v>0</v>
      </c>
      <c r="I919" s="144">
        <v>0</v>
      </c>
      <c r="J919" s="144">
        <v>0</v>
      </c>
      <c r="K919" s="144">
        <v>0</v>
      </c>
      <c r="L919" s="144">
        <v>0</v>
      </c>
      <c r="M919" s="144">
        <v>0</v>
      </c>
      <c r="N919" s="144">
        <v>0</v>
      </c>
      <c r="O919" s="144">
        <v>0</v>
      </c>
      <c r="P919" s="144">
        <v>0</v>
      </c>
      <c r="Q919" s="145"/>
      <c r="R919" s="145"/>
      <c r="S919" s="145"/>
      <c r="T919" s="145"/>
      <c r="U919" s="145"/>
      <c r="V919" s="145"/>
      <c r="W919" s="145"/>
      <c r="X919" s="145"/>
      <c r="Y919" s="145"/>
      <c r="Z919" s="145"/>
      <c r="AA919" s="145"/>
      <c r="AB919" s="145"/>
      <c r="AC919" s="145"/>
      <c r="AD919" s="145"/>
      <c r="AE919" s="144">
        <v>0</v>
      </c>
      <c r="AF919" s="144">
        <v>0</v>
      </c>
      <c r="AG919" s="144">
        <v>0</v>
      </c>
      <c r="AH919" s="144">
        <v>0</v>
      </c>
      <c r="AI919" s="144">
        <v>0</v>
      </c>
      <c r="AJ919" s="144">
        <v>0</v>
      </c>
      <c r="AK919" s="144">
        <v>0</v>
      </c>
      <c r="AL919" s="144">
        <v>0</v>
      </c>
      <c r="AM919" s="144">
        <v>0</v>
      </c>
      <c r="AN919" s="144">
        <v>0</v>
      </c>
      <c r="AO919" s="144">
        <v>0</v>
      </c>
      <c r="AP919" s="144">
        <v>0</v>
      </c>
      <c r="AQ919" s="144">
        <v>0</v>
      </c>
      <c r="AR919" s="144">
        <v>0</v>
      </c>
      <c r="AS919" s="144"/>
      <c r="AT919" s="144"/>
      <c r="AU919" s="144"/>
      <c r="AV919" s="144"/>
      <c r="AW919" s="144"/>
      <c r="AX919" s="144"/>
      <c r="AY919" s="144"/>
      <c r="AZ919" s="144"/>
      <c r="BA919" s="144"/>
      <c r="BB919" s="144"/>
      <c r="BC919" s="144"/>
      <c r="BD919" s="144"/>
      <c r="BE919" s="144"/>
      <c r="BF919" s="144"/>
    </row>
    <row r="920" spans="1:58" hidden="1">
      <c r="A920" s="143" t="s">
        <v>926</v>
      </c>
      <c r="B920" s="143" t="s">
        <v>992</v>
      </c>
      <c r="C920" s="144">
        <v>0</v>
      </c>
      <c r="D920" s="144">
        <v>0</v>
      </c>
      <c r="E920" s="144">
        <v>0</v>
      </c>
      <c r="F920" s="144">
        <v>0</v>
      </c>
      <c r="G920" s="144">
        <v>0</v>
      </c>
      <c r="H920" s="144">
        <v>0</v>
      </c>
      <c r="I920" s="144">
        <v>0</v>
      </c>
      <c r="J920" s="144">
        <v>0</v>
      </c>
      <c r="K920" s="144">
        <v>0</v>
      </c>
      <c r="L920" s="144">
        <v>0</v>
      </c>
      <c r="M920" s="144">
        <v>0</v>
      </c>
      <c r="N920" s="144">
        <v>0</v>
      </c>
      <c r="O920" s="144">
        <v>0</v>
      </c>
      <c r="P920" s="144">
        <v>0</v>
      </c>
      <c r="Q920" s="145"/>
      <c r="R920" s="145"/>
      <c r="S920" s="145"/>
      <c r="T920" s="145"/>
      <c r="U920" s="145"/>
      <c r="V920" s="145"/>
      <c r="W920" s="145"/>
      <c r="X920" s="145"/>
      <c r="Y920" s="145"/>
      <c r="Z920" s="145"/>
      <c r="AA920" s="145"/>
      <c r="AB920" s="145"/>
      <c r="AC920" s="145"/>
      <c r="AD920" s="145"/>
      <c r="AE920" s="144">
        <v>0</v>
      </c>
      <c r="AF920" s="144">
        <v>0</v>
      </c>
      <c r="AG920" s="144">
        <v>0</v>
      </c>
      <c r="AH920" s="144">
        <v>0</v>
      </c>
      <c r="AI920" s="144">
        <v>0</v>
      </c>
      <c r="AJ920" s="144">
        <v>0</v>
      </c>
      <c r="AK920" s="144">
        <v>0</v>
      </c>
      <c r="AL920" s="144">
        <v>0</v>
      </c>
      <c r="AM920" s="144">
        <v>0</v>
      </c>
      <c r="AN920" s="144">
        <v>0</v>
      </c>
      <c r="AO920" s="144">
        <v>0</v>
      </c>
      <c r="AP920" s="144">
        <v>0</v>
      </c>
      <c r="AQ920" s="144">
        <v>0</v>
      </c>
      <c r="AR920" s="144">
        <v>0</v>
      </c>
      <c r="AS920" s="144"/>
      <c r="AT920" s="144"/>
      <c r="AU920" s="144"/>
      <c r="AV920" s="144"/>
      <c r="AW920" s="144"/>
      <c r="AX920" s="144"/>
      <c r="AY920" s="144"/>
      <c r="AZ920" s="144"/>
      <c r="BA920" s="144"/>
      <c r="BB920" s="144"/>
      <c r="BC920" s="144"/>
      <c r="BD920" s="144"/>
      <c r="BE920" s="144"/>
      <c r="BF920" s="144"/>
    </row>
    <row r="921" spans="1:58" hidden="1">
      <c r="A921" s="143" t="s">
        <v>926</v>
      </c>
      <c r="B921" s="143" t="s">
        <v>993</v>
      </c>
      <c r="C921" s="144">
        <v>0</v>
      </c>
      <c r="D921" s="144">
        <v>0</v>
      </c>
      <c r="E921" s="144">
        <v>0</v>
      </c>
      <c r="F921" s="144">
        <v>0</v>
      </c>
      <c r="G921" s="144">
        <v>0</v>
      </c>
      <c r="H921" s="144">
        <v>0</v>
      </c>
      <c r="I921" s="144">
        <v>0</v>
      </c>
      <c r="J921" s="144">
        <v>0</v>
      </c>
      <c r="K921" s="144">
        <v>0</v>
      </c>
      <c r="L921" s="144">
        <v>0</v>
      </c>
      <c r="M921" s="144">
        <v>0</v>
      </c>
      <c r="N921" s="144">
        <v>0</v>
      </c>
      <c r="O921" s="144">
        <v>0</v>
      </c>
      <c r="P921" s="144">
        <v>0</v>
      </c>
      <c r="Q921" s="145"/>
      <c r="R921" s="145"/>
      <c r="S921" s="145"/>
      <c r="T921" s="145"/>
      <c r="U921" s="145"/>
      <c r="V921" s="145"/>
      <c r="W921" s="145"/>
      <c r="X921" s="145"/>
      <c r="Y921" s="145"/>
      <c r="Z921" s="145"/>
      <c r="AA921" s="145"/>
      <c r="AB921" s="145"/>
      <c r="AC921" s="145"/>
      <c r="AD921" s="145"/>
      <c r="AE921" s="144">
        <v>0</v>
      </c>
      <c r="AF921" s="144">
        <v>0</v>
      </c>
      <c r="AG921" s="144">
        <v>0</v>
      </c>
      <c r="AH921" s="144">
        <v>0</v>
      </c>
      <c r="AI921" s="144">
        <v>0</v>
      </c>
      <c r="AJ921" s="144">
        <v>0</v>
      </c>
      <c r="AK921" s="144">
        <v>0</v>
      </c>
      <c r="AL921" s="144">
        <v>0</v>
      </c>
      <c r="AM921" s="144">
        <v>0</v>
      </c>
      <c r="AN921" s="144">
        <v>0</v>
      </c>
      <c r="AO921" s="144">
        <v>0</v>
      </c>
      <c r="AP921" s="144">
        <v>0</v>
      </c>
      <c r="AQ921" s="144">
        <v>0</v>
      </c>
      <c r="AR921" s="144">
        <v>0</v>
      </c>
      <c r="AS921" s="144"/>
      <c r="AT921" s="144"/>
      <c r="AU921" s="144"/>
      <c r="AV921" s="144"/>
      <c r="AW921" s="144"/>
      <c r="AX921" s="144"/>
      <c r="AY921" s="144"/>
      <c r="AZ921" s="144"/>
      <c r="BA921" s="144"/>
      <c r="BB921" s="144"/>
      <c r="BC921" s="144"/>
      <c r="BD921" s="144"/>
      <c r="BE921" s="144"/>
      <c r="BF921" s="144"/>
    </row>
    <row r="922" spans="1:58" hidden="1">
      <c r="A922" s="143" t="s">
        <v>926</v>
      </c>
      <c r="B922" s="143" t="s">
        <v>994</v>
      </c>
      <c r="C922" s="144">
        <v>0</v>
      </c>
      <c r="D922" s="144">
        <v>0</v>
      </c>
      <c r="E922" s="144">
        <v>0</v>
      </c>
      <c r="F922" s="144">
        <v>0</v>
      </c>
      <c r="G922" s="144">
        <v>0</v>
      </c>
      <c r="H922" s="144">
        <v>0</v>
      </c>
      <c r="I922" s="144">
        <v>0</v>
      </c>
      <c r="J922" s="144">
        <v>0</v>
      </c>
      <c r="K922" s="144">
        <v>0</v>
      </c>
      <c r="L922" s="144">
        <v>0</v>
      </c>
      <c r="M922" s="144">
        <v>0</v>
      </c>
      <c r="N922" s="144">
        <v>0</v>
      </c>
      <c r="O922" s="144">
        <v>0</v>
      </c>
      <c r="P922" s="144">
        <v>0</v>
      </c>
      <c r="Q922" s="145"/>
      <c r="R922" s="145"/>
      <c r="S922" s="145"/>
      <c r="T922" s="145"/>
      <c r="U922" s="145"/>
      <c r="V922" s="145"/>
      <c r="W922" s="145"/>
      <c r="X922" s="145"/>
      <c r="Y922" s="145"/>
      <c r="Z922" s="145"/>
      <c r="AA922" s="145"/>
      <c r="AB922" s="145"/>
      <c r="AC922" s="145"/>
      <c r="AD922" s="145"/>
      <c r="AE922" s="144">
        <v>0</v>
      </c>
      <c r="AF922" s="144">
        <v>0</v>
      </c>
      <c r="AG922" s="144">
        <v>0</v>
      </c>
      <c r="AH922" s="144">
        <v>0</v>
      </c>
      <c r="AI922" s="144">
        <v>0</v>
      </c>
      <c r="AJ922" s="144">
        <v>0</v>
      </c>
      <c r="AK922" s="144">
        <v>0</v>
      </c>
      <c r="AL922" s="144">
        <v>0</v>
      </c>
      <c r="AM922" s="144">
        <v>0</v>
      </c>
      <c r="AN922" s="144">
        <v>0</v>
      </c>
      <c r="AO922" s="144">
        <v>0</v>
      </c>
      <c r="AP922" s="144">
        <v>0</v>
      </c>
      <c r="AQ922" s="144">
        <v>0</v>
      </c>
      <c r="AR922" s="144">
        <v>0</v>
      </c>
      <c r="AS922" s="144"/>
      <c r="AT922" s="144"/>
      <c r="AU922" s="144"/>
      <c r="AV922" s="144"/>
      <c r="AW922" s="144"/>
      <c r="AX922" s="144"/>
      <c r="AY922" s="144"/>
      <c r="AZ922" s="144"/>
      <c r="BA922" s="144"/>
      <c r="BB922" s="144"/>
      <c r="BC922" s="144"/>
      <c r="BD922" s="144"/>
      <c r="BE922" s="144"/>
      <c r="BF922" s="144"/>
    </row>
    <row r="923" spans="1:58" hidden="1">
      <c r="A923" s="143" t="s">
        <v>926</v>
      </c>
      <c r="B923" s="143" t="s">
        <v>995</v>
      </c>
      <c r="C923" s="144">
        <v>0</v>
      </c>
      <c r="D923" s="144">
        <v>0</v>
      </c>
      <c r="E923" s="144">
        <v>0</v>
      </c>
      <c r="F923" s="144">
        <v>0</v>
      </c>
      <c r="G923" s="144">
        <v>0</v>
      </c>
      <c r="H923" s="144">
        <v>0</v>
      </c>
      <c r="I923" s="144">
        <v>0</v>
      </c>
      <c r="J923" s="144">
        <v>0</v>
      </c>
      <c r="K923" s="144">
        <v>0</v>
      </c>
      <c r="L923" s="144">
        <v>0</v>
      </c>
      <c r="M923" s="144">
        <v>0</v>
      </c>
      <c r="N923" s="144">
        <v>0</v>
      </c>
      <c r="O923" s="144">
        <v>0</v>
      </c>
      <c r="P923" s="144">
        <v>0</v>
      </c>
      <c r="Q923" s="145"/>
      <c r="R923" s="145"/>
      <c r="S923" s="145"/>
      <c r="T923" s="145"/>
      <c r="U923" s="145"/>
      <c r="V923" s="145"/>
      <c r="W923" s="145"/>
      <c r="X923" s="145"/>
      <c r="Y923" s="145"/>
      <c r="Z923" s="145"/>
      <c r="AA923" s="145"/>
      <c r="AB923" s="145"/>
      <c r="AC923" s="145"/>
      <c r="AD923" s="145"/>
      <c r="AE923" s="144">
        <v>0</v>
      </c>
      <c r="AF923" s="144">
        <v>0</v>
      </c>
      <c r="AG923" s="144">
        <v>0</v>
      </c>
      <c r="AH923" s="144">
        <v>0</v>
      </c>
      <c r="AI923" s="144">
        <v>0</v>
      </c>
      <c r="AJ923" s="144">
        <v>0</v>
      </c>
      <c r="AK923" s="144">
        <v>0</v>
      </c>
      <c r="AL923" s="144">
        <v>0</v>
      </c>
      <c r="AM923" s="144">
        <v>0</v>
      </c>
      <c r="AN923" s="144">
        <v>0</v>
      </c>
      <c r="AO923" s="144">
        <v>0</v>
      </c>
      <c r="AP923" s="144">
        <v>0</v>
      </c>
      <c r="AQ923" s="144">
        <v>0</v>
      </c>
      <c r="AR923" s="144">
        <v>0</v>
      </c>
      <c r="AS923" s="144"/>
      <c r="AT923" s="144"/>
      <c r="AU923" s="144"/>
      <c r="AV923" s="144"/>
      <c r="AW923" s="144"/>
      <c r="AX923" s="144"/>
      <c r="AY923" s="144"/>
      <c r="AZ923" s="144"/>
      <c r="BA923" s="144"/>
      <c r="BB923" s="144"/>
      <c r="BC923" s="144"/>
      <c r="BD923" s="144"/>
      <c r="BE923" s="144"/>
      <c r="BF923" s="144"/>
    </row>
    <row r="924" spans="1:58" hidden="1">
      <c r="A924" s="143" t="s">
        <v>926</v>
      </c>
      <c r="B924" s="143" t="s">
        <v>996</v>
      </c>
      <c r="C924" s="144">
        <v>0</v>
      </c>
      <c r="D924" s="144">
        <v>0</v>
      </c>
      <c r="E924" s="144">
        <v>0</v>
      </c>
      <c r="F924" s="144">
        <v>0</v>
      </c>
      <c r="G924" s="144">
        <v>0</v>
      </c>
      <c r="H924" s="144">
        <v>0</v>
      </c>
      <c r="I924" s="144">
        <v>0</v>
      </c>
      <c r="J924" s="144">
        <v>0</v>
      </c>
      <c r="K924" s="144">
        <v>0</v>
      </c>
      <c r="L924" s="144">
        <v>0</v>
      </c>
      <c r="M924" s="144">
        <v>0</v>
      </c>
      <c r="N924" s="144">
        <v>0</v>
      </c>
      <c r="O924" s="144">
        <v>0</v>
      </c>
      <c r="P924" s="144">
        <v>0</v>
      </c>
      <c r="Q924" s="145"/>
      <c r="R924" s="145"/>
      <c r="S924" s="145"/>
      <c r="T924" s="145"/>
      <c r="U924" s="145"/>
      <c r="V924" s="145"/>
      <c r="W924" s="145"/>
      <c r="X924" s="145"/>
      <c r="Y924" s="145"/>
      <c r="Z924" s="145"/>
      <c r="AA924" s="145"/>
      <c r="AB924" s="145"/>
      <c r="AC924" s="145"/>
      <c r="AD924" s="145"/>
      <c r="AE924" s="144">
        <v>0</v>
      </c>
      <c r="AF924" s="144">
        <v>0</v>
      </c>
      <c r="AG924" s="144">
        <v>0</v>
      </c>
      <c r="AH924" s="144">
        <v>0</v>
      </c>
      <c r="AI924" s="144">
        <v>0</v>
      </c>
      <c r="AJ924" s="144">
        <v>0</v>
      </c>
      <c r="AK924" s="144">
        <v>0</v>
      </c>
      <c r="AL924" s="144">
        <v>0</v>
      </c>
      <c r="AM924" s="144">
        <v>0</v>
      </c>
      <c r="AN924" s="144">
        <v>0</v>
      </c>
      <c r="AO924" s="144">
        <v>0</v>
      </c>
      <c r="AP924" s="144">
        <v>0</v>
      </c>
      <c r="AQ924" s="144">
        <v>0</v>
      </c>
      <c r="AR924" s="144">
        <v>0</v>
      </c>
      <c r="AS924" s="144"/>
      <c r="AT924" s="144"/>
      <c r="AU924" s="144"/>
      <c r="AV924" s="144"/>
      <c r="AW924" s="144"/>
      <c r="AX924" s="144"/>
      <c r="AY924" s="144"/>
      <c r="AZ924" s="144"/>
      <c r="BA924" s="144"/>
      <c r="BB924" s="144"/>
      <c r="BC924" s="144"/>
      <c r="BD924" s="144"/>
      <c r="BE924" s="144"/>
      <c r="BF924" s="144"/>
    </row>
    <row r="925" spans="1:58" hidden="1">
      <c r="A925" s="143" t="s">
        <v>926</v>
      </c>
      <c r="B925" s="143" t="s">
        <v>997</v>
      </c>
      <c r="C925" s="144">
        <v>0</v>
      </c>
      <c r="D925" s="144">
        <v>0</v>
      </c>
      <c r="E925" s="144">
        <v>0</v>
      </c>
      <c r="F925" s="144">
        <v>0</v>
      </c>
      <c r="G925" s="144">
        <v>0</v>
      </c>
      <c r="H925" s="144">
        <v>0</v>
      </c>
      <c r="I925" s="144">
        <v>0</v>
      </c>
      <c r="J925" s="144">
        <v>0</v>
      </c>
      <c r="K925" s="144">
        <v>0</v>
      </c>
      <c r="L925" s="144">
        <v>0</v>
      </c>
      <c r="M925" s="144">
        <v>0</v>
      </c>
      <c r="N925" s="144">
        <v>0</v>
      </c>
      <c r="O925" s="144">
        <v>0</v>
      </c>
      <c r="P925" s="144">
        <v>0</v>
      </c>
      <c r="Q925" s="145"/>
      <c r="R925" s="145"/>
      <c r="S925" s="145"/>
      <c r="T925" s="145"/>
      <c r="U925" s="145"/>
      <c r="V925" s="145"/>
      <c r="W925" s="145"/>
      <c r="X925" s="145"/>
      <c r="Y925" s="145"/>
      <c r="Z925" s="145"/>
      <c r="AA925" s="145"/>
      <c r="AB925" s="145"/>
      <c r="AC925" s="145"/>
      <c r="AD925" s="145"/>
      <c r="AE925" s="144">
        <v>0</v>
      </c>
      <c r="AF925" s="144">
        <v>0</v>
      </c>
      <c r="AG925" s="144">
        <v>0</v>
      </c>
      <c r="AH925" s="144">
        <v>0</v>
      </c>
      <c r="AI925" s="144">
        <v>0</v>
      </c>
      <c r="AJ925" s="144">
        <v>0</v>
      </c>
      <c r="AK925" s="144">
        <v>0</v>
      </c>
      <c r="AL925" s="144">
        <v>0</v>
      </c>
      <c r="AM925" s="144">
        <v>0</v>
      </c>
      <c r="AN925" s="144">
        <v>0</v>
      </c>
      <c r="AO925" s="144">
        <v>0</v>
      </c>
      <c r="AP925" s="144">
        <v>0</v>
      </c>
      <c r="AQ925" s="144">
        <v>0</v>
      </c>
      <c r="AR925" s="144">
        <v>0</v>
      </c>
      <c r="AS925" s="144"/>
      <c r="AT925" s="144"/>
      <c r="AU925" s="144"/>
      <c r="AV925" s="144"/>
      <c r="AW925" s="144"/>
      <c r="AX925" s="144"/>
      <c r="AY925" s="144"/>
      <c r="AZ925" s="144"/>
      <c r="BA925" s="144"/>
      <c r="BB925" s="144"/>
      <c r="BC925" s="144"/>
      <c r="BD925" s="144"/>
      <c r="BE925" s="144"/>
      <c r="BF925" s="144"/>
    </row>
    <row r="926" spans="1:58" hidden="1">
      <c r="A926" s="143" t="s">
        <v>926</v>
      </c>
      <c r="B926" s="143" t="s">
        <v>998</v>
      </c>
      <c r="C926" s="144">
        <v>0</v>
      </c>
      <c r="D926" s="144">
        <v>0</v>
      </c>
      <c r="E926" s="144">
        <v>0</v>
      </c>
      <c r="F926" s="144">
        <v>0</v>
      </c>
      <c r="G926" s="144">
        <v>0</v>
      </c>
      <c r="H926" s="144">
        <v>0</v>
      </c>
      <c r="I926" s="144">
        <v>0</v>
      </c>
      <c r="J926" s="144">
        <v>0</v>
      </c>
      <c r="K926" s="144">
        <v>0</v>
      </c>
      <c r="L926" s="144">
        <v>0</v>
      </c>
      <c r="M926" s="144">
        <v>0</v>
      </c>
      <c r="N926" s="144">
        <v>0</v>
      </c>
      <c r="O926" s="144">
        <v>0</v>
      </c>
      <c r="P926" s="144">
        <v>0</v>
      </c>
      <c r="Q926" s="145"/>
      <c r="R926" s="145"/>
      <c r="S926" s="145"/>
      <c r="T926" s="145"/>
      <c r="U926" s="145"/>
      <c r="V926" s="145"/>
      <c r="W926" s="145"/>
      <c r="X926" s="145"/>
      <c r="Y926" s="145"/>
      <c r="Z926" s="145"/>
      <c r="AA926" s="145"/>
      <c r="AB926" s="145"/>
      <c r="AC926" s="145"/>
      <c r="AD926" s="145"/>
      <c r="AE926" s="144">
        <v>0</v>
      </c>
      <c r="AF926" s="144">
        <v>0</v>
      </c>
      <c r="AG926" s="144">
        <v>0</v>
      </c>
      <c r="AH926" s="144">
        <v>0</v>
      </c>
      <c r="AI926" s="144">
        <v>0</v>
      </c>
      <c r="AJ926" s="144">
        <v>0</v>
      </c>
      <c r="AK926" s="144">
        <v>0</v>
      </c>
      <c r="AL926" s="144">
        <v>0</v>
      </c>
      <c r="AM926" s="144">
        <v>0</v>
      </c>
      <c r="AN926" s="144">
        <v>0</v>
      </c>
      <c r="AO926" s="144">
        <v>0</v>
      </c>
      <c r="AP926" s="144">
        <v>0</v>
      </c>
      <c r="AQ926" s="144">
        <v>0</v>
      </c>
      <c r="AR926" s="144">
        <v>0</v>
      </c>
      <c r="AS926" s="144"/>
      <c r="AT926" s="144"/>
      <c r="AU926" s="144"/>
      <c r="AV926" s="144"/>
      <c r="AW926" s="144"/>
      <c r="AX926" s="144"/>
      <c r="AY926" s="144"/>
      <c r="AZ926" s="144"/>
      <c r="BA926" s="144"/>
      <c r="BB926" s="144"/>
      <c r="BC926" s="144"/>
      <c r="BD926" s="144"/>
      <c r="BE926" s="144"/>
      <c r="BF926" s="144"/>
    </row>
    <row r="927" spans="1:58" hidden="1">
      <c r="A927" s="143" t="s">
        <v>926</v>
      </c>
      <c r="B927" s="143" t="s">
        <v>999</v>
      </c>
      <c r="C927" s="144">
        <v>0</v>
      </c>
      <c r="D927" s="144">
        <v>0</v>
      </c>
      <c r="E927" s="144">
        <v>0</v>
      </c>
      <c r="F927" s="144">
        <v>0</v>
      </c>
      <c r="G927" s="144">
        <v>0</v>
      </c>
      <c r="H927" s="144">
        <v>0</v>
      </c>
      <c r="I927" s="144">
        <v>0</v>
      </c>
      <c r="J927" s="144">
        <v>0</v>
      </c>
      <c r="K927" s="144">
        <v>0</v>
      </c>
      <c r="L927" s="144">
        <v>0</v>
      </c>
      <c r="M927" s="144">
        <v>0</v>
      </c>
      <c r="N927" s="144">
        <v>0</v>
      </c>
      <c r="O927" s="144">
        <v>0</v>
      </c>
      <c r="P927" s="144">
        <v>0</v>
      </c>
      <c r="Q927" s="145"/>
      <c r="R927" s="145"/>
      <c r="S927" s="145"/>
      <c r="T927" s="145"/>
      <c r="U927" s="145"/>
      <c r="V927" s="145"/>
      <c r="W927" s="145"/>
      <c r="X927" s="145"/>
      <c r="Y927" s="145"/>
      <c r="Z927" s="145"/>
      <c r="AA927" s="145"/>
      <c r="AB927" s="145"/>
      <c r="AC927" s="145"/>
      <c r="AD927" s="145"/>
      <c r="AE927" s="144">
        <v>0</v>
      </c>
      <c r="AF927" s="144">
        <v>0</v>
      </c>
      <c r="AG927" s="144">
        <v>0</v>
      </c>
      <c r="AH927" s="144">
        <v>0</v>
      </c>
      <c r="AI927" s="144">
        <v>0</v>
      </c>
      <c r="AJ927" s="144">
        <v>0</v>
      </c>
      <c r="AK927" s="144">
        <v>0</v>
      </c>
      <c r="AL927" s="144">
        <v>0</v>
      </c>
      <c r="AM927" s="144">
        <v>0</v>
      </c>
      <c r="AN927" s="144">
        <v>0</v>
      </c>
      <c r="AO927" s="144">
        <v>0</v>
      </c>
      <c r="AP927" s="144">
        <v>0</v>
      </c>
      <c r="AQ927" s="144">
        <v>0</v>
      </c>
      <c r="AR927" s="144">
        <v>0</v>
      </c>
      <c r="AS927" s="144"/>
      <c r="AT927" s="144"/>
      <c r="AU927" s="144"/>
      <c r="AV927" s="144"/>
      <c r="AW927" s="144"/>
      <c r="AX927" s="144"/>
      <c r="AY927" s="144"/>
      <c r="AZ927" s="144"/>
      <c r="BA927" s="144"/>
      <c r="BB927" s="144"/>
      <c r="BC927" s="144"/>
      <c r="BD927" s="144"/>
      <c r="BE927" s="144"/>
      <c r="BF927" s="144"/>
    </row>
    <row r="928" spans="1:58" hidden="1">
      <c r="A928" s="143" t="s">
        <v>926</v>
      </c>
      <c r="B928" s="143" t="s">
        <v>1000</v>
      </c>
      <c r="C928" s="144">
        <v>0</v>
      </c>
      <c r="D928" s="144">
        <v>0</v>
      </c>
      <c r="E928" s="144">
        <v>0</v>
      </c>
      <c r="F928" s="144">
        <v>0</v>
      </c>
      <c r="G928" s="144">
        <v>0</v>
      </c>
      <c r="H928" s="144">
        <v>0</v>
      </c>
      <c r="I928" s="144">
        <v>0</v>
      </c>
      <c r="J928" s="144">
        <v>0</v>
      </c>
      <c r="K928" s="144">
        <v>0</v>
      </c>
      <c r="L928" s="144">
        <v>0</v>
      </c>
      <c r="M928" s="144">
        <v>0</v>
      </c>
      <c r="N928" s="144">
        <v>0</v>
      </c>
      <c r="O928" s="144">
        <v>0</v>
      </c>
      <c r="P928" s="144">
        <v>0</v>
      </c>
      <c r="Q928" s="145"/>
      <c r="R928" s="145"/>
      <c r="S928" s="145"/>
      <c r="T928" s="145"/>
      <c r="U928" s="145"/>
      <c r="V928" s="145"/>
      <c r="W928" s="145"/>
      <c r="X928" s="145"/>
      <c r="Y928" s="145"/>
      <c r="Z928" s="145"/>
      <c r="AA928" s="145"/>
      <c r="AB928" s="145"/>
      <c r="AC928" s="145"/>
      <c r="AD928" s="145"/>
      <c r="AE928" s="144">
        <v>0</v>
      </c>
      <c r="AF928" s="144">
        <v>0</v>
      </c>
      <c r="AG928" s="144">
        <v>0</v>
      </c>
      <c r="AH928" s="144">
        <v>0</v>
      </c>
      <c r="AI928" s="144">
        <v>0</v>
      </c>
      <c r="AJ928" s="144">
        <v>0</v>
      </c>
      <c r="AK928" s="144">
        <v>0</v>
      </c>
      <c r="AL928" s="144">
        <v>0</v>
      </c>
      <c r="AM928" s="144">
        <v>0</v>
      </c>
      <c r="AN928" s="144">
        <v>0</v>
      </c>
      <c r="AO928" s="144">
        <v>0</v>
      </c>
      <c r="AP928" s="144">
        <v>0</v>
      </c>
      <c r="AQ928" s="144">
        <v>0</v>
      </c>
      <c r="AR928" s="144">
        <v>0</v>
      </c>
      <c r="AS928" s="144"/>
      <c r="AT928" s="144"/>
      <c r="AU928" s="144"/>
      <c r="AV928" s="144"/>
      <c r="AW928" s="144"/>
      <c r="AX928" s="144"/>
      <c r="AY928" s="144"/>
      <c r="AZ928" s="144"/>
      <c r="BA928" s="144"/>
      <c r="BB928" s="144"/>
      <c r="BC928" s="144"/>
      <c r="BD928" s="144"/>
      <c r="BE928" s="144"/>
      <c r="BF928" s="144"/>
    </row>
    <row r="929" spans="1:58" hidden="1">
      <c r="A929" s="143" t="s">
        <v>926</v>
      </c>
      <c r="B929" s="143" t="s">
        <v>1001</v>
      </c>
      <c r="C929" s="144">
        <v>0</v>
      </c>
      <c r="D929" s="144">
        <v>0</v>
      </c>
      <c r="E929" s="144">
        <v>0</v>
      </c>
      <c r="F929" s="144">
        <v>0</v>
      </c>
      <c r="G929" s="144">
        <v>0</v>
      </c>
      <c r="H929" s="144">
        <v>0</v>
      </c>
      <c r="I929" s="144">
        <v>0</v>
      </c>
      <c r="J929" s="144">
        <v>0</v>
      </c>
      <c r="K929" s="144">
        <v>0</v>
      </c>
      <c r="L929" s="144">
        <v>0</v>
      </c>
      <c r="M929" s="144">
        <v>0</v>
      </c>
      <c r="N929" s="144">
        <v>0</v>
      </c>
      <c r="O929" s="144">
        <v>0</v>
      </c>
      <c r="P929" s="144">
        <v>0</v>
      </c>
      <c r="Q929" s="145"/>
      <c r="R929" s="145"/>
      <c r="S929" s="145"/>
      <c r="T929" s="145"/>
      <c r="U929" s="145"/>
      <c r="V929" s="145"/>
      <c r="W929" s="145"/>
      <c r="X929" s="145"/>
      <c r="Y929" s="145"/>
      <c r="Z929" s="145"/>
      <c r="AA929" s="145"/>
      <c r="AB929" s="145"/>
      <c r="AC929" s="145"/>
      <c r="AD929" s="145"/>
      <c r="AE929" s="144">
        <v>0</v>
      </c>
      <c r="AF929" s="144">
        <v>0</v>
      </c>
      <c r="AG929" s="144">
        <v>0</v>
      </c>
      <c r="AH929" s="144">
        <v>0</v>
      </c>
      <c r="AI929" s="144">
        <v>0</v>
      </c>
      <c r="AJ929" s="144">
        <v>0</v>
      </c>
      <c r="AK929" s="144">
        <v>0</v>
      </c>
      <c r="AL929" s="144">
        <v>0</v>
      </c>
      <c r="AM929" s="144">
        <v>0</v>
      </c>
      <c r="AN929" s="144">
        <v>0</v>
      </c>
      <c r="AO929" s="144">
        <v>0</v>
      </c>
      <c r="AP929" s="144">
        <v>0</v>
      </c>
      <c r="AQ929" s="144">
        <v>0</v>
      </c>
      <c r="AR929" s="144">
        <v>0</v>
      </c>
      <c r="AS929" s="144"/>
      <c r="AT929" s="144"/>
      <c r="AU929" s="144"/>
      <c r="AV929" s="144"/>
      <c r="AW929" s="144"/>
      <c r="AX929" s="144"/>
      <c r="AY929" s="144"/>
      <c r="AZ929" s="144"/>
      <c r="BA929" s="144"/>
      <c r="BB929" s="144"/>
      <c r="BC929" s="144"/>
      <c r="BD929" s="144"/>
      <c r="BE929" s="144"/>
      <c r="BF929" s="144"/>
    </row>
    <row r="930" spans="1:58" hidden="1">
      <c r="A930" s="143" t="s">
        <v>926</v>
      </c>
      <c r="B930" s="143" t="s">
        <v>1002</v>
      </c>
      <c r="C930" s="144">
        <v>0</v>
      </c>
      <c r="D930" s="144">
        <v>0</v>
      </c>
      <c r="E930" s="144">
        <v>0</v>
      </c>
      <c r="F930" s="144">
        <v>0</v>
      </c>
      <c r="G930" s="144">
        <v>0</v>
      </c>
      <c r="H930" s="144">
        <v>0</v>
      </c>
      <c r="I930" s="144">
        <v>0</v>
      </c>
      <c r="J930" s="144">
        <v>0</v>
      </c>
      <c r="K930" s="144">
        <v>0</v>
      </c>
      <c r="L930" s="144">
        <v>0</v>
      </c>
      <c r="M930" s="144">
        <v>0</v>
      </c>
      <c r="N930" s="144">
        <v>0</v>
      </c>
      <c r="O930" s="144">
        <v>0</v>
      </c>
      <c r="P930" s="144">
        <v>0</v>
      </c>
      <c r="Q930" s="145"/>
      <c r="R930" s="145"/>
      <c r="S930" s="145"/>
      <c r="T930" s="145"/>
      <c r="U930" s="145"/>
      <c r="V930" s="145"/>
      <c r="W930" s="145"/>
      <c r="X930" s="145"/>
      <c r="Y930" s="145"/>
      <c r="Z930" s="145"/>
      <c r="AA930" s="145"/>
      <c r="AB930" s="145"/>
      <c r="AC930" s="145"/>
      <c r="AD930" s="145"/>
      <c r="AE930" s="144">
        <v>0</v>
      </c>
      <c r="AF930" s="144">
        <v>0</v>
      </c>
      <c r="AG930" s="144">
        <v>0</v>
      </c>
      <c r="AH930" s="144">
        <v>0</v>
      </c>
      <c r="AI930" s="144">
        <v>0</v>
      </c>
      <c r="AJ930" s="144">
        <v>0</v>
      </c>
      <c r="AK930" s="144">
        <v>0</v>
      </c>
      <c r="AL930" s="144">
        <v>0</v>
      </c>
      <c r="AM930" s="144">
        <v>0</v>
      </c>
      <c r="AN930" s="144">
        <v>0</v>
      </c>
      <c r="AO930" s="144">
        <v>0</v>
      </c>
      <c r="AP930" s="144">
        <v>0</v>
      </c>
      <c r="AQ930" s="144">
        <v>0</v>
      </c>
      <c r="AR930" s="144">
        <v>0</v>
      </c>
      <c r="AS930" s="144"/>
      <c r="AT930" s="144"/>
      <c r="AU930" s="144"/>
      <c r="AV930" s="144"/>
      <c r="AW930" s="144"/>
      <c r="AX930" s="144"/>
      <c r="AY930" s="144"/>
      <c r="AZ930" s="144"/>
      <c r="BA930" s="144"/>
      <c r="BB930" s="144"/>
      <c r="BC930" s="144"/>
      <c r="BD930" s="144"/>
      <c r="BE930" s="144"/>
      <c r="BF930" s="144"/>
    </row>
    <row r="931" spans="1:58" hidden="1">
      <c r="A931" s="143" t="s">
        <v>926</v>
      </c>
      <c r="B931" s="143" t="s">
        <v>1003</v>
      </c>
      <c r="C931" s="144">
        <v>2</v>
      </c>
      <c r="D931" s="144">
        <v>2</v>
      </c>
      <c r="E931" s="144">
        <v>0</v>
      </c>
      <c r="F931" s="144">
        <v>0</v>
      </c>
      <c r="G931" s="144">
        <v>0</v>
      </c>
      <c r="H931" s="144">
        <v>0</v>
      </c>
      <c r="I931" s="144">
        <v>6</v>
      </c>
      <c r="J931" s="144">
        <v>6</v>
      </c>
      <c r="K931" s="144">
        <v>6</v>
      </c>
      <c r="L931" s="144">
        <v>4</v>
      </c>
      <c r="M931" s="144">
        <v>0</v>
      </c>
      <c r="N931" s="144">
        <v>0</v>
      </c>
      <c r="O931" s="144">
        <v>0</v>
      </c>
      <c r="P931" s="144">
        <v>0</v>
      </c>
      <c r="Q931" s="145">
        <v>537</v>
      </c>
      <c r="R931" s="145">
        <v>210.5</v>
      </c>
      <c r="S931" s="145"/>
      <c r="T931" s="145"/>
      <c r="U931" s="145"/>
      <c r="V931" s="145"/>
      <c r="W931" s="145">
        <v>231.67</v>
      </c>
      <c r="X931" s="145">
        <v>190</v>
      </c>
      <c r="Y931" s="145">
        <v>190</v>
      </c>
      <c r="Z931" s="145">
        <v>285</v>
      </c>
      <c r="AA931" s="145"/>
      <c r="AB931" s="145"/>
      <c r="AC931" s="145"/>
      <c r="AD931" s="145"/>
      <c r="AE931" s="144">
        <v>1074</v>
      </c>
      <c r="AF931" s="144">
        <v>421</v>
      </c>
      <c r="AG931" s="144">
        <v>0</v>
      </c>
      <c r="AH931" s="144">
        <v>0</v>
      </c>
      <c r="AI931" s="144">
        <v>0</v>
      </c>
      <c r="AJ931" s="144">
        <v>0</v>
      </c>
      <c r="AK931" s="144">
        <v>1390</v>
      </c>
      <c r="AL931" s="144">
        <v>1140</v>
      </c>
      <c r="AM931" s="144">
        <v>1140</v>
      </c>
      <c r="AN931" s="144">
        <v>1140</v>
      </c>
      <c r="AO931" s="144">
        <v>0</v>
      </c>
      <c r="AP931" s="144">
        <v>0</v>
      </c>
      <c r="AQ931" s="144">
        <v>0</v>
      </c>
      <c r="AR931" s="144">
        <v>0</v>
      </c>
      <c r="AS931" s="144"/>
      <c r="AT931" s="144"/>
      <c r="AU931" s="144"/>
      <c r="AV931" s="144"/>
      <c r="AW931" s="144"/>
      <c r="AX931" s="144"/>
      <c r="AY931" s="144"/>
      <c r="AZ931" s="144"/>
      <c r="BA931" s="144"/>
      <c r="BB931" s="144"/>
      <c r="BC931" s="144"/>
      <c r="BD931" s="144"/>
      <c r="BE931" s="144"/>
      <c r="BF931" s="144"/>
    </row>
    <row r="932" spans="1:58" hidden="1">
      <c r="A932" s="143" t="s">
        <v>926</v>
      </c>
      <c r="B932" s="143" t="s">
        <v>1004</v>
      </c>
      <c r="C932" s="144">
        <v>2</v>
      </c>
      <c r="D932" s="144">
        <v>2</v>
      </c>
      <c r="E932" s="144">
        <v>0</v>
      </c>
      <c r="F932" s="144">
        <v>0</v>
      </c>
      <c r="G932" s="144">
        <v>0</v>
      </c>
      <c r="H932" s="144">
        <v>0</v>
      </c>
      <c r="I932" s="144">
        <v>6</v>
      </c>
      <c r="J932" s="144">
        <v>6</v>
      </c>
      <c r="K932" s="144">
        <v>6</v>
      </c>
      <c r="L932" s="144">
        <v>4</v>
      </c>
      <c r="M932" s="144">
        <v>0</v>
      </c>
      <c r="N932" s="144">
        <v>0</v>
      </c>
      <c r="O932" s="144">
        <v>0</v>
      </c>
      <c r="P932" s="144">
        <v>0</v>
      </c>
      <c r="Q932" s="145">
        <v>537</v>
      </c>
      <c r="R932" s="145">
        <v>210.5</v>
      </c>
      <c r="S932" s="145"/>
      <c r="T932" s="145"/>
      <c r="U932" s="145"/>
      <c r="V932" s="145"/>
      <c r="W932" s="145">
        <v>231.67</v>
      </c>
      <c r="X932" s="145">
        <v>190</v>
      </c>
      <c r="Y932" s="145">
        <v>190</v>
      </c>
      <c r="Z932" s="145">
        <v>285</v>
      </c>
      <c r="AA932" s="145"/>
      <c r="AB932" s="145"/>
      <c r="AC932" s="145"/>
      <c r="AD932" s="145"/>
      <c r="AE932" s="144">
        <v>1074</v>
      </c>
      <c r="AF932" s="144">
        <v>421</v>
      </c>
      <c r="AG932" s="144">
        <v>0</v>
      </c>
      <c r="AH932" s="144">
        <v>0</v>
      </c>
      <c r="AI932" s="144">
        <v>0</v>
      </c>
      <c r="AJ932" s="144">
        <v>0</v>
      </c>
      <c r="AK932" s="144">
        <v>1390</v>
      </c>
      <c r="AL932" s="144">
        <v>1140</v>
      </c>
      <c r="AM932" s="144">
        <v>1140</v>
      </c>
      <c r="AN932" s="144">
        <v>1140</v>
      </c>
      <c r="AO932" s="144">
        <v>0</v>
      </c>
      <c r="AP932" s="144">
        <v>0</v>
      </c>
      <c r="AQ932" s="144">
        <v>0</v>
      </c>
      <c r="AR932" s="144">
        <v>0</v>
      </c>
      <c r="AS932" s="144"/>
      <c r="AT932" s="144"/>
      <c r="AU932" s="144"/>
      <c r="AV932" s="144"/>
      <c r="AW932" s="144"/>
      <c r="AX932" s="144"/>
      <c r="AY932" s="144"/>
      <c r="AZ932" s="144"/>
      <c r="BA932" s="144"/>
      <c r="BB932" s="144"/>
      <c r="BC932" s="144"/>
      <c r="BD932" s="144"/>
      <c r="BE932" s="144"/>
      <c r="BF932" s="144"/>
    </row>
    <row r="933" spans="1:58" hidden="1">
      <c r="A933" s="143" t="s">
        <v>926</v>
      </c>
      <c r="B933" s="143" t="s">
        <v>1005</v>
      </c>
      <c r="C933" s="144">
        <v>5</v>
      </c>
      <c r="D933" s="144">
        <v>5</v>
      </c>
      <c r="E933" s="144">
        <v>5</v>
      </c>
      <c r="F933" s="144">
        <v>7</v>
      </c>
      <c r="G933" s="144">
        <v>6</v>
      </c>
      <c r="H933" s="144">
        <v>4</v>
      </c>
      <c r="I933" s="144">
        <v>4</v>
      </c>
      <c r="J933" s="144">
        <v>6</v>
      </c>
      <c r="K933" s="144">
        <v>6</v>
      </c>
      <c r="L933" s="144">
        <v>6</v>
      </c>
      <c r="M933" s="144">
        <v>6</v>
      </c>
      <c r="N933" s="144">
        <v>6</v>
      </c>
      <c r="O933" s="144">
        <v>6</v>
      </c>
      <c r="P933" s="144">
        <v>6</v>
      </c>
      <c r="Q933" s="145">
        <v>8</v>
      </c>
      <c r="R933" s="145">
        <v>8</v>
      </c>
      <c r="S933" s="145">
        <v>6</v>
      </c>
      <c r="T933" s="145">
        <v>4</v>
      </c>
      <c r="U933" s="145">
        <v>4</v>
      </c>
      <c r="V933" s="145">
        <v>4</v>
      </c>
      <c r="W933" s="145">
        <v>4</v>
      </c>
      <c r="X933" s="145">
        <v>4</v>
      </c>
      <c r="Y933" s="145">
        <v>6</v>
      </c>
      <c r="Z933" s="145">
        <v>6</v>
      </c>
      <c r="AA933" s="145">
        <v>7</v>
      </c>
      <c r="AB933" s="145">
        <v>7</v>
      </c>
      <c r="AC933" s="145">
        <v>7</v>
      </c>
      <c r="AD933" s="145">
        <v>6.67</v>
      </c>
      <c r="AE933" s="144">
        <v>40</v>
      </c>
      <c r="AF933" s="144">
        <v>40</v>
      </c>
      <c r="AG933" s="144">
        <v>30</v>
      </c>
      <c r="AH933" s="144">
        <v>28</v>
      </c>
      <c r="AI933" s="144">
        <v>24</v>
      </c>
      <c r="AJ933" s="144">
        <v>16</v>
      </c>
      <c r="AK933" s="144">
        <v>16</v>
      </c>
      <c r="AL933" s="144">
        <v>24</v>
      </c>
      <c r="AM933" s="144">
        <v>36</v>
      </c>
      <c r="AN933" s="144">
        <v>36</v>
      </c>
      <c r="AO933" s="144">
        <v>42</v>
      </c>
      <c r="AP933" s="144">
        <v>42</v>
      </c>
      <c r="AQ933" s="144">
        <v>42</v>
      </c>
      <c r="AR933" s="144">
        <v>40</v>
      </c>
      <c r="AS933" s="144"/>
      <c r="AT933" s="144"/>
      <c r="AU933" s="144"/>
      <c r="AV933" s="144"/>
      <c r="AW933" s="144"/>
      <c r="AX933" s="144"/>
      <c r="AY933" s="144"/>
      <c r="AZ933" s="144"/>
      <c r="BA933" s="144"/>
      <c r="BB933" s="144"/>
      <c r="BC933" s="144"/>
      <c r="BD933" s="144"/>
      <c r="BE933" s="144"/>
      <c r="BF933" s="144"/>
    </row>
    <row r="934" spans="1:58" hidden="1">
      <c r="A934" s="143" t="s">
        <v>926</v>
      </c>
      <c r="B934" s="143" t="s">
        <v>1006</v>
      </c>
      <c r="C934" s="144">
        <v>25</v>
      </c>
      <c r="D934" s="144">
        <v>25</v>
      </c>
      <c r="E934" s="144">
        <v>27</v>
      </c>
      <c r="F934" s="144">
        <v>30</v>
      </c>
      <c r="G934" s="144">
        <v>26</v>
      </c>
      <c r="H934" s="144">
        <v>26</v>
      </c>
      <c r="I934" s="144">
        <v>26</v>
      </c>
      <c r="J934" s="144">
        <v>28</v>
      </c>
      <c r="K934" s="144">
        <v>28</v>
      </c>
      <c r="L934" s="144">
        <v>28</v>
      </c>
      <c r="M934" s="144">
        <v>36</v>
      </c>
      <c r="N934" s="144">
        <v>36</v>
      </c>
      <c r="O934" s="144">
        <v>36</v>
      </c>
      <c r="P934" s="144">
        <v>36</v>
      </c>
      <c r="Q934" s="145">
        <v>57</v>
      </c>
      <c r="R934" s="145">
        <v>17.8</v>
      </c>
      <c r="S934" s="145">
        <v>6.33</v>
      </c>
      <c r="T934" s="145">
        <v>19.87</v>
      </c>
      <c r="U934" s="145">
        <v>20.23</v>
      </c>
      <c r="V934" s="145">
        <v>20.23</v>
      </c>
      <c r="W934" s="145">
        <v>46.15</v>
      </c>
      <c r="X934" s="145">
        <v>53.04</v>
      </c>
      <c r="Y934" s="145">
        <v>53.04</v>
      </c>
      <c r="Z934" s="145">
        <v>53.04</v>
      </c>
      <c r="AA934" s="145">
        <v>11.19</v>
      </c>
      <c r="AB934" s="145">
        <v>10.08</v>
      </c>
      <c r="AC934" s="145">
        <v>10</v>
      </c>
      <c r="AD934" s="145">
        <v>10</v>
      </c>
      <c r="AE934" s="144">
        <v>1425</v>
      </c>
      <c r="AF934" s="144">
        <v>445</v>
      </c>
      <c r="AG934" s="144">
        <v>171</v>
      </c>
      <c r="AH934" s="144">
        <v>596</v>
      </c>
      <c r="AI934" s="144">
        <v>526</v>
      </c>
      <c r="AJ934" s="144">
        <v>526</v>
      </c>
      <c r="AK934" s="144">
        <v>1200</v>
      </c>
      <c r="AL934" s="144">
        <v>1485</v>
      </c>
      <c r="AM934" s="144">
        <v>1485</v>
      </c>
      <c r="AN934" s="144">
        <v>1485</v>
      </c>
      <c r="AO934" s="144">
        <v>403</v>
      </c>
      <c r="AP934" s="144">
        <v>363</v>
      </c>
      <c r="AQ934" s="144">
        <v>360</v>
      </c>
      <c r="AR934" s="144">
        <v>360</v>
      </c>
      <c r="AS934" s="144"/>
      <c r="AT934" s="144"/>
      <c r="AU934" s="144"/>
      <c r="AV934" s="144"/>
      <c r="AW934" s="144"/>
      <c r="AX934" s="144"/>
      <c r="AY934" s="144"/>
      <c r="AZ934" s="144"/>
      <c r="BA934" s="144"/>
      <c r="BB934" s="144"/>
      <c r="BC934" s="144"/>
      <c r="BD934" s="144"/>
      <c r="BE934" s="144"/>
      <c r="BF934" s="144"/>
    </row>
    <row r="935" spans="1:58" hidden="1">
      <c r="A935" s="143" t="s">
        <v>926</v>
      </c>
      <c r="B935" s="143" t="s">
        <v>1007</v>
      </c>
      <c r="C935" s="144">
        <v>0</v>
      </c>
      <c r="D935" s="144">
        <v>0</v>
      </c>
      <c r="E935" s="144">
        <v>0</v>
      </c>
      <c r="F935" s="144">
        <v>0</v>
      </c>
      <c r="G935" s="144">
        <v>0</v>
      </c>
      <c r="H935" s="144">
        <v>0</v>
      </c>
      <c r="I935" s="144">
        <v>0</v>
      </c>
      <c r="J935" s="144">
        <v>0</v>
      </c>
      <c r="K935" s="144">
        <v>0</v>
      </c>
      <c r="L935" s="144">
        <v>0</v>
      </c>
      <c r="M935" s="144">
        <v>0</v>
      </c>
      <c r="N935" s="144">
        <v>0</v>
      </c>
      <c r="O935" s="144">
        <v>0</v>
      </c>
      <c r="P935" s="144">
        <v>0</v>
      </c>
      <c r="Q935" s="145"/>
      <c r="R935" s="145"/>
      <c r="S935" s="145"/>
      <c r="T935" s="145"/>
      <c r="U935" s="145"/>
      <c r="V935" s="145"/>
      <c r="W935" s="145"/>
      <c r="X935" s="145"/>
      <c r="Y935" s="145"/>
      <c r="Z935" s="145"/>
      <c r="AA935" s="145"/>
      <c r="AB935" s="145"/>
      <c r="AC935" s="145"/>
      <c r="AD935" s="145"/>
      <c r="AE935" s="144">
        <v>0</v>
      </c>
      <c r="AF935" s="144">
        <v>0</v>
      </c>
      <c r="AG935" s="144">
        <v>0</v>
      </c>
      <c r="AH935" s="144">
        <v>0</v>
      </c>
      <c r="AI935" s="144">
        <v>0</v>
      </c>
      <c r="AJ935" s="144">
        <v>0</v>
      </c>
      <c r="AK935" s="144">
        <v>0</v>
      </c>
      <c r="AL935" s="144">
        <v>0</v>
      </c>
      <c r="AM935" s="144">
        <v>0</v>
      </c>
      <c r="AN935" s="144">
        <v>0</v>
      </c>
      <c r="AO935" s="144">
        <v>0</v>
      </c>
      <c r="AP935" s="144">
        <v>0</v>
      </c>
      <c r="AQ935" s="144">
        <v>0</v>
      </c>
      <c r="AR935" s="144">
        <v>0</v>
      </c>
      <c r="AS935" s="144"/>
      <c r="AT935" s="144"/>
      <c r="AU935" s="144"/>
      <c r="AV935" s="144"/>
      <c r="AW935" s="144"/>
      <c r="AX935" s="144"/>
      <c r="AY935" s="144"/>
      <c r="AZ935" s="144"/>
      <c r="BA935" s="144"/>
      <c r="BB935" s="144"/>
      <c r="BC935" s="144"/>
      <c r="BD935" s="144"/>
      <c r="BE935" s="144"/>
      <c r="BF935" s="144"/>
    </row>
    <row r="936" spans="1:58" hidden="1">
      <c r="A936" s="143" t="s">
        <v>926</v>
      </c>
      <c r="B936" s="143" t="s">
        <v>1008</v>
      </c>
      <c r="C936" s="144">
        <v>0</v>
      </c>
      <c r="D936" s="144">
        <v>0</v>
      </c>
      <c r="E936" s="144">
        <v>0</v>
      </c>
      <c r="F936" s="144">
        <v>0</v>
      </c>
      <c r="G936" s="144">
        <v>0</v>
      </c>
      <c r="H936" s="144">
        <v>0</v>
      </c>
      <c r="I936" s="144">
        <v>0</v>
      </c>
      <c r="J936" s="144">
        <v>0</v>
      </c>
      <c r="K936" s="144">
        <v>0</v>
      </c>
      <c r="L936" s="144">
        <v>0</v>
      </c>
      <c r="M936" s="144">
        <v>0</v>
      </c>
      <c r="N936" s="144">
        <v>0</v>
      </c>
      <c r="O936" s="144">
        <v>0</v>
      </c>
      <c r="P936" s="144">
        <v>0</v>
      </c>
      <c r="Q936" s="145"/>
      <c r="R936" s="145"/>
      <c r="S936" s="145"/>
      <c r="T936" s="145"/>
      <c r="U936" s="145"/>
      <c r="V936" s="145"/>
      <c r="W936" s="145"/>
      <c r="X936" s="145"/>
      <c r="Y936" s="145"/>
      <c r="Z936" s="145"/>
      <c r="AA936" s="145"/>
      <c r="AB936" s="145"/>
      <c r="AC936" s="145"/>
      <c r="AD936" s="145"/>
      <c r="AE936" s="144">
        <v>0</v>
      </c>
      <c r="AF936" s="144">
        <v>0</v>
      </c>
      <c r="AG936" s="144">
        <v>0</v>
      </c>
      <c r="AH936" s="144">
        <v>0</v>
      </c>
      <c r="AI936" s="144">
        <v>0</v>
      </c>
      <c r="AJ936" s="144">
        <v>0</v>
      </c>
      <c r="AK936" s="144">
        <v>0</v>
      </c>
      <c r="AL936" s="144">
        <v>0</v>
      </c>
      <c r="AM936" s="144">
        <v>0</v>
      </c>
      <c r="AN936" s="144">
        <v>0</v>
      </c>
      <c r="AO936" s="144">
        <v>0</v>
      </c>
      <c r="AP936" s="144">
        <v>0</v>
      </c>
      <c r="AQ936" s="144">
        <v>0</v>
      </c>
      <c r="AR936" s="144">
        <v>0</v>
      </c>
      <c r="AS936" s="144"/>
      <c r="AT936" s="144"/>
      <c r="AU936" s="144"/>
      <c r="AV936" s="144"/>
      <c r="AW936" s="144"/>
      <c r="AX936" s="144"/>
      <c r="AY936" s="144"/>
      <c r="AZ936" s="144"/>
      <c r="BA936" s="144"/>
      <c r="BB936" s="144"/>
      <c r="BC936" s="144"/>
      <c r="BD936" s="144"/>
      <c r="BE936" s="144"/>
      <c r="BF936" s="144"/>
    </row>
    <row r="937" spans="1:58" hidden="1">
      <c r="A937" s="143" t="s">
        <v>926</v>
      </c>
      <c r="B937" s="143" t="s">
        <v>1009</v>
      </c>
      <c r="C937" s="144">
        <v>0</v>
      </c>
      <c r="D937" s="144">
        <v>0</v>
      </c>
      <c r="E937" s="144">
        <v>0</v>
      </c>
      <c r="F937" s="144">
        <v>0</v>
      </c>
      <c r="G937" s="144">
        <v>0</v>
      </c>
      <c r="H937" s="144">
        <v>0</v>
      </c>
      <c r="I937" s="144">
        <v>0</v>
      </c>
      <c r="J937" s="144">
        <v>0</v>
      </c>
      <c r="K937" s="144">
        <v>0</v>
      </c>
      <c r="L937" s="144">
        <v>0</v>
      </c>
      <c r="M937" s="144">
        <v>0</v>
      </c>
      <c r="N937" s="144">
        <v>0</v>
      </c>
      <c r="O937" s="144">
        <v>0</v>
      </c>
      <c r="P937" s="144">
        <v>0</v>
      </c>
      <c r="Q937" s="145"/>
      <c r="R937" s="145"/>
      <c r="S937" s="145"/>
      <c r="T937" s="145"/>
      <c r="U937" s="145"/>
      <c r="V937" s="145"/>
      <c r="W937" s="145"/>
      <c r="X937" s="145"/>
      <c r="Y937" s="145"/>
      <c r="Z937" s="145"/>
      <c r="AA937" s="145"/>
      <c r="AB937" s="145"/>
      <c r="AC937" s="145"/>
      <c r="AD937" s="145"/>
      <c r="AE937" s="144">
        <v>0</v>
      </c>
      <c r="AF937" s="144">
        <v>0</v>
      </c>
      <c r="AG937" s="144">
        <v>0</v>
      </c>
      <c r="AH937" s="144">
        <v>0</v>
      </c>
      <c r="AI937" s="144">
        <v>0</v>
      </c>
      <c r="AJ937" s="144">
        <v>0</v>
      </c>
      <c r="AK937" s="144">
        <v>0</v>
      </c>
      <c r="AL937" s="144">
        <v>0</v>
      </c>
      <c r="AM937" s="144">
        <v>0</v>
      </c>
      <c r="AN937" s="144">
        <v>0</v>
      </c>
      <c r="AO937" s="144">
        <v>0</v>
      </c>
      <c r="AP937" s="144">
        <v>0</v>
      </c>
      <c r="AQ937" s="144">
        <v>0</v>
      </c>
      <c r="AR937" s="144">
        <v>0</v>
      </c>
      <c r="AS937" s="144"/>
      <c r="AT937" s="144"/>
      <c r="AU937" s="144"/>
      <c r="AV937" s="144"/>
      <c r="AW937" s="144"/>
      <c r="AX937" s="144"/>
      <c r="AY937" s="144"/>
      <c r="AZ937" s="144"/>
      <c r="BA937" s="144"/>
      <c r="BB937" s="144"/>
      <c r="BC937" s="144"/>
      <c r="BD937" s="144"/>
      <c r="BE937" s="144"/>
      <c r="BF937" s="144"/>
    </row>
    <row r="938" spans="1:58" hidden="1">
      <c r="A938" s="143" t="s">
        <v>926</v>
      </c>
      <c r="B938" s="143" t="s">
        <v>1010</v>
      </c>
      <c r="C938" s="144">
        <v>0</v>
      </c>
      <c r="D938" s="144">
        <v>0</v>
      </c>
      <c r="E938" s="144">
        <v>0</v>
      </c>
      <c r="F938" s="144">
        <v>0</v>
      </c>
      <c r="G938" s="144">
        <v>0</v>
      </c>
      <c r="H938" s="144">
        <v>0</v>
      </c>
      <c r="I938" s="144">
        <v>0</v>
      </c>
      <c r="J938" s="144">
        <v>0</v>
      </c>
      <c r="K938" s="144">
        <v>0</v>
      </c>
      <c r="L938" s="144">
        <v>0</v>
      </c>
      <c r="M938" s="144">
        <v>0</v>
      </c>
      <c r="N938" s="144">
        <v>0</v>
      </c>
      <c r="O938" s="144">
        <v>0</v>
      </c>
      <c r="P938" s="144">
        <v>0</v>
      </c>
      <c r="Q938" s="145"/>
      <c r="R938" s="145"/>
      <c r="S938" s="145"/>
      <c r="T938" s="145"/>
      <c r="U938" s="145"/>
      <c r="V938" s="145"/>
      <c r="W938" s="145"/>
      <c r="X938" s="145"/>
      <c r="Y938" s="145"/>
      <c r="Z938" s="145"/>
      <c r="AA938" s="145"/>
      <c r="AB938" s="145"/>
      <c r="AC938" s="145"/>
      <c r="AD938" s="145"/>
      <c r="AE938" s="144">
        <v>0</v>
      </c>
      <c r="AF938" s="144">
        <v>0</v>
      </c>
      <c r="AG938" s="144">
        <v>0</v>
      </c>
      <c r="AH938" s="144">
        <v>0</v>
      </c>
      <c r="AI938" s="144">
        <v>0</v>
      </c>
      <c r="AJ938" s="144">
        <v>0</v>
      </c>
      <c r="AK938" s="144">
        <v>0</v>
      </c>
      <c r="AL938" s="144">
        <v>0</v>
      </c>
      <c r="AM938" s="144">
        <v>0</v>
      </c>
      <c r="AN938" s="144">
        <v>0</v>
      </c>
      <c r="AO938" s="144">
        <v>0</v>
      </c>
      <c r="AP938" s="144">
        <v>0</v>
      </c>
      <c r="AQ938" s="144">
        <v>0</v>
      </c>
      <c r="AR938" s="144">
        <v>0</v>
      </c>
      <c r="AS938" s="144"/>
      <c r="AT938" s="144"/>
      <c r="AU938" s="144"/>
      <c r="AV938" s="144"/>
      <c r="AW938" s="144"/>
      <c r="AX938" s="144"/>
      <c r="AY938" s="144"/>
      <c r="AZ938" s="144"/>
      <c r="BA938" s="144"/>
      <c r="BB938" s="144"/>
      <c r="BC938" s="144"/>
      <c r="BD938" s="144"/>
      <c r="BE938" s="144"/>
      <c r="BF938" s="144"/>
    </row>
    <row r="939" spans="1:58" hidden="1">
      <c r="A939" s="143" t="s">
        <v>926</v>
      </c>
      <c r="B939" s="143" t="s">
        <v>1011</v>
      </c>
      <c r="C939" s="144">
        <v>0</v>
      </c>
      <c r="D939" s="144">
        <v>0</v>
      </c>
      <c r="E939" s="144">
        <v>0</v>
      </c>
      <c r="F939" s="144">
        <v>0</v>
      </c>
      <c r="G939" s="144">
        <v>0</v>
      </c>
      <c r="H939" s="144">
        <v>0</v>
      </c>
      <c r="I939" s="144">
        <v>0</v>
      </c>
      <c r="J939" s="144">
        <v>0</v>
      </c>
      <c r="K939" s="144">
        <v>0</v>
      </c>
      <c r="L939" s="144">
        <v>0</v>
      </c>
      <c r="M939" s="144">
        <v>0</v>
      </c>
      <c r="N939" s="144">
        <v>0</v>
      </c>
      <c r="O939" s="144">
        <v>0</v>
      </c>
      <c r="P939" s="144">
        <v>0</v>
      </c>
      <c r="Q939" s="145"/>
      <c r="R939" s="145"/>
      <c r="S939" s="145"/>
      <c r="T939" s="145"/>
      <c r="U939" s="145"/>
      <c r="V939" s="145"/>
      <c r="W939" s="145"/>
      <c r="X939" s="145"/>
      <c r="Y939" s="145"/>
      <c r="Z939" s="145"/>
      <c r="AA939" s="145"/>
      <c r="AB939" s="145"/>
      <c r="AC939" s="145"/>
      <c r="AD939" s="145"/>
      <c r="AE939" s="144">
        <v>0</v>
      </c>
      <c r="AF939" s="144">
        <v>0</v>
      </c>
      <c r="AG939" s="144">
        <v>0</v>
      </c>
      <c r="AH939" s="144">
        <v>0</v>
      </c>
      <c r="AI939" s="144">
        <v>0</v>
      </c>
      <c r="AJ939" s="144">
        <v>0</v>
      </c>
      <c r="AK939" s="144">
        <v>0</v>
      </c>
      <c r="AL939" s="144">
        <v>0</v>
      </c>
      <c r="AM939" s="144">
        <v>0</v>
      </c>
      <c r="AN939" s="144">
        <v>0</v>
      </c>
      <c r="AO939" s="144">
        <v>0</v>
      </c>
      <c r="AP939" s="144">
        <v>0</v>
      </c>
      <c r="AQ939" s="144">
        <v>0</v>
      </c>
      <c r="AR939" s="144">
        <v>0</v>
      </c>
      <c r="AS939" s="144"/>
      <c r="AT939" s="144"/>
      <c r="AU939" s="144"/>
      <c r="AV939" s="144"/>
      <c r="AW939" s="144"/>
      <c r="AX939" s="144"/>
      <c r="AY939" s="144"/>
      <c r="AZ939" s="144"/>
      <c r="BA939" s="144"/>
      <c r="BB939" s="144"/>
      <c r="BC939" s="144"/>
      <c r="BD939" s="144"/>
      <c r="BE939" s="144"/>
      <c r="BF939" s="144"/>
    </row>
    <row r="940" spans="1:58" hidden="1">
      <c r="A940" s="143" t="s">
        <v>926</v>
      </c>
      <c r="B940" s="143" t="s">
        <v>1012</v>
      </c>
      <c r="C940" s="144">
        <v>0</v>
      </c>
      <c r="D940" s="144">
        <v>0</v>
      </c>
      <c r="E940" s="144">
        <v>0</v>
      </c>
      <c r="F940" s="144">
        <v>0</v>
      </c>
      <c r="G940" s="144">
        <v>0</v>
      </c>
      <c r="H940" s="144">
        <v>0</v>
      </c>
      <c r="I940" s="144">
        <v>0</v>
      </c>
      <c r="J940" s="144">
        <v>0</v>
      </c>
      <c r="K940" s="144">
        <v>0</v>
      </c>
      <c r="L940" s="144">
        <v>0</v>
      </c>
      <c r="M940" s="144">
        <v>0</v>
      </c>
      <c r="N940" s="144">
        <v>0</v>
      </c>
      <c r="O940" s="144">
        <v>0</v>
      </c>
      <c r="P940" s="144">
        <v>0</v>
      </c>
      <c r="Q940" s="145"/>
      <c r="R940" s="145"/>
      <c r="S940" s="145"/>
      <c r="T940" s="145"/>
      <c r="U940" s="145"/>
      <c r="V940" s="145"/>
      <c r="W940" s="145"/>
      <c r="X940" s="145"/>
      <c r="Y940" s="145"/>
      <c r="Z940" s="145"/>
      <c r="AA940" s="145"/>
      <c r="AB940" s="145"/>
      <c r="AC940" s="145"/>
      <c r="AD940" s="145"/>
      <c r="AE940" s="144">
        <v>0</v>
      </c>
      <c r="AF940" s="144">
        <v>0</v>
      </c>
      <c r="AG940" s="144">
        <v>0</v>
      </c>
      <c r="AH940" s="144">
        <v>0</v>
      </c>
      <c r="AI940" s="144">
        <v>0</v>
      </c>
      <c r="AJ940" s="144">
        <v>0</v>
      </c>
      <c r="AK940" s="144">
        <v>0</v>
      </c>
      <c r="AL940" s="144">
        <v>0</v>
      </c>
      <c r="AM940" s="144">
        <v>0</v>
      </c>
      <c r="AN940" s="144">
        <v>0</v>
      </c>
      <c r="AO940" s="144">
        <v>0</v>
      </c>
      <c r="AP940" s="144">
        <v>0</v>
      </c>
      <c r="AQ940" s="144">
        <v>0</v>
      </c>
      <c r="AR940" s="144">
        <v>0</v>
      </c>
      <c r="AS940" s="144"/>
      <c r="AT940" s="144"/>
      <c r="AU940" s="144"/>
      <c r="AV940" s="144"/>
      <c r="AW940" s="144"/>
      <c r="AX940" s="144"/>
      <c r="AY940" s="144"/>
      <c r="AZ940" s="144"/>
      <c r="BA940" s="144"/>
      <c r="BB940" s="144"/>
      <c r="BC940" s="144"/>
      <c r="BD940" s="144"/>
      <c r="BE940" s="144"/>
      <c r="BF940" s="144"/>
    </row>
    <row r="941" spans="1:58" hidden="1">
      <c r="A941" s="143" t="s">
        <v>926</v>
      </c>
      <c r="B941" s="143" t="s">
        <v>1013</v>
      </c>
      <c r="C941" s="144">
        <v>0</v>
      </c>
      <c r="D941" s="144">
        <v>0</v>
      </c>
      <c r="E941" s="144">
        <v>0</v>
      </c>
      <c r="F941" s="144">
        <v>0</v>
      </c>
      <c r="G941" s="144">
        <v>0</v>
      </c>
      <c r="H941" s="144">
        <v>0</v>
      </c>
      <c r="I941" s="144">
        <v>0</v>
      </c>
      <c r="J941" s="144">
        <v>0</v>
      </c>
      <c r="K941" s="144">
        <v>0</v>
      </c>
      <c r="L941" s="144">
        <v>0</v>
      </c>
      <c r="M941" s="144">
        <v>0</v>
      </c>
      <c r="N941" s="144">
        <v>0</v>
      </c>
      <c r="O941" s="144">
        <v>0</v>
      </c>
      <c r="P941" s="144">
        <v>0</v>
      </c>
      <c r="Q941" s="145"/>
      <c r="R941" s="145"/>
      <c r="S941" s="145"/>
      <c r="T941" s="145"/>
      <c r="U941" s="145"/>
      <c r="V941" s="145"/>
      <c r="W941" s="145"/>
      <c r="X941" s="145"/>
      <c r="Y941" s="145"/>
      <c r="Z941" s="145"/>
      <c r="AA941" s="145"/>
      <c r="AB941" s="145"/>
      <c r="AC941" s="145"/>
      <c r="AD941" s="145"/>
      <c r="AE941" s="144">
        <v>0</v>
      </c>
      <c r="AF941" s="144">
        <v>0</v>
      </c>
      <c r="AG941" s="144">
        <v>0</v>
      </c>
      <c r="AH941" s="144">
        <v>0</v>
      </c>
      <c r="AI941" s="144">
        <v>0</v>
      </c>
      <c r="AJ941" s="144">
        <v>0</v>
      </c>
      <c r="AK941" s="144">
        <v>0</v>
      </c>
      <c r="AL941" s="144">
        <v>0</v>
      </c>
      <c r="AM941" s="144">
        <v>0</v>
      </c>
      <c r="AN941" s="144">
        <v>0</v>
      </c>
      <c r="AO941" s="144">
        <v>0</v>
      </c>
      <c r="AP941" s="144">
        <v>0</v>
      </c>
      <c r="AQ941" s="144">
        <v>0</v>
      </c>
      <c r="AR941" s="144">
        <v>0</v>
      </c>
      <c r="AS941" s="144"/>
      <c r="AT941" s="144"/>
      <c r="AU941" s="144"/>
      <c r="AV941" s="144"/>
      <c r="AW941" s="144"/>
      <c r="AX941" s="144"/>
      <c r="AY941" s="144"/>
      <c r="AZ941" s="144"/>
      <c r="BA941" s="144"/>
      <c r="BB941" s="144"/>
      <c r="BC941" s="144"/>
      <c r="BD941" s="144"/>
      <c r="BE941" s="144"/>
      <c r="BF941" s="144"/>
    </row>
    <row r="942" spans="1:58" hidden="1">
      <c r="A942" s="143" t="s">
        <v>926</v>
      </c>
      <c r="B942" s="143" t="s">
        <v>1014</v>
      </c>
      <c r="C942" s="144">
        <v>0</v>
      </c>
      <c r="D942" s="144">
        <v>0</v>
      </c>
      <c r="E942" s="144">
        <v>0</v>
      </c>
      <c r="F942" s="144">
        <v>0</v>
      </c>
      <c r="G942" s="144">
        <v>0</v>
      </c>
      <c r="H942" s="144">
        <v>0</v>
      </c>
      <c r="I942" s="144">
        <v>0</v>
      </c>
      <c r="J942" s="144">
        <v>0</v>
      </c>
      <c r="K942" s="144">
        <v>0</v>
      </c>
      <c r="L942" s="144">
        <v>0</v>
      </c>
      <c r="M942" s="144">
        <v>0</v>
      </c>
      <c r="N942" s="144">
        <v>0</v>
      </c>
      <c r="O942" s="144">
        <v>0</v>
      </c>
      <c r="P942" s="144">
        <v>0</v>
      </c>
      <c r="Q942" s="145"/>
      <c r="R942" s="145"/>
      <c r="S942" s="145"/>
      <c r="T942" s="145"/>
      <c r="U942" s="145"/>
      <c r="V942" s="145"/>
      <c r="W942" s="145"/>
      <c r="X942" s="145"/>
      <c r="Y942" s="145"/>
      <c r="Z942" s="145"/>
      <c r="AA942" s="145"/>
      <c r="AB942" s="145"/>
      <c r="AC942" s="145"/>
      <c r="AD942" s="145"/>
      <c r="AE942" s="144">
        <v>0</v>
      </c>
      <c r="AF942" s="144">
        <v>0</v>
      </c>
      <c r="AG942" s="144">
        <v>0</v>
      </c>
      <c r="AH942" s="144">
        <v>0</v>
      </c>
      <c r="AI942" s="144">
        <v>0</v>
      </c>
      <c r="AJ942" s="144">
        <v>0</v>
      </c>
      <c r="AK942" s="144">
        <v>0</v>
      </c>
      <c r="AL942" s="144">
        <v>0</v>
      </c>
      <c r="AM942" s="144">
        <v>0</v>
      </c>
      <c r="AN942" s="144">
        <v>0</v>
      </c>
      <c r="AO942" s="144">
        <v>0</v>
      </c>
      <c r="AP942" s="144">
        <v>0</v>
      </c>
      <c r="AQ942" s="144">
        <v>0</v>
      </c>
      <c r="AR942" s="144">
        <v>0</v>
      </c>
      <c r="AS942" s="144"/>
      <c r="AT942" s="144"/>
      <c r="AU942" s="144"/>
      <c r="AV942" s="144"/>
      <c r="AW942" s="144"/>
      <c r="AX942" s="144"/>
      <c r="AY942" s="144"/>
      <c r="AZ942" s="144"/>
      <c r="BA942" s="144"/>
      <c r="BB942" s="144"/>
      <c r="BC942" s="144"/>
      <c r="BD942" s="144"/>
      <c r="BE942" s="144"/>
      <c r="BF942" s="144"/>
    </row>
    <row r="943" spans="1:58" hidden="1">
      <c r="A943" s="143" t="s">
        <v>926</v>
      </c>
      <c r="B943" s="143" t="s">
        <v>1015</v>
      </c>
      <c r="C943" s="144">
        <v>0</v>
      </c>
      <c r="D943" s="144">
        <v>0</v>
      </c>
      <c r="E943" s="144">
        <v>0</v>
      </c>
      <c r="F943" s="144">
        <v>0</v>
      </c>
      <c r="G943" s="144">
        <v>0</v>
      </c>
      <c r="H943" s="144">
        <v>0</v>
      </c>
      <c r="I943" s="144">
        <v>0</v>
      </c>
      <c r="J943" s="144">
        <v>0</v>
      </c>
      <c r="K943" s="144">
        <v>0</v>
      </c>
      <c r="L943" s="144">
        <v>0</v>
      </c>
      <c r="M943" s="144">
        <v>0</v>
      </c>
      <c r="N943" s="144">
        <v>0</v>
      </c>
      <c r="O943" s="144">
        <v>0</v>
      </c>
      <c r="P943" s="144">
        <v>0</v>
      </c>
      <c r="Q943" s="145"/>
      <c r="R943" s="145"/>
      <c r="S943" s="145"/>
      <c r="T943" s="145"/>
      <c r="U943" s="145"/>
      <c r="V943" s="145"/>
      <c r="W943" s="145"/>
      <c r="X943" s="145"/>
      <c r="Y943" s="145"/>
      <c r="Z943" s="145"/>
      <c r="AA943" s="145"/>
      <c r="AB943" s="145"/>
      <c r="AC943" s="145"/>
      <c r="AD943" s="145"/>
      <c r="AE943" s="144">
        <v>0</v>
      </c>
      <c r="AF943" s="144">
        <v>0</v>
      </c>
      <c r="AG943" s="144">
        <v>0</v>
      </c>
      <c r="AH943" s="144">
        <v>0</v>
      </c>
      <c r="AI943" s="144">
        <v>0</v>
      </c>
      <c r="AJ943" s="144">
        <v>0</v>
      </c>
      <c r="AK943" s="144">
        <v>0</v>
      </c>
      <c r="AL943" s="144">
        <v>0</v>
      </c>
      <c r="AM943" s="144">
        <v>0</v>
      </c>
      <c r="AN943" s="144">
        <v>0</v>
      </c>
      <c r="AO943" s="144">
        <v>0</v>
      </c>
      <c r="AP943" s="144">
        <v>0</v>
      </c>
      <c r="AQ943" s="144">
        <v>0</v>
      </c>
      <c r="AR943" s="144">
        <v>0</v>
      </c>
      <c r="AS943" s="144"/>
      <c r="AT943" s="144"/>
      <c r="AU943" s="144"/>
      <c r="AV943" s="144"/>
      <c r="AW943" s="144"/>
      <c r="AX943" s="144"/>
      <c r="AY943" s="144"/>
      <c r="AZ943" s="144"/>
      <c r="BA943" s="144"/>
      <c r="BB943" s="144"/>
      <c r="BC943" s="144"/>
      <c r="BD943" s="144"/>
      <c r="BE943" s="144"/>
      <c r="BF943" s="144"/>
    </row>
    <row r="944" spans="1:58" hidden="1">
      <c r="A944" s="143" t="s">
        <v>926</v>
      </c>
      <c r="B944" s="143" t="s">
        <v>1016</v>
      </c>
      <c r="C944" s="144">
        <v>0</v>
      </c>
      <c r="D944" s="144">
        <v>0</v>
      </c>
      <c r="E944" s="144">
        <v>0</v>
      </c>
      <c r="F944" s="144">
        <v>0</v>
      </c>
      <c r="G944" s="144">
        <v>0</v>
      </c>
      <c r="H944" s="144">
        <v>0</v>
      </c>
      <c r="I944" s="144">
        <v>0</v>
      </c>
      <c r="J944" s="144">
        <v>0</v>
      </c>
      <c r="K944" s="144">
        <v>0</v>
      </c>
      <c r="L944" s="144">
        <v>0</v>
      </c>
      <c r="M944" s="144">
        <v>0</v>
      </c>
      <c r="N944" s="144">
        <v>0</v>
      </c>
      <c r="O944" s="144">
        <v>0</v>
      </c>
      <c r="P944" s="144">
        <v>0</v>
      </c>
      <c r="Q944" s="145"/>
      <c r="R944" s="145"/>
      <c r="S944" s="145"/>
      <c r="T944" s="145"/>
      <c r="U944" s="145"/>
      <c r="V944" s="145"/>
      <c r="W944" s="145"/>
      <c r="X944" s="145"/>
      <c r="Y944" s="145"/>
      <c r="Z944" s="145"/>
      <c r="AA944" s="145"/>
      <c r="AB944" s="145"/>
      <c r="AC944" s="145"/>
      <c r="AD944" s="145"/>
      <c r="AE944" s="144">
        <v>0</v>
      </c>
      <c r="AF944" s="144">
        <v>0</v>
      </c>
      <c r="AG944" s="144">
        <v>0</v>
      </c>
      <c r="AH944" s="144">
        <v>0</v>
      </c>
      <c r="AI944" s="144">
        <v>0</v>
      </c>
      <c r="AJ944" s="144">
        <v>0</v>
      </c>
      <c r="AK944" s="144">
        <v>0</v>
      </c>
      <c r="AL944" s="144">
        <v>0</v>
      </c>
      <c r="AM944" s="144">
        <v>0</v>
      </c>
      <c r="AN944" s="144">
        <v>0</v>
      </c>
      <c r="AO944" s="144">
        <v>0</v>
      </c>
      <c r="AP944" s="144">
        <v>0</v>
      </c>
      <c r="AQ944" s="144">
        <v>0</v>
      </c>
      <c r="AR944" s="144">
        <v>0</v>
      </c>
      <c r="AS944" s="144"/>
      <c r="AT944" s="144"/>
      <c r="AU944" s="144"/>
      <c r="AV944" s="144"/>
      <c r="AW944" s="144"/>
      <c r="AX944" s="144"/>
      <c r="AY944" s="144"/>
      <c r="AZ944" s="144"/>
      <c r="BA944" s="144"/>
      <c r="BB944" s="144"/>
      <c r="BC944" s="144"/>
      <c r="BD944" s="144"/>
      <c r="BE944" s="144"/>
      <c r="BF944" s="144"/>
    </row>
    <row r="945" spans="1:58" hidden="1">
      <c r="A945" s="143" t="s">
        <v>926</v>
      </c>
      <c r="B945" s="143" t="s">
        <v>1017</v>
      </c>
      <c r="C945" s="144">
        <v>0</v>
      </c>
      <c r="D945" s="144">
        <v>0</v>
      </c>
      <c r="E945" s="144">
        <v>0</v>
      </c>
      <c r="F945" s="144">
        <v>0</v>
      </c>
      <c r="G945" s="144">
        <v>0</v>
      </c>
      <c r="H945" s="144">
        <v>0</v>
      </c>
      <c r="I945" s="144">
        <v>0</v>
      </c>
      <c r="J945" s="144">
        <v>0</v>
      </c>
      <c r="K945" s="144">
        <v>0</v>
      </c>
      <c r="L945" s="144">
        <v>0</v>
      </c>
      <c r="M945" s="144">
        <v>0</v>
      </c>
      <c r="N945" s="144">
        <v>0</v>
      </c>
      <c r="O945" s="144">
        <v>0</v>
      </c>
      <c r="P945" s="144">
        <v>0</v>
      </c>
      <c r="Q945" s="145"/>
      <c r="R945" s="145"/>
      <c r="S945" s="145"/>
      <c r="T945" s="145"/>
      <c r="U945" s="145"/>
      <c r="V945" s="145"/>
      <c r="W945" s="145"/>
      <c r="X945" s="145"/>
      <c r="Y945" s="145"/>
      <c r="Z945" s="145"/>
      <c r="AA945" s="145"/>
      <c r="AB945" s="145"/>
      <c r="AC945" s="145"/>
      <c r="AD945" s="145"/>
      <c r="AE945" s="144">
        <v>0</v>
      </c>
      <c r="AF945" s="144">
        <v>0</v>
      </c>
      <c r="AG945" s="144">
        <v>0</v>
      </c>
      <c r="AH945" s="144">
        <v>0</v>
      </c>
      <c r="AI945" s="144">
        <v>0</v>
      </c>
      <c r="AJ945" s="144">
        <v>0</v>
      </c>
      <c r="AK945" s="144">
        <v>0</v>
      </c>
      <c r="AL945" s="144">
        <v>0</v>
      </c>
      <c r="AM945" s="144">
        <v>0</v>
      </c>
      <c r="AN945" s="144">
        <v>0</v>
      </c>
      <c r="AO945" s="144">
        <v>0</v>
      </c>
      <c r="AP945" s="144">
        <v>0</v>
      </c>
      <c r="AQ945" s="144">
        <v>0</v>
      </c>
      <c r="AR945" s="144">
        <v>0</v>
      </c>
      <c r="AS945" s="144"/>
      <c r="AT945" s="144"/>
      <c r="AU945" s="144"/>
      <c r="AV945" s="144"/>
      <c r="AW945" s="144"/>
      <c r="AX945" s="144"/>
      <c r="AY945" s="144"/>
      <c r="AZ945" s="144"/>
      <c r="BA945" s="144"/>
      <c r="BB945" s="144"/>
      <c r="BC945" s="144"/>
      <c r="BD945" s="144"/>
      <c r="BE945" s="144"/>
      <c r="BF945" s="144"/>
    </row>
    <row r="946" spans="1:58" hidden="1">
      <c r="A946" s="143" t="s">
        <v>926</v>
      </c>
      <c r="B946" s="143" t="s">
        <v>1018</v>
      </c>
      <c r="C946" s="144">
        <v>0</v>
      </c>
      <c r="D946" s="144">
        <v>0</v>
      </c>
      <c r="E946" s="144">
        <v>0</v>
      </c>
      <c r="F946" s="144">
        <v>0</v>
      </c>
      <c r="G946" s="144">
        <v>0</v>
      </c>
      <c r="H946" s="144">
        <v>0</v>
      </c>
      <c r="I946" s="144">
        <v>0</v>
      </c>
      <c r="J946" s="144">
        <v>0</v>
      </c>
      <c r="K946" s="144">
        <v>0</v>
      </c>
      <c r="L946" s="144">
        <v>0</v>
      </c>
      <c r="M946" s="144">
        <v>0</v>
      </c>
      <c r="N946" s="144">
        <v>0</v>
      </c>
      <c r="O946" s="144">
        <v>0</v>
      </c>
      <c r="P946" s="144">
        <v>0</v>
      </c>
      <c r="Q946" s="145"/>
      <c r="R946" s="145"/>
      <c r="S946" s="145"/>
      <c r="T946" s="145"/>
      <c r="U946" s="145"/>
      <c r="V946" s="145"/>
      <c r="W946" s="145"/>
      <c r="X946" s="145"/>
      <c r="Y946" s="145"/>
      <c r="Z946" s="145"/>
      <c r="AA946" s="145"/>
      <c r="AB946" s="145"/>
      <c r="AC946" s="145"/>
      <c r="AD946" s="145"/>
      <c r="AE946" s="144">
        <v>0</v>
      </c>
      <c r="AF946" s="144">
        <v>0</v>
      </c>
      <c r="AG946" s="144">
        <v>0</v>
      </c>
      <c r="AH946" s="144">
        <v>0</v>
      </c>
      <c r="AI946" s="144">
        <v>0</v>
      </c>
      <c r="AJ946" s="144">
        <v>0</v>
      </c>
      <c r="AK946" s="144">
        <v>0</v>
      </c>
      <c r="AL946" s="144">
        <v>0</v>
      </c>
      <c r="AM946" s="144">
        <v>0</v>
      </c>
      <c r="AN946" s="144">
        <v>0</v>
      </c>
      <c r="AO946" s="144">
        <v>0</v>
      </c>
      <c r="AP946" s="144">
        <v>0</v>
      </c>
      <c r="AQ946" s="144">
        <v>0</v>
      </c>
      <c r="AR946" s="144">
        <v>0</v>
      </c>
      <c r="AS946" s="144"/>
      <c r="AT946" s="144"/>
      <c r="AU946" s="144"/>
      <c r="AV946" s="144"/>
      <c r="AW946" s="144"/>
      <c r="AX946" s="144"/>
      <c r="AY946" s="144"/>
      <c r="AZ946" s="144"/>
      <c r="BA946" s="144"/>
      <c r="BB946" s="144"/>
      <c r="BC946" s="144"/>
      <c r="BD946" s="144"/>
      <c r="BE946" s="144"/>
      <c r="BF946" s="144"/>
    </row>
    <row r="947" spans="1:58" hidden="1">
      <c r="A947" s="143" t="s">
        <v>926</v>
      </c>
      <c r="B947" s="143" t="s">
        <v>1019</v>
      </c>
      <c r="C947" s="144">
        <v>0</v>
      </c>
      <c r="D947" s="144">
        <v>0</v>
      </c>
      <c r="E947" s="144">
        <v>0</v>
      </c>
      <c r="F947" s="144">
        <v>0</v>
      </c>
      <c r="G947" s="144">
        <v>0</v>
      </c>
      <c r="H947" s="144">
        <v>0</v>
      </c>
      <c r="I947" s="144">
        <v>0</v>
      </c>
      <c r="J947" s="144">
        <v>0</v>
      </c>
      <c r="K947" s="144">
        <v>0</v>
      </c>
      <c r="L947" s="144">
        <v>0</v>
      </c>
      <c r="M947" s="144">
        <v>0</v>
      </c>
      <c r="N947" s="144">
        <v>0</v>
      </c>
      <c r="O947" s="144">
        <v>0</v>
      </c>
      <c r="P947" s="144">
        <v>0</v>
      </c>
      <c r="Q947" s="145"/>
      <c r="R947" s="145"/>
      <c r="S947" s="145"/>
      <c r="T947" s="145"/>
      <c r="U947" s="145"/>
      <c r="V947" s="145"/>
      <c r="W947" s="145"/>
      <c r="X947" s="145"/>
      <c r="Y947" s="145"/>
      <c r="Z947" s="145"/>
      <c r="AA947" s="145"/>
      <c r="AB947" s="145"/>
      <c r="AC947" s="145"/>
      <c r="AD947" s="145"/>
      <c r="AE947" s="144">
        <v>0</v>
      </c>
      <c r="AF947" s="144">
        <v>0</v>
      </c>
      <c r="AG947" s="144">
        <v>0</v>
      </c>
      <c r="AH947" s="144">
        <v>0</v>
      </c>
      <c r="AI947" s="144">
        <v>0</v>
      </c>
      <c r="AJ947" s="144">
        <v>0</v>
      </c>
      <c r="AK947" s="144">
        <v>0</v>
      </c>
      <c r="AL947" s="144">
        <v>0</v>
      </c>
      <c r="AM947" s="144">
        <v>0</v>
      </c>
      <c r="AN947" s="144">
        <v>0</v>
      </c>
      <c r="AO947" s="144">
        <v>0</v>
      </c>
      <c r="AP947" s="144">
        <v>0</v>
      </c>
      <c r="AQ947" s="144">
        <v>0</v>
      </c>
      <c r="AR947" s="144">
        <v>0</v>
      </c>
      <c r="AS947" s="144"/>
      <c r="AT947" s="144"/>
      <c r="AU947" s="144"/>
      <c r="AV947" s="144"/>
      <c r="AW947" s="144"/>
      <c r="AX947" s="144"/>
      <c r="AY947" s="144"/>
      <c r="AZ947" s="144"/>
      <c r="BA947" s="144"/>
      <c r="BB947" s="144"/>
      <c r="BC947" s="144"/>
      <c r="BD947" s="144"/>
      <c r="BE947" s="144"/>
      <c r="BF947" s="144"/>
    </row>
    <row r="948" spans="1:58" hidden="1">
      <c r="A948" s="143" t="s">
        <v>926</v>
      </c>
      <c r="B948" s="143" t="s">
        <v>1020</v>
      </c>
      <c r="C948" s="144">
        <v>0</v>
      </c>
      <c r="D948" s="144">
        <v>0</v>
      </c>
      <c r="E948" s="144">
        <v>0</v>
      </c>
      <c r="F948" s="144">
        <v>0</v>
      </c>
      <c r="G948" s="144">
        <v>0</v>
      </c>
      <c r="H948" s="144">
        <v>0</v>
      </c>
      <c r="I948" s="144">
        <v>0</v>
      </c>
      <c r="J948" s="144">
        <v>0</v>
      </c>
      <c r="K948" s="144">
        <v>0</v>
      </c>
      <c r="L948" s="144">
        <v>0</v>
      </c>
      <c r="M948" s="144">
        <v>0</v>
      </c>
      <c r="N948" s="144">
        <v>0</v>
      </c>
      <c r="O948" s="144">
        <v>0</v>
      </c>
      <c r="P948" s="144">
        <v>0</v>
      </c>
      <c r="Q948" s="145"/>
      <c r="R948" s="145"/>
      <c r="S948" s="145"/>
      <c r="T948" s="145"/>
      <c r="U948" s="145"/>
      <c r="V948" s="145"/>
      <c r="W948" s="145"/>
      <c r="X948" s="145"/>
      <c r="Y948" s="145"/>
      <c r="Z948" s="145"/>
      <c r="AA948" s="145"/>
      <c r="AB948" s="145"/>
      <c r="AC948" s="145"/>
      <c r="AD948" s="145"/>
      <c r="AE948" s="144">
        <v>0</v>
      </c>
      <c r="AF948" s="144">
        <v>0</v>
      </c>
      <c r="AG948" s="144">
        <v>0</v>
      </c>
      <c r="AH948" s="144">
        <v>0</v>
      </c>
      <c r="AI948" s="144">
        <v>0</v>
      </c>
      <c r="AJ948" s="144">
        <v>0</v>
      </c>
      <c r="AK948" s="144">
        <v>0</v>
      </c>
      <c r="AL948" s="144">
        <v>0</v>
      </c>
      <c r="AM948" s="144">
        <v>0</v>
      </c>
      <c r="AN948" s="144">
        <v>0</v>
      </c>
      <c r="AO948" s="144">
        <v>0</v>
      </c>
      <c r="AP948" s="144">
        <v>0</v>
      </c>
      <c r="AQ948" s="144">
        <v>0</v>
      </c>
      <c r="AR948" s="144">
        <v>0</v>
      </c>
      <c r="AS948" s="144"/>
      <c r="AT948" s="144"/>
      <c r="AU948" s="144"/>
      <c r="AV948" s="144"/>
      <c r="AW948" s="144"/>
      <c r="AX948" s="144"/>
      <c r="AY948" s="144"/>
      <c r="AZ948" s="144"/>
      <c r="BA948" s="144"/>
      <c r="BB948" s="144"/>
      <c r="BC948" s="144"/>
      <c r="BD948" s="144"/>
      <c r="BE948" s="144"/>
      <c r="BF948" s="144"/>
    </row>
    <row r="949" spans="1:58" hidden="1">
      <c r="A949" s="143" t="s">
        <v>926</v>
      </c>
      <c r="B949" s="143" t="s">
        <v>1021</v>
      </c>
      <c r="C949" s="144">
        <v>0</v>
      </c>
      <c r="D949" s="144">
        <v>0</v>
      </c>
      <c r="E949" s="144">
        <v>0</v>
      </c>
      <c r="F949" s="144">
        <v>0</v>
      </c>
      <c r="G949" s="144">
        <v>0</v>
      </c>
      <c r="H949" s="144">
        <v>0</v>
      </c>
      <c r="I949" s="144">
        <v>0</v>
      </c>
      <c r="J949" s="144">
        <v>0</v>
      </c>
      <c r="K949" s="144">
        <v>0</v>
      </c>
      <c r="L949" s="144">
        <v>0</v>
      </c>
      <c r="M949" s="144">
        <v>0</v>
      </c>
      <c r="N949" s="144">
        <v>0</v>
      </c>
      <c r="O949" s="144">
        <v>0</v>
      </c>
      <c r="P949" s="144">
        <v>0</v>
      </c>
      <c r="Q949" s="145"/>
      <c r="R949" s="145"/>
      <c r="S949" s="145"/>
      <c r="T949" s="145"/>
      <c r="U949" s="145"/>
      <c r="V949" s="145"/>
      <c r="W949" s="145"/>
      <c r="X949" s="145"/>
      <c r="Y949" s="145"/>
      <c r="Z949" s="145"/>
      <c r="AA949" s="145"/>
      <c r="AB949" s="145"/>
      <c r="AC949" s="145"/>
      <c r="AD949" s="145"/>
      <c r="AE949" s="144">
        <v>0</v>
      </c>
      <c r="AF949" s="144">
        <v>0</v>
      </c>
      <c r="AG949" s="144">
        <v>0</v>
      </c>
      <c r="AH949" s="144">
        <v>0</v>
      </c>
      <c r="AI949" s="144">
        <v>0</v>
      </c>
      <c r="AJ949" s="144">
        <v>0</v>
      </c>
      <c r="AK949" s="144">
        <v>0</v>
      </c>
      <c r="AL949" s="144">
        <v>0</v>
      </c>
      <c r="AM949" s="144">
        <v>0</v>
      </c>
      <c r="AN949" s="144">
        <v>0</v>
      </c>
      <c r="AO949" s="144">
        <v>0</v>
      </c>
      <c r="AP949" s="144">
        <v>0</v>
      </c>
      <c r="AQ949" s="144">
        <v>0</v>
      </c>
      <c r="AR949" s="144">
        <v>0</v>
      </c>
      <c r="AS949" s="144"/>
      <c r="AT949" s="144"/>
      <c r="AU949" s="144"/>
      <c r="AV949" s="144"/>
      <c r="AW949" s="144"/>
      <c r="AX949" s="144"/>
      <c r="AY949" s="144"/>
      <c r="AZ949" s="144"/>
      <c r="BA949" s="144"/>
      <c r="BB949" s="144"/>
      <c r="BC949" s="144"/>
      <c r="BD949" s="144"/>
      <c r="BE949" s="144"/>
      <c r="BF949" s="144"/>
    </row>
    <row r="950" spans="1:58" hidden="1">
      <c r="A950" s="143" t="s">
        <v>926</v>
      </c>
      <c r="B950" s="143" t="s">
        <v>1022</v>
      </c>
      <c r="C950" s="144">
        <v>0</v>
      </c>
      <c r="D950" s="144">
        <v>0</v>
      </c>
      <c r="E950" s="144">
        <v>0</v>
      </c>
      <c r="F950" s="144">
        <v>0</v>
      </c>
      <c r="G950" s="144">
        <v>0</v>
      </c>
      <c r="H950" s="144">
        <v>0</v>
      </c>
      <c r="I950" s="144">
        <v>0</v>
      </c>
      <c r="J950" s="144">
        <v>0</v>
      </c>
      <c r="K950" s="144">
        <v>0</v>
      </c>
      <c r="L950" s="144">
        <v>0</v>
      </c>
      <c r="M950" s="144">
        <v>0</v>
      </c>
      <c r="N950" s="144">
        <v>0</v>
      </c>
      <c r="O950" s="144">
        <v>0</v>
      </c>
      <c r="P950" s="144">
        <v>0</v>
      </c>
      <c r="Q950" s="145"/>
      <c r="R950" s="145"/>
      <c r="S950" s="145"/>
      <c r="T950" s="145"/>
      <c r="U950" s="145"/>
      <c r="V950" s="145"/>
      <c r="W950" s="145"/>
      <c r="X950" s="145"/>
      <c r="Y950" s="145"/>
      <c r="Z950" s="145"/>
      <c r="AA950" s="145"/>
      <c r="AB950" s="145"/>
      <c r="AC950" s="145"/>
      <c r="AD950" s="145"/>
      <c r="AE950" s="144">
        <v>0</v>
      </c>
      <c r="AF950" s="144">
        <v>0</v>
      </c>
      <c r="AG950" s="144">
        <v>0</v>
      </c>
      <c r="AH950" s="144">
        <v>0</v>
      </c>
      <c r="AI950" s="144">
        <v>0</v>
      </c>
      <c r="AJ950" s="144">
        <v>0</v>
      </c>
      <c r="AK950" s="144">
        <v>0</v>
      </c>
      <c r="AL950" s="144">
        <v>0</v>
      </c>
      <c r="AM950" s="144">
        <v>0</v>
      </c>
      <c r="AN950" s="144">
        <v>0</v>
      </c>
      <c r="AO950" s="144">
        <v>0</v>
      </c>
      <c r="AP950" s="144">
        <v>0</v>
      </c>
      <c r="AQ950" s="144">
        <v>0</v>
      </c>
      <c r="AR950" s="144">
        <v>0</v>
      </c>
      <c r="AS950" s="144"/>
      <c r="AT950" s="144"/>
      <c r="AU950" s="144"/>
      <c r="AV950" s="144"/>
      <c r="AW950" s="144"/>
      <c r="AX950" s="144"/>
      <c r="AY950" s="144"/>
      <c r="AZ950" s="144"/>
      <c r="BA950" s="144"/>
      <c r="BB950" s="144"/>
      <c r="BC950" s="144"/>
      <c r="BD950" s="144"/>
      <c r="BE950" s="144"/>
      <c r="BF950" s="144"/>
    </row>
    <row r="951" spans="1:58" hidden="1">
      <c r="A951" s="143" t="s">
        <v>926</v>
      </c>
      <c r="B951" s="143" t="s">
        <v>1023</v>
      </c>
      <c r="C951" s="144">
        <v>0</v>
      </c>
      <c r="D951" s="144">
        <v>0</v>
      </c>
      <c r="E951" s="144">
        <v>0</v>
      </c>
      <c r="F951" s="144">
        <v>0</v>
      </c>
      <c r="G951" s="144">
        <v>0</v>
      </c>
      <c r="H951" s="144">
        <v>0</v>
      </c>
      <c r="I951" s="144">
        <v>0</v>
      </c>
      <c r="J951" s="144">
        <v>0</v>
      </c>
      <c r="K951" s="144">
        <v>0</v>
      </c>
      <c r="L951" s="144">
        <v>0</v>
      </c>
      <c r="M951" s="144">
        <v>0</v>
      </c>
      <c r="N951" s="144">
        <v>0</v>
      </c>
      <c r="O951" s="144">
        <v>0</v>
      </c>
      <c r="P951" s="144">
        <v>0</v>
      </c>
      <c r="Q951" s="145"/>
      <c r="R951" s="145"/>
      <c r="S951" s="145"/>
      <c r="T951" s="145"/>
      <c r="U951" s="145"/>
      <c r="V951" s="145"/>
      <c r="W951" s="145"/>
      <c r="X951" s="145"/>
      <c r="Y951" s="145"/>
      <c r="Z951" s="145"/>
      <c r="AA951" s="145"/>
      <c r="AB951" s="145"/>
      <c r="AC951" s="145"/>
      <c r="AD951" s="145"/>
      <c r="AE951" s="144">
        <v>0</v>
      </c>
      <c r="AF951" s="144">
        <v>0</v>
      </c>
      <c r="AG951" s="144">
        <v>0</v>
      </c>
      <c r="AH951" s="144">
        <v>0</v>
      </c>
      <c r="AI951" s="144">
        <v>0</v>
      </c>
      <c r="AJ951" s="144">
        <v>0</v>
      </c>
      <c r="AK951" s="144">
        <v>0</v>
      </c>
      <c r="AL951" s="144">
        <v>0</v>
      </c>
      <c r="AM951" s="144">
        <v>0</v>
      </c>
      <c r="AN951" s="144">
        <v>0</v>
      </c>
      <c r="AO951" s="144">
        <v>0</v>
      </c>
      <c r="AP951" s="144">
        <v>0</v>
      </c>
      <c r="AQ951" s="144">
        <v>0</v>
      </c>
      <c r="AR951" s="144">
        <v>0</v>
      </c>
      <c r="AS951" s="144"/>
      <c r="AT951" s="144"/>
      <c r="AU951" s="144"/>
      <c r="AV951" s="144"/>
      <c r="AW951" s="144"/>
      <c r="AX951" s="144"/>
      <c r="AY951" s="144"/>
      <c r="AZ951" s="144"/>
      <c r="BA951" s="144"/>
      <c r="BB951" s="144"/>
      <c r="BC951" s="144"/>
      <c r="BD951" s="144"/>
      <c r="BE951" s="144"/>
      <c r="BF951" s="144"/>
    </row>
    <row r="952" spans="1:58" hidden="1">
      <c r="A952" s="143" t="s">
        <v>926</v>
      </c>
      <c r="B952" s="143" t="s">
        <v>1024</v>
      </c>
      <c r="C952" s="144">
        <v>0</v>
      </c>
      <c r="D952" s="144">
        <v>0</v>
      </c>
      <c r="E952" s="144">
        <v>0</v>
      </c>
      <c r="F952" s="144">
        <v>0</v>
      </c>
      <c r="G952" s="144">
        <v>0</v>
      </c>
      <c r="H952" s="144">
        <v>0</v>
      </c>
      <c r="I952" s="144">
        <v>0</v>
      </c>
      <c r="J952" s="144">
        <v>0</v>
      </c>
      <c r="K952" s="144">
        <v>0</v>
      </c>
      <c r="L952" s="144">
        <v>0</v>
      </c>
      <c r="M952" s="144">
        <v>0</v>
      </c>
      <c r="N952" s="144">
        <v>0</v>
      </c>
      <c r="O952" s="144">
        <v>0</v>
      </c>
      <c r="P952" s="144">
        <v>0</v>
      </c>
      <c r="Q952" s="145"/>
      <c r="R952" s="145"/>
      <c r="S952" s="145"/>
      <c r="T952" s="145"/>
      <c r="U952" s="145"/>
      <c r="V952" s="145"/>
      <c r="W952" s="145"/>
      <c r="X952" s="145"/>
      <c r="Y952" s="145"/>
      <c r="Z952" s="145"/>
      <c r="AA952" s="145"/>
      <c r="AB952" s="145"/>
      <c r="AC952" s="145"/>
      <c r="AD952" s="145"/>
      <c r="AE952" s="144">
        <v>0</v>
      </c>
      <c r="AF952" s="144">
        <v>0</v>
      </c>
      <c r="AG952" s="144">
        <v>0</v>
      </c>
      <c r="AH952" s="144">
        <v>0</v>
      </c>
      <c r="AI952" s="144">
        <v>0</v>
      </c>
      <c r="AJ952" s="144">
        <v>0</v>
      </c>
      <c r="AK952" s="144">
        <v>0</v>
      </c>
      <c r="AL952" s="144">
        <v>0</v>
      </c>
      <c r="AM952" s="144">
        <v>0</v>
      </c>
      <c r="AN952" s="144">
        <v>0</v>
      </c>
      <c r="AO952" s="144">
        <v>0</v>
      </c>
      <c r="AP952" s="144">
        <v>0</v>
      </c>
      <c r="AQ952" s="144">
        <v>0</v>
      </c>
      <c r="AR952" s="144">
        <v>0</v>
      </c>
      <c r="AS952" s="144"/>
      <c r="AT952" s="144"/>
      <c r="AU952" s="144"/>
      <c r="AV952" s="144"/>
      <c r="AW952" s="144"/>
      <c r="AX952" s="144"/>
      <c r="AY952" s="144"/>
      <c r="AZ952" s="144"/>
      <c r="BA952" s="144"/>
      <c r="BB952" s="144"/>
      <c r="BC952" s="144"/>
      <c r="BD952" s="144"/>
      <c r="BE952" s="144"/>
      <c r="BF952" s="144"/>
    </row>
    <row r="953" spans="1:58" hidden="1">
      <c r="A953" s="143" t="s">
        <v>926</v>
      </c>
      <c r="B953" s="143" t="s">
        <v>1025</v>
      </c>
      <c r="C953" s="144">
        <v>0</v>
      </c>
      <c r="D953" s="144">
        <v>0</v>
      </c>
      <c r="E953" s="144">
        <v>0</v>
      </c>
      <c r="F953" s="144">
        <v>0</v>
      </c>
      <c r="G953" s="144">
        <v>0</v>
      </c>
      <c r="H953" s="144">
        <v>0</v>
      </c>
      <c r="I953" s="144">
        <v>0</v>
      </c>
      <c r="J953" s="144">
        <v>0</v>
      </c>
      <c r="K953" s="144">
        <v>0</v>
      </c>
      <c r="L953" s="144">
        <v>0</v>
      </c>
      <c r="M953" s="144">
        <v>0</v>
      </c>
      <c r="N953" s="144">
        <v>0</v>
      </c>
      <c r="O953" s="144">
        <v>0</v>
      </c>
      <c r="P953" s="144">
        <v>0</v>
      </c>
      <c r="Q953" s="145"/>
      <c r="R953" s="145"/>
      <c r="S953" s="145"/>
      <c r="T953" s="145"/>
      <c r="U953" s="145"/>
      <c r="V953" s="145"/>
      <c r="W953" s="145"/>
      <c r="X953" s="145"/>
      <c r="Y953" s="145"/>
      <c r="Z953" s="145"/>
      <c r="AA953" s="145"/>
      <c r="AB953" s="145"/>
      <c r="AC953" s="145"/>
      <c r="AD953" s="145"/>
      <c r="AE953" s="144">
        <v>0</v>
      </c>
      <c r="AF953" s="144">
        <v>0</v>
      </c>
      <c r="AG953" s="144">
        <v>0</v>
      </c>
      <c r="AH953" s="144">
        <v>0</v>
      </c>
      <c r="AI953" s="144">
        <v>0</v>
      </c>
      <c r="AJ953" s="144">
        <v>0</v>
      </c>
      <c r="AK953" s="144">
        <v>0</v>
      </c>
      <c r="AL953" s="144">
        <v>0</v>
      </c>
      <c r="AM953" s="144">
        <v>0</v>
      </c>
      <c r="AN953" s="144">
        <v>0</v>
      </c>
      <c r="AO953" s="144">
        <v>0</v>
      </c>
      <c r="AP953" s="144">
        <v>0</v>
      </c>
      <c r="AQ953" s="144">
        <v>0</v>
      </c>
      <c r="AR953" s="144">
        <v>0</v>
      </c>
      <c r="AS953" s="144"/>
      <c r="AT953" s="144"/>
      <c r="AU953" s="144"/>
      <c r="AV953" s="144"/>
      <c r="AW953" s="144"/>
      <c r="AX953" s="144"/>
      <c r="AY953" s="144"/>
      <c r="AZ953" s="144"/>
      <c r="BA953" s="144"/>
      <c r="BB953" s="144"/>
      <c r="BC953" s="144"/>
      <c r="BD953" s="144"/>
      <c r="BE953" s="144"/>
      <c r="BF953" s="144"/>
    </row>
    <row r="954" spans="1:58" hidden="1">
      <c r="A954" s="143" t="s">
        <v>926</v>
      </c>
      <c r="B954" s="143" t="s">
        <v>1026</v>
      </c>
      <c r="C954" s="144">
        <v>18</v>
      </c>
      <c r="D954" s="144">
        <v>19</v>
      </c>
      <c r="E954" s="144">
        <v>22</v>
      </c>
      <c r="F954" s="144">
        <v>26</v>
      </c>
      <c r="G954" s="144">
        <v>25</v>
      </c>
      <c r="H954" s="144">
        <v>27</v>
      </c>
      <c r="I954" s="144">
        <v>28</v>
      </c>
      <c r="J954" s="144">
        <v>29</v>
      </c>
      <c r="K954" s="144">
        <v>30</v>
      </c>
      <c r="L954" s="144">
        <v>32</v>
      </c>
      <c r="M954" s="144">
        <v>33</v>
      </c>
      <c r="N954" s="144">
        <v>30</v>
      </c>
      <c r="O954" s="144">
        <v>30</v>
      </c>
      <c r="P954" s="144">
        <v>30</v>
      </c>
      <c r="Q954" s="145">
        <v>30</v>
      </c>
      <c r="R954" s="145">
        <v>30</v>
      </c>
      <c r="S954" s="145">
        <v>30</v>
      </c>
      <c r="T954" s="145">
        <v>30</v>
      </c>
      <c r="U954" s="145">
        <v>30</v>
      </c>
      <c r="V954" s="145">
        <v>30</v>
      </c>
      <c r="W954" s="145">
        <v>36</v>
      </c>
      <c r="X954" s="145">
        <v>38</v>
      </c>
      <c r="Y954" s="145">
        <v>38</v>
      </c>
      <c r="Z954" s="145">
        <v>38</v>
      </c>
      <c r="AA954" s="145">
        <v>36.36</v>
      </c>
      <c r="AB954" s="145">
        <v>40</v>
      </c>
      <c r="AC954" s="145">
        <v>40</v>
      </c>
      <c r="AD954" s="145">
        <v>40</v>
      </c>
      <c r="AE954" s="144">
        <v>540</v>
      </c>
      <c r="AF954" s="144">
        <v>570</v>
      </c>
      <c r="AG954" s="144">
        <v>660</v>
      </c>
      <c r="AH954" s="144">
        <v>780</v>
      </c>
      <c r="AI954" s="144">
        <v>750</v>
      </c>
      <c r="AJ954" s="144">
        <v>810</v>
      </c>
      <c r="AK954" s="144">
        <v>1008</v>
      </c>
      <c r="AL954" s="144">
        <v>1102</v>
      </c>
      <c r="AM954" s="144">
        <v>1140</v>
      </c>
      <c r="AN954" s="144">
        <v>1216</v>
      </c>
      <c r="AO954" s="144">
        <v>1200</v>
      </c>
      <c r="AP954" s="144">
        <v>1200</v>
      </c>
      <c r="AQ954" s="144">
        <v>1200</v>
      </c>
      <c r="AR954" s="144">
        <v>1200</v>
      </c>
      <c r="AS954" s="144"/>
      <c r="AT954" s="144"/>
      <c r="AU954" s="144"/>
      <c r="AV954" s="144"/>
      <c r="AW954" s="144"/>
      <c r="AX954" s="144"/>
      <c r="AY954" s="144"/>
      <c r="AZ954" s="144"/>
      <c r="BA954" s="144"/>
      <c r="BB954" s="144"/>
      <c r="BC954" s="144"/>
      <c r="BD954" s="144"/>
      <c r="BE954" s="144"/>
      <c r="BF954" s="144"/>
    </row>
    <row r="955" spans="1:58" hidden="1">
      <c r="A955" s="143" t="s">
        <v>926</v>
      </c>
      <c r="B955" s="143" t="s">
        <v>1027</v>
      </c>
      <c r="C955" s="144">
        <v>0</v>
      </c>
      <c r="D955" s="144">
        <v>0</v>
      </c>
      <c r="E955" s="144">
        <v>0</v>
      </c>
      <c r="F955" s="144">
        <v>0</v>
      </c>
      <c r="G955" s="144">
        <v>0</v>
      </c>
      <c r="H955" s="144">
        <v>0</v>
      </c>
      <c r="I955" s="144">
        <v>0</v>
      </c>
      <c r="J955" s="144">
        <v>0</v>
      </c>
      <c r="K955" s="144">
        <v>0</v>
      </c>
      <c r="L955" s="144">
        <v>0</v>
      </c>
      <c r="M955" s="144">
        <v>0</v>
      </c>
      <c r="N955" s="144">
        <v>0</v>
      </c>
      <c r="O955" s="144">
        <v>0</v>
      </c>
      <c r="P955" s="144">
        <v>0</v>
      </c>
      <c r="Q955" s="145"/>
      <c r="R955" s="145"/>
      <c r="S955" s="145"/>
      <c r="T955" s="145"/>
      <c r="U955" s="145"/>
      <c r="V955" s="145"/>
      <c r="W955" s="145"/>
      <c r="X955" s="145"/>
      <c r="Y955" s="145"/>
      <c r="Z955" s="145"/>
      <c r="AA955" s="145"/>
      <c r="AB955" s="145"/>
      <c r="AC955" s="145"/>
      <c r="AD955" s="145"/>
      <c r="AE955" s="144">
        <v>0</v>
      </c>
      <c r="AF955" s="144">
        <v>0</v>
      </c>
      <c r="AG955" s="144">
        <v>0</v>
      </c>
      <c r="AH955" s="144">
        <v>0</v>
      </c>
      <c r="AI955" s="144">
        <v>0</v>
      </c>
      <c r="AJ955" s="144">
        <v>0</v>
      </c>
      <c r="AK955" s="144">
        <v>0</v>
      </c>
      <c r="AL955" s="144">
        <v>0</v>
      </c>
      <c r="AM955" s="144">
        <v>0</v>
      </c>
      <c r="AN955" s="144">
        <v>0</v>
      </c>
      <c r="AO955" s="144">
        <v>0</v>
      </c>
      <c r="AP955" s="144">
        <v>0</v>
      </c>
      <c r="AQ955" s="144">
        <v>0</v>
      </c>
      <c r="AR955" s="144">
        <v>0</v>
      </c>
      <c r="AS955" s="144"/>
      <c r="AT955" s="144"/>
      <c r="AU955" s="144"/>
      <c r="AV955" s="144"/>
      <c r="AW955" s="144"/>
      <c r="AX955" s="144"/>
      <c r="AY955" s="144"/>
      <c r="AZ955" s="144"/>
      <c r="BA955" s="144"/>
      <c r="BB955" s="144"/>
      <c r="BC955" s="144"/>
      <c r="BD955" s="144"/>
      <c r="BE955" s="144"/>
      <c r="BF955" s="144"/>
    </row>
    <row r="956" spans="1:58" hidden="1">
      <c r="A956" s="143" t="s">
        <v>926</v>
      </c>
      <c r="B956" s="143" t="s">
        <v>1028</v>
      </c>
      <c r="C956" s="144">
        <v>0</v>
      </c>
      <c r="D956" s="144">
        <v>0</v>
      </c>
      <c r="E956" s="144">
        <v>0</v>
      </c>
      <c r="F956" s="144">
        <v>0</v>
      </c>
      <c r="G956" s="144">
        <v>0</v>
      </c>
      <c r="H956" s="144">
        <v>0</v>
      </c>
      <c r="I956" s="144">
        <v>0</v>
      </c>
      <c r="J956" s="144">
        <v>0</v>
      </c>
      <c r="K956" s="144">
        <v>0</v>
      </c>
      <c r="L956" s="144">
        <v>0</v>
      </c>
      <c r="M956" s="144">
        <v>0</v>
      </c>
      <c r="N956" s="144">
        <v>0</v>
      </c>
      <c r="O956" s="144">
        <v>0</v>
      </c>
      <c r="P956" s="144">
        <v>0</v>
      </c>
      <c r="Q956" s="145"/>
      <c r="R956" s="145"/>
      <c r="S956" s="145"/>
      <c r="T956" s="145"/>
      <c r="U956" s="145"/>
      <c r="V956" s="145"/>
      <c r="W956" s="145"/>
      <c r="X956" s="145"/>
      <c r="Y956" s="145"/>
      <c r="Z956" s="145"/>
      <c r="AA956" s="145"/>
      <c r="AB956" s="145"/>
      <c r="AC956" s="145"/>
      <c r="AD956" s="145"/>
      <c r="AE956" s="144">
        <v>0</v>
      </c>
      <c r="AF956" s="144">
        <v>0</v>
      </c>
      <c r="AG956" s="144">
        <v>0</v>
      </c>
      <c r="AH956" s="144">
        <v>0</v>
      </c>
      <c r="AI956" s="144">
        <v>0</v>
      </c>
      <c r="AJ956" s="144">
        <v>0</v>
      </c>
      <c r="AK956" s="144">
        <v>0</v>
      </c>
      <c r="AL956" s="144">
        <v>0</v>
      </c>
      <c r="AM956" s="144">
        <v>0</v>
      </c>
      <c r="AN956" s="144">
        <v>0</v>
      </c>
      <c r="AO956" s="144">
        <v>0</v>
      </c>
      <c r="AP956" s="144">
        <v>0</v>
      </c>
      <c r="AQ956" s="144">
        <v>0</v>
      </c>
      <c r="AR956" s="144">
        <v>0</v>
      </c>
      <c r="AS956" s="144"/>
      <c r="AT956" s="144"/>
      <c r="AU956" s="144"/>
      <c r="AV956" s="144"/>
      <c r="AW956" s="144"/>
      <c r="AX956" s="144"/>
      <c r="AY956" s="144"/>
      <c r="AZ956" s="144"/>
      <c r="BA956" s="144"/>
      <c r="BB956" s="144"/>
      <c r="BC956" s="144"/>
      <c r="BD956" s="144"/>
      <c r="BE956" s="144"/>
      <c r="BF956" s="144"/>
    </row>
    <row r="957" spans="1:58" hidden="1">
      <c r="A957" s="143" t="s">
        <v>926</v>
      </c>
      <c r="B957" s="143" t="s">
        <v>1029</v>
      </c>
      <c r="C957" s="144">
        <v>0</v>
      </c>
      <c r="D957" s="144">
        <v>0</v>
      </c>
      <c r="E957" s="144">
        <v>0</v>
      </c>
      <c r="F957" s="144">
        <v>0</v>
      </c>
      <c r="G957" s="144">
        <v>0</v>
      </c>
      <c r="H957" s="144">
        <v>0</v>
      </c>
      <c r="I957" s="144">
        <v>0</v>
      </c>
      <c r="J957" s="144">
        <v>0</v>
      </c>
      <c r="K957" s="144">
        <v>0</v>
      </c>
      <c r="L957" s="144">
        <v>0</v>
      </c>
      <c r="M957" s="144">
        <v>0</v>
      </c>
      <c r="N957" s="144">
        <v>0</v>
      </c>
      <c r="O957" s="144">
        <v>0</v>
      </c>
      <c r="P957" s="144">
        <v>0</v>
      </c>
      <c r="Q957" s="145"/>
      <c r="R957" s="145"/>
      <c r="S957" s="145"/>
      <c r="T957" s="145"/>
      <c r="U957" s="145"/>
      <c r="V957" s="145"/>
      <c r="W957" s="145"/>
      <c r="X957" s="145"/>
      <c r="Y957" s="145"/>
      <c r="Z957" s="145"/>
      <c r="AA957" s="145"/>
      <c r="AB957" s="145"/>
      <c r="AC957" s="145"/>
      <c r="AD957" s="145"/>
      <c r="AE957" s="144">
        <v>0</v>
      </c>
      <c r="AF957" s="144">
        <v>0</v>
      </c>
      <c r="AG957" s="144">
        <v>0</v>
      </c>
      <c r="AH957" s="144">
        <v>0</v>
      </c>
      <c r="AI957" s="144">
        <v>0</v>
      </c>
      <c r="AJ957" s="144">
        <v>0</v>
      </c>
      <c r="AK957" s="144">
        <v>0</v>
      </c>
      <c r="AL957" s="144">
        <v>0</v>
      </c>
      <c r="AM957" s="144">
        <v>0</v>
      </c>
      <c r="AN957" s="144">
        <v>0</v>
      </c>
      <c r="AO957" s="144">
        <v>0</v>
      </c>
      <c r="AP957" s="144">
        <v>0</v>
      </c>
      <c r="AQ957" s="144">
        <v>0</v>
      </c>
      <c r="AR957" s="144">
        <v>0</v>
      </c>
      <c r="AS957" s="144"/>
      <c r="AT957" s="144"/>
      <c r="AU957" s="144"/>
      <c r="AV957" s="144"/>
      <c r="AW957" s="144"/>
      <c r="AX957" s="144"/>
      <c r="AY957" s="144"/>
      <c r="AZ957" s="144"/>
      <c r="BA957" s="144"/>
      <c r="BB957" s="144"/>
      <c r="BC957" s="144"/>
      <c r="BD957" s="144"/>
      <c r="BE957" s="144"/>
      <c r="BF957" s="144"/>
    </row>
    <row r="958" spans="1:58" hidden="1">
      <c r="A958" s="143" t="s">
        <v>926</v>
      </c>
      <c r="B958" s="143" t="s">
        <v>1030</v>
      </c>
      <c r="C958" s="144">
        <v>0</v>
      </c>
      <c r="D958" s="144">
        <v>0</v>
      </c>
      <c r="E958" s="144">
        <v>0</v>
      </c>
      <c r="F958" s="144">
        <v>0</v>
      </c>
      <c r="G958" s="144">
        <v>0</v>
      </c>
      <c r="H958" s="144">
        <v>0</v>
      </c>
      <c r="I958" s="144">
        <v>0</v>
      </c>
      <c r="J958" s="144">
        <v>0</v>
      </c>
      <c r="K958" s="144">
        <v>0</v>
      </c>
      <c r="L958" s="144">
        <v>0</v>
      </c>
      <c r="M958" s="144">
        <v>0</v>
      </c>
      <c r="N958" s="144">
        <v>0</v>
      </c>
      <c r="O958" s="144">
        <v>0</v>
      </c>
      <c r="P958" s="144">
        <v>0</v>
      </c>
      <c r="Q958" s="145"/>
      <c r="R958" s="145"/>
      <c r="S958" s="145"/>
      <c r="T958" s="145"/>
      <c r="U958" s="145"/>
      <c r="V958" s="145"/>
      <c r="W958" s="145"/>
      <c r="X958" s="145"/>
      <c r="Y958" s="145"/>
      <c r="Z958" s="145"/>
      <c r="AA958" s="145"/>
      <c r="AB958" s="145"/>
      <c r="AC958" s="145"/>
      <c r="AD958" s="145"/>
      <c r="AE958" s="144">
        <v>0</v>
      </c>
      <c r="AF958" s="144">
        <v>0</v>
      </c>
      <c r="AG958" s="144">
        <v>0</v>
      </c>
      <c r="AH958" s="144">
        <v>0</v>
      </c>
      <c r="AI958" s="144">
        <v>0</v>
      </c>
      <c r="AJ958" s="144">
        <v>0</v>
      </c>
      <c r="AK958" s="144">
        <v>0</v>
      </c>
      <c r="AL958" s="144">
        <v>0</v>
      </c>
      <c r="AM958" s="144">
        <v>0</v>
      </c>
      <c r="AN958" s="144">
        <v>0</v>
      </c>
      <c r="AO958" s="144">
        <v>0</v>
      </c>
      <c r="AP958" s="144">
        <v>0</v>
      </c>
      <c r="AQ958" s="144">
        <v>0</v>
      </c>
      <c r="AR958" s="144">
        <v>0</v>
      </c>
      <c r="AS958" s="144"/>
      <c r="AT958" s="144"/>
      <c r="AU958" s="144"/>
      <c r="AV958" s="144"/>
      <c r="AW958" s="144"/>
      <c r="AX958" s="144"/>
      <c r="AY958" s="144"/>
      <c r="AZ958" s="144"/>
      <c r="BA958" s="144"/>
      <c r="BB958" s="144"/>
      <c r="BC958" s="144"/>
      <c r="BD958" s="144"/>
      <c r="BE958" s="144"/>
      <c r="BF958" s="144"/>
    </row>
    <row r="959" spans="1:58" hidden="1">
      <c r="A959" s="143" t="s">
        <v>926</v>
      </c>
      <c r="B959" s="143" t="s">
        <v>1031</v>
      </c>
      <c r="C959" s="144">
        <v>0</v>
      </c>
      <c r="D959" s="144">
        <v>0</v>
      </c>
      <c r="E959" s="144">
        <v>0</v>
      </c>
      <c r="F959" s="144">
        <v>0</v>
      </c>
      <c r="G959" s="144">
        <v>0</v>
      </c>
      <c r="H959" s="144">
        <v>0</v>
      </c>
      <c r="I959" s="144">
        <v>0</v>
      </c>
      <c r="J959" s="144">
        <v>0</v>
      </c>
      <c r="K959" s="144">
        <v>0</v>
      </c>
      <c r="L959" s="144">
        <v>0</v>
      </c>
      <c r="M959" s="144">
        <v>0</v>
      </c>
      <c r="N959" s="144">
        <v>0</v>
      </c>
      <c r="O959" s="144">
        <v>0</v>
      </c>
      <c r="P959" s="144">
        <v>0</v>
      </c>
      <c r="Q959" s="145"/>
      <c r="R959" s="145"/>
      <c r="S959" s="145"/>
      <c r="T959" s="145"/>
      <c r="U959" s="145"/>
      <c r="V959" s="145"/>
      <c r="W959" s="145"/>
      <c r="X959" s="145"/>
      <c r="Y959" s="145"/>
      <c r="Z959" s="145"/>
      <c r="AA959" s="145"/>
      <c r="AB959" s="145"/>
      <c r="AC959" s="145"/>
      <c r="AD959" s="145"/>
      <c r="AE959" s="144">
        <v>0</v>
      </c>
      <c r="AF959" s="144">
        <v>0</v>
      </c>
      <c r="AG959" s="144">
        <v>0</v>
      </c>
      <c r="AH959" s="144">
        <v>0</v>
      </c>
      <c r="AI959" s="144">
        <v>0</v>
      </c>
      <c r="AJ959" s="144">
        <v>0</v>
      </c>
      <c r="AK959" s="144">
        <v>0</v>
      </c>
      <c r="AL959" s="144">
        <v>0</v>
      </c>
      <c r="AM959" s="144">
        <v>0</v>
      </c>
      <c r="AN959" s="144">
        <v>0</v>
      </c>
      <c r="AO959" s="144">
        <v>0</v>
      </c>
      <c r="AP959" s="144">
        <v>0</v>
      </c>
      <c r="AQ959" s="144">
        <v>0</v>
      </c>
      <c r="AR959" s="144">
        <v>0</v>
      </c>
      <c r="AS959" s="144"/>
      <c r="AT959" s="144"/>
      <c r="AU959" s="144"/>
      <c r="AV959" s="144"/>
      <c r="AW959" s="144"/>
      <c r="AX959" s="144"/>
      <c r="AY959" s="144"/>
      <c r="AZ959" s="144"/>
      <c r="BA959" s="144"/>
      <c r="BB959" s="144"/>
      <c r="BC959" s="144"/>
      <c r="BD959" s="144"/>
      <c r="BE959" s="144"/>
      <c r="BF959" s="144"/>
    </row>
    <row r="960" spans="1:58" hidden="1">
      <c r="A960" s="143" t="s">
        <v>926</v>
      </c>
      <c r="B960" s="143" t="s">
        <v>1032</v>
      </c>
      <c r="C960" s="144">
        <v>0</v>
      </c>
      <c r="D960" s="144">
        <v>0</v>
      </c>
      <c r="E960" s="144">
        <v>0</v>
      </c>
      <c r="F960" s="144">
        <v>0</v>
      </c>
      <c r="G960" s="144">
        <v>0</v>
      </c>
      <c r="H960" s="144">
        <v>0</v>
      </c>
      <c r="I960" s="144">
        <v>0</v>
      </c>
      <c r="J960" s="144">
        <v>0</v>
      </c>
      <c r="K960" s="144">
        <v>0</v>
      </c>
      <c r="L960" s="144">
        <v>0</v>
      </c>
      <c r="M960" s="144">
        <v>0</v>
      </c>
      <c r="N960" s="144">
        <v>0</v>
      </c>
      <c r="O960" s="144">
        <v>0</v>
      </c>
      <c r="P960" s="144">
        <v>0</v>
      </c>
      <c r="Q960" s="145"/>
      <c r="R960" s="145"/>
      <c r="S960" s="145"/>
      <c r="T960" s="145"/>
      <c r="U960" s="145"/>
      <c r="V960" s="145"/>
      <c r="W960" s="145"/>
      <c r="X960" s="145"/>
      <c r="Y960" s="145"/>
      <c r="Z960" s="145"/>
      <c r="AA960" s="145"/>
      <c r="AB960" s="145"/>
      <c r="AC960" s="145"/>
      <c r="AD960" s="145"/>
      <c r="AE960" s="144">
        <v>0</v>
      </c>
      <c r="AF960" s="144">
        <v>0</v>
      </c>
      <c r="AG960" s="144">
        <v>0</v>
      </c>
      <c r="AH960" s="144">
        <v>0</v>
      </c>
      <c r="AI960" s="144">
        <v>0</v>
      </c>
      <c r="AJ960" s="144">
        <v>0</v>
      </c>
      <c r="AK960" s="144">
        <v>0</v>
      </c>
      <c r="AL960" s="144">
        <v>0</v>
      </c>
      <c r="AM960" s="144">
        <v>0</v>
      </c>
      <c r="AN960" s="144">
        <v>0</v>
      </c>
      <c r="AO960" s="144">
        <v>0</v>
      </c>
      <c r="AP960" s="144">
        <v>0</v>
      </c>
      <c r="AQ960" s="144">
        <v>0</v>
      </c>
      <c r="AR960" s="144">
        <v>0</v>
      </c>
      <c r="AS960" s="144"/>
      <c r="AT960" s="144"/>
      <c r="AU960" s="144"/>
      <c r="AV960" s="144"/>
      <c r="AW960" s="144"/>
      <c r="AX960" s="144"/>
      <c r="AY960" s="144"/>
      <c r="AZ960" s="144"/>
      <c r="BA960" s="144"/>
      <c r="BB960" s="144"/>
      <c r="BC960" s="144"/>
      <c r="BD960" s="144"/>
      <c r="BE960" s="144"/>
      <c r="BF960" s="144"/>
    </row>
    <row r="961" spans="1:58" hidden="1">
      <c r="A961" s="143" t="s">
        <v>926</v>
      </c>
      <c r="B961" s="143" t="s">
        <v>1033</v>
      </c>
      <c r="C961" s="144">
        <v>0</v>
      </c>
      <c r="D961" s="144">
        <v>0</v>
      </c>
      <c r="E961" s="144">
        <v>0</v>
      </c>
      <c r="F961" s="144">
        <v>0</v>
      </c>
      <c r="G961" s="144">
        <v>0</v>
      </c>
      <c r="H961" s="144">
        <v>0</v>
      </c>
      <c r="I961" s="144">
        <v>0</v>
      </c>
      <c r="J961" s="144">
        <v>0</v>
      </c>
      <c r="K961" s="144">
        <v>0</v>
      </c>
      <c r="L961" s="144">
        <v>0</v>
      </c>
      <c r="M961" s="144">
        <v>0</v>
      </c>
      <c r="N961" s="144">
        <v>0</v>
      </c>
      <c r="O961" s="144">
        <v>0</v>
      </c>
      <c r="P961" s="144">
        <v>0</v>
      </c>
      <c r="Q961" s="145"/>
      <c r="R961" s="145"/>
      <c r="S961" s="145"/>
      <c r="T961" s="145"/>
      <c r="U961" s="145"/>
      <c r="V961" s="145"/>
      <c r="W961" s="145"/>
      <c r="X961" s="145"/>
      <c r="Y961" s="145"/>
      <c r="Z961" s="145"/>
      <c r="AA961" s="145"/>
      <c r="AB961" s="145"/>
      <c r="AC961" s="145"/>
      <c r="AD961" s="145"/>
      <c r="AE961" s="144">
        <v>0</v>
      </c>
      <c r="AF961" s="144">
        <v>0</v>
      </c>
      <c r="AG961" s="144">
        <v>0</v>
      </c>
      <c r="AH961" s="144">
        <v>0</v>
      </c>
      <c r="AI961" s="144">
        <v>0</v>
      </c>
      <c r="AJ961" s="144">
        <v>0</v>
      </c>
      <c r="AK961" s="144">
        <v>0</v>
      </c>
      <c r="AL961" s="144">
        <v>0</v>
      </c>
      <c r="AM961" s="144">
        <v>0</v>
      </c>
      <c r="AN961" s="144">
        <v>0</v>
      </c>
      <c r="AO961" s="144">
        <v>0</v>
      </c>
      <c r="AP961" s="144">
        <v>0</v>
      </c>
      <c r="AQ961" s="144">
        <v>0</v>
      </c>
      <c r="AR961" s="144">
        <v>0</v>
      </c>
      <c r="AS961" s="144"/>
      <c r="AT961" s="144"/>
      <c r="AU961" s="144"/>
      <c r="AV961" s="144"/>
      <c r="AW961" s="144"/>
      <c r="AX961" s="144"/>
      <c r="AY961" s="144"/>
      <c r="AZ961" s="144"/>
      <c r="BA961" s="144"/>
      <c r="BB961" s="144"/>
      <c r="BC961" s="144"/>
      <c r="BD961" s="144"/>
      <c r="BE961" s="144"/>
      <c r="BF961" s="144"/>
    </row>
    <row r="962" spans="1:58" hidden="1">
      <c r="A962" s="143" t="s">
        <v>926</v>
      </c>
      <c r="B962" s="143" t="s">
        <v>1034</v>
      </c>
      <c r="C962" s="144">
        <v>7</v>
      </c>
      <c r="D962" s="144">
        <v>8</v>
      </c>
      <c r="E962" s="144">
        <v>8</v>
      </c>
      <c r="F962" s="144">
        <v>10</v>
      </c>
      <c r="G962" s="144">
        <v>18</v>
      </c>
      <c r="H962" s="144">
        <v>11</v>
      </c>
      <c r="I962" s="144">
        <v>10</v>
      </c>
      <c r="J962" s="144">
        <v>11</v>
      </c>
      <c r="K962" s="144">
        <v>12</v>
      </c>
      <c r="L962" s="144">
        <v>14</v>
      </c>
      <c r="M962" s="144">
        <v>38</v>
      </c>
      <c r="N962" s="144">
        <v>38</v>
      </c>
      <c r="O962" s="144">
        <v>38</v>
      </c>
      <c r="P962" s="144">
        <v>38</v>
      </c>
      <c r="Q962" s="145">
        <v>16</v>
      </c>
      <c r="R962" s="145">
        <v>10</v>
      </c>
      <c r="S962" s="145">
        <v>10</v>
      </c>
      <c r="T962" s="145">
        <v>10</v>
      </c>
      <c r="U962" s="145">
        <v>10</v>
      </c>
      <c r="V962" s="145">
        <v>10</v>
      </c>
      <c r="W962" s="145">
        <v>10</v>
      </c>
      <c r="X962" s="145">
        <v>10</v>
      </c>
      <c r="Y962" s="145">
        <v>10</v>
      </c>
      <c r="Z962" s="145">
        <v>10</v>
      </c>
      <c r="AA962" s="145">
        <v>4.71</v>
      </c>
      <c r="AB962" s="145">
        <v>4.71</v>
      </c>
      <c r="AC962" s="145">
        <v>4.71</v>
      </c>
      <c r="AD962" s="145">
        <v>4.74</v>
      </c>
      <c r="AE962" s="144">
        <v>112</v>
      </c>
      <c r="AF962" s="144">
        <v>80</v>
      </c>
      <c r="AG962" s="144">
        <v>80</v>
      </c>
      <c r="AH962" s="144">
        <v>100</v>
      </c>
      <c r="AI962" s="144">
        <v>180</v>
      </c>
      <c r="AJ962" s="144">
        <v>110</v>
      </c>
      <c r="AK962" s="144">
        <v>100</v>
      </c>
      <c r="AL962" s="144">
        <v>110</v>
      </c>
      <c r="AM962" s="144">
        <v>120</v>
      </c>
      <c r="AN962" s="144">
        <v>140</v>
      </c>
      <c r="AO962" s="144">
        <v>179</v>
      </c>
      <c r="AP962" s="144">
        <v>179</v>
      </c>
      <c r="AQ962" s="144">
        <v>179</v>
      </c>
      <c r="AR962" s="144">
        <v>180</v>
      </c>
      <c r="AS962" s="144"/>
      <c r="AT962" s="144"/>
      <c r="AU962" s="144"/>
      <c r="AV962" s="144"/>
      <c r="AW962" s="144"/>
      <c r="AX962" s="144"/>
      <c r="AY962" s="144"/>
      <c r="AZ962" s="144"/>
      <c r="BA962" s="144"/>
      <c r="BB962" s="144"/>
      <c r="BC962" s="144"/>
      <c r="BD962" s="144"/>
      <c r="BE962" s="144"/>
      <c r="BF962" s="144"/>
    </row>
    <row r="963" spans="1:58" hidden="1">
      <c r="A963" s="143" t="s">
        <v>926</v>
      </c>
      <c r="B963" s="143" t="s">
        <v>1035</v>
      </c>
      <c r="C963" s="144">
        <v>93</v>
      </c>
      <c r="D963" s="144">
        <v>93</v>
      </c>
      <c r="E963" s="144">
        <v>110</v>
      </c>
      <c r="F963" s="144">
        <v>124</v>
      </c>
      <c r="G963" s="144">
        <v>108</v>
      </c>
      <c r="H963" s="144">
        <v>108</v>
      </c>
      <c r="I963" s="144">
        <v>110</v>
      </c>
      <c r="J963" s="144">
        <v>110</v>
      </c>
      <c r="K963" s="144">
        <v>110</v>
      </c>
      <c r="L963" s="144">
        <v>110</v>
      </c>
      <c r="M963" s="144">
        <v>268</v>
      </c>
      <c r="N963" s="144">
        <v>268</v>
      </c>
      <c r="O963" s="144">
        <v>268</v>
      </c>
      <c r="P963" s="144">
        <v>268</v>
      </c>
      <c r="Q963" s="145">
        <v>159</v>
      </c>
      <c r="R963" s="145">
        <v>156.81</v>
      </c>
      <c r="S963" s="145">
        <v>84.31</v>
      </c>
      <c r="T963" s="145">
        <v>85.23</v>
      </c>
      <c r="U963" s="145">
        <v>85.02</v>
      </c>
      <c r="V963" s="145">
        <v>85.02</v>
      </c>
      <c r="W963" s="145">
        <v>85</v>
      </c>
      <c r="X963" s="145">
        <v>77.91</v>
      </c>
      <c r="Y963" s="145">
        <v>77.91</v>
      </c>
      <c r="Z963" s="145">
        <v>77.91</v>
      </c>
      <c r="AA963" s="145">
        <v>31.96</v>
      </c>
      <c r="AB963" s="145">
        <v>31.96</v>
      </c>
      <c r="AC963" s="145">
        <v>31.96</v>
      </c>
      <c r="AD963" s="145">
        <v>31.72</v>
      </c>
      <c r="AE963" s="144">
        <v>14787</v>
      </c>
      <c r="AF963" s="144">
        <v>14583</v>
      </c>
      <c r="AG963" s="144">
        <v>9274</v>
      </c>
      <c r="AH963" s="144">
        <v>10568</v>
      </c>
      <c r="AI963" s="144">
        <v>9182</v>
      </c>
      <c r="AJ963" s="144">
        <v>9182</v>
      </c>
      <c r="AK963" s="144">
        <v>9350</v>
      </c>
      <c r="AL963" s="144">
        <v>8570</v>
      </c>
      <c r="AM963" s="144">
        <v>8570</v>
      </c>
      <c r="AN963" s="144">
        <v>8570</v>
      </c>
      <c r="AO963" s="144">
        <v>8566</v>
      </c>
      <c r="AP963" s="144">
        <v>8566</v>
      </c>
      <c r="AQ963" s="144">
        <v>8566</v>
      </c>
      <c r="AR963" s="144">
        <v>8500</v>
      </c>
      <c r="AS963" s="144"/>
      <c r="AT963" s="144"/>
      <c r="AU963" s="144"/>
      <c r="AV963" s="144"/>
      <c r="AW963" s="144"/>
      <c r="AX963" s="144"/>
      <c r="AY963" s="144"/>
      <c r="AZ963" s="144"/>
      <c r="BA963" s="144"/>
      <c r="BB963" s="144"/>
      <c r="BC963" s="144"/>
      <c r="BD963" s="144"/>
      <c r="BE963" s="144"/>
      <c r="BF963" s="144"/>
    </row>
    <row r="964" spans="1:58" hidden="1">
      <c r="A964" s="143" t="s">
        <v>926</v>
      </c>
      <c r="B964" s="143" t="s">
        <v>1036</v>
      </c>
      <c r="C964" s="144">
        <v>1</v>
      </c>
      <c r="D964" s="144">
        <v>3</v>
      </c>
      <c r="E964" s="144">
        <v>4</v>
      </c>
      <c r="F964" s="144">
        <v>6</v>
      </c>
      <c r="G964" s="144">
        <v>7</v>
      </c>
      <c r="H964" s="144">
        <v>9</v>
      </c>
      <c r="I964" s="144">
        <v>11</v>
      </c>
      <c r="J964" s="144">
        <v>12</v>
      </c>
      <c r="K964" s="144">
        <v>14</v>
      </c>
      <c r="L964" s="144">
        <v>15</v>
      </c>
      <c r="M964" s="144">
        <v>43</v>
      </c>
      <c r="N964" s="144">
        <v>43</v>
      </c>
      <c r="O964" s="144">
        <v>43</v>
      </c>
      <c r="P964" s="144">
        <v>43</v>
      </c>
      <c r="Q964" s="145">
        <v>159</v>
      </c>
      <c r="R964" s="145">
        <v>156.66999999999999</v>
      </c>
      <c r="S964" s="145">
        <v>84.25</v>
      </c>
      <c r="T964" s="145">
        <v>85.17</v>
      </c>
      <c r="U964" s="145">
        <v>85</v>
      </c>
      <c r="V964" s="145">
        <v>85</v>
      </c>
      <c r="W964" s="145">
        <v>85</v>
      </c>
      <c r="X964" s="145">
        <v>77.92</v>
      </c>
      <c r="Y964" s="145">
        <v>77.930000000000007</v>
      </c>
      <c r="Z964" s="145">
        <v>77.930000000000007</v>
      </c>
      <c r="AA964" s="145">
        <v>17.600000000000001</v>
      </c>
      <c r="AB964" s="145">
        <v>17.600000000000001</v>
      </c>
      <c r="AC964" s="145">
        <v>17.600000000000001</v>
      </c>
      <c r="AD964" s="145">
        <v>17.440000000000001</v>
      </c>
      <c r="AE964" s="144">
        <v>159</v>
      </c>
      <c r="AF964" s="144">
        <v>470</v>
      </c>
      <c r="AG964" s="144">
        <v>337</v>
      </c>
      <c r="AH964" s="144">
        <v>511</v>
      </c>
      <c r="AI964" s="144">
        <v>595</v>
      </c>
      <c r="AJ964" s="144">
        <v>765</v>
      </c>
      <c r="AK964" s="144">
        <v>935</v>
      </c>
      <c r="AL964" s="144">
        <v>935</v>
      </c>
      <c r="AM964" s="144">
        <v>1091</v>
      </c>
      <c r="AN964" s="144">
        <v>1169</v>
      </c>
      <c r="AO964" s="144">
        <v>757</v>
      </c>
      <c r="AP964" s="144">
        <v>757</v>
      </c>
      <c r="AQ964" s="144">
        <v>757</v>
      </c>
      <c r="AR964" s="144">
        <v>750</v>
      </c>
      <c r="AS964" s="144"/>
      <c r="AT964" s="144"/>
      <c r="AU964" s="144"/>
      <c r="AV964" s="144"/>
      <c r="AW964" s="144"/>
      <c r="AX964" s="144"/>
      <c r="AY964" s="144"/>
      <c r="AZ964" s="144"/>
      <c r="BA964" s="144"/>
      <c r="BB964" s="144"/>
      <c r="BC964" s="144"/>
      <c r="BD964" s="144"/>
      <c r="BE964" s="144"/>
      <c r="BF964" s="144"/>
    </row>
    <row r="965" spans="1:58" hidden="1">
      <c r="A965" s="143" t="s">
        <v>926</v>
      </c>
      <c r="B965" s="143" t="s">
        <v>1037</v>
      </c>
      <c r="C965" s="144">
        <v>2</v>
      </c>
      <c r="D965" s="144">
        <v>4</v>
      </c>
      <c r="E965" s="144">
        <v>6</v>
      </c>
      <c r="F965" s="144">
        <v>7</v>
      </c>
      <c r="G965" s="144">
        <v>9</v>
      </c>
      <c r="H965" s="144">
        <v>11</v>
      </c>
      <c r="I965" s="144">
        <v>14</v>
      </c>
      <c r="J965" s="144">
        <v>16</v>
      </c>
      <c r="K965" s="144">
        <v>17</v>
      </c>
      <c r="L965" s="144">
        <v>19</v>
      </c>
      <c r="M965" s="144">
        <v>54</v>
      </c>
      <c r="N965" s="144">
        <v>54</v>
      </c>
      <c r="O965" s="144">
        <v>54</v>
      </c>
      <c r="P965" s="144">
        <v>54</v>
      </c>
      <c r="Q965" s="145">
        <v>179</v>
      </c>
      <c r="R965" s="145">
        <v>168</v>
      </c>
      <c r="S965" s="145">
        <v>117</v>
      </c>
      <c r="T965" s="145">
        <v>124</v>
      </c>
      <c r="U965" s="145">
        <v>130</v>
      </c>
      <c r="V965" s="145">
        <v>130</v>
      </c>
      <c r="W965" s="145">
        <v>130</v>
      </c>
      <c r="X965" s="145">
        <v>167</v>
      </c>
      <c r="Y965" s="145">
        <v>167</v>
      </c>
      <c r="Z965" s="145">
        <v>167</v>
      </c>
      <c r="AA965" s="145">
        <v>19.61</v>
      </c>
      <c r="AB965" s="145">
        <v>19.61</v>
      </c>
      <c r="AC965" s="145">
        <v>19.61</v>
      </c>
      <c r="AD965" s="145">
        <v>19.63</v>
      </c>
      <c r="AE965" s="144">
        <v>358</v>
      </c>
      <c r="AF965" s="144">
        <v>672</v>
      </c>
      <c r="AG965" s="144">
        <v>702</v>
      </c>
      <c r="AH965" s="144">
        <v>868</v>
      </c>
      <c r="AI965" s="144">
        <v>1170</v>
      </c>
      <c r="AJ965" s="144">
        <v>1430</v>
      </c>
      <c r="AK965" s="144">
        <v>1820</v>
      </c>
      <c r="AL965" s="144">
        <v>2672</v>
      </c>
      <c r="AM965" s="144">
        <v>2839</v>
      </c>
      <c r="AN965" s="144">
        <v>3173</v>
      </c>
      <c r="AO965" s="144">
        <v>1059</v>
      </c>
      <c r="AP965" s="144">
        <v>1059</v>
      </c>
      <c r="AQ965" s="144">
        <v>1059</v>
      </c>
      <c r="AR965" s="144">
        <v>1060</v>
      </c>
      <c r="AS965" s="144"/>
      <c r="AT965" s="144"/>
      <c r="AU965" s="144"/>
      <c r="AV965" s="144"/>
      <c r="AW965" s="144"/>
      <c r="AX965" s="144"/>
      <c r="AY965" s="144"/>
      <c r="AZ965" s="144"/>
      <c r="BA965" s="144"/>
      <c r="BB965" s="144"/>
      <c r="BC965" s="144"/>
      <c r="BD965" s="144"/>
      <c r="BE965" s="144"/>
      <c r="BF965" s="144"/>
    </row>
    <row r="966" spans="1:58" hidden="1">
      <c r="A966" s="143" t="s">
        <v>926</v>
      </c>
      <c r="B966" s="143" t="s">
        <v>1038</v>
      </c>
      <c r="C966" s="144">
        <v>0</v>
      </c>
      <c r="D966" s="144">
        <v>0</v>
      </c>
      <c r="E966" s="144">
        <v>0</v>
      </c>
      <c r="F966" s="144">
        <v>0</v>
      </c>
      <c r="G966" s="144">
        <v>0</v>
      </c>
      <c r="H966" s="144">
        <v>0</v>
      </c>
      <c r="I966" s="144">
        <v>0</v>
      </c>
      <c r="J966" s="144">
        <v>0</v>
      </c>
      <c r="K966" s="144">
        <v>0</v>
      </c>
      <c r="L966" s="144">
        <v>0</v>
      </c>
      <c r="M966" s="144">
        <v>0</v>
      </c>
      <c r="N966" s="144">
        <v>0</v>
      </c>
      <c r="O966" s="144">
        <v>0</v>
      </c>
      <c r="P966" s="144">
        <v>0</v>
      </c>
      <c r="Q966" s="145"/>
      <c r="R966" s="145"/>
      <c r="S966" s="145"/>
      <c r="T966" s="145"/>
      <c r="U966" s="145"/>
      <c r="V966" s="145"/>
      <c r="W966" s="145"/>
      <c r="X966" s="145"/>
      <c r="Y966" s="145"/>
      <c r="Z966" s="145"/>
      <c r="AA966" s="145"/>
      <c r="AB966" s="145"/>
      <c r="AC966" s="145"/>
      <c r="AD966" s="145"/>
      <c r="AE966" s="144">
        <v>0</v>
      </c>
      <c r="AF966" s="144">
        <v>0</v>
      </c>
      <c r="AG966" s="144">
        <v>0</v>
      </c>
      <c r="AH966" s="144">
        <v>0</v>
      </c>
      <c r="AI966" s="144">
        <v>0</v>
      </c>
      <c r="AJ966" s="144">
        <v>0</v>
      </c>
      <c r="AK966" s="144">
        <v>0</v>
      </c>
      <c r="AL966" s="144">
        <v>0</v>
      </c>
      <c r="AM966" s="144">
        <v>0</v>
      </c>
      <c r="AN966" s="144">
        <v>0</v>
      </c>
      <c r="AO966" s="144">
        <v>0</v>
      </c>
      <c r="AP966" s="144">
        <v>0</v>
      </c>
      <c r="AQ966" s="144">
        <v>0</v>
      </c>
      <c r="AR966" s="144">
        <v>0</v>
      </c>
      <c r="AS966" s="144"/>
      <c r="AT966" s="144"/>
      <c r="AU966" s="144"/>
      <c r="AV966" s="144"/>
      <c r="AW966" s="144"/>
      <c r="AX966" s="144"/>
      <c r="AY966" s="144"/>
      <c r="AZ966" s="144"/>
      <c r="BA966" s="144"/>
      <c r="BB966" s="144"/>
      <c r="BC966" s="144"/>
      <c r="BD966" s="144"/>
      <c r="BE966" s="144"/>
      <c r="BF966" s="144"/>
    </row>
    <row r="967" spans="1:58" hidden="1">
      <c r="A967" s="143" t="s">
        <v>926</v>
      </c>
      <c r="B967" s="143" t="s">
        <v>1039</v>
      </c>
      <c r="C967" s="144">
        <v>92</v>
      </c>
      <c r="D967" s="144">
        <v>92</v>
      </c>
      <c r="E967" s="144">
        <v>73</v>
      </c>
      <c r="F967" s="144">
        <v>72</v>
      </c>
      <c r="G967" s="144">
        <v>75</v>
      </c>
      <c r="H967" s="144">
        <v>15</v>
      </c>
      <c r="I967" s="144">
        <v>44</v>
      </c>
      <c r="J967" s="144">
        <v>55</v>
      </c>
      <c r="K967" s="144">
        <v>58</v>
      </c>
      <c r="L967" s="144">
        <v>58</v>
      </c>
      <c r="M967" s="144">
        <v>49</v>
      </c>
      <c r="N967" s="144">
        <v>47</v>
      </c>
      <c r="O967" s="144">
        <v>45</v>
      </c>
      <c r="P967" s="144">
        <v>40</v>
      </c>
      <c r="Q967" s="145">
        <v>86</v>
      </c>
      <c r="R967" s="145">
        <v>105.16</v>
      </c>
      <c r="S967" s="145">
        <v>78.78</v>
      </c>
      <c r="T967" s="145">
        <v>76.150000000000006</v>
      </c>
      <c r="U967" s="145">
        <v>41.39</v>
      </c>
      <c r="V967" s="145">
        <v>210</v>
      </c>
      <c r="W967" s="145">
        <v>150</v>
      </c>
      <c r="X967" s="145">
        <v>160</v>
      </c>
      <c r="Y967" s="145">
        <v>160.34</v>
      </c>
      <c r="Z967" s="145">
        <v>160.34</v>
      </c>
      <c r="AA967" s="145">
        <v>81.290000000000006</v>
      </c>
      <c r="AB967" s="145">
        <v>78.83</v>
      </c>
      <c r="AC967" s="145">
        <v>81.33</v>
      </c>
      <c r="AD967" s="145">
        <v>85</v>
      </c>
      <c r="AE967" s="144">
        <v>7912</v>
      </c>
      <c r="AF967" s="144">
        <v>9675</v>
      </c>
      <c r="AG967" s="144">
        <v>5751</v>
      </c>
      <c r="AH967" s="144">
        <v>5483</v>
      </c>
      <c r="AI967" s="144">
        <v>3104</v>
      </c>
      <c r="AJ967" s="144">
        <v>3150</v>
      </c>
      <c r="AK967" s="144">
        <v>6600</v>
      </c>
      <c r="AL967" s="144">
        <v>8800</v>
      </c>
      <c r="AM967" s="144">
        <v>9300</v>
      </c>
      <c r="AN967" s="144">
        <v>9300</v>
      </c>
      <c r="AO967" s="144">
        <v>3983</v>
      </c>
      <c r="AP967" s="144">
        <v>3705</v>
      </c>
      <c r="AQ967" s="144">
        <v>3660</v>
      </c>
      <c r="AR967" s="144">
        <v>3400</v>
      </c>
      <c r="AS967" s="144"/>
      <c r="AT967" s="144"/>
      <c r="AU967" s="144"/>
      <c r="AV967" s="144"/>
      <c r="AW967" s="144"/>
      <c r="AX967" s="144"/>
      <c r="AY967" s="144"/>
      <c r="AZ967" s="144"/>
      <c r="BA967" s="144"/>
      <c r="BB967" s="144"/>
      <c r="BC967" s="144"/>
      <c r="BD967" s="144"/>
      <c r="BE967" s="144"/>
      <c r="BF967" s="144"/>
    </row>
    <row r="968" spans="1:58" hidden="1">
      <c r="A968" s="143" t="s">
        <v>926</v>
      </c>
      <c r="B968" s="143" t="s">
        <v>1040</v>
      </c>
      <c r="C968" s="144">
        <v>202</v>
      </c>
      <c r="D968" s="144">
        <v>202</v>
      </c>
      <c r="E968" s="144">
        <v>217</v>
      </c>
      <c r="F968" s="144">
        <v>244</v>
      </c>
      <c r="G968" s="144">
        <v>176</v>
      </c>
      <c r="H968" s="144">
        <v>198</v>
      </c>
      <c r="I968" s="144">
        <v>22</v>
      </c>
      <c r="J968" s="144">
        <v>22</v>
      </c>
      <c r="K968" s="144">
        <v>22</v>
      </c>
      <c r="L968" s="144">
        <v>22</v>
      </c>
      <c r="M968" s="144">
        <v>22</v>
      </c>
      <c r="N968" s="144">
        <v>25</v>
      </c>
      <c r="O968" s="144">
        <v>25</v>
      </c>
      <c r="P968" s="144">
        <v>25</v>
      </c>
      <c r="Q968" s="145">
        <v>5.3</v>
      </c>
      <c r="R968" s="145">
        <v>16.87</v>
      </c>
      <c r="S968" s="145">
        <v>5.18</v>
      </c>
      <c r="T968" s="145">
        <v>5.62</v>
      </c>
      <c r="U968" s="145">
        <v>5.61</v>
      </c>
      <c r="V968" s="145">
        <v>5.98</v>
      </c>
      <c r="W968" s="145">
        <v>60</v>
      </c>
      <c r="X968" s="145">
        <v>60.91</v>
      </c>
      <c r="Y968" s="145">
        <v>60.91</v>
      </c>
      <c r="Z968" s="145">
        <v>60.91</v>
      </c>
      <c r="AA968" s="145">
        <v>41.5</v>
      </c>
      <c r="AB968" s="145">
        <v>41.76</v>
      </c>
      <c r="AC968" s="145">
        <v>41.76</v>
      </c>
      <c r="AD968" s="145">
        <v>41.6</v>
      </c>
      <c r="AE968" s="144">
        <v>1071</v>
      </c>
      <c r="AF968" s="144">
        <v>3408</v>
      </c>
      <c r="AG968" s="144">
        <v>1124</v>
      </c>
      <c r="AH968" s="144">
        <v>1371</v>
      </c>
      <c r="AI968" s="144">
        <v>987</v>
      </c>
      <c r="AJ968" s="144">
        <v>1185</v>
      </c>
      <c r="AK968" s="144">
        <v>1320</v>
      </c>
      <c r="AL968" s="144">
        <v>1340</v>
      </c>
      <c r="AM968" s="144">
        <v>1340</v>
      </c>
      <c r="AN968" s="144">
        <v>1340</v>
      </c>
      <c r="AO968" s="144">
        <v>913</v>
      </c>
      <c r="AP968" s="144">
        <v>1044</v>
      </c>
      <c r="AQ968" s="144">
        <v>1044</v>
      </c>
      <c r="AR968" s="144">
        <v>1040</v>
      </c>
      <c r="AS968" s="144"/>
      <c r="AT968" s="144"/>
      <c r="AU968" s="144"/>
      <c r="AV968" s="144"/>
      <c r="AW968" s="144"/>
      <c r="AX968" s="144"/>
      <c r="AY968" s="144"/>
      <c r="AZ968" s="144"/>
      <c r="BA968" s="144"/>
      <c r="BB968" s="144"/>
      <c r="BC968" s="144"/>
      <c r="BD968" s="144"/>
      <c r="BE968" s="144"/>
      <c r="BF968" s="144"/>
    </row>
    <row r="969" spans="1:58" hidden="1">
      <c r="A969" s="143" t="s">
        <v>926</v>
      </c>
      <c r="B969" s="143" t="s">
        <v>1041</v>
      </c>
      <c r="C969" s="144">
        <v>6396</v>
      </c>
      <c r="D969" s="144">
        <v>6332</v>
      </c>
      <c r="E969" s="144">
        <v>6410</v>
      </c>
      <c r="F969" s="144">
        <v>6377</v>
      </c>
      <c r="G969" s="144">
        <v>5982</v>
      </c>
      <c r="H969" s="144">
        <v>5922</v>
      </c>
      <c r="I969" s="144">
        <v>5980</v>
      </c>
      <c r="J969" s="144">
        <v>5000</v>
      </c>
      <c r="K969" s="144">
        <v>4373</v>
      </c>
      <c r="L969" s="144">
        <v>5040</v>
      </c>
      <c r="M969" s="144">
        <v>5571</v>
      </c>
      <c r="N969" s="144">
        <v>5490</v>
      </c>
      <c r="O969" s="144">
        <v>4987</v>
      </c>
      <c r="P969" s="144">
        <v>5000</v>
      </c>
      <c r="Q969" s="145">
        <v>315</v>
      </c>
      <c r="R969" s="145">
        <v>286.54000000000002</v>
      </c>
      <c r="S969" s="145">
        <v>288.38</v>
      </c>
      <c r="T969" s="145">
        <v>249.67</v>
      </c>
      <c r="U969" s="145">
        <v>322.98</v>
      </c>
      <c r="V969" s="145">
        <v>336.44</v>
      </c>
      <c r="W969" s="145">
        <v>336</v>
      </c>
      <c r="X969" s="145">
        <v>250.11</v>
      </c>
      <c r="Y969" s="145">
        <v>327.31</v>
      </c>
      <c r="Z969" s="145">
        <v>306.27999999999997</v>
      </c>
      <c r="AA969" s="145">
        <v>241.65</v>
      </c>
      <c r="AB969" s="145">
        <v>261.19</v>
      </c>
      <c r="AC969" s="145">
        <v>299.07</v>
      </c>
      <c r="AD969" s="145">
        <v>269.38</v>
      </c>
      <c r="AE969" s="144">
        <v>2014740</v>
      </c>
      <c r="AF969" s="144">
        <v>1814372</v>
      </c>
      <c r="AG969" s="144">
        <v>1848537</v>
      </c>
      <c r="AH969" s="144">
        <v>1592155</v>
      </c>
      <c r="AI969" s="144">
        <v>1932060</v>
      </c>
      <c r="AJ969" s="144">
        <v>1992420</v>
      </c>
      <c r="AK969" s="144">
        <v>2009280</v>
      </c>
      <c r="AL969" s="144">
        <v>1250538</v>
      </c>
      <c r="AM969" s="144">
        <v>1431340</v>
      </c>
      <c r="AN969" s="144">
        <v>1543635</v>
      </c>
      <c r="AO969" s="144">
        <v>1346220</v>
      </c>
      <c r="AP969" s="144">
        <v>1433920</v>
      </c>
      <c r="AQ969" s="144">
        <v>1491450</v>
      </c>
      <c r="AR969" s="144">
        <v>1346900</v>
      </c>
      <c r="AS969" s="144"/>
      <c r="AT969" s="144"/>
      <c r="AU969" s="144"/>
      <c r="AV969" s="144"/>
      <c r="AW969" s="144"/>
      <c r="AX969" s="144"/>
      <c r="AY969" s="144"/>
      <c r="AZ969" s="144"/>
      <c r="BA969" s="144"/>
      <c r="BB969" s="144"/>
      <c r="BC969" s="144"/>
      <c r="BD969" s="144"/>
      <c r="BE969" s="144"/>
      <c r="BF969" s="144"/>
    </row>
    <row r="970" spans="1:58" hidden="1">
      <c r="A970" s="143" t="s">
        <v>926</v>
      </c>
      <c r="B970" s="143" t="s">
        <v>1042</v>
      </c>
      <c r="C970" s="144">
        <v>0</v>
      </c>
      <c r="D970" s="144">
        <v>0</v>
      </c>
      <c r="E970" s="144">
        <v>0</v>
      </c>
      <c r="F970" s="144">
        <v>0</v>
      </c>
      <c r="G970" s="144">
        <v>0</v>
      </c>
      <c r="H970" s="144">
        <v>0</v>
      </c>
      <c r="I970" s="144">
        <v>0</v>
      </c>
      <c r="J970" s="144">
        <v>0</v>
      </c>
      <c r="K970" s="144">
        <v>0</v>
      </c>
      <c r="L970" s="144">
        <v>0</v>
      </c>
      <c r="M970" s="144">
        <v>0</v>
      </c>
      <c r="N970" s="144">
        <v>0</v>
      </c>
      <c r="O970" s="144">
        <v>0</v>
      </c>
      <c r="P970" s="144">
        <v>0</v>
      </c>
      <c r="Q970" s="145"/>
      <c r="R970" s="145"/>
      <c r="S970" s="145"/>
      <c r="T970" s="145"/>
      <c r="U970" s="145"/>
      <c r="V970" s="145"/>
      <c r="W970" s="145"/>
      <c r="X970" s="145"/>
      <c r="Y970" s="145"/>
      <c r="Z970" s="145"/>
      <c r="AA970" s="145"/>
      <c r="AB970" s="145"/>
      <c r="AC970" s="145"/>
      <c r="AD970" s="145"/>
      <c r="AE970" s="144">
        <v>0</v>
      </c>
      <c r="AF970" s="144">
        <v>0</v>
      </c>
      <c r="AG970" s="144">
        <v>0</v>
      </c>
      <c r="AH970" s="144">
        <v>0</v>
      </c>
      <c r="AI970" s="144">
        <v>0</v>
      </c>
      <c r="AJ970" s="144">
        <v>0</v>
      </c>
      <c r="AK970" s="144">
        <v>0</v>
      </c>
      <c r="AL970" s="144">
        <v>0</v>
      </c>
      <c r="AM970" s="144">
        <v>0</v>
      </c>
      <c r="AN970" s="144">
        <v>0</v>
      </c>
      <c r="AO970" s="144">
        <v>0</v>
      </c>
      <c r="AP970" s="144">
        <v>0</v>
      </c>
      <c r="AQ970" s="144">
        <v>0</v>
      </c>
      <c r="AR970" s="144">
        <v>0</v>
      </c>
      <c r="AS970" s="144"/>
      <c r="AT970" s="144"/>
      <c r="AU970" s="144"/>
      <c r="AV970" s="144"/>
      <c r="AW970" s="144"/>
      <c r="AX970" s="144"/>
      <c r="AY970" s="144"/>
      <c r="AZ970" s="144"/>
      <c r="BA970" s="144"/>
      <c r="BB970" s="144"/>
      <c r="BC970" s="144"/>
      <c r="BD970" s="144"/>
      <c r="BE970" s="144"/>
      <c r="BF970" s="144"/>
    </row>
    <row r="971" spans="1:58" hidden="1">
      <c r="A971" s="143" t="s">
        <v>926</v>
      </c>
      <c r="B971" s="143" t="s">
        <v>1043</v>
      </c>
      <c r="C971" s="144">
        <v>102</v>
      </c>
      <c r="D971" s="144">
        <v>102</v>
      </c>
      <c r="E971" s="144">
        <v>109</v>
      </c>
      <c r="F971" s="144">
        <v>109</v>
      </c>
      <c r="G971" s="144">
        <v>85</v>
      </c>
      <c r="H971" s="144">
        <v>85</v>
      </c>
      <c r="I971" s="144">
        <v>70</v>
      </c>
      <c r="J971" s="144">
        <v>80</v>
      </c>
      <c r="K971" s="144">
        <v>80</v>
      </c>
      <c r="L971" s="144">
        <v>80</v>
      </c>
      <c r="M971" s="144">
        <v>122</v>
      </c>
      <c r="N971" s="144">
        <v>122</v>
      </c>
      <c r="O971" s="144">
        <v>122</v>
      </c>
      <c r="P971" s="144">
        <v>120</v>
      </c>
      <c r="Q971" s="145">
        <v>70</v>
      </c>
      <c r="R971" s="145">
        <v>41</v>
      </c>
      <c r="S971" s="145">
        <v>41</v>
      </c>
      <c r="T971" s="145">
        <v>59</v>
      </c>
      <c r="U971" s="145">
        <v>59</v>
      </c>
      <c r="V971" s="145">
        <v>59</v>
      </c>
      <c r="W971" s="145">
        <v>59</v>
      </c>
      <c r="X971" s="145">
        <v>46</v>
      </c>
      <c r="Y971" s="145">
        <v>46</v>
      </c>
      <c r="Z971" s="145">
        <v>46</v>
      </c>
      <c r="AA971" s="145">
        <v>13.29</v>
      </c>
      <c r="AB971" s="145">
        <v>13.29</v>
      </c>
      <c r="AC971" s="145">
        <v>13.29</v>
      </c>
      <c r="AD971" s="145">
        <v>13.33</v>
      </c>
      <c r="AE971" s="144">
        <v>7140</v>
      </c>
      <c r="AF971" s="144">
        <v>4182</v>
      </c>
      <c r="AG971" s="144">
        <v>4469</v>
      </c>
      <c r="AH971" s="144">
        <v>6431</v>
      </c>
      <c r="AI971" s="144">
        <v>5015</v>
      </c>
      <c r="AJ971" s="144">
        <v>5015</v>
      </c>
      <c r="AK971" s="144">
        <v>4130</v>
      </c>
      <c r="AL971" s="144">
        <v>3680</v>
      </c>
      <c r="AM971" s="144">
        <v>3680</v>
      </c>
      <c r="AN971" s="144">
        <v>3680</v>
      </c>
      <c r="AO971" s="144">
        <v>1621</v>
      </c>
      <c r="AP971" s="144">
        <v>1621</v>
      </c>
      <c r="AQ971" s="144">
        <v>1621</v>
      </c>
      <c r="AR971" s="144">
        <v>1600</v>
      </c>
      <c r="AS971" s="144"/>
      <c r="AT971" s="144"/>
      <c r="AU971" s="144"/>
      <c r="AV971" s="144"/>
      <c r="AW971" s="144"/>
      <c r="AX971" s="144"/>
      <c r="AY971" s="144"/>
      <c r="AZ971" s="144"/>
      <c r="BA971" s="144"/>
      <c r="BB971" s="144"/>
      <c r="BC971" s="144"/>
      <c r="BD971" s="144"/>
      <c r="BE971" s="144"/>
      <c r="BF971" s="144"/>
    </row>
    <row r="972" spans="1:58" hidden="1">
      <c r="A972" s="143" t="s">
        <v>926</v>
      </c>
      <c r="B972" s="143" t="s">
        <v>1044</v>
      </c>
      <c r="C972" s="144">
        <v>40</v>
      </c>
      <c r="D972" s="144">
        <v>40</v>
      </c>
      <c r="E972" s="144">
        <v>43</v>
      </c>
      <c r="F972" s="144">
        <v>48</v>
      </c>
      <c r="G972" s="144">
        <v>51</v>
      </c>
      <c r="H972" s="144">
        <v>51</v>
      </c>
      <c r="I972" s="144">
        <v>42</v>
      </c>
      <c r="J972" s="144">
        <v>30</v>
      </c>
      <c r="K972" s="144">
        <v>30</v>
      </c>
      <c r="L972" s="144">
        <v>30</v>
      </c>
      <c r="M972" s="144">
        <v>22</v>
      </c>
      <c r="N972" s="144">
        <v>22</v>
      </c>
      <c r="O972" s="144">
        <v>22</v>
      </c>
      <c r="P972" s="144">
        <v>22</v>
      </c>
      <c r="Q972" s="145">
        <v>70</v>
      </c>
      <c r="R972" s="145">
        <v>41</v>
      </c>
      <c r="S972" s="145">
        <v>41</v>
      </c>
      <c r="T972" s="145">
        <v>59</v>
      </c>
      <c r="U972" s="145">
        <v>59</v>
      </c>
      <c r="V972" s="145">
        <v>59</v>
      </c>
      <c r="W972" s="145">
        <v>59</v>
      </c>
      <c r="X972" s="145">
        <v>46</v>
      </c>
      <c r="Y972" s="145">
        <v>46</v>
      </c>
      <c r="Z972" s="145">
        <v>46</v>
      </c>
      <c r="AA972" s="145">
        <v>8.09</v>
      </c>
      <c r="AB972" s="145">
        <v>8.09</v>
      </c>
      <c r="AC972" s="145">
        <v>8.09</v>
      </c>
      <c r="AD972" s="145">
        <v>8.09</v>
      </c>
      <c r="AE972" s="144">
        <v>2800</v>
      </c>
      <c r="AF972" s="144">
        <v>1640</v>
      </c>
      <c r="AG972" s="144">
        <v>1763</v>
      </c>
      <c r="AH972" s="144">
        <v>2832</v>
      </c>
      <c r="AI972" s="144">
        <v>3009</v>
      </c>
      <c r="AJ972" s="144">
        <v>3009</v>
      </c>
      <c r="AK972" s="144">
        <v>2478</v>
      </c>
      <c r="AL972" s="144">
        <v>1380</v>
      </c>
      <c r="AM972" s="144">
        <v>1380</v>
      </c>
      <c r="AN972" s="144">
        <v>1380</v>
      </c>
      <c r="AO972" s="144">
        <v>178</v>
      </c>
      <c r="AP972" s="144">
        <v>178</v>
      </c>
      <c r="AQ972" s="144">
        <v>178</v>
      </c>
      <c r="AR972" s="144">
        <v>178</v>
      </c>
      <c r="AS972" s="144"/>
      <c r="AT972" s="144"/>
      <c r="AU972" s="144"/>
      <c r="AV972" s="144"/>
      <c r="AW972" s="144"/>
      <c r="AX972" s="144"/>
      <c r="AY972" s="144"/>
      <c r="AZ972" s="144"/>
      <c r="BA972" s="144"/>
      <c r="BB972" s="144"/>
      <c r="BC972" s="144"/>
      <c r="BD972" s="144"/>
      <c r="BE972" s="144"/>
      <c r="BF972" s="144"/>
    </row>
    <row r="973" spans="1:58" hidden="1">
      <c r="A973" s="143" t="s">
        <v>926</v>
      </c>
      <c r="B973" s="143" t="s">
        <v>1045</v>
      </c>
      <c r="C973" s="144">
        <v>128</v>
      </c>
      <c r="D973" s="144">
        <v>128</v>
      </c>
      <c r="E973" s="144">
        <v>138</v>
      </c>
      <c r="F973" s="144">
        <v>155</v>
      </c>
      <c r="G973" s="144">
        <v>167</v>
      </c>
      <c r="H973" s="144">
        <v>167</v>
      </c>
      <c r="I973" s="144">
        <v>138</v>
      </c>
      <c r="J973" s="144">
        <v>80</v>
      </c>
      <c r="K973" s="144">
        <v>80</v>
      </c>
      <c r="L973" s="144">
        <v>80</v>
      </c>
      <c r="M973" s="144">
        <v>74</v>
      </c>
      <c r="N973" s="144">
        <v>74</v>
      </c>
      <c r="O973" s="144">
        <v>74</v>
      </c>
      <c r="P973" s="144">
        <v>74</v>
      </c>
      <c r="Q973" s="145">
        <v>83</v>
      </c>
      <c r="R973" s="145">
        <v>73.69</v>
      </c>
      <c r="S973" s="145">
        <v>15.41</v>
      </c>
      <c r="T973" s="145">
        <v>15.63</v>
      </c>
      <c r="U973" s="145">
        <v>15.6</v>
      </c>
      <c r="V973" s="145">
        <v>15.6</v>
      </c>
      <c r="W973" s="145">
        <v>16</v>
      </c>
      <c r="X973" s="145">
        <v>30.25</v>
      </c>
      <c r="Y973" s="145">
        <v>30.25</v>
      </c>
      <c r="Z973" s="145">
        <v>30.25</v>
      </c>
      <c r="AA973" s="145">
        <v>16.77</v>
      </c>
      <c r="AB973" s="145">
        <v>16.77</v>
      </c>
      <c r="AC973" s="145">
        <v>16.77</v>
      </c>
      <c r="AD973" s="145">
        <v>16.760000000000002</v>
      </c>
      <c r="AE973" s="144">
        <v>10624</v>
      </c>
      <c r="AF973" s="144">
        <v>9432</v>
      </c>
      <c r="AG973" s="144">
        <v>2127</v>
      </c>
      <c r="AH973" s="144">
        <v>2422</v>
      </c>
      <c r="AI973" s="144">
        <v>2605</v>
      </c>
      <c r="AJ973" s="144">
        <v>2605</v>
      </c>
      <c r="AK973" s="144">
        <v>2208</v>
      </c>
      <c r="AL973" s="144">
        <v>2420</v>
      </c>
      <c r="AM973" s="144">
        <v>2420</v>
      </c>
      <c r="AN973" s="144">
        <v>2420</v>
      </c>
      <c r="AO973" s="144">
        <v>1241</v>
      </c>
      <c r="AP973" s="144">
        <v>1241</v>
      </c>
      <c r="AQ973" s="144">
        <v>1241</v>
      </c>
      <c r="AR973" s="144">
        <v>1240</v>
      </c>
      <c r="AS973" s="144"/>
      <c r="AT973" s="144"/>
      <c r="AU973" s="144"/>
      <c r="AV973" s="144"/>
      <c r="AW973" s="144"/>
      <c r="AX973" s="144"/>
      <c r="AY973" s="144"/>
      <c r="AZ973" s="144"/>
      <c r="BA973" s="144"/>
      <c r="BB973" s="144"/>
      <c r="BC973" s="144"/>
      <c r="BD973" s="144"/>
      <c r="BE973" s="144"/>
      <c r="BF973" s="144"/>
    </row>
    <row r="974" spans="1:58" hidden="1">
      <c r="A974" s="143" t="s">
        <v>926</v>
      </c>
      <c r="B974" s="143" t="s">
        <v>1046</v>
      </c>
      <c r="C974" s="144">
        <v>32</v>
      </c>
      <c r="D974" s="144">
        <v>32</v>
      </c>
      <c r="E974" s="144">
        <v>35</v>
      </c>
      <c r="F974" s="144">
        <v>39</v>
      </c>
      <c r="G974" s="144">
        <v>33</v>
      </c>
      <c r="H974" s="144">
        <v>33</v>
      </c>
      <c r="I974" s="144">
        <v>27</v>
      </c>
      <c r="J974" s="144">
        <v>13</v>
      </c>
      <c r="K974" s="144">
        <v>13</v>
      </c>
      <c r="L974" s="144">
        <v>13</v>
      </c>
      <c r="M974" s="144">
        <v>20</v>
      </c>
      <c r="N974" s="144">
        <v>20</v>
      </c>
      <c r="O974" s="144">
        <v>20</v>
      </c>
      <c r="P974" s="144">
        <v>20</v>
      </c>
      <c r="Q974" s="145">
        <v>11</v>
      </c>
      <c r="R974" s="145">
        <v>11</v>
      </c>
      <c r="S974" s="145">
        <v>10</v>
      </c>
      <c r="T974" s="145">
        <v>8</v>
      </c>
      <c r="U974" s="145">
        <v>8</v>
      </c>
      <c r="V974" s="145">
        <v>8</v>
      </c>
      <c r="W974" s="145">
        <v>8</v>
      </c>
      <c r="X974" s="145">
        <v>14</v>
      </c>
      <c r="Y974" s="145">
        <v>14</v>
      </c>
      <c r="Z974" s="145">
        <v>14</v>
      </c>
      <c r="AA974" s="145">
        <v>2.2999999999999998</v>
      </c>
      <c r="AB974" s="145">
        <v>2.2999999999999998</v>
      </c>
      <c r="AC974" s="145">
        <v>2.2999999999999998</v>
      </c>
      <c r="AD974" s="145">
        <v>2.25</v>
      </c>
      <c r="AE974" s="144">
        <v>352</v>
      </c>
      <c r="AF974" s="144">
        <v>352</v>
      </c>
      <c r="AG974" s="144">
        <v>350</v>
      </c>
      <c r="AH974" s="144">
        <v>312</v>
      </c>
      <c r="AI974" s="144">
        <v>264</v>
      </c>
      <c r="AJ974" s="144">
        <v>264</v>
      </c>
      <c r="AK974" s="144">
        <v>216</v>
      </c>
      <c r="AL974" s="144">
        <v>182</v>
      </c>
      <c r="AM974" s="144">
        <v>182</v>
      </c>
      <c r="AN974" s="144">
        <v>182</v>
      </c>
      <c r="AO974" s="144">
        <v>46</v>
      </c>
      <c r="AP974" s="144">
        <v>46</v>
      </c>
      <c r="AQ974" s="144">
        <v>46</v>
      </c>
      <c r="AR974" s="144">
        <v>45</v>
      </c>
      <c r="AS974" s="144"/>
      <c r="AT974" s="144"/>
      <c r="AU974" s="144"/>
      <c r="AV974" s="144"/>
      <c r="AW974" s="144"/>
      <c r="AX974" s="144"/>
      <c r="AY974" s="144"/>
      <c r="AZ974" s="144"/>
      <c r="BA974" s="144"/>
      <c r="BB974" s="144"/>
      <c r="BC974" s="144"/>
      <c r="BD974" s="144"/>
      <c r="BE974" s="144"/>
      <c r="BF974" s="144"/>
    </row>
    <row r="975" spans="1:58" hidden="1">
      <c r="A975" s="143" t="s">
        <v>926</v>
      </c>
      <c r="B975" s="143" t="s">
        <v>1047</v>
      </c>
      <c r="C975" s="144">
        <v>0</v>
      </c>
      <c r="D975" s="144">
        <v>0</v>
      </c>
      <c r="E975" s="144">
        <v>0</v>
      </c>
      <c r="F975" s="144">
        <v>0</v>
      </c>
      <c r="G975" s="144">
        <v>0</v>
      </c>
      <c r="H975" s="144">
        <v>0</v>
      </c>
      <c r="I975" s="144">
        <v>0</v>
      </c>
      <c r="J975" s="144">
        <v>0</v>
      </c>
      <c r="K975" s="144">
        <v>0</v>
      </c>
      <c r="L975" s="144">
        <v>0</v>
      </c>
      <c r="M975" s="144">
        <v>0</v>
      </c>
      <c r="N975" s="144">
        <v>0</v>
      </c>
      <c r="O975" s="144">
        <v>0</v>
      </c>
      <c r="P975" s="144">
        <v>0</v>
      </c>
      <c r="Q975" s="145"/>
      <c r="R975" s="145"/>
      <c r="S975" s="145"/>
      <c r="T975" s="145"/>
      <c r="U975" s="145"/>
      <c r="V975" s="145"/>
      <c r="W975" s="145"/>
      <c r="X975" s="145"/>
      <c r="Y975" s="145"/>
      <c r="Z975" s="145"/>
      <c r="AA975" s="145"/>
      <c r="AB975" s="145"/>
      <c r="AC975" s="145"/>
      <c r="AD975" s="145"/>
      <c r="AE975" s="144">
        <v>0</v>
      </c>
      <c r="AF975" s="144">
        <v>0</v>
      </c>
      <c r="AG975" s="144">
        <v>0</v>
      </c>
      <c r="AH975" s="144">
        <v>0</v>
      </c>
      <c r="AI975" s="144">
        <v>0</v>
      </c>
      <c r="AJ975" s="144">
        <v>0</v>
      </c>
      <c r="AK975" s="144">
        <v>0</v>
      </c>
      <c r="AL975" s="144">
        <v>0</v>
      </c>
      <c r="AM975" s="144">
        <v>0</v>
      </c>
      <c r="AN975" s="144">
        <v>0</v>
      </c>
      <c r="AO975" s="144">
        <v>0</v>
      </c>
      <c r="AP975" s="144">
        <v>0</v>
      </c>
      <c r="AQ975" s="144">
        <v>0</v>
      </c>
      <c r="AR975" s="144">
        <v>0</v>
      </c>
      <c r="AS975" s="144"/>
      <c r="AT975" s="144"/>
      <c r="AU975" s="144"/>
      <c r="AV975" s="144"/>
      <c r="AW975" s="144"/>
      <c r="AX975" s="144"/>
      <c r="AY975" s="144"/>
      <c r="AZ975" s="144"/>
      <c r="BA975" s="144"/>
      <c r="BB975" s="144"/>
      <c r="BC975" s="144"/>
      <c r="BD975" s="144"/>
      <c r="BE975" s="144"/>
      <c r="BF975" s="144"/>
    </row>
    <row r="976" spans="1:58" hidden="1">
      <c r="A976" s="143" t="s">
        <v>927</v>
      </c>
      <c r="B976" s="143" t="s">
        <v>991</v>
      </c>
      <c r="C976" s="144">
        <v>0</v>
      </c>
      <c r="D976" s="144">
        <v>0</v>
      </c>
      <c r="E976" s="144">
        <v>0</v>
      </c>
      <c r="F976" s="144">
        <v>0</v>
      </c>
      <c r="G976" s="144">
        <v>0</v>
      </c>
      <c r="H976" s="144">
        <v>0</v>
      </c>
      <c r="I976" s="144">
        <v>0</v>
      </c>
      <c r="J976" s="144">
        <v>0</v>
      </c>
      <c r="K976" s="144">
        <v>0</v>
      </c>
      <c r="L976" s="144">
        <v>0</v>
      </c>
      <c r="M976" s="144">
        <v>0</v>
      </c>
      <c r="N976" s="144">
        <v>0</v>
      </c>
      <c r="O976" s="144">
        <v>0</v>
      </c>
      <c r="P976" s="144">
        <v>0</v>
      </c>
      <c r="Q976" s="145"/>
      <c r="R976" s="145"/>
      <c r="S976" s="145"/>
      <c r="T976" s="145"/>
      <c r="U976" s="145"/>
      <c r="V976" s="145"/>
      <c r="W976" s="145"/>
      <c r="X976" s="145"/>
      <c r="Y976" s="145"/>
      <c r="Z976" s="145"/>
      <c r="AA976" s="145"/>
      <c r="AB976" s="145"/>
      <c r="AC976" s="145"/>
      <c r="AD976" s="145"/>
      <c r="AE976" s="144">
        <v>0</v>
      </c>
      <c r="AF976" s="144">
        <v>0</v>
      </c>
      <c r="AG976" s="144">
        <v>0</v>
      </c>
      <c r="AH976" s="144">
        <v>0</v>
      </c>
      <c r="AI976" s="144">
        <v>0</v>
      </c>
      <c r="AJ976" s="144">
        <v>0</v>
      </c>
      <c r="AK976" s="144">
        <v>0</v>
      </c>
      <c r="AL976" s="144">
        <v>0</v>
      </c>
      <c r="AM976" s="144">
        <v>0</v>
      </c>
      <c r="AN976" s="144">
        <v>0</v>
      </c>
      <c r="AO976" s="144">
        <v>0</v>
      </c>
      <c r="AP976" s="144">
        <v>0</v>
      </c>
      <c r="AQ976" s="144">
        <v>0</v>
      </c>
      <c r="AR976" s="144">
        <v>0</v>
      </c>
      <c r="AS976" s="144"/>
      <c r="AT976" s="144"/>
      <c r="AU976" s="144"/>
      <c r="AV976" s="144"/>
      <c r="AW976" s="144"/>
      <c r="AX976" s="144"/>
      <c r="AY976" s="144"/>
      <c r="AZ976" s="144"/>
      <c r="BA976" s="144"/>
      <c r="BB976" s="144"/>
      <c r="BC976" s="144"/>
      <c r="BD976" s="144"/>
      <c r="BE976" s="144"/>
      <c r="BF976" s="144"/>
    </row>
    <row r="977" spans="1:58" hidden="1">
      <c r="A977" s="143" t="s">
        <v>927</v>
      </c>
      <c r="B977" s="143" t="s">
        <v>992</v>
      </c>
      <c r="C977" s="144">
        <v>0</v>
      </c>
      <c r="D977" s="144">
        <v>0</v>
      </c>
      <c r="E977" s="144">
        <v>0</v>
      </c>
      <c r="F977" s="144">
        <v>0</v>
      </c>
      <c r="G977" s="144">
        <v>0</v>
      </c>
      <c r="H977" s="144">
        <v>0</v>
      </c>
      <c r="I977" s="144">
        <v>0</v>
      </c>
      <c r="J977" s="144">
        <v>0</v>
      </c>
      <c r="K977" s="144">
        <v>0</v>
      </c>
      <c r="L977" s="144">
        <v>0</v>
      </c>
      <c r="M977" s="144">
        <v>0</v>
      </c>
      <c r="N977" s="144">
        <v>0</v>
      </c>
      <c r="O977" s="144">
        <v>0</v>
      </c>
      <c r="P977" s="144">
        <v>0</v>
      </c>
      <c r="Q977" s="145"/>
      <c r="R977" s="145"/>
      <c r="S977" s="145"/>
      <c r="T977" s="145"/>
      <c r="U977" s="145"/>
      <c r="V977" s="145"/>
      <c r="W977" s="145"/>
      <c r="X977" s="145"/>
      <c r="Y977" s="145"/>
      <c r="Z977" s="145"/>
      <c r="AA977" s="145"/>
      <c r="AB977" s="145"/>
      <c r="AC977" s="145"/>
      <c r="AD977" s="145"/>
      <c r="AE977" s="144">
        <v>0</v>
      </c>
      <c r="AF977" s="144">
        <v>0</v>
      </c>
      <c r="AG977" s="144">
        <v>0</v>
      </c>
      <c r="AH977" s="144">
        <v>0</v>
      </c>
      <c r="AI977" s="144">
        <v>0</v>
      </c>
      <c r="AJ977" s="144">
        <v>0</v>
      </c>
      <c r="AK977" s="144">
        <v>0</v>
      </c>
      <c r="AL977" s="144">
        <v>0</v>
      </c>
      <c r="AM977" s="144">
        <v>0</v>
      </c>
      <c r="AN977" s="144">
        <v>0</v>
      </c>
      <c r="AO977" s="144">
        <v>0</v>
      </c>
      <c r="AP977" s="144">
        <v>0</v>
      </c>
      <c r="AQ977" s="144">
        <v>0</v>
      </c>
      <c r="AR977" s="144">
        <v>0</v>
      </c>
      <c r="AS977" s="144"/>
      <c r="AT977" s="144"/>
      <c r="AU977" s="144"/>
      <c r="AV977" s="144"/>
      <c r="AW977" s="144"/>
      <c r="AX977" s="144"/>
      <c r="AY977" s="144"/>
      <c r="AZ977" s="144"/>
      <c r="BA977" s="144"/>
      <c r="BB977" s="144"/>
      <c r="BC977" s="144"/>
      <c r="BD977" s="144"/>
      <c r="BE977" s="144"/>
      <c r="BF977" s="144"/>
    </row>
    <row r="978" spans="1:58" hidden="1">
      <c r="A978" s="143" t="s">
        <v>927</v>
      </c>
      <c r="B978" s="143" t="s">
        <v>993</v>
      </c>
      <c r="C978" s="144">
        <v>0</v>
      </c>
      <c r="D978" s="144">
        <v>0</v>
      </c>
      <c r="E978" s="144">
        <v>0</v>
      </c>
      <c r="F978" s="144">
        <v>0</v>
      </c>
      <c r="G978" s="144">
        <v>0</v>
      </c>
      <c r="H978" s="144">
        <v>0</v>
      </c>
      <c r="I978" s="144">
        <v>0</v>
      </c>
      <c r="J978" s="144">
        <v>0</v>
      </c>
      <c r="K978" s="144">
        <v>0</v>
      </c>
      <c r="L978" s="144">
        <v>0</v>
      </c>
      <c r="M978" s="144">
        <v>0</v>
      </c>
      <c r="N978" s="144">
        <v>0</v>
      </c>
      <c r="O978" s="144">
        <v>0</v>
      </c>
      <c r="P978" s="144">
        <v>0</v>
      </c>
      <c r="Q978" s="145"/>
      <c r="R978" s="145"/>
      <c r="S978" s="145"/>
      <c r="T978" s="145"/>
      <c r="U978" s="145"/>
      <c r="V978" s="145"/>
      <c r="W978" s="145"/>
      <c r="X978" s="145"/>
      <c r="Y978" s="145"/>
      <c r="Z978" s="145"/>
      <c r="AA978" s="145"/>
      <c r="AB978" s="145"/>
      <c r="AC978" s="145"/>
      <c r="AD978" s="145"/>
      <c r="AE978" s="144">
        <v>0</v>
      </c>
      <c r="AF978" s="144">
        <v>0</v>
      </c>
      <c r="AG978" s="144">
        <v>0</v>
      </c>
      <c r="AH978" s="144">
        <v>0</v>
      </c>
      <c r="AI978" s="144">
        <v>0</v>
      </c>
      <c r="AJ978" s="144">
        <v>0</v>
      </c>
      <c r="AK978" s="144">
        <v>0</v>
      </c>
      <c r="AL978" s="144">
        <v>0</v>
      </c>
      <c r="AM978" s="144">
        <v>0</v>
      </c>
      <c r="AN978" s="144">
        <v>0</v>
      </c>
      <c r="AO978" s="144">
        <v>0</v>
      </c>
      <c r="AP978" s="144">
        <v>0</v>
      </c>
      <c r="AQ978" s="144">
        <v>0</v>
      </c>
      <c r="AR978" s="144">
        <v>0</v>
      </c>
      <c r="AS978" s="144"/>
      <c r="AT978" s="144"/>
      <c r="AU978" s="144"/>
      <c r="AV978" s="144"/>
      <c r="AW978" s="144"/>
      <c r="AX978" s="144"/>
      <c r="AY978" s="144"/>
      <c r="AZ978" s="144"/>
      <c r="BA978" s="144"/>
      <c r="BB978" s="144"/>
      <c r="BC978" s="144"/>
      <c r="BD978" s="144"/>
      <c r="BE978" s="144"/>
      <c r="BF978" s="144"/>
    </row>
    <row r="979" spans="1:58" hidden="1">
      <c r="A979" s="143" t="s">
        <v>927</v>
      </c>
      <c r="B979" s="143" t="s">
        <v>994</v>
      </c>
      <c r="C979" s="144">
        <v>0</v>
      </c>
      <c r="D979" s="144">
        <v>0</v>
      </c>
      <c r="E979" s="144">
        <v>0</v>
      </c>
      <c r="F979" s="144">
        <v>0</v>
      </c>
      <c r="G979" s="144">
        <v>0</v>
      </c>
      <c r="H979" s="144">
        <v>0</v>
      </c>
      <c r="I979" s="144">
        <v>0</v>
      </c>
      <c r="J979" s="144">
        <v>0</v>
      </c>
      <c r="K979" s="144">
        <v>0</v>
      </c>
      <c r="L979" s="144">
        <v>0</v>
      </c>
      <c r="M979" s="144">
        <v>0</v>
      </c>
      <c r="N979" s="144">
        <v>0</v>
      </c>
      <c r="O979" s="144">
        <v>0</v>
      </c>
      <c r="P979" s="144">
        <v>0</v>
      </c>
      <c r="Q979" s="145"/>
      <c r="R979" s="145"/>
      <c r="S979" s="145"/>
      <c r="T979" s="145"/>
      <c r="U979" s="145"/>
      <c r="V979" s="145"/>
      <c r="W979" s="145"/>
      <c r="X979" s="145"/>
      <c r="Y979" s="145"/>
      <c r="Z979" s="145"/>
      <c r="AA979" s="145"/>
      <c r="AB979" s="145"/>
      <c r="AC979" s="145"/>
      <c r="AD979" s="145"/>
      <c r="AE979" s="144">
        <v>0</v>
      </c>
      <c r="AF979" s="144">
        <v>0</v>
      </c>
      <c r="AG979" s="144">
        <v>0</v>
      </c>
      <c r="AH979" s="144">
        <v>0</v>
      </c>
      <c r="AI979" s="144">
        <v>0</v>
      </c>
      <c r="AJ979" s="144">
        <v>0</v>
      </c>
      <c r="AK979" s="144">
        <v>0</v>
      </c>
      <c r="AL979" s="144">
        <v>0</v>
      </c>
      <c r="AM979" s="144">
        <v>0</v>
      </c>
      <c r="AN979" s="144">
        <v>0</v>
      </c>
      <c r="AO979" s="144">
        <v>0</v>
      </c>
      <c r="AP979" s="144">
        <v>0</v>
      </c>
      <c r="AQ979" s="144">
        <v>0</v>
      </c>
      <c r="AR979" s="144">
        <v>0</v>
      </c>
      <c r="AS979" s="144"/>
      <c r="AT979" s="144"/>
      <c r="AU979" s="144"/>
      <c r="AV979" s="144"/>
      <c r="AW979" s="144"/>
      <c r="AX979" s="144"/>
      <c r="AY979" s="144"/>
      <c r="AZ979" s="144"/>
      <c r="BA979" s="144"/>
      <c r="BB979" s="144"/>
      <c r="BC979" s="144"/>
      <c r="BD979" s="144"/>
      <c r="BE979" s="144"/>
      <c r="BF979" s="144"/>
    </row>
    <row r="980" spans="1:58" hidden="1">
      <c r="A980" s="143" t="s">
        <v>927</v>
      </c>
      <c r="B980" s="143" t="s">
        <v>995</v>
      </c>
      <c r="C980" s="144">
        <v>0</v>
      </c>
      <c r="D980" s="144">
        <v>0</v>
      </c>
      <c r="E980" s="144">
        <v>0</v>
      </c>
      <c r="F980" s="144">
        <v>0</v>
      </c>
      <c r="G980" s="144">
        <v>0</v>
      </c>
      <c r="H980" s="144">
        <v>0</v>
      </c>
      <c r="I980" s="144">
        <v>0</v>
      </c>
      <c r="J980" s="144">
        <v>0</v>
      </c>
      <c r="K980" s="144">
        <v>0</v>
      </c>
      <c r="L980" s="144">
        <v>0</v>
      </c>
      <c r="M980" s="144">
        <v>0</v>
      </c>
      <c r="N980" s="144">
        <v>0</v>
      </c>
      <c r="O980" s="144">
        <v>0</v>
      </c>
      <c r="P980" s="144">
        <v>0</v>
      </c>
      <c r="Q980" s="145"/>
      <c r="R980" s="145"/>
      <c r="S980" s="145"/>
      <c r="T980" s="145"/>
      <c r="U980" s="145"/>
      <c r="V980" s="145"/>
      <c r="W980" s="145"/>
      <c r="X980" s="145"/>
      <c r="Y980" s="145"/>
      <c r="Z980" s="145"/>
      <c r="AA980" s="145"/>
      <c r="AB980" s="145"/>
      <c r="AC980" s="145"/>
      <c r="AD980" s="145"/>
      <c r="AE980" s="144">
        <v>0</v>
      </c>
      <c r="AF980" s="144">
        <v>0</v>
      </c>
      <c r="AG980" s="144">
        <v>0</v>
      </c>
      <c r="AH980" s="144">
        <v>0</v>
      </c>
      <c r="AI980" s="144">
        <v>0</v>
      </c>
      <c r="AJ980" s="144">
        <v>0</v>
      </c>
      <c r="AK980" s="144">
        <v>0</v>
      </c>
      <c r="AL980" s="144">
        <v>0</v>
      </c>
      <c r="AM980" s="144">
        <v>0</v>
      </c>
      <c r="AN980" s="144">
        <v>0</v>
      </c>
      <c r="AO980" s="144">
        <v>0</v>
      </c>
      <c r="AP980" s="144">
        <v>0</v>
      </c>
      <c r="AQ980" s="144">
        <v>0</v>
      </c>
      <c r="AR980" s="144">
        <v>0</v>
      </c>
      <c r="AS980" s="144"/>
      <c r="AT980" s="144"/>
      <c r="AU980" s="144"/>
      <c r="AV980" s="144"/>
      <c r="AW980" s="144"/>
      <c r="AX980" s="144"/>
      <c r="AY980" s="144"/>
      <c r="AZ980" s="144"/>
      <c r="BA980" s="144"/>
      <c r="BB980" s="144"/>
      <c r="BC980" s="144"/>
      <c r="BD980" s="144"/>
      <c r="BE980" s="144"/>
      <c r="BF980" s="144"/>
    </row>
    <row r="981" spans="1:58" hidden="1">
      <c r="A981" s="143" t="s">
        <v>927</v>
      </c>
      <c r="B981" s="143" t="s">
        <v>996</v>
      </c>
      <c r="C981" s="144">
        <v>0</v>
      </c>
      <c r="D981" s="144">
        <v>0</v>
      </c>
      <c r="E981" s="144">
        <v>0</v>
      </c>
      <c r="F981" s="144">
        <v>0</v>
      </c>
      <c r="G981" s="144">
        <v>0</v>
      </c>
      <c r="H981" s="144">
        <v>0</v>
      </c>
      <c r="I981" s="144">
        <v>0</v>
      </c>
      <c r="J981" s="144">
        <v>0</v>
      </c>
      <c r="K981" s="144">
        <v>0</v>
      </c>
      <c r="L981" s="144">
        <v>0</v>
      </c>
      <c r="M981" s="144">
        <v>0</v>
      </c>
      <c r="N981" s="144">
        <v>0</v>
      </c>
      <c r="O981" s="144">
        <v>0</v>
      </c>
      <c r="P981" s="144">
        <v>0</v>
      </c>
      <c r="Q981" s="145"/>
      <c r="R981" s="145"/>
      <c r="S981" s="145"/>
      <c r="T981" s="145"/>
      <c r="U981" s="145"/>
      <c r="V981" s="145"/>
      <c r="W981" s="145"/>
      <c r="X981" s="145"/>
      <c r="Y981" s="145"/>
      <c r="Z981" s="145"/>
      <c r="AA981" s="145"/>
      <c r="AB981" s="145"/>
      <c r="AC981" s="145"/>
      <c r="AD981" s="145"/>
      <c r="AE981" s="144">
        <v>0</v>
      </c>
      <c r="AF981" s="144">
        <v>0</v>
      </c>
      <c r="AG981" s="144">
        <v>0</v>
      </c>
      <c r="AH981" s="144">
        <v>0</v>
      </c>
      <c r="AI981" s="144">
        <v>0</v>
      </c>
      <c r="AJ981" s="144">
        <v>0</v>
      </c>
      <c r="AK981" s="144">
        <v>0</v>
      </c>
      <c r="AL981" s="144">
        <v>0</v>
      </c>
      <c r="AM981" s="144">
        <v>0</v>
      </c>
      <c r="AN981" s="144">
        <v>0</v>
      </c>
      <c r="AO981" s="144">
        <v>0</v>
      </c>
      <c r="AP981" s="144">
        <v>0</v>
      </c>
      <c r="AQ981" s="144">
        <v>0</v>
      </c>
      <c r="AR981" s="144">
        <v>0</v>
      </c>
      <c r="AS981" s="144"/>
      <c r="AT981" s="144"/>
      <c r="AU981" s="144"/>
      <c r="AV981" s="144"/>
      <c r="AW981" s="144"/>
      <c r="AX981" s="144"/>
      <c r="AY981" s="144"/>
      <c r="AZ981" s="144"/>
      <c r="BA981" s="144"/>
      <c r="BB981" s="144"/>
      <c r="BC981" s="144"/>
      <c r="BD981" s="144"/>
      <c r="BE981" s="144"/>
      <c r="BF981" s="144"/>
    </row>
    <row r="982" spans="1:58" hidden="1">
      <c r="A982" s="143" t="s">
        <v>927</v>
      </c>
      <c r="B982" s="143" t="s">
        <v>997</v>
      </c>
      <c r="C982" s="144">
        <v>0</v>
      </c>
      <c r="D982" s="144">
        <v>0</v>
      </c>
      <c r="E982" s="144">
        <v>0</v>
      </c>
      <c r="F982" s="144">
        <v>0</v>
      </c>
      <c r="G982" s="144">
        <v>0</v>
      </c>
      <c r="H982" s="144">
        <v>0</v>
      </c>
      <c r="I982" s="144">
        <v>0</v>
      </c>
      <c r="J982" s="144">
        <v>0</v>
      </c>
      <c r="K982" s="144">
        <v>0</v>
      </c>
      <c r="L982" s="144">
        <v>0</v>
      </c>
      <c r="M982" s="144">
        <v>0</v>
      </c>
      <c r="N982" s="144">
        <v>0</v>
      </c>
      <c r="O982" s="144">
        <v>0</v>
      </c>
      <c r="P982" s="144">
        <v>0</v>
      </c>
      <c r="Q982" s="145"/>
      <c r="R982" s="145"/>
      <c r="S982" s="145"/>
      <c r="T982" s="145"/>
      <c r="U982" s="145"/>
      <c r="V982" s="145"/>
      <c r="W982" s="145"/>
      <c r="X982" s="145"/>
      <c r="Y982" s="145"/>
      <c r="Z982" s="145"/>
      <c r="AA982" s="145"/>
      <c r="AB982" s="145"/>
      <c r="AC982" s="145"/>
      <c r="AD982" s="145"/>
      <c r="AE982" s="144">
        <v>0</v>
      </c>
      <c r="AF982" s="144">
        <v>0</v>
      </c>
      <c r="AG982" s="144">
        <v>0</v>
      </c>
      <c r="AH982" s="144">
        <v>0</v>
      </c>
      <c r="AI982" s="144">
        <v>0</v>
      </c>
      <c r="AJ982" s="144">
        <v>0</v>
      </c>
      <c r="AK982" s="144">
        <v>0</v>
      </c>
      <c r="AL982" s="144">
        <v>0</v>
      </c>
      <c r="AM982" s="144">
        <v>0</v>
      </c>
      <c r="AN982" s="144">
        <v>0</v>
      </c>
      <c r="AO982" s="144">
        <v>0</v>
      </c>
      <c r="AP982" s="144">
        <v>0</v>
      </c>
      <c r="AQ982" s="144">
        <v>0</v>
      </c>
      <c r="AR982" s="144">
        <v>0</v>
      </c>
      <c r="AS982" s="144"/>
      <c r="AT982" s="144"/>
      <c r="AU982" s="144"/>
      <c r="AV982" s="144"/>
      <c r="AW982" s="144"/>
      <c r="AX982" s="144"/>
      <c r="AY982" s="144"/>
      <c r="AZ982" s="144"/>
      <c r="BA982" s="144"/>
      <c r="BB982" s="144"/>
      <c r="BC982" s="144"/>
      <c r="BD982" s="144"/>
      <c r="BE982" s="144"/>
      <c r="BF982" s="144"/>
    </row>
    <row r="983" spans="1:58" hidden="1">
      <c r="A983" s="143" t="s">
        <v>927</v>
      </c>
      <c r="B983" s="143" t="s">
        <v>998</v>
      </c>
      <c r="C983" s="144">
        <v>0</v>
      </c>
      <c r="D983" s="144">
        <v>0</v>
      </c>
      <c r="E983" s="144">
        <v>0</v>
      </c>
      <c r="F983" s="144">
        <v>0</v>
      </c>
      <c r="G983" s="144">
        <v>0</v>
      </c>
      <c r="H983" s="144">
        <v>0</v>
      </c>
      <c r="I983" s="144">
        <v>0</v>
      </c>
      <c r="J983" s="144">
        <v>0</v>
      </c>
      <c r="K983" s="144">
        <v>0</v>
      </c>
      <c r="L983" s="144">
        <v>0</v>
      </c>
      <c r="M983" s="144">
        <v>0</v>
      </c>
      <c r="N983" s="144">
        <v>0</v>
      </c>
      <c r="O983" s="144">
        <v>0</v>
      </c>
      <c r="P983" s="144">
        <v>0</v>
      </c>
      <c r="Q983" s="145"/>
      <c r="R983" s="145"/>
      <c r="S983" s="145"/>
      <c r="T983" s="145"/>
      <c r="U983" s="145"/>
      <c r="V983" s="145"/>
      <c r="W983" s="145"/>
      <c r="X983" s="145"/>
      <c r="Y983" s="145"/>
      <c r="Z983" s="145"/>
      <c r="AA983" s="145"/>
      <c r="AB983" s="145"/>
      <c r="AC983" s="145"/>
      <c r="AD983" s="145"/>
      <c r="AE983" s="144">
        <v>0</v>
      </c>
      <c r="AF983" s="144">
        <v>0</v>
      </c>
      <c r="AG983" s="144">
        <v>0</v>
      </c>
      <c r="AH983" s="144">
        <v>0</v>
      </c>
      <c r="AI983" s="144">
        <v>0</v>
      </c>
      <c r="AJ983" s="144">
        <v>0</v>
      </c>
      <c r="AK983" s="144">
        <v>0</v>
      </c>
      <c r="AL983" s="144">
        <v>0</v>
      </c>
      <c r="AM983" s="144">
        <v>0</v>
      </c>
      <c r="AN983" s="144">
        <v>0</v>
      </c>
      <c r="AO983" s="144">
        <v>0</v>
      </c>
      <c r="AP983" s="144">
        <v>0</v>
      </c>
      <c r="AQ983" s="144">
        <v>0</v>
      </c>
      <c r="AR983" s="144">
        <v>0</v>
      </c>
      <c r="AS983" s="144"/>
      <c r="AT983" s="144"/>
      <c r="AU983" s="144"/>
      <c r="AV983" s="144"/>
      <c r="AW983" s="144"/>
      <c r="AX983" s="144"/>
      <c r="AY983" s="144"/>
      <c r="AZ983" s="144"/>
      <c r="BA983" s="144"/>
      <c r="BB983" s="144"/>
      <c r="BC983" s="144"/>
      <c r="BD983" s="144"/>
      <c r="BE983" s="144"/>
      <c r="BF983" s="144"/>
    </row>
    <row r="984" spans="1:58" hidden="1">
      <c r="A984" s="143" t="s">
        <v>927</v>
      </c>
      <c r="B984" s="143" t="s">
        <v>999</v>
      </c>
      <c r="C984" s="144">
        <v>0</v>
      </c>
      <c r="D984" s="144">
        <v>0</v>
      </c>
      <c r="E984" s="144">
        <v>0</v>
      </c>
      <c r="F984" s="144">
        <v>0</v>
      </c>
      <c r="G984" s="144">
        <v>0</v>
      </c>
      <c r="H984" s="144">
        <v>0</v>
      </c>
      <c r="I984" s="144">
        <v>0</v>
      </c>
      <c r="J984" s="144">
        <v>0</v>
      </c>
      <c r="K984" s="144">
        <v>0</v>
      </c>
      <c r="L984" s="144">
        <v>0</v>
      </c>
      <c r="M984" s="144">
        <v>0</v>
      </c>
      <c r="N984" s="144">
        <v>0</v>
      </c>
      <c r="O984" s="144">
        <v>0</v>
      </c>
      <c r="P984" s="144">
        <v>0</v>
      </c>
      <c r="Q984" s="145"/>
      <c r="R984" s="145"/>
      <c r="S984" s="145"/>
      <c r="T984" s="145"/>
      <c r="U984" s="145"/>
      <c r="V984" s="145"/>
      <c r="W984" s="145"/>
      <c r="X984" s="145"/>
      <c r="Y984" s="145"/>
      <c r="Z984" s="145"/>
      <c r="AA984" s="145"/>
      <c r="AB984" s="145"/>
      <c r="AC984" s="145"/>
      <c r="AD984" s="145"/>
      <c r="AE984" s="144">
        <v>0</v>
      </c>
      <c r="AF984" s="144">
        <v>0</v>
      </c>
      <c r="AG984" s="144">
        <v>0</v>
      </c>
      <c r="AH984" s="144">
        <v>0</v>
      </c>
      <c r="AI984" s="144">
        <v>0</v>
      </c>
      <c r="AJ984" s="144">
        <v>0</v>
      </c>
      <c r="AK984" s="144">
        <v>0</v>
      </c>
      <c r="AL984" s="144">
        <v>0</v>
      </c>
      <c r="AM984" s="144">
        <v>0</v>
      </c>
      <c r="AN984" s="144">
        <v>0</v>
      </c>
      <c r="AO984" s="144">
        <v>0</v>
      </c>
      <c r="AP984" s="144">
        <v>0</v>
      </c>
      <c r="AQ984" s="144">
        <v>0</v>
      </c>
      <c r="AR984" s="144">
        <v>0</v>
      </c>
      <c r="AS984" s="144"/>
      <c r="AT984" s="144"/>
      <c r="AU984" s="144"/>
      <c r="AV984" s="144"/>
      <c r="AW984" s="144"/>
      <c r="AX984" s="144"/>
      <c r="AY984" s="144"/>
      <c r="AZ984" s="144"/>
      <c r="BA984" s="144"/>
      <c r="BB984" s="144"/>
      <c r="BC984" s="144"/>
      <c r="BD984" s="144"/>
      <c r="BE984" s="144"/>
      <c r="BF984" s="144"/>
    </row>
    <row r="985" spans="1:58" hidden="1">
      <c r="A985" s="143" t="s">
        <v>927</v>
      </c>
      <c r="B985" s="143" t="s">
        <v>1000</v>
      </c>
      <c r="C985" s="144">
        <v>0</v>
      </c>
      <c r="D985" s="144">
        <v>0</v>
      </c>
      <c r="E985" s="144">
        <v>0</v>
      </c>
      <c r="F985" s="144">
        <v>0</v>
      </c>
      <c r="G985" s="144">
        <v>0</v>
      </c>
      <c r="H985" s="144">
        <v>0</v>
      </c>
      <c r="I985" s="144">
        <v>0</v>
      </c>
      <c r="J985" s="144">
        <v>0</v>
      </c>
      <c r="K985" s="144">
        <v>0</v>
      </c>
      <c r="L985" s="144">
        <v>0</v>
      </c>
      <c r="M985" s="144">
        <v>0</v>
      </c>
      <c r="N985" s="144">
        <v>0</v>
      </c>
      <c r="O985" s="144">
        <v>0</v>
      </c>
      <c r="P985" s="144">
        <v>0</v>
      </c>
      <c r="Q985" s="145"/>
      <c r="R985" s="145"/>
      <c r="S985" s="145"/>
      <c r="T985" s="145"/>
      <c r="U985" s="145"/>
      <c r="V985" s="145"/>
      <c r="W985" s="145"/>
      <c r="X985" s="145"/>
      <c r="Y985" s="145"/>
      <c r="Z985" s="145"/>
      <c r="AA985" s="145"/>
      <c r="AB985" s="145"/>
      <c r="AC985" s="145"/>
      <c r="AD985" s="145"/>
      <c r="AE985" s="144">
        <v>0</v>
      </c>
      <c r="AF985" s="144">
        <v>0</v>
      </c>
      <c r="AG985" s="144">
        <v>0</v>
      </c>
      <c r="AH985" s="144">
        <v>0</v>
      </c>
      <c r="AI985" s="144">
        <v>0</v>
      </c>
      <c r="AJ985" s="144">
        <v>0</v>
      </c>
      <c r="AK985" s="144">
        <v>0</v>
      </c>
      <c r="AL985" s="144">
        <v>0</v>
      </c>
      <c r="AM985" s="144">
        <v>0</v>
      </c>
      <c r="AN985" s="144">
        <v>0</v>
      </c>
      <c r="AO985" s="144">
        <v>0</v>
      </c>
      <c r="AP985" s="144">
        <v>0</v>
      </c>
      <c r="AQ985" s="144">
        <v>0</v>
      </c>
      <c r="AR985" s="144">
        <v>0</v>
      </c>
      <c r="AS985" s="144"/>
      <c r="AT985" s="144"/>
      <c r="AU985" s="144"/>
      <c r="AV985" s="144"/>
      <c r="AW985" s="144"/>
      <c r="AX985" s="144"/>
      <c r="AY985" s="144"/>
      <c r="AZ985" s="144"/>
      <c r="BA985" s="144"/>
      <c r="BB985" s="144"/>
      <c r="BC985" s="144"/>
      <c r="BD985" s="144"/>
      <c r="BE985" s="144"/>
      <c r="BF985" s="144"/>
    </row>
    <row r="986" spans="1:58" hidden="1">
      <c r="A986" s="143" t="s">
        <v>927</v>
      </c>
      <c r="B986" s="143" t="s">
        <v>1001</v>
      </c>
      <c r="C986" s="144">
        <v>0</v>
      </c>
      <c r="D986" s="144">
        <v>0</v>
      </c>
      <c r="E986" s="144">
        <v>0</v>
      </c>
      <c r="F986" s="144">
        <v>0</v>
      </c>
      <c r="G986" s="144">
        <v>0</v>
      </c>
      <c r="H986" s="144">
        <v>0</v>
      </c>
      <c r="I986" s="144">
        <v>0</v>
      </c>
      <c r="J986" s="144">
        <v>0</v>
      </c>
      <c r="K986" s="144">
        <v>0</v>
      </c>
      <c r="L986" s="144">
        <v>0</v>
      </c>
      <c r="M986" s="144">
        <v>0</v>
      </c>
      <c r="N986" s="144">
        <v>0</v>
      </c>
      <c r="O986" s="144">
        <v>0</v>
      </c>
      <c r="P986" s="144">
        <v>0</v>
      </c>
      <c r="Q986" s="145"/>
      <c r="R986" s="145"/>
      <c r="S986" s="145"/>
      <c r="T986" s="145"/>
      <c r="U986" s="145"/>
      <c r="V986" s="145"/>
      <c r="W986" s="145"/>
      <c r="X986" s="145"/>
      <c r="Y986" s="145"/>
      <c r="Z986" s="145"/>
      <c r="AA986" s="145"/>
      <c r="AB986" s="145"/>
      <c r="AC986" s="145"/>
      <c r="AD986" s="145"/>
      <c r="AE986" s="144">
        <v>0</v>
      </c>
      <c r="AF986" s="144">
        <v>0</v>
      </c>
      <c r="AG986" s="144">
        <v>0</v>
      </c>
      <c r="AH986" s="144">
        <v>0</v>
      </c>
      <c r="AI986" s="144">
        <v>0</v>
      </c>
      <c r="AJ986" s="144">
        <v>0</v>
      </c>
      <c r="AK986" s="144">
        <v>0</v>
      </c>
      <c r="AL986" s="144">
        <v>0</v>
      </c>
      <c r="AM986" s="144">
        <v>0</v>
      </c>
      <c r="AN986" s="144">
        <v>0</v>
      </c>
      <c r="AO986" s="144">
        <v>0</v>
      </c>
      <c r="AP986" s="144">
        <v>0</v>
      </c>
      <c r="AQ986" s="144">
        <v>0</v>
      </c>
      <c r="AR986" s="144">
        <v>0</v>
      </c>
      <c r="AS986" s="144"/>
      <c r="AT986" s="144"/>
      <c r="AU986" s="144"/>
      <c r="AV986" s="144"/>
      <c r="AW986" s="144"/>
      <c r="AX986" s="144"/>
      <c r="AY986" s="144"/>
      <c r="AZ986" s="144"/>
      <c r="BA986" s="144"/>
      <c r="BB986" s="144"/>
      <c r="BC986" s="144"/>
      <c r="BD986" s="144"/>
      <c r="BE986" s="144"/>
      <c r="BF986" s="144"/>
    </row>
    <row r="987" spans="1:58" hidden="1">
      <c r="A987" s="143" t="s">
        <v>927</v>
      </c>
      <c r="B987" s="143" t="s">
        <v>1002</v>
      </c>
      <c r="C987" s="144">
        <v>0</v>
      </c>
      <c r="D987" s="144">
        <v>0</v>
      </c>
      <c r="E987" s="144">
        <v>0</v>
      </c>
      <c r="F987" s="144">
        <v>0</v>
      </c>
      <c r="G987" s="144">
        <v>0</v>
      </c>
      <c r="H987" s="144">
        <v>0</v>
      </c>
      <c r="I987" s="144">
        <v>0</v>
      </c>
      <c r="J987" s="144">
        <v>0</v>
      </c>
      <c r="K987" s="144">
        <v>0</v>
      </c>
      <c r="L987" s="144">
        <v>0</v>
      </c>
      <c r="M987" s="144">
        <v>0</v>
      </c>
      <c r="N987" s="144">
        <v>0</v>
      </c>
      <c r="O987" s="144">
        <v>0</v>
      </c>
      <c r="P987" s="144">
        <v>0</v>
      </c>
      <c r="Q987" s="145"/>
      <c r="R987" s="145"/>
      <c r="S987" s="145"/>
      <c r="T987" s="145"/>
      <c r="U987" s="145"/>
      <c r="V987" s="145"/>
      <c r="W987" s="145"/>
      <c r="X987" s="145"/>
      <c r="Y987" s="145"/>
      <c r="Z987" s="145"/>
      <c r="AA987" s="145"/>
      <c r="AB987" s="145"/>
      <c r="AC987" s="145"/>
      <c r="AD987" s="145"/>
      <c r="AE987" s="144">
        <v>0</v>
      </c>
      <c r="AF987" s="144">
        <v>0</v>
      </c>
      <c r="AG987" s="144">
        <v>0</v>
      </c>
      <c r="AH987" s="144">
        <v>0</v>
      </c>
      <c r="AI987" s="144">
        <v>0</v>
      </c>
      <c r="AJ987" s="144">
        <v>0</v>
      </c>
      <c r="AK987" s="144">
        <v>0</v>
      </c>
      <c r="AL987" s="144">
        <v>0</v>
      </c>
      <c r="AM987" s="144">
        <v>0</v>
      </c>
      <c r="AN987" s="144">
        <v>0</v>
      </c>
      <c r="AO987" s="144">
        <v>0</v>
      </c>
      <c r="AP987" s="144">
        <v>0</v>
      </c>
      <c r="AQ987" s="144">
        <v>0</v>
      </c>
      <c r="AR987" s="144">
        <v>0</v>
      </c>
      <c r="AS987" s="144"/>
      <c r="AT987" s="144"/>
      <c r="AU987" s="144"/>
      <c r="AV987" s="144"/>
      <c r="AW987" s="144"/>
      <c r="AX987" s="144"/>
      <c r="AY987" s="144"/>
      <c r="AZ987" s="144"/>
      <c r="BA987" s="144"/>
      <c r="BB987" s="144"/>
      <c r="BC987" s="144"/>
      <c r="BD987" s="144"/>
      <c r="BE987" s="144"/>
      <c r="BF987" s="144"/>
    </row>
    <row r="988" spans="1:58" hidden="1">
      <c r="A988" s="143" t="s">
        <v>927</v>
      </c>
      <c r="B988" s="143" t="s">
        <v>1003</v>
      </c>
      <c r="C988" s="144">
        <v>55</v>
      </c>
      <c r="D988" s="144">
        <v>46</v>
      </c>
      <c r="E988" s="144">
        <v>61</v>
      </c>
      <c r="F988" s="144">
        <v>52</v>
      </c>
      <c r="G988" s="144">
        <v>43</v>
      </c>
      <c r="H988" s="144">
        <v>14</v>
      </c>
      <c r="I988" s="144">
        <v>4</v>
      </c>
      <c r="J988" s="144">
        <v>0</v>
      </c>
      <c r="K988" s="144">
        <v>6</v>
      </c>
      <c r="L988" s="144">
        <v>16</v>
      </c>
      <c r="M988" s="144">
        <v>7</v>
      </c>
      <c r="N988" s="144">
        <v>7</v>
      </c>
      <c r="O988" s="144">
        <v>7</v>
      </c>
      <c r="P988" s="144">
        <v>0</v>
      </c>
      <c r="Q988" s="145">
        <v>17</v>
      </c>
      <c r="R988" s="145">
        <v>17</v>
      </c>
      <c r="S988" s="145">
        <v>17</v>
      </c>
      <c r="T988" s="145">
        <v>17</v>
      </c>
      <c r="U988" s="145">
        <v>17</v>
      </c>
      <c r="V988" s="145">
        <v>17</v>
      </c>
      <c r="W988" s="145">
        <v>170</v>
      </c>
      <c r="X988" s="145"/>
      <c r="Y988" s="145">
        <v>118.67</v>
      </c>
      <c r="Z988" s="145">
        <v>96</v>
      </c>
      <c r="AA988" s="145">
        <v>85.71</v>
      </c>
      <c r="AB988" s="145">
        <v>85.71</v>
      </c>
      <c r="AC988" s="145">
        <v>71.430000000000007</v>
      </c>
      <c r="AD988" s="145"/>
      <c r="AE988" s="144">
        <v>935</v>
      </c>
      <c r="AF988" s="144">
        <v>782</v>
      </c>
      <c r="AG988" s="144">
        <v>1037</v>
      </c>
      <c r="AH988" s="144">
        <v>884</v>
      </c>
      <c r="AI988" s="144">
        <v>731</v>
      </c>
      <c r="AJ988" s="144">
        <v>238</v>
      </c>
      <c r="AK988" s="144">
        <v>680</v>
      </c>
      <c r="AL988" s="144">
        <v>0</v>
      </c>
      <c r="AM988" s="144">
        <v>712</v>
      </c>
      <c r="AN988" s="144">
        <v>1536</v>
      </c>
      <c r="AO988" s="144">
        <v>600</v>
      </c>
      <c r="AP988" s="144">
        <v>600</v>
      </c>
      <c r="AQ988" s="144">
        <v>500</v>
      </c>
      <c r="AR988" s="144">
        <v>0</v>
      </c>
      <c r="AS988" s="144"/>
      <c r="AT988" s="144"/>
      <c r="AU988" s="144"/>
      <c r="AV988" s="144"/>
      <c r="AW988" s="144"/>
      <c r="AX988" s="144"/>
      <c r="AY988" s="144"/>
      <c r="AZ988" s="144"/>
      <c r="BA988" s="144"/>
      <c r="BB988" s="144"/>
      <c r="BC988" s="144"/>
      <c r="BD988" s="144"/>
      <c r="BE988" s="144"/>
      <c r="BF988" s="144"/>
    </row>
    <row r="989" spans="1:58" hidden="1">
      <c r="A989" s="143" t="s">
        <v>927</v>
      </c>
      <c r="B989" s="143" t="s">
        <v>1004</v>
      </c>
      <c r="C989" s="144">
        <v>55</v>
      </c>
      <c r="D989" s="144">
        <v>46</v>
      </c>
      <c r="E989" s="144">
        <v>61</v>
      </c>
      <c r="F989" s="144">
        <v>52</v>
      </c>
      <c r="G989" s="144">
        <v>43</v>
      </c>
      <c r="H989" s="144">
        <v>14</v>
      </c>
      <c r="I989" s="144">
        <v>4</v>
      </c>
      <c r="J989" s="144">
        <v>0</v>
      </c>
      <c r="K989" s="144">
        <v>6</v>
      </c>
      <c r="L989" s="144">
        <v>16</v>
      </c>
      <c r="M989" s="144">
        <v>7</v>
      </c>
      <c r="N989" s="144">
        <v>7</v>
      </c>
      <c r="O989" s="144">
        <v>7</v>
      </c>
      <c r="P989" s="144">
        <v>0</v>
      </c>
      <c r="Q989" s="145">
        <v>17</v>
      </c>
      <c r="R989" s="145">
        <v>17</v>
      </c>
      <c r="S989" s="145">
        <v>17</v>
      </c>
      <c r="T989" s="145">
        <v>17</v>
      </c>
      <c r="U989" s="145">
        <v>17</v>
      </c>
      <c r="V989" s="145">
        <v>17</v>
      </c>
      <c r="W989" s="145">
        <v>170</v>
      </c>
      <c r="X989" s="145"/>
      <c r="Y989" s="145">
        <v>118.67</v>
      </c>
      <c r="Z989" s="145">
        <v>96</v>
      </c>
      <c r="AA989" s="145">
        <v>85.71</v>
      </c>
      <c r="AB989" s="145">
        <v>85.71</v>
      </c>
      <c r="AC989" s="145">
        <v>71.430000000000007</v>
      </c>
      <c r="AD989" s="145"/>
      <c r="AE989" s="144">
        <v>935</v>
      </c>
      <c r="AF989" s="144">
        <v>782</v>
      </c>
      <c r="AG989" s="144">
        <v>1037</v>
      </c>
      <c r="AH989" s="144">
        <v>884</v>
      </c>
      <c r="AI989" s="144">
        <v>731</v>
      </c>
      <c r="AJ989" s="144">
        <v>238</v>
      </c>
      <c r="AK989" s="144">
        <v>680</v>
      </c>
      <c r="AL989" s="144">
        <v>0</v>
      </c>
      <c r="AM989" s="144">
        <v>712</v>
      </c>
      <c r="AN989" s="144">
        <v>1536</v>
      </c>
      <c r="AO989" s="144">
        <v>600</v>
      </c>
      <c r="AP989" s="144">
        <v>600</v>
      </c>
      <c r="AQ989" s="144">
        <v>500</v>
      </c>
      <c r="AR989" s="144">
        <v>0</v>
      </c>
      <c r="AS989" s="144"/>
      <c r="AT989" s="144"/>
      <c r="AU989" s="144"/>
      <c r="AV989" s="144"/>
      <c r="AW989" s="144"/>
      <c r="AX989" s="144"/>
      <c r="AY989" s="144"/>
      <c r="AZ989" s="144"/>
      <c r="BA989" s="144"/>
      <c r="BB989" s="144"/>
      <c r="BC989" s="144"/>
      <c r="BD989" s="144"/>
      <c r="BE989" s="144"/>
      <c r="BF989" s="144"/>
    </row>
    <row r="990" spans="1:58" hidden="1">
      <c r="A990" s="143" t="s">
        <v>927</v>
      </c>
      <c r="B990" s="143" t="s">
        <v>1005</v>
      </c>
      <c r="C990" s="144">
        <v>262</v>
      </c>
      <c r="D990" s="144">
        <v>257</v>
      </c>
      <c r="E990" s="144">
        <v>273</v>
      </c>
      <c r="F990" s="144">
        <v>290</v>
      </c>
      <c r="G990" s="144">
        <v>297</v>
      </c>
      <c r="H990" s="144">
        <v>304</v>
      </c>
      <c r="I990" s="144">
        <v>310</v>
      </c>
      <c r="J990" s="144">
        <v>307</v>
      </c>
      <c r="K990" s="144">
        <v>314</v>
      </c>
      <c r="L990" s="144">
        <v>380</v>
      </c>
      <c r="M990" s="144">
        <v>297</v>
      </c>
      <c r="N990" s="144">
        <v>297</v>
      </c>
      <c r="O990" s="144">
        <v>300</v>
      </c>
      <c r="P990" s="144">
        <v>340</v>
      </c>
      <c r="Q990" s="145">
        <v>153</v>
      </c>
      <c r="R990" s="145">
        <v>153</v>
      </c>
      <c r="S990" s="145">
        <v>153</v>
      </c>
      <c r="T990" s="145">
        <v>153</v>
      </c>
      <c r="U990" s="145">
        <v>153</v>
      </c>
      <c r="V990" s="145">
        <v>153</v>
      </c>
      <c r="W990" s="145">
        <v>153</v>
      </c>
      <c r="X990" s="145">
        <v>149.18</v>
      </c>
      <c r="Y990" s="145">
        <v>110</v>
      </c>
      <c r="Z990" s="145">
        <v>120</v>
      </c>
      <c r="AA990" s="145">
        <v>117.85</v>
      </c>
      <c r="AB990" s="145">
        <v>117.85</v>
      </c>
      <c r="AC990" s="145">
        <v>126.67</v>
      </c>
      <c r="AD990" s="145">
        <v>129.41</v>
      </c>
      <c r="AE990" s="144">
        <v>40086</v>
      </c>
      <c r="AF990" s="144">
        <v>39321</v>
      </c>
      <c r="AG990" s="144">
        <v>41769</v>
      </c>
      <c r="AH990" s="144">
        <v>44370</v>
      </c>
      <c r="AI990" s="144">
        <v>45441</v>
      </c>
      <c r="AJ990" s="144">
        <v>46512</v>
      </c>
      <c r="AK990" s="144">
        <v>47430</v>
      </c>
      <c r="AL990" s="144">
        <v>45797</v>
      </c>
      <c r="AM990" s="144">
        <v>34540</v>
      </c>
      <c r="AN990" s="144">
        <v>45600</v>
      </c>
      <c r="AO990" s="144">
        <v>35000</v>
      </c>
      <c r="AP990" s="144">
        <v>35000</v>
      </c>
      <c r="AQ990" s="144">
        <v>38000</v>
      </c>
      <c r="AR990" s="144">
        <v>44000</v>
      </c>
      <c r="AS990" s="144"/>
      <c r="AT990" s="144"/>
      <c r="AU990" s="144"/>
      <c r="AV990" s="144"/>
      <c r="AW990" s="144"/>
      <c r="AX990" s="144"/>
      <c r="AY990" s="144"/>
      <c r="AZ990" s="144"/>
      <c r="BA990" s="144"/>
      <c r="BB990" s="144"/>
      <c r="BC990" s="144"/>
      <c r="BD990" s="144"/>
      <c r="BE990" s="144"/>
      <c r="BF990" s="144"/>
    </row>
    <row r="991" spans="1:58" hidden="1">
      <c r="A991" s="143" t="s">
        <v>927</v>
      </c>
      <c r="B991" s="143" t="s">
        <v>1006</v>
      </c>
      <c r="C991" s="144">
        <v>126</v>
      </c>
      <c r="D991" s="144">
        <v>126</v>
      </c>
      <c r="E991" s="144">
        <v>138</v>
      </c>
      <c r="F991" s="144">
        <v>132</v>
      </c>
      <c r="G991" s="144">
        <v>126</v>
      </c>
      <c r="H991" s="144">
        <v>130</v>
      </c>
      <c r="I991" s="144">
        <v>113</v>
      </c>
      <c r="J991" s="144">
        <v>117</v>
      </c>
      <c r="K991" s="144">
        <v>116</v>
      </c>
      <c r="L991" s="144">
        <v>125</v>
      </c>
      <c r="M991" s="144">
        <v>99</v>
      </c>
      <c r="N991" s="144">
        <v>99</v>
      </c>
      <c r="O991" s="144">
        <v>80</v>
      </c>
      <c r="P991" s="144">
        <v>80</v>
      </c>
      <c r="Q991" s="145">
        <v>15</v>
      </c>
      <c r="R991" s="145">
        <v>15</v>
      </c>
      <c r="S991" s="145">
        <v>15</v>
      </c>
      <c r="T991" s="145">
        <v>15</v>
      </c>
      <c r="U991" s="145">
        <v>15</v>
      </c>
      <c r="V991" s="145">
        <v>15</v>
      </c>
      <c r="W991" s="145">
        <v>150</v>
      </c>
      <c r="X991" s="145">
        <v>125</v>
      </c>
      <c r="Y991" s="145">
        <v>100</v>
      </c>
      <c r="Z991" s="145">
        <v>94.45</v>
      </c>
      <c r="AA991" s="145">
        <v>95.96</v>
      </c>
      <c r="AB991" s="145">
        <v>95.96</v>
      </c>
      <c r="AC991" s="145">
        <v>87.5</v>
      </c>
      <c r="AD991" s="145">
        <v>75</v>
      </c>
      <c r="AE991" s="144">
        <v>1890</v>
      </c>
      <c r="AF991" s="144">
        <v>1890</v>
      </c>
      <c r="AG991" s="144">
        <v>2070</v>
      </c>
      <c r="AH991" s="144">
        <v>1980</v>
      </c>
      <c r="AI991" s="144">
        <v>1890</v>
      </c>
      <c r="AJ991" s="144">
        <v>1950</v>
      </c>
      <c r="AK991" s="144">
        <v>16950</v>
      </c>
      <c r="AL991" s="144">
        <v>14625</v>
      </c>
      <c r="AM991" s="144">
        <v>11600</v>
      </c>
      <c r="AN991" s="144">
        <v>11806</v>
      </c>
      <c r="AO991" s="144">
        <v>9500</v>
      </c>
      <c r="AP991" s="144">
        <v>9500</v>
      </c>
      <c r="AQ991" s="144">
        <v>7000</v>
      </c>
      <c r="AR991" s="144">
        <v>6000</v>
      </c>
      <c r="AS991" s="144"/>
      <c r="AT991" s="144"/>
      <c r="AU991" s="144"/>
      <c r="AV991" s="144"/>
      <c r="AW991" s="144"/>
      <c r="AX991" s="144"/>
      <c r="AY991" s="144"/>
      <c r="AZ991" s="144"/>
      <c r="BA991" s="144"/>
      <c r="BB991" s="144"/>
      <c r="BC991" s="144"/>
      <c r="BD991" s="144"/>
      <c r="BE991" s="144"/>
      <c r="BF991" s="144"/>
    </row>
    <row r="992" spans="1:58" hidden="1">
      <c r="A992" s="143" t="s">
        <v>927</v>
      </c>
      <c r="B992" s="143" t="s">
        <v>1007</v>
      </c>
      <c r="C992" s="144">
        <v>0</v>
      </c>
      <c r="D992" s="144">
        <v>0</v>
      </c>
      <c r="E992" s="144">
        <v>0</v>
      </c>
      <c r="F992" s="144">
        <v>0</v>
      </c>
      <c r="G992" s="144">
        <v>0</v>
      </c>
      <c r="H992" s="144">
        <v>0</v>
      </c>
      <c r="I992" s="144">
        <v>0</v>
      </c>
      <c r="J992" s="144">
        <v>0</v>
      </c>
      <c r="K992" s="144">
        <v>0</v>
      </c>
      <c r="L992" s="144">
        <v>0</v>
      </c>
      <c r="M992" s="144">
        <v>0</v>
      </c>
      <c r="N992" s="144">
        <v>0</v>
      </c>
      <c r="O992" s="144">
        <v>0</v>
      </c>
      <c r="P992" s="144">
        <v>0</v>
      </c>
      <c r="Q992" s="145"/>
      <c r="R992" s="145"/>
      <c r="S992" s="145"/>
      <c r="T992" s="145"/>
      <c r="U992" s="145"/>
      <c r="V992" s="145"/>
      <c r="W992" s="145"/>
      <c r="X992" s="145"/>
      <c r="Y992" s="145"/>
      <c r="Z992" s="145"/>
      <c r="AA992" s="145"/>
      <c r="AB992" s="145"/>
      <c r="AC992" s="145"/>
      <c r="AD992" s="145"/>
      <c r="AE992" s="144">
        <v>0</v>
      </c>
      <c r="AF992" s="144">
        <v>0</v>
      </c>
      <c r="AG992" s="144">
        <v>0</v>
      </c>
      <c r="AH992" s="144">
        <v>0</v>
      </c>
      <c r="AI992" s="144">
        <v>0</v>
      </c>
      <c r="AJ992" s="144">
        <v>0</v>
      </c>
      <c r="AK992" s="144">
        <v>0</v>
      </c>
      <c r="AL992" s="144">
        <v>0</v>
      </c>
      <c r="AM992" s="144">
        <v>0</v>
      </c>
      <c r="AN992" s="144">
        <v>0</v>
      </c>
      <c r="AO992" s="144">
        <v>0</v>
      </c>
      <c r="AP992" s="144">
        <v>0</v>
      </c>
      <c r="AQ992" s="144">
        <v>0</v>
      </c>
      <c r="AR992" s="144">
        <v>0</v>
      </c>
      <c r="AS992" s="144"/>
      <c r="AT992" s="144"/>
      <c r="AU992" s="144"/>
      <c r="AV992" s="144"/>
      <c r="AW992" s="144"/>
      <c r="AX992" s="144"/>
      <c r="AY992" s="144"/>
      <c r="AZ992" s="144"/>
      <c r="BA992" s="144"/>
      <c r="BB992" s="144"/>
      <c r="BC992" s="144"/>
      <c r="BD992" s="144"/>
      <c r="BE992" s="144"/>
      <c r="BF992" s="144"/>
    </row>
    <row r="993" spans="1:58" hidden="1">
      <c r="A993" s="143" t="s">
        <v>927</v>
      </c>
      <c r="B993" s="143" t="s">
        <v>1008</v>
      </c>
      <c r="C993" s="144">
        <v>0</v>
      </c>
      <c r="D993" s="144">
        <v>0</v>
      </c>
      <c r="E993" s="144">
        <v>0</v>
      </c>
      <c r="F993" s="144">
        <v>0</v>
      </c>
      <c r="G993" s="144">
        <v>0</v>
      </c>
      <c r="H993" s="144">
        <v>0</v>
      </c>
      <c r="I993" s="144">
        <v>0</v>
      </c>
      <c r="J993" s="144">
        <v>0</v>
      </c>
      <c r="K993" s="144">
        <v>0</v>
      </c>
      <c r="L993" s="144">
        <v>0</v>
      </c>
      <c r="M993" s="144">
        <v>159</v>
      </c>
      <c r="N993" s="144">
        <v>159</v>
      </c>
      <c r="O993" s="144">
        <v>150</v>
      </c>
      <c r="P993" s="144">
        <v>165</v>
      </c>
      <c r="Q993" s="145"/>
      <c r="R993" s="145"/>
      <c r="S993" s="145"/>
      <c r="T993" s="145"/>
      <c r="U993" s="145"/>
      <c r="V993" s="145"/>
      <c r="W993" s="145"/>
      <c r="X993" s="145"/>
      <c r="Y993" s="145"/>
      <c r="Z993" s="145"/>
      <c r="AA993" s="145">
        <v>0</v>
      </c>
      <c r="AB993" s="145">
        <v>0</v>
      </c>
      <c r="AC993" s="145">
        <v>0</v>
      </c>
      <c r="AD993" s="145">
        <v>0</v>
      </c>
      <c r="AE993" s="144">
        <v>0</v>
      </c>
      <c r="AF993" s="144">
        <v>0</v>
      </c>
      <c r="AG993" s="144">
        <v>0</v>
      </c>
      <c r="AH993" s="144">
        <v>0</v>
      </c>
      <c r="AI993" s="144">
        <v>0</v>
      </c>
      <c r="AJ993" s="144">
        <v>0</v>
      </c>
      <c r="AK993" s="144">
        <v>0</v>
      </c>
      <c r="AL993" s="144">
        <v>0</v>
      </c>
      <c r="AM993" s="144">
        <v>0</v>
      </c>
      <c r="AN993" s="144">
        <v>0</v>
      </c>
      <c r="AO993" s="144">
        <v>0</v>
      </c>
      <c r="AP993" s="144">
        <v>0</v>
      </c>
      <c r="AQ993" s="144">
        <v>0</v>
      </c>
      <c r="AR993" s="144">
        <v>0</v>
      </c>
      <c r="AS993" s="144"/>
      <c r="AT993" s="144"/>
      <c r="AU993" s="144"/>
      <c r="AV993" s="144"/>
      <c r="AW993" s="144"/>
      <c r="AX993" s="144"/>
      <c r="AY993" s="144"/>
      <c r="AZ993" s="144"/>
      <c r="BA993" s="144"/>
      <c r="BB993" s="144"/>
      <c r="BC993" s="144"/>
      <c r="BD993" s="144"/>
      <c r="BE993" s="144"/>
      <c r="BF993" s="144"/>
    </row>
    <row r="994" spans="1:58" hidden="1">
      <c r="A994" s="143" t="s">
        <v>927</v>
      </c>
      <c r="B994" s="143" t="s">
        <v>1009</v>
      </c>
      <c r="C994" s="144">
        <v>0</v>
      </c>
      <c r="D994" s="144">
        <v>0</v>
      </c>
      <c r="E994" s="144">
        <v>0</v>
      </c>
      <c r="F994" s="144">
        <v>0</v>
      </c>
      <c r="G994" s="144">
        <v>0</v>
      </c>
      <c r="H994" s="144">
        <v>0</v>
      </c>
      <c r="I994" s="144">
        <v>0</v>
      </c>
      <c r="J994" s="144">
        <v>0</v>
      </c>
      <c r="K994" s="144">
        <v>0</v>
      </c>
      <c r="L994" s="144">
        <v>0</v>
      </c>
      <c r="M994" s="144">
        <v>0</v>
      </c>
      <c r="N994" s="144">
        <v>0</v>
      </c>
      <c r="O994" s="144">
        <v>0</v>
      </c>
      <c r="P994" s="144">
        <v>0</v>
      </c>
      <c r="Q994" s="145"/>
      <c r="R994" s="145"/>
      <c r="S994" s="145"/>
      <c r="T994" s="145"/>
      <c r="U994" s="145"/>
      <c r="V994" s="145"/>
      <c r="W994" s="145"/>
      <c r="X994" s="145"/>
      <c r="Y994" s="145"/>
      <c r="Z994" s="145"/>
      <c r="AA994" s="145"/>
      <c r="AB994" s="145"/>
      <c r="AC994" s="145"/>
      <c r="AD994" s="145"/>
      <c r="AE994" s="144">
        <v>0</v>
      </c>
      <c r="AF994" s="144">
        <v>0</v>
      </c>
      <c r="AG994" s="144">
        <v>0</v>
      </c>
      <c r="AH994" s="144">
        <v>0</v>
      </c>
      <c r="AI994" s="144">
        <v>0</v>
      </c>
      <c r="AJ994" s="144">
        <v>0</v>
      </c>
      <c r="AK994" s="144">
        <v>0</v>
      </c>
      <c r="AL994" s="144">
        <v>0</v>
      </c>
      <c r="AM994" s="144">
        <v>0</v>
      </c>
      <c r="AN994" s="144">
        <v>0</v>
      </c>
      <c r="AO994" s="144">
        <v>0</v>
      </c>
      <c r="AP994" s="144">
        <v>0</v>
      </c>
      <c r="AQ994" s="144">
        <v>0</v>
      </c>
      <c r="AR994" s="144">
        <v>0</v>
      </c>
      <c r="AS994" s="144"/>
      <c r="AT994" s="144"/>
      <c r="AU994" s="144"/>
      <c r="AV994" s="144"/>
      <c r="AW994" s="144"/>
      <c r="AX994" s="144"/>
      <c r="AY994" s="144"/>
      <c r="AZ994" s="144"/>
      <c r="BA994" s="144"/>
      <c r="BB994" s="144"/>
      <c r="BC994" s="144"/>
      <c r="BD994" s="144"/>
      <c r="BE994" s="144"/>
      <c r="BF994" s="144"/>
    </row>
    <row r="995" spans="1:58" hidden="1">
      <c r="A995" s="143" t="s">
        <v>927</v>
      </c>
      <c r="B995" s="143" t="s">
        <v>1010</v>
      </c>
      <c r="C995" s="144">
        <v>0</v>
      </c>
      <c r="D995" s="144">
        <v>0</v>
      </c>
      <c r="E995" s="144">
        <v>0</v>
      </c>
      <c r="F995" s="144">
        <v>0</v>
      </c>
      <c r="G995" s="144">
        <v>0</v>
      </c>
      <c r="H995" s="144">
        <v>0</v>
      </c>
      <c r="I995" s="144">
        <v>0</v>
      </c>
      <c r="J995" s="144">
        <v>0</v>
      </c>
      <c r="K995" s="144">
        <v>0</v>
      </c>
      <c r="L995" s="144">
        <v>0</v>
      </c>
      <c r="M995" s="144">
        <v>0</v>
      </c>
      <c r="N995" s="144">
        <v>0</v>
      </c>
      <c r="O995" s="144">
        <v>0</v>
      </c>
      <c r="P995" s="144">
        <v>0</v>
      </c>
      <c r="Q995" s="145"/>
      <c r="R995" s="145"/>
      <c r="S995" s="145"/>
      <c r="T995" s="145"/>
      <c r="U995" s="145"/>
      <c r="V995" s="145"/>
      <c r="W995" s="145"/>
      <c r="X995" s="145"/>
      <c r="Y995" s="145"/>
      <c r="Z995" s="145"/>
      <c r="AA995" s="145"/>
      <c r="AB995" s="145"/>
      <c r="AC995" s="145"/>
      <c r="AD995" s="145"/>
      <c r="AE995" s="144">
        <v>0</v>
      </c>
      <c r="AF995" s="144">
        <v>0</v>
      </c>
      <c r="AG995" s="144">
        <v>0</v>
      </c>
      <c r="AH995" s="144">
        <v>0</v>
      </c>
      <c r="AI995" s="144">
        <v>0</v>
      </c>
      <c r="AJ995" s="144">
        <v>0</v>
      </c>
      <c r="AK995" s="144">
        <v>0</v>
      </c>
      <c r="AL995" s="144">
        <v>0</v>
      </c>
      <c r="AM995" s="144">
        <v>0</v>
      </c>
      <c r="AN995" s="144">
        <v>0</v>
      </c>
      <c r="AO995" s="144">
        <v>0</v>
      </c>
      <c r="AP995" s="144">
        <v>0</v>
      </c>
      <c r="AQ995" s="144">
        <v>0</v>
      </c>
      <c r="AR995" s="144">
        <v>0</v>
      </c>
      <c r="AS995" s="144"/>
      <c r="AT995" s="144"/>
      <c r="AU995" s="144"/>
      <c r="AV995" s="144"/>
      <c r="AW995" s="144"/>
      <c r="AX995" s="144"/>
      <c r="AY995" s="144"/>
      <c r="AZ995" s="144"/>
      <c r="BA995" s="144"/>
      <c r="BB995" s="144"/>
      <c r="BC995" s="144"/>
      <c r="BD995" s="144"/>
      <c r="BE995" s="144"/>
      <c r="BF995" s="144"/>
    </row>
    <row r="996" spans="1:58" hidden="1">
      <c r="A996" s="143" t="s">
        <v>927</v>
      </c>
      <c r="B996" s="143" t="s">
        <v>1011</v>
      </c>
      <c r="C996" s="144">
        <v>0</v>
      </c>
      <c r="D996" s="144">
        <v>0</v>
      </c>
      <c r="E996" s="144">
        <v>0</v>
      </c>
      <c r="F996" s="144">
        <v>0</v>
      </c>
      <c r="G996" s="144">
        <v>0</v>
      </c>
      <c r="H996" s="144">
        <v>0</v>
      </c>
      <c r="I996" s="144">
        <v>0</v>
      </c>
      <c r="J996" s="144">
        <v>0</v>
      </c>
      <c r="K996" s="144">
        <v>0</v>
      </c>
      <c r="L996" s="144">
        <v>0</v>
      </c>
      <c r="M996" s="144">
        <v>0</v>
      </c>
      <c r="N996" s="144">
        <v>0</v>
      </c>
      <c r="O996" s="144">
        <v>0</v>
      </c>
      <c r="P996" s="144">
        <v>0</v>
      </c>
      <c r="Q996" s="145"/>
      <c r="R996" s="145"/>
      <c r="S996" s="145"/>
      <c r="T996" s="145"/>
      <c r="U996" s="145"/>
      <c r="V996" s="145"/>
      <c r="W996" s="145"/>
      <c r="X996" s="145"/>
      <c r="Y996" s="145"/>
      <c r="Z996" s="145"/>
      <c r="AA996" s="145"/>
      <c r="AB996" s="145"/>
      <c r="AC996" s="145"/>
      <c r="AD996" s="145"/>
      <c r="AE996" s="144">
        <v>0</v>
      </c>
      <c r="AF996" s="144">
        <v>0</v>
      </c>
      <c r="AG996" s="144">
        <v>0</v>
      </c>
      <c r="AH996" s="144">
        <v>0</v>
      </c>
      <c r="AI996" s="144">
        <v>0</v>
      </c>
      <c r="AJ996" s="144">
        <v>0</v>
      </c>
      <c r="AK996" s="144">
        <v>0</v>
      </c>
      <c r="AL996" s="144">
        <v>0</v>
      </c>
      <c r="AM996" s="144">
        <v>0</v>
      </c>
      <c r="AN996" s="144">
        <v>0</v>
      </c>
      <c r="AO996" s="144">
        <v>0</v>
      </c>
      <c r="AP996" s="144">
        <v>0</v>
      </c>
      <c r="AQ996" s="144">
        <v>0</v>
      </c>
      <c r="AR996" s="144">
        <v>0</v>
      </c>
      <c r="AS996" s="144"/>
      <c r="AT996" s="144"/>
      <c r="AU996" s="144"/>
      <c r="AV996" s="144"/>
      <c r="AW996" s="144"/>
      <c r="AX996" s="144"/>
      <c r="AY996" s="144"/>
      <c r="AZ996" s="144"/>
      <c r="BA996" s="144"/>
      <c r="BB996" s="144"/>
      <c r="BC996" s="144"/>
      <c r="BD996" s="144"/>
      <c r="BE996" s="144"/>
      <c r="BF996" s="144"/>
    </row>
    <row r="997" spans="1:58" hidden="1">
      <c r="A997" s="143" t="s">
        <v>927</v>
      </c>
      <c r="B997" s="143" t="s">
        <v>1012</v>
      </c>
      <c r="C997" s="144">
        <v>0</v>
      </c>
      <c r="D997" s="144">
        <v>0</v>
      </c>
      <c r="E997" s="144">
        <v>0</v>
      </c>
      <c r="F997" s="144">
        <v>0</v>
      </c>
      <c r="G997" s="144">
        <v>0</v>
      </c>
      <c r="H997" s="144">
        <v>0</v>
      </c>
      <c r="I997" s="144">
        <v>0</v>
      </c>
      <c r="J997" s="144">
        <v>0</v>
      </c>
      <c r="K997" s="144">
        <v>0</v>
      </c>
      <c r="L997" s="144">
        <v>0</v>
      </c>
      <c r="M997" s="144">
        <v>0</v>
      </c>
      <c r="N997" s="144">
        <v>0</v>
      </c>
      <c r="O997" s="144">
        <v>0</v>
      </c>
      <c r="P997" s="144">
        <v>0</v>
      </c>
      <c r="Q997" s="145"/>
      <c r="R997" s="145"/>
      <c r="S997" s="145"/>
      <c r="T997" s="145"/>
      <c r="U997" s="145"/>
      <c r="V997" s="145"/>
      <c r="W997" s="145"/>
      <c r="X997" s="145"/>
      <c r="Y997" s="145"/>
      <c r="Z997" s="145"/>
      <c r="AA997" s="145"/>
      <c r="AB997" s="145"/>
      <c r="AC997" s="145"/>
      <c r="AD997" s="145"/>
      <c r="AE997" s="144">
        <v>0</v>
      </c>
      <c r="AF997" s="144">
        <v>0</v>
      </c>
      <c r="AG997" s="144">
        <v>0</v>
      </c>
      <c r="AH997" s="144">
        <v>0</v>
      </c>
      <c r="AI997" s="144">
        <v>0</v>
      </c>
      <c r="AJ997" s="144">
        <v>0</v>
      </c>
      <c r="AK997" s="144">
        <v>0</v>
      </c>
      <c r="AL997" s="144">
        <v>0</v>
      </c>
      <c r="AM997" s="144">
        <v>0</v>
      </c>
      <c r="AN997" s="144">
        <v>0</v>
      </c>
      <c r="AO997" s="144">
        <v>0</v>
      </c>
      <c r="AP997" s="144">
        <v>0</v>
      </c>
      <c r="AQ997" s="144">
        <v>0</v>
      </c>
      <c r="AR997" s="144">
        <v>0</v>
      </c>
      <c r="AS997" s="144"/>
      <c r="AT997" s="144"/>
      <c r="AU997" s="144"/>
      <c r="AV997" s="144"/>
      <c r="AW997" s="144"/>
      <c r="AX997" s="144"/>
      <c r="AY997" s="144"/>
      <c r="AZ997" s="144"/>
      <c r="BA997" s="144"/>
      <c r="BB997" s="144"/>
      <c r="BC997" s="144"/>
      <c r="BD997" s="144"/>
      <c r="BE997" s="144"/>
      <c r="BF997" s="144"/>
    </row>
    <row r="998" spans="1:58" hidden="1">
      <c r="A998" s="143" t="s">
        <v>927</v>
      </c>
      <c r="B998" s="143" t="s">
        <v>1013</v>
      </c>
      <c r="C998" s="144">
        <v>0</v>
      </c>
      <c r="D998" s="144">
        <v>0</v>
      </c>
      <c r="E998" s="144">
        <v>0</v>
      </c>
      <c r="F998" s="144">
        <v>0</v>
      </c>
      <c r="G998" s="144">
        <v>0</v>
      </c>
      <c r="H998" s="144">
        <v>0</v>
      </c>
      <c r="I998" s="144">
        <v>0</v>
      </c>
      <c r="J998" s="144">
        <v>0</v>
      </c>
      <c r="K998" s="144">
        <v>0</v>
      </c>
      <c r="L998" s="144">
        <v>0</v>
      </c>
      <c r="M998" s="144">
        <v>0</v>
      </c>
      <c r="N998" s="144">
        <v>0</v>
      </c>
      <c r="O998" s="144">
        <v>0</v>
      </c>
      <c r="P998" s="144">
        <v>0</v>
      </c>
      <c r="Q998" s="145"/>
      <c r="R998" s="145"/>
      <c r="S998" s="145"/>
      <c r="T998" s="145"/>
      <c r="U998" s="145"/>
      <c r="V998" s="145"/>
      <c r="W998" s="145"/>
      <c r="X998" s="145"/>
      <c r="Y998" s="145"/>
      <c r="Z998" s="145"/>
      <c r="AA998" s="145"/>
      <c r="AB998" s="145"/>
      <c r="AC998" s="145"/>
      <c r="AD998" s="145"/>
      <c r="AE998" s="144">
        <v>0</v>
      </c>
      <c r="AF998" s="144">
        <v>0</v>
      </c>
      <c r="AG998" s="144">
        <v>0</v>
      </c>
      <c r="AH998" s="144">
        <v>0</v>
      </c>
      <c r="AI998" s="144">
        <v>0</v>
      </c>
      <c r="AJ998" s="144">
        <v>0</v>
      </c>
      <c r="AK998" s="144">
        <v>0</v>
      </c>
      <c r="AL998" s="144">
        <v>0</v>
      </c>
      <c r="AM998" s="144">
        <v>0</v>
      </c>
      <c r="AN998" s="144">
        <v>0</v>
      </c>
      <c r="AO998" s="144">
        <v>0</v>
      </c>
      <c r="AP998" s="144">
        <v>0</v>
      </c>
      <c r="AQ998" s="144">
        <v>0</v>
      </c>
      <c r="AR998" s="144">
        <v>0</v>
      </c>
      <c r="AS998" s="144"/>
      <c r="AT998" s="144"/>
      <c r="AU998" s="144"/>
      <c r="AV998" s="144"/>
      <c r="AW998" s="144"/>
      <c r="AX998" s="144"/>
      <c r="AY998" s="144"/>
      <c r="AZ998" s="144"/>
      <c r="BA998" s="144"/>
      <c r="BB998" s="144"/>
      <c r="BC998" s="144"/>
      <c r="BD998" s="144"/>
      <c r="BE998" s="144"/>
      <c r="BF998" s="144"/>
    </row>
    <row r="999" spans="1:58" hidden="1">
      <c r="A999" s="143" t="s">
        <v>927</v>
      </c>
      <c r="B999" s="143" t="s">
        <v>1014</v>
      </c>
      <c r="C999" s="144">
        <v>0</v>
      </c>
      <c r="D999" s="144">
        <v>0</v>
      </c>
      <c r="E999" s="144">
        <v>0</v>
      </c>
      <c r="F999" s="144">
        <v>0</v>
      </c>
      <c r="G999" s="144">
        <v>0</v>
      </c>
      <c r="H999" s="144">
        <v>0</v>
      </c>
      <c r="I999" s="144">
        <v>0</v>
      </c>
      <c r="J999" s="144">
        <v>0</v>
      </c>
      <c r="K999" s="144">
        <v>0</v>
      </c>
      <c r="L999" s="144">
        <v>0</v>
      </c>
      <c r="M999" s="144">
        <v>0</v>
      </c>
      <c r="N999" s="144">
        <v>0</v>
      </c>
      <c r="O999" s="144">
        <v>0</v>
      </c>
      <c r="P999" s="144">
        <v>0</v>
      </c>
      <c r="Q999" s="145"/>
      <c r="R999" s="145"/>
      <c r="S999" s="145"/>
      <c r="T999" s="145"/>
      <c r="U999" s="145"/>
      <c r="V999" s="145"/>
      <c r="W999" s="145"/>
      <c r="X999" s="145"/>
      <c r="Y999" s="145"/>
      <c r="Z999" s="145"/>
      <c r="AA999" s="145"/>
      <c r="AB999" s="145"/>
      <c r="AC999" s="145"/>
      <c r="AD999" s="145"/>
      <c r="AE999" s="144">
        <v>0</v>
      </c>
      <c r="AF999" s="144">
        <v>0</v>
      </c>
      <c r="AG999" s="144">
        <v>0</v>
      </c>
      <c r="AH999" s="144">
        <v>0</v>
      </c>
      <c r="AI999" s="144">
        <v>0</v>
      </c>
      <c r="AJ999" s="144">
        <v>0</v>
      </c>
      <c r="AK999" s="144">
        <v>0</v>
      </c>
      <c r="AL999" s="144">
        <v>0</v>
      </c>
      <c r="AM999" s="144">
        <v>0</v>
      </c>
      <c r="AN999" s="144">
        <v>0</v>
      </c>
      <c r="AO999" s="144">
        <v>0</v>
      </c>
      <c r="AP999" s="144">
        <v>0</v>
      </c>
      <c r="AQ999" s="144">
        <v>0</v>
      </c>
      <c r="AR999" s="144">
        <v>0</v>
      </c>
      <c r="AS999" s="144"/>
      <c r="AT999" s="144"/>
      <c r="AU999" s="144"/>
      <c r="AV999" s="144"/>
      <c r="AW999" s="144"/>
      <c r="AX999" s="144"/>
      <c r="AY999" s="144"/>
      <c r="AZ999" s="144"/>
      <c r="BA999" s="144"/>
      <c r="BB999" s="144"/>
      <c r="BC999" s="144"/>
      <c r="BD999" s="144"/>
      <c r="BE999" s="144"/>
      <c r="BF999" s="144"/>
    </row>
    <row r="1000" spans="1:58" hidden="1">
      <c r="A1000" s="143" t="s">
        <v>927</v>
      </c>
      <c r="B1000" s="143" t="s">
        <v>1015</v>
      </c>
      <c r="C1000" s="144">
        <v>0</v>
      </c>
      <c r="D1000" s="144">
        <v>0</v>
      </c>
      <c r="E1000" s="144">
        <v>0</v>
      </c>
      <c r="F1000" s="144">
        <v>0</v>
      </c>
      <c r="G1000" s="144">
        <v>0</v>
      </c>
      <c r="H1000" s="144">
        <v>0</v>
      </c>
      <c r="I1000" s="144">
        <v>0</v>
      </c>
      <c r="J1000" s="144">
        <v>0</v>
      </c>
      <c r="K1000" s="144">
        <v>0</v>
      </c>
      <c r="L1000" s="144">
        <v>0</v>
      </c>
      <c r="M1000" s="144">
        <v>0</v>
      </c>
      <c r="N1000" s="144">
        <v>0</v>
      </c>
      <c r="O1000" s="144">
        <v>0</v>
      </c>
      <c r="P1000" s="144">
        <v>0</v>
      </c>
      <c r="Q1000" s="145"/>
      <c r="R1000" s="145"/>
      <c r="S1000" s="145"/>
      <c r="T1000" s="145"/>
      <c r="U1000" s="145"/>
      <c r="V1000" s="145"/>
      <c r="W1000" s="145"/>
      <c r="X1000" s="145"/>
      <c r="Y1000" s="145"/>
      <c r="Z1000" s="145"/>
      <c r="AA1000" s="145"/>
      <c r="AB1000" s="145"/>
      <c r="AC1000" s="145"/>
      <c r="AD1000" s="145"/>
      <c r="AE1000" s="144">
        <v>0</v>
      </c>
      <c r="AF1000" s="144">
        <v>0</v>
      </c>
      <c r="AG1000" s="144">
        <v>0</v>
      </c>
      <c r="AH1000" s="144">
        <v>0</v>
      </c>
      <c r="AI1000" s="144">
        <v>0</v>
      </c>
      <c r="AJ1000" s="144">
        <v>0</v>
      </c>
      <c r="AK1000" s="144">
        <v>0</v>
      </c>
      <c r="AL1000" s="144">
        <v>0</v>
      </c>
      <c r="AM1000" s="144">
        <v>0</v>
      </c>
      <c r="AN1000" s="144">
        <v>0</v>
      </c>
      <c r="AO1000" s="144">
        <v>0</v>
      </c>
      <c r="AP1000" s="144">
        <v>0</v>
      </c>
      <c r="AQ1000" s="144">
        <v>0</v>
      </c>
      <c r="AR1000" s="144">
        <v>0</v>
      </c>
      <c r="AS1000" s="144"/>
      <c r="AT1000" s="144"/>
      <c r="AU1000" s="144"/>
      <c r="AV1000" s="144"/>
      <c r="AW1000" s="144"/>
      <c r="AX1000" s="144"/>
      <c r="AY1000" s="144"/>
      <c r="AZ1000" s="144"/>
      <c r="BA1000" s="144"/>
      <c r="BB1000" s="144"/>
      <c r="BC1000" s="144"/>
      <c r="BD1000" s="144"/>
      <c r="BE1000" s="144"/>
      <c r="BF1000" s="144"/>
    </row>
    <row r="1001" spans="1:58" hidden="1">
      <c r="A1001" s="143" t="s">
        <v>927</v>
      </c>
      <c r="B1001" s="143" t="s">
        <v>1016</v>
      </c>
      <c r="C1001" s="144">
        <v>0</v>
      </c>
      <c r="D1001" s="144">
        <v>0</v>
      </c>
      <c r="E1001" s="144">
        <v>0</v>
      </c>
      <c r="F1001" s="144">
        <v>0</v>
      </c>
      <c r="G1001" s="144">
        <v>0</v>
      </c>
      <c r="H1001" s="144">
        <v>0</v>
      </c>
      <c r="I1001" s="144">
        <v>0</v>
      </c>
      <c r="J1001" s="144">
        <v>0</v>
      </c>
      <c r="K1001" s="144">
        <v>0</v>
      </c>
      <c r="L1001" s="144">
        <v>0</v>
      </c>
      <c r="M1001" s="144">
        <v>0</v>
      </c>
      <c r="N1001" s="144">
        <v>0</v>
      </c>
      <c r="O1001" s="144">
        <v>0</v>
      </c>
      <c r="P1001" s="144">
        <v>0</v>
      </c>
      <c r="Q1001" s="145"/>
      <c r="R1001" s="145"/>
      <c r="S1001" s="145"/>
      <c r="T1001" s="145"/>
      <c r="U1001" s="145"/>
      <c r="V1001" s="145"/>
      <c r="W1001" s="145"/>
      <c r="X1001" s="145"/>
      <c r="Y1001" s="145"/>
      <c r="Z1001" s="145"/>
      <c r="AA1001" s="145"/>
      <c r="AB1001" s="145"/>
      <c r="AC1001" s="145"/>
      <c r="AD1001" s="145"/>
      <c r="AE1001" s="144">
        <v>0</v>
      </c>
      <c r="AF1001" s="144">
        <v>0</v>
      </c>
      <c r="AG1001" s="144">
        <v>0</v>
      </c>
      <c r="AH1001" s="144">
        <v>0</v>
      </c>
      <c r="AI1001" s="144">
        <v>0</v>
      </c>
      <c r="AJ1001" s="144">
        <v>0</v>
      </c>
      <c r="AK1001" s="144">
        <v>0</v>
      </c>
      <c r="AL1001" s="144">
        <v>0</v>
      </c>
      <c r="AM1001" s="144">
        <v>0</v>
      </c>
      <c r="AN1001" s="144">
        <v>0</v>
      </c>
      <c r="AO1001" s="144">
        <v>0</v>
      </c>
      <c r="AP1001" s="144">
        <v>0</v>
      </c>
      <c r="AQ1001" s="144">
        <v>0</v>
      </c>
      <c r="AR1001" s="144">
        <v>0</v>
      </c>
      <c r="AS1001" s="144"/>
      <c r="AT1001" s="144"/>
      <c r="AU1001" s="144"/>
      <c r="AV1001" s="144"/>
      <c r="AW1001" s="144"/>
      <c r="AX1001" s="144"/>
      <c r="AY1001" s="144"/>
      <c r="AZ1001" s="144"/>
      <c r="BA1001" s="144"/>
      <c r="BB1001" s="144"/>
      <c r="BC1001" s="144"/>
      <c r="BD1001" s="144"/>
      <c r="BE1001" s="144"/>
      <c r="BF1001" s="144"/>
    </row>
    <row r="1002" spans="1:58" hidden="1">
      <c r="A1002" s="143" t="s">
        <v>927</v>
      </c>
      <c r="B1002" s="143" t="s">
        <v>1017</v>
      </c>
      <c r="C1002" s="144">
        <v>0</v>
      </c>
      <c r="D1002" s="144">
        <v>0</v>
      </c>
      <c r="E1002" s="144">
        <v>0</v>
      </c>
      <c r="F1002" s="144">
        <v>0</v>
      </c>
      <c r="G1002" s="144">
        <v>0</v>
      </c>
      <c r="H1002" s="144">
        <v>0</v>
      </c>
      <c r="I1002" s="144">
        <v>0</v>
      </c>
      <c r="J1002" s="144">
        <v>0</v>
      </c>
      <c r="K1002" s="144">
        <v>0</v>
      </c>
      <c r="L1002" s="144">
        <v>0</v>
      </c>
      <c r="M1002" s="144">
        <v>0</v>
      </c>
      <c r="N1002" s="144">
        <v>0</v>
      </c>
      <c r="O1002" s="144">
        <v>0</v>
      </c>
      <c r="P1002" s="144">
        <v>0</v>
      </c>
      <c r="Q1002" s="145"/>
      <c r="R1002" s="145"/>
      <c r="S1002" s="145"/>
      <c r="T1002" s="145"/>
      <c r="U1002" s="145"/>
      <c r="V1002" s="145"/>
      <c r="W1002" s="145"/>
      <c r="X1002" s="145"/>
      <c r="Y1002" s="145"/>
      <c r="Z1002" s="145"/>
      <c r="AA1002" s="145"/>
      <c r="AB1002" s="145"/>
      <c r="AC1002" s="145"/>
      <c r="AD1002" s="145"/>
      <c r="AE1002" s="144">
        <v>0</v>
      </c>
      <c r="AF1002" s="144">
        <v>0</v>
      </c>
      <c r="AG1002" s="144">
        <v>0</v>
      </c>
      <c r="AH1002" s="144">
        <v>0</v>
      </c>
      <c r="AI1002" s="144">
        <v>0</v>
      </c>
      <c r="AJ1002" s="144">
        <v>0</v>
      </c>
      <c r="AK1002" s="144">
        <v>0</v>
      </c>
      <c r="AL1002" s="144">
        <v>0</v>
      </c>
      <c r="AM1002" s="144">
        <v>0</v>
      </c>
      <c r="AN1002" s="144">
        <v>0</v>
      </c>
      <c r="AO1002" s="144">
        <v>0</v>
      </c>
      <c r="AP1002" s="144">
        <v>0</v>
      </c>
      <c r="AQ1002" s="144">
        <v>0</v>
      </c>
      <c r="AR1002" s="144">
        <v>0</v>
      </c>
      <c r="AS1002" s="144"/>
      <c r="AT1002" s="144"/>
      <c r="AU1002" s="144"/>
      <c r="AV1002" s="144"/>
      <c r="AW1002" s="144"/>
      <c r="AX1002" s="144"/>
      <c r="AY1002" s="144"/>
      <c r="AZ1002" s="144"/>
      <c r="BA1002" s="144"/>
      <c r="BB1002" s="144"/>
      <c r="BC1002" s="144"/>
      <c r="BD1002" s="144"/>
      <c r="BE1002" s="144"/>
      <c r="BF1002" s="144"/>
    </row>
    <row r="1003" spans="1:58" hidden="1">
      <c r="A1003" s="143" t="s">
        <v>927</v>
      </c>
      <c r="B1003" s="143" t="s">
        <v>1018</v>
      </c>
      <c r="C1003" s="144">
        <v>0</v>
      </c>
      <c r="D1003" s="144">
        <v>0</v>
      </c>
      <c r="E1003" s="144">
        <v>0</v>
      </c>
      <c r="F1003" s="144">
        <v>0</v>
      </c>
      <c r="G1003" s="144">
        <v>0</v>
      </c>
      <c r="H1003" s="144">
        <v>0</v>
      </c>
      <c r="I1003" s="144">
        <v>0</v>
      </c>
      <c r="J1003" s="144">
        <v>0</v>
      </c>
      <c r="K1003" s="144">
        <v>0</v>
      </c>
      <c r="L1003" s="144">
        <v>0</v>
      </c>
      <c r="M1003" s="144">
        <v>0</v>
      </c>
      <c r="N1003" s="144">
        <v>0</v>
      </c>
      <c r="O1003" s="144">
        <v>0</v>
      </c>
      <c r="P1003" s="144">
        <v>0</v>
      </c>
      <c r="Q1003" s="145"/>
      <c r="R1003" s="145"/>
      <c r="S1003" s="145"/>
      <c r="T1003" s="145"/>
      <c r="U1003" s="145"/>
      <c r="V1003" s="145"/>
      <c r="W1003" s="145"/>
      <c r="X1003" s="145"/>
      <c r="Y1003" s="145"/>
      <c r="Z1003" s="145"/>
      <c r="AA1003" s="145"/>
      <c r="AB1003" s="145"/>
      <c r="AC1003" s="145"/>
      <c r="AD1003" s="145"/>
      <c r="AE1003" s="144">
        <v>0</v>
      </c>
      <c r="AF1003" s="144">
        <v>0</v>
      </c>
      <c r="AG1003" s="144">
        <v>0</v>
      </c>
      <c r="AH1003" s="144">
        <v>0</v>
      </c>
      <c r="AI1003" s="144">
        <v>0</v>
      </c>
      <c r="AJ1003" s="144">
        <v>0</v>
      </c>
      <c r="AK1003" s="144">
        <v>0</v>
      </c>
      <c r="AL1003" s="144">
        <v>0</v>
      </c>
      <c r="AM1003" s="144">
        <v>0</v>
      </c>
      <c r="AN1003" s="144">
        <v>0</v>
      </c>
      <c r="AO1003" s="144">
        <v>0</v>
      </c>
      <c r="AP1003" s="144">
        <v>0</v>
      </c>
      <c r="AQ1003" s="144">
        <v>0</v>
      </c>
      <c r="AR1003" s="144">
        <v>0</v>
      </c>
      <c r="AS1003" s="144"/>
      <c r="AT1003" s="144"/>
      <c r="AU1003" s="144"/>
      <c r="AV1003" s="144"/>
      <c r="AW1003" s="144"/>
      <c r="AX1003" s="144"/>
      <c r="AY1003" s="144"/>
      <c r="AZ1003" s="144"/>
      <c r="BA1003" s="144"/>
      <c r="BB1003" s="144"/>
      <c r="BC1003" s="144"/>
      <c r="BD1003" s="144"/>
      <c r="BE1003" s="144"/>
      <c r="BF1003" s="144"/>
    </row>
    <row r="1004" spans="1:58" hidden="1">
      <c r="A1004" s="143" t="s">
        <v>927</v>
      </c>
      <c r="B1004" s="143" t="s">
        <v>1019</v>
      </c>
      <c r="C1004" s="144">
        <v>0</v>
      </c>
      <c r="D1004" s="144">
        <v>0</v>
      </c>
      <c r="E1004" s="144">
        <v>0</v>
      </c>
      <c r="F1004" s="144">
        <v>0</v>
      </c>
      <c r="G1004" s="144">
        <v>0</v>
      </c>
      <c r="H1004" s="144">
        <v>0</v>
      </c>
      <c r="I1004" s="144">
        <v>0</v>
      </c>
      <c r="J1004" s="144">
        <v>0</v>
      </c>
      <c r="K1004" s="144">
        <v>0</v>
      </c>
      <c r="L1004" s="144">
        <v>0</v>
      </c>
      <c r="M1004" s="144">
        <v>0</v>
      </c>
      <c r="N1004" s="144">
        <v>0</v>
      </c>
      <c r="O1004" s="144">
        <v>0</v>
      </c>
      <c r="P1004" s="144">
        <v>0</v>
      </c>
      <c r="Q1004" s="145"/>
      <c r="R1004" s="145"/>
      <c r="S1004" s="145"/>
      <c r="T1004" s="145"/>
      <c r="U1004" s="145"/>
      <c r="V1004" s="145"/>
      <c r="W1004" s="145"/>
      <c r="X1004" s="145"/>
      <c r="Y1004" s="145"/>
      <c r="Z1004" s="145"/>
      <c r="AA1004" s="145"/>
      <c r="AB1004" s="145"/>
      <c r="AC1004" s="145"/>
      <c r="AD1004" s="145"/>
      <c r="AE1004" s="144">
        <v>0</v>
      </c>
      <c r="AF1004" s="144">
        <v>0</v>
      </c>
      <c r="AG1004" s="144">
        <v>0</v>
      </c>
      <c r="AH1004" s="144">
        <v>0</v>
      </c>
      <c r="AI1004" s="144">
        <v>0</v>
      </c>
      <c r="AJ1004" s="144">
        <v>0</v>
      </c>
      <c r="AK1004" s="144">
        <v>0</v>
      </c>
      <c r="AL1004" s="144">
        <v>0</v>
      </c>
      <c r="AM1004" s="144">
        <v>0</v>
      </c>
      <c r="AN1004" s="144">
        <v>0</v>
      </c>
      <c r="AO1004" s="144">
        <v>0</v>
      </c>
      <c r="AP1004" s="144">
        <v>0</v>
      </c>
      <c r="AQ1004" s="144">
        <v>0</v>
      </c>
      <c r="AR1004" s="144">
        <v>0</v>
      </c>
      <c r="AS1004" s="144"/>
      <c r="AT1004" s="144"/>
      <c r="AU1004" s="144"/>
      <c r="AV1004" s="144"/>
      <c r="AW1004" s="144"/>
      <c r="AX1004" s="144"/>
      <c r="AY1004" s="144"/>
      <c r="AZ1004" s="144"/>
      <c r="BA1004" s="144"/>
      <c r="BB1004" s="144"/>
      <c r="BC1004" s="144"/>
      <c r="BD1004" s="144"/>
      <c r="BE1004" s="144"/>
      <c r="BF1004" s="144"/>
    </row>
    <row r="1005" spans="1:58" hidden="1">
      <c r="A1005" s="143" t="s">
        <v>927</v>
      </c>
      <c r="B1005" s="143" t="s">
        <v>1020</v>
      </c>
      <c r="C1005" s="144">
        <v>0</v>
      </c>
      <c r="D1005" s="144">
        <v>0</v>
      </c>
      <c r="E1005" s="144">
        <v>0</v>
      </c>
      <c r="F1005" s="144">
        <v>0</v>
      </c>
      <c r="G1005" s="144">
        <v>0</v>
      </c>
      <c r="H1005" s="144">
        <v>0</v>
      </c>
      <c r="I1005" s="144">
        <v>0</v>
      </c>
      <c r="J1005" s="144">
        <v>0</v>
      </c>
      <c r="K1005" s="144">
        <v>0</v>
      </c>
      <c r="L1005" s="144">
        <v>0</v>
      </c>
      <c r="M1005" s="144">
        <v>0</v>
      </c>
      <c r="N1005" s="144">
        <v>0</v>
      </c>
      <c r="O1005" s="144">
        <v>0</v>
      </c>
      <c r="P1005" s="144">
        <v>0</v>
      </c>
      <c r="Q1005" s="145"/>
      <c r="R1005" s="145"/>
      <c r="S1005" s="145"/>
      <c r="T1005" s="145"/>
      <c r="U1005" s="145"/>
      <c r="V1005" s="145"/>
      <c r="W1005" s="145"/>
      <c r="X1005" s="145"/>
      <c r="Y1005" s="145"/>
      <c r="Z1005" s="145"/>
      <c r="AA1005" s="145"/>
      <c r="AB1005" s="145"/>
      <c r="AC1005" s="145"/>
      <c r="AD1005" s="145"/>
      <c r="AE1005" s="144">
        <v>0</v>
      </c>
      <c r="AF1005" s="144">
        <v>0</v>
      </c>
      <c r="AG1005" s="144">
        <v>0</v>
      </c>
      <c r="AH1005" s="144">
        <v>0</v>
      </c>
      <c r="AI1005" s="144">
        <v>0</v>
      </c>
      <c r="AJ1005" s="144">
        <v>0</v>
      </c>
      <c r="AK1005" s="144">
        <v>0</v>
      </c>
      <c r="AL1005" s="144">
        <v>0</v>
      </c>
      <c r="AM1005" s="144">
        <v>0</v>
      </c>
      <c r="AN1005" s="144">
        <v>0</v>
      </c>
      <c r="AO1005" s="144">
        <v>0</v>
      </c>
      <c r="AP1005" s="144">
        <v>0</v>
      </c>
      <c r="AQ1005" s="144">
        <v>0</v>
      </c>
      <c r="AR1005" s="144">
        <v>0</v>
      </c>
      <c r="AS1005" s="144"/>
      <c r="AT1005" s="144"/>
      <c r="AU1005" s="144"/>
      <c r="AV1005" s="144"/>
      <c r="AW1005" s="144"/>
      <c r="AX1005" s="144"/>
      <c r="AY1005" s="144"/>
      <c r="AZ1005" s="144"/>
      <c r="BA1005" s="144"/>
      <c r="BB1005" s="144"/>
      <c r="BC1005" s="144"/>
      <c r="BD1005" s="144"/>
      <c r="BE1005" s="144"/>
      <c r="BF1005" s="144"/>
    </row>
    <row r="1006" spans="1:58" hidden="1">
      <c r="A1006" s="143" t="s">
        <v>927</v>
      </c>
      <c r="B1006" s="143" t="s">
        <v>1021</v>
      </c>
      <c r="C1006" s="144">
        <v>0</v>
      </c>
      <c r="D1006" s="144">
        <v>0</v>
      </c>
      <c r="E1006" s="144">
        <v>0</v>
      </c>
      <c r="F1006" s="144">
        <v>0</v>
      </c>
      <c r="G1006" s="144">
        <v>0</v>
      </c>
      <c r="H1006" s="144">
        <v>0</v>
      </c>
      <c r="I1006" s="144">
        <v>0</v>
      </c>
      <c r="J1006" s="144">
        <v>0</v>
      </c>
      <c r="K1006" s="144">
        <v>0</v>
      </c>
      <c r="L1006" s="144">
        <v>0</v>
      </c>
      <c r="M1006" s="144">
        <v>0</v>
      </c>
      <c r="N1006" s="144">
        <v>0</v>
      </c>
      <c r="O1006" s="144">
        <v>0</v>
      </c>
      <c r="P1006" s="144">
        <v>0</v>
      </c>
      <c r="Q1006" s="145"/>
      <c r="R1006" s="145"/>
      <c r="S1006" s="145"/>
      <c r="T1006" s="145"/>
      <c r="U1006" s="145"/>
      <c r="V1006" s="145"/>
      <c r="W1006" s="145"/>
      <c r="X1006" s="145"/>
      <c r="Y1006" s="145"/>
      <c r="Z1006" s="145"/>
      <c r="AA1006" s="145"/>
      <c r="AB1006" s="145"/>
      <c r="AC1006" s="145"/>
      <c r="AD1006" s="145"/>
      <c r="AE1006" s="144">
        <v>0</v>
      </c>
      <c r="AF1006" s="144">
        <v>0</v>
      </c>
      <c r="AG1006" s="144">
        <v>0</v>
      </c>
      <c r="AH1006" s="144">
        <v>0</v>
      </c>
      <c r="AI1006" s="144">
        <v>0</v>
      </c>
      <c r="AJ1006" s="144">
        <v>0</v>
      </c>
      <c r="AK1006" s="144">
        <v>0</v>
      </c>
      <c r="AL1006" s="144">
        <v>0</v>
      </c>
      <c r="AM1006" s="144">
        <v>0</v>
      </c>
      <c r="AN1006" s="144">
        <v>0</v>
      </c>
      <c r="AO1006" s="144">
        <v>0</v>
      </c>
      <c r="AP1006" s="144">
        <v>0</v>
      </c>
      <c r="AQ1006" s="144">
        <v>0</v>
      </c>
      <c r="AR1006" s="144">
        <v>0</v>
      </c>
      <c r="AS1006" s="144"/>
      <c r="AT1006" s="144"/>
      <c r="AU1006" s="144"/>
      <c r="AV1006" s="144"/>
      <c r="AW1006" s="144"/>
      <c r="AX1006" s="144"/>
      <c r="AY1006" s="144"/>
      <c r="AZ1006" s="144"/>
      <c r="BA1006" s="144"/>
      <c r="BB1006" s="144"/>
      <c r="BC1006" s="144"/>
      <c r="BD1006" s="144"/>
      <c r="BE1006" s="144"/>
      <c r="BF1006" s="144"/>
    </row>
    <row r="1007" spans="1:58" hidden="1">
      <c r="A1007" s="143" t="s">
        <v>927</v>
      </c>
      <c r="B1007" s="143" t="s">
        <v>1022</v>
      </c>
      <c r="C1007" s="144">
        <v>0</v>
      </c>
      <c r="D1007" s="144">
        <v>0</v>
      </c>
      <c r="E1007" s="144">
        <v>0</v>
      </c>
      <c r="F1007" s="144">
        <v>0</v>
      </c>
      <c r="G1007" s="144">
        <v>0</v>
      </c>
      <c r="H1007" s="144">
        <v>0</v>
      </c>
      <c r="I1007" s="144">
        <v>0</v>
      </c>
      <c r="J1007" s="144">
        <v>0</v>
      </c>
      <c r="K1007" s="144">
        <v>0</v>
      </c>
      <c r="L1007" s="144">
        <v>0</v>
      </c>
      <c r="M1007" s="144">
        <v>83</v>
      </c>
      <c r="N1007" s="144">
        <v>83</v>
      </c>
      <c r="O1007" s="144">
        <v>85</v>
      </c>
      <c r="P1007" s="144">
        <v>90</v>
      </c>
      <c r="Q1007" s="145"/>
      <c r="R1007" s="145"/>
      <c r="S1007" s="145"/>
      <c r="T1007" s="145"/>
      <c r="U1007" s="145"/>
      <c r="V1007" s="145"/>
      <c r="W1007" s="145"/>
      <c r="X1007" s="145"/>
      <c r="Y1007" s="145"/>
      <c r="Z1007" s="145"/>
      <c r="AA1007" s="145">
        <v>0</v>
      </c>
      <c r="AB1007" s="145">
        <v>0</v>
      </c>
      <c r="AC1007" s="145">
        <v>0</v>
      </c>
      <c r="AD1007" s="145">
        <v>0</v>
      </c>
      <c r="AE1007" s="144">
        <v>0</v>
      </c>
      <c r="AF1007" s="144">
        <v>0</v>
      </c>
      <c r="AG1007" s="144">
        <v>0</v>
      </c>
      <c r="AH1007" s="144">
        <v>0</v>
      </c>
      <c r="AI1007" s="144">
        <v>0</v>
      </c>
      <c r="AJ1007" s="144">
        <v>0</v>
      </c>
      <c r="AK1007" s="144">
        <v>0</v>
      </c>
      <c r="AL1007" s="144">
        <v>0</v>
      </c>
      <c r="AM1007" s="144">
        <v>0</v>
      </c>
      <c r="AN1007" s="144">
        <v>0</v>
      </c>
      <c r="AO1007" s="144">
        <v>0</v>
      </c>
      <c r="AP1007" s="144">
        <v>0</v>
      </c>
      <c r="AQ1007" s="144">
        <v>0</v>
      </c>
      <c r="AR1007" s="144">
        <v>0</v>
      </c>
      <c r="AS1007" s="144"/>
      <c r="AT1007" s="144"/>
      <c r="AU1007" s="144"/>
      <c r="AV1007" s="144"/>
      <c r="AW1007" s="144"/>
      <c r="AX1007" s="144"/>
      <c r="AY1007" s="144"/>
      <c r="AZ1007" s="144"/>
      <c r="BA1007" s="144"/>
      <c r="BB1007" s="144"/>
      <c r="BC1007" s="144"/>
      <c r="BD1007" s="144"/>
      <c r="BE1007" s="144"/>
      <c r="BF1007" s="144"/>
    </row>
    <row r="1008" spans="1:58" hidden="1">
      <c r="A1008" s="143" t="s">
        <v>927</v>
      </c>
      <c r="B1008" s="143" t="s">
        <v>1023</v>
      </c>
      <c r="C1008" s="144">
        <v>0</v>
      </c>
      <c r="D1008" s="144">
        <v>0</v>
      </c>
      <c r="E1008" s="144">
        <v>0</v>
      </c>
      <c r="F1008" s="144">
        <v>0</v>
      </c>
      <c r="G1008" s="144">
        <v>0</v>
      </c>
      <c r="H1008" s="144">
        <v>0</v>
      </c>
      <c r="I1008" s="144">
        <v>0</v>
      </c>
      <c r="J1008" s="144">
        <v>0</v>
      </c>
      <c r="K1008" s="144">
        <v>0</v>
      </c>
      <c r="L1008" s="144">
        <v>0</v>
      </c>
      <c r="M1008" s="144">
        <v>0</v>
      </c>
      <c r="N1008" s="144">
        <v>0</v>
      </c>
      <c r="O1008" s="144">
        <v>0</v>
      </c>
      <c r="P1008" s="144">
        <v>0</v>
      </c>
      <c r="Q1008" s="145"/>
      <c r="R1008" s="145"/>
      <c r="S1008" s="145"/>
      <c r="T1008" s="145"/>
      <c r="U1008" s="145"/>
      <c r="V1008" s="145"/>
      <c r="W1008" s="145"/>
      <c r="X1008" s="145"/>
      <c r="Y1008" s="145"/>
      <c r="Z1008" s="145"/>
      <c r="AA1008" s="145"/>
      <c r="AB1008" s="145"/>
      <c r="AC1008" s="145"/>
      <c r="AD1008" s="145"/>
      <c r="AE1008" s="144">
        <v>0</v>
      </c>
      <c r="AF1008" s="144">
        <v>0</v>
      </c>
      <c r="AG1008" s="144">
        <v>0</v>
      </c>
      <c r="AH1008" s="144">
        <v>0</v>
      </c>
      <c r="AI1008" s="144">
        <v>0</v>
      </c>
      <c r="AJ1008" s="144">
        <v>0</v>
      </c>
      <c r="AK1008" s="144">
        <v>0</v>
      </c>
      <c r="AL1008" s="144">
        <v>0</v>
      </c>
      <c r="AM1008" s="144">
        <v>0</v>
      </c>
      <c r="AN1008" s="144">
        <v>0</v>
      </c>
      <c r="AO1008" s="144">
        <v>0</v>
      </c>
      <c r="AP1008" s="144">
        <v>0</v>
      </c>
      <c r="AQ1008" s="144">
        <v>0</v>
      </c>
      <c r="AR1008" s="144">
        <v>0</v>
      </c>
      <c r="AS1008" s="144"/>
      <c r="AT1008" s="144"/>
      <c r="AU1008" s="144"/>
      <c r="AV1008" s="144"/>
      <c r="AW1008" s="144"/>
      <c r="AX1008" s="144"/>
      <c r="AY1008" s="144"/>
      <c r="AZ1008" s="144"/>
      <c r="BA1008" s="144"/>
      <c r="BB1008" s="144"/>
      <c r="BC1008" s="144"/>
      <c r="BD1008" s="144"/>
      <c r="BE1008" s="144"/>
      <c r="BF1008" s="144"/>
    </row>
    <row r="1009" spans="1:58" hidden="1">
      <c r="A1009" s="143" t="s">
        <v>927</v>
      </c>
      <c r="B1009" s="143" t="s">
        <v>1024</v>
      </c>
      <c r="C1009" s="144">
        <v>1</v>
      </c>
      <c r="D1009" s="144">
        <v>1</v>
      </c>
      <c r="E1009" s="144">
        <v>1</v>
      </c>
      <c r="F1009" s="144">
        <v>1</v>
      </c>
      <c r="G1009" s="144">
        <v>2</v>
      </c>
      <c r="H1009" s="144">
        <v>5</v>
      </c>
      <c r="I1009" s="144">
        <v>2</v>
      </c>
      <c r="J1009" s="144">
        <v>2</v>
      </c>
      <c r="K1009" s="144">
        <v>0</v>
      </c>
      <c r="L1009" s="144">
        <v>0</v>
      </c>
      <c r="M1009" s="144">
        <v>0</v>
      </c>
      <c r="N1009" s="144">
        <v>0</v>
      </c>
      <c r="O1009" s="144">
        <v>0</v>
      </c>
      <c r="P1009" s="144">
        <v>0</v>
      </c>
      <c r="Q1009" s="145">
        <v>150</v>
      </c>
      <c r="R1009" s="145">
        <v>150</v>
      </c>
      <c r="S1009" s="145">
        <v>150</v>
      </c>
      <c r="T1009" s="145">
        <v>150</v>
      </c>
      <c r="U1009" s="145">
        <v>150</v>
      </c>
      <c r="V1009" s="145">
        <v>150</v>
      </c>
      <c r="W1009" s="145">
        <v>15</v>
      </c>
      <c r="X1009" s="145">
        <v>150</v>
      </c>
      <c r="Y1009" s="145"/>
      <c r="Z1009" s="145"/>
      <c r="AA1009" s="145"/>
      <c r="AB1009" s="145"/>
      <c r="AC1009" s="145"/>
      <c r="AD1009" s="145"/>
      <c r="AE1009" s="144">
        <v>150</v>
      </c>
      <c r="AF1009" s="144">
        <v>150</v>
      </c>
      <c r="AG1009" s="144">
        <v>150</v>
      </c>
      <c r="AH1009" s="144">
        <v>150</v>
      </c>
      <c r="AI1009" s="144">
        <v>300</v>
      </c>
      <c r="AJ1009" s="144">
        <v>750</v>
      </c>
      <c r="AK1009" s="144">
        <v>30</v>
      </c>
      <c r="AL1009" s="144">
        <v>300</v>
      </c>
      <c r="AM1009" s="144">
        <v>0</v>
      </c>
      <c r="AN1009" s="144">
        <v>0</v>
      </c>
      <c r="AO1009" s="144">
        <v>0</v>
      </c>
      <c r="AP1009" s="144">
        <v>0</v>
      </c>
      <c r="AQ1009" s="144">
        <v>0</v>
      </c>
      <c r="AR1009" s="144">
        <v>0</v>
      </c>
      <c r="AS1009" s="144"/>
      <c r="AT1009" s="144"/>
      <c r="AU1009" s="144"/>
      <c r="AV1009" s="144"/>
      <c r="AW1009" s="144"/>
      <c r="AX1009" s="144"/>
      <c r="AY1009" s="144"/>
      <c r="AZ1009" s="144"/>
      <c r="BA1009" s="144"/>
      <c r="BB1009" s="144"/>
      <c r="BC1009" s="144"/>
      <c r="BD1009" s="144"/>
      <c r="BE1009" s="144"/>
      <c r="BF1009" s="144"/>
    </row>
    <row r="1010" spans="1:58" hidden="1">
      <c r="A1010" s="143" t="s">
        <v>927</v>
      </c>
      <c r="B1010" s="143" t="s">
        <v>1025</v>
      </c>
      <c r="C1010" s="144">
        <v>0</v>
      </c>
      <c r="D1010" s="144">
        <v>0</v>
      </c>
      <c r="E1010" s="144">
        <v>0</v>
      </c>
      <c r="F1010" s="144">
        <v>0</v>
      </c>
      <c r="G1010" s="144">
        <v>0</v>
      </c>
      <c r="H1010" s="144">
        <v>0</v>
      </c>
      <c r="I1010" s="144">
        <v>0</v>
      </c>
      <c r="J1010" s="144">
        <v>0</v>
      </c>
      <c r="K1010" s="144">
        <v>0</v>
      </c>
      <c r="L1010" s="144">
        <v>0</v>
      </c>
      <c r="M1010" s="144">
        <v>0</v>
      </c>
      <c r="N1010" s="144">
        <v>0</v>
      </c>
      <c r="O1010" s="144">
        <v>0</v>
      </c>
      <c r="P1010" s="144">
        <v>0</v>
      </c>
      <c r="Q1010" s="145"/>
      <c r="R1010" s="145"/>
      <c r="S1010" s="145"/>
      <c r="T1010" s="145"/>
      <c r="U1010" s="145"/>
      <c r="V1010" s="145"/>
      <c r="W1010" s="145"/>
      <c r="X1010" s="145"/>
      <c r="Y1010" s="145"/>
      <c r="Z1010" s="145"/>
      <c r="AA1010" s="145"/>
      <c r="AB1010" s="145"/>
      <c r="AC1010" s="145"/>
      <c r="AD1010" s="145"/>
      <c r="AE1010" s="144">
        <v>0</v>
      </c>
      <c r="AF1010" s="144">
        <v>0</v>
      </c>
      <c r="AG1010" s="144">
        <v>0</v>
      </c>
      <c r="AH1010" s="144">
        <v>0</v>
      </c>
      <c r="AI1010" s="144">
        <v>0</v>
      </c>
      <c r="AJ1010" s="144">
        <v>0</v>
      </c>
      <c r="AK1010" s="144">
        <v>0</v>
      </c>
      <c r="AL1010" s="144">
        <v>0</v>
      </c>
      <c r="AM1010" s="144">
        <v>0</v>
      </c>
      <c r="AN1010" s="144">
        <v>0</v>
      </c>
      <c r="AO1010" s="144">
        <v>0</v>
      </c>
      <c r="AP1010" s="144">
        <v>0</v>
      </c>
      <c r="AQ1010" s="144">
        <v>0</v>
      </c>
      <c r="AR1010" s="144">
        <v>0</v>
      </c>
      <c r="AS1010" s="144"/>
      <c r="AT1010" s="144"/>
      <c r="AU1010" s="144"/>
      <c r="AV1010" s="144"/>
      <c r="AW1010" s="144"/>
      <c r="AX1010" s="144"/>
      <c r="AY1010" s="144"/>
      <c r="AZ1010" s="144"/>
      <c r="BA1010" s="144"/>
      <c r="BB1010" s="144"/>
      <c r="BC1010" s="144"/>
      <c r="BD1010" s="144"/>
      <c r="BE1010" s="144"/>
      <c r="BF1010" s="144"/>
    </row>
    <row r="1011" spans="1:58" hidden="1">
      <c r="A1011" s="143" t="s">
        <v>927</v>
      </c>
      <c r="B1011" s="143" t="s">
        <v>1026</v>
      </c>
      <c r="C1011" s="144">
        <v>169</v>
      </c>
      <c r="D1011" s="144">
        <v>176</v>
      </c>
      <c r="E1011" s="144">
        <v>211</v>
      </c>
      <c r="F1011" s="144">
        <v>217</v>
      </c>
      <c r="G1011" s="144">
        <v>202</v>
      </c>
      <c r="H1011" s="144">
        <v>188</v>
      </c>
      <c r="I1011" s="144">
        <v>214</v>
      </c>
      <c r="J1011" s="144">
        <v>219</v>
      </c>
      <c r="K1011" s="144">
        <v>145</v>
      </c>
      <c r="L1011" s="144">
        <v>150</v>
      </c>
      <c r="M1011" s="144">
        <v>136</v>
      </c>
      <c r="N1011" s="144">
        <v>136</v>
      </c>
      <c r="O1011" s="144">
        <v>130</v>
      </c>
      <c r="P1011" s="144">
        <v>130</v>
      </c>
      <c r="Q1011" s="145">
        <v>16</v>
      </c>
      <c r="R1011" s="145">
        <v>16</v>
      </c>
      <c r="S1011" s="145">
        <v>16</v>
      </c>
      <c r="T1011" s="145">
        <v>16</v>
      </c>
      <c r="U1011" s="145">
        <v>16</v>
      </c>
      <c r="V1011" s="145">
        <v>16</v>
      </c>
      <c r="W1011" s="145">
        <v>150</v>
      </c>
      <c r="X1011" s="145">
        <v>142.22</v>
      </c>
      <c r="Y1011" s="145">
        <v>60</v>
      </c>
      <c r="Z1011" s="145">
        <v>60</v>
      </c>
      <c r="AA1011" s="145">
        <v>73.53</v>
      </c>
      <c r="AB1011" s="145">
        <v>73.53</v>
      </c>
      <c r="AC1011" s="145">
        <v>69.23</v>
      </c>
      <c r="AD1011" s="145">
        <v>53.85</v>
      </c>
      <c r="AE1011" s="144">
        <v>2704</v>
      </c>
      <c r="AF1011" s="144">
        <v>2816</v>
      </c>
      <c r="AG1011" s="144">
        <v>3376</v>
      </c>
      <c r="AH1011" s="144">
        <v>3472</v>
      </c>
      <c r="AI1011" s="144">
        <v>3232</v>
      </c>
      <c r="AJ1011" s="144">
        <v>3008</v>
      </c>
      <c r="AK1011" s="144">
        <v>32100</v>
      </c>
      <c r="AL1011" s="144">
        <v>31147</v>
      </c>
      <c r="AM1011" s="144">
        <v>8700</v>
      </c>
      <c r="AN1011" s="144">
        <v>9000</v>
      </c>
      <c r="AO1011" s="144">
        <v>10000</v>
      </c>
      <c r="AP1011" s="144">
        <v>10000</v>
      </c>
      <c r="AQ1011" s="144">
        <v>9000</v>
      </c>
      <c r="AR1011" s="144">
        <v>7000</v>
      </c>
      <c r="AS1011" s="144"/>
      <c r="AT1011" s="144"/>
      <c r="AU1011" s="144"/>
      <c r="AV1011" s="144"/>
      <c r="AW1011" s="144"/>
      <c r="AX1011" s="144"/>
      <c r="AY1011" s="144"/>
      <c r="AZ1011" s="144"/>
      <c r="BA1011" s="144"/>
      <c r="BB1011" s="144"/>
      <c r="BC1011" s="144"/>
      <c r="BD1011" s="144"/>
      <c r="BE1011" s="144"/>
      <c r="BF1011" s="144"/>
    </row>
    <row r="1012" spans="1:58" hidden="1">
      <c r="A1012" s="143" t="s">
        <v>927</v>
      </c>
      <c r="B1012" s="143" t="s">
        <v>1027</v>
      </c>
      <c r="C1012" s="144">
        <v>0</v>
      </c>
      <c r="D1012" s="144">
        <v>0</v>
      </c>
      <c r="E1012" s="144">
        <v>0</v>
      </c>
      <c r="F1012" s="144">
        <v>0</v>
      </c>
      <c r="G1012" s="144">
        <v>0</v>
      </c>
      <c r="H1012" s="144">
        <v>0</v>
      </c>
      <c r="I1012" s="144">
        <v>0</v>
      </c>
      <c r="J1012" s="144">
        <v>0</v>
      </c>
      <c r="K1012" s="144">
        <v>0</v>
      </c>
      <c r="L1012" s="144">
        <v>0</v>
      </c>
      <c r="M1012" s="144">
        <v>0</v>
      </c>
      <c r="N1012" s="144">
        <v>0</v>
      </c>
      <c r="O1012" s="144">
        <v>0</v>
      </c>
      <c r="P1012" s="144">
        <v>0</v>
      </c>
      <c r="Q1012" s="145"/>
      <c r="R1012" s="145"/>
      <c r="S1012" s="145"/>
      <c r="T1012" s="145"/>
      <c r="U1012" s="145"/>
      <c r="V1012" s="145"/>
      <c r="W1012" s="145"/>
      <c r="X1012" s="145"/>
      <c r="Y1012" s="145"/>
      <c r="Z1012" s="145"/>
      <c r="AA1012" s="145"/>
      <c r="AB1012" s="145"/>
      <c r="AC1012" s="145"/>
      <c r="AD1012" s="145"/>
      <c r="AE1012" s="144">
        <v>0</v>
      </c>
      <c r="AF1012" s="144">
        <v>0</v>
      </c>
      <c r="AG1012" s="144">
        <v>0</v>
      </c>
      <c r="AH1012" s="144">
        <v>0</v>
      </c>
      <c r="AI1012" s="144">
        <v>0</v>
      </c>
      <c r="AJ1012" s="144">
        <v>0</v>
      </c>
      <c r="AK1012" s="144">
        <v>0</v>
      </c>
      <c r="AL1012" s="144">
        <v>0</v>
      </c>
      <c r="AM1012" s="144">
        <v>0</v>
      </c>
      <c r="AN1012" s="144">
        <v>0</v>
      </c>
      <c r="AO1012" s="144">
        <v>0</v>
      </c>
      <c r="AP1012" s="144">
        <v>0</v>
      </c>
      <c r="AQ1012" s="144">
        <v>0</v>
      </c>
      <c r="AR1012" s="144">
        <v>0</v>
      </c>
      <c r="AS1012" s="144"/>
      <c r="AT1012" s="144"/>
      <c r="AU1012" s="144"/>
      <c r="AV1012" s="144"/>
      <c r="AW1012" s="144"/>
      <c r="AX1012" s="144"/>
      <c r="AY1012" s="144"/>
      <c r="AZ1012" s="144"/>
      <c r="BA1012" s="144"/>
      <c r="BB1012" s="144"/>
      <c r="BC1012" s="144"/>
      <c r="BD1012" s="144"/>
      <c r="BE1012" s="144"/>
      <c r="BF1012" s="144"/>
    </row>
    <row r="1013" spans="1:58" hidden="1">
      <c r="A1013" s="143" t="s">
        <v>927</v>
      </c>
      <c r="B1013" s="143" t="s">
        <v>1028</v>
      </c>
      <c r="C1013" s="144">
        <v>0</v>
      </c>
      <c r="D1013" s="144">
        <v>0</v>
      </c>
      <c r="E1013" s="144">
        <v>0</v>
      </c>
      <c r="F1013" s="144">
        <v>0</v>
      </c>
      <c r="G1013" s="144">
        <v>0</v>
      </c>
      <c r="H1013" s="144">
        <v>0</v>
      </c>
      <c r="I1013" s="144">
        <v>0</v>
      </c>
      <c r="J1013" s="144">
        <v>0</v>
      </c>
      <c r="K1013" s="144">
        <v>0</v>
      </c>
      <c r="L1013" s="144">
        <v>0</v>
      </c>
      <c r="M1013" s="144">
        <v>0</v>
      </c>
      <c r="N1013" s="144">
        <v>0</v>
      </c>
      <c r="O1013" s="144">
        <v>0</v>
      </c>
      <c r="P1013" s="144">
        <v>0</v>
      </c>
      <c r="Q1013" s="145"/>
      <c r="R1013" s="145"/>
      <c r="S1013" s="145"/>
      <c r="T1013" s="145"/>
      <c r="U1013" s="145"/>
      <c r="V1013" s="145"/>
      <c r="W1013" s="145"/>
      <c r="X1013" s="145"/>
      <c r="Y1013" s="145"/>
      <c r="Z1013" s="145"/>
      <c r="AA1013" s="145"/>
      <c r="AB1013" s="145"/>
      <c r="AC1013" s="145"/>
      <c r="AD1013" s="145"/>
      <c r="AE1013" s="144">
        <v>0</v>
      </c>
      <c r="AF1013" s="144">
        <v>0</v>
      </c>
      <c r="AG1013" s="144">
        <v>0</v>
      </c>
      <c r="AH1013" s="144">
        <v>0</v>
      </c>
      <c r="AI1013" s="144">
        <v>0</v>
      </c>
      <c r="AJ1013" s="144">
        <v>0</v>
      </c>
      <c r="AK1013" s="144">
        <v>0</v>
      </c>
      <c r="AL1013" s="144">
        <v>0</v>
      </c>
      <c r="AM1013" s="144">
        <v>0</v>
      </c>
      <c r="AN1013" s="144">
        <v>0</v>
      </c>
      <c r="AO1013" s="144">
        <v>0</v>
      </c>
      <c r="AP1013" s="144">
        <v>0</v>
      </c>
      <c r="AQ1013" s="144">
        <v>0</v>
      </c>
      <c r="AR1013" s="144">
        <v>0</v>
      </c>
      <c r="AS1013" s="144"/>
      <c r="AT1013" s="144"/>
      <c r="AU1013" s="144"/>
      <c r="AV1013" s="144"/>
      <c r="AW1013" s="144"/>
      <c r="AX1013" s="144"/>
      <c r="AY1013" s="144"/>
      <c r="AZ1013" s="144"/>
      <c r="BA1013" s="144"/>
      <c r="BB1013" s="144"/>
      <c r="BC1013" s="144"/>
      <c r="BD1013" s="144"/>
      <c r="BE1013" s="144"/>
      <c r="BF1013" s="144"/>
    </row>
    <row r="1014" spans="1:58" hidden="1">
      <c r="A1014" s="143" t="s">
        <v>927</v>
      </c>
      <c r="B1014" s="143" t="s">
        <v>1029</v>
      </c>
      <c r="C1014" s="144">
        <v>0</v>
      </c>
      <c r="D1014" s="144">
        <v>0</v>
      </c>
      <c r="E1014" s="144">
        <v>0</v>
      </c>
      <c r="F1014" s="144">
        <v>0</v>
      </c>
      <c r="G1014" s="144">
        <v>0</v>
      </c>
      <c r="H1014" s="144">
        <v>0</v>
      </c>
      <c r="I1014" s="144">
        <v>0</v>
      </c>
      <c r="J1014" s="144">
        <v>0</v>
      </c>
      <c r="K1014" s="144">
        <v>0</v>
      </c>
      <c r="L1014" s="144">
        <v>0</v>
      </c>
      <c r="M1014" s="144">
        <v>0</v>
      </c>
      <c r="N1014" s="144">
        <v>0</v>
      </c>
      <c r="O1014" s="144">
        <v>0</v>
      </c>
      <c r="P1014" s="144">
        <v>0</v>
      </c>
      <c r="Q1014" s="145"/>
      <c r="R1014" s="145"/>
      <c r="S1014" s="145"/>
      <c r="T1014" s="145"/>
      <c r="U1014" s="145"/>
      <c r="V1014" s="145"/>
      <c r="W1014" s="145"/>
      <c r="X1014" s="145"/>
      <c r="Y1014" s="145"/>
      <c r="Z1014" s="145"/>
      <c r="AA1014" s="145"/>
      <c r="AB1014" s="145"/>
      <c r="AC1014" s="145"/>
      <c r="AD1014" s="145"/>
      <c r="AE1014" s="144">
        <v>0</v>
      </c>
      <c r="AF1014" s="144">
        <v>0</v>
      </c>
      <c r="AG1014" s="144">
        <v>0</v>
      </c>
      <c r="AH1014" s="144">
        <v>0</v>
      </c>
      <c r="AI1014" s="144">
        <v>0</v>
      </c>
      <c r="AJ1014" s="144">
        <v>0</v>
      </c>
      <c r="AK1014" s="144">
        <v>0</v>
      </c>
      <c r="AL1014" s="144">
        <v>0</v>
      </c>
      <c r="AM1014" s="144">
        <v>0</v>
      </c>
      <c r="AN1014" s="144">
        <v>0</v>
      </c>
      <c r="AO1014" s="144">
        <v>0</v>
      </c>
      <c r="AP1014" s="144">
        <v>0</v>
      </c>
      <c r="AQ1014" s="144">
        <v>0</v>
      </c>
      <c r="AR1014" s="144">
        <v>0</v>
      </c>
      <c r="AS1014" s="144"/>
      <c r="AT1014" s="144"/>
      <c r="AU1014" s="144"/>
      <c r="AV1014" s="144"/>
      <c r="AW1014" s="144"/>
      <c r="AX1014" s="144"/>
      <c r="AY1014" s="144"/>
      <c r="AZ1014" s="144"/>
      <c r="BA1014" s="144"/>
      <c r="BB1014" s="144"/>
      <c r="BC1014" s="144"/>
      <c r="BD1014" s="144"/>
      <c r="BE1014" s="144"/>
      <c r="BF1014" s="144"/>
    </row>
    <row r="1015" spans="1:58" hidden="1">
      <c r="A1015" s="143" t="s">
        <v>927</v>
      </c>
      <c r="B1015" s="143" t="s">
        <v>1030</v>
      </c>
      <c r="C1015" s="144">
        <v>0</v>
      </c>
      <c r="D1015" s="144">
        <v>0</v>
      </c>
      <c r="E1015" s="144">
        <v>0</v>
      </c>
      <c r="F1015" s="144">
        <v>0</v>
      </c>
      <c r="G1015" s="144">
        <v>0</v>
      </c>
      <c r="H1015" s="144">
        <v>0</v>
      </c>
      <c r="I1015" s="144">
        <v>0</v>
      </c>
      <c r="J1015" s="144">
        <v>0</v>
      </c>
      <c r="K1015" s="144">
        <v>0</v>
      </c>
      <c r="L1015" s="144">
        <v>0</v>
      </c>
      <c r="M1015" s="144">
        <v>0</v>
      </c>
      <c r="N1015" s="144">
        <v>0</v>
      </c>
      <c r="O1015" s="144">
        <v>0</v>
      </c>
      <c r="P1015" s="144">
        <v>0</v>
      </c>
      <c r="Q1015" s="145"/>
      <c r="R1015" s="145"/>
      <c r="S1015" s="145"/>
      <c r="T1015" s="145"/>
      <c r="U1015" s="145"/>
      <c r="V1015" s="145"/>
      <c r="W1015" s="145"/>
      <c r="X1015" s="145"/>
      <c r="Y1015" s="145"/>
      <c r="Z1015" s="145"/>
      <c r="AA1015" s="145"/>
      <c r="AB1015" s="145"/>
      <c r="AC1015" s="145"/>
      <c r="AD1015" s="145"/>
      <c r="AE1015" s="144">
        <v>0</v>
      </c>
      <c r="AF1015" s="144">
        <v>0</v>
      </c>
      <c r="AG1015" s="144">
        <v>0</v>
      </c>
      <c r="AH1015" s="144">
        <v>0</v>
      </c>
      <c r="AI1015" s="144">
        <v>0</v>
      </c>
      <c r="AJ1015" s="144">
        <v>0</v>
      </c>
      <c r="AK1015" s="144">
        <v>0</v>
      </c>
      <c r="AL1015" s="144">
        <v>0</v>
      </c>
      <c r="AM1015" s="144">
        <v>0</v>
      </c>
      <c r="AN1015" s="144">
        <v>0</v>
      </c>
      <c r="AO1015" s="144">
        <v>0</v>
      </c>
      <c r="AP1015" s="144">
        <v>0</v>
      </c>
      <c r="AQ1015" s="144">
        <v>0</v>
      </c>
      <c r="AR1015" s="144">
        <v>0</v>
      </c>
      <c r="AS1015" s="144"/>
      <c r="AT1015" s="144"/>
      <c r="AU1015" s="144"/>
      <c r="AV1015" s="144"/>
      <c r="AW1015" s="144"/>
      <c r="AX1015" s="144"/>
      <c r="AY1015" s="144"/>
      <c r="AZ1015" s="144"/>
      <c r="BA1015" s="144"/>
      <c r="BB1015" s="144"/>
      <c r="BC1015" s="144"/>
      <c r="BD1015" s="144"/>
      <c r="BE1015" s="144"/>
      <c r="BF1015" s="144"/>
    </row>
    <row r="1016" spans="1:58" hidden="1">
      <c r="A1016" s="143" t="s">
        <v>927</v>
      </c>
      <c r="B1016" s="143" t="s">
        <v>1031</v>
      </c>
      <c r="C1016" s="144">
        <v>0</v>
      </c>
      <c r="D1016" s="144">
        <v>0</v>
      </c>
      <c r="E1016" s="144">
        <v>0</v>
      </c>
      <c r="F1016" s="144">
        <v>0</v>
      </c>
      <c r="G1016" s="144">
        <v>0</v>
      </c>
      <c r="H1016" s="144">
        <v>0</v>
      </c>
      <c r="I1016" s="144">
        <v>0</v>
      </c>
      <c r="J1016" s="144">
        <v>0</v>
      </c>
      <c r="K1016" s="144">
        <v>0</v>
      </c>
      <c r="L1016" s="144">
        <v>0</v>
      </c>
      <c r="M1016" s="144">
        <v>0</v>
      </c>
      <c r="N1016" s="144">
        <v>0</v>
      </c>
      <c r="O1016" s="144">
        <v>0</v>
      </c>
      <c r="P1016" s="144">
        <v>0</v>
      </c>
      <c r="Q1016" s="145"/>
      <c r="R1016" s="145"/>
      <c r="S1016" s="145"/>
      <c r="T1016" s="145"/>
      <c r="U1016" s="145"/>
      <c r="V1016" s="145"/>
      <c r="W1016" s="145"/>
      <c r="X1016" s="145"/>
      <c r="Y1016" s="145"/>
      <c r="Z1016" s="145"/>
      <c r="AA1016" s="145"/>
      <c r="AB1016" s="145"/>
      <c r="AC1016" s="145"/>
      <c r="AD1016" s="145"/>
      <c r="AE1016" s="144">
        <v>0</v>
      </c>
      <c r="AF1016" s="144">
        <v>0</v>
      </c>
      <c r="AG1016" s="144">
        <v>0</v>
      </c>
      <c r="AH1016" s="144">
        <v>0</v>
      </c>
      <c r="AI1016" s="144">
        <v>0</v>
      </c>
      <c r="AJ1016" s="144">
        <v>0</v>
      </c>
      <c r="AK1016" s="144">
        <v>0</v>
      </c>
      <c r="AL1016" s="144">
        <v>0</v>
      </c>
      <c r="AM1016" s="144">
        <v>0</v>
      </c>
      <c r="AN1016" s="144">
        <v>0</v>
      </c>
      <c r="AO1016" s="144">
        <v>0</v>
      </c>
      <c r="AP1016" s="144">
        <v>0</v>
      </c>
      <c r="AQ1016" s="144">
        <v>0</v>
      </c>
      <c r="AR1016" s="144">
        <v>0</v>
      </c>
      <c r="AS1016" s="144"/>
      <c r="AT1016" s="144"/>
      <c r="AU1016" s="144"/>
      <c r="AV1016" s="144"/>
      <c r="AW1016" s="144"/>
      <c r="AX1016" s="144"/>
      <c r="AY1016" s="144"/>
      <c r="AZ1016" s="144"/>
      <c r="BA1016" s="144"/>
      <c r="BB1016" s="144"/>
      <c r="BC1016" s="144"/>
      <c r="BD1016" s="144"/>
      <c r="BE1016" s="144"/>
      <c r="BF1016" s="144"/>
    </row>
    <row r="1017" spans="1:58" hidden="1">
      <c r="A1017" s="143" t="s">
        <v>927</v>
      </c>
      <c r="B1017" s="143" t="s">
        <v>1032</v>
      </c>
      <c r="C1017" s="144">
        <v>0</v>
      </c>
      <c r="D1017" s="144">
        <v>0</v>
      </c>
      <c r="E1017" s="144">
        <v>0</v>
      </c>
      <c r="F1017" s="144">
        <v>0</v>
      </c>
      <c r="G1017" s="144">
        <v>0</v>
      </c>
      <c r="H1017" s="144">
        <v>0</v>
      </c>
      <c r="I1017" s="144">
        <v>0</v>
      </c>
      <c r="J1017" s="144">
        <v>0</v>
      </c>
      <c r="K1017" s="144">
        <v>0</v>
      </c>
      <c r="L1017" s="144">
        <v>0</v>
      </c>
      <c r="M1017" s="144">
        <v>0</v>
      </c>
      <c r="N1017" s="144">
        <v>0</v>
      </c>
      <c r="O1017" s="144">
        <v>0</v>
      </c>
      <c r="P1017" s="144">
        <v>0</v>
      </c>
      <c r="Q1017" s="145"/>
      <c r="R1017" s="145"/>
      <c r="S1017" s="145"/>
      <c r="T1017" s="145"/>
      <c r="U1017" s="145"/>
      <c r="V1017" s="145"/>
      <c r="W1017" s="145"/>
      <c r="X1017" s="145"/>
      <c r="Y1017" s="145"/>
      <c r="Z1017" s="145"/>
      <c r="AA1017" s="145"/>
      <c r="AB1017" s="145"/>
      <c r="AC1017" s="145"/>
      <c r="AD1017" s="145"/>
      <c r="AE1017" s="144">
        <v>0</v>
      </c>
      <c r="AF1017" s="144">
        <v>0</v>
      </c>
      <c r="AG1017" s="144">
        <v>0</v>
      </c>
      <c r="AH1017" s="144">
        <v>0</v>
      </c>
      <c r="AI1017" s="144">
        <v>0</v>
      </c>
      <c r="AJ1017" s="144">
        <v>0</v>
      </c>
      <c r="AK1017" s="144">
        <v>0</v>
      </c>
      <c r="AL1017" s="144">
        <v>0</v>
      </c>
      <c r="AM1017" s="144">
        <v>0</v>
      </c>
      <c r="AN1017" s="144">
        <v>0</v>
      </c>
      <c r="AO1017" s="144">
        <v>0</v>
      </c>
      <c r="AP1017" s="144">
        <v>0</v>
      </c>
      <c r="AQ1017" s="144">
        <v>0</v>
      </c>
      <c r="AR1017" s="144">
        <v>0</v>
      </c>
      <c r="AS1017" s="144"/>
      <c r="AT1017" s="144"/>
      <c r="AU1017" s="144"/>
      <c r="AV1017" s="144"/>
      <c r="AW1017" s="144"/>
      <c r="AX1017" s="144"/>
      <c r="AY1017" s="144"/>
      <c r="AZ1017" s="144"/>
      <c r="BA1017" s="144"/>
      <c r="BB1017" s="144"/>
      <c r="BC1017" s="144"/>
      <c r="BD1017" s="144"/>
      <c r="BE1017" s="144"/>
      <c r="BF1017" s="144"/>
    </row>
    <row r="1018" spans="1:58" hidden="1">
      <c r="A1018" s="143" t="s">
        <v>927</v>
      </c>
      <c r="B1018" s="143" t="s">
        <v>1033</v>
      </c>
      <c r="C1018" s="144">
        <v>0</v>
      </c>
      <c r="D1018" s="144">
        <v>0</v>
      </c>
      <c r="E1018" s="144">
        <v>0</v>
      </c>
      <c r="F1018" s="144">
        <v>0</v>
      </c>
      <c r="G1018" s="144">
        <v>0</v>
      </c>
      <c r="H1018" s="144">
        <v>0</v>
      </c>
      <c r="I1018" s="144">
        <v>0</v>
      </c>
      <c r="J1018" s="144">
        <v>0</v>
      </c>
      <c r="K1018" s="144">
        <v>0</v>
      </c>
      <c r="L1018" s="144">
        <v>0</v>
      </c>
      <c r="M1018" s="144">
        <v>0</v>
      </c>
      <c r="N1018" s="144">
        <v>0</v>
      </c>
      <c r="O1018" s="144">
        <v>0</v>
      </c>
      <c r="P1018" s="144">
        <v>0</v>
      </c>
      <c r="Q1018" s="145"/>
      <c r="R1018" s="145"/>
      <c r="S1018" s="145"/>
      <c r="T1018" s="145"/>
      <c r="U1018" s="145"/>
      <c r="V1018" s="145"/>
      <c r="W1018" s="145"/>
      <c r="X1018" s="145"/>
      <c r="Y1018" s="145"/>
      <c r="Z1018" s="145"/>
      <c r="AA1018" s="145"/>
      <c r="AB1018" s="145"/>
      <c r="AC1018" s="145"/>
      <c r="AD1018" s="145"/>
      <c r="AE1018" s="144">
        <v>0</v>
      </c>
      <c r="AF1018" s="144">
        <v>0</v>
      </c>
      <c r="AG1018" s="144">
        <v>0</v>
      </c>
      <c r="AH1018" s="144">
        <v>0</v>
      </c>
      <c r="AI1018" s="144">
        <v>0</v>
      </c>
      <c r="AJ1018" s="144">
        <v>0</v>
      </c>
      <c r="AK1018" s="144">
        <v>0</v>
      </c>
      <c r="AL1018" s="144">
        <v>0</v>
      </c>
      <c r="AM1018" s="144">
        <v>0</v>
      </c>
      <c r="AN1018" s="144">
        <v>0</v>
      </c>
      <c r="AO1018" s="144">
        <v>0</v>
      </c>
      <c r="AP1018" s="144">
        <v>0</v>
      </c>
      <c r="AQ1018" s="144">
        <v>0</v>
      </c>
      <c r="AR1018" s="144">
        <v>0</v>
      </c>
      <c r="AS1018" s="144"/>
      <c r="AT1018" s="144"/>
      <c r="AU1018" s="144"/>
      <c r="AV1018" s="144"/>
      <c r="AW1018" s="144"/>
      <c r="AX1018" s="144"/>
      <c r="AY1018" s="144"/>
      <c r="AZ1018" s="144"/>
      <c r="BA1018" s="144"/>
      <c r="BB1018" s="144"/>
      <c r="BC1018" s="144"/>
      <c r="BD1018" s="144"/>
      <c r="BE1018" s="144"/>
      <c r="BF1018" s="144"/>
    </row>
    <row r="1019" spans="1:58" hidden="1">
      <c r="A1019" s="143" t="s">
        <v>927</v>
      </c>
      <c r="B1019" s="143" t="s">
        <v>1034</v>
      </c>
      <c r="C1019" s="144">
        <v>38</v>
      </c>
      <c r="D1019" s="144">
        <v>37</v>
      </c>
      <c r="E1019" s="144">
        <v>44</v>
      </c>
      <c r="F1019" s="144">
        <v>51</v>
      </c>
      <c r="G1019" s="144">
        <v>48</v>
      </c>
      <c r="H1019" s="144">
        <v>55</v>
      </c>
      <c r="I1019" s="144">
        <v>31</v>
      </c>
      <c r="J1019" s="144">
        <v>28</v>
      </c>
      <c r="K1019" s="144">
        <v>25</v>
      </c>
      <c r="L1019" s="144">
        <v>32</v>
      </c>
      <c r="M1019" s="144">
        <v>19</v>
      </c>
      <c r="N1019" s="144">
        <v>19</v>
      </c>
      <c r="O1019" s="144">
        <v>10</v>
      </c>
      <c r="P1019" s="144">
        <v>10</v>
      </c>
      <c r="Q1019" s="145">
        <v>8</v>
      </c>
      <c r="R1019" s="145">
        <v>8</v>
      </c>
      <c r="S1019" s="145">
        <v>8</v>
      </c>
      <c r="T1019" s="145">
        <v>8</v>
      </c>
      <c r="U1019" s="145">
        <v>8</v>
      </c>
      <c r="V1019" s="145">
        <v>8</v>
      </c>
      <c r="W1019" s="145">
        <v>80</v>
      </c>
      <c r="X1019" s="145">
        <v>64</v>
      </c>
      <c r="Y1019" s="145">
        <v>60</v>
      </c>
      <c r="Z1019" s="145">
        <v>53.34</v>
      </c>
      <c r="AA1019" s="145">
        <v>52.63</v>
      </c>
      <c r="AB1019" s="145">
        <v>52.63</v>
      </c>
      <c r="AC1019" s="145">
        <v>40</v>
      </c>
      <c r="AD1019" s="145">
        <v>30</v>
      </c>
      <c r="AE1019" s="144">
        <v>304</v>
      </c>
      <c r="AF1019" s="144">
        <v>296</v>
      </c>
      <c r="AG1019" s="144">
        <v>352</v>
      </c>
      <c r="AH1019" s="144">
        <v>408</v>
      </c>
      <c r="AI1019" s="144">
        <v>384</v>
      </c>
      <c r="AJ1019" s="144">
        <v>440</v>
      </c>
      <c r="AK1019" s="144">
        <v>2480</v>
      </c>
      <c r="AL1019" s="144">
        <v>1792</v>
      </c>
      <c r="AM1019" s="144">
        <v>1500</v>
      </c>
      <c r="AN1019" s="144">
        <v>1707</v>
      </c>
      <c r="AO1019" s="144">
        <v>1000</v>
      </c>
      <c r="AP1019" s="144">
        <v>1000</v>
      </c>
      <c r="AQ1019" s="144">
        <v>400</v>
      </c>
      <c r="AR1019" s="144">
        <v>300</v>
      </c>
      <c r="AS1019" s="144"/>
      <c r="AT1019" s="144"/>
      <c r="AU1019" s="144"/>
      <c r="AV1019" s="144"/>
      <c r="AW1019" s="144"/>
      <c r="AX1019" s="144"/>
      <c r="AY1019" s="144"/>
      <c r="AZ1019" s="144"/>
      <c r="BA1019" s="144"/>
      <c r="BB1019" s="144"/>
      <c r="BC1019" s="144"/>
      <c r="BD1019" s="144"/>
      <c r="BE1019" s="144"/>
      <c r="BF1019" s="144"/>
    </row>
    <row r="1020" spans="1:58" hidden="1">
      <c r="A1020" s="143" t="s">
        <v>927</v>
      </c>
      <c r="B1020" s="143" t="s">
        <v>1035</v>
      </c>
      <c r="C1020" s="144">
        <v>20</v>
      </c>
      <c r="D1020" s="144">
        <v>24</v>
      </c>
      <c r="E1020" s="144">
        <v>39</v>
      </c>
      <c r="F1020" s="144">
        <v>58</v>
      </c>
      <c r="G1020" s="144">
        <v>57</v>
      </c>
      <c r="H1020" s="144">
        <v>57</v>
      </c>
      <c r="I1020" s="144">
        <v>36</v>
      </c>
      <c r="J1020" s="144">
        <v>35</v>
      </c>
      <c r="K1020" s="144">
        <v>14</v>
      </c>
      <c r="L1020" s="144">
        <v>14</v>
      </c>
      <c r="M1020" s="144">
        <v>13</v>
      </c>
      <c r="N1020" s="144">
        <v>13</v>
      </c>
      <c r="O1020" s="144">
        <v>5</v>
      </c>
      <c r="P1020" s="144">
        <v>5</v>
      </c>
      <c r="Q1020" s="145">
        <v>11</v>
      </c>
      <c r="R1020" s="145">
        <v>11</v>
      </c>
      <c r="S1020" s="145">
        <v>11</v>
      </c>
      <c r="T1020" s="145">
        <v>11</v>
      </c>
      <c r="U1020" s="145">
        <v>11</v>
      </c>
      <c r="V1020" s="145">
        <v>11</v>
      </c>
      <c r="W1020" s="145">
        <v>110</v>
      </c>
      <c r="X1020" s="145">
        <v>100</v>
      </c>
      <c r="Y1020" s="145">
        <v>80</v>
      </c>
      <c r="Z1020" s="145">
        <v>80</v>
      </c>
      <c r="AA1020" s="145">
        <v>76.92</v>
      </c>
      <c r="AB1020" s="145">
        <v>76.92</v>
      </c>
      <c r="AC1020" s="145">
        <v>60</v>
      </c>
      <c r="AD1020" s="145">
        <v>40</v>
      </c>
      <c r="AE1020" s="144">
        <v>220</v>
      </c>
      <c r="AF1020" s="144">
        <v>264</v>
      </c>
      <c r="AG1020" s="144">
        <v>429</v>
      </c>
      <c r="AH1020" s="144">
        <v>638</v>
      </c>
      <c r="AI1020" s="144">
        <v>627</v>
      </c>
      <c r="AJ1020" s="144">
        <v>627</v>
      </c>
      <c r="AK1020" s="144">
        <v>3960</v>
      </c>
      <c r="AL1020" s="144">
        <v>3500</v>
      </c>
      <c r="AM1020" s="144">
        <v>1120</v>
      </c>
      <c r="AN1020" s="144">
        <v>1120</v>
      </c>
      <c r="AO1020" s="144">
        <v>1000</v>
      </c>
      <c r="AP1020" s="144">
        <v>1000</v>
      </c>
      <c r="AQ1020" s="144">
        <v>300</v>
      </c>
      <c r="AR1020" s="144">
        <v>200</v>
      </c>
      <c r="AS1020" s="144"/>
      <c r="AT1020" s="144"/>
      <c r="AU1020" s="144"/>
      <c r="AV1020" s="144"/>
      <c r="AW1020" s="144"/>
      <c r="AX1020" s="144"/>
      <c r="AY1020" s="144"/>
      <c r="AZ1020" s="144"/>
      <c r="BA1020" s="144"/>
      <c r="BB1020" s="144"/>
      <c r="BC1020" s="144"/>
      <c r="BD1020" s="144"/>
      <c r="BE1020" s="144"/>
      <c r="BF1020" s="144"/>
    </row>
    <row r="1021" spans="1:58" hidden="1">
      <c r="A1021" s="143" t="s">
        <v>927</v>
      </c>
      <c r="B1021" s="143" t="s">
        <v>1036</v>
      </c>
      <c r="C1021" s="144">
        <v>5</v>
      </c>
      <c r="D1021" s="144">
        <v>5</v>
      </c>
      <c r="E1021" s="144">
        <v>4</v>
      </c>
      <c r="F1021" s="144">
        <v>0</v>
      </c>
      <c r="G1021" s="144">
        <v>0</v>
      </c>
      <c r="H1021" s="144">
        <v>9</v>
      </c>
      <c r="I1021" s="144">
        <v>6</v>
      </c>
      <c r="J1021" s="144">
        <v>3</v>
      </c>
      <c r="K1021" s="144">
        <v>0</v>
      </c>
      <c r="L1021" s="144">
        <v>11</v>
      </c>
      <c r="M1021" s="144">
        <v>3</v>
      </c>
      <c r="N1021" s="144">
        <v>3</v>
      </c>
      <c r="O1021" s="144">
        <v>15</v>
      </c>
      <c r="P1021" s="144">
        <v>10</v>
      </c>
      <c r="Q1021" s="145">
        <v>14</v>
      </c>
      <c r="R1021" s="145">
        <v>14</v>
      </c>
      <c r="S1021" s="145">
        <v>14</v>
      </c>
      <c r="T1021" s="145"/>
      <c r="U1021" s="145"/>
      <c r="V1021" s="145">
        <v>14</v>
      </c>
      <c r="W1021" s="145">
        <v>140</v>
      </c>
      <c r="X1021" s="145">
        <v>100</v>
      </c>
      <c r="Y1021" s="145"/>
      <c r="Z1021" s="145">
        <v>62.55</v>
      </c>
      <c r="AA1021" s="145">
        <v>66.67</v>
      </c>
      <c r="AB1021" s="145">
        <v>66.67</v>
      </c>
      <c r="AC1021" s="145">
        <v>66.67</v>
      </c>
      <c r="AD1021" s="145">
        <v>50</v>
      </c>
      <c r="AE1021" s="144">
        <v>70</v>
      </c>
      <c r="AF1021" s="144">
        <v>70</v>
      </c>
      <c r="AG1021" s="144">
        <v>56</v>
      </c>
      <c r="AH1021" s="144">
        <v>0</v>
      </c>
      <c r="AI1021" s="144">
        <v>0</v>
      </c>
      <c r="AJ1021" s="144">
        <v>126</v>
      </c>
      <c r="AK1021" s="144">
        <v>840</v>
      </c>
      <c r="AL1021" s="144">
        <v>300</v>
      </c>
      <c r="AM1021" s="144">
        <v>0</v>
      </c>
      <c r="AN1021" s="144">
        <v>688</v>
      </c>
      <c r="AO1021" s="144">
        <v>200</v>
      </c>
      <c r="AP1021" s="144">
        <v>200</v>
      </c>
      <c r="AQ1021" s="144">
        <v>1000</v>
      </c>
      <c r="AR1021" s="144">
        <v>500</v>
      </c>
      <c r="AS1021" s="144"/>
      <c r="AT1021" s="144"/>
      <c r="AU1021" s="144"/>
      <c r="AV1021" s="144"/>
      <c r="AW1021" s="144"/>
      <c r="AX1021" s="144"/>
      <c r="AY1021" s="144"/>
      <c r="AZ1021" s="144"/>
      <c r="BA1021" s="144"/>
      <c r="BB1021" s="144"/>
      <c r="BC1021" s="144"/>
      <c r="BD1021" s="144"/>
      <c r="BE1021" s="144"/>
      <c r="BF1021" s="144"/>
    </row>
    <row r="1022" spans="1:58" hidden="1">
      <c r="A1022" s="143" t="s">
        <v>927</v>
      </c>
      <c r="B1022" s="143" t="s">
        <v>1037</v>
      </c>
      <c r="C1022" s="144">
        <v>59</v>
      </c>
      <c r="D1022" s="144">
        <v>58</v>
      </c>
      <c r="E1022" s="144">
        <v>54</v>
      </c>
      <c r="F1022" s="144">
        <v>56</v>
      </c>
      <c r="G1022" s="144">
        <v>58</v>
      </c>
      <c r="H1022" s="144">
        <v>80</v>
      </c>
      <c r="I1022" s="144">
        <v>71</v>
      </c>
      <c r="J1022" s="144">
        <v>73</v>
      </c>
      <c r="K1022" s="144">
        <v>100</v>
      </c>
      <c r="L1022" s="144">
        <v>127</v>
      </c>
      <c r="M1022" s="144">
        <v>99</v>
      </c>
      <c r="N1022" s="144">
        <v>99</v>
      </c>
      <c r="O1022" s="144">
        <v>95</v>
      </c>
      <c r="P1022" s="144">
        <v>95</v>
      </c>
      <c r="Q1022" s="145">
        <v>170</v>
      </c>
      <c r="R1022" s="145">
        <v>170</v>
      </c>
      <c r="S1022" s="145">
        <v>170</v>
      </c>
      <c r="T1022" s="145">
        <v>170</v>
      </c>
      <c r="U1022" s="145">
        <v>170</v>
      </c>
      <c r="V1022" s="145">
        <v>170</v>
      </c>
      <c r="W1022" s="145">
        <v>170</v>
      </c>
      <c r="X1022" s="145">
        <v>147.69999999999999</v>
      </c>
      <c r="Y1022" s="145">
        <v>120</v>
      </c>
      <c r="Z1022" s="145">
        <v>110</v>
      </c>
      <c r="AA1022" s="145">
        <v>101.01</v>
      </c>
      <c r="AB1022" s="145">
        <v>101.01</v>
      </c>
      <c r="AC1022" s="145">
        <v>84.21</v>
      </c>
      <c r="AD1022" s="145">
        <v>68.42</v>
      </c>
      <c r="AE1022" s="144">
        <v>10030</v>
      </c>
      <c r="AF1022" s="144">
        <v>9860</v>
      </c>
      <c r="AG1022" s="144">
        <v>9180</v>
      </c>
      <c r="AH1022" s="144">
        <v>9520</v>
      </c>
      <c r="AI1022" s="144">
        <v>9860</v>
      </c>
      <c r="AJ1022" s="144">
        <v>13600</v>
      </c>
      <c r="AK1022" s="144">
        <v>12070</v>
      </c>
      <c r="AL1022" s="144">
        <v>10782</v>
      </c>
      <c r="AM1022" s="144">
        <v>12000</v>
      </c>
      <c r="AN1022" s="144">
        <v>13970</v>
      </c>
      <c r="AO1022" s="144">
        <v>10000</v>
      </c>
      <c r="AP1022" s="144">
        <v>10000</v>
      </c>
      <c r="AQ1022" s="144">
        <v>8000</v>
      </c>
      <c r="AR1022" s="144">
        <v>6500</v>
      </c>
      <c r="AS1022" s="144"/>
      <c r="AT1022" s="144"/>
      <c r="AU1022" s="144"/>
      <c r="AV1022" s="144"/>
      <c r="AW1022" s="144"/>
      <c r="AX1022" s="144"/>
      <c r="AY1022" s="144"/>
      <c r="AZ1022" s="144"/>
      <c r="BA1022" s="144"/>
      <c r="BB1022" s="144"/>
      <c r="BC1022" s="144"/>
      <c r="BD1022" s="144"/>
      <c r="BE1022" s="144"/>
      <c r="BF1022" s="144"/>
    </row>
    <row r="1023" spans="1:58" hidden="1">
      <c r="A1023" s="143" t="s">
        <v>927</v>
      </c>
      <c r="B1023" s="143" t="s">
        <v>1038</v>
      </c>
      <c r="C1023" s="144">
        <v>0</v>
      </c>
      <c r="D1023" s="144">
        <v>0</v>
      </c>
      <c r="E1023" s="144">
        <v>0</v>
      </c>
      <c r="F1023" s="144">
        <v>0</v>
      </c>
      <c r="G1023" s="144">
        <v>0</v>
      </c>
      <c r="H1023" s="144">
        <v>0</v>
      </c>
      <c r="I1023" s="144">
        <v>0</v>
      </c>
      <c r="J1023" s="144">
        <v>0</v>
      </c>
      <c r="K1023" s="144">
        <v>0</v>
      </c>
      <c r="L1023" s="144">
        <v>0</v>
      </c>
      <c r="M1023" s="144">
        <v>0</v>
      </c>
      <c r="N1023" s="144">
        <v>0</v>
      </c>
      <c r="O1023" s="144">
        <v>0</v>
      </c>
      <c r="P1023" s="144">
        <v>0</v>
      </c>
      <c r="Q1023" s="145"/>
      <c r="R1023" s="145"/>
      <c r="S1023" s="145"/>
      <c r="T1023" s="145"/>
      <c r="U1023" s="145"/>
      <c r="V1023" s="145"/>
      <c r="W1023" s="145"/>
      <c r="X1023" s="145"/>
      <c r="Y1023" s="145"/>
      <c r="Z1023" s="145"/>
      <c r="AA1023" s="145"/>
      <c r="AB1023" s="145"/>
      <c r="AC1023" s="145"/>
      <c r="AD1023" s="145"/>
      <c r="AE1023" s="144">
        <v>0</v>
      </c>
      <c r="AF1023" s="144">
        <v>0</v>
      </c>
      <c r="AG1023" s="144">
        <v>0</v>
      </c>
      <c r="AH1023" s="144">
        <v>0</v>
      </c>
      <c r="AI1023" s="144">
        <v>0</v>
      </c>
      <c r="AJ1023" s="144">
        <v>0</v>
      </c>
      <c r="AK1023" s="144">
        <v>0</v>
      </c>
      <c r="AL1023" s="144">
        <v>0</v>
      </c>
      <c r="AM1023" s="144">
        <v>0</v>
      </c>
      <c r="AN1023" s="144">
        <v>0</v>
      </c>
      <c r="AO1023" s="144">
        <v>0</v>
      </c>
      <c r="AP1023" s="144">
        <v>0</v>
      </c>
      <c r="AQ1023" s="144">
        <v>0</v>
      </c>
      <c r="AR1023" s="144">
        <v>0</v>
      </c>
      <c r="AS1023" s="144"/>
      <c r="AT1023" s="144"/>
      <c r="AU1023" s="144"/>
      <c r="AV1023" s="144"/>
      <c r="AW1023" s="144"/>
      <c r="AX1023" s="144"/>
      <c r="AY1023" s="144"/>
      <c r="AZ1023" s="144"/>
      <c r="BA1023" s="144"/>
      <c r="BB1023" s="144"/>
      <c r="BC1023" s="144"/>
      <c r="BD1023" s="144"/>
      <c r="BE1023" s="144"/>
      <c r="BF1023" s="144"/>
    </row>
    <row r="1024" spans="1:58" hidden="1">
      <c r="A1024" s="143" t="s">
        <v>927</v>
      </c>
      <c r="B1024" s="143" t="s">
        <v>1039</v>
      </c>
      <c r="C1024" s="144">
        <v>375</v>
      </c>
      <c r="D1024" s="144">
        <v>377</v>
      </c>
      <c r="E1024" s="144">
        <v>494</v>
      </c>
      <c r="F1024" s="144">
        <v>592</v>
      </c>
      <c r="G1024" s="144">
        <v>589</v>
      </c>
      <c r="H1024" s="144">
        <v>586</v>
      </c>
      <c r="I1024" s="144">
        <v>583</v>
      </c>
      <c r="J1024" s="144">
        <v>580</v>
      </c>
      <c r="K1024" s="144">
        <v>678</v>
      </c>
      <c r="L1024" s="144">
        <v>725</v>
      </c>
      <c r="M1024" s="144">
        <v>692</v>
      </c>
      <c r="N1024" s="144">
        <v>692</v>
      </c>
      <c r="O1024" s="144">
        <v>700</v>
      </c>
      <c r="P1024" s="144">
        <v>700</v>
      </c>
      <c r="Q1024" s="145">
        <v>209</v>
      </c>
      <c r="R1024" s="145">
        <v>209</v>
      </c>
      <c r="S1024" s="145">
        <v>209</v>
      </c>
      <c r="T1024" s="145">
        <v>209</v>
      </c>
      <c r="U1024" s="145">
        <v>209</v>
      </c>
      <c r="V1024" s="145">
        <v>209</v>
      </c>
      <c r="W1024" s="145">
        <v>20.9</v>
      </c>
      <c r="X1024" s="145">
        <v>120</v>
      </c>
      <c r="Y1024" s="145">
        <v>100</v>
      </c>
      <c r="Z1024" s="145">
        <v>100</v>
      </c>
      <c r="AA1024" s="145">
        <v>101.16</v>
      </c>
      <c r="AB1024" s="145">
        <v>101.16</v>
      </c>
      <c r="AC1024" s="145">
        <v>101.43</v>
      </c>
      <c r="AD1024" s="145">
        <v>78.569999999999993</v>
      </c>
      <c r="AE1024" s="144">
        <v>78375</v>
      </c>
      <c r="AF1024" s="144">
        <v>78793</v>
      </c>
      <c r="AG1024" s="144">
        <v>103246</v>
      </c>
      <c r="AH1024" s="144">
        <v>123728</v>
      </c>
      <c r="AI1024" s="144">
        <v>123101</v>
      </c>
      <c r="AJ1024" s="144">
        <v>122474</v>
      </c>
      <c r="AK1024" s="144">
        <v>12185</v>
      </c>
      <c r="AL1024" s="144">
        <v>69600</v>
      </c>
      <c r="AM1024" s="144">
        <v>67800</v>
      </c>
      <c r="AN1024" s="144">
        <v>72500</v>
      </c>
      <c r="AO1024" s="144">
        <v>70000</v>
      </c>
      <c r="AP1024" s="144">
        <v>70000</v>
      </c>
      <c r="AQ1024" s="144">
        <v>71000</v>
      </c>
      <c r="AR1024" s="144">
        <v>55000</v>
      </c>
      <c r="AS1024" s="144"/>
      <c r="AT1024" s="144"/>
      <c r="AU1024" s="144"/>
      <c r="AV1024" s="144"/>
      <c r="AW1024" s="144"/>
      <c r="AX1024" s="144"/>
      <c r="AY1024" s="144"/>
      <c r="AZ1024" s="144"/>
      <c r="BA1024" s="144"/>
      <c r="BB1024" s="144"/>
      <c r="BC1024" s="144"/>
      <c r="BD1024" s="144"/>
      <c r="BE1024" s="144"/>
      <c r="BF1024" s="144"/>
    </row>
    <row r="1025" spans="1:58" hidden="1">
      <c r="A1025" s="143" t="s">
        <v>927</v>
      </c>
      <c r="B1025" s="143" t="s">
        <v>1040</v>
      </c>
      <c r="C1025" s="144">
        <v>51</v>
      </c>
      <c r="D1025" s="144">
        <v>47</v>
      </c>
      <c r="E1025" s="144">
        <v>52</v>
      </c>
      <c r="F1025" s="144">
        <v>48</v>
      </c>
      <c r="G1025" s="144">
        <v>44</v>
      </c>
      <c r="H1025" s="144">
        <v>30</v>
      </c>
      <c r="I1025" s="144">
        <v>36</v>
      </c>
      <c r="J1025" s="144">
        <v>42</v>
      </c>
      <c r="K1025" s="144">
        <v>38</v>
      </c>
      <c r="L1025" s="144">
        <v>34</v>
      </c>
      <c r="M1025" s="144">
        <v>30</v>
      </c>
      <c r="N1025" s="144">
        <v>30</v>
      </c>
      <c r="O1025" s="144">
        <v>30</v>
      </c>
      <c r="P1025" s="144">
        <v>25</v>
      </c>
      <c r="Q1025" s="145">
        <v>36</v>
      </c>
      <c r="R1025" s="145">
        <v>36</v>
      </c>
      <c r="S1025" s="145">
        <v>36</v>
      </c>
      <c r="T1025" s="145">
        <v>36</v>
      </c>
      <c r="U1025" s="145">
        <v>36</v>
      </c>
      <c r="V1025" s="145">
        <v>36</v>
      </c>
      <c r="W1025" s="145">
        <v>40</v>
      </c>
      <c r="X1025" s="145">
        <v>128.57</v>
      </c>
      <c r="Y1025" s="145">
        <v>60</v>
      </c>
      <c r="Z1025" s="145">
        <v>60</v>
      </c>
      <c r="AA1025" s="145">
        <v>66.67</v>
      </c>
      <c r="AB1025" s="145">
        <v>66.67</v>
      </c>
      <c r="AC1025" s="145">
        <v>60</v>
      </c>
      <c r="AD1025" s="145">
        <v>60</v>
      </c>
      <c r="AE1025" s="144">
        <v>1836</v>
      </c>
      <c r="AF1025" s="144">
        <v>1692</v>
      </c>
      <c r="AG1025" s="144">
        <v>1872</v>
      </c>
      <c r="AH1025" s="144">
        <v>1728</v>
      </c>
      <c r="AI1025" s="144">
        <v>1584</v>
      </c>
      <c r="AJ1025" s="144">
        <v>1080</v>
      </c>
      <c r="AK1025" s="144">
        <v>1440</v>
      </c>
      <c r="AL1025" s="144">
        <v>5400</v>
      </c>
      <c r="AM1025" s="144">
        <v>2280</v>
      </c>
      <c r="AN1025" s="144">
        <v>2040</v>
      </c>
      <c r="AO1025" s="144">
        <v>2000</v>
      </c>
      <c r="AP1025" s="144">
        <v>2000</v>
      </c>
      <c r="AQ1025" s="144">
        <v>1800</v>
      </c>
      <c r="AR1025" s="144">
        <v>1500</v>
      </c>
      <c r="AS1025" s="144"/>
      <c r="AT1025" s="144"/>
      <c r="AU1025" s="144"/>
      <c r="AV1025" s="144"/>
      <c r="AW1025" s="144"/>
      <c r="AX1025" s="144"/>
      <c r="AY1025" s="144"/>
      <c r="AZ1025" s="144"/>
      <c r="BA1025" s="144"/>
      <c r="BB1025" s="144"/>
      <c r="BC1025" s="144"/>
      <c r="BD1025" s="144"/>
      <c r="BE1025" s="144"/>
      <c r="BF1025" s="144"/>
    </row>
    <row r="1026" spans="1:58" hidden="1">
      <c r="A1026" s="143" t="s">
        <v>927</v>
      </c>
      <c r="B1026" s="143" t="s">
        <v>1041</v>
      </c>
      <c r="C1026" s="144">
        <v>744</v>
      </c>
      <c r="D1026" s="144">
        <v>779</v>
      </c>
      <c r="E1026" s="144">
        <v>837</v>
      </c>
      <c r="F1026" s="144">
        <v>906</v>
      </c>
      <c r="G1026" s="144">
        <v>945</v>
      </c>
      <c r="H1026" s="144">
        <v>964</v>
      </c>
      <c r="I1026" s="144">
        <v>982</v>
      </c>
      <c r="J1026" s="144">
        <v>1011</v>
      </c>
      <c r="K1026" s="144">
        <v>950</v>
      </c>
      <c r="L1026" s="144">
        <v>1018</v>
      </c>
      <c r="M1026" s="144">
        <v>1187</v>
      </c>
      <c r="N1026" s="144">
        <v>1187</v>
      </c>
      <c r="O1026" s="144">
        <v>1100</v>
      </c>
      <c r="P1026" s="144">
        <v>1000</v>
      </c>
      <c r="Q1026" s="145">
        <v>102</v>
      </c>
      <c r="R1026" s="145">
        <v>102</v>
      </c>
      <c r="S1026" s="145">
        <v>102</v>
      </c>
      <c r="T1026" s="145">
        <v>102</v>
      </c>
      <c r="U1026" s="145">
        <v>102</v>
      </c>
      <c r="V1026" s="145">
        <v>102</v>
      </c>
      <c r="W1026" s="145">
        <v>102</v>
      </c>
      <c r="X1026" s="145">
        <v>100</v>
      </c>
      <c r="Y1026" s="145">
        <v>100</v>
      </c>
      <c r="Z1026" s="145">
        <v>100</v>
      </c>
      <c r="AA1026" s="145">
        <v>84.25</v>
      </c>
      <c r="AB1026" s="145">
        <v>84.25</v>
      </c>
      <c r="AC1026" s="145">
        <v>72.73</v>
      </c>
      <c r="AD1026" s="145">
        <v>65</v>
      </c>
      <c r="AE1026" s="144">
        <v>75888</v>
      </c>
      <c r="AF1026" s="144">
        <v>79458</v>
      </c>
      <c r="AG1026" s="144">
        <v>85374</v>
      </c>
      <c r="AH1026" s="144">
        <v>92412</v>
      </c>
      <c r="AI1026" s="144">
        <v>96390</v>
      </c>
      <c r="AJ1026" s="144">
        <v>98328</v>
      </c>
      <c r="AK1026" s="144">
        <v>100164</v>
      </c>
      <c r="AL1026" s="144">
        <v>101100</v>
      </c>
      <c r="AM1026" s="144">
        <v>95000</v>
      </c>
      <c r="AN1026" s="144">
        <v>101800</v>
      </c>
      <c r="AO1026" s="144">
        <v>100000</v>
      </c>
      <c r="AP1026" s="144">
        <v>100000</v>
      </c>
      <c r="AQ1026" s="144">
        <v>80000</v>
      </c>
      <c r="AR1026" s="144">
        <v>65000</v>
      </c>
      <c r="AS1026" s="144"/>
      <c r="AT1026" s="144"/>
      <c r="AU1026" s="144"/>
      <c r="AV1026" s="144"/>
      <c r="AW1026" s="144"/>
      <c r="AX1026" s="144"/>
      <c r="AY1026" s="144"/>
      <c r="AZ1026" s="144"/>
      <c r="BA1026" s="144"/>
      <c r="BB1026" s="144"/>
      <c r="BC1026" s="144"/>
      <c r="BD1026" s="144"/>
      <c r="BE1026" s="144"/>
      <c r="BF1026" s="144"/>
    </row>
    <row r="1027" spans="1:58" hidden="1">
      <c r="A1027" s="143" t="s">
        <v>927</v>
      </c>
      <c r="B1027" s="143" t="s">
        <v>1042</v>
      </c>
      <c r="C1027" s="144">
        <v>0</v>
      </c>
      <c r="D1027" s="144">
        <v>0</v>
      </c>
      <c r="E1027" s="144">
        <v>0</v>
      </c>
      <c r="F1027" s="144">
        <v>0</v>
      </c>
      <c r="G1027" s="144">
        <v>0</v>
      </c>
      <c r="H1027" s="144">
        <v>0</v>
      </c>
      <c r="I1027" s="144">
        <v>0</v>
      </c>
      <c r="J1027" s="144">
        <v>0</v>
      </c>
      <c r="K1027" s="144">
        <v>0</v>
      </c>
      <c r="L1027" s="144">
        <v>0</v>
      </c>
      <c r="M1027" s="144">
        <v>0</v>
      </c>
      <c r="N1027" s="144">
        <v>0</v>
      </c>
      <c r="O1027" s="144">
        <v>0</v>
      </c>
      <c r="P1027" s="144">
        <v>0</v>
      </c>
      <c r="Q1027" s="145"/>
      <c r="R1027" s="145"/>
      <c r="S1027" s="145"/>
      <c r="T1027" s="145"/>
      <c r="U1027" s="145"/>
      <c r="V1027" s="145"/>
      <c r="W1027" s="145"/>
      <c r="X1027" s="145"/>
      <c r="Y1027" s="145"/>
      <c r="Z1027" s="145"/>
      <c r="AA1027" s="145"/>
      <c r="AB1027" s="145"/>
      <c r="AC1027" s="145"/>
      <c r="AD1027" s="145"/>
      <c r="AE1027" s="144">
        <v>0</v>
      </c>
      <c r="AF1027" s="144">
        <v>0</v>
      </c>
      <c r="AG1027" s="144">
        <v>0</v>
      </c>
      <c r="AH1027" s="144">
        <v>0</v>
      </c>
      <c r="AI1027" s="144">
        <v>0</v>
      </c>
      <c r="AJ1027" s="144">
        <v>0</v>
      </c>
      <c r="AK1027" s="144">
        <v>0</v>
      </c>
      <c r="AL1027" s="144">
        <v>0</v>
      </c>
      <c r="AM1027" s="144">
        <v>0</v>
      </c>
      <c r="AN1027" s="144">
        <v>0</v>
      </c>
      <c r="AO1027" s="144">
        <v>0</v>
      </c>
      <c r="AP1027" s="144">
        <v>0</v>
      </c>
      <c r="AQ1027" s="144">
        <v>0</v>
      </c>
      <c r="AR1027" s="144">
        <v>0</v>
      </c>
      <c r="AS1027" s="144"/>
      <c r="AT1027" s="144"/>
      <c r="AU1027" s="144"/>
      <c r="AV1027" s="144"/>
      <c r="AW1027" s="144"/>
      <c r="AX1027" s="144"/>
      <c r="AY1027" s="144"/>
      <c r="AZ1027" s="144"/>
      <c r="BA1027" s="144"/>
      <c r="BB1027" s="144"/>
      <c r="BC1027" s="144"/>
      <c r="BD1027" s="144"/>
      <c r="BE1027" s="144"/>
      <c r="BF1027" s="144"/>
    </row>
    <row r="1028" spans="1:58" hidden="1">
      <c r="A1028" s="143" t="s">
        <v>927</v>
      </c>
      <c r="B1028" s="143" t="s">
        <v>1043</v>
      </c>
      <c r="C1028" s="144">
        <v>478</v>
      </c>
      <c r="D1028" s="144">
        <v>574</v>
      </c>
      <c r="E1028" s="144">
        <v>777</v>
      </c>
      <c r="F1028" s="144">
        <v>891</v>
      </c>
      <c r="G1028" s="144">
        <v>964</v>
      </c>
      <c r="H1028" s="144">
        <v>1058</v>
      </c>
      <c r="I1028" s="144">
        <v>1131</v>
      </c>
      <c r="J1028" s="144">
        <v>1215</v>
      </c>
      <c r="K1028" s="144">
        <v>1333</v>
      </c>
      <c r="L1028" s="144">
        <v>1442</v>
      </c>
      <c r="M1028" s="144">
        <v>1535</v>
      </c>
      <c r="N1028" s="144">
        <v>1535</v>
      </c>
      <c r="O1028" s="144">
        <v>1500</v>
      </c>
      <c r="P1028" s="144">
        <v>1900</v>
      </c>
      <c r="Q1028" s="145">
        <v>33</v>
      </c>
      <c r="R1028" s="145">
        <v>33</v>
      </c>
      <c r="S1028" s="145">
        <v>33</v>
      </c>
      <c r="T1028" s="145">
        <v>33</v>
      </c>
      <c r="U1028" s="145">
        <v>33</v>
      </c>
      <c r="V1028" s="145">
        <v>33</v>
      </c>
      <c r="W1028" s="145">
        <v>150</v>
      </c>
      <c r="X1028" s="145">
        <v>194.8</v>
      </c>
      <c r="Y1028" s="145">
        <v>100</v>
      </c>
      <c r="Z1028" s="145">
        <v>97.7</v>
      </c>
      <c r="AA1028" s="145">
        <v>97.72</v>
      </c>
      <c r="AB1028" s="145">
        <v>97.72</v>
      </c>
      <c r="AC1028" s="145">
        <v>93.33</v>
      </c>
      <c r="AD1028" s="145">
        <v>36.840000000000003</v>
      </c>
      <c r="AE1028" s="144">
        <v>15774</v>
      </c>
      <c r="AF1028" s="144">
        <v>18942</v>
      </c>
      <c r="AG1028" s="144">
        <v>25641</v>
      </c>
      <c r="AH1028" s="144">
        <v>29403</v>
      </c>
      <c r="AI1028" s="144">
        <v>31812</v>
      </c>
      <c r="AJ1028" s="144">
        <v>34914</v>
      </c>
      <c r="AK1028" s="144">
        <v>169650</v>
      </c>
      <c r="AL1028" s="144">
        <v>236688</v>
      </c>
      <c r="AM1028" s="144">
        <v>133300</v>
      </c>
      <c r="AN1028" s="144">
        <v>140885</v>
      </c>
      <c r="AO1028" s="144">
        <v>150000</v>
      </c>
      <c r="AP1028" s="144">
        <v>150000</v>
      </c>
      <c r="AQ1028" s="144">
        <v>140000</v>
      </c>
      <c r="AR1028" s="144">
        <v>70000</v>
      </c>
      <c r="AS1028" s="144"/>
      <c r="AT1028" s="144"/>
      <c r="AU1028" s="144"/>
      <c r="AV1028" s="144"/>
      <c r="AW1028" s="144"/>
      <c r="AX1028" s="144"/>
      <c r="AY1028" s="144"/>
      <c r="AZ1028" s="144"/>
      <c r="BA1028" s="144"/>
      <c r="BB1028" s="144"/>
      <c r="BC1028" s="144"/>
      <c r="BD1028" s="144"/>
      <c r="BE1028" s="144"/>
      <c r="BF1028" s="144"/>
    </row>
    <row r="1029" spans="1:58" hidden="1">
      <c r="A1029" s="143" t="s">
        <v>927</v>
      </c>
      <c r="B1029" s="143" t="s">
        <v>1044</v>
      </c>
      <c r="C1029" s="144">
        <v>220</v>
      </c>
      <c r="D1029" s="144">
        <v>230</v>
      </c>
      <c r="E1029" s="144">
        <v>276</v>
      </c>
      <c r="F1029" s="144">
        <v>311</v>
      </c>
      <c r="G1029" s="144">
        <v>331</v>
      </c>
      <c r="H1029" s="144">
        <v>352</v>
      </c>
      <c r="I1029" s="144">
        <v>362</v>
      </c>
      <c r="J1029" s="144">
        <v>392</v>
      </c>
      <c r="K1029" s="144">
        <v>422</v>
      </c>
      <c r="L1029" s="144">
        <v>473</v>
      </c>
      <c r="M1029" s="144">
        <v>503</v>
      </c>
      <c r="N1029" s="144">
        <v>503</v>
      </c>
      <c r="O1029" s="144">
        <v>500</v>
      </c>
      <c r="P1029" s="144">
        <v>500</v>
      </c>
      <c r="Q1029" s="145">
        <v>13</v>
      </c>
      <c r="R1029" s="145">
        <v>13</v>
      </c>
      <c r="S1029" s="145">
        <v>13</v>
      </c>
      <c r="T1029" s="145">
        <v>13</v>
      </c>
      <c r="U1029" s="145">
        <v>13</v>
      </c>
      <c r="V1029" s="145">
        <v>13</v>
      </c>
      <c r="W1029" s="145">
        <v>130</v>
      </c>
      <c r="X1029" s="145">
        <v>130</v>
      </c>
      <c r="Y1029" s="145">
        <v>80</v>
      </c>
      <c r="Z1029" s="145">
        <v>73.680000000000007</v>
      </c>
      <c r="AA1029" s="145">
        <v>59.64</v>
      </c>
      <c r="AB1029" s="145">
        <v>59.64</v>
      </c>
      <c r="AC1029" s="145">
        <v>54</v>
      </c>
      <c r="AD1029" s="145">
        <v>20</v>
      </c>
      <c r="AE1029" s="144">
        <v>2860</v>
      </c>
      <c r="AF1029" s="144">
        <v>2990</v>
      </c>
      <c r="AG1029" s="144">
        <v>3588</v>
      </c>
      <c r="AH1029" s="144">
        <v>4043</v>
      </c>
      <c r="AI1029" s="144">
        <v>4303</v>
      </c>
      <c r="AJ1029" s="144">
        <v>4576</v>
      </c>
      <c r="AK1029" s="144">
        <v>47060</v>
      </c>
      <c r="AL1029" s="144">
        <v>50960</v>
      </c>
      <c r="AM1029" s="144">
        <v>33760</v>
      </c>
      <c r="AN1029" s="144">
        <v>34853</v>
      </c>
      <c r="AO1029" s="144">
        <v>30000</v>
      </c>
      <c r="AP1029" s="144">
        <v>30000</v>
      </c>
      <c r="AQ1029" s="144">
        <v>27000</v>
      </c>
      <c r="AR1029" s="144">
        <v>10000</v>
      </c>
      <c r="AS1029" s="144"/>
      <c r="AT1029" s="144"/>
      <c r="AU1029" s="144"/>
      <c r="AV1029" s="144"/>
      <c r="AW1029" s="144"/>
      <c r="AX1029" s="144"/>
      <c r="AY1029" s="144"/>
      <c r="AZ1029" s="144"/>
      <c r="BA1029" s="144"/>
      <c r="BB1029" s="144"/>
      <c r="BC1029" s="144"/>
      <c r="BD1029" s="144"/>
      <c r="BE1029" s="144"/>
      <c r="BF1029" s="144"/>
    </row>
    <row r="1030" spans="1:58" hidden="1">
      <c r="A1030" s="143" t="s">
        <v>927</v>
      </c>
      <c r="B1030" s="143" t="s">
        <v>1045</v>
      </c>
      <c r="C1030" s="144">
        <v>360</v>
      </c>
      <c r="D1030" s="144">
        <v>369</v>
      </c>
      <c r="E1030" s="144">
        <v>378</v>
      </c>
      <c r="F1030" s="144">
        <v>368</v>
      </c>
      <c r="G1030" s="144">
        <v>367</v>
      </c>
      <c r="H1030" s="144">
        <v>366</v>
      </c>
      <c r="I1030" s="144">
        <v>365</v>
      </c>
      <c r="J1030" s="144">
        <v>374</v>
      </c>
      <c r="K1030" s="144">
        <v>364</v>
      </c>
      <c r="L1030" s="144">
        <v>403</v>
      </c>
      <c r="M1030" s="144">
        <v>392</v>
      </c>
      <c r="N1030" s="144">
        <v>392</v>
      </c>
      <c r="O1030" s="144">
        <v>400</v>
      </c>
      <c r="P1030" s="144">
        <v>400</v>
      </c>
      <c r="Q1030" s="145">
        <v>15</v>
      </c>
      <c r="R1030" s="145">
        <v>15</v>
      </c>
      <c r="S1030" s="145">
        <v>15</v>
      </c>
      <c r="T1030" s="145">
        <v>15</v>
      </c>
      <c r="U1030" s="145">
        <v>15</v>
      </c>
      <c r="V1030" s="145">
        <v>15</v>
      </c>
      <c r="W1030" s="145">
        <v>150</v>
      </c>
      <c r="X1030" s="145">
        <v>150</v>
      </c>
      <c r="Y1030" s="145">
        <v>100</v>
      </c>
      <c r="Z1030" s="145">
        <v>96</v>
      </c>
      <c r="AA1030" s="145">
        <v>81.63</v>
      </c>
      <c r="AB1030" s="145">
        <v>81.63</v>
      </c>
      <c r="AC1030" s="145">
        <v>70</v>
      </c>
      <c r="AD1030" s="145">
        <v>37.5</v>
      </c>
      <c r="AE1030" s="144">
        <v>5400</v>
      </c>
      <c r="AF1030" s="144">
        <v>5535</v>
      </c>
      <c r="AG1030" s="144">
        <v>5670</v>
      </c>
      <c r="AH1030" s="144">
        <v>5520</v>
      </c>
      <c r="AI1030" s="144">
        <v>5505</v>
      </c>
      <c r="AJ1030" s="144">
        <v>5490</v>
      </c>
      <c r="AK1030" s="144">
        <v>54750</v>
      </c>
      <c r="AL1030" s="144">
        <v>56100</v>
      </c>
      <c r="AM1030" s="144">
        <v>36400</v>
      </c>
      <c r="AN1030" s="144">
        <v>38688</v>
      </c>
      <c r="AO1030" s="144">
        <v>32000</v>
      </c>
      <c r="AP1030" s="144">
        <v>32000</v>
      </c>
      <c r="AQ1030" s="144">
        <v>28000</v>
      </c>
      <c r="AR1030" s="144">
        <v>15000</v>
      </c>
      <c r="AS1030" s="144"/>
      <c r="AT1030" s="144"/>
      <c r="AU1030" s="144"/>
      <c r="AV1030" s="144"/>
      <c r="AW1030" s="144"/>
      <c r="AX1030" s="144"/>
      <c r="AY1030" s="144"/>
      <c r="AZ1030" s="144"/>
      <c r="BA1030" s="144"/>
      <c r="BB1030" s="144"/>
      <c r="BC1030" s="144"/>
      <c r="BD1030" s="144"/>
      <c r="BE1030" s="144"/>
      <c r="BF1030" s="144"/>
    </row>
    <row r="1031" spans="1:58" hidden="1">
      <c r="A1031" s="143" t="s">
        <v>927</v>
      </c>
      <c r="B1031" s="143" t="s">
        <v>1046</v>
      </c>
      <c r="C1031" s="144">
        <v>94</v>
      </c>
      <c r="D1031" s="144">
        <v>104</v>
      </c>
      <c r="E1031" s="144">
        <v>117</v>
      </c>
      <c r="F1031" s="144">
        <v>126</v>
      </c>
      <c r="G1031" s="144">
        <v>124</v>
      </c>
      <c r="H1031" s="144">
        <v>113</v>
      </c>
      <c r="I1031" s="144">
        <v>111</v>
      </c>
      <c r="J1031" s="144">
        <v>120</v>
      </c>
      <c r="K1031" s="144">
        <v>118</v>
      </c>
      <c r="L1031" s="144">
        <v>127</v>
      </c>
      <c r="M1031" s="144">
        <v>135</v>
      </c>
      <c r="N1031" s="144">
        <v>135</v>
      </c>
      <c r="O1031" s="144">
        <v>130</v>
      </c>
      <c r="P1031" s="144">
        <v>100</v>
      </c>
      <c r="Q1031" s="145">
        <v>22</v>
      </c>
      <c r="R1031" s="145">
        <v>22</v>
      </c>
      <c r="S1031" s="145">
        <v>22</v>
      </c>
      <c r="T1031" s="145">
        <v>22</v>
      </c>
      <c r="U1031" s="145">
        <v>22</v>
      </c>
      <c r="V1031" s="145">
        <v>22</v>
      </c>
      <c r="W1031" s="145">
        <v>220</v>
      </c>
      <c r="X1031" s="145">
        <v>211.54</v>
      </c>
      <c r="Y1031" s="145">
        <v>90</v>
      </c>
      <c r="Z1031" s="145">
        <v>83.57</v>
      </c>
      <c r="AA1031" s="145">
        <v>66.67</v>
      </c>
      <c r="AB1031" s="145">
        <v>66.67</v>
      </c>
      <c r="AC1031" s="145">
        <v>61.54</v>
      </c>
      <c r="AD1031" s="145">
        <v>50</v>
      </c>
      <c r="AE1031" s="144">
        <v>2068</v>
      </c>
      <c r="AF1031" s="144">
        <v>2288</v>
      </c>
      <c r="AG1031" s="144">
        <v>2574</v>
      </c>
      <c r="AH1031" s="144">
        <v>2772</v>
      </c>
      <c r="AI1031" s="144">
        <v>2728</v>
      </c>
      <c r="AJ1031" s="144">
        <v>2486</v>
      </c>
      <c r="AK1031" s="144">
        <v>24420</v>
      </c>
      <c r="AL1031" s="144">
        <v>25385</v>
      </c>
      <c r="AM1031" s="144">
        <v>10620</v>
      </c>
      <c r="AN1031" s="144">
        <v>10614</v>
      </c>
      <c r="AO1031" s="144">
        <v>9000</v>
      </c>
      <c r="AP1031" s="144">
        <v>9000</v>
      </c>
      <c r="AQ1031" s="144">
        <v>8000</v>
      </c>
      <c r="AR1031" s="144">
        <v>5000</v>
      </c>
      <c r="AS1031" s="144"/>
      <c r="AT1031" s="144"/>
      <c r="AU1031" s="144"/>
      <c r="AV1031" s="144"/>
      <c r="AW1031" s="144"/>
      <c r="AX1031" s="144"/>
      <c r="AY1031" s="144"/>
      <c r="AZ1031" s="144"/>
      <c r="BA1031" s="144"/>
      <c r="BB1031" s="144"/>
      <c r="BC1031" s="144"/>
      <c r="BD1031" s="144"/>
      <c r="BE1031" s="144"/>
      <c r="BF1031" s="144"/>
    </row>
    <row r="1032" spans="1:58" hidden="1">
      <c r="A1032" s="143" t="s">
        <v>927</v>
      </c>
      <c r="B1032" s="143" t="s">
        <v>1047</v>
      </c>
      <c r="C1032" s="144">
        <v>0</v>
      </c>
      <c r="D1032" s="144">
        <v>0</v>
      </c>
      <c r="E1032" s="144">
        <v>0</v>
      </c>
      <c r="F1032" s="144">
        <v>0</v>
      </c>
      <c r="G1032" s="144">
        <v>0</v>
      </c>
      <c r="H1032" s="144">
        <v>0</v>
      </c>
      <c r="I1032" s="144">
        <v>0</v>
      </c>
      <c r="J1032" s="144">
        <v>0</v>
      </c>
      <c r="K1032" s="144">
        <v>0</v>
      </c>
      <c r="L1032" s="144">
        <v>0</v>
      </c>
      <c r="M1032" s="144">
        <v>382</v>
      </c>
      <c r="N1032" s="144">
        <v>382</v>
      </c>
      <c r="O1032" s="144">
        <v>382</v>
      </c>
      <c r="P1032" s="144">
        <v>300</v>
      </c>
      <c r="Q1032" s="145"/>
      <c r="R1032" s="145"/>
      <c r="S1032" s="145"/>
      <c r="T1032" s="145"/>
      <c r="U1032" s="145"/>
      <c r="V1032" s="145"/>
      <c r="W1032" s="145"/>
      <c r="X1032" s="145"/>
      <c r="Y1032" s="145"/>
      <c r="Z1032" s="145"/>
      <c r="AA1032" s="145">
        <v>0</v>
      </c>
      <c r="AB1032" s="145">
        <v>0</v>
      </c>
      <c r="AC1032" s="145">
        <v>0</v>
      </c>
      <c r="AD1032" s="145">
        <v>0</v>
      </c>
      <c r="AE1032" s="144">
        <v>0</v>
      </c>
      <c r="AF1032" s="144">
        <v>0</v>
      </c>
      <c r="AG1032" s="144">
        <v>0</v>
      </c>
      <c r="AH1032" s="144">
        <v>0</v>
      </c>
      <c r="AI1032" s="144">
        <v>0</v>
      </c>
      <c r="AJ1032" s="144">
        <v>0</v>
      </c>
      <c r="AK1032" s="144">
        <v>0</v>
      </c>
      <c r="AL1032" s="144">
        <v>0</v>
      </c>
      <c r="AM1032" s="144">
        <v>0</v>
      </c>
      <c r="AN1032" s="144">
        <v>0</v>
      </c>
      <c r="AO1032" s="144">
        <v>0</v>
      </c>
      <c r="AP1032" s="144">
        <v>0</v>
      </c>
      <c r="AQ1032" s="144">
        <v>0</v>
      </c>
      <c r="AR1032" s="144">
        <v>0</v>
      </c>
      <c r="AS1032" s="144"/>
      <c r="AT1032" s="144"/>
      <c r="AU1032" s="144"/>
      <c r="AV1032" s="144"/>
      <c r="AW1032" s="144"/>
      <c r="AX1032" s="144"/>
      <c r="AY1032" s="144"/>
      <c r="AZ1032" s="144"/>
      <c r="BA1032" s="144"/>
      <c r="BB1032" s="144"/>
      <c r="BC1032" s="144"/>
      <c r="BD1032" s="144"/>
      <c r="BE1032" s="144"/>
      <c r="BF1032" s="144"/>
    </row>
    <row r="1033" spans="1:58" hidden="1">
      <c r="A1033" s="143" t="s">
        <v>928</v>
      </c>
      <c r="B1033" s="143" t="s">
        <v>991</v>
      </c>
      <c r="C1033" s="144">
        <v>0</v>
      </c>
      <c r="D1033" s="144">
        <v>0</v>
      </c>
      <c r="E1033" s="144">
        <v>0</v>
      </c>
      <c r="F1033" s="144">
        <v>0</v>
      </c>
      <c r="G1033" s="144">
        <v>0</v>
      </c>
      <c r="H1033" s="144">
        <v>0</v>
      </c>
      <c r="I1033" s="144">
        <v>0</v>
      </c>
      <c r="J1033" s="144">
        <v>0</v>
      </c>
      <c r="K1033" s="144">
        <v>0</v>
      </c>
      <c r="L1033" s="144">
        <v>0</v>
      </c>
      <c r="M1033" s="144">
        <v>0</v>
      </c>
      <c r="N1033" s="144">
        <v>0</v>
      </c>
      <c r="O1033" s="144">
        <v>0</v>
      </c>
      <c r="P1033" s="144">
        <v>0</v>
      </c>
      <c r="Q1033" s="145"/>
      <c r="R1033" s="145"/>
      <c r="S1033" s="145"/>
      <c r="T1033" s="145"/>
      <c r="U1033" s="145"/>
      <c r="V1033" s="145"/>
      <c r="W1033" s="145"/>
      <c r="X1033" s="145"/>
      <c r="Y1033" s="145"/>
      <c r="Z1033" s="145"/>
      <c r="AA1033" s="145"/>
      <c r="AB1033" s="145"/>
      <c r="AC1033" s="145"/>
      <c r="AD1033" s="145"/>
      <c r="AE1033" s="144">
        <v>0</v>
      </c>
      <c r="AF1033" s="144">
        <v>0</v>
      </c>
      <c r="AG1033" s="144">
        <v>0</v>
      </c>
      <c r="AH1033" s="144">
        <v>0</v>
      </c>
      <c r="AI1033" s="144">
        <v>0</v>
      </c>
      <c r="AJ1033" s="144">
        <v>0</v>
      </c>
      <c r="AK1033" s="144">
        <v>0</v>
      </c>
      <c r="AL1033" s="144">
        <v>0</v>
      </c>
      <c r="AM1033" s="144">
        <v>0</v>
      </c>
      <c r="AN1033" s="144">
        <v>0</v>
      </c>
      <c r="AO1033" s="144">
        <v>0</v>
      </c>
      <c r="AP1033" s="144">
        <v>0</v>
      </c>
      <c r="AQ1033" s="144">
        <v>0</v>
      </c>
      <c r="AR1033" s="144">
        <v>0</v>
      </c>
      <c r="AS1033" s="144"/>
      <c r="AT1033" s="144"/>
      <c r="AU1033" s="144"/>
      <c r="AV1033" s="144"/>
      <c r="AW1033" s="144"/>
      <c r="AX1033" s="144"/>
      <c r="AY1033" s="144"/>
      <c r="AZ1033" s="144"/>
      <c r="BA1033" s="144"/>
      <c r="BB1033" s="144"/>
      <c r="BC1033" s="144"/>
      <c r="BD1033" s="144"/>
      <c r="BE1033" s="144"/>
      <c r="BF1033" s="144"/>
    </row>
    <row r="1034" spans="1:58" hidden="1">
      <c r="A1034" s="143" t="s">
        <v>928</v>
      </c>
      <c r="B1034" s="143" t="s">
        <v>992</v>
      </c>
      <c r="C1034" s="144">
        <v>0</v>
      </c>
      <c r="D1034" s="144">
        <v>0</v>
      </c>
      <c r="E1034" s="144">
        <v>0</v>
      </c>
      <c r="F1034" s="144">
        <v>0</v>
      </c>
      <c r="G1034" s="144">
        <v>0</v>
      </c>
      <c r="H1034" s="144">
        <v>0</v>
      </c>
      <c r="I1034" s="144">
        <v>0</v>
      </c>
      <c r="J1034" s="144">
        <v>0</v>
      </c>
      <c r="K1034" s="144">
        <v>0</v>
      </c>
      <c r="L1034" s="144">
        <v>0</v>
      </c>
      <c r="M1034" s="144">
        <v>0</v>
      </c>
      <c r="N1034" s="144">
        <v>0</v>
      </c>
      <c r="O1034" s="144">
        <v>0</v>
      </c>
      <c r="P1034" s="144">
        <v>0</v>
      </c>
      <c r="Q1034" s="145"/>
      <c r="R1034" s="145"/>
      <c r="S1034" s="145"/>
      <c r="T1034" s="145"/>
      <c r="U1034" s="145"/>
      <c r="V1034" s="145"/>
      <c r="W1034" s="145"/>
      <c r="X1034" s="145"/>
      <c r="Y1034" s="145"/>
      <c r="Z1034" s="145"/>
      <c r="AA1034" s="145"/>
      <c r="AB1034" s="145"/>
      <c r="AC1034" s="145"/>
      <c r="AD1034" s="145"/>
      <c r="AE1034" s="144">
        <v>0</v>
      </c>
      <c r="AF1034" s="144">
        <v>0</v>
      </c>
      <c r="AG1034" s="144">
        <v>0</v>
      </c>
      <c r="AH1034" s="144">
        <v>0</v>
      </c>
      <c r="AI1034" s="144">
        <v>0</v>
      </c>
      <c r="AJ1034" s="144">
        <v>0</v>
      </c>
      <c r="AK1034" s="144">
        <v>0</v>
      </c>
      <c r="AL1034" s="144">
        <v>0</v>
      </c>
      <c r="AM1034" s="144">
        <v>0</v>
      </c>
      <c r="AN1034" s="144">
        <v>0</v>
      </c>
      <c r="AO1034" s="144">
        <v>0</v>
      </c>
      <c r="AP1034" s="144">
        <v>0</v>
      </c>
      <c r="AQ1034" s="144">
        <v>0</v>
      </c>
      <c r="AR1034" s="144">
        <v>0</v>
      </c>
      <c r="AS1034" s="144"/>
      <c r="AT1034" s="144"/>
      <c r="AU1034" s="144"/>
      <c r="AV1034" s="144"/>
      <c r="AW1034" s="144"/>
      <c r="AX1034" s="144"/>
      <c r="AY1034" s="144"/>
      <c r="AZ1034" s="144"/>
      <c r="BA1034" s="144"/>
      <c r="BB1034" s="144"/>
      <c r="BC1034" s="144"/>
      <c r="BD1034" s="144"/>
      <c r="BE1034" s="144"/>
      <c r="BF1034" s="144"/>
    </row>
    <row r="1035" spans="1:58" hidden="1">
      <c r="A1035" s="143" t="s">
        <v>928</v>
      </c>
      <c r="B1035" s="143" t="s">
        <v>993</v>
      </c>
      <c r="C1035" s="144">
        <v>0</v>
      </c>
      <c r="D1035" s="144">
        <v>0</v>
      </c>
      <c r="E1035" s="144">
        <v>0</v>
      </c>
      <c r="F1035" s="144">
        <v>0</v>
      </c>
      <c r="G1035" s="144">
        <v>0</v>
      </c>
      <c r="H1035" s="144">
        <v>0</v>
      </c>
      <c r="I1035" s="144">
        <v>0</v>
      </c>
      <c r="J1035" s="144">
        <v>0</v>
      </c>
      <c r="K1035" s="144">
        <v>0</v>
      </c>
      <c r="L1035" s="144">
        <v>0</v>
      </c>
      <c r="M1035" s="144">
        <v>0</v>
      </c>
      <c r="N1035" s="144">
        <v>0</v>
      </c>
      <c r="O1035" s="144">
        <v>0</v>
      </c>
      <c r="P1035" s="144">
        <v>0</v>
      </c>
      <c r="Q1035" s="145"/>
      <c r="R1035" s="145"/>
      <c r="S1035" s="145"/>
      <c r="T1035" s="145"/>
      <c r="U1035" s="145"/>
      <c r="V1035" s="145"/>
      <c r="W1035" s="145"/>
      <c r="X1035" s="145"/>
      <c r="Y1035" s="145"/>
      <c r="Z1035" s="145"/>
      <c r="AA1035" s="145"/>
      <c r="AB1035" s="145"/>
      <c r="AC1035" s="145"/>
      <c r="AD1035" s="145"/>
      <c r="AE1035" s="144">
        <v>0</v>
      </c>
      <c r="AF1035" s="144">
        <v>0</v>
      </c>
      <c r="AG1035" s="144">
        <v>0</v>
      </c>
      <c r="AH1035" s="144">
        <v>0</v>
      </c>
      <c r="AI1035" s="144">
        <v>0</v>
      </c>
      <c r="AJ1035" s="144">
        <v>0</v>
      </c>
      <c r="AK1035" s="144">
        <v>0</v>
      </c>
      <c r="AL1035" s="144">
        <v>0</v>
      </c>
      <c r="AM1035" s="144">
        <v>0</v>
      </c>
      <c r="AN1035" s="144">
        <v>0</v>
      </c>
      <c r="AO1035" s="144">
        <v>0</v>
      </c>
      <c r="AP1035" s="144">
        <v>0</v>
      </c>
      <c r="AQ1035" s="144">
        <v>0</v>
      </c>
      <c r="AR1035" s="144">
        <v>0</v>
      </c>
      <c r="AS1035" s="144"/>
      <c r="AT1035" s="144"/>
      <c r="AU1035" s="144"/>
      <c r="AV1035" s="144"/>
      <c r="AW1035" s="144"/>
      <c r="AX1035" s="144"/>
      <c r="AY1035" s="144"/>
      <c r="AZ1035" s="144"/>
      <c r="BA1035" s="144"/>
      <c r="BB1035" s="144"/>
      <c r="BC1035" s="144"/>
      <c r="BD1035" s="144"/>
      <c r="BE1035" s="144"/>
      <c r="BF1035" s="144"/>
    </row>
    <row r="1036" spans="1:58" hidden="1">
      <c r="A1036" s="143" t="s">
        <v>928</v>
      </c>
      <c r="B1036" s="143" t="s">
        <v>994</v>
      </c>
      <c r="C1036" s="144">
        <v>0</v>
      </c>
      <c r="D1036" s="144">
        <v>0</v>
      </c>
      <c r="E1036" s="144">
        <v>0</v>
      </c>
      <c r="F1036" s="144">
        <v>0</v>
      </c>
      <c r="G1036" s="144">
        <v>0</v>
      </c>
      <c r="H1036" s="144">
        <v>0</v>
      </c>
      <c r="I1036" s="144">
        <v>0</v>
      </c>
      <c r="J1036" s="144">
        <v>0</v>
      </c>
      <c r="K1036" s="144">
        <v>0</v>
      </c>
      <c r="L1036" s="144">
        <v>0</v>
      </c>
      <c r="M1036" s="144">
        <v>0</v>
      </c>
      <c r="N1036" s="144">
        <v>0</v>
      </c>
      <c r="O1036" s="144">
        <v>0</v>
      </c>
      <c r="P1036" s="144">
        <v>0</v>
      </c>
      <c r="Q1036" s="145"/>
      <c r="R1036" s="145"/>
      <c r="S1036" s="145"/>
      <c r="T1036" s="145"/>
      <c r="U1036" s="145"/>
      <c r="V1036" s="145"/>
      <c r="W1036" s="145"/>
      <c r="X1036" s="145"/>
      <c r="Y1036" s="145"/>
      <c r="Z1036" s="145"/>
      <c r="AA1036" s="145"/>
      <c r="AB1036" s="145"/>
      <c r="AC1036" s="145"/>
      <c r="AD1036" s="145"/>
      <c r="AE1036" s="144">
        <v>0</v>
      </c>
      <c r="AF1036" s="144">
        <v>0</v>
      </c>
      <c r="AG1036" s="144">
        <v>0</v>
      </c>
      <c r="AH1036" s="144">
        <v>0</v>
      </c>
      <c r="AI1036" s="144">
        <v>0</v>
      </c>
      <c r="AJ1036" s="144">
        <v>0</v>
      </c>
      <c r="AK1036" s="144">
        <v>0</v>
      </c>
      <c r="AL1036" s="144">
        <v>0</v>
      </c>
      <c r="AM1036" s="144">
        <v>0</v>
      </c>
      <c r="AN1036" s="144">
        <v>0</v>
      </c>
      <c r="AO1036" s="144">
        <v>0</v>
      </c>
      <c r="AP1036" s="144">
        <v>0</v>
      </c>
      <c r="AQ1036" s="144">
        <v>0</v>
      </c>
      <c r="AR1036" s="144">
        <v>0</v>
      </c>
      <c r="AS1036" s="144"/>
      <c r="AT1036" s="144"/>
      <c r="AU1036" s="144"/>
      <c r="AV1036" s="144"/>
      <c r="AW1036" s="144"/>
      <c r="AX1036" s="144"/>
      <c r="AY1036" s="144"/>
      <c r="AZ1036" s="144"/>
      <c r="BA1036" s="144"/>
      <c r="BB1036" s="144"/>
      <c r="BC1036" s="144"/>
      <c r="BD1036" s="144"/>
      <c r="BE1036" s="144"/>
      <c r="BF1036" s="144"/>
    </row>
    <row r="1037" spans="1:58" hidden="1">
      <c r="A1037" s="143" t="s">
        <v>928</v>
      </c>
      <c r="B1037" s="143" t="s">
        <v>995</v>
      </c>
      <c r="C1037" s="144">
        <v>0</v>
      </c>
      <c r="D1037" s="144">
        <v>0</v>
      </c>
      <c r="E1037" s="144">
        <v>0</v>
      </c>
      <c r="F1037" s="144">
        <v>0</v>
      </c>
      <c r="G1037" s="144">
        <v>0</v>
      </c>
      <c r="H1037" s="144">
        <v>0</v>
      </c>
      <c r="I1037" s="144">
        <v>0</v>
      </c>
      <c r="J1037" s="144">
        <v>0</v>
      </c>
      <c r="K1037" s="144">
        <v>0</v>
      </c>
      <c r="L1037" s="144">
        <v>0</v>
      </c>
      <c r="M1037" s="144">
        <v>0</v>
      </c>
      <c r="N1037" s="144">
        <v>0</v>
      </c>
      <c r="O1037" s="144">
        <v>0</v>
      </c>
      <c r="P1037" s="144">
        <v>0</v>
      </c>
      <c r="Q1037" s="145"/>
      <c r="R1037" s="145"/>
      <c r="S1037" s="145"/>
      <c r="T1037" s="145"/>
      <c r="U1037" s="145"/>
      <c r="V1037" s="145"/>
      <c r="W1037" s="145"/>
      <c r="X1037" s="145"/>
      <c r="Y1037" s="145"/>
      <c r="Z1037" s="145"/>
      <c r="AA1037" s="145"/>
      <c r="AB1037" s="145"/>
      <c r="AC1037" s="145"/>
      <c r="AD1037" s="145"/>
      <c r="AE1037" s="144">
        <v>0</v>
      </c>
      <c r="AF1037" s="144">
        <v>0</v>
      </c>
      <c r="AG1037" s="144">
        <v>0</v>
      </c>
      <c r="AH1037" s="144">
        <v>0</v>
      </c>
      <c r="AI1037" s="144">
        <v>0</v>
      </c>
      <c r="AJ1037" s="144">
        <v>0</v>
      </c>
      <c r="AK1037" s="144">
        <v>0</v>
      </c>
      <c r="AL1037" s="144">
        <v>0</v>
      </c>
      <c r="AM1037" s="144">
        <v>0</v>
      </c>
      <c r="AN1037" s="144">
        <v>0</v>
      </c>
      <c r="AO1037" s="144">
        <v>0</v>
      </c>
      <c r="AP1037" s="144">
        <v>0</v>
      </c>
      <c r="AQ1037" s="144">
        <v>0</v>
      </c>
      <c r="AR1037" s="144">
        <v>0</v>
      </c>
      <c r="AS1037" s="144"/>
      <c r="AT1037" s="144"/>
      <c r="AU1037" s="144"/>
      <c r="AV1037" s="144"/>
      <c r="AW1037" s="144"/>
      <c r="AX1037" s="144"/>
      <c r="AY1037" s="144"/>
      <c r="AZ1037" s="144"/>
      <c r="BA1037" s="144"/>
      <c r="BB1037" s="144"/>
      <c r="BC1037" s="144"/>
      <c r="BD1037" s="144"/>
      <c r="BE1037" s="144"/>
      <c r="BF1037" s="144"/>
    </row>
    <row r="1038" spans="1:58" hidden="1">
      <c r="A1038" s="143" t="s">
        <v>928</v>
      </c>
      <c r="B1038" s="143" t="s">
        <v>996</v>
      </c>
      <c r="C1038" s="144">
        <v>53</v>
      </c>
      <c r="D1038" s="144">
        <v>49</v>
      </c>
      <c r="E1038" s="144">
        <v>46</v>
      </c>
      <c r="F1038" s="144">
        <v>42</v>
      </c>
      <c r="G1038" s="144">
        <v>39</v>
      </c>
      <c r="H1038" s="144">
        <v>35</v>
      </c>
      <c r="I1038" s="144">
        <v>31</v>
      </c>
      <c r="J1038" s="144">
        <v>28</v>
      </c>
      <c r="K1038" s="144">
        <v>24</v>
      </c>
      <c r="L1038" s="144">
        <v>21</v>
      </c>
      <c r="M1038" s="144">
        <v>17</v>
      </c>
      <c r="N1038" s="144">
        <v>17</v>
      </c>
      <c r="O1038" s="144">
        <v>17</v>
      </c>
      <c r="P1038" s="144">
        <v>17</v>
      </c>
      <c r="Q1038" s="145">
        <v>98</v>
      </c>
      <c r="R1038" s="145">
        <v>98</v>
      </c>
      <c r="S1038" s="145">
        <v>98</v>
      </c>
      <c r="T1038" s="145">
        <v>98</v>
      </c>
      <c r="U1038" s="145">
        <v>98</v>
      </c>
      <c r="V1038" s="145">
        <v>98</v>
      </c>
      <c r="W1038" s="145">
        <v>98</v>
      </c>
      <c r="X1038" s="145">
        <v>98</v>
      </c>
      <c r="Y1038" s="145">
        <v>98</v>
      </c>
      <c r="Z1038" s="145">
        <v>98</v>
      </c>
      <c r="AA1038" s="145">
        <v>98</v>
      </c>
      <c r="AB1038" s="145">
        <v>98</v>
      </c>
      <c r="AC1038" s="145">
        <v>98</v>
      </c>
      <c r="AD1038" s="145">
        <v>98</v>
      </c>
      <c r="AE1038" s="144">
        <v>5194</v>
      </c>
      <c r="AF1038" s="144">
        <v>4802</v>
      </c>
      <c r="AG1038" s="144">
        <v>4508</v>
      </c>
      <c r="AH1038" s="144">
        <v>4116</v>
      </c>
      <c r="AI1038" s="144">
        <v>3822</v>
      </c>
      <c r="AJ1038" s="144">
        <v>3430</v>
      </c>
      <c r="AK1038" s="144">
        <v>3038</v>
      </c>
      <c r="AL1038" s="144">
        <v>2744</v>
      </c>
      <c r="AM1038" s="144">
        <v>2352</v>
      </c>
      <c r="AN1038" s="144">
        <v>2058</v>
      </c>
      <c r="AO1038" s="144">
        <v>1666</v>
      </c>
      <c r="AP1038" s="144">
        <v>1666</v>
      </c>
      <c r="AQ1038" s="144">
        <v>1666</v>
      </c>
      <c r="AR1038" s="144">
        <v>1666</v>
      </c>
      <c r="AS1038" s="144"/>
      <c r="AT1038" s="144"/>
      <c r="AU1038" s="144"/>
      <c r="AV1038" s="144"/>
      <c r="AW1038" s="144"/>
      <c r="AX1038" s="144"/>
      <c r="AY1038" s="144"/>
      <c r="AZ1038" s="144"/>
      <c r="BA1038" s="144"/>
      <c r="BB1038" s="144"/>
      <c r="BC1038" s="144"/>
      <c r="BD1038" s="144"/>
      <c r="BE1038" s="144"/>
      <c r="BF1038" s="144"/>
    </row>
    <row r="1039" spans="1:58" hidden="1">
      <c r="A1039" s="143" t="s">
        <v>928</v>
      </c>
      <c r="B1039" s="143" t="s">
        <v>997</v>
      </c>
      <c r="C1039" s="144">
        <v>0</v>
      </c>
      <c r="D1039" s="144">
        <v>0</v>
      </c>
      <c r="E1039" s="144">
        <v>0</v>
      </c>
      <c r="F1039" s="144">
        <v>0</v>
      </c>
      <c r="G1039" s="144">
        <v>0</v>
      </c>
      <c r="H1039" s="144">
        <v>0</v>
      </c>
      <c r="I1039" s="144">
        <v>0</v>
      </c>
      <c r="J1039" s="144">
        <v>0</v>
      </c>
      <c r="K1039" s="144">
        <v>0</v>
      </c>
      <c r="L1039" s="144">
        <v>0</v>
      </c>
      <c r="M1039" s="144">
        <v>0</v>
      </c>
      <c r="N1039" s="144">
        <v>0</v>
      </c>
      <c r="O1039" s="144">
        <v>0</v>
      </c>
      <c r="P1039" s="144">
        <v>0</v>
      </c>
      <c r="Q1039" s="145"/>
      <c r="R1039" s="145"/>
      <c r="S1039" s="145"/>
      <c r="T1039" s="145"/>
      <c r="U1039" s="145"/>
      <c r="V1039" s="145"/>
      <c r="W1039" s="145"/>
      <c r="X1039" s="145"/>
      <c r="Y1039" s="145"/>
      <c r="Z1039" s="145"/>
      <c r="AA1039" s="145"/>
      <c r="AB1039" s="145"/>
      <c r="AC1039" s="145"/>
      <c r="AD1039" s="145"/>
      <c r="AE1039" s="144">
        <v>0</v>
      </c>
      <c r="AF1039" s="144">
        <v>0</v>
      </c>
      <c r="AG1039" s="144">
        <v>0</v>
      </c>
      <c r="AH1039" s="144">
        <v>0</v>
      </c>
      <c r="AI1039" s="144">
        <v>0</v>
      </c>
      <c r="AJ1039" s="144">
        <v>0</v>
      </c>
      <c r="AK1039" s="144">
        <v>0</v>
      </c>
      <c r="AL1039" s="144">
        <v>0</v>
      </c>
      <c r="AM1039" s="144">
        <v>0</v>
      </c>
      <c r="AN1039" s="144">
        <v>0</v>
      </c>
      <c r="AO1039" s="144">
        <v>0</v>
      </c>
      <c r="AP1039" s="144">
        <v>0</v>
      </c>
      <c r="AQ1039" s="144">
        <v>0</v>
      </c>
      <c r="AR1039" s="144">
        <v>0</v>
      </c>
      <c r="AS1039" s="144"/>
      <c r="AT1039" s="144"/>
      <c r="AU1039" s="144"/>
      <c r="AV1039" s="144"/>
      <c r="AW1039" s="144"/>
      <c r="AX1039" s="144"/>
      <c r="AY1039" s="144"/>
      <c r="AZ1039" s="144"/>
      <c r="BA1039" s="144"/>
      <c r="BB1039" s="144"/>
      <c r="BC1039" s="144"/>
      <c r="BD1039" s="144"/>
      <c r="BE1039" s="144"/>
      <c r="BF1039" s="144"/>
    </row>
    <row r="1040" spans="1:58" hidden="1">
      <c r="A1040" s="143" t="s">
        <v>928</v>
      </c>
      <c r="B1040" s="143" t="s">
        <v>998</v>
      </c>
      <c r="C1040" s="144">
        <v>53</v>
      </c>
      <c r="D1040" s="144">
        <v>49</v>
      </c>
      <c r="E1040" s="144">
        <v>46</v>
      </c>
      <c r="F1040" s="144">
        <v>42</v>
      </c>
      <c r="G1040" s="144">
        <v>39</v>
      </c>
      <c r="H1040" s="144">
        <v>35</v>
      </c>
      <c r="I1040" s="144">
        <v>31</v>
      </c>
      <c r="J1040" s="144">
        <v>28</v>
      </c>
      <c r="K1040" s="144">
        <v>24</v>
      </c>
      <c r="L1040" s="144">
        <v>21</v>
      </c>
      <c r="M1040" s="144">
        <v>17</v>
      </c>
      <c r="N1040" s="144">
        <v>17</v>
      </c>
      <c r="O1040" s="144">
        <v>17</v>
      </c>
      <c r="P1040" s="144">
        <v>17</v>
      </c>
      <c r="Q1040" s="145">
        <v>98</v>
      </c>
      <c r="R1040" s="145">
        <v>98</v>
      </c>
      <c r="S1040" s="145">
        <v>98</v>
      </c>
      <c r="T1040" s="145">
        <v>98</v>
      </c>
      <c r="U1040" s="145">
        <v>98</v>
      </c>
      <c r="V1040" s="145">
        <v>98</v>
      </c>
      <c r="W1040" s="145">
        <v>98</v>
      </c>
      <c r="X1040" s="145">
        <v>98</v>
      </c>
      <c r="Y1040" s="145">
        <v>98</v>
      </c>
      <c r="Z1040" s="145">
        <v>98</v>
      </c>
      <c r="AA1040" s="145">
        <v>98</v>
      </c>
      <c r="AB1040" s="145">
        <v>98</v>
      </c>
      <c r="AC1040" s="145">
        <v>98</v>
      </c>
      <c r="AD1040" s="145">
        <v>98</v>
      </c>
      <c r="AE1040" s="144">
        <v>5194</v>
      </c>
      <c r="AF1040" s="144">
        <v>4802</v>
      </c>
      <c r="AG1040" s="144">
        <v>4508</v>
      </c>
      <c r="AH1040" s="144">
        <v>4116</v>
      </c>
      <c r="AI1040" s="144">
        <v>3822</v>
      </c>
      <c r="AJ1040" s="144">
        <v>3430</v>
      </c>
      <c r="AK1040" s="144">
        <v>3038</v>
      </c>
      <c r="AL1040" s="144">
        <v>2744</v>
      </c>
      <c r="AM1040" s="144">
        <v>2352</v>
      </c>
      <c r="AN1040" s="144">
        <v>2058</v>
      </c>
      <c r="AO1040" s="144">
        <v>1666</v>
      </c>
      <c r="AP1040" s="144">
        <v>1666</v>
      </c>
      <c r="AQ1040" s="144">
        <v>1666</v>
      </c>
      <c r="AR1040" s="144">
        <v>1666</v>
      </c>
      <c r="AS1040" s="144"/>
      <c r="AT1040" s="144"/>
      <c r="AU1040" s="144"/>
      <c r="AV1040" s="144"/>
      <c r="AW1040" s="144"/>
      <c r="AX1040" s="144"/>
      <c r="AY1040" s="144"/>
      <c r="AZ1040" s="144"/>
      <c r="BA1040" s="144"/>
      <c r="BB1040" s="144"/>
      <c r="BC1040" s="144"/>
      <c r="BD1040" s="144"/>
      <c r="BE1040" s="144"/>
      <c r="BF1040" s="144"/>
    </row>
    <row r="1041" spans="1:58" hidden="1">
      <c r="A1041" s="143" t="s">
        <v>928</v>
      </c>
      <c r="B1041" s="143" t="s">
        <v>999</v>
      </c>
      <c r="C1041" s="144">
        <v>0</v>
      </c>
      <c r="D1041" s="144">
        <v>0</v>
      </c>
      <c r="E1041" s="144">
        <v>0</v>
      </c>
      <c r="F1041" s="144">
        <v>0</v>
      </c>
      <c r="G1041" s="144">
        <v>0</v>
      </c>
      <c r="H1041" s="144">
        <v>0</v>
      </c>
      <c r="I1041" s="144">
        <v>0</v>
      </c>
      <c r="J1041" s="144">
        <v>0</v>
      </c>
      <c r="K1041" s="144">
        <v>0</v>
      </c>
      <c r="L1041" s="144">
        <v>0</v>
      </c>
      <c r="M1041" s="144">
        <v>0</v>
      </c>
      <c r="N1041" s="144">
        <v>0</v>
      </c>
      <c r="O1041" s="144">
        <v>0</v>
      </c>
      <c r="P1041" s="144">
        <v>0</v>
      </c>
      <c r="Q1041" s="145"/>
      <c r="R1041" s="145"/>
      <c r="S1041" s="145"/>
      <c r="T1041" s="145"/>
      <c r="U1041" s="145"/>
      <c r="V1041" s="145"/>
      <c r="W1041" s="145"/>
      <c r="X1041" s="145"/>
      <c r="Y1041" s="145"/>
      <c r="Z1041" s="145"/>
      <c r="AA1041" s="145"/>
      <c r="AB1041" s="145"/>
      <c r="AC1041" s="145"/>
      <c r="AD1041" s="145"/>
      <c r="AE1041" s="144">
        <v>0</v>
      </c>
      <c r="AF1041" s="144">
        <v>0</v>
      </c>
      <c r="AG1041" s="144">
        <v>0</v>
      </c>
      <c r="AH1041" s="144">
        <v>0</v>
      </c>
      <c r="AI1041" s="144">
        <v>0</v>
      </c>
      <c r="AJ1041" s="144">
        <v>0</v>
      </c>
      <c r="AK1041" s="144">
        <v>0</v>
      </c>
      <c r="AL1041" s="144">
        <v>0</v>
      </c>
      <c r="AM1041" s="144">
        <v>0</v>
      </c>
      <c r="AN1041" s="144">
        <v>0</v>
      </c>
      <c r="AO1041" s="144">
        <v>0</v>
      </c>
      <c r="AP1041" s="144">
        <v>0</v>
      </c>
      <c r="AQ1041" s="144">
        <v>0</v>
      </c>
      <c r="AR1041" s="144">
        <v>0</v>
      </c>
      <c r="AS1041" s="144"/>
      <c r="AT1041" s="144"/>
      <c r="AU1041" s="144"/>
      <c r="AV1041" s="144"/>
      <c r="AW1041" s="144"/>
      <c r="AX1041" s="144"/>
      <c r="AY1041" s="144"/>
      <c r="AZ1041" s="144"/>
      <c r="BA1041" s="144"/>
      <c r="BB1041" s="144"/>
      <c r="BC1041" s="144"/>
      <c r="BD1041" s="144"/>
      <c r="BE1041" s="144"/>
      <c r="BF1041" s="144"/>
    </row>
    <row r="1042" spans="1:58" hidden="1">
      <c r="A1042" s="143" t="s">
        <v>928</v>
      </c>
      <c r="B1042" s="143" t="s">
        <v>1000</v>
      </c>
      <c r="C1042" s="144">
        <v>0</v>
      </c>
      <c r="D1042" s="144">
        <v>0</v>
      </c>
      <c r="E1042" s="144">
        <v>0</v>
      </c>
      <c r="F1042" s="144">
        <v>0</v>
      </c>
      <c r="G1042" s="144">
        <v>0</v>
      </c>
      <c r="H1042" s="144">
        <v>0</v>
      </c>
      <c r="I1042" s="144">
        <v>0</v>
      </c>
      <c r="J1042" s="144">
        <v>0</v>
      </c>
      <c r="K1042" s="144">
        <v>0</v>
      </c>
      <c r="L1042" s="144">
        <v>0</v>
      </c>
      <c r="M1042" s="144">
        <v>0</v>
      </c>
      <c r="N1042" s="144">
        <v>0</v>
      </c>
      <c r="O1042" s="144">
        <v>0</v>
      </c>
      <c r="P1042" s="144">
        <v>0</v>
      </c>
      <c r="Q1042" s="145"/>
      <c r="R1042" s="145"/>
      <c r="S1042" s="145"/>
      <c r="T1042" s="145"/>
      <c r="U1042" s="145"/>
      <c r="V1042" s="145"/>
      <c r="W1042" s="145"/>
      <c r="X1042" s="145"/>
      <c r="Y1042" s="145"/>
      <c r="Z1042" s="145"/>
      <c r="AA1042" s="145"/>
      <c r="AB1042" s="145"/>
      <c r="AC1042" s="145"/>
      <c r="AD1042" s="145"/>
      <c r="AE1042" s="144">
        <v>0</v>
      </c>
      <c r="AF1042" s="144">
        <v>0</v>
      </c>
      <c r="AG1042" s="144">
        <v>0</v>
      </c>
      <c r="AH1042" s="144">
        <v>0</v>
      </c>
      <c r="AI1042" s="144">
        <v>0</v>
      </c>
      <c r="AJ1042" s="144">
        <v>0</v>
      </c>
      <c r="AK1042" s="144">
        <v>0</v>
      </c>
      <c r="AL1042" s="144">
        <v>0</v>
      </c>
      <c r="AM1042" s="144">
        <v>0</v>
      </c>
      <c r="AN1042" s="144">
        <v>0</v>
      </c>
      <c r="AO1042" s="144">
        <v>0</v>
      </c>
      <c r="AP1042" s="144">
        <v>0</v>
      </c>
      <c r="AQ1042" s="144">
        <v>0</v>
      </c>
      <c r="AR1042" s="144">
        <v>0</v>
      </c>
      <c r="AS1042" s="144"/>
      <c r="AT1042" s="144"/>
      <c r="AU1042" s="144"/>
      <c r="AV1042" s="144"/>
      <c r="AW1042" s="144"/>
      <c r="AX1042" s="144"/>
      <c r="AY1042" s="144"/>
      <c r="AZ1042" s="144"/>
      <c r="BA1042" s="144"/>
      <c r="BB1042" s="144"/>
      <c r="BC1042" s="144"/>
      <c r="BD1042" s="144"/>
      <c r="BE1042" s="144"/>
      <c r="BF1042" s="144"/>
    </row>
    <row r="1043" spans="1:58" hidden="1">
      <c r="A1043" s="143" t="s">
        <v>928</v>
      </c>
      <c r="B1043" s="143" t="s">
        <v>1001</v>
      </c>
      <c r="C1043" s="144">
        <v>0</v>
      </c>
      <c r="D1043" s="144">
        <v>0</v>
      </c>
      <c r="E1043" s="144">
        <v>0</v>
      </c>
      <c r="F1043" s="144">
        <v>0</v>
      </c>
      <c r="G1043" s="144">
        <v>0</v>
      </c>
      <c r="H1043" s="144">
        <v>0</v>
      </c>
      <c r="I1043" s="144">
        <v>0</v>
      </c>
      <c r="J1043" s="144">
        <v>0</v>
      </c>
      <c r="K1043" s="144">
        <v>0</v>
      </c>
      <c r="L1043" s="144">
        <v>0</v>
      </c>
      <c r="M1043" s="144">
        <v>0</v>
      </c>
      <c r="N1043" s="144">
        <v>0</v>
      </c>
      <c r="O1043" s="144">
        <v>0</v>
      </c>
      <c r="P1043" s="144">
        <v>0</v>
      </c>
      <c r="Q1043" s="145"/>
      <c r="R1043" s="145"/>
      <c r="S1043" s="145"/>
      <c r="T1043" s="145"/>
      <c r="U1043" s="145"/>
      <c r="V1043" s="145"/>
      <c r="W1043" s="145"/>
      <c r="X1043" s="145"/>
      <c r="Y1043" s="145"/>
      <c r="Z1043" s="145"/>
      <c r="AA1043" s="145"/>
      <c r="AB1043" s="145"/>
      <c r="AC1043" s="145"/>
      <c r="AD1043" s="145"/>
      <c r="AE1043" s="144">
        <v>0</v>
      </c>
      <c r="AF1043" s="144">
        <v>0</v>
      </c>
      <c r="AG1043" s="144">
        <v>0</v>
      </c>
      <c r="AH1043" s="144">
        <v>0</v>
      </c>
      <c r="AI1043" s="144">
        <v>0</v>
      </c>
      <c r="AJ1043" s="144">
        <v>0</v>
      </c>
      <c r="AK1043" s="144">
        <v>0</v>
      </c>
      <c r="AL1043" s="144">
        <v>0</v>
      </c>
      <c r="AM1043" s="144">
        <v>0</v>
      </c>
      <c r="AN1043" s="144">
        <v>0</v>
      </c>
      <c r="AO1043" s="144">
        <v>0</v>
      </c>
      <c r="AP1043" s="144">
        <v>0</v>
      </c>
      <c r="AQ1043" s="144">
        <v>0</v>
      </c>
      <c r="AR1043" s="144">
        <v>0</v>
      </c>
      <c r="AS1043" s="144"/>
      <c r="AT1043" s="144"/>
      <c r="AU1043" s="144"/>
      <c r="AV1043" s="144"/>
      <c r="AW1043" s="144"/>
      <c r="AX1043" s="144"/>
      <c r="AY1043" s="144"/>
      <c r="AZ1043" s="144"/>
      <c r="BA1043" s="144"/>
      <c r="BB1043" s="144"/>
      <c r="BC1043" s="144"/>
      <c r="BD1043" s="144"/>
      <c r="BE1043" s="144"/>
      <c r="BF1043" s="144"/>
    </row>
    <row r="1044" spans="1:58" hidden="1">
      <c r="A1044" s="143" t="s">
        <v>928</v>
      </c>
      <c r="B1044" s="143" t="s">
        <v>1002</v>
      </c>
      <c r="C1044" s="144">
        <v>0</v>
      </c>
      <c r="D1044" s="144">
        <v>0</v>
      </c>
      <c r="E1044" s="144">
        <v>0</v>
      </c>
      <c r="F1044" s="144">
        <v>0</v>
      </c>
      <c r="G1044" s="144">
        <v>0</v>
      </c>
      <c r="H1044" s="144">
        <v>0</v>
      </c>
      <c r="I1044" s="144">
        <v>0</v>
      </c>
      <c r="J1044" s="144">
        <v>0</v>
      </c>
      <c r="K1044" s="144">
        <v>0</v>
      </c>
      <c r="L1044" s="144">
        <v>0</v>
      </c>
      <c r="M1044" s="144">
        <v>0</v>
      </c>
      <c r="N1044" s="144">
        <v>0</v>
      </c>
      <c r="O1044" s="144">
        <v>0</v>
      </c>
      <c r="P1044" s="144">
        <v>0</v>
      </c>
      <c r="Q1044" s="145"/>
      <c r="R1044" s="145"/>
      <c r="S1044" s="145"/>
      <c r="T1044" s="145"/>
      <c r="U1044" s="145"/>
      <c r="V1044" s="145"/>
      <c r="W1044" s="145"/>
      <c r="X1044" s="145"/>
      <c r="Y1044" s="145"/>
      <c r="Z1044" s="145"/>
      <c r="AA1044" s="145"/>
      <c r="AB1044" s="145"/>
      <c r="AC1044" s="145"/>
      <c r="AD1044" s="145"/>
      <c r="AE1044" s="144">
        <v>0</v>
      </c>
      <c r="AF1044" s="144">
        <v>0</v>
      </c>
      <c r="AG1044" s="144">
        <v>0</v>
      </c>
      <c r="AH1044" s="144">
        <v>0</v>
      </c>
      <c r="AI1044" s="144">
        <v>0</v>
      </c>
      <c r="AJ1044" s="144">
        <v>0</v>
      </c>
      <c r="AK1044" s="144">
        <v>0</v>
      </c>
      <c r="AL1044" s="144">
        <v>0</v>
      </c>
      <c r="AM1044" s="144">
        <v>0</v>
      </c>
      <c r="AN1044" s="144">
        <v>0</v>
      </c>
      <c r="AO1044" s="144">
        <v>0</v>
      </c>
      <c r="AP1044" s="144">
        <v>0</v>
      </c>
      <c r="AQ1044" s="144">
        <v>0</v>
      </c>
      <c r="AR1044" s="144">
        <v>0</v>
      </c>
      <c r="AS1044" s="144"/>
      <c r="AT1044" s="144"/>
      <c r="AU1044" s="144"/>
      <c r="AV1044" s="144"/>
      <c r="AW1044" s="144"/>
      <c r="AX1044" s="144"/>
      <c r="AY1044" s="144"/>
      <c r="AZ1044" s="144"/>
      <c r="BA1044" s="144"/>
      <c r="BB1044" s="144"/>
      <c r="BC1044" s="144"/>
      <c r="BD1044" s="144"/>
      <c r="BE1044" s="144"/>
      <c r="BF1044" s="144"/>
    </row>
    <row r="1045" spans="1:58" hidden="1">
      <c r="A1045" s="143" t="s">
        <v>928</v>
      </c>
      <c r="B1045" s="143" t="s">
        <v>1003</v>
      </c>
      <c r="C1045" s="144">
        <v>7</v>
      </c>
      <c r="D1045" s="144">
        <v>7</v>
      </c>
      <c r="E1045" s="144">
        <v>7</v>
      </c>
      <c r="F1045" s="144">
        <v>7</v>
      </c>
      <c r="G1045" s="144">
        <v>7</v>
      </c>
      <c r="H1045" s="144">
        <v>7</v>
      </c>
      <c r="I1045" s="144">
        <v>7</v>
      </c>
      <c r="J1045" s="144">
        <v>7</v>
      </c>
      <c r="K1045" s="144">
        <v>7</v>
      </c>
      <c r="L1045" s="144">
        <v>7</v>
      </c>
      <c r="M1045" s="144">
        <v>4</v>
      </c>
      <c r="N1045" s="144">
        <v>4</v>
      </c>
      <c r="O1045" s="144">
        <v>4</v>
      </c>
      <c r="P1045" s="144">
        <v>4</v>
      </c>
      <c r="Q1045" s="145">
        <v>240</v>
      </c>
      <c r="R1045" s="145">
        <v>240</v>
      </c>
      <c r="S1045" s="145">
        <v>240</v>
      </c>
      <c r="T1045" s="145">
        <v>240</v>
      </c>
      <c r="U1045" s="145">
        <v>240</v>
      </c>
      <c r="V1045" s="145">
        <v>240</v>
      </c>
      <c r="W1045" s="145">
        <v>240</v>
      </c>
      <c r="X1045" s="145">
        <v>240</v>
      </c>
      <c r="Y1045" s="145">
        <v>240</v>
      </c>
      <c r="Z1045" s="145">
        <v>240</v>
      </c>
      <c r="AA1045" s="145">
        <v>240</v>
      </c>
      <c r="AB1045" s="145">
        <v>240</v>
      </c>
      <c r="AC1045" s="145">
        <v>240</v>
      </c>
      <c r="AD1045" s="145">
        <v>240</v>
      </c>
      <c r="AE1045" s="144">
        <v>1680</v>
      </c>
      <c r="AF1045" s="144">
        <v>1680</v>
      </c>
      <c r="AG1045" s="144">
        <v>1680</v>
      </c>
      <c r="AH1045" s="144">
        <v>1680</v>
      </c>
      <c r="AI1045" s="144">
        <v>1680</v>
      </c>
      <c r="AJ1045" s="144">
        <v>1680</v>
      </c>
      <c r="AK1045" s="144">
        <v>1680</v>
      </c>
      <c r="AL1045" s="144">
        <v>1680</v>
      </c>
      <c r="AM1045" s="144">
        <v>1680</v>
      </c>
      <c r="AN1045" s="144">
        <v>1680</v>
      </c>
      <c r="AO1045" s="144">
        <v>960</v>
      </c>
      <c r="AP1045" s="144">
        <v>960</v>
      </c>
      <c r="AQ1045" s="144">
        <v>960</v>
      </c>
      <c r="AR1045" s="144">
        <v>960</v>
      </c>
      <c r="AS1045" s="144"/>
      <c r="AT1045" s="144"/>
      <c r="AU1045" s="144"/>
      <c r="AV1045" s="144"/>
      <c r="AW1045" s="144"/>
      <c r="AX1045" s="144"/>
      <c r="AY1045" s="144"/>
      <c r="AZ1045" s="144"/>
      <c r="BA1045" s="144"/>
      <c r="BB1045" s="144"/>
      <c r="BC1045" s="144"/>
      <c r="BD1045" s="144"/>
      <c r="BE1045" s="144"/>
      <c r="BF1045" s="144"/>
    </row>
    <row r="1046" spans="1:58" hidden="1">
      <c r="A1046" s="143" t="s">
        <v>928</v>
      </c>
      <c r="B1046" s="143" t="s">
        <v>1004</v>
      </c>
      <c r="C1046" s="144">
        <v>7</v>
      </c>
      <c r="D1046" s="144">
        <v>7</v>
      </c>
      <c r="E1046" s="144">
        <v>7</v>
      </c>
      <c r="F1046" s="144">
        <v>7</v>
      </c>
      <c r="G1046" s="144">
        <v>7</v>
      </c>
      <c r="H1046" s="144">
        <v>7</v>
      </c>
      <c r="I1046" s="144">
        <v>7</v>
      </c>
      <c r="J1046" s="144">
        <v>7</v>
      </c>
      <c r="K1046" s="144">
        <v>7</v>
      </c>
      <c r="L1046" s="144">
        <v>7</v>
      </c>
      <c r="M1046" s="144">
        <v>4</v>
      </c>
      <c r="N1046" s="144">
        <v>4</v>
      </c>
      <c r="O1046" s="144">
        <v>4</v>
      </c>
      <c r="P1046" s="144">
        <v>4</v>
      </c>
      <c r="Q1046" s="145">
        <v>240</v>
      </c>
      <c r="R1046" s="145">
        <v>240</v>
      </c>
      <c r="S1046" s="145">
        <v>240</v>
      </c>
      <c r="T1046" s="145">
        <v>240</v>
      </c>
      <c r="U1046" s="145">
        <v>240</v>
      </c>
      <c r="V1046" s="145">
        <v>240</v>
      </c>
      <c r="W1046" s="145">
        <v>240</v>
      </c>
      <c r="X1046" s="145">
        <v>240</v>
      </c>
      <c r="Y1046" s="145">
        <v>240</v>
      </c>
      <c r="Z1046" s="145">
        <v>240</v>
      </c>
      <c r="AA1046" s="145">
        <v>240</v>
      </c>
      <c r="AB1046" s="145">
        <v>240</v>
      </c>
      <c r="AC1046" s="145">
        <v>240</v>
      </c>
      <c r="AD1046" s="145">
        <v>240</v>
      </c>
      <c r="AE1046" s="144">
        <v>1680</v>
      </c>
      <c r="AF1046" s="144">
        <v>1680</v>
      </c>
      <c r="AG1046" s="144">
        <v>1680</v>
      </c>
      <c r="AH1046" s="144">
        <v>1680</v>
      </c>
      <c r="AI1046" s="144">
        <v>1680</v>
      </c>
      <c r="AJ1046" s="144">
        <v>1680</v>
      </c>
      <c r="AK1046" s="144">
        <v>1680</v>
      </c>
      <c r="AL1046" s="144">
        <v>1680</v>
      </c>
      <c r="AM1046" s="144">
        <v>1680</v>
      </c>
      <c r="AN1046" s="144">
        <v>1680</v>
      </c>
      <c r="AO1046" s="144">
        <v>960</v>
      </c>
      <c r="AP1046" s="144">
        <v>960</v>
      </c>
      <c r="AQ1046" s="144">
        <v>960</v>
      </c>
      <c r="AR1046" s="144">
        <v>960</v>
      </c>
      <c r="AS1046" s="144"/>
      <c r="AT1046" s="144"/>
      <c r="AU1046" s="144"/>
      <c r="AV1046" s="144"/>
      <c r="AW1046" s="144"/>
      <c r="AX1046" s="144"/>
      <c r="AY1046" s="144"/>
      <c r="AZ1046" s="144"/>
      <c r="BA1046" s="144"/>
      <c r="BB1046" s="144"/>
      <c r="BC1046" s="144"/>
      <c r="BD1046" s="144"/>
      <c r="BE1046" s="144"/>
      <c r="BF1046" s="144"/>
    </row>
    <row r="1047" spans="1:58" hidden="1">
      <c r="A1047" s="143" t="s">
        <v>928</v>
      </c>
      <c r="B1047" s="143" t="s">
        <v>1005</v>
      </c>
      <c r="C1047" s="144">
        <v>702</v>
      </c>
      <c r="D1047" s="144">
        <v>691</v>
      </c>
      <c r="E1047" s="144">
        <v>679</v>
      </c>
      <c r="F1047" s="144">
        <v>705</v>
      </c>
      <c r="G1047" s="144">
        <v>731</v>
      </c>
      <c r="H1047" s="144">
        <v>720</v>
      </c>
      <c r="I1047" s="144">
        <v>708</v>
      </c>
      <c r="J1047" s="144">
        <v>697</v>
      </c>
      <c r="K1047" s="144">
        <v>685</v>
      </c>
      <c r="L1047" s="144">
        <v>674</v>
      </c>
      <c r="M1047" s="144">
        <v>662</v>
      </c>
      <c r="N1047" s="144">
        <v>662</v>
      </c>
      <c r="O1047" s="144">
        <v>662</v>
      </c>
      <c r="P1047" s="144">
        <v>662</v>
      </c>
      <c r="Q1047" s="145">
        <v>38</v>
      </c>
      <c r="R1047" s="145">
        <v>38</v>
      </c>
      <c r="S1047" s="145">
        <v>38</v>
      </c>
      <c r="T1047" s="145">
        <v>38</v>
      </c>
      <c r="U1047" s="145">
        <v>38</v>
      </c>
      <c r="V1047" s="145">
        <v>38</v>
      </c>
      <c r="W1047" s="145">
        <v>50</v>
      </c>
      <c r="X1047" s="145">
        <v>12</v>
      </c>
      <c r="Y1047" s="145">
        <v>38</v>
      </c>
      <c r="Z1047" s="145">
        <v>38</v>
      </c>
      <c r="AA1047" s="145">
        <v>38</v>
      </c>
      <c r="AB1047" s="145">
        <v>41.8</v>
      </c>
      <c r="AC1047" s="145">
        <v>48.07</v>
      </c>
      <c r="AD1047" s="145">
        <v>30</v>
      </c>
      <c r="AE1047" s="144">
        <v>26676</v>
      </c>
      <c r="AF1047" s="144">
        <v>26258</v>
      </c>
      <c r="AG1047" s="144">
        <v>25802</v>
      </c>
      <c r="AH1047" s="144">
        <v>26790</v>
      </c>
      <c r="AI1047" s="144">
        <v>27778</v>
      </c>
      <c r="AJ1047" s="144">
        <v>27360</v>
      </c>
      <c r="AK1047" s="144">
        <v>35400</v>
      </c>
      <c r="AL1047" s="144">
        <v>8364</v>
      </c>
      <c r="AM1047" s="144">
        <v>26030</v>
      </c>
      <c r="AN1047" s="144">
        <v>25612</v>
      </c>
      <c r="AO1047" s="144">
        <v>25156</v>
      </c>
      <c r="AP1047" s="144">
        <v>27672</v>
      </c>
      <c r="AQ1047" s="144">
        <v>31823</v>
      </c>
      <c r="AR1047" s="144">
        <v>19860</v>
      </c>
      <c r="AS1047" s="144"/>
      <c r="AT1047" s="144"/>
      <c r="AU1047" s="144"/>
      <c r="AV1047" s="144"/>
      <c r="AW1047" s="144"/>
      <c r="AX1047" s="144"/>
      <c r="AY1047" s="144"/>
      <c r="AZ1047" s="144"/>
      <c r="BA1047" s="144"/>
      <c r="BB1047" s="144"/>
      <c r="BC1047" s="144"/>
      <c r="BD1047" s="144"/>
      <c r="BE1047" s="144"/>
      <c r="BF1047" s="144"/>
    </row>
    <row r="1048" spans="1:58" hidden="1">
      <c r="A1048" s="143" t="s">
        <v>928</v>
      </c>
      <c r="B1048" s="143" t="s">
        <v>1006</v>
      </c>
      <c r="C1048" s="144">
        <v>386</v>
      </c>
      <c r="D1048" s="144">
        <v>388</v>
      </c>
      <c r="E1048" s="144">
        <v>389</v>
      </c>
      <c r="F1048" s="144">
        <v>391</v>
      </c>
      <c r="G1048" s="144">
        <v>392</v>
      </c>
      <c r="H1048" s="144">
        <v>394</v>
      </c>
      <c r="I1048" s="144">
        <v>395</v>
      </c>
      <c r="J1048" s="144">
        <v>397</v>
      </c>
      <c r="K1048" s="144">
        <v>398</v>
      </c>
      <c r="L1048" s="144">
        <v>400</v>
      </c>
      <c r="M1048" s="144">
        <v>401</v>
      </c>
      <c r="N1048" s="144">
        <v>401</v>
      </c>
      <c r="O1048" s="144">
        <v>401</v>
      </c>
      <c r="P1048" s="144">
        <v>401</v>
      </c>
      <c r="Q1048" s="145">
        <v>49</v>
      </c>
      <c r="R1048" s="145">
        <v>49</v>
      </c>
      <c r="S1048" s="145">
        <v>49</v>
      </c>
      <c r="T1048" s="145">
        <v>49</v>
      </c>
      <c r="U1048" s="145">
        <v>49</v>
      </c>
      <c r="V1048" s="145">
        <v>49</v>
      </c>
      <c r="W1048" s="145">
        <v>49</v>
      </c>
      <c r="X1048" s="145">
        <v>25</v>
      </c>
      <c r="Y1048" s="145">
        <v>24.5</v>
      </c>
      <c r="Z1048" s="145">
        <v>49</v>
      </c>
      <c r="AA1048" s="145">
        <v>51.4</v>
      </c>
      <c r="AB1048" s="145">
        <v>49</v>
      </c>
      <c r="AC1048" s="145">
        <v>49</v>
      </c>
      <c r="AD1048" s="145">
        <v>46.5</v>
      </c>
      <c r="AE1048" s="144">
        <v>18914</v>
      </c>
      <c r="AF1048" s="144">
        <v>19012</v>
      </c>
      <c r="AG1048" s="144">
        <v>19061</v>
      </c>
      <c r="AH1048" s="144">
        <v>19159</v>
      </c>
      <c r="AI1048" s="144">
        <v>19208</v>
      </c>
      <c r="AJ1048" s="144">
        <v>19306</v>
      </c>
      <c r="AK1048" s="144">
        <v>19355</v>
      </c>
      <c r="AL1048" s="144">
        <v>9925</v>
      </c>
      <c r="AM1048" s="144">
        <v>9751</v>
      </c>
      <c r="AN1048" s="144">
        <v>19600</v>
      </c>
      <c r="AO1048" s="144">
        <v>20611</v>
      </c>
      <c r="AP1048" s="144">
        <v>19649</v>
      </c>
      <c r="AQ1048" s="144">
        <v>19649</v>
      </c>
      <c r="AR1048" s="144">
        <v>18646</v>
      </c>
      <c r="AS1048" s="144"/>
      <c r="AT1048" s="144"/>
      <c r="AU1048" s="144"/>
      <c r="AV1048" s="144"/>
      <c r="AW1048" s="144"/>
      <c r="AX1048" s="144"/>
      <c r="AY1048" s="144"/>
      <c r="AZ1048" s="144"/>
      <c r="BA1048" s="144"/>
      <c r="BB1048" s="144"/>
      <c r="BC1048" s="144"/>
      <c r="BD1048" s="144"/>
      <c r="BE1048" s="144"/>
      <c r="BF1048" s="144"/>
    </row>
    <row r="1049" spans="1:58" hidden="1">
      <c r="A1049" s="143" t="s">
        <v>928</v>
      </c>
      <c r="B1049" s="143" t="s">
        <v>1007</v>
      </c>
      <c r="C1049" s="144">
        <v>0</v>
      </c>
      <c r="D1049" s="144">
        <v>0</v>
      </c>
      <c r="E1049" s="144">
        <v>0</v>
      </c>
      <c r="F1049" s="144">
        <v>0</v>
      </c>
      <c r="G1049" s="144">
        <v>0</v>
      </c>
      <c r="H1049" s="144">
        <v>0</v>
      </c>
      <c r="I1049" s="144">
        <v>0</v>
      </c>
      <c r="J1049" s="144">
        <v>0</v>
      </c>
      <c r="K1049" s="144">
        <v>0</v>
      </c>
      <c r="L1049" s="144">
        <v>0</v>
      </c>
      <c r="M1049" s="144">
        <v>0</v>
      </c>
      <c r="N1049" s="144">
        <v>0</v>
      </c>
      <c r="O1049" s="144">
        <v>0</v>
      </c>
      <c r="P1049" s="144">
        <v>0</v>
      </c>
      <c r="Q1049" s="145"/>
      <c r="R1049" s="145"/>
      <c r="S1049" s="145"/>
      <c r="T1049" s="145"/>
      <c r="U1049" s="145"/>
      <c r="V1049" s="145"/>
      <c r="W1049" s="145"/>
      <c r="X1049" s="145"/>
      <c r="Y1049" s="145"/>
      <c r="Z1049" s="145"/>
      <c r="AA1049" s="145"/>
      <c r="AB1049" s="145"/>
      <c r="AC1049" s="145"/>
      <c r="AD1049" s="145"/>
      <c r="AE1049" s="144">
        <v>0</v>
      </c>
      <c r="AF1049" s="144">
        <v>0</v>
      </c>
      <c r="AG1049" s="144">
        <v>0</v>
      </c>
      <c r="AH1049" s="144">
        <v>0</v>
      </c>
      <c r="AI1049" s="144">
        <v>0</v>
      </c>
      <c r="AJ1049" s="144">
        <v>0</v>
      </c>
      <c r="AK1049" s="144">
        <v>0</v>
      </c>
      <c r="AL1049" s="144">
        <v>0</v>
      </c>
      <c r="AM1049" s="144">
        <v>0</v>
      </c>
      <c r="AN1049" s="144">
        <v>0</v>
      </c>
      <c r="AO1049" s="144">
        <v>0</v>
      </c>
      <c r="AP1049" s="144">
        <v>0</v>
      </c>
      <c r="AQ1049" s="144">
        <v>0</v>
      </c>
      <c r="AR1049" s="144">
        <v>0</v>
      </c>
      <c r="AS1049" s="144"/>
      <c r="AT1049" s="144"/>
      <c r="AU1049" s="144"/>
      <c r="AV1049" s="144"/>
      <c r="AW1049" s="144"/>
      <c r="AX1049" s="144"/>
      <c r="AY1049" s="144"/>
      <c r="AZ1049" s="144"/>
      <c r="BA1049" s="144"/>
      <c r="BB1049" s="144"/>
      <c r="BC1049" s="144"/>
      <c r="BD1049" s="144"/>
      <c r="BE1049" s="144"/>
      <c r="BF1049" s="144"/>
    </row>
    <row r="1050" spans="1:58" hidden="1">
      <c r="A1050" s="143" t="s">
        <v>928</v>
      </c>
      <c r="B1050" s="143" t="s">
        <v>1008</v>
      </c>
      <c r="C1050" s="144">
        <v>0</v>
      </c>
      <c r="D1050" s="144">
        <v>0</v>
      </c>
      <c r="E1050" s="144">
        <v>0</v>
      </c>
      <c r="F1050" s="144">
        <v>0</v>
      </c>
      <c r="G1050" s="144">
        <v>0</v>
      </c>
      <c r="H1050" s="144">
        <v>0</v>
      </c>
      <c r="I1050" s="144">
        <v>0</v>
      </c>
      <c r="J1050" s="144">
        <v>0</v>
      </c>
      <c r="K1050" s="144">
        <v>0</v>
      </c>
      <c r="L1050" s="144">
        <v>0</v>
      </c>
      <c r="M1050" s="144">
        <v>0</v>
      </c>
      <c r="N1050" s="144">
        <v>0</v>
      </c>
      <c r="O1050" s="144">
        <v>0</v>
      </c>
      <c r="P1050" s="144">
        <v>0</v>
      </c>
      <c r="Q1050" s="145"/>
      <c r="R1050" s="145"/>
      <c r="S1050" s="145"/>
      <c r="T1050" s="145"/>
      <c r="U1050" s="145"/>
      <c r="V1050" s="145"/>
      <c r="W1050" s="145"/>
      <c r="X1050" s="145"/>
      <c r="Y1050" s="145"/>
      <c r="Z1050" s="145"/>
      <c r="AA1050" s="145"/>
      <c r="AB1050" s="145"/>
      <c r="AC1050" s="145"/>
      <c r="AD1050" s="145"/>
      <c r="AE1050" s="144">
        <v>0</v>
      </c>
      <c r="AF1050" s="144">
        <v>0</v>
      </c>
      <c r="AG1050" s="144">
        <v>0</v>
      </c>
      <c r="AH1050" s="144">
        <v>0</v>
      </c>
      <c r="AI1050" s="144">
        <v>0</v>
      </c>
      <c r="AJ1050" s="144">
        <v>0</v>
      </c>
      <c r="AK1050" s="144">
        <v>0</v>
      </c>
      <c r="AL1050" s="144">
        <v>0</v>
      </c>
      <c r="AM1050" s="144">
        <v>0</v>
      </c>
      <c r="AN1050" s="144">
        <v>0</v>
      </c>
      <c r="AO1050" s="144">
        <v>0</v>
      </c>
      <c r="AP1050" s="144">
        <v>0</v>
      </c>
      <c r="AQ1050" s="144">
        <v>0</v>
      </c>
      <c r="AR1050" s="144">
        <v>0</v>
      </c>
      <c r="AS1050" s="144"/>
      <c r="AT1050" s="144"/>
      <c r="AU1050" s="144"/>
      <c r="AV1050" s="144"/>
      <c r="AW1050" s="144"/>
      <c r="AX1050" s="144"/>
      <c r="AY1050" s="144"/>
      <c r="AZ1050" s="144"/>
      <c r="BA1050" s="144"/>
      <c r="BB1050" s="144"/>
      <c r="BC1050" s="144"/>
      <c r="BD1050" s="144"/>
      <c r="BE1050" s="144"/>
      <c r="BF1050" s="144"/>
    </row>
    <row r="1051" spans="1:58" hidden="1">
      <c r="A1051" s="143" t="s">
        <v>928</v>
      </c>
      <c r="B1051" s="143" t="s">
        <v>1009</v>
      </c>
      <c r="C1051" s="144">
        <v>0</v>
      </c>
      <c r="D1051" s="144">
        <v>0</v>
      </c>
      <c r="E1051" s="144">
        <v>0</v>
      </c>
      <c r="F1051" s="144">
        <v>0</v>
      </c>
      <c r="G1051" s="144">
        <v>0</v>
      </c>
      <c r="H1051" s="144">
        <v>0</v>
      </c>
      <c r="I1051" s="144">
        <v>0</v>
      </c>
      <c r="J1051" s="144">
        <v>0</v>
      </c>
      <c r="K1051" s="144">
        <v>0</v>
      </c>
      <c r="L1051" s="144">
        <v>0</v>
      </c>
      <c r="M1051" s="144">
        <v>0</v>
      </c>
      <c r="N1051" s="144">
        <v>0</v>
      </c>
      <c r="O1051" s="144">
        <v>0</v>
      </c>
      <c r="P1051" s="144">
        <v>0</v>
      </c>
      <c r="Q1051" s="145"/>
      <c r="R1051" s="145"/>
      <c r="S1051" s="145"/>
      <c r="T1051" s="145"/>
      <c r="U1051" s="145"/>
      <c r="V1051" s="145"/>
      <c r="W1051" s="145"/>
      <c r="X1051" s="145"/>
      <c r="Y1051" s="145"/>
      <c r="Z1051" s="145"/>
      <c r="AA1051" s="145"/>
      <c r="AB1051" s="145"/>
      <c r="AC1051" s="145"/>
      <c r="AD1051" s="145"/>
      <c r="AE1051" s="144">
        <v>0</v>
      </c>
      <c r="AF1051" s="144">
        <v>0</v>
      </c>
      <c r="AG1051" s="144">
        <v>0</v>
      </c>
      <c r="AH1051" s="144">
        <v>0</v>
      </c>
      <c r="AI1051" s="144">
        <v>0</v>
      </c>
      <c r="AJ1051" s="144">
        <v>0</v>
      </c>
      <c r="AK1051" s="144">
        <v>0</v>
      </c>
      <c r="AL1051" s="144">
        <v>0</v>
      </c>
      <c r="AM1051" s="144">
        <v>0</v>
      </c>
      <c r="AN1051" s="144">
        <v>0</v>
      </c>
      <c r="AO1051" s="144">
        <v>0</v>
      </c>
      <c r="AP1051" s="144">
        <v>0</v>
      </c>
      <c r="AQ1051" s="144">
        <v>0</v>
      </c>
      <c r="AR1051" s="144">
        <v>0</v>
      </c>
      <c r="AS1051" s="144"/>
      <c r="AT1051" s="144"/>
      <c r="AU1051" s="144"/>
      <c r="AV1051" s="144"/>
      <c r="AW1051" s="144"/>
      <c r="AX1051" s="144"/>
      <c r="AY1051" s="144"/>
      <c r="AZ1051" s="144"/>
      <c r="BA1051" s="144"/>
      <c r="BB1051" s="144"/>
      <c r="BC1051" s="144"/>
      <c r="BD1051" s="144"/>
      <c r="BE1051" s="144"/>
      <c r="BF1051" s="144"/>
    </row>
    <row r="1052" spans="1:58" hidden="1">
      <c r="A1052" s="143" t="s">
        <v>928</v>
      </c>
      <c r="B1052" s="143" t="s">
        <v>1010</v>
      </c>
      <c r="C1052" s="144">
        <v>0</v>
      </c>
      <c r="D1052" s="144">
        <v>0</v>
      </c>
      <c r="E1052" s="144">
        <v>0</v>
      </c>
      <c r="F1052" s="144">
        <v>0</v>
      </c>
      <c r="G1052" s="144">
        <v>0</v>
      </c>
      <c r="H1052" s="144">
        <v>0</v>
      </c>
      <c r="I1052" s="144">
        <v>0</v>
      </c>
      <c r="J1052" s="144">
        <v>0</v>
      </c>
      <c r="K1052" s="144">
        <v>0</v>
      </c>
      <c r="L1052" s="144">
        <v>0</v>
      </c>
      <c r="M1052" s="144">
        <v>0</v>
      </c>
      <c r="N1052" s="144">
        <v>0</v>
      </c>
      <c r="O1052" s="144">
        <v>0</v>
      </c>
      <c r="P1052" s="144">
        <v>0</v>
      </c>
      <c r="Q1052" s="145"/>
      <c r="R1052" s="145"/>
      <c r="S1052" s="145"/>
      <c r="T1052" s="145"/>
      <c r="U1052" s="145"/>
      <c r="V1052" s="145"/>
      <c r="W1052" s="145"/>
      <c r="X1052" s="145"/>
      <c r="Y1052" s="145"/>
      <c r="Z1052" s="145"/>
      <c r="AA1052" s="145"/>
      <c r="AB1052" s="145"/>
      <c r="AC1052" s="145"/>
      <c r="AD1052" s="145"/>
      <c r="AE1052" s="144">
        <v>0</v>
      </c>
      <c r="AF1052" s="144">
        <v>0</v>
      </c>
      <c r="AG1052" s="144">
        <v>0</v>
      </c>
      <c r="AH1052" s="144">
        <v>0</v>
      </c>
      <c r="AI1052" s="144">
        <v>0</v>
      </c>
      <c r="AJ1052" s="144">
        <v>0</v>
      </c>
      <c r="AK1052" s="144">
        <v>0</v>
      </c>
      <c r="AL1052" s="144">
        <v>0</v>
      </c>
      <c r="AM1052" s="144">
        <v>0</v>
      </c>
      <c r="AN1052" s="144">
        <v>0</v>
      </c>
      <c r="AO1052" s="144">
        <v>0</v>
      </c>
      <c r="AP1052" s="144">
        <v>0</v>
      </c>
      <c r="AQ1052" s="144">
        <v>0</v>
      </c>
      <c r="AR1052" s="144">
        <v>0</v>
      </c>
      <c r="AS1052" s="144"/>
      <c r="AT1052" s="144"/>
      <c r="AU1052" s="144"/>
      <c r="AV1052" s="144"/>
      <c r="AW1052" s="144"/>
      <c r="AX1052" s="144"/>
      <c r="AY1052" s="144"/>
      <c r="AZ1052" s="144"/>
      <c r="BA1052" s="144"/>
      <c r="BB1052" s="144"/>
      <c r="BC1052" s="144"/>
      <c r="BD1052" s="144"/>
      <c r="BE1052" s="144"/>
      <c r="BF1052" s="144"/>
    </row>
    <row r="1053" spans="1:58" hidden="1">
      <c r="A1053" s="143" t="s">
        <v>928</v>
      </c>
      <c r="B1053" s="143" t="s">
        <v>1011</v>
      </c>
      <c r="C1053" s="144">
        <v>0</v>
      </c>
      <c r="D1053" s="144">
        <v>0</v>
      </c>
      <c r="E1053" s="144">
        <v>0</v>
      </c>
      <c r="F1053" s="144">
        <v>0</v>
      </c>
      <c r="G1053" s="144">
        <v>0</v>
      </c>
      <c r="H1053" s="144">
        <v>0</v>
      </c>
      <c r="I1053" s="144">
        <v>0</v>
      </c>
      <c r="J1053" s="144">
        <v>0</v>
      </c>
      <c r="K1053" s="144">
        <v>0</v>
      </c>
      <c r="L1053" s="144">
        <v>0</v>
      </c>
      <c r="M1053" s="144">
        <v>0</v>
      </c>
      <c r="N1053" s="144">
        <v>0</v>
      </c>
      <c r="O1053" s="144">
        <v>0</v>
      </c>
      <c r="P1053" s="144">
        <v>0</v>
      </c>
      <c r="Q1053" s="145"/>
      <c r="R1053" s="145"/>
      <c r="S1053" s="145"/>
      <c r="T1053" s="145"/>
      <c r="U1053" s="145"/>
      <c r="V1053" s="145"/>
      <c r="W1053" s="145"/>
      <c r="X1053" s="145"/>
      <c r="Y1053" s="145"/>
      <c r="Z1053" s="145"/>
      <c r="AA1053" s="145"/>
      <c r="AB1053" s="145"/>
      <c r="AC1053" s="145"/>
      <c r="AD1053" s="145"/>
      <c r="AE1053" s="144">
        <v>0</v>
      </c>
      <c r="AF1053" s="144">
        <v>0</v>
      </c>
      <c r="AG1053" s="144">
        <v>0</v>
      </c>
      <c r="AH1053" s="144">
        <v>0</v>
      </c>
      <c r="AI1053" s="144">
        <v>0</v>
      </c>
      <c r="AJ1053" s="144">
        <v>0</v>
      </c>
      <c r="AK1053" s="144">
        <v>0</v>
      </c>
      <c r="AL1053" s="144">
        <v>0</v>
      </c>
      <c r="AM1053" s="144">
        <v>0</v>
      </c>
      <c r="AN1053" s="144">
        <v>0</v>
      </c>
      <c r="AO1053" s="144">
        <v>0</v>
      </c>
      <c r="AP1053" s="144">
        <v>0</v>
      </c>
      <c r="AQ1053" s="144">
        <v>0</v>
      </c>
      <c r="AR1053" s="144">
        <v>0</v>
      </c>
      <c r="AS1053" s="144"/>
      <c r="AT1053" s="144"/>
      <c r="AU1053" s="144"/>
      <c r="AV1053" s="144"/>
      <c r="AW1053" s="144"/>
      <c r="AX1053" s="144"/>
      <c r="AY1053" s="144"/>
      <c r="AZ1053" s="144"/>
      <c r="BA1053" s="144"/>
      <c r="BB1053" s="144"/>
      <c r="BC1053" s="144"/>
      <c r="BD1053" s="144"/>
      <c r="BE1053" s="144"/>
      <c r="BF1053" s="144"/>
    </row>
    <row r="1054" spans="1:58" hidden="1">
      <c r="A1054" s="143" t="s">
        <v>928</v>
      </c>
      <c r="B1054" s="143" t="s">
        <v>1012</v>
      </c>
      <c r="C1054" s="144">
        <v>0</v>
      </c>
      <c r="D1054" s="144">
        <v>0</v>
      </c>
      <c r="E1054" s="144">
        <v>0</v>
      </c>
      <c r="F1054" s="144">
        <v>0</v>
      </c>
      <c r="G1054" s="144">
        <v>0</v>
      </c>
      <c r="H1054" s="144">
        <v>0</v>
      </c>
      <c r="I1054" s="144">
        <v>0</v>
      </c>
      <c r="J1054" s="144">
        <v>0</v>
      </c>
      <c r="K1054" s="144">
        <v>0</v>
      </c>
      <c r="L1054" s="144">
        <v>0</v>
      </c>
      <c r="M1054" s="144">
        <v>0</v>
      </c>
      <c r="N1054" s="144">
        <v>0</v>
      </c>
      <c r="O1054" s="144">
        <v>0</v>
      </c>
      <c r="P1054" s="144">
        <v>0</v>
      </c>
      <c r="Q1054" s="145"/>
      <c r="R1054" s="145"/>
      <c r="S1054" s="145"/>
      <c r="T1054" s="145"/>
      <c r="U1054" s="145"/>
      <c r="V1054" s="145"/>
      <c r="W1054" s="145"/>
      <c r="X1054" s="145"/>
      <c r="Y1054" s="145"/>
      <c r="Z1054" s="145"/>
      <c r="AA1054" s="145"/>
      <c r="AB1054" s="145"/>
      <c r="AC1054" s="145"/>
      <c r="AD1054" s="145"/>
      <c r="AE1054" s="144">
        <v>0</v>
      </c>
      <c r="AF1054" s="144">
        <v>0</v>
      </c>
      <c r="AG1054" s="144">
        <v>0</v>
      </c>
      <c r="AH1054" s="144">
        <v>0</v>
      </c>
      <c r="AI1054" s="144">
        <v>0</v>
      </c>
      <c r="AJ1054" s="144">
        <v>0</v>
      </c>
      <c r="AK1054" s="144">
        <v>0</v>
      </c>
      <c r="AL1054" s="144">
        <v>0</v>
      </c>
      <c r="AM1054" s="144">
        <v>0</v>
      </c>
      <c r="AN1054" s="144">
        <v>0</v>
      </c>
      <c r="AO1054" s="144">
        <v>0</v>
      </c>
      <c r="AP1054" s="144">
        <v>0</v>
      </c>
      <c r="AQ1054" s="144">
        <v>0</v>
      </c>
      <c r="AR1054" s="144">
        <v>0</v>
      </c>
      <c r="AS1054" s="144"/>
      <c r="AT1054" s="144"/>
      <c r="AU1054" s="144"/>
      <c r="AV1054" s="144"/>
      <c r="AW1054" s="144"/>
      <c r="AX1054" s="144"/>
      <c r="AY1054" s="144"/>
      <c r="AZ1054" s="144"/>
      <c r="BA1054" s="144"/>
      <c r="BB1054" s="144"/>
      <c r="BC1054" s="144"/>
      <c r="BD1054" s="144"/>
      <c r="BE1054" s="144"/>
      <c r="BF1054" s="144"/>
    </row>
    <row r="1055" spans="1:58" hidden="1">
      <c r="A1055" s="143" t="s">
        <v>928</v>
      </c>
      <c r="B1055" s="143" t="s">
        <v>1013</v>
      </c>
      <c r="C1055" s="144">
        <v>0</v>
      </c>
      <c r="D1055" s="144">
        <v>0</v>
      </c>
      <c r="E1055" s="144">
        <v>0</v>
      </c>
      <c r="F1055" s="144">
        <v>0</v>
      </c>
      <c r="G1055" s="144">
        <v>0</v>
      </c>
      <c r="H1055" s="144">
        <v>0</v>
      </c>
      <c r="I1055" s="144">
        <v>0</v>
      </c>
      <c r="J1055" s="144">
        <v>0</v>
      </c>
      <c r="K1055" s="144">
        <v>0</v>
      </c>
      <c r="L1055" s="144">
        <v>0</v>
      </c>
      <c r="M1055" s="144">
        <v>0</v>
      </c>
      <c r="N1055" s="144">
        <v>0</v>
      </c>
      <c r="O1055" s="144">
        <v>0</v>
      </c>
      <c r="P1055" s="144">
        <v>0</v>
      </c>
      <c r="Q1055" s="145"/>
      <c r="R1055" s="145"/>
      <c r="S1055" s="145"/>
      <c r="T1055" s="145"/>
      <c r="U1055" s="145"/>
      <c r="V1055" s="145"/>
      <c r="W1055" s="145"/>
      <c r="X1055" s="145"/>
      <c r="Y1055" s="145"/>
      <c r="Z1055" s="145"/>
      <c r="AA1055" s="145"/>
      <c r="AB1055" s="145"/>
      <c r="AC1055" s="145"/>
      <c r="AD1055" s="145"/>
      <c r="AE1055" s="144">
        <v>0</v>
      </c>
      <c r="AF1055" s="144">
        <v>0</v>
      </c>
      <c r="AG1055" s="144">
        <v>0</v>
      </c>
      <c r="AH1055" s="144">
        <v>0</v>
      </c>
      <c r="AI1055" s="144">
        <v>0</v>
      </c>
      <c r="AJ1055" s="144">
        <v>0</v>
      </c>
      <c r="AK1055" s="144">
        <v>0</v>
      </c>
      <c r="AL1055" s="144">
        <v>0</v>
      </c>
      <c r="AM1055" s="144">
        <v>0</v>
      </c>
      <c r="AN1055" s="144">
        <v>0</v>
      </c>
      <c r="AO1055" s="144">
        <v>0</v>
      </c>
      <c r="AP1055" s="144">
        <v>0</v>
      </c>
      <c r="AQ1055" s="144">
        <v>0</v>
      </c>
      <c r="AR1055" s="144">
        <v>0</v>
      </c>
      <c r="AS1055" s="144"/>
      <c r="AT1055" s="144"/>
      <c r="AU1055" s="144"/>
      <c r="AV1055" s="144"/>
      <c r="AW1055" s="144"/>
      <c r="AX1055" s="144"/>
      <c r="AY1055" s="144"/>
      <c r="AZ1055" s="144"/>
      <c r="BA1055" s="144"/>
      <c r="BB1055" s="144"/>
      <c r="BC1055" s="144"/>
      <c r="BD1055" s="144"/>
      <c r="BE1055" s="144"/>
      <c r="BF1055" s="144"/>
    </row>
    <row r="1056" spans="1:58" hidden="1">
      <c r="A1056" s="143" t="s">
        <v>928</v>
      </c>
      <c r="B1056" s="143" t="s">
        <v>1014</v>
      </c>
      <c r="C1056" s="144">
        <v>0</v>
      </c>
      <c r="D1056" s="144">
        <v>0</v>
      </c>
      <c r="E1056" s="144">
        <v>0</v>
      </c>
      <c r="F1056" s="144">
        <v>0</v>
      </c>
      <c r="G1056" s="144">
        <v>0</v>
      </c>
      <c r="H1056" s="144">
        <v>0</v>
      </c>
      <c r="I1056" s="144">
        <v>0</v>
      </c>
      <c r="J1056" s="144">
        <v>0</v>
      </c>
      <c r="K1056" s="144">
        <v>0</v>
      </c>
      <c r="L1056" s="144">
        <v>0</v>
      </c>
      <c r="M1056" s="144">
        <v>0</v>
      </c>
      <c r="N1056" s="144">
        <v>0</v>
      </c>
      <c r="O1056" s="144">
        <v>0</v>
      </c>
      <c r="P1056" s="144">
        <v>0</v>
      </c>
      <c r="Q1056" s="145"/>
      <c r="R1056" s="145"/>
      <c r="S1056" s="145"/>
      <c r="T1056" s="145"/>
      <c r="U1056" s="145"/>
      <c r="V1056" s="145"/>
      <c r="W1056" s="145"/>
      <c r="X1056" s="145"/>
      <c r="Y1056" s="145"/>
      <c r="Z1056" s="145"/>
      <c r="AA1056" s="145"/>
      <c r="AB1056" s="145"/>
      <c r="AC1056" s="145"/>
      <c r="AD1056" s="145"/>
      <c r="AE1056" s="144">
        <v>0</v>
      </c>
      <c r="AF1056" s="144">
        <v>0</v>
      </c>
      <c r="AG1056" s="144">
        <v>0</v>
      </c>
      <c r="AH1056" s="144">
        <v>0</v>
      </c>
      <c r="AI1056" s="144">
        <v>0</v>
      </c>
      <c r="AJ1056" s="144">
        <v>0</v>
      </c>
      <c r="AK1056" s="144">
        <v>0</v>
      </c>
      <c r="AL1056" s="144">
        <v>0</v>
      </c>
      <c r="AM1056" s="144">
        <v>0</v>
      </c>
      <c r="AN1056" s="144">
        <v>0</v>
      </c>
      <c r="AO1056" s="144">
        <v>0</v>
      </c>
      <c r="AP1056" s="144">
        <v>0</v>
      </c>
      <c r="AQ1056" s="144">
        <v>0</v>
      </c>
      <c r="AR1056" s="144">
        <v>0</v>
      </c>
      <c r="AS1056" s="144"/>
      <c r="AT1056" s="144"/>
      <c r="AU1056" s="144"/>
      <c r="AV1056" s="144"/>
      <c r="AW1056" s="144"/>
      <c r="AX1056" s="144"/>
      <c r="AY1056" s="144"/>
      <c r="AZ1056" s="144"/>
      <c r="BA1056" s="144"/>
      <c r="BB1056" s="144"/>
      <c r="BC1056" s="144"/>
      <c r="BD1056" s="144"/>
      <c r="BE1056" s="144"/>
      <c r="BF1056" s="144"/>
    </row>
    <row r="1057" spans="1:58" hidden="1">
      <c r="A1057" s="143" t="s">
        <v>928</v>
      </c>
      <c r="B1057" s="143" t="s">
        <v>1015</v>
      </c>
      <c r="C1057" s="144">
        <v>0</v>
      </c>
      <c r="D1057" s="144">
        <v>0</v>
      </c>
      <c r="E1057" s="144">
        <v>0</v>
      </c>
      <c r="F1057" s="144">
        <v>0</v>
      </c>
      <c r="G1057" s="144">
        <v>0</v>
      </c>
      <c r="H1057" s="144">
        <v>0</v>
      </c>
      <c r="I1057" s="144">
        <v>0</v>
      </c>
      <c r="J1057" s="144">
        <v>0</v>
      </c>
      <c r="K1057" s="144">
        <v>0</v>
      </c>
      <c r="L1057" s="144">
        <v>0</v>
      </c>
      <c r="M1057" s="144">
        <v>0</v>
      </c>
      <c r="N1057" s="144">
        <v>0</v>
      </c>
      <c r="O1057" s="144">
        <v>0</v>
      </c>
      <c r="P1057" s="144">
        <v>0</v>
      </c>
      <c r="Q1057" s="145"/>
      <c r="R1057" s="145"/>
      <c r="S1057" s="145"/>
      <c r="T1057" s="145"/>
      <c r="U1057" s="145"/>
      <c r="V1057" s="145"/>
      <c r="W1057" s="145"/>
      <c r="X1057" s="145"/>
      <c r="Y1057" s="145"/>
      <c r="Z1057" s="145"/>
      <c r="AA1057" s="145"/>
      <c r="AB1057" s="145"/>
      <c r="AC1057" s="145"/>
      <c r="AD1057" s="145"/>
      <c r="AE1057" s="144">
        <v>0</v>
      </c>
      <c r="AF1057" s="144">
        <v>0</v>
      </c>
      <c r="AG1057" s="144">
        <v>0</v>
      </c>
      <c r="AH1057" s="144">
        <v>0</v>
      </c>
      <c r="AI1057" s="144">
        <v>0</v>
      </c>
      <c r="AJ1057" s="144">
        <v>0</v>
      </c>
      <c r="AK1057" s="144">
        <v>0</v>
      </c>
      <c r="AL1057" s="144">
        <v>0</v>
      </c>
      <c r="AM1057" s="144">
        <v>0</v>
      </c>
      <c r="AN1057" s="144">
        <v>0</v>
      </c>
      <c r="AO1057" s="144">
        <v>0</v>
      </c>
      <c r="AP1057" s="144">
        <v>0</v>
      </c>
      <c r="AQ1057" s="144">
        <v>0</v>
      </c>
      <c r="AR1057" s="144">
        <v>0</v>
      </c>
      <c r="AS1057" s="144"/>
      <c r="AT1057" s="144"/>
      <c r="AU1057" s="144"/>
      <c r="AV1057" s="144"/>
      <c r="AW1057" s="144"/>
      <c r="AX1057" s="144"/>
      <c r="AY1057" s="144"/>
      <c r="AZ1057" s="144"/>
      <c r="BA1057" s="144"/>
      <c r="BB1057" s="144"/>
      <c r="BC1057" s="144"/>
      <c r="BD1057" s="144"/>
      <c r="BE1057" s="144"/>
      <c r="BF1057" s="144"/>
    </row>
    <row r="1058" spans="1:58" hidden="1">
      <c r="A1058" s="143" t="s">
        <v>928</v>
      </c>
      <c r="B1058" s="143" t="s">
        <v>1016</v>
      </c>
      <c r="C1058" s="144">
        <v>0</v>
      </c>
      <c r="D1058" s="144">
        <v>0</v>
      </c>
      <c r="E1058" s="144">
        <v>0</v>
      </c>
      <c r="F1058" s="144">
        <v>0</v>
      </c>
      <c r="G1058" s="144">
        <v>0</v>
      </c>
      <c r="H1058" s="144">
        <v>0</v>
      </c>
      <c r="I1058" s="144">
        <v>0</v>
      </c>
      <c r="J1058" s="144">
        <v>0</v>
      </c>
      <c r="K1058" s="144">
        <v>0</v>
      </c>
      <c r="L1058" s="144">
        <v>0</v>
      </c>
      <c r="M1058" s="144">
        <v>0</v>
      </c>
      <c r="N1058" s="144">
        <v>0</v>
      </c>
      <c r="O1058" s="144">
        <v>0</v>
      </c>
      <c r="P1058" s="144">
        <v>0</v>
      </c>
      <c r="Q1058" s="145"/>
      <c r="R1058" s="145"/>
      <c r="S1058" s="145"/>
      <c r="T1058" s="145"/>
      <c r="U1058" s="145"/>
      <c r="V1058" s="145"/>
      <c r="W1058" s="145"/>
      <c r="X1058" s="145"/>
      <c r="Y1058" s="145"/>
      <c r="Z1058" s="145"/>
      <c r="AA1058" s="145"/>
      <c r="AB1058" s="145"/>
      <c r="AC1058" s="145"/>
      <c r="AD1058" s="145"/>
      <c r="AE1058" s="144">
        <v>0</v>
      </c>
      <c r="AF1058" s="144">
        <v>0</v>
      </c>
      <c r="AG1058" s="144">
        <v>0</v>
      </c>
      <c r="AH1058" s="144">
        <v>0</v>
      </c>
      <c r="AI1058" s="144">
        <v>0</v>
      </c>
      <c r="AJ1058" s="144">
        <v>0</v>
      </c>
      <c r="AK1058" s="144">
        <v>0</v>
      </c>
      <c r="AL1058" s="144">
        <v>0</v>
      </c>
      <c r="AM1058" s="144">
        <v>0</v>
      </c>
      <c r="AN1058" s="144">
        <v>0</v>
      </c>
      <c r="AO1058" s="144">
        <v>0</v>
      </c>
      <c r="AP1058" s="144">
        <v>0</v>
      </c>
      <c r="AQ1058" s="144">
        <v>0</v>
      </c>
      <c r="AR1058" s="144">
        <v>0</v>
      </c>
      <c r="AS1058" s="144"/>
      <c r="AT1058" s="144"/>
      <c r="AU1058" s="144"/>
      <c r="AV1058" s="144"/>
      <c r="AW1058" s="144"/>
      <c r="AX1058" s="144"/>
      <c r="AY1058" s="144"/>
      <c r="AZ1058" s="144"/>
      <c r="BA1058" s="144"/>
      <c r="BB1058" s="144"/>
      <c r="BC1058" s="144"/>
      <c r="BD1058" s="144"/>
      <c r="BE1058" s="144"/>
      <c r="BF1058" s="144"/>
    </row>
    <row r="1059" spans="1:58" hidden="1">
      <c r="A1059" s="143" t="s">
        <v>928</v>
      </c>
      <c r="B1059" s="143" t="s">
        <v>1017</v>
      </c>
      <c r="C1059" s="144">
        <v>0</v>
      </c>
      <c r="D1059" s="144">
        <v>0</v>
      </c>
      <c r="E1059" s="144">
        <v>0</v>
      </c>
      <c r="F1059" s="144">
        <v>0</v>
      </c>
      <c r="G1059" s="144">
        <v>0</v>
      </c>
      <c r="H1059" s="144">
        <v>0</v>
      </c>
      <c r="I1059" s="144">
        <v>0</v>
      </c>
      <c r="J1059" s="144">
        <v>0</v>
      </c>
      <c r="K1059" s="144">
        <v>0</v>
      </c>
      <c r="L1059" s="144">
        <v>0</v>
      </c>
      <c r="M1059" s="144">
        <v>0</v>
      </c>
      <c r="N1059" s="144">
        <v>0</v>
      </c>
      <c r="O1059" s="144">
        <v>0</v>
      </c>
      <c r="P1059" s="144">
        <v>0</v>
      </c>
      <c r="Q1059" s="145"/>
      <c r="R1059" s="145"/>
      <c r="S1059" s="145"/>
      <c r="T1059" s="145"/>
      <c r="U1059" s="145"/>
      <c r="V1059" s="145"/>
      <c r="W1059" s="145"/>
      <c r="X1059" s="145"/>
      <c r="Y1059" s="145"/>
      <c r="Z1059" s="145"/>
      <c r="AA1059" s="145"/>
      <c r="AB1059" s="145"/>
      <c r="AC1059" s="145"/>
      <c r="AD1059" s="145"/>
      <c r="AE1059" s="144">
        <v>0</v>
      </c>
      <c r="AF1059" s="144">
        <v>0</v>
      </c>
      <c r="AG1059" s="144">
        <v>0</v>
      </c>
      <c r="AH1059" s="144">
        <v>0</v>
      </c>
      <c r="AI1059" s="144">
        <v>0</v>
      </c>
      <c r="AJ1059" s="144">
        <v>0</v>
      </c>
      <c r="AK1059" s="144">
        <v>0</v>
      </c>
      <c r="AL1059" s="144">
        <v>0</v>
      </c>
      <c r="AM1059" s="144">
        <v>0</v>
      </c>
      <c r="AN1059" s="144">
        <v>0</v>
      </c>
      <c r="AO1059" s="144">
        <v>0</v>
      </c>
      <c r="AP1059" s="144">
        <v>0</v>
      </c>
      <c r="AQ1059" s="144">
        <v>0</v>
      </c>
      <c r="AR1059" s="144">
        <v>0</v>
      </c>
      <c r="AS1059" s="144"/>
      <c r="AT1059" s="144"/>
      <c r="AU1059" s="144"/>
      <c r="AV1059" s="144"/>
      <c r="AW1059" s="144"/>
      <c r="AX1059" s="144"/>
      <c r="AY1059" s="144"/>
      <c r="AZ1059" s="144"/>
      <c r="BA1059" s="144"/>
      <c r="BB1059" s="144"/>
      <c r="BC1059" s="144"/>
      <c r="BD1059" s="144"/>
      <c r="BE1059" s="144"/>
      <c r="BF1059" s="144"/>
    </row>
    <row r="1060" spans="1:58" hidden="1">
      <c r="A1060" s="143" t="s">
        <v>928</v>
      </c>
      <c r="B1060" s="143" t="s">
        <v>1018</v>
      </c>
      <c r="C1060" s="144">
        <v>0</v>
      </c>
      <c r="D1060" s="144">
        <v>0</v>
      </c>
      <c r="E1060" s="144">
        <v>0</v>
      </c>
      <c r="F1060" s="144">
        <v>0</v>
      </c>
      <c r="G1060" s="144">
        <v>0</v>
      </c>
      <c r="H1060" s="144">
        <v>0</v>
      </c>
      <c r="I1060" s="144">
        <v>0</v>
      </c>
      <c r="J1060" s="144">
        <v>0</v>
      </c>
      <c r="K1060" s="144">
        <v>0</v>
      </c>
      <c r="L1060" s="144">
        <v>0</v>
      </c>
      <c r="M1060" s="144">
        <v>0</v>
      </c>
      <c r="N1060" s="144">
        <v>0</v>
      </c>
      <c r="O1060" s="144">
        <v>0</v>
      </c>
      <c r="P1060" s="144">
        <v>0</v>
      </c>
      <c r="Q1060" s="145"/>
      <c r="R1060" s="145"/>
      <c r="S1060" s="145"/>
      <c r="T1060" s="145"/>
      <c r="U1060" s="145"/>
      <c r="V1060" s="145"/>
      <c r="W1060" s="145"/>
      <c r="X1060" s="145"/>
      <c r="Y1060" s="145"/>
      <c r="Z1060" s="145"/>
      <c r="AA1060" s="145"/>
      <c r="AB1060" s="145"/>
      <c r="AC1060" s="145"/>
      <c r="AD1060" s="145"/>
      <c r="AE1060" s="144">
        <v>0</v>
      </c>
      <c r="AF1060" s="144">
        <v>0</v>
      </c>
      <c r="AG1060" s="144">
        <v>0</v>
      </c>
      <c r="AH1060" s="144">
        <v>0</v>
      </c>
      <c r="AI1060" s="144">
        <v>0</v>
      </c>
      <c r="AJ1060" s="144">
        <v>0</v>
      </c>
      <c r="AK1060" s="144">
        <v>0</v>
      </c>
      <c r="AL1060" s="144">
        <v>0</v>
      </c>
      <c r="AM1060" s="144">
        <v>0</v>
      </c>
      <c r="AN1060" s="144">
        <v>0</v>
      </c>
      <c r="AO1060" s="144">
        <v>0</v>
      </c>
      <c r="AP1060" s="144">
        <v>0</v>
      </c>
      <c r="AQ1060" s="144">
        <v>0</v>
      </c>
      <c r="AR1060" s="144">
        <v>0</v>
      </c>
      <c r="AS1060" s="144"/>
      <c r="AT1060" s="144"/>
      <c r="AU1060" s="144"/>
      <c r="AV1060" s="144"/>
      <c r="AW1060" s="144"/>
      <c r="AX1060" s="144"/>
      <c r="AY1060" s="144"/>
      <c r="AZ1060" s="144"/>
      <c r="BA1060" s="144"/>
      <c r="BB1060" s="144"/>
      <c r="BC1060" s="144"/>
      <c r="BD1060" s="144"/>
      <c r="BE1060" s="144"/>
      <c r="BF1060" s="144"/>
    </row>
    <row r="1061" spans="1:58" hidden="1">
      <c r="A1061" s="143" t="s">
        <v>928</v>
      </c>
      <c r="B1061" s="143" t="s">
        <v>1019</v>
      </c>
      <c r="C1061" s="144">
        <v>0</v>
      </c>
      <c r="D1061" s="144">
        <v>0</v>
      </c>
      <c r="E1061" s="144">
        <v>0</v>
      </c>
      <c r="F1061" s="144">
        <v>0</v>
      </c>
      <c r="G1061" s="144">
        <v>0</v>
      </c>
      <c r="H1061" s="144">
        <v>0</v>
      </c>
      <c r="I1061" s="144">
        <v>0</v>
      </c>
      <c r="J1061" s="144">
        <v>0</v>
      </c>
      <c r="K1061" s="144">
        <v>0</v>
      </c>
      <c r="L1061" s="144">
        <v>0</v>
      </c>
      <c r="M1061" s="144">
        <v>0</v>
      </c>
      <c r="N1061" s="144">
        <v>0</v>
      </c>
      <c r="O1061" s="144">
        <v>0</v>
      </c>
      <c r="P1061" s="144">
        <v>0</v>
      </c>
      <c r="Q1061" s="145"/>
      <c r="R1061" s="145"/>
      <c r="S1061" s="145"/>
      <c r="T1061" s="145"/>
      <c r="U1061" s="145"/>
      <c r="V1061" s="145"/>
      <c r="W1061" s="145"/>
      <c r="X1061" s="145"/>
      <c r="Y1061" s="145"/>
      <c r="Z1061" s="145"/>
      <c r="AA1061" s="145"/>
      <c r="AB1061" s="145"/>
      <c r="AC1061" s="145"/>
      <c r="AD1061" s="145"/>
      <c r="AE1061" s="144">
        <v>0</v>
      </c>
      <c r="AF1061" s="144">
        <v>0</v>
      </c>
      <c r="AG1061" s="144">
        <v>0</v>
      </c>
      <c r="AH1061" s="144">
        <v>0</v>
      </c>
      <c r="AI1061" s="144">
        <v>0</v>
      </c>
      <c r="AJ1061" s="144">
        <v>0</v>
      </c>
      <c r="AK1061" s="144">
        <v>0</v>
      </c>
      <c r="AL1061" s="144">
        <v>0</v>
      </c>
      <c r="AM1061" s="144">
        <v>0</v>
      </c>
      <c r="AN1061" s="144">
        <v>0</v>
      </c>
      <c r="AO1061" s="144">
        <v>0</v>
      </c>
      <c r="AP1061" s="144">
        <v>0</v>
      </c>
      <c r="AQ1061" s="144">
        <v>0</v>
      </c>
      <c r="AR1061" s="144">
        <v>0</v>
      </c>
      <c r="AS1061" s="144"/>
      <c r="AT1061" s="144"/>
      <c r="AU1061" s="144"/>
      <c r="AV1061" s="144"/>
      <c r="AW1061" s="144"/>
      <c r="AX1061" s="144"/>
      <c r="AY1061" s="144"/>
      <c r="AZ1061" s="144"/>
      <c r="BA1061" s="144"/>
      <c r="BB1061" s="144"/>
      <c r="BC1061" s="144"/>
      <c r="BD1061" s="144"/>
      <c r="BE1061" s="144"/>
      <c r="BF1061" s="144"/>
    </row>
    <row r="1062" spans="1:58" hidden="1">
      <c r="A1062" s="143" t="s">
        <v>928</v>
      </c>
      <c r="B1062" s="143" t="s">
        <v>1020</v>
      </c>
      <c r="C1062" s="144">
        <v>1</v>
      </c>
      <c r="D1062" s="144">
        <v>1</v>
      </c>
      <c r="E1062" s="144">
        <v>1</v>
      </c>
      <c r="F1062" s="144">
        <v>1</v>
      </c>
      <c r="G1062" s="144">
        <v>1</v>
      </c>
      <c r="H1062" s="144">
        <v>1</v>
      </c>
      <c r="I1062" s="144">
        <v>1</v>
      </c>
      <c r="J1062" s="144">
        <v>1</v>
      </c>
      <c r="K1062" s="144">
        <v>1</v>
      </c>
      <c r="L1062" s="144">
        <v>1</v>
      </c>
      <c r="M1062" s="144">
        <v>1</v>
      </c>
      <c r="N1062" s="144">
        <v>1</v>
      </c>
      <c r="O1062" s="144">
        <v>1</v>
      </c>
      <c r="P1062" s="144">
        <v>1</v>
      </c>
      <c r="Q1062" s="145">
        <v>100</v>
      </c>
      <c r="R1062" s="145">
        <v>100</v>
      </c>
      <c r="S1062" s="145">
        <v>100</v>
      </c>
      <c r="T1062" s="145">
        <v>100</v>
      </c>
      <c r="U1062" s="145">
        <v>100</v>
      </c>
      <c r="V1062" s="145">
        <v>100</v>
      </c>
      <c r="W1062" s="145">
        <v>100</v>
      </c>
      <c r="X1062" s="145">
        <v>100</v>
      </c>
      <c r="Y1062" s="145">
        <v>100</v>
      </c>
      <c r="Z1062" s="145">
        <v>100</v>
      </c>
      <c r="AA1062" s="145">
        <v>100</v>
      </c>
      <c r="AB1062" s="145">
        <v>100</v>
      </c>
      <c r="AC1062" s="145">
        <v>100</v>
      </c>
      <c r="AD1062" s="145">
        <v>100</v>
      </c>
      <c r="AE1062" s="144">
        <v>100</v>
      </c>
      <c r="AF1062" s="144">
        <v>100</v>
      </c>
      <c r="AG1062" s="144">
        <v>100</v>
      </c>
      <c r="AH1062" s="144">
        <v>100</v>
      </c>
      <c r="AI1062" s="144">
        <v>100</v>
      </c>
      <c r="AJ1062" s="144">
        <v>100</v>
      </c>
      <c r="AK1062" s="144">
        <v>100</v>
      </c>
      <c r="AL1062" s="144">
        <v>100</v>
      </c>
      <c r="AM1062" s="144">
        <v>100</v>
      </c>
      <c r="AN1062" s="144">
        <v>100</v>
      </c>
      <c r="AO1062" s="144">
        <v>100</v>
      </c>
      <c r="AP1062" s="144">
        <v>100</v>
      </c>
      <c r="AQ1062" s="144">
        <v>100</v>
      </c>
      <c r="AR1062" s="144">
        <v>100</v>
      </c>
      <c r="AS1062" s="144"/>
      <c r="AT1062" s="144"/>
      <c r="AU1062" s="144"/>
      <c r="AV1062" s="144"/>
      <c r="AW1062" s="144"/>
      <c r="AX1062" s="144"/>
      <c r="AY1062" s="144"/>
      <c r="AZ1062" s="144"/>
      <c r="BA1062" s="144"/>
      <c r="BB1062" s="144"/>
      <c r="BC1062" s="144"/>
      <c r="BD1062" s="144"/>
      <c r="BE1062" s="144"/>
      <c r="BF1062" s="144"/>
    </row>
    <row r="1063" spans="1:58" hidden="1">
      <c r="A1063" s="143" t="s">
        <v>928</v>
      </c>
      <c r="B1063" s="143" t="s">
        <v>1021</v>
      </c>
      <c r="C1063" s="144">
        <v>1</v>
      </c>
      <c r="D1063" s="144">
        <v>1</v>
      </c>
      <c r="E1063" s="144">
        <v>1</v>
      </c>
      <c r="F1063" s="144">
        <v>1</v>
      </c>
      <c r="G1063" s="144">
        <v>1</v>
      </c>
      <c r="H1063" s="144">
        <v>1</v>
      </c>
      <c r="I1063" s="144">
        <v>1</v>
      </c>
      <c r="J1063" s="144">
        <v>1</v>
      </c>
      <c r="K1063" s="144">
        <v>1</v>
      </c>
      <c r="L1063" s="144">
        <v>1</v>
      </c>
      <c r="M1063" s="144">
        <v>1</v>
      </c>
      <c r="N1063" s="144">
        <v>1</v>
      </c>
      <c r="O1063" s="144">
        <v>1</v>
      </c>
      <c r="P1063" s="144">
        <v>1</v>
      </c>
      <c r="Q1063" s="145">
        <v>100</v>
      </c>
      <c r="R1063" s="145">
        <v>100</v>
      </c>
      <c r="S1063" s="145">
        <v>100</v>
      </c>
      <c r="T1063" s="145">
        <v>100</v>
      </c>
      <c r="U1063" s="145">
        <v>100</v>
      </c>
      <c r="V1063" s="145">
        <v>100</v>
      </c>
      <c r="W1063" s="145">
        <v>100</v>
      </c>
      <c r="X1063" s="145">
        <v>100</v>
      </c>
      <c r="Y1063" s="145">
        <v>100</v>
      </c>
      <c r="Z1063" s="145">
        <v>100</v>
      </c>
      <c r="AA1063" s="145">
        <v>100</v>
      </c>
      <c r="AB1063" s="145">
        <v>100</v>
      </c>
      <c r="AC1063" s="145">
        <v>100</v>
      </c>
      <c r="AD1063" s="145">
        <v>100</v>
      </c>
      <c r="AE1063" s="144">
        <v>100</v>
      </c>
      <c r="AF1063" s="144">
        <v>100</v>
      </c>
      <c r="AG1063" s="144">
        <v>100</v>
      </c>
      <c r="AH1063" s="144">
        <v>100</v>
      </c>
      <c r="AI1063" s="144">
        <v>100</v>
      </c>
      <c r="AJ1063" s="144">
        <v>100</v>
      </c>
      <c r="AK1063" s="144">
        <v>100</v>
      </c>
      <c r="AL1063" s="144">
        <v>100</v>
      </c>
      <c r="AM1063" s="144">
        <v>100</v>
      </c>
      <c r="AN1063" s="144">
        <v>100</v>
      </c>
      <c r="AO1063" s="144">
        <v>100</v>
      </c>
      <c r="AP1063" s="144">
        <v>100</v>
      </c>
      <c r="AQ1063" s="144">
        <v>100</v>
      </c>
      <c r="AR1063" s="144">
        <v>100</v>
      </c>
      <c r="AS1063" s="144"/>
      <c r="AT1063" s="144"/>
      <c r="AU1063" s="144"/>
      <c r="AV1063" s="144"/>
      <c r="AW1063" s="144"/>
      <c r="AX1063" s="144"/>
      <c r="AY1063" s="144"/>
      <c r="AZ1063" s="144"/>
      <c r="BA1063" s="144"/>
      <c r="BB1063" s="144"/>
      <c r="BC1063" s="144"/>
      <c r="BD1063" s="144"/>
      <c r="BE1063" s="144"/>
      <c r="BF1063" s="144"/>
    </row>
    <row r="1064" spans="1:58" hidden="1">
      <c r="A1064" s="143" t="s">
        <v>928</v>
      </c>
      <c r="B1064" s="143" t="s">
        <v>1022</v>
      </c>
      <c r="C1064" s="144">
        <v>0</v>
      </c>
      <c r="D1064" s="144">
        <v>0</v>
      </c>
      <c r="E1064" s="144">
        <v>0</v>
      </c>
      <c r="F1064" s="144">
        <v>0</v>
      </c>
      <c r="G1064" s="144">
        <v>0</v>
      </c>
      <c r="H1064" s="144">
        <v>0</v>
      </c>
      <c r="I1064" s="144">
        <v>0</v>
      </c>
      <c r="J1064" s="144">
        <v>0</v>
      </c>
      <c r="K1064" s="144">
        <v>0</v>
      </c>
      <c r="L1064" s="144">
        <v>0</v>
      </c>
      <c r="M1064" s="144">
        <v>1</v>
      </c>
      <c r="N1064" s="144">
        <v>1</v>
      </c>
      <c r="O1064" s="144">
        <v>1</v>
      </c>
      <c r="P1064" s="144">
        <v>1</v>
      </c>
      <c r="Q1064" s="145"/>
      <c r="R1064" s="145"/>
      <c r="S1064" s="145"/>
      <c r="T1064" s="145"/>
      <c r="U1064" s="145"/>
      <c r="V1064" s="145"/>
      <c r="W1064" s="145"/>
      <c r="X1064" s="145"/>
      <c r="Y1064" s="145"/>
      <c r="Z1064" s="145"/>
      <c r="AA1064" s="145">
        <v>0</v>
      </c>
      <c r="AB1064" s="145">
        <v>0</v>
      </c>
      <c r="AC1064" s="145">
        <v>0</v>
      </c>
      <c r="AD1064" s="145">
        <v>0</v>
      </c>
      <c r="AE1064" s="144">
        <v>0</v>
      </c>
      <c r="AF1064" s="144">
        <v>0</v>
      </c>
      <c r="AG1064" s="144">
        <v>0</v>
      </c>
      <c r="AH1064" s="144">
        <v>0</v>
      </c>
      <c r="AI1064" s="144">
        <v>0</v>
      </c>
      <c r="AJ1064" s="144">
        <v>0</v>
      </c>
      <c r="AK1064" s="144">
        <v>0</v>
      </c>
      <c r="AL1064" s="144">
        <v>0</v>
      </c>
      <c r="AM1064" s="144">
        <v>0</v>
      </c>
      <c r="AN1064" s="144">
        <v>0</v>
      </c>
      <c r="AO1064" s="144">
        <v>0</v>
      </c>
      <c r="AP1064" s="144">
        <v>0</v>
      </c>
      <c r="AQ1064" s="144">
        <v>0</v>
      </c>
      <c r="AR1064" s="144">
        <v>0</v>
      </c>
      <c r="AS1064" s="144"/>
      <c r="AT1064" s="144"/>
      <c r="AU1064" s="144"/>
      <c r="AV1064" s="144"/>
      <c r="AW1064" s="144"/>
      <c r="AX1064" s="144"/>
      <c r="AY1064" s="144"/>
      <c r="AZ1064" s="144"/>
      <c r="BA1064" s="144"/>
      <c r="BB1064" s="144"/>
      <c r="BC1064" s="144"/>
      <c r="BD1064" s="144"/>
      <c r="BE1064" s="144"/>
      <c r="BF1064" s="144"/>
    </row>
    <row r="1065" spans="1:58" hidden="1">
      <c r="A1065" s="143" t="s">
        <v>928</v>
      </c>
      <c r="B1065" s="143" t="s">
        <v>1023</v>
      </c>
      <c r="C1065" s="144">
        <v>0</v>
      </c>
      <c r="D1065" s="144">
        <v>0</v>
      </c>
      <c r="E1065" s="144">
        <v>0</v>
      </c>
      <c r="F1065" s="144">
        <v>0</v>
      </c>
      <c r="G1065" s="144">
        <v>0</v>
      </c>
      <c r="H1065" s="144">
        <v>0</v>
      </c>
      <c r="I1065" s="144">
        <v>0</v>
      </c>
      <c r="J1065" s="144">
        <v>0</v>
      </c>
      <c r="K1065" s="144">
        <v>0</v>
      </c>
      <c r="L1065" s="144">
        <v>0</v>
      </c>
      <c r="M1065" s="144">
        <v>0</v>
      </c>
      <c r="N1065" s="144">
        <v>0</v>
      </c>
      <c r="O1065" s="144">
        <v>0</v>
      </c>
      <c r="P1065" s="144">
        <v>0</v>
      </c>
      <c r="Q1065" s="145"/>
      <c r="R1065" s="145"/>
      <c r="S1065" s="145"/>
      <c r="T1065" s="145"/>
      <c r="U1065" s="145"/>
      <c r="V1065" s="145"/>
      <c r="W1065" s="145"/>
      <c r="X1065" s="145"/>
      <c r="Y1065" s="145"/>
      <c r="Z1065" s="145"/>
      <c r="AA1065" s="145"/>
      <c r="AB1065" s="145"/>
      <c r="AC1065" s="145"/>
      <c r="AD1065" s="145"/>
      <c r="AE1065" s="144">
        <v>0</v>
      </c>
      <c r="AF1065" s="144">
        <v>0</v>
      </c>
      <c r="AG1065" s="144">
        <v>0</v>
      </c>
      <c r="AH1065" s="144">
        <v>0</v>
      </c>
      <c r="AI1065" s="144">
        <v>0</v>
      </c>
      <c r="AJ1065" s="144">
        <v>0</v>
      </c>
      <c r="AK1065" s="144">
        <v>0</v>
      </c>
      <c r="AL1065" s="144">
        <v>0</v>
      </c>
      <c r="AM1065" s="144">
        <v>0</v>
      </c>
      <c r="AN1065" s="144">
        <v>0</v>
      </c>
      <c r="AO1065" s="144">
        <v>0</v>
      </c>
      <c r="AP1065" s="144">
        <v>0</v>
      </c>
      <c r="AQ1065" s="144">
        <v>0</v>
      </c>
      <c r="AR1065" s="144">
        <v>0</v>
      </c>
      <c r="AS1065" s="144"/>
      <c r="AT1065" s="144"/>
      <c r="AU1065" s="144"/>
      <c r="AV1065" s="144"/>
      <c r="AW1065" s="144"/>
      <c r="AX1065" s="144"/>
      <c r="AY1065" s="144"/>
      <c r="AZ1065" s="144"/>
      <c r="BA1065" s="144"/>
      <c r="BB1065" s="144"/>
      <c r="BC1065" s="144"/>
      <c r="BD1065" s="144"/>
      <c r="BE1065" s="144"/>
      <c r="BF1065" s="144"/>
    </row>
    <row r="1066" spans="1:58" hidden="1">
      <c r="A1066" s="143" t="s">
        <v>928</v>
      </c>
      <c r="B1066" s="143" t="s">
        <v>1024</v>
      </c>
      <c r="C1066" s="144">
        <v>0</v>
      </c>
      <c r="D1066" s="144">
        <v>0</v>
      </c>
      <c r="E1066" s="144">
        <v>0</v>
      </c>
      <c r="F1066" s="144">
        <v>0</v>
      </c>
      <c r="G1066" s="144">
        <v>0</v>
      </c>
      <c r="H1066" s="144">
        <v>0</v>
      </c>
      <c r="I1066" s="144">
        <v>0</v>
      </c>
      <c r="J1066" s="144">
        <v>0</v>
      </c>
      <c r="K1066" s="144">
        <v>0</v>
      </c>
      <c r="L1066" s="144">
        <v>0</v>
      </c>
      <c r="M1066" s="144">
        <v>0</v>
      </c>
      <c r="N1066" s="144">
        <v>0</v>
      </c>
      <c r="O1066" s="144">
        <v>0</v>
      </c>
      <c r="P1066" s="144">
        <v>0</v>
      </c>
      <c r="Q1066" s="145"/>
      <c r="R1066" s="145"/>
      <c r="S1066" s="145"/>
      <c r="T1066" s="145"/>
      <c r="U1066" s="145"/>
      <c r="V1066" s="145"/>
      <c r="W1066" s="145"/>
      <c r="X1066" s="145"/>
      <c r="Y1066" s="145"/>
      <c r="Z1066" s="145"/>
      <c r="AA1066" s="145"/>
      <c r="AB1066" s="145"/>
      <c r="AC1066" s="145"/>
      <c r="AD1066" s="145"/>
      <c r="AE1066" s="144">
        <v>0</v>
      </c>
      <c r="AF1066" s="144">
        <v>0</v>
      </c>
      <c r="AG1066" s="144">
        <v>0</v>
      </c>
      <c r="AH1066" s="144">
        <v>0</v>
      </c>
      <c r="AI1066" s="144">
        <v>0</v>
      </c>
      <c r="AJ1066" s="144">
        <v>0</v>
      </c>
      <c r="AK1066" s="144">
        <v>0</v>
      </c>
      <c r="AL1066" s="144">
        <v>0</v>
      </c>
      <c r="AM1066" s="144">
        <v>0</v>
      </c>
      <c r="AN1066" s="144">
        <v>0</v>
      </c>
      <c r="AO1066" s="144">
        <v>0</v>
      </c>
      <c r="AP1066" s="144">
        <v>0</v>
      </c>
      <c r="AQ1066" s="144">
        <v>0</v>
      </c>
      <c r="AR1066" s="144">
        <v>0</v>
      </c>
      <c r="AS1066" s="144"/>
      <c r="AT1066" s="144"/>
      <c r="AU1066" s="144"/>
      <c r="AV1066" s="144"/>
      <c r="AW1066" s="144"/>
      <c r="AX1066" s="144"/>
      <c r="AY1066" s="144"/>
      <c r="AZ1066" s="144"/>
      <c r="BA1066" s="144"/>
      <c r="BB1066" s="144"/>
      <c r="BC1066" s="144"/>
      <c r="BD1066" s="144"/>
      <c r="BE1066" s="144"/>
      <c r="BF1066" s="144"/>
    </row>
    <row r="1067" spans="1:58" hidden="1">
      <c r="A1067" s="143" t="s">
        <v>928</v>
      </c>
      <c r="B1067" s="143" t="s">
        <v>1025</v>
      </c>
      <c r="C1067" s="144">
        <v>0</v>
      </c>
      <c r="D1067" s="144">
        <v>0</v>
      </c>
      <c r="E1067" s="144">
        <v>0</v>
      </c>
      <c r="F1067" s="144">
        <v>0</v>
      </c>
      <c r="G1067" s="144">
        <v>0</v>
      </c>
      <c r="H1067" s="144">
        <v>0</v>
      </c>
      <c r="I1067" s="144">
        <v>0</v>
      </c>
      <c r="J1067" s="144">
        <v>0</v>
      </c>
      <c r="K1067" s="144">
        <v>0</v>
      </c>
      <c r="L1067" s="144">
        <v>0</v>
      </c>
      <c r="M1067" s="144">
        <v>0</v>
      </c>
      <c r="N1067" s="144">
        <v>0</v>
      </c>
      <c r="O1067" s="144">
        <v>0</v>
      </c>
      <c r="P1067" s="144">
        <v>0</v>
      </c>
      <c r="Q1067" s="145"/>
      <c r="R1067" s="145"/>
      <c r="S1067" s="145"/>
      <c r="T1067" s="145"/>
      <c r="U1067" s="145"/>
      <c r="V1067" s="145"/>
      <c r="W1067" s="145"/>
      <c r="X1067" s="145"/>
      <c r="Y1067" s="145"/>
      <c r="Z1067" s="145"/>
      <c r="AA1067" s="145"/>
      <c r="AB1067" s="145"/>
      <c r="AC1067" s="145"/>
      <c r="AD1067" s="145"/>
      <c r="AE1067" s="144">
        <v>0</v>
      </c>
      <c r="AF1067" s="144">
        <v>0</v>
      </c>
      <c r="AG1067" s="144">
        <v>0</v>
      </c>
      <c r="AH1067" s="144">
        <v>0</v>
      </c>
      <c r="AI1067" s="144">
        <v>0</v>
      </c>
      <c r="AJ1067" s="144">
        <v>0</v>
      </c>
      <c r="AK1067" s="144">
        <v>0</v>
      </c>
      <c r="AL1067" s="144">
        <v>0</v>
      </c>
      <c r="AM1067" s="144">
        <v>0</v>
      </c>
      <c r="AN1067" s="144">
        <v>0</v>
      </c>
      <c r="AO1067" s="144">
        <v>0</v>
      </c>
      <c r="AP1067" s="144">
        <v>0</v>
      </c>
      <c r="AQ1067" s="144">
        <v>0</v>
      </c>
      <c r="AR1067" s="144">
        <v>0</v>
      </c>
      <c r="AS1067" s="144"/>
      <c r="AT1067" s="144"/>
      <c r="AU1067" s="144"/>
      <c r="AV1067" s="144"/>
      <c r="AW1067" s="144"/>
      <c r="AX1067" s="144"/>
      <c r="AY1067" s="144"/>
      <c r="AZ1067" s="144"/>
      <c r="BA1067" s="144"/>
      <c r="BB1067" s="144"/>
      <c r="BC1067" s="144"/>
      <c r="BD1067" s="144"/>
      <c r="BE1067" s="144"/>
      <c r="BF1067" s="144"/>
    </row>
    <row r="1068" spans="1:58" hidden="1">
      <c r="A1068" s="143" t="s">
        <v>928</v>
      </c>
      <c r="B1068" s="143" t="s">
        <v>1026</v>
      </c>
      <c r="C1068" s="144">
        <v>75</v>
      </c>
      <c r="D1068" s="144">
        <v>75</v>
      </c>
      <c r="E1068" s="144">
        <v>75</v>
      </c>
      <c r="F1068" s="144">
        <v>75</v>
      </c>
      <c r="G1068" s="144">
        <v>72</v>
      </c>
      <c r="H1068" s="144">
        <v>72</v>
      </c>
      <c r="I1068" s="144">
        <v>72</v>
      </c>
      <c r="J1068" s="144">
        <v>72</v>
      </c>
      <c r="K1068" s="144">
        <v>72</v>
      </c>
      <c r="L1068" s="144">
        <v>72</v>
      </c>
      <c r="M1068" s="144">
        <v>74</v>
      </c>
      <c r="N1068" s="144">
        <v>74</v>
      </c>
      <c r="O1068" s="144">
        <v>74</v>
      </c>
      <c r="P1068" s="144">
        <v>74</v>
      </c>
      <c r="Q1068" s="145">
        <v>51</v>
      </c>
      <c r="R1068" s="145">
        <v>51</v>
      </c>
      <c r="S1068" s="145">
        <v>51</v>
      </c>
      <c r="T1068" s="145">
        <v>51</v>
      </c>
      <c r="U1068" s="145">
        <v>51</v>
      </c>
      <c r="V1068" s="145">
        <v>51</v>
      </c>
      <c r="W1068" s="145">
        <v>51</v>
      </c>
      <c r="X1068" s="145">
        <v>51</v>
      </c>
      <c r="Y1068" s="145">
        <v>51</v>
      </c>
      <c r="Z1068" s="145">
        <v>51</v>
      </c>
      <c r="AA1068" s="145">
        <v>51</v>
      </c>
      <c r="AB1068" s="145">
        <v>51</v>
      </c>
      <c r="AC1068" s="145">
        <v>51</v>
      </c>
      <c r="AD1068" s="145">
        <v>51</v>
      </c>
      <c r="AE1068" s="144">
        <v>3825</v>
      </c>
      <c r="AF1068" s="144">
        <v>3825</v>
      </c>
      <c r="AG1068" s="144">
        <v>3825</v>
      </c>
      <c r="AH1068" s="144">
        <v>3825</v>
      </c>
      <c r="AI1068" s="144">
        <v>3672</v>
      </c>
      <c r="AJ1068" s="144">
        <v>3672</v>
      </c>
      <c r="AK1068" s="144">
        <v>3672</v>
      </c>
      <c r="AL1068" s="144">
        <v>3672</v>
      </c>
      <c r="AM1068" s="144">
        <v>3672</v>
      </c>
      <c r="AN1068" s="144">
        <v>3672</v>
      </c>
      <c r="AO1068" s="144">
        <v>3774</v>
      </c>
      <c r="AP1068" s="144">
        <v>3774</v>
      </c>
      <c r="AQ1068" s="144">
        <v>3774</v>
      </c>
      <c r="AR1068" s="144">
        <v>3774</v>
      </c>
      <c r="AS1068" s="144"/>
      <c r="AT1068" s="144"/>
      <c r="AU1068" s="144"/>
      <c r="AV1068" s="144"/>
      <c r="AW1068" s="144"/>
      <c r="AX1068" s="144"/>
      <c r="AY1068" s="144"/>
      <c r="AZ1068" s="144"/>
      <c r="BA1068" s="144"/>
      <c r="BB1068" s="144"/>
      <c r="BC1068" s="144"/>
      <c r="BD1068" s="144"/>
      <c r="BE1068" s="144"/>
      <c r="BF1068" s="144"/>
    </row>
    <row r="1069" spans="1:58" hidden="1">
      <c r="A1069" s="143" t="s">
        <v>928</v>
      </c>
      <c r="B1069" s="143" t="s">
        <v>1027</v>
      </c>
      <c r="C1069" s="144">
        <v>0</v>
      </c>
      <c r="D1069" s="144">
        <v>0</v>
      </c>
      <c r="E1069" s="144">
        <v>0</v>
      </c>
      <c r="F1069" s="144">
        <v>0</v>
      </c>
      <c r="G1069" s="144">
        <v>0</v>
      </c>
      <c r="H1069" s="144">
        <v>0</v>
      </c>
      <c r="I1069" s="144">
        <v>0</v>
      </c>
      <c r="J1069" s="144">
        <v>0</v>
      </c>
      <c r="K1069" s="144">
        <v>0</v>
      </c>
      <c r="L1069" s="144">
        <v>0</v>
      </c>
      <c r="M1069" s="144">
        <v>0</v>
      </c>
      <c r="N1069" s="144">
        <v>0</v>
      </c>
      <c r="O1069" s="144">
        <v>0</v>
      </c>
      <c r="P1069" s="144">
        <v>0</v>
      </c>
      <c r="Q1069" s="145"/>
      <c r="R1069" s="145"/>
      <c r="S1069" s="145"/>
      <c r="T1069" s="145"/>
      <c r="U1069" s="145"/>
      <c r="V1069" s="145"/>
      <c r="W1069" s="145"/>
      <c r="X1069" s="145"/>
      <c r="Y1069" s="145"/>
      <c r="Z1069" s="145"/>
      <c r="AA1069" s="145"/>
      <c r="AB1069" s="145"/>
      <c r="AC1069" s="145"/>
      <c r="AD1069" s="145"/>
      <c r="AE1069" s="144">
        <v>0</v>
      </c>
      <c r="AF1069" s="144">
        <v>0</v>
      </c>
      <c r="AG1069" s="144">
        <v>0</v>
      </c>
      <c r="AH1069" s="144">
        <v>0</v>
      </c>
      <c r="AI1069" s="144">
        <v>0</v>
      </c>
      <c r="AJ1069" s="144">
        <v>0</v>
      </c>
      <c r="AK1069" s="144">
        <v>0</v>
      </c>
      <c r="AL1069" s="144">
        <v>0</v>
      </c>
      <c r="AM1069" s="144">
        <v>0</v>
      </c>
      <c r="AN1069" s="144">
        <v>0</v>
      </c>
      <c r="AO1069" s="144">
        <v>0</v>
      </c>
      <c r="AP1069" s="144">
        <v>0</v>
      </c>
      <c r="AQ1069" s="144">
        <v>0</v>
      </c>
      <c r="AR1069" s="144">
        <v>0</v>
      </c>
      <c r="AS1069" s="144"/>
      <c r="AT1069" s="144"/>
      <c r="AU1069" s="144"/>
      <c r="AV1069" s="144"/>
      <c r="AW1069" s="144"/>
      <c r="AX1069" s="144"/>
      <c r="AY1069" s="144"/>
      <c r="AZ1069" s="144"/>
      <c r="BA1069" s="144"/>
      <c r="BB1069" s="144"/>
      <c r="BC1069" s="144"/>
      <c r="BD1069" s="144"/>
      <c r="BE1069" s="144"/>
      <c r="BF1069" s="144"/>
    </row>
    <row r="1070" spans="1:58" hidden="1">
      <c r="A1070" s="143" t="s">
        <v>928</v>
      </c>
      <c r="B1070" s="143" t="s">
        <v>1028</v>
      </c>
      <c r="C1070" s="144">
        <v>0</v>
      </c>
      <c r="D1070" s="144">
        <v>0</v>
      </c>
      <c r="E1070" s="144">
        <v>0</v>
      </c>
      <c r="F1070" s="144">
        <v>0</v>
      </c>
      <c r="G1070" s="144">
        <v>0</v>
      </c>
      <c r="H1070" s="144">
        <v>0</v>
      </c>
      <c r="I1070" s="144">
        <v>0</v>
      </c>
      <c r="J1070" s="144">
        <v>0</v>
      </c>
      <c r="K1070" s="144">
        <v>0</v>
      </c>
      <c r="L1070" s="144">
        <v>0</v>
      </c>
      <c r="M1070" s="144">
        <v>0</v>
      </c>
      <c r="N1070" s="144">
        <v>0</v>
      </c>
      <c r="O1070" s="144">
        <v>0</v>
      </c>
      <c r="P1070" s="144">
        <v>0</v>
      </c>
      <c r="Q1070" s="145"/>
      <c r="R1070" s="145"/>
      <c r="S1070" s="145"/>
      <c r="T1070" s="145"/>
      <c r="U1070" s="145"/>
      <c r="V1070" s="145"/>
      <c r="W1070" s="145"/>
      <c r="X1070" s="145"/>
      <c r="Y1070" s="145"/>
      <c r="Z1070" s="145"/>
      <c r="AA1070" s="145"/>
      <c r="AB1070" s="145"/>
      <c r="AC1070" s="145"/>
      <c r="AD1070" s="145"/>
      <c r="AE1070" s="144">
        <v>0</v>
      </c>
      <c r="AF1070" s="144">
        <v>0</v>
      </c>
      <c r="AG1070" s="144">
        <v>0</v>
      </c>
      <c r="AH1070" s="144">
        <v>0</v>
      </c>
      <c r="AI1070" s="144">
        <v>0</v>
      </c>
      <c r="AJ1070" s="144">
        <v>0</v>
      </c>
      <c r="AK1070" s="144">
        <v>0</v>
      </c>
      <c r="AL1070" s="144">
        <v>0</v>
      </c>
      <c r="AM1070" s="144">
        <v>0</v>
      </c>
      <c r="AN1070" s="144">
        <v>0</v>
      </c>
      <c r="AO1070" s="144">
        <v>0</v>
      </c>
      <c r="AP1070" s="144">
        <v>0</v>
      </c>
      <c r="AQ1070" s="144">
        <v>0</v>
      </c>
      <c r="AR1070" s="144">
        <v>0</v>
      </c>
      <c r="AS1070" s="144"/>
      <c r="AT1070" s="144"/>
      <c r="AU1070" s="144"/>
      <c r="AV1070" s="144"/>
      <c r="AW1070" s="144"/>
      <c r="AX1070" s="144"/>
      <c r="AY1070" s="144"/>
      <c r="AZ1070" s="144"/>
      <c r="BA1070" s="144"/>
      <c r="BB1070" s="144"/>
      <c r="BC1070" s="144"/>
      <c r="BD1070" s="144"/>
      <c r="BE1070" s="144"/>
      <c r="BF1070" s="144"/>
    </row>
    <row r="1071" spans="1:58" hidden="1">
      <c r="A1071" s="143" t="s">
        <v>928</v>
      </c>
      <c r="B1071" s="143" t="s">
        <v>1029</v>
      </c>
      <c r="C1071" s="144">
        <v>0</v>
      </c>
      <c r="D1071" s="144">
        <v>0</v>
      </c>
      <c r="E1071" s="144">
        <v>0</v>
      </c>
      <c r="F1071" s="144">
        <v>0</v>
      </c>
      <c r="G1071" s="144">
        <v>0</v>
      </c>
      <c r="H1071" s="144">
        <v>0</v>
      </c>
      <c r="I1071" s="144">
        <v>0</v>
      </c>
      <c r="J1071" s="144">
        <v>0</v>
      </c>
      <c r="K1071" s="144">
        <v>0</v>
      </c>
      <c r="L1071" s="144">
        <v>0</v>
      </c>
      <c r="M1071" s="144">
        <v>1</v>
      </c>
      <c r="N1071" s="144">
        <v>1</v>
      </c>
      <c r="O1071" s="144">
        <v>1</v>
      </c>
      <c r="P1071" s="144">
        <v>1</v>
      </c>
      <c r="Q1071" s="145"/>
      <c r="R1071" s="145"/>
      <c r="S1071" s="145"/>
      <c r="T1071" s="145"/>
      <c r="U1071" s="145"/>
      <c r="V1071" s="145"/>
      <c r="W1071" s="145"/>
      <c r="X1071" s="145"/>
      <c r="Y1071" s="145"/>
      <c r="Z1071" s="145"/>
      <c r="AA1071" s="145">
        <v>0</v>
      </c>
      <c r="AB1071" s="145">
        <v>0</v>
      </c>
      <c r="AC1071" s="145">
        <v>0</v>
      </c>
      <c r="AD1071" s="145">
        <v>0</v>
      </c>
      <c r="AE1071" s="144">
        <v>0</v>
      </c>
      <c r="AF1071" s="144">
        <v>0</v>
      </c>
      <c r="AG1071" s="144">
        <v>0</v>
      </c>
      <c r="AH1071" s="144">
        <v>0</v>
      </c>
      <c r="AI1071" s="144">
        <v>0</v>
      </c>
      <c r="AJ1071" s="144">
        <v>0</v>
      </c>
      <c r="AK1071" s="144">
        <v>0</v>
      </c>
      <c r="AL1071" s="144">
        <v>0</v>
      </c>
      <c r="AM1071" s="144">
        <v>0</v>
      </c>
      <c r="AN1071" s="144">
        <v>0</v>
      </c>
      <c r="AO1071" s="144">
        <v>0</v>
      </c>
      <c r="AP1071" s="144">
        <v>0</v>
      </c>
      <c r="AQ1071" s="144">
        <v>0</v>
      </c>
      <c r="AR1071" s="144">
        <v>0</v>
      </c>
      <c r="AS1071" s="144"/>
      <c r="AT1071" s="144"/>
      <c r="AU1071" s="144"/>
      <c r="AV1071" s="144"/>
      <c r="AW1071" s="144"/>
      <c r="AX1071" s="144"/>
      <c r="AY1071" s="144"/>
      <c r="AZ1071" s="144"/>
      <c r="BA1071" s="144"/>
      <c r="BB1071" s="144"/>
      <c r="BC1071" s="144"/>
      <c r="BD1071" s="144"/>
      <c r="BE1071" s="144"/>
      <c r="BF1071" s="144"/>
    </row>
    <row r="1072" spans="1:58" hidden="1">
      <c r="A1072" s="143" t="s">
        <v>928</v>
      </c>
      <c r="B1072" s="143" t="s">
        <v>1030</v>
      </c>
      <c r="C1072" s="144">
        <v>0</v>
      </c>
      <c r="D1072" s="144">
        <v>0</v>
      </c>
      <c r="E1072" s="144">
        <v>0</v>
      </c>
      <c r="F1072" s="144">
        <v>0</v>
      </c>
      <c r="G1072" s="144">
        <v>0</v>
      </c>
      <c r="H1072" s="144">
        <v>0</v>
      </c>
      <c r="I1072" s="144">
        <v>0</v>
      </c>
      <c r="J1072" s="144">
        <v>0</v>
      </c>
      <c r="K1072" s="144">
        <v>0</v>
      </c>
      <c r="L1072" s="144">
        <v>0</v>
      </c>
      <c r="M1072" s="144">
        <v>0</v>
      </c>
      <c r="N1072" s="144">
        <v>0</v>
      </c>
      <c r="O1072" s="144">
        <v>0</v>
      </c>
      <c r="P1072" s="144">
        <v>0</v>
      </c>
      <c r="Q1072" s="145"/>
      <c r="R1072" s="145"/>
      <c r="S1072" s="145"/>
      <c r="T1072" s="145"/>
      <c r="U1072" s="145"/>
      <c r="V1072" s="145"/>
      <c r="W1072" s="145"/>
      <c r="X1072" s="145"/>
      <c r="Y1072" s="145"/>
      <c r="Z1072" s="145"/>
      <c r="AA1072" s="145"/>
      <c r="AB1072" s="145"/>
      <c r="AC1072" s="145"/>
      <c r="AD1072" s="145"/>
      <c r="AE1072" s="144">
        <v>0</v>
      </c>
      <c r="AF1072" s="144">
        <v>0</v>
      </c>
      <c r="AG1072" s="144">
        <v>0</v>
      </c>
      <c r="AH1072" s="144">
        <v>0</v>
      </c>
      <c r="AI1072" s="144">
        <v>0</v>
      </c>
      <c r="AJ1072" s="144">
        <v>0</v>
      </c>
      <c r="AK1072" s="144">
        <v>0</v>
      </c>
      <c r="AL1072" s="144">
        <v>0</v>
      </c>
      <c r="AM1072" s="144">
        <v>0</v>
      </c>
      <c r="AN1072" s="144">
        <v>0</v>
      </c>
      <c r="AO1072" s="144">
        <v>0</v>
      </c>
      <c r="AP1072" s="144">
        <v>0</v>
      </c>
      <c r="AQ1072" s="144">
        <v>0</v>
      </c>
      <c r="AR1072" s="144">
        <v>0</v>
      </c>
      <c r="AS1072" s="144"/>
      <c r="AT1072" s="144"/>
      <c r="AU1072" s="144"/>
      <c r="AV1072" s="144"/>
      <c r="AW1072" s="144"/>
      <c r="AX1072" s="144"/>
      <c r="AY1072" s="144"/>
      <c r="AZ1072" s="144"/>
      <c r="BA1072" s="144"/>
      <c r="BB1072" s="144"/>
      <c r="BC1072" s="144"/>
      <c r="BD1072" s="144"/>
      <c r="BE1072" s="144"/>
      <c r="BF1072" s="144"/>
    </row>
    <row r="1073" spans="1:58" hidden="1">
      <c r="A1073" s="143" t="s">
        <v>928</v>
      </c>
      <c r="B1073" s="143" t="s">
        <v>1031</v>
      </c>
      <c r="C1073" s="144">
        <v>0</v>
      </c>
      <c r="D1073" s="144">
        <v>0</v>
      </c>
      <c r="E1073" s="144">
        <v>0</v>
      </c>
      <c r="F1073" s="144">
        <v>0</v>
      </c>
      <c r="G1073" s="144">
        <v>0</v>
      </c>
      <c r="H1073" s="144">
        <v>0</v>
      </c>
      <c r="I1073" s="144">
        <v>0</v>
      </c>
      <c r="J1073" s="144">
        <v>0</v>
      </c>
      <c r="K1073" s="144">
        <v>0</v>
      </c>
      <c r="L1073" s="144">
        <v>0</v>
      </c>
      <c r="M1073" s="144">
        <v>0</v>
      </c>
      <c r="N1073" s="144">
        <v>0</v>
      </c>
      <c r="O1073" s="144">
        <v>0</v>
      </c>
      <c r="P1073" s="144">
        <v>0</v>
      </c>
      <c r="Q1073" s="145"/>
      <c r="R1073" s="145"/>
      <c r="S1073" s="145"/>
      <c r="T1073" s="145"/>
      <c r="U1073" s="145"/>
      <c r="V1073" s="145"/>
      <c r="W1073" s="145"/>
      <c r="X1073" s="145"/>
      <c r="Y1073" s="145"/>
      <c r="Z1073" s="145"/>
      <c r="AA1073" s="145"/>
      <c r="AB1073" s="145"/>
      <c r="AC1073" s="145"/>
      <c r="AD1073" s="145"/>
      <c r="AE1073" s="144">
        <v>0</v>
      </c>
      <c r="AF1073" s="144">
        <v>0</v>
      </c>
      <c r="AG1073" s="144">
        <v>0</v>
      </c>
      <c r="AH1073" s="144">
        <v>0</v>
      </c>
      <c r="AI1073" s="144">
        <v>0</v>
      </c>
      <c r="AJ1073" s="144">
        <v>0</v>
      </c>
      <c r="AK1073" s="144">
        <v>0</v>
      </c>
      <c r="AL1073" s="144">
        <v>0</v>
      </c>
      <c r="AM1073" s="144">
        <v>0</v>
      </c>
      <c r="AN1073" s="144">
        <v>0</v>
      </c>
      <c r="AO1073" s="144">
        <v>0</v>
      </c>
      <c r="AP1073" s="144">
        <v>0</v>
      </c>
      <c r="AQ1073" s="144">
        <v>0</v>
      </c>
      <c r="AR1073" s="144">
        <v>0</v>
      </c>
      <c r="AS1073" s="144"/>
      <c r="AT1073" s="144"/>
      <c r="AU1073" s="144"/>
      <c r="AV1073" s="144"/>
      <c r="AW1073" s="144"/>
      <c r="AX1073" s="144"/>
      <c r="AY1073" s="144"/>
      <c r="AZ1073" s="144"/>
      <c r="BA1073" s="144"/>
      <c r="BB1073" s="144"/>
      <c r="BC1073" s="144"/>
      <c r="BD1073" s="144"/>
      <c r="BE1073" s="144"/>
      <c r="BF1073" s="144"/>
    </row>
    <row r="1074" spans="1:58" hidden="1">
      <c r="A1074" s="143" t="s">
        <v>928</v>
      </c>
      <c r="B1074" s="143" t="s">
        <v>1032</v>
      </c>
      <c r="C1074" s="144">
        <v>0</v>
      </c>
      <c r="D1074" s="144">
        <v>0</v>
      </c>
      <c r="E1074" s="144">
        <v>0</v>
      </c>
      <c r="F1074" s="144">
        <v>0</v>
      </c>
      <c r="G1074" s="144">
        <v>0</v>
      </c>
      <c r="H1074" s="144">
        <v>0</v>
      </c>
      <c r="I1074" s="144">
        <v>0</v>
      </c>
      <c r="J1074" s="144">
        <v>0</v>
      </c>
      <c r="K1074" s="144">
        <v>0</v>
      </c>
      <c r="L1074" s="144">
        <v>0</v>
      </c>
      <c r="M1074" s="144">
        <v>0</v>
      </c>
      <c r="N1074" s="144">
        <v>0</v>
      </c>
      <c r="O1074" s="144">
        <v>0</v>
      </c>
      <c r="P1074" s="144">
        <v>0</v>
      </c>
      <c r="Q1074" s="145"/>
      <c r="R1074" s="145"/>
      <c r="S1074" s="145"/>
      <c r="T1074" s="145"/>
      <c r="U1074" s="145"/>
      <c r="V1074" s="145"/>
      <c r="W1074" s="145"/>
      <c r="X1074" s="145"/>
      <c r="Y1074" s="145"/>
      <c r="Z1074" s="145"/>
      <c r="AA1074" s="145"/>
      <c r="AB1074" s="145"/>
      <c r="AC1074" s="145"/>
      <c r="AD1074" s="145"/>
      <c r="AE1074" s="144">
        <v>0</v>
      </c>
      <c r="AF1074" s="144">
        <v>0</v>
      </c>
      <c r="AG1074" s="144">
        <v>0</v>
      </c>
      <c r="AH1074" s="144">
        <v>0</v>
      </c>
      <c r="AI1074" s="144">
        <v>0</v>
      </c>
      <c r="AJ1074" s="144">
        <v>0</v>
      </c>
      <c r="AK1074" s="144">
        <v>0</v>
      </c>
      <c r="AL1074" s="144">
        <v>0</v>
      </c>
      <c r="AM1074" s="144">
        <v>0</v>
      </c>
      <c r="AN1074" s="144">
        <v>0</v>
      </c>
      <c r="AO1074" s="144">
        <v>0</v>
      </c>
      <c r="AP1074" s="144">
        <v>0</v>
      </c>
      <c r="AQ1074" s="144">
        <v>0</v>
      </c>
      <c r="AR1074" s="144">
        <v>0</v>
      </c>
      <c r="AS1074" s="144"/>
      <c r="AT1074" s="144"/>
      <c r="AU1074" s="144"/>
      <c r="AV1074" s="144"/>
      <c r="AW1074" s="144"/>
      <c r="AX1074" s="144"/>
      <c r="AY1074" s="144"/>
      <c r="AZ1074" s="144"/>
      <c r="BA1074" s="144"/>
      <c r="BB1074" s="144"/>
      <c r="BC1074" s="144"/>
      <c r="BD1074" s="144"/>
      <c r="BE1074" s="144"/>
      <c r="BF1074" s="144"/>
    </row>
    <row r="1075" spans="1:58" hidden="1">
      <c r="A1075" s="143" t="s">
        <v>928</v>
      </c>
      <c r="B1075" s="143" t="s">
        <v>1033</v>
      </c>
      <c r="C1075" s="144">
        <v>0</v>
      </c>
      <c r="D1075" s="144">
        <v>0</v>
      </c>
      <c r="E1075" s="144">
        <v>0</v>
      </c>
      <c r="F1075" s="144">
        <v>0</v>
      </c>
      <c r="G1075" s="144">
        <v>0</v>
      </c>
      <c r="H1075" s="144">
        <v>0</v>
      </c>
      <c r="I1075" s="144">
        <v>0</v>
      </c>
      <c r="J1075" s="144">
        <v>0</v>
      </c>
      <c r="K1075" s="144">
        <v>0</v>
      </c>
      <c r="L1075" s="144">
        <v>0</v>
      </c>
      <c r="M1075" s="144">
        <v>0</v>
      </c>
      <c r="N1075" s="144">
        <v>0</v>
      </c>
      <c r="O1075" s="144">
        <v>0</v>
      </c>
      <c r="P1075" s="144">
        <v>0</v>
      </c>
      <c r="Q1075" s="145"/>
      <c r="R1075" s="145"/>
      <c r="S1075" s="145"/>
      <c r="T1075" s="145"/>
      <c r="U1075" s="145"/>
      <c r="V1075" s="145"/>
      <c r="W1075" s="145"/>
      <c r="X1075" s="145"/>
      <c r="Y1075" s="145"/>
      <c r="Z1075" s="145"/>
      <c r="AA1075" s="145"/>
      <c r="AB1075" s="145"/>
      <c r="AC1075" s="145"/>
      <c r="AD1075" s="145"/>
      <c r="AE1075" s="144">
        <v>0</v>
      </c>
      <c r="AF1075" s="144">
        <v>0</v>
      </c>
      <c r="AG1075" s="144">
        <v>0</v>
      </c>
      <c r="AH1075" s="144">
        <v>0</v>
      </c>
      <c r="AI1075" s="144">
        <v>0</v>
      </c>
      <c r="AJ1075" s="144">
        <v>0</v>
      </c>
      <c r="AK1075" s="144">
        <v>0</v>
      </c>
      <c r="AL1075" s="144">
        <v>0</v>
      </c>
      <c r="AM1075" s="144">
        <v>0</v>
      </c>
      <c r="AN1075" s="144">
        <v>0</v>
      </c>
      <c r="AO1075" s="144">
        <v>0</v>
      </c>
      <c r="AP1075" s="144">
        <v>0</v>
      </c>
      <c r="AQ1075" s="144">
        <v>0</v>
      </c>
      <c r="AR1075" s="144">
        <v>0</v>
      </c>
      <c r="AS1075" s="144"/>
      <c r="AT1075" s="144"/>
      <c r="AU1075" s="144"/>
      <c r="AV1075" s="144"/>
      <c r="AW1075" s="144"/>
      <c r="AX1075" s="144"/>
      <c r="AY1075" s="144"/>
      <c r="AZ1075" s="144"/>
      <c r="BA1075" s="144"/>
      <c r="BB1075" s="144"/>
      <c r="BC1075" s="144"/>
      <c r="BD1075" s="144"/>
      <c r="BE1075" s="144"/>
      <c r="BF1075" s="144"/>
    </row>
    <row r="1076" spans="1:58" hidden="1">
      <c r="A1076" s="143" t="s">
        <v>928</v>
      </c>
      <c r="B1076" s="143" t="s">
        <v>1034</v>
      </c>
      <c r="C1076" s="144">
        <v>11</v>
      </c>
      <c r="D1076" s="144">
        <v>12</v>
      </c>
      <c r="E1076" s="144">
        <v>12</v>
      </c>
      <c r="F1076" s="144">
        <v>13</v>
      </c>
      <c r="G1076" s="144">
        <v>13</v>
      </c>
      <c r="H1076" s="144">
        <v>14</v>
      </c>
      <c r="I1076" s="144">
        <v>15</v>
      </c>
      <c r="J1076" s="144">
        <v>15</v>
      </c>
      <c r="K1076" s="144">
        <v>16</v>
      </c>
      <c r="L1076" s="144">
        <v>16</v>
      </c>
      <c r="M1076" s="144">
        <v>17</v>
      </c>
      <c r="N1076" s="144">
        <v>17</v>
      </c>
      <c r="O1076" s="144">
        <v>17</v>
      </c>
      <c r="P1076" s="144">
        <v>17</v>
      </c>
      <c r="Q1076" s="145">
        <v>47</v>
      </c>
      <c r="R1076" s="145">
        <v>47</v>
      </c>
      <c r="S1076" s="145">
        <v>47</v>
      </c>
      <c r="T1076" s="145">
        <v>47</v>
      </c>
      <c r="U1076" s="145">
        <v>47</v>
      </c>
      <c r="V1076" s="145">
        <v>47</v>
      </c>
      <c r="W1076" s="145">
        <v>47</v>
      </c>
      <c r="X1076" s="145">
        <v>47</v>
      </c>
      <c r="Y1076" s="145">
        <v>47</v>
      </c>
      <c r="Z1076" s="145">
        <v>47</v>
      </c>
      <c r="AA1076" s="145">
        <v>47</v>
      </c>
      <c r="AB1076" s="145">
        <v>47</v>
      </c>
      <c r="AC1076" s="145">
        <v>47</v>
      </c>
      <c r="AD1076" s="145">
        <v>47</v>
      </c>
      <c r="AE1076" s="144">
        <v>517</v>
      </c>
      <c r="AF1076" s="144">
        <v>564</v>
      </c>
      <c r="AG1076" s="144">
        <v>564</v>
      </c>
      <c r="AH1076" s="144">
        <v>611</v>
      </c>
      <c r="AI1076" s="144">
        <v>611</v>
      </c>
      <c r="AJ1076" s="144">
        <v>658</v>
      </c>
      <c r="AK1076" s="144">
        <v>705</v>
      </c>
      <c r="AL1076" s="144">
        <v>705</v>
      </c>
      <c r="AM1076" s="144">
        <v>752</v>
      </c>
      <c r="AN1076" s="144">
        <v>752</v>
      </c>
      <c r="AO1076" s="144">
        <v>799</v>
      </c>
      <c r="AP1076" s="144">
        <v>799</v>
      </c>
      <c r="AQ1076" s="144">
        <v>799</v>
      </c>
      <c r="AR1076" s="144">
        <v>799</v>
      </c>
      <c r="AS1076" s="144"/>
      <c r="AT1076" s="144"/>
      <c r="AU1076" s="144"/>
      <c r="AV1076" s="144"/>
      <c r="AW1076" s="144"/>
      <c r="AX1076" s="144"/>
      <c r="AY1076" s="144"/>
      <c r="AZ1076" s="144"/>
      <c r="BA1076" s="144"/>
      <c r="BB1076" s="144"/>
      <c r="BC1076" s="144"/>
      <c r="BD1076" s="144"/>
      <c r="BE1076" s="144"/>
      <c r="BF1076" s="144"/>
    </row>
    <row r="1077" spans="1:58" hidden="1">
      <c r="A1077" s="143" t="s">
        <v>928</v>
      </c>
      <c r="B1077" s="143" t="s">
        <v>1035</v>
      </c>
      <c r="C1077" s="144">
        <v>116</v>
      </c>
      <c r="D1077" s="144">
        <v>114</v>
      </c>
      <c r="E1077" s="144">
        <v>112</v>
      </c>
      <c r="F1077" s="144">
        <v>110</v>
      </c>
      <c r="G1077" s="144">
        <v>107</v>
      </c>
      <c r="H1077" s="144">
        <v>105</v>
      </c>
      <c r="I1077" s="144">
        <v>103</v>
      </c>
      <c r="J1077" s="144">
        <v>101</v>
      </c>
      <c r="K1077" s="144">
        <v>98</v>
      </c>
      <c r="L1077" s="144">
        <v>96</v>
      </c>
      <c r="M1077" s="144">
        <v>94</v>
      </c>
      <c r="N1077" s="144">
        <v>94</v>
      </c>
      <c r="O1077" s="144">
        <v>94</v>
      </c>
      <c r="P1077" s="144">
        <v>94</v>
      </c>
      <c r="Q1077" s="145">
        <v>48</v>
      </c>
      <c r="R1077" s="145">
        <v>48</v>
      </c>
      <c r="S1077" s="145">
        <v>48</v>
      </c>
      <c r="T1077" s="145">
        <v>48</v>
      </c>
      <c r="U1077" s="145">
        <v>48</v>
      </c>
      <c r="V1077" s="145">
        <v>48</v>
      </c>
      <c r="W1077" s="145">
        <v>48</v>
      </c>
      <c r="X1077" s="145">
        <v>48</v>
      </c>
      <c r="Y1077" s="145">
        <v>48</v>
      </c>
      <c r="Z1077" s="145">
        <v>48</v>
      </c>
      <c r="AA1077" s="145">
        <v>48</v>
      </c>
      <c r="AB1077" s="145">
        <v>48</v>
      </c>
      <c r="AC1077" s="145">
        <v>48</v>
      </c>
      <c r="AD1077" s="145">
        <v>48</v>
      </c>
      <c r="AE1077" s="144">
        <v>5568</v>
      </c>
      <c r="AF1077" s="144">
        <v>5472</v>
      </c>
      <c r="AG1077" s="144">
        <v>5376</v>
      </c>
      <c r="AH1077" s="144">
        <v>5280</v>
      </c>
      <c r="AI1077" s="144">
        <v>5136</v>
      </c>
      <c r="AJ1077" s="144">
        <v>5040</v>
      </c>
      <c r="AK1077" s="144">
        <v>4944</v>
      </c>
      <c r="AL1077" s="144">
        <v>4848</v>
      </c>
      <c r="AM1077" s="144">
        <v>4704</v>
      </c>
      <c r="AN1077" s="144">
        <v>4608</v>
      </c>
      <c r="AO1077" s="144">
        <v>4512</v>
      </c>
      <c r="AP1077" s="144">
        <v>4512</v>
      </c>
      <c r="AQ1077" s="144">
        <v>4512</v>
      </c>
      <c r="AR1077" s="144">
        <v>4512</v>
      </c>
      <c r="AS1077" s="144"/>
      <c r="AT1077" s="144"/>
      <c r="AU1077" s="144"/>
      <c r="AV1077" s="144"/>
      <c r="AW1077" s="144"/>
      <c r="AX1077" s="144"/>
      <c r="AY1077" s="144"/>
      <c r="AZ1077" s="144"/>
      <c r="BA1077" s="144"/>
      <c r="BB1077" s="144"/>
      <c r="BC1077" s="144"/>
      <c r="BD1077" s="144"/>
      <c r="BE1077" s="144"/>
      <c r="BF1077" s="144"/>
    </row>
    <row r="1078" spans="1:58" hidden="1">
      <c r="A1078" s="143" t="s">
        <v>928</v>
      </c>
      <c r="B1078" s="143" t="s">
        <v>1036</v>
      </c>
      <c r="C1078" s="144">
        <v>0</v>
      </c>
      <c r="D1078" s="144">
        <v>0</v>
      </c>
      <c r="E1078" s="144">
        <v>0</v>
      </c>
      <c r="F1078" s="144">
        <v>0</v>
      </c>
      <c r="G1078" s="144">
        <v>0</v>
      </c>
      <c r="H1078" s="144">
        <v>0</v>
      </c>
      <c r="I1078" s="144">
        <v>0</v>
      </c>
      <c r="J1078" s="144">
        <v>0</v>
      </c>
      <c r="K1078" s="144">
        <v>0</v>
      </c>
      <c r="L1078" s="144">
        <v>0</v>
      </c>
      <c r="M1078" s="144">
        <v>0</v>
      </c>
      <c r="N1078" s="144">
        <v>0</v>
      </c>
      <c r="O1078" s="144">
        <v>0</v>
      </c>
      <c r="P1078" s="144">
        <v>0</v>
      </c>
      <c r="Q1078" s="145"/>
      <c r="R1078" s="145"/>
      <c r="S1078" s="145"/>
      <c r="T1078" s="145"/>
      <c r="U1078" s="145"/>
      <c r="V1078" s="145"/>
      <c r="W1078" s="145"/>
      <c r="X1078" s="145"/>
      <c r="Y1078" s="145"/>
      <c r="Z1078" s="145"/>
      <c r="AA1078" s="145"/>
      <c r="AB1078" s="145"/>
      <c r="AC1078" s="145"/>
      <c r="AD1078" s="145"/>
      <c r="AE1078" s="144">
        <v>0</v>
      </c>
      <c r="AF1078" s="144">
        <v>0</v>
      </c>
      <c r="AG1078" s="144">
        <v>0</v>
      </c>
      <c r="AH1078" s="144">
        <v>0</v>
      </c>
      <c r="AI1078" s="144">
        <v>0</v>
      </c>
      <c r="AJ1078" s="144">
        <v>0</v>
      </c>
      <c r="AK1078" s="144">
        <v>0</v>
      </c>
      <c r="AL1078" s="144">
        <v>0</v>
      </c>
      <c r="AM1078" s="144">
        <v>0</v>
      </c>
      <c r="AN1078" s="144">
        <v>0</v>
      </c>
      <c r="AO1078" s="144">
        <v>0</v>
      </c>
      <c r="AP1078" s="144">
        <v>0</v>
      </c>
      <c r="AQ1078" s="144">
        <v>0</v>
      </c>
      <c r="AR1078" s="144">
        <v>0</v>
      </c>
      <c r="AS1078" s="144"/>
      <c r="AT1078" s="144"/>
      <c r="AU1078" s="144"/>
      <c r="AV1078" s="144"/>
      <c r="AW1078" s="144"/>
      <c r="AX1078" s="144"/>
      <c r="AY1078" s="144"/>
      <c r="AZ1078" s="144"/>
      <c r="BA1078" s="144"/>
      <c r="BB1078" s="144"/>
      <c r="BC1078" s="144"/>
      <c r="BD1078" s="144"/>
      <c r="BE1078" s="144"/>
      <c r="BF1078" s="144"/>
    </row>
    <row r="1079" spans="1:58" hidden="1">
      <c r="A1079" s="143" t="s">
        <v>928</v>
      </c>
      <c r="B1079" s="143" t="s">
        <v>1037</v>
      </c>
      <c r="C1079" s="144">
        <v>31</v>
      </c>
      <c r="D1079" s="144">
        <v>36</v>
      </c>
      <c r="E1079" s="144">
        <v>42</v>
      </c>
      <c r="F1079" s="144">
        <v>47</v>
      </c>
      <c r="G1079" s="144">
        <v>53</v>
      </c>
      <c r="H1079" s="144">
        <v>58</v>
      </c>
      <c r="I1079" s="144">
        <v>63</v>
      </c>
      <c r="J1079" s="144">
        <v>69</v>
      </c>
      <c r="K1079" s="144">
        <v>74</v>
      </c>
      <c r="L1079" s="144">
        <v>80</v>
      </c>
      <c r="M1079" s="144">
        <v>85</v>
      </c>
      <c r="N1079" s="144">
        <v>85</v>
      </c>
      <c r="O1079" s="144">
        <v>85</v>
      </c>
      <c r="P1079" s="144">
        <v>85</v>
      </c>
      <c r="Q1079" s="145">
        <v>60</v>
      </c>
      <c r="R1079" s="145">
        <v>60</v>
      </c>
      <c r="S1079" s="145">
        <v>60</v>
      </c>
      <c r="T1079" s="145">
        <v>60</v>
      </c>
      <c r="U1079" s="145">
        <v>60</v>
      </c>
      <c r="V1079" s="145">
        <v>60</v>
      </c>
      <c r="W1079" s="145">
        <v>60</v>
      </c>
      <c r="X1079" s="145">
        <v>60</v>
      </c>
      <c r="Y1079" s="145">
        <v>60</v>
      </c>
      <c r="Z1079" s="145">
        <v>60</v>
      </c>
      <c r="AA1079" s="145">
        <v>60</v>
      </c>
      <c r="AB1079" s="145">
        <v>60</v>
      </c>
      <c r="AC1079" s="145">
        <v>60</v>
      </c>
      <c r="AD1079" s="145">
        <v>60</v>
      </c>
      <c r="AE1079" s="144">
        <v>1860</v>
      </c>
      <c r="AF1079" s="144">
        <v>2160</v>
      </c>
      <c r="AG1079" s="144">
        <v>2520</v>
      </c>
      <c r="AH1079" s="144">
        <v>2820</v>
      </c>
      <c r="AI1079" s="144">
        <v>3180</v>
      </c>
      <c r="AJ1079" s="144">
        <v>3480</v>
      </c>
      <c r="AK1079" s="144">
        <v>3780</v>
      </c>
      <c r="AL1079" s="144">
        <v>4140</v>
      </c>
      <c r="AM1079" s="144">
        <v>4440</v>
      </c>
      <c r="AN1079" s="144">
        <v>4800</v>
      </c>
      <c r="AO1079" s="144">
        <v>5100</v>
      </c>
      <c r="AP1079" s="144">
        <v>5100</v>
      </c>
      <c r="AQ1079" s="144">
        <v>5100</v>
      </c>
      <c r="AR1079" s="144">
        <v>5100</v>
      </c>
      <c r="AS1079" s="144"/>
      <c r="AT1079" s="144"/>
      <c r="AU1079" s="144"/>
      <c r="AV1079" s="144"/>
      <c r="AW1079" s="144"/>
      <c r="AX1079" s="144"/>
      <c r="AY1079" s="144"/>
      <c r="AZ1079" s="144"/>
      <c r="BA1079" s="144"/>
      <c r="BB1079" s="144"/>
      <c r="BC1079" s="144"/>
      <c r="BD1079" s="144"/>
      <c r="BE1079" s="144"/>
      <c r="BF1079" s="144"/>
    </row>
    <row r="1080" spans="1:58" hidden="1">
      <c r="A1080" s="143" t="s">
        <v>928</v>
      </c>
      <c r="B1080" s="143" t="s">
        <v>1038</v>
      </c>
      <c r="C1080" s="144">
        <v>0</v>
      </c>
      <c r="D1080" s="144">
        <v>0</v>
      </c>
      <c r="E1080" s="144">
        <v>0</v>
      </c>
      <c r="F1080" s="144">
        <v>0</v>
      </c>
      <c r="G1080" s="144">
        <v>0</v>
      </c>
      <c r="H1080" s="144">
        <v>0</v>
      </c>
      <c r="I1080" s="144">
        <v>0</v>
      </c>
      <c r="J1080" s="144">
        <v>0</v>
      </c>
      <c r="K1080" s="144">
        <v>0</v>
      </c>
      <c r="L1080" s="144">
        <v>0</v>
      </c>
      <c r="M1080" s="144">
        <v>183</v>
      </c>
      <c r="N1080" s="144">
        <v>183</v>
      </c>
      <c r="O1080" s="144">
        <v>183</v>
      </c>
      <c r="P1080" s="144">
        <v>183</v>
      </c>
      <c r="Q1080" s="145"/>
      <c r="R1080" s="145"/>
      <c r="S1080" s="145"/>
      <c r="T1080" s="145"/>
      <c r="U1080" s="145"/>
      <c r="V1080" s="145"/>
      <c r="W1080" s="145"/>
      <c r="X1080" s="145"/>
      <c r="Y1080" s="145"/>
      <c r="Z1080" s="145"/>
      <c r="AA1080" s="145">
        <v>0</v>
      </c>
      <c r="AB1080" s="145">
        <v>0</v>
      </c>
      <c r="AC1080" s="145">
        <v>0</v>
      </c>
      <c r="AD1080" s="145">
        <v>0</v>
      </c>
      <c r="AE1080" s="144">
        <v>0</v>
      </c>
      <c r="AF1080" s="144">
        <v>0</v>
      </c>
      <c r="AG1080" s="144">
        <v>0</v>
      </c>
      <c r="AH1080" s="144">
        <v>0</v>
      </c>
      <c r="AI1080" s="144">
        <v>0</v>
      </c>
      <c r="AJ1080" s="144">
        <v>0</v>
      </c>
      <c r="AK1080" s="144">
        <v>0</v>
      </c>
      <c r="AL1080" s="144">
        <v>0</v>
      </c>
      <c r="AM1080" s="144">
        <v>0</v>
      </c>
      <c r="AN1080" s="144">
        <v>0</v>
      </c>
      <c r="AO1080" s="144">
        <v>0</v>
      </c>
      <c r="AP1080" s="144">
        <v>0</v>
      </c>
      <c r="AQ1080" s="144">
        <v>0</v>
      </c>
      <c r="AR1080" s="144">
        <v>0</v>
      </c>
      <c r="AS1080" s="144"/>
      <c r="AT1080" s="144"/>
      <c r="AU1080" s="144"/>
      <c r="AV1080" s="144"/>
      <c r="AW1080" s="144"/>
      <c r="AX1080" s="144"/>
      <c r="AY1080" s="144"/>
      <c r="AZ1080" s="144"/>
      <c r="BA1080" s="144"/>
      <c r="BB1080" s="144"/>
      <c r="BC1080" s="144"/>
      <c r="BD1080" s="144"/>
      <c r="BE1080" s="144"/>
      <c r="BF1080" s="144"/>
    </row>
    <row r="1081" spans="1:58" hidden="1">
      <c r="A1081" s="143" t="s">
        <v>928</v>
      </c>
      <c r="B1081" s="143" t="s">
        <v>1039</v>
      </c>
      <c r="C1081" s="144">
        <v>357</v>
      </c>
      <c r="D1081" s="144">
        <v>370</v>
      </c>
      <c r="E1081" s="144">
        <v>383</v>
      </c>
      <c r="F1081" s="144">
        <v>396</v>
      </c>
      <c r="G1081" s="144">
        <v>409</v>
      </c>
      <c r="H1081" s="144">
        <v>423</v>
      </c>
      <c r="I1081" s="144">
        <v>436</v>
      </c>
      <c r="J1081" s="144">
        <v>449</v>
      </c>
      <c r="K1081" s="144">
        <v>462</v>
      </c>
      <c r="L1081" s="144">
        <v>475</v>
      </c>
      <c r="M1081" s="144">
        <v>488</v>
      </c>
      <c r="N1081" s="144">
        <v>488</v>
      </c>
      <c r="O1081" s="144">
        <v>488</v>
      </c>
      <c r="P1081" s="144">
        <v>512</v>
      </c>
      <c r="Q1081" s="145">
        <v>442</v>
      </c>
      <c r="R1081" s="145">
        <v>442</v>
      </c>
      <c r="S1081" s="145">
        <v>442</v>
      </c>
      <c r="T1081" s="145">
        <v>400</v>
      </c>
      <c r="U1081" s="145">
        <v>400</v>
      </c>
      <c r="V1081" s="145">
        <v>400</v>
      </c>
      <c r="W1081" s="145">
        <v>400</v>
      </c>
      <c r="X1081" s="145">
        <v>400</v>
      </c>
      <c r="Y1081" s="145">
        <v>400</v>
      </c>
      <c r="Z1081" s="145">
        <v>400</v>
      </c>
      <c r="AA1081" s="145">
        <v>380</v>
      </c>
      <c r="AB1081" s="145">
        <v>418</v>
      </c>
      <c r="AC1081" s="145">
        <v>355.3</v>
      </c>
      <c r="AD1081" s="145">
        <v>365.23</v>
      </c>
      <c r="AE1081" s="144">
        <v>157794</v>
      </c>
      <c r="AF1081" s="144">
        <v>163540</v>
      </c>
      <c r="AG1081" s="144">
        <v>169286</v>
      </c>
      <c r="AH1081" s="144">
        <v>158400</v>
      </c>
      <c r="AI1081" s="144">
        <v>163600</v>
      </c>
      <c r="AJ1081" s="144">
        <v>169200</v>
      </c>
      <c r="AK1081" s="144">
        <v>174400</v>
      </c>
      <c r="AL1081" s="144">
        <v>179600</v>
      </c>
      <c r="AM1081" s="144">
        <v>184800</v>
      </c>
      <c r="AN1081" s="144">
        <v>190000</v>
      </c>
      <c r="AO1081" s="144">
        <v>185440</v>
      </c>
      <c r="AP1081" s="144">
        <v>203984</v>
      </c>
      <c r="AQ1081" s="144">
        <v>173386</v>
      </c>
      <c r="AR1081" s="144">
        <v>187000</v>
      </c>
      <c r="AS1081" s="144"/>
      <c r="AT1081" s="144"/>
      <c r="AU1081" s="144"/>
      <c r="AV1081" s="144"/>
      <c r="AW1081" s="144"/>
      <c r="AX1081" s="144"/>
      <c r="AY1081" s="144"/>
      <c r="AZ1081" s="144"/>
      <c r="BA1081" s="144"/>
      <c r="BB1081" s="144"/>
      <c r="BC1081" s="144"/>
      <c r="BD1081" s="144"/>
      <c r="BE1081" s="144"/>
      <c r="BF1081" s="144"/>
    </row>
    <row r="1082" spans="1:58" hidden="1">
      <c r="A1082" s="143" t="s">
        <v>928</v>
      </c>
      <c r="B1082" s="143" t="s">
        <v>1040</v>
      </c>
      <c r="C1082" s="144">
        <v>37</v>
      </c>
      <c r="D1082" s="144">
        <v>37</v>
      </c>
      <c r="E1082" s="144">
        <v>37</v>
      </c>
      <c r="F1082" s="144">
        <v>38</v>
      </c>
      <c r="G1082" s="144">
        <v>38</v>
      </c>
      <c r="H1082" s="144">
        <v>38</v>
      </c>
      <c r="I1082" s="144">
        <v>38</v>
      </c>
      <c r="J1082" s="144">
        <v>38</v>
      </c>
      <c r="K1082" s="144">
        <v>38</v>
      </c>
      <c r="L1082" s="144">
        <v>38</v>
      </c>
      <c r="M1082" s="144">
        <v>41</v>
      </c>
      <c r="N1082" s="144">
        <v>41</v>
      </c>
      <c r="O1082" s="144">
        <v>41</v>
      </c>
      <c r="P1082" s="144">
        <v>41</v>
      </c>
      <c r="Q1082" s="145">
        <v>148</v>
      </c>
      <c r="R1082" s="145">
        <v>148</v>
      </c>
      <c r="S1082" s="145">
        <v>148</v>
      </c>
      <c r="T1082" s="145">
        <v>148</v>
      </c>
      <c r="U1082" s="145">
        <v>148</v>
      </c>
      <c r="V1082" s="145">
        <v>148</v>
      </c>
      <c r="W1082" s="145">
        <v>148</v>
      </c>
      <c r="X1082" s="145">
        <v>148</v>
      </c>
      <c r="Y1082" s="145">
        <v>148</v>
      </c>
      <c r="Z1082" s="145">
        <v>148</v>
      </c>
      <c r="AA1082" s="145">
        <v>148</v>
      </c>
      <c r="AB1082" s="145">
        <v>148</v>
      </c>
      <c r="AC1082" s="145">
        <v>148</v>
      </c>
      <c r="AD1082" s="145">
        <v>148</v>
      </c>
      <c r="AE1082" s="144">
        <v>5476</v>
      </c>
      <c r="AF1082" s="144">
        <v>5476</v>
      </c>
      <c r="AG1082" s="144">
        <v>5476</v>
      </c>
      <c r="AH1082" s="144">
        <v>5624</v>
      </c>
      <c r="AI1082" s="144">
        <v>5624</v>
      </c>
      <c r="AJ1082" s="144">
        <v>5624</v>
      </c>
      <c r="AK1082" s="144">
        <v>5624</v>
      </c>
      <c r="AL1082" s="144">
        <v>5624</v>
      </c>
      <c r="AM1082" s="144">
        <v>5624</v>
      </c>
      <c r="AN1082" s="144">
        <v>5624</v>
      </c>
      <c r="AO1082" s="144">
        <v>6068</v>
      </c>
      <c r="AP1082" s="144">
        <v>6068</v>
      </c>
      <c r="AQ1082" s="144">
        <v>6068</v>
      </c>
      <c r="AR1082" s="144">
        <v>6068</v>
      </c>
      <c r="AS1082" s="144"/>
      <c r="AT1082" s="144"/>
      <c r="AU1082" s="144"/>
      <c r="AV1082" s="144"/>
      <c r="AW1082" s="144"/>
      <c r="AX1082" s="144"/>
      <c r="AY1082" s="144"/>
      <c r="AZ1082" s="144"/>
      <c r="BA1082" s="144"/>
      <c r="BB1082" s="144"/>
      <c r="BC1082" s="144"/>
      <c r="BD1082" s="144"/>
      <c r="BE1082" s="144"/>
      <c r="BF1082" s="144"/>
    </row>
    <row r="1083" spans="1:58" hidden="1">
      <c r="A1083" s="143" t="s">
        <v>928</v>
      </c>
      <c r="B1083" s="143" t="s">
        <v>1041</v>
      </c>
      <c r="C1083" s="144">
        <v>477</v>
      </c>
      <c r="D1083" s="144">
        <v>490</v>
      </c>
      <c r="E1083" s="144">
        <v>490</v>
      </c>
      <c r="F1083" s="144">
        <v>490</v>
      </c>
      <c r="G1083" s="144">
        <v>527</v>
      </c>
      <c r="H1083" s="144">
        <v>527</v>
      </c>
      <c r="I1083" s="144">
        <v>527</v>
      </c>
      <c r="J1083" s="144">
        <v>527</v>
      </c>
      <c r="K1083" s="144">
        <v>527</v>
      </c>
      <c r="L1083" s="144">
        <v>527</v>
      </c>
      <c r="M1083" s="144">
        <v>527</v>
      </c>
      <c r="N1083" s="144">
        <v>527</v>
      </c>
      <c r="O1083" s="144">
        <v>527</v>
      </c>
      <c r="P1083" s="144">
        <v>558</v>
      </c>
      <c r="Q1083" s="145">
        <v>200</v>
      </c>
      <c r="R1083" s="145">
        <v>200</v>
      </c>
      <c r="S1083" s="145">
        <v>200</v>
      </c>
      <c r="T1083" s="145">
        <v>200</v>
      </c>
      <c r="U1083" s="145">
        <v>120</v>
      </c>
      <c r="V1083" s="145">
        <v>120</v>
      </c>
      <c r="W1083" s="145">
        <v>120</v>
      </c>
      <c r="X1083" s="145">
        <v>120</v>
      </c>
      <c r="Y1083" s="145">
        <v>96</v>
      </c>
      <c r="Z1083" s="145">
        <v>120</v>
      </c>
      <c r="AA1083" s="145">
        <v>120</v>
      </c>
      <c r="AB1083" s="145">
        <v>132</v>
      </c>
      <c r="AC1083" s="145">
        <v>118.8</v>
      </c>
      <c r="AD1083" s="145">
        <v>136</v>
      </c>
      <c r="AE1083" s="144">
        <v>95400</v>
      </c>
      <c r="AF1083" s="144">
        <v>98000</v>
      </c>
      <c r="AG1083" s="144">
        <v>98000</v>
      </c>
      <c r="AH1083" s="144">
        <v>98000</v>
      </c>
      <c r="AI1083" s="144">
        <v>63240</v>
      </c>
      <c r="AJ1083" s="144">
        <v>63240</v>
      </c>
      <c r="AK1083" s="144">
        <v>63240</v>
      </c>
      <c r="AL1083" s="144">
        <v>63240</v>
      </c>
      <c r="AM1083" s="144">
        <v>50592</v>
      </c>
      <c r="AN1083" s="144">
        <v>63240</v>
      </c>
      <c r="AO1083" s="144">
        <v>63240</v>
      </c>
      <c r="AP1083" s="144">
        <v>69564</v>
      </c>
      <c r="AQ1083" s="144">
        <v>62608</v>
      </c>
      <c r="AR1083" s="144">
        <v>75888</v>
      </c>
      <c r="AS1083" s="144"/>
      <c r="AT1083" s="144"/>
      <c r="AU1083" s="144"/>
      <c r="AV1083" s="144"/>
      <c r="AW1083" s="144"/>
      <c r="AX1083" s="144"/>
      <c r="AY1083" s="144"/>
      <c r="AZ1083" s="144"/>
      <c r="BA1083" s="144"/>
      <c r="BB1083" s="144"/>
      <c r="BC1083" s="144"/>
      <c r="BD1083" s="144"/>
      <c r="BE1083" s="144"/>
      <c r="BF1083" s="144"/>
    </row>
    <row r="1084" spans="1:58" hidden="1">
      <c r="A1084" s="143" t="s">
        <v>928</v>
      </c>
      <c r="B1084" s="143" t="s">
        <v>1042</v>
      </c>
      <c r="C1084" s="144">
        <v>0</v>
      </c>
      <c r="D1084" s="144">
        <v>0</v>
      </c>
      <c r="E1084" s="144">
        <v>0</v>
      </c>
      <c r="F1084" s="144">
        <v>0</v>
      </c>
      <c r="G1084" s="144">
        <v>0</v>
      </c>
      <c r="H1084" s="144">
        <v>0</v>
      </c>
      <c r="I1084" s="144">
        <v>0</v>
      </c>
      <c r="J1084" s="144">
        <v>0</v>
      </c>
      <c r="K1084" s="144">
        <v>0</v>
      </c>
      <c r="L1084" s="144">
        <v>0</v>
      </c>
      <c r="M1084" s="144">
        <v>0</v>
      </c>
      <c r="N1084" s="144">
        <v>0</v>
      </c>
      <c r="O1084" s="144">
        <v>0</v>
      </c>
      <c r="P1084" s="144">
        <v>0</v>
      </c>
      <c r="Q1084" s="145"/>
      <c r="R1084" s="145"/>
      <c r="S1084" s="145"/>
      <c r="T1084" s="145"/>
      <c r="U1084" s="145"/>
      <c r="V1084" s="145"/>
      <c r="W1084" s="145"/>
      <c r="X1084" s="145"/>
      <c r="Y1084" s="145"/>
      <c r="Z1084" s="145"/>
      <c r="AA1084" s="145"/>
      <c r="AB1084" s="145"/>
      <c r="AC1084" s="145"/>
      <c r="AD1084" s="145"/>
      <c r="AE1084" s="144">
        <v>0</v>
      </c>
      <c r="AF1084" s="144">
        <v>0</v>
      </c>
      <c r="AG1084" s="144">
        <v>0</v>
      </c>
      <c r="AH1084" s="144">
        <v>0</v>
      </c>
      <c r="AI1084" s="144">
        <v>0</v>
      </c>
      <c r="AJ1084" s="144">
        <v>0</v>
      </c>
      <c r="AK1084" s="144">
        <v>0</v>
      </c>
      <c r="AL1084" s="144">
        <v>0</v>
      </c>
      <c r="AM1084" s="144">
        <v>0</v>
      </c>
      <c r="AN1084" s="144">
        <v>0</v>
      </c>
      <c r="AO1084" s="144">
        <v>0</v>
      </c>
      <c r="AP1084" s="144">
        <v>0</v>
      </c>
      <c r="AQ1084" s="144">
        <v>0</v>
      </c>
      <c r="AR1084" s="144">
        <v>0</v>
      </c>
      <c r="AS1084" s="144"/>
      <c r="AT1084" s="144"/>
      <c r="AU1084" s="144"/>
      <c r="AV1084" s="144"/>
      <c r="AW1084" s="144"/>
      <c r="AX1084" s="144"/>
      <c r="AY1084" s="144"/>
      <c r="AZ1084" s="144"/>
      <c r="BA1084" s="144"/>
      <c r="BB1084" s="144"/>
      <c r="BC1084" s="144"/>
      <c r="BD1084" s="144"/>
      <c r="BE1084" s="144"/>
      <c r="BF1084" s="144"/>
    </row>
    <row r="1085" spans="1:58" hidden="1">
      <c r="A1085" s="143" t="s">
        <v>928</v>
      </c>
      <c r="B1085" s="143" t="s">
        <v>1043</v>
      </c>
      <c r="C1085" s="144">
        <v>41</v>
      </c>
      <c r="D1085" s="144">
        <v>50</v>
      </c>
      <c r="E1085" s="144">
        <v>59</v>
      </c>
      <c r="F1085" s="144">
        <v>70</v>
      </c>
      <c r="G1085" s="144">
        <v>79</v>
      </c>
      <c r="H1085" s="144">
        <v>88</v>
      </c>
      <c r="I1085" s="144">
        <v>97</v>
      </c>
      <c r="J1085" s="144">
        <v>106</v>
      </c>
      <c r="K1085" s="144">
        <v>115</v>
      </c>
      <c r="L1085" s="144">
        <v>124</v>
      </c>
      <c r="M1085" s="144">
        <v>133</v>
      </c>
      <c r="N1085" s="144">
        <v>133</v>
      </c>
      <c r="O1085" s="144">
        <v>133</v>
      </c>
      <c r="P1085" s="144">
        <v>133</v>
      </c>
      <c r="Q1085" s="145">
        <v>129</v>
      </c>
      <c r="R1085" s="145">
        <v>129</v>
      </c>
      <c r="S1085" s="145">
        <v>129</v>
      </c>
      <c r="T1085" s="145">
        <v>129</v>
      </c>
      <c r="U1085" s="145">
        <v>129</v>
      </c>
      <c r="V1085" s="145">
        <v>129</v>
      </c>
      <c r="W1085" s="145">
        <v>129</v>
      </c>
      <c r="X1085" s="145">
        <v>129</v>
      </c>
      <c r="Y1085" s="145">
        <v>129</v>
      </c>
      <c r="Z1085" s="145">
        <v>129</v>
      </c>
      <c r="AA1085" s="145">
        <v>122.6</v>
      </c>
      <c r="AB1085" s="145">
        <v>128.69999999999999</v>
      </c>
      <c r="AC1085" s="145">
        <v>115.83</v>
      </c>
      <c r="AD1085" s="145">
        <v>131.58000000000001</v>
      </c>
      <c r="AE1085" s="144">
        <v>5289</v>
      </c>
      <c r="AF1085" s="144">
        <v>6450</v>
      </c>
      <c r="AG1085" s="144">
        <v>7611</v>
      </c>
      <c r="AH1085" s="144">
        <v>9030</v>
      </c>
      <c r="AI1085" s="144">
        <v>10191</v>
      </c>
      <c r="AJ1085" s="144">
        <v>11352</v>
      </c>
      <c r="AK1085" s="144">
        <v>12513</v>
      </c>
      <c r="AL1085" s="144">
        <v>13674</v>
      </c>
      <c r="AM1085" s="144">
        <v>14835</v>
      </c>
      <c r="AN1085" s="144">
        <v>15996</v>
      </c>
      <c r="AO1085" s="144">
        <v>16306</v>
      </c>
      <c r="AP1085" s="144">
        <v>17117</v>
      </c>
      <c r="AQ1085" s="144">
        <v>15405</v>
      </c>
      <c r="AR1085" s="144">
        <v>17500</v>
      </c>
      <c r="AS1085" s="144"/>
      <c r="AT1085" s="144"/>
      <c r="AU1085" s="144"/>
      <c r="AV1085" s="144"/>
      <c r="AW1085" s="144"/>
      <c r="AX1085" s="144"/>
      <c r="AY1085" s="144"/>
      <c r="AZ1085" s="144"/>
      <c r="BA1085" s="144"/>
      <c r="BB1085" s="144"/>
      <c r="BC1085" s="144"/>
      <c r="BD1085" s="144"/>
      <c r="BE1085" s="144"/>
      <c r="BF1085" s="144"/>
    </row>
    <row r="1086" spans="1:58" hidden="1">
      <c r="A1086" s="143" t="s">
        <v>928</v>
      </c>
      <c r="B1086" s="143" t="s">
        <v>1044</v>
      </c>
      <c r="C1086" s="144">
        <v>141</v>
      </c>
      <c r="D1086" s="144">
        <v>136</v>
      </c>
      <c r="E1086" s="144">
        <v>130</v>
      </c>
      <c r="F1086" s="144">
        <v>125</v>
      </c>
      <c r="G1086" s="144">
        <v>119</v>
      </c>
      <c r="H1086" s="144">
        <v>114</v>
      </c>
      <c r="I1086" s="144">
        <v>109</v>
      </c>
      <c r="J1086" s="144">
        <v>103</v>
      </c>
      <c r="K1086" s="144">
        <v>98</v>
      </c>
      <c r="L1086" s="144">
        <v>92</v>
      </c>
      <c r="M1086" s="144">
        <v>87</v>
      </c>
      <c r="N1086" s="144">
        <v>87</v>
      </c>
      <c r="O1086" s="144">
        <v>87</v>
      </c>
      <c r="P1086" s="144">
        <v>87</v>
      </c>
      <c r="Q1086" s="145">
        <v>377</v>
      </c>
      <c r="R1086" s="145">
        <v>377</v>
      </c>
      <c r="S1086" s="145">
        <v>377</v>
      </c>
      <c r="T1086" s="145">
        <v>377</v>
      </c>
      <c r="U1086" s="145">
        <v>377</v>
      </c>
      <c r="V1086" s="145">
        <v>377</v>
      </c>
      <c r="W1086" s="145">
        <v>377</v>
      </c>
      <c r="X1086" s="145">
        <v>377</v>
      </c>
      <c r="Y1086" s="145">
        <v>377</v>
      </c>
      <c r="Z1086" s="145">
        <v>377</v>
      </c>
      <c r="AA1086" s="145">
        <v>377</v>
      </c>
      <c r="AB1086" s="145">
        <v>377</v>
      </c>
      <c r="AC1086" s="145">
        <v>377</v>
      </c>
      <c r="AD1086" s="145">
        <v>377</v>
      </c>
      <c r="AE1086" s="144">
        <v>53157</v>
      </c>
      <c r="AF1086" s="144">
        <v>51272</v>
      </c>
      <c r="AG1086" s="144">
        <v>49010</v>
      </c>
      <c r="AH1086" s="144">
        <v>47125</v>
      </c>
      <c r="AI1086" s="144">
        <v>44863</v>
      </c>
      <c r="AJ1086" s="144">
        <v>42978</v>
      </c>
      <c r="AK1086" s="144">
        <v>41093</v>
      </c>
      <c r="AL1086" s="144">
        <v>38831</v>
      </c>
      <c r="AM1086" s="144">
        <v>36946</v>
      </c>
      <c r="AN1086" s="144">
        <v>34684</v>
      </c>
      <c r="AO1086" s="144">
        <v>32799</v>
      </c>
      <c r="AP1086" s="144">
        <v>32799</v>
      </c>
      <c r="AQ1086" s="144">
        <v>32799</v>
      </c>
      <c r="AR1086" s="144">
        <v>32799</v>
      </c>
      <c r="AS1086" s="144"/>
      <c r="AT1086" s="144"/>
      <c r="AU1086" s="144"/>
      <c r="AV1086" s="144"/>
      <c r="AW1086" s="144"/>
      <c r="AX1086" s="144"/>
      <c r="AY1086" s="144"/>
      <c r="AZ1086" s="144"/>
      <c r="BA1086" s="144"/>
      <c r="BB1086" s="144"/>
      <c r="BC1086" s="144"/>
      <c r="BD1086" s="144"/>
      <c r="BE1086" s="144"/>
      <c r="BF1086" s="144"/>
    </row>
    <row r="1087" spans="1:58" hidden="1">
      <c r="A1087" s="143" t="s">
        <v>928</v>
      </c>
      <c r="B1087" s="143" t="s">
        <v>1045</v>
      </c>
      <c r="C1087" s="144">
        <v>112</v>
      </c>
      <c r="D1087" s="144">
        <v>116</v>
      </c>
      <c r="E1087" s="144">
        <v>119</v>
      </c>
      <c r="F1087" s="144">
        <v>123</v>
      </c>
      <c r="G1087" s="144">
        <v>126</v>
      </c>
      <c r="H1087" s="144">
        <v>130</v>
      </c>
      <c r="I1087" s="144">
        <v>134</v>
      </c>
      <c r="J1087" s="144">
        <v>137</v>
      </c>
      <c r="K1087" s="144">
        <v>141</v>
      </c>
      <c r="L1087" s="144">
        <v>144</v>
      </c>
      <c r="M1087" s="144">
        <v>148</v>
      </c>
      <c r="N1087" s="144">
        <v>148</v>
      </c>
      <c r="O1087" s="144">
        <v>148</v>
      </c>
      <c r="P1087" s="144">
        <v>148</v>
      </c>
      <c r="Q1087" s="145">
        <v>208</v>
      </c>
      <c r="R1087" s="145">
        <v>208</v>
      </c>
      <c r="S1087" s="145">
        <v>208</v>
      </c>
      <c r="T1087" s="145">
        <v>208</v>
      </c>
      <c r="U1087" s="145">
        <v>208</v>
      </c>
      <c r="V1087" s="145">
        <v>208</v>
      </c>
      <c r="W1087" s="145">
        <v>208</v>
      </c>
      <c r="X1087" s="145">
        <v>208</v>
      </c>
      <c r="Y1087" s="145">
        <v>208</v>
      </c>
      <c r="Z1087" s="145">
        <v>208</v>
      </c>
      <c r="AA1087" s="145">
        <v>197.6</v>
      </c>
      <c r="AB1087" s="145">
        <v>178</v>
      </c>
      <c r="AC1087" s="145">
        <v>142.4</v>
      </c>
      <c r="AD1087" s="145">
        <v>178</v>
      </c>
      <c r="AE1087" s="144">
        <v>23296</v>
      </c>
      <c r="AF1087" s="144">
        <v>24128</v>
      </c>
      <c r="AG1087" s="144">
        <v>24752</v>
      </c>
      <c r="AH1087" s="144">
        <v>25584</v>
      </c>
      <c r="AI1087" s="144">
        <v>26208</v>
      </c>
      <c r="AJ1087" s="144">
        <v>27040</v>
      </c>
      <c r="AK1087" s="144">
        <v>27872</v>
      </c>
      <c r="AL1087" s="144">
        <v>28496</v>
      </c>
      <c r="AM1087" s="144">
        <v>29328</v>
      </c>
      <c r="AN1087" s="144">
        <v>29952</v>
      </c>
      <c r="AO1087" s="144">
        <v>29245</v>
      </c>
      <c r="AP1087" s="144">
        <v>26344</v>
      </c>
      <c r="AQ1087" s="144">
        <v>21075</v>
      </c>
      <c r="AR1087" s="144">
        <v>26344</v>
      </c>
      <c r="AS1087" s="144"/>
      <c r="AT1087" s="144"/>
      <c r="AU1087" s="144"/>
      <c r="AV1087" s="144"/>
      <c r="AW1087" s="144"/>
      <c r="AX1087" s="144"/>
      <c r="AY1087" s="144"/>
      <c r="AZ1087" s="144"/>
      <c r="BA1087" s="144"/>
      <c r="BB1087" s="144"/>
      <c r="BC1087" s="144"/>
      <c r="BD1087" s="144"/>
      <c r="BE1087" s="144"/>
      <c r="BF1087" s="144"/>
    </row>
    <row r="1088" spans="1:58" hidden="1">
      <c r="A1088" s="143" t="s">
        <v>928</v>
      </c>
      <c r="B1088" s="143" t="s">
        <v>1046</v>
      </c>
      <c r="C1088" s="144">
        <v>5</v>
      </c>
      <c r="D1088" s="144">
        <v>5</v>
      </c>
      <c r="E1088" s="144">
        <v>5</v>
      </c>
      <c r="F1088" s="144">
        <v>5</v>
      </c>
      <c r="G1088" s="144">
        <v>5</v>
      </c>
      <c r="H1088" s="144">
        <v>5</v>
      </c>
      <c r="I1088" s="144">
        <v>5</v>
      </c>
      <c r="J1088" s="144">
        <v>5</v>
      </c>
      <c r="K1088" s="144">
        <v>5</v>
      </c>
      <c r="L1088" s="144">
        <v>5</v>
      </c>
      <c r="M1088" s="144">
        <v>6</v>
      </c>
      <c r="N1088" s="144">
        <v>6</v>
      </c>
      <c r="O1088" s="144">
        <v>6</v>
      </c>
      <c r="P1088" s="144">
        <v>6</v>
      </c>
      <c r="Q1088" s="145">
        <v>425</v>
      </c>
      <c r="R1088" s="145">
        <v>425</v>
      </c>
      <c r="S1088" s="145">
        <v>425</v>
      </c>
      <c r="T1088" s="145">
        <v>425</v>
      </c>
      <c r="U1088" s="145">
        <v>425</v>
      </c>
      <c r="V1088" s="145">
        <v>425</v>
      </c>
      <c r="W1088" s="145">
        <v>425</v>
      </c>
      <c r="X1088" s="145">
        <v>425</v>
      </c>
      <c r="Y1088" s="145">
        <v>425</v>
      </c>
      <c r="Z1088" s="145">
        <v>425</v>
      </c>
      <c r="AA1088" s="145">
        <v>425</v>
      </c>
      <c r="AB1088" s="145">
        <v>425</v>
      </c>
      <c r="AC1088" s="145">
        <v>425</v>
      </c>
      <c r="AD1088" s="145">
        <v>425</v>
      </c>
      <c r="AE1088" s="144">
        <v>2125</v>
      </c>
      <c r="AF1088" s="144">
        <v>2125</v>
      </c>
      <c r="AG1088" s="144">
        <v>2125</v>
      </c>
      <c r="AH1088" s="144">
        <v>2125</v>
      </c>
      <c r="AI1088" s="144">
        <v>2125</v>
      </c>
      <c r="AJ1088" s="144">
        <v>2125</v>
      </c>
      <c r="AK1088" s="144">
        <v>2125</v>
      </c>
      <c r="AL1088" s="144">
        <v>2125</v>
      </c>
      <c r="AM1088" s="144">
        <v>2125</v>
      </c>
      <c r="AN1088" s="144">
        <v>2125</v>
      </c>
      <c r="AO1088" s="144">
        <v>2550</v>
      </c>
      <c r="AP1088" s="144">
        <v>2550</v>
      </c>
      <c r="AQ1088" s="144">
        <v>2550</v>
      </c>
      <c r="AR1088" s="144">
        <v>2550</v>
      </c>
      <c r="AS1088" s="144"/>
      <c r="AT1088" s="144"/>
      <c r="AU1088" s="144"/>
      <c r="AV1088" s="144"/>
      <c r="AW1088" s="144"/>
      <c r="AX1088" s="144"/>
      <c r="AY1088" s="144"/>
      <c r="AZ1088" s="144"/>
      <c r="BA1088" s="144"/>
      <c r="BB1088" s="144"/>
      <c r="BC1088" s="144"/>
      <c r="BD1088" s="144"/>
      <c r="BE1088" s="144"/>
      <c r="BF1088" s="144"/>
    </row>
    <row r="1089" spans="1:58" hidden="1">
      <c r="A1089" s="143" t="s">
        <v>928</v>
      </c>
      <c r="B1089" s="143" t="s">
        <v>1047</v>
      </c>
      <c r="C1089" s="144">
        <v>0</v>
      </c>
      <c r="D1089" s="144">
        <v>0</v>
      </c>
      <c r="E1089" s="144">
        <v>0</v>
      </c>
      <c r="F1089" s="144">
        <v>0</v>
      </c>
      <c r="G1089" s="144">
        <v>0</v>
      </c>
      <c r="H1089" s="144">
        <v>0</v>
      </c>
      <c r="I1089" s="144">
        <v>0</v>
      </c>
      <c r="J1089" s="144">
        <v>0</v>
      </c>
      <c r="K1089" s="144">
        <v>0</v>
      </c>
      <c r="L1089" s="144">
        <v>0</v>
      </c>
      <c r="M1089" s="144">
        <v>54</v>
      </c>
      <c r="N1089" s="144">
        <v>54</v>
      </c>
      <c r="O1089" s="144">
        <v>54</v>
      </c>
      <c r="P1089" s="144">
        <v>54</v>
      </c>
      <c r="Q1089" s="145"/>
      <c r="R1089" s="145"/>
      <c r="S1089" s="145"/>
      <c r="T1089" s="145"/>
      <c r="U1089" s="145"/>
      <c r="V1089" s="145"/>
      <c r="W1089" s="145"/>
      <c r="X1089" s="145"/>
      <c r="Y1089" s="145"/>
      <c r="Z1089" s="145"/>
      <c r="AA1089" s="145">
        <v>0</v>
      </c>
      <c r="AB1089" s="145">
        <v>0</v>
      </c>
      <c r="AC1089" s="145">
        <v>0</v>
      </c>
      <c r="AD1089" s="145">
        <v>0</v>
      </c>
      <c r="AE1089" s="144">
        <v>0</v>
      </c>
      <c r="AF1089" s="144">
        <v>0</v>
      </c>
      <c r="AG1089" s="144">
        <v>0</v>
      </c>
      <c r="AH1089" s="144">
        <v>0</v>
      </c>
      <c r="AI1089" s="144">
        <v>0</v>
      </c>
      <c r="AJ1089" s="144">
        <v>0</v>
      </c>
      <c r="AK1089" s="144">
        <v>0</v>
      </c>
      <c r="AL1089" s="144">
        <v>0</v>
      </c>
      <c r="AM1089" s="144">
        <v>0</v>
      </c>
      <c r="AN1089" s="144">
        <v>0</v>
      </c>
      <c r="AO1089" s="144">
        <v>0</v>
      </c>
      <c r="AP1089" s="144">
        <v>0</v>
      </c>
      <c r="AQ1089" s="144">
        <v>0</v>
      </c>
      <c r="AR1089" s="144">
        <v>0</v>
      </c>
      <c r="AS1089" s="144"/>
      <c r="AT1089" s="144"/>
      <c r="AU1089" s="144"/>
      <c r="AV1089" s="144"/>
      <c r="AW1089" s="144"/>
      <c r="AX1089" s="144"/>
      <c r="AY1089" s="144"/>
      <c r="AZ1089" s="144"/>
      <c r="BA1089" s="144"/>
      <c r="BB1089" s="144"/>
      <c r="BC1089" s="144"/>
      <c r="BD1089" s="144"/>
      <c r="BE1089" s="144"/>
      <c r="BF1089" s="144"/>
    </row>
    <row r="1090" spans="1:58" hidden="1">
      <c r="A1090" s="143" t="s">
        <v>929</v>
      </c>
      <c r="B1090" s="143" t="s">
        <v>991</v>
      </c>
      <c r="C1090" s="144">
        <v>0</v>
      </c>
      <c r="D1090" s="144">
        <v>0</v>
      </c>
      <c r="E1090" s="144">
        <v>0</v>
      </c>
      <c r="F1090" s="144">
        <v>0</v>
      </c>
      <c r="G1090" s="144">
        <v>0</v>
      </c>
      <c r="H1090" s="144">
        <v>0</v>
      </c>
      <c r="I1090" s="144">
        <v>0</v>
      </c>
      <c r="J1090" s="144">
        <v>0</v>
      </c>
      <c r="K1090" s="144">
        <v>0</v>
      </c>
      <c r="L1090" s="144">
        <v>0</v>
      </c>
      <c r="M1090" s="144">
        <v>0</v>
      </c>
      <c r="N1090" s="144">
        <v>0</v>
      </c>
      <c r="O1090" s="144">
        <v>0</v>
      </c>
      <c r="P1090" s="144">
        <v>0</v>
      </c>
      <c r="Q1090" s="145"/>
      <c r="R1090" s="145"/>
      <c r="S1090" s="145"/>
      <c r="T1090" s="145"/>
      <c r="U1090" s="145"/>
      <c r="V1090" s="145"/>
      <c r="W1090" s="145"/>
      <c r="X1090" s="145"/>
      <c r="Y1090" s="145"/>
      <c r="Z1090" s="145"/>
      <c r="AA1090" s="145"/>
      <c r="AB1090" s="145"/>
      <c r="AC1090" s="145"/>
      <c r="AD1090" s="145"/>
      <c r="AE1090" s="144">
        <v>0</v>
      </c>
      <c r="AF1090" s="144">
        <v>0</v>
      </c>
      <c r="AG1090" s="144">
        <v>0</v>
      </c>
      <c r="AH1090" s="144">
        <v>0</v>
      </c>
      <c r="AI1090" s="144">
        <v>0</v>
      </c>
      <c r="AJ1090" s="144">
        <v>0</v>
      </c>
      <c r="AK1090" s="144">
        <v>0</v>
      </c>
      <c r="AL1090" s="144">
        <v>0</v>
      </c>
      <c r="AM1090" s="144">
        <v>0</v>
      </c>
      <c r="AN1090" s="144">
        <v>0</v>
      </c>
      <c r="AO1090" s="144">
        <v>0</v>
      </c>
      <c r="AP1090" s="144">
        <v>0</v>
      </c>
      <c r="AQ1090" s="144">
        <v>0</v>
      </c>
      <c r="AR1090" s="144">
        <v>0</v>
      </c>
      <c r="AS1090" s="144"/>
      <c r="AT1090" s="144"/>
      <c r="AU1090" s="144"/>
      <c r="AV1090" s="144"/>
      <c r="AW1090" s="144"/>
      <c r="AX1090" s="144"/>
      <c r="AY1090" s="144"/>
      <c r="AZ1090" s="144"/>
      <c r="BA1090" s="144"/>
      <c r="BB1090" s="144"/>
      <c r="BC1090" s="144"/>
      <c r="BD1090" s="144"/>
      <c r="BE1090" s="144"/>
      <c r="BF1090" s="144"/>
    </row>
    <row r="1091" spans="1:58" hidden="1">
      <c r="A1091" s="143" t="s">
        <v>929</v>
      </c>
      <c r="B1091" s="143" t="s">
        <v>992</v>
      </c>
      <c r="C1091" s="144">
        <v>0</v>
      </c>
      <c r="D1091" s="144">
        <v>0</v>
      </c>
      <c r="E1091" s="144">
        <v>0</v>
      </c>
      <c r="F1091" s="144">
        <v>0</v>
      </c>
      <c r="G1091" s="144">
        <v>0</v>
      </c>
      <c r="H1091" s="144">
        <v>0</v>
      </c>
      <c r="I1091" s="144">
        <v>0</v>
      </c>
      <c r="J1091" s="144">
        <v>0</v>
      </c>
      <c r="K1091" s="144">
        <v>0</v>
      </c>
      <c r="L1091" s="144">
        <v>0</v>
      </c>
      <c r="M1091" s="144">
        <v>0</v>
      </c>
      <c r="N1091" s="144">
        <v>0</v>
      </c>
      <c r="O1091" s="144">
        <v>0</v>
      </c>
      <c r="P1091" s="144">
        <v>0</v>
      </c>
      <c r="Q1091" s="145"/>
      <c r="R1091" s="145"/>
      <c r="S1091" s="145"/>
      <c r="T1091" s="145"/>
      <c r="U1091" s="145"/>
      <c r="V1091" s="145"/>
      <c r="W1091" s="145"/>
      <c r="X1091" s="145"/>
      <c r="Y1091" s="145"/>
      <c r="Z1091" s="145"/>
      <c r="AA1091" s="145"/>
      <c r="AB1091" s="145"/>
      <c r="AC1091" s="145"/>
      <c r="AD1091" s="145"/>
      <c r="AE1091" s="144">
        <v>0</v>
      </c>
      <c r="AF1091" s="144">
        <v>0</v>
      </c>
      <c r="AG1091" s="144">
        <v>0</v>
      </c>
      <c r="AH1091" s="144">
        <v>0</v>
      </c>
      <c r="AI1091" s="144">
        <v>0</v>
      </c>
      <c r="AJ1091" s="144">
        <v>0</v>
      </c>
      <c r="AK1091" s="144">
        <v>0</v>
      </c>
      <c r="AL1091" s="144">
        <v>0</v>
      </c>
      <c r="AM1091" s="144">
        <v>0</v>
      </c>
      <c r="AN1091" s="144">
        <v>0</v>
      </c>
      <c r="AO1091" s="144">
        <v>0</v>
      </c>
      <c r="AP1091" s="144">
        <v>0</v>
      </c>
      <c r="AQ1091" s="144">
        <v>0</v>
      </c>
      <c r="AR1091" s="144">
        <v>0</v>
      </c>
      <c r="AS1091" s="144"/>
      <c r="AT1091" s="144"/>
      <c r="AU1091" s="144"/>
      <c r="AV1091" s="144"/>
      <c r="AW1091" s="144"/>
      <c r="AX1091" s="144"/>
      <c r="AY1091" s="144"/>
      <c r="AZ1091" s="144"/>
      <c r="BA1091" s="144"/>
      <c r="BB1091" s="144"/>
      <c r="BC1091" s="144"/>
      <c r="BD1091" s="144"/>
      <c r="BE1091" s="144"/>
      <c r="BF1091" s="144"/>
    </row>
    <row r="1092" spans="1:58" hidden="1">
      <c r="A1092" s="143" t="s">
        <v>929</v>
      </c>
      <c r="B1092" s="143" t="s">
        <v>993</v>
      </c>
      <c r="C1092" s="144">
        <v>0</v>
      </c>
      <c r="D1092" s="144">
        <v>0</v>
      </c>
      <c r="E1092" s="144">
        <v>0</v>
      </c>
      <c r="F1092" s="144">
        <v>0</v>
      </c>
      <c r="G1092" s="144">
        <v>0</v>
      </c>
      <c r="H1092" s="144">
        <v>0</v>
      </c>
      <c r="I1092" s="144">
        <v>0</v>
      </c>
      <c r="J1092" s="144">
        <v>0</v>
      </c>
      <c r="K1092" s="144">
        <v>0</v>
      </c>
      <c r="L1092" s="144">
        <v>0</v>
      </c>
      <c r="M1092" s="144">
        <v>0</v>
      </c>
      <c r="N1092" s="144">
        <v>0</v>
      </c>
      <c r="O1092" s="144">
        <v>0</v>
      </c>
      <c r="P1092" s="144">
        <v>0</v>
      </c>
      <c r="Q1092" s="145"/>
      <c r="R1092" s="145"/>
      <c r="S1092" s="145"/>
      <c r="T1092" s="145"/>
      <c r="U1092" s="145"/>
      <c r="V1092" s="145"/>
      <c r="W1092" s="145"/>
      <c r="X1092" s="145"/>
      <c r="Y1092" s="145"/>
      <c r="Z1092" s="145"/>
      <c r="AA1092" s="145"/>
      <c r="AB1092" s="145"/>
      <c r="AC1092" s="145"/>
      <c r="AD1092" s="145"/>
      <c r="AE1092" s="144">
        <v>0</v>
      </c>
      <c r="AF1092" s="144">
        <v>0</v>
      </c>
      <c r="AG1092" s="144">
        <v>0</v>
      </c>
      <c r="AH1092" s="144">
        <v>0</v>
      </c>
      <c r="AI1092" s="144">
        <v>0</v>
      </c>
      <c r="AJ1092" s="144">
        <v>0</v>
      </c>
      <c r="AK1092" s="144">
        <v>0</v>
      </c>
      <c r="AL1092" s="144">
        <v>0</v>
      </c>
      <c r="AM1092" s="144">
        <v>0</v>
      </c>
      <c r="AN1092" s="144">
        <v>0</v>
      </c>
      <c r="AO1092" s="144">
        <v>0</v>
      </c>
      <c r="AP1092" s="144">
        <v>0</v>
      </c>
      <c r="AQ1092" s="144">
        <v>0</v>
      </c>
      <c r="AR1092" s="144">
        <v>0</v>
      </c>
      <c r="AS1092" s="144"/>
      <c r="AT1092" s="144"/>
      <c r="AU1092" s="144"/>
      <c r="AV1092" s="144"/>
      <c r="AW1092" s="144"/>
      <c r="AX1092" s="144"/>
      <c r="AY1092" s="144"/>
      <c r="AZ1092" s="144"/>
      <c r="BA1092" s="144"/>
      <c r="BB1092" s="144"/>
      <c r="BC1092" s="144"/>
      <c r="BD1092" s="144"/>
      <c r="BE1092" s="144"/>
      <c r="BF1092" s="144"/>
    </row>
    <row r="1093" spans="1:58" hidden="1">
      <c r="A1093" s="143" t="s">
        <v>929</v>
      </c>
      <c r="B1093" s="143" t="s">
        <v>994</v>
      </c>
      <c r="C1093" s="144">
        <v>0</v>
      </c>
      <c r="D1093" s="144">
        <v>0</v>
      </c>
      <c r="E1093" s="144">
        <v>0</v>
      </c>
      <c r="F1093" s="144">
        <v>0</v>
      </c>
      <c r="G1093" s="144">
        <v>0</v>
      </c>
      <c r="H1093" s="144">
        <v>0</v>
      </c>
      <c r="I1093" s="144">
        <v>0</v>
      </c>
      <c r="J1093" s="144">
        <v>0</v>
      </c>
      <c r="K1093" s="144">
        <v>0</v>
      </c>
      <c r="L1093" s="144">
        <v>0</v>
      </c>
      <c r="M1093" s="144">
        <v>0</v>
      </c>
      <c r="N1093" s="144">
        <v>0</v>
      </c>
      <c r="O1093" s="144">
        <v>0</v>
      </c>
      <c r="P1093" s="144">
        <v>0</v>
      </c>
      <c r="Q1093" s="145"/>
      <c r="R1093" s="145"/>
      <c r="S1093" s="145"/>
      <c r="T1093" s="145"/>
      <c r="U1093" s="145"/>
      <c r="V1093" s="145"/>
      <c r="W1093" s="145"/>
      <c r="X1093" s="145"/>
      <c r="Y1093" s="145"/>
      <c r="Z1093" s="145"/>
      <c r="AA1093" s="145"/>
      <c r="AB1093" s="145"/>
      <c r="AC1093" s="145"/>
      <c r="AD1093" s="145"/>
      <c r="AE1093" s="144">
        <v>0</v>
      </c>
      <c r="AF1093" s="144">
        <v>0</v>
      </c>
      <c r="AG1093" s="144">
        <v>0</v>
      </c>
      <c r="AH1093" s="144">
        <v>0</v>
      </c>
      <c r="AI1093" s="144">
        <v>0</v>
      </c>
      <c r="AJ1093" s="144">
        <v>0</v>
      </c>
      <c r="AK1093" s="144">
        <v>0</v>
      </c>
      <c r="AL1093" s="144">
        <v>0</v>
      </c>
      <c r="AM1093" s="144">
        <v>0</v>
      </c>
      <c r="AN1093" s="144">
        <v>0</v>
      </c>
      <c r="AO1093" s="144">
        <v>0</v>
      </c>
      <c r="AP1093" s="144">
        <v>0</v>
      </c>
      <c r="AQ1093" s="144">
        <v>0</v>
      </c>
      <c r="AR1093" s="144">
        <v>0</v>
      </c>
      <c r="AS1093" s="144"/>
      <c r="AT1093" s="144"/>
      <c r="AU1093" s="144"/>
      <c r="AV1093" s="144"/>
      <c r="AW1093" s="144"/>
      <c r="AX1093" s="144"/>
      <c r="AY1093" s="144"/>
      <c r="AZ1093" s="144"/>
      <c r="BA1093" s="144"/>
      <c r="BB1093" s="144"/>
      <c r="BC1093" s="144"/>
      <c r="BD1093" s="144"/>
      <c r="BE1093" s="144"/>
      <c r="BF1093" s="144"/>
    </row>
    <row r="1094" spans="1:58" hidden="1">
      <c r="A1094" s="143" t="s">
        <v>929</v>
      </c>
      <c r="B1094" s="143" t="s">
        <v>995</v>
      </c>
      <c r="C1094" s="144">
        <v>0</v>
      </c>
      <c r="D1094" s="144">
        <v>0</v>
      </c>
      <c r="E1094" s="144">
        <v>0</v>
      </c>
      <c r="F1094" s="144">
        <v>0</v>
      </c>
      <c r="G1094" s="144">
        <v>0</v>
      </c>
      <c r="H1094" s="144">
        <v>0</v>
      </c>
      <c r="I1094" s="144">
        <v>0</v>
      </c>
      <c r="J1094" s="144">
        <v>0</v>
      </c>
      <c r="K1094" s="144">
        <v>0</v>
      </c>
      <c r="L1094" s="144">
        <v>0</v>
      </c>
      <c r="M1094" s="144">
        <v>0</v>
      </c>
      <c r="N1094" s="144">
        <v>0</v>
      </c>
      <c r="O1094" s="144">
        <v>0</v>
      </c>
      <c r="P1094" s="144">
        <v>0</v>
      </c>
      <c r="Q1094" s="145"/>
      <c r="R1094" s="145"/>
      <c r="S1094" s="145"/>
      <c r="T1094" s="145"/>
      <c r="U1094" s="145"/>
      <c r="V1094" s="145"/>
      <c r="W1094" s="145"/>
      <c r="X1094" s="145"/>
      <c r="Y1094" s="145"/>
      <c r="Z1094" s="145"/>
      <c r="AA1094" s="145"/>
      <c r="AB1094" s="145"/>
      <c r="AC1094" s="145"/>
      <c r="AD1094" s="145"/>
      <c r="AE1094" s="144">
        <v>0</v>
      </c>
      <c r="AF1094" s="144">
        <v>0</v>
      </c>
      <c r="AG1094" s="144">
        <v>0</v>
      </c>
      <c r="AH1094" s="144">
        <v>0</v>
      </c>
      <c r="AI1094" s="144">
        <v>0</v>
      </c>
      <c r="AJ1094" s="144">
        <v>0</v>
      </c>
      <c r="AK1094" s="144">
        <v>0</v>
      </c>
      <c r="AL1094" s="144">
        <v>0</v>
      </c>
      <c r="AM1094" s="144">
        <v>0</v>
      </c>
      <c r="AN1094" s="144">
        <v>0</v>
      </c>
      <c r="AO1094" s="144">
        <v>0</v>
      </c>
      <c r="AP1094" s="144">
        <v>0</v>
      </c>
      <c r="AQ1094" s="144">
        <v>0</v>
      </c>
      <c r="AR1094" s="144">
        <v>0</v>
      </c>
      <c r="AS1094" s="144"/>
      <c r="AT1094" s="144"/>
      <c r="AU1094" s="144"/>
      <c r="AV1094" s="144"/>
      <c r="AW1094" s="144"/>
      <c r="AX1094" s="144"/>
      <c r="AY1094" s="144"/>
      <c r="AZ1094" s="144"/>
      <c r="BA1094" s="144"/>
      <c r="BB1094" s="144"/>
      <c r="BC1094" s="144"/>
      <c r="BD1094" s="144"/>
      <c r="BE1094" s="144"/>
      <c r="BF1094" s="144"/>
    </row>
    <row r="1095" spans="1:58" hidden="1">
      <c r="A1095" s="143" t="s">
        <v>929</v>
      </c>
      <c r="B1095" s="143" t="s">
        <v>996</v>
      </c>
      <c r="C1095" s="144">
        <v>0</v>
      </c>
      <c r="D1095" s="144">
        <v>0</v>
      </c>
      <c r="E1095" s="144">
        <v>0</v>
      </c>
      <c r="F1095" s="144">
        <v>0</v>
      </c>
      <c r="G1095" s="144">
        <v>0</v>
      </c>
      <c r="H1095" s="144">
        <v>0</v>
      </c>
      <c r="I1095" s="144">
        <v>0</v>
      </c>
      <c r="J1095" s="144">
        <v>0</v>
      </c>
      <c r="K1095" s="144">
        <v>0</v>
      </c>
      <c r="L1095" s="144">
        <v>0</v>
      </c>
      <c r="M1095" s="144">
        <v>0</v>
      </c>
      <c r="N1095" s="144">
        <v>0</v>
      </c>
      <c r="O1095" s="144">
        <v>0</v>
      </c>
      <c r="P1095" s="144">
        <v>0</v>
      </c>
      <c r="Q1095" s="145"/>
      <c r="R1095" s="145"/>
      <c r="S1095" s="145"/>
      <c r="T1095" s="145"/>
      <c r="U1095" s="145"/>
      <c r="V1095" s="145"/>
      <c r="W1095" s="145"/>
      <c r="X1095" s="145"/>
      <c r="Y1095" s="145"/>
      <c r="Z1095" s="145"/>
      <c r="AA1095" s="145"/>
      <c r="AB1095" s="145"/>
      <c r="AC1095" s="145"/>
      <c r="AD1095" s="145"/>
      <c r="AE1095" s="144">
        <v>0</v>
      </c>
      <c r="AF1095" s="144">
        <v>0</v>
      </c>
      <c r="AG1095" s="144">
        <v>0</v>
      </c>
      <c r="AH1095" s="144">
        <v>0</v>
      </c>
      <c r="AI1095" s="144">
        <v>0</v>
      </c>
      <c r="AJ1095" s="144">
        <v>0</v>
      </c>
      <c r="AK1095" s="144">
        <v>0</v>
      </c>
      <c r="AL1095" s="144">
        <v>0</v>
      </c>
      <c r="AM1095" s="144">
        <v>0</v>
      </c>
      <c r="AN1095" s="144">
        <v>0</v>
      </c>
      <c r="AO1095" s="144">
        <v>0</v>
      </c>
      <c r="AP1095" s="144">
        <v>0</v>
      </c>
      <c r="AQ1095" s="144">
        <v>0</v>
      </c>
      <c r="AR1095" s="144">
        <v>0</v>
      </c>
      <c r="AS1095" s="144"/>
      <c r="AT1095" s="144"/>
      <c r="AU1095" s="144"/>
      <c r="AV1095" s="144"/>
      <c r="AW1095" s="144"/>
      <c r="AX1095" s="144"/>
      <c r="AY1095" s="144"/>
      <c r="AZ1095" s="144"/>
      <c r="BA1095" s="144"/>
      <c r="BB1095" s="144"/>
      <c r="BC1095" s="144"/>
      <c r="BD1095" s="144"/>
      <c r="BE1095" s="144"/>
      <c r="BF1095" s="144"/>
    </row>
    <row r="1096" spans="1:58" hidden="1">
      <c r="A1096" s="143" t="s">
        <v>929</v>
      </c>
      <c r="B1096" s="143" t="s">
        <v>997</v>
      </c>
      <c r="C1096" s="144">
        <v>0</v>
      </c>
      <c r="D1096" s="144">
        <v>0</v>
      </c>
      <c r="E1096" s="144">
        <v>0</v>
      </c>
      <c r="F1096" s="144">
        <v>0</v>
      </c>
      <c r="G1096" s="144">
        <v>0</v>
      </c>
      <c r="H1096" s="144">
        <v>0</v>
      </c>
      <c r="I1096" s="144">
        <v>0</v>
      </c>
      <c r="J1096" s="144">
        <v>0</v>
      </c>
      <c r="K1096" s="144">
        <v>0</v>
      </c>
      <c r="L1096" s="144">
        <v>0</v>
      </c>
      <c r="M1096" s="144">
        <v>0</v>
      </c>
      <c r="N1096" s="144">
        <v>0</v>
      </c>
      <c r="O1096" s="144">
        <v>0</v>
      </c>
      <c r="P1096" s="144">
        <v>0</v>
      </c>
      <c r="Q1096" s="145"/>
      <c r="R1096" s="145"/>
      <c r="S1096" s="145"/>
      <c r="T1096" s="145"/>
      <c r="U1096" s="145"/>
      <c r="V1096" s="145"/>
      <c r="W1096" s="145"/>
      <c r="X1096" s="145"/>
      <c r="Y1096" s="145"/>
      <c r="Z1096" s="145"/>
      <c r="AA1096" s="145"/>
      <c r="AB1096" s="145"/>
      <c r="AC1096" s="145"/>
      <c r="AD1096" s="145"/>
      <c r="AE1096" s="144">
        <v>0</v>
      </c>
      <c r="AF1096" s="144">
        <v>0</v>
      </c>
      <c r="AG1096" s="144">
        <v>0</v>
      </c>
      <c r="AH1096" s="144">
        <v>0</v>
      </c>
      <c r="AI1096" s="144">
        <v>0</v>
      </c>
      <c r="AJ1096" s="144">
        <v>0</v>
      </c>
      <c r="AK1096" s="144">
        <v>0</v>
      </c>
      <c r="AL1096" s="144">
        <v>0</v>
      </c>
      <c r="AM1096" s="144">
        <v>0</v>
      </c>
      <c r="AN1096" s="144">
        <v>0</v>
      </c>
      <c r="AO1096" s="144">
        <v>0</v>
      </c>
      <c r="AP1096" s="144">
        <v>0</v>
      </c>
      <c r="AQ1096" s="144">
        <v>0</v>
      </c>
      <c r="AR1096" s="144">
        <v>0</v>
      </c>
      <c r="AS1096" s="144"/>
      <c r="AT1096" s="144"/>
      <c r="AU1096" s="144"/>
      <c r="AV1096" s="144"/>
      <c r="AW1096" s="144"/>
      <c r="AX1096" s="144"/>
      <c r="AY1096" s="144"/>
      <c r="AZ1096" s="144"/>
      <c r="BA1096" s="144"/>
      <c r="BB1096" s="144"/>
      <c r="BC1096" s="144"/>
      <c r="BD1096" s="144"/>
      <c r="BE1096" s="144"/>
      <c r="BF1096" s="144"/>
    </row>
    <row r="1097" spans="1:58" hidden="1">
      <c r="A1097" s="143" t="s">
        <v>929</v>
      </c>
      <c r="B1097" s="143" t="s">
        <v>998</v>
      </c>
      <c r="C1097" s="144">
        <v>0</v>
      </c>
      <c r="D1097" s="144">
        <v>0</v>
      </c>
      <c r="E1097" s="144">
        <v>0</v>
      </c>
      <c r="F1097" s="144">
        <v>0</v>
      </c>
      <c r="G1097" s="144">
        <v>0</v>
      </c>
      <c r="H1097" s="144">
        <v>0</v>
      </c>
      <c r="I1097" s="144">
        <v>0</v>
      </c>
      <c r="J1097" s="144">
        <v>0</v>
      </c>
      <c r="K1097" s="144">
        <v>0</v>
      </c>
      <c r="L1097" s="144">
        <v>0</v>
      </c>
      <c r="M1097" s="144">
        <v>0</v>
      </c>
      <c r="N1097" s="144">
        <v>0</v>
      </c>
      <c r="O1097" s="144">
        <v>0</v>
      </c>
      <c r="P1097" s="144">
        <v>0</v>
      </c>
      <c r="Q1097" s="145"/>
      <c r="R1097" s="145"/>
      <c r="S1097" s="145"/>
      <c r="T1097" s="145"/>
      <c r="U1097" s="145"/>
      <c r="V1097" s="145"/>
      <c r="W1097" s="145"/>
      <c r="X1097" s="145"/>
      <c r="Y1097" s="145"/>
      <c r="Z1097" s="145"/>
      <c r="AA1097" s="145"/>
      <c r="AB1097" s="145"/>
      <c r="AC1097" s="145"/>
      <c r="AD1097" s="145"/>
      <c r="AE1097" s="144">
        <v>0</v>
      </c>
      <c r="AF1097" s="144">
        <v>0</v>
      </c>
      <c r="AG1097" s="144">
        <v>0</v>
      </c>
      <c r="AH1097" s="144">
        <v>0</v>
      </c>
      <c r="AI1097" s="144">
        <v>0</v>
      </c>
      <c r="AJ1097" s="144">
        <v>0</v>
      </c>
      <c r="AK1097" s="144">
        <v>0</v>
      </c>
      <c r="AL1097" s="144">
        <v>0</v>
      </c>
      <c r="AM1097" s="144">
        <v>0</v>
      </c>
      <c r="AN1097" s="144">
        <v>0</v>
      </c>
      <c r="AO1097" s="144">
        <v>0</v>
      </c>
      <c r="AP1097" s="144">
        <v>0</v>
      </c>
      <c r="AQ1097" s="144">
        <v>0</v>
      </c>
      <c r="AR1097" s="144">
        <v>0</v>
      </c>
      <c r="AS1097" s="144"/>
      <c r="AT1097" s="144"/>
      <c r="AU1097" s="144"/>
      <c r="AV1097" s="144"/>
      <c r="AW1097" s="144"/>
      <c r="AX1097" s="144"/>
      <c r="AY1097" s="144"/>
      <c r="AZ1097" s="144"/>
      <c r="BA1097" s="144"/>
      <c r="BB1097" s="144"/>
      <c r="BC1097" s="144"/>
      <c r="BD1097" s="144"/>
      <c r="BE1097" s="144"/>
      <c r="BF1097" s="144"/>
    </row>
    <row r="1098" spans="1:58" hidden="1">
      <c r="A1098" s="143" t="s">
        <v>929</v>
      </c>
      <c r="B1098" s="143" t="s">
        <v>999</v>
      </c>
      <c r="C1098" s="144">
        <v>0</v>
      </c>
      <c r="D1098" s="144">
        <v>0</v>
      </c>
      <c r="E1098" s="144">
        <v>0</v>
      </c>
      <c r="F1098" s="144">
        <v>0</v>
      </c>
      <c r="G1098" s="144">
        <v>0</v>
      </c>
      <c r="H1098" s="144">
        <v>0</v>
      </c>
      <c r="I1098" s="144">
        <v>0</v>
      </c>
      <c r="J1098" s="144">
        <v>0</v>
      </c>
      <c r="K1098" s="144">
        <v>0</v>
      </c>
      <c r="L1098" s="144">
        <v>0</v>
      </c>
      <c r="M1098" s="144">
        <v>0</v>
      </c>
      <c r="N1098" s="144">
        <v>0</v>
      </c>
      <c r="O1098" s="144">
        <v>0</v>
      </c>
      <c r="P1098" s="144">
        <v>0</v>
      </c>
      <c r="Q1098" s="145"/>
      <c r="R1098" s="145"/>
      <c r="S1098" s="145"/>
      <c r="T1098" s="145"/>
      <c r="U1098" s="145"/>
      <c r="V1098" s="145"/>
      <c r="W1098" s="145"/>
      <c r="X1098" s="145"/>
      <c r="Y1098" s="145"/>
      <c r="Z1098" s="145"/>
      <c r="AA1098" s="145"/>
      <c r="AB1098" s="145"/>
      <c r="AC1098" s="145"/>
      <c r="AD1098" s="145"/>
      <c r="AE1098" s="144">
        <v>0</v>
      </c>
      <c r="AF1098" s="144">
        <v>0</v>
      </c>
      <c r="AG1098" s="144">
        <v>0</v>
      </c>
      <c r="AH1098" s="144">
        <v>0</v>
      </c>
      <c r="AI1098" s="144">
        <v>0</v>
      </c>
      <c r="AJ1098" s="144">
        <v>0</v>
      </c>
      <c r="AK1098" s="144">
        <v>0</v>
      </c>
      <c r="AL1098" s="144">
        <v>0</v>
      </c>
      <c r="AM1098" s="144">
        <v>0</v>
      </c>
      <c r="AN1098" s="144">
        <v>0</v>
      </c>
      <c r="AO1098" s="144">
        <v>0</v>
      </c>
      <c r="AP1098" s="144">
        <v>0</v>
      </c>
      <c r="AQ1098" s="144">
        <v>0</v>
      </c>
      <c r="AR1098" s="144">
        <v>0</v>
      </c>
      <c r="AS1098" s="144"/>
      <c r="AT1098" s="144"/>
      <c r="AU1098" s="144"/>
      <c r="AV1098" s="144"/>
      <c r="AW1098" s="144"/>
      <c r="AX1098" s="144"/>
      <c r="AY1098" s="144"/>
      <c r="AZ1098" s="144"/>
      <c r="BA1098" s="144"/>
      <c r="BB1098" s="144"/>
      <c r="BC1098" s="144"/>
      <c r="BD1098" s="144"/>
      <c r="BE1098" s="144"/>
      <c r="BF1098" s="144"/>
    </row>
    <row r="1099" spans="1:58" hidden="1">
      <c r="A1099" s="143" t="s">
        <v>929</v>
      </c>
      <c r="B1099" s="143" t="s">
        <v>1000</v>
      </c>
      <c r="C1099" s="144">
        <v>0</v>
      </c>
      <c r="D1099" s="144">
        <v>0</v>
      </c>
      <c r="E1099" s="144">
        <v>0</v>
      </c>
      <c r="F1099" s="144">
        <v>0</v>
      </c>
      <c r="G1099" s="144">
        <v>0</v>
      </c>
      <c r="H1099" s="144">
        <v>0</v>
      </c>
      <c r="I1099" s="144">
        <v>0</v>
      </c>
      <c r="J1099" s="144">
        <v>0</v>
      </c>
      <c r="K1099" s="144">
        <v>0</v>
      </c>
      <c r="L1099" s="144">
        <v>0</v>
      </c>
      <c r="M1099" s="144">
        <v>0</v>
      </c>
      <c r="N1099" s="144">
        <v>0</v>
      </c>
      <c r="O1099" s="144">
        <v>0</v>
      </c>
      <c r="P1099" s="144">
        <v>0</v>
      </c>
      <c r="Q1099" s="145"/>
      <c r="R1099" s="145"/>
      <c r="S1099" s="145"/>
      <c r="T1099" s="145"/>
      <c r="U1099" s="145"/>
      <c r="V1099" s="145"/>
      <c r="W1099" s="145"/>
      <c r="X1099" s="145"/>
      <c r="Y1099" s="145"/>
      <c r="Z1099" s="145"/>
      <c r="AA1099" s="145"/>
      <c r="AB1099" s="145"/>
      <c r="AC1099" s="145"/>
      <c r="AD1099" s="145"/>
      <c r="AE1099" s="144">
        <v>0</v>
      </c>
      <c r="AF1099" s="144">
        <v>0</v>
      </c>
      <c r="AG1099" s="144">
        <v>0</v>
      </c>
      <c r="AH1099" s="144">
        <v>0</v>
      </c>
      <c r="AI1099" s="144">
        <v>0</v>
      </c>
      <c r="AJ1099" s="144">
        <v>0</v>
      </c>
      <c r="AK1099" s="144">
        <v>0</v>
      </c>
      <c r="AL1099" s="144">
        <v>0</v>
      </c>
      <c r="AM1099" s="144">
        <v>0</v>
      </c>
      <c r="AN1099" s="144">
        <v>0</v>
      </c>
      <c r="AO1099" s="144">
        <v>0</v>
      </c>
      <c r="AP1099" s="144">
        <v>0</v>
      </c>
      <c r="AQ1099" s="144">
        <v>0</v>
      </c>
      <c r="AR1099" s="144">
        <v>0</v>
      </c>
      <c r="AS1099" s="144"/>
      <c r="AT1099" s="144"/>
      <c r="AU1099" s="144"/>
      <c r="AV1099" s="144"/>
      <c r="AW1099" s="144"/>
      <c r="AX1099" s="144"/>
      <c r="AY1099" s="144"/>
      <c r="AZ1099" s="144"/>
      <c r="BA1099" s="144"/>
      <c r="BB1099" s="144"/>
      <c r="BC1099" s="144"/>
      <c r="BD1099" s="144"/>
      <c r="BE1099" s="144"/>
      <c r="BF1099" s="144"/>
    </row>
    <row r="1100" spans="1:58" hidden="1">
      <c r="A1100" s="143" t="s">
        <v>929</v>
      </c>
      <c r="B1100" s="143" t="s">
        <v>1001</v>
      </c>
      <c r="C1100" s="144">
        <v>0</v>
      </c>
      <c r="D1100" s="144">
        <v>0</v>
      </c>
      <c r="E1100" s="144">
        <v>0</v>
      </c>
      <c r="F1100" s="144">
        <v>0</v>
      </c>
      <c r="G1100" s="144">
        <v>0</v>
      </c>
      <c r="H1100" s="144">
        <v>0</v>
      </c>
      <c r="I1100" s="144">
        <v>0</v>
      </c>
      <c r="J1100" s="144">
        <v>0</v>
      </c>
      <c r="K1100" s="144">
        <v>0</v>
      </c>
      <c r="L1100" s="144">
        <v>0</v>
      </c>
      <c r="M1100" s="144">
        <v>0</v>
      </c>
      <c r="N1100" s="144">
        <v>0</v>
      </c>
      <c r="O1100" s="144">
        <v>0</v>
      </c>
      <c r="P1100" s="144">
        <v>0</v>
      </c>
      <c r="Q1100" s="145"/>
      <c r="R1100" s="145"/>
      <c r="S1100" s="145"/>
      <c r="T1100" s="145"/>
      <c r="U1100" s="145"/>
      <c r="V1100" s="145"/>
      <c r="W1100" s="145"/>
      <c r="X1100" s="145"/>
      <c r="Y1100" s="145"/>
      <c r="Z1100" s="145"/>
      <c r="AA1100" s="145"/>
      <c r="AB1100" s="145"/>
      <c r="AC1100" s="145"/>
      <c r="AD1100" s="145"/>
      <c r="AE1100" s="144">
        <v>0</v>
      </c>
      <c r="AF1100" s="144">
        <v>0</v>
      </c>
      <c r="AG1100" s="144">
        <v>0</v>
      </c>
      <c r="AH1100" s="144">
        <v>0</v>
      </c>
      <c r="AI1100" s="144">
        <v>0</v>
      </c>
      <c r="AJ1100" s="144">
        <v>0</v>
      </c>
      <c r="AK1100" s="144">
        <v>0</v>
      </c>
      <c r="AL1100" s="144">
        <v>0</v>
      </c>
      <c r="AM1100" s="144">
        <v>0</v>
      </c>
      <c r="AN1100" s="144">
        <v>0</v>
      </c>
      <c r="AO1100" s="144">
        <v>0</v>
      </c>
      <c r="AP1100" s="144">
        <v>0</v>
      </c>
      <c r="AQ1100" s="144">
        <v>0</v>
      </c>
      <c r="AR1100" s="144">
        <v>0</v>
      </c>
      <c r="AS1100" s="144"/>
      <c r="AT1100" s="144"/>
      <c r="AU1100" s="144"/>
      <c r="AV1100" s="144"/>
      <c r="AW1100" s="144"/>
      <c r="AX1100" s="144"/>
      <c r="AY1100" s="144"/>
      <c r="AZ1100" s="144"/>
      <c r="BA1100" s="144"/>
      <c r="BB1100" s="144"/>
      <c r="BC1100" s="144"/>
      <c r="BD1100" s="144"/>
      <c r="BE1100" s="144"/>
      <c r="BF1100" s="144"/>
    </row>
    <row r="1101" spans="1:58" hidden="1">
      <c r="A1101" s="143" t="s">
        <v>929</v>
      </c>
      <c r="B1101" s="143" t="s">
        <v>1002</v>
      </c>
      <c r="C1101" s="144">
        <v>0</v>
      </c>
      <c r="D1101" s="144">
        <v>0</v>
      </c>
      <c r="E1101" s="144">
        <v>0</v>
      </c>
      <c r="F1101" s="144">
        <v>0</v>
      </c>
      <c r="G1101" s="144">
        <v>0</v>
      </c>
      <c r="H1101" s="144">
        <v>0</v>
      </c>
      <c r="I1101" s="144">
        <v>0</v>
      </c>
      <c r="J1101" s="144">
        <v>0</v>
      </c>
      <c r="K1101" s="144">
        <v>0</v>
      </c>
      <c r="L1101" s="144">
        <v>0</v>
      </c>
      <c r="M1101" s="144">
        <v>0</v>
      </c>
      <c r="N1101" s="144">
        <v>0</v>
      </c>
      <c r="O1101" s="144">
        <v>0</v>
      </c>
      <c r="P1101" s="144">
        <v>0</v>
      </c>
      <c r="Q1101" s="145"/>
      <c r="R1101" s="145"/>
      <c r="S1101" s="145"/>
      <c r="T1101" s="145"/>
      <c r="U1101" s="145"/>
      <c r="V1101" s="145"/>
      <c r="W1101" s="145"/>
      <c r="X1101" s="145"/>
      <c r="Y1101" s="145"/>
      <c r="Z1101" s="145"/>
      <c r="AA1101" s="145"/>
      <c r="AB1101" s="145"/>
      <c r="AC1101" s="145"/>
      <c r="AD1101" s="145"/>
      <c r="AE1101" s="144">
        <v>0</v>
      </c>
      <c r="AF1101" s="144">
        <v>0</v>
      </c>
      <c r="AG1101" s="144">
        <v>0</v>
      </c>
      <c r="AH1101" s="144">
        <v>0</v>
      </c>
      <c r="AI1101" s="144">
        <v>0</v>
      </c>
      <c r="AJ1101" s="144">
        <v>0</v>
      </c>
      <c r="AK1101" s="144">
        <v>0</v>
      </c>
      <c r="AL1101" s="144">
        <v>0</v>
      </c>
      <c r="AM1101" s="144">
        <v>0</v>
      </c>
      <c r="AN1101" s="144">
        <v>0</v>
      </c>
      <c r="AO1101" s="144">
        <v>0</v>
      </c>
      <c r="AP1101" s="144">
        <v>0</v>
      </c>
      <c r="AQ1101" s="144">
        <v>0</v>
      </c>
      <c r="AR1101" s="144">
        <v>0</v>
      </c>
      <c r="AS1101" s="144"/>
      <c r="AT1101" s="144"/>
      <c r="AU1101" s="144"/>
      <c r="AV1101" s="144"/>
      <c r="AW1101" s="144"/>
      <c r="AX1101" s="144"/>
      <c r="AY1101" s="144"/>
      <c r="AZ1101" s="144"/>
      <c r="BA1101" s="144"/>
      <c r="BB1101" s="144"/>
      <c r="BC1101" s="144"/>
      <c r="BD1101" s="144"/>
      <c r="BE1101" s="144"/>
      <c r="BF1101" s="144"/>
    </row>
    <row r="1102" spans="1:58" hidden="1">
      <c r="A1102" s="143" t="s">
        <v>929</v>
      </c>
      <c r="B1102" s="143" t="s">
        <v>1003</v>
      </c>
      <c r="C1102" s="144">
        <v>0</v>
      </c>
      <c r="D1102" s="144">
        <v>0</v>
      </c>
      <c r="E1102" s="144">
        <v>0</v>
      </c>
      <c r="F1102" s="144">
        <v>0</v>
      </c>
      <c r="G1102" s="144">
        <v>0</v>
      </c>
      <c r="H1102" s="144">
        <v>0</v>
      </c>
      <c r="I1102" s="144">
        <v>0</v>
      </c>
      <c r="J1102" s="144">
        <v>0</v>
      </c>
      <c r="K1102" s="144">
        <v>0</v>
      </c>
      <c r="L1102" s="144">
        <v>0</v>
      </c>
      <c r="M1102" s="144">
        <v>0</v>
      </c>
      <c r="N1102" s="144">
        <v>0</v>
      </c>
      <c r="O1102" s="144">
        <v>0</v>
      </c>
      <c r="P1102" s="144">
        <v>0</v>
      </c>
      <c r="Q1102" s="145"/>
      <c r="R1102" s="145"/>
      <c r="S1102" s="145"/>
      <c r="T1102" s="145"/>
      <c r="U1102" s="145"/>
      <c r="V1102" s="145"/>
      <c r="W1102" s="145"/>
      <c r="X1102" s="145"/>
      <c r="Y1102" s="145"/>
      <c r="Z1102" s="145"/>
      <c r="AA1102" s="145"/>
      <c r="AB1102" s="145"/>
      <c r="AC1102" s="145"/>
      <c r="AD1102" s="145"/>
      <c r="AE1102" s="144">
        <v>0</v>
      </c>
      <c r="AF1102" s="144">
        <v>0</v>
      </c>
      <c r="AG1102" s="144">
        <v>0</v>
      </c>
      <c r="AH1102" s="144">
        <v>0</v>
      </c>
      <c r="AI1102" s="144">
        <v>0</v>
      </c>
      <c r="AJ1102" s="144">
        <v>0</v>
      </c>
      <c r="AK1102" s="144">
        <v>0</v>
      </c>
      <c r="AL1102" s="144">
        <v>0</v>
      </c>
      <c r="AM1102" s="144">
        <v>0</v>
      </c>
      <c r="AN1102" s="144">
        <v>0</v>
      </c>
      <c r="AO1102" s="144">
        <v>0</v>
      </c>
      <c r="AP1102" s="144">
        <v>0</v>
      </c>
      <c r="AQ1102" s="144">
        <v>0</v>
      </c>
      <c r="AR1102" s="144">
        <v>0</v>
      </c>
      <c r="AS1102" s="144"/>
      <c r="AT1102" s="144"/>
      <c r="AU1102" s="144"/>
      <c r="AV1102" s="144"/>
      <c r="AW1102" s="144"/>
      <c r="AX1102" s="144"/>
      <c r="AY1102" s="144"/>
      <c r="AZ1102" s="144"/>
      <c r="BA1102" s="144"/>
      <c r="BB1102" s="144"/>
      <c r="BC1102" s="144"/>
      <c r="BD1102" s="144"/>
      <c r="BE1102" s="144"/>
      <c r="BF1102" s="144"/>
    </row>
    <row r="1103" spans="1:58" hidden="1">
      <c r="A1103" s="143" t="s">
        <v>929</v>
      </c>
      <c r="B1103" s="143" t="s">
        <v>1004</v>
      </c>
      <c r="C1103" s="144">
        <v>0</v>
      </c>
      <c r="D1103" s="144">
        <v>0</v>
      </c>
      <c r="E1103" s="144">
        <v>0</v>
      </c>
      <c r="F1103" s="144">
        <v>0</v>
      </c>
      <c r="G1103" s="144">
        <v>0</v>
      </c>
      <c r="H1103" s="144">
        <v>0</v>
      </c>
      <c r="I1103" s="144">
        <v>0</v>
      </c>
      <c r="J1103" s="144">
        <v>0</v>
      </c>
      <c r="K1103" s="144">
        <v>0</v>
      </c>
      <c r="L1103" s="144">
        <v>0</v>
      </c>
      <c r="M1103" s="144">
        <v>0</v>
      </c>
      <c r="N1103" s="144">
        <v>0</v>
      </c>
      <c r="O1103" s="144">
        <v>0</v>
      </c>
      <c r="P1103" s="144">
        <v>0</v>
      </c>
      <c r="Q1103" s="145"/>
      <c r="R1103" s="145"/>
      <c r="S1103" s="145"/>
      <c r="T1103" s="145"/>
      <c r="U1103" s="145"/>
      <c r="V1103" s="145"/>
      <c r="W1103" s="145"/>
      <c r="X1103" s="145"/>
      <c r="Y1103" s="145"/>
      <c r="Z1103" s="145"/>
      <c r="AA1103" s="145"/>
      <c r="AB1103" s="145"/>
      <c r="AC1103" s="145"/>
      <c r="AD1103" s="145"/>
      <c r="AE1103" s="144">
        <v>0</v>
      </c>
      <c r="AF1103" s="144">
        <v>0</v>
      </c>
      <c r="AG1103" s="144">
        <v>0</v>
      </c>
      <c r="AH1103" s="144">
        <v>0</v>
      </c>
      <c r="AI1103" s="144">
        <v>0</v>
      </c>
      <c r="AJ1103" s="144">
        <v>0</v>
      </c>
      <c r="AK1103" s="144">
        <v>0</v>
      </c>
      <c r="AL1103" s="144">
        <v>0</v>
      </c>
      <c r="AM1103" s="144">
        <v>0</v>
      </c>
      <c r="AN1103" s="144">
        <v>0</v>
      </c>
      <c r="AO1103" s="144">
        <v>0</v>
      </c>
      <c r="AP1103" s="144">
        <v>0</v>
      </c>
      <c r="AQ1103" s="144">
        <v>0</v>
      </c>
      <c r="AR1103" s="144">
        <v>0</v>
      </c>
      <c r="AS1103" s="144"/>
      <c r="AT1103" s="144"/>
      <c r="AU1103" s="144"/>
      <c r="AV1103" s="144"/>
      <c r="AW1103" s="144"/>
      <c r="AX1103" s="144"/>
      <c r="AY1103" s="144"/>
      <c r="AZ1103" s="144"/>
      <c r="BA1103" s="144"/>
      <c r="BB1103" s="144"/>
      <c r="BC1103" s="144"/>
      <c r="BD1103" s="144"/>
      <c r="BE1103" s="144"/>
      <c r="BF1103" s="144"/>
    </row>
    <row r="1104" spans="1:58" hidden="1">
      <c r="A1104" s="143" t="s">
        <v>929</v>
      </c>
      <c r="B1104" s="143" t="s">
        <v>1005</v>
      </c>
      <c r="C1104" s="144">
        <v>0</v>
      </c>
      <c r="D1104" s="144">
        <v>0</v>
      </c>
      <c r="E1104" s="144">
        <v>0</v>
      </c>
      <c r="F1104" s="144">
        <v>0</v>
      </c>
      <c r="G1104" s="144">
        <v>0</v>
      </c>
      <c r="H1104" s="144">
        <v>0</v>
      </c>
      <c r="I1104" s="144">
        <v>57</v>
      </c>
      <c r="J1104" s="144">
        <v>57</v>
      </c>
      <c r="K1104" s="144">
        <v>57</v>
      </c>
      <c r="L1104" s="144">
        <v>57</v>
      </c>
      <c r="M1104" s="144">
        <v>9</v>
      </c>
      <c r="N1104" s="144">
        <v>22</v>
      </c>
      <c r="O1104" s="144">
        <v>22</v>
      </c>
      <c r="P1104" s="144">
        <v>20</v>
      </c>
      <c r="Q1104" s="145"/>
      <c r="R1104" s="145"/>
      <c r="S1104" s="145"/>
      <c r="T1104" s="145"/>
      <c r="U1104" s="145"/>
      <c r="V1104" s="145"/>
      <c r="W1104" s="145">
        <v>12</v>
      </c>
      <c r="X1104" s="145">
        <v>1</v>
      </c>
      <c r="Y1104" s="145">
        <v>1</v>
      </c>
      <c r="Z1104" s="145">
        <v>1</v>
      </c>
      <c r="AA1104" s="145">
        <v>1</v>
      </c>
      <c r="AB1104" s="145">
        <v>1</v>
      </c>
      <c r="AC1104" s="145">
        <v>1</v>
      </c>
      <c r="AD1104" s="145">
        <v>1</v>
      </c>
      <c r="AE1104" s="144">
        <v>0</v>
      </c>
      <c r="AF1104" s="144">
        <v>0</v>
      </c>
      <c r="AG1104" s="144">
        <v>0</v>
      </c>
      <c r="AH1104" s="144">
        <v>0</v>
      </c>
      <c r="AI1104" s="144">
        <v>0</v>
      </c>
      <c r="AJ1104" s="144">
        <v>0</v>
      </c>
      <c r="AK1104" s="144">
        <v>684</v>
      </c>
      <c r="AL1104" s="144">
        <v>57</v>
      </c>
      <c r="AM1104" s="144">
        <v>57</v>
      </c>
      <c r="AN1104" s="144">
        <v>57</v>
      </c>
      <c r="AO1104" s="144">
        <v>9</v>
      </c>
      <c r="AP1104" s="144">
        <v>22</v>
      </c>
      <c r="AQ1104" s="144">
        <v>22</v>
      </c>
      <c r="AR1104" s="144">
        <v>20</v>
      </c>
      <c r="AS1104" s="144"/>
      <c r="AT1104" s="144"/>
      <c r="AU1104" s="144"/>
      <c r="AV1104" s="144"/>
      <c r="AW1104" s="144"/>
      <c r="AX1104" s="144"/>
      <c r="AY1104" s="144"/>
      <c r="AZ1104" s="144"/>
      <c r="BA1104" s="144"/>
      <c r="BB1104" s="144"/>
      <c r="BC1104" s="144"/>
      <c r="BD1104" s="144"/>
      <c r="BE1104" s="144"/>
      <c r="BF1104" s="144"/>
    </row>
    <row r="1105" spans="1:58" hidden="1">
      <c r="A1105" s="143" t="s">
        <v>929</v>
      </c>
      <c r="B1105" s="143" t="s">
        <v>1006</v>
      </c>
      <c r="C1105" s="144">
        <v>0</v>
      </c>
      <c r="D1105" s="144">
        <v>0</v>
      </c>
      <c r="E1105" s="144">
        <v>0</v>
      </c>
      <c r="F1105" s="144">
        <v>0</v>
      </c>
      <c r="G1105" s="144">
        <v>0</v>
      </c>
      <c r="H1105" s="144">
        <v>0</v>
      </c>
      <c r="I1105" s="144">
        <v>317</v>
      </c>
      <c r="J1105" s="144">
        <v>317</v>
      </c>
      <c r="K1105" s="144">
        <v>317</v>
      </c>
      <c r="L1105" s="144">
        <v>317</v>
      </c>
      <c r="M1105" s="144">
        <v>0</v>
      </c>
      <c r="N1105" s="144">
        <v>418</v>
      </c>
      <c r="O1105" s="144">
        <v>418</v>
      </c>
      <c r="P1105" s="144">
        <v>439</v>
      </c>
      <c r="Q1105" s="145"/>
      <c r="R1105" s="145"/>
      <c r="S1105" s="145"/>
      <c r="T1105" s="145"/>
      <c r="U1105" s="145"/>
      <c r="V1105" s="145"/>
      <c r="W1105" s="145">
        <v>27</v>
      </c>
      <c r="X1105" s="145">
        <v>27</v>
      </c>
      <c r="Y1105" s="145">
        <v>27</v>
      </c>
      <c r="Z1105" s="145">
        <v>27</v>
      </c>
      <c r="AA1105" s="145"/>
      <c r="AB1105" s="145">
        <v>27</v>
      </c>
      <c r="AC1105" s="145">
        <v>27</v>
      </c>
      <c r="AD1105" s="145">
        <v>27</v>
      </c>
      <c r="AE1105" s="144">
        <v>0</v>
      </c>
      <c r="AF1105" s="144">
        <v>0</v>
      </c>
      <c r="AG1105" s="144">
        <v>0</v>
      </c>
      <c r="AH1105" s="144">
        <v>0</v>
      </c>
      <c r="AI1105" s="144">
        <v>0</v>
      </c>
      <c r="AJ1105" s="144">
        <v>0</v>
      </c>
      <c r="AK1105" s="144">
        <v>8559</v>
      </c>
      <c r="AL1105" s="144">
        <v>8559</v>
      </c>
      <c r="AM1105" s="144">
        <v>8559</v>
      </c>
      <c r="AN1105" s="144">
        <v>8559</v>
      </c>
      <c r="AO1105" s="144">
        <v>0</v>
      </c>
      <c r="AP1105" s="144">
        <v>11286</v>
      </c>
      <c r="AQ1105" s="144">
        <v>11286</v>
      </c>
      <c r="AR1105" s="144">
        <v>11853</v>
      </c>
      <c r="AS1105" s="144"/>
      <c r="AT1105" s="144"/>
      <c r="AU1105" s="144"/>
      <c r="AV1105" s="144"/>
      <c r="AW1105" s="144"/>
      <c r="AX1105" s="144"/>
      <c r="AY1105" s="144"/>
      <c r="AZ1105" s="144"/>
      <c r="BA1105" s="144"/>
      <c r="BB1105" s="144"/>
      <c r="BC1105" s="144"/>
      <c r="BD1105" s="144"/>
      <c r="BE1105" s="144"/>
      <c r="BF1105" s="144"/>
    </row>
    <row r="1106" spans="1:58" hidden="1">
      <c r="A1106" s="143" t="s">
        <v>929</v>
      </c>
      <c r="B1106" s="143" t="s">
        <v>1007</v>
      </c>
      <c r="C1106" s="144">
        <v>0</v>
      </c>
      <c r="D1106" s="144">
        <v>0</v>
      </c>
      <c r="E1106" s="144">
        <v>0</v>
      </c>
      <c r="F1106" s="144">
        <v>0</v>
      </c>
      <c r="G1106" s="144">
        <v>0</v>
      </c>
      <c r="H1106" s="144">
        <v>0</v>
      </c>
      <c r="I1106" s="144">
        <v>0</v>
      </c>
      <c r="J1106" s="144">
        <v>0</v>
      </c>
      <c r="K1106" s="144">
        <v>0</v>
      </c>
      <c r="L1106" s="144">
        <v>0</v>
      </c>
      <c r="M1106" s="144">
        <v>0</v>
      </c>
      <c r="N1106" s="144">
        <v>0</v>
      </c>
      <c r="O1106" s="144">
        <v>0</v>
      </c>
      <c r="P1106" s="144">
        <v>0</v>
      </c>
      <c r="Q1106" s="145"/>
      <c r="R1106" s="145"/>
      <c r="S1106" s="145"/>
      <c r="T1106" s="145"/>
      <c r="U1106" s="145"/>
      <c r="V1106" s="145"/>
      <c r="W1106" s="145"/>
      <c r="X1106" s="145"/>
      <c r="Y1106" s="145"/>
      <c r="Z1106" s="145"/>
      <c r="AA1106" s="145"/>
      <c r="AB1106" s="145"/>
      <c r="AC1106" s="145"/>
      <c r="AD1106" s="145"/>
      <c r="AE1106" s="144">
        <v>0</v>
      </c>
      <c r="AF1106" s="144">
        <v>0</v>
      </c>
      <c r="AG1106" s="144">
        <v>0</v>
      </c>
      <c r="AH1106" s="144">
        <v>0</v>
      </c>
      <c r="AI1106" s="144">
        <v>0</v>
      </c>
      <c r="AJ1106" s="144">
        <v>0</v>
      </c>
      <c r="AK1106" s="144">
        <v>0</v>
      </c>
      <c r="AL1106" s="144">
        <v>0</v>
      </c>
      <c r="AM1106" s="144">
        <v>0</v>
      </c>
      <c r="AN1106" s="144">
        <v>0</v>
      </c>
      <c r="AO1106" s="144">
        <v>0</v>
      </c>
      <c r="AP1106" s="144">
        <v>0</v>
      </c>
      <c r="AQ1106" s="144">
        <v>0</v>
      </c>
      <c r="AR1106" s="144">
        <v>0</v>
      </c>
      <c r="AS1106" s="144"/>
      <c r="AT1106" s="144"/>
      <c r="AU1106" s="144"/>
      <c r="AV1106" s="144"/>
      <c r="AW1106" s="144"/>
      <c r="AX1106" s="144"/>
      <c r="AY1106" s="144"/>
      <c r="AZ1106" s="144"/>
      <c r="BA1106" s="144"/>
      <c r="BB1106" s="144"/>
      <c r="BC1106" s="144"/>
      <c r="BD1106" s="144"/>
      <c r="BE1106" s="144"/>
      <c r="BF1106" s="144"/>
    </row>
    <row r="1107" spans="1:58" hidden="1">
      <c r="A1107" s="143" t="s">
        <v>929</v>
      </c>
      <c r="B1107" s="143" t="s">
        <v>1008</v>
      </c>
      <c r="C1107" s="144">
        <v>0</v>
      </c>
      <c r="D1107" s="144">
        <v>0</v>
      </c>
      <c r="E1107" s="144">
        <v>0</v>
      </c>
      <c r="F1107" s="144">
        <v>0</v>
      </c>
      <c r="G1107" s="144">
        <v>0</v>
      </c>
      <c r="H1107" s="144">
        <v>0</v>
      </c>
      <c r="I1107" s="144">
        <v>0</v>
      </c>
      <c r="J1107" s="144">
        <v>0</v>
      </c>
      <c r="K1107" s="144">
        <v>0</v>
      </c>
      <c r="L1107" s="144">
        <v>0</v>
      </c>
      <c r="M1107" s="144">
        <v>15</v>
      </c>
      <c r="N1107" s="144">
        <v>2</v>
      </c>
      <c r="O1107" s="144">
        <v>2</v>
      </c>
      <c r="P1107" s="144">
        <v>2</v>
      </c>
      <c r="Q1107" s="145"/>
      <c r="R1107" s="145"/>
      <c r="S1107" s="145"/>
      <c r="T1107" s="145"/>
      <c r="U1107" s="145"/>
      <c r="V1107" s="145"/>
      <c r="W1107" s="145"/>
      <c r="X1107" s="145"/>
      <c r="Y1107" s="145"/>
      <c r="Z1107" s="145"/>
      <c r="AA1107" s="145">
        <v>0</v>
      </c>
      <c r="AB1107" s="145">
        <v>0</v>
      </c>
      <c r="AC1107" s="145">
        <v>0</v>
      </c>
      <c r="AD1107" s="145">
        <v>0</v>
      </c>
      <c r="AE1107" s="144">
        <v>0</v>
      </c>
      <c r="AF1107" s="144">
        <v>0</v>
      </c>
      <c r="AG1107" s="144">
        <v>0</v>
      </c>
      <c r="AH1107" s="144">
        <v>0</v>
      </c>
      <c r="AI1107" s="144">
        <v>0</v>
      </c>
      <c r="AJ1107" s="144">
        <v>0</v>
      </c>
      <c r="AK1107" s="144">
        <v>0</v>
      </c>
      <c r="AL1107" s="144">
        <v>0</v>
      </c>
      <c r="AM1107" s="144">
        <v>0</v>
      </c>
      <c r="AN1107" s="144">
        <v>0</v>
      </c>
      <c r="AO1107" s="144">
        <v>0</v>
      </c>
      <c r="AP1107" s="144">
        <v>0</v>
      </c>
      <c r="AQ1107" s="144">
        <v>0</v>
      </c>
      <c r="AR1107" s="144">
        <v>0</v>
      </c>
      <c r="AS1107" s="144"/>
      <c r="AT1107" s="144"/>
      <c r="AU1107" s="144"/>
      <c r="AV1107" s="144"/>
      <c r="AW1107" s="144"/>
      <c r="AX1107" s="144"/>
      <c r="AY1107" s="144"/>
      <c r="AZ1107" s="144"/>
      <c r="BA1107" s="144"/>
      <c r="BB1107" s="144"/>
      <c r="BC1107" s="144"/>
      <c r="BD1107" s="144"/>
      <c r="BE1107" s="144"/>
      <c r="BF1107" s="144"/>
    </row>
    <row r="1108" spans="1:58" hidden="1">
      <c r="A1108" s="143" t="s">
        <v>929</v>
      </c>
      <c r="B1108" s="143" t="s">
        <v>1009</v>
      </c>
      <c r="C1108" s="144">
        <v>0</v>
      </c>
      <c r="D1108" s="144">
        <v>0</v>
      </c>
      <c r="E1108" s="144">
        <v>0</v>
      </c>
      <c r="F1108" s="144">
        <v>0</v>
      </c>
      <c r="G1108" s="144">
        <v>0</v>
      </c>
      <c r="H1108" s="144">
        <v>0</v>
      </c>
      <c r="I1108" s="144">
        <v>0</v>
      </c>
      <c r="J1108" s="144">
        <v>0</v>
      </c>
      <c r="K1108" s="144">
        <v>0</v>
      </c>
      <c r="L1108" s="144">
        <v>0</v>
      </c>
      <c r="M1108" s="144">
        <v>0</v>
      </c>
      <c r="N1108" s="144">
        <v>0</v>
      </c>
      <c r="O1108" s="144">
        <v>0</v>
      </c>
      <c r="P1108" s="144">
        <v>0</v>
      </c>
      <c r="Q1108" s="145"/>
      <c r="R1108" s="145"/>
      <c r="S1108" s="145"/>
      <c r="T1108" s="145"/>
      <c r="U1108" s="145"/>
      <c r="V1108" s="145"/>
      <c r="W1108" s="145"/>
      <c r="X1108" s="145"/>
      <c r="Y1108" s="145"/>
      <c r="Z1108" s="145"/>
      <c r="AA1108" s="145"/>
      <c r="AB1108" s="145"/>
      <c r="AC1108" s="145"/>
      <c r="AD1108" s="145"/>
      <c r="AE1108" s="144">
        <v>0</v>
      </c>
      <c r="AF1108" s="144">
        <v>0</v>
      </c>
      <c r="AG1108" s="144">
        <v>0</v>
      </c>
      <c r="AH1108" s="144">
        <v>0</v>
      </c>
      <c r="AI1108" s="144">
        <v>0</v>
      </c>
      <c r="AJ1108" s="144">
        <v>0</v>
      </c>
      <c r="AK1108" s="144">
        <v>0</v>
      </c>
      <c r="AL1108" s="144">
        <v>0</v>
      </c>
      <c r="AM1108" s="144">
        <v>0</v>
      </c>
      <c r="AN1108" s="144">
        <v>0</v>
      </c>
      <c r="AO1108" s="144">
        <v>0</v>
      </c>
      <c r="AP1108" s="144">
        <v>0</v>
      </c>
      <c r="AQ1108" s="144">
        <v>0</v>
      </c>
      <c r="AR1108" s="144">
        <v>0</v>
      </c>
      <c r="AS1108" s="144"/>
      <c r="AT1108" s="144"/>
      <c r="AU1108" s="144"/>
      <c r="AV1108" s="144"/>
      <c r="AW1108" s="144"/>
      <c r="AX1108" s="144"/>
      <c r="AY1108" s="144"/>
      <c r="AZ1108" s="144"/>
      <c r="BA1108" s="144"/>
      <c r="BB1108" s="144"/>
      <c r="BC1108" s="144"/>
      <c r="BD1108" s="144"/>
      <c r="BE1108" s="144"/>
      <c r="BF1108" s="144"/>
    </row>
    <row r="1109" spans="1:58" hidden="1">
      <c r="A1109" s="143" t="s">
        <v>929</v>
      </c>
      <c r="B1109" s="143" t="s">
        <v>1010</v>
      </c>
      <c r="C1109" s="144">
        <v>0</v>
      </c>
      <c r="D1109" s="144">
        <v>0</v>
      </c>
      <c r="E1109" s="144">
        <v>0</v>
      </c>
      <c r="F1109" s="144">
        <v>0</v>
      </c>
      <c r="G1109" s="144">
        <v>0</v>
      </c>
      <c r="H1109" s="144">
        <v>0</v>
      </c>
      <c r="I1109" s="144">
        <v>0</v>
      </c>
      <c r="J1109" s="144">
        <v>0</v>
      </c>
      <c r="K1109" s="144">
        <v>0</v>
      </c>
      <c r="L1109" s="144">
        <v>0</v>
      </c>
      <c r="M1109" s="144">
        <v>0</v>
      </c>
      <c r="N1109" s="144">
        <v>0</v>
      </c>
      <c r="O1109" s="144">
        <v>0</v>
      </c>
      <c r="P1109" s="144">
        <v>0</v>
      </c>
      <c r="Q1109" s="145"/>
      <c r="R1109" s="145"/>
      <c r="S1109" s="145"/>
      <c r="T1109" s="145"/>
      <c r="U1109" s="145"/>
      <c r="V1109" s="145"/>
      <c r="W1109" s="145"/>
      <c r="X1109" s="145"/>
      <c r="Y1109" s="145"/>
      <c r="Z1109" s="145"/>
      <c r="AA1109" s="145"/>
      <c r="AB1109" s="145"/>
      <c r="AC1109" s="145"/>
      <c r="AD1109" s="145"/>
      <c r="AE1109" s="144">
        <v>0</v>
      </c>
      <c r="AF1109" s="144">
        <v>0</v>
      </c>
      <c r="AG1109" s="144">
        <v>0</v>
      </c>
      <c r="AH1109" s="144">
        <v>0</v>
      </c>
      <c r="AI1109" s="144">
        <v>0</v>
      </c>
      <c r="AJ1109" s="144">
        <v>0</v>
      </c>
      <c r="AK1109" s="144">
        <v>0</v>
      </c>
      <c r="AL1109" s="144">
        <v>0</v>
      </c>
      <c r="AM1109" s="144">
        <v>0</v>
      </c>
      <c r="AN1109" s="144">
        <v>0</v>
      </c>
      <c r="AO1109" s="144">
        <v>0</v>
      </c>
      <c r="AP1109" s="144">
        <v>0</v>
      </c>
      <c r="AQ1109" s="144">
        <v>0</v>
      </c>
      <c r="AR1109" s="144">
        <v>0</v>
      </c>
      <c r="AS1109" s="144"/>
      <c r="AT1109" s="144"/>
      <c r="AU1109" s="144"/>
      <c r="AV1109" s="144"/>
      <c r="AW1109" s="144"/>
      <c r="AX1109" s="144"/>
      <c r="AY1109" s="144"/>
      <c r="AZ1109" s="144"/>
      <c r="BA1109" s="144"/>
      <c r="BB1109" s="144"/>
      <c r="BC1109" s="144"/>
      <c r="BD1109" s="144"/>
      <c r="BE1109" s="144"/>
      <c r="BF1109" s="144"/>
    </row>
    <row r="1110" spans="1:58" hidden="1">
      <c r="A1110" s="143" t="s">
        <v>929</v>
      </c>
      <c r="B1110" s="143" t="s">
        <v>1011</v>
      </c>
      <c r="C1110" s="144">
        <v>0</v>
      </c>
      <c r="D1110" s="144">
        <v>0</v>
      </c>
      <c r="E1110" s="144">
        <v>0</v>
      </c>
      <c r="F1110" s="144">
        <v>0</v>
      </c>
      <c r="G1110" s="144">
        <v>0</v>
      </c>
      <c r="H1110" s="144">
        <v>0</v>
      </c>
      <c r="I1110" s="144">
        <v>0</v>
      </c>
      <c r="J1110" s="144">
        <v>0</v>
      </c>
      <c r="K1110" s="144">
        <v>0</v>
      </c>
      <c r="L1110" s="144">
        <v>0</v>
      </c>
      <c r="M1110" s="144">
        <v>0</v>
      </c>
      <c r="N1110" s="144">
        <v>0</v>
      </c>
      <c r="O1110" s="144">
        <v>0</v>
      </c>
      <c r="P1110" s="144">
        <v>0</v>
      </c>
      <c r="Q1110" s="145"/>
      <c r="R1110" s="145"/>
      <c r="S1110" s="145"/>
      <c r="T1110" s="145"/>
      <c r="U1110" s="145"/>
      <c r="V1110" s="145"/>
      <c r="W1110" s="145"/>
      <c r="X1110" s="145"/>
      <c r="Y1110" s="145"/>
      <c r="Z1110" s="145"/>
      <c r="AA1110" s="145"/>
      <c r="AB1110" s="145"/>
      <c r="AC1110" s="145"/>
      <c r="AD1110" s="145"/>
      <c r="AE1110" s="144">
        <v>0</v>
      </c>
      <c r="AF1110" s="144">
        <v>0</v>
      </c>
      <c r="AG1110" s="144">
        <v>0</v>
      </c>
      <c r="AH1110" s="144">
        <v>0</v>
      </c>
      <c r="AI1110" s="144">
        <v>0</v>
      </c>
      <c r="AJ1110" s="144">
        <v>0</v>
      </c>
      <c r="AK1110" s="144">
        <v>0</v>
      </c>
      <c r="AL1110" s="144">
        <v>0</v>
      </c>
      <c r="AM1110" s="144">
        <v>0</v>
      </c>
      <c r="AN1110" s="144">
        <v>0</v>
      </c>
      <c r="AO1110" s="144">
        <v>0</v>
      </c>
      <c r="AP1110" s="144">
        <v>0</v>
      </c>
      <c r="AQ1110" s="144">
        <v>0</v>
      </c>
      <c r="AR1110" s="144">
        <v>0</v>
      </c>
      <c r="AS1110" s="144"/>
      <c r="AT1110" s="144"/>
      <c r="AU1110" s="144"/>
      <c r="AV1110" s="144"/>
      <c r="AW1110" s="144"/>
      <c r="AX1110" s="144"/>
      <c r="AY1110" s="144"/>
      <c r="AZ1110" s="144"/>
      <c r="BA1110" s="144"/>
      <c r="BB1110" s="144"/>
      <c r="BC1110" s="144"/>
      <c r="BD1110" s="144"/>
      <c r="BE1110" s="144"/>
      <c r="BF1110" s="144"/>
    </row>
    <row r="1111" spans="1:58" hidden="1">
      <c r="A1111" s="143" t="s">
        <v>929</v>
      </c>
      <c r="B1111" s="143" t="s">
        <v>1012</v>
      </c>
      <c r="C1111" s="144">
        <v>0</v>
      </c>
      <c r="D1111" s="144">
        <v>0</v>
      </c>
      <c r="E1111" s="144">
        <v>0</v>
      </c>
      <c r="F1111" s="144">
        <v>0</v>
      </c>
      <c r="G1111" s="144">
        <v>0</v>
      </c>
      <c r="H1111" s="144">
        <v>0</v>
      </c>
      <c r="I1111" s="144">
        <v>0</v>
      </c>
      <c r="J1111" s="144">
        <v>0</v>
      </c>
      <c r="K1111" s="144">
        <v>0</v>
      </c>
      <c r="L1111" s="144">
        <v>0</v>
      </c>
      <c r="M1111" s="144">
        <v>0</v>
      </c>
      <c r="N1111" s="144">
        <v>0</v>
      </c>
      <c r="O1111" s="144">
        <v>0</v>
      </c>
      <c r="P1111" s="144">
        <v>0</v>
      </c>
      <c r="Q1111" s="145"/>
      <c r="R1111" s="145"/>
      <c r="S1111" s="145"/>
      <c r="T1111" s="145"/>
      <c r="U1111" s="145"/>
      <c r="V1111" s="145"/>
      <c r="W1111" s="145"/>
      <c r="X1111" s="145"/>
      <c r="Y1111" s="145"/>
      <c r="Z1111" s="145"/>
      <c r="AA1111" s="145"/>
      <c r="AB1111" s="145"/>
      <c r="AC1111" s="145"/>
      <c r="AD1111" s="145"/>
      <c r="AE1111" s="144">
        <v>0</v>
      </c>
      <c r="AF1111" s="144">
        <v>0</v>
      </c>
      <c r="AG1111" s="144">
        <v>0</v>
      </c>
      <c r="AH1111" s="144">
        <v>0</v>
      </c>
      <c r="AI1111" s="144">
        <v>0</v>
      </c>
      <c r="AJ1111" s="144">
        <v>0</v>
      </c>
      <c r="AK1111" s="144">
        <v>0</v>
      </c>
      <c r="AL1111" s="144">
        <v>0</v>
      </c>
      <c r="AM1111" s="144">
        <v>0</v>
      </c>
      <c r="AN1111" s="144">
        <v>0</v>
      </c>
      <c r="AO1111" s="144">
        <v>0</v>
      </c>
      <c r="AP1111" s="144">
        <v>0</v>
      </c>
      <c r="AQ1111" s="144">
        <v>0</v>
      </c>
      <c r="AR1111" s="144">
        <v>0</v>
      </c>
      <c r="AS1111" s="144"/>
      <c r="AT1111" s="144"/>
      <c r="AU1111" s="144"/>
      <c r="AV1111" s="144"/>
      <c r="AW1111" s="144"/>
      <c r="AX1111" s="144"/>
      <c r="AY1111" s="144"/>
      <c r="AZ1111" s="144"/>
      <c r="BA1111" s="144"/>
      <c r="BB1111" s="144"/>
      <c r="BC1111" s="144"/>
      <c r="BD1111" s="144"/>
      <c r="BE1111" s="144"/>
      <c r="BF1111" s="144"/>
    </row>
    <row r="1112" spans="1:58" hidden="1">
      <c r="A1112" s="143" t="s">
        <v>929</v>
      </c>
      <c r="B1112" s="143" t="s">
        <v>1013</v>
      </c>
      <c r="C1112" s="144">
        <v>0</v>
      </c>
      <c r="D1112" s="144">
        <v>0</v>
      </c>
      <c r="E1112" s="144">
        <v>0</v>
      </c>
      <c r="F1112" s="144">
        <v>0</v>
      </c>
      <c r="G1112" s="144">
        <v>0</v>
      </c>
      <c r="H1112" s="144">
        <v>0</v>
      </c>
      <c r="I1112" s="144">
        <v>0</v>
      </c>
      <c r="J1112" s="144">
        <v>0</v>
      </c>
      <c r="K1112" s="144">
        <v>0</v>
      </c>
      <c r="L1112" s="144">
        <v>0</v>
      </c>
      <c r="M1112" s="144">
        <v>0</v>
      </c>
      <c r="N1112" s="144">
        <v>0</v>
      </c>
      <c r="O1112" s="144">
        <v>0</v>
      </c>
      <c r="P1112" s="144">
        <v>0</v>
      </c>
      <c r="Q1112" s="145"/>
      <c r="R1112" s="145"/>
      <c r="S1112" s="145"/>
      <c r="T1112" s="145"/>
      <c r="U1112" s="145"/>
      <c r="V1112" s="145"/>
      <c r="W1112" s="145"/>
      <c r="X1112" s="145"/>
      <c r="Y1112" s="145"/>
      <c r="Z1112" s="145"/>
      <c r="AA1112" s="145"/>
      <c r="AB1112" s="145"/>
      <c r="AC1112" s="145"/>
      <c r="AD1112" s="145"/>
      <c r="AE1112" s="144">
        <v>0</v>
      </c>
      <c r="AF1112" s="144">
        <v>0</v>
      </c>
      <c r="AG1112" s="144">
        <v>0</v>
      </c>
      <c r="AH1112" s="144">
        <v>0</v>
      </c>
      <c r="AI1112" s="144">
        <v>0</v>
      </c>
      <c r="AJ1112" s="144">
        <v>0</v>
      </c>
      <c r="AK1112" s="144">
        <v>0</v>
      </c>
      <c r="AL1112" s="144">
        <v>0</v>
      </c>
      <c r="AM1112" s="144">
        <v>0</v>
      </c>
      <c r="AN1112" s="144">
        <v>0</v>
      </c>
      <c r="AO1112" s="144">
        <v>0</v>
      </c>
      <c r="AP1112" s="144">
        <v>0</v>
      </c>
      <c r="AQ1112" s="144">
        <v>0</v>
      </c>
      <c r="AR1112" s="144">
        <v>0</v>
      </c>
      <c r="AS1112" s="144"/>
      <c r="AT1112" s="144"/>
      <c r="AU1112" s="144"/>
      <c r="AV1112" s="144"/>
      <c r="AW1112" s="144"/>
      <c r="AX1112" s="144"/>
      <c r="AY1112" s="144"/>
      <c r="AZ1112" s="144"/>
      <c r="BA1112" s="144"/>
      <c r="BB1112" s="144"/>
      <c r="BC1112" s="144"/>
      <c r="BD1112" s="144"/>
      <c r="BE1112" s="144"/>
      <c r="BF1112" s="144"/>
    </row>
    <row r="1113" spans="1:58" hidden="1">
      <c r="A1113" s="143" t="s">
        <v>929</v>
      </c>
      <c r="B1113" s="143" t="s">
        <v>1014</v>
      </c>
      <c r="C1113" s="144">
        <v>0</v>
      </c>
      <c r="D1113" s="144">
        <v>0</v>
      </c>
      <c r="E1113" s="144">
        <v>0</v>
      </c>
      <c r="F1113" s="144">
        <v>0</v>
      </c>
      <c r="G1113" s="144">
        <v>0</v>
      </c>
      <c r="H1113" s="144">
        <v>0</v>
      </c>
      <c r="I1113" s="144">
        <v>0</v>
      </c>
      <c r="J1113" s="144">
        <v>0</v>
      </c>
      <c r="K1113" s="144">
        <v>0</v>
      </c>
      <c r="L1113" s="144">
        <v>0</v>
      </c>
      <c r="M1113" s="144">
        <v>0</v>
      </c>
      <c r="N1113" s="144">
        <v>0</v>
      </c>
      <c r="O1113" s="144">
        <v>0</v>
      </c>
      <c r="P1113" s="144">
        <v>0</v>
      </c>
      <c r="Q1113" s="145"/>
      <c r="R1113" s="145"/>
      <c r="S1113" s="145"/>
      <c r="T1113" s="145"/>
      <c r="U1113" s="145"/>
      <c r="V1113" s="145"/>
      <c r="W1113" s="145"/>
      <c r="X1113" s="145"/>
      <c r="Y1113" s="145"/>
      <c r="Z1113" s="145"/>
      <c r="AA1113" s="145"/>
      <c r="AB1113" s="145"/>
      <c r="AC1113" s="145"/>
      <c r="AD1113" s="145"/>
      <c r="AE1113" s="144">
        <v>0</v>
      </c>
      <c r="AF1113" s="144">
        <v>0</v>
      </c>
      <c r="AG1113" s="144">
        <v>0</v>
      </c>
      <c r="AH1113" s="144">
        <v>0</v>
      </c>
      <c r="AI1113" s="144">
        <v>0</v>
      </c>
      <c r="AJ1113" s="144">
        <v>0</v>
      </c>
      <c r="AK1113" s="144">
        <v>0</v>
      </c>
      <c r="AL1113" s="144">
        <v>0</v>
      </c>
      <c r="AM1113" s="144">
        <v>0</v>
      </c>
      <c r="AN1113" s="144">
        <v>0</v>
      </c>
      <c r="AO1113" s="144">
        <v>0</v>
      </c>
      <c r="AP1113" s="144">
        <v>0</v>
      </c>
      <c r="AQ1113" s="144">
        <v>0</v>
      </c>
      <c r="AR1113" s="144">
        <v>0</v>
      </c>
      <c r="AS1113" s="144"/>
      <c r="AT1113" s="144"/>
      <c r="AU1113" s="144"/>
      <c r="AV1113" s="144"/>
      <c r="AW1113" s="144"/>
      <c r="AX1113" s="144"/>
      <c r="AY1113" s="144"/>
      <c r="AZ1113" s="144"/>
      <c r="BA1113" s="144"/>
      <c r="BB1113" s="144"/>
      <c r="BC1113" s="144"/>
      <c r="BD1113" s="144"/>
      <c r="BE1113" s="144"/>
      <c r="BF1113" s="144"/>
    </row>
    <row r="1114" spans="1:58" hidden="1">
      <c r="A1114" s="143" t="s">
        <v>929</v>
      </c>
      <c r="B1114" s="143" t="s">
        <v>1015</v>
      </c>
      <c r="C1114" s="144">
        <v>0</v>
      </c>
      <c r="D1114" s="144">
        <v>0</v>
      </c>
      <c r="E1114" s="144">
        <v>0</v>
      </c>
      <c r="F1114" s="144">
        <v>0</v>
      </c>
      <c r="G1114" s="144">
        <v>0</v>
      </c>
      <c r="H1114" s="144">
        <v>0</v>
      </c>
      <c r="I1114" s="144">
        <v>0</v>
      </c>
      <c r="J1114" s="144">
        <v>0</v>
      </c>
      <c r="K1114" s="144">
        <v>0</v>
      </c>
      <c r="L1114" s="144">
        <v>0</v>
      </c>
      <c r="M1114" s="144">
        <v>0</v>
      </c>
      <c r="N1114" s="144">
        <v>0</v>
      </c>
      <c r="O1114" s="144">
        <v>0</v>
      </c>
      <c r="P1114" s="144">
        <v>0</v>
      </c>
      <c r="Q1114" s="145"/>
      <c r="R1114" s="145"/>
      <c r="S1114" s="145"/>
      <c r="T1114" s="145"/>
      <c r="U1114" s="145"/>
      <c r="V1114" s="145"/>
      <c r="W1114" s="145"/>
      <c r="X1114" s="145"/>
      <c r="Y1114" s="145"/>
      <c r="Z1114" s="145"/>
      <c r="AA1114" s="145"/>
      <c r="AB1114" s="145"/>
      <c r="AC1114" s="145"/>
      <c r="AD1114" s="145"/>
      <c r="AE1114" s="144">
        <v>0</v>
      </c>
      <c r="AF1114" s="144">
        <v>0</v>
      </c>
      <c r="AG1114" s="144">
        <v>0</v>
      </c>
      <c r="AH1114" s="144">
        <v>0</v>
      </c>
      <c r="AI1114" s="144">
        <v>0</v>
      </c>
      <c r="AJ1114" s="144">
        <v>0</v>
      </c>
      <c r="AK1114" s="144">
        <v>0</v>
      </c>
      <c r="AL1114" s="144">
        <v>0</v>
      </c>
      <c r="AM1114" s="144">
        <v>0</v>
      </c>
      <c r="AN1114" s="144">
        <v>0</v>
      </c>
      <c r="AO1114" s="144">
        <v>0</v>
      </c>
      <c r="AP1114" s="144">
        <v>0</v>
      </c>
      <c r="AQ1114" s="144">
        <v>0</v>
      </c>
      <c r="AR1114" s="144">
        <v>0</v>
      </c>
      <c r="AS1114" s="144"/>
      <c r="AT1114" s="144"/>
      <c r="AU1114" s="144"/>
      <c r="AV1114" s="144"/>
      <c r="AW1114" s="144"/>
      <c r="AX1114" s="144"/>
      <c r="AY1114" s="144"/>
      <c r="AZ1114" s="144"/>
      <c r="BA1114" s="144"/>
      <c r="BB1114" s="144"/>
      <c r="BC1114" s="144"/>
      <c r="BD1114" s="144"/>
      <c r="BE1114" s="144"/>
      <c r="BF1114" s="144"/>
    </row>
    <row r="1115" spans="1:58" hidden="1">
      <c r="A1115" s="143" t="s">
        <v>929</v>
      </c>
      <c r="B1115" s="143" t="s">
        <v>1016</v>
      </c>
      <c r="C1115" s="144">
        <v>0</v>
      </c>
      <c r="D1115" s="144">
        <v>0</v>
      </c>
      <c r="E1115" s="144">
        <v>0</v>
      </c>
      <c r="F1115" s="144">
        <v>0</v>
      </c>
      <c r="G1115" s="144">
        <v>0</v>
      </c>
      <c r="H1115" s="144">
        <v>0</v>
      </c>
      <c r="I1115" s="144">
        <v>0</v>
      </c>
      <c r="J1115" s="144">
        <v>0</v>
      </c>
      <c r="K1115" s="144">
        <v>0</v>
      </c>
      <c r="L1115" s="144">
        <v>0</v>
      </c>
      <c r="M1115" s="144">
        <v>0</v>
      </c>
      <c r="N1115" s="144">
        <v>0</v>
      </c>
      <c r="O1115" s="144">
        <v>0</v>
      </c>
      <c r="P1115" s="144">
        <v>0</v>
      </c>
      <c r="Q1115" s="145"/>
      <c r="R1115" s="145"/>
      <c r="S1115" s="145"/>
      <c r="T1115" s="145"/>
      <c r="U1115" s="145"/>
      <c r="V1115" s="145"/>
      <c r="W1115" s="145"/>
      <c r="X1115" s="145"/>
      <c r="Y1115" s="145"/>
      <c r="Z1115" s="145"/>
      <c r="AA1115" s="145"/>
      <c r="AB1115" s="145"/>
      <c r="AC1115" s="145"/>
      <c r="AD1115" s="145"/>
      <c r="AE1115" s="144">
        <v>0</v>
      </c>
      <c r="AF1115" s="144">
        <v>0</v>
      </c>
      <c r="AG1115" s="144">
        <v>0</v>
      </c>
      <c r="AH1115" s="144">
        <v>0</v>
      </c>
      <c r="AI1115" s="144">
        <v>0</v>
      </c>
      <c r="AJ1115" s="144">
        <v>0</v>
      </c>
      <c r="AK1115" s="144">
        <v>0</v>
      </c>
      <c r="AL1115" s="144">
        <v>0</v>
      </c>
      <c r="AM1115" s="144">
        <v>0</v>
      </c>
      <c r="AN1115" s="144">
        <v>0</v>
      </c>
      <c r="AO1115" s="144">
        <v>0</v>
      </c>
      <c r="AP1115" s="144">
        <v>0</v>
      </c>
      <c r="AQ1115" s="144">
        <v>0</v>
      </c>
      <c r="AR1115" s="144">
        <v>0</v>
      </c>
      <c r="AS1115" s="144"/>
      <c r="AT1115" s="144"/>
      <c r="AU1115" s="144"/>
      <c r="AV1115" s="144"/>
      <c r="AW1115" s="144"/>
      <c r="AX1115" s="144"/>
      <c r="AY1115" s="144"/>
      <c r="AZ1115" s="144"/>
      <c r="BA1115" s="144"/>
      <c r="BB1115" s="144"/>
      <c r="BC1115" s="144"/>
      <c r="BD1115" s="144"/>
      <c r="BE1115" s="144"/>
      <c r="BF1115" s="144"/>
    </row>
    <row r="1116" spans="1:58" hidden="1">
      <c r="A1116" s="143" t="s">
        <v>929</v>
      </c>
      <c r="B1116" s="143" t="s">
        <v>1017</v>
      </c>
      <c r="C1116" s="144">
        <v>0</v>
      </c>
      <c r="D1116" s="144">
        <v>0</v>
      </c>
      <c r="E1116" s="144">
        <v>0</v>
      </c>
      <c r="F1116" s="144">
        <v>0</v>
      </c>
      <c r="G1116" s="144">
        <v>0</v>
      </c>
      <c r="H1116" s="144">
        <v>0</v>
      </c>
      <c r="I1116" s="144">
        <v>0</v>
      </c>
      <c r="J1116" s="144">
        <v>0</v>
      </c>
      <c r="K1116" s="144">
        <v>0</v>
      </c>
      <c r="L1116" s="144">
        <v>0</v>
      </c>
      <c r="M1116" s="144">
        <v>0</v>
      </c>
      <c r="N1116" s="144">
        <v>0</v>
      </c>
      <c r="O1116" s="144">
        <v>0</v>
      </c>
      <c r="P1116" s="144">
        <v>0</v>
      </c>
      <c r="Q1116" s="145"/>
      <c r="R1116" s="145"/>
      <c r="S1116" s="145"/>
      <c r="T1116" s="145"/>
      <c r="U1116" s="145"/>
      <c r="V1116" s="145"/>
      <c r="W1116" s="145"/>
      <c r="X1116" s="145"/>
      <c r="Y1116" s="145"/>
      <c r="Z1116" s="145"/>
      <c r="AA1116" s="145"/>
      <c r="AB1116" s="145"/>
      <c r="AC1116" s="145"/>
      <c r="AD1116" s="145"/>
      <c r="AE1116" s="144">
        <v>0</v>
      </c>
      <c r="AF1116" s="144">
        <v>0</v>
      </c>
      <c r="AG1116" s="144">
        <v>0</v>
      </c>
      <c r="AH1116" s="144">
        <v>0</v>
      </c>
      <c r="AI1116" s="144">
        <v>0</v>
      </c>
      <c r="AJ1116" s="144">
        <v>0</v>
      </c>
      <c r="AK1116" s="144">
        <v>0</v>
      </c>
      <c r="AL1116" s="144">
        <v>0</v>
      </c>
      <c r="AM1116" s="144">
        <v>0</v>
      </c>
      <c r="AN1116" s="144">
        <v>0</v>
      </c>
      <c r="AO1116" s="144">
        <v>0</v>
      </c>
      <c r="AP1116" s="144">
        <v>0</v>
      </c>
      <c r="AQ1116" s="144">
        <v>0</v>
      </c>
      <c r="AR1116" s="144">
        <v>0</v>
      </c>
      <c r="AS1116" s="144"/>
      <c r="AT1116" s="144"/>
      <c r="AU1116" s="144"/>
      <c r="AV1116" s="144"/>
      <c r="AW1116" s="144"/>
      <c r="AX1116" s="144"/>
      <c r="AY1116" s="144"/>
      <c r="AZ1116" s="144"/>
      <c r="BA1116" s="144"/>
      <c r="BB1116" s="144"/>
      <c r="BC1116" s="144"/>
      <c r="BD1116" s="144"/>
      <c r="BE1116" s="144"/>
      <c r="BF1116" s="144"/>
    </row>
    <row r="1117" spans="1:58" hidden="1">
      <c r="A1117" s="143" t="s">
        <v>929</v>
      </c>
      <c r="B1117" s="143" t="s">
        <v>1018</v>
      </c>
      <c r="C1117" s="144">
        <v>0</v>
      </c>
      <c r="D1117" s="144">
        <v>0</v>
      </c>
      <c r="E1117" s="144">
        <v>0</v>
      </c>
      <c r="F1117" s="144">
        <v>0</v>
      </c>
      <c r="G1117" s="144">
        <v>0</v>
      </c>
      <c r="H1117" s="144">
        <v>0</v>
      </c>
      <c r="I1117" s="144">
        <v>0</v>
      </c>
      <c r="J1117" s="144">
        <v>0</v>
      </c>
      <c r="K1117" s="144">
        <v>0</v>
      </c>
      <c r="L1117" s="144">
        <v>0</v>
      </c>
      <c r="M1117" s="144">
        <v>0</v>
      </c>
      <c r="N1117" s="144">
        <v>0</v>
      </c>
      <c r="O1117" s="144">
        <v>0</v>
      </c>
      <c r="P1117" s="144">
        <v>0</v>
      </c>
      <c r="Q1117" s="145"/>
      <c r="R1117" s="145"/>
      <c r="S1117" s="145"/>
      <c r="T1117" s="145"/>
      <c r="U1117" s="145"/>
      <c r="V1117" s="145"/>
      <c r="W1117" s="145"/>
      <c r="X1117" s="145"/>
      <c r="Y1117" s="145"/>
      <c r="Z1117" s="145"/>
      <c r="AA1117" s="145"/>
      <c r="AB1117" s="145"/>
      <c r="AC1117" s="145"/>
      <c r="AD1117" s="145"/>
      <c r="AE1117" s="144">
        <v>0</v>
      </c>
      <c r="AF1117" s="144">
        <v>0</v>
      </c>
      <c r="AG1117" s="144">
        <v>0</v>
      </c>
      <c r="AH1117" s="144">
        <v>0</v>
      </c>
      <c r="AI1117" s="144">
        <v>0</v>
      </c>
      <c r="AJ1117" s="144">
        <v>0</v>
      </c>
      <c r="AK1117" s="144">
        <v>0</v>
      </c>
      <c r="AL1117" s="144">
        <v>0</v>
      </c>
      <c r="AM1117" s="144">
        <v>0</v>
      </c>
      <c r="AN1117" s="144">
        <v>0</v>
      </c>
      <c r="AO1117" s="144">
        <v>0</v>
      </c>
      <c r="AP1117" s="144">
        <v>0</v>
      </c>
      <c r="AQ1117" s="144">
        <v>0</v>
      </c>
      <c r="AR1117" s="144">
        <v>0</v>
      </c>
      <c r="AS1117" s="144"/>
      <c r="AT1117" s="144"/>
      <c r="AU1117" s="144"/>
      <c r="AV1117" s="144"/>
      <c r="AW1117" s="144"/>
      <c r="AX1117" s="144"/>
      <c r="AY1117" s="144"/>
      <c r="AZ1117" s="144"/>
      <c r="BA1117" s="144"/>
      <c r="BB1117" s="144"/>
      <c r="BC1117" s="144"/>
      <c r="BD1117" s="144"/>
      <c r="BE1117" s="144"/>
      <c r="BF1117" s="144"/>
    </row>
    <row r="1118" spans="1:58" hidden="1">
      <c r="A1118" s="143" t="s">
        <v>929</v>
      </c>
      <c r="B1118" s="143" t="s">
        <v>1019</v>
      </c>
      <c r="C1118" s="144">
        <v>0</v>
      </c>
      <c r="D1118" s="144">
        <v>0</v>
      </c>
      <c r="E1118" s="144">
        <v>0</v>
      </c>
      <c r="F1118" s="144">
        <v>0</v>
      </c>
      <c r="G1118" s="144">
        <v>0</v>
      </c>
      <c r="H1118" s="144">
        <v>0</v>
      </c>
      <c r="I1118" s="144">
        <v>0</v>
      </c>
      <c r="J1118" s="144">
        <v>0</v>
      </c>
      <c r="K1118" s="144">
        <v>0</v>
      </c>
      <c r="L1118" s="144">
        <v>0</v>
      </c>
      <c r="M1118" s="144">
        <v>0</v>
      </c>
      <c r="N1118" s="144">
        <v>0</v>
      </c>
      <c r="O1118" s="144">
        <v>0</v>
      </c>
      <c r="P1118" s="144">
        <v>0</v>
      </c>
      <c r="Q1118" s="145"/>
      <c r="R1118" s="145"/>
      <c r="S1118" s="145"/>
      <c r="T1118" s="145"/>
      <c r="U1118" s="145"/>
      <c r="V1118" s="145"/>
      <c r="W1118" s="145"/>
      <c r="X1118" s="145"/>
      <c r="Y1118" s="145"/>
      <c r="Z1118" s="145"/>
      <c r="AA1118" s="145"/>
      <c r="AB1118" s="145"/>
      <c r="AC1118" s="145"/>
      <c r="AD1118" s="145"/>
      <c r="AE1118" s="144">
        <v>0</v>
      </c>
      <c r="AF1118" s="144">
        <v>0</v>
      </c>
      <c r="AG1118" s="144">
        <v>0</v>
      </c>
      <c r="AH1118" s="144">
        <v>0</v>
      </c>
      <c r="AI1118" s="144">
        <v>0</v>
      </c>
      <c r="AJ1118" s="144">
        <v>0</v>
      </c>
      <c r="AK1118" s="144">
        <v>0</v>
      </c>
      <c r="AL1118" s="144">
        <v>0</v>
      </c>
      <c r="AM1118" s="144">
        <v>0</v>
      </c>
      <c r="AN1118" s="144">
        <v>0</v>
      </c>
      <c r="AO1118" s="144">
        <v>0</v>
      </c>
      <c r="AP1118" s="144">
        <v>0</v>
      </c>
      <c r="AQ1118" s="144">
        <v>0</v>
      </c>
      <c r="AR1118" s="144">
        <v>0</v>
      </c>
      <c r="AS1118" s="144"/>
      <c r="AT1118" s="144"/>
      <c r="AU1118" s="144"/>
      <c r="AV1118" s="144"/>
      <c r="AW1118" s="144"/>
      <c r="AX1118" s="144"/>
      <c r="AY1118" s="144"/>
      <c r="AZ1118" s="144"/>
      <c r="BA1118" s="144"/>
      <c r="BB1118" s="144"/>
      <c r="BC1118" s="144"/>
      <c r="BD1118" s="144"/>
      <c r="BE1118" s="144"/>
      <c r="BF1118" s="144"/>
    </row>
    <row r="1119" spans="1:58" hidden="1">
      <c r="A1119" s="143" t="s">
        <v>929</v>
      </c>
      <c r="B1119" s="143" t="s">
        <v>1020</v>
      </c>
      <c r="C1119" s="144">
        <v>0</v>
      </c>
      <c r="D1119" s="144">
        <v>0</v>
      </c>
      <c r="E1119" s="144">
        <v>0</v>
      </c>
      <c r="F1119" s="144">
        <v>0</v>
      </c>
      <c r="G1119" s="144">
        <v>0</v>
      </c>
      <c r="H1119" s="144">
        <v>0</v>
      </c>
      <c r="I1119" s="144">
        <v>0</v>
      </c>
      <c r="J1119" s="144">
        <v>0</v>
      </c>
      <c r="K1119" s="144">
        <v>0</v>
      </c>
      <c r="L1119" s="144">
        <v>0</v>
      </c>
      <c r="M1119" s="144">
        <v>0</v>
      </c>
      <c r="N1119" s="144">
        <v>0</v>
      </c>
      <c r="O1119" s="144">
        <v>0</v>
      </c>
      <c r="P1119" s="144">
        <v>0</v>
      </c>
      <c r="Q1119" s="145"/>
      <c r="R1119" s="145"/>
      <c r="S1119" s="145"/>
      <c r="T1119" s="145"/>
      <c r="U1119" s="145"/>
      <c r="V1119" s="145"/>
      <c r="W1119" s="145"/>
      <c r="X1119" s="145"/>
      <c r="Y1119" s="145"/>
      <c r="Z1119" s="145"/>
      <c r="AA1119" s="145"/>
      <c r="AB1119" s="145"/>
      <c r="AC1119" s="145"/>
      <c r="AD1119" s="145"/>
      <c r="AE1119" s="144">
        <v>0</v>
      </c>
      <c r="AF1119" s="144">
        <v>0</v>
      </c>
      <c r="AG1119" s="144">
        <v>0</v>
      </c>
      <c r="AH1119" s="144">
        <v>0</v>
      </c>
      <c r="AI1119" s="144">
        <v>0</v>
      </c>
      <c r="AJ1119" s="144">
        <v>0</v>
      </c>
      <c r="AK1119" s="144">
        <v>0</v>
      </c>
      <c r="AL1119" s="144">
        <v>0</v>
      </c>
      <c r="AM1119" s="144">
        <v>0</v>
      </c>
      <c r="AN1119" s="144">
        <v>0</v>
      </c>
      <c r="AO1119" s="144">
        <v>0</v>
      </c>
      <c r="AP1119" s="144">
        <v>0</v>
      </c>
      <c r="AQ1119" s="144">
        <v>0</v>
      </c>
      <c r="AR1119" s="144">
        <v>0</v>
      </c>
      <c r="AS1119" s="144"/>
      <c r="AT1119" s="144"/>
      <c r="AU1119" s="144"/>
      <c r="AV1119" s="144"/>
      <c r="AW1119" s="144"/>
      <c r="AX1119" s="144"/>
      <c r="AY1119" s="144"/>
      <c r="AZ1119" s="144"/>
      <c r="BA1119" s="144"/>
      <c r="BB1119" s="144"/>
      <c r="BC1119" s="144"/>
      <c r="BD1119" s="144"/>
      <c r="BE1119" s="144"/>
      <c r="BF1119" s="144"/>
    </row>
    <row r="1120" spans="1:58" hidden="1">
      <c r="A1120" s="143" t="s">
        <v>929</v>
      </c>
      <c r="B1120" s="143" t="s">
        <v>1021</v>
      </c>
      <c r="C1120" s="144">
        <v>0</v>
      </c>
      <c r="D1120" s="144">
        <v>0</v>
      </c>
      <c r="E1120" s="144">
        <v>0</v>
      </c>
      <c r="F1120" s="144">
        <v>0</v>
      </c>
      <c r="G1120" s="144">
        <v>0</v>
      </c>
      <c r="H1120" s="144">
        <v>0</v>
      </c>
      <c r="I1120" s="144">
        <v>0</v>
      </c>
      <c r="J1120" s="144">
        <v>0</v>
      </c>
      <c r="K1120" s="144">
        <v>0</v>
      </c>
      <c r="L1120" s="144">
        <v>0</v>
      </c>
      <c r="M1120" s="144">
        <v>0</v>
      </c>
      <c r="N1120" s="144">
        <v>0</v>
      </c>
      <c r="O1120" s="144">
        <v>0</v>
      </c>
      <c r="P1120" s="144">
        <v>0</v>
      </c>
      <c r="Q1120" s="145"/>
      <c r="R1120" s="145"/>
      <c r="S1120" s="145"/>
      <c r="T1120" s="145"/>
      <c r="U1120" s="145"/>
      <c r="V1120" s="145"/>
      <c r="W1120" s="145"/>
      <c r="X1120" s="145"/>
      <c r="Y1120" s="145"/>
      <c r="Z1120" s="145"/>
      <c r="AA1120" s="145"/>
      <c r="AB1120" s="145"/>
      <c r="AC1120" s="145"/>
      <c r="AD1120" s="145"/>
      <c r="AE1120" s="144">
        <v>0</v>
      </c>
      <c r="AF1120" s="144">
        <v>0</v>
      </c>
      <c r="AG1120" s="144">
        <v>0</v>
      </c>
      <c r="AH1120" s="144">
        <v>0</v>
      </c>
      <c r="AI1120" s="144">
        <v>0</v>
      </c>
      <c r="AJ1120" s="144">
        <v>0</v>
      </c>
      <c r="AK1120" s="144">
        <v>0</v>
      </c>
      <c r="AL1120" s="144">
        <v>0</v>
      </c>
      <c r="AM1120" s="144">
        <v>0</v>
      </c>
      <c r="AN1120" s="144">
        <v>0</v>
      </c>
      <c r="AO1120" s="144">
        <v>0</v>
      </c>
      <c r="AP1120" s="144">
        <v>0</v>
      </c>
      <c r="AQ1120" s="144">
        <v>0</v>
      </c>
      <c r="AR1120" s="144">
        <v>0</v>
      </c>
      <c r="AS1120" s="144"/>
      <c r="AT1120" s="144"/>
      <c r="AU1120" s="144"/>
      <c r="AV1120" s="144"/>
      <c r="AW1120" s="144"/>
      <c r="AX1120" s="144"/>
      <c r="AY1120" s="144"/>
      <c r="AZ1120" s="144"/>
      <c r="BA1120" s="144"/>
      <c r="BB1120" s="144"/>
      <c r="BC1120" s="144"/>
      <c r="BD1120" s="144"/>
      <c r="BE1120" s="144"/>
      <c r="BF1120" s="144"/>
    </row>
    <row r="1121" spans="1:58" hidden="1">
      <c r="A1121" s="143" t="s">
        <v>929</v>
      </c>
      <c r="B1121" s="143" t="s">
        <v>1022</v>
      </c>
      <c r="C1121" s="144">
        <v>0</v>
      </c>
      <c r="D1121" s="144">
        <v>0</v>
      </c>
      <c r="E1121" s="144">
        <v>0</v>
      </c>
      <c r="F1121" s="144">
        <v>0</v>
      </c>
      <c r="G1121" s="144">
        <v>0</v>
      </c>
      <c r="H1121" s="144">
        <v>0</v>
      </c>
      <c r="I1121" s="144">
        <v>0</v>
      </c>
      <c r="J1121" s="144">
        <v>0</v>
      </c>
      <c r="K1121" s="144">
        <v>0</v>
      </c>
      <c r="L1121" s="144">
        <v>0</v>
      </c>
      <c r="M1121" s="144">
        <v>0</v>
      </c>
      <c r="N1121" s="144">
        <v>0</v>
      </c>
      <c r="O1121" s="144">
        <v>0</v>
      </c>
      <c r="P1121" s="144">
        <v>0</v>
      </c>
      <c r="Q1121" s="145"/>
      <c r="R1121" s="145"/>
      <c r="S1121" s="145"/>
      <c r="T1121" s="145"/>
      <c r="U1121" s="145"/>
      <c r="V1121" s="145"/>
      <c r="W1121" s="145"/>
      <c r="X1121" s="145"/>
      <c r="Y1121" s="145"/>
      <c r="Z1121" s="145"/>
      <c r="AA1121" s="145"/>
      <c r="AB1121" s="145"/>
      <c r="AC1121" s="145"/>
      <c r="AD1121" s="145"/>
      <c r="AE1121" s="144">
        <v>0</v>
      </c>
      <c r="AF1121" s="144">
        <v>0</v>
      </c>
      <c r="AG1121" s="144">
        <v>0</v>
      </c>
      <c r="AH1121" s="144">
        <v>0</v>
      </c>
      <c r="AI1121" s="144">
        <v>0</v>
      </c>
      <c r="AJ1121" s="144">
        <v>0</v>
      </c>
      <c r="AK1121" s="144">
        <v>0</v>
      </c>
      <c r="AL1121" s="144">
        <v>0</v>
      </c>
      <c r="AM1121" s="144">
        <v>0</v>
      </c>
      <c r="AN1121" s="144">
        <v>0</v>
      </c>
      <c r="AO1121" s="144">
        <v>0</v>
      </c>
      <c r="AP1121" s="144">
        <v>0</v>
      </c>
      <c r="AQ1121" s="144">
        <v>0</v>
      </c>
      <c r="AR1121" s="144">
        <v>0</v>
      </c>
      <c r="AS1121" s="144"/>
      <c r="AT1121" s="144"/>
      <c r="AU1121" s="144"/>
      <c r="AV1121" s="144"/>
      <c r="AW1121" s="144"/>
      <c r="AX1121" s="144"/>
      <c r="AY1121" s="144"/>
      <c r="AZ1121" s="144"/>
      <c r="BA1121" s="144"/>
      <c r="BB1121" s="144"/>
      <c r="BC1121" s="144"/>
      <c r="BD1121" s="144"/>
      <c r="BE1121" s="144"/>
      <c r="BF1121" s="144"/>
    </row>
    <row r="1122" spans="1:58" hidden="1">
      <c r="A1122" s="143" t="s">
        <v>929</v>
      </c>
      <c r="B1122" s="143" t="s">
        <v>1023</v>
      </c>
      <c r="C1122" s="144">
        <v>0</v>
      </c>
      <c r="D1122" s="144">
        <v>0</v>
      </c>
      <c r="E1122" s="144">
        <v>0</v>
      </c>
      <c r="F1122" s="144">
        <v>0</v>
      </c>
      <c r="G1122" s="144">
        <v>0</v>
      </c>
      <c r="H1122" s="144">
        <v>0</v>
      </c>
      <c r="I1122" s="144">
        <v>0</v>
      </c>
      <c r="J1122" s="144">
        <v>0</v>
      </c>
      <c r="K1122" s="144">
        <v>0</v>
      </c>
      <c r="L1122" s="144">
        <v>0</v>
      </c>
      <c r="M1122" s="144">
        <v>0</v>
      </c>
      <c r="N1122" s="144">
        <v>0</v>
      </c>
      <c r="O1122" s="144">
        <v>0</v>
      </c>
      <c r="P1122" s="144">
        <v>0</v>
      </c>
      <c r="Q1122" s="145"/>
      <c r="R1122" s="145"/>
      <c r="S1122" s="145"/>
      <c r="T1122" s="145"/>
      <c r="U1122" s="145"/>
      <c r="V1122" s="145"/>
      <c r="W1122" s="145"/>
      <c r="X1122" s="145"/>
      <c r="Y1122" s="145"/>
      <c r="Z1122" s="145"/>
      <c r="AA1122" s="145"/>
      <c r="AB1122" s="145"/>
      <c r="AC1122" s="145"/>
      <c r="AD1122" s="145"/>
      <c r="AE1122" s="144">
        <v>0</v>
      </c>
      <c r="AF1122" s="144">
        <v>0</v>
      </c>
      <c r="AG1122" s="144">
        <v>0</v>
      </c>
      <c r="AH1122" s="144">
        <v>0</v>
      </c>
      <c r="AI1122" s="144">
        <v>0</v>
      </c>
      <c r="AJ1122" s="144">
        <v>0</v>
      </c>
      <c r="AK1122" s="144">
        <v>0</v>
      </c>
      <c r="AL1122" s="144">
        <v>0</v>
      </c>
      <c r="AM1122" s="144">
        <v>0</v>
      </c>
      <c r="AN1122" s="144">
        <v>0</v>
      </c>
      <c r="AO1122" s="144">
        <v>0</v>
      </c>
      <c r="AP1122" s="144">
        <v>0</v>
      </c>
      <c r="AQ1122" s="144">
        <v>0</v>
      </c>
      <c r="AR1122" s="144">
        <v>0</v>
      </c>
      <c r="AS1122" s="144"/>
      <c r="AT1122" s="144"/>
      <c r="AU1122" s="144"/>
      <c r="AV1122" s="144"/>
      <c r="AW1122" s="144"/>
      <c r="AX1122" s="144"/>
      <c r="AY1122" s="144"/>
      <c r="AZ1122" s="144"/>
      <c r="BA1122" s="144"/>
      <c r="BB1122" s="144"/>
      <c r="BC1122" s="144"/>
      <c r="BD1122" s="144"/>
      <c r="BE1122" s="144"/>
      <c r="BF1122" s="144"/>
    </row>
    <row r="1123" spans="1:58" hidden="1">
      <c r="A1123" s="143" t="s">
        <v>929</v>
      </c>
      <c r="B1123" s="143" t="s">
        <v>1024</v>
      </c>
      <c r="C1123" s="144">
        <v>0</v>
      </c>
      <c r="D1123" s="144">
        <v>0</v>
      </c>
      <c r="E1123" s="144">
        <v>0</v>
      </c>
      <c r="F1123" s="144">
        <v>0</v>
      </c>
      <c r="G1123" s="144">
        <v>0</v>
      </c>
      <c r="H1123" s="144">
        <v>0</v>
      </c>
      <c r="I1123" s="144">
        <v>0</v>
      </c>
      <c r="J1123" s="144">
        <v>0</v>
      </c>
      <c r="K1123" s="144">
        <v>0</v>
      </c>
      <c r="L1123" s="144">
        <v>0</v>
      </c>
      <c r="M1123" s="144">
        <v>0</v>
      </c>
      <c r="N1123" s="144">
        <v>0</v>
      </c>
      <c r="O1123" s="144">
        <v>0</v>
      </c>
      <c r="P1123" s="144">
        <v>0</v>
      </c>
      <c r="Q1123" s="145"/>
      <c r="R1123" s="145"/>
      <c r="S1123" s="145"/>
      <c r="T1123" s="145"/>
      <c r="U1123" s="145"/>
      <c r="V1123" s="145"/>
      <c r="W1123" s="145"/>
      <c r="X1123" s="145"/>
      <c r="Y1123" s="145"/>
      <c r="Z1123" s="145"/>
      <c r="AA1123" s="145"/>
      <c r="AB1123" s="145"/>
      <c r="AC1123" s="145"/>
      <c r="AD1123" s="145"/>
      <c r="AE1123" s="144">
        <v>0</v>
      </c>
      <c r="AF1123" s="144">
        <v>0</v>
      </c>
      <c r="AG1123" s="144">
        <v>0</v>
      </c>
      <c r="AH1123" s="144">
        <v>0</v>
      </c>
      <c r="AI1123" s="144">
        <v>0</v>
      </c>
      <c r="AJ1123" s="144">
        <v>0</v>
      </c>
      <c r="AK1123" s="144">
        <v>0</v>
      </c>
      <c r="AL1123" s="144">
        <v>0</v>
      </c>
      <c r="AM1123" s="144">
        <v>0</v>
      </c>
      <c r="AN1123" s="144">
        <v>0</v>
      </c>
      <c r="AO1123" s="144">
        <v>0</v>
      </c>
      <c r="AP1123" s="144">
        <v>0</v>
      </c>
      <c r="AQ1123" s="144">
        <v>0</v>
      </c>
      <c r="AR1123" s="144">
        <v>0</v>
      </c>
      <c r="AS1123" s="144"/>
      <c r="AT1123" s="144"/>
      <c r="AU1123" s="144"/>
      <c r="AV1123" s="144"/>
      <c r="AW1123" s="144"/>
      <c r="AX1123" s="144"/>
      <c r="AY1123" s="144"/>
      <c r="AZ1123" s="144"/>
      <c r="BA1123" s="144"/>
      <c r="BB1123" s="144"/>
      <c r="BC1123" s="144"/>
      <c r="BD1123" s="144"/>
      <c r="BE1123" s="144"/>
      <c r="BF1123" s="144"/>
    </row>
    <row r="1124" spans="1:58" hidden="1">
      <c r="A1124" s="143" t="s">
        <v>929</v>
      </c>
      <c r="B1124" s="143" t="s">
        <v>1025</v>
      </c>
      <c r="C1124" s="144">
        <v>0</v>
      </c>
      <c r="D1124" s="144">
        <v>0</v>
      </c>
      <c r="E1124" s="144">
        <v>0</v>
      </c>
      <c r="F1124" s="144">
        <v>0</v>
      </c>
      <c r="G1124" s="144">
        <v>0</v>
      </c>
      <c r="H1124" s="144">
        <v>0</v>
      </c>
      <c r="I1124" s="144">
        <v>0</v>
      </c>
      <c r="J1124" s="144">
        <v>0</v>
      </c>
      <c r="K1124" s="144">
        <v>0</v>
      </c>
      <c r="L1124" s="144">
        <v>0</v>
      </c>
      <c r="M1124" s="144">
        <v>0</v>
      </c>
      <c r="N1124" s="144">
        <v>0</v>
      </c>
      <c r="O1124" s="144">
        <v>0</v>
      </c>
      <c r="P1124" s="144">
        <v>0</v>
      </c>
      <c r="Q1124" s="145"/>
      <c r="R1124" s="145"/>
      <c r="S1124" s="145"/>
      <c r="T1124" s="145"/>
      <c r="U1124" s="145"/>
      <c r="V1124" s="145"/>
      <c r="W1124" s="145"/>
      <c r="X1124" s="145"/>
      <c r="Y1124" s="145"/>
      <c r="Z1124" s="145"/>
      <c r="AA1124" s="145"/>
      <c r="AB1124" s="145"/>
      <c r="AC1124" s="145"/>
      <c r="AD1124" s="145"/>
      <c r="AE1124" s="144">
        <v>0</v>
      </c>
      <c r="AF1124" s="144">
        <v>0</v>
      </c>
      <c r="AG1124" s="144">
        <v>0</v>
      </c>
      <c r="AH1124" s="144">
        <v>0</v>
      </c>
      <c r="AI1124" s="144">
        <v>0</v>
      </c>
      <c r="AJ1124" s="144">
        <v>0</v>
      </c>
      <c r="AK1124" s="144">
        <v>0</v>
      </c>
      <c r="AL1124" s="144">
        <v>0</v>
      </c>
      <c r="AM1124" s="144">
        <v>0</v>
      </c>
      <c r="AN1124" s="144">
        <v>0</v>
      </c>
      <c r="AO1124" s="144">
        <v>0</v>
      </c>
      <c r="AP1124" s="144">
        <v>0</v>
      </c>
      <c r="AQ1124" s="144">
        <v>0</v>
      </c>
      <c r="AR1124" s="144">
        <v>0</v>
      </c>
      <c r="AS1124" s="144"/>
      <c r="AT1124" s="144"/>
      <c r="AU1124" s="144"/>
      <c r="AV1124" s="144"/>
      <c r="AW1124" s="144"/>
      <c r="AX1124" s="144"/>
      <c r="AY1124" s="144"/>
      <c r="AZ1124" s="144"/>
      <c r="BA1124" s="144"/>
      <c r="BB1124" s="144"/>
      <c r="BC1124" s="144"/>
      <c r="BD1124" s="144"/>
      <c r="BE1124" s="144"/>
      <c r="BF1124" s="144"/>
    </row>
    <row r="1125" spans="1:58" hidden="1">
      <c r="A1125" s="143" t="s">
        <v>929</v>
      </c>
      <c r="B1125" s="143" t="s">
        <v>1026</v>
      </c>
      <c r="C1125" s="144">
        <v>0</v>
      </c>
      <c r="D1125" s="144">
        <v>0</v>
      </c>
      <c r="E1125" s="144">
        <v>0</v>
      </c>
      <c r="F1125" s="144">
        <v>0</v>
      </c>
      <c r="G1125" s="144">
        <v>0</v>
      </c>
      <c r="H1125" s="144">
        <v>0</v>
      </c>
      <c r="I1125" s="144">
        <v>789</v>
      </c>
      <c r="J1125" s="144">
        <v>789</v>
      </c>
      <c r="K1125" s="144">
        <v>789</v>
      </c>
      <c r="L1125" s="144">
        <v>789</v>
      </c>
      <c r="M1125" s="144">
        <v>109</v>
      </c>
      <c r="N1125" s="144">
        <v>305</v>
      </c>
      <c r="O1125" s="144">
        <v>305</v>
      </c>
      <c r="P1125" s="144">
        <v>305</v>
      </c>
      <c r="Q1125" s="145"/>
      <c r="R1125" s="145"/>
      <c r="S1125" s="145"/>
      <c r="T1125" s="145"/>
      <c r="U1125" s="145"/>
      <c r="V1125" s="145"/>
      <c r="W1125" s="145">
        <v>18</v>
      </c>
      <c r="X1125" s="145">
        <v>18</v>
      </c>
      <c r="Y1125" s="145">
        <v>18</v>
      </c>
      <c r="Z1125" s="145">
        <v>18</v>
      </c>
      <c r="AA1125" s="145">
        <v>18</v>
      </c>
      <c r="AB1125" s="145">
        <v>18</v>
      </c>
      <c r="AC1125" s="145">
        <v>18</v>
      </c>
      <c r="AD1125" s="145">
        <v>18</v>
      </c>
      <c r="AE1125" s="144">
        <v>0</v>
      </c>
      <c r="AF1125" s="144">
        <v>0</v>
      </c>
      <c r="AG1125" s="144">
        <v>0</v>
      </c>
      <c r="AH1125" s="144">
        <v>0</v>
      </c>
      <c r="AI1125" s="144">
        <v>0</v>
      </c>
      <c r="AJ1125" s="144">
        <v>0</v>
      </c>
      <c r="AK1125" s="144">
        <v>14202</v>
      </c>
      <c r="AL1125" s="144">
        <v>14202</v>
      </c>
      <c r="AM1125" s="144">
        <v>14202</v>
      </c>
      <c r="AN1125" s="144">
        <v>14202</v>
      </c>
      <c r="AO1125" s="144">
        <v>1962</v>
      </c>
      <c r="AP1125" s="144">
        <v>5490</v>
      </c>
      <c r="AQ1125" s="144">
        <v>5490</v>
      </c>
      <c r="AR1125" s="144">
        <v>5490</v>
      </c>
      <c r="AS1125" s="144"/>
      <c r="AT1125" s="144"/>
      <c r="AU1125" s="144"/>
      <c r="AV1125" s="144"/>
      <c r="AW1125" s="144"/>
      <c r="AX1125" s="144"/>
      <c r="AY1125" s="144"/>
      <c r="AZ1125" s="144"/>
      <c r="BA1125" s="144"/>
      <c r="BB1125" s="144"/>
      <c r="BC1125" s="144"/>
      <c r="BD1125" s="144"/>
      <c r="BE1125" s="144"/>
      <c r="BF1125" s="144"/>
    </row>
    <row r="1126" spans="1:58" hidden="1">
      <c r="A1126" s="143" t="s">
        <v>929</v>
      </c>
      <c r="B1126" s="143" t="s">
        <v>1027</v>
      </c>
      <c r="C1126" s="144">
        <v>0</v>
      </c>
      <c r="D1126" s="144">
        <v>0</v>
      </c>
      <c r="E1126" s="144">
        <v>0</v>
      </c>
      <c r="F1126" s="144">
        <v>0</v>
      </c>
      <c r="G1126" s="144">
        <v>0</v>
      </c>
      <c r="H1126" s="144">
        <v>0</v>
      </c>
      <c r="I1126" s="144">
        <v>0</v>
      </c>
      <c r="J1126" s="144">
        <v>0</v>
      </c>
      <c r="K1126" s="144">
        <v>0</v>
      </c>
      <c r="L1126" s="144">
        <v>0</v>
      </c>
      <c r="M1126" s="144">
        <v>0</v>
      </c>
      <c r="N1126" s="144">
        <v>0</v>
      </c>
      <c r="O1126" s="144">
        <v>0</v>
      </c>
      <c r="P1126" s="144">
        <v>0</v>
      </c>
      <c r="Q1126" s="145"/>
      <c r="R1126" s="145"/>
      <c r="S1126" s="145"/>
      <c r="T1126" s="145"/>
      <c r="U1126" s="145"/>
      <c r="V1126" s="145"/>
      <c r="W1126" s="145"/>
      <c r="X1126" s="145"/>
      <c r="Y1126" s="145"/>
      <c r="Z1126" s="145"/>
      <c r="AA1126" s="145"/>
      <c r="AB1126" s="145"/>
      <c r="AC1126" s="145"/>
      <c r="AD1126" s="145"/>
      <c r="AE1126" s="144">
        <v>0</v>
      </c>
      <c r="AF1126" s="144">
        <v>0</v>
      </c>
      <c r="AG1126" s="144">
        <v>0</v>
      </c>
      <c r="AH1126" s="144">
        <v>0</v>
      </c>
      <c r="AI1126" s="144">
        <v>0</v>
      </c>
      <c r="AJ1126" s="144">
        <v>0</v>
      </c>
      <c r="AK1126" s="144">
        <v>0</v>
      </c>
      <c r="AL1126" s="144">
        <v>0</v>
      </c>
      <c r="AM1126" s="144">
        <v>0</v>
      </c>
      <c r="AN1126" s="144">
        <v>0</v>
      </c>
      <c r="AO1126" s="144">
        <v>0</v>
      </c>
      <c r="AP1126" s="144">
        <v>0</v>
      </c>
      <c r="AQ1126" s="144">
        <v>0</v>
      </c>
      <c r="AR1126" s="144">
        <v>0</v>
      </c>
      <c r="AS1126" s="144"/>
      <c r="AT1126" s="144"/>
      <c r="AU1126" s="144"/>
      <c r="AV1126" s="144"/>
      <c r="AW1126" s="144"/>
      <c r="AX1126" s="144"/>
      <c r="AY1126" s="144"/>
      <c r="AZ1126" s="144"/>
      <c r="BA1126" s="144"/>
      <c r="BB1126" s="144"/>
      <c r="BC1126" s="144"/>
      <c r="BD1126" s="144"/>
      <c r="BE1126" s="144"/>
      <c r="BF1126" s="144"/>
    </row>
    <row r="1127" spans="1:58" hidden="1">
      <c r="A1127" s="143" t="s">
        <v>929</v>
      </c>
      <c r="B1127" s="143" t="s">
        <v>1028</v>
      </c>
      <c r="C1127" s="144">
        <v>0</v>
      </c>
      <c r="D1127" s="144">
        <v>0</v>
      </c>
      <c r="E1127" s="144">
        <v>0</v>
      </c>
      <c r="F1127" s="144">
        <v>0</v>
      </c>
      <c r="G1127" s="144">
        <v>0</v>
      </c>
      <c r="H1127" s="144">
        <v>0</v>
      </c>
      <c r="I1127" s="144">
        <v>0</v>
      </c>
      <c r="J1127" s="144">
        <v>0</v>
      </c>
      <c r="K1127" s="144">
        <v>0</v>
      </c>
      <c r="L1127" s="144">
        <v>0</v>
      </c>
      <c r="M1127" s="144">
        <v>0</v>
      </c>
      <c r="N1127" s="144">
        <v>0</v>
      </c>
      <c r="O1127" s="144">
        <v>0</v>
      </c>
      <c r="P1127" s="144">
        <v>0</v>
      </c>
      <c r="Q1127" s="145"/>
      <c r="R1127" s="145"/>
      <c r="S1127" s="145"/>
      <c r="T1127" s="145"/>
      <c r="U1127" s="145"/>
      <c r="V1127" s="145"/>
      <c r="W1127" s="145"/>
      <c r="X1127" s="145"/>
      <c r="Y1127" s="145"/>
      <c r="Z1127" s="145"/>
      <c r="AA1127" s="145"/>
      <c r="AB1127" s="145"/>
      <c r="AC1127" s="145"/>
      <c r="AD1127" s="145"/>
      <c r="AE1127" s="144">
        <v>0</v>
      </c>
      <c r="AF1127" s="144">
        <v>0</v>
      </c>
      <c r="AG1127" s="144">
        <v>0</v>
      </c>
      <c r="AH1127" s="144">
        <v>0</v>
      </c>
      <c r="AI1127" s="144">
        <v>0</v>
      </c>
      <c r="AJ1127" s="144">
        <v>0</v>
      </c>
      <c r="AK1127" s="144">
        <v>0</v>
      </c>
      <c r="AL1127" s="144">
        <v>0</v>
      </c>
      <c r="AM1127" s="144">
        <v>0</v>
      </c>
      <c r="AN1127" s="144">
        <v>0</v>
      </c>
      <c r="AO1127" s="144">
        <v>0</v>
      </c>
      <c r="AP1127" s="144">
        <v>0</v>
      </c>
      <c r="AQ1127" s="144">
        <v>0</v>
      </c>
      <c r="AR1127" s="144">
        <v>0</v>
      </c>
      <c r="AS1127" s="144"/>
      <c r="AT1127" s="144"/>
      <c r="AU1127" s="144"/>
      <c r="AV1127" s="144"/>
      <c r="AW1127" s="144"/>
      <c r="AX1127" s="144"/>
      <c r="AY1127" s="144"/>
      <c r="AZ1127" s="144"/>
      <c r="BA1127" s="144"/>
      <c r="BB1127" s="144"/>
      <c r="BC1127" s="144"/>
      <c r="BD1127" s="144"/>
      <c r="BE1127" s="144"/>
      <c r="BF1127" s="144"/>
    </row>
    <row r="1128" spans="1:58" hidden="1">
      <c r="A1128" s="143" t="s">
        <v>929</v>
      </c>
      <c r="B1128" s="143" t="s">
        <v>1029</v>
      </c>
      <c r="C1128" s="144">
        <v>0</v>
      </c>
      <c r="D1128" s="144">
        <v>0</v>
      </c>
      <c r="E1128" s="144">
        <v>0</v>
      </c>
      <c r="F1128" s="144">
        <v>0</v>
      </c>
      <c r="G1128" s="144">
        <v>0</v>
      </c>
      <c r="H1128" s="144">
        <v>0</v>
      </c>
      <c r="I1128" s="144">
        <v>0</v>
      </c>
      <c r="J1128" s="144">
        <v>0</v>
      </c>
      <c r="K1128" s="144">
        <v>0</v>
      </c>
      <c r="L1128" s="144">
        <v>0</v>
      </c>
      <c r="M1128" s="144">
        <v>0</v>
      </c>
      <c r="N1128" s="144">
        <v>0</v>
      </c>
      <c r="O1128" s="144">
        <v>0</v>
      </c>
      <c r="P1128" s="144">
        <v>0</v>
      </c>
      <c r="Q1128" s="145"/>
      <c r="R1128" s="145"/>
      <c r="S1128" s="145"/>
      <c r="T1128" s="145"/>
      <c r="U1128" s="145"/>
      <c r="V1128" s="145"/>
      <c r="W1128" s="145"/>
      <c r="X1128" s="145"/>
      <c r="Y1128" s="145"/>
      <c r="Z1128" s="145"/>
      <c r="AA1128" s="145"/>
      <c r="AB1128" s="145"/>
      <c r="AC1128" s="145"/>
      <c r="AD1128" s="145"/>
      <c r="AE1128" s="144">
        <v>0</v>
      </c>
      <c r="AF1128" s="144">
        <v>0</v>
      </c>
      <c r="AG1128" s="144">
        <v>0</v>
      </c>
      <c r="AH1128" s="144">
        <v>0</v>
      </c>
      <c r="AI1128" s="144">
        <v>0</v>
      </c>
      <c r="AJ1128" s="144">
        <v>0</v>
      </c>
      <c r="AK1128" s="144">
        <v>0</v>
      </c>
      <c r="AL1128" s="144">
        <v>0</v>
      </c>
      <c r="AM1128" s="144">
        <v>0</v>
      </c>
      <c r="AN1128" s="144">
        <v>0</v>
      </c>
      <c r="AO1128" s="144">
        <v>0</v>
      </c>
      <c r="AP1128" s="144">
        <v>0</v>
      </c>
      <c r="AQ1128" s="144">
        <v>0</v>
      </c>
      <c r="AR1128" s="144">
        <v>0</v>
      </c>
      <c r="AS1128" s="144"/>
      <c r="AT1128" s="144"/>
      <c r="AU1128" s="144"/>
      <c r="AV1128" s="144"/>
      <c r="AW1128" s="144"/>
      <c r="AX1128" s="144"/>
      <c r="AY1128" s="144"/>
      <c r="AZ1128" s="144"/>
      <c r="BA1128" s="144"/>
      <c r="BB1128" s="144"/>
      <c r="BC1128" s="144"/>
      <c r="BD1128" s="144"/>
      <c r="BE1128" s="144"/>
      <c r="BF1128" s="144"/>
    </row>
    <row r="1129" spans="1:58" hidden="1">
      <c r="A1129" s="143" t="s">
        <v>929</v>
      </c>
      <c r="B1129" s="143" t="s">
        <v>1030</v>
      </c>
      <c r="C1129" s="144">
        <v>0</v>
      </c>
      <c r="D1129" s="144">
        <v>0</v>
      </c>
      <c r="E1129" s="144">
        <v>0</v>
      </c>
      <c r="F1129" s="144">
        <v>0</v>
      </c>
      <c r="G1129" s="144">
        <v>0</v>
      </c>
      <c r="H1129" s="144">
        <v>0</v>
      </c>
      <c r="I1129" s="144">
        <v>0</v>
      </c>
      <c r="J1129" s="144">
        <v>0</v>
      </c>
      <c r="K1129" s="144">
        <v>0</v>
      </c>
      <c r="L1129" s="144">
        <v>0</v>
      </c>
      <c r="M1129" s="144">
        <v>0</v>
      </c>
      <c r="N1129" s="144">
        <v>0</v>
      </c>
      <c r="O1129" s="144">
        <v>0</v>
      </c>
      <c r="P1129" s="144">
        <v>0</v>
      </c>
      <c r="Q1129" s="145"/>
      <c r="R1129" s="145"/>
      <c r="S1129" s="145"/>
      <c r="T1129" s="145"/>
      <c r="U1129" s="145"/>
      <c r="V1129" s="145"/>
      <c r="W1129" s="145"/>
      <c r="X1129" s="145"/>
      <c r="Y1129" s="145"/>
      <c r="Z1129" s="145"/>
      <c r="AA1129" s="145"/>
      <c r="AB1129" s="145"/>
      <c r="AC1129" s="145"/>
      <c r="AD1129" s="145"/>
      <c r="AE1129" s="144">
        <v>0</v>
      </c>
      <c r="AF1129" s="144">
        <v>0</v>
      </c>
      <c r="AG1129" s="144">
        <v>0</v>
      </c>
      <c r="AH1129" s="144">
        <v>0</v>
      </c>
      <c r="AI1129" s="144">
        <v>0</v>
      </c>
      <c r="AJ1129" s="144">
        <v>0</v>
      </c>
      <c r="AK1129" s="144">
        <v>0</v>
      </c>
      <c r="AL1129" s="144">
        <v>0</v>
      </c>
      <c r="AM1129" s="144">
        <v>0</v>
      </c>
      <c r="AN1129" s="144">
        <v>0</v>
      </c>
      <c r="AO1129" s="144">
        <v>0</v>
      </c>
      <c r="AP1129" s="144">
        <v>0</v>
      </c>
      <c r="AQ1129" s="144">
        <v>0</v>
      </c>
      <c r="AR1129" s="144">
        <v>0</v>
      </c>
      <c r="AS1129" s="144"/>
      <c r="AT1129" s="144"/>
      <c r="AU1129" s="144"/>
      <c r="AV1129" s="144"/>
      <c r="AW1129" s="144"/>
      <c r="AX1129" s="144"/>
      <c r="AY1129" s="144"/>
      <c r="AZ1129" s="144"/>
      <c r="BA1129" s="144"/>
      <c r="BB1129" s="144"/>
      <c r="BC1129" s="144"/>
      <c r="BD1129" s="144"/>
      <c r="BE1129" s="144"/>
      <c r="BF1129" s="144"/>
    </row>
    <row r="1130" spans="1:58" hidden="1">
      <c r="A1130" s="143" t="s">
        <v>929</v>
      </c>
      <c r="B1130" s="143" t="s">
        <v>1031</v>
      </c>
      <c r="C1130" s="144">
        <v>0</v>
      </c>
      <c r="D1130" s="144">
        <v>0</v>
      </c>
      <c r="E1130" s="144">
        <v>0</v>
      </c>
      <c r="F1130" s="144">
        <v>0</v>
      </c>
      <c r="G1130" s="144">
        <v>0</v>
      </c>
      <c r="H1130" s="144">
        <v>0</v>
      </c>
      <c r="I1130" s="144">
        <v>0</v>
      </c>
      <c r="J1130" s="144">
        <v>0</v>
      </c>
      <c r="K1130" s="144">
        <v>0</v>
      </c>
      <c r="L1130" s="144">
        <v>0</v>
      </c>
      <c r="M1130" s="144">
        <v>0</v>
      </c>
      <c r="N1130" s="144">
        <v>0</v>
      </c>
      <c r="O1130" s="144">
        <v>0</v>
      </c>
      <c r="P1130" s="144">
        <v>0</v>
      </c>
      <c r="Q1130" s="145"/>
      <c r="R1130" s="145"/>
      <c r="S1130" s="145"/>
      <c r="T1130" s="145"/>
      <c r="U1130" s="145"/>
      <c r="V1130" s="145"/>
      <c r="W1130" s="145"/>
      <c r="X1130" s="145"/>
      <c r="Y1130" s="145"/>
      <c r="Z1130" s="145"/>
      <c r="AA1130" s="145"/>
      <c r="AB1130" s="145"/>
      <c r="AC1130" s="145"/>
      <c r="AD1130" s="145"/>
      <c r="AE1130" s="144">
        <v>0</v>
      </c>
      <c r="AF1130" s="144">
        <v>0</v>
      </c>
      <c r="AG1130" s="144">
        <v>0</v>
      </c>
      <c r="AH1130" s="144">
        <v>0</v>
      </c>
      <c r="AI1130" s="144">
        <v>0</v>
      </c>
      <c r="AJ1130" s="144">
        <v>0</v>
      </c>
      <c r="AK1130" s="144">
        <v>0</v>
      </c>
      <c r="AL1130" s="144">
        <v>0</v>
      </c>
      <c r="AM1130" s="144">
        <v>0</v>
      </c>
      <c r="AN1130" s="144">
        <v>0</v>
      </c>
      <c r="AO1130" s="144">
        <v>0</v>
      </c>
      <c r="AP1130" s="144">
        <v>0</v>
      </c>
      <c r="AQ1130" s="144">
        <v>0</v>
      </c>
      <c r="AR1130" s="144">
        <v>0</v>
      </c>
      <c r="AS1130" s="144"/>
      <c r="AT1130" s="144"/>
      <c r="AU1130" s="144"/>
      <c r="AV1130" s="144"/>
      <c r="AW1130" s="144"/>
      <c r="AX1130" s="144"/>
      <c r="AY1130" s="144"/>
      <c r="AZ1130" s="144"/>
      <c r="BA1130" s="144"/>
      <c r="BB1130" s="144"/>
      <c r="BC1130" s="144"/>
      <c r="BD1130" s="144"/>
      <c r="BE1130" s="144"/>
      <c r="BF1130" s="144"/>
    </row>
    <row r="1131" spans="1:58" hidden="1">
      <c r="A1131" s="143" t="s">
        <v>929</v>
      </c>
      <c r="B1131" s="143" t="s">
        <v>1032</v>
      </c>
      <c r="C1131" s="144">
        <v>0</v>
      </c>
      <c r="D1131" s="144">
        <v>0</v>
      </c>
      <c r="E1131" s="144">
        <v>0</v>
      </c>
      <c r="F1131" s="144">
        <v>0</v>
      </c>
      <c r="G1131" s="144">
        <v>0</v>
      </c>
      <c r="H1131" s="144">
        <v>0</v>
      </c>
      <c r="I1131" s="144">
        <v>0</v>
      </c>
      <c r="J1131" s="144">
        <v>0</v>
      </c>
      <c r="K1131" s="144">
        <v>0</v>
      </c>
      <c r="L1131" s="144">
        <v>0</v>
      </c>
      <c r="M1131" s="144">
        <v>0</v>
      </c>
      <c r="N1131" s="144">
        <v>0</v>
      </c>
      <c r="O1131" s="144">
        <v>0</v>
      </c>
      <c r="P1131" s="144">
        <v>0</v>
      </c>
      <c r="Q1131" s="145"/>
      <c r="R1131" s="145"/>
      <c r="S1131" s="145"/>
      <c r="T1131" s="145"/>
      <c r="U1131" s="145"/>
      <c r="V1131" s="145"/>
      <c r="W1131" s="145"/>
      <c r="X1131" s="145"/>
      <c r="Y1131" s="145"/>
      <c r="Z1131" s="145"/>
      <c r="AA1131" s="145"/>
      <c r="AB1131" s="145"/>
      <c r="AC1131" s="145"/>
      <c r="AD1131" s="145"/>
      <c r="AE1131" s="144">
        <v>0</v>
      </c>
      <c r="AF1131" s="144">
        <v>0</v>
      </c>
      <c r="AG1131" s="144">
        <v>0</v>
      </c>
      <c r="AH1131" s="144">
        <v>0</v>
      </c>
      <c r="AI1131" s="144">
        <v>0</v>
      </c>
      <c r="AJ1131" s="144">
        <v>0</v>
      </c>
      <c r="AK1131" s="144">
        <v>0</v>
      </c>
      <c r="AL1131" s="144">
        <v>0</v>
      </c>
      <c r="AM1131" s="144">
        <v>0</v>
      </c>
      <c r="AN1131" s="144">
        <v>0</v>
      </c>
      <c r="AO1131" s="144">
        <v>0</v>
      </c>
      <c r="AP1131" s="144">
        <v>0</v>
      </c>
      <c r="AQ1131" s="144">
        <v>0</v>
      </c>
      <c r="AR1131" s="144">
        <v>0</v>
      </c>
      <c r="AS1131" s="144"/>
      <c r="AT1131" s="144"/>
      <c r="AU1131" s="144"/>
      <c r="AV1131" s="144"/>
      <c r="AW1131" s="144"/>
      <c r="AX1131" s="144"/>
      <c r="AY1131" s="144"/>
      <c r="AZ1131" s="144"/>
      <c r="BA1131" s="144"/>
      <c r="BB1131" s="144"/>
      <c r="BC1131" s="144"/>
      <c r="BD1131" s="144"/>
      <c r="BE1131" s="144"/>
      <c r="BF1131" s="144"/>
    </row>
    <row r="1132" spans="1:58" hidden="1">
      <c r="A1132" s="143" t="s">
        <v>929</v>
      </c>
      <c r="B1132" s="143" t="s">
        <v>1033</v>
      </c>
      <c r="C1132" s="144">
        <v>0</v>
      </c>
      <c r="D1132" s="144">
        <v>0</v>
      </c>
      <c r="E1132" s="144">
        <v>0</v>
      </c>
      <c r="F1132" s="144">
        <v>0</v>
      </c>
      <c r="G1132" s="144">
        <v>0</v>
      </c>
      <c r="H1132" s="144">
        <v>0</v>
      </c>
      <c r="I1132" s="144">
        <v>0</v>
      </c>
      <c r="J1132" s="144">
        <v>0</v>
      </c>
      <c r="K1132" s="144">
        <v>0</v>
      </c>
      <c r="L1132" s="144">
        <v>0</v>
      </c>
      <c r="M1132" s="144">
        <v>0</v>
      </c>
      <c r="N1132" s="144">
        <v>0</v>
      </c>
      <c r="O1132" s="144">
        <v>0</v>
      </c>
      <c r="P1132" s="144">
        <v>0</v>
      </c>
      <c r="Q1132" s="145"/>
      <c r="R1132" s="145"/>
      <c r="S1132" s="145"/>
      <c r="T1132" s="145"/>
      <c r="U1132" s="145"/>
      <c r="V1132" s="145"/>
      <c r="W1132" s="145"/>
      <c r="X1132" s="145"/>
      <c r="Y1132" s="145"/>
      <c r="Z1132" s="145"/>
      <c r="AA1132" s="145"/>
      <c r="AB1132" s="145"/>
      <c r="AC1132" s="145"/>
      <c r="AD1132" s="145"/>
      <c r="AE1132" s="144">
        <v>0</v>
      </c>
      <c r="AF1132" s="144">
        <v>0</v>
      </c>
      <c r="AG1132" s="144">
        <v>0</v>
      </c>
      <c r="AH1132" s="144">
        <v>0</v>
      </c>
      <c r="AI1132" s="144">
        <v>0</v>
      </c>
      <c r="AJ1132" s="144">
        <v>0</v>
      </c>
      <c r="AK1132" s="144">
        <v>0</v>
      </c>
      <c r="AL1132" s="144">
        <v>0</v>
      </c>
      <c r="AM1132" s="144">
        <v>0</v>
      </c>
      <c r="AN1132" s="144">
        <v>0</v>
      </c>
      <c r="AO1132" s="144">
        <v>0</v>
      </c>
      <c r="AP1132" s="144">
        <v>0</v>
      </c>
      <c r="AQ1132" s="144">
        <v>0</v>
      </c>
      <c r="AR1132" s="144">
        <v>0</v>
      </c>
      <c r="AS1132" s="144"/>
      <c r="AT1132" s="144"/>
      <c r="AU1132" s="144"/>
      <c r="AV1132" s="144"/>
      <c r="AW1132" s="144"/>
      <c r="AX1132" s="144"/>
      <c r="AY1132" s="144"/>
      <c r="AZ1132" s="144"/>
      <c r="BA1132" s="144"/>
      <c r="BB1132" s="144"/>
      <c r="BC1132" s="144"/>
      <c r="BD1132" s="144"/>
      <c r="BE1132" s="144"/>
      <c r="BF1132" s="144"/>
    </row>
    <row r="1133" spans="1:58" hidden="1">
      <c r="A1133" s="143" t="s">
        <v>929</v>
      </c>
      <c r="B1133" s="143" t="s">
        <v>1034</v>
      </c>
      <c r="C1133" s="144">
        <v>0</v>
      </c>
      <c r="D1133" s="144">
        <v>0</v>
      </c>
      <c r="E1133" s="144">
        <v>0</v>
      </c>
      <c r="F1133" s="144">
        <v>0</v>
      </c>
      <c r="G1133" s="144">
        <v>0</v>
      </c>
      <c r="H1133" s="144">
        <v>0</v>
      </c>
      <c r="I1133" s="144">
        <v>97</v>
      </c>
      <c r="J1133" s="144">
        <v>97</v>
      </c>
      <c r="K1133" s="144">
        <v>97</v>
      </c>
      <c r="L1133" s="144">
        <v>97</v>
      </c>
      <c r="M1133" s="144">
        <v>1</v>
      </c>
      <c r="N1133" s="144">
        <v>1</v>
      </c>
      <c r="O1133" s="144">
        <v>1</v>
      </c>
      <c r="P1133" s="144">
        <v>1</v>
      </c>
      <c r="Q1133" s="145"/>
      <c r="R1133" s="145"/>
      <c r="S1133" s="145"/>
      <c r="T1133" s="145"/>
      <c r="U1133" s="145"/>
      <c r="V1133" s="145"/>
      <c r="W1133" s="145">
        <v>68</v>
      </c>
      <c r="X1133" s="145">
        <v>68</v>
      </c>
      <c r="Y1133" s="145">
        <v>68</v>
      </c>
      <c r="Z1133" s="145">
        <v>68</v>
      </c>
      <c r="AA1133" s="145">
        <v>68</v>
      </c>
      <c r="AB1133" s="145">
        <v>68</v>
      </c>
      <c r="AC1133" s="145">
        <v>68</v>
      </c>
      <c r="AD1133" s="145">
        <v>68</v>
      </c>
      <c r="AE1133" s="144">
        <v>0</v>
      </c>
      <c r="AF1133" s="144">
        <v>0</v>
      </c>
      <c r="AG1133" s="144">
        <v>0</v>
      </c>
      <c r="AH1133" s="144">
        <v>0</v>
      </c>
      <c r="AI1133" s="144">
        <v>0</v>
      </c>
      <c r="AJ1133" s="144">
        <v>0</v>
      </c>
      <c r="AK1133" s="144">
        <v>6596</v>
      </c>
      <c r="AL1133" s="144">
        <v>6596</v>
      </c>
      <c r="AM1133" s="144">
        <v>6596</v>
      </c>
      <c r="AN1133" s="144">
        <v>6596</v>
      </c>
      <c r="AO1133" s="144">
        <v>68</v>
      </c>
      <c r="AP1133" s="144">
        <v>68</v>
      </c>
      <c r="AQ1133" s="144">
        <v>68</v>
      </c>
      <c r="AR1133" s="144">
        <v>68</v>
      </c>
      <c r="AS1133" s="144"/>
      <c r="AT1133" s="144"/>
      <c r="AU1133" s="144"/>
      <c r="AV1133" s="144"/>
      <c r="AW1133" s="144"/>
      <c r="AX1133" s="144"/>
      <c r="AY1133" s="144"/>
      <c r="AZ1133" s="144"/>
      <c r="BA1133" s="144"/>
      <c r="BB1133" s="144"/>
      <c r="BC1133" s="144"/>
      <c r="BD1133" s="144"/>
      <c r="BE1133" s="144"/>
      <c r="BF1133" s="144"/>
    </row>
    <row r="1134" spans="1:58" hidden="1">
      <c r="A1134" s="143" t="s">
        <v>929</v>
      </c>
      <c r="B1134" s="143" t="s">
        <v>1035</v>
      </c>
      <c r="C1134" s="144">
        <v>0</v>
      </c>
      <c r="D1134" s="144">
        <v>0</v>
      </c>
      <c r="E1134" s="144">
        <v>0</v>
      </c>
      <c r="F1134" s="144">
        <v>0</v>
      </c>
      <c r="G1134" s="144">
        <v>0</v>
      </c>
      <c r="H1134" s="144">
        <v>0</v>
      </c>
      <c r="I1134" s="144">
        <v>88</v>
      </c>
      <c r="J1134" s="144">
        <v>88</v>
      </c>
      <c r="K1134" s="144">
        <v>88</v>
      </c>
      <c r="L1134" s="144">
        <v>88</v>
      </c>
      <c r="M1134" s="144">
        <v>1</v>
      </c>
      <c r="N1134" s="144">
        <v>1</v>
      </c>
      <c r="O1134" s="144">
        <v>1</v>
      </c>
      <c r="P1134" s="144">
        <v>1</v>
      </c>
      <c r="Q1134" s="145"/>
      <c r="R1134" s="145"/>
      <c r="S1134" s="145"/>
      <c r="T1134" s="145"/>
      <c r="U1134" s="145"/>
      <c r="V1134" s="145"/>
      <c r="W1134" s="145">
        <v>39</v>
      </c>
      <c r="X1134" s="145">
        <v>39</v>
      </c>
      <c r="Y1134" s="145">
        <v>39</v>
      </c>
      <c r="Z1134" s="145">
        <v>39</v>
      </c>
      <c r="AA1134" s="145">
        <v>39</v>
      </c>
      <c r="AB1134" s="145">
        <v>39</v>
      </c>
      <c r="AC1134" s="145">
        <v>39</v>
      </c>
      <c r="AD1134" s="145">
        <v>39</v>
      </c>
      <c r="AE1134" s="144">
        <v>0</v>
      </c>
      <c r="AF1134" s="144">
        <v>0</v>
      </c>
      <c r="AG1134" s="144">
        <v>0</v>
      </c>
      <c r="AH1134" s="144">
        <v>0</v>
      </c>
      <c r="AI1134" s="144">
        <v>0</v>
      </c>
      <c r="AJ1134" s="144">
        <v>0</v>
      </c>
      <c r="AK1134" s="144">
        <v>3432</v>
      </c>
      <c r="AL1134" s="144">
        <v>3432</v>
      </c>
      <c r="AM1134" s="144">
        <v>3432</v>
      </c>
      <c r="AN1134" s="144">
        <v>3432</v>
      </c>
      <c r="AO1134" s="144">
        <v>39</v>
      </c>
      <c r="AP1134" s="144">
        <v>39</v>
      </c>
      <c r="AQ1134" s="144">
        <v>39</v>
      </c>
      <c r="AR1134" s="144">
        <v>39</v>
      </c>
      <c r="AS1134" s="144"/>
      <c r="AT1134" s="144"/>
      <c r="AU1134" s="144"/>
      <c r="AV1134" s="144"/>
      <c r="AW1134" s="144"/>
      <c r="AX1134" s="144"/>
      <c r="AY1134" s="144"/>
      <c r="AZ1134" s="144"/>
      <c r="BA1134" s="144"/>
      <c r="BB1134" s="144"/>
      <c r="BC1134" s="144"/>
      <c r="BD1134" s="144"/>
      <c r="BE1134" s="144"/>
      <c r="BF1134" s="144"/>
    </row>
    <row r="1135" spans="1:58" hidden="1">
      <c r="A1135" s="143" t="s">
        <v>929</v>
      </c>
      <c r="B1135" s="143" t="s">
        <v>1036</v>
      </c>
      <c r="C1135" s="144">
        <v>0</v>
      </c>
      <c r="D1135" s="144">
        <v>0</v>
      </c>
      <c r="E1135" s="144">
        <v>0</v>
      </c>
      <c r="F1135" s="144">
        <v>0</v>
      </c>
      <c r="G1135" s="144">
        <v>0</v>
      </c>
      <c r="H1135" s="144">
        <v>0</v>
      </c>
      <c r="I1135" s="144">
        <v>0</v>
      </c>
      <c r="J1135" s="144">
        <v>0</v>
      </c>
      <c r="K1135" s="144">
        <v>0</v>
      </c>
      <c r="L1135" s="144">
        <v>0</v>
      </c>
      <c r="M1135" s="144">
        <v>0</v>
      </c>
      <c r="N1135" s="144">
        <v>0</v>
      </c>
      <c r="O1135" s="144">
        <v>0</v>
      </c>
      <c r="P1135" s="144">
        <v>0</v>
      </c>
      <c r="Q1135" s="145"/>
      <c r="R1135" s="145"/>
      <c r="S1135" s="145"/>
      <c r="T1135" s="145"/>
      <c r="U1135" s="145"/>
      <c r="V1135" s="145"/>
      <c r="W1135" s="145"/>
      <c r="X1135" s="145"/>
      <c r="Y1135" s="145"/>
      <c r="Z1135" s="145"/>
      <c r="AA1135" s="145"/>
      <c r="AB1135" s="145"/>
      <c r="AC1135" s="145"/>
      <c r="AD1135" s="145"/>
      <c r="AE1135" s="144">
        <v>0</v>
      </c>
      <c r="AF1135" s="144">
        <v>0</v>
      </c>
      <c r="AG1135" s="144">
        <v>0</v>
      </c>
      <c r="AH1135" s="144">
        <v>0</v>
      </c>
      <c r="AI1135" s="144">
        <v>0</v>
      </c>
      <c r="AJ1135" s="144">
        <v>0</v>
      </c>
      <c r="AK1135" s="144">
        <v>0</v>
      </c>
      <c r="AL1135" s="144">
        <v>0</v>
      </c>
      <c r="AM1135" s="144">
        <v>0</v>
      </c>
      <c r="AN1135" s="144">
        <v>0</v>
      </c>
      <c r="AO1135" s="144">
        <v>0</v>
      </c>
      <c r="AP1135" s="144">
        <v>0</v>
      </c>
      <c r="AQ1135" s="144">
        <v>0</v>
      </c>
      <c r="AR1135" s="144">
        <v>0</v>
      </c>
      <c r="AS1135" s="144"/>
      <c r="AT1135" s="144"/>
      <c r="AU1135" s="144"/>
      <c r="AV1135" s="144"/>
      <c r="AW1135" s="144"/>
      <c r="AX1135" s="144"/>
      <c r="AY1135" s="144"/>
      <c r="AZ1135" s="144"/>
      <c r="BA1135" s="144"/>
      <c r="BB1135" s="144"/>
      <c r="BC1135" s="144"/>
      <c r="BD1135" s="144"/>
      <c r="BE1135" s="144"/>
      <c r="BF1135" s="144"/>
    </row>
    <row r="1136" spans="1:58" hidden="1">
      <c r="A1136" s="143" t="s">
        <v>929</v>
      </c>
      <c r="B1136" s="143" t="s">
        <v>1037</v>
      </c>
      <c r="C1136" s="144">
        <v>0</v>
      </c>
      <c r="D1136" s="144">
        <v>0</v>
      </c>
      <c r="E1136" s="144">
        <v>0</v>
      </c>
      <c r="F1136" s="144">
        <v>0</v>
      </c>
      <c r="G1136" s="144">
        <v>0</v>
      </c>
      <c r="H1136" s="144">
        <v>0</v>
      </c>
      <c r="I1136" s="144">
        <v>4</v>
      </c>
      <c r="J1136" s="144">
        <v>4</v>
      </c>
      <c r="K1136" s="144">
        <v>4</v>
      </c>
      <c r="L1136" s="144">
        <v>4</v>
      </c>
      <c r="M1136" s="144">
        <v>1</v>
      </c>
      <c r="N1136" s="144">
        <v>8</v>
      </c>
      <c r="O1136" s="144">
        <v>8</v>
      </c>
      <c r="P1136" s="144">
        <v>7</v>
      </c>
      <c r="Q1136" s="145"/>
      <c r="R1136" s="145"/>
      <c r="S1136" s="145"/>
      <c r="T1136" s="145"/>
      <c r="U1136" s="145"/>
      <c r="V1136" s="145"/>
      <c r="W1136" s="145">
        <v>66</v>
      </c>
      <c r="X1136" s="145">
        <v>66</v>
      </c>
      <c r="Y1136" s="145">
        <v>66</v>
      </c>
      <c r="Z1136" s="145">
        <v>66</v>
      </c>
      <c r="AA1136" s="145">
        <v>66</v>
      </c>
      <c r="AB1136" s="145">
        <v>66</v>
      </c>
      <c r="AC1136" s="145">
        <v>66</v>
      </c>
      <c r="AD1136" s="145">
        <v>66</v>
      </c>
      <c r="AE1136" s="144">
        <v>0</v>
      </c>
      <c r="AF1136" s="144">
        <v>0</v>
      </c>
      <c r="AG1136" s="144">
        <v>0</v>
      </c>
      <c r="AH1136" s="144">
        <v>0</v>
      </c>
      <c r="AI1136" s="144">
        <v>0</v>
      </c>
      <c r="AJ1136" s="144">
        <v>0</v>
      </c>
      <c r="AK1136" s="144">
        <v>264</v>
      </c>
      <c r="AL1136" s="144">
        <v>264</v>
      </c>
      <c r="AM1136" s="144">
        <v>264</v>
      </c>
      <c r="AN1136" s="144">
        <v>264</v>
      </c>
      <c r="AO1136" s="144">
        <v>66</v>
      </c>
      <c r="AP1136" s="144">
        <v>528</v>
      </c>
      <c r="AQ1136" s="144">
        <v>528</v>
      </c>
      <c r="AR1136" s="144">
        <v>462</v>
      </c>
      <c r="AS1136" s="144"/>
      <c r="AT1136" s="144"/>
      <c r="AU1136" s="144"/>
      <c r="AV1136" s="144"/>
      <c r="AW1136" s="144"/>
      <c r="AX1136" s="144"/>
      <c r="AY1136" s="144"/>
      <c r="AZ1136" s="144"/>
      <c r="BA1136" s="144"/>
      <c r="BB1136" s="144"/>
      <c r="BC1136" s="144"/>
      <c r="BD1136" s="144"/>
      <c r="BE1136" s="144"/>
      <c r="BF1136" s="144"/>
    </row>
    <row r="1137" spans="1:58" hidden="1">
      <c r="A1137" s="143" t="s">
        <v>929</v>
      </c>
      <c r="B1137" s="143" t="s">
        <v>1038</v>
      </c>
      <c r="C1137" s="144">
        <v>0</v>
      </c>
      <c r="D1137" s="144">
        <v>0</v>
      </c>
      <c r="E1137" s="144">
        <v>0</v>
      </c>
      <c r="F1137" s="144">
        <v>0</v>
      </c>
      <c r="G1137" s="144">
        <v>0</v>
      </c>
      <c r="H1137" s="144">
        <v>0</v>
      </c>
      <c r="I1137" s="144">
        <v>0</v>
      </c>
      <c r="J1137" s="144">
        <v>0</v>
      </c>
      <c r="K1137" s="144">
        <v>0</v>
      </c>
      <c r="L1137" s="144">
        <v>0</v>
      </c>
      <c r="M1137" s="144">
        <v>719</v>
      </c>
      <c r="N1137" s="144">
        <v>87</v>
      </c>
      <c r="O1137" s="144">
        <v>87</v>
      </c>
      <c r="P1137" s="144">
        <v>343</v>
      </c>
      <c r="Q1137" s="145"/>
      <c r="R1137" s="145"/>
      <c r="S1137" s="145"/>
      <c r="T1137" s="145"/>
      <c r="U1137" s="145"/>
      <c r="V1137" s="145"/>
      <c r="W1137" s="145"/>
      <c r="X1137" s="145"/>
      <c r="Y1137" s="145"/>
      <c r="Z1137" s="145"/>
      <c r="AA1137" s="145">
        <v>0</v>
      </c>
      <c r="AB1137" s="145">
        <v>0</v>
      </c>
      <c r="AC1137" s="145">
        <v>0</v>
      </c>
      <c r="AD1137" s="145">
        <v>0</v>
      </c>
      <c r="AE1137" s="144">
        <v>0</v>
      </c>
      <c r="AF1137" s="144">
        <v>0</v>
      </c>
      <c r="AG1137" s="144">
        <v>0</v>
      </c>
      <c r="AH1137" s="144">
        <v>0</v>
      </c>
      <c r="AI1137" s="144">
        <v>0</v>
      </c>
      <c r="AJ1137" s="144">
        <v>0</v>
      </c>
      <c r="AK1137" s="144">
        <v>0</v>
      </c>
      <c r="AL1137" s="144">
        <v>0</v>
      </c>
      <c r="AM1137" s="144">
        <v>0</v>
      </c>
      <c r="AN1137" s="144">
        <v>0</v>
      </c>
      <c r="AO1137" s="144">
        <v>0</v>
      </c>
      <c r="AP1137" s="144">
        <v>0</v>
      </c>
      <c r="AQ1137" s="144">
        <v>0</v>
      </c>
      <c r="AR1137" s="144">
        <v>0</v>
      </c>
      <c r="AS1137" s="144"/>
      <c r="AT1137" s="144"/>
      <c r="AU1137" s="144"/>
      <c r="AV1137" s="144"/>
      <c r="AW1137" s="144"/>
      <c r="AX1137" s="144"/>
      <c r="AY1137" s="144"/>
      <c r="AZ1137" s="144"/>
      <c r="BA1137" s="144"/>
      <c r="BB1137" s="144"/>
      <c r="BC1137" s="144"/>
      <c r="BD1137" s="144"/>
      <c r="BE1137" s="144"/>
      <c r="BF1137" s="144"/>
    </row>
    <row r="1138" spans="1:58" hidden="1">
      <c r="A1138" s="143" t="s">
        <v>929</v>
      </c>
      <c r="B1138" s="143" t="s">
        <v>1039</v>
      </c>
      <c r="C1138" s="144">
        <v>0</v>
      </c>
      <c r="D1138" s="144">
        <v>0</v>
      </c>
      <c r="E1138" s="144">
        <v>0</v>
      </c>
      <c r="F1138" s="144">
        <v>0</v>
      </c>
      <c r="G1138" s="144">
        <v>0</v>
      </c>
      <c r="H1138" s="144">
        <v>0</v>
      </c>
      <c r="I1138" s="144">
        <v>694</v>
      </c>
      <c r="J1138" s="144">
        <v>750</v>
      </c>
      <c r="K1138" s="144">
        <v>750</v>
      </c>
      <c r="L1138" s="144">
        <v>750</v>
      </c>
      <c r="M1138" s="144">
        <v>334</v>
      </c>
      <c r="N1138" s="144">
        <v>334</v>
      </c>
      <c r="O1138" s="144">
        <v>334</v>
      </c>
      <c r="P1138" s="144">
        <v>351</v>
      </c>
      <c r="Q1138" s="145"/>
      <c r="R1138" s="145"/>
      <c r="S1138" s="145"/>
      <c r="T1138" s="145"/>
      <c r="U1138" s="145"/>
      <c r="V1138" s="145"/>
      <c r="W1138" s="145">
        <v>50</v>
      </c>
      <c r="X1138" s="145">
        <v>50</v>
      </c>
      <c r="Y1138" s="145">
        <v>50</v>
      </c>
      <c r="Z1138" s="145">
        <v>50</v>
      </c>
      <c r="AA1138" s="145">
        <v>50</v>
      </c>
      <c r="AB1138" s="145">
        <v>50</v>
      </c>
      <c r="AC1138" s="145">
        <v>50</v>
      </c>
      <c r="AD1138" s="145">
        <v>50</v>
      </c>
      <c r="AE1138" s="144">
        <v>0</v>
      </c>
      <c r="AF1138" s="144">
        <v>0</v>
      </c>
      <c r="AG1138" s="144">
        <v>0</v>
      </c>
      <c r="AH1138" s="144">
        <v>0</v>
      </c>
      <c r="AI1138" s="144">
        <v>0</v>
      </c>
      <c r="AJ1138" s="144">
        <v>0</v>
      </c>
      <c r="AK1138" s="144">
        <v>34700</v>
      </c>
      <c r="AL1138" s="144">
        <v>37500</v>
      </c>
      <c r="AM1138" s="144">
        <v>37500</v>
      </c>
      <c r="AN1138" s="144">
        <v>37500</v>
      </c>
      <c r="AO1138" s="144">
        <v>16700</v>
      </c>
      <c r="AP1138" s="144">
        <v>16700</v>
      </c>
      <c r="AQ1138" s="144">
        <v>16700</v>
      </c>
      <c r="AR1138" s="144">
        <v>17550</v>
      </c>
      <c r="AS1138" s="144"/>
      <c r="AT1138" s="144"/>
      <c r="AU1138" s="144"/>
      <c r="AV1138" s="144"/>
      <c r="AW1138" s="144"/>
      <c r="AX1138" s="144"/>
      <c r="AY1138" s="144"/>
      <c r="AZ1138" s="144"/>
      <c r="BA1138" s="144"/>
      <c r="BB1138" s="144"/>
      <c r="BC1138" s="144"/>
      <c r="BD1138" s="144"/>
      <c r="BE1138" s="144"/>
      <c r="BF1138" s="144"/>
    </row>
    <row r="1139" spans="1:58" hidden="1">
      <c r="A1139" s="143" t="s">
        <v>929</v>
      </c>
      <c r="B1139" s="143" t="s">
        <v>1040</v>
      </c>
      <c r="C1139" s="144">
        <v>0</v>
      </c>
      <c r="D1139" s="144">
        <v>0</v>
      </c>
      <c r="E1139" s="144">
        <v>0</v>
      </c>
      <c r="F1139" s="144">
        <v>0</v>
      </c>
      <c r="G1139" s="144">
        <v>0</v>
      </c>
      <c r="H1139" s="144">
        <v>0</v>
      </c>
      <c r="I1139" s="144">
        <v>98</v>
      </c>
      <c r="J1139" s="144">
        <v>98</v>
      </c>
      <c r="K1139" s="144">
        <v>98</v>
      </c>
      <c r="L1139" s="144">
        <v>98</v>
      </c>
      <c r="M1139" s="144">
        <v>1</v>
      </c>
      <c r="N1139" s="144">
        <v>1</v>
      </c>
      <c r="O1139" s="144">
        <v>1</v>
      </c>
      <c r="P1139" s="144">
        <v>2</v>
      </c>
      <c r="Q1139" s="145"/>
      <c r="R1139" s="145"/>
      <c r="S1139" s="145"/>
      <c r="T1139" s="145"/>
      <c r="U1139" s="145"/>
      <c r="V1139" s="145"/>
      <c r="W1139" s="145">
        <v>93</v>
      </c>
      <c r="X1139" s="145">
        <v>93</v>
      </c>
      <c r="Y1139" s="145">
        <v>93</v>
      </c>
      <c r="Z1139" s="145">
        <v>93</v>
      </c>
      <c r="AA1139" s="145">
        <v>93</v>
      </c>
      <c r="AB1139" s="145">
        <v>93</v>
      </c>
      <c r="AC1139" s="145">
        <v>93</v>
      </c>
      <c r="AD1139" s="145">
        <v>93</v>
      </c>
      <c r="AE1139" s="144">
        <v>0</v>
      </c>
      <c r="AF1139" s="144">
        <v>0</v>
      </c>
      <c r="AG1139" s="144">
        <v>0</v>
      </c>
      <c r="AH1139" s="144">
        <v>0</v>
      </c>
      <c r="AI1139" s="144">
        <v>0</v>
      </c>
      <c r="AJ1139" s="144">
        <v>0</v>
      </c>
      <c r="AK1139" s="144">
        <v>9114</v>
      </c>
      <c r="AL1139" s="144">
        <v>9114</v>
      </c>
      <c r="AM1139" s="144">
        <v>9114</v>
      </c>
      <c r="AN1139" s="144">
        <v>9114</v>
      </c>
      <c r="AO1139" s="144">
        <v>93</v>
      </c>
      <c r="AP1139" s="144">
        <v>93</v>
      </c>
      <c r="AQ1139" s="144">
        <v>93</v>
      </c>
      <c r="AR1139" s="144">
        <v>186</v>
      </c>
      <c r="AS1139" s="144"/>
      <c r="AT1139" s="144"/>
      <c r="AU1139" s="144"/>
      <c r="AV1139" s="144"/>
      <c r="AW1139" s="144"/>
      <c r="AX1139" s="144"/>
      <c r="AY1139" s="144"/>
      <c r="AZ1139" s="144"/>
      <c r="BA1139" s="144"/>
      <c r="BB1139" s="144"/>
      <c r="BC1139" s="144"/>
      <c r="BD1139" s="144"/>
      <c r="BE1139" s="144"/>
      <c r="BF1139" s="144"/>
    </row>
    <row r="1140" spans="1:58" hidden="1">
      <c r="A1140" s="143" t="s">
        <v>929</v>
      </c>
      <c r="B1140" s="143" t="s">
        <v>1041</v>
      </c>
      <c r="C1140" s="144">
        <v>0</v>
      </c>
      <c r="D1140" s="144">
        <v>0</v>
      </c>
      <c r="E1140" s="144">
        <v>0</v>
      </c>
      <c r="F1140" s="144">
        <v>0</v>
      </c>
      <c r="G1140" s="144">
        <v>0</v>
      </c>
      <c r="H1140" s="144">
        <v>0</v>
      </c>
      <c r="I1140" s="144">
        <v>250</v>
      </c>
      <c r="J1140" s="144">
        <v>250</v>
      </c>
      <c r="K1140" s="144">
        <v>250</v>
      </c>
      <c r="L1140" s="144">
        <v>250</v>
      </c>
      <c r="M1140" s="144">
        <v>2237</v>
      </c>
      <c r="N1140" s="144">
        <v>2237</v>
      </c>
      <c r="O1140" s="144">
        <v>2237</v>
      </c>
      <c r="P1140" s="144">
        <v>2349</v>
      </c>
      <c r="Q1140" s="145"/>
      <c r="R1140" s="145"/>
      <c r="S1140" s="145"/>
      <c r="T1140" s="145"/>
      <c r="U1140" s="145"/>
      <c r="V1140" s="145"/>
      <c r="W1140" s="145">
        <v>23</v>
      </c>
      <c r="X1140" s="145">
        <v>23</v>
      </c>
      <c r="Y1140" s="145">
        <v>23</v>
      </c>
      <c r="Z1140" s="145">
        <v>23</v>
      </c>
      <c r="AA1140" s="145">
        <v>23</v>
      </c>
      <c r="AB1140" s="145">
        <v>23</v>
      </c>
      <c r="AC1140" s="145">
        <v>23</v>
      </c>
      <c r="AD1140" s="145">
        <v>23</v>
      </c>
      <c r="AE1140" s="144">
        <v>0</v>
      </c>
      <c r="AF1140" s="144">
        <v>0</v>
      </c>
      <c r="AG1140" s="144">
        <v>0</v>
      </c>
      <c r="AH1140" s="144">
        <v>0</v>
      </c>
      <c r="AI1140" s="144">
        <v>0</v>
      </c>
      <c r="AJ1140" s="144">
        <v>0</v>
      </c>
      <c r="AK1140" s="144">
        <v>5750</v>
      </c>
      <c r="AL1140" s="144">
        <v>5750</v>
      </c>
      <c r="AM1140" s="144">
        <v>5750</v>
      </c>
      <c r="AN1140" s="144">
        <v>5750</v>
      </c>
      <c r="AO1140" s="144">
        <v>51450</v>
      </c>
      <c r="AP1140" s="144">
        <v>51451</v>
      </c>
      <c r="AQ1140" s="144">
        <v>51451</v>
      </c>
      <c r="AR1140" s="144">
        <v>54027</v>
      </c>
      <c r="AS1140" s="144"/>
      <c r="AT1140" s="144"/>
      <c r="AU1140" s="144"/>
      <c r="AV1140" s="144"/>
      <c r="AW1140" s="144"/>
      <c r="AX1140" s="144"/>
      <c r="AY1140" s="144"/>
      <c r="AZ1140" s="144"/>
      <c r="BA1140" s="144"/>
      <c r="BB1140" s="144"/>
      <c r="BC1140" s="144"/>
      <c r="BD1140" s="144"/>
      <c r="BE1140" s="144"/>
      <c r="BF1140" s="144"/>
    </row>
    <row r="1141" spans="1:58" hidden="1">
      <c r="A1141" s="143" t="s">
        <v>929</v>
      </c>
      <c r="B1141" s="143" t="s">
        <v>1042</v>
      </c>
      <c r="C1141" s="144">
        <v>0</v>
      </c>
      <c r="D1141" s="144">
        <v>0</v>
      </c>
      <c r="E1141" s="144">
        <v>0</v>
      </c>
      <c r="F1141" s="144">
        <v>0</v>
      </c>
      <c r="G1141" s="144">
        <v>0</v>
      </c>
      <c r="H1141" s="144">
        <v>0</v>
      </c>
      <c r="I1141" s="144">
        <v>0</v>
      </c>
      <c r="J1141" s="144">
        <v>0</v>
      </c>
      <c r="K1141" s="144">
        <v>0</v>
      </c>
      <c r="L1141" s="144">
        <v>0</v>
      </c>
      <c r="M1141" s="144">
        <v>0</v>
      </c>
      <c r="N1141" s="144">
        <v>0</v>
      </c>
      <c r="O1141" s="144">
        <v>0</v>
      </c>
      <c r="P1141" s="144">
        <v>0</v>
      </c>
      <c r="Q1141" s="145"/>
      <c r="R1141" s="145"/>
      <c r="S1141" s="145"/>
      <c r="T1141" s="145"/>
      <c r="U1141" s="145"/>
      <c r="V1141" s="145"/>
      <c r="W1141" s="145"/>
      <c r="X1141" s="145"/>
      <c r="Y1141" s="145"/>
      <c r="Z1141" s="145"/>
      <c r="AA1141" s="145"/>
      <c r="AB1141" s="145"/>
      <c r="AC1141" s="145"/>
      <c r="AD1141" s="145"/>
      <c r="AE1141" s="144">
        <v>0</v>
      </c>
      <c r="AF1141" s="144">
        <v>0</v>
      </c>
      <c r="AG1141" s="144">
        <v>0</v>
      </c>
      <c r="AH1141" s="144">
        <v>0</v>
      </c>
      <c r="AI1141" s="144">
        <v>0</v>
      </c>
      <c r="AJ1141" s="144">
        <v>0</v>
      </c>
      <c r="AK1141" s="144">
        <v>0</v>
      </c>
      <c r="AL1141" s="144">
        <v>0</v>
      </c>
      <c r="AM1141" s="144">
        <v>0</v>
      </c>
      <c r="AN1141" s="144">
        <v>0</v>
      </c>
      <c r="AO1141" s="144">
        <v>0</v>
      </c>
      <c r="AP1141" s="144">
        <v>0</v>
      </c>
      <c r="AQ1141" s="144">
        <v>0</v>
      </c>
      <c r="AR1141" s="144">
        <v>0</v>
      </c>
      <c r="AS1141" s="144"/>
      <c r="AT1141" s="144"/>
      <c r="AU1141" s="144"/>
      <c r="AV1141" s="144"/>
      <c r="AW1141" s="144"/>
      <c r="AX1141" s="144"/>
      <c r="AY1141" s="144"/>
      <c r="AZ1141" s="144"/>
      <c r="BA1141" s="144"/>
      <c r="BB1141" s="144"/>
      <c r="BC1141" s="144"/>
      <c r="BD1141" s="144"/>
      <c r="BE1141" s="144"/>
      <c r="BF1141" s="144"/>
    </row>
    <row r="1142" spans="1:58" hidden="1">
      <c r="A1142" s="143" t="s">
        <v>929</v>
      </c>
      <c r="B1142" s="143" t="s">
        <v>1043</v>
      </c>
      <c r="C1142" s="144">
        <v>0</v>
      </c>
      <c r="D1142" s="144">
        <v>0</v>
      </c>
      <c r="E1142" s="144">
        <v>0</v>
      </c>
      <c r="F1142" s="144">
        <v>0</v>
      </c>
      <c r="G1142" s="144">
        <v>0</v>
      </c>
      <c r="H1142" s="144">
        <v>0</v>
      </c>
      <c r="I1142" s="144">
        <v>0</v>
      </c>
      <c r="J1142" s="144">
        <v>10</v>
      </c>
      <c r="K1142" s="144">
        <v>10</v>
      </c>
      <c r="L1142" s="144">
        <v>10</v>
      </c>
      <c r="M1142" s="144">
        <v>46</v>
      </c>
      <c r="N1142" s="144">
        <v>76</v>
      </c>
      <c r="O1142" s="144">
        <v>76</v>
      </c>
      <c r="P1142" s="144">
        <v>76</v>
      </c>
      <c r="Q1142" s="145"/>
      <c r="R1142" s="145"/>
      <c r="S1142" s="145"/>
      <c r="T1142" s="145"/>
      <c r="U1142" s="145"/>
      <c r="V1142" s="145"/>
      <c r="W1142" s="145"/>
      <c r="X1142" s="145">
        <v>10</v>
      </c>
      <c r="Y1142" s="145">
        <v>10</v>
      </c>
      <c r="Z1142" s="145">
        <v>10</v>
      </c>
      <c r="AA1142" s="145">
        <v>66.09</v>
      </c>
      <c r="AB1142" s="145">
        <v>40</v>
      </c>
      <c r="AC1142" s="145">
        <v>40</v>
      </c>
      <c r="AD1142" s="145">
        <v>40</v>
      </c>
      <c r="AE1142" s="144">
        <v>0</v>
      </c>
      <c r="AF1142" s="144">
        <v>0</v>
      </c>
      <c r="AG1142" s="144">
        <v>0</v>
      </c>
      <c r="AH1142" s="144">
        <v>0</v>
      </c>
      <c r="AI1142" s="144">
        <v>0</v>
      </c>
      <c r="AJ1142" s="144">
        <v>0</v>
      </c>
      <c r="AK1142" s="144">
        <v>0</v>
      </c>
      <c r="AL1142" s="144">
        <v>100</v>
      </c>
      <c r="AM1142" s="144">
        <v>100</v>
      </c>
      <c r="AN1142" s="144">
        <v>100</v>
      </c>
      <c r="AO1142" s="144">
        <v>3040</v>
      </c>
      <c r="AP1142" s="144">
        <v>3040</v>
      </c>
      <c r="AQ1142" s="144">
        <v>3040</v>
      </c>
      <c r="AR1142" s="144">
        <v>3040</v>
      </c>
      <c r="AS1142" s="144"/>
      <c r="AT1142" s="144"/>
      <c r="AU1142" s="144"/>
      <c r="AV1142" s="144"/>
      <c r="AW1142" s="144"/>
      <c r="AX1142" s="144"/>
      <c r="AY1142" s="144"/>
      <c r="AZ1142" s="144"/>
      <c r="BA1142" s="144"/>
      <c r="BB1142" s="144"/>
      <c r="BC1142" s="144"/>
      <c r="BD1142" s="144"/>
      <c r="BE1142" s="144"/>
      <c r="BF1142" s="144"/>
    </row>
    <row r="1143" spans="1:58" hidden="1">
      <c r="A1143" s="143" t="s">
        <v>929</v>
      </c>
      <c r="B1143" s="143" t="s">
        <v>1044</v>
      </c>
      <c r="C1143" s="144">
        <v>0</v>
      </c>
      <c r="D1143" s="144">
        <v>0</v>
      </c>
      <c r="E1143" s="144">
        <v>0</v>
      </c>
      <c r="F1143" s="144">
        <v>0</v>
      </c>
      <c r="G1143" s="144">
        <v>0</v>
      </c>
      <c r="H1143" s="144">
        <v>0</v>
      </c>
      <c r="I1143" s="144">
        <v>0</v>
      </c>
      <c r="J1143" s="144">
        <v>10</v>
      </c>
      <c r="K1143" s="144">
        <v>10</v>
      </c>
      <c r="L1143" s="144">
        <v>10</v>
      </c>
      <c r="M1143" s="144">
        <v>0</v>
      </c>
      <c r="N1143" s="144">
        <v>95</v>
      </c>
      <c r="O1143" s="144">
        <v>95</v>
      </c>
      <c r="P1143" s="144">
        <v>95</v>
      </c>
      <c r="Q1143" s="145"/>
      <c r="R1143" s="145"/>
      <c r="S1143" s="145"/>
      <c r="T1143" s="145"/>
      <c r="U1143" s="145"/>
      <c r="V1143" s="145"/>
      <c r="W1143" s="145"/>
      <c r="X1143" s="145">
        <v>38</v>
      </c>
      <c r="Y1143" s="145">
        <v>38</v>
      </c>
      <c r="Z1143" s="145">
        <v>38</v>
      </c>
      <c r="AA1143" s="145"/>
      <c r="AB1143" s="145">
        <v>38</v>
      </c>
      <c r="AC1143" s="145">
        <v>38</v>
      </c>
      <c r="AD1143" s="145">
        <v>38</v>
      </c>
      <c r="AE1143" s="144">
        <v>0</v>
      </c>
      <c r="AF1143" s="144">
        <v>0</v>
      </c>
      <c r="AG1143" s="144">
        <v>0</v>
      </c>
      <c r="AH1143" s="144">
        <v>0</v>
      </c>
      <c r="AI1143" s="144">
        <v>0</v>
      </c>
      <c r="AJ1143" s="144">
        <v>0</v>
      </c>
      <c r="AK1143" s="144">
        <v>0</v>
      </c>
      <c r="AL1143" s="144">
        <v>380</v>
      </c>
      <c r="AM1143" s="144">
        <v>380</v>
      </c>
      <c r="AN1143" s="144">
        <v>380</v>
      </c>
      <c r="AO1143" s="144">
        <v>0</v>
      </c>
      <c r="AP1143" s="144">
        <v>3610</v>
      </c>
      <c r="AQ1143" s="144">
        <v>3610</v>
      </c>
      <c r="AR1143" s="144">
        <v>3610</v>
      </c>
      <c r="AS1143" s="144"/>
      <c r="AT1143" s="144"/>
      <c r="AU1143" s="144"/>
      <c r="AV1143" s="144"/>
      <c r="AW1143" s="144"/>
      <c r="AX1143" s="144"/>
      <c r="AY1143" s="144"/>
      <c r="AZ1143" s="144"/>
      <c r="BA1143" s="144"/>
      <c r="BB1143" s="144"/>
      <c r="BC1143" s="144"/>
      <c r="BD1143" s="144"/>
      <c r="BE1143" s="144"/>
      <c r="BF1143" s="144"/>
    </row>
    <row r="1144" spans="1:58" hidden="1">
      <c r="A1144" s="143" t="s">
        <v>929</v>
      </c>
      <c r="B1144" s="143" t="s">
        <v>1045</v>
      </c>
      <c r="C1144" s="144">
        <v>0</v>
      </c>
      <c r="D1144" s="144">
        <v>0</v>
      </c>
      <c r="E1144" s="144">
        <v>0</v>
      </c>
      <c r="F1144" s="144">
        <v>0</v>
      </c>
      <c r="G1144" s="144">
        <v>0</v>
      </c>
      <c r="H1144" s="144">
        <v>0</v>
      </c>
      <c r="I1144" s="144">
        <v>277</v>
      </c>
      <c r="J1144" s="144">
        <v>257</v>
      </c>
      <c r="K1144" s="144">
        <v>257</v>
      </c>
      <c r="L1144" s="144">
        <v>257</v>
      </c>
      <c r="M1144" s="144">
        <v>104</v>
      </c>
      <c r="N1144" s="144">
        <v>165</v>
      </c>
      <c r="O1144" s="144">
        <v>165</v>
      </c>
      <c r="P1144" s="144">
        <v>165</v>
      </c>
      <c r="Q1144" s="145"/>
      <c r="R1144" s="145"/>
      <c r="S1144" s="145"/>
      <c r="T1144" s="145"/>
      <c r="U1144" s="145"/>
      <c r="V1144" s="145"/>
      <c r="W1144" s="145">
        <v>38</v>
      </c>
      <c r="X1144" s="145">
        <v>43</v>
      </c>
      <c r="Y1144" s="145">
        <v>43</v>
      </c>
      <c r="Z1144" s="145">
        <v>43</v>
      </c>
      <c r="AA1144" s="145">
        <v>42</v>
      </c>
      <c r="AB1144" s="145">
        <v>42.3</v>
      </c>
      <c r="AC1144" s="145">
        <v>42.3</v>
      </c>
      <c r="AD1144" s="145">
        <v>42.3</v>
      </c>
      <c r="AE1144" s="144">
        <v>0</v>
      </c>
      <c r="AF1144" s="144">
        <v>0</v>
      </c>
      <c r="AG1144" s="144">
        <v>0</v>
      </c>
      <c r="AH1144" s="144">
        <v>0</v>
      </c>
      <c r="AI1144" s="144">
        <v>0</v>
      </c>
      <c r="AJ1144" s="144">
        <v>0</v>
      </c>
      <c r="AK1144" s="144">
        <v>10526</v>
      </c>
      <c r="AL1144" s="144">
        <v>11051</v>
      </c>
      <c r="AM1144" s="144">
        <v>11051</v>
      </c>
      <c r="AN1144" s="144">
        <v>11051</v>
      </c>
      <c r="AO1144" s="144">
        <v>4368</v>
      </c>
      <c r="AP1144" s="144">
        <v>6980</v>
      </c>
      <c r="AQ1144" s="144">
        <v>6980</v>
      </c>
      <c r="AR1144" s="144">
        <v>6980</v>
      </c>
      <c r="AS1144" s="144"/>
      <c r="AT1144" s="144"/>
      <c r="AU1144" s="144"/>
      <c r="AV1144" s="144"/>
      <c r="AW1144" s="144"/>
      <c r="AX1144" s="144"/>
      <c r="AY1144" s="144"/>
      <c r="AZ1144" s="144"/>
      <c r="BA1144" s="144"/>
      <c r="BB1144" s="144"/>
      <c r="BC1144" s="144"/>
      <c r="BD1144" s="144"/>
      <c r="BE1144" s="144"/>
      <c r="BF1144" s="144"/>
    </row>
    <row r="1145" spans="1:58" hidden="1">
      <c r="A1145" s="143" t="s">
        <v>929</v>
      </c>
      <c r="B1145" s="143" t="s">
        <v>1046</v>
      </c>
      <c r="C1145" s="144">
        <v>0</v>
      </c>
      <c r="D1145" s="144">
        <v>0</v>
      </c>
      <c r="E1145" s="144">
        <v>0</v>
      </c>
      <c r="F1145" s="144">
        <v>0</v>
      </c>
      <c r="G1145" s="144">
        <v>0</v>
      </c>
      <c r="H1145" s="144">
        <v>0</v>
      </c>
      <c r="I1145" s="144">
        <v>0</v>
      </c>
      <c r="J1145" s="144">
        <v>0</v>
      </c>
      <c r="K1145" s="144">
        <v>0</v>
      </c>
      <c r="L1145" s="144">
        <v>0</v>
      </c>
      <c r="M1145" s="144">
        <v>0</v>
      </c>
      <c r="N1145" s="144">
        <v>5</v>
      </c>
      <c r="O1145" s="144">
        <v>5</v>
      </c>
      <c r="P1145" s="144">
        <v>5</v>
      </c>
      <c r="Q1145" s="145"/>
      <c r="R1145" s="145"/>
      <c r="S1145" s="145"/>
      <c r="T1145" s="145"/>
      <c r="U1145" s="145"/>
      <c r="V1145" s="145"/>
      <c r="W1145" s="145"/>
      <c r="X1145" s="145"/>
      <c r="Y1145" s="145"/>
      <c r="Z1145" s="145"/>
      <c r="AA1145" s="145"/>
      <c r="AB1145" s="145">
        <v>80</v>
      </c>
      <c r="AC1145" s="145">
        <v>80</v>
      </c>
      <c r="AD1145" s="145">
        <v>80</v>
      </c>
      <c r="AE1145" s="144">
        <v>0</v>
      </c>
      <c r="AF1145" s="144">
        <v>0</v>
      </c>
      <c r="AG1145" s="144">
        <v>0</v>
      </c>
      <c r="AH1145" s="144">
        <v>0</v>
      </c>
      <c r="AI1145" s="144">
        <v>0</v>
      </c>
      <c r="AJ1145" s="144">
        <v>0</v>
      </c>
      <c r="AK1145" s="144">
        <v>0</v>
      </c>
      <c r="AL1145" s="144">
        <v>0</v>
      </c>
      <c r="AM1145" s="144">
        <v>0</v>
      </c>
      <c r="AN1145" s="144">
        <v>0</v>
      </c>
      <c r="AO1145" s="144">
        <v>0</v>
      </c>
      <c r="AP1145" s="144">
        <v>400</v>
      </c>
      <c r="AQ1145" s="144">
        <v>400</v>
      </c>
      <c r="AR1145" s="144">
        <v>400</v>
      </c>
      <c r="AS1145" s="144"/>
      <c r="AT1145" s="144"/>
      <c r="AU1145" s="144"/>
      <c r="AV1145" s="144"/>
      <c r="AW1145" s="144"/>
      <c r="AX1145" s="144"/>
      <c r="AY1145" s="144"/>
      <c r="AZ1145" s="144"/>
      <c r="BA1145" s="144"/>
      <c r="BB1145" s="144"/>
      <c r="BC1145" s="144"/>
      <c r="BD1145" s="144"/>
      <c r="BE1145" s="144"/>
      <c r="BF1145" s="144"/>
    </row>
    <row r="1146" spans="1:58" hidden="1">
      <c r="A1146" s="143" t="s">
        <v>929</v>
      </c>
      <c r="B1146" s="143" t="s">
        <v>1047</v>
      </c>
      <c r="C1146" s="144">
        <v>0</v>
      </c>
      <c r="D1146" s="144">
        <v>0</v>
      </c>
      <c r="E1146" s="144">
        <v>0</v>
      </c>
      <c r="F1146" s="144">
        <v>0</v>
      </c>
      <c r="G1146" s="144">
        <v>0</v>
      </c>
      <c r="H1146" s="144">
        <v>0</v>
      </c>
      <c r="I1146" s="144">
        <v>0</v>
      </c>
      <c r="J1146" s="144">
        <v>0</v>
      </c>
      <c r="K1146" s="144">
        <v>0</v>
      </c>
      <c r="L1146" s="144">
        <v>0</v>
      </c>
      <c r="M1146" s="144">
        <v>160</v>
      </c>
      <c r="N1146" s="144">
        <v>0</v>
      </c>
      <c r="O1146" s="144">
        <v>0</v>
      </c>
      <c r="P1146" s="144">
        <v>0</v>
      </c>
      <c r="Q1146" s="145"/>
      <c r="R1146" s="145"/>
      <c r="S1146" s="145"/>
      <c r="T1146" s="145"/>
      <c r="U1146" s="145"/>
      <c r="V1146" s="145"/>
      <c r="W1146" s="145"/>
      <c r="X1146" s="145"/>
      <c r="Y1146" s="145"/>
      <c r="Z1146" s="145"/>
      <c r="AA1146" s="145">
        <v>0</v>
      </c>
      <c r="AB1146" s="145"/>
      <c r="AC1146" s="145"/>
      <c r="AD1146" s="145"/>
      <c r="AE1146" s="144">
        <v>0</v>
      </c>
      <c r="AF1146" s="144">
        <v>0</v>
      </c>
      <c r="AG1146" s="144">
        <v>0</v>
      </c>
      <c r="AH1146" s="144">
        <v>0</v>
      </c>
      <c r="AI1146" s="144">
        <v>0</v>
      </c>
      <c r="AJ1146" s="144">
        <v>0</v>
      </c>
      <c r="AK1146" s="144">
        <v>0</v>
      </c>
      <c r="AL1146" s="144">
        <v>0</v>
      </c>
      <c r="AM1146" s="144">
        <v>0</v>
      </c>
      <c r="AN1146" s="144">
        <v>0</v>
      </c>
      <c r="AO1146" s="144">
        <v>0</v>
      </c>
      <c r="AP1146" s="144">
        <v>0</v>
      </c>
      <c r="AQ1146" s="144">
        <v>0</v>
      </c>
      <c r="AR1146" s="144">
        <v>0</v>
      </c>
      <c r="AS1146" s="144"/>
      <c r="AT1146" s="144"/>
      <c r="AU1146" s="144"/>
      <c r="AV1146" s="144"/>
      <c r="AW1146" s="144"/>
      <c r="AX1146" s="144"/>
      <c r="AY1146" s="144"/>
      <c r="AZ1146" s="144"/>
      <c r="BA1146" s="144"/>
      <c r="BB1146" s="144"/>
      <c r="BC1146" s="144"/>
      <c r="BD1146" s="144"/>
      <c r="BE1146" s="144"/>
      <c r="BF1146" s="144"/>
    </row>
    <row r="1147" spans="1:58">
      <c r="C1147" s="144"/>
      <c r="D1147" s="144"/>
      <c r="E1147" s="144"/>
      <c r="F1147" s="144"/>
      <c r="G1147" s="144"/>
      <c r="H1147" s="144"/>
      <c r="I1147" s="144"/>
      <c r="J1147" s="144"/>
      <c r="K1147" s="144"/>
      <c r="L1147" s="144"/>
      <c r="M1147" s="144"/>
      <c r="N1147" s="144"/>
      <c r="O1147" s="144"/>
      <c r="P1147" s="144"/>
      <c r="Q1147" s="145"/>
      <c r="R1147" s="145"/>
      <c r="S1147" s="145"/>
      <c r="T1147" s="145"/>
      <c r="U1147" s="145"/>
      <c r="V1147" s="145"/>
      <c r="W1147" s="145"/>
      <c r="X1147" s="145"/>
      <c r="Y1147" s="145"/>
      <c r="Z1147" s="145"/>
      <c r="AA1147" s="145"/>
      <c r="AB1147" s="145"/>
      <c r="AC1147" s="145"/>
      <c r="AD1147" s="145"/>
      <c r="AE1147" s="144"/>
      <c r="AF1147" s="144"/>
      <c r="AG1147" s="144"/>
      <c r="AH1147" s="144"/>
      <c r="AI1147" s="144"/>
      <c r="AJ1147" s="144"/>
      <c r="AK1147" s="144"/>
      <c r="AL1147" s="144"/>
      <c r="AM1147" s="144"/>
      <c r="AN1147" s="144"/>
      <c r="AO1147" s="144"/>
      <c r="AP1147" s="144"/>
      <c r="AQ1147" s="144"/>
      <c r="AR1147" s="144"/>
      <c r="AS1147" s="144"/>
      <c r="AT1147" s="144"/>
      <c r="AU1147" s="144"/>
      <c r="AV1147" s="144"/>
      <c r="AW1147" s="144"/>
      <c r="AX1147" s="144"/>
      <c r="AY1147" s="144"/>
      <c r="AZ1147" s="144"/>
      <c r="BA1147" s="144"/>
      <c r="BB1147" s="144"/>
      <c r="BC1147" s="144"/>
      <c r="BD1147" s="144"/>
      <c r="BE1147" s="144"/>
      <c r="BF1147" s="144"/>
    </row>
    <row r="1148" spans="1:58">
      <c r="C1148" s="144"/>
      <c r="D1148" s="144"/>
      <c r="E1148" s="144"/>
      <c r="F1148" s="144"/>
      <c r="G1148" s="144"/>
      <c r="H1148" s="144"/>
      <c r="I1148" s="144"/>
      <c r="J1148" s="144"/>
      <c r="K1148" s="144"/>
      <c r="L1148" s="144"/>
      <c r="M1148" s="144"/>
      <c r="N1148" s="144"/>
      <c r="O1148" s="144"/>
      <c r="P1148" s="144"/>
      <c r="Q1148" s="145"/>
      <c r="R1148" s="145"/>
      <c r="S1148" s="145"/>
      <c r="T1148" s="145"/>
      <c r="U1148" s="145"/>
      <c r="V1148" s="145"/>
      <c r="W1148" s="145"/>
      <c r="X1148" s="145"/>
      <c r="Y1148" s="145"/>
      <c r="Z1148" s="145"/>
      <c r="AA1148" s="145"/>
      <c r="AB1148" s="145"/>
      <c r="AC1148" s="145"/>
      <c r="AD1148" s="145"/>
      <c r="AE1148" s="144"/>
      <c r="AF1148" s="144"/>
      <c r="AG1148" s="144"/>
      <c r="AH1148" s="144"/>
      <c r="AI1148" s="144"/>
      <c r="AJ1148" s="144"/>
      <c r="AK1148" s="144"/>
      <c r="AL1148" s="144"/>
      <c r="AM1148" s="144"/>
      <c r="AN1148" s="144"/>
      <c r="AO1148" s="144"/>
      <c r="AP1148" s="144"/>
      <c r="AQ1148" s="144"/>
      <c r="AR1148" s="144"/>
      <c r="AS1148" s="144"/>
      <c r="AT1148" s="144"/>
      <c r="AU1148" s="144"/>
      <c r="AV1148" s="144"/>
      <c r="AW1148" s="144"/>
      <c r="AX1148" s="144"/>
      <c r="AY1148" s="144"/>
      <c r="AZ1148" s="144"/>
      <c r="BA1148" s="144"/>
      <c r="BB1148" s="144"/>
      <c r="BC1148" s="144"/>
      <c r="BD1148" s="144"/>
      <c r="BE1148" s="144"/>
      <c r="BF1148" s="144"/>
    </row>
    <row r="1149" spans="1:58">
      <c r="C1149" s="144"/>
      <c r="D1149" s="144"/>
      <c r="E1149" s="144"/>
      <c r="F1149" s="144"/>
      <c r="G1149" s="144"/>
      <c r="H1149" s="144"/>
      <c r="I1149" s="144"/>
      <c r="J1149" s="144"/>
      <c r="K1149" s="144"/>
      <c r="L1149" s="144"/>
      <c r="M1149" s="144"/>
      <c r="N1149" s="144"/>
      <c r="O1149" s="144"/>
      <c r="P1149" s="144"/>
      <c r="Q1149" s="145"/>
      <c r="R1149" s="145"/>
      <c r="S1149" s="145"/>
      <c r="T1149" s="145"/>
      <c r="U1149" s="145"/>
      <c r="V1149" s="145"/>
      <c r="W1149" s="145"/>
      <c r="X1149" s="145"/>
      <c r="Y1149" s="145"/>
      <c r="Z1149" s="145"/>
      <c r="AA1149" s="145"/>
      <c r="AB1149" s="145"/>
      <c r="AC1149" s="145"/>
      <c r="AD1149" s="145"/>
      <c r="AE1149" s="144"/>
      <c r="AF1149" s="144"/>
      <c r="AG1149" s="144"/>
      <c r="AH1149" s="144"/>
      <c r="AI1149" s="144"/>
      <c r="AJ1149" s="144"/>
      <c r="AK1149" s="144"/>
      <c r="AL1149" s="144"/>
      <c r="AM1149" s="144"/>
      <c r="AN1149" s="144"/>
      <c r="AO1149" s="144"/>
      <c r="AP1149" s="144"/>
      <c r="AQ1149" s="144"/>
      <c r="AR1149" s="144"/>
      <c r="AS1149" s="144"/>
      <c r="AT1149" s="144"/>
      <c r="AU1149" s="144"/>
      <c r="AV1149" s="144"/>
      <c r="AW1149" s="144"/>
      <c r="AX1149" s="144"/>
      <c r="AY1149" s="144"/>
      <c r="AZ1149" s="144"/>
      <c r="BA1149" s="144"/>
      <c r="BB1149" s="144"/>
      <c r="BC1149" s="144"/>
      <c r="BD1149" s="144"/>
      <c r="BE1149" s="144"/>
      <c r="BF1149" s="144"/>
    </row>
    <row r="1150" spans="1:58">
      <c r="C1150" s="144"/>
      <c r="D1150" s="144"/>
      <c r="E1150" s="144"/>
      <c r="F1150" s="144"/>
      <c r="G1150" s="144"/>
      <c r="H1150" s="144"/>
      <c r="I1150" s="144"/>
      <c r="J1150" s="144"/>
      <c r="K1150" s="144"/>
      <c r="L1150" s="144"/>
      <c r="M1150" s="144"/>
      <c r="N1150" s="144"/>
      <c r="O1150" s="144"/>
      <c r="P1150" s="144"/>
      <c r="Q1150" s="145"/>
      <c r="R1150" s="145"/>
      <c r="S1150" s="145"/>
      <c r="T1150" s="145"/>
      <c r="U1150" s="145"/>
      <c r="V1150" s="145"/>
      <c r="W1150" s="145"/>
      <c r="X1150" s="145"/>
      <c r="Y1150" s="145"/>
      <c r="Z1150" s="145"/>
      <c r="AA1150" s="145"/>
      <c r="AB1150" s="145"/>
      <c r="AC1150" s="145"/>
      <c r="AD1150" s="145"/>
      <c r="AE1150" s="144"/>
      <c r="AF1150" s="144"/>
      <c r="AG1150" s="144"/>
      <c r="AH1150" s="144"/>
      <c r="AI1150" s="144"/>
      <c r="AJ1150" s="144"/>
      <c r="AK1150" s="144"/>
      <c r="AL1150" s="144"/>
      <c r="AM1150" s="144"/>
      <c r="AN1150" s="144"/>
      <c r="AO1150" s="144"/>
      <c r="AP1150" s="144"/>
      <c r="AQ1150" s="144"/>
      <c r="AR1150" s="144"/>
      <c r="AS1150" s="144"/>
      <c r="AT1150" s="144"/>
      <c r="AU1150" s="144"/>
      <c r="AV1150" s="144"/>
      <c r="AW1150" s="144"/>
      <c r="AX1150" s="144"/>
      <c r="AY1150" s="144"/>
      <c r="AZ1150" s="144"/>
      <c r="BA1150" s="144"/>
      <c r="BB1150" s="144"/>
      <c r="BC1150" s="144"/>
      <c r="BD1150" s="144"/>
      <c r="BE1150" s="144"/>
      <c r="BF1150" s="144"/>
    </row>
    <row r="1151" spans="1:58">
      <c r="C1151" s="144"/>
      <c r="D1151" s="144"/>
      <c r="E1151" s="144"/>
      <c r="F1151" s="144"/>
      <c r="G1151" s="144"/>
      <c r="H1151" s="144"/>
      <c r="I1151" s="144"/>
      <c r="J1151" s="144"/>
      <c r="K1151" s="144"/>
      <c r="L1151" s="144"/>
      <c r="M1151" s="144"/>
      <c r="N1151" s="144"/>
      <c r="O1151" s="144"/>
      <c r="P1151" s="144"/>
      <c r="Q1151" s="145"/>
      <c r="R1151" s="145"/>
      <c r="S1151" s="145"/>
      <c r="T1151" s="145"/>
      <c r="U1151" s="145"/>
      <c r="V1151" s="145"/>
      <c r="W1151" s="145"/>
      <c r="X1151" s="145"/>
      <c r="Y1151" s="145"/>
      <c r="Z1151" s="145"/>
      <c r="AA1151" s="145"/>
      <c r="AB1151" s="145"/>
      <c r="AC1151" s="145"/>
      <c r="AD1151" s="145"/>
      <c r="AE1151" s="144"/>
      <c r="AF1151" s="144"/>
      <c r="AG1151" s="144"/>
      <c r="AH1151" s="144"/>
      <c r="AI1151" s="144"/>
      <c r="AJ1151" s="144"/>
      <c r="AK1151" s="144"/>
      <c r="AL1151" s="144"/>
      <c r="AM1151" s="144"/>
      <c r="AN1151" s="144"/>
      <c r="AO1151" s="144"/>
      <c r="AP1151" s="144"/>
      <c r="AQ1151" s="144"/>
      <c r="AR1151" s="144"/>
      <c r="AS1151" s="144"/>
      <c r="AT1151" s="144"/>
      <c r="AU1151" s="144"/>
      <c r="AV1151" s="144"/>
      <c r="AW1151" s="144"/>
      <c r="AX1151" s="144"/>
      <c r="AY1151" s="144"/>
      <c r="AZ1151" s="144"/>
      <c r="BA1151" s="144"/>
      <c r="BB1151" s="144"/>
      <c r="BC1151" s="144"/>
      <c r="BD1151" s="144"/>
      <c r="BE1151" s="144"/>
      <c r="BF1151" s="144"/>
    </row>
    <row r="1152" spans="1:58">
      <c r="C1152" s="144"/>
      <c r="D1152" s="144"/>
      <c r="E1152" s="144"/>
      <c r="F1152" s="144"/>
      <c r="G1152" s="144"/>
      <c r="H1152" s="144"/>
      <c r="I1152" s="144"/>
      <c r="J1152" s="144"/>
      <c r="K1152" s="144"/>
      <c r="L1152" s="144"/>
      <c r="M1152" s="144"/>
      <c r="N1152" s="144"/>
      <c r="O1152" s="144"/>
      <c r="P1152" s="144"/>
      <c r="Q1152" s="145"/>
      <c r="R1152" s="145"/>
      <c r="S1152" s="145"/>
      <c r="T1152" s="145"/>
      <c r="U1152" s="145"/>
      <c r="V1152" s="145"/>
      <c r="W1152" s="145"/>
      <c r="X1152" s="145"/>
      <c r="Y1152" s="145"/>
      <c r="Z1152" s="145"/>
      <c r="AA1152" s="145"/>
      <c r="AB1152" s="145"/>
      <c r="AC1152" s="145"/>
      <c r="AD1152" s="145"/>
      <c r="AE1152" s="144"/>
      <c r="AF1152" s="144"/>
      <c r="AG1152" s="144"/>
      <c r="AH1152" s="144"/>
      <c r="AI1152" s="144"/>
      <c r="AJ1152" s="144"/>
      <c r="AK1152" s="144"/>
      <c r="AL1152" s="144"/>
      <c r="AM1152" s="144"/>
      <c r="AN1152" s="144"/>
      <c r="AO1152" s="144"/>
      <c r="AP1152" s="144"/>
      <c r="AQ1152" s="144"/>
      <c r="AR1152" s="144"/>
      <c r="AS1152" s="144"/>
      <c r="AT1152" s="144"/>
      <c r="AU1152" s="144"/>
      <c r="AV1152" s="144"/>
      <c r="AW1152" s="144"/>
      <c r="AX1152" s="144"/>
      <c r="AY1152" s="144"/>
      <c r="AZ1152" s="144"/>
      <c r="BA1152" s="144"/>
      <c r="BB1152" s="144"/>
      <c r="BC1152" s="144"/>
      <c r="BD1152" s="144"/>
      <c r="BE1152" s="144"/>
      <c r="BF1152" s="144"/>
    </row>
    <row r="1153" spans="3:58">
      <c r="C1153" s="144"/>
      <c r="D1153" s="144"/>
      <c r="E1153" s="144"/>
      <c r="F1153" s="144"/>
      <c r="G1153" s="144"/>
      <c r="H1153" s="144"/>
      <c r="I1153" s="144"/>
      <c r="J1153" s="144"/>
      <c r="K1153" s="144"/>
      <c r="L1153" s="144"/>
      <c r="M1153" s="144"/>
      <c r="N1153" s="144"/>
      <c r="O1153" s="144"/>
      <c r="P1153" s="144"/>
      <c r="Q1153" s="145"/>
      <c r="R1153" s="145"/>
      <c r="S1153" s="145"/>
      <c r="T1153" s="145"/>
      <c r="U1153" s="145"/>
      <c r="V1153" s="145"/>
      <c r="W1153" s="145"/>
      <c r="X1153" s="145"/>
      <c r="Y1153" s="145"/>
      <c r="Z1153" s="145"/>
      <c r="AA1153" s="145"/>
      <c r="AB1153" s="145"/>
      <c r="AC1153" s="145"/>
      <c r="AD1153" s="145"/>
      <c r="AE1153" s="144"/>
      <c r="AF1153" s="144"/>
      <c r="AG1153" s="144"/>
      <c r="AH1153" s="144"/>
      <c r="AI1153" s="144"/>
      <c r="AJ1153" s="144"/>
      <c r="AK1153" s="144"/>
      <c r="AL1153" s="144"/>
      <c r="AM1153" s="144"/>
      <c r="AN1153" s="144"/>
      <c r="AO1153" s="144"/>
      <c r="AP1153" s="144"/>
      <c r="AQ1153" s="144"/>
      <c r="AR1153" s="144"/>
      <c r="AS1153" s="144"/>
      <c r="AT1153" s="144"/>
      <c r="AU1153" s="144"/>
      <c r="AV1153" s="144"/>
      <c r="AW1153" s="144"/>
      <c r="AX1153" s="144"/>
      <c r="AY1153" s="144"/>
      <c r="AZ1153" s="144"/>
      <c r="BA1153" s="144"/>
      <c r="BB1153" s="144"/>
      <c r="BC1153" s="144"/>
      <c r="BD1153" s="144"/>
      <c r="BE1153" s="144"/>
      <c r="BF1153" s="144"/>
    </row>
    <row r="1154" spans="3:58">
      <c r="C1154" s="144"/>
      <c r="D1154" s="144"/>
      <c r="E1154" s="144"/>
      <c r="F1154" s="144"/>
      <c r="G1154" s="144"/>
      <c r="H1154" s="144"/>
      <c r="I1154" s="144"/>
      <c r="J1154" s="144"/>
      <c r="K1154" s="144"/>
      <c r="L1154" s="144"/>
      <c r="M1154" s="144"/>
      <c r="N1154" s="144"/>
      <c r="O1154" s="144"/>
      <c r="P1154" s="144"/>
      <c r="Q1154" s="145"/>
      <c r="R1154" s="145"/>
      <c r="S1154" s="145"/>
      <c r="T1154" s="145"/>
      <c r="U1154" s="145"/>
      <c r="V1154" s="145"/>
      <c r="W1154" s="145"/>
      <c r="X1154" s="145"/>
      <c r="Y1154" s="145"/>
      <c r="Z1154" s="145"/>
      <c r="AA1154" s="145"/>
      <c r="AB1154" s="145"/>
      <c r="AC1154" s="145"/>
      <c r="AD1154" s="145"/>
      <c r="AE1154" s="144"/>
      <c r="AF1154" s="144"/>
      <c r="AG1154" s="144"/>
      <c r="AH1154" s="144"/>
      <c r="AI1154" s="144"/>
      <c r="AJ1154" s="144"/>
      <c r="AK1154" s="144"/>
      <c r="AL1154" s="144"/>
      <c r="AM1154" s="144"/>
      <c r="AN1154" s="144"/>
      <c r="AO1154" s="144"/>
      <c r="AP1154" s="144"/>
      <c r="AQ1154" s="144"/>
      <c r="AR1154" s="144"/>
      <c r="AS1154" s="144"/>
      <c r="AT1154" s="144"/>
      <c r="AU1154" s="144"/>
      <c r="AV1154" s="144"/>
      <c r="AW1154" s="144"/>
      <c r="AX1154" s="144"/>
      <c r="AY1154" s="144"/>
      <c r="AZ1154" s="144"/>
      <c r="BA1154" s="144"/>
      <c r="BB1154" s="144"/>
      <c r="BC1154" s="144"/>
      <c r="BD1154" s="144"/>
      <c r="BE1154" s="144"/>
      <c r="BF1154" s="144"/>
    </row>
    <row r="1155" spans="3:58">
      <c r="C1155" s="144"/>
      <c r="D1155" s="144"/>
      <c r="E1155" s="144"/>
      <c r="F1155" s="144"/>
      <c r="G1155" s="144"/>
      <c r="H1155" s="144"/>
      <c r="I1155" s="144"/>
      <c r="J1155" s="144"/>
      <c r="K1155" s="144"/>
      <c r="L1155" s="144"/>
      <c r="M1155" s="144"/>
      <c r="N1155" s="144"/>
      <c r="O1155" s="144"/>
      <c r="P1155" s="144"/>
      <c r="Q1155" s="145"/>
      <c r="R1155" s="145"/>
      <c r="S1155" s="145"/>
      <c r="T1155" s="145"/>
      <c r="U1155" s="145"/>
      <c r="V1155" s="145"/>
      <c r="W1155" s="145"/>
      <c r="X1155" s="145"/>
      <c r="Y1155" s="145"/>
      <c r="Z1155" s="145"/>
      <c r="AA1155" s="145"/>
      <c r="AB1155" s="145"/>
      <c r="AC1155" s="145"/>
      <c r="AD1155" s="145"/>
      <c r="AE1155" s="144"/>
      <c r="AF1155" s="144"/>
      <c r="AG1155" s="144"/>
      <c r="AH1155" s="144"/>
      <c r="AI1155" s="144"/>
      <c r="AJ1155" s="144"/>
      <c r="AK1155" s="144"/>
      <c r="AL1155" s="144"/>
      <c r="AM1155" s="144"/>
      <c r="AN1155" s="144"/>
      <c r="AO1155" s="144"/>
      <c r="AP1155" s="144"/>
      <c r="AQ1155" s="144"/>
      <c r="AR1155" s="144"/>
      <c r="AS1155" s="144"/>
      <c r="AT1155" s="144"/>
      <c r="AU1155" s="144"/>
      <c r="AV1155" s="144"/>
      <c r="AW1155" s="144"/>
      <c r="AX1155" s="144"/>
      <c r="AY1155" s="144"/>
      <c r="AZ1155" s="144"/>
      <c r="BA1155" s="144"/>
      <c r="BB1155" s="144"/>
      <c r="BC1155" s="144"/>
      <c r="BD1155" s="144"/>
      <c r="BE1155" s="144"/>
      <c r="BF1155" s="144"/>
    </row>
    <row r="1156" spans="3:58">
      <c r="C1156" s="144"/>
      <c r="D1156" s="144"/>
      <c r="E1156" s="144"/>
      <c r="F1156" s="144"/>
      <c r="G1156" s="144"/>
      <c r="H1156" s="144"/>
      <c r="I1156" s="144"/>
      <c r="J1156" s="144"/>
      <c r="K1156" s="144"/>
      <c r="L1156" s="144"/>
      <c r="M1156" s="144"/>
      <c r="N1156" s="144"/>
      <c r="O1156" s="144"/>
      <c r="P1156" s="144"/>
      <c r="Q1156" s="145"/>
      <c r="R1156" s="145"/>
      <c r="S1156" s="145"/>
      <c r="T1156" s="145"/>
      <c r="U1156" s="145"/>
      <c r="V1156" s="145"/>
      <c r="W1156" s="145"/>
      <c r="X1156" s="145"/>
      <c r="Y1156" s="145"/>
      <c r="Z1156" s="145"/>
      <c r="AA1156" s="145"/>
      <c r="AB1156" s="145"/>
      <c r="AC1156" s="145"/>
      <c r="AD1156" s="145"/>
      <c r="AE1156" s="144"/>
      <c r="AF1156" s="144"/>
      <c r="AG1156" s="144"/>
      <c r="AH1156" s="144"/>
      <c r="AI1156" s="144"/>
      <c r="AJ1156" s="144"/>
      <c r="AK1156" s="144"/>
      <c r="AL1156" s="144"/>
      <c r="AM1156" s="144"/>
      <c r="AN1156" s="144"/>
      <c r="AO1156" s="144"/>
      <c r="AP1156" s="144"/>
      <c r="AQ1156" s="144"/>
      <c r="AR1156" s="144"/>
      <c r="AS1156" s="144"/>
      <c r="AT1156" s="144"/>
      <c r="AU1156" s="144"/>
      <c r="AV1156" s="144"/>
      <c r="AW1156" s="144"/>
      <c r="AX1156" s="144"/>
      <c r="AY1156" s="144"/>
      <c r="AZ1156" s="144"/>
      <c r="BA1156" s="144"/>
      <c r="BB1156" s="144"/>
      <c r="BC1156" s="144"/>
      <c r="BD1156" s="144"/>
      <c r="BE1156" s="144"/>
      <c r="BF1156" s="144"/>
    </row>
    <row r="1157" spans="3:58">
      <c r="C1157" s="144"/>
      <c r="D1157" s="144"/>
      <c r="E1157" s="144"/>
      <c r="F1157" s="144"/>
      <c r="G1157" s="144"/>
      <c r="H1157" s="144"/>
      <c r="I1157" s="144"/>
      <c r="J1157" s="144"/>
      <c r="K1157" s="144"/>
      <c r="L1157" s="144"/>
      <c r="M1157" s="144"/>
      <c r="N1157" s="144"/>
      <c r="O1157" s="144"/>
      <c r="P1157" s="144"/>
      <c r="Q1157" s="145"/>
      <c r="R1157" s="145"/>
      <c r="S1157" s="145"/>
      <c r="T1157" s="145"/>
      <c r="U1157" s="145"/>
      <c r="V1157" s="145"/>
      <c r="W1157" s="145"/>
      <c r="X1157" s="145"/>
      <c r="Y1157" s="145"/>
      <c r="Z1157" s="145"/>
      <c r="AA1157" s="145"/>
      <c r="AB1157" s="145"/>
      <c r="AC1157" s="145"/>
      <c r="AD1157" s="145"/>
      <c r="AE1157" s="144"/>
      <c r="AF1157" s="144"/>
      <c r="AG1157" s="144"/>
      <c r="AH1157" s="144"/>
      <c r="AI1157" s="144"/>
      <c r="AJ1157" s="144"/>
      <c r="AK1157" s="144"/>
      <c r="AL1157" s="144"/>
      <c r="AM1157" s="144"/>
      <c r="AN1157" s="144"/>
      <c r="AO1157" s="144"/>
      <c r="AP1157" s="144"/>
      <c r="AQ1157" s="144"/>
      <c r="AR1157" s="144"/>
      <c r="AS1157" s="144"/>
      <c r="AT1157" s="144"/>
      <c r="AU1157" s="144"/>
      <c r="AV1157" s="144"/>
      <c r="AW1157" s="144"/>
      <c r="AX1157" s="144"/>
      <c r="AY1157" s="144"/>
      <c r="AZ1157" s="144"/>
      <c r="BA1157" s="144"/>
      <c r="BB1157" s="144"/>
      <c r="BC1157" s="144"/>
      <c r="BD1157" s="144"/>
      <c r="BE1157" s="144"/>
      <c r="BF1157" s="144"/>
    </row>
    <row r="1158" spans="3:58">
      <c r="C1158" s="144"/>
      <c r="D1158" s="144"/>
      <c r="E1158" s="144"/>
      <c r="F1158" s="144"/>
      <c r="G1158" s="144"/>
      <c r="H1158" s="144"/>
      <c r="I1158" s="144"/>
      <c r="J1158" s="144"/>
      <c r="K1158" s="144"/>
      <c r="L1158" s="144"/>
      <c r="M1158" s="144"/>
      <c r="N1158" s="144"/>
      <c r="O1158" s="144"/>
      <c r="P1158" s="144"/>
      <c r="Q1158" s="145"/>
      <c r="R1158" s="145"/>
      <c r="S1158" s="145"/>
      <c r="T1158" s="145"/>
      <c r="U1158" s="145"/>
      <c r="V1158" s="145"/>
      <c r="W1158" s="145"/>
      <c r="X1158" s="145"/>
      <c r="Y1158" s="145"/>
      <c r="Z1158" s="145"/>
      <c r="AA1158" s="145"/>
      <c r="AB1158" s="145"/>
      <c r="AC1158" s="145"/>
      <c r="AD1158" s="145"/>
      <c r="AE1158" s="144"/>
      <c r="AF1158" s="144"/>
      <c r="AG1158" s="144"/>
      <c r="AH1158" s="144"/>
      <c r="AI1158" s="144"/>
      <c r="AJ1158" s="144"/>
      <c r="AK1158" s="144"/>
      <c r="AL1158" s="144"/>
      <c r="AM1158" s="144"/>
      <c r="AN1158" s="144"/>
      <c r="AO1158" s="144"/>
      <c r="AP1158" s="144"/>
      <c r="AQ1158" s="144"/>
      <c r="AR1158" s="144"/>
      <c r="AS1158" s="144"/>
      <c r="AT1158" s="144"/>
      <c r="AU1158" s="144"/>
      <c r="AV1158" s="144"/>
      <c r="AW1158" s="144"/>
      <c r="AX1158" s="144"/>
      <c r="AY1158" s="144"/>
      <c r="AZ1158" s="144"/>
      <c r="BA1158" s="144"/>
      <c r="BB1158" s="144"/>
      <c r="BC1158" s="144"/>
      <c r="BD1158" s="144"/>
      <c r="BE1158" s="144"/>
      <c r="BF1158" s="144"/>
    </row>
    <row r="1159" spans="3:58">
      <c r="C1159" s="144"/>
      <c r="D1159" s="144"/>
      <c r="E1159" s="144"/>
      <c r="F1159" s="144"/>
      <c r="G1159" s="144"/>
      <c r="H1159" s="144"/>
      <c r="I1159" s="144"/>
      <c r="J1159" s="144"/>
      <c r="K1159" s="144"/>
      <c r="L1159" s="144"/>
      <c r="M1159" s="144"/>
      <c r="N1159" s="144"/>
      <c r="O1159" s="144"/>
      <c r="P1159" s="144"/>
      <c r="Q1159" s="145"/>
      <c r="R1159" s="145"/>
      <c r="S1159" s="145"/>
      <c r="T1159" s="145"/>
      <c r="U1159" s="145"/>
      <c r="V1159" s="145"/>
      <c r="W1159" s="145"/>
      <c r="X1159" s="145"/>
      <c r="Y1159" s="145"/>
      <c r="Z1159" s="145"/>
      <c r="AA1159" s="145"/>
      <c r="AB1159" s="145"/>
      <c r="AC1159" s="145"/>
      <c r="AD1159" s="145"/>
      <c r="AE1159" s="144"/>
      <c r="AF1159" s="144"/>
      <c r="AG1159" s="144"/>
      <c r="AH1159" s="144"/>
      <c r="AI1159" s="144"/>
      <c r="AJ1159" s="144"/>
      <c r="AK1159" s="144"/>
      <c r="AL1159" s="144"/>
      <c r="AM1159" s="144"/>
      <c r="AN1159" s="144"/>
      <c r="AO1159" s="144"/>
      <c r="AP1159" s="144"/>
      <c r="AQ1159" s="144"/>
      <c r="AR1159" s="144"/>
      <c r="AS1159" s="144"/>
      <c r="AT1159" s="144"/>
      <c r="AU1159" s="144"/>
      <c r="AV1159" s="144"/>
      <c r="AW1159" s="144"/>
      <c r="AX1159" s="144"/>
      <c r="AY1159" s="144"/>
      <c r="AZ1159" s="144"/>
      <c r="BA1159" s="144"/>
      <c r="BB1159" s="144"/>
      <c r="BC1159" s="144"/>
      <c r="BD1159" s="144"/>
      <c r="BE1159" s="144"/>
      <c r="BF1159" s="144"/>
    </row>
    <row r="1160" spans="3:58">
      <c r="C1160" s="144"/>
      <c r="D1160" s="144"/>
      <c r="E1160" s="144"/>
      <c r="F1160" s="144"/>
      <c r="G1160" s="144"/>
      <c r="H1160" s="144"/>
      <c r="I1160" s="144"/>
      <c r="J1160" s="144"/>
      <c r="K1160" s="144"/>
      <c r="L1160" s="144"/>
      <c r="M1160" s="144"/>
      <c r="N1160" s="144"/>
      <c r="O1160" s="144"/>
      <c r="P1160" s="144"/>
      <c r="Q1160" s="145"/>
      <c r="R1160" s="145"/>
      <c r="S1160" s="145"/>
      <c r="T1160" s="145"/>
      <c r="U1160" s="145"/>
      <c r="V1160" s="145"/>
      <c r="W1160" s="145"/>
      <c r="X1160" s="145"/>
      <c r="Y1160" s="145"/>
      <c r="Z1160" s="145"/>
      <c r="AA1160" s="145"/>
      <c r="AB1160" s="145"/>
      <c r="AC1160" s="145"/>
      <c r="AD1160" s="145"/>
      <c r="AE1160" s="144"/>
      <c r="AF1160" s="144"/>
      <c r="AG1160" s="144"/>
      <c r="AH1160" s="144"/>
      <c r="AI1160" s="144"/>
      <c r="AJ1160" s="144"/>
      <c r="AK1160" s="144"/>
      <c r="AL1160" s="144"/>
      <c r="AM1160" s="144"/>
      <c r="AN1160" s="144"/>
      <c r="AO1160" s="144"/>
      <c r="AP1160" s="144"/>
      <c r="AQ1160" s="144"/>
      <c r="AR1160" s="144"/>
      <c r="AS1160" s="144"/>
      <c r="AT1160" s="144"/>
      <c r="AU1160" s="144"/>
      <c r="AV1160" s="144"/>
      <c r="AW1160" s="144"/>
      <c r="AX1160" s="144"/>
      <c r="AY1160" s="144"/>
      <c r="AZ1160" s="144"/>
      <c r="BA1160" s="144"/>
      <c r="BB1160" s="144"/>
      <c r="BC1160" s="144"/>
      <c r="BD1160" s="144"/>
      <c r="BE1160" s="144"/>
      <c r="BF1160" s="144"/>
    </row>
    <row r="1161" spans="3:58">
      <c r="C1161" s="144"/>
      <c r="D1161" s="144"/>
      <c r="E1161" s="144"/>
      <c r="F1161" s="144"/>
      <c r="G1161" s="144"/>
      <c r="H1161" s="144"/>
      <c r="I1161" s="144"/>
      <c r="J1161" s="144"/>
      <c r="K1161" s="144"/>
      <c r="L1161" s="144"/>
      <c r="M1161" s="144"/>
      <c r="N1161" s="144"/>
      <c r="O1161" s="144"/>
      <c r="P1161" s="144"/>
      <c r="Q1161" s="145"/>
      <c r="R1161" s="145"/>
      <c r="S1161" s="145"/>
      <c r="T1161" s="145"/>
      <c r="U1161" s="145"/>
      <c r="V1161" s="145"/>
      <c r="W1161" s="145"/>
      <c r="X1161" s="145"/>
      <c r="Y1161" s="145"/>
      <c r="Z1161" s="145"/>
      <c r="AA1161" s="145"/>
      <c r="AB1161" s="145"/>
      <c r="AC1161" s="145"/>
      <c r="AD1161" s="145"/>
      <c r="AE1161" s="144"/>
      <c r="AF1161" s="144"/>
      <c r="AG1161" s="144"/>
      <c r="AH1161" s="144"/>
      <c r="AI1161" s="144"/>
      <c r="AJ1161" s="144"/>
      <c r="AK1161" s="144"/>
      <c r="AL1161" s="144"/>
      <c r="AM1161" s="144"/>
      <c r="AN1161" s="144"/>
      <c r="AO1161" s="144"/>
      <c r="AP1161" s="144"/>
      <c r="AQ1161" s="144"/>
      <c r="AR1161" s="144"/>
      <c r="AS1161" s="144"/>
      <c r="AT1161" s="144"/>
      <c r="AU1161" s="144"/>
      <c r="AV1161" s="144"/>
      <c r="AW1161" s="144"/>
      <c r="AX1161" s="144"/>
      <c r="AY1161" s="144"/>
      <c r="AZ1161" s="144"/>
      <c r="BA1161" s="144"/>
      <c r="BB1161" s="144"/>
      <c r="BC1161" s="144"/>
      <c r="BD1161" s="144"/>
      <c r="BE1161" s="144"/>
      <c r="BF1161" s="144"/>
    </row>
    <row r="1162" spans="3:58">
      <c r="C1162" s="144"/>
      <c r="D1162" s="144"/>
      <c r="E1162" s="144"/>
      <c r="F1162" s="144"/>
      <c r="G1162" s="144"/>
      <c r="H1162" s="144"/>
      <c r="I1162" s="144"/>
      <c r="J1162" s="144"/>
      <c r="K1162" s="144"/>
      <c r="L1162" s="144"/>
      <c r="M1162" s="144"/>
      <c r="N1162" s="144"/>
      <c r="O1162" s="144"/>
      <c r="P1162" s="144"/>
      <c r="Q1162" s="145"/>
      <c r="R1162" s="145"/>
      <c r="S1162" s="145"/>
      <c r="T1162" s="145"/>
      <c r="U1162" s="145"/>
      <c r="V1162" s="145"/>
      <c r="W1162" s="145"/>
      <c r="X1162" s="145"/>
      <c r="Y1162" s="145"/>
      <c r="Z1162" s="145"/>
      <c r="AA1162" s="145"/>
      <c r="AB1162" s="145"/>
      <c r="AC1162" s="145"/>
      <c r="AD1162" s="145"/>
      <c r="AE1162" s="144"/>
      <c r="AF1162" s="144"/>
      <c r="AG1162" s="144"/>
      <c r="AH1162" s="144"/>
      <c r="AI1162" s="144"/>
      <c r="AJ1162" s="144"/>
      <c r="AK1162" s="144"/>
      <c r="AL1162" s="144"/>
      <c r="AM1162" s="144"/>
      <c r="AN1162" s="144"/>
      <c r="AO1162" s="144"/>
      <c r="AP1162" s="144"/>
      <c r="AQ1162" s="144"/>
      <c r="AR1162" s="144"/>
      <c r="AS1162" s="144"/>
      <c r="AT1162" s="144"/>
      <c r="AU1162" s="144"/>
      <c r="AV1162" s="144"/>
      <c r="AW1162" s="144"/>
      <c r="AX1162" s="144"/>
      <c r="AY1162" s="144"/>
      <c r="AZ1162" s="144"/>
      <c r="BA1162" s="144"/>
      <c r="BB1162" s="144"/>
      <c r="BC1162" s="144"/>
      <c r="BD1162" s="144"/>
      <c r="BE1162" s="144"/>
      <c r="BF1162" s="144"/>
    </row>
    <row r="1163" spans="3:58">
      <c r="C1163" s="144"/>
      <c r="D1163" s="144"/>
      <c r="E1163" s="144"/>
      <c r="F1163" s="144"/>
      <c r="G1163" s="144"/>
      <c r="H1163" s="144"/>
      <c r="I1163" s="144"/>
      <c r="J1163" s="144"/>
      <c r="K1163" s="144"/>
      <c r="L1163" s="144"/>
      <c r="M1163" s="144"/>
      <c r="N1163" s="144"/>
      <c r="O1163" s="144"/>
      <c r="P1163" s="144"/>
      <c r="Q1163" s="145"/>
      <c r="R1163" s="145"/>
      <c r="S1163" s="145"/>
      <c r="T1163" s="145"/>
      <c r="U1163" s="145"/>
      <c r="V1163" s="145"/>
      <c r="W1163" s="145"/>
      <c r="X1163" s="145"/>
      <c r="Y1163" s="145"/>
      <c r="Z1163" s="145"/>
      <c r="AA1163" s="145"/>
      <c r="AB1163" s="145"/>
      <c r="AC1163" s="145"/>
      <c r="AD1163" s="145"/>
      <c r="AE1163" s="144"/>
      <c r="AF1163" s="144"/>
      <c r="AG1163" s="144"/>
      <c r="AH1163" s="144"/>
      <c r="AI1163" s="144"/>
      <c r="AJ1163" s="144"/>
      <c r="AK1163" s="144"/>
      <c r="AL1163" s="144"/>
      <c r="AM1163" s="144"/>
      <c r="AN1163" s="144"/>
      <c r="AO1163" s="144"/>
      <c r="AP1163" s="144"/>
      <c r="AQ1163" s="144"/>
      <c r="AR1163" s="144"/>
      <c r="AS1163" s="144"/>
      <c r="AT1163" s="144"/>
      <c r="AU1163" s="144"/>
      <c r="AV1163" s="144"/>
      <c r="AW1163" s="144"/>
      <c r="AX1163" s="144"/>
      <c r="AY1163" s="144"/>
      <c r="AZ1163" s="144"/>
      <c r="BA1163" s="144"/>
      <c r="BB1163" s="144"/>
      <c r="BC1163" s="144"/>
      <c r="BD1163" s="144"/>
      <c r="BE1163" s="144"/>
      <c r="BF1163" s="144"/>
    </row>
    <row r="1164" spans="3:58">
      <c r="C1164" s="144"/>
      <c r="D1164" s="144"/>
      <c r="E1164" s="144"/>
      <c r="F1164" s="144"/>
      <c r="G1164" s="144"/>
      <c r="H1164" s="144"/>
      <c r="I1164" s="144"/>
      <c r="J1164" s="144"/>
      <c r="K1164" s="144"/>
      <c r="L1164" s="144"/>
      <c r="M1164" s="144"/>
      <c r="N1164" s="144"/>
      <c r="O1164" s="144"/>
      <c r="P1164" s="144"/>
      <c r="Q1164" s="145"/>
      <c r="R1164" s="145"/>
      <c r="S1164" s="145"/>
      <c r="T1164" s="145"/>
      <c r="U1164" s="145"/>
      <c r="V1164" s="145"/>
      <c r="W1164" s="145"/>
      <c r="X1164" s="145"/>
      <c r="Y1164" s="145"/>
      <c r="Z1164" s="145"/>
      <c r="AA1164" s="145"/>
      <c r="AB1164" s="145"/>
      <c r="AC1164" s="145"/>
      <c r="AD1164" s="145"/>
      <c r="AE1164" s="144"/>
      <c r="AF1164" s="144"/>
      <c r="AG1164" s="144"/>
      <c r="AH1164" s="144"/>
      <c r="AI1164" s="144"/>
      <c r="AJ1164" s="144"/>
      <c r="AK1164" s="144"/>
      <c r="AL1164" s="144"/>
      <c r="AM1164" s="144"/>
      <c r="AN1164" s="144"/>
      <c r="AO1164" s="144"/>
      <c r="AP1164" s="144"/>
      <c r="AQ1164" s="144"/>
      <c r="AR1164" s="144"/>
      <c r="AS1164" s="144"/>
      <c r="AT1164" s="144"/>
      <c r="AU1164" s="144"/>
      <c r="AV1164" s="144"/>
      <c r="AW1164" s="144"/>
      <c r="AX1164" s="144"/>
      <c r="AY1164" s="144"/>
      <c r="AZ1164" s="144"/>
      <c r="BA1164" s="144"/>
      <c r="BB1164" s="144"/>
      <c r="BC1164" s="144"/>
      <c r="BD1164" s="144"/>
      <c r="BE1164" s="144"/>
      <c r="BF1164" s="144"/>
    </row>
    <row r="1165" spans="3:58">
      <c r="C1165" s="144"/>
      <c r="D1165" s="144"/>
      <c r="E1165" s="144"/>
      <c r="F1165" s="144"/>
      <c r="G1165" s="144"/>
      <c r="H1165" s="144"/>
      <c r="I1165" s="144"/>
      <c r="J1165" s="144"/>
      <c r="K1165" s="144"/>
      <c r="L1165" s="144"/>
      <c r="M1165" s="144"/>
      <c r="N1165" s="144"/>
      <c r="O1165" s="144"/>
      <c r="P1165" s="144"/>
      <c r="Q1165" s="145"/>
      <c r="R1165" s="145"/>
      <c r="S1165" s="145"/>
      <c r="T1165" s="145"/>
      <c r="U1165" s="145"/>
      <c r="V1165" s="145"/>
      <c r="W1165" s="145"/>
      <c r="X1165" s="145"/>
      <c r="Y1165" s="145"/>
      <c r="Z1165" s="145"/>
      <c r="AA1165" s="145"/>
      <c r="AB1165" s="145"/>
      <c r="AC1165" s="145"/>
      <c r="AD1165" s="145"/>
      <c r="AE1165" s="144"/>
      <c r="AF1165" s="144"/>
      <c r="AG1165" s="144"/>
      <c r="AH1165" s="144"/>
      <c r="AI1165" s="144"/>
      <c r="AJ1165" s="144"/>
      <c r="AK1165" s="144"/>
      <c r="AL1165" s="144"/>
      <c r="AM1165" s="144"/>
      <c r="AN1165" s="144"/>
      <c r="AO1165" s="144"/>
      <c r="AP1165" s="144"/>
      <c r="AQ1165" s="144"/>
      <c r="AR1165" s="144"/>
      <c r="AS1165" s="144"/>
      <c r="AT1165" s="144"/>
      <c r="AU1165" s="144"/>
      <c r="AV1165" s="144"/>
      <c r="AW1165" s="144"/>
      <c r="AX1165" s="144"/>
      <c r="AY1165" s="144"/>
      <c r="AZ1165" s="144"/>
      <c r="BA1165" s="144"/>
      <c r="BB1165" s="144"/>
      <c r="BC1165" s="144"/>
      <c r="BD1165" s="144"/>
      <c r="BE1165" s="144"/>
      <c r="BF1165" s="144"/>
    </row>
    <row r="1166" spans="3:58">
      <c r="C1166" s="144"/>
      <c r="D1166" s="144"/>
      <c r="E1166" s="144"/>
      <c r="F1166" s="144"/>
      <c r="G1166" s="144"/>
      <c r="H1166" s="144"/>
      <c r="I1166" s="144"/>
      <c r="J1166" s="144"/>
      <c r="K1166" s="144"/>
      <c r="L1166" s="144"/>
      <c r="M1166" s="144"/>
      <c r="N1166" s="144"/>
      <c r="O1166" s="144"/>
      <c r="P1166" s="144"/>
      <c r="Q1166" s="145"/>
      <c r="R1166" s="145"/>
      <c r="S1166" s="145"/>
      <c r="T1166" s="145"/>
      <c r="U1166" s="145"/>
      <c r="V1166" s="145"/>
      <c r="W1166" s="145"/>
      <c r="X1166" s="145"/>
      <c r="Y1166" s="145"/>
      <c r="Z1166" s="145"/>
      <c r="AA1166" s="145"/>
      <c r="AB1166" s="145"/>
      <c r="AC1166" s="145"/>
      <c r="AD1166" s="145"/>
      <c r="AE1166" s="144"/>
      <c r="AF1166" s="144"/>
      <c r="AG1166" s="144"/>
      <c r="AH1166" s="144"/>
      <c r="AI1166" s="144"/>
      <c r="AJ1166" s="144"/>
      <c r="AK1166" s="144"/>
      <c r="AL1166" s="144"/>
      <c r="AM1166" s="144"/>
      <c r="AN1166" s="144"/>
      <c r="AO1166" s="144"/>
      <c r="AP1166" s="144"/>
      <c r="AQ1166" s="144"/>
      <c r="AR1166" s="144"/>
      <c r="AS1166" s="144"/>
      <c r="AT1166" s="144"/>
      <c r="AU1166" s="144"/>
      <c r="AV1166" s="144"/>
      <c r="AW1166" s="144"/>
      <c r="AX1166" s="144"/>
      <c r="AY1166" s="144"/>
      <c r="AZ1166" s="144"/>
      <c r="BA1166" s="144"/>
      <c r="BB1166" s="144"/>
      <c r="BC1166" s="144"/>
      <c r="BD1166" s="144"/>
      <c r="BE1166" s="144"/>
      <c r="BF1166" s="144"/>
    </row>
    <row r="1167" spans="3:58">
      <c r="C1167" s="144"/>
      <c r="D1167" s="144"/>
      <c r="E1167" s="144"/>
      <c r="F1167" s="144"/>
      <c r="G1167" s="144"/>
      <c r="H1167" s="144"/>
      <c r="I1167" s="144"/>
      <c r="J1167" s="144"/>
      <c r="K1167" s="144"/>
      <c r="L1167" s="144"/>
      <c r="M1167" s="144"/>
      <c r="N1167" s="144"/>
      <c r="O1167" s="144"/>
      <c r="P1167" s="144"/>
      <c r="Q1167" s="145"/>
      <c r="R1167" s="145"/>
      <c r="S1167" s="145"/>
      <c r="T1167" s="145"/>
      <c r="U1167" s="145"/>
      <c r="V1167" s="145"/>
      <c r="W1167" s="145"/>
      <c r="X1167" s="145"/>
      <c r="Y1167" s="145"/>
      <c r="Z1167" s="145"/>
      <c r="AA1167" s="145"/>
      <c r="AB1167" s="145"/>
      <c r="AC1167" s="145"/>
      <c r="AD1167" s="145"/>
      <c r="AE1167" s="144"/>
      <c r="AF1167" s="144"/>
      <c r="AG1167" s="144"/>
      <c r="AH1167" s="144"/>
      <c r="AI1167" s="144"/>
      <c r="AJ1167" s="144"/>
      <c r="AK1167" s="144"/>
      <c r="AL1167" s="144"/>
      <c r="AM1167" s="144"/>
      <c r="AN1167" s="144"/>
      <c r="AO1167" s="144"/>
      <c r="AP1167" s="144"/>
      <c r="AQ1167" s="144"/>
      <c r="AR1167" s="144"/>
      <c r="AS1167" s="144"/>
      <c r="AT1167" s="144"/>
      <c r="AU1167" s="144"/>
      <c r="AV1167" s="144"/>
      <c r="AW1167" s="144"/>
      <c r="AX1167" s="144"/>
      <c r="AY1167" s="144"/>
      <c r="AZ1167" s="144"/>
      <c r="BA1167" s="144"/>
      <c r="BB1167" s="144"/>
      <c r="BC1167" s="144"/>
      <c r="BD1167" s="144"/>
      <c r="BE1167" s="144"/>
      <c r="BF1167" s="144"/>
    </row>
    <row r="1168" spans="3:58">
      <c r="C1168" s="144"/>
      <c r="D1168" s="144"/>
      <c r="E1168" s="144"/>
      <c r="F1168" s="144"/>
      <c r="G1168" s="144"/>
      <c r="H1168" s="144"/>
      <c r="I1168" s="144"/>
      <c r="J1168" s="144"/>
      <c r="K1168" s="144"/>
      <c r="L1168" s="144"/>
      <c r="M1168" s="144"/>
      <c r="N1168" s="144"/>
      <c r="O1168" s="144"/>
      <c r="P1168" s="144"/>
      <c r="Q1168" s="145"/>
      <c r="R1168" s="145"/>
      <c r="S1168" s="145"/>
      <c r="T1168" s="145"/>
      <c r="U1168" s="145"/>
      <c r="V1168" s="145"/>
      <c r="W1168" s="145"/>
      <c r="X1168" s="145"/>
      <c r="Y1168" s="145"/>
      <c r="Z1168" s="145"/>
      <c r="AA1168" s="145"/>
      <c r="AB1168" s="145"/>
      <c r="AC1168" s="145"/>
      <c r="AD1168" s="145"/>
      <c r="AE1168" s="144"/>
      <c r="AF1168" s="144"/>
      <c r="AG1168" s="144"/>
      <c r="AH1168" s="144"/>
      <c r="AI1168" s="144"/>
      <c r="AJ1168" s="144"/>
      <c r="AK1168" s="144"/>
      <c r="AL1168" s="144"/>
      <c r="AM1168" s="144"/>
      <c r="AN1168" s="144"/>
      <c r="AO1168" s="144"/>
      <c r="AP1168" s="144"/>
      <c r="AQ1168" s="144"/>
      <c r="AR1168" s="144"/>
      <c r="AS1168" s="144"/>
      <c r="AT1168" s="144"/>
      <c r="AU1168" s="144"/>
      <c r="AV1168" s="144"/>
      <c r="AW1168" s="144"/>
      <c r="AX1168" s="144"/>
      <c r="AY1168" s="144"/>
      <c r="AZ1168" s="144"/>
      <c r="BA1168" s="144"/>
      <c r="BB1168" s="144"/>
      <c r="BC1168" s="144"/>
      <c r="BD1168" s="144"/>
      <c r="BE1168" s="144"/>
      <c r="BF1168" s="144"/>
    </row>
    <row r="1169" spans="3:58">
      <c r="C1169" s="144"/>
      <c r="D1169" s="144"/>
      <c r="E1169" s="144"/>
      <c r="F1169" s="144"/>
      <c r="G1169" s="144"/>
      <c r="H1169" s="144"/>
      <c r="I1169" s="144"/>
      <c r="J1169" s="144"/>
      <c r="K1169" s="144"/>
      <c r="L1169" s="144"/>
      <c r="M1169" s="144"/>
      <c r="N1169" s="144"/>
      <c r="O1169" s="144"/>
      <c r="P1169" s="144"/>
      <c r="Q1169" s="145"/>
      <c r="R1169" s="145"/>
      <c r="S1169" s="145"/>
      <c r="T1169" s="145"/>
      <c r="U1169" s="145"/>
      <c r="V1169" s="145"/>
      <c r="W1169" s="145"/>
      <c r="X1169" s="145"/>
      <c r="Y1169" s="145"/>
      <c r="Z1169" s="145"/>
      <c r="AA1169" s="145"/>
      <c r="AB1169" s="145"/>
      <c r="AC1169" s="145"/>
      <c r="AD1169" s="145"/>
      <c r="AE1169" s="144"/>
      <c r="AF1169" s="144"/>
      <c r="AG1169" s="144"/>
      <c r="AH1169" s="144"/>
      <c r="AI1169" s="144"/>
      <c r="AJ1169" s="144"/>
      <c r="AK1169" s="144"/>
      <c r="AL1169" s="144"/>
      <c r="AM1169" s="144"/>
      <c r="AN1169" s="144"/>
      <c r="AO1169" s="144"/>
      <c r="AP1169" s="144"/>
      <c r="AQ1169" s="144"/>
      <c r="AR1169" s="144"/>
      <c r="AS1169" s="144"/>
      <c r="AT1169" s="144"/>
      <c r="AU1169" s="144"/>
      <c r="AV1169" s="144"/>
      <c r="AW1169" s="144"/>
      <c r="AX1169" s="144"/>
      <c r="AY1169" s="144"/>
      <c r="AZ1169" s="144"/>
      <c r="BA1169" s="144"/>
      <c r="BB1169" s="144"/>
      <c r="BC1169" s="144"/>
      <c r="BD1169" s="144"/>
      <c r="BE1169" s="144"/>
      <c r="BF1169" s="144"/>
    </row>
    <row r="1170" spans="3:58">
      <c r="C1170" s="144"/>
      <c r="D1170" s="144"/>
      <c r="E1170" s="144"/>
      <c r="F1170" s="144"/>
      <c r="G1170" s="144"/>
      <c r="H1170" s="144"/>
      <c r="I1170" s="144"/>
      <c r="J1170" s="144"/>
      <c r="K1170" s="144"/>
      <c r="L1170" s="144"/>
      <c r="M1170" s="144"/>
      <c r="N1170" s="144"/>
      <c r="O1170" s="144"/>
      <c r="P1170" s="144"/>
      <c r="Q1170" s="145"/>
      <c r="R1170" s="145"/>
      <c r="S1170" s="145"/>
      <c r="T1170" s="145"/>
      <c r="U1170" s="145"/>
      <c r="V1170" s="145"/>
      <c r="W1170" s="145"/>
      <c r="X1170" s="145"/>
      <c r="Y1170" s="145"/>
      <c r="Z1170" s="145"/>
      <c r="AA1170" s="145"/>
      <c r="AB1170" s="145"/>
      <c r="AC1170" s="145"/>
      <c r="AD1170" s="145"/>
      <c r="AE1170" s="144"/>
      <c r="AF1170" s="144"/>
      <c r="AG1170" s="144"/>
      <c r="AH1170" s="144"/>
      <c r="AI1170" s="144"/>
      <c r="AJ1170" s="144"/>
      <c r="AK1170" s="144"/>
      <c r="AL1170" s="144"/>
      <c r="AM1170" s="144"/>
      <c r="AN1170" s="144"/>
      <c r="AO1170" s="144"/>
      <c r="AP1170" s="144"/>
      <c r="AQ1170" s="144"/>
      <c r="AR1170" s="144"/>
      <c r="AS1170" s="144"/>
      <c r="AT1170" s="144"/>
      <c r="AU1170" s="144"/>
      <c r="AV1170" s="144"/>
      <c r="AW1170" s="144"/>
      <c r="AX1170" s="144"/>
      <c r="AY1170" s="144"/>
      <c r="AZ1170" s="144"/>
      <c r="BA1170" s="144"/>
      <c r="BB1170" s="144"/>
      <c r="BC1170" s="144"/>
      <c r="BD1170" s="144"/>
      <c r="BE1170" s="144"/>
      <c r="BF1170" s="144"/>
    </row>
    <row r="1171" spans="3:58">
      <c r="C1171" s="144"/>
      <c r="D1171" s="144"/>
      <c r="E1171" s="144"/>
      <c r="F1171" s="144"/>
      <c r="G1171" s="144"/>
      <c r="H1171" s="144"/>
      <c r="I1171" s="144"/>
      <c r="J1171" s="144"/>
      <c r="K1171" s="144"/>
      <c r="L1171" s="144"/>
      <c r="M1171" s="144"/>
      <c r="N1171" s="144"/>
      <c r="O1171" s="144"/>
      <c r="P1171" s="144"/>
      <c r="Q1171" s="145"/>
      <c r="R1171" s="145"/>
      <c r="S1171" s="145"/>
      <c r="T1171" s="145"/>
      <c r="U1171" s="145"/>
      <c r="V1171" s="145"/>
      <c r="W1171" s="145"/>
      <c r="X1171" s="145"/>
      <c r="Y1171" s="145"/>
      <c r="Z1171" s="145"/>
      <c r="AA1171" s="145"/>
      <c r="AB1171" s="145"/>
      <c r="AC1171" s="145"/>
      <c r="AD1171" s="145"/>
      <c r="AE1171" s="144"/>
      <c r="AF1171" s="144"/>
      <c r="AG1171" s="144"/>
      <c r="AH1171" s="144"/>
      <c r="AI1171" s="144"/>
      <c r="AJ1171" s="144"/>
      <c r="AK1171" s="144"/>
      <c r="AL1171" s="144"/>
      <c r="AM1171" s="144"/>
      <c r="AN1171" s="144"/>
      <c r="AO1171" s="144"/>
      <c r="AP1171" s="144"/>
      <c r="AQ1171" s="144"/>
      <c r="AR1171" s="144"/>
      <c r="AS1171" s="144"/>
      <c r="AT1171" s="144"/>
      <c r="AU1171" s="144"/>
      <c r="AV1171" s="144"/>
      <c r="AW1171" s="144"/>
      <c r="AX1171" s="144"/>
      <c r="AY1171" s="144"/>
      <c r="AZ1171" s="144"/>
      <c r="BA1171" s="144"/>
      <c r="BB1171" s="144"/>
      <c r="BC1171" s="144"/>
      <c r="BD1171" s="144"/>
      <c r="BE1171" s="144"/>
      <c r="BF1171" s="144"/>
    </row>
    <row r="1172" spans="3:58">
      <c r="C1172" s="144"/>
      <c r="D1172" s="144"/>
      <c r="E1172" s="144"/>
      <c r="F1172" s="144"/>
      <c r="G1172" s="144"/>
      <c r="H1172" s="144"/>
      <c r="I1172" s="144"/>
      <c r="J1172" s="144"/>
      <c r="K1172" s="144"/>
      <c r="L1172" s="144"/>
      <c r="M1172" s="144"/>
      <c r="N1172" s="144"/>
      <c r="O1172" s="144"/>
      <c r="P1172" s="144"/>
      <c r="Q1172" s="145"/>
      <c r="R1172" s="145"/>
      <c r="S1172" s="145"/>
      <c r="T1172" s="145"/>
      <c r="U1172" s="145"/>
      <c r="V1172" s="145"/>
      <c r="W1172" s="145"/>
      <c r="X1172" s="145"/>
      <c r="Y1172" s="145"/>
      <c r="Z1172" s="145"/>
      <c r="AA1172" s="145"/>
      <c r="AB1172" s="145"/>
      <c r="AC1172" s="145"/>
      <c r="AD1172" s="145"/>
      <c r="AE1172" s="144"/>
      <c r="AF1172" s="144"/>
      <c r="AG1172" s="144"/>
      <c r="AH1172" s="144"/>
      <c r="AI1172" s="144"/>
      <c r="AJ1172" s="144"/>
      <c r="AK1172" s="144"/>
      <c r="AL1172" s="144"/>
      <c r="AM1172" s="144"/>
      <c r="AN1172" s="144"/>
      <c r="AO1172" s="144"/>
      <c r="AP1172" s="144"/>
      <c r="AQ1172" s="144"/>
      <c r="AR1172" s="144"/>
      <c r="AS1172" s="144"/>
      <c r="AT1172" s="144"/>
      <c r="AU1172" s="144"/>
      <c r="AV1172" s="144"/>
      <c r="AW1172" s="144"/>
      <c r="AX1172" s="144"/>
      <c r="AY1172" s="144"/>
      <c r="AZ1172" s="144"/>
      <c r="BA1172" s="144"/>
      <c r="BB1172" s="144"/>
      <c r="BC1172" s="144"/>
      <c r="BD1172" s="144"/>
      <c r="BE1172" s="144"/>
      <c r="BF1172" s="144"/>
    </row>
    <row r="1173" spans="3:58">
      <c r="C1173" s="144"/>
      <c r="D1173" s="144"/>
      <c r="E1173" s="144"/>
      <c r="F1173" s="144"/>
      <c r="G1173" s="144"/>
      <c r="H1173" s="144"/>
      <c r="I1173" s="144"/>
      <c r="J1173" s="144"/>
      <c r="K1173" s="144"/>
      <c r="L1173" s="144"/>
      <c r="M1173" s="144"/>
      <c r="N1173" s="144"/>
      <c r="O1173" s="144"/>
      <c r="P1173" s="144"/>
      <c r="Q1173" s="145"/>
      <c r="R1173" s="145"/>
      <c r="S1173" s="145"/>
      <c r="T1173" s="145"/>
      <c r="U1173" s="145"/>
      <c r="V1173" s="145"/>
      <c r="W1173" s="145"/>
      <c r="X1173" s="145"/>
      <c r="Y1173" s="145"/>
      <c r="Z1173" s="145"/>
      <c r="AA1173" s="145"/>
      <c r="AB1173" s="145"/>
      <c r="AC1173" s="145"/>
      <c r="AD1173" s="145"/>
      <c r="AE1173" s="144"/>
      <c r="AF1173" s="144"/>
      <c r="AG1173" s="144"/>
      <c r="AH1173" s="144"/>
      <c r="AI1173" s="144"/>
      <c r="AJ1173" s="144"/>
      <c r="AK1173" s="144"/>
      <c r="AL1173" s="144"/>
      <c r="AM1173" s="144"/>
      <c r="AN1173" s="144"/>
      <c r="AO1173" s="144"/>
      <c r="AP1173" s="144"/>
      <c r="AQ1173" s="144"/>
      <c r="AR1173" s="144"/>
      <c r="AS1173" s="144"/>
      <c r="AT1173" s="144"/>
      <c r="AU1173" s="144"/>
      <c r="AV1173" s="144"/>
      <c r="AW1173" s="144"/>
      <c r="AX1173" s="144"/>
      <c r="AY1173" s="144"/>
      <c r="AZ1173" s="144"/>
      <c r="BA1173" s="144"/>
      <c r="BB1173" s="144"/>
      <c r="BC1173" s="144"/>
      <c r="BD1173" s="144"/>
      <c r="BE1173" s="144"/>
      <c r="BF1173" s="144"/>
    </row>
    <row r="1174" spans="3:58">
      <c r="C1174" s="144"/>
      <c r="D1174" s="144"/>
      <c r="E1174" s="144"/>
      <c r="F1174" s="144"/>
      <c r="G1174" s="144"/>
      <c r="H1174" s="144"/>
      <c r="I1174" s="144"/>
      <c r="J1174" s="144"/>
      <c r="K1174" s="144"/>
      <c r="L1174" s="144"/>
      <c r="M1174" s="144"/>
      <c r="N1174" s="144"/>
      <c r="O1174" s="144"/>
      <c r="P1174" s="144"/>
      <c r="Q1174" s="145"/>
      <c r="R1174" s="145"/>
      <c r="S1174" s="145"/>
      <c r="T1174" s="145"/>
      <c r="U1174" s="145"/>
      <c r="V1174" s="145"/>
      <c r="W1174" s="145"/>
      <c r="X1174" s="145"/>
      <c r="Y1174" s="145"/>
      <c r="Z1174" s="145"/>
      <c r="AA1174" s="145"/>
      <c r="AB1174" s="145"/>
      <c r="AC1174" s="145"/>
      <c r="AD1174" s="145"/>
      <c r="AE1174" s="144"/>
      <c r="AF1174" s="144"/>
      <c r="AG1174" s="144"/>
      <c r="AH1174" s="144"/>
      <c r="AI1174" s="144"/>
      <c r="AJ1174" s="144"/>
      <c r="AK1174" s="144"/>
      <c r="AL1174" s="144"/>
      <c r="AM1174" s="144"/>
      <c r="AN1174" s="144"/>
      <c r="AO1174" s="144"/>
      <c r="AP1174" s="144"/>
      <c r="AQ1174" s="144"/>
      <c r="AR1174" s="144"/>
      <c r="AS1174" s="144"/>
      <c r="AT1174" s="144"/>
      <c r="AU1174" s="144"/>
      <c r="AV1174" s="144"/>
      <c r="AW1174" s="144"/>
      <c r="AX1174" s="144"/>
      <c r="AY1174" s="144"/>
      <c r="AZ1174" s="144"/>
      <c r="BA1174" s="144"/>
      <c r="BB1174" s="144"/>
      <c r="BC1174" s="144"/>
      <c r="BD1174" s="144"/>
      <c r="BE1174" s="144"/>
      <c r="BF1174" s="144"/>
    </row>
    <row r="1175" spans="3:58">
      <c r="C1175" s="144"/>
      <c r="D1175" s="144"/>
      <c r="E1175" s="144"/>
      <c r="F1175" s="144"/>
      <c r="G1175" s="144"/>
      <c r="H1175" s="144"/>
      <c r="I1175" s="144"/>
      <c r="J1175" s="144"/>
      <c r="K1175" s="144"/>
      <c r="L1175" s="144"/>
      <c r="M1175" s="144"/>
      <c r="N1175" s="144"/>
      <c r="O1175" s="144"/>
      <c r="P1175" s="144"/>
      <c r="Q1175" s="145"/>
      <c r="R1175" s="145"/>
      <c r="S1175" s="145"/>
      <c r="T1175" s="145"/>
      <c r="U1175" s="145"/>
      <c r="V1175" s="145"/>
      <c r="W1175" s="145"/>
      <c r="X1175" s="145"/>
      <c r="Y1175" s="145"/>
      <c r="Z1175" s="145"/>
      <c r="AA1175" s="145"/>
      <c r="AB1175" s="145"/>
      <c r="AC1175" s="145"/>
      <c r="AD1175" s="145"/>
      <c r="AE1175" s="144"/>
      <c r="AF1175" s="144"/>
      <c r="AG1175" s="144"/>
      <c r="AH1175" s="144"/>
      <c r="AI1175" s="144"/>
      <c r="AJ1175" s="144"/>
      <c r="AK1175" s="144"/>
      <c r="AL1175" s="144"/>
      <c r="AM1175" s="144"/>
      <c r="AN1175" s="144"/>
      <c r="AO1175" s="144"/>
      <c r="AP1175" s="144"/>
      <c r="AQ1175" s="144"/>
      <c r="AR1175" s="144"/>
      <c r="AS1175" s="144"/>
      <c r="AT1175" s="144"/>
      <c r="AU1175" s="144"/>
      <c r="AV1175" s="144"/>
      <c r="AW1175" s="144"/>
      <c r="AX1175" s="144"/>
      <c r="AY1175" s="144"/>
      <c r="AZ1175" s="144"/>
      <c r="BA1175" s="144"/>
      <c r="BB1175" s="144"/>
      <c r="BC1175" s="144"/>
      <c r="BD1175" s="144"/>
      <c r="BE1175" s="144"/>
      <c r="BF1175" s="144"/>
    </row>
    <row r="1176" spans="3:58">
      <c r="C1176" s="144"/>
      <c r="D1176" s="144"/>
      <c r="E1176" s="144"/>
      <c r="F1176" s="144"/>
      <c r="G1176" s="144"/>
      <c r="H1176" s="144"/>
      <c r="I1176" s="144"/>
      <c r="J1176" s="144"/>
      <c r="K1176" s="144"/>
      <c r="L1176" s="144"/>
      <c r="M1176" s="144"/>
      <c r="N1176" s="144"/>
      <c r="O1176" s="144"/>
      <c r="P1176" s="144"/>
      <c r="Q1176" s="145"/>
      <c r="R1176" s="145"/>
      <c r="S1176" s="145"/>
      <c r="T1176" s="145"/>
      <c r="U1176" s="145"/>
      <c r="V1176" s="145"/>
      <c r="W1176" s="145"/>
      <c r="X1176" s="145"/>
      <c r="Y1176" s="145"/>
      <c r="Z1176" s="145"/>
      <c r="AA1176" s="145"/>
      <c r="AB1176" s="145"/>
      <c r="AC1176" s="145"/>
      <c r="AD1176" s="145"/>
      <c r="AE1176" s="144"/>
      <c r="AF1176" s="144"/>
      <c r="AG1176" s="144"/>
      <c r="AH1176" s="144"/>
      <c r="AI1176" s="144"/>
      <c r="AJ1176" s="144"/>
      <c r="AK1176" s="144"/>
      <c r="AL1176" s="144"/>
      <c r="AM1176" s="144"/>
      <c r="AN1176" s="144"/>
      <c r="AO1176" s="144"/>
      <c r="AP1176" s="144"/>
      <c r="AQ1176" s="144"/>
      <c r="AR1176" s="144"/>
      <c r="AS1176" s="144"/>
      <c r="AT1176" s="144"/>
      <c r="AU1176" s="144"/>
      <c r="AV1176" s="144"/>
      <c r="AW1176" s="144"/>
      <c r="AX1176" s="144"/>
      <c r="AY1176" s="144"/>
      <c r="AZ1176" s="144"/>
      <c r="BA1176" s="144"/>
      <c r="BB1176" s="144"/>
      <c r="BC1176" s="144"/>
      <c r="BD1176" s="144"/>
      <c r="BE1176" s="144"/>
      <c r="BF1176" s="144"/>
    </row>
    <row r="1177" spans="3:58">
      <c r="C1177" s="144"/>
      <c r="D1177" s="144"/>
      <c r="E1177" s="144"/>
      <c r="F1177" s="144"/>
      <c r="G1177" s="144"/>
      <c r="H1177" s="144"/>
      <c r="I1177" s="144"/>
      <c r="J1177" s="144"/>
      <c r="K1177" s="144"/>
      <c r="L1177" s="144"/>
      <c r="M1177" s="144"/>
      <c r="N1177" s="144"/>
      <c r="O1177" s="144"/>
      <c r="P1177" s="144"/>
      <c r="Q1177" s="145"/>
      <c r="R1177" s="145"/>
      <c r="S1177" s="145"/>
      <c r="T1177" s="145"/>
      <c r="U1177" s="145"/>
      <c r="V1177" s="145"/>
      <c r="W1177" s="145"/>
      <c r="X1177" s="145"/>
      <c r="Y1177" s="145"/>
      <c r="Z1177" s="145"/>
      <c r="AA1177" s="145"/>
      <c r="AB1177" s="145"/>
      <c r="AC1177" s="145"/>
      <c r="AD1177" s="145"/>
      <c r="AE1177" s="144"/>
      <c r="AF1177" s="144"/>
      <c r="AG1177" s="144"/>
      <c r="AH1177" s="144"/>
      <c r="AI1177" s="144"/>
      <c r="AJ1177" s="144"/>
      <c r="AK1177" s="144"/>
      <c r="AL1177" s="144"/>
      <c r="AM1177" s="144"/>
      <c r="AN1177" s="144"/>
      <c r="AO1177" s="144"/>
      <c r="AP1177" s="144"/>
      <c r="AQ1177" s="144"/>
      <c r="AR1177" s="144"/>
      <c r="AS1177" s="144"/>
      <c r="AT1177" s="144"/>
      <c r="AU1177" s="144"/>
      <c r="AV1177" s="144"/>
      <c r="AW1177" s="144"/>
      <c r="AX1177" s="144"/>
      <c r="AY1177" s="144"/>
      <c r="AZ1177" s="144"/>
      <c r="BA1177" s="144"/>
      <c r="BB1177" s="144"/>
      <c r="BC1177" s="144"/>
      <c r="BD1177" s="144"/>
      <c r="BE1177" s="144"/>
      <c r="BF1177" s="144"/>
    </row>
    <row r="1178" spans="3:58">
      <c r="C1178" s="144"/>
      <c r="D1178" s="144"/>
      <c r="E1178" s="144"/>
      <c r="F1178" s="144"/>
      <c r="G1178" s="144"/>
      <c r="H1178" s="144"/>
      <c r="I1178" s="144"/>
      <c r="J1178" s="144"/>
      <c r="K1178" s="144"/>
      <c r="L1178" s="144"/>
      <c r="M1178" s="144"/>
      <c r="N1178" s="144"/>
      <c r="O1178" s="144"/>
      <c r="P1178" s="144"/>
      <c r="Q1178" s="145"/>
      <c r="R1178" s="145"/>
      <c r="S1178" s="145"/>
      <c r="T1178" s="145"/>
      <c r="U1178" s="145"/>
      <c r="V1178" s="145"/>
      <c r="W1178" s="145"/>
      <c r="X1178" s="145"/>
      <c r="Y1178" s="145"/>
      <c r="Z1178" s="145"/>
      <c r="AA1178" s="145"/>
      <c r="AB1178" s="145"/>
      <c r="AC1178" s="145"/>
      <c r="AD1178" s="145"/>
      <c r="AE1178" s="144"/>
      <c r="AF1178" s="144"/>
      <c r="AG1178" s="144"/>
      <c r="AH1178" s="144"/>
      <c r="AI1178" s="144"/>
      <c r="AJ1178" s="144"/>
      <c r="AK1178" s="144"/>
      <c r="AL1178" s="144"/>
      <c r="AM1178" s="144"/>
      <c r="AN1178" s="144"/>
      <c r="AO1178" s="144"/>
      <c r="AP1178" s="144"/>
      <c r="AQ1178" s="144"/>
      <c r="AR1178" s="144"/>
      <c r="AS1178" s="144"/>
      <c r="AT1178" s="144"/>
      <c r="AU1178" s="144"/>
      <c r="AV1178" s="144"/>
      <c r="AW1178" s="144"/>
      <c r="AX1178" s="144"/>
      <c r="AY1178" s="144"/>
      <c r="AZ1178" s="144"/>
      <c r="BA1178" s="144"/>
      <c r="BB1178" s="144"/>
      <c r="BC1178" s="144"/>
      <c r="BD1178" s="144"/>
      <c r="BE1178" s="144"/>
      <c r="BF1178" s="144"/>
    </row>
    <row r="1179" spans="3:58">
      <c r="C1179" s="144"/>
      <c r="D1179" s="144"/>
      <c r="E1179" s="144"/>
      <c r="F1179" s="144"/>
      <c r="G1179" s="144"/>
      <c r="H1179" s="144"/>
      <c r="I1179" s="144"/>
      <c r="J1179" s="144"/>
      <c r="K1179" s="144"/>
      <c r="L1179" s="144"/>
      <c r="M1179" s="144"/>
      <c r="N1179" s="144"/>
      <c r="O1179" s="144"/>
      <c r="P1179" s="144"/>
      <c r="Q1179" s="145"/>
      <c r="R1179" s="145"/>
      <c r="S1179" s="145"/>
      <c r="T1179" s="145"/>
      <c r="U1179" s="145"/>
      <c r="V1179" s="145"/>
      <c r="W1179" s="145"/>
      <c r="X1179" s="145"/>
      <c r="Y1179" s="145"/>
      <c r="Z1179" s="145"/>
      <c r="AA1179" s="145"/>
      <c r="AB1179" s="145"/>
      <c r="AC1179" s="145"/>
      <c r="AD1179" s="145"/>
      <c r="AE1179" s="144"/>
      <c r="AF1179" s="144"/>
      <c r="AG1179" s="144"/>
      <c r="AH1179" s="144"/>
      <c r="AI1179" s="144"/>
      <c r="AJ1179" s="144"/>
      <c r="AK1179" s="144"/>
      <c r="AL1179" s="144"/>
      <c r="AM1179" s="144"/>
      <c r="AN1179" s="144"/>
      <c r="AO1179" s="144"/>
      <c r="AP1179" s="144"/>
      <c r="AQ1179" s="144"/>
      <c r="AR1179" s="144"/>
      <c r="AS1179" s="144"/>
      <c r="AT1179" s="144"/>
      <c r="AU1179" s="144"/>
      <c r="AV1179" s="144"/>
      <c r="AW1179" s="144"/>
      <c r="AX1179" s="144"/>
      <c r="AY1179" s="144"/>
      <c r="AZ1179" s="144"/>
      <c r="BA1179" s="144"/>
      <c r="BB1179" s="144"/>
      <c r="BC1179" s="144"/>
      <c r="BD1179" s="144"/>
      <c r="BE1179" s="144"/>
      <c r="BF1179" s="144"/>
    </row>
    <row r="1180" spans="3:58">
      <c r="C1180" s="144"/>
      <c r="D1180" s="144"/>
      <c r="E1180" s="144"/>
      <c r="F1180" s="144"/>
      <c r="G1180" s="144"/>
      <c r="H1180" s="144"/>
      <c r="I1180" s="144"/>
      <c r="J1180" s="144"/>
      <c r="K1180" s="144"/>
      <c r="L1180" s="144"/>
      <c r="M1180" s="144"/>
      <c r="N1180" s="144"/>
      <c r="O1180" s="144"/>
      <c r="P1180" s="144"/>
      <c r="Q1180" s="145"/>
      <c r="R1180" s="145"/>
      <c r="S1180" s="145"/>
      <c r="T1180" s="145"/>
      <c r="U1180" s="145"/>
      <c r="V1180" s="145"/>
      <c r="W1180" s="145"/>
      <c r="X1180" s="145"/>
      <c r="Y1180" s="145"/>
      <c r="Z1180" s="145"/>
      <c r="AA1180" s="145"/>
      <c r="AB1180" s="145"/>
      <c r="AC1180" s="145"/>
      <c r="AD1180" s="145"/>
      <c r="AE1180" s="144"/>
      <c r="AF1180" s="144"/>
      <c r="AG1180" s="144"/>
      <c r="AH1180" s="144"/>
      <c r="AI1180" s="144"/>
      <c r="AJ1180" s="144"/>
      <c r="AK1180" s="144"/>
      <c r="AL1180" s="144"/>
      <c r="AM1180" s="144"/>
      <c r="AN1180" s="144"/>
      <c r="AO1180" s="144"/>
      <c r="AP1180" s="144"/>
      <c r="AQ1180" s="144"/>
      <c r="AR1180" s="144"/>
      <c r="AS1180" s="144"/>
      <c r="AT1180" s="144"/>
      <c r="AU1180" s="144"/>
      <c r="AV1180" s="144"/>
      <c r="AW1180" s="144"/>
      <c r="AX1180" s="144"/>
      <c r="AY1180" s="144"/>
      <c r="AZ1180" s="144"/>
      <c r="BA1180" s="144"/>
      <c r="BB1180" s="144"/>
      <c r="BC1180" s="144"/>
      <c r="BD1180" s="144"/>
      <c r="BE1180" s="144"/>
      <c r="BF1180" s="144"/>
    </row>
    <row r="1181" spans="3:58">
      <c r="C1181" s="144"/>
      <c r="D1181" s="144"/>
      <c r="E1181" s="144"/>
      <c r="F1181" s="144"/>
      <c r="G1181" s="144"/>
      <c r="H1181" s="144"/>
      <c r="I1181" s="144"/>
      <c r="J1181" s="144"/>
      <c r="K1181" s="144"/>
      <c r="L1181" s="144"/>
      <c r="M1181" s="144"/>
      <c r="N1181" s="144"/>
      <c r="O1181" s="144"/>
      <c r="P1181" s="144"/>
      <c r="Q1181" s="145"/>
      <c r="R1181" s="145"/>
      <c r="S1181" s="145"/>
      <c r="T1181" s="145"/>
      <c r="U1181" s="145"/>
      <c r="V1181" s="145"/>
      <c r="W1181" s="145"/>
      <c r="X1181" s="145"/>
      <c r="Y1181" s="145"/>
      <c r="Z1181" s="145"/>
      <c r="AA1181" s="145"/>
      <c r="AB1181" s="145"/>
      <c r="AC1181" s="145"/>
      <c r="AD1181" s="145"/>
      <c r="AE1181" s="144"/>
      <c r="AF1181" s="144"/>
      <c r="AG1181" s="144"/>
      <c r="AH1181" s="144"/>
      <c r="AI1181" s="144"/>
      <c r="AJ1181" s="144"/>
      <c r="AK1181" s="144"/>
      <c r="AL1181" s="144"/>
      <c r="AM1181" s="144"/>
      <c r="AN1181" s="144"/>
      <c r="AO1181" s="144"/>
      <c r="AP1181" s="144"/>
      <c r="AQ1181" s="144"/>
      <c r="AR1181" s="144"/>
      <c r="AS1181" s="144"/>
      <c r="AT1181" s="144"/>
      <c r="AU1181" s="144"/>
      <c r="AV1181" s="144"/>
      <c r="AW1181" s="144"/>
      <c r="AX1181" s="144"/>
      <c r="AY1181" s="144"/>
      <c r="AZ1181" s="144"/>
      <c r="BA1181" s="144"/>
      <c r="BB1181" s="144"/>
      <c r="BC1181" s="144"/>
      <c r="BD1181" s="144"/>
      <c r="BE1181" s="144"/>
      <c r="BF1181" s="144"/>
    </row>
    <row r="1182" spans="3:58">
      <c r="C1182" s="144"/>
      <c r="D1182" s="144"/>
      <c r="E1182" s="144"/>
      <c r="F1182" s="144"/>
      <c r="G1182" s="144"/>
      <c r="H1182" s="144"/>
      <c r="I1182" s="144"/>
      <c r="J1182" s="144"/>
      <c r="K1182" s="144"/>
      <c r="L1182" s="144"/>
      <c r="M1182" s="144"/>
      <c r="N1182" s="144"/>
      <c r="O1182" s="144"/>
      <c r="P1182" s="144"/>
      <c r="Q1182" s="145"/>
      <c r="R1182" s="145"/>
      <c r="S1182" s="145"/>
      <c r="T1182" s="145"/>
      <c r="U1182" s="145"/>
      <c r="V1182" s="145"/>
      <c r="W1182" s="145"/>
      <c r="X1182" s="145"/>
      <c r="Y1182" s="145"/>
      <c r="Z1182" s="145"/>
      <c r="AA1182" s="145"/>
      <c r="AB1182" s="145"/>
      <c r="AC1182" s="145"/>
      <c r="AD1182" s="145"/>
      <c r="AE1182" s="144"/>
      <c r="AF1182" s="144"/>
      <c r="AG1182" s="144"/>
      <c r="AH1182" s="144"/>
      <c r="AI1182" s="144"/>
      <c r="AJ1182" s="144"/>
      <c r="AK1182" s="144"/>
      <c r="AL1182" s="144"/>
      <c r="AM1182" s="144"/>
      <c r="AN1182" s="144"/>
      <c r="AO1182" s="144"/>
      <c r="AP1182" s="144"/>
      <c r="AQ1182" s="144"/>
      <c r="AR1182" s="144"/>
      <c r="AS1182" s="144"/>
      <c r="AT1182" s="144"/>
      <c r="AU1182" s="144"/>
      <c r="AV1182" s="144"/>
      <c r="AW1182" s="144"/>
      <c r="AX1182" s="144"/>
      <c r="AY1182" s="144"/>
      <c r="AZ1182" s="144"/>
      <c r="BA1182" s="144"/>
      <c r="BB1182" s="144"/>
      <c r="BC1182" s="144"/>
      <c r="BD1182" s="144"/>
      <c r="BE1182" s="144"/>
      <c r="BF1182" s="144"/>
    </row>
    <row r="1183" spans="3:58">
      <c r="C1183" s="144"/>
      <c r="D1183" s="144"/>
      <c r="E1183" s="144"/>
      <c r="F1183" s="144"/>
      <c r="G1183" s="144"/>
      <c r="H1183" s="144"/>
      <c r="I1183" s="144"/>
      <c r="J1183" s="144"/>
      <c r="K1183" s="144"/>
      <c r="L1183" s="144"/>
      <c r="M1183" s="144"/>
      <c r="N1183" s="144"/>
      <c r="O1183" s="144"/>
      <c r="P1183" s="144"/>
      <c r="Q1183" s="145"/>
      <c r="R1183" s="145"/>
      <c r="S1183" s="145"/>
      <c r="T1183" s="145"/>
      <c r="U1183" s="145"/>
      <c r="V1183" s="145"/>
      <c r="W1183" s="145"/>
      <c r="X1183" s="145"/>
      <c r="Y1183" s="145"/>
      <c r="Z1183" s="145"/>
      <c r="AA1183" s="145"/>
      <c r="AB1183" s="145"/>
      <c r="AC1183" s="145"/>
      <c r="AD1183" s="145"/>
      <c r="AE1183" s="144"/>
      <c r="AF1183" s="144"/>
      <c r="AG1183" s="144"/>
      <c r="AH1183" s="144"/>
      <c r="AI1183" s="144"/>
      <c r="AJ1183" s="144"/>
      <c r="AK1183" s="144"/>
      <c r="AL1183" s="144"/>
      <c r="AM1183" s="144"/>
      <c r="AN1183" s="144"/>
      <c r="AO1183" s="144"/>
      <c r="AP1183" s="144"/>
      <c r="AQ1183" s="144"/>
      <c r="AR1183" s="144"/>
      <c r="AS1183" s="144"/>
      <c r="AT1183" s="144"/>
      <c r="AU1183" s="144"/>
      <c r="AV1183" s="144"/>
      <c r="AW1183" s="144"/>
      <c r="AX1183" s="144"/>
      <c r="AY1183" s="144"/>
      <c r="AZ1183" s="144"/>
      <c r="BA1183" s="144"/>
      <c r="BB1183" s="144"/>
      <c r="BC1183" s="144"/>
      <c r="BD1183" s="144"/>
      <c r="BE1183" s="144"/>
      <c r="BF1183" s="144"/>
    </row>
    <row r="1184" spans="3:58">
      <c r="C1184" s="144"/>
      <c r="D1184" s="144"/>
      <c r="E1184" s="144"/>
      <c r="F1184" s="144"/>
      <c r="G1184" s="144"/>
      <c r="H1184" s="144"/>
      <c r="I1184" s="144"/>
      <c r="J1184" s="144"/>
      <c r="K1184" s="144"/>
      <c r="L1184" s="144"/>
      <c r="M1184" s="144"/>
      <c r="N1184" s="144"/>
      <c r="O1184" s="144"/>
      <c r="P1184" s="144"/>
      <c r="Q1184" s="145"/>
      <c r="R1184" s="145"/>
      <c r="S1184" s="145"/>
      <c r="T1184" s="145"/>
      <c r="U1184" s="145"/>
      <c r="V1184" s="145"/>
      <c r="W1184" s="145"/>
      <c r="X1184" s="145"/>
      <c r="Y1184" s="145"/>
      <c r="Z1184" s="145"/>
      <c r="AA1184" s="145"/>
      <c r="AB1184" s="145"/>
      <c r="AC1184" s="145"/>
      <c r="AD1184" s="145"/>
      <c r="AE1184" s="144"/>
      <c r="AF1184" s="144"/>
      <c r="AG1184" s="144"/>
      <c r="AH1184" s="144"/>
      <c r="AI1184" s="144"/>
      <c r="AJ1184" s="144"/>
      <c r="AK1184" s="144"/>
      <c r="AL1184" s="144"/>
      <c r="AM1184" s="144"/>
      <c r="AN1184" s="144"/>
      <c r="AO1184" s="144"/>
      <c r="AP1184" s="144"/>
      <c r="AQ1184" s="144"/>
      <c r="AR1184" s="144"/>
      <c r="AS1184" s="144"/>
      <c r="AT1184" s="144"/>
      <c r="AU1184" s="144"/>
      <c r="AV1184" s="144"/>
      <c r="AW1184" s="144"/>
      <c r="AX1184" s="144"/>
      <c r="AY1184" s="144"/>
      <c r="AZ1184" s="144"/>
      <c r="BA1184" s="144"/>
      <c r="BB1184" s="144"/>
      <c r="BC1184" s="144"/>
      <c r="BD1184" s="144"/>
      <c r="BE1184" s="144"/>
      <c r="BF1184" s="144"/>
    </row>
    <row r="1185" spans="3:58">
      <c r="C1185" s="144"/>
      <c r="D1185" s="144"/>
      <c r="E1185" s="144"/>
      <c r="F1185" s="144"/>
      <c r="G1185" s="144"/>
      <c r="H1185" s="144"/>
      <c r="I1185" s="144"/>
      <c r="J1185" s="144"/>
      <c r="K1185" s="144"/>
      <c r="L1185" s="144"/>
      <c r="M1185" s="144"/>
      <c r="N1185" s="144"/>
      <c r="O1185" s="144"/>
      <c r="P1185" s="144"/>
      <c r="Q1185" s="145"/>
      <c r="R1185" s="145"/>
      <c r="S1185" s="145"/>
      <c r="T1185" s="145"/>
      <c r="U1185" s="145"/>
      <c r="V1185" s="145"/>
      <c r="W1185" s="145"/>
      <c r="X1185" s="145"/>
      <c r="Y1185" s="145"/>
      <c r="Z1185" s="145"/>
      <c r="AA1185" s="145"/>
      <c r="AB1185" s="145"/>
      <c r="AC1185" s="145"/>
      <c r="AD1185" s="145"/>
      <c r="AE1185" s="144"/>
      <c r="AF1185" s="144"/>
      <c r="AG1185" s="144"/>
      <c r="AH1185" s="144"/>
      <c r="AI1185" s="144"/>
      <c r="AJ1185" s="144"/>
      <c r="AK1185" s="144"/>
      <c r="AL1185" s="144"/>
      <c r="AM1185" s="144"/>
      <c r="AN1185" s="144"/>
      <c r="AO1185" s="144"/>
      <c r="AP1185" s="144"/>
      <c r="AQ1185" s="144"/>
      <c r="AR1185" s="144"/>
      <c r="AS1185" s="144"/>
      <c r="AT1185" s="144"/>
      <c r="AU1185" s="144"/>
      <c r="AV1185" s="144"/>
      <c r="AW1185" s="144"/>
      <c r="AX1185" s="144"/>
      <c r="AY1185" s="144"/>
      <c r="AZ1185" s="144"/>
      <c r="BA1185" s="144"/>
      <c r="BB1185" s="144"/>
      <c r="BC1185" s="144"/>
      <c r="BD1185" s="144"/>
      <c r="BE1185" s="144"/>
      <c r="BF1185" s="144"/>
    </row>
    <row r="1186" spans="3:58">
      <c r="C1186" s="144"/>
      <c r="D1186" s="144"/>
      <c r="E1186" s="144"/>
      <c r="F1186" s="144"/>
      <c r="G1186" s="144"/>
      <c r="H1186" s="144"/>
      <c r="I1186" s="144"/>
      <c r="J1186" s="144"/>
      <c r="K1186" s="144"/>
      <c r="L1186" s="144"/>
      <c r="M1186" s="144"/>
      <c r="N1186" s="144"/>
      <c r="O1186" s="144"/>
      <c r="P1186" s="144"/>
      <c r="Q1186" s="145"/>
      <c r="R1186" s="145"/>
      <c r="S1186" s="145"/>
      <c r="T1186" s="145"/>
      <c r="U1186" s="145"/>
      <c r="V1186" s="145"/>
      <c r="W1186" s="145"/>
      <c r="X1186" s="145"/>
      <c r="Y1186" s="145"/>
      <c r="Z1186" s="145"/>
      <c r="AA1186" s="145"/>
      <c r="AB1186" s="145"/>
      <c r="AC1186" s="145"/>
      <c r="AD1186" s="145"/>
      <c r="AE1186" s="144"/>
      <c r="AF1186" s="144"/>
      <c r="AG1186" s="144"/>
      <c r="AH1186" s="144"/>
      <c r="AI1186" s="144"/>
      <c r="AJ1186" s="144"/>
      <c r="AK1186" s="144"/>
      <c r="AL1186" s="144"/>
      <c r="AM1186" s="144"/>
      <c r="AN1186" s="144"/>
      <c r="AO1186" s="144"/>
      <c r="AP1186" s="144"/>
      <c r="AQ1186" s="144"/>
      <c r="AR1186" s="144"/>
      <c r="AS1186" s="144"/>
      <c r="AT1186" s="144"/>
      <c r="AU1186" s="144"/>
      <c r="AV1186" s="144"/>
      <c r="AW1186" s="144"/>
      <c r="AX1186" s="144"/>
      <c r="AY1186" s="144"/>
      <c r="AZ1186" s="144"/>
      <c r="BA1186" s="144"/>
      <c r="BB1186" s="144"/>
      <c r="BC1186" s="144"/>
      <c r="BD1186" s="144"/>
      <c r="BE1186" s="144"/>
      <c r="BF1186" s="144"/>
    </row>
    <row r="1187" spans="3:58">
      <c r="C1187" s="144"/>
      <c r="D1187" s="144"/>
      <c r="E1187" s="144"/>
      <c r="F1187" s="144"/>
      <c r="G1187" s="144"/>
      <c r="H1187" s="144"/>
      <c r="I1187" s="144"/>
      <c r="J1187" s="144"/>
      <c r="K1187" s="144"/>
      <c r="L1187" s="144"/>
      <c r="M1187" s="144"/>
      <c r="N1187" s="144"/>
      <c r="O1187" s="144"/>
      <c r="P1187" s="144"/>
      <c r="Q1187" s="145"/>
      <c r="R1187" s="145"/>
      <c r="S1187" s="145"/>
      <c r="T1187" s="145"/>
      <c r="U1187" s="145"/>
      <c r="V1187" s="145"/>
      <c r="W1187" s="145"/>
      <c r="X1187" s="145"/>
      <c r="Y1187" s="145"/>
      <c r="Z1187" s="145"/>
      <c r="AA1187" s="145"/>
      <c r="AB1187" s="145"/>
      <c r="AC1187" s="145"/>
      <c r="AD1187" s="145"/>
      <c r="AE1187" s="144"/>
      <c r="AF1187" s="144"/>
      <c r="AG1187" s="144"/>
      <c r="AH1187" s="144"/>
      <c r="AI1187" s="144"/>
      <c r="AJ1187" s="144"/>
      <c r="AK1187" s="144"/>
      <c r="AL1187" s="144"/>
      <c r="AM1187" s="144"/>
      <c r="AN1187" s="144"/>
      <c r="AO1187" s="144"/>
      <c r="AP1187" s="144"/>
      <c r="AQ1187" s="144"/>
      <c r="AR1187" s="144"/>
      <c r="AS1187" s="144"/>
      <c r="AT1187" s="144"/>
      <c r="AU1187" s="144"/>
      <c r="AV1187" s="144"/>
      <c r="AW1187" s="144"/>
      <c r="AX1187" s="144"/>
      <c r="AY1187" s="144"/>
      <c r="AZ1187" s="144"/>
      <c r="BA1187" s="144"/>
      <c r="BB1187" s="144"/>
      <c r="BC1187" s="144"/>
      <c r="BD1187" s="144"/>
      <c r="BE1187" s="144"/>
      <c r="BF1187" s="144"/>
    </row>
    <row r="1188" spans="3:58">
      <c r="C1188" s="144"/>
      <c r="D1188" s="144"/>
      <c r="E1188" s="144"/>
      <c r="F1188" s="144"/>
      <c r="G1188" s="144"/>
      <c r="H1188" s="144"/>
      <c r="I1188" s="144"/>
      <c r="J1188" s="144"/>
      <c r="K1188" s="144"/>
      <c r="L1188" s="144"/>
      <c r="M1188" s="144"/>
      <c r="N1188" s="144"/>
      <c r="O1188" s="144"/>
      <c r="P1188" s="144"/>
      <c r="Q1188" s="145"/>
      <c r="R1188" s="145"/>
      <c r="S1188" s="145"/>
      <c r="T1188" s="145"/>
      <c r="U1188" s="145"/>
      <c r="V1188" s="145"/>
      <c r="W1188" s="145"/>
      <c r="X1188" s="145"/>
      <c r="Y1188" s="145"/>
      <c r="Z1188" s="145"/>
      <c r="AA1188" s="145"/>
      <c r="AB1188" s="145"/>
      <c r="AC1188" s="145"/>
      <c r="AD1188" s="145"/>
      <c r="AE1188" s="144"/>
      <c r="AF1188" s="144"/>
      <c r="AG1188" s="144"/>
      <c r="AH1188" s="144"/>
      <c r="AI1188" s="144"/>
      <c r="AJ1188" s="144"/>
      <c r="AK1188" s="144"/>
      <c r="AL1188" s="144"/>
      <c r="AM1188" s="144"/>
      <c r="AN1188" s="144"/>
      <c r="AO1188" s="144"/>
      <c r="AP1188" s="144"/>
      <c r="AQ1188" s="144"/>
      <c r="AR1188" s="144"/>
      <c r="AS1188" s="144"/>
      <c r="AT1188" s="144"/>
      <c r="AU1188" s="144"/>
      <c r="AV1188" s="144"/>
      <c r="AW1188" s="144"/>
      <c r="AX1188" s="144"/>
      <c r="AY1188" s="144"/>
      <c r="AZ1188" s="144"/>
      <c r="BA1188" s="144"/>
      <c r="BB1188" s="144"/>
      <c r="BC1188" s="144"/>
      <c r="BD1188" s="144"/>
      <c r="BE1188" s="144"/>
      <c r="BF1188" s="144"/>
    </row>
    <row r="1189" spans="3:58">
      <c r="C1189" s="144"/>
      <c r="D1189" s="144"/>
      <c r="E1189" s="144"/>
      <c r="F1189" s="144"/>
      <c r="G1189" s="144"/>
      <c r="H1189" s="144"/>
      <c r="I1189" s="144"/>
      <c r="J1189" s="144"/>
      <c r="K1189" s="144"/>
      <c r="L1189" s="144"/>
      <c r="M1189" s="144"/>
      <c r="N1189" s="144"/>
      <c r="O1189" s="144"/>
      <c r="P1189" s="144"/>
      <c r="Q1189" s="145"/>
      <c r="R1189" s="145"/>
      <c r="S1189" s="145"/>
      <c r="T1189" s="145"/>
      <c r="U1189" s="145"/>
      <c r="V1189" s="145"/>
      <c r="W1189" s="145"/>
      <c r="X1189" s="145"/>
      <c r="Y1189" s="145"/>
      <c r="Z1189" s="145"/>
      <c r="AA1189" s="145"/>
      <c r="AB1189" s="145"/>
      <c r="AC1189" s="145"/>
      <c r="AD1189" s="145"/>
      <c r="AE1189" s="144"/>
      <c r="AF1189" s="144"/>
      <c r="AG1189" s="144"/>
      <c r="AH1189" s="144"/>
      <c r="AI1189" s="144"/>
      <c r="AJ1189" s="144"/>
      <c r="AK1189" s="144"/>
      <c r="AL1189" s="144"/>
      <c r="AM1189" s="144"/>
      <c r="AN1189" s="144"/>
      <c r="AO1189" s="144"/>
      <c r="AP1189" s="144"/>
      <c r="AQ1189" s="144"/>
      <c r="AR1189" s="144"/>
      <c r="AS1189" s="144"/>
      <c r="AT1189" s="144"/>
      <c r="AU1189" s="144"/>
      <c r="AV1189" s="144"/>
      <c r="AW1189" s="144"/>
      <c r="AX1189" s="144"/>
      <c r="AY1189" s="144"/>
      <c r="AZ1189" s="144"/>
      <c r="BA1189" s="144"/>
      <c r="BB1189" s="144"/>
      <c r="BC1189" s="144"/>
      <c r="BD1189" s="144"/>
      <c r="BE1189" s="144"/>
      <c r="BF1189" s="144"/>
    </row>
    <row r="1190" spans="3:58">
      <c r="C1190" s="144"/>
      <c r="D1190" s="144"/>
      <c r="E1190" s="144"/>
      <c r="F1190" s="144"/>
      <c r="G1190" s="144"/>
      <c r="H1190" s="144"/>
      <c r="I1190" s="144"/>
      <c r="J1190" s="144"/>
      <c r="K1190" s="144"/>
      <c r="L1190" s="144"/>
      <c r="M1190" s="144"/>
      <c r="N1190" s="144"/>
      <c r="O1190" s="144"/>
      <c r="P1190" s="144"/>
      <c r="Q1190" s="145"/>
      <c r="R1190" s="145"/>
      <c r="S1190" s="145"/>
      <c r="T1190" s="145"/>
      <c r="U1190" s="145"/>
      <c r="V1190" s="145"/>
      <c r="W1190" s="145"/>
      <c r="X1190" s="145"/>
      <c r="Y1190" s="145"/>
      <c r="Z1190" s="145"/>
      <c r="AA1190" s="145"/>
      <c r="AB1190" s="145"/>
      <c r="AC1190" s="145"/>
      <c r="AD1190" s="145"/>
      <c r="AE1190" s="144"/>
      <c r="AF1190" s="144"/>
      <c r="AG1190" s="144"/>
      <c r="AH1190" s="144"/>
      <c r="AI1190" s="144"/>
      <c r="AJ1190" s="144"/>
      <c r="AK1190" s="144"/>
      <c r="AL1190" s="144"/>
      <c r="AM1190" s="144"/>
      <c r="AN1190" s="144"/>
      <c r="AO1190" s="144"/>
      <c r="AP1190" s="144"/>
      <c r="AQ1190" s="144"/>
      <c r="AR1190" s="144"/>
      <c r="AS1190" s="144"/>
      <c r="AT1190" s="144"/>
      <c r="AU1190" s="144"/>
      <c r="AV1190" s="144"/>
      <c r="AW1190" s="144"/>
      <c r="AX1190" s="144"/>
      <c r="AY1190" s="144"/>
      <c r="AZ1190" s="144"/>
      <c r="BA1190" s="144"/>
      <c r="BB1190" s="144"/>
      <c r="BC1190" s="144"/>
      <c r="BD1190" s="144"/>
      <c r="BE1190" s="144"/>
      <c r="BF1190" s="144"/>
    </row>
    <row r="1191" spans="3:58">
      <c r="C1191" s="144"/>
      <c r="D1191" s="144"/>
      <c r="E1191" s="144"/>
      <c r="F1191" s="144"/>
      <c r="G1191" s="144"/>
      <c r="H1191" s="144"/>
      <c r="I1191" s="144"/>
      <c r="J1191" s="144"/>
      <c r="K1191" s="144"/>
      <c r="L1191" s="144"/>
      <c r="M1191" s="144"/>
      <c r="N1191" s="144"/>
      <c r="O1191" s="144"/>
      <c r="P1191" s="144"/>
      <c r="Q1191" s="145"/>
      <c r="R1191" s="145"/>
      <c r="S1191" s="145"/>
      <c r="T1191" s="145"/>
      <c r="U1191" s="145"/>
      <c r="V1191" s="145"/>
      <c r="W1191" s="145"/>
      <c r="X1191" s="145"/>
      <c r="Y1191" s="145"/>
      <c r="Z1191" s="145"/>
      <c r="AA1191" s="145"/>
      <c r="AB1191" s="145"/>
      <c r="AC1191" s="145"/>
      <c r="AD1191" s="145"/>
      <c r="AE1191" s="144"/>
      <c r="AF1191" s="144"/>
      <c r="AG1191" s="144"/>
      <c r="AH1191" s="144"/>
      <c r="AI1191" s="144"/>
      <c r="AJ1191" s="144"/>
      <c r="AK1191" s="144"/>
      <c r="AL1191" s="144"/>
      <c r="AM1191" s="144"/>
      <c r="AN1191" s="144"/>
      <c r="AO1191" s="144"/>
      <c r="AP1191" s="144"/>
      <c r="AQ1191" s="144"/>
      <c r="AR1191" s="144"/>
      <c r="AS1191" s="144"/>
      <c r="AT1191" s="144"/>
      <c r="AU1191" s="144"/>
      <c r="AV1191" s="144"/>
      <c r="AW1191" s="144"/>
      <c r="AX1191" s="144"/>
      <c r="AY1191" s="144"/>
      <c r="AZ1191" s="144"/>
      <c r="BA1191" s="144"/>
      <c r="BB1191" s="144"/>
      <c r="BC1191" s="144"/>
      <c r="BD1191" s="144"/>
      <c r="BE1191" s="144"/>
      <c r="BF1191" s="144"/>
    </row>
    <row r="1192" spans="3:58">
      <c r="C1192" s="144"/>
      <c r="D1192" s="144"/>
      <c r="E1192" s="144"/>
      <c r="F1192" s="144"/>
      <c r="G1192" s="144"/>
      <c r="H1192" s="144"/>
      <c r="I1192" s="144"/>
      <c r="J1192" s="144"/>
      <c r="K1192" s="144"/>
      <c r="L1192" s="144"/>
      <c r="M1192" s="144"/>
      <c r="N1192" s="144"/>
      <c r="O1192" s="144"/>
      <c r="P1192" s="144"/>
      <c r="Q1192" s="145"/>
      <c r="R1192" s="145"/>
      <c r="S1192" s="145"/>
      <c r="T1192" s="145"/>
      <c r="U1192" s="145"/>
      <c r="V1192" s="145"/>
      <c r="W1192" s="145"/>
      <c r="X1192" s="145"/>
      <c r="Y1192" s="145"/>
      <c r="Z1192" s="145"/>
      <c r="AA1192" s="145"/>
      <c r="AB1192" s="145"/>
      <c r="AC1192" s="145"/>
      <c r="AD1192" s="145"/>
      <c r="AE1192" s="144"/>
      <c r="AF1192" s="144"/>
      <c r="AG1192" s="144"/>
      <c r="AH1192" s="144"/>
      <c r="AI1192" s="144"/>
      <c r="AJ1192" s="144"/>
      <c r="AK1192" s="144"/>
      <c r="AL1192" s="144"/>
      <c r="AM1192" s="144"/>
      <c r="AN1192" s="144"/>
      <c r="AO1192" s="144"/>
      <c r="AP1192" s="144"/>
      <c r="AQ1192" s="144"/>
      <c r="AR1192" s="144"/>
      <c r="AS1192" s="144"/>
      <c r="AT1192" s="144"/>
      <c r="AU1192" s="144"/>
      <c r="AV1192" s="144"/>
      <c r="AW1192" s="144"/>
      <c r="AX1192" s="144"/>
      <c r="AY1192" s="144"/>
      <c r="AZ1192" s="144"/>
      <c r="BA1192" s="144"/>
      <c r="BB1192" s="144"/>
      <c r="BC1192" s="144"/>
      <c r="BD1192" s="144"/>
      <c r="BE1192" s="144"/>
      <c r="BF1192" s="144"/>
    </row>
    <row r="1193" spans="3:58">
      <c r="C1193" s="144"/>
      <c r="D1193" s="144"/>
      <c r="E1193" s="144"/>
      <c r="F1193" s="144"/>
      <c r="G1193" s="144"/>
      <c r="H1193" s="144"/>
      <c r="I1193" s="144"/>
      <c r="J1193" s="144"/>
      <c r="K1193" s="144"/>
      <c r="L1193" s="144"/>
      <c r="M1193" s="144"/>
      <c r="N1193" s="144"/>
      <c r="O1193" s="144"/>
      <c r="P1193" s="144"/>
      <c r="Q1193" s="145"/>
      <c r="R1193" s="145"/>
      <c r="S1193" s="145"/>
      <c r="T1193" s="145"/>
      <c r="U1193" s="145"/>
      <c r="V1193" s="145"/>
      <c r="W1193" s="145"/>
      <c r="X1193" s="145"/>
      <c r="Y1193" s="145"/>
      <c r="Z1193" s="145"/>
      <c r="AA1193" s="145"/>
      <c r="AB1193" s="145"/>
      <c r="AC1193" s="145"/>
      <c r="AD1193" s="145"/>
      <c r="AE1193" s="144"/>
      <c r="AF1193" s="144"/>
      <c r="AG1193" s="144"/>
      <c r="AH1193" s="144"/>
      <c r="AI1193" s="144"/>
      <c r="AJ1193" s="144"/>
      <c r="AK1193" s="144"/>
      <c r="AL1193" s="144"/>
      <c r="AM1193" s="144"/>
      <c r="AN1193" s="144"/>
      <c r="AO1193" s="144"/>
      <c r="AP1193" s="144"/>
      <c r="AQ1193" s="144"/>
      <c r="AR1193" s="144"/>
      <c r="AS1193" s="144"/>
      <c r="AT1193" s="144"/>
      <c r="AU1193" s="144"/>
      <c r="AV1193" s="144"/>
      <c r="AW1193" s="144"/>
      <c r="AX1193" s="144"/>
      <c r="AY1193" s="144"/>
      <c r="AZ1193" s="144"/>
      <c r="BA1193" s="144"/>
      <c r="BB1193" s="144"/>
      <c r="BC1193" s="144"/>
      <c r="BD1193" s="144"/>
      <c r="BE1193" s="144"/>
      <c r="BF1193" s="144"/>
    </row>
    <row r="1194" spans="3:58">
      <c r="C1194" s="144"/>
      <c r="D1194" s="144"/>
      <c r="E1194" s="144"/>
      <c r="F1194" s="144"/>
      <c r="G1194" s="144"/>
      <c r="H1194" s="144"/>
      <c r="I1194" s="144"/>
      <c r="J1194" s="144"/>
      <c r="K1194" s="144"/>
      <c r="L1194" s="144"/>
      <c r="M1194" s="144"/>
      <c r="N1194" s="144"/>
      <c r="O1194" s="144"/>
      <c r="P1194" s="144"/>
      <c r="Q1194" s="145"/>
      <c r="R1194" s="145"/>
      <c r="S1194" s="145"/>
      <c r="T1194" s="145"/>
      <c r="U1194" s="145"/>
      <c r="V1194" s="145"/>
      <c r="W1194" s="145"/>
      <c r="X1194" s="145"/>
      <c r="Y1194" s="145"/>
      <c r="Z1194" s="145"/>
      <c r="AA1194" s="145"/>
      <c r="AB1194" s="145"/>
      <c r="AC1194" s="145"/>
      <c r="AD1194" s="145"/>
      <c r="AE1194" s="144"/>
      <c r="AF1194" s="144"/>
      <c r="AG1194" s="144"/>
      <c r="AH1194" s="144"/>
      <c r="AI1194" s="144"/>
      <c r="AJ1194" s="144"/>
      <c r="AK1194" s="144"/>
      <c r="AL1194" s="144"/>
      <c r="AM1194" s="144"/>
      <c r="AN1194" s="144"/>
      <c r="AO1194" s="144"/>
      <c r="AP1194" s="144"/>
      <c r="AQ1194" s="144"/>
      <c r="AR1194" s="144"/>
      <c r="AS1194" s="144"/>
      <c r="AT1194" s="144"/>
      <c r="AU1194" s="144"/>
      <c r="AV1194" s="144"/>
      <c r="AW1194" s="144"/>
      <c r="AX1194" s="144"/>
      <c r="AY1194" s="144"/>
      <c r="AZ1194" s="144"/>
      <c r="BA1194" s="144"/>
      <c r="BB1194" s="144"/>
      <c r="BC1194" s="144"/>
      <c r="BD1194" s="144"/>
      <c r="BE1194" s="144"/>
      <c r="BF1194" s="144"/>
    </row>
    <row r="1195" spans="3:58">
      <c r="C1195" s="144"/>
      <c r="D1195" s="144"/>
      <c r="E1195" s="144"/>
      <c r="F1195" s="144"/>
      <c r="G1195" s="144"/>
      <c r="H1195" s="144"/>
      <c r="I1195" s="144"/>
      <c r="J1195" s="144"/>
      <c r="K1195" s="144"/>
      <c r="L1195" s="144"/>
      <c r="M1195" s="144"/>
      <c r="N1195" s="144"/>
      <c r="O1195" s="144"/>
      <c r="P1195" s="144"/>
      <c r="Q1195" s="145"/>
      <c r="R1195" s="145"/>
      <c r="S1195" s="145"/>
      <c r="T1195" s="145"/>
      <c r="U1195" s="145"/>
      <c r="V1195" s="145"/>
      <c r="W1195" s="145"/>
      <c r="X1195" s="145"/>
      <c r="Y1195" s="145"/>
      <c r="Z1195" s="145"/>
      <c r="AA1195" s="145"/>
      <c r="AB1195" s="145"/>
      <c r="AC1195" s="145"/>
      <c r="AD1195" s="145"/>
      <c r="AE1195" s="144"/>
      <c r="AF1195" s="144"/>
      <c r="AG1195" s="144"/>
      <c r="AH1195" s="144"/>
      <c r="AI1195" s="144"/>
      <c r="AJ1195" s="144"/>
      <c r="AK1195" s="144"/>
      <c r="AL1195" s="144"/>
      <c r="AM1195" s="144"/>
      <c r="AN1195" s="144"/>
      <c r="AO1195" s="144"/>
      <c r="AP1195" s="144"/>
      <c r="AQ1195" s="144"/>
      <c r="AR1195" s="144"/>
      <c r="AS1195" s="144"/>
      <c r="AT1195" s="144"/>
      <c r="AU1195" s="144"/>
      <c r="AV1195" s="144"/>
      <c r="AW1195" s="144"/>
      <c r="AX1195" s="144"/>
      <c r="AY1195" s="144"/>
      <c r="AZ1195" s="144"/>
      <c r="BA1195" s="144"/>
      <c r="BB1195" s="144"/>
      <c r="BC1195" s="144"/>
      <c r="BD1195" s="144"/>
      <c r="BE1195" s="144"/>
      <c r="BF1195" s="144"/>
    </row>
    <row r="1196" spans="3:58">
      <c r="C1196" s="144"/>
      <c r="D1196" s="144"/>
      <c r="E1196" s="144"/>
      <c r="F1196" s="144"/>
      <c r="G1196" s="144"/>
      <c r="H1196" s="144"/>
      <c r="I1196" s="144"/>
      <c r="J1196" s="144"/>
      <c r="K1196" s="144"/>
      <c r="L1196" s="144"/>
      <c r="M1196" s="144"/>
      <c r="N1196" s="144"/>
      <c r="O1196" s="144"/>
      <c r="P1196" s="144"/>
      <c r="Q1196" s="145"/>
      <c r="R1196" s="145"/>
      <c r="S1196" s="145"/>
      <c r="T1196" s="145"/>
      <c r="U1196" s="145"/>
      <c r="V1196" s="145"/>
      <c r="W1196" s="145"/>
      <c r="X1196" s="145"/>
      <c r="Y1196" s="145"/>
      <c r="Z1196" s="145"/>
      <c r="AA1196" s="145"/>
      <c r="AB1196" s="145"/>
      <c r="AC1196" s="145"/>
      <c r="AD1196" s="145"/>
      <c r="AE1196" s="144"/>
      <c r="AF1196" s="144"/>
      <c r="AG1196" s="144"/>
      <c r="AH1196" s="144"/>
      <c r="AI1196" s="144"/>
      <c r="AJ1196" s="144"/>
      <c r="AK1196" s="144"/>
      <c r="AL1196" s="144"/>
      <c r="AM1196" s="144"/>
      <c r="AN1196" s="144"/>
      <c r="AO1196" s="144"/>
      <c r="AP1196" s="144"/>
      <c r="AQ1196" s="144"/>
      <c r="AR1196" s="144"/>
      <c r="AS1196" s="144"/>
      <c r="AT1196" s="144"/>
      <c r="AU1196" s="144"/>
      <c r="AV1196" s="144"/>
      <c r="AW1196" s="144"/>
      <c r="AX1196" s="144"/>
      <c r="AY1196" s="144"/>
      <c r="AZ1196" s="144"/>
      <c r="BA1196" s="144"/>
      <c r="BB1196" s="144"/>
      <c r="BC1196" s="144"/>
      <c r="BD1196" s="144"/>
      <c r="BE1196" s="144"/>
      <c r="BF1196" s="144"/>
    </row>
    <row r="1197" spans="3:58">
      <c r="C1197" s="144"/>
      <c r="D1197" s="144"/>
      <c r="E1197" s="144"/>
      <c r="F1197" s="144"/>
      <c r="G1197" s="144"/>
      <c r="H1197" s="144"/>
      <c r="I1197" s="144"/>
      <c r="J1197" s="144"/>
      <c r="K1197" s="144"/>
      <c r="L1197" s="144"/>
      <c r="M1197" s="144"/>
      <c r="N1197" s="144"/>
      <c r="O1197" s="144"/>
      <c r="P1197" s="144"/>
      <c r="Q1197" s="145"/>
      <c r="R1197" s="145"/>
      <c r="S1197" s="145"/>
      <c r="T1197" s="145"/>
      <c r="U1197" s="145"/>
      <c r="V1197" s="145"/>
      <c r="W1197" s="145"/>
      <c r="X1197" s="145"/>
      <c r="Y1197" s="145"/>
      <c r="Z1197" s="145"/>
      <c r="AA1197" s="145"/>
      <c r="AB1197" s="145"/>
      <c r="AC1197" s="145"/>
      <c r="AD1197" s="145"/>
      <c r="AE1197" s="144"/>
      <c r="AF1197" s="144"/>
      <c r="AG1197" s="144"/>
      <c r="AH1197" s="144"/>
      <c r="AI1197" s="144"/>
      <c r="AJ1197" s="144"/>
      <c r="AK1197" s="144"/>
      <c r="AL1197" s="144"/>
      <c r="AM1197" s="144"/>
      <c r="AN1197" s="144"/>
      <c r="AO1197" s="144"/>
      <c r="AP1197" s="144"/>
      <c r="AQ1197" s="144"/>
      <c r="AR1197" s="144"/>
      <c r="AS1197" s="144"/>
      <c r="AT1197" s="144"/>
      <c r="AU1197" s="144"/>
      <c r="AV1197" s="144"/>
      <c r="AW1197" s="144"/>
      <c r="AX1197" s="144"/>
      <c r="AY1197" s="144"/>
      <c r="AZ1197" s="144"/>
      <c r="BA1197" s="144"/>
      <c r="BB1197" s="144"/>
      <c r="BC1197" s="144"/>
      <c r="BD1197" s="144"/>
      <c r="BE1197" s="144"/>
      <c r="BF1197" s="144"/>
    </row>
    <row r="1198" spans="3:58">
      <c r="C1198" s="144"/>
      <c r="D1198" s="144"/>
      <c r="E1198" s="144"/>
      <c r="F1198" s="144"/>
      <c r="G1198" s="144"/>
      <c r="H1198" s="144"/>
      <c r="I1198" s="144"/>
      <c r="J1198" s="144"/>
      <c r="K1198" s="144"/>
      <c r="L1198" s="144"/>
      <c r="M1198" s="144"/>
      <c r="N1198" s="144"/>
      <c r="O1198" s="144"/>
      <c r="P1198" s="144"/>
      <c r="Q1198" s="145"/>
      <c r="R1198" s="145"/>
      <c r="S1198" s="145"/>
      <c r="T1198" s="145"/>
      <c r="U1198" s="145"/>
      <c r="V1198" s="145"/>
      <c r="W1198" s="145"/>
      <c r="X1198" s="145"/>
      <c r="Y1198" s="145"/>
      <c r="Z1198" s="145"/>
      <c r="AA1198" s="145"/>
      <c r="AB1198" s="145"/>
      <c r="AC1198" s="145"/>
      <c r="AD1198" s="145"/>
      <c r="AE1198" s="144"/>
      <c r="AF1198" s="144"/>
      <c r="AG1198" s="144"/>
      <c r="AH1198" s="144"/>
      <c r="AI1198" s="144"/>
      <c r="AJ1198" s="144"/>
      <c r="AK1198" s="144"/>
      <c r="AL1198" s="144"/>
      <c r="AM1198" s="144"/>
      <c r="AN1198" s="144"/>
      <c r="AO1198" s="144"/>
      <c r="AP1198" s="144"/>
      <c r="AQ1198" s="144"/>
      <c r="AR1198" s="144"/>
      <c r="AS1198" s="144"/>
      <c r="AT1198" s="144"/>
      <c r="AU1198" s="144"/>
      <c r="AV1198" s="144"/>
      <c r="AW1198" s="144"/>
      <c r="AX1198" s="144"/>
      <c r="AY1198" s="144"/>
      <c r="AZ1198" s="144"/>
      <c r="BA1198" s="144"/>
      <c r="BB1198" s="144"/>
      <c r="BC1198" s="144"/>
      <c r="BD1198" s="144"/>
      <c r="BE1198" s="144"/>
      <c r="BF1198" s="144"/>
    </row>
    <row r="1199" spans="3:58">
      <c r="C1199" s="144"/>
      <c r="D1199" s="144"/>
      <c r="E1199" s="144"/>
      <c r="F1199" s="144"/>
      <c r="G1199" s="144"/>
      <c r="H1199" s="144"/>
      <c r="I1199" s="144"/>
      <c r="J1199" s="144"/>
      <c r="K1199" s="144"/>
      <c r="L1199" s="144"/>
      <c r="M1199" s="144"/>
      <c r="N1199" s="144"/>
      <c r="O1199" s="144"/>
      <c r="P1199" s="144"/>
      <c r="Q1199" s="145"/>
      <c r="R1199" s="145"/>
      <c r="S1199" s="145"/>
      <c r="T1199" s="145"/>
      <c r="U1199" s="145"/>
      <c r="V1199" s="145"/>
      <c r="W1199" s="145"/>
      <c r="X1199" s="145"/>
      <c r="Y1199" s="145"/>
      <c r="Z1199" s="145"/>
      <c r="AA1199" s="145"/>
      <c r="AB1199" s="145"/>
      <c r="AC1199" s="145"/>
      <c r="AD1199" s="145"/>
      <c r="AE1199" s="144"/>
      <c r="AF1199" s="144"/>
      <c r="AG1199" s="144"/>
      <c r="AH1199" s="144"/>
      <c r="AI1199" s="144"/>
      <c r="AJ1199" s="144"/>
      <c r="AK1199" s="144"/>
      <c r="AL1199" s="144"/>
      <c r="AM1199" s="144"/>
      <c r="AN1199" s="144"/>
      <c r="AO1199" s="144"/>
      <c r="AP1199" s="144"/>
      <c r="AQ1199" s="144"/>
      <c r="AR1199" s="144"/>
      <c r="AS1199" s="144"/>
      <c r="AT1199" s="144"/>
      <c r="AU1199" s="144"/>
      <c r="AV1199" s="144"/>
      <c r="AW1199" s="144"/>
      <c r="AX1199" s="144"/>
      <c r="AY1199" s="144"/>
      <c r="AZ1199" s="144"/>
      <c r="BA1199" s="144"/>
      <c r="BB1199" s="144"/>
      <c r="BC1199" s="144"/>
      <c r="BD1199" s="144"/>
      <c r="BE1199" s="144"/>
      <c r="BF1199" s="144"/>
    </row>
    <row r="1200" spans="3:58">
      <c r="C1200" s="144"/>
      <c r="D1200" s="144"/>
      <c r="E1200" s="144"/>
      <c r="F1200" s="144"/>
      <c r="G1200" s="144"/>
      <c r="H1200" s="144"/>
      <c r="I1200" s="144"/>
      <c r="J1200" s="144"/>
      <c r="K1200" s="144"/>
      <c r="L1200" s="144"/>
      <c r="M1200" s="144"/>
      <c r="N1200" s="144"/>
      <c r="O1200" s="144"/>
      <c r="P1200" s="144"/>
      <c r="Q1200" s="145"/>
      <c r="R1200" s="145"/>
      <c r="S1200" s="145"/>
      <c r="T1200" s="145"/>
      <c r="U1200" s="145"/>
      <c r="V1200" s="145"/>
      <c r="W1200" s="145"/>
      <c r="X1200" s="145"/>
      <c r="Y1200" s="145"/>
      <c r="Z1200" s="145"/>
      <c r="AA1200" s="145"/>
      <c r="AB1200" s="145"/>
      <c r="AC1200" s="145"/>
      <c r="AD1200" s="145"/>
      <c r="AE1200" s="144"/>
      <c r="AF1200" s="144"/>
      <c r="AG1200" s="144"/>
      <c r="AH1200" s="144"/>
      <c r="AI1200" s="144"/>
      <c r="AJ1200" s="144"/>
      <c r="AK1200" s="144"/>
      <c r="AL1200" s="144"/>
      <c r="AM1200" s="144"/>
      <c r="AN1200" s="144"/>
      <c r="AO1200" s="144"/>
      <c r="AP1200" s="144"/>
      <c r="AQ1200" s="144"/>
      <c r="AR1200" s="144"/>
      <c r="AS1200" s="144"/>
      <c r="AT1200" s="144"/>
      <c r="AU1200" s="144"/>
      <c r="AV1200" s="144"/>
      <c r="AW1200" s="144"/>
      <c r="AX1200" s="144"/>
      <c r="AY1200" s="144"/>
      <c r="AZ1200" s="144"/>
      <c r="BA1200" s="144"/>
      <c r="BB1200" s="144"/>
      <c r="BC1200" s="144"/>
      <c r="BD1200" s="144"/>
      <c r="BE1200" s="144"/>
      <c r="BF1200" s="144"/>
    </row>
    <row r="1201" spans="3:58">
      <c r="C1201" s="144"/>
      <c r="D1201" s="144"/>
      <c r="E1201" s="144"/>
      <c r="F1201" s="144"/>
      <c r="G1201" s="144"/>
      <c r="H1201" s="144"/>
      <c r="I1201" s="144"/>
      <c r="J1201" s="144"/>
      <c r="K1201" s="144"/>
      <c r="L1201" s="144"/>
      <c r="M1201" s="144"/>
      <c r="N1201" s="144"/>
      <c r="O1201" s="144"/>
      <c r="P1201" s="144"/>
      <c r="Q1201" s="145"/>
      <c r="R1201" s="145"/>
      <c r="S1201" s="145"/>
      <c r="T1201" s="145"/>
      <c r="U1201" s="145"/>
      <c r="V1201" s="145"/>
      <c r="W1201" s="145"/>
      <c r="X1201" s="145"/>
      <c r="Y1201" s="145"/>
      <c r="Z1201" s="145"/>
      <c r="AA1201" s="145"/>
      <c r="AB1201" s="145"/>
      <c r="AC1201" s="145"/>
      <c r="AD1201" s="145"/>
      <c r="AE1201" s="144"/>
      <c r="AF1201" s="144"/>
      <c r="AG1201" s="144"/>
      <c r="AH1201" s="144"/>
      <c r="AI1201" s="144"/>
      <c r="AJ1201" s="144"/>
      <c r="AK1201" s="144"/>
      <c r="AL1201" s="144"/>
      <c r="AM1201" s="144"/>
      <c r="AN1201" s="144"/>
      <c r="AO1201" s="144"/>
      <c r="AP1201" s="144"/>
      <c r="AQ1201" s="144"/>
      <c r="AR1201" s="144"/>
      <c r="AS1201" s="144"/>
      <c r="AT1201" s="144"/>
      <c r="AU1201" s="144"/>
      <c r="AV1201" s="144"/>
      <c r="AW1201" s="144"/>
      <c r="AX1201" s="144"/>
      <c r="AY1201" s="144"/>
      <c r="AZ1201" s="144"/>
      <c r="BA1201" s="144"/>
      <c r="BB1201" s="144"/>
      <c r="BC1201" s="144"/>
      <c r="BD1201" s="144"/>
      <c r="BE1201" s="144"/>
      <c r="BF1201" s="144"/>
    </row>
    <row r="1202" spans="3:58">
      <c r="C1202" s="144"/>
      <c r="D1202" s="144"/>
      <c r="E1202" s="144"/>
      <c r="F1202" s="144"/>
      <c r="G1202" s="144"/>
      <c r="H1202" s="144"/>
      <c r="I1202" s="144"/>
      <c r="J1202" s="144"/>
      <c r="K1202" s="144"/>
      <c r="L1202" s="144"/>
      <c r="M1202" s="144"/>
      <c r="N1202" s="144"/>
      <c r="O1202" s="144"/>
      <c r="P1202" s="144"/>
      <c r="Q1202" s="145"/>
      <c r="R1202" s="145"/>
      <c r="S1202" s="145"/>
      <c r="T1202" s="145"/>
      <c r="U1202" s="145"/>
      <c r="V1202" s="145"/>
      <c r="W1202" s="145"/>
      <c r="X1202" s="145"/>
      <c r="Y1202" s="145"/>
      <c r="Z1202" s="145"/>
      <c r="AA1202" s="145"/>
      <c r="AB1202" s="145"/>
      <c r="AC1202" s="145"/>
      <c r="AD1202" s="145"/>
      <c r="AE1202" s="144"/>
      <c r="AF1202" s="144"/>
      <c r="AG1202" s="144"/>
      <c r="AH1202" s="144"/>
      <c r="AI1202" s="144"/>
      <c r="AJ1202" s="144"/>
      <c r="AK1202" s="144"/>
      <c r="AL1202" s="144"/>
      <c r="AM1202" s="144"/>
      <c r="AN1202" s="144"/>
      <c r="AO1202" s="144"/>
      <c r="AP1202" s="144"/>
      <c r="AQ1202" s="144"/>
      <c r="AR1202" s="144"/>
      <c r="AS1202" s="144"/>
      <c r="AT1202" s="144"/>
      <c r="AU1202" s="144"/>
      <c r="AV1202" s="144"/>
      <c r="AW1202" s="144"/>
      <c r="AX1202" s="144"/>
      <c r="AY1202" s="144"/>
      <c r="AZ1202" s="144"/>
      <c r="BA1202" s="144"/>
      <c r="BB1202" s="144"/>
      <c r="BC1202" s="144"/>
      <c r="BD1202" s="144"/>
      <c r="BE1202" s="144"/>
      <c r="BF1202" s="144"/>
    </row>
    <row r="1203" spans="3:58">
      <c r="C1203" s="144"/>
      <c r="D1203" s="144"/>
      <c r="E1203" s="144"/>
      <c r="F1203" s="144"/>
      <c r="G1203" s="144"/>
      <c r="H1203" s="144"/>
      <c r="I1203" s="144"/>
      <c r="J1203" s="144"/>
      <c r="K1203" s="144"/>
      <c r="L1203" s="144"/>
      <c r="M1203" s="144"/>
      <c r="N1203" s="144"/>
      <c r="O1203" s="144"/>
      <c r="P1203" s="144"/>
      <c r="Q1203" s="145"/>
      <c r="R1203" s="145"/>
      <c r="S1203" s="145"/>
      <c r="T1203" s="145"/>
      <c r="U1203" s="145"/>
      <c r="V1203" s="145"/>
      <c r="W1203" s="145"/>
      <c r="X1203" s="145"/>
      <c r="Y1203" s="145"/>
      <c r="Z1203" s="145"/>
      <c r="AA1203" s="145"/>
      <c r="AB1203" s="145"/>
      <c r="AC1203" s="145"/>
      <c r="AD1203" s="145"/>
      <c r="AE1203" s="144"/>
      <c r="AF1203" s="144"/>
      <c r="AG1203" s="144"/>
      <c r="AH1203" s="144"/>
      <c r="AI1203" s="144"/>
      <c r="AJ1203" s="144"/>
      <c r="AK1203" s="144"/>
      <c r="AL1203" s="144"/>
      <c r="AM1203" s="144"/>
      <c r="AN1203" s="144"/>
      <c r="AO1203" s="144"/>
      <c r="AP1203" s="144"/>
      <c r="AQ1203" s="144"/>
      <c r="AR1203" s="144"/>
      <c r="AS1203" s="144"/>
      <c r="AT1203" s="144"/>
      <c r="AU1203" s="144"/>
      <c r="AV1203" s="144"/>
      <c r="AW1203" s="144"/>
      <c r="AX1203" s="144"/>
      <c r="AY1203" s="144"/>
      <c r="AZ1203" s="144"/>
      <c r="BA1203" s="144"/>
      <c r="BB1203" s="144"/>
      <c r="BC1203" s="144"/>
      <c r="BD1203" s="144"/>
      <c r="BE1203" s="144"/>
      <c r="BF1203" s="144"/>
    </row>
    <row r="1204" spans="3:58">
      <c r="C1204" s="144"/>
      <c r="D1204" s="144"/>
      <c r="E1204" s="144"/>
      <c r="F1204" s="144"/>
      <c r="G1204" s="144"/>
      <c r="H1204" s="144"/>
      <c r="I1204" s="144"/>
      <c r="J1204" s="144"/>
      <c r="K1204" s="144"/>
      <c r="L1204" s="144"/>
      <c r="M1204" s="144"/>
      <c r="N1204" s="144"/>
      <c r="O1204" s="144"/>
      <c r="P1204" s="144"/>
      <c r="Q1204" s="145"/>
      <c r="R1204" s="145"/>
      <c r="S1204" s="145"/>
      <c r="T1204" s="145"/>
      <c r="U1204" s="145"/>
      <c r="V1204" s="145"/>
      <c r="W1204" s="145"/>
      <c r="X1204" s="145"/>
      <c r="Y1204" s="145"/>
      <c r="Z1204" s="145"/>
      <c r="AA1204" s="145"/>
      <c r="AB1204" s="145"/>
      <c r="AC1204" s="145"/>
      <c r="AD1204" s="145"/>
      <c r="AE1204" s="144"/>
      <c r="AF1204" s="144"/>
      <c r="AG1204" s="144"/>
      <c r="AH1204" s="144"/>
      <c r="AI1204" s="144"/>
      <c r="AJ1204" s="144"/>
      <c r="AK1204" s="144"/>
      <c r="AL1204" s="144"/>
      <c r="AM1204" s="144"/>
      <c r="AN1204" s="144"/>
      <c r="AO1204" s="144"/>
      <c r="AP1204" s="144"/>
      <c r="AQ1204" s="144"/>
      <c r="AR1204" s="144"/>
      <c r="AS1204" s="144"/>
      <c r="AT1204" s="144"/>
      <c r="AU1204" s="144"/>
      <c r="AV1204" s="144"/>
      <c r="AW1204" s="144"/>
      <c r="AX1204" s="144"/>
      <c r="AY1204" s="144"/>
      <c r="AZ1204" s="144"/>
      <c r="BA1204" s="144"/>
      <c r="BB1204" s="144"/>
      <c r="BC1204" s="144"/>
      <c r="BD1204" s="144"/>
      <c r="BE1204" s="144"/>
      <c r="BF1204" s="144"/>
    </row>
    <row r="1205" spans="3:58">
      <c r="C1205" s="144"/>
      <c r="D1205" s="144"/>
      <c r="E1205" s="144"/>
      <c r="F1205" s="144"/>
      <c r="G1205" s="144"/>
      <c r="H1205" s="144"/>
      <c r="I1205" s="144"/>
      <c r="J1205" s="144"/>
      <c r="K1205" s="144"/>
      <c r="L1205" s="144"/>
      <c r="M1205" s="144"/>
      <c r="N1205" s="144"/>
      <c r="O1205" s="144"/>
      <c r="P1205" s="144"/>
      <c r="Q1205" s="145"/>
      <c r="R1205" s="145"/>
      <c r="S1205" s="145"/>
      <c r="T1205" s="145"/>
      <c r="U1205" s="145"/>
      <c r="V1205" s="145"/>
      <c r="W1205" s="145"/>
      <c r="X1205" s="145"/>
      <c r="Y1205" s="145"/>
      <c r="Z1205" s="145"/>
      <c r="AA1205" s="145"/>
      <c r="AB1205" s="145"/>
      <c r="AC1205" s="145"/>
      <c r="AD1205" s="145"/>
      <c r="AE1205" s="144"/>
      <c r="AF1205" s="144"/>
      <c r="AG1205" s="144"/>
      <c r="AH1205" s="144"/>
      <c r="AI1205" s="144"/>
      <c r="AJ1205" s="144"/>
      <c r="AK1205" s="144"/>
      <c r="AL1205" s="144"/>
      <c r="AM1205" s="144"/>
      <c r="AN1205" s="144"/>
      <c r="AO1205" s="144"/>
      <c r="AP1205" s="144"/>
      <c r="AQ1205" s="144"/>
      <c r="AR1205" s="144"/>
      <c r="AS1205" s="144"/>
      <c r="AT1205" s="144"/>
      <c r="AU1205" s="144"/>
      <c r="AV1205" s="144"/>
      <c r="AW1205" s="144"/>
      <c r="AX1205" s="144"/>
      <c r="AY1205" s="144"/>
      <c r="AZ1205" s="144"/>
      <c r="BA1205" s="144"/>
      <c r="BB1205" s="144"/>
      <c r="BC1205" s="144"/>
      <c r="BD1205" s="144"/>
      <c r="BE1205" s="144"/>
      <c r="BF1205" s="144"/>
    </row>
    <row r="1206" spans="3:58">
      <c r="C1206" s="144"/>
      <c r="D1206" s="144"/>
      <c r="E1206" s="144"/>
      <c r="F1206" s="144"/>
      <c r="G1206" s="144"/>
      <c r="H1206" s="144"/>
      <c r="I1206" s="144"/>
      <c r="J1206" s="144"/>
      <c r="K1206" s="144"/>
      <c r="L1206" s="144"/>
      <c r="M1206" s="144"/>
      <c r="N1206" s="144"/>
      <c r="O1206" s="144"/>
      <c r="P1206" s="144"/>
      <c r="Q1206" s="145"/>
      <c r="R1206" s="145"/>
      <c r="S1206" s="145"/>
      <c r="T1206" s="145"/>
      <c r="U1206" s="145"/>
      <c r="V1206" s="145"/>
      <c r="W1206" s="145"/>
      <c r="X1206" s="145"/>
      <c r="Y1206" s="145"/>
      <c r="Z1206" s="145"/>
      <c r="AA1206" s="145"/>
      <c r="AB1206" s="145"/>
      <c r="AC1206" s="145"/>
      <c r="AD1206" s="145"/>
      <c r="AE1206" s="144"/>
      <c r="AF1206" s="144"/>
      <c r="AG1206" s="144"/>
      <c r="AH1206" s="144"/>
      <c r="AI1206" s="144"/>
      <c r="AJ1206" s="144"/>
      <c r="AK1206" s="144"/>
      <c r="AL1206" s="144"/>
      <c r="AM1206" s="144"/>
      <c r="AN1206" s="144"/>
      <c r="AO1206" s="144"/>
      <c r="AP1206" s="144"/>
      <c r="AQ1206" s="144"/>
      <c r="AR1206" s="144"/>
      <c r="AS1206" s="144"/>
      <c r="AT1206" s="144"/>
      <c r="AU1206" s="144"/>
      <c r="AV1206" s="144"/>
      <c r="AW1206" s="144"/>
      <c r="AX1206" s="144"/>
      <c r="AY1206" s="144"/>
      <c r="AZ1206" s="144"/>
      <c r="BA1206" s="144"/>
      <c r="BB1206" s="144"/>
      <c r="BC1206" s="144"/>
      <c r="BD1206" s="144"/>
      <c r="BE1206" s="144"/>
      <c r="BF1206" s="144"/>
    </row>
    <row r="1207" spans="3:58">
      <c r="C1207" s="144"/>
      <c r="D1207" s="144"/>
      <c r="E1207" s="144"/>
      <c r="F1207" s="144"/>
      <c r="G1207" s="144"/>
      <c r="H1207" s="144"/>
      <c r="I1207" s="144"/>
      <c r="J1207" s="144"/>
      <c r="K1207" s="144"/>
      <c r="L1207" s="144"/>
      <c r="M1207" s="144"/>
      <c r="N1207" s="144"/>
      <c r="O1207" s="144"/>
      <c r="P1207" s="144"/>
      <c r="Q1207" s="145"/>
      <c r="R1207" s="145"/>
      <c r="S1207" s="145"/>
      <c r="T1207" s="145"/>
      <c r="U1207" s="145"/>
      <c r="V1207" s="145"/>
      <c r="W1207" s="145"/>
      <c r="X1207" s="145"/>
      <c r="Y1207" s="145"/>
      <c r="Z1207" s="145"/>
      <c r="AA1207" s="145"/>
      <c r="AB1207" s="145"/>
      <c r="AC1207" s="145"/>
      <c r="AD1207" s="145"/>
      <c r="AE1207" s="144"/>
      <c r="AF1207" s="144"/>
      <c r="AG1207" s="144"/>
      <c r="AH1207" s="144"/>
      <c r="AI1207" s="144"/>
      <c r="AJ1207" s="144"/>
      <c r="AK1207" s="144"/>
      <c r="AL1207" s="144"/>
      <c r="AM1207" s="144"/>
      <c r="AN1207" s="144"/>
      <c r="AO1207" s="144"/>
      <c r="AP1207" s="144"/>
      <c r="AQ1207" s="144"/>
      <c r="AR1207" s="144"/>
      <c r="AS1207" s="144"/>
      <c r="AT1207" s="144"/>
      <c r="AU1207" s="144"/>
      <c r="AV1207" s="144"/>
      <c r="AW1207" s="144"/>
      <c r="AX1207" s="144"/>
      <c r="AY1207" s="144"/>
      <c r="AZ1207" s="144"/>
      <c r="BA1207" s="144"/>
      <c r="BB1207" s="144"/>
      <c r="BC1207" s="144"/>
      <c r="BD1207" s="144"/>
      <c r="BE1207" s="144"/>
      <c r="BF1207" s="144"/>
    </row>
    <row r="1208" spans="3:58">
      <c r="C1208" s="144"/>
      <c r="D1208" s="144"/>
      <c r="E1208" s="144"/>
      <c r="F1208" s="144"/>
      <c r="G1208" s="144"/>
      <c r="H1208" s="144"/>
      <c r="I1208" s="144"/>
      <c r="J1208" s="144"/>
      <c r="K1208" s="144"/>
      <c r="L1208" s="144"/>
      <c r="M1208" s="144"/>
      <c r="N1208" s="144"/>
      <c r="O1208" s="144"/>
      <c r="P1208" s="144"/>
      <c r="Q1208" s="145"/>
      <c r="R1208" s="145"/>
      <c r="S1208" s="145"/>
      <c r="T1208" s="145"/>
      <c r="U1208" s="145"/>
      <c r="V1208" s="145"/>
      <c r="W1208" s="145"/>
      <c r="X1208" s="145"/>
      <c r="Y1208" s="145"/>
      <c r="Z1208" s="145"/>
      <c r="AA1208" s="145"/>
      <c r="AB1208" s="145"/>
      <c r="AC1208" s="145"/>
      <c r="AD1208" s="145"/>
      <c r="AE1208" s="144"/>
      <c r="AF1208" s="144"/>
      <c r="AG1208" s="144"/>
      <c r="AH1208" s="144"/>
      <c r="AI1208" s="144"/>
      <c r="AJ1208" s="144"/>
      <c r="AK1208" s="144"/>
      <c r="AL1208" s="144"/>
      <c r="AM1208" s="144"/>
      <c r="AN1208" s="144"/>
      <c r="AO1208" s="144"/>
      <c r="AP1208" s="144"/>
      <c r="AQ1208" s="144"/>
      <c r="AR1208" s="144"/>
      <c r="AS1208" s="144"/>
      <c r="AT1208" s="144"/>
      <c r="AU1208" s="144"/>
      <c r="AV1208" s="144"/>
      <c r="AW1208" s="144"/>
      <c r="AX1208" s="144"/>
      <c r="AY1208" s="144"/>
      <c r="AZ1208" s="144"/>
      <c r="BA1208" s="144"/>
      <c r="BB1208" s="144"/>
      <c r="BC1208" s="144"/>
      <c r="BD1208" s="144"/>
      <c r="BE1208" s="144"/>
      <c r="BF1208" s="144"/>
    </row>
    <row r="1209" spans="3:58">
      <c r="C1209" s="144"/>
      <c r="D1209" s="144"/>
      <c r="E1209" s="144"/>
      <c r="F1209" s="144"/>
      <c r="G1209" s="144"/>
      <c r="H1209" s="144"/>
      <c r="I1209" s="144"/>
      <c r="J1209" s="144"/>
      <c r="K1209" s="144"/>
      <c r="L1209" s="144"/>
      <c r="M1209" s="144"/>
      <c r="N1209" s="144"/>
      <c r="O1209" s="144"/>
      <c r="P1209" s="144"/>
      <c r="Q1209" s="145"/>
      <c r="R1209" s="145"/>
      <c r="S1209" s="145"/>
      <c r="T1209" s="145"/>
      <c r="U1209" s="145"/>
      <c r="V1209" s="145"/>
      <c r="W1209" s="145"/>
      <c r="X1209" s="145"/>
      <c r="Y1209" s="145"/>
      <c r="Z1209" s="145"/>
      <c r="AA1209" s="145"/>
      <c r="AB1209" s="145"/>
      <c r="AC1209" s="145"/>
      <c r="AD1209" s="145"/>
      <c r="AE1209" s="144"/>
      <c r="AF1209" s="144"/>
      <c r="AG1209" s="144"/>
      <c r="AH1209" s="144"/>
      <c r="AI1209" s="144"/>
      <c r="AJ1209" s="144"/>
      <c r="AK1209" s="144"/>
      <c r="AL1209" s="144"/>
      <c r="AM1209" s="144"/>
      <c r="AN1209" s="144"/>
      <c r="AO1209" s="144"/>
      <c r="AP1209" s="144"/>
      <c r="AQ1209" s="144"/>
      <c r="AR1209" s="144"/>
      <c r="AS1209" s="144"/>
      <c r="AT1209" s="144"/>
      <c r="AU1209" s="144"/>
      <c r="AV1209" s="144"/>
      <c r="AW1209" s="144"/>
      <c r="AX1209" s="144"/>
      <c r="AY1209" s="144"/>
      <c r="AZ1209" s="144"/>
      <c r="BA1209" s="144"/>
      <c r="BB1209" s="144"/>
      <c r="BC1209" s="144"/>
      <c r="BD1209" s="144"/>
      <c r="BE1209" s="144"/>
      <c r="BF1209" s="144"/>
    </row>
    <row r="1210" spans="3:58">
      <c r="C1210" s="144"/>
      <c r="D1210" s="144"/>
      <c r="E1210" s="144"/>
      <c r="F1210" s="144"/>
      <c r="G1210" s="144"/>
      <c r="H1210" s="144"/>
      <c r="I1210" s="144"/>
      <c r="J1210" s="144"/>
      <c r="K1210" s="144"/>
      <c r="L1210" s="144"/>
      <c r="M1210" s="144"/>
      <c r="N1210" s="144"/>
      <c r="O1210" s="144"/>
      <c r="P1210" s="144"/>
      <c r="Q1210" s="145"/>
      <c r="R1210" s="145"/>
      <c r="S1210" s="145"/>
      <c r="T1210" s="145"/>
      <c r="U1210" s="145"/>
      <c r="V1210" s="145"/>
      <c r="W1210" s="145"/>
      <c r="X1210" s="145"/>
      <c r="Y1210" s="145"/>
      <c r="Z1210" s="145"/>
      <c r="AA1210" s="145"/>
      <c r="AB1210" s="145"/>
      <c r="AC1210" s="145"/>
      <c r="AD1210" s="145"/>
      <c r="AE1210" s="144"/>
      <c r="AF1210" s="144"/>
      <c r="AG1210" s="144"/>
      <c r="AH1210" s="144"/>
      <c r="AI1210" s="144"/>
      <c r="AJ1210" s="144"/>
      <c r="AK1210" s="144"/>
      <c r="AL1210" s="144"/>
      <c r="AM1210" s="144"/>
      <c r="AN1210" s="144"/>
      <c r="AO1210" s="144"/>
      <c r="AP1210" s="144"/>
      <c r="AQ1210" s="144"/>
      <c r="AR1210" s="144"/>
      <c r="AS1210" s="144"/>
      <c r="AT1210" s="144"/>
      <c r="AU1210" s="144"/>
      <c r="AV1210" s="144"/>
      <c r="AW1210" s="144"/>
      <c r="AX1210" s="144"/>
      <c r="AY1210" s="144"/>
      <c r="AZ1210" s="144"/>
      <c r="BA1210" s="144"/>
      <c r="BB1210" s="144"/>
      <c r="BC1210" s="144"/>
      <c r="BD1210" s="144"/>
      <c r="BE1210" s="144"/>
      <c r="BF1210" s="144"/>
    </row>
    <row r="1211" spans="3:58">
      <c r="C1211" s="144"/>
      <c r="D1211" s="144"/>
      <c r="E1211" s="144"/>
      <c r="F1211" s="144"/>
      <c r="G1211" s="144"/>
      <c r="H1211" s="144"/>
      <c r="I1211" s="144"/>
      <c r="J1211" s="144"/>
      <c r="K1211" s="144"/>
      <c r="L1211" s="144"/>
      <c r="M1211" s="144"/>
      <c r="N1211" s="144"/>
      <c r="O1211" s="144"/>
      <c r="P1211" s="144"/>
      <c r="Q1211" s="145"/>
      <c r="R1211" s="145"/>
      <c r="S1211" s="145"/>
      <c r="T1211" s="145"/>
      <c r="U1211" s="145"/>
      <c r="V1211" s="145"/>
      <c r="W1211" s="145"/>
      <c r="X1211" s="145"/>
      <c r="Y1211" s="145"/>
      <c r="Z1211" s="145"/>
      <c r="AA1211" s="145"/>
      <c r="AB1211" s="145"/>
      <c r="AC1211" s="145"/>
      <c r="AD1211" s="145"/>
      <c r="AE1211" s="144"/>
      <c r="AF1211" s="144"/>
      <c r="AG1211" s="144"/>
      <c r="AH1211" s="144"/>
      <c r="AI1211" s="144"/>
      <c r="AJ1211" s="144"/>
      <c r="AK1211" s="144"/>
      <c r="AL1211" s="144"/>
      <c r="AM1211" s="144"/>
      <c r="AN1211" s="144"/>
      <c r="AO1211" s="144"/>
      <c r="AP1211" s="144"/>
      <c r="AQ1211" s="144"/>
      <c r="AR1211" s="144"/>
      <c r="AS1211" s="144"/>
      <c r="AT1211" s="144"/>
      <c r="AU1211" s="144"/>
      <c r="AV1211" s="144"/>
      <c r="AW1211" s="144"/>
      <c r="AX1211" s="144"/>
      <c r="AY1211" s="144"/>
      <c r="AZ1211" s="144"/>
      <c r="BA1211" s="144"/>
      <c r="BB1211" s="144"/>
      <c r="BC1211" s="144"/>
      <c r="BD1211" s="144"/>
      <c r="BE1211" s="144"/>
      <c r="BF1211" s="144"/>
    </row>
    <row r="1212" spans="3:58">
      <c r="C1212" s="144"/>
      <c r="D1212" s="144"/>
      <c r="E1212" s="144"/>
      <c r="F1212" s="144"/>
      <c r="G1212" s="144"/>
      <c r="H1212" s="144"/>
      <c r="I1212" s="144"/>
      <c r="J1212" s="144"/>
      <c r="K1212" s="144"/>
      <c r="L1212" s="144"/>
      <c r="M1212" s="144"/>
      <c r="N1212" s="144"/>
      <c r="O1212" s="144"/>
      <c r="P1212" s="144"/>
      <c r="Q1212" s="145"/>
      <c r="R1212" s="145"/>
      <c r="S1212" s="145"/>
      <c r="T1212" s="145"/>
      <c r="U1212" s="145"/>
      <c r="V1212" s="145"/>
      <c r="W1212" s="145"/>
      <c r="X1212" s="145"/>
      <c r="Y1212" s="145"/>
      <c r="Z1212" s="145"/>
      <c r="AA1212" s="145"/>
      <c r="AB1212" s="145"/>
      <c r="AC1212" s="145"/>
      <c r="AD1212" s="145"/>
      <c r="AE1212" s="144"/>
      <c r="AF1212" s="144"/>
      <c r="AG1212" s="144"/>
      <c r="AH1212" s="144"/>
      <c r="AI1212" s="144"/>
      <c r="AJ1212" s="144"/>
      <c r="AK1212" s="144"/>
      <c r="AL1212" s="144"/>
      <c r="AM1212" s="144"/>
      <c r="AN1212" s="144"/>
      <c r="AO1212" s="144"/>
      <c r="AP1212" s="144"/>
      <c r="AQ1212" s="144"/>
      <c r="AR1212" s="144"/>
      <c r="AS1212" s="144"/>
      <c r="AT1212" s="144"/>
      <c r="AU1212" s="144"/>
      <c r="AV1212" s="144"/>
      <c r="AW1212" s="144"/>
      <c r="AX1212" s="144"/>
      <c r="AY1212" s="144"/>
      <c r="AZ1212" s="144"/>
      <c r="BA1212" s="144"/>
      <c r="BB1212" s="144"/>
      <c r="BC1212" s="144"/>
      <c r="BD1212" s="144"/>
      <c r="BE1212" s="144"/>
      <c r="BF1212" s="144"/>
    </row>
    <row r="1213" spans="3:58">
      <c r="C1213" s="144"/>
      <c r="D1213" s="144"/>
      <c r="E1213" s="144"/>
      <c r="F1213" s="144"/>
      <c r="G1213" s="144"/>
      <c r="H1213" s="144"/>
      <c r="I1213" s="144"/>
      <c r="J1213" s="144"/>
      <c r="K1213" s="144"/>
      <c r="L1213" s="144"/>
      <c r="M1213" s="144"/>
      <c r="N1213" s="144"/>
      <c r="O1213" s="144"/>
      <c r="P1213" s="144"/>
      <c r="Q1213" s="145"/>
      <c r="R1213" s="145"/>
      <c r="S1213" s="145"/>
      <c r="T1213" s="145"/>
      <c r="U1213" s="145"/>
      <c r="V1213" s="145"/>
      <c r="W1213" s="145"/>
      <c r="X1213" s="145"/>
      <c r="Y1213" s="145"/>
      <c r="Z1213" s="145"/>
      <c r="AA1213" s="145"/>
      <c r="AB1213" s="145"/>
      <c r="AC1213" s="145"/>
      <c r="AD1213" s="145"/>
      <c r="AE1213" s="144"/>
      <c r="AF1213" s="144"/>
      <c r="AG1213" s="144"/>
      <c r="AH1213" s="144"/>
      <c r="AI1213" s="144"/>
      <c r="AJ1213" s="144"/>
      <c r="AK1213" s="144"/>
      <c r="AL1213" s="144"/>
      <c r="AM1213" s="144"/>
      <c r="AN1213" s="144"/>
      <c r="AO1213" s="144"/>
      <c r="AP1213" s="144"/>
      <c r="AQ1213" s="144"/>
      <c r="AR1213" s="144"/>
      <c r="AS1213" s="144"/>
      <c r="AT1213" s="144"/>
      <c r="AU1213" s="144"/>
      <c r="AV1213" s="144"/>
      <c r="AW1213" s="144"/>
      <c r="AX1213" s="144"/>
      <c r="AY1213" s="144"/>
      <c r="AZ1213" s="144"/>
      <c r="BA1213" s="144"/>
      <c r="BB1213" s="144"/>
      <c r="BC1213" s="144"/>
      <c r="BD1213" s="144"/>
      <c r="BE1213" s="144"/>
      <c r="BF1213" s="144"/>
    </row>
    <row r="1214" spans="3:58">
      <c r="C1214" s="144"/>
      <c r="D1214" s="144"/>
      <c r="E1214" s="144"/>
      <c r="F1214" s="144"/>
      <c r="G1214" s="144"/>
      <c r="H1214" s="144"/>
      <c r="I1214" s="144"/>
      <c r="J1214" s="144"/>
      <c r="K1214" s="144"/>
      <c r="L1214" s="144"/>
      <c r="M1214" s="144"/>
      <c r="N1214" s="144"/>
      <c r="O1214" s="144"/>
      <c r="P1214" s="144"/>
      <c r="Q1214" s="145"/>
      <c r="R1214" s="145"/>
      <c r="S1214" s="145"/>
      <c r="T1214" s="145"/>
      <c r="U1214" s="145"/>
      <c r="V1214" s="145"/>
      <c r="W1214" s="145"/>
      <c r="X1214" s="145"/>
      <c r="Y1214" s="145"/>
      <c r="Z1214" s="145"/>
      <c r="AA1214" s="145"/>
      <c r="AB1214" s="145"/>
      <c r="AC1214" s="145"/>
      <c r="AD1214" s="145"/>
      <c r="AE1214" s="144"/>
      <c r="AF1214" s="144"/>
      <c r="AG1214" s="144"/>
      <c r="AH1214" s="144"/>
      <c r="AI1214" s="144"/>
      <c r="AJ1214" s="144"/>
      <c r="AK1214" s="144"/>
      <c r="AL1214" s="144"/>
      <c r="AM1214" s="144"/>
      <c r="AN1214" s="144"/>
      <c r="AO1214" s="144"/>
      <c r="AP1214" s="144"/>
      <c r="AQ1214" s="144"/>
      <c r="AR1214" s="144"/>
      <c r="AS1214" s="144"/>
      <c r="AT1214" s="144"/>
      <c r="AU1214" s="144"/>
      <c r="AV1214" s="144"/>
      <c r="AW1214" s="144"/>
      <c r="AX1214" s="144"/>
      <c r="AY1214" s="144"/>
      <c r="AZ1214" s="144"/>
      <c r="BA1214" s="144"/>
      <c r="BB1214" s="144"/>
      <c r="BC1214" s="144"/>
      <c r="BD1214" s="144"/>
      <c r="BE1214" s="144"/>
      <c r="BF1214" s="144"/>
    </row>
    <row r="1215" spans="3:58">
      <c r="C1215" s="144"/>
      <c r="D1215" s="144"/>
      <c r="E1215" s="144"/>
      <c r="F1215" s="144"/>
      <c r="G1215" s="144"/>
      <c r="H1215" s="144"/>
      <c r="I1215" s="144"/>
      <c r="J1215" s="144"/>
      <c r="K1215" s="144"/>
      <c r="L1215" s="144"/>
      <c r="M1215" s="144"/>
      <c r="N1215" s="144"/>
      <c r="O1215" s="144"/>
      <c r="P1215" s="144"/>
      <c r="Q1215" s="145"/>
      <c r="R1215" s="145"/>
      <c r="S1215" s="145"/>
      <c r="T1215" s="145"/>
      <c r="U1215" s="145"/>
      <c r="V1215" s="145"/>
      <c r="W1215" s="145"/>
      <c r="X1215" s="145"/>
      <c r="Y1215" s="145"/>
      <c r="Z1215" s="145"/>
      <c r="AA1215" s="145"/>
      <c r="AB1215" s="145"/>
      <c r="AC1215" s="145"/>
      <c r="AD1215" s="145"/>
      <c r="AE1215" s="144"/>
      <c r="AF1215" s="144"/>
      <c r="AG1215" s="144"/>
      <c r="AH1215" s="144"/>
      <c r="AI1215" s="144"/>
      <c r="AJ1215" s="144"/>
      <c r="AK1215" s="144"/>
      <c r="AL1215" s="144"/>
      <c r="AM1215" s="144"/>
      <c r="AN1215" s="144"/>
      <c r="AO1215" s="144"/>
      <c r="AP1215" s="144"/>
      <c r="AQ1215" s="144"/>
      <c r="AR1215" s="144"/>
      <c r="AS1215" s="144"/>
      <c r="AT1215" s="144"/>
      <c r="AU1215" s="144"/>
      <c r="AV1215" s="144"/>
      <c r="AW1215" s="144"/>
      <c r="AX1215" s="144"/>
      <c r="AY1215" s="144"/>
      <c r="AZ1215" s="144"/>
      <c r="BA1215" s="144"/>
      <c r="BB1215" s="144"/>
      <c r="BC1215" s="144"/>
      <c r="BD1215" s="144"/>
      <c r="BE1215" s="144"/>
      <c r="BF1215" s="144"/>
    </row>
    <row r="1216" spans="3:58">
      <c r="C1216" s="144"/>
      <c r="D1216" s="144"/>
      <c r="E1216" s="144"/>
      <c r="F1216" s="144"/>
      <c r="G1216" s="144"/>
      <c r="H1216" s="144"/>
      <c r="I1216" s="144"/>
      <c r="J1216" s="144"/>
      <c r="K1216" s="144"/>
      <c r="L1216" s="144"/>
      <c r="M1216" s="144"/>
      <c r="N1216" s="144"/>
      <c r="O1216" s="144"/>
      <c r="P1216" s="144"/>
      <c r="Q1216" s="145"/>
      <c r="R1216" s="145"/>
      <c r="S1216" s="145"/>
      <c r="T1216" s="145"/>
      <c r="U1216" s="145"/>
      <c r="V1216" s="145"/>
      <c r="W1216" s="145"/>
      <c r="X1216" s="145"/>
      <c r="Y1216" s="145"/>
      <c r="Z1216" s="145"/>
      <c r="AA1216" s="145"/>
      <c r="AB1216" s="145"/>
      <c r="AC1216" s="145"/>
      <c r="AD1216" s="145"/>
      <c r="AE1216" s="144"/>
      <c r="AF1216" s="144"/>
      <c r="AG1216" s="144"/>
      <c r="AH1216" s="144"/>
      <c r="AI1216" s="144"/>
      <c r="AJ1216" s="144"/>
      <c r="AK1216" s="144"/>
      <c r="AL1216" s="144"/>
      <c r="AM1216" s="144"/>
      <c r="AN1216" s="144"/>
      <c r="AO1216" s="144"/>
      <c r="AP1216" s="144"/>
      <c r="AQ1216" s="144"/>
      <c r="AR1216" s="144"/>
      <c r="AS1216" s="144"/>
      <c r="AT1216" s="144"/>
      <c r="AU1216" s="144"/>
      <c r="AV1216" s="144"/>
      <c r="AW1216" s="144"/>
      <c r="AX1216" s="144"/>
      <c r="AY1216" s="144"/>
      <c r="AZ1216" s="144"/>
      <c r="BA1216" s="144"/>
      <c r="BB1216" s="144"/>
      <c r="BC1216" s="144"/>
      <c r="BD1216" s="144"/>
      <c r="BE1216" s="144"/>
      <c r="BF1216" s="144"/>
    </row>
    <row r="1217" spans="3:58">
      <c r="C1217" s="144"/>
      <c r="D1217" s="144"/>
      <c r="E1217" s="144"/>
      <c r="F1217" s="144"/>
      <c r="G1217" s="144"/>
      <c r="H1217" s="144"/>
      <c r="I1217" s="144"/>
      <c r="J1217" s="144"/>
      <c r="K1217" s="144"/>
      <c r="L1217" s="144"/>
      <c r="M1217" s="144"/>
      <c r="N1217" s="144"/>
      <c r="O1217" s="144"/>
      <c r="P1217" s="144"/>
      <c r="Q1217" s="145"/>
      <c r="R1217" s="145"/>
      <c r="S1217" s="145"/>
      <c r="T1217" s="145"/>
      <c r="U1217" s="145"/>
      <c r="V1217" s="145"/>
      <c r="W1217" s="145"/>
      <c r="X1217" s="145"/>
      <c r="Y1217" s="145"/>
      <c r="Z1217" s="145"/>
      <c r="AA1217" s="145"/>
      <c r="AB1217" s="145"/>
      <c r="AC1217" s="145"/>
      <c r="AD1217" s="145"/>
      <c r="AE1217" s="144"/>
      <c r="AF1217" s="144"/>
      <c r="AG1217" s="144"/>
      <c r="AH1217" s="144"/>
      <c r="AI1217" s="144"/>
      <c r="AJ1217" s="144"/>
      <c r="AK1217" s="144"/>
      <c r="AL1217" s="144"/>
      <c r="AM1217" s="144"/>
      <c r="AN1217" s="144"/>
      <c r="AO1217" s="144"/>
      <c r="AP1217" s="144"/>
      <c r="AQ1217" s="144"/>
      <c r="AR1217" s="144"/>
      <c r="AS1217" s="144"/>
      <c r="AT1217" s="144"/>
      <c r="AU1217" s="144"/>
      <c r="AV1217" s="144"/>
      <c r="AW1217" s="144"/>
      <c r="AX1217" s="144"/>
      <c r="AY1217" s="144"/>
      <c r="AZ1217" s="144"/>
      <c r="BA1217" s="144"/>
      <c r="BB1217" s="144"/>
      <c r="BC1217" s="144"/>
      <c r="BD1217" s="144"/>
      <c r="BE1217" s="144"/>
      <c r="BF1217" s="144"/>
    </row>
    <row r="1218" spans="3:58">
      <c r="C1218" s="144"/>
      <c r="D1218" s="144"/>
      <c r="E1218" s="144"/>
      <c r="F1218" s="144"/>
      <c r="G1218" s="144"/>
      <c r="H1218" s="144"/>
      <c r="I1218" s="144"/>
      <c r="J1218" s="144"/>
      <c r="K1218" s="144"/>
      <c r="L1218" s="144"/>
      <c r="M1218" s="144"/>
      <c r="N1218" s="144"/>
      <c r="O1218" s="144"/>
      <c r="P1218" s="144"/>
      <c r="Q1218" s="145"/>
      <c r="R1218" s="145"/>
      <c r="S1218" s="145"/>
      <c r="T1218" s="145"/>
      <c r="U1218" s="145"/>
      <c r="V1218" s="145"/>
      <c r="W1218" s="145"/>
      <c r="X1218" s="145"/>
      <c r="Y1218" s="145"/>
      <c r="Z1218" s="145"/>
      <c r="AA1218" s="145"/>
      <c r="AB1218" s="145"/>
      <c r="AC1218" s="145"/>
      <c r="AD1218" s="145"/>
      <c r="AE1218" s="144"/>
      <c r="AF1218" s="144"/>
      <c r="AG1218" s="144"/>
      <c r="AH1218" s="144"/>
      <c r="AI1218" s="144"/>
      <c r="AJ1218" s="144"/>
      <c r="AK1218" s="144"/>
      <c r="AL1218" s="144"/>
      <c r="AM1218" s="144"/>
      <c r="AN1218" s="144"/>
      <c r="AO1218" s="144"/>
      <c r="AP1218" s="144"/>
      <c r="AQ1218" s="144"/>
      <c r="AR1218" s="144"/>
      <c r="AS1218" s="144"/>
      <c r="AT1218" s="144"/>
      <c r="AU1218" s="144"/>
      <c r="AV1218" s="144"/>
      <c r="AW1218" s="144"/>
      <c r="AX1218" s="144"/>
      <c r="AY1218" s="144"/>
      <c r="AZ1218" s="144"/>
      <c r="BA1218" s="144"/>
      <c r="BB1218" s="144"/>
      <c r="BC1218" s="144"/>
      <c r="BD1218" s="144"/>
      <c r="BE1218" s="144"/>
      <c r="BF1218" s="144"/>
    </row>
    <row r="1219" spans="3:58">
      <c r="C1219" s="144"/>
      <c r="D1219" s="144"/>
      <c r="E1219" s="144"/>
      <c r="F1219" s="144"/>
      <c r="G1219" s="144"/>
      <c r="H1219" s="144"/>
      <c r="I1219" s="144"/>
      <c r="J1219" s="144"/>
      <c r="K1219" s="144"/>
      <c r="L1219" s="144"/>
      <c r="M1219" s="144"/>
      <c r="N1219" s="144"/>
      <c r="O1219" s="144"/>
      <c r="P1219" s="144"/>
      <c r="Q1219" s="145"/>
      <c r="R1219" s="145"/>
      <c r="S1219" s="145"/>
      <c r="T1219" s="145"/>
      <c r="U1219" s="145"/>
      <c r="V1219" s="145"/>
      <c r="W1219" s="145"/>
      <c r="X1219" s="145"/>
      <c r="Y1219" s="145"/>
      <c r="Z1219" s="145"/>
      <c r="AA1219" s="145"/>
      <c r="AB1219" s="145"/>
      <c r="AC1219" s="145"/>
      <c r="AD1219" s="145"/>
      <c r="AE1219" s="144"/>
      <c r="AF1219" s="144"/>
      <c r="AG1219" s="144"/>
      <c r="AH1219" s="144"/>
      <c r="AI1219" s="144"/>
      <c r="AJ1219" s="144"/>
      <c r="AK1219" s="144"/>
      <c r="AL1219" s="144"/>
      <c r="AM1219" s="144"/>
      <c r="AN1219" s="144"/>
      <c r="AO1219" s="144"/>
      <c r="AP1219" s="144"/>
      <c r="AQ1219" s="144"/>
      <c r="AR1219" s="144"/>
      <c r="AS1219" s="144"/>
      <c r="AT1219" s="144"/>
      <c r="AU1219" s="144"/>
      <c r="AV1219" s="144"/>
      <c r="AW1219" s="144"/>
      <c r="AX1219" s="144"/>
      <c r="AY1219" s="144"/>
      <c r="AZ1219" s="144"/>
      <c r="BA1219" s="144"/>
      <c r="BB1219" s="144"/>
      <c r="BC1219" s="144"/>
      <c r="BD1219" s="144"/>
      <c r="BE1219" s="144"/>
      <c r="BF1219" s="144"/>
    </row>
    <row r="1220" spans="3:58">
      <c r="C1220" s="144"/>
      <c r="D1220" s="144"/>
      <c r="E1220" s="144"/>
      <c r="F1220" s="144"/>
      <c r="G1220" s="144"/>
      <c r="H1220" s="144"/>
      <c r="I1220" s="144"/>
      <c r="J1220" s="144"/>
      <c r="K1220" s="144"/>
      <c r="L1220" s="144"/>
      <c r="M1220" s="144"/>
      <c r="N1220" s="144"/>
      <c r="O1220" s="144"/>
      <c r="P1220" s="144"/>
      <c r="Q1220" s="145"/>
      <c r="R1220" s="145"/>
      <c r="S1220" s="145"/>
      <c r="T1220" s="145"/>
      <c r="U1220" s="145"/>
      <c r="V1220" s="145"/>
      <c r="W1220" s="145"/>
      <c r="X1220" s="145"/>
      <c r="Y1220" s="145"/>
      <c r="Z1220" s="145"/>
      <c r="AA1220" s="145"/>
      <c r="AB1220" s="145"/>
      <c r="AC1220" s="145"/>
      <c r="AD1220" s="145"/>
      <c r="AE1220" s="144"/>
      <c r="AF1220" s="144"/>
      <c r="AG1220" s="144"/>
      <c r="AH1220" s="144"/>
      <c r="AI1220" s="144"/>
      <c r="AJ1220" s="144"/>
      <c r="AK1220" s="144"/>
      <c r="AL1220" s="144"/>
      <c r="AM1220" s="144"/>
      <c r="AN1220" s="144"/>
      <c r="AO1220" s="144"/>
      <c r="AP1220" s="144"/>
      <c r="AQ1220" s="144"/>
      <c r="AR1220" s="144"/>
      <c r="AS1220" s="144"/>
      <c r="AT1220" s="144"/>
      <c r="AU1220" s="144"/>
      <c r="AV1220" s="144"/>
      <c r="AW1220" s="144"/>
      <c r="AX1220" s="144"/>
      <c r="AY1220" s="144"/>
      <c r="AZ1220" s="144"/>
      <c r="BA1220" s="144"/>
      <c r="BB1220" s="144"/>
      <c r="BC1220" s="144"/>
      <c r="BD1220" s="144"/>
      <c r="BE1220" s="144"/>
      <c r="BF1220" s="144"/>
    </row>
    <row r="1221" spans="3:58">
      <c r="C1221" s="144"/>
      <c r="D1221" s="144"/>
      <c r="E1221" s="144"/>
      <c r="F1221" s="144"/>
      <c r="G1221" s="144"/>
      <c r="H1221" s="144"/>
      <c r="I1221" s="144"/>
      <c r="J1221" s="144"/>
      <c r="K1221" s="144"/>
      <c r="L1221" s="144"/>
      <c r="M1221" s="144"/>
      <c r="N1221" s="144"/>
      <c r="O1221" s="144"/>
      <c r="P1221" s="144"/>
      <c r="Q1221" s="145"/>
      <c r="R1221" s="145"/>
      <c r="S1221" s="145"/>
      <c r="T1221" s="145"/>
      <c r="U1221" s="145"/>
      <c r="V1221" s="145"/>
      <c r="W1221" s="145"/>
      <c r="X1221" s="145"/>
      <c r="Y1221" s="145"/>
      <c r="Z1221" s="145"/>
      <c r="AA1221" s="145"/>
      <c r="AB1221" s="145"/>
      <c r="AC1221" s="145"/>
      <c r="AD1221" s="145"/>
      <c r="AE1221" s="144"/>
      <c r="AF1221" s="144"/>
      <c r="AG1221" s="144"/>
      <c r="AH1221" s="144"/>
      <c r="AI1221" s="144"/>
      <c r="AJ1221" s="144"/>
      <c r="AK1221" s="144"/>
      <c r="AL1221" s="144"/>
      <c r="AM1221" s="144"/>
      <c r="AN1221" s="144"/>
      <c r="AO1221" s="144"/>
      <c r="AP1221" s="144"/>
      <c r="AQ1221" s="144"/>
      <c r="AR1221" s="144"/>
      <c r="AS1221" s="144"/>
      <c r="AT1221" s="144"/>
      <c r="AU1221" s="144"/>
      <c r="AV1221" s="144"/>
      <c r="AW1221" s="144"/>
      <c r="AX1221" s="144"/>
      <c r="AY1221" s="144"/>
      <c r="AZ1221" s="144"/>
      <c r="BA1221" s="144"/>
      <c r="BB1221" s="144"/>
      <c r="BC1221" s="144"/>
      <c r="BD1221" s="144"/>
      <c r="BE1221" s="144"/>
      <c r="BF1221" s="144"/>
    </row>
    <row r="1222" spans="3:58">
      <c r="C1222" s="144"/>
      <c r="D1222" s="144"/>
      <c r="E1222" s="144"/>
      <c r="F1222" s="144"/>
      <c r="G1222" s="144"/>
      <c r="H1222" s="144"/>
      <c r="I1222" s="144"/>
      <c r="J1222" s="144"/>
      <c r="K1222" s="144"/>
      <c r="L1222" s="144"/>
      <c r="M1222" s="144"/>
      <c r="N1222" s="144"/>
      <c r="O1222" s="144"/>
      <c r="P1222" s="144"/>
      <c r="Q1222" s="145"/>
      <c r="R1222" s="145"/>
      <c r="S1222" s="145"/>
      <c r="T1222" s="145"/>
      <c r="U1222" s="145"/>
      <c r="V1222" s="145"/>
      <c r="W1222" s="145"/>
      <c r="X1222" s="145"/>
      <c r="Y1222" s="145"/>
      <c r="Z1222" s="145"/>
      <c r="AA1222" s="145"/>
      <c r="AB1222" s="145"/>
      <c r="AC1222" s="145"/>
      <c r="AD1222" s="145"/>
      <c r="AE1222" s="144"/>
      <c r="AF1222" s="144"/>
      <c r="AG1222" s="144"/>
      <c r="AH1222" s="144"/>
      <c r="AI1222" s="144"/>
      <c r="AJ1222" s="144"/>
      <c r="AK1222" s="144"/>
      <c r="AL1222" s="144"/>
      <c r="AM1222" s="144"/>
      <c r="AN1222" s="144"/>
      <c r="AO1222" s="144"/>
      <c r="AP1222" s="144"/>
      <c r="AQ1222" s="144"/>
      <c r="AR1222" s="144"/>
      <c r="AS1222" s="144"/>
      <c r="AT1222" s="144"/>
      <c r="AU1222" s="144"/>
      <c r="AV1222" s="144"/>
      <c r="AW1222" s="144"/>
      <c r="AX1222" s="144"/>
      <c r="AY1222" s="144"/>
      <c r="AZ1222" s="144"/>
      <c r="BA1222" s="144"/>
      <c r="BB1222" s="144"/>
      <c r="BC1222" s="144"/>
      <c r="BD1222" s="144"/>
      <c r="BE1222" s="144"/>
      <c r="BF1222" s="144"/>
    </row>
    <row r="1223" spans="3:58">
      <c r="C1223" s="144"/>
      <c r="D1223" s="144"/>
      <c r="E1223" s="144"/>
      <c r="F1223" s="144"/>
      <c r="G1223" s="144"/>
      <c r="H1223" s="144"/>
      <c r="I1223" s="144"/>
      <c r="J1223" s="144"/>
      <c r="K1223" s="144"/>
      <c r="L1223" s="144"/>
      <c r="M1223" s="144"/>
      <c r="N1223" s="144"/>
      <c r="O1223" s="144"/>
      <c r="P1223" s="144"/>
      <c r="Q1223" s="145"/>
      <c r="R1223" s="145"/>
      <c r="S1223" s="145"/>
      <c r="T1223" s="145"/>
      <c r="U1223" s="145"/>
      <c r="V1223" s="145"/>
      <c r="W1223" s="145"/>
      <c r="X1223" s="145"/>
      <c r="Y1223" s="145"/>
      <c r="Z1223" s="145"/>
      <c r="AA1223" s="145"/>
      <c r="AB1223" s="145"/>
      <c r="AC1223" s="145"/>
      <c r="AD1223" s="145"/>
      <c r="AE1223" s="144"/>
      <c r="AF1223" s="144"/>
      <c r="AG1223" s="144"/>
      <c r="AH1223" s="144"/>
      <c r="AI1223" s="144"/>
      <c r="AJ1223" s="144"/>
      <c r="AK1223" s="144"/>
      <c r="AL1223" s="144"/>
      <c r="AM1223" s="144"/>
      <c r="AN1223" s="144"/>
      <c r="AO1223" s="144"/>
      <c r="AP1223" s="144"/>
      <c r="AQ1223" s="144"/>
      <c r="AR1223" s="144"/>
      <c r="AS1223" s="144"/>
      <c r="AT1223" s="144"/>
      <c r="AU1223" s="144"/>
      <c r="AV1223" s="144"/>
      <c r="AW1223" s="144"/>
      <c r="AX1223" s="144"/>
      <c r="AY1223" s="144"/>
      <c r="AZ1223" s="144"/>
      <c r="BA1223" s="144"/>
      <c r="BB1223" s="144"/>
      <c r="BC1223" s="144"/>
      <c r="BD1223" s="144"/>
      <c r="BE1223" s="144"/>
      <c r="BF1223" s="144"/>
    </row>
    <row r="1224" spans="3:58">
      <c r="C1224" s="144"/>
      <c r="D1224" s="144"/>
      <c r="E1224" s="144"/>
      <c r="F1224" s="144"/>
      <c r="G1224" s="144"/>
      <c r="H1224" s="144"/>
      <c r="I1224" s="144"/>
      <c r="J1224" s="144"/>
      <c r="K1224" s="144"/>
      <c r="L1224" s="144"/>
      <c r="M1224" s="144"/>
      <c r="N1224" s="144"/>
      <c r="O1224" s="144"/>
      <c r="P1224" s="144"/>
      <c r="Q1224" s="145"/>
      <c r="R1224" s="145"/>
      <c r="S1224" s="145"/>
      <c r="T1224" s="145"/>
      <c r="U1224" s="145"/>
      <c r="V1224" s="145"/>
      <c r="W1224" s="145"/>
      <c r="X1224" s="145"/>
      <c r="Y1224" s="145"/>
      <c r="Z1224" s="145"/>
      <c r="AA1224" s="145"/>
      <c r="AB1224" s="145"/>
      <c r="AC1224" s="145"/>
      <c r="AD1224" s="145"/>
      <c r="AE1224" s="144"/>
      <c r="AF1224" s="144"/>
      <c r="AG1224" s="144"/>
      <c r="AH1224" s="144"/>
      <c r="AI1224" s="144"/>
      <c r="AJ1224" s="144"/>
      <c r="AK1224" s="144"/>
      <c r="AL1224" s="144"/>
      <c r="AM1224" s="144"/>
      <c r="AN1224" s="144"/>
      <c r="AO1224" s="144"/>
      <c r="AP1224" s="144"/>
      <c r="AQ1224" s="144"/>
      <c r="AR1224" s="144"/>
      <c r="AS1224" s="144"/>
      <c r="AT1224" s="144"/>
      <c r="AU1224" s="144"/>
      <c r="AV1224" s="144"/>
      <c r="AW1224" s="144"/>
      <c r="AX1224" s="144"/>
      <c r="AY1224" s="144"/>
      <c r="AZ1224" s="144"/>
      <c r="BA1224" s="144"/>
      <c r="BB1224" s="144"/>
      <c r="BC1224" s="144"/>
      <c r="BD1224" s="144"/>
      <c r="BE1224" s="144"/>
      <c r="BF1224" s="144"/>
    </row>
    <row r="1225" spans="3:58">
      <c r="C1225" s="144"/>
      <c r="D1225" s="144"/>
      <c r="E1225" s="144"/>
      <c r="F1225" s="144"/>
      <c r="G1225" s="144"/>
      <c r="H1225" s="144"/>
      <c r="I1225" s="144"/>
      <c r="J1225" s="144"/>
      <c r="K1225" s="144"/>
      <c r="L1225" s="144"/>
      <c r="M1225" s="144"/>
      <c r="N1225" s="144"/>
      <c r="O1225" s="144"/>
      <c r="P1225" s="144"/>
      <c r="Q1225" s="145"/>
      <c r="R1225" s="145"/>
      <c r="S1225" s="145"/>
      <c r="T1225" s="145"/>
      <c r="U1225" s="145"/>
      <c r="V1225" s="145"/>
      <c r="W1225" s="145"/>
      <c r="X1225" s="145"/>
      <c r="Y1225" s="145"/>
      <c r="Z1225" s="145"/>
      <c r="AA1225" s="145"/>
      <c r="AB1225" s="145"/>
      <c r="AC1225" s="145"/>
      <c r="AD1225" s="145"/>
      <c r="AE1225" s="144"/>
      <c r="AF1225" s="144"/>
      <c r="AG1225" s="144"/>
      <c r="AH1225" s="144"/>
      <c r="AI1225" s="144"/>
      <c r="AJ1225" s="144"/>
      <c r="AK1225" s="144"/>
      <c r="AL1225" s="144"/>
      <c r="AM1225" s="144"/>
      <c r="AN1225" s="144"/>
      <c r="AO1225" s="144"/>
      <c r="AP1225" s="144"/>
      <c r="AQ1225" s="144"/>
      <c r="AR1225" s="144"/>
      <c r="AS1225" s="144"/>
      <c r="AT1225" s="144"/>
      <c r="AU1225" s="144"/>
      <c r="AV1225" s="144"/>
      <c r="AW1225" s="144"/>
      <c r="AX1225" s="144"/>
      <c r="AY1225" s="144"/>
      <c r="AZ1225" s="144"/>
      <c r="BA1225" s="144"/>
      <c r="BB1225" s="144"/>
      <c r="BC1225" s="144"/>
      <c r="BD1225" s="144"/>
      <c r="BE1225" s="144"/>
      <c r="BF1225" s="144"/>
    </row>
    <row r="1226" spans="3:58">
      <c r="C1226" s="144"/>
      <c r="D1226" s="144"/>
      <c r="E1226" s="144"/>
      <c r="F1226" s="144"/>
      <c r="G1226" s="144"/>
      <c r="H1226" s="144"/>
      <c r="I1226" s="144"/>
      <c r="J1226" s="144"/>
      <c r="K1226" s="144"/>
      <c r="L1226" s="144"/>
      <c r="M1226" s="144"/>
      <c r="N1226" s="144"/>
      <c r="O1226" s="144"/>
      <c r="P1226" s="144"/>
      <c r="Q1226" s="145"/>
      <c r="R1226" s="145"/>
      <c r="S1226" s="145"/>
      <c r="T1226" s="145"/>
      <c r="U1226" s="145"/>
      <c r="V1226" s="145"/>
      <c r="W1226" s="145"/>
      <c r="X1226" s="145"/>
      <c r="Y1226" s="145"/>
      <c r="Z1226" s="145"/>
      <c r="AA1226" s="145"/>
      <c r="AB1226" s="145"/>
      <c r="AC1226" s="145"/>
      <c r="AD1226" s="145"/>
      <c r="AE1226" s="144"/>
      <c r="AF1226" s="144"/>
      <c r="AG1226" s="144"/>
      <c r="AH1226" s="144"/>
      <c r="AI1226" s="144"/>
      <c r="AJ1226" s="144"/>
      <c r="AK1226" s="144"/>
      <c r="AL1226" s="144"/>
      <c r="AM1226" s="144"/>
      <c r="AN1226" s="144"/>
      <c r="AO1226" s="144"/>
      <c r="AP1226" s="144"/>
      <c r="AQ1226" s="144"/>
      <c r="AR1226" s="144"/>
      <c r="AS1226" s="144"/>
      <c r="AT1226" s="144"/>
      <c r="AU1226" s="144"/>
      <c r="AV1226" s="144"/>
      <c r="AW1226" s="144"/>
      <c r="AX1226" s="144"/>
      <c r="AY1226" s="144"/>
      <c r="AZ1226" s="144"/>
      <c r="BA1226" s="144"/>
      <c r="BB1226" s="144"/>
      <c r="BC1226" s="144"/>
      <c r="BD1226" s="144"/>
      <c r="BE1226" s="144"/>
      <c r="BF1226" s="144"/>
    </row>
    <row r="1227" spans="3:58">
      <c r="C1227" s="144"/>
      <c r="D1227" s="144"/>
      <c r="E1227" s="144"/>
      <c r="F1227" s="144"/>
      <c r="G1227" s="144"/>
      <c r="H1227" s="144"/>
      <c r="I1227" s="144"/>
      <c r="J1227" s="144"/>
      <c r="K1227" s="144"/>
      <c r="L1227" s="144"/>
      <c r="M1227" s="144"/>
      <c r="N1227" s="144"/>
      <c r="O1227" s="144"/>
      <c r="P1227" s="144"/>
      <c r="Q1227" s="145"/>
      <c r="R1227" s="145"/>
      <c r="S1227" s="145"/>
      <c r="T1227" s="145"/>
      <c r="U1227" s="145"/>
      <c r="V1227" s="145"/>
      <c r="W1227" s="145"/>
      <c r="X1227" s="145"/>
      <c r="Y1227" s="145"/>
      <c r="Z1227" s="145"/>
      <c r="AA1227" s="145"/>
      <c r="AB1227" s="145"/>
      <c r="AC1227" s="145"/>
      <c r="AD1227" s="145"/>
      <c r="AE1227" s="144"/>
      <c r="AF1227" s="144"/>
      <c r="AG1227" s="144"/>
      <c r="AH1227" s="144"/>
      <c r="AI1227" s="144"/>
      <c r="AJ1227" s="144"/>
      <c r="AK1227" s="144"/>
      <c r="AL1227" s="144"/>
      <c r="AM1227" s="144"/>
      <c r="AN1227" s="144"/>
      <c r="AO1227" s="144"/>
      <c r="AP1227" s="144"/>
      <c r="AQ1227" s="144"/>
      <c r="AR1227" s="144"/>
      <c r="AS1227" s="144"/>
      <c r="AT1227" s="144"/>
      <c r="AU1227" s="144"/>
      <c r="AV1227" s="144"/>
      <c r="AW1227" s="144"/>
      <c r="AX1227" s="144"/>
      <c r="AY1227" s="144"/>
      <c r="AZ1227" s="144"/>
      <c r="BA1227" s="144"/>
      <c r="BB1227" s="144"/>
      <c r="BC1227" s="144"/>
      <c r="BD1227" s="144"/>
      <c r="BE1227" s="144"/>
      <c r="BF1227" s="144"/>
    </row>
    <row r="1228" spans="3:58">
      <c r="C1228" s="144"/>
      <c r="D1228" s="144"/>
      <c r="E1228" s="144"/>
      <c r="F1228" s="144"/>
      <c r="G1228" s="144"/>
      <c r="H1228" s="144"/>
      <c r="I1228" s="144"/>
      <c r="J1228" s="144"/>
      <c r="K1228" s="144"/>
      <c r="L1228" s="144"/>
      <c r="M1228" s="144"/>
      <c r="N1228" s="144"/>
      <c r="O1228" s="144"/>
      <c r="P1228" s="144"/>
      <c r="Q1228" s="145"/>
      <c r="R1228" s="145"/>
      <c r="S1228" s="145"/>
      <c r="T1228" s="145"/>
      <c r="U1228" s="145"/>
      <c r="V1228" s="145"/>
      <c r="W1228" s="145"/>
      <c r="X1228" s="145"/>
      <c r="Y1228" s="145"/>
      <c r="Z1228" s="145"/>
      <c r="AA1228" s="145"/>
      <c r="AB1228" s="145"/>
      <c r="AC1228" s="145"/>
      <c r="AD1228" s="145"/>
      <c r="AE1228" s="144"/>
      <c r="AF1228" s="144"/>
      <c r="AG1228" s="144"/>
      <c r="AH1228" s="144"/>
      <c r="AI1228" s="144"/>
      <c r="AJ1228" s="144"/>
      <c r="AK1228" s="144"/>
      <c r="AL1228" s="144"/>
      <c r="AM1228" s="144"/>
      <c r="AN1228" s="144"/>
      <c r="AO1228" s="144"/>
      <c r="AP1228" s="144"/>
      <c r="AQ1228" s="144"/>
      <c r="AR1228" s="144"/>
      <c r="AS1228" s="144"/>
      <c r="AT1228" s="144"/>
      <c r="AU1228" s="144"/>
      <c r="AV1228" s="144"/>
      <c r="AW1228" s="144"/>
      <c r="AX1228" s="144"/>
      <c r="AY1228" s="144"/>
      <c r="AZ1228" s="144"/>
      <c r="BA1228" s="144"/>
      <c r="BB1228" s="144"/>
      <c r="BC1228" s="144"/>
      <c r="BD1228" s="144"/>
      <c r="BE1228" s="144"/>
      <c r="BF1228" s="144"/>
    </row>
    <row r="1229" spans="3:58">
      <c r="C1229" s="144"/>
      <c r="D1229" s="144"/>
      <c r="E1229" s="144"/>
      <c r="F1229" s="144"/>
      <c r="G1229" s="144"/>
      <c r="H1229" s="144"/>
      <c r="I1229" s="144"/>
      <c r="J1229" s="144"/>
      <c r="K1229" s="144"/>
      <c r="L1229" s="144"/>
      <c r="M1229" s="144"/>
      <c r="N1229" s="144"/>
      <c r="O1229" s="144"/>
      <c r="P1229" s="144"/>
      <c r="Q1229" s="145"/>
      <c r="R1229" s="145"/>
      <c r="S1229" s="145"/>
      <c r="T1229" s="145"/>
      <c r="U1229" s="145"/>
      <c r="V1229" s="145"/>
      <c r="W1229" s="145"/>
      <c r="X1229" s="145"/>
      <c r="Y1229" s="145"/>
      <c r="Z1229" s="145"/>
      <c r="AA1229" s="145"/>
      <c r="AB1229" s="145"/>
      <c r="AC1229" s="145"/>
      <c r="AD1229" s="145"/>
      <c r="AE1229" s="144"/>
      <c r="AF1229" s="144"/>
      <c r="AG1229" s="144"/>
      <c r="AH1229" s="144"/>
      <c r="AI1229" s="144"/>
      <c r="AJ1229" s="144"/>
      <c r="AK1229" s="144"/>
      <c r="AL1229" s="144"/>
      <c r="AM1229" s="144"/>
      <c r="AN1229" s="144"/>
      <c r="AO1229" s="144"/>
      <c r="AP1229" s="144"/>
      <c r="AQ1229" s="144"/>
      <c r="AR1229" s="144"/>
      <c r="AS1229" s="144"/>
      <c r="AT1229" s="144"/>
      <c r="AU1229" s="144"/>
      <c r="AV1229" s="144"/>
      <c r="AW1229" s="144"/>
      <c r="AX1229" s="144"/>
      <c r="AY1229" s="144"/>
      <c r="AZ1229" s="144"/>
      <c r="BA1229" s="144"/>
      <c r="BB1229" s="144"/>
      <c r="BC1229" s="144"/>
      <c r="BD1229" s="144"/>
      <c r="BE1229" s="144"/>
      <c r="BF1229" s="144"/>
    </row>
    <row r="1230" spans="3:58">
      <c r="C1230" s="144"/>
      <c r="D1230" s="144"/>
      <c r="E1230" s="144"/>
      <c r="F1230" s="144"/>
      <c r="G1230" s="144"/>
      <c r="H1230" s="144"/>
      <c r="I1230" s="144"/>
      <c r="J1230" s="144"/>
      <c r="K1230" s="144"/>
      <c r="L1230" s="144"/>
      <c r="M1230" s="144"/>
      <c r="N1230" s="144"/>
      <c r="O1230" s="144"/>
      <c r="P1230" s="144"/>
      <c r="Q1230" s="145"/>
      <c r="R1230" s="145"/>
      <c r="S1230" s="145"/>
      <c r="T1230" s="145"/>
      <c r="U1230" s="145"/>
      <c r="V1230" s="145"/>
      <c r="W1230" s="145"/>
      <c r="X1230" s="145"/>
      <c r="Y1230" s="145"/>
      <c r="Z1230" s="145"/>
      <c r="AA1230" s="145"/>
      <c r="AB1230" s="145"/>
      <c r="AC1230" s="145"/>
      <c r="AD1230" s="145"/>
      <c r="AE1230" s="144"/>
      <c r="AF1230" s="144"/>
      <c r="AG1230" s="144"/>
      <c r="AH1230" s="144"/>
      <c r="AI1230" s="144"/>
      <c r="AJ1230" s="144"/>
      <c r="AK1230" s="144"/>
      <c r="AL1230" s="144"/>
      <c r="AM1230" s="144"/>
      <c r="AN1230" s="144"/>
      <c r="AO1230" s="144"/>
      <c r="AP1230" s="144"/>
      <c r="AQ1230" s="144"/>
      <c r="AR1230" s="144"/>
      <c r="AS1230" s="144"/>
      <c r="AT1230" s="144"/>
      <c r="AU1230" s="144"/>
      <c r="AV1230" s="144"/>
      <c r="AW1230" s="144"/>
      <c r="AX1230" s="144"/>
      <c r="AY1230" s="144"/>
      <c r="AZ1230" s="144"/>
      <c r="BA1230" s="144"/>
      <c r="BB1230" s="144"/>
      <c r="BC1230" s="144"/>
      <c r="BD1230" s="144"/>
      <c r="BE1230" s="144"/>
      <c r="BF1230" s="144"/>
    </row>
    <row r="1231" spans="3:58">
      <c r="C1231" s="144"/>
      <c r="D1231" s="144"/>
      <c r="E1231" s="144"/>
      <c r="F1231" s="144"/>
      <c r="G1231" s="144"/>
      <c r="H1231" s="144"/>
      <c r="I1231" s="144"/>
      <c r="J1231" s="144"/>
      <c r="K1231" s="144"/>
      <c r="L1231" s="144"/>
      <c r="M1231" s="144"/>
      <c r="N1231" s="144"/>
      <c r="O1231" s="144"/>
      <c r="P1231" s="144"/>
      <c r="Q1231" s="145"/>
      <c r="R1231" s="145"/>
      <c r="S1231" s="145"/>
      <c r="T1231" s="145"/>
      <c r="U1231" s="145"/>
      <c r="V1231" s="145"/>
      <c r="W1231" s="145"/>
      <c r="X1231" s="145"/>
      <c r="Y1231" s="145"/>
      <c r="Z1231" s="145"/>
      <c r="AA1231" s="145"/>
      <c r="AB1231" s="145"/>
      <c r="AC1231" s="145"/>
      <c r="AD1231" s="145"/>
      <c r="AE1231" s="144"/>
      <c r="AF1231" s="144"/>
      <c r="AG1231" s="144"/>
      <c r="AH1231" s="144"/>
      <c r="AI1231" s="144"/>
      <c r="AJ1231" s="144"/>
      <c r="AK1231" s="144"/>
      <c r="AL1231" s="144"/>
      <c r="AM1231" s="144"/>
      <c r="AN1231" s="144"/>
      <c r="AO1231" s="144"/>
      <c r="AP1231" s="144"/>
      <c r="AQ1231" s="144"/>
      <c r="AR1231" s="144"/>
      <c r="AS1231" s="144"/>
      <c r="AT1231" s="144"/>
      <c r="AU1231" s="144"/>
      <c r="AV1231" s="144"/>
      <c r="AW1231" s="144"/>
      <c r="AX1231" s="144"/>
      <c r="AY1231" s="144"/>
      <c r="AZ1231" s="144"/>
      <c r="BA1231" s="144"/>
      <c r="BB1231" s="144"/>
      <c r="BC1231" s="144"/>
      <c r="BD1231" s="144"/>
      <c r="BE1231" s="144"/>
      <c r="BF1231" s="144"/>
    </row>
    <row r="1232" spans="3:58">
      <c r="C1232" s="144"/>
      <c r="D1232" s="144"/>
      <c r="E1232" s="144"/>
      <c r="F1232" s="144"/>
      <c r="G1232" s="144"/>
      <c r="H1232" s="144"/>
      <c r="I1232" s="144"/>
      <c r="J1232" s="144"/>
      <c r="K1232" s="144"/>
      <c r="L1232" s="144"/>
      <c r="M1232" s="144"/>
      <c r="N1232" s="144"/>
      <c r="O1232" s="144"/>
      <c r="P1232" s="144"/>
      <c r="Q1232" s="145"/>
      <c r="R1232" s="145"/>
      <c r="S1232" s="145"/>
      <c r="T1232" s="145"/>
      <c r="U1232" s="145"/>
      <c r="V1232" s="145"/>
      <c r="W1232" s="145"/>
      <c r="X1232" s="145"/>
      <c r="Y1232" s="145"/>
      <c r="Z1232" s="145"/>
      <c r="AA1232" s="145"/>
      <c r="AB1232" s="145"/>
      <c r="AC1232" s="145"/>
      <c r="AD1232" s="145"/>
      <c r="AE1232" s="144"/>
      <c r="AF1232" s="144"/>
      <c r="AG1232" s="144"/>
      <c r="AH1232" s="144"/>
      <c r="AI1232" s="144"/>
      <c r="AJ1232" s="144"/>
      <c r="AK1232" s="144"/>
      <c r="AL1232" s="144"/>
      <c r="AM1232" s="144"/>
      <c r="AN1232" s="144"/>
      <c r="AO1232" s="144"/>
      <c r="AP1232" s="144"/>
      <c r="AQ1232" s="144"/>
      <c r="AR1232" s="144"/>
      <c r="AS1232" s="144"/>
      <c r="AT1232" s="144"/>
      <c r="AU1232" s="144"/>
      <c r="AV1232" s="144"/>
      <c r="AW1232" s="144"/>
      <c r="AX1232" s="144"/>
      <c r="AY1232" s="144"/>
      <c r="AZ1232" s="144"/>
      <c r="BA1232" s="144"/>
      <c r="BB1232" s="144"/>
      <c r="BC1232" s="144"/>
      <c r="BD1232" s="144"/>
      <c r="BE1232" s="144"/>
      <c r="BF1232" s="144"/>
    </row>
    <row r="1233" spans="3:58">
      <c r="C1233" s="144"/>
      <c r="D1233" s="144"/>
      <c r="E1233" s="144"/>
      <c r="F1233" s="144"/>
      <c r="G1233" s="144"/>
      <c r="H1233" s="144"/>
      <c r="I1233" s="144"/>
      <c r="J1233" s="144"/>
      <c r="K1233" s="144"/>
      <c r="L1233" s="144"/>
      <c r="M1233" s="144"/>
      <c r="N1233" s="144"/>
      <c r="O1233" s="144"/>
      <c r="P1233" s="144"/>
      <c r="Q1233" s="145"/>
      <c r="R1233" s="145"/>
      <c r="S1233" s="145"/>
      <c r="T1233" s="145"/>
      <c r="U1233" s="145"/>
      <c r="V1233" s="145"/>
      <c r="W1233" s="145"/>
      <c r="X1233" s="145"/>
      <c r="Y1233" s="145"/>
      <c r="Z1233" s="145"/>
      <c r="AA1233" s="145"/>
      <c r="AB1233" s="145"/>
      <c r="AC1233" s="145"/>
      <c r="AD1233" s="145"/>
      <c r="AE1233" s="144"/>
      <c r="AF1233" s="144"/>
      <c r="AG1233" s="144"/>
      <c r="AH1233" s="144"/>
      <c r="AI1233" s="144"/>
      <c r="AJ1233" s="144"/>
      <c r="AK1233" s="144"/>
      <c r="AL1233" s="144"/>
      <c r="AM1233" s="144"/>
      <c r="AN1233" s="144"/>
      <c r="AO1233" s="144"/>
      <c r="AP1233" s="144"/>
      <c r="AQ1233" s="144"/>
      <c r="AR1233" s="144"/>
      <c r="AS1233" s="144"/>
      <c r="AT1233" s="144"/>
      <c r="AU1233" s="144"/>
      <c r="AV1233" s="144"/>
      <c r="AW1233" s="144"/>
      <c r="AX1233" s="144"/>
      <c r="AY1233" s="144"/>
      <c r="AZ1233" s="144"/>
      <c r="BA1233" s="144"/>
      <c r="BB1233" s="144"/>
      <c r="BC1233" s="144"/>
      <c r="BD1233" s="144"/>
      <c r="BE1233" s="144"/>
      <c r="BF1233" s="144"/>
    </row>
    <row r="1234" spans="3:58">
      <c r="C1234" s="144"/>
      <c r="D1234" s="144"/>
      <c r="E1234" s="144"/>
      <c r="F1234" s="144"/>
      <c r="G1234" s="144"/>
      <c r="H1234" s="144"/>
      <c r="I1234" s="144"/>
      <c r="J1234" s="144"/>
      <c r="K1234" s="144"/>
      <c r="L1234" s="144"/>
      <c r="M1234" s="144"/>
      <c r="N1234" s="144"/>
      <c r="O1234" s="144"/>
      <c r="P1234" s="144"/>
      <c r="Q1234" s="145"/>
      <c r="R1234" s="145"/>
      <c r="S1234" s="145"/>
      <c r="T1234" s="145"/>
      <c r="U1234" s="145"/>
      <c r="V1234" s="145"/>
      <c r="W1234" s="145"/>
      <c r="X1234" s="145"/>
      <c r="Y1234" s="145"/>
      <c r="Z1234" s="145"/>
      <c r="AA1234" s="145"/>
      <c r="AB1234" s="145"/>
      <c r="AC1234" s="145"/>
      <c r="AD1234" s="145"/>
      <c r="AE1234" s="144"/>
      <c r="AF1234" s="144"/>
      <c r="AG1234" s="144"/>
      <c r="AH1234" s="144"/>
      <c r="AI1234" s="144"/>
      <c r="AJ1234" s="144"/>
      <c r="AK1234" s="144"/>
      <c r="AL1234" s="144"/>
      <c r="AM1234" s="144"/>
      <c r="AN1234" s="144"/>
      <c r="AO1234" s="144"/>
      <c r="AP1234" s="144"/>
      <c r="AQ1234" s="144"/>
      <c r="AR1234" s="144"/>
      <c r="AS1234" s="144"/>
      <c r="AT1234" s="144"/>
      <c r="AU1234" s="144"/>
      <c r="AV1234" s="144"/>
      <c r="AW1234" s="144"/>
      <c r="AX1234" s="144"/>
      <c r="AY1234" s="144"/>
      <c r="AZ1234" s="144"/>
      <c r="BA1234" s="144"/>
      <c r="BB1234" s="144"/>
      <c r="BC1234" s="144"/>
      <c r="BD1234" s="144"/>
      <c r="BE1234" s="144"/>
      <c r="BF1234" s="144"/>
    </row>
    <row r="1235" spans="3:58">
      <c r="C1235" s="144"/>
      <c r="D1235" s="144"/>
      <c r="E1235" s="144"/>
      <c r="F1235" s="144"/>
      <c r="G1235" s="144"/>
      <c r="H1235" s="144"/>
      <c r="I1235" s="144"/>
      <c r="J1235" s="144"/>
      <c r="K1235" s="144"/>
      <c r="L1235" s="144"/>
      <c r="M1235" s="144"/>
      <c r="N1235" s="144"/>
      <c r="O1235" s="144"/>
      <c r="P1235" s="144"/>
      <c r="Q1235" s="145"/>
      <c r="R1235" s="145"/>
      <c r="S1235" s="145"/>
      <c r="T1235" s="145"/>
      <c r="U1235" s="145"/>
      <c r="V1235" s="145"/>
      <c r="W1235" s="145"/>
      <c r="X1235" s="145"/>
      <c r="Y1235" s="145"/>
      <c r="Z1235" s="145"/>
      <c r="AA1235" s="145"/>
      <c r="AB1235" s="145"/>
      <c r="AC1235" s="145"/>
      <c r="AD1235" s="145"/>
      <c r="AE1235" s="144"/>
      <c r="AF1235" s="144"/>
      <c r="AG1235" s="144"/>
      <c r="AH1235" s="144"/>
      <c r="AI1235" s="144"/>
      <c r="AJ1235" s="144"/>
      <c r="AK1235" s="144"/>
      <c r="AL1235" s="144"/>
      <c r="AM1235" s="144"/>
      <c r="AN1235" s="144"/>
      <c r="AO1235" s="144"/>
      <c r="AP1235" s="144"/>
      <c r="AQ1235" s="144"/>
      <c r="AR1235" s="144"/>
      <c r="AS1235" s="144"/>
      <c r="AT1235" s="144"/>
      <c r="AU1235" s="144"/>
      <c r="AV1235" s="144"/>
      <c r="AW1235" s="144"/>
      <c r="AX1235" s="144"/>
      <c r="AY1235" s="144"/>
      <c r="AZ1235" s="144"/>
      <c r="BA1235" s="144"/>
      <c r="BB1235" s="144"/>
      <c r="BC1235" s="144"/>
      <c r="BD1235" s="144"/>
      <c r="BE1235" s="144"/>
      <c r="BF1235" s="144"/>
    </row>
    <row r="1236" spans="3:58">
      <c r="C1236" s="144"/>
      <c r="D1236" s="144"/>
      <c r="E1236" s="144"/>
      <c r="F1236" s="144"/>
      <c r="G1236" s="144"/>
      <c r="H1236" s="144"/>
      <c r="I1236" s="144"/>
      <c r="J1236" s="144"/>
      <c r="K1236" s="144"/>
      <c r="L1236" s="144"/>
      <c r="M1236" s="144"/>
      <c r="N1236" s="144"/>
      <c r="O1236" s="144"/>
      <c r="P1236" s="144"/>
      <c r="Q1236" s="145"/>
      <c r="R1236" s="145"/>
      <c r="S1236" s="145"/>
      <c r="T1236" s="145"/>
      <c r="U1236" s="145"/>
      <c r="V1236" s="145"/>
      <c r="W1236" s="145"/>
      <c r="X1236" s="145"/>
      <c r="Y1236" s="145"/>
      <c r="Z1236" s="145"/>
      <c r="AA1236" s="145"/>
      <c r="AB1236" s="145"/>
      <c r="AC1236" s="145"/>
      <c r="AD1236" s="145"/>
      <c r="AE1236" s="144"/>
      <c r="AF1236" s="144"/>
      <c r="AG1236" s="144"/>
      <c r="AH1236" s="144"/>
      <c r="AI1236" s="144"/>
      <c r="AJ1236" s="144"/>
      <c r="AK1236" s="144"/>
      <c r="AL1236" s="144"/>
      <c r="AM1236" s="144"/>
      <c r="AN1236" s="144"/>
      <c r="AO1236" s="144"/>
      <c r="AP1236" s="144"/>
      <c r="AQ1236" s="144"/>
      <c r="AR1236" s="144"/>
      <c r="AS1236" s="144"/>
      <c r="AT1236" s="144"/>
      <c r="AU1236" s="144"/>
      <c r="AV1236" s="144"/>
      <c r="AW1236" s="144"/>
      <c r="AX1236" s="144"/>
      <c r="AY1236" s="144"/>
      <c r="AZ1236" s="144"/>
      <c r="BA1236" s="144"/>
      <c r="BB1236" s="144"/>
      <c r="BC1236" s="144"/>
      <c r="BD1236" s="144"/>
      <c r="BE1236" s="144"/>
      <c r="BF1236" s="144"/>
    </row>
    <row r="1237" spans="3:58">
      <c r="C1237" s="144"/>
      <c r="D1237" s="144"/>
      <c r="E1237" s="144"/>
      <c r="F1237" s="144"/>
      <c r="G1237" s="144"/>
      <c r="H1237" s="144"/>
      <c r="I1237" s="144"/>
      <c r="J1237" s="144"/>
      <c r="K1237" s="144"/>
      <c r="L1237" s="144"/>
      <c r="M1237" s="144"/>
      <c r="N1237" s="144"/>
      <c r="O1237" s="144"/>
      <c r="P1237" s="144"/>
      <c r="Q1237" s="145"/>
      <c r="R1237" s="145"/>
      <c r="S1237" s="145"/>
      <c r="T1237" s="145"/>
      <c r="U1237" s="145"/>
      <c r="V1237" s="145"/>
      <c r="W1237" s="145"/>
      <c r="X1237" s="145"/>
      <c r="Y1237" s="145"/>
      <c r="Z1237" s="145"/>
      <c r="AA1237" s="145"/>
      <c r="AB1237" s="145"/>
      <c r="AC1237" s="145"/>
      <c r="AD1237" s="145"/>
      <c r="AE1237" s="144"/>
      <c r="AF1237" s="144"/>
      <c r="AG1237" s="144"/>
      <c r="AH1237" s="144"/>
      <c r="AI1237" s="144"/>
      <c r="AJ1237" s="144"/>
      <c r="AK1237" s="144"/>
      <c r="AL1237" s="144"/>
      <c r="AM1237" s="144"/>
      <c r="AN1237" s="144"/>
      <c r="AO1237" s="144"/>
      <c r="AP1237" s="144"/>
      <c r="AQ1237" s="144"/>
      <c r="AR1237" s="144"/>
      <c r="AS1237" s="144"/>
      <c r="AT1237" s="144"/>
      <c r="AU1237" s="144"/>
      <c r="AV1237" s="144"/>
      <c r="AW1237" s="144"/>
      <c r="AX1237" s="144"/>
      <c r="AY1237" s="144"/>
      <c r="AZ1237" s="144"/>
      <c r="BA1237" s="144"/>
      <c r="BB1237" s="144"/>
      <c r="BC1237" s="144"/>
      <c r="BD1237" s="144"/>
      <c r="BE1237" s="144"/>
      <c r="BF1237" s="144"/>
    </row>
    <row r="1238" spans="3:58">
      <c r="C1238" s="144"/>
      <c r="D1238" s="144"/>
      <c r="E1238" s="144"/>
      <c r="F1238" s="144"/>
      <c r="G1238" s="144"/>
      <c r="H1238" s="144"/>
      <c r="I1238" s="144"/>
      <c r="J1238" s="144"/>
      <c r="K1238" s="144"/>
      <c r="L1238" s="144"/>
      <c r="M1238" s="144"/>
      <c r="N1238" s="144"/>
      <c r="O1238" s="144"/>
      <c r="P1238" s="144"/>
      <c r="Q1238" s="145"/>
      <c r="R1238" s="145"/>
      <c r="S1238" s="145"/>
      <c r="T1238" s="145"/>
      <c r="U1238" s="145"/>
      <c r="V1238" s="145"/>
      <c r="W1238" s="145"/>
      <c r="X1238" s="145"/>
      <c r="Y1238" s="145"/>
      <c r="Z1238" s="145"/>
      <c r="AA1238" s="145"/>
      <c r="AB1238" s="145"/>
      <c r="AC1238" s="145"/>
      <c r="AD1238" s="145"/>
      <c r="AE1238" s="144"/>
      <c r="AF1238" s="144"/>
      <c r="AG1238" s="144"/>
      <c r="AH1238" s="144"/>
      <c r="AI1238" s="144"/>
      <c r="AJ1238" s="144"/>
      <c r="AK1238" s="144"/>
      <c r="AL1238" s="144"/>
      <c r="AM1238" s="144"/>
      <c r="AN1238" s="144"/>
      <c r="AO1238" s="144"/>
      <c r="AP1238" s="144"/>
      <c r="AQ1238" s="144"/>
      <c r="AR1238" s="144"/>
      <c r="AS1238" s="144"/>
      <c r="AT1238" s="144"/>
      <c r="AU1238" s="144"/>
      <c r="AV1238" s="144"/>
      <c r="AW1238" s="144"/>
      <c r="AX1238" s="144"/>
      <c r="AY1238" s="144"/>
      <c r="AZ1238" s="144"/>
      <c r="BA1238" s="144"/>
      <c r="BB1238" s="144"/>
      <c r="BC1238" s="144"/>
      <c r="BD1238" s="144"/>
      <c r="BE1238" s="144"/>
      <c r="BF1238" s="144"/>
    </row>
    <row r="1239" spans="3:58">
      <c r="C1239" s="144"/>
      <c r="D1239" s="144"/>
      <c r="E1239" s="144"/>
      <c r="F1239" s="144"/>
      <c r="G1239" s="144"/>
      <c r="H1239" s="144"/>
      <c r="I1239" s="144"/>
      <c r="J1239" s="144"/>
      <c r="K1239" s="144"/>
      <c r="L1239" s="144"/>
      <c r="M1239" s="144"/>
      <c r="N1239" s="144"/>
      <c r="O1239" s="144"/>
      <c r="P1239" s="144"/>
      <c r="Q1239" s="145"/>
      <c r="R1239" s="145"/>
      <c r="S1239" s="145"/>
      <c r="T1239" s="145"/>
      <c r="U1239" s="145"/>
      <c r="V1239" s="145"/>
      <c r="W1239" s="145"/>
      <c r="X1239" s="145"/>
      <c r="Y1239" s="145"/>
      <c r="Z1239" s="145"/>
      <c r="AA1239" s="145"/>
      <c r="AB1239" s="145"/>
      <c r="AC1239" s="145"/>
      <c r="AD1239" s="145"/>
      <c r="AE1239" s="144"/>
      <c r="AF1239" s="144"/>
      <c r="AG1239" s="144"/>
      <c r="AH1239" s="144"/>
      <c r="AI1239" s="144"/>
      <c r="AJ1239" s="144"/>
      <c r="AK1239" s="144"/>
      <c r="AL1239" s="144"/>
      <c r="AM1239" s="144"/>
      <c r="AN1239" s="144"/>
      <c r="AO1239" s="144"/>
      <c r="AP1239" s="144"/>
      <c r="AQ1239" s="144"/>
      <c r="AR1239" s="144"/>
      <c r="AS1239" s="144"/>
      <c r="AT1239" s="144"/>
      <c r="AU1239" s="144"/>
      <c r="AV1239" s="144"/>
      <c r="AW1239" s="144"/>
      <c r="AX1239" s="144"/>
      <c r="AY1239" s="144"/>
      <c r="AZ1239" s="144"/>
      <c r="BA1239" s="144"/>
      <c r="BB1239" s="144"/>
      <c r="BC1239" s="144"/>
      <c r="BD1239" s="144"/>
      <c r="BE1239" s="144"/>
      <c r="BF1239" s="144"/>
    </row>
    <row r="1240" spans="3:58">
      <c r="C1240" s="144"/>
      <c r="D1240" s="144"/>
      <c r="E1240" s="144"/>
      <c r="F1240" s="144"/>
      <c r="G1240" s="144"/>
      <c r="H1240" s="144"/>
      <c r="I1240" s="144"/>
      <c r="J1240" s="144"/>
      <c r="K1240" s="144"/>
      <c r="L1240" s="144"/>
      <c r="M1240" s="144"/>
      <c r="N1240" s="144"/>
      <c r="O1240" s="144"/>
      <c r="P1240" s="144"/>
      <c r="Q1240" s="145"/>
      <c r="R1240" s="145"/>
      <c r="S1240" s="145"/>
      <c r="T1240" s="145"/>
      <c r="U1240" s="145"/>
      <c r="V1240" s="145"/>
      <c r="W1240" s="145"/>
      <c r="X1240" s="145"/>
      <c r="Y1240" s="145"/>
      <c r="Z1240" s="145"/>
      <c r="AA1240" s="145"/>
      <c r="AB1240" s="145"/>
      <c r="AC1240" s="145"/>
      <c r="AD1240" s="145"/>
      <c r="AE1240" s="144"/>
      <c r="AF1240" s="144"/>
      <c r="AG1240" s="144"/>
      <c r="AH1240" s="144"/>
      <c r="AI1240" s="144"/>
      <c r="AJ1240" s="144"/>
      <c r="AK1240" s="144"/>
      <c r="AL1240" s="144"/>
      <c r="AM1240" s="144"/>
      <c r="AN1240" s="144"/>
      <c r="AO1240" s="144"/>
      <c r="AP1240" s="144"/>
      <c r="AQ1240" s="144"/>
      <c r="AR1240" s="144"/>
      <c r="AS1240" s="144"/>
      <c r="AT1240" s="144"/>
      <c r="AU1240" s="144"/>
      <c r="AV1240" s="144"/>
      <c r="AW1240" s="144"/>
      <c r="AX1240" s="144"/>
      <c r="AY1240" s="144"/>
      <c r="AZ1240" s="144"/>
      <c r="BA1240" s="144"/>
      <c r="BB1240" s="144"/>
      <c r="BC1240" s="144"/>
      <c r="BD1240" s="144"/>
      <c r="BE1240" s="144"/>
      <c r="BF1240" s="144"/>
    </row>
    <row r="1241" spans="3:58">
      <c r="C1241" s="144"/>
      <c r="D1241" s="144"/>
      <c r="E1241" s="144"/>
      <c r="F1241" s="144"/>
      <c r="G1241" s="144"/>
      <c r="H1241" s="144"/>
      <c r="I1241" s="144"/>
      <c r="J1241" s="144"/>
      <c r="K1241" s="144"/>
      <c r="L1241" s="144"/>
      <c r="M1241" s="144"/>
      <c r="N1241" s="144"/>
      <c r="O1241" s="144"/>
      <c r="P1241" s="144"/>
      <c r="Q1241" s="145"/>
      <c r="R1241" s="145"/>
      <c r="S1241" s="145"/>
      <c r="T1241" s="145"/>
      <c r="U1241" s="145"/>
      <c r="V1241" s="145"/>
      <c r="W1241" s="145"/>
      <c r="X1241" s="145"/>
      <c r="Y1241" s="145"/>
      <c r="Z1241" s="145"/>
      <c r="AA1241" s="145"/>
      <c r="AB1241" s="145"/>
      <c r="AC1241" s="145"/>
      <c r="AD1241" s="145"/>
      <c r="AE1241" s="144"/>
      <c r="AF1241" s="144"/>
      <c r="AG1241" s="144"/>
      <c r="AH1241" s="144"/>
      <c r="AI1241" s="144"/>
      <c r="AJ1241" s="144"/>
      <c r="AK1241" s="144"/>
      <c r="AL1241" s="144"/>
      <c r="AM1241" s="144"/>
      <c r="AN1241" s="144"/>
      <c r="AO1241" s="144"/>
      <c r="AP1241" s="144"/>
      <c r="AQ1241" s="144"/>
      <c r="AR1241" s="144"/>
      <c r="AS1241" s="144"/>
      <c r="AT1241" s="144"/>
      <c r="AU1241" s="144"/>
      <c r="AV1241" s="144"/>
      <c r="AW1241" s="144"/>
      <c r="AX1241" s="144"/>
      <c r="AY1241" s="144"/>
      <c r="AZ1241" s="144"/>
      <c r="BA1241" s="144"/>
      <c r="BB1241" s="144"/>
      <c r="BC1241" s="144"/>
      <c r="BD1241" s="144"/>
      <c r="BE1241" s="144"/>
      <c r="BF1241" s="144"/>
    </row>
    <row r="1242" spans="3:58">
      <c r="C1242" s="144"/>
      <c r="D1242" s="144"/>
      <c r="E1242" s="144"/>
      <c r="F1242" s="144"/>
      <c r="G1242" s="144"/>
      <c r="H1242" s="144"/>
      <c r="I1242" s="144"/>
      <c r="J1242" s="144"/>
      <c r="K1242" s="144"/>
      <c r="L1242" s="144"/>
      <c r="M1242" s="144"/>
      <c r="N1242" s="144"/>
      <c r="O1242" s="144"/>
      <c r="P1242" s="144"/>
      <c r="Q1242" s="145"/>
      <c r="R1242" s="145"/>
      <c r="S1242" s="145"/>
      <c r="T1242" s="145"/>
      <c r="U1242" s="145"/>
      <c r="V1242" s="145"/>
      <c r="W1242" s="145"/>
      <c r="X1242" s="145"/>
      <c r="Y1242" s="145"/>
      <c r="Z1242" s="145"/>
      <c r="AA1242" s="145"/>
      <c r="AB1242" s="145"/>
      <c r="AC1242" s="145"/>
      <c r="AD1242" s="145"/>
      <c r="AE1242" s="144"/>
      <c r="AF1242" s="144"/>
      <c r="AG1242" s="144"/>
      <c r="AH1242" s="144"/>
      <c r="AI1242" s="144"/>
      <c r="AJ1242" s="144"/>
      <c r="AK1242" s="144"/>
      <c r="AL1242" s="144"/>
      <c r="AM1242" s="144"/>
      <c r="AN1242" s="144"/>
      <c r="AO1242" s="144"/>
      <c r="AP1242" s="144"/>
      <c r="AQ1242" s="144"/>
      <c r="AR1242" s="144"/>
      <c r="AS1242" s="144"/>
      <c r="AT1242" s="144"/>
      <c r="AU1242" s="144"/>
      <c r="AV1242" s="144"/>
      <c r="AW1242" s="144"/>
      <c r="AX1242" s="144"/>
      <c r="AY1242" s="144"/>
      <c r="AZ1242" s="144"/>
      <c r="BA1242" s="144"/>
      <c r="BB1242" s="144"/>
      <c r="BC1242" s="144"/>
      <c r="BD1242" s="144"/>
      <c r="BE1242" s="144"/>
      <c r="BF1242" s="144"/>
    </row>
    <row r="1243" spans="3:58">
      <c r="C1243" s="144"/>
      <c r="D1243" s="144"/>
      <c r="E1243" s="144"/>
      <c r="F1243" s="144"/>
      <c r="G1243" s="144"/>
      <c r="H1243" s="144"/>
      <c r="I1243" s="144"/>
      <c r="J1243" s="144"/>
      <c r="K1243" s="144"/>
      <c r="L1243" s="144"/>
      <c r="M1243" s="144"/>
      <c r="N1243" s="144"/>
      <c r="O1243" s="144"/>
      <c r="P1243" s="144"/>
      <c r="Q1243" s="145"/>
      <c r="R1243" s="145"/>
      <c r="S1243" s="145"/>
      <c r="T1243" s="145"/>
      <c r="U1243" s="145"/>
      <c r="V1243" s="145"/>
      <c r="W1243" s="145"/>
      <c r="X1243" s="145"/>
      <c r="Y1243" s="145"/>
      <c r="Z1243" s="145"/>
      <c r="AA1243" s="145"/>
      <c r="AB1243" s="145"/>
      <c r="AC1243" s="145"/>
      <c r="AD1243" s="145"/>
      <c r="AE1243" s="144"/>
      <c r="AF1243" s="144"/>
      <c r="AG1243" s="144"/>
      <c r="AH1243" s="144"/>
      <c r="AI1243" s="144"/>
      <c r="AJ1243" s="144"/>
      <c r="AK1243" s="144"/>
      <c r="AL1243" s="144"/>
      <c r="AM1243" s="144"/>
      <c r="AN1243" s="144"/>
      <c r="AO1243" s="144"/>
      <c r="AP1243" s="144"/>
      <c r="AQ1243" s="144"/>
      <c r="AR1243" s="144"/>
      <c r="AS1243" s="144"/>
      <c r="AT1243" s="144"/>
      <c r="AU1243" s="144"/>
      <c r="AV1243" s="144"/>
      <c r="AW1243" s="144"/>
      <c r="AX1243" s="144"/>
      <c r="AY1243" s="144"/>
      <c r="AZ1243" s="144"/>
      <c r="BA1243" s="144"/>
      <c r="BB1243" s="144"/>
      <c r="BC1243" s="144"/>
      <c r="BD1243" s="144"/>
      <c r="BE1243" s="144"/>
      <c r="BF1243" s="144"/>
    </row>
    <row r="1244" spans="3:58">
      <c r="C1244" s="144"/>
      <c r="D1244" s="144"/>
      <c r="E1244" s="144"/>
      <c r="F1244" s="144"/>
      <c r="G1244" s="144"/>
      <c r="H1244" s="144"/>
      <c r="I1244" s="144"/>
      <c r="J1244" s="144"/>
      <c r="K1244" s="144"/>
      <c r="L1244" s="144"/>
      <c r="M1244" s="144"/>
      <c r="N1244" s="144"/>
      <c r="O1244" s="144"/>
      <c r="P1244" s="144"/>
      <c r="Q1244" s="145"/>
      <c r="R1244" s="145"/>
      <c r="S1244" s="145"/>
      <c r="T1244" s="145"/>
      <c r="U1244" s="145"/>
      <c r="V1244" s="145"/>
      <c r="W1244" s="145"/>
      <c r="X1244" s="145"/>
      <c r="Y1244" s="145"/>
      <c r="Z1244" s="145"/>
      <c r="AA1244" s="145"/>
      <c r="AB1244" s="145"/>
      <c r="AC1244" s="145"/>
      <c r="AD1244" s="145"/>
      <c r="AE1244" s="144"/>
      <c r="AF1244" s="144"/>
      <c r="AG1244" s="144"/>
      <c r="AH1244" s="144"/>
      <c r="AI1244" s="144"/>
      <c r="AJ1244" s="144"/>
      <c r="AK1244" s="144"/>
      <c r="AL1244" s="144"/>
      <c r="AM1244" s="144"/>
      <c r="AN1244" s="144"/>
      <c r="AO1244" s="144"/>
      <c r="AP1244" s="144"/>
      <c r="AQ1244" s="144"/>
      <c r="AR1244" s="144"/>
      <c r="AS1244" s="144"/>
      <c r="AT1244" s="144"/>
      <c r="AU1244" s="144"/>
      <c r="AV1244" s="144"/>
      <c r="AW1244" s="144"/>
      <c r="AX1244" s="144"/>
      <c r="AY1244" s="144"/>
      <c r="AZ1244" s="144"/>
      <c r="BA1244" s="144"/>
      <c r="BB1244" s="144"/>
      <c r="BC1244" s="144"/>
      <c r="BD1244" s="144"/>
      <c r="BE1244" s="144"/>
      <c r="BF1244" s="144"/>
    </row>
    <row r="1245" spans="3:58">
      <c r="C1245" s="144"/>
      <c r="D1245" s="144"/>
      <c r="E1245" s="144"/>
      <c r="F1245" s="144"/>
      <c r="G1245" s="144"/>
      <c r="H1245" s="144"/>
      <c r="I1245" s="144"/>
      <c r="J1245" s="144"/>
      <c r="K1245" s="144"/>
      <c r="L1245" s="144"/>
      <c r="M1245" s="144"/>
      <c r="N1245" s="144"/>
      <c r="O1245" s="144"/>
      <c r="P1245" s="144"/>
      <c r="Q1245" s="145"/>
      <c r="R1245" s="145"/>
      <c r="S1245" s="145"/>
      <c r="T1245" s="145"/>
      <c r="U1245" s="145"/>
      <c r="V1245" s="145"/>
      <c r="W1245" s="145"/>
      <c r="X1245" s="145"/>
      <c r="Y1245" s="145"/>
      <c r="Z1245" s="145"/>
      <c r="AA1245" s="145"/>
      <c r="AB1245" s="145"/>
      <c r="AC1245" s="145"/>
      <c r="AD1245" s="145"/>
      <c r="AE1245" s="144"/>
      <c r="AF1245" s="144"/>
      <c r="AG1245" s="144"/>
      <c r="AH1245" s="144"/>
      <c r="AI1245" s="144"/>
      <c r="AJ1245" s="144"/>
      <c r="AK1245" s="144"/>
      <c r="AL1245" s="144"/>
      <c r="AM1245" s="144"/>
      <c r="AN1245" s="144"/>
      <c r="AO1245" s="144"/>
      <c r="AP1245" s="144"/>
      <c r="AQ1245" s="144"/>
      <c r="AR1245" s="144"/>
      <c r="AS1245" s="144"/>
      <c r="AT1245" s="144"/>
      <c r="AU1245" s="144"/>
      <c r="AV1245" s="144"/>
      <c r="AW1245" s="144"/>
      <c r="AX1245" s="144"/>
      <c r="AY1245" s="144"/>
      <c r="AZ1245" s="144"/>
      <c r="BA1245" s="144"/>
      <c r="BB1245" s="144"/>
      <c r="BC1245" s="144"/>
      <c r="BD1245" s="144"/>
      <c r="BE1245" s="144"/>
      <c r="BF1245" s="144"/>
    </row>
    <row r="1246" spans="3:58">
      <c r="C1246" s="144"/>
      <c r="D1246" s="144"/>
      <c r="E1246" s="144"/>
      <c r="F1246" s="144"/>
      <c r="G1246" s="144"/>
      <c r="H1246" s="144"/>
      <c r="I1246" s="144"/>
      <c r="J1246" s="144"/>
      <c r="K1246" s="144"/>
      <c r="L1246" s="144"/>
      <c r="M1246" s="144"/>
      <c r="N1246" s="144"/>
      <c r="O1246" s="144"/>
      <c r="P1246" s="144"/>
      <c r="Q1246" s="145"/>
      <c r="R1246" s="145"/>
      <c r="S1246" s="145"/>
      <c r="T1246" s="145"/>
      <c r="U1246" s="145"/>
      <c r="V1246" s="145"/>
      <c r="W1246" s="145"/>
      <c r="X1246" s="145"/>
      <c r="Y1246" s="145"/>
      <c r="Z1246" s="145"/>
      <c r="AA1246" s="145"/>
      <c r="AB1246" s="145"/>
      <c r="AC1246" s="145"/>
      <c r="AD1246" s="145"/>
      <c r="AE1246" s="144"/>
      <c r="AF1246" s="144"/>
      <c r="AG1246" s="144"/>
      <c r="AH1246" s="144"/>
      <c r="AI1246" s="144"/>
      <c r="AJ1246" s="144"/>
      <c r="AK1246" s="144"/>
      <c r="AL1246" s="144"/>
      <c r="AM1246" s="144"/>
      <c r="AN1246" s="144"/>
      <c r="AO1246" s="144"/>
      <c r="AP1246" s="144"/>
      <c r="AQ1246" s="144"/>
      <c r="AR1246" s="144"/>
      <c r="AS1246" s="144"/>
      <c r="AT1246" s="144"/>
      <c r="AU1246" s="144"/>
      <c r="AV1246" s="144"/>
      <c r="AW1246" s="144"/>
      <c r="AX1246" s="144"/>
      <c r="AY1246" s="144"/>
      <c r="AZ1246" s="144"/>
      <c r="BA1246" s="144"/>
      <c r="BB1246" s="144"/>
      <c r="BC1246" s="144"/>
      <c r="BD1246" s="144"/>
      <c r="BE1246" s="144"/>
      <c r="BF1246" s="144"/>
    </row>
    <row r="1247" spans="3:58">
      <c r="C1247" s="144"/>
      <c r="D1247" s="144"/>
      <c r="E1247" s="144"/>
      <c r="F1247" s="144"/>
      <c r="G1247" s="144"/>
      <c r="H1247" s="144"/>
      <c r="I1247" s="144"/>
      <c r="J1247" s="144"/>
      <c r="K1247" s="144"/>
      <c r="L1247" s="144"/>
      <c r="M1247" s="144"/>
      <c r="N1247" s="144"/>
      <c r="O1247" s="144"/>
      <c r="P1247" s="144"/>
      <c r="Q1247" s="145"/>
      <c r="R1247" s="145"/>
      <c r="S1247" s="145"/>
      <c r="T1247" s="145"/>
      <c r="U1247" s="145"/>
      <c r="V1247" s="145"/>
      <c r="W1247" s="145"/>
      <c r="X1247" s="145"/>
      <c r="Y1247" s="145"/>
      <c r="Z1247" s="145"/>
      <c r="AA1247" s="145"/>
      <c r="AB1247" s="145"/>
      <c r="AC1247" s="145"/>
      <c r="AD1247" s="145"/>
      <c r="AE1247" s="144"/>
      <c r="AF1247" s="144"/>
      <c r="AG1247" s="144"/>
      <c r="AH1247" s="144"/>
      <c r="AI1247" s="144"/>
      <c r="AJ1247" s="144"/>
      <c r="AK1247" s="144"/>
      <c r="AL1247" s="144"/>
      <c r="AM1247" s="144"/>
      <c r="AN1247" s="144"/>
      <c r="AO1247" s="144"/>
      <c r="AP1247" s="144"/>
      <c r="AQ1247" s="144"/>
      <c r="AR1247" s="144"/>
      <c r="AS1247" s="144"/>
      <c r="AT1247" s="144"/>
      <c r="AU1247" s="144"/>
      <c r="AV1247" s="144"/>
      <c r="AW1247" s="144"/>
      <c r="AX1247" s="144"/>
      <c r="AY1247" s="144"/>
      <c r="AZ1247" s="144"/>
      <c r="BA1247" s="144"/>
      <c r="BB1247" s="144"/>
      <c r="BC1247" s="144"/>
      <c r="BD1247" s="144"/>
      <c r="BE1247" s="144"/>
      <c r="BF1247" s="144"/>
    </row>
    <row r="1248" spans="3:58">
      <c r="C1248" s="144"/>
      <c r="D1248" s="144"/>
      <c r="E1248" s="144"/>
      <c r="F1248" s="144"/>
      <c r="G1248" s="144"/>
      <c r="H1248" s="144"/>
      <c r="I1248" s="144"/>
      <c r="J1248" s="144"/>
      <c r="K1248" s="144"/>
      <c r="L1248" s="144"/>
      <c r="M1248" s="144"/>
      <c r="N1248" s="144"/>
      <c r="O1248" s="144"/>
      <c r="P1248" s="144"/>
      <c r="Q1248" s="145"/>
      <c r="R1248" s="145"/>
      <c r="S1248" s="145"/>
      <c r="T1248" s="145"/>
      <c r="U1248" s="145"/>
      <c r="V1248" s="145"/>
      <c r="W1248" s="145"/>
      <c r="X1248" s="145"/>
      <c r="Y1248" s="145"/>
      <c r="Z1248" s="145"/>
      <c r="AA1248" s="145"/>
      <c r="AB1248" s="145"/>
      <c r="AC1248" s="145"/>
      <c r="AD1248" s="145"/>
      <c r="AE1248" s="144"/>
      <c r="AF1248" s="144"/>
      <c r="AG1248" s="144"/>
      <c r="AH1248" s="144"/>
      <c r="AI1248" s="144"/>
      <c r="AJ1248" s="144"/>
      <c r="AK1248" s="144"/>
      <c r="AL1248" s="144"/>
      <c r="AM1248" s="144"/>
      <c r="AN1248" s="144"/>
      <c r="AO1248" s="144"/>
      <c r="AP1248" s="144"/>
      <c r="AQ1248" s="144"/>
      <c r="AR1248" s="144"/>
      <c r="AS1248" s="144"/>
      <c r="AT1248" s="144"/>
      <c r="AU1248" s="144"/>
      <c r="AV1248" s="144"/>
      <c r="AW1248" s="144"/>
      <c r="AX1248" s="144"/>
      <c r="AY1248" s="144"/>
      <c r="AZ1248" s="144"/>
      <c r="BA1248" s="144"/>
      <c r="BB1248" s="144"/>
      <c r="BC1248" s="144"/>
      <c r="BD1248" s="144"/>
      <c r="BE1248" s="144"/>
      <c r="BF1248" s="144"/>
    </row>
    <row r="1249" spans="3:58">
      <c r="C1249" s="144"/>
      <c r="D1249" s="144"/>
      <c r="E1249" s="144"/>
      <c r="F1249" s="144"/>
      <c r="G1249" s="144"/>
      <c r="H1249" s="144"/>
      <c r="I1249" s="144"/>
      <c r="J1249" s="144"/>
      <c r="K1249" s="144"/>
      <c r="L1249" s="144"/>
      <c r="M1249" s="144"/>
      <c r="N1249" s="144"/>
      <c r="O1249" s="144"/>
      <c r="P1249" s="144"/>
      <c r="Q1249" s="145"/>
      <c r="R1249" s="145"/>
      <c r="S1249" s="145"/>
      <c r="T1249" s="145"/>
      <c r="U1249" s="145"/>
      <c r="V1249" s="145"/>
      <c r="W1249" s="145"/>
      <c r="X1249" s="145"/>
      <c r="Y1249" s="145"/>
      <c r="Z1249" s="145"/>
      <c r="AA1249" s="145"/>
      <c r="AB1249" s="145"/>
      <c r="AC1249" s="145"/>
      <c r="AD1249" s="145"/>
      <c r="AE1249" s="144"/>
      <c r="AF1249" s="144"/>
      <c r="AG1249" s="144"/>
      <c r="AH1249" s="144"/>
      <c r="AI1249" s="144"/>
      <c r="AJ1249" s="144"/>
      <c r="AK1249" s="144"/>
      <c r="AL1249" s="144"/>
      <c r="AM1249" s="144"/>
      <c r="AN1249" s="144"/>
      <c r="AO1249" s="144"/>
      <c r="AP1249" s="144"/>
      <c r="AQ1249" s="144"/>
      <c r="AR1249" s="144"/>
      <c r="AS1249" s="144"/>
      <c r="AT1249" s="144"/>
      <c r="AU1249" s="144"/>
      <c r="AV1249" s="144"/>
      <c r="AW1249" s="144"/>
      <c r="AX1249" s="144"/>
      <c r="AY1249" s="144"/>
      <c r="AZ1249" s="144"/>
      <c r="BA1249" s="144"/>
      <c r="BB1249" s="144"/>
      <c r="BC1249" s="144"/>
      <c r="BD1249" s="144"/>
      <c r="BE1249" s="144"/>
      <c r="BF1249" s="144"/>
    </row>
    <row r="1250" spans="3:58">
      <c r="C1250" s="144"/>
      <c r="D1250" s="144"/>
      <c r="E1250" s="144"/>
      <c r="F1250" s="144"/>
      <c r="G1250" s="144"/>
      <c r="H1250" s="144"/>
      <c r="I1250" s="144"/>
      <c r="J1250" s="144"/>
      <c r="K1250" s="144"/>
      <c r="L1250" s="144"/>
      <c r="M1250" s="144"/>
      <c r="N1250" s="144"/>
      <c r="O1250" s="144"/>
      <c r="P1250" s="144"/>
      <c r="Q1250" s="145"/>
      <c r="R1250" s="145"/>
      <c r="S1250" s="145"/>
      <c r="T1250" s="145"/>
      <c r="U1250" s="145"/>
      <c r="V1250" s="145"/>
      <c r="W1250" s="145"/>
      <c r="X1250" s="145"/>
      <c r="Y1250" s="145"/>
      <c r="Z1250" s="145"/>
      <c r="AA1250" s="145"/>
      <c r="AB1250" s="145"/>
      <c r="AC1250" s="145"/>
      <c r="AD1250" s="145"/>
      <c r="AE1250" s="144"/>
      <c r="AF1250" s="144"/>
      <c r="AG1250" s="144"/>
      <c r="AH1250" s="144"/>
      <c r="AI1250" s="144"/>
      <c r="AJ1250" s="144"/>
      <c r="AK1250" s="144"/>
      <c r="AL1250" s="144"/>
      <c r="AM1250" s="144"/>
      <c r="AN1250" s="144"/>
      <c r="AO1250" s="144"/>
      <c r="AP1250" s="144"/>
      <c r="AQ1250" s="144"/>
      <c r="AR1250" s="144"/>
      <c r="AS1250" s="144"/>
      <c r="AT1250" s="144"/>
      <c r="AU1250" s="144"/>
      <c r="AV1250" s="144"/>
      <c r="AW1250" s="144"/>
      <c r="AX1250" s="144"/>
      <c r="AY1250" s="144"/>
      <c r="AZ1250" s="144"/>
      <c r="BA1250" s="144"/>
      <c r="BB1250" s="144"/>
      <c r="BC1250" s="144"/>
      <c r="BD1250" s="144"/>
      <c r="BE1250" s="144"/>
      <c r="BF1250" s="144"/>
    </row>
    <row r="1251" spans="3:58">
      <c r="C1251" s="144"/>
      <c r="D1251" s="144"/>
      <c r="E1251" s="144"/>
      <c r="F1251" s="144"/>
      <c r="G1251" s="144"/>
      <c r="H1251" s="144"/>
      <c r="I1251" s="144"/>
      <c r="J1251" s="144"/>
      <c r="K1251" s="144"/>
      <c r="L1251" s="144"/>
      <c r="M1251" s="144"/>
      <c r="N1251" s="144"/>
      <c r="O1251" s="144"/>
      <c r="P1251" s="144"/>
      <c r="Q1251" s="145"/>
      <c r="R1251" s="145"/>
      <c r="S1251" s="145"/>
      <c r="T1251" s="145"/>
      <c r="U1251" s="145"/>
      <c r="V1251" s="145"/>
      <c r="W1251" s="145"/>
      <c r="X1251" s="145"/>
      <c r="Y1251" s="145"/>
      <c r="Z1251" s="145"/>
      <c r="AA1251" s="145"/>
      <c r="AB1251" s="145"/>
      <c r="AC1251" s="145"/>
      <c r="AD1251" s="145"/>
      <c r="AE1251" s="144"/>
      <c r="AF1251" s="144"/>
      <c r="AG1251" s="144"/>
      <c r="AH1251" s="144"/>
      <c r="AI1251" s="144"/>
      <c r="AJ1251" s="144"/>
      <c r="AK1251" s="144"/>
      <c r="AL1251" s="144"/>
      <c r="AM1251" s="144"/>
      <c r="AN1251" s="144"/>
      <c r="AO1251" s="144"/>
      <c r="AP1251" s="144"/>
      <c r="AQ1251" s="144"/>
      <c r="AR1251" s="144"/>
      <c r="AS1251" s="144"/>
      <c r="AT1251" s="144"/>
      <c r="AU1251" s="144"/>
      <c r="AV1251" s="144"/>
      <c r="AW1251" s="144"/>
      <c r="AX1251" s="144"/>
      <c r="AY1251" s="144"/>
      <c r="AZ1251" s="144"/>
      <c r="BA1251" s="144"/>
      <c r="BB1251" s="144"/>
      <c r="BC1251" s="144"/>
      <c r="BD1251" s="144"/>
      <c r="BE1251" s="144"/>
      <c r="BF1251" s="144"/>
    </row>
    <row r="1252" spans="3:58">
      <c r="C1252" s="144"/>
      <c r="D1252" s="144"/>
      <c r="E1252" s="144"/>
      <c r="F1252" s="144"/>
      <c r="G1252" s="144"/>
      <c r="H1252" s="144"/>
      <c r="I1252" s="144"/>
      <c r="J1252" s="144"/>
      <c r="K1252" s="144"/>
      <c r="L1252" s="144"/>
      <c r="M1252" s="144"/>
      <c r="N1252" s="144"/>
      <c r="O1252" s="144"/>
      <c r="P1252" s="144"/>
      <c r="Q1252" s="145"/>
      <c r="R1252" s="145"/>
      <c r="S1252" s="145"/>
      <c r="T1252" s="145"/>
      <c r="U1252" s="145"/>
      <c r="V1252" s="145"/>
      <c r="W1252" s="145"/>
      <c r="X1252" s="145"/>
      <c r="Y1252" s="145"/>
      <c r="Z1252" s="145"/>
      <c r="AA1252" s="145"/>
      <c r="AB1252" s="145"/>
      <c r="AC1252" s="145"/>
      <c r="AD1252" s="145"/>
      <c r="AE1252" s="144"/>
      <c r="AF1252" s="144"/>
      <c r="AG1252" s="144"/>
      <c r="AH1252" s="144"/>
      <c r="AI1252" s="144"/>
      <c r="AJ1252" s="144"/>
      <c r="AK1252" s="144"/>
      <c r="AL1252" s="144"/>
      <c r="AM1252" s="144"/>
      <c r="AN1252" s="144"/>
      <c r="AO1252" s="144"/>
      <c r="AP1252" s="144"/>
      <c r="AQ1252" s="144"/>
      <c r="AR1252" s="144"/>
      <c r="AS1252" s="144"/>
      <c r="AT1252" s="144"/>
      <c r="AU1252" s="144"/>
      <c r="AV1252" s="144"/>
      <c r="AW1252" s="144"/>
      <c r="AX1252" s="144"/>
      <c r="AY1252" s="144"/>
      <c r="AZ1252" s="144"/>
      <c r="BA1252" s="144"/>
      <c r="BB1252" s="144"/>
      <c r="BC1252" s="144"/>
      <c r="BD1252" s="144"/>
      <c r="BE1252" s="144"/>
      <c r="BF1252" s="144"/>
    </row>
    <row r="1253" spans="3:58">
      <c r="C1253" s="144"/>
      <c r="D1253" s="144"/>
      <c r="E1253" s="144"/>
      <c r="F1253" s="144"/>
      <c r="G1253" s="144"/>
      <c r="H1253" s="144"/>
      <c r="I1253" s="144"/>
      <c r="J1253" s="144"/>
      <c r="K1253" s="144"/>
      <c r="L1253" s="144"/>
      <c r="M1253" s="144"/>
      <c r="N1253" s="144"/>
      <c r="O1253" s="144"/>
      <c r="P1253" s="144"/>
      <c r="Q1253" s="145"/>
      <c r="R1253" s="145"/>
      <c r="S1253" s="145"/>
      <c r="T1253" s="145"/>
      <c r="U1253" s="145"/>
      <c r="V1253" s="145"/>
      <c r="W1253" s="145"/>
      <c r="X1253" s="145"/>
      <c r="Y1253" s="145"/>
      <c r="Z1253" s="145"/>
      <c r="AA1253" s="145"/>
      <c r="AB1253" s="145"/>
      <c r="AC1253" s="145"/>
      <c r="AD1253" s="145"/>
      <c r="AE1253" s="144"/>
      <c r="AF1253" s="144"/>
      <c r="AG1253" s="144"/>
      <c r="AH1253" s="144"/>
      <c r="AI1253" s="144"/>
      <c r="AJ1253" s="144"/>
      <c r="AK1253" s="144"/>
      <c r="AL1253" s="144"/>
      <c r="AM1253" s="144"/>
      <c r="AN1253" s="144"/>
      <c r="AO1253" s="144"/>
      <c r="AP1253" s="144"/>
      <c r="AQ1253" s="144"/>
      <c r="AR1253" s="144"/>
      <c r="AS1253" s="144"/>
      <c r="AT1253" s="144"/>
      <c r="AU1253" s="144"/>
      <c r="AV1253" s="144"/>
      <c r="AW1253" s="144"/>
      <c r="AX1253" s="144"/>
      <c r="AY1253" s="144"/>
      <c r="AZ1253" s="144"/>
      <c r="BA1253" s="144"/>
      <c r="BB1253" s="144"/>
      <c r="BC1253" s="144"/>
      <c r="BD1253" s="144"/>
      <c r="BE1253" s="144"/>
      <c r="BF1253" s="144"/>
    </row>
    <row r="1254" spans="3:58">
      <c r="C1254" s="144"/>
      <c r="D1254" s="144"/>
      <c r="E1254" s="144"/>
      <c r="F1254" s="144"/>
      <c r="G1254" s="144"/>
      <c r="H1254" s="144"/>
      <c r="I1254" s="144"/>
      <c r="J1254" s="144"/>
      <c r="K1254" s="144"/>
      <c r="L1254" s="144"/>
      <c r="M1254" s="144"/>
      <c r="N1254" s="144"/>
      <c r="O1254" s="144"/>
      <c r="P1254" s="144"/>
      <c r="Q1254" s="145"/>
      <c r="R1254" s="145"/>
      <c r="S1254" s="145"/>
      <c r="T1254" s="145"/>
      <c r="U1254" s="145"/>
      <c r="V1254" s="145"/>
      <c r="W1254" s="145"/>
      <c r="X1254" s="145"/>
      <c r="Y1254" s="145"/>
      <c r="Z1254" s="145"/>
      <c r="AA1254" s="145"/>
      <c r="AB1254" s="145"/>
      <c r="AC1254" s="145"/>
      <c r="AD1254" s="145"/>
      <c r="AE1254" s="144"/>
      <c r="AF1254" s="144"/>
      <c r="AG1254" s="144"/>
      <c r="AH1254" s="144"/>
      <c r="AI1254" s="144"/>
      <c r="AJ1254" s="144"/>
      <c r="AK1254" s="144"/>
      <c r="AL1254" s="144"/>
      <c r="AM1254" s="144"/>
      <c r="AN1254" s="144"/>
      <c r="AO1254" s="144"/>
      <c r="AP1254" s="144"/>
      <c r="AQ1254" s="144"/>
      <c r="AR1254" s="144"/>
      <c r="AS1254" s="144"/>
      <c r="AT1254" s="144"/>
      <c r="AU1254" s="144"/>
      <c r="AV1254" s="144"/>
      <c r="AW1254" s="144"/>
      <c r="AX1254" s="144"/>
      <c r="AY1254" s="144"/>
      <c r="AZ1254" s="144"/>
      <c r="BA1254" s="144"/>
      <c r="BB1254" s="144"/>
      <c r="BC1254" s="144"/>
      <c r="BD1254" s="144"/>
      <c r="BE1254" s="144"/>
      <c r="BF1254" s="144"/>
    </row>
    <row r="1255" spans="3:58">
      <c r="C1255" s="144"/>
      <c r="D1255" s="144"/>
      <c r="E1255" s="144"/>
      <c r="F1255" s="144"/>
      <c r="G1255" s="144"/>
      <c r="H1255" s="144"/>
      <c r="I1255" s="144"/>
      <c r="J1255" s="144"/>
      <c r="K1255" s="144"/>
      <c r="L1255" s="144"/>
      <c r="M1255" s="144"/>
      <c r="N1255" s="144"/>
      <c r="O1255" s="144"/>
      <c r="P1255" s="144"/>
      <c r="Q1255" s="145"/>
      <c r="R1255" s="145"/>
      <c r="S1255" s="145"/>
      <c r="T1255" s="145"/>
      <c r="U1255" s="145"/>
      <c r="V1255" s="145"/>
      <c r="W1255" s="145"/>
      <c r="X1255" s="145"/>
      <c r="Y1255" s="145"/>
      <c r="Z1255" s="145"/>
      <c r="AA1255" s="145"/>
      <c r="AB1255" s="145"/>
      <c r="AC1255" s="145"/>
      <c r="AD1255" s="145"/>
      <c r="AE1255" s="144"/>
      <c r="AF1255" s="144"/>
      <c r="AG1255" s="144"/>
      <c r="AH1255" s="144"/>
      <c r="AI1255" s="144"/>
      <c r="AJ1255" s="144"/>
      <c r="AK1255" s="144"/>
      <c r="AL1255" s="144"/>
      <c r="AM1255" s="144"/>
      <c r="AN1255" s="144"/>
      <c r="AO1255" s="144"/>
      <c r="AP1255" s="144"/>
      <c r="AQ1255" s="144"/>
      <c r="AR1255" s="144"/>
      <c r="AS1255" s="144"/>
      <c r="AT1255" s="144"/>
      <c r="AU1255" s="144"/>
      <c r="AV1255" s="144"/>
      <c r="AW1255" s="144"/>
      <c r="AX1255" s="144"/>
      <c r="AY1255" s="144"/>
      <c r="AZ1255" s="144"/>
      <c r="BA1255" s="144"/>
      <c r="BB1255" s="144"/>
      <c r="BC1255" s="144"/>
      <c r="BD1255" s="144"/>
      <c r="BE1255" s="144"/>
      <c r="BF1255" s="144"/>
    </row>
    <row r="1256" spans="3:58">
      <c r="C1256" s="144"/>
      <c r="D1256" s="144"/>
      <c r="E1256" s="144"/>
      <c r="F1256" s="144"/>
      <c r="G1256" s="144"/>
      <c r="H1256" s="144"/>
      <c r="I1256" s="144"/>
      <c r="J1256" s="144"/>
      <c r="K1256" s="144"/>
      <c r="L1256" s="144"/>
      <c r="M1256" s="144"/>
      <c r="N1256" s="144"/>
      <c r="O1256" s="144"/>
      <c r="P1256" s="144"/>
      <c r="Q1256" s="145"/>
      <c r="R1256" s="145"/>
      <c r="S1256" s="145"/>
      <c r="T1256" s="145"/>
      <c r="U1256" s="145"/>
      <c r="V1256" s="145"/>
      <c r="W1256" s="145"/>
      <c r="X1256" s="145"/>
      <c r="Y1256" s="145"/>
      <c r="Z1256" s="145"/>
      <c r="AA1256" s="145"/>
      <c r="AB1256" s="145"/>
      <c r="AC1256" s="145"/>
      <c r="AD1256" s="145"/>
      <c r="AE1256" s="144"/>
      <c r="AF1256" s="144"/>
      <c r="AG1256" s="144"/>
      <c r="AH1256" s="144"/>
      <c r="AI1256" s="144"/>
      <c r="AJ1256" s="144"/>
      <c r="AK1256" s="144"/>
      <c r="AL1256" s="144"/>
      <c r="AM1256" s="144"/>
      <c r="AN1256" s="144"/>
      <c r="AO1256" s="144"/>
      <c r="AP1256" s="144"/>
      <c r="AQ1256" s="144"/>
      <c r="AR1256" s="144"/>
      <c r="AS1256" s="144"/>
      <c r="AT1256" s="144"/>
      <c r="AU1256" s="144"/>
      <c r="AV1256" s="144"/>
      <c r="AW1256" s="144"/>
      <c r="AX1256" s="144"/>
      <c r="AY1256" s="144"/>
      <c r="AZ1256" s="144"/>
      <c r="BA1256" s="144"/>
      <c r="BB1256" s="144"/>
      <c r="BC1256" s="144"/>
      <c r="BD1256" s="144"/>
      <c r="BE1256" s="144"/>
      <c r="BF1256" s="144"/>
    </row>
    <row r="1257" spans="3:58">
      <c r="C1257" s="144"/>
      <c r="D1257" s="144"/>
      <c r="E1257" s="144"/>
      <c r="F1257" s="144"/>
      <c r="G1257" s="144"/>
      <c r="H1257" s="144"/>
      <c r="I1257" s="144"/>
      <c r="J1257" s="144"/>
      <c r="K1257" s="144"/>
      <c r="L1257" s="144"/>
      <c r="M1257" s="144"/>
      <c r="N1257" s="144"/>
      <c r="O1257" s="144"/>
      <c r="P1257" s="144"/>
      <c r="Q1257" s="145"/>
      <c r="R1257" s="145"/>
      <c r="S1257" s="145"/>
      <c r="T1257" s="145"/>
      <c r="U1257" s="145"/>
      <c r="V1257" s="145"/>
      <c r="W1257" s="145"/>
      <c r="X1257" s="145"/>
      <c r="Y1257" s="145"/>
      <c r="Z1257" s="145"/>
      <c r="AA1257" s="145"/>
      <c r="AB1257" s="145"/>
      <c r="AC1257" s="145"/>
      <c r="AD1257" s="145"/>
      <c r="AE1257" s="144"/>
      <c r="AF1257" s="144"/>
      <c r="AG1257" s="144"/>
      <c r="AH1257" s="144"/>
      <c r="AI1257" s="144"/>
      <c r="AJ1257" s="144"/>
      <c r="AK1257" s="144"/>
      <c r="AL1257" s="144"/>
      <c r="AM1257" s="144"/>
      <c r="AN1257" s="144"/>
      <c r="AO1257" s="144"/>
      <c r="AP1257" s="144"/>
      <c r="AQ1257" s="144"/>
      <c r="AR1257" s="144"/>
      <c r="AS1257" s="144"/>
      <c r="AT1257" s="144"/>
      <c r="AU1257" s="144"/>
      <c r="AV1257" s="144"/>
      <c r="AW1257" s="144"/>
      <c r="AX1257" s="144"/>
      <c r="AY1257" s="144"/>
      <c r="AZ1257" s="144"/>
      <c r="BA1257" s="144"/>
      <c r="BB1257" s="144"/>
      <c r="BC1257" s="144"/>
      <c r="BD1257" s="144"/>
      <c r="BE1257" s="144"/>
      <c r="BF1257" s="144"/>
    </row>
    <row r="1258" spans="3:58">
      <c r="C1258" s="144"/>
      <c r="D1258" s="144"/>
      <c r="E1258" s="144"/>
      <c r="F1258" s="144"/>
      <c r="G1258" s="144"/>
      <c r="H1258" s="144"/>
      <c r="I1258" s="144"/>
      <c r="J1258" s="144"/>
      <c r="K1258" s="144"/>
      <c r="L1258" s="144"/>
      <c r="M1258" s="144"/>
      <c r="N1258" s="144"/>
      <c r="O1258" s="144"/>
      <c r="P1258" s="144"/>
      <c r="Q1258" s="145"/>
      <c r="R1258" s="145"/>
      <c r="S1258" s="145"/>
      <c r="T1258" s="145"/>
      <c r="U1258" s="145"/>
      <c r="V1258" s="145"/>
      <c r="W1258" s="145"/>
      <c r="X1258" s="145"/>
      <c r="Y1258" s="145"/>
      <c r="Z1258" s="145"/>
      <c r="AA1258" s="145"/>
      <c r="AB1258" s="145"/>
      <c r="AC1258" s="145"/>
      <c r="AD1258" s="145"/>
      <c r="AE1258" s="144"/>
      <c r="AF1258" s="144"/>
      <c r="AG1258" s="144"/>
      <c r="AH1258" s="144"/>
      <c r="AI1258" s="144"/>
      <c r="AJ1258" s="144"/>
      <c r="AK1258" s="144"/>
      <c r="AL1258" s="144"/>
      <c r="AM1258" s="144"/>
      <c r="AN1258" s="144"/>
      <c r="AO1258" s="144"/>
      <c r="AP1258" s="144"/>
      <c r="AQ1258" s="144"/>
      <c r="AR1258" s="144"/>
      <c r="AS1258" s="144"/>
      <c r="AT1258" s="144"/>
      <c r="AU1258" s="144"/>
      <c r="AV1258" s="144"/>
      <c r="AW1258" s="144"/>
      <c r="AX1258" s="144"/>
      <c r="AY1258" s="144"/>
      <c r="AZ1258" s="144"/>
      <c r="BA1258" s="144"/>
      <c r="BB1258" s="144"/>
      <c r="BC1258" s="144"/>
      <c r="BD1258" s="144"/>
      <c r="BE1258" s="144"/>
      <c r="BF1258" s="144"/>
    </row>
    <row r="1259" spans="3:58">
      <c r="C1259" s="144"/>
      <c r="D1259" s="144"/>
      <c r="E1259" s="144"/>
      <c r="F1259" s="144"/>
      <c r="G1259" s="144"/>
      <c r="H1259" s="144"/>
      <c r="I1259" s="144"/>
      <c r="J1259" s="144"/>
      <c r="K1259" s="144"/>
      <c r="L1259" s="144"/>
      <c r="M1259" s="144"/>
      <c r="N1259" s="144"/>
      <c r="O1259" s="144"/>
      <c r="P1259" s="144"/>
      <c r="Q1259" s="145"/>
      <c r="R1259" s="145"/>
      <c r="S1259" s="145"/>
      <c r="T1259" s="145"/>
      <c r="U1259" s="145"/>
      <c r="V1259" s="145"/>
      <c r="W1259" s="145"/>
      <c r="X1259" s="145"/>
      <c r="Y1259" s="145"/>
      <c r="Z1259" s="145"/>
      <c r="AA1259" s="145"/>
      <c r="AB1259" s="145"/>
      <c r="AC1259" s="145"/>
      <c r="AD1259" s="145"/>
      <c r="AE1259" s="144"/>
      <c r="AF1259" s="144"/>
      <c r="AG1259" s="144"/>
      <c r="AH1259" s="144"/>
      <c r="AI1259" s="144"/>
      <c r="AJ1259" s="144"/>
      <c r="AK1259" s="144"/>
      <c r="AL1259" s="144"/>
      <c r="AM1259" s="144"/>
      <c r="AN1259" s="144"/>
      <c r="AO1259" s="144"/>
      <c r="AP1259" s="144"/>
      <c r="AQ1259" s="144"/>
      <c r="AR1259" s="144"/>
      <c r="AS1259" s="144"/>
      <c r="AT1259" s="144"/>
      <c r="AU1259" s="144"/>
      <c r="AV1259" s="144"/>
      <c r="AW1259" s="144"/>
      <c r="AX1259" s="144"/>
      <c r="AY1259" s="144"/>
      <c r="AZ1259" s="144"/>
      <c r="BA1259" s="144"/>
      <c r="BB1259" s="144"/>
      <c r="BC1259" s="144"/>
      <c r="BD1259" s="144"/>
      <c r="BE1259" s="144"/>
      <c r="BF1259" s="144"/>
    </row>
    <row r="1260" spans="3:58">
      <c r="C1260" s="144"/>
      <c r="D1260" s="144"/>
      <c r="E1260" s="144"/>
      <c r="F1260" s="144"/>
      <c r="G1260" s="144"/>
      <c r="H1260" s="144"/>
      <c r="I1260" s="144"/>
      <c r="J1260" s="144"/>
      <c r="K1260" s="144"/>
      <c r="L1260" s="144"/>
      <c r="M1260" s="144"/>
      <c r="N1260" s="144"/>
      <c r="O1260" s="144"/>
      <c r="P1260" s="144"/>
      <c r="Q1260" s="145"/>
      <c r="R1260" s="145"/>
      <c r="S1260" s="145"/>
      <c r="T1260" s="145"/>
      <c r="U1260" s="145"/>
      <c r="V1260" s="145"/>
      <c r="W1260" s="145"/>
      <c r="X1260" s="145"/>
      <c r="Y1260" s="145"/>
      <c r="Z1260" s="145"/>
      <c r="AA1260" s="145"/>
      <c r="AB1260" s="145"/>
      <c r="AC1260" s="145"/>
      <c r="AD1260" s="145"/>
      <c r="AE1260" s="144"/>
      <c r="AF1260" s="144"/>
      <c r="AG1260" s="144"/>
      <c r="AH1260" s="144"/>
      <c r="AI1260" s="144"/>
      <c r="AJ1260" s="144"/>
      <c r="AK1260" s="144"/>
      <c r="AL1260" s="144"/>
      <c r="AM1260" s="144"/>
      <c r="AN1260" s="144"/>
      <c r="AO1260" s="144"/>
      <c r="AP1260" s="144"/>
      <c r="AQ1260" s="144"/>
      <c r="AR1260" s="144"/>
      <c r="AS1260" s="144"/>
      <c r="AT1260" s="144"/>
      <c r="AU1260" s="144"/>
      <c r="AV1260" s="144"/>
      <c r="AW1260" s="144"/>
      <c r="AX1260" s="144"/>
      <c r="AY1260" s="144"/>
      <c r="AZ1260" s="144"/>
      <c r="BA1260" s="144"/>
      <c r="BB1260" s="144"/>
      <c r="BC1260" s="144"/>
      <c r="BD1260" s="144"/>
      <c r="BE1260" s="144"/>
      <c r="BF1260" s="144"/>
    </row>
    <row r="1261" spans="3:58">
      <c r="C1261" s="144"/>
      <c r="D1261" s="144"/>
      <c r="E1261" s="144"/>
      <c r="F1261" s="144"/>
      <c r="G1261" s="144"/>
      <c r="H1261" s="144"/>
      <c r="I1261" s="144"/>
      <c r="J1261" s="144"/>
      <c r="K1261" s="144"/>
      <c r="L1261" s="144"/>
      <c r="M1261" s="144"/>
      <c r="N1261" s="144"/>
      <c r="O1261" s="144"/>
      <c r="P1261" s="144"/>
      <c r="Q1261" s="145"/>
      <c r="R1261" s="145"/>
      <c r="S1261" s="145"/>
      <c r="T1261" s="145"/>
      <c r="U1261" s="145"/>
      <c r="V1261" s="145"/>
      <c r="W1261" s="145"/>
      <c r="X1261" s="145"/>
      <c r="Y1261" s="145"/>
      <c r="Z1261" s="145"/>
      <c r="AA1261" s="145"/>
      <c r="AB1261" s="145"/>
      <c r="AC1261" s="145"/>
      <c r="AD1261" s="145"/>
      <c r="AE1261" s="144"/>
      <c r="AF1261" s="144"/>
      <c r="AG1261" s="144"/>
      <c r="AH1261" s="144"/>
      <c r="AI1261" s="144"/>
      <c r="AJ1261" s="144"/>
      <c r="AK1261" s="144"/>
      <c r="AL1261" s="144"/>
      <c r="AM1261" s="144"/>
      <c r="AN1261" s="144"/>
      <c r="AO1261" s="144"/>
      <c r="AP1261" s="144"/>
      <c r="AQ1261" s="144"/>
      <c r="AR1261" s="144"/>
      <c r="AS1261" s="144"/>
      <c r="AT1261" s="144"/>
      <c r="AU1261" s="144"/>
      <c r="AV1261" s="144"/>
      <c r="AW1261" s="144"/>
      <c r="AX1261" s="144"/>
      <c r="AY1261" s="144"/>
      <c r="AZ1261" s="144"/>
      <c r="BA1261" s="144"/>
      <c r="BB1261" s="144"/>
      <c r="BC1261" s="144"/>
      <c r="BD1261" s="144"/>
      <c r="BE1261" s="144"/>
      <c r="BF1261" s="144"/>
    </row>
    <row r="1262" spans="3:58">
      <c r="C1262" s="144"/>
      <c r="D1262" s="144"/>
      <c r="E1262" s="144"/>
      <c r="F1262" s="144"/>
      <c r="G1262" s="144"/>
      <c r="H1262" s="144"/>
      <c r="I1262" s="144"/>
      <c r="J1262" s="144"/>
      <c r="K1262" s="144"/>
      <c r="L1262" s="144"/>
      <c r="M1262" s="144"/>
      <c r="N1262" s="144"/>
      <c r="O1262" s="144"/>
      <c r="P1262" s="144"/>
      <c r="Q1262" s="145"/>
      <c r="R1262" s="145"/>
      <c r="S1262" s="145"/>
      <c r="T1262" s="145"/>
      <c r="U1262" s="145"/>
      <c r="V1262" s="145"/>
      <c r="W1262" s="145"/>
      <c r="X1262" s="145"/>
      <c r="Y1262" s="145"/>
      <c r="Z1262" s="145"/>
      <c r="AA1262" s="145"/>
      <c r="AB1262" s="145"/>
      <c r="AC1262" s="145"/>
      <c r="AD1262" s="145"/>
      <c r="AE1262" s="144"/>
      <c r="AF1262" s="144"/>
      <c r="AG1262" s="144"/>
      <c r="AH1262" s="144"/>
      <c r="AI1262" s="144"/>
      <c r="AJ1262" s="144"/>
      <c r="AK1262" s="144"/>
      <c r="AL1262" s="144"/>
      <c r="AM1262" s="144"/>
      <c r="AN1262" s="144"/>
      <c r="AO1262" s="144"/>
      <c r="AP1262" s="144"/>
      <c r="AQ1262" s="144"/>
      <c r="AR1262" s="144"/>
      <c r="AS1262" s="144"/>
      <c r="AT1262" s="144"/>
      <c r="AU1262" s="144"/>
      <c r="AV1262" s="144"/>
      <c r="AW1262" s="144"/>
      <c r="AX1262" s="144"/>
      <c r="AY1262" s="144"/>
      <c r="AZ1262" s="144"/>
      <c r="BA1262" s="144"/>
      <c r="BB1262" s="144"/>
      <c r="BC1262" s="144"/>
      <c r="BD1262" s="144"/>
      <c r="BE1262" s="144"/>
      <c r="BF1262" s="144"/>
    </row>
    <row r="1263" spans="3:58">
      <c r="C1263" s="144"/>
      <c r="D1263" s="144"/>
      <c r="E1263" s="144"/>
      <c r="F1263" s="144"/>
      <c r="G1263" s="144"/>
      <c r="H1263" s="144"/>
      <c r="I1263" s="144"/>
      <c r="J1263" s="144"/>
      <c r="K1263" s="144"/>
      <c r="L1263" s="144"/>
      <c r="M1263" s="144"/>
      <c r="N1263" s="144"/>
      <c r="O1263" s="144"/>
      <c r="P1263" s="144"/>
      <c r="Q1263" s="145"/>
      <c r="R1263" s="145"/>
      <c r="S1263" s="145"/>
      <c r="T1263" s="145"/>
      <c r="U1263" s="145"/>
      <c r="V1263" s="145"/>
      <c r="W1263" s="145"/>
      <c r="X1263" s="145"/>
      <c r="Y1263" s="145"/>
      <c r="Z1263" s="145"/>
      <c r="AA1263" s="145"/>
      <c r="AB1263" s="145"/>
      <c r="AC1263" s="145"/>
      <c r="AD1263" s="145"/>
      <c r="AE1263" s="144"/>
      <c r="AF1263" s="144"/>
      <c r="AG1263" s="144"/>
      <c r="AH1263" s="144"/>
      <c r="AI1263" s="144"/>
      <c r="AJ1263" s="144"/>
      <c r="AK1263" s="144"/>
      <c r="AL1263" s="144"/>
      <c r="AM1263" s="144"/>
      <c r="AN1263" s="144"/>
      <c r="AO1263" s="144"/>
      <c r="AP1263" s="144"/>
      <c r="AQ1263" s="144"/>
      <c r="AR1263" s="144"/>
      <c r="AS1263" s="144"/>
      <c r="AT1263" s="144"/>
      <c r="AU1263" s="144"/>
      <c r="AV1263" s="144"/>
      <c r="AW1263" s="144"/>
      <c r="AX1263" s="144"/>
      <c r="AY1263" s="144"/>
      <c r="AZ1263" s="144"/>
      <c r="BA1263" s="144"/>
      <c r="BB1263" s="144"/>
      <c r="BC1263" s="144"/>
      <c r="BD1263" s="144"/>
      <c r="BE1263" s="144"/>
      <c r="BF1263" s="144"/>
    </row>
    <row r="1264" spans="3:58">
      <c r="C1264" s="144"/>
      <c r="D1264" s="144"/>
      <c r="E1264" s="144"/>
      <c r="F1264" s="144"/>
      <c r="G1264" s="144"/>
      <c r="H1264" s="144"/>
      <c r="I1264" s="144"/>
      <c r="J1264" s="144"/>
      <c r="K1264" s="144"/>
      <c r="L1264" s="144"/>
      <c r="M1264" s="144"/>
      <c r="N1264" s="144"/>
      <c r="O1264" s="144"/>
      <c r="P1264" s="144"/>
      <c r="Q1264" s="145"/>
      <c r="R1264" s="145"/>
      <c r="S1264" s="145"/>
      <c r="T1264" s="145"/>
      <c r="U1264" s="145"/>
      <c r="V1264" s="145"/>
      <c r="W1264" s="145"/>
      <c r="X1264" s="145"/>
      <c r="Y1264" s="145"/>
      <c r="Z1264" s="145"/>
      <c r="AA1264" s="145"/>
      <c r="AB1264" s="145"/>
      <c r="AC1264" s="145"/>
      <c r="AD1264" s="145"/>
      <c r="AE1264" s="144"/>
      <c r="AF1264" s="144"/>
      <c r="AG1264" s="144"/>
      <c r="AH1264" s="144"/>
      <c r="AI1264" s="144"/>
      <c r="AJ1264" s="144"/>
      <c r="AK1264" s="144"/>
      <c r="AL1264" s="144"/>
      <c r="AM1264" s="144"/>
      <c r="AN1264" s="144"/>
      <c r="AO1264" s="144"/>
      <c r="AP1264" s="144"/>
      <c r="AQ1264" s="144"/>
      <c r="AR1264" s="144"/>
      <c r="AS1264" s="144"/>
      <c r="AT1264" s="144"/>
      <c r="AU1264" s="144"/>
      <c r="AV1264" s="144"/>
      <c r="AW1264" s="144"/>
      <c r="AX1264" s="144"/>
      <c r="AY1264" s="144"/>
      <c r="AZ1264" s="144"/>
      <c r="BA1264" s="144"/>
      <c r="BB1264" s="144"/>
      <c r="BC1264" s="144"/>
      <c r="BD1264" s="144"/>
      <c r="BE1264" s="144"/>
      <c r="BF1264" s="144"/>
    </row>
    <row r="1265" spans="3:58">
      <c r="C1265" s="144"/>
      <c r="D1265" s="144"/>
      <c r="E1265" s="144"/>
      <c r="F1265" s="144"/>
      <c r="G1265" s="144"/>
      <c r="H1265" s="144"/>
      <c r="I1265" s="144"/>
      <c r="J1265" s="144"/>
      <c r="K1265" s="144"/>
      <c r="L1265" s="144"/>
      <c r="M1265" s="144"/>
      <c r="N1265" s="144"/>
      <c r="O1265" s="144"/>
      <c r="P1265" s="144"/>
      <c r="Q1265" s="145"/>
      <c r="R1265" s="145"/>
      <c r="S1265" s="145"/>
      <c r="T1265" s="145"/>
      <c r="U1265" s="145"/>
      <c r="V1265" s="145"/>
      <c r="W1265" s="145"/>
      <c r="X1265" s="145"/>
      <c r="Y1265" s="145"/>
      <c r="Z1265" s="145"/>
      <c r="AA1265" s="145"/>
      <c r="AB1265" s="145"/>
      <c r="AC1265" s="145"/>
      <c r="AD1265" s="145"/>
      <c r="AE1265" s="144"/>
      <c r="AF1265" s="144"/>
      <c r="AG1265" s="144"/>
      <c r="AH1265" s="144"/>
      <c r="AI1265" s="144"/>
      <c r="AJ1265" s="144"/>
      <c r="AK1265" s="144"/>
      <c r="AL1265" s="144"/>
      <c r="AM1265" s="144"/>
      <c r="AN1265" s="144"/>
      <c r="AO1265" s="144"/>
      <c r="AP1265" s="144"/>
      <c r="AQ1265" s="144"/>
      <c r="AR1265" s="144"/>
      <c r="AS1265" s="144"/>
      <c r="AT1265" s="144"/>
      <c r="AU1265" s="144"/>
      <c r="AV1265" s="144"/>
      <c r="AW1265" s="144"/>
      <c r="AX1265" s="144"/>
      <c r="AY1265" s="144"/>
      <c r="AZ1265" s="144"/>
      <c r="BA1265" s="144"/>
      <c r="BB1265" s="144"/>
      <c r="BC1265" s="144"/>
      <c r="BD1265" s="144"/>
      <c r="BE1265" s="144"/>
      <c r="BF1265" s="144"/>
    </row>
    <row r="1266" spans="3:58">
      <c r="C1266" s="144"/>
      <c r="D1266" s="144"/>
      <c r="E1266" s="144"/>
      <c r="F1266" s="144"/>
      <c r="G1266" s="144"/>
      <c r="H1266" s="144"/>
      <c r="I1266" s="144"/>
      <c r="J1266" s="144"/>
      <c r="K1266" s="144"/>
      <c r="L1266" s="144"/>
      <c r="M1266" s="144"/>
      <c r="N1266" s="144"/>
      <c r="O1266" s="144"/>
      <c r="P1266" s="144"/>
      <c r="Q1266" s="145"/>
      <c r="R1266" s="145"/>
      <c r="S1266" s="145"/>
      <c r="T1266" s="145"/>
      <c r="U1266" s="145"/>
      <c r="V1266" s="145"/>
      <c r="W1266" s="145"/>
      <c r="X1266" s="145"/>
      <c r="Y1266" s="145"/>
      <c r="Z1266" s="145"/>
      <c r="AA1266" s="145"/>
      <c r="AB1266" s="145"/>
      <c r="AC1266" s="145"/>
      <c r="AD1266" s="145"/>
      <c r="AE1266" s="144"/>
      <c r="AF1266" s="144"/>
      <c r="AG1266" s="144"/>
      <c r="AH1266" s="144"/>
      <c r="AI1266" s="144"/>
      <c r="AJ1266" s="144"/>
      <c r="AK1266" s="144"/>
      <c r="AL1266" s="144"/>
      <c r="AM1266" s="144"/>
      <c r="AN1266" s="144"/>
      <c r="AO1266" s="144"/>
      <c r="AP1266" s="144"/>
      <c r="AQ1266" s="144"/>
      <c r="AR1266" s="144"/>
      <c r="AS1266" s="144"/>
      <c r="AT1266" s="144"/>
      <c r="AU1266" s="144"/>
      <c r="AV1266" s="144"/>
      <c r="AW1266" s="144"/>
      <c r="AX1266" s="144"/>
      <c r="AY1266" s="144"/>
      <c r="AZ1266" s="144"/>
      <c r="BA1266" s="144"/>
      <c r="BB1266" s="144"/>
      <c r="BC1266" s="144"/>
      <c r="BD1266" s="144"/>
      <c r="BE1266" s="144"/>
      <c r="BF1266" s="144"/>
    </row>
    <row r="1267" spans="3:58">
      <c r="C1267" s="144"/>
      <c r="D1267" s="144"/>
      <c r="E1267" s="144"/>
      <c r="F1267" s="144"/>
      <c r="G1267" s="144"/>
      <c r="H1267" s="144"/>
      <c r="I1267" s="144"/>
      <c r="J1267" s="144"/>
      <c r="K1267" s="144"/>
      <c r="L1267" s="144"/>
      <c r="M1267" s="144"/>
      <c r="N1267" s="144"/>
      <c r="O1267" s="144"/>
      <c r="P1267" s="144"/>
      <c r="Q1267" s="145"/>
      <c r="R1267" s="145"/>
      <c r="S1267" s="145"/>
      <c r="T1267" s="145"/>
      <c r="U1267" s="145"/>
      <c r="V1267" s="145"/>
      <c r="W1267" s="145"/>
      <c r="X1267" s="145"/>
      <c r="Y1267" s="145"/>
      <c r="Z1267" s="145"/>
      <c r="AA1267" s="145"/>
      <c r="AB1267" s="145"/>
      <c r="AC1267" s="145"/>
      <c r="AD1267" s="145"/>
      <c r="AE1267" s="144"/>
      <c r="AF1267" s="144"/>
      <c r="AG1267" s="144"/>
      <c r="AH1267" s="144"/>
      <c r="AI1267" s="144"/>
      <c r="AJ1267" s="144"/>
      <c r="AK1267" s="144"/>
      <c r="AL1267" s="144"/>
      <c r="AM1267" s="144"/>
      <c r="AN1267" s="144"/>
      <c r="AO1267" s="144"/>
      <c r="AP1267" s="144"/>
      <c r="AQ1267" s="144"/>
      <c r="AR1267" s="144"/>
      <c r="AS1267" s="144"/>
      <c r="AT1267" s="144"/>
      <c r="AU1267" s="144"/>
      <c r="AV1267" s="144"/>
      <c r="AW1267" s="144"/>
      <c r="AX1267" s="144"/>
      <c r="AY1267" s="144"/>
      <c r="AZ1267" s="144"/>
      <c r="BA1267" s="144"/>
      <c r="BB1267" s="144"/>
      <c r="BC1267" s="144"/>
      <c r="BD1267" s="144"/>
      <c r="BE1267" s="144"/>
      <c r="BF1267" s="144"/>
    </row>
    <row r="1268" spans="3:58">
      <c r="C1268" s="144"/>
      <c r="D1268" s="144"/>
      <c r="E1268" s="144"/>
      <c r="F1268" s="144"/>
      <c r="G1268" s="144"/>
      <c r="H1268" s="144"/>
      <c r="I1268" s="144"/>
      <c r="J1268" s="144"/>
      <c r="K1268" s="144"/>
      <c r="L1268" s="144"/>
      <c r="M1268" s="144"/>
      <c r="N1268" s="144"/>
      <c r="O1268" s="144"/>
      <c r="P1268" s="144"/>
      <c r="Q1268" s="145"/>
      <c r="R1268" s="145"/>
      <c r="S1268" s="145"/>
      <c r="T1268" s="145"/>
      <c r="U1268" s="145"/>
      <c r="V1268" s="145"/>
      <c r="W1268" s="145"/>
      <c r="X1268" s="145"/>
      <c r="Y1268" s="145"/>
      <c r="Z1268" s="145"/>
      <c r="AA1268" s="145"/>
      <c r="AB1268" s="145"/>
      <c r="AC1268" s="145"/>
      <c r="AD1268" s="145"/>
      <c r="AE1268" s="144"/>
      <c r="AF1268" s="144"/>
      <c r="AG1268" s="144"/>
      <c r="AH1268" s="144"/>
      <c r="AI1268" s="144"/>
      <c r="AJ1268" s="144"/>
      <c r="AK1268" s="144"/>
      <c r="AL1268" s="144"/>
      <c r="AM1268" s="144"/>
      <c r="AN1268" s="144"/>
      <c r="AO1268" s="144"/>
      <c r="AP1268" s="144"/>
      <c r="AQ1268" s="144"/>
      <c r="AR1268" s="144"/>
      <c r="AS1268" s="144"/>
      <c r="AT1268" s="144"/>
      <c r="AU1268" s="144"/>
      <c r="AV1268" s="144"/>
      <c r="AW1268" s="144"/>
      <c r="AX1268" s="144"/>
      <c r="AY1268" s="144"/>
      <c r="AZ1268" s="144"/>
      <c r="BA1268" s="144"/>
      <c r="BB1268" s="144"/>
      <c r="BC1268" s="144"/>
      <c r="BD1268" s="144"/>
      <c r="BE1268" s="144"/>
      <c r="BF1268" s="144"/>
    </row>
    <row r="1269" spans="3:58">
      <c r="C1269" s="144"/>
      <c r="D1269" s="144"/>
      <c r="E1269" s="144"/>
      <c r="F1269" s="144"/>
      <c r="G1269" s="144"/>
      <c r="H1269" s="144"/>
      <c r="I1269" s="144"/>
      <c r="J1269" s="144"/>
      <c r="K1269" s="144"/>
      <c r="L1269" s="144"/>
      <c r="M1269" s="144"/>
      <c r="N1269" s="144"/>
      <c r="O1269" s="144"/>
      <c r="P1269" s="144"/>
      <c r="Q1269" s="145"/>
      <c r="R1269" s="145"/>
      <c r="S1269" s="145"/>
      <c r="T1269" s="145"/>
      <c r="U1269" s="145"/>
      <c r="V1269" s="145"/>
      <c r="W1269" s="145"/>
      <c r="X1269" s="145"/>
      <c r="Y1269" s="145"/>
      <c r="Z1269" s="145"/>
      <c r="AA1269" s="145"/>
      <c r="AB1269" s="145"/>
      <c r="AC1269" s="145"/>
      <c r="AD1269" s="145"/>
      <c r="AE1269" s="144"/>
      <c r="AF1269" s="144"/>
      <c r="AG1269" s="144"/>
      <c r="AH1269" s="144"/>
      <c r="AI1269" s="144"/>
      <c r="AJ1269" s="144"/>
      <c r="AK1269" s="144"/>
      <c r="AL1269" s="144"/>
      <c r="AM1269" s="144"/>
      <c r="AN1269" s="144"/>
      <c r="AO1269" s="144"/>
      <c r="AP1269" s="144"/>
      <c r="AQ1269" s="144"/>
      <c r="AR1269" s="144"/>
      <c r="AS1269" s="144"/>
      <c r="AT1269" s="144"/>
      <c r="AU1269" s="144"/>
      <c r="AV1269" s="144"/>
      <c r="AW1269" s="144"/>
      <c r="AX1269" s="144"/>
      <c r="AY1269" s="144"/>
      <c r="AZ1269" s="144"/>
      <c r="BA1269" s="144"/>
      <c r="BB1269" s="144"/>
      <c r="BC1269" s="144"/>
      <c r="BD1269" s="144"/>
      <c r="BE1269" s="144"/>
      <c r="BF1269" s="144"/>
    </row>
    <row r="1270" spans="3:58">
      <c r="C1270" s="144"/>
      <c r="D1270" s="144"/>
      <c r="E1270" s="144"/>
      <c r="F1270" s="144"/>
      <c r="G1270" s="144"/>
      <c r="H1270" s="144"/>
      <c r="I1270" s="144"/>
      <c r="J1270" s="144"/>
      <c r="K1270" s="144"/>
      <c r="L1270" s="144"/>
      <c r="M1270" s="144"/>
      <c r="N1270" s="144"/>
      <c r="O1270" s="144"/>
      <c r="P1270" s="144"/>
      <c r="Q1270" s="145"/>
      <c r="R1270" s="145"/>
      <c r="S1270" s="145"/>
      <c r="T1270" s="145"/>
      <c r="U1270" s="145"/>
      <c r="V1270" s="145"/>
      <c r="W1270" s="145"/>
      <c r="X1270" s="145"/>
      <c r="Y1270" s="145"/>
      <c r="Z1270" s="145"/>
      <c r="AA1270" s="145"/>
      <c r="AB1270" s="145"/>
      <c r="AC1270" s="145"/>
      <c r="AD1270" s="145"/>
      <c r="AE1270" s="144"/>
      <c r="AF1270" s="144"/>
      <c r="AG1270" s="144"/>
      <c r="AH1270" s="144"/>
      <c r="AI1270" s="144"/>
      <c r="AJ1270" s="144"/>
      <c r="AK1270" s="144"/>
      <c r="AL1270" s="144"/>
      <c r="AM1270" s="144"/>
      <c r="AN1270" s="144"/>
      <c r="AO1270" s="144"/>
      <c r="AP1270" s="144"/>
      <c r="AQ1270" s="144"/>
      <c r="AR1270" s="144"/>
      <c r="AS1270" s="144"/>
      <c r="AT1270" s="144"/>
      <c r="AU1270" s="144"/>
      <c r="AV1270" s="144"/>
      <c r="AW1270" s="144"/>
      <c r="AX1270" s="144"/>
      <c r="AY1270" s="144"/>
      <c r="AZ1270" s="144"/>
      <c r="BA1270" s="144"/>
      <c r="BB1270" s="144"/>
      <c r="BC1270" s="144"/>
      <c r="BD1270" s="144"/>
      <c r="BE1270" s="144"/>
      <c r="BF1270" s="144"/>
    </row>
    <row r="1271" spans="3:58">
      <c r="C1271" s="144"/>
      <c r="D1271" s="144"/>
      <c r="E1271" s="144"/>
      <c r="F1271" s="144"/>
      <c r="G1271" s="144"/>
      <c r="H1271" s="144"/>
      <c r="I1271" s="144"/>
      <c r="J1271" s="144"/>
      <c r="K1271" s="144"/>
      <c r="L1271" s="144"/>
      <c r="M1271" s="144"/>
      <c r="N1271" s="144"/>
      <c r="O1271" s="144"/>
      <c r="P1271" s="144"/>
      <c r="Q1271" s="145"/>
      <c r="R1271" s="145"/>
      <c r="S1271" s="145"/>
      <c r="T1271" s="145"/>
      <c r="U1271" s="145"/>
      <c r="V1271" s="145"/>
      <c r="W1271" s="145"/>
      <c r="X1271" s="145"/>
      <c r="Y1271" s="145"/>
      <c r="Z1271" s="145"/>
      <c r="AA1271" s="145"/>
      <c r="AB1271" s="145"/>
      <c r="AC1271" s="145"/>
      <c r="AD1271" s="145"/>
      <c r="AE1271" s="144"/>
      <c r="AF1271" s="144"/>
      <c r="AG1271" s="144"/>
      <c r="AH1271" s="144"/>
      <c r="AI1271" s="144"/>
      <c r="AJ1271" s="144"/>
      <c r="AK1271" s="144"/>
      <c r="AL1271" s="144"/>
      <c r="AM1271" s="144"/>
      <c r="AN1271" s="144"/>
      <c r="AO1271" s="144"/>
      <c r="AP1271" s="144"/>
      <c r="AQ1271" s="144"/>
      <c r="AR1271" s="144"/>
      <c r="AS1271" s="144"/>
      <c r="AT1271" s="144"/>
      <c r="AU1271" s="144"/>
      <c r="AV1271" s="144"/>
      <c r="AW1271" s="144"/>
      <c r="AX1271" s="144"/>
      <c r="AY1271" s="144"/>
      <c r="AZ1271" s="144"/>
      <c r="BA1271" s="144"/>
      <c r="BB1271" s="144"/>
      <c r="BC1271" s="144"/>
      <c r="BD1271" s="144"/>
      <c r="BE1271" s="144"/>
      <c r="BF1271" s="144"/>
    </row>
    <row r="1272" spans="3:58">
      <c r="C1272" s="144"/>
      <c r="D1272" s="144"/>
      <c r="E1272" s="144"/>
      <c r="F1272" s="144"/>
      <c r="G1272" s="144"/>
      <c r="H1272" s="144"/>
      <c r="I1272" s="144"/>
      <c r="J1272" s="144"/>
      <c r="K1272" s="144"/>
      <c r="L1272" s="144"/>
      <c r="M1272" s="144"/>
      <c r="N1272" s="144"/>
      <c r="O1272" s="144"/>
      <c r="P1272" s="144"/>
      <c r="Q1272" s="145"/>
      <c r="R1272" s="145"/>
      <c r="S1272" s="145"/>
      <c r="T1272" s="145"/>
      <c r="U1272" s="145"/>
      <c r="V1272" s="145"/>
      <c r="W1272" s="145"/>
      <c r="X1272" s="145"/>
      <c r="Y1272" s="145"/>
      <c r="Z1272" s="145"/>
      <c r="AA1272" s="145"/>
      <c r="AB1272" s="145"/>
      <c r="AC1272" s="145"/>
      <c r="AD1272" s="145"/>
      <c r="AE1272" s="144"/>
      <c r="AF1272" s="144"/>
      <c r="AG1272" s="144"/>
      <c r="AH1272" s="144"/>
      <c r="AI1272" s="144"/>
      <c r="AJ1272" s="144"/>
      <c r="AK1272" s="144"/>
      <c r="AL1272" s="144"/>
      <c r="AM1272" s="144"/>
      <c r="AN1272" s="144"/>
      <c r="AO1272" s="144"/>
      <c r="AP1272" s="144"/>
      <c r="AQ1272" s="144"/>
      <c r="AR1272" s="144"/>
      <c r="AS1272" s="144"/>
      <c r="AT1272" s="144"/>
      <c r="AU1272" s="144"/>
      <c r="AV1272" s="144"/>
      <c r="AW1272" s="144"/>
      <c r="AX1272" s="144"/>
      <c r="AY1272" s="144"/>
      <c r="AZ1272" s="144"/>
      <c r="BA1272" s="144"/>
      <c r="BB1272" s="144"/>
      <c r="BC1272" s="144"/>
      <c r="BD1272" s="144"/>
      <c r="BE1272" s="144"/>
      <c r="BF1272" s="144"/>
    </row>
    <row r="1273" spans="3:58">
      <c r="C1273" s="144"/>
      <c r="D1273" s="144"/>
      <c r="E1273" s="144"/>
      <c r="F1273" s="144"/>
      <c r="G1273" s="144"/>
      <c r="H1273" s="144"/>
      <c r="I1273" s="144"/>
      <c r="J1273" s="144"/>
      <c r="K1273" s="144"/>
      <c r="L1273" s="144"/>
      <c r="M1273" s="144"/>
      <c r="N1273" s="144"/>
      <c r="O1273" s="144"/>
      <c r="P1273" s="144"/>
      <c r="Q1273" s="145"/>
      <c r="R1273" s="145"/>
      <c r="S1273" s="145"/>
      <c r="T1273" s="145"/>
      <c r="U1273" s="145"/>
      <c r="V1273" s="145"/>
      <c r="W1273" s="145"/>
      <c r="X1273" s="145"/>
      <c r="Y1273" s="145"/>
      <c r="Z1273" s="145"/>
      <c r="AA1273" s="145"/>
      <c r="AB1273" s="145"/>
      <c r="AC1273" s="145"/>
      <c r="AD1273" s="145"/>
      <c r="AE1273" s="144"/>
      <c r="AF1273" s="144"/>
      <c r="AG1273" s="144"/>
      <c r="AH1273" s="144"/>
      <c r="AI1273" s="144"/>
      <c r="AJ1273" s="144"/>
      <c r="AK1273" s="144"/>
      <c r="AL1273" s="144"/>
      <c r="AM1273" s="144"/>
      <c r="AN1273" s="144"/>
      <c r="AO1273" s="144"/>
      <c r="AP1273" s="144"/>
      <c r="AQ1273" s="144"/>
      <c r="AR1273" s="144"/>
      <c r="AS1273" s="144"/>
      <c r="AT1273" s="144"/>
      <c r="AU1273" s="144"/>
      <c r="AV1273" s="144"/>
      <c r="AW1273" s="144"/>
      <c r="AX1273" s="144"/>
      <c r="AY1273" s="144"/>
      <c r="AZ1273" s="144"/>
      <c r="BA1273" s="144"/>
      <c r="BB1273" s="144"/>
      <c r="BC1273" s="144"/>
      <c r="BD1273" s="144"/>
      <c r="BE1273" s="144"/>
      <c r="BF1273" s="144"/>
    </row>
    <row r="1274" spans="3:58">
      <c r="C1274" s="144"/>
      <c r="D1274" s="144"/>
      <c r="E1274" s="144"/>
      <c r="F1274" s="144"/>
      <c r="G1274" s="144"/>
      <c r="H1274" s="144"/>
      <c r="I1274" s="144"/>
      <c r="J1274" s="144"/>
      <c r="K1274" s="144"/>
      <c r="L1274" s="144"/>
      <c r="M1274" s="144"/>
      <c r="N1274" s="144"/>
      <c r="O1274" s="144"/>
      <c r="P1274" s="144"/>
      <c r="Q1274" s="145"/>
      <c r="R1274" s="145"/>
      <c r="S1274" s="145"/>
      <c r="T1274" s="145"/>
      <c r="U1274" s="145"/>
      <c r="V1274" s="145"/>
      <c r="W1274" s="145"/>
      <c r="X1274" s="145"/>
      <c r="Y1274" s="145"/>
      <c r="Z1274" s="145"/>
      <c r="AA1274" s="145"/>
      <c r="AB1274" s="145"/>
      <c r="AC1274" s="145"/>
      <c r="AD1274" s="145"/>
      <c r="AE1274" s="144"/>
      <c r="AF1274" s="144"/>
      <c r="AG1274" s="144"/>
      <c r="AH1274" s="144"/>
      <c r="AI1274" s="144"/>
      <c r="AJ1274" s="144"/>
      <c r="AK1274" s="144"/>
      <c r="AL1274" s="144"/>
      <c r="AM1274" s="144"/>
      <c r="AN1274" s="144"/>
      <c r="AO1274" s="144"/>
      <c r="AP1274" s="144"/>
      <c r="AQ1274" s="144"/>
      <c r="AR1274" s="144"/>
      <c r="AS1274" s="144"/>
      <c r="AT1274" s="144"/>
      <c r="AU1274" s="144"/>
      <c r="AV1274" s="144"/>
      <c r="AW1274" s="144"/>
      <c r="AX1274" s="144"/>
      <c r="AY1274" s="144"/>
      <c r="AZ1274" s="144"/>
      <c r="BA1274" s="144"/>
      <c r="BB1274" s="144"/>
      <c r="BC1274" s="144"/>
      <c r="BD1274" s="144"/>
      <c r="BE1274" s="144"/>
      <c r="BF1274" s="144"/>
    </row>
    <row r="1275" spans="3:58">
      <c r="C1275" s="144"/>
      <c r="D1275" s="144"/>
      <c r="E1275" s="144"/>
      <c r="F1275" s="144"/>
      <c r="G1275" s="144"/>
      <c r="H1275" s="144"/>
      <c r="I1275" s="144"/>
      <c r="J1275" s="144"/>
      <c r="K1275" s="144"/>
      <c r="L1275" s="144"/>
      <c r="M1275" s="144"/>
      <c r="N1275" s="144"/>
      <c r="O1275" s="144"/>
      <c r="P1275" s="144"/>
      <c r="Q1275" s="145"/>
      <c r="R1275" s="145"/>
      <c r="S1275" s="145"/>
      <c r="T1275" s="145"/>
      <c r="U1275" s="145"/>
      <c r="V1275" s="145"/>
      <c r="W1275" s="145"/>
      <c r="X1275" s="145"/>
      <c r="Y1275" s="145"/>
      <c r="Z1275" s="145"/>
      <c r="AA1275" s="145"/>
      <c r="AB1275" s="145"/>
      <c r="AC1275" s="145"/>
      <c r="AD1275" s="145"/>
      <c r="AE1275" s="144"/>
      <c r="AF1275" s="144"/>
      <c r="AG1275" s="144"/>
      <c r="AH1275" s="144"/>
      <c r="AI1275" s="144"/>
      <c r="AJ1275" s="144"/>
      <c r="AK1275" s="144"/>
      <c r="AL1275" s="144"/>
      <c r="AM1275" s="144"/>
      <c r="AN1275" s="144"/>
      <c r="AO1275" s="144"/>
      <c r="AP1275" s="144"/>
      <c r="AQ1275" s="144"/>
      <c r="AR1275" s="144"/>
      <c r="AS1275" s="144"/>
      <c r="AT1275" s="144"/>
      <c r="AU1275" s="144"/>
      <c r="AV1275" s="144"/>
      <c r="AW1275" s="144"/>
      <c r="AX1275" s="144"/>
      <c r="AY1275" s="144"/>
      <c r="AZ1275" s="144"/>
      <c r="BA1275" s="144"/>
      <c r="BB1275" s="144"/>
      <c r="BC1275" s="144"/>
      <c r="BD1275" s="144"/>
      <c r="BE1275" s="144"/>
      <c r="BF1275" s="144"/>
    </row>
    <row r="1276" spans="3:58">
      <c r="C1276" s="144"/>
      <c r="D1276" s="144"/>
      <c r="E1276" s="144"/>
      <c r="F1276" s="144"/>
      <c r="G1276" s="144"/>
      <c r="H1276" s="144"/>
      <c r="I1276" s="144"/>
      <c r="J1276" s="144"/>
      <c r="K1276" s="144"/>
      <c r="L1276" s="144"/>
      <c r="M1276" s="144"/>
      <c r="N1276" s="144"/>
      <c r="O1276" s="144"/>
      <c r="P1276" s="144"/>
      <c r="Q1276" s="145"/>
      <c r="R1276" s="145"/>
      <c r="S1276" s="145"/>
      <c r="T1276" s="145"/>
      <c r="U1276" s="145"/>
      <c r="V1276" s="145"/>
      <c r="W1276" s="145"/>
      <c r="X1276" s="145"/>
      <c r="Y1276" s="145"/>
      <c r="Z1276" s="145"/>
      <c r="AA1276" s="145"/>
      <c r="AB1276" s="145"/>
      <c r="AC1276" s="145"/>
      <c r="AD1276" s="145"/>
      <c r="AE1276" s="144"/>
      <c r="AF1276" s="144"/>
      <c r="AG1276" s="144"/>
      <c r="AH1276" s="144"/>
      <c r="AI1276" s="144"/>
      <c r="AJ1276" s="144"/>
      <c r="AK1276" s="144"/>
      <c r="AL1276" s="144"/>
      <c r="AM1276" s="144"/>
      <c r="AN1276" s="144"/>
      <c r="AO1276" s="144"/>
      <c r="AP1276" s="144"/>
      <c r="AQ1276" s="144"/>
      <c r="AR1276" s="144"/>
      <c r="AS1276" s="144"/>
      <c r="AT1276" s="144"/>
      <c r="AU1276" s="144"/>
      <c r="AV1276" s="144"/>
      <c r="AW1276" s="144"/>
      <c r="AX1276" s="144"/>
      <c r="AY1276" s="144"/>
      <c r="AZ1276" s="144"/>
      <c r="BA1276" s="144"/>
      <c r="BB1276" s="144"/>
      <c r="BC1276" s="144"/>
      <c r="BD1276" s="144"/>
      <c r="BE1276" s="144"/>
      <c r="BF1276" s="144"/>
    </row>
    <row r="1277" spans="3:58">
      <c r="C1277" s="144"/>
      <c r="D1277" s="144"/>
      <c r="E1277" s="144"/>
      <c r="F1277" s="144"/>
      <c r="G1277" s="144"/>
      <c r="H1277" s="144"/>
      <c r="I1277" s="144"/>
      <c r="J1277" s="144"/>
      <c r="K1277" s="144"/>
      <c r="L1277" s="144"/>
      <c r="M1277" s="144"/>
      <c r="N1277" s="144"/>
      <c r="O1277" s="144"/>
      <c r="P1277" s="144"/>
      <c r="Q1277" s="145"/>
      <c r="R1277" s="145"/>
      <c r="S1277" s="145"/>
      <c r="T1277" s="145"/>
      <c r="U1277" s="145"/>
      <c r="V1277" s="145"/>
      <c r="W1277" s="145"/>
      <c r="X1277" s="145"/>
      <c r="Y1277" s="145"/>
      <c r="Z1277" s="145"/>
      <c r="AA1277" s="145"/>
      <c r="AB1277" s="145"/>
      <c r="AC1277" s="145"/>
      <c r="AD1277" s="145"/>
      <c r="AE1277" s="144"/>
      <c r="AF1277" s="144"/>
      <c r="AG1277" s="144"/>
      <c r="AH1277" s="144"/>
      <c r="AI1277" s="144"/>
      <c r="AJ1277" s="144"/>
      <c r="AK1277" s="144"/>
      <c r="AL1277" s="144"/>
      <c r="AM1277" s="144"/>
      <c r="AN1277" s="144"/>
      <c r="AO1277" s="144"/>
      <c r="AP1277" s="144"/>
      <c r="AQ1277" s="144"/>
      <c r="AR1277" s="144"/>
      <c r="AS1277" s="144"/>
      <c r="AT1277" s="144"/>
      <c r="AU1277" s="144"/>
      <c r="AV1277" s="144"/>
      <c r="AW1277" s="144"/>
      <c r="AX1277" s="144"/>
      <c r="AY1277" s="144"/>
      <c r="AZ1277" s="144"/>
      <c r="BA1277" s="144"/>
      <c r="BB1277" s="144"/>
      <c r="BC1277" s="144"/>
      <c r="BD1277" s="144"/>
      <c r="BE1277" s="144"/>
      <c r="BF1277" s="144"/>
    </row>
    <row r="1278" spans="3:58">
      <c r="C1278" s="144"/>
      <c r="D1278" s="144"/>
      <c r="E1278" s="144"/>
      <c r="F1278" s="144"/>
      <c r="G1278" s="144"/>
      <c r="H1278" s="144"/>
      <c r="I1278" s="144"/>
      <c r="J1278" s="144"/>
      <c r="K1278" s="144"/>
      <c r="L1278" s="144"/>
      <c r="M1278" s="144"/>
      <c r="N1278" s="144"/>
      <c r="O1278" s="144"/>
      <c r="P1278" s="144"/>
      <c r="Q1278" s="145"/>
      <c r="R1278" s="145"/>
      <c r="S1278" s="145"/>
      <c r="T1278" s="145"/>
      <c r="U1278" s="145"/>
      <c r="V1278" s="145"/>
      <c r="W1278" s="145"/>
      <c r="X1278" s="145"/>
      <c r="Y1278" s="145"/>
      <c r="Z1278" s="145"/>
      <c r="AA1278" s="145"/>
      <c r="AB1278" s="145"/>
      <c r="AC1278" s="145"/>
      <c r="AD1278" s="145"/>
      <c r="AE1278" s="144"/>
      <c r="AF1278" s="144"/>
      <c r="AG1278" s="144"/>
      <c r="AH1278" s="144"/>
      <c r="AI1278" s="144"/>
      <c r="AJ1278" s="144"/>
      <c r="AK1278" s="144"/>
      <c r="AL1278" s="144"/>
      <c r="AM1278" s="144"/>
      <c r="AN1278" s="144"/>
      <c r="AO1278" s="144"/>
      <c r="AP1278" s="144"/>
      <c r="AQ1278" s="144"/>
      <c r="AR1278" s="144"/>
      <c r="AS1278" s="144"/>
      <c r="AT1278" s="144"/>
      <c r="AU1278" s="144"/>
      <c r="AV1278" s="144"/>
      <c r="AW1278" s="144"/>
      <c r="AX1278" s="144"/>
      <c r="AY1278" s="144"/>
      <c r="AZ1278" s="144"/>
      <c r="BA1278" s="144"/>
      <c r="BB1278" s="144"/>
      <c r="BC1278" s="144"/>
      <c r="BD1278" s="144"/>
      <c r="BE1278" s="144"/>
      <c r="BF1278" s="144"/>
    </row>
    <row r="1279" spans="3:58">
      <c r="C1279" s="144"/>
      <c r="D1279" s="144"/>
      <c r="E1279" s="144"/>
      <c r="F1279" s="144"/>
      <c r="G1279" s="144"/>
      <c r="H1279" s="144"/>
      <c r="I1279" s="144"/>
      <c r="J1279" s="144"/>
      <c r="K1279" s="144"/>
      <c r="L1279" s="144"/>
      <c r="M1279" s="144"/>
      <c r="N1279" s="144"/>
      <c r="O1279" s="144"/>
      <c r="P1279" s="144"/>
      <c r="Q1279" s="145"/>
      <c r="R1279" s="145"/>
      <c r="S1279" s="145"/>
      <c r="T1279" s="145"/>
      <c r="U1279" s="145"/>
      <c r="V1279" s="145"/>
      <c r="W1279" s="145"/>
      <c r="X1279" s="145"/>
      <c r="Y1279" s="145"/>
      <c r="Z1279" s="145"/>
      <c r="AA1279" s="145"/>
      <c r="AB1279" s="145"/>
      <c r="AC1279" s="145"/>
      <c r="AD1279" s="145"/>
      <c r="AE1279" s="144"/>
      <c r="AF1279" s="144"/>
      <c r="AG1279" s="144"/>
      <c r="AH1279" s="144"/>
      <c r="AI1279" s="144"/>
      <c r="AJ1279" s="144"/>
      <c r="AK1279" s="144"/>
      <c r="AL1279" s="144"/>
      <c r="AM1279" s="144"/>
      <c r="AN1279" s="144"/>
      <c r="AO1279" s="144"/>
      <c r="AP1279" s="144"/>
      <c r="AQ1279" s="144"/>
      <c r="AR1279" s="144"/>
      <c r="AS1279" s="144"/>
      <c r="AT1279" s="144"/>
      <c r="AU1279" s="144"/>
      <c r="AV1279" s="144"/>
      <c r="AW1279" s="144"/>
      <c r="AX1279" s="144"/>
      <c r="AY1279" s="144"/>
      <c r="AZ1279" s="144"/>
      <c r="BA1279" s="144"/>
      <c r="BB1279" s="144"/>
      <c r="BC1279" s="144"/>
      <c r="BD1279" s="144"/>
      <c r="BE1279" s="144"/>
      <c r="BF1279" s="144"/>
    </row>
    <row r="1280" spans="3:58">
      <c r="C1280" s="144"/>
      <c r="D1280" s="144"/>
      <c r="E1280" s="144"/>
      <c r="F1280" s="144"/>
      <c r="G1280" s="144"/>
      <c r="H1280" s="144"/>
      <c r="I1280" s="144"/>
      <c r="J1280" s="144"/>
      <c r="K1280" s="144"/>
      <c r="L1280" s="144"/>
      <c r="M1280" s="144"/>
      <c r="N1280" s="144"/>
      <c r="O1280" s="144"/>
      <c r="P1280" s="144"/>
      <c r="Q1280" s="145"/>
      <c r="R1280" s="145"/>
      <c r="S1280" s="145"/>
      <c r="T1280" s="145"/>
      <c r="U1280" s="145"/>
      <c r="V1280" s="145"/>
      <c r="W1280" s="145"/>
      <c r="X1280" s="145"/>
      <c r="Y1280" s="145"/>
      <c r="Z1280" s="145"/>
      <c r="AA1280" s="145"/>
      <c r="AB1280" s="145"/>
      <c r="AC1280" s="145"/>
      <c r="AD1280" s="145"/>
      <c r="AE1280" s="144"/>
      <c r="AF1280" s="144"/>
      <c r="AG1280" s="144"/>
      <c r="AH1280" s="144"/>
      <c r="AI1280" s="144"/>
      <c r="AJ1280" s="144"/>
      <c r="AK1280" s="144"/>
      <c r="AL1280" s="144"/>
      <c r="AM1280" s="144"/>
      <c r="AN1280" s="144"/>
      <c r="AO1280" s="144"/>
      <c r="AP1280" s="144"/>
      <c r="AQ1280" s="144"/>
      <c r="AR1280" s="144"/>
      <c r="AS1280" s="144"/>
      <c r="AT1280" s="144"/>
      <c r="AU1280" s="144"/>
      <c r="AV1280" s="144"/>
      <c r="AW1280" s="144"/>
      <c r="AX1280" s="144"/>
      <c r="AY1280" s="144"/>
      <c r="AZ1280" s="144"/>
      <c r="BA1280" s="144"/>
      <c r="BB1280" s="144"/>
      <c r="BC1280" s="144"/>
      <c r="BD1280" s="144"/>
      <c r="BE1280" s="144"/>
      <c r="BF1280" s="144"/>
    </row>
    <row r="1281" spans="3:58">
      <c r="C1281" s="144"/>
      <c r="D1281" s="144"/>
      <c r="E1281" s="144"/>
      <c r="F1281" s="144"/>
      <c r="G1281" s="144"/>
      <c r="H1281" s="144"/>
      <c r="I1281" s="144"/>
      <c r="J1281" s="144"/>
      <c r="K1281" s="144"/>
      <c r="L1281" s="144"/>
      <c r="M1281" s="144"/>
      <c r="N1281" s="144"/>
      <c r="O1281" s="144"/>
      <c r="P1281" s="144"/>
      <c r="Q1281" s="145"/>
      <c r="R1281" s="145"/>
      <c r="S1281" s="145"/>
      <c r="T1281" s="145"/>
      <c r="U1281" s="145"/>
      <c r="V1281" s="145"/>
      <c r="W1281" s="145"/>
      <c r="X1281" s="145"/>
      <c r="Y1281" s="145"/>
      <c r="Z1281" s="145"/>
      <c r="AA1281" s="145"/>
      <c r="AB1281" s="145"/>
      <c r="AC1281" s="145"/>
      <c r="AD1281" s="145"/>
      <c r="AE1281" s="144"/>
      <c r="AF1281" s="144"/>
      <c r="AG1281" s="144"/>
      <c r="AH1281" s="144"/>
      <c r="AI1281" s="144"/>
      <c r="AJ1281" s="144"/>
      <c r="AK1281" s="144"/>
      <c r="AL1281" s="144"/>
      <c r="AM1281" s="144"/>
      <c r="AN1281" s="144"/>
      <c r="AO1281" s="144"/>
      <c r="AP1281" s="144"/>
      <c r="AQ1281" s="144"/>
      <c r="AR1281" s="144"/>
      <c r="AS1281" s="144"/>
      <c r="AT1281" s="144"/>
      <c r="AU1281" s="144"/>
      <c r="AV1281" s="144"/>
      <c r="AW1281" s="144"/>
      <c r="AX1281" s="144"/>
      <c r="AY1281" s="144"/>
      <c r="AZ1281" s="144"/>
      <c r="BA1281" s="144"/>
      <c r="BB1281" s="144"/>
      <c r="BC1281" s="144"/>
      <c r="BD1281" s="144"/>
      <c r="BE1281" s="144"/>
      <c r="BF1281" s="144"/>
    </row>
    <row r="1282" spans="3:58">
      <c r="C1282" s="144"/>
      <c r="D1282" s="144"/>
      <c r="E1282" s="144"/>
      <c r="F1282" s="144"/>
      <c r="G1282" s="144"/>
      <c r="H1282" s="144"/>
      <c r="I1282" s="144"/>
      <c r="J1282" s="144"/>
      <c r="K1282" s="144"/>
      <c r="L1282" s="144"/>
      <c r="M1282" s="144"/>
      <c r="N1282" s="144"/>
      <c r="O1282" s="144"/>
      <c r="P1282" s="144"/>
      <c r="Q1282" s="145"/>
      <c r="R1282" s="145"/>
      <c r="S1282" s="145"/>
      <c r="T1282" s="145"/>
      <c r="U1282" s="145"/>
      <c r="V1282" s="145"/>
      <c r="W1282" s="145"/>
      <c r="X1282" s="145"/>
      <c r="Y1282" s="145"/>
      <c r="Z1282" s="145"/>
      <c r="AA1282" s="145"/>
      <c r="AB1282" s="145"/>
      <c r="AC1282" s="145"/>
      <c r="AD1282" s="145"/>
      <c r="AE1282" s="144"/>
      <c r="AF1282" s="144"/>
      <c r="AG1282" s="144"/>
      <c r="AH1282" s="144"/>
      <c r="AI1282" s="144"/>
      <c r="AJ1282" s="144"/>
      <c r="AK1282" s="144"/>
      <c r="AL1282" s="144"/>
      <c r="AM1282" s="144"/>
      <c r="AN1282" s="144"/>
      <c r="AO1282" s="144"/>
      <c r="AP1282" s="144"/>
      <c r="AQ1282" s="144"/>
      <c r="AR1282" s="144"/>
      <c r="AS1282" s="144"/>
      <c r="AT1282" s="144"/>
      <c r="AU1282" s="144"/>
      <c r="AV1282" s="144"/>
      <c r="AW1282" s="144"/>
      <c r="AX1282" s="144"/>
      <c r="AY1282" s="144"/>
      <c r="AZ1282" s="144"/>
      <c r="BA1282" s="144"/>
      <c r="BB1282" s="144"/>
      <c r="BC1282" s="144"/>
      <c r="BD1282" s="144"/>
      <c r="BE1282" s="144"/>
      <c r="BF1282" s="144"/>
    </row>
    <row r="1283" spans="3:58">
      <c r="C1283" s="144"/>
      <c r="D1283" s="144"/>
      <c r="E1283" s="144"/>
      <c r="F1283" s="144"/>
      <c r="G1283" s="144"/>
      <c r="H1283" s="144"/>
      <c r="I1283" s="144"/>
      <c r="J1283" s="144"/>
      <c r="K1283" s="144"/>
      <c r="L1283" s="144"/>
      <c r="M1283" s="144"/>
      <c r="N1283" s="144"/>
      <c r="O1283" s="144"/>
      <c r="P1283" s="144"/>
      <c r="Q1283" s="145"/>
      <c r="R1283" s="145"/>
      <c r="S1283" s="145"/>
      <c r="T1283" s="145"/>
      <c r="U1283" s="145"/>
      <c r="V1283" s="145"/>
      <c r="W1283" s="145"/>
      <c r="X1283" s="145"/>
      <c r="Y1283" s="145"/>
      <c r="Z1283" s="145"/>
      <c r="AA1283" s="145"/>
      <c r="AB1283" s="145"/>
      <c r="AC1283" s="145"/>
      <c r="AD1283" s="145"/>
      <c r="AE1283" s="144"/>
      <c r="AF1283" s="144"/>
      <c r="AG1283" s="144"/>
      <c r="AH1283" s="144"/>
      <c r="AI1283" s="144"/>
      <c r="AJ1283" s="144"/>
      <c r="AK1283" s="144"/>
      <c r="AL1283" s="144"/>
      <c r="AM1283" s="144"/>
      <c r="AN1283" s="144"/>
      <c r="AO1283" s="144"/>
      <c r="AP1283" s="144"/>
      <c r="AQ1283" s="144"/>
      <c r="AR1283" s="144"/>
      <c r="AS1283" s="144"/>
      <c r="AT1283" s="144"/>
      <c r="AU1283" s="144"/>
      <c r="AV1283" s="144"/>
      <c r="AW1283" s="144"/>
      <c r="AX1283" s="144"/>
      <c r="AY1283" s="144"/>
      <c r="AZ1283" s="144"/>
      <c r="BA1283" s="144"/>
      <c r="BB1283" s="144"/>
      <c r="BC1283" s="144"/>
      <c r="BD1283" s="144"/>
      <c r="BE1283" s="144"/>
      <c r="BF1283" s="144"/>
    </row>
    <row r="1284" spans="3:58">
      <c r="C1284" s="144"/>
      <c r="D1284" s="144"/>
      <c r="E1284" s="144"/>
      <c r="F1284" s="144"/>
      <c r="G1284" s="144"/>
      <c r="H1284" s="144"/>
      <c r="I1284" s="144"/>
      <c r="J1284" s="144"/>
      <c r="K1284" s="144"/>
      <c r="L1284" s="144"/>
      <c r="M1284" s="144"/>
      <c r="N1284" s="144"/>
      <c r="O1284" s="144"/>
      <c r="P1284" s="144"/>
      <c r="Q1284" s="145"/>
      <c r="R1284" s="145"/>
      <c r="S1284" s="145"/>
      <c r="T1284" s="145"/>
      <c r="U1284" s="145"/>
      <c r="V1284" s="145"/>
      <c r="W1284" s="145"/>
      <c r="X1284" s="145"/>
      <c r="Y1284" s="145"/>
      <c r="Z1284" s="145"/>
      <c r="AA1284" s="145"/>
      <c r="AB1284" s="145"/>
      <c r="AC1284" s="145"/>
      <c r="AD1284" s="145"/>
      <c r="AE1284" s="144"/>
      <c r="AF1284" s="144"/>
      <c r="AG1284" s="144"/>
      <c r="AH1284" s="144"/>
      <c r="AI1284" s="144"/>
      <c r="AJ1284" s="144"/>
      <c r="AK1284" s="144"/>
      <c r="AL1284" s="144"/>
      <c r="AM1284" s="144"/>
      <c r="AN1284" s="144"/>
      <c r="AO1284" s="144"/>
      <c r="AP1284" s="144"/>
      <c r="AQ1284" s="144"/>
      <c r="AR1284" s="144"/>
      <c r="AS1284" s="144"/>
      <c r="AT1284" s="144"/>
      <c r="AU1284" s="144"/>
      <c r="AV1284" s="144"/>
      <c r="AW1284" s="144"/>
      <c r="AX1284" s="144"/>
      <c r="AY1284" s="144"/>
      <c r="AZ1284" s="144"/>
      <c r="BA1284" s="144"/>
      <c r="BB1284" s="144"/>
      <c r="BC1284" s="144"/>
      <c r="BD1284" s="144"/>
      <c r="BE1284" s="144"/>
      <c r="BF1284" s="144"/>
    </row>
    <row r="1285" spans="3:58">
      <c r="C1285" s="144"/>
      <c r="D1285" s="144"/>
      <c r="E1285" s="144"/>
      <c r="F1285" s="144"/>
      <c r="G1285" s="144"/>
      <c r="H1285" s="144"/>
      <c r="I1285" s="144"/>
      <c r="J1285" s="144"/>
      <c r="K1285" s="144"/>
      <c r="L1285" s="144"/>
      <c r="M1285" s="144"/>
      <c r="N1285" s="144"/>
      <c r="O1285" s="144"/>
      <c r="P1285" s="144"/>
      <c r="Q1285" s="145"/>
      <c r="R1285" s="145"/>
      <c r="S1285" s="145"/>
      <c r="T1285" s="145"/>
      <c r="U1285" s="145"/>
      <c r="V1285" s="145"/>
      <c r="W1285" s="145"/>
      <c r="X1285" s="145"/>
      <c r="Y1285" s="145"/>
      <c r="Z1285" s="145"/>
      <c r="AA1285" s="145"/>
      <c r="AB1285" s="145"/>
      <c r="AC1285" s="145"/>
      <c r="AD1285" s="145"/>
      <c r="AE1285" s="144"/>
      <c r="AF1285" s="144"/>
      <c r="AG1285" s="144"/>
      <c r="AH1285" s="144"/>
      <c r="AI1285" s="144"/>
      <c r="AJ1285" s="144"/>
      <c r="AK1285" s="144"/>
      <c r="AL1285" s="144"/>
      <c r="AM1285" s="144"/>
      <c r="AN1285" s="144"/>
      <c r="AO1285" s="144"/>
      <c r="AP1285" s="144"/>
      <c r="AQ1285" s="144"/>
      <c r="AR1285" s="144"/>
      <c r="AS1285" s="144"/>
      <c r="AT1285" s="144"/>
      <c r="AU1285" s="144"/>
      <c r="AV1285" s="144"/>
      <c r="AW1285" s="144"/>
      <c r="AX1285" s="144"/>
      <c r="AY1285" s="144"/>
      <c r="AZ1285" s="144"/>
      <c r="BA1285" s="144"/>
      <c r="BB1285" s="144"/>
      <c r="BC1285" s="144"/>
      <c r="BD1285" s="144"/>
      <c r="BE1285" s="144"/>
      <c r="BF1285" s="144"/>
    </row>
    <row r="1286" spans="3:58">
      <c r="C1286" s="144"/>
      <c r="D1286" s="144"/>
      <c r="E1286" s="144"/>
      <c r="F1286" s="144"/>
      <c r="G1286" s="144"/>
      <c r="H1286" s="144"/>
      <c r="I1286" s="144"/>
      <c r="J1286" s="144"/>
      <c r="K1286" s="144"/>
      <c r="L1286" s="144"/>
      <c r="M1286" s="144"/>
      <c r="N1286" s="144"/>
      <c r="O1286" s="144"/>
      <c r="P1286" s="144"/>
      <c r="Q1286" s="145"/>
      <c r="R1286" s="145"/>
      <c r="S1286" s="145"/>
      <c r="T1286" s="145"/>
      <c r="U1286" s="145"/>
      <c r="V1286" s="145"/>
      <c r="W1286" s="145"/>
      <c r="X1286" s="145"/>
      <c r="Y1286" s="145"/>
      <c r="Z1286" s="145"/>
      <c r="AA1286" s="145"/>
      <c r="AB1286" s="145"/>
      <c r="AC1286" s="145"/>
      <c r="AD1286" s="145"/>
      <c r="AE1286" s="144"/>
      <c r="AF1286" s="144"/>
      <c r="AG1286" s="144"/>
      <c r="AH1286" s="144"/>
      <c r="AI1286" s="144"/>
      <c r="AJ1286" s="144"/>
      <c r="AK1286" s="144"/>
      <c r="AL1286" s="144"/>
      <c r="AM1286" s="144"/>
      <c r="AN1286" s="144"/>
      <c r="AO1286" s="144"/>
      <c r="AP1286" s="144"/>
      <c r="AQ1286" s="144"/>
      <c r="AR1286" s="144"/>
      <c r="AS1286" s="144"/>
      <c r="AT1286" s="144"/>
      <c r="AU1286" s="144"/>
      <c r="AV1286" s="144"/>
      <c r="AW1286" s="144"/>
      <c r="AX1286" s="144"/>
      <c r="AY1286" s="144"/>
      <c r="AZ1286" s="144"/>
      <c r="BA1286" s="144"/>
      <c r="BB1286" s="144"/>
      <c r="BC1286" s="144"/>
      <c r="BD1286" s="144"/>
      <c r="BE1286" s="144"/>
      <c r="BF1286" s="144"/>
    </row>
    <row r="1287" spans="3:58">
      <c r="C1287" s="144"/>
      <c r="D1287" s="144"/>
      <c r="E1287" s="144"/>
      <c r="F1287" s="144"/>
      <c r="G1287" s="144"/>
      <c r="H1287" s="144"/>
      <c r="I1287" s="144"/>
      <c r="J1287" s="144"/>
      <c r="K1287" s="144"/>
      <c r="L1287" s="144"/>
      <c r="M1287" s="144"/>
      <c r="N1287" s="144"/>
      <c r="O1287" s="144"/>
      <c r="P1287" s="144"/>
      <c r="Q1287" s="145"/>
      <c r="R1287" s="145"/>
      <c r="S1287" s="145"/>
      <c r="T1287" s="145"/>
      <c r="U1287" s="145"/>
      <c r="V1287" s="145"/>
      <c r="W1287" s="145"/>
      <c r="X1287" s="145"/>
      <c r="Y1287" s="145"/>
      <c r="Z1287" s="145"/>
      <c r="AA1287" s="145"/>
      <c r="AB1287" s="145"/>
      <c r="AC1287" s="145"/>
      <c r="AD1287" s="145"/>
      <c r="AE1287" s="144"/>
      <c r="AF1287" s="144"/>
      <c r="AG1287" s="144"/>
      <c r="AH1287" s="144"/>
      <c r="AI1287" s="144"/>
      <c r="AJ1287" s="144"/>
      <c r="AK1287" s="144"/>
      <c r="AL1287" s="144"/>
      <c r="AM1287" s="144"/>
      <c r="AN1287" s="144"/>
      <c r="AO1287" s="144"/>
      <c r="AP1287" s="144"/>
      <c r="AQ1287" s="144"/>
      <c r="AR1287" s="144"/>
      <c r="AS1287" s="144"/>
      <c r="AT1287" s="144"/>
      <c r="AU1287" s="144"/>
      <c r="AV1287" s="144"/>
      <c r="AW1287" s="144"/>
      <c r="AX1287" s="144"/>
      <c r="AY1287" s="144"/>
      <c r="AZ1287" s="144"/>
      <c r="BA1287" s="144"/>
      <c r="BB1287" s="144"/>
      <c r="BC1287" s="144"/>
      <c r="BD1287" s="144"/>
      <c r="BE1287" s="144"/>
      <c r="BF1287" s="144"/>
    </row>
    <row r="1288" spans="3:58">
      <c r="C1288" s="144"/>
      <c r="D1288" s="144"/>
      <c r="E1288" s="144"/>
      <c r="F1288" s="144"/>
      <c r="G1288" s="144"/>
      <c r="H1288" s="144"/>
      <c r="I1288" s="144"/>
      <c r="J1288" s="144"/>
      <c r="K1288" s="144"/>
      <c r="L1288" s="144"/>
      <c r="M1288" s="144"/>
      <c r="N1288" s="144"/>
      <c r="O1288" s="144"/>
      <c r="P1288" s="144"/>
      <c r="Q1288" s="145"/>
      <c r="R1288" s="145"/>
      <c r="S1288" s="145"/>
      <c r="T1288" s="145"/>
      <c r="U1288" s="145"/>
      <c r="V1288" s="145"/>
      <c r="W1288" s="145"/>
      <c r="X1288" s="145"/>
      <c r="Y1288" s="145"/>
      <c r="Z1288" s="145"/>
      <c r="AA1288" s="145"/>
      <c r="AB1288" s="145"/>
      <c r="AC1288" s="145"/>
      <c r="AD1288" s="145"/>
      <c r="AE1288" s="144"/>
      <c r="AF1288" s="144"/>
      <c r="AG1288" s="144"/>
      <c r="AH1288" s="144"/>
      <c r="AI1288" s="144"/>
      <c r="AJ1288" s="144"/>
      <c r="AK1288" s="144"/>
      <c r="AL1288" s="144"/>
      <c r="AM1288" s="144"/>
      <c r="AN1288" s="144"/>
      <c r="AO1288" s="144"/>
      <c r="AP1288" s="144"/>
      <c r="AQ1288" s="144"/>
      <c r="AR1288" s="144"/>
      <c r="AS1288" s="144"/>
      <c r="AT1288" s="144"/>
      <c r="AU1288" s="144"/>
      <c r="AV1288" s="144"/>
      <c r="AW1288" s="144"/>
      <c r="AX1288" s="144"/>
      <c r="AY1288" s="144"/>
      <c r="AZ1288" s="144"/>
      <c r="BA1288" s="144"/>
      <c r="BB1288" s="144"/>
      <c r="BC1288" s="144"/>
      <c r="BD1288" s="144"/>
      <c r="BE1288" s="144"/>
      <c r="BF1288" s="144"/>
    </row>
    <row r="1289" spans="3:58">
      <c r="C1289" s="144"/>
      <c r="D1289" s="144"/>
      <c r="E1289" s="144"/>
      <c r="F1289" s="144"/>
      <c r="G1289" s="144"/>
      <c r="H1289" s="144"/>
      <c r="I1289" s="144"/>
      <c r="J1289" s="144"/>
      <c r="K1289" s="144"/>
      <c r="L1289" s="144"/>
      <c r="M1289" s="144"/>
      <c r="N1289" s="144"/>
      <c r="O1289" s="144"/>
      <c r="P1289" s="144"/>
      <c r="Q1289" s="145"/>
      <c r="R1289" s="145"/>
      <c r="S1289" s="145"/>
      <c r="T1289" s="145"/>
      <c r="U1289" s="145"/>
      <c r="V1289" s="145"/>
      <c r="W1289" s="145"/>
      <c r="X1289" s="145"/>
      <c r="Y1289" s="145"/>
      <c r="Z1289" s="145"/>
      <c r="AA1289" s="145"/>
      <c r="AB1289" s="145"/>
      <c r="AC1289" s="145"/>
      <c r="AD1289" s="145"/>
      <c r="AE1289" s="144"/>
      <c r="AF1289" s="144"/>
      <c r="AG1289" s="144"/>
      <c r="AH1289" s="144"/>
      <c r="AI1289" s="144"/>
      <c r="AJ1289" s="144"/>
      <c r="AK1289" s="144"/>
      <c r="AL1289" s="144"/>
      <c r="AM1289" s="144"/>
      <c r="AN1289" s="144"/>
      <c r="AO1289" s="144"/>
      <c r="AP1289" s="144"/>
      <c r="AQ1289" s="144"/>
      <c r="AR1289" s="144"/>
      <c r="AS1289" s="144"/>
      <c r="AT1289" s="144"/>
      <c r="AU1289" s="144"/>
      <c r="AV1289" s="144"/>
      <c r="AW1289" s="144"/>
      <c r="AX1289" s="144"/>
      <c r="AY1289" s="144"/>
      <c r="AZ1289" s="144"/>
      <c r="BA1289" s="144"/>
      <c r="BB1289" s="144"/>
      <c r="BC1289" s="144"/>
      <c r="BD1289" s="144"/>
      <c r="BE1289" s="144"/>
      <c r="BF1289" s="144"/>
    </row>
    <row r="1290" spans="3:58">
      <c r="C1290" s="144"/>
      <c r="D1290" s="144"/>
      <c r="E1290" s="144"/>
      <c r="F1290" s="144"/>
      <c r="G1290" s="144"/>
      <c r="H1290" s="144"/>
      <c r="I1290" s="144"/>
      <c r="J1290" s="144"/>
      <c r="K1290" s="144"/>
      <c r="L1290" s="144"/>
      <c r="M1290" s="144"/>
      <c r="N1290" s="144"/>
      <c r="O1290" s="144"/>
      <c r="P1290" s="144"/>
      <c r="Q1290" s="145"/>
      <c r="R1290" s="145"/>
      <c r="S1290" s="145"/>
      <c r="T1290" s="145"/>
      <c r="U1290" s="145"/>
      <c r="V1290" s="145"/>
      <c r="W1290" s="145"/>
      <c r="X1290" s="145"/>
      <c r="Y1290" s="145"/>
      <c r="Z1290" s="145"/>
      <c r="AA1290" s="145"/>
      <c r="AB1290" s="145"/>
      <c r="AC1290" s="145"/>
      <c r="AD1290" s="145"/>
      <c r="AE1290" s="144"/>
      <c r="AF1290" s="144"/>
      <c r="AG1290" s="144"/>
      <c r="AH1290" s="144"/>
      <c r="AI1290" s="144"/>
      <c r="AJ1290" s="144"/>
      <c r="AK1290" s="144"/>
      <c r="AL1290" s="144"/>
      <c r="AM1290" s="144"/>
      <c r="AN1290" s="144"/>
      <c r="AO1290" s="144"/>
      <c r="AP1290" s="144"/>
      <c r="AQ1290" s="144"/>
      <c r="AR1290" s="144"/>
      <c r="AS1290" s="144"/>
      <c r="AT1290" s="144"/>
      <c r="AU1290" s="144"/>
      <c r="AV1290" s="144"/>
      <c r="AW1290" s="144"/>
      <c r="AX1290" s="144"/>
      <c r="AY1290" s="144"/>
      <c r="AZ1290" s="144"/>
      <c r="BA1290" s="144"/>
      <c r="BB1290" s="144"/>
      <c r="BC1290" s="144"/>
      <c r="BD1290" s="144"/>
      <c r="BE1290" s="144"/>
      <c r="BF1290" s="144"/>
    </row>
    <row r="1291" spans="3:58">
      <c r="C1291" s="144"/>
      <c r="D1291" s="144"/>
      <c r="E1291" s="144"/>
      <c r="F1291" s="144"/>
      <c r="G1291" s="144"/>
      <c r="H1291" s="144"/>
      <c r="I1291" s="144"/>
      <c r="J1291" s="144"/>
      <c r="K1291" s="144"/>
      <c r="L1291" s="144"/>
      <c r="M1291" s="144"/>
      <c r="N1291" s="144"/>
      <c r="O1291" s="144"/>
      <c r="P1291" s="144"/>
      <c r="Q1291" s="145"/>
      <c r="R1291" s="145"/>
      <c r="S1291" s="145"/>
      <c r="T1291" s="145"/>
      <c r="U1291" s="145"/>
      <c r="V1291" s="145"/>
      <c r="W1291" s="145"/>
      <c r="X1291" s="145"/>
      <c r="Y1291" s="145"/>
      <c r="Z1291" s="145"/>
      <c r="AA1291" s="145"/>
      <c r="AB1291" s="145"/>
      <c r="AC1291" s="145"/>
      <c r="AD1291" s="145"/>
      <c r="AE1291" s="144"/>
      <c r="AF1291" s="144"/>
      <c r="AG1291" s="144"/>
      <c r="AH1291" s="144"/>
      <c r="AI1291" s="144"/>
      <c r="AJ1291" s="144"/>
      <c r="AK1291" s="144"/>
      <c r="AL1291" s="144"/>
      <c r="AM1291" s="144"/>
      <c r="AN1291" s="144"/>
      <c r="AO1291" s="144"/>
      <c r="AP1291" s="144"/>
      <c r="AQ1291" s="144"/>
      <c r="AR1291" s="144"/>
      <c r="AS1291" s="144"/>
      <c r="AT1291" s="144"/>
      <c r="AU1291" s="144"/>
      <c r="AV1291" s="144"/>
      <c r="AW1291" s="144"/>
      <c r="AX1291" s="144"/>
      <c r="AY1291" s="144"/>
      <c r="AZ1291" s="144"/>
      <c r="BA1291" s="144"/>
      <c r="BB1291" s="144"/>
      <c r="BC1291" s="144"/>
      <c r="BD1291" s="144"/>
      <c r="BE1291" s="144"/>
      <c r="BF1291" s="144"/>
    </row>
    <row r="1292" spans="3:58">
      <c r="C1292" s="144"/>
      <c r="D1292" s="144"/>
      <c r="E1292" s="144"/>
      <c r="F1292" s="144"/>
      <c r="G1292" s="144"/>
      <c r="H1292" s="144"/>
      <c r="I1292" s="144"/>
      <c r="J1292" s="144"/>
      <c r="K1292" s="144"/>
      <c r="L1292" s="144"/>
      <c r="M1292" s="144"/>
      <c r="N1292" s="144"/>
      <c r="O1292" s="144"/>
      <c r="P1292" s="144"/>
      <c r="Q1292" s="145"/>
      <c r="R1292" s="145"/>
      <c r="S1292" s="145"/>
      <c r="T1292" s="145"/>
      <c r="U1292" s="145"/>
      <c r="V1292" s="145"/>
      <c r="W1292" s="145"/>
      <c r="X1292" s="145"/>
      <c r="Y1292" s="145"/>
      <c r="Z1292" s="145"/>
      <c r="AA1292" s="145"/>
      <c r="AB1292" s="145"/>
      <c r="AC1292" s="145"/>
      <c r="AD1292" s="145"/>
      <c r="AE1292" s="144"/>
      <c r="AF1292" s="144"/>
      <c r="AG1292" s="144"/>
      <c r="AH1292" s="144"/>
      <c r="AI1292" s="144"/>
      <c r="AJ1292" s="144"/>
      <c r="AK1292" s="144"/>
      <c r="AL1292" s="144"/>
      <c r="AM1292" s="144"/>
      <c r="AN1292" s="144"/>
      <c r="AO1292" s="144"/>
      <c r="AP1292" s="144"/>
      <c r="AQ1292" s="144"/>
      <c r="AR1292" s="144"/>
      <c r="AS1292" s="144"/>
      <c r="AT1292" s="144"/>
      <c r="AU1292" s="144"/>
      <c r="AV1292" s="144"/>
      <c r="AW1292" s="144"/>
      <c r="AX1292" s="144"/>
      <c r="AY1292" s="144"/>
      <c r="AZ1292" s="144"/>
      <c r="BA1292" s="144"/>
      <c r="BB1292" s="144"/>
      <c r="BC1292" s="144"/>
      <c r="BD1292" s="144"/>
      <c r="BE1292" s="144"/>
      <c r="BF1292" s="144"/>
    </row>
    <row r="1293" spans="3:58">
      <c r="C1293" s="144"/>
      <c r="D1293" s="144"/>
      <c r="E1293" s="144"/>
      <c r="F1293" s="144"/>
      <c r="G1293" s="144"/>
      <c r="H1293" s="144"/>
      <c r="I1293" s="144"/>
      <c r="J1293" s="144"/>
      <c r="K1293" s="144"/>
      <c r="L1293" s="144"/>
      <c r="M1293" s="144"/>
      <c r="N1293" s="144"/>
      <c r="O1293" s="144"/>
      <c r="P1293" s="144"/>
      <c r="Q1293" s="145"/>
      <c r="R1293" s="145"/>
      <c r="S1293" s="145"/>
      <c r="T1293" s="145"/>
      <c r="U1293" s="145"/>
      <c r="V1293" s="145"/>
      <c r="W1293" s="145"/>
      <c r="X1293" s="145"/>
      <c r="Y1293" s="145"/>
      <c r="Z1293" s="145"/>
      <c r="AA1293" s="145"/>
      <c r="AB1293" s="145"/>
      <c r="AC1293" s="145"/>
      <c r="AD1293" s="145"/>
      <c r="AE1293" s="144"/>
      <c r="AF1293" s="144"/>
      <c r="AG1293" s="144"/>
      <c r="AH1293" s="144"/>
      <c r="AI1293" s="144"/>
      <c r="AJ1293" s="144"/>
      <c r="AK1293" s="144"/>
      <c r="AL1293" s="144"/>
      <c r="AM1293" s="144"/>
      <c r="AN1293" s="144"/>
      <c r="AO1293" s="144"/>
      <c r="AP1293" s="144"/>
      <c r="AQ1293" s="144"/>
      <c r="AR1293" s="144"/>
      <c r="AS1293" s="144"/>
      <c r="AT1293" s="144"/>
      <c r="AU1293" s="144"/>
      <c r="AV1293" s="144"/>
      <c r="AW1293" s="144"/>
      <c r="AX1293" s="144"/>
      <c r="AY1293" s="144"/>
      <c r="AZ1293" s="144"/>
      <c r="BA1293" s="144"/>
      <c r="BB1293" s="144"/>
      <c r="BC1293" s="144"/>
      <c r="BD1293" s="144"/>
      <c r="BE1293" s="144"/>
      <c r="BF1293" s="144"/>
    </row>
    <row r="1294" spans="3:58">
      <c r="C1294" s="144"/>
      <c r="D1294" s="144"/>
      <c r="E1294" s="144"/>
      <c r="F1294" s="144"/>
      <c r="G1294" s="144"/>
      <c r="H1294" s="144"/>
      <c r="I1294" s="144"/>
      <c r="J1294" s="144"/>
      <c r="K1294" s="144"/>
      <c r="L1294" s="144"/>
      <c r="M1294" s="144"/>
      <c r="N1294" s="144"/>
      <c r="O1294" s="144"/>
      <c r="P1294" s="144"/>
      <c r="Q1294" s="145"/>
      <c r="R1294" s="145"/>
      <c r="S1294" s="145"/>
      <c r="T1294" s="145"/>
      <c r="U1294" s="145"/>
      <c r="V1294" s="145"/>
      <c r="W1294" s="145"/>
      <c r="X1294" s="145"/>
      <c r="Y1294" s="145"/>
      <c r="Z1294" s="145"/>
      <c r="AA1294" s="145"/>
      <c r="AB1294" s="145"/>
      <c r="AC1294" s="145"/>
      <c r="AD1294" s="145"/>
      <c r="AE1294" s="144"/>
      <c r="AF1294" s="144"/>
      <c r="AG1294" s="144"/>
      <c r="AH1294" s="144"/>
      <c r="AI1294" s="144"/>
      <c r="AJ1294" s="144"/>
      <c r="AK1294" s="144"/>
      <c r="AL1294" s="144"/>
      <c r="AM1294" s="144"/>
      <c r="AN1294" s="144"/>
      <c r="AO1294" s="144"/>
      <c r="AP1294" s="144"/>
      <c r="AQ1294" s="144"/>
      <c r="AR1294" s="144"/>
      <c r="AS1294" s="144"/>
      <c r="AT1294" s="144"/>
      <c r="AU1294" s="144"/>
      <c r="AV1294" s="144"/>
      <c r="AW1294" s="144"/>
      <c r="AX1294" s="144"/>
      <c r="AY1294" s="144"/>
      <c r="AZ1294" s="144"/>
      <c r="BA1294" s="144"/>
      <c r="BB1294" s="144"/>
      <c r="BC1294" s="144"/>
      <c r="BD1294" s="144"/>
      <c r="BE1294" s="144"/>
      <c r="BF1294" s="144"/>
    </row>
    <row r="1295" spans="3:58">
      <c r="C1295" s="144"/>
      <c r="D1295" s="144"/>
      <c r="E1295" s="144"/>
      <c r="F1295" s="144"/>
      <c r="G1295" s="144"/>
      <c r="H1295" s="144"/>
      <c r="I1295" s="144"/>
      <c r="J1295" s="144"/>
      <c r="K1295" s="144"/>
      <c r="L1295" s="144"/>
      <c r="M1295" s="144"/>
      <c r="N1295" s="144"/>
      <c r="O1295" s="144"/>
      <c r="P1295" s="144"/>
      <c r="Q1295" s="145"/>
      <c r="R1295" s="145"/>
      <c r="S1295" s="145"/>
      <c r="T1295" s="145"/>
      <c r="U1295" s="145"/>
      <c r="V1295" s="145"/>
      <c r="W1295" s="145"/>
      <c r="X1295" s="145"/>
      <c r="Y1295" s="145"/>
      <c r="Z1295" s="145"/>
      <c r="AA1295" s="145"/>
      <c r="AB1295" s="145"/>
      <c r="AC1295" s="145"/>
      <c r="AD1295" s="145"/>
      <c r="AE1295" s="144"/>
      <c r="AF1295" s="144"/>
      <c r="AG1295" s="144"/>
      <c r="AH1295" s="144"/>
      <c r="AI1295" s="144"/>
      <c r="AJ1295" s="144"/>
      <c r="AK1295" s="144"/>
      <c r="AL1295" s="144"/>
      <c r="AM1295" s="144"/>
      <c r="AN1295" s="144"/>
      <c r="AO1295" s="144"/>
      <c r="AP1295" s="144"/>
      <c r="AQ1295" s="144"/>
      <c r="AR1295" s="144"/>
      <c r="AS1295" s="144"/>
      <c r="AT1295" s="144"/>
      <c r="AU1295" s="144"/>
      <c r="AV1295" s="144"/>
      <c r="AW1295" s="144"/>
      <c r="AX1295" s="144"/>
      <c r="AY1295" s="144"/>
      <c r="AZ1295" s="144"/>
      <c r="BA1295" s="144"/>
      <c r="BB1295" s="144"/>
      <c r="BC1295" s="144"/>
      <c r="BD1295" s="144"/>
      <c r="BE1295" s="144"/>
      <c r="BF1295" s="144"/>
    </row>
    <row r="1296" spans="3:58">
      <c r="C1296" s="144"/>
      <c r="D1296" s="144"/>
      <c r="E1296" s="144"/>
      <c r="F1296" s="144"/>
      <c r="G1296" s="144"/>
      <c r="H1296" s="144"/>
      <c r="I1296" s="144"/>
      <c r="J1296" s="144"/>
      <c r="K1296" s="144"/>
      <c r="L1296" s="144"/>
      <c r="M1296" s="144"/>
      <c r="N1296" s="144"/>
      <c r="O1296" s="144"/>
      <c r="P1296" s="144"/>
      <c r="Q1296" s="145"/>
      <c r="R1296" s="145"/>
      <c r="S1296" s="145"/>
      <c r="T1296" s="145"/>
      <c r="U1296" s="145"/>
      <c r="V1296" s="145"/>
      <c r="W1296" s="145"/>
      <c r="X1296" s="145"/>
      <c r="Y1296" s="145"/>
      <c r="Z1296" s="145"/>
      <c r="AA1296" s="145"/>
      <c r="AB1296" s="145"/>
      <c r="AC1296" s="145"/>
      <c r="AD1296" s="145"/>
      <c r="AE1296" s="144"/>
      <c r="AF1296" s="144"/>
      <c r="AG1296" s="144"/>
      <c r="AH1296" s="144"/>
      <c r="AI1296" s="144"/>
      <c r="AJ1296" s="144"/>
      <c r="AK1296" s="144"/>
      <c r="AL1296" s="144"/>
      <c r="AM1296" s="144"/>
      <c r="AN1296" s="144"/>
      <c r="AO1296" s="144"/>
      <c r="AP1296" s="144"/>
      <c r="AQ1296" s="144"/>
      <c r="AR1296" s="144"/>
      <c r="AS1296" s="144"/>
      <c r="AT1296" s="144"/>
      <c r="AU1296" s="144"/>
      <c r="AV1296" s="144"/>
      <c r="AW1296" s="144"/>
      <c r="AX1296" s="144"/>
      <c r="AY1296" s="144"/>
      <c r="AZ1296" s="144"/>
      <c r="BA1296" s="144"/>
      <c r="BB1296" s="144"/>
      <c r="BC1296" s="144"/>
      <c r="BD1296" s="144"/>
      <c r="BE1296" s="144"/>
      <c r="BF1296" s="144"/>
    </row>
    <row r="1297" spans="3:58">
      <c r="C1297" s="144"/>
      <c r="D1297" s="144"/>
      <c r="E1297" s="144"/>
      <c r="F1297" s="144"/>
      <c r="G1297" s="144"/>
      <c r="H1297" s="144"/>
      <c r="I1297" s="144"/>
      <c r="J1297" s="144"/>
      <c r="K1297" s="144"/>
      <c r="L1297" s="144"/>
      <c r="M1297" s="144"/>
      <c r="N1297" s="144"/>
      <c r="O1297" s="144"/>
      <c r="P1297" s="144"/>
      <c r="Q1297" s="145"/>
      <c r="R1297" s="145"/>
      <c r="S1297" s="145"/>
      <c r="T1297" s="145"/>
      <c r="U1297" s="145"/>
      <c r="V1297" s="145"/>
      <c r="W1297" s="145"/>
      <c r="X1297" s="145"/>
      <c r="Y1297" s="145"/>
      <c r="Z1297" s="145"/>
      <c r="AA1297" s="145"/>
      <c r="AB1297" s="145"/>
      <c r="AC1297" s="145"/>
      <c r="AD1297" s="145"/>
      <c r="AE1297" s="144"/>
      <c r="AF1297" s="144"/>
      <c r="AG1297" s="144"/>
      <c r="AH1297" s="144"/>
      <c r="AI1297" s="144"/>
      <c r="AJ1297" s="144"/>
      <c r="AK1297" s="144"/>
      <c r="AL1297" s="144"/>
      <c r="AM1297" s="144"/>
      <c r="AN1297" s="144"/>
      <c r="AO1297" s="144"/>
      <c r="AP1297" s="144"/>
      <c r="AQ1297" s="144"/>
      <c r="AR1297" s="144"/>
      <c r="AS1297" s="144"/>
      <c r="AT1297" s="144"/>
      <c r="AU1297" s="144"/>
      <c r="AV1297" s="144"/>
      <c r="AW1297" s="144"/>
      <c r="AX1297" s="144"/>
      <c r="AY1297" s="144"/>
      <c r="AZ1297" s="144"/>
      <c r="BA1297" s="144"/>
      <c r="BB1297" s="144"/>
      <c r="BC1297" s="144"/>
      <c r="BD1297" s="144"/>
      <c r="BE1297" s="144"/>
      <c r="BF1297" s="144"/>
    </row>
    <row r="1298" spans="3:58">
      <c r="C1298" s="144"/>
      <c r="D1298" s="144"/>
      <c r="E1298" s="144"/>
      <c r="F1298" s="144"/>
      <c r="G1298" s="144"/>
      <c r="H1298" s="144"/>
      <c r="I1298" s="144"/>
      <c r="J1298" s="144"/>
      <c r="K1298" s="144"/>
      <c r="L1298" s="144"/>
      <c r="M1298" s="144"/>
      <c r="N1298" s="144"/>
      <c r="O1298" s="144"/>
      <c r="P1298" s="144"/>
      <c r="Q1298" s="145"/>
      <c r="R1298" s="145"/>
      <c r="S1298" s="145"/>
      <c r="T1298" s="145"/>
      <c r="U1298" s="145"/>
      <c r="V1298" s="145"/>
      <c r="W1298" s="145"/>
      <c r="X1298" s="145"/>
      <c r="Y1298" s="145"/>
      <c r="Z1298" s="145"/>
      <c r="AA1298" s="145"/>
      <c r="AB1298" s="145"/>
      <c r="AC1298" s="145"/>
      <c r="AD1298" s="145"/>
      <c r="AE1298" s="144"/>
      <c r="AF1298" s="144"/>
      <c r="AG1298" s="144"/>
      <c r="AH1298" s="144"/>
      <c r="AI1298" s="144"/>
      <c r="AJ1298" s="144"/>
      <c r="AK1298" s="144"/>
      <c r="AL1298" s="144"/>
      <c r="AM1298" s="144"/>
      <c r="AN1298" s="144"/>
      <c r="AO1298" s="144"/>
      <c r="AP1298" s="144"/>
      <c r="AQ1298" s="144"/>
      <c r="AR1298" s="144"/>
      <c r="AS1298" s="144"/>
      <c r="AT1298" s="144"/>
      <c r="AU1298" s="144"/>
      <c r="AV1298" s="144"/>
      <c r="AW1298" s="144"/>
      <c r="AX1298" s="144"/>
      <c r="AY1298" s="144"/>
      <c r="AZ1298" s="144"/>
      <c r="BA1298" s="144"/>
      <c r="BB1298" s="144"/>
      <c r="BC1298" s="144"/>
      <c r="BD1298" s="144"/>
      <c r="BE1298" s="144"/>
      <c r="BF1298" s="144"/>
    </row>
    <row r="1299" spans="3:58">
      <c r="C1299" s="144"/>
      <c r="D1299" s="144"/>
      <c r="E1299" s="144"/>
      <c r="F1299" s="144"/>
      <c r="G1299" s="144"/>
      <c r="H1299" s="144"/>
      <c r="I1299" s="144"/>
      <c r="J1299" s="144"/>
      <c r="K1299" s="144"/>
      <c r="L1299" s="144"/>
      <c r="M1299" s="144"/>
      <c r="N1299" s="144"/>
      <c r="O1299" s="144"/>
      <c r="P1299" s="144"/>
      <c r="Q1299" s="145"/>
      <c r="R1299" s="145"/>
      <c r="S1299" s="145"/>
      <c r="T1299" s="145"/>
      <c r="U1299" s="145"/>
      <c r="V1299" s="145"/>
      <c r="W1299" s="145"/>
      <c r="X1299" s="145"/>
      <c r="Y1299" s="145"/>
      <c r="Z1299" s="145"/>
      <c r="AA1299" s="145"/>
      <c r="AB1299" s="145"/>
      <c r="AC1299" s="145"/>
      <c r="AD1299" s="145"/>
      <c r="AE1299" s="144"/>
      <c r="AF1299" s="144"/>
      <c r="AG1299" s="144"/>
      <c r="AH1299" s="144"/>
      <c r="AI1299" s="144"/>
      <c r="AJ1299" s="144"/>
      <c r="AK1299" s="144"/>
      <c r="AL1299" s="144"/>
      <c r="AM1299" s="144"/>
      <c r="AN1299" s="144"/>
      <c r="AO1299" s="144"/>
      <c r="AP1299" s="144"/>
      <c r="AQ1299" s="144"/>
      <c r="AR1299" s="144"/>
      <c r="AS1299" s="144"/>
      <c r="AT1299" s="144"/>
      <c r="AU1299" s="144"/>
      <c r="AV1299" s="144"/>
      <c r="AW1299" s="144"/>
      <c r="AX1299" s="144"/>
      <c r="AY1299" s="144"/>
      <c r="AZ1299" s="144"/>
      <c r="BA1299" s="144"/>
      <c r="BB1299" s="144"/>
      <c r="BC1299" s="144"/>
      <c r="BD1299" s="144"/>
      <c r="BE1299" s="144"/>
      <c r="BF1299" s="144"/>
    </row>
    <row r="1300" spans="3:58">
      <c r="C1300" s="144"/>
      <c r="D1300" s="144"/>
      <c r="E1300" s="144"/>
      <c r="F1300" s="144"/>
      <c r="G1300" s="144"/>
      <c r="H1300" s="144"/>
      <c r="I1300" s="144"/>
      <c r="J1300" s="144"/>
      <c r="K1300" s="144"/>
      <c r="L1300" s="144"/>
      <c r="M1300" s="144"/>
      <c r="N1300" s="144"/>
      <c r="O1300" s="144"/>
      <c r="P1300" s="144"/>
      <c r="Q1300" s="145"/>
      <c r="R1300" s="145"/>
      <c r="S1300" s="145"/>
      <c r="T1300" s="145"/>
      <c r="U1300" s="145"/>
      <c r="V1300" s="145"/>
      <c r="W1300" s="145"/>
      <c r="X1300" s="145"/>
      <c r="Y1300" s="145"/>
      <c r="Z1300" s="145"/>
      <c r="AA1300" s="145"/>
      <c r="AB1300" s="145"/>
      <c r="AC1300" s="145"/>
      <c r="AD1300" s="145"/>
      <c r="AE1300" s="144"/>
      <c r="AF1300" s="144"/>
      <c r="AG1300" s="144"/>
      <c r="AH1300" s="144"/>
      <c r="AI1300" s="144"/>
      <c r="AJ1300" s="144"/>
      <c r="AK1300" s="144"/>
      <c r="AL1300" s="144"/>
      <c r="AM1300" s="144"/>
      <c r="AN1300" s="144"/>
      <c r="AO1300" s="144"/>
      <c r="AP1300" s="144"/>
      <c r="AQ1300" s="144"/>
      <c r="AR1300" s="144"/>
      <c r="AS1300" s="144"/>
      <c r="AT1300" s="144"/>
      <c r="AU1300" s="144"/>
      <c r="AV1300" s="144"/>
      <c r="AW1300" s="144"/>
      <c r="AX1300" s="144"/>
      <c r="AY1300" s="144"/>
      <c r="AZ1300" s="144"/>
      <c r="BA1300" s="144"/>
      <c r="BB1300" s="144"/>
      <c r="BC1300" s="144"/>
      <c r="BD1300" s="144"/>
      <c r="BE1300" s="144"/>
      <c r="BF1300" s="144"/>
    </row>
    <row r="1301" spans="3:58">
      <c r="C1301" s="144"/>
      <c r="D1301" s="144"/>
      <c r="E1301" s="144"/>
      <c r="F1301" s="144"/>
      <c r="G1301" s="144"/>
      <c r="H1301" s="144"/>
      <c r="I1301" s="144"/>
      <c r="J1301" s="144"/>
      <c r="K1301" s="144"/>
      <c r="L1301" s="144"/>
      <c r="M1301" s="144"/>
      <c r="N1301" s="144"/>
      <c r="O1301" s="144"/>
      <c r="P1301" s="144"/>
      <c r="Q1301" s="145"/>
      <c r="R1301" s="145"/>
      <c r="S1301" s="145"/>
      <c r="T1301" s="145"/>
      <c r="U1301" s="145"/>
      <c r="V1301" s="145"/>
      <c r="W1301" s="145"/>
      <c r="X1301" s="145"/>
      <c r="Y1301" s="145"/>
      <c r="Z1301" s="145"/>
      <c r="AA1301" s="145"/>
      <c r="AB1301" s="145"/>
      <c r="AC1301" s="145"/>
      <c r="AD1301" s="145"/>
      <c r="AE1301" s="144"/>
      <c r="AF1301" s="144"/>
      <c r="AG1301" s="144"/>
      <c r="AH1301" s="144"/>
      <c r="AI1301" s="144"/>
      <c r="AJ1301" s="144"/>
      <c r="AK1301" s="144"/>
      <c r="AL1301" s="144"/>
      <c r="AM1301" s="144"/>
      <c r="AN1301" s="144"/>
      <c r="AO1301" s="144"/>
      <c r="AP1301" s="144"/>
      <c r="AQ1301" s="144"/>
      <c r="AR1301" s="144"/>
      <c r="AS1301" s="144"/>
      <c r="AT1301" s="144"/>
      <c r="AU1301" s="144"/>
      <c r="AV1301" s="144"/>
      <c r="AW1301" s="144"/>
      <c r="AX1301" s="144"/>
      <c r="AY1301" s="144"/>
      <c r="AZ1301" s="144"/>
      <c r="BA1301" s="144"/>
      <c r="BB1301" s="144"/>
      <c r="BC1301" s="144"/>
      <c r="BD1301" s="144"/>
      <c r="BE1301" s="144"/>
      <c r="BF1301" s="144"/>
    </row>
    <row r="1302" spans="3:58">
      <c r="C1302" s="144"/>
      <c r="D1302" s="144"/>
      <c r="E1302" s="144"/>
      <c r="F1302" s="144"/>
      <c r="G1302" s="144"/>
      <c r="H1302" s="144"/>
      <c r="I1302" s="144"/>
      <c r="J1302" s="144"/>
      <c r="K1302" s="144"/>
      <c r="L1302" s="144"/>
      <c r="M1302" s="144"/>
      <c r="N1302" s="144"/>
      <c r="O1302" s="144"/>
      <c r="P1302" s="144"/>
      <c r="Q1302" s="145"/>
      <c r="R1302" s="145"/>
      <c r="S1302" s="145"/>
      <c r="T1302" s="145"/>
      <c r="U1302" s="145"/>
      <c r="V1302" s="145"/>
      <c r="W1302" s="145"/>
      <c r="X1302" s="145"/>
      <c r="Y1302" s="145"/>
      <c r="Z1302" s="145"/>
      <c r="AA1302" s="145"/>
      <c r="AB1302" s="145"/>
      <c r="AC1302" s="145"/>
      <c r="AD1302" s="145"/>
      <c r="AE1302" s="144"/>
      <c r="AF1302" s="144"/>
      <c r="AG1302" s="144"/>
      <c r="AH1302" s="144"/>
      <c r="AI1302" s="144"/>
      <c r="AJ1302" s="144"/>
      <c r="AK1302" s="144"/>
      <c r="AL1302" s="144"/>
      <c r="AM1302" s="144"/>
      <c r="AN1302" s="144"/>
      <c r="AO1302" s="144"/>
      <c r="AP1302" s="144"/>
      <c r="AQ1302" s="144"/>
      <c r="AR1302" s="144"/>
      <c r="AS1302" s="144"/>
      <c r="AT1302" s="144"/>
      <c r="AU1302" s="144"/>
      <c r="AV1302" s="144"/>
      <c r="AW1302" s="144"/>
      <c r="AX1302" s="144"/>
      <c r="AY1302" s="144"/>
      <c r="AZ1302" s="144"/>
      <c r="BA1302" s="144"/>
      <c r="BB1302" s="144"/>
      <c r="BC1302" s="144"/>
      <c r="BD1302" s="144"/>
      <c r="BE1302" s="144"/>
      <c r="BF1302" s="144"/>
    </row>
    <row r="1303" spans="3:58">
      <c r="C1303" s="144"/>
      <c r="D1303" s="144"/>
      <c r="E1303" s="144"/>
      <c r="F1303" s="144"/>
      <c r="G1303" s="144"/>
      <c r="H1303" s="144"/>
      <c r="I1303" s="144"/>
      <c r="J1303" s="144"/>
      <c r="K1303" s="144"/>
      <c r="L1303" s="144"/>
      <c r="M1303" s="144"/>
      <c r="N1303" s="144"/>
      <c r="O1303" s="144"/>
      <c r="P1303" s="144"/>
      <c r="Q1303" s="145"/>
      <c r="R1303" s="145"/>
      <c r="S1303" s="145"/>
      <c r="T1303" s="145"/>
      <c r="U1303" s="145"/>
      <c r="V1303" s="145"/>
      <c r="W1303" s="145"/>
      <c r="X1303" s="145"/>
      <c r="Y1303" s="145"/>
      <c r="Z1303" s="145"/>
      <c r="AA1303" s="145"/>
      <c r="AB1303" s="145"/>
      <c r="AC1303" s="145"/>
      <c r="AD1303" s="145"/>
      <c r="AE1303" s="144"/>
      <c r="AF1303" s="144"/>
      <c r="AG1303" s="144"/>
      <c r="AH1303" s="144"/>
      <c r="AI1303" s="144"/>
      <c r="AJ1303" s="144"/>
      <c r="AK1303" s="144"/>
      <c r="AL1303" s="144"/>
      <c r="AM1303" s="144"/>
      <c r="AN1303" s="144"/>
      <c r="AO1303" s="144"/>
      <c r="AP1303" s="144"/>
      <c r="AQ1303" s="144"/>
      <c r="AR1303" s="144"/>
      <c r="AS1303" s="144"/>
      <c r="AT1303" s="144"/>
      <c r="AU1303" s="144"/>
      <c r="AV1303" s="144"/>
      <c r="AW1303" s="144"/>
      <c r="AX1303" s="144"/>
      <c r="AY1303" s="144"/>
      <c r="AZ1303" s="144"/>
      <c r="BA1303" s="144"/>
      <c r="BB1303" s="144"/>
      <c r="BC1303" s="144"/>
      <c r="BD1303" s="144"/>
      <c r="BE1303" s="144"/>
      <c r="BF1303" s="144"/>
    </row>
    <row r="1304" spans="3:58">
      <c r="C1304" s="144"/>
      <c r="D1304" s="144"/>
      <c r="E1304" s="144"/>
      <c r="F1304" s="144"/>
      <c r="G1304" s="144"/>
      <c r="H1304" s="144"/>
      <c r="I1304" s="144"/>
      <c r="J1304" s="144"/>
      <c r="K1304" s="144"/>
      <c r="L1304" s="144"/>
      <c r="M1304" s="144"/>
      <c r="N1304" s="144"/>
      <c r="O1304" s="144"/>
      <c r="P1304" s="144"/>
      <c r="Q1304" s="145"/>
      <c r="R1304" s="145"/>
      <c r="S1304" s="145"/>
      <c r="T1304" s="145"/>
      <c r="U1304" s="145"/>
      <c r="V1304" s="145"/>
      <c r="W1304" s="145"/>
      <c r="X1304" s="145"/>
      <c r="Y1304" s="145"/>
      <c r="Z1304" s="145"/>
      <c r="AA1304" s="145"/>
      <c r="AB1304" s="145"/>
      <c r="AC1304" s="145"/>
      <c r="AD1304" s="145"/>
      <c r="AE1304" s="144"/>
      <c r="AF1304" s="144"/>
      <c r="AG1304" s="144"/>
      <c r="AH1304" s="144"/>
      <c r="AI1304" s="144"/>
      <c r="AJ1304" s="144"/>
      <c r="AK1304" s="144"/>
      <c r="AL1304" s="144"/>
      <c r="AM1304" s="144"/>
      <c r="AN1304" s="144"/>
      <c r="AO1304" s="144"/>
      <c r="AP1304" s="144"/>
      <c r="AQ1304" s="144"/>
      <c r="AR1304" s="144"/>
      <c r="AS1304" s="144"/>
      <c r="AT1304" s="144"/>
      <c r="AU1304" s="144"/>
      <c r="AV1304" s="144"/>
      <c r="AW1304" s="144"/>
      <c r="AX1304" s="144"/>
      <c r="AY1304" s="144"/>
      <c r="AZ1304" s="144"/>
      <c r="BA1304" s="144"/>
      <c r="BB1304" s="144"/>
      <c r="BC1304" s="144"/>
      <c r="BD1304" s="144"/>
      <c r="BE1304" s="144"/>
      <c r="BF1304" s="144"/>
    </row>
    <row r="1305" spans="3:58">
      <c r="C1305" s="144"/>
      <c r="D1305" s="144"/>
      <c r="E1305" s="144"/>
      <c r="F1305" s="144"/>
      <c r="G1305" s="144"/>
      <c r="H1305" s="144"/>
      <c r="I1305" s="144"/>
      <c r="J1305" s="144"/>
      <c r="K1305" s="144"/>
      <c r="L1305" s="144"/>
      <c r="M1305" s="144"/>
      <c r="N1305" s="144"/>
      <c r="O1305" s="144"/>
      <c r="P1305" s="144"/>
      <c r="Q1305" s="145"/>
      <c r="R1305" s="145"/>
      <c r="S1305" s="145"/>
      <c r="T1305" s="145"/>
      <c r="U1305" s="145"/>
      <c r="V1305" s="145"/>
      <c r="W1305" s="145"/>
      <c r="X1305" s="145"/>
      <c r="Y1305" s="145"/>
      <c r="Z1305" s="145"/>
      <c r="AA1305" s="145"/>
      <c r="AB1305" s="145"/>
      <c r="AC1305" s="145"/>
      <c r="AD1305" s="145"/>
      <c r="AE1305" s="144"/>
      <c r="AF1305" s="144"/>
      <c r="AG1305" s="144"/>
      <c r="AH1305" s="144"/>
      <c r="AI1305" s="144"/>
      <c r="AJ1305" s="144"/>
      <c r="AK1305" s="144"/>
      <c r="AL1305" s="144"/>
      <c r="AM1305" s="144"/>
      <c r="AN1305" s="144"/>
      <c r="AO1305" s="144"/>
      <c r="AP1305" s="144"/>
      <c r="AQ1305" s="144"/>
      <c r="AR1305" s="144"/>
      <c r="AS1305" s="144"/>
      <c r="AT1305" s="144"/>
      <c r="AU1305" s="144"/>
      <c r="AV1305" s="144"/>
      <c r="AW1305" s="144"/>
      <c r="AX1305" s="144"/>
      <c r="AY1305" s="144"/>
      <c r="AZ1305" s="144"/>
      <c r="BA1305" s="144"/>
      <c r="BB1305" s="144"/>
      <c r="BC1305" s="144"/>
      <c r="BD1305" s="144"/>
      <c r="BE1305" s="144"/>
      <c r="BF1305" s="144"/>
    </row>
    <row r="1306" spans="3:58">
      <c r="C1306" s="144"/>
      <c r="D1306" s="144"/>
      <c r="E1306" s="144"/>
      <c r="F1306" s="144"/>
      <c r="G1306" s="144"/>
      <c r="H1306" s="144"/>
      <c r="I1306" s="144"/>
      <c r="J1306" s="144"/>
      <c r="K1306" s="144"/>
      <c r="L1306" s="144"/>
      <c r="M1306" s="144"/>
      <c r="N1306" s="144"/>
      <c r="O1306" s="144"/>
      <c r="P1306" s="144"/>
      <c r="Q1306" s="145"/>
      <c r="R1306" s="145"/>
      <c r="S1306" s="145"/>
      <c r="T1306" s="145"/>
      <c r="U1306" s="145"/>
      <c r="V1306" s="145"/>
      <c r="W1306" s="145"/>
      <c r="X1306" s="145"/>
      <c r="Y1306" s="145"/>
      <c r="Z1306" s="145"/>
      <c r="AA1306" s="145"/>
      <c r="AB1306" s="145"/>
      <c r="AC1306" s="145"/>
      <c r="AD1306" s="145"/>
      <c r="AE1306" s="144"/>
      <c r="AF1306" s="144"/>
      <c r="AG1306" s="144"/>
      <c r="AH1306" s="144"/>
      <c r="AI1306" s="144"/>
      <c r="AJ1306" s="144"/>
      <c r="AK1306" s="144"/>
      <c r="AL1306" s="144"/>
      <c r="AM1306" s="144"/>
      <c r="AN1306" s="144"/>
      <c r="AO1306" s="144"/>
      <c r="AP1306" s="144"/>
      <c r="AQ1306" s="144"/>
      <c r="AR1306" s="144"/>
      <c r="AS1306" s="144"/>
      <c r="AT1306" s="144"/>
      <c r="AU1306" s="144"/>
      <c r="AV1306" s="144"/>
      <c r="AW1306" s="144"/>
      <c r="AX1306" s="144"/>
      <c r="AY1306" s="144"/>
      <c r="AZ1306" s="144"/>
      <c r="BA1306" s="144"/>
      <c r="BB1306" s="144"/>
      <c r="BC1306" s="144"/>
      <c r="BD1306" s="144"/>
      <c r="BE1306" s="144"/>
      <c r="BF1306" s="144"/>
    </row>
    <row r="1307" spans="3:58">
      <c r="C1307" s="144"/>
      <c r="D1307" s="144"/>
      <c r="E1307" s="144"/>
      <c r="F1307" s="144"/>
      <c r="G1307" s="144"/>
      <c r="H1307" s="144"/>
      <c r="I1307" s="144"/>
      <c r="J1307" s="144"/>
      <c r="K1307" s="144"/>
      <c r="L1307" s="144"/>
      <c r="M1307" s="144"/>
      <c r="N1307" s="144"/>
      <c r="O1307" s="144"/>
      <c r="P1307" s="144"/>
      <c r="Q1307" s="145"/>
      <c r="R1307" s="145"/>
      <c r="S1307" s="145"/>
      <c r="T1307" s="145"/>
      <c r="U1307" s="145"/>
      <c r="V1307" s="145"/>
      <c r="W1307" s="145"/>
      <c r="X1307" s="145"/>
      <c r="Y1307" s="145"/>
      <c r="Z1307" s="145"/>
      <c r="AA1307" s="145"/>
      <c r="AB1307" s="145"/>
      <c r="AC1307" s="145"/>
      <c r="AD1307" s="145"/>
      <c r="AE1307" s="144"/>
      <c r="AF1307" s="144"/>
      <c r="AG1307" s="144"/>
      <c r="AH1307" s="144"/>
      <c r="AI1307" s="144"/>
      <c r="AJ1307" s="144"/>
      <c r="AK1307" s="144"/>
      <c r="AL1307" s="144"/>
      <c r="AM1307" s="144"/>
      <c r="AN1307" s="144"/>
      <c r="AO1307" s="144"/>
      <c r="AP1307" s="144"/>
      <c r="AQ1307" s="144"/>
      <c r="AR1307" s="144"/>
      <c r="AS1307" s="144"/>
      <c r="AT1307" s="144"/>
      <c r="AU1307" s="144"/>
      <c r="AV1307" s="144"/>
      <c r="AW1307" s="144"/>
      <c r="AX1307" s="144"/>
      <c r="AY1307" s="144"/>
      <c r="AZ1307" s="144"/>
      <c r="BA1307" s="144"/>
      <c r="BB1307" s="144"/>
      <c r="BC1307" s="144"/>
      <c r="BD1307" s="144"/>
      <c r="BE1307" s="144"/>
      <c r="BF1307" s="144"/>
    </row>
    <row r="1308" spans="3:58">
      <c r="C1308" s="144"/>
      <c r="D1308" s="144"/>
      <c r="E1308" s="144"/>
      <c r="F1308" s="144"/>
      <c r="G1308" s="144"/>
      <c r="H1308" s="144"/>
      <c r="I1308" s="144"/>
      <c r="J1308" s="144"/>
      <c r="K1308" s="144"/>
      <c r="L1308" s="144"/>
      <c r="M1308" s="144"/>
      <c r="N1308" s="144"/>
      <c r="O1308" s="144"/>
      <c r="P1308" s="144"/>
      <c r="Q1308" s="145"/>
      <c r="R1308" s="145"/>
      <c r="S1308" s="145"/>
      <c r="T1308" s="145"/>
      <c r="U1308" s="145"/>
      <c r="V1308" s="145"/>
      <c r="W1308" s="145"/>
      <c r="X1308" s="145"/>
      <c r="Y1308" s="145"/>
      <c r="Z1308" s="145"/>
      <c r="AA1308" s="145"/>
      <c r="AB1308" s="145"/>
      <c r="AC1308" s="145"/>
      <c r="AD1308" s="145"/>
      <c r="AE1308" s="144"/>
      <c r="AF1308" s="144"/>
      <c r="AG1308" s="144"/>
      <c r="AH1308" s="144"/>
      <c r="AI1308" s="144"/>
      <c r="AJ1308" s="144"/>
      <c r="AK1308" s="144"/>
      <c r="AL1308" s="144"/>
      <c r="AM1308" s="144"/>
      <c r="AN1308" s="144"/>
      <c r="AO1308" s="144"/>
      <c r="AP1308" s="144"/>
      <c r="AQ1308" s="144"/>
      <c r="AR1308" s="144"/>
      <c r="AS1308" s="144"/>
      <c r="AT1308" s="144"/>
      <c r="AU1308" s="144"/>
      <c r="AV1308" s="144"/>
      <c r="AW1308" s="144"/>
      <c r="AX1308" s="144"/>
      <c r="AY1308" s="144"/>
      <c r="AZ1308" s="144"/>
      <c r="BA1308" s="144"/>
      <c r="BB1308" s="144"/>
      <c r="BC1308" s="144"/>
      <c r="BD1308" s="144"/>
      <c r="BE1308" s="144"/>
      <c r="BF1308" s="144"/>
    </row>
    <row r="1309" spans="3:58">
      <c r="C1309" s="144"/>
      <c r="D1309" s="144"/>
      <c r="E1309" s="144"/>
      <c r="F1309" s="144"/>
      <c r="G1309" s="144"/>
      <c r="H1309" s="144"/>
      <c r="I1309" s="144"/>
      <c r="J1309" s="144"/>
      <c r="K1309" s="144"/>
      <c r="L1309" s="144"/>
      <c r="M1309" s="144"/>
      <c r="N1309" s="144"/>
      <c r="O1309" s="144"/>
      <c r="P1309" s="144"/>
      <c r="Q1309" s="145"/>
      <c r="R1309" s="145"/>
      <c r="S1309" s="145"/>
      <c r="T1309" s="145"/>
      <c r="U1309" s="145"/>
      <c r="V1309" s="145"/>
      <c r="W1309" s="145"/>
      <c r="X1309" s="145"/>
      <c r="Y1309" s="145"/>
      <c r="Z1309" s="145"/>
      <c r="AA1309" s="145"/>
      <c r="AB1309" s="145"/>
      <c r="AC1309" s="145"/>
      <c r="AD1309" s="145"/>
      <c r="AE1309" s="144"/>
      <c r="AF1309" s="144"/>
      <c r="AG1309" s="144"/>
      <c r="AH1309" s="144"/>
      <c r="AI1309" s="144"/>
      <c r="AJ1309" s="144"/>
      <c r="AK1309" s="144"/>
      <c r="AL1309" s="144"/>
      <c r="AM1309" s="144"/>
      <c r="AN1309" s="144"/>
      <c r="AO1309" s="144"/>
      <c r="AP1309" s="144"/>
      <c r="AQ1309" s="144"/>
      <c r="AR1309" s="144"/>
      <c r="AS1309" s="144"/>
      <c r="AT1309" s="144"/>
      <c r="AU1309" s="144"/>
      <c r="AV1309" s="144"/>
      <c r="AW1309" s="144"/>
      <c r="AX1309" s="144"/>
      <c r="AY1309" s="144"/>
      <c r="AZ1309" s="144"/>
      <c r="BA1309" s="144"/>
      <c r="BB1309" s="144"/>
      <c r="BC1309" s="144"/>
      <c r="BD1309" s="144"/>
      <c r="BE1309" s="144"/>
      <c r="BF1309" s="144"/>
    </row>
    <row r="1310" spans="3:58">
      <c r="C1310" s="144"/>
      <c r="D1310" s="144"/>
      <c r="E1310" s="144"/>
      <c r="F1310" s="144"/>
      <c r="G1310" s="144"/>
      <c r="H1310" s="144"/>
      <c r="I1310" s="144"/>
      <c r="J1310" s="144"/>
      <c r="K1310" s="144"/>
      <c r="L1310" s="144"/>
      <c r="M1310" s="144"/>
      <c r="N1310" s="144"/>
      <c r="O1310" s="144"/>
      <c r="P1310" s="144"/>
      <c r="Q1310" s="145"/>
      <c r="R1310" s="145"/>
      <c r="S1310" s="145"/>
      <c r="T1310" s="145"/>
      <c r="U1310" s="145"/>
      <c r="V1310" s="145"/>
      <c r="W1310" s="145"/>
      <c r="X1310" s="145"/>
      <c r="Y1310" s="145"/>
      <c r="Z1310" s="145"/>
      <c r="AA1310" s="145"/>
      <c r="AB1310" s="145"/>
      <c r="AC1310" s="145"/>
      <c r="AD1310" s="145"/>
      <c r="AE1310" s="144"/>
      <c r="AF1310" s="144"/>
      <c r="AG1310" s="144"/>
      <c r="AH1310" s="144"/>
      <c r="AI1310" s="144"/>
      <c r="AJ1310" s="144"/>
      <c r="AK1310" s="144"/>
      <c r="AL1310" s="144"/>
      <c r="AM1310" s="144"/>
      <c r="AN1310" s="144"/>
      <c r="AO1310" s="144"/>
      <c r="AP1310" s="144"/>
      <c r="AQ1310" s="144"/>
      <c r="AR1310" s="144"/>
      <c r="AS1310" s="144"/>
      <c r="AT1310" s="144"/>
      <c r="AU1310" s="144"/>
      <c r="AV1310" s="144"/>
      <c r="AW1310" s="144"/>
      <c r="AX1310" s="144"/>
      <c r="AY1310" s="144"/>
      <c r="AZ1310" s="144"/>
      <c r="BA1310" s="144"/>
      <c r="BB1310" s="144"/>
      <c r="BC1310" s="144"/>
      <c r="BD1310" s="144"/>
      <c r="BE1310" s="144"/>
      <c r="BF1310" s="144"/>
    </row>
    <row r="1311" spans="3:58">
      <c r="C1311" s="144"/>
      <c r="D1311" s="144"/>
      <c r="E1311" s="144"/>
      <c r="F1311" s="144"/>
      <c r="G1311" s="144"/>
      <c r="H1311" s="144"/>
      <c r="I1311" s="144"/>
      <c r="J1311" s="144"/>
      <c r="K1311" s="144"/>
      <c r="L1311" s="144"/>
      <c r="M1311" s="144"/>
      <c r="N1311" s="144"/>
      <c r="O1311" s="144"/>
      <c r="P1311" s="144"/>
      <c r="Q1311" s="145"/>
      <c r="R1311" s="145"/>
      <c r="S1311" s="145"/>
      <c r="T1311" s="145"/>
      <c r="U1311" s="145"/>
      <c r="V1311" s="145"/>
      <c r="W1311" s="145"/>
      <c r="X1311" s="145"/>
      <c r="Y1311" s="145"/>
      <c r="Z1311" s="145"/>
      <c r="AA1311" s="145"/>
      <c r="AB1311" s="145"/>
      <c r="AC1311" s="145"/>
      <c r="AD1311" s="145"/>
      <c r="AE1311" s="144"/>
      <c r="AF1311" s="144"/>
      <c r="AG1311" s="144"/>
      <c r="AH1311" s="144"/>
      <c r="AI1311" s="144"/>
      <c r="AJ1311" s="144"/>
      <c r="AK1311" s="144"/>
      <c r="AL1311" s="144"/>
      <c r="AM1311" s="144"/>
      <c r="AN1311" s="144"/>
      <c r="AO1311" s="144"/>
      <c r="AP1311" s="144"/>
      <c r="AQ1311" s="144"/>
      <c r="AR1311" s="144"/>
      <c r="AS1311" s="144"/>
      <c r="AT1311" s="144"/>
      <c r="AU1311" s="144"/>
      <c r="AV1311" s="144"/>
      <c r="AW1311" s="144"/>
      <c r="AX1311" s="144"/>
      <c r="AY1311" s="144"/>
      <c r="AZ1311" s="144"/>
      <c r="BA1311" s="144"/>
      <c r="BB1311" s="144"/>
      <c r="BC1311" s="144"/>
      <c r="BD1311" s="144"/>
      <c r="BE1311" s="144"/>
      <c r="BF1311" s="144"/>
    </row>
    <row r="1312" spans="3:58">
      <c r="C1312" s="144"/>
      <c r="D1312" s="144"/>
      <c r="E1312" s="144"/>
      <c r="F1312" s="144"/>
      <c r="G1312" s="144"/>
      <c r="H1312" s="144"/>
      <c r="I1312" s="144"/>
      <c r="J1312" s="144"/>
      <c r="K1312" s="144"/>
      <c r="L1312" s="144"/>
      <c r="M1312" s="144"/>
      <c r="N1312" s="144"/>
      <c r="O1312" s="144"/>
      <c r="P1312" s="144"/>
      <c r="Q1312" s="145"/>
      <c r="R1312" s="145"/>
      <c r="S1312" s="145"/>
      <c r="T1312" s="145"/>
      <c r="U1312" s="145"/>
      <c r="V1312" s="145"/>
      <c r="W1312" s="145"/>
      <c r="X1312" s="145"/>
      <c r="Y1312" s="145"/>
      <c r="Z1312" s="145"/>
      <c r="AA1312" s="145"/>
      <c r="AB1312" s="145"/>
      <c r="AC1312" s="145"/>
      <c r="AD1312" s="145"/>
      <c r="AE1312" s="144"/>
      <c r="AF1312" s="144"/>
      <c r="AG1312" s="144"/>
      <c r="AH1312" s="144"/>
      <c r="AI1312" s="144"/>
      <c r="AJ1312" s="144"/>
      <c r="AK1312" s="144"/>
      <c r="AL1312" s="144"/>
      <c r="AM1312" s="144"/>
      <c r="AN1312" s="144"/>
      <c r="AO1312" s="144"/>
      <c r="AP1312" s="144"/>
      <c r="AQ1312" s="144"/>
      <c r="AR1312" s="144"/>
      <c r="AS1312" s="144"/>
      <c r="AT1312" s="144"/>
      <c r="AU1312" s="144"/>
      <c r="AV1312" s="144"/>
      <c r="AW1312" s="144"/>
      <c r="AX1312" s="144"/>
      <c r="AY1312" s="144"/>
      <c r="AZ1312" s="144"/>
      <c r="BA1312" s="144"/>
      <c r="BB1312" s="144"/>
      <c r="BC1312" s="144"/>
      <c r="BD1312" s="144"/>
      <c r="BE1312" s="144"/>
      <c r="BF1312" s="144"/>
    </row>
    <row r="1313" spans="3:58">
      <c r="C1313" s="144"/>
      <c r="D1313" s="144"/>
      <c r="E1313" s="144"/>
      <c r="F1313" s="144"/>
      <c r="G1313" s="144"/>
      <c r="H1313" s="144"/>
      <c r="I1313" s="144"/>
      <c r="J1313" s="144"/>
      <c r="K1313" s="144"/>
      <c r="L1313" s="144"/>
      <c r="M1313" s="144"/>
      <c r="N1313" s="144"/>
      <c r="O1313" s="144"/>
      <c r="P1313" s="144"/>
      <c r="Q1313" s="145"/>
      <c r="R1313" s="145"/>
      <c r="S1313" s="145"/>
      <c r="T1313" s="145"/>
      <c r="U1313" s="145"/>
      <c r="V1313" s="145"/>
      <c r="W1313" s="145"/>
      <c r="X1313" s="145"/>
      <c r="Y1313" s="145"/>
      <c r="Z1313" s="145"/>
      <c r="AA1313" s="145"/>
      <c r="AB1313" s="145"/>
      <c r="AC1313" s="145"/>
      <c r="AD1313" s="145"/>
      <c r="AE1313" s="144"/>
      <c r="AF1313" s="144"/>
      <c r="AG1313" s="144"/>
      <c r="AH1313" s="144"/>
      <c r="AI1313" s="144"/>
      <c r="AJ1313" s="144"/>
      <c r="AK1313" s="144"/>
      <c r="AL1313" s="144"/>
      <c r="AM1313" s="144"/>
      <c r="AN1313" s="144"/>
      <c r="AO1313" s="144"/>
      <c r="AP1313" s="144"/>
      <c r="AQ1313" s="144"/>
      <c r="AR1313" s="144"/>
      <c r="AS1313" s="144"/>
      <c r="AT1313" s="144"/>
      <c r="AU1313" s="144"/>
      <c r="AV1313" s="144"/>
      <c r="AW1313" s="144"/>
      <c r="AX1313" s="144"/>
      <c r="AY1313" s="144"/>
      <c r="AZ1313" s="144"/>
      <c r="BA1313" s="144"/>
      <c r="BB1313" s="144"/>
      <c r="BC1313" s="144"/>
      <c r="BD1313" s="144"/>
      <c r="BE1313" s="144"/>
      <c r="BF1313" s="144"/>
    </row>
    <row r="1314" spans="3:58">
      <c r="C1314" s="144"/>
      <c r="D1314" s="144"/>
      <c r="E1314" s="144"/>
      <c r="F1314" s="144"/>
      <c r="G1314" s="144"/>
      <c r="H1314" s="144"/>
      <c r="I1314" s="144"/>
      <c r="J1314" s="144"/>
      <c r="K1314" s="144"/>
      <c r="L1314" s="144"/>
      <c r="M1314" s="144"/>
      <c r="N1314" s="144"/>
      <c r="O1314" s="144"/>
      <c r="P1314" s="144"/>
      <c r="Q1314" s="145"/>
      <c r="R1314" s="145"/>
      <c r="S1314" s="145"/>
      <c r="T1314" s="145"/>
      <c r="U1314" s="145"/>
      <c r="V1314" s="145"/>
      <c r="W1314" s="145"/>
      <c r="X1314" s="145"/>
      <c r="Y1314" s="145"/>
      <c r="Z1314" s="145"/>
      <c r="AA1314" s="145"/>
      <c r="AB1314" s="145"/>
      <c r="AC1314" s="145"/>
      <c r="AD1314" s="145"/>
      <c r="AE1314" s="144"/>
      <c r="AF1314" s="144"/>
      <c r="AG1314" s="144"/>
      <c r="AH1314" s="144"/>
      <c r="AI1314" s="144"/>
      <c r="AJ1314" s="144"/>
      <c r="AK1314" s="144"/>
      <c r="AL1314" s="144"/>
      <c r="AM1314" s="144"/>
      <c r="AN1314" s="144"/>
      <c r="AO1314" s="144"/>
      <c r="AP1314" s="144"/>
      <c r="AQ1314" s="144"/>
      <c r="AR1314" s="144"/>
      <c r="AS1314" s="144"/>
      <c r="AT1314" s="144"/>
      <c r="AU1314" s="144"/>
      <c r="AV1314" s="144"/>
      <c r="AW1314" s="144"/>
      <c r="AX1314" s="144"/>
      <c r="AY1314" s="144"/>
      <c r="AZ1314" s="144"/>
      <c r="BA1314" s="144"/>
      <c r="BB1314" s="144"/>
      <c r="BC1314" s="144"/>
      <c r="BD1314" s="144"/>
      <c r="BE1314" s="144"/>
      <c r="BF1314" s="144"/>
    </row>
    <row r="1315" spans="3:58">
      <c r="C1315" s="144"/>
      <c r="D1315" s="144"/>
      <c r="E1315" s="144"/>
      <c r="F1315" s="144"/>
      <c r="G1315" s="144"/>
      <c r="H1315" s="144"/>
      <c r="I1315" s="144"/>
      <c r="J1315" s="144"/>
      <c r="K1315" s="144"/>
      <c r="L1315" s="144"/>
      <c r="M1315" s="144"/>
      <c r="N1315" s="144"/>
      <c r="O1315" s="144"/>
      <c r="P1315" s="144"/>
      <c r="Q1315" s="145"/>
      <c r="R1315" s="145"/>
      <c r="S1315" s="145"/>
      <c r="T1315" s="145"/>
      <c r="U1315" s="145"/>
      <c r="V1315" s="145"/>
      <c r="W1315" s="145"/>
      <c r="X1315" s="145"/>
      <c r="Y1315" s="145"/>
      <c r="Z1315" s="145"/>
      <c r="AA1315" s="145"/>
      <c r="AB1315" s="145"/>
      <c r="AC1315" s="145"/>
      <c r="AD1315" s="145"/>
      <c r="AE1315" s="144"/>
      <c r="AF1315" s="144"/>
      <c r="AG1315" s="144"/>
      <c r="AH1315" s="144"/>
      <c r="AI1315" s="144"/>
      <c r="AJ1315" s="144"/>
      <c r="AK1315" s="144"/>
      <c r="AL1315" s="144"/>
      <c r="AM1315" s="144"/>
      <c r="AN1315" s="144"/>
      <c r="AO1315" s="144"/>
      <c r="AP1315" s="144"/>
      <c r="AQ1315" s="144"/>
      <c r="AR1315" s="144"/>
      <c r="AS1315" s="144"/>
      <c r="AT1315" s="144"/>
      <c r="AU1315" s="144"/>
      <c r="AV1315" s="144"/>
      <c r="AW1315" s="144"/>
      <c r="AX1315" s="144"/>
      <c r="AY1315" s="144"/>
      <c r="AZ1315" s="144"/>
      <c r="BA1315" s="144"/>
      <c r="BB1315" s="144"/>
      <c r="BC1315" s="144"/>
      <c r="BD1315" s="144"/>
      <c r="BE1315" s="144"/>
      <c r="BF1315" s="144"/>
    </row>
    <row r="1316" spans="3:58">
      <c r="C1316" s="144"/>
      <c r="D1316" s="144"/>
      <c r="E1316" s="144"/>
      <c r="F1316" s="144"/>
      <c r="G1316" s="144"/>
      <c r="H1316" s="144"/>
      <c r="I1316" s="144"/>
      <c r="J1316" s="144"/>
      <c r="K1316" s="144"/>
      <c r="L1316" s="144"/>
      <c r="M1316" s="144"/>
      <c r="N1316" s="144"/>
      <c r="O1316" s="144"/>
      <c r="P1316" s="144"/>
      <c r="Q1316" s="145"/>
      <c r="R1316" s="145"/>
      <c r="S1316" s="145"/>
      <c r="T1316" s="145"/>
      <c r="U1316" s="145"/>
      <c r="V1316" s="145"/>
      <c r="W1316" s="145"/>
      <c r="X1316" s="145"/>
      <c r="Y1316" s="145"/>
      <c r="Z1316" s="145"/>
      <c r="AA1316" s="145"/>
      <c r="AB1316" s="145"/>
      <c r="AC1316" s="145"/>
      <c r="AD1316" s="145"/>
      <c r="AE1316" s="144"/>
      <c r="AF1316" s="144"/>
      <c r="AG1316" s="144"/>
      <c r="AH1316" s="144"/>
      <c r="AI1316" s="144"/>
      <c r="AJ1316" s="144"/>
      <c r="AK1316" s="144"/>
      <c r="AL1316" s="144"/>
      <c r="AM1316" s="144"/>
      <c r="AN1316" s="144"/>
      <c r="AO1316" s="144"/>
      <c r="AP1316" s="144"/>
      <c r="AQ1316" s="144"/>
      <c r="AR1316" s="144"/>
      <c r="AS1316" s="144"/>
      <c r="AT1316" s="144"/>
      <c r="AU1316" s="144"/>
      <c r="AV1316" s="144"/>
      <c r="AW1316" s="144"/>
      <c r="AX1316" s="144"/>
      <c r="AY1316" s="144"/>
      <c r="AZ1316" s="144"/>
      <c r="BA1316" s="144"/>
      <c r="BB1316" s="144"/>
      <c r="BC1316" s="144"/>
      <c r="BD1316" s="144"/>
      <c r="BE1316" s="144"/>
      <c r="BF1316" s="144"/>
    </row>
    <row r="1317" spans="3:58">
      <c r="C1317" s="144"/>
      <c r="D1317" s="144"/>
      <c r="E1317" s="144"/>
      <c r="F1317" s="144"/>
      <c r="G1317" s="144"/>
      <c r="H1317" s="144"/>
      <c r="I1317" s="144"/>
      <c r="J1317" s="144"/>
      <c r="K1317" s="144"/>
      <c r="L1317" s="144"/>
      <c r="M1317" s="144"/>
      <c r="N1317" s="144"/>
      <c r="O1317" s="144"/>
      <c r="P1317" s="144"/>
      <c r="Q1317" s="145"/>
      <c r="R1317" s="145"/>
      <c r="S1317" s="145"/>
      <c r="T1317" s="145"/>
      <c r="U1317" s="145"/>
      <c r="V1317" s="145"/>
      <c r="W1317" s="145"/>
      <c r="X1317" s="145"/>
      <c r="Y1317" s="145"/>
      <c r="Z1317" s="145"/>
      <c r="AA1317" s="145"/>
      <c r="AB1317" s="145"/>
      <c r="AC1317" s="145"/>
      <c r="AD1317" s="145"/>
      <c r="AE1317" s="144"/>
      <c r="AF1317" s="144"/>
      <c r="AG1317" s="144"/>
      <c r="AH1317" s="144"/>
      <c r="AI1317" s="144"/>
      <c r="AJ1317" s="144"/>
      <c r="AK1317" s="144"/>
      <c r="AL1317" s="144"/>
      <c r="AM1317" s="144"/>
      <c r="AN1317" s="144"/>
      <c r="AO1317" s="144"/>
      <c r="AP1317" s="144"/>
      <c r="AQ1317" s="144"/>
      <c r="AR1317" s="144"/>
      <c r="AS1317" s="144"/>
      <c r="AT1317" s="144"/>
      <c r="AU1317" s="144"/>
      <c r="AV1317" s="144"/>
      <c r="AW1317" s="144"/>
      <c r="AX1317" s="144"/>
      <c r="AY1317" s="144"/>
      <c r="AZ1317" s="144"/>
      <c r="BA1317" s="144"/>
      <c r="BB1317" s="144"/>
      <c r="BC1317" s="144"/>
      <c r="BD1317" s="144"/>
      <c r="BE1317" s="144"/>
      <c r="BF1317" s="144"/>
    </row>
    <row r="1318" spans="3:58">
      <c r="C1318" s="144"/>
      <c r="D1318" s="144"/>
      <c r="E1318" s="144"/>
      <c r="F1318" s="144"/>
      <c r="G1318" s="144"/>
      <c r="H1318" s="144"/>
      <c r="I1318" s="144"/>
      <c r="J1318" s="144"/>
      <c r="K1318" s="144"/>
      <c r="L1318" s="144"/>
      <c r="M1318" s="144"/>
      <c r="N1318" s="144"/>
      <c r="O1318" s="144"/>
      <c r="P1318" s="144"/>
      <c r="Q1318" s="145"/>
      <c r="R1318" s="145"/>
      <c r="S1318" s="145"/>
      <c r="T1318" s="145"/>
      <c r="U1318" s="145"/>
      <c r="V1318" s="145"/>
      <c r="W1318" s="145"/>
      <c r="X1318" s="145"/>
      <c r="Y1318" s="145"/>
      <c r="Z1318" s="145"/>
      <c r="AA1318" s="145"/>
      <c r="AB1318" s="145"/>
      <c r="AC1318" s="145"/>
      <c r="AD1318" s="145"/>
      <c r="AE1318" s="144"/>
      <c r="AF1318" s="144"/>
      <c r="AG1318" s="144"/>
      <c r="AH1318" s="144"/>
      <c r="AI1318" s="144"/>
      <c r="AJ1318" s="144"/>
      <c r="AK1318" s="144"/>
      <c r="AL1318" s="144"/>
      <c r="AM1318" s="144"/>
      <c r="AN1318" s="144"/>
      <c r="AO1318" s="144"/>
      <c r="AP1318" s="144"/>
      <c r="AQ1318" s="144"/>
      <c r="AR1318" s="144"/>
      <c r="AS1318" s="144"/>
      <c r="AT1318" s="144"/>
      <c r="AU1318" s="144"/>
      <c r="AV1318" s="144"/>
      <c r="AW1318" s="144"/>
      <c r="AX1318" s="144"/>
      <c r="AY1318" s="144"/>
      <c r="AZ1318" s="144"/>
      <c r="BA1318" s="144"/>
      <c r="BB1318" s="144"/>
      <c r="BC1318" s="144"/>
      <c r="BD1318" s="144"/>
      <c r="BE1318" s="144"/>
      <c r="BF1318" s="144"/>
    </row>
    <row r="1319" spans="3:58">
      <c r="C1319" s="144"/>
      <c r="D1319" s="144"/>
      <c r="E1319" s="144"/>
      <c r="F1319" s="144"/>
      <c r="G1319" s="144"/>
      <c r="H1319" s="144"/>
      <c r="I1319" s="144"/>
      <c r="J1319" s="144"/>
      <c r="K1319" s="144"/>
      <c r="L1319" s="144"/>
      <c r="M1319" s="144"/>
      <c r="N1319" s="144"/>
      <c r="O1319" s="144"/>
      <c r="P1319" s="144"/>
      <c r="Q1319" s="145"/>
      <c r="R1319" s="145"/>
      <c r="S1319" s="145"/>
      <c r="T1319" s="145"/>
      <c r="U1319" s="145"/>
      <c r="V1319" s="145"/>
      <c r="W1319" s="145"/>
      <c r="X1319" s="145"/>
      <c r="Y1319" s="145"/>
      <c r="Z1319" s="145"/>
      <c r="AA1319" s="145"/>
      <c r="AB1319" s="145"/>
      <c r="AC1319" s="145"/>
      <c r="AD1319" s="145"/>
      <c r="AE1319" s="144"/>
      <c r="AF1319" s="144"/>
      <c r="AG1319" s="144"/>
      <c r="AH1319" s="144"/>
      <c r="AI1319" s="144"/>
      <c r="AJ1319" s="144"/>
      <c r="AK1319" s="144"/>
      <c r="AL1319" s="144"/>
      <c r="AM1319" s="144"/>
      <c r="AN1319" s="144"/>
      <c r="AO1319" s="144"/>
      <c r="AP1319" s="144"/>
      <c r="AQ1319" s="144"/>
      <c r="AR1319" s="144"/>
      <c r="AS1319" s="144"/>
      <c r="AT1319" s="144"/>
      <c r="AU1319" s="144"/>
      <c r="AV1319" s="144"/>
      <c r="AW1319" s="144"/>
      <c r="AX1319" s="144"/>
      <c r="AY1319" s="144"/>
      <c r="AZ1319" s="144"/>
      <c r="BA1319" s="144"/>
      <c r="BB1319" s="144"/>
      <c r="BC1319" s="144"/>
      <c r="BD1319" s="144"/>
      <c r="BE1319" s="144"/>
      <c r="BF1319" s="144"/>
    </row>
    <row r="1320" spans="3:58">
      <c r="C1320" s="144"/>
      <c r="D1320" s="144"/>
      <c r="E1320" s="144"/>
      <c r="F1320" s="144"/>
      <c r="G1320" s="144"/>
      <c r="H1320" s="144"/>
      <c r="I1320" s="144"/>
      <c r="J1320" s="144"/>
      <c r="K1320" s="144"/>
      <c r="L1320" s="144"/>
      <c r="M1320" s="144"/>
      <c r="N1320" s="144"/>
      <c r="O1320" s="144"/>
      <c r="P1320" s="144"/>
      <c r="Q1320" s="145"/>
      <c r="R1320" s="145"/>
      <c r="S1320" s="145"/>
      <c r="T1320" s="145"/>
      <c r="U1320" s="145"/>
      <c r="V1320" s="145"/>
      <c r="W1320" s="145"/>
      <c r="X1320" s="145"/>
      <c r="Y1320" s="145"/>
      <c r="Z1320" s="145"/>
      <c r="AA1320" s="145"/>
      <c r="AB1320" s="145"/>
      <c r="AC1320" s="145"/>
      <c r="AD1320" s="145"/>
      <c r="AE1320" s="144"/>
      <c r="AF1320" s="144"/>
      <c r="AG1320" s="144"/>
      <c r="AH1320" s="144"/>
      <c r="AI1320" s="144"/>
      <c r="AJ1320" s="144"/>
      <c r="AK1320" s="144"/>
      <c r="AL1320" s="144"/>
      <c r="AM1320" s="144"/>
      <c r="AN1320" s="144"/>
      <c r="AO1320" s="144"/>
      <c r="AP1320" s="144"/>
      <c r="AQ1320" s="144"/>
      <c r="AR1320" s="144"/>
      <c r="AS1320" s="144"/>
      <c r="AT1320" s="144"/>
      <c r="AU1320" s="144"/>
      <c r="AV1320" s="144"/>
      <c r="AW1320" s="144"/>
      <c r="AX1320" s="144"/>
      <c r="AY1320" s="144"/>
      <c r="AZ1320" s="144"/>
      <c r="BA1320" s="144"/>
      <c r="BB1320" s="144"/>
      <c r="BC1320" s="144"/>
      <c r="BD1320" s="144"/>
      <c r="BE1320" s="144"/>
      <c r="BF1320" s="144"/>
    </row>
    <row r="1321" spans="3:58">
      <c r="C1321" s="144"/>
      <c r="D1321" s="144"/>
      <c r="E1321" s="144"/>
      <c r="F1321" s="144"/>
      <c r="G1321" s="144"/>
      <c r="H1321" s="144"/>
      <c r="I1321" s="144"/>
      <c r="J1321" s="144"/>
      <c r="K1321" s="144"/>
      <c r="L1321" s="144"/>
      <c r="M1321" s="144"/>
      <c r="N1321" s="144"/>
      <c r="O1321" s="144"/>
      <c r="P1321" s="144"/>
      <c r="Q1321" s="145"/>
      <c r="R1321" s="145"/>
      <c r="S1321" s="145"/>
      <c r="T1321" s="145"/>
      <c r="U1321" s="145"/>
      <c r="V1321" s="145"/>
      <c r="W1321" s="145"/>
      <c r="X1321" s="145"/>
      <c r="Y1321" s="145"/>
      <c r="Z1321" s="145"/>
      <c r="AA1321" s="145"/>
      <c r="AB1321" s="145"/>
      <c r="AC1321" s="145"/>
      <c r="AD1321" s="145"/>
      <c r="AE1321" s="144"/>
      <c r="AF1321" s="144"/>
      <c r="AG1321" s="144"/>
      <c r="AH1321" s="144"/>
      <c r="AI1321" s="144"/>
      <c r="AJ1321" s="144"/>
      <c r="AK1321" s="144"/>
      <c r="AL1321" s="144"/>
      <c r="AM1321" s="144"/>
      <c r="AN1321" s="144"/>
      <c r="AO1321" s="144"/>
      <c r="AP1321" s="144"/>
      <c r="AQ1321" s="144"/>
      <c r="AR1321" s="144"/>
      <c r="AS1321" s="144"/>
      <c r="AT1321" s="144"/>
      <c r="AU1321" s="144"/>
      <c r="AV1321" s="144"/>
      <c r="AW1321" s="144"/>
      <c r="AX1321" s="144"/>
      <c r="AY1321" s="144"/>
      <c r="AZ1321" s="144"/>
      <c r="BA1321" s="144"/>
      <c r="BB1321" s="144"/>
      <c r="BC1321" s="144"/>
      <c r="BD1321" s="144"/>
      <c r="BE1321" s="144"/>
      <c r="BF1321" s="144"/>
    </row>
    <row r="1322" spans="3:58">
      <c r="C1322" s="144"/>
      <c r="D1322" s="144"/>
      <c r="E1322" s="144"/>
      <c r="F1322" s="144"/>
      <c r="G1322" s="144"/>
      <c r="H1322" s="144"/>
      <c r="I1322" s="144"/>
      <c r="J1322" s="144"/>
      <c r="K1322" s="144"/>
      <c r="L1322" s="144"/>
      <c r="M1322" s="144"/>
      <c r="N1322" s="144"/>
      <c r="O1322" s="144"/>
      <c r="P1322" s="144"/>
      <c r="Q1322" s="145"/>
      <c r="R1322" s="145"/>
      <c r="S1322" s="145"/>
      <c r="T1322" s="145"/>
      <c r="U1322" s="145"/>
      <c r="V1322" s="145"/>
      <c r="W1322" s="145"/>
      <c r="X1322" s="145"/>
      <c r="Y1322" s="145"/>
      <c r="Z1322" s="145"/>
      <c r="AA1322" s="145"/>
      <c r="AB1322" s="145"/>
      <c r="AC1322" s="145"/>
      <c r="AD1322" s="145"/>
      <c r="AE1322" s="144"/>
      <c r="AF1322" s="144"/>
      <c r="AG1322" s="144"/>
      <c r="AH1322" s="144"/>
      <c r="AI1322" s="144"/>
      <c r="AJ1322" s="144"/>
      <c r="AK1322" s="144"/>
      <c r="AL1322" s="144"/>
      <c r="AM1322" s="144"/>
      <c r="AN1322" s="144"/>
      <c r="AO1322" s="144"/>
      <c r="AP1322" s="144"/>
      <c r="AQ1322" s="144"/>
      <c r="AR1322" s="144"/>
      <c r="AS1322" s="144"/>
      <c r="AT1322" s="144"/>
      <c r="AU1322" s="144"/>
      <c r="AV1322" s="144"/>
      <c r="AW1322" s="144"/>
      <c r="AX1322" s="144"/>
      <c r="AY1322" s="144"/>
      <c r="AZ1322" s="144"/>
      <c r="BA1322" s="144"/>
      <c r="BB1322" s="144"/>
      <c r="BC1322" s="144"/>
      <c r="BD1322" s="144"/>
      <c r="BE1322" s="144"/>
      <c r="BF1322" s="144"/>
    </row>
    <row r="1323" spans="3:58">
      <c r="C1323" s="144"/>
      <c r="D1323" s="144"/>
      <c r="E1323" s="144"/>
      <c r="F1323" s="144"/>
      <c r="G1323" s="144"/>
      <c r="H1323" s="144"/>
      <c r="I1323" s="144"/>
      <c r="J1323" s="144"/>
      <c r="K1323" s="144"/>
      <c r="L1323" s="144"/>
      <c r="M1323" s="144"/>
      <c r="N1323" s="144"/>
      <c r="O1323" s="144"/>
      <c r="P1323" s="144"/>
      <c r="Q1323" s="145"/>
      <c r="R1323" s="145"/>
      <c r="S1323" s="145"/>
      <c r="T1323" s="145"/>
      <c r="U1323" s="145"/>
      <c r="V1323" s="145"/>
      <c r="W1323" s="145"/>
      <c r="X1323" s="145"/>
      <c r="Y1323" s="145"/>
      <c r="Z1323" s="145"/>
      <c r="AA1323" s="145"/>
      <c r="AB1323" s="145"/>
      <c r="AC1323" s="145"/>
      <c r="AD1323" s="145"/>
      <c r="AE1323" s="144"/>
      <c r="AF1323" s="144"/>
      <c r="AG1323" s="144"/>
      <c r="AH1323" s="144"/>
      <c r="AI1323" s="144"/>
      <c r="AJ1323" s="144"/>
      <c r="AK1323" s="144"/>
      <c r="AL1323" s="144"/>
      <c r="AM1323" s="144"/>
      <c r="AN1323" s="144"/>
      <c r="AO1323" s="144"/>
      <c r="AP1323" s="144"/>
      <c r="AQ1323" s="144"/>
      <c r="AR1323" s="144"/>
      <c r="AS1323" s="144"/>
      <c r="AT1323" s="144"/>
      <c r="AU1323" s="144"/>
      <c r="AV1323" s="144"/>
      <c r="AW1323" s="144"/>
      <c r="AX1323" s="144"/>
      <c r="AY1323" s="144"/>
      <c r="AZ1323" s="144"/>
      <c r="BA1323" s="144"/>
      <c r="BB1323" s="144"/>
      <c r="BC1323" s="144"/>
      <c r="BD1323" s="144"/>
      <c r="BE1323" s="144"/>
      <c r="BF1323" s="144"/>
    </row>
    <row r="1324" spans="3:58">
      <c r="C1324" s="144"/>
      <c r="D1324" s="144"/>
      <c r="E1324" s="144"/>
      <c r="F1324" s="144"/>
      <c r="G1324" s="144"/>
      <c r="H1324" s="144"/>
      <c r="I1324" s="144"/>
      <c r="J1324" s="144"/>
      <c r="K1324" s="144"/>
      <c r="L1324" s="144"/>
      <c r="M1324" s="144"/>
      <c r="N1324" s="144"/>
      <c r="O1324" s="144"/>
      <c r="P1324" s="144"/>
      <c r="Q1324" s="145"/>
      <c r="R1324" s="145"/>
      <c r="S1324" s="145"/>
      <c r="T1324" s="145"/>
      <c r="U1324" s="145"/>
      <c r="V1324" s="145"/>
      <c r="W1324" s="145"/>
      <c r="X1324" s="145"/>
      <c r="Y1324" s="145"/>
      <c r="Z1324" s="145"/>
      <c r="AA1324" s="145"/>
      <c r="AB1324" s="145"/>
      <c r="AC1324" s="145"/>
      <c r="AD1324" s="145"/>
      <c r="AE1324" s="144"/>
      <c r="AF1324" s="144"/>
      <c r="AG1324" s="144"/>
      <c r="AH1324" s="144"/>
      <c r="AI1324" s="144"/>
      <c r="AJ1324" s="144"/>
      <c r="AK1324" s="144"/>
      <c r="AL1324" s="144"/>
      <c r="AM1324" s="144"/>
      <c r="AN1324" s="144"/>
      <c r="AO1324" s="144"/>
      <c r="AP1324" s="144"/>
      <c r="AQ1324" s="144"/>
      <c r="AR1324" s="144"/>
      <c r="AS1324" s="144"/>
      <c r="AT1324" s="144"/>
      <c r="AU1324" s="144"/>
      <c r="AV1324" s="144"/>
      <c r="AW1324" s="144"/>
      <c r="AX1324" s="144"/>
      <c r="AY1324" s="144"/>
      <c r="AZ1324" s="144"/>
      <c r="BA1324" s="144"/>
      <c r="BB1324" s="144"/>
      <c r="BC1324" s="144"/>
      <c r="BD1324" s="144"/>
      <c r="BE1324" s="144"/>
      <c r="BF1324" s="144"/>
    </row>
    <row r="1325" spans="3:58">
      <c r="C1325" s="144"/>
      <c r="D1325" s="144"/>
      <c r="E1325" s="144"/>
      <c r="F1325" s="144"/>
      <c r="G1325" s="144"/>
      <c r="H1325" s="144"/>
      <c r="I1325" s="144"/>
      <c r="J1325" s="144"/>
      <c r="K1325" s="144"/>
      <c r="L1325" s="144"/>
      <c r="M1325" s="144"/>
      <c r="N1325" s="144"/>
      <c r="O1325" s="144"/>
      <c r="P1325" s="144"/>
      <c r="Q1325" s="145"/>
      <c r="R1325" s="145"/>
      <c r="S1325" s="145"/>
      <c r="T1325" s="145"/>
      <c r="U1325" s="145"/>
      <c r="V1325" s="145"/>
      <c r="W1325" s="145"/>
      <c r="X1325" s="145"/>
      <c r="Y1325" s="145"/>
      <c r="Z1325" s="145"/>
      <c r="AA1325" s="145"/>
      <c r="AB1325" s="145"/>
      <c r="AC1325" s="145"/>
      <c r="AD1325" s="145"/>
      <c r="AE1325" s="144"/>
      <c r="AF1325" s="144"/>
      <c r="AG1325" s="144"/>
      <c r="AH1325" s="144"/>
      <c r="AI1325" s="144"/>
      <c r="AJ1325" s="144"/>
      <c r="AK1325" s="144"/>
      <c r="AL1325" s="144"/>
      <c r="AM1325" s="144"/>
      <c r="AN1325" s="144"/>
      <c r="AO1325" s="144"/>
      <c r="AP1325" s="144"/>
      <c r="AQ1325" s="144"/>
      <c r="AR1325" s="144"/>
      <c r="AS1325" s="144"/>
      <c r="AT1325" s="144"/>
      <c r="AU1325" s="144"/>
      <c r="AV1325" s="144"/>
      <c r="AW1325" s="144"/>
      <c r="AX1325" s="144"/>
      <c r="AY1325" s="144"/>
      <c r="AZ1325" s="144"/>
      <c r="BA1325" s="144"/>
      <c r="BB1325" s="144"/>
      <c r="BC1325" s="144"/>
      <c r="BD1325" s="144"/>
      <c r="BE1325" s="144"/>
      <c r="BF1325" s="144"/>
    </row>
    <row r="1326" spans="3:58">
      <c r="C1326" s="144"/>
      <c r="D1326" s="144"/>
      <c r="E1326" s="144"/>
      <c r="F1326" s="144"/>
      <c r="G1326" s="144"/>
      <c r="H1326" s="144"/>
      <c r="I1326" s="144"/>
      <c r="J1326" s="144"/>
      <c r="K1326" s="144"/>
      <c r="L1326" s="144"/>
      <c r="M1326" s="144"/>
      <c r="N1326" s="144"/>
      <c r="O1326" s="144"/>
      <c r="P1326" s="144"/>
      <c r="Q1326" s="145"/>
      <c r="R1326" s="145"/>
      <c r="S1326" s="145"/>
      <c r="T1326" s="145"/>
      <c r="U1326" s="145"/>
      <c r="V1326" s="145"/>
      <c r="W1326" s="145"/>
      <c r="X1326" s="145"/>
      <c r="Y1326" s="145"/>
      <c r="Z1326" s="145"/>
      <c r="AA1326" s="145"/>
      <c r="AB1326" s="145"/>
      <c r="AC1326" s="145"/>
      <c r="AD1326" s="145"/>
      <c r="AE1326" s="144"/>
      <c r="AF1326" s="144"/>
      <c r="AG1326" s="144"/>
      <c r="AH1326" s="144"/>
      <c r="AI1326" s="144"/>
      <c r="AJ1326" s="144"/>
      <c r="AK1326" s="144"/>
      <c r="AL1326" s="144"/>
      <c r="AM1326" s="144"/>
      <c r="AN1326" s="144"/>
      <c r="AO1326" s="144"/>
      <c r="AP1326" s="144"/>
      <c r="AQ1326" s="144"/>
      <c r="AR1326" s="144"/>
      <c r="AS1326" s="144"/>
      <c r="AT1326" s="144"/>
      <c r="AU1326" s="144"/>
      <c r="AV1326" s="144"/>
      <c r="AW1326" s="144"/>
      <c r="AX1326" s="144"/>
      <c r="AY1326" s="144"/>
      <c r="AZ1326" s="144"/>
      <c r="BA1326" s="144"/>
      <c r="BB1326" s="144"/>
      <c r="BC1326" s="144"/>
      <c r="BD1326" s="144"/>
      <c r="BE1326" s="144"/>
      <c r="BF1326" s="144"/>
    </row>
    <row r="1327" spans="3:58">
      <c r="C1327" s="144"/>
      <c r="D1327" s="144"/>
      <c r="E1327" s="144"/>
      <c r="F1327" s="144"/>
      <c r="G1327" s="144"/>
      <c r="H1327" s="144"/>
      <c r="I1327" s="144"/>
      <c r="J1327" s="144"/>
      <c r="K1327" s="144"/>
      <c r="L1327" s="144"/>
      <c r="M1327" s="144"/>
      <c r="N1327" s="144"/>
      <c r="O1327" s="144"/>
      <c r="P1327" s="144"/>
      <c r="Q1327" s="145"/>
      <c r="R1327" s="145"/>
      <c r="S1327" s="145"/>
      <c r="T1327" s="145"/>
      <c r="U1327" s="145"/>
      <c r="V1327" s="145"/>
      <c r="W1327" s="145"/>
      <c r="X1327" s="145"/>
      <c r="Y1327" s="145"/>
      <c r="Z1327" s="145"/>
      <c r="AA1327" s="145"/>
      <c r="AB1327" s="145"/>
      <c r="AC1327" s="145"/>
      <c r="AD1327" s="145"/>
      <c r="AE1327" s="144"/>
      <c r="AF1327" s="144"/>
      <c r="AG1327" s="144"/>
      <c r="AH1327" s="144"/>
      <c r="AI1327" s="144"/>
      <c r="AJ1327" s="144"/>
      <c r="AK1327" s="144"/>
      <c r="AL1327" s="144"/>
      <c r="AM1327" s="144"/>
      <c r="AN1327" s="144"/>
      <c r="AO1327" s="144"/>
      <c r="AP1327" s="144"/>
      <c r="AQ1327" s="144"/>
      <c r="AR1327" s="144"/>
      <c r="AS1327" s="144"/>
      <c r="AT1327" s="144"/>
      <c r="AU1327" s="144"/>
      <c r="AV1327" s="144"/>
      <c r="AW1327" s="144"/>
      <c r="AX1327" s="144"/>
      <c r="AY1327" s="144"/>
      <c r="AZ1327" s="144"/>
      <c r="BA1327" s="144"/>
      <c r="BB1327" s="144"/>
      <c r="BC1327" s="144"/>
      <c r="BD1327" s="144"/>
      <c r="BE1327" s="144"/>
      <c r="BF1327" s="144"/>
    </row>
    <row r="1328" spans="3:58">
      <c r="C1328" s="144"/>
      <c r="D1328" s="144"/>
      <c r="E1328" s="144"/>
      <c r="F1328" s="144"/>
      <c r="G1328" s="144"/>
      <c r="H1328" s="144"/>
      <c r="I1328" s="144"/>
      <c r="J1328" s="144"/>
      <c r="K1328" s="144"/>
      <c r="L1328" s="144"/>
      <c r="M1328" s="144"/>
      <c r="N1328" s="144"/>
      <c r="O1328" s="144"/>
      <c r="P1328" s="144"/>
      <c r="Q1328" s="145"/>
      <c r="R1328" s="145"/>
      <c r="S1328" s="145"/>
      <c r="T1328" s="145"/>
      <c r="U1328" s="145"/>
      <c r="V1328" s="145"/>
      <c r="W1328" s="145"/>
      <c r="X1328" s="145"/>
      <c r="Y1328" s="145"/>
      <c r="Z1328" s="145"/>
      <c r="AA1328" s="145"/>
      <c r="AB1328" s="145"/>
      <c r="AC1328" s="145"/>
      <c r="AD1328" s="145"/>
      <c r="AE1328" s="144"/>
      <c r="AF1328" s="144"/>
      <c r="AG1328" s="144"/>
      <c r="AH1328" s="144"/>
      <c r="AI1328" s="144"/>
      <c r="AJ1328" s="144"/>
      <c r="AK1328" s="144"/>
      <c r="AL1328" s="144"/>
      <c r="AM1328" s="144"/>
      <c r="AN1328" s="144"/>
      <c r="AO1328" s="144"/>
      <c r="AP1328" s="144"/>
      <c r="AQ1328" s="144"/>
      <c r="AR1328" s="144"/>
      <c r="AS1328" s="144"/>
      <c r="AT1328" s="144"/>
      <c r="AU1328" s="144"/>
      <c r="AV1328" s="144"/>
      <c r="AW1328" s="144"/>
      <c r="AX1328" s="144"/>
      <c r="AY1328" s="144"/>
      <c r="AZ1328" s="144"/>
      <c r="BA1328" s="144"/>
      <c r="BB1328" s="144"/>
      <c r="BC1328" s="144"/>
      <c r="BD1328" s="144"/>
      <c r="BE1328" s="144"/>
      <c r="BF1328" s="144"/>
    </row>
    <row r="1329" spans="3:58">
      <c r="C1329" s="144"/>
      <c r="D1329" s="144"/>
      <c r="E1329" s="144"/>
      <c r="F1329" s="144"/>
      <c r="G1329" s="144"/>
      <c r="H1329" s="144"/>
      <c r="I1329" s="144"/>
      <c r="J1329" s="144"/>
      <c r="K1329" s="144"/>
      <c r="L1329" s="144"/>
      <c r="M1329" s="144"/>
      <c r="N1329" s="144"/>
      <c r="O1329" s="144"/>
      <c r="P1329" s="144"/>
      <c r="Q1329" s="145"/>
      <c r="R1329" s="145"/>
      <c r="S1329" s="145"/>
      <c r="T1329" s="145"/>
      <c r="U1329" s="145"/>
      <c r="V1329" s="145"/>
      <c r="W1329" s="145"/>
      <c r="X1329" s="145"/>
      <c r="Y1329" s="145"/>
      <c r="Z1329" s="145"/>
      <c r="AA1329" s="145"/>
      <c r="AB1329" s="145"/>
      <c r="AC1329" s="145"/>
      <c r="AD1329" s="145"/>
      <c r="AE1329" s="144"/>
      <c r="AF1329" s="144"/>
      <c r="AG1329" s="144"/>
      <c r="AH1329" s="144"/>
      <c r="AI1329" s="144"/>
      <c r="AJ1329" s="144"/>
      <c r="AK1329" s="144"/>
      <c r="AL1329" s="144"/>
      <c r="AM1329" s="144"/>
      <c r="AN1329" s="144"/>
      <c r="AO1329" s="144"/>
      <c r="AP1329" s="144"/>
      <c r="AQ1329" s="144"/>
      <c r="AR1329" s="144"/>
      <c r="AS1329" s="144"/>
      <c r="AT1329" s="144"/>
      <c r="AU1329" s="144"/>
      <c r="AV1329" s="144"/>
      <c r="AW1329" s="144"/>
      <c r="AX1329" s="144"/>
      <c r="AY1329" s="144"/>
      <c r="AZ1329" s="144"/>
      <c r="BA1329" s="144"/>
      <c r="BB1329" s="144"/>
      <c r="BC1329" s="144"/>
      <c r="BD1329" s="144"/>
      <c r="BE1329" s="144"/>
      <c r="BF1329" s="144"/>
    </row>
    <row r="1330" spans="3:58">
      <c r="C1330" s="144"/>
      <c r="D1330" s="144"/>
      <c r="E1330" s="144"/>
      <c r="F1330" s="144"/>
      <c r="G1330" s="144"/>
      <c r="H1330" s="144"/>
      <c r="I1330" s="144"/>
      <c r="J1330" s="144"/>
      <c r="K1330" s="144"/>
      <c r="L1330" s="144"/>
      <c r="M1330" s="144"/>
      <c r="N1330" s="144"/>
      <c r="O1330" s="144"/>
      <c r="P1330" s="144"/>
      <c r="Q1330" s="145"/>
      <c r="R1330" s="145"/>
      <c r="S1330" s="145"/>
      <c r="T1330" s="145"/>
      <c r="U1330" s="145"/>
      <c r="V1330" s="145"/>
      <c r="W1330" s="145"/>
      <c r="X1330" s="145"/>
      <c r="Y1330" s="145"/>
      <c r="Z1330" s="145"/>
      <c r="AA1330" s="145"/>
      <c r="AB1330" s="145"/>
      <c r="AC1330" s="145"/>
      <c r="AD1330" s="145"/>
      <c r="AE1330" s="144"/>
      <c r="AF1330" s="144"/>
      <c r="AG1330" s="144"/>
      <c r="AH1330" s="144"/>
      <c r="AI1330" s="144"/>
      <c r="AJ1330" s="144"/>
      <c r="AK1330" s="144"/>
      <c r="AL1330" s="144"/>
      <c r="AM1330" s="144"/>
      <c r="AN1330" s="144"/>
      <c r="AO1330" s="144"/>
      <c r="AP1330" s="144"/>
      <c r="AQ1330" s="144"/>
      <c r="AR1330" s="144"/>
      <c r="AS1330" s="144"/>
      <c r="AT1330" s="144"/>
      <c r="AU1330" s="144"/>
      <c r="AV1330" s="144"/>
      <c r="AW1330" s="144"/>
      <c r="AX1330" s="144"/>
      <c r="AY1330" s="144"/>
      <c r="AZ1330" s="144"/>
      <c r="BA1330" s="144"/>
      <c r="BB1330" s="144"/>
      <c r="BC1330" s="144"/>
      <c r="BD1330" s="144"/>
      <c r="BE1330" s="144"/>
      <c r="BF1330" s="144"/>
    </row>
    <row r="1331" spans="3:58">
      <c r="C1331" s="144"/>
      <c r="D1331" s="144"/>
      <c r="E1331" s="144"/>
      <c r="F1331" s="144"/>
      <c r="G1331" s="144"/>
      <c r="H1331" s="144"/>
      <c r="I1331" s="144"/>
      <c r="J1331" s="144"/>
      <c r="K1331" s="144"/>
      <c r="L1331" s="144"/>
      <c r="M1331" s="144"/>
      <c r="N1331" s="144"/>
      <c r="O1331" s="144"/>
      <c r="P1331" s="144"/>
      <c r="Q1331" s="145"/>
      <c r="R1331" s="145"/>
      <c r="S1331" s="145"/>
      <c r="T1331" s="145"/>
      <c r="U1331" s="145"/>
      <c r="V1331" s="145"/>
      <c r="W1331" s="145"/>
      <c r="X1331" s="145"/>
      <c r="Y1331" s="145"/>
      <c r="Z1331" s="145"/>
      <c r="AA1331" s="145"/>
      <c r="AB1331" s="145"/>
      <c r="AC1331" s="145"/>
      <c r="AD1331" s="145"/>
      <c r="AE1331" s="144"/>
      <c r="AF1331" s="144"/>
      <c r="AG1331" s="144"/>
      <c r="AH1331" s="144"/>
      <c r="AI1331" s="144"/>
      <c r="AJ1331" s="144"/>
      <c r="AK1331" s="144"/>
      <c r="AL1331" s="144"/>
      <c r="AM1331" s="144"/>
      <c r="AN1331" s="144"/>
      <c r="AO1331" s="144"/>
      <c r="AP1331" s="144"/>
      <c r="AQ1331" s="144"/>
      <c r="AR1331" s="144"/>
      <c r="AS1331" s="144"/>
      <c r="AT1331" s="144"/>
      <c r="AU1331" s="144"/>
      <c r="AV1331" s="144"/>
      <c r="AW1331" s="144"/>
      <c r="AX1331" s="144"/>
      <c r="AY1331" s="144"/>
      <c r="AZ1331" s="144"/>
      <c r="BA1331" s="144"/>
      <c r="BB1331" s="144"/>
      <c r="BC1331" s="144"/>
      <c r="BD1331" s="144"/>
      <c r="BE1331" s="144"/>
      <c r="BF1331" s="144"/>
    </row>
    <row r="1332" spans="3:58">
      <c r="C1332" s="144"/>
      <c r="D1332" s="144"/>
      <c r="E1332" s="144"/>
      <c r="F1332" s="144"/>
      <c r="G1332" s="144"/>
      <c r="H1332" s="144"/>
      <c r="I1332" s="144"/>
      <c r="J1332" s="144"/>
      <c r="K1332" s="144"/>
      <c r="L1332" s="144"/>
      <c r="M1332" s="144"/>
      <c r="N1332" s="144"/>
      <c r="O1332" s="144"/>
      <c r="P1332" s="144"/>
      <c r="Q1332" s="145"/>
      <c r="R1332" s="145"/>
      <c r="S1332" s="145"/>
      <c r="T1332" s="145"/>
      <c r="U1332" s="145"/>
      <c r="V1332" s="145"/>
      <c r="W1332" s="145"/>
      <c r="X1332" s="145"/>
      <c r="Y1332" s="145"/>
      <c r="Z1332" s="145"/>
      <c r="AA1332" s="145"/>
      <c r="AB1332" s="145"/>
      <c r="AC1332" s="145"/>
      <c r="AD1332" s="145"/>
      <c r="AE1332" s="144"/>
      <c r="AF1332" s="144"/>
      <c r="AG1332" s="144"/>
      <c r="AH1332" s="144"/>
      <c r="AI1332" s="144"/>
      <c r="AJ1332" s="144"/>
      <c r="AK1332" s="144"/>
      <c r="AL1332" s="144"/>
      <c r="AM1332" s="144"/>
      <c r="AN1332" s="144"/>
      <c r="AO1332" s="144"/>
      <c r="AP1332" s="144"/>
      <c r="AQ1332" s="144"/>
      <c r="AR1332" s="144"/>
      <c r="AS1332" s="144"/>
      <c r="AT1332" s="144"/>
      <c r="AU1332" s="144"/>
      <c r="AV1332" s="144"/>
      <c r="AW1332" s="144"/>
      <c r="AX1332" s="144"/>
      <c r="AY1332" s="144"/>
      <c r="AZ1332" s="144"/>
      <c r="BA1332" s="144"/>
      <c r="BB1332" s="144"/>
      <c r="BC1332" s="144"/>
      <c r="BD1332" s="144"/>
      <c r="BE1332" s="144"/>
      <c r="BF1332" s="144"/>
    </row>
    <row r="1333" spans="3:58">
      <c r="C1333" s="144"/>
      <c r="D1333" s="144"/>
      <c r="E1333" s="144"/>
      <c r="F1333" s="144"/>
      <c r="G1333" s="144"/>
      <c r="H1333" s="144"/>
      <c r="I1333" s="144"/>
      <c r="J1333" s="144"/>
      <c r="K1333" s="144"/>
      <c r="L1333" s="144"/>
      <c r="M1333" s="144"/>
      <c r="N1333" s="144"/>
      <c r="O1333" s="144"/>
      <c r="P1333" s="144"/>
      <c r="Q1333" s="145"/>
      <c r="R1333" s="145"/>
      <c r="S1333" s="145"/>
      <c r="T1333" s="145"/>
      <c r="U1333" s="145"/>
      <c r="V1333" s="145"/>
      <c r="W1333" s="145"/>
      <c r="X1333" s="145"/>
      <c r="Y1333" s="145"/>
      <c r="Z1333" s="145"/>
      <c r="AA1333" s="145"/>
      <c r="AB1333" s="145"/>
      <c r="AC1333" s="145"/>
      <c r="AD1333" s="145"/>
      <c r="AE1333" s="144"/>
      <c r="AF1333" s="144"/>
      <c r="AG1333" s="144"/>
      <c r="AH1333" s="144"/>
      <c r="AI1333" s="144"/>
      <c r="AJ1333" s="144"/>
      <c r="AK1333" s="144"/>
      <c r="AL1333" s="144"/>
      <c r="AM1333" s="144"/>
      <c r="AN1333" s="144"/>
      <c r="AO1333" s="144"/>
      <c r="AP1333" s="144"/>
      <c r="AQ1333" s="144"/>
      <c r="AR1333" s="144"/>
      <c r="AS1333" s="144"/>
      <c r="AT1333" s="144"/>
      <c r="AU1333" s="144"/>
      <c r="AV1333" s="144"/>
      <c r="AW1333" s="144"/>
      <c r="AX1333" s="144"/>
      <c r="AY1333" s="144"/>
      <c r="AZ1333" s="144"/>
      <c r="BA1333" s="144"/>
      <c r="BB1333" s="144"/>
      <c r="BC1333" s="144"/>
      <c r="BD1333" s="144"/>
      <c r="BE1333" s="144"/>
      <c r="BF1333" s="144"/>
    </row>
    <row r="1334" spans="3:58">
      <c r="C1334" s="144"/>
      <c r="D1334" s="144"/>
      <c r="E1334" s="144"/>
      <c r="F1334" s="144"/>
      <c r="G1334" s="144"/>
      <c r="H1334" s="144"/>
      <c r="I1334" s="144"/>
      <c r="J1334" s="144"/>
      <c r="K1334" s="144"/>
      <c r="L1334" s="144"/>
      <c r="M1334" s="144"/>
      <c r="N1334" s="144"/>
      <c r="O1334" s="144"/>
      <c r="P1334" s="144"/>
      <c r="Q1334" s="145"/>
      <c r="R1334" s="145"/>
      <c r="S1334" s="145"/>
      <c r="T1334" s="145"/>
      <c r="U1334" s="145"/>
      <c r="V1334" s="145"/>
      <c r="W1334" s="145"/>
      <c r="X1334" s="145"/>
      <c r="Y1334" s="145"/>
      <c r="Z1334" s="145"/>
      <c r="AA1334" s="145"/>
      <c r="AB1334" s="145"/>
      <c r="AC1334" s="145"/>
      <c r="AD1334" s="145"/>
      <c r="AE1334" s="144"/>
      <c r="AF1334" s="144"/>
      <c r="AG1334" s="144"/>
      <c r="AH1334" s="144"/>
      <c r="AI1334" s="144"/>
      <c r="AJ1334" s="144"/>
      <c r="AK1334" s="144"/>
      <c r="AL1334" s="144"/>
      <c r="AM1334" s="144"/>
      <c r="AN1334" s="144"/>
      <c r="AO1334" s="144"/>
      <c r="AP1334" s="144"/>
      <c r="AQ1334" s="144"/>
      <c r="AR1334" s="144"/>
      <c r="AS1334" s="144"/>
      <c r="AT1334" s="144"/>
      <c r="AU1334" s="144"/>
      <c r="AV1334" s="144"/>
      <c r="AW1334" s="144"/>
      <c r="AX1334" s="144"/>
      <c r="AY1334" s="144"/>
      <c r="AZ1334" s="144"/>
      <c r="BA1334" s="144"/>
      <c r="BB1334" s="144"/>
      <c r="BC1334" s="144"/>
      <c r="BD1334" s="144"/>
      <c r="BE1334" s="144"/>
      <c r="BF1334" s="144"/>
    </row>
    <row r="1335" spans="3:58">
      <c r="C1335" s="144"/>
      <c r="D1335" s="144"/>
      <c r="E1335" s="144"/>
      <c r="F1335" s="144"/>
      <c r="G1335" s="144"/>
      <c r="H1335" s="144"/>
      <c r="I1335" s="144"/>
      <c r="J1335" s="144"/>
      <c r="K1335" s="144"/>
      <c r="L1335" s="144"/>
      <c r="M1335" s="144"/>
      <c r="N1335" s="144"/>
      <c r="O1335" s="144"/>
      <c r="P1335" s="144"/>
      <c r="Q1335" s="145"/>
      <c r="R1335" s="145"/>
      <c r="S1335" s="145"/>
      <c r="T1335" s="145"/>
      <c r="U1335" s="145"/>
      <c r="V1335" s="145"/>
      <c r="W1335" s="145"/>
      <c r="X1335" s="145"/>
      <c r="Y1335" s="145"/>
      <c r="Z1335" s="145"/>
      <c r="AA1335" s="145"/>
      <c r="AB1335" s="145"/>
      <c r="AC1335" s="145"/>
      <c r="AD1335" s="145"/>
      <c r="AE1335" s="144"/>
      <c r="AF1335" s="144"/>
      <c r="AG1335" s="144"/>
      <c r="AH1335" s="144"/>
      <c r="AI1335" s="144"/>
      <c r="AJ1335" s="144"/>
      <c r="AK1335" s="144"/>
      <c r="AL1335" s="144"/>
      <c r="AM1335" s="144"/>
      <c r="AN1335" s="144"/>
      <c r="AO1335" s="144"/>
      <c r="AP1335" s="144"/>
      <c r="AQ1335" s="144"/>
      <c r="AR1335" s="144"/>
      <c r="AS1335" s="144"/>
      <c r="AT1335" s="144"/>
      <c r="AU1335" s="144"/>
      <c r="AV1335" s="144"/>
      <c r="AW1335" s="144"/>
      <c r="AX1335" s="144"/>
      <c r="AY1335" s="144"/>
      <c r="AZ1335" s="144"/>
      <c r="BA1335" s="144"/>
      <c r="BB1335" s="144"/>
      <c r="BC1335" s="144"/>
      <c r="BD1335" s="144"/>
      <c r="BE1335" s="144"/>
      <c r="BF1335" s="144"/>
    </row>
    <row r="1336" spans="3:58">
      <c r="C1336" s="144"/>
      <c r="D1336" s="144"/>
      <c r="E1336" s="144"/>
      <c r="F1336" s="144"/>
      <c r="G1336" s="144"/>
      <c r="H1336" s="144"/>
      <c r="I1336" s="144"/>
      <c r="J1336" s="144"/>
      <c r="K1336" s="144"/>
      <c r="L1336" s="144"/>
      <c r="M1336" s="144"/>
      <c r="N1336" s="144"/>
      <c r="O1336" s="144"/>
      <c r="P1336" s="144"/>
      <c r="Q1336" s="145"/>
      <c r="R1336" s="145"/>
      <c r="S1336" s="145"/>
      <c r="T1336" s="145"/>
      <c r="U1336" s="145"/>
      <c r="V1336" s="145"/>
      <c r="W1336" s="145"/>
      <c r="X1336" s="145"/>
      <c r="Y1336" s="145"/>
      <c r="Z1336" s="145"/>
      <c r="AA1336" s="145"/>
      <c r="AB1336" s="145"/>
      <c r="AC1336" s="145"/>
      <c r="AD1336" s="145"/>
      <c r="AE1336" s="144"/>
      <c r="AF1336" s="144"/>
      <c r="AG1336" s="144"/>
      <c r="AH1336" s="144"/>
      <c r="AI1336" s="144"/>
      <c r="AJ1336" s="144"/>
      <c r="AK1336" s="144"/>
      <c r="AL1336" s="144"/>
      <c r="AM1336" s="144"/>
      <c r="AN1336" s="144"/>
      <c r="AO1336" s="144"/>
      <c r="AP1336" s="144"/>
      <c r="AQ1336" s="144"/>
      <c r="AR1336" s="144"/>
      <c r="AS1336" s="144"/>
      <c r="AT1336" s="144"/>
      <c r="AU1336" s="144"/>
      <c r="AV1336" s="144"/>
      <c r="AW1336" s="144"/>
      <c r="AX1336" s="144"/>
      <c r="AY1336" s="144"/>
      <c r="AZ1336" s="144"/>
      <c r="BA1336" s="144"/>
      <c r="BB1336" s="144"/>
      <c r="BC1336" s="144"/>
      <c r="BD1336" s="144"/>
      <c r="BE1336" s="144"/>
      <c r="BF1336" s="144"/>
    </row>
    <row r="1337" spans="3:58">
      <c r="C1337" s="144"/>
      <c r="D1337" s="144"/>
      <c r="E1337" s="144"/>
      <c r="F1337" s="144"/>
      <c r="G1337" s="144"/>
      <c r="H1337" s="144"/>
      <c r="I1337" s="144"/>
      <c r="J1337" s="144"/>
      <c r="K1337" s="144"/>
      <c r="L1337" s="144"/>
      <c r="M1337" s="144"/>
      <c r="N1337" s="144"/>
      <c r="O1337" s="144"/>
      <c r="P1337" s="144"/>
      <c r="Q1337" s="145"/>
      <c r="R1337" s="145"/>
      <c r="S1337" s="145"/>
      <c r="T1337" s="145"/>
      <c r="U1337" s="145"/>
      <c r="V1337" s="145"/>
      <c r="W1337" s="145"/>
      <c r="X1337" s="145"/>
      <c r="Y1337" s="145"/>
      <c r="Z1337" s="145"/>
      <c r="AA1337" s="145"/>
      <c r="AB1337" s="145"/>
      <c r="AC1337" s="145"/>
      <c r="AD1337" s="145"/>
      <c r="AE1337" s="144"/>
      <c r="AF1337" s="144"/>
      <c r="AG1337" s="144"/>
      <c r="AH1337" s="144"/>
      <c r="AI1337" s="144"/>
      <c r="AJ1337" s="144"/>
      <c r="AK1337" s="144"/>
      <c r="AL1337" s="144"/>
      <c r="AM1337" s="144"/>
      <c r="AN1337" s="144"/>
      <c r="AO1337" s="144"/>
      <c r="AP1337" s="144"/>
      <c r="AQ1337" s="144"/>
      <c r="AR1337" s="144"/>
      <c r="AS1337" s="144"/>
      <c r="AT1337" s="144"/>
      <c r="AU1337" s="144"/>
      <c r="AV1337" s="144"/>
      <c r="AW1337" s="144"/>
      <c r="AX1337" s="144"/>
      <c r="AY1337" s="144"/>
      <c r="AZ1337" s="144"/>
      <c r="BA1337" s="144"/>
      <c r="BB1337" s="144"/>
      <c r="BC1337" s="144"/>
      <c r="BD1337" s="144"/>
      <c r="BE1337" s="144"/>
      <c r="BF1337" s="144"/>
    </row>
    <row r="1338" spans="3:58">
      <c r="C1338" s="144"/>
      <c r="D1338" s="144"/>
      <c r="E1338" s="144"/>
      <c r="F1338" s="144"/>
      <c r="G1338" s="144"/>
      <c r="H1338" s="144"/>
      <c r="I1338" s="144"/>
      <c r="J1338" s="144"/>
      <c r="K1338" s="144"/>
      <c r="L1338" s="144"/>
      <c r="M1338" s="144"/>
      <c r="N1338" s="144"/>
      <c r="O1338" s="144"/>
      <c r="P1338" s="144"/>
      <c r="Q1338" s="145"/>
      <c r="R1338" s="145"/>
      <c r="S1338" s="145"/>
      <c r="T1338" s="145"/>
      <c r="U1338" s="145"/>
      <c r="V1338" s="145"/>
      <c r="W1338" s="145"/>
      <c r="X1338" s="145"/>
      <c r="Y1338" s="145"/>
      <c r="Z1338" s="145"/>
      <c r="AA1338" s="145"/>
      <c r="AB1338" s="145"/>
      <c r="AC1338" s="145"/>
      <c r="AD1338" s="145"/>
      <c r="AE1338" s="144"/>
      <c r="AF1338" s="144"/>
      <c r="AG1338" s="144"/>
      <c r="AH1338" s="144"/>
      <c r="AI1338" s="144"/>
      <c r="AJ1338" s="144"/>
      <c r="AK1338" s="144"/>
      <c r="AL1338" s="144"/>
      <c r="AM1338" s="144"/>
      <c r="AN1338" s="144"/>
      <c r="AO1338" s="144"/>
      <c r="AP1338" s="144"/>
      <c r="AQ1338" s="144"/>
      <c r="AR1338" s="144"/>
      <c r="AS1338" s="144"/>
      <c r="AT1338" s="144"/>
      <c r="AU1338" s="144"/>
      <c r="AV1338" s="144"/>
      <c r="AW1338" s="144"/>
      <c r="AX1338" s="144"/>
      <c r="AY1338" s="144"/>
      <c r="AZ1338" s="144"/>
      <c r="BA1338" s="144"/>
      <c r="BB1338" s="144"/>
      <c r="BC1338" s="144"/>
      <c r="BD1338" s="144"/>
      <c r="BE1338" s="144"/>
      <c r="BF1338" s="144"/>
    </row>
    <row r="1339" spans="3:58">
      <c r="C1339" s="144"/>
      <c r="D1339" s="144"/>
      <c r="E1339" s="144"/>
      <c r="F1339" s="144"/>
      <c r="G1339" s="144"/>
      <c r="H1339" s="144"/>
      <c r="I1339" s="144"/>
      <c r="J1339" s="144"/>
      <c r="K1339" s="144"/>
      <c r="L1339" s="144"/>
      <c r="M1339" s="144"/>
      <c r="N1339" s="144"/>
      <c r="O1339" s="144"/>
      <c r="P1339" s="144"/>
      <c r="Q1339" s="145"/>
      <c r="R1339" s="145"/>
      <c r="S1339" s="145"/>
      <c r="T1339" s="145"/>
      <c r="U1339" s="145"/>
      <c r="V1339" s="145"/>
      <c r="W1339" s="145"/>
      <c r="X1339" s="145"/>
      <c r="Y1339" s="145"/>
      <c r="Z1339" s="145"/>
      <c r="AA1339" s="145"/>
      <c r="AB1339" s="145"/>
      <c r="AC1339" s="145"/>
      <c r="AD1339" s="145"/>
      <c r="AE1339" s="144"/>
      <c r="AF1339" s="144"/>
      <c r="AG1339" s="144"/>
      <c r="AH1339" s="144"/>
      <c r="AI1339" s="144"/>
      <c r="AJ1339" s="144"/>
      <c r="AK1339" s="144"/>
      <c r="AL1339" s="144"/>
      <c r="AM1339" s="144"/>
      <c r="AN1339" s="144"/>
      <c r="AO1339" s="144"/>
      <c r="AP1339" s="144"/>
      <c r="AQ1339" s="144"/>
      <c r="AR1339" s="144"/>
      <c r="AS1339" s="144"/>
      <c r="AT1339" s="144"/>
      <c r="AU1339" s="144"/>
      <c r="AV1339" s="144"/>
      <c r="AW1339" s="144"/>
      <c r="AX1339" s="144"/>
      <c r="AY1339" s="144"/>
      <c r="AZ1339" s="144"/>
      <c r="BA1339" s="144"/>
      <c r="BB1339" s="144"/>
      <c r="BC1339" s="144"/>
      <c r="BD1339" s="144"/>
      <c r="BE1339" s="144"/>
      <c r="BF1339" s="144"/>
    </row>
    <row r="1340" spans="3:58">
      <c r="C1340" s="144"/>
      <c r="D1340" s="144"/>
      <c r="E1340" s="144"/>
      <c r="F1340" s="144"/>
      <c r="G1340" s="144"/>
      <c r="H1340" s="144"/>
      <c r="I1340" s="144"/>
      <c r="J1340" s="144"/>
      <c r="K1340" s="144"/>
      <c r="L1340" s="144"/>
      <c r="M1340" s="144"/>
      <c r="N1340" s="144"/>
      <c r="O1340" s="144"/>
      <c r="P1340" s="144"/>
      <c r="Q1340" s="145"/>
      <c r="R1340" s="145"/>
      <c r="S1340" s="145"/>
      <c r="T1340" s="145"/>
      <c r="U1340" s="145"/>
      <c r="V1340" s="145"/>
      <c r="W1340" s="145"/>
      <c r="X1340" s="145"/>
      <c r="Y1340" s="145"/>
      <c r="Z1340" s="145"/>
      <c r="AA1340" s="145"/>
      <c r="AB1340" s="145"/>
      <c r="AC1340" s="145"/>
      <c r="AD1340" s="145"/>
      <c r="AE1340" s="144"/>
      <c r="AF1340" s="144"/>
      <c r="AG1340" s="144"/>
      <c r="AH1340" s="144"/>
      <c r="AI1340" s="144"/>
      <c r="AJ1340" s="144"/>
      <c r="AK1340" s="144"/>
      <c r="AL1340" s="144"/>
      <c r="AM1340" s="144"/>
      <c r="AN1340" s="144"/>
      <c r="AO1340" s="144"/>
      <c r="AP1340" s="144"/>
      <c r="AQ1340" s="144"/>
      <c r="AR1340" s="144"/>
      <c r="AS1340" s="144"/>
      <c r="AT1340" s="144"/>
      <c r="AU1340" s="144"/>
      <c r="AV1340" s="144"/>
      <c r="AW1340" s="144"/>
      <c r="AX1340" s="144"/>
      <c r="AY1340" s="144"/>
      <c r="AZ1340" s="144"/>
      <c r="BA1340" s="144"/>
      <c r="BB1340" s="144"/>
      <c r="BC1340" s="144"/>
      <c r="BD1340" s="144"/>
      <c r="BE1340" s="144"/>
      <c r="BF1340" s="144"/>
    </row>
    <row r="1341" spans="3:58">
      <c r="C1341" s="144"/>
      <c r="D1341" s="144"/>
      <c r="E1341" s="144"/>
      <c r="F1341" s="144"/>
      <c r="G1341" s="144"/>
      <c r="H1341" s="144"/>
      <c r="I1341" s="144"/>
      <c r="J1341" s="144"/>
      <c r="K1341" s="144"/>
      <c r="L1341" s="144"/>
      <c r="M1341" s="144"/>
      <c r="N1341" s="144"/>
      <c r="O1341" s="144"/>
      <c r="P1341" s="144"/>
      <c r="Q1341" s="145"/>
      <c r="R1341" s="145"/>
      <c r="S1341" s="145"/>
      <c r="T1341" s="145"/>
      <c r="U1341" s="145"/>
      <c r="V1341" s="145"/>
      <c r="W1341" s="145"/>
      <c r="X1341" s="145"/>
      <c r="Y1341" s="145"/>
      <c r="Z1341" s="145"/>
      <c r="AA1341" s="145"/>
      <c r="AB1341" s="145"/>
      <c r="AC1341" s="145"/>
      <c r="AD1341" s="145"/>
      <c r="AE1341" s="144"/>
      <c r="AF1341" s="144"/>
      <c r="AG1341" s="144"/>
      <c r="AH1341" s="144"/>
      <c r="AI1341" s="144"/>
      <c r="AJ1341" s="144"/>
      <c r="AK1341" s="144"/>
      <c r="AL1341" s="144"/>
      <c r="AM1341" s="144"/>
      <c r="AN1341" s="144"/>
      <c r="AO1341" s="144"/>
      <c r="AP1341" s="144"/>
      <c r="AQ1341" s="144"/>
      <c r="AR1341" s="144"/>
      <c r="AS1341" s="144"/>
      <c r="AT1341" s="144"/>
      <c r="AU1341" s="144"/>
      <c r="AV1341" s="144"/>
      <c r="AW1341" s="144"/>
      <c r="AX1341" s="144"/>
      <c r="AY1341" s="144"/>
      <c r="AZ1341" s="144"/>
      <c r="BA1341" s="144"/>
      <c r="BB1341" s="144"/>
      <c r="BC1341" s="144"/>
      <c r="BD1341" s="144"/>
      <c r="BE1341" s="144"/>
      <c r="BF1341" s="144"/>
    </row>
    <row r="1342" spans="3:58">
      <c r="C1342" s="144"/>
      <c r="D1342" s="144"/>
      <c r="E1342" s="144"/>
      <c r="F1342" s="144"/>
      <c r="G1342" s="144"/>
      <c r="H1342" s="144"/>
      <c r="I1342" s="144"/>
      <c r="J1342" s="144"/>
      <c r="K1342" s="144"/>
      <c r="L1342" s="144"/>
      <c r="M1342" s="144"/>
      <c r="N1342" s="144"/>
      <c r="O1342" s="144"/>
      <c r="P1342" s="144"/>
      <c r="Q1342" s="145"/>
      <c r="R1342" s="145"/>
      <c r="S1342" s="145"/>
      <c r="T1342" s="145"/>
      <c r="U1342" s="145"/>
      <c r="V1342" s="145"/>
      <c r="W1342" s="145"/>
      <c r="X1342" s="145"/>
      <c r="Y1342" s="145"/>
      <c r="Z1342" s="145"/>
      <c r="AA1342" s="145"/>
      <c r="AB1342" s="145"/>
      <c r="AC1342" s="145"/>
      <c r="AD1342" s="145"/>
      <c r="AE1342" s="144"/>
      <c r="AF1342" s="144"/>
      <c r="AG1342" s="144"/>
      <c r="AH1342" s="144"/>
      <c r="AI1342" s="144"/>
      <c r="AJ1342" s="144"/>
      <c r="AK1342" s="144"/>
      <c r="AL1342" s="144"/>
      <c r="AM1342" s="144"/>
      <c r="AN1342" s="144"/>
      <c r="AO1342" s="144"/>
      <c r="AP1342" s="144"/>
      <c r="AQ1342" s="144"/>
      <c r="AR1342" s="144"/>
      <c r="AS1342" s="144"/>
      <c r="AT1342" s="144"/>
      <c r="AU1342" s="144"/>
      <c r="AV1342" s="144"/>
      <c r="AW1342" s="144"/>
      <c r="AX1342" s="144"/>
      <c r="AY1342" s="144"/>
      <c r="AZ1342" s="144"/>
      <c r="BA1342" s="144"/>
      <c r="BB1342" s="144"/>
      <c r="BC1342" s="144"/>
      <c r="BD1342" s="144"/>
      <c r="BE1342" s="144"/>
      <c r="BF1342" s="144"/>
    </row>
    <row r="1343" spans="3:58">
      <c r="C1343" s="144"/>
      <c r="D1343" s="144"/>
      <c r="E1343" s="144"/>
      <c r="F1343" s="144"/>
      <c r="G1343" s="144"/>
      <c r="H1343" s="144"/>
      <c r="I1343" s="144"/>
      <c r="J1343" s="144"/>
      <c r="K1343" s="144"/>
      <c r="L1343" s="144"/>
      <c r="M1343" s="144"/>
      <c r="N1343" s="144"/>
      <c r="O1343" s="144"/>
      <c r="P1343" s="144"/>
      <c r="Q1343" s="145"/>
      <c r="R1343" s="145"/>
      <c r="S1343" s="145"/>
      <c r="T1343" s="145"/>
      <c r="U1343" s="145"/>
      <c r="V1343" s="145"/>
      <c r="W1343" s="145"/>
      <c r="X1343" s="145"/>
      <c r="Y1343" s="145"/>
      <c r="Z1343" s="145"/>
      <c r="AA1343" s="145"/>
      <c r="AB1343" s="145"/>
      <c r="AC1343" s="145"/>
      <c r="AD1343" s="145"/>
      <c r="AE1343" s="144"/>
      <c r="AF1343" s="144"/>
      <c r="AG1343" s="144"/>
      <c r="AH1343" s="144"/>
      <c r="AI1343" s="144"/>
      <c r="AJ1343" s="144"/>
      <c r="AK1343" s="144"/>
      <c r="AL1343" s="144"/>
      <c r="AM1343" s="144"/>
      <c r="AN1343" s="144"/>
      <c r="AO1343" s="144"/>
      <c r="AP1343" s="144"/>
      <c r="AQ1343" s="144"/>
      <c r="AR1343" s="144"/>
      <c r="AS1343" s="144"/>
      <c r="AT1343" s="144"/>
      <c r="AU1343" s="144"/>
      <c r="AV1343" s="144"/>
      <c r="AW1343" s="144"/>
      <c r="AX1343" s="144"/>
      <c r="AY1343" s="144"/>
      <c r="AZ1343" s="144"/>
      <c r="BA1343" s="144"/>
      <c r="BB1343" s="144"/>
      <c r="BC1343" s="144"/>
      <c r="BD1343" s="144"/>
      <c r="BE1343" s="144"/>
      <c r="BF1343" s="144"/>
    </row>
    <row r="1344" spans="3:58">
      <c r="C1344" s="144"/>
      <c r="D1344" s="144"/>
      <c r="E1344" s="144"/>
      <c r="F1344" s="144"/>
      <c r="G1344" s="144"/>
      <c r="H1344" s="144"/>
      <c r="I1344" s="144"/>
      <c r="J1344" s="144"/>
      <c r="K1344" s="144"/>
      <c r="L1344" s="144"/>
      <c r="M1344" s="144"/>
      <c r="N1344" s="144"/>
      <c r="O1344" s="144"/>
      <c r="P1344" s="144"/>
      <c r="Q1344" s="145"/>
      <c r="R1344" s="145"/>
      <c r="S1344" s="145"/>
      <c r="T1344" s="145"/>
      <c r="U1344" s="145"/>
      <c r="V1344" s="145"/>
      <c r="W1344" s="145"/>
      <c r="X1344" s="145"/>
      <c r="Y1344" s="145"/>
      <c r="Z1344" s="145"/>
      <c r="AA1344" s="145"/>
      <c r="AB1344" s="145"/>
      <c r="AC1344" s="145"/>
      <c r="AD1344" s="145"/>
      <c r="AE1344" s="144"/>
      <c r="AF1344" s="144"/>
      <c r="AG1344" s="144"/>
      <c r="AH1344" s="144"/>
      <c r="AI1344" s="144"/>
      <c r="AJ1344" s="144"/>
      <c r="AK1344" s="144"/>
      <c r="AL1344" s="144"/>
      <c r="AM1344" s="144"/>
      <c r="AN1344" s="144"/>
      <c r="AO1344" s="144"/>
      <c r="AP1344" s="144"/>
      <c r="AQ1344" s="144"/>
      <c r="AR1344" s="144"/>
      <c r="AS1344" s="144"/>
      <c r="AT1344" s="144"/>
      <c r="AU1344" s="144"/>
      <c r="AV1344" s="144"/>
      <c r="AW1344" s="144"/>
      <c r="AX1344" s="144"/>
      <c r="AY1344" s="144"/>
      <c r="AZ1344" s="144"/>
      <c r="BA1344" s="144"/>
      <c r="BB1344" s="144"/>
      <c r="BC1344" s="144"/>
      <c r="BD1344" s="144"/>
      <c r="BE1344" s="144"/>
      <c r="BF1344" s="144"/>
    </row>
    <row r="1345" spans="3:58">
      <c r="C1345" s="144"/>
      <c r="D1345" s="144"/>
      <c r="E1345" s="144"/>
      <c r="F1345" s="144"/>
      <c r="G1345" s="144"/>
      <c r="H1345" s="144"/>
      <c r="I1345" s="144"/>
      <c r="J1345" s="144"/>
      <c r="K1345" s="144"/>
      <c r="L1345" s="144"/>
      <c r="M1345" s="144"/>
      <c r="N1345" s="144"/>
      <c r="O1345" s="144"/>
      <c r="P1345" s="144"/>
      <c r="Q1345" s="145"/>
      <c r="R1345" s="145"/>
      <c r="S1345" s="145"/>
      <c r="T1345" s="145"/>
      <c r="U1345" s="145"/>
      <c r="V1345" s="145"/>
      <c r="W1345" s="145"/>
      <c r="X1345" s="145"/>
      <c r="Y1345" s="145"/>
      <c r="Z1345" s="145"/>
      <c r="AA1345" s="145"/>
      <c r="AB1345" s="145"/>
      <c r="AC1345" s="145"/>
      <c r="AD1345" s="145"/>
      <c r="AE1345" s="144"/>
      <c r="AF1345" s="144"/>
      <c r="AG1345" s="144"/>
      <c r="AH1345" s="144"/>
      <c r="AI1345" s="144"/>
      <c r="AJ1345" s="144"/>
      <c r="AK1345" s="144"/>
      <c r="AL1345" s="144"/>
      <c r="AM1345" s="144"/>
      <c r="AN1345" s="144"/>
      <c r="AO1345" s="144"/>
      <c r="AP1345" s="144"/>
      <c r="AQ1345" s="144"/>
      <c r="AR1345" s="144"/>
      <c r="AS1345" s="144"/>
      <c r="AT1345" s="144"/>
      <c r="AU1345" s="144"/>
      <c r="AV1345" s="144"/>
      <c r="AW1345" s="144"/>
      <c r="AX1345" s="144"/>
      <c r="AY1345" s="144"/>
      <c r="AZ1345" s="144"/>
      <c r="BA1345" s="144"/>
      <c r="BB1345" s="144"/>
      <c r="BC1345" s="144"/>
      <c r="BD1345" s="144"/>
      <c r="BE1345" s="144"/>
      <c r="BF1345" s="144"/>
    </row>
    <row r="1346" spans="3:58">
      <c r="C1346" s="144"/>
      <c r="D1346" s="144"/>
      <c r="E1346" s="144"/>
      <c r="F1346" s="144"/>
      <c r="G1346" s="144"/>
      <c r="H1346" s="144"/>
      <c r="I1346" s="144"/>
      <c r="J1346" s="144"/>
      <c r="K1346" s="144"/>
      <c r="L1346" s="144"/>
      <c r="M1346" s="144"/>
      <c r="N1346" s="144"/>
      <c r="O1346" s="144"/>
      <c r="P1346" s="144"/>
      <c r="Q1346" s="145"/>
      <c r="R1346" s="145"/>
      <c r="S1346" s="145"/>
      <c r="T1346" s="145"/>
      <c r="U1346" s="145"/>
      <c r="V1346" s="145"/>
      <c r="W1346" s="145"/>
      <c r="X1346" s="145"/>
      <c r="Y1346" s="145"/>
      <c r="Z1346" s="145"/>
      <c r="AA1346" s="145"/>
      <c r="AB1346" s="145"/>
      <c r="AC1346" s="145"/>
      <c r="AD1346" s="145"/>
      <c r="AE1346" s="144"/>
      <c r="AF1346" s="144"/>
      <c r="AG1346" s="144"/>
      <c r="AH1346" s="144"/>
      <c r="AI1346" s="144"/>
      <c r="AJ1346" s="144"/>
      <c r="AK1346" s="144"/>
      <c r="AL1346" s="144"/>
      <c r="AM1346" s="144"/>
      <c r="AN1346" s="144"/>
      <c r="AO1346" s="144"/>
      <c r="AP1346" s="144"/>
      <c r="AQ1346" s="144"/>
      <c r="AR1346" s="144"/>
      <c r="AS1346" s="144"/>
      <c r="AT1346" s="144"/>
      <c r="AU1346" s="144"/>
      <c r="AV1346" s="144"/>
      <c r="AW1346" s="144"/>
      <c r="AX1346" s="144"/>
      <c r="AY1346" s="144"/>
      <c r="AZ1346" s="144"/>
      <c r="BA1346" s="144"/>
      <c r="BB1346" s="144"/>
      <c r="BC1346" s="144"/>
      <c r="BD1346" s="144"/>
      <c r="BE1346" s="144"/>
      <c r="BF1346" s="144"/>
    </row>
    <row r="1347" spans="3:58">
      <c r="C1347" s="144"/>
      <c r="D1347" s="144"/>
      <c r="E1347" s="144"/>
      <c r="F1347" s="144"/>
      <c r="G1347" s="144"/>
      <c r="H1347" s="144"/>
      <c r="I1347" s="144"/>
      <c r="J1347" s="144"/>
      <c r="K1347" s="144"/>
      <c r="L1347" s="144"/>
      <c r="M1347" s="144"/>
      <c r="N1347" s="144"/>
      <c r="O1347" s="144"/>
      <c r="P1347" s="144"/>
      <c r="Q1347" s="145"/>
      <c r="R1347" s="145"/>
      <c r="S1347" s="145"/>
      <c r="T1347" s="145"/>
      <c r="U1347" s="145"/>
      <c r="V1347" s="145"/>
      <c r="W1347" s="145"/>
      <c r="X1347" s="145"/>
      <c r="Y1347" s="145"/>
      <c r="Z1347" s="145"/>
      <c r="AA1347" s="145"/>
      <c r="AB1347" s="145"/>
      <c r="AC1347" s="145"/>
      <c r="AD1347" s="145"/>
      <c r="AE1347" s="144"/>
      <c r="AF1347" s="144"/>
      <c r="AG1347" s="144"/>
      <c r="AH1347" s="144"/>
      <c r="AI1347" s="144"/>
      <c r="AJ1347" s="144"/>
      <c r="AK1347" s="144"/>
      <c r="AL1347" s="144"/>
      <c r="AM1347" s="144"/>
      <c r="AN1347" s="144"/>
      <c r="AO1347" s="144"/>
      <c r="AP1347" s="144"/>
      <c r="AQ1347" s="144"/>
      <c r="AR1347" s="144"/>
      <c r="AS1347" s="144"/>
      <c r="AT1347" s="144"/>
      <c r="AU1347" s="144"/>
      <c r="AV1347" s="144"/>
      <c r="AW1347" s="144"/>
      <c r="AX1347" s="144"/>
      <c r="AY1347" s="144"/>
      <c r="AZ1347" s="144"/>
      <c r="BA1347" s="144"/>
      <c r="BB1347" s="144"/>
      <c r="BC1347" s="144"/>
      <c r="BD1347" s="144"/>
      <c r="BE1347" s="144"/>
      <c r="BF1347" s="144"/>
    </row>
    <row r="1348" spans="3:58">
      <c r="C1348" s="144"/>
      <c r="D1348" s="144"/>
      <c r="E1348" s="144"/>
      <c r="F1348" s="144"/>
      <c r="G1348" s="144"/>
      <c r="H1348" s="144"/>
      <c r="I1348" s="144"/>
      <c r="J1348" s="144"/>
      <c r="K1348" s="144"/>
      <c r="L1348" s="144"/>
      <c r="M1348" s="144"/>
      <c r="N1348" s="144"/>
      <c r="O1348" s="144"/>
      <c r="P1348" s="144"/>
      <c r="Q1348" s="145"/>
      <c r="R1348" s="145"/>
      <c r="S1348" s="145"/>
      <c r="T1348" s="145"/>
      <c r="U1348" s="145"/>
      <c r="V1348" s="145"/>
      <c r="W1348" s="145"/>
      <c r="X1348" s="145"/>
      <c r="Y1348" s="145"/>
      <c r="Z1348" s="145"/>
      <c r="AA1348" s="145"/>
      <c r="AB1348" s="145"/>
      <c r="AC1348" s="145"/>
      <c r="AD1348" s="145"/>
      <c r="AE1348" s="144"/>
      <c r="AF1348" s="144"/>
      <c r="AG1348" s="144"/>
      <c r="AH1348" s="144"/>
      <c r="AI1348" s="144"/>
      <c r="AJ1348" s="144"/>
      <c r="AK1348" s="144"/>
      <c r="AL1348" s="144"/>
      <c r="AM1348" s="144"/>
      <c r="AN1348" s="144"/>
      <c r="AO1348" s="144"/>
      <c r="AP1348" s="144"/>
      <c r="AQ1348" s="144"/>
      <c r="AR1348" s="144"/>
      <c r="AS1348" s="144"/>
      <c r="AT1348" s="144"/>
      <c r="AU1348" s="144"/>
      <c r="AV1348" s="144"/>
      <c r="AW1348" s="144"/>
      <c r="AX1348" s="144"/>
      <c r="AY1348" s="144"/>
      <c r="AZ1348" s="144"/>
      <c r="BA1348" s="144"/>
      <c r="BB1348" s="144"/>
      <c r="BC1348" s="144"/>
      <c r="BD1348" s="144"/>
      <c r="BE1348" s="144"/>
      <c r="BF1348" s="144"/>
    </row>
    <row r="1349" spans="3:58">
      <c r="C1349" s="144"/>
      <c r="D1349" s="144"/>
      <c r="E1349" s="144"/>
      <c r="F1349" s="144"/>
      <c r="G1349" s="144"/>
      <c r="H1349" s="144"/>
      <c r="I1349" s="144"/>
      <c r="J1349" s="144"/>
      <c r="K1349" s="144"/>
      <c r="L1349" s="144"/>
      <c r="M1349" s="144"/>
      <c r="N1349" s="144"/>
      <c r="O1349" s="144"/>
      <c r="P1349" s="144"/>
      <c r="Q1349" s="145"/>
      <c r="R1349" s="145"/>
      <c r="S1349" s="145"/>
      <c r="T1349" s="145"/>
      <c r="U1349" s="145"/>
      <c r="V1349" s="145"/>
      <c r="W1349" s="145"/>
      <c r="X1349" s="145"/>
      <c r="Y1349" s="145"/>
      <c r="Z1349" s="145"/>
      <c r="AA1349" s="145"/>
      <c r="AB1349" s="145"/>
      <c r="AC1349" s="145"/>
      <c r="AD1349" s="145"/>
      <c r="AE1349" s="144"/>
      <c r="AF1349" s="144"/>
      <c r="AG1349" s="144"/>
      <c r="AH1349" s="144"/>
      <c r="AI1349" s="144"/>
      <c r="AJ1349" s="144"/>
      <c r="AK1349" s="144"/>
      <c r="AL1349" s="144"/>
      <c r="AM1349" s="144"/>
      <c r="AN1349" s="144"/>
      <c r="AO1349" s="144"/>
      <c r="AP1349" s="144"/>
      <c r="AQ1349" s="144"/>
      <c r="AR1349" s="144"/>
      <c r="AS1349" s="144"/>
      <c r="AT1349" s="144"/>
      <c r="AU1349" s="144"/>
      <c r="AV1349" s="144"/>
      <c r="AW1349" s="144"/>
      <c r="AX1349" s="144"/>
      <c r="AY1349" s="144"/>
      <c r="AZ1349" s="144"/>
      <c r="BA1349" s="144"/>
      <c r="BB1349" s="144"/>
      <c r="BC1349" s="144"/>
      <c r="BD1349" s="144"/>
      <c r="BE1349" s="144"/>
      <c r="BF1349" s="144"/>
    </row>
    <row r="1350" spans="3:58">
      <c r="C1350" s="144"/>
      <c r="D1350" s="144"/>
      <c r="E1350" s="144"/>
      <c r="F1350" s="144"/>
      <c r="G1350" s="144"/>
      <c r="H1350" s="144"/>
      <c r="I1350" s="144"/>
      <c r="J1350" s="144"/>
      <c r="K1350" s="144"/>
      <c r="L1350" s="144"/>
      <c r="M1350" s="144"/>
      <c r="N1350" s="144"/>
      <c r="O1350" s="144"/>
      <c r="P1350" s="144"/>
      <c r="Q1350" s="145"/>
      <c r="R1350" s="145"/>
      <c r="S1350" s="145"/>
      <c r="T1350" s="145"/>
      <c r="U1350" s="145"/>
      <c r="V1350" s="145"/>
      <c r="W1350" s="145"/>
      <c r="X1350" s="145"/>
      <c r="Y1350" s="145"/>
      <c r="Z1350" s="145"/>
      <c r="AA1350" s="145"/>
      <c r="AB1350" s="145"/>
      <c r="AC1350" s="145"/>
      <c r="AD1350" s="145"/>
      <c r="AE1350" s="144"/>
      <c r="AF1350" s="144"/>
      <c r="AG1350" s="144"/>
      <c r="AH1350" s="144"/>
      <c r="AI1350" s="144"/>
      <c r="AJ1350" s="144"/>
      <c r="AK1350" s="144"/>
      <c r="AL1350" s="144"/>
      <c r="AM1350" s="144"/>
      <c r="AN1350" s="144"/>
      <c r="AO1350" s="144"/>
      <c r="AP1350" s="144"/>
      <c r="AQ1350" s="144"/>
      <c r="AR1350" s="144"/>
      <c r="AS1350" s="144"/>
      <c r="AT1350" s="144"/>
      <c r="AU1350" s="144"/>
      <c r="AV1350" s="144"/>
      <c r="AW1350" s="144"/>
      <c r="AX1350" s="144"/>
      <c r="AY1350" s="144"/>
      <c r="AZ1350" s="144"/>
      <c r="BA1350" s="144"/>
      <c r="BB1350" s="144"/>
      <c r="BC1350" s="144"/>
      <c r="BD1350" s="144"/>
      <c r="BE1350" s="144"/>
      <c r="BF1350" s="144"/>
    </row>
    <row r="1351" spans="3:58">
      <c r="C1351" s="144"/>
      <c r="D1351" s="144"/>
      <c r="E1351" s="144"/>
      <c r="F1351" s="144"/>
      <c r="G1351" s="144"/>
      <c r="H1351" s="144"/>
      <c r="I1351" s="144"/>
      <c r="J1351" s="144"/>
      <c r="K1351" s="144"/>
      <c r="L1351" s="144"/>
      <c r="M1351" s="144"/>
      <c r="N1351" s="144"/>
      <c r="O1351" s="144"/>
      <c r="P1351" s="144"/>
      <c r="Q1351" s="145"/>
      <c r="R1351" s="145"/>
      <c r="S1351" s="145"/>
      <c r="T1351" s="145"/>
      <c r="U1351" s="145"/>
      <c r="V1351" s="145"/>
      <c r="W1351" s="145"/>
      <c r="X1351" s="145"/>
      <c r="Y1351" s="145"/>
      <c r="Z1351" s="145"/>
      <c r="AA1351" s="145"/>
      <c r="AB1351" s="145"/>
      <c r="AC1351" s="145"/>
      <c r="AD1351" s="145"/>
      <c r="AE1351" s="144"/>
      <c r="AF1351" s="144"/>
      <c r="AG1351" s="144"/>
      <c r="AH1351" s="144"/>
      <c r="AI1351" s="144"/>
      <c r="AJ1351" s="144"/>
      <c r="AK1351" s="144"/>
      <c r="AL1351" s="144"/>
      <c r="AM1351" s="144"/>
      <c r="AN1351" s="144"/>
      <c r="AO1351" s="144"/>
      <c r="AP1351" s="144"/>
      <c r="AQ1351" s="144"/>
      <c r="AR1351" s="144"/>
      <c r="AS1351" s="144"/>
      <c r="AT1351" s="144"/>
      <c r="AU1351" s="144"/>
      <c r="AV1351" s="144"/>
      <c r="AW1351" s="144"/>
      <c r="AX1351" s="144"/>
      <c r="AY1351" s="144"/>
      <c r="AZ1351" s="144"/>
      <c r="BA1351" s="144"/>
      <c r="BB1351" s="144"/>
      <c r="BC1351" s="144"/>
      <c r="BD1351" s="144"/>
      <c r="BE1351" s="144"/>
      <c r="BF1351" s="144"/>
    </row>
    <row r="1352" spans="3:58">
      <c r="C1352" s="144"/>
      <c r="D1352" s="144"/>
      <c r="E1352" s="144"/>
      <c r="F1352" s="144"/>
      <c r="G1352" s="144"/>
      <c r="H1352" s="144"/>
      <c r="I1352" s="144"/>
      <c r="J1352" s="144"/>
      <c r="K1352" s="144"/>
      <c r="L1352" s="144"/>
      <c r="M1352" s="144"/>
      <c r="N1352" s="144"/>
      <c r="O1352" s="144"/>
      <c r="P1352" s="144"/>
      <c r="Q1352" s="145"/>
      <c r="R1352" s="145"/>
      <c r="S1352" s="145"/>
      <c r="T1352" s="145"/>
      <c r="U1352" s="145"/>
      <c r="V1352" s="145"/>
      <c r="W1352" s="145"/>
      <c r="X1352" s="145"/>
      <c r="Y1352" s="145"/>
      <c r="Z1352" s="145"/>
      <c r="AA1352" s="145"/>
      <c r="AB1352" s="145"/>
      <c r="AC1352" s="145"/>
      <c r="AD1352" s="145"/>
      <c r="AE1352" s="144"/>
      <c r="AF1352" s="144"/>
      <c r="AG1352" s="144"/>
      <c r="AH1352" s="144"/>
      <c r="AI1352" s="144"/>
      <c r="AJ1352" s="144"/>
      <c r="AK1352" s="144"/>
      <c r="AL1352" s="144"/>
      <c r="AM1352" s="144"/>
      <c r="AN1352" s="144"/>
      <c r="AO1352" s="144"/>
      <c r="AP1352" s="144"/>
      <c r="AQ1352" s="144"/>
      <c r="AR1352" s="144"/>
      <c r="AS1352" s="144"/>
      <c r="AT1352" s="144"/>
      <c r="AU1352" s="144"/>
      <c r="AV1352" s="144"/>
      <c r="AW1352" s="144"/>
      <c r="AX1352" s="144"/>
      <c r="AY1352" s="144"/>
      <c r="AZ1352" s="144"/>
      <c r="BA1352" s="144"/>
      <c r="BB1352" s="144"/>
      <c r="BC1352" s="144"/>
      <c r="BD1352" s="144"/>
      <c r="BE1352" s="144"/>
      <c r="BF1352" s="144"/>
    </row>
    <row r="1353" spans="3:58">
      <c r="C1353" s="144"/>
      <c r="D1353" s="144"/>
      <c r="E1353" s="144"/>
      <c r="F1353" s="144"/>
      <c r="G1353" s="144"/>
      <c r="H1353" s="144"/>
      <c r="I1353" s="144"/>
      <c r="J1353" s="144"/>
      <c r="K1353" s="144"/>
      <c r="L1353" s="144"/>
      <c r="M1353" s="144"/>
      <c r="N1353" s="144"/>
      <c r="O1353" s="144"/>
      <c r="P1353" s="144"/>
      <c r="Q1353" s="145"/>
      <c r="R1353" s="145"/>
      <c r="S1353" s="145"/>
      <c r="T1353" s="145"/>
      <c r="U1353" s="145"/>
      <c r="V1353" s="145"/>
      <c r="W1353" s="145"/>
      <c r="X1353" s="145"/>
      <c r="Y1353" s="145"/>
      <c r="Z1353" s="145"/>
      <c r="AA1353" s="145"/>
      <c r="AB1353" s="145"/>
      <c r="AC1353" s="145"/>
      <c r="AD1353" s="145"/>
      <c r="AE1353" s="144"/>
      <c r="AF1353" s="144"/>
      <c r="AG1353" s="144"/>
      <c r="AH1353" s="144"/>
      <c r="AI1353" s="144"/>
      <c r="AJ1353" s="144"/>
      <c r="AK1353" s="144"/>
      <c r="AL1353" s="144"/>
      <c r="AM1353" s="144"/>
      <c r="AN1353" s="144"/>
      <c r="AO1353" s="144"/>
      <c r="AP1353" s="144"/>
      <c r="AQ1353" s="144"/>
      <c r="AR1353" s="144"/>
      <c r="AS1353" s="144"/>
      <c r="AT1353" s="144"/>
      <c r="AU1353" s="144"/>
      <c r="AV1353" s="144"/>
      <c r="AW1353" s="144"/>
      <c r="AX1353" s="144"/>
      <c r="AY1353" s="144"/>
      <c r="AZ1353" s="144"/>
      <c r="BA1353" s="144"/>
      <c r="BB1353" s="144"/>
      <c r="BC1353" s="144"/>
      <c r="BD1353" s="144"/>
      <c r="BE1353" s="144"/>
      <c r="BF1353" s="144"/>
    </row>
    <row r="1354" spans="3:58">
      <c r="C1354" s="144"/>
      <c r="D1354" s="144"/>
      <c r="E1354" s="144"/>
      <c r="F1354" s="144"/>
      <c r="G1354" s="144"/>
      <c r="H1354" s="144"/>
      <c r="I1354" s="144"/>
      <c r="J1354" s="144"/>
      <c r="K1354" s="144"/>
      <c r="L1354" s="144"/>
      <c r="M1354" s="144"/>
      <c r="N1354" s="144"/>
      <c r="O1354" s="144"/>
      <c r="P1354" s="144"/>
      <c r="Q1354" s="145"/>
      <c r="R1354" s="145"/>
      <c r="S1354" s="145"/>
      <c r="T1354" s="145"/>
      <c r="U1354" s="145"/>
      <c r="V1354" s="145"/>
      <c r="W1354" s="145"/>
      <c r="X1354" s="145"/>
      <c r="Y1354" s="145"/>
      <c r="Z1354" s="145"/>
      <c r="AA1354" s="145"/>
      <c r="AB1354" s="145"/>
      <c r="AC1354" s="145"/>
      <c r="AD1354" s="145"/>
      <c r="AE1354" s="144"/>
      <c r="AF1354" s="144"/>
      <c r="AG1354" s="144"/>
      <c r="AH1354" s="144"/>
      <c r="AI1354" s="144"/>
      <c r="AJ1354" s="144"/>
      <c r="AK1354" s="144"/>
      <c r="AL1354" s="144"/>
      <c r="AM1354" s="144"/>
      <c r="AN1354" s="144"/>
      <c r="AO1354" s="144"/>
      <c r="AP1354" s="144"/>
      <c r="AQ1354" s="144"/>
      <c r="AR1354" s="144"/>
      <c r="AS1354" s="144"/>
      <c r="AT1354" s="144"/>
      <c r="AU1354" s="144"/>
      <c r="AV1354" s="144"/>
      <c r="AW1354" s="144"/>
      <c r="AX1354" s="144"/>
      <c r="AY1354" s="144"/>
      <c r="AZ1354" s="144"/>
      <c r="BA1354" s="144"/>
      <c r="BB1354" s="144"/>
      <c r="BC1354" s="144"/>
      <c r="BD1354" s="144"/>
      <c r="BE1354" s="144"/>
      <c r="BF1354" s="144"/>
    </row>
    <row r="1355" spans="3:58">
      <c r="C1355" s="144"/>
      <c r="D1355" s="144"/>
      <c r="E1355" s="144"/>
      <c r="F1355" s="144"/>
      <c r="G1355" s="144"/>
      <c r="H1355" s="144"/>
      <c r="I1355" s="144"/>
      <c r="J1355" s="144"/>
      <c r="K1355" s="144"/>
      <c r="L1355" s="144"/>
      <c r="M1355" s="144"/>
      <c r="N1355" s="144"/>
      <c r="O1355" s="144"/>
      <c r="P1355" s="144"/>
      <c r="Q1355" s="145"/>
      <c r="R1355" s="145"/>
      <c r="S1355" s="145"/>
      <c r="T1355" s="145"/>
      <c r="U1355" s="145"/>
      <c r="V1355" s="145"/>
      <c r="W1355" s="145"/>
      <c r="X1355" s="145"/>
      <c r="Y1355" s="145"/>
      <c r="Z1355" s="145"/>
      <c r="AA1355" s="145"/>
      <c r="AB1355" s="145"/>
      <c r="AC1355" s="145"/>
      <c r="AD1355" s="145"/>
      <c r="AE1355" s="144"/>
      <c r="AF1355" s="144"/>
      <c r="AG1355" s="144"/>
      <c r="AH1355" s="144"/>
      <c r="AI1355" s="144"/>
      <c r="AJ1355" s="144"/>
      <c r="AK1355" s="144"/>
      <c r="AL1355" s="144"/>
      <c r="AM1355" s="144"/>
      <c r="AN1355" s="144"/>
      <c r="AO1355" s="144"/>
      <c r="AP1355" s="144"/>
      <c r="AQ1355" s="144"/>
      <c r="AR1355" s="144"/>
      <c r="AS1355" s="144"/>
      <c r="AT1355" s="144"/>
      <c r="AU1355" s="144"/>
      <c r="AV1355" s="144"/>
      <c r="AW1355" s="144"/>
      <c r="AX1355" s="144"/>
      <c r="AY1355" s="144"/>
      <c r="AZ1355" s="144"/>
      <c r="BA1355" s="144"/>
      <c r="BB1355" s="144"/>
      <c r="BC1355" s="144"/>
      <c r="BD1355" s="144"/>
      <c r="BE1355" s="144"/>
      <c r="BF1355" s="144"/>
    </row>
    <row r="1356" spans="3:58">
      <c r="C1356" s="144"/>
      <c r="D1356" s="144"/>
      <c r="E1356" s="144"/>
      <c r="F1356" s="144"/>
      <c r="G1356" s="144"/>
      <c r="H1356" s="144"/>
      <c r="I1356" s="144"/>
      <c r="J1356" s="144"/>
      <c r="K1356" s="144"/>
      <c r="L1356" s="144"/>
      <c r="M1356" s="144"/>
      <c r="N1356" s="144"/>
      <c r="O1356" s="144"/>
      <c r="P1356" s="144"/>
      <c r="Q1356" s="145"/>
      <c r="R1356" s="145"/>
      <c r="S1356" s="145"/>
      <c r="T1356" s="145"/>
      <c r="U1356" s="145"/>
      <c r="V1356" s="145"/>
      <c r="W1356" s="145"/>
      <c r="X1356" s="145"/>
      <c r="Y1356" s="145"/>
      <c r="Z1356" s="145"/>
      <c r="AA1356" s="145"/>
      <c r="AB1356" s="145"/>
      <c r="AC1356" s="145"/>
      <c r="AD1356" s="145"/>
      <c r="AE1356" s="144"/>
      <c r="AF1356" s="144"/>
      <c r="AG1356" s="144"/>
      <c r="AH1356" s="144"/>
      <c r="AI1356" s="144"/>
      <c r="AJ1356" s="144"/>
      <c r="AK1356" s="144"/>
      <c r="AL1356" s="144"/>
      <c r="AM1356" s="144"/>
      <c r="AN1356" s="144"/>
      <c r="AO1356" s="144"/>
      <c r="AP1356" s="144"/>
      <c r="AQ1356" s="144"/>
      <c r="AR1356" s="144"/>
      <c r="AS1356" s="144"/>
      <c r="AT1356" s="144"/>
      <c r="AU1356" s="144"/>
      <c r="AV1356" s="144"/>
      <c r="AW1356" s="144"/>
      <c r="AX1356" s="144"/>
      <c r="AY1356" s="144"/>
      <c r="AZ1356" s="144"/>
      <c r="BA1356" s="144"/>
      <c r="BB1356" s="144"/>
      <c r="BC1356" s="144"/>
      <c r="BD1356" s="144"/>
      <c r="BE1356" s="144"/>
      <c r="BF1356" s="144"/>
    </row>
    <row r="1357" spans="3:58">
      <c r="C1357" s="144"/>
      <c r="D1357" s="144"/>
      <c r="E1357" s="144"/>
      <c r="F1357" s="144"/>
      <c r="G1357" s="144"/>
      <c r="H1357" s="144"/>
      <c r="I1357" s="144"/>
      <c r="J1357" s="144"/>
      <c r="K1357" s="144"/>
      <c r="L1357" s="144"/>
      <c r="M1357" s="144"/>
      <c r="N1357" s="144"/>
      <c r="O1357" s="144"/>
      <c r="P1357" s="144"/>
      <c r="Q1357" s="145"/>
      <c r="R1357" s="145"/>
      <c r="S1357" s="145"/>
      <c r="T1357" s="145"/>
      <c r="U1357" s="145"/>
      <c r="V1357" s="145"/>
      <c r="W1357" s="145"/>
      <c r="X1357" s="145"/>
      <c r="Y1357" s="145"/>
      <c r="Z1357" s="145"/>
      <c r="AA1357" s="145"/>
      <c r="AB1357" s="145"/>
      <c r="AC1357" s="145"/>
      <c r="AD1357" s="145"/>
      <c r="AE1357" s="144"/>
      <c r="AF1357" s="144"/>
      <c r="AG1357" s="144"/>
      <c r="AH1357" s="144"/>
      <c r="AI1357" s="144"/>
      <c r="AJ1357" s="144"/>
      <c r="AK1357" s="144"/>
      <c r="AL1357" s="144"/>
      <c r="AM1357" s="144"/>
      <c r="AN1357" s="144"/>
      <c r="AO1357" s="144"/>
      <c r="AP1357" s="144"/>
      <c r="AQ1357" s="144"/>
      <c r="AR1357" s="144"/>
      <c r="AS1357" s="144"/>
      <c r="AT1357" s="144"/>
      <c r="AU1357" s="144"/>
      <c r="AV1357" s="144"/>
      <c r="AW1357" s="144"/>
      <c r="AX1357" s="144"/>
      <c r="AY1357" s="144"/>
      <c r="AZ1357" s="144"/>
      <c r="BA1357" s="144"/>
      <c r="BB1357" s="144"/>
      <c r="BC1357" s="144"/>
      <c r="BD1357" s="144"/>
      <c r="BE1357" s="144"/>
      <c r="BF1357" s="144"/>
    </row>
    <row r="1358" spans="3:58">
      <c r="C1358" s="144"/>
      <c r="D1358" s="144"/>
      <c r="E1358" s="144"/>
      <c r="F1358" s="144"/>
      <c r="G1358" s="144"/>
      <c r="H1358" s="144"/>
      <c r="I1358" s="144"/>
      <c r="J1358" s="144"/>
      <c r="K1358" s="144"/>
      <c r="L1358" s="144"/>
      <c r="M1358" s="144"/>
      <c r="N1358" s="144"/>
      <c r="O1358" s="144"/>
      <c r="P1358" s="144"/>
      <c r="Q1358" s="145"/>
      <c r="R1358" s="145"/>
      <c r="S1358" s="145"/>
      <c r="T1358" s="145"/>
      <c r="U1358" s="145"/>
      <c r="V1358" s="145"/>
      <c r="W1358" s="145"/>
      <c r="X1358" s="145"/>
      <c r="Y1358" s="145"/>
      <c r="Z1358" s="145"/>
      <c r="AA1358" s="145"/>
      <c r="AB1358" s="145"/>
      <c r="AC1358" s="145"/>
      <c r="AD1358" s="145"/>
      <c r="AE1358" s="144"/>
      <c r="AF1358" s="144"/>
      <c r="AG1358" s="144"/>
      <c r="AH1358" s="144"/>
      <c r="AI1358" s="144"/>
      <c r="AJ1358" s="144"/>
      <c r="AK1358" s="144"/>
      <c r="AL1358" s="144"/>
      <c r="AM1358" s="144"/>
      <c r="AN1358" s="144"/>
      <c r="AO1358" s="144"/>
      <c r="AP1358" s="144"/>
      <c r="AQ1358" s="144"/>
      <c r="AR1358" s="144"/>
      <c r="AS1358" s="144"/>
      <c r="AT1358" s="144"/>
      <c r="AU1358" s="144"/>
      <c r="AV1358" s="144"/>
      <c r="AW1358" s="144"/>
      <c r="AX1358" s="144"/>
      <c r="AY1358" s="144"/>
      <c r="AZ1358" s="144"/>
      <c r="BA1358" s="144"/>
      <c r="BB1358" s="144"/>
      <c r="BC1358" s="144"/>
      <c r="BD1358" s="144"/>
      <c r="BE1358" s="144"/>
      <c r="BF1358" s="144"/>
    </row>
    <row r="1359" spans="3:58">
      <c r="C1359" s="144"/>
      <c r="D1359" s="144"/>
      <c r="E1359" s="144"/>
      <c r="F1359" s="144"/>
      <c r="G1359" s="144"/>
      <c r="H1359" s="144"/>
      <c r="I1359" s="144"/>
      <c r="J1359" s="144"/>
      <c r="K1359" s="144"/>
      <c r="L1359" s="144"/>
      <c r="M1359" s="144"/>
      <c r="N1359" s="144"/>
      <c r="O1359" s="144"/>
      <c r="P1359" s="144"/>
      <c r="Q1359" s="145"/>
      <c r="R1359" s="145"/>
      <c r="S1359" s="145"/>
      <c r="T1359" s="145"/>
      <c r="U1359" s="145"/>
      <c r="V1359" s="145"/>
      <c r="W1359" s="145"/>
      <c r="X1359" s="145"/>
      <c r="Y1359" s="145"/>
      <c r="Z1359" s="145"/>
      <c r="AA1359" s="145"/>
      <c r="AB1359" s="145"/>
      <c r="AC1359" s="145"/>
      <c r="AD1359" s="145"/>
      <c r="AE1359" s="144"/>
      <c r="AF1359" s="144"/>
      <c r="AG1359" s="144"/>
      <c r="AH1359" s="144"/>
      <c r="AI1359" s="144"/>
      <c r="AJ1359" s="144"/>
      <c r="AK1359" s="144"/>
      <c r="AL1359" s="144"/>
      <c r="AM1359" s="144"/>
      <c r="AN1359" s="144"/>
      <c r="AO1359" s="144"/>
      <c r="AP1359" s="144"/>
      <c r="AQ1359" s="144"/>
      <c r="AR1359" s="144"/>
      <c r="AS1359" s="144"/>
      <c r="AT1359" s="144"/>
      <c r="AU1359" s="144"/>
      <c r="AV1359" s="144"/>
      <c r="AW1359" s="144"/>
      <c r="AX1359" s="144"/>
      <c r="AY1359" s="144"/>
      <c r="AZ1359" s="144"/>
      <c r="BA1359" s="144"/>
      <c r="BB1359" s="144"/>
      <c r="BC1359" s="144"/>
      <c r="BD1359" s="144"/>
      <c r="BE1359" s="144"/>
      <c r="BF1359" s="144"/>
    </row>
    <row r="1360" spans="3:58">
      <c r="C1360" s="144"/>
      <c r="D1360" s="144"/>
      <c r="E1360" s="144"/>
      <c r="F1360" s="144"/>
      <c r="G1360" s="144"/>
      <c r="H1360" s="144"/>
      <c r="I1360" s="144"/>
      <c r="J1360" s="144"/>
      <c r="K1360" s="144"/>
      <c r="L1360" s="144"/>
      <c r="M1360" s="144"/>
      <c r="N1360" s="144"/>
      <c r="O1360" s="144"/>
      <c r="P1360" s="144"/>
      <c r="Q1360" s="145"/>
      <c r="R1360" s="145"/>
      <c r="S1360" s="145"/>
      <c r="T1360" s="145"/>
      <c r="U1360" s="145"/>
      <c r="V1360" s="145"/>
      <c r="W1360" s="145"/>
      <c r="X1360" s="145"/>
      <c r="Y1360" s="145"/>
      <c r="Z1360" s="145"/>
      <c r="AA1360" s="145"/>
      <c r="AB1360" s="145"/>
      <c r="AC1360" s="145"/>
      <c r="AD1360" s="145"/>
      <c r="AE1360" s="144"/>
      <c r="AF1360" s="144"/>
      <c r="AG1360" s="144"/>
      <c r="AH1360" s="144"/>
      <c r="AI1360" s="144"/>
      <c r="AJ1360" s="144"/>
      <c r="AK1360" s="144"/>
      <c r="AL1360" s="144"/>
      <c r="AM1360" s="144"/>
      <c r="AN1360" s="144"/>
      <c r="AO1360" s="144"/>
      <c r="AP1360" s="144"/>
      <c r="AQ1360" s="144"/>
      <c r="AR1360" s="144"/>
      <c r="AS1360" s="144"/>
      <c r="AT1360" s="144"/>
      <c r="AU1360" s="144"/>
      <c r="AV1360" s="144"/>
      <c r="AW1360" s="144"/>
      <c r="AX1360" s="144"/>
      <c r="AY1360" s="144"/>
      <c r="AZ1360" s="144"/>
      <c r="BA1360" s="144"/>
      <c r="BB1360" s="144"/>
      <c r="BC1360" s="144"/>
      <c r="BD1360" s="144"/>
      <c r="BE1360" s="144"/>
      <c r="BF1360" s="144"/>
    </row>
    <row r="1361" spans="3:58">
      <c r="C1361" s="144"/>
      <c r="D1361" s="144"/>
      <c r="E1361" s="144"/>
      <c r="F1361" s="144"/>
      <c r="G1361" s="144"/>
      <c r="H1361" s="144"/>
      <c r="I1361" s="144"/>
      <c r="J1361" s="144"/>
      <c r="K1361" s="144"/>
      <c r="L1361" s="144"/>
      <c r="M1361" s="144"/>
      <c r="N1361" s="144"/>
      <c r="O1361" s="144"/>
      <c r="P1361" s="144"/>
      <c r="Q1361" s="145"/>
      <c r="R1361" s="145"/>
      <c r="S1361" s="145"/>
      <c r="T1361" s="145"/>
      <c r="U1361" s="145"/>
      <c r="V1361" s="145"/>
      <c r="W1361" s="145"/>
      <c r="X1361" s="145"/>
      <c r="Y1361" s="145"/>
      <c r="Z1361" s="145"/>
      <c r="AA1361" s="145"/>
      <c r="AB1361" s="145"/>
      <c r="AC1361" s="145"/>
      <c r="AD1361" s="145"/>
      <c r="AE1361" s="144"/>
      <c r="AF1361" s="144"/>
      <c r="AG1361" s="144"/>
      <c r="AH1361" s="144"/>
      <c r="AI1361" s="144"/>
      <c r="AJ1361" s="144"/>
      <c r="AK1361" s="144"/>
      <c r="AL1361" s="144"/>
      <c r="AM1361" s="144"/>
      <c r="AN1361" s="144"/>
      <c r="AO1361" s="144"/>
      <c r="AP1361" s="144"/>
      <c r="AQ1361" s="144"/>
      <c r="AR1361" s="144"/>
      <c r="AS1361" s="144"/>
      <c r="AT1361" s="144"/>
      <c r="AU1361" s="144"/>
      <c r="AV1361" s="144"/>
      <c r="AW1361" s="144"/>
      <c r="AX1361" s="144"/>
      <c r="AY1361" s="144"/>
      <c r="AZ1361" s="144"/>
      <c r="BA1361" s="144"/>
      <c r="BB1361" s="144"/>
      <c r="BC1361" s="144"/>
      <c r="BD1361" s="144"/>
      <c r="BE1361" s="144"/>
      <c r="BF1361" s="144"/>
    </row>
    <row r="1362" spans="3:58">
      <c r="C1362" s="144"/>
      <c r="D1362" s="144"/>
      <c r="E1362" s="144"/>
      <c r="F1362" s="144"/>
      <c r="G1362" s="144"/>
      <c r="H1362" s="144"/>
      <c r="I1362" s="144"/>
      <c r="J1362" s="144"/>
      <c r="K1362" s="144"/>
      <c r="L1362" s="144"/>
      <c r="M1362" s="144"/>
      <c r="N1362" s="144"/>
      <c r="O1362" s="144"/>
      <c r="P1362" s="144"/>
      <c r="Q1362" s="145"/>
      <c r="R1362" s="145"/>
      <c r="S1362" s="145"/>
      <c r="T1362" s="145"/>
      <c r="U1362" s="145"/>
      <c r="V1362" s="145"/>
      <c r="W1362" s="145"/>
      <c r="X1362" s="145"/>
      <c r="Y1362" s="145"/>
      <c r="Z1362" s="145"/>
      <c r="AA1362" s="145"/>
      <c r="AB1362" s="145"/>
      <c r="AC1362" s="145"/>
      <c r="AD1362" s="145"/>
      <c r="AE1362" s="144"/>
      <c r="AF1362" s="144"/>
      <c r="AG1362" s="144"/>
      <c r="AH1362" s="144"/>
      <c r="AI1362" s="144"/>
      <c r="AJ1362" s="144"/>
      <c r="AK1362" s="144"/>
      <c r="AL1362" s="144"/>
      <c r="AM1362" s="144"/>
      <c r="AN1362" s="144"/>
      <c r="AO1362" s="144"/>
      <c r="AP1362" s="144"/>
      <c r="AQ1362" s="144"/>
      <c r="AR1362" s="144"/>
      <c r="AS1362" s="144"/>
      <c r="AT1362" s="144"/>
      <c r="AU1362" s="144"/>
      <c r="AV1362" s="144"/>
      <c r="AW1362" s="144"/>
      <c r="AX1362" s="144"/>
      <c r="AY1362" s="144"/>
      <c r="AZ1362" s="144"/>
      <c r="BA1362" s="144"/>
      <c r="BB1362" s="144"/>
      <c r="BC1362" s="144"/>
      <c r="BD1362" s="144"/>
      <c r="BE1362" s="144"/>
      <c r="BF1362" s="144"/>
    </row>
    <row r="1363" spans="3:58">
      <c r="C1363" s="144"/>
      <c r="D1363" s="144"/>
      <c r="E1363" s="144"/>
      <c r="F1363" s="144"/>
      <c r="G1363" s="144"/>
      <c r="H1363" s="144"/>
      <c r="I1363" s="144"/>
      <c r="J1363" s="144"/>
      <c r="K1363" s="144"/>
      <c r="L1363" s="144"/>
      <c r="M1363" s="144"/>
      <c r="N1363" s="144"/>
      <c r="O1363" s="144"/>
      <c r="P1363" s="144"/>
      <c r="Q1363" s="145"/>
      <c r="R1363" s="145"/>
      <c r="S1363" s="145"/>
      <c r="T1363" s="145"/>
      <c r="U1363" s="145"/>
      <c r="V1363" s="145"/>
      <c r="W1363" s="145"/>
      <c r="X1363" s="145"/>
      <c r="Y1363" s="145"/>
      <c r="Z1363" s="145"/>
      <c r="AA1363" s="145"/>
      <c r="AB1363" s="145"/>
      <c r="AC1363" s="145"/>
      <c r="AD1363" s="145"/>
      <c r="AE1363" s="144"/>
      <c r="AF1363" s="144"/>
      <c r="AG1363" s="144"/>
      <c r="AH1363" s="144"/>
      <c r="AI1363" s="144"/>
      <c r="AJ1363" s="144"/>
      <c r="AK1363" s="144"/>
      <c r="AL1363" s="144"/>
      <c r="AM1363" s="144"/>
      <c r="AN1363" s="144"/>
      <c r="AO1363" s="144"/>
      <c r="AP1363" s="144"/>
      <c r="AQ1363" s="144"/>
      <c r="AR1363" s="144"/>
      <c r="AS1363" s="144"/>
      <c r="AT1363" s="144"/>
      <c r="AU1363" s="144"/>
      <c r="AV1363" s="144"/>
      <c r="AW1363" s="144"/>
      <c r="AX1363" s="144"/>
      <c r="AY1363" s="144"/>
      <c r="AZ1363" s="144"/>
      <c r="BA1363" s="144"/>
      <c r="BB1363" s="144"/>
      <c r="BC1363" s="144"/>
      <c r="BD1363" s="144"/>
      <c r="BE1363" s="144"/>
      <c r="BF1363" s="144"/>
    </row>
    <row r="1364" spans="3:58">
      <c r="C1364" s="144"/>
      <c r="D1364" s="144"/>
      <c r="E1364" s="144"/>
      <c r="F1364" s="144"/>
      <c r="G1364" s="144"/>
      <c r="H1364" s="144"/>
      <c r="I1364" s="144"/>
      <c r="J1364" s="144"/>
      <c r="K1364" s="144"/>
      <c r="L1364" s="144"/>
      <c r="M1364" s="144"/>
      <c r="N1364" s="144"/>
      <c r="O1364" s="144"/>
      <c r="P1364" s="144"/>
      <c r="Q1364" s="145"/>
      <c r="R1364" s="145"/>
      <c r="S1364" s="145"/>
      <c r="T1364" s="145"/>
      <c r="U1364" s="145"/>
      <c r="V1364" s="145"/>
      <c r="W1364" s="145"/>
      <c r="X1364" s="145"/>
      <c r="Y1364" s="145"/>
      <c r="Z1364" s="145"/>
      <c r="AA1364" s="145"/>
      <c r="AB1364" s="145"/>
      <c r="AC1364" s="145"/>
      <c r="AD1364" s="145"/>
      <c r="AE1364" s="144"/>
      <c r="AF1364" s="144"/>
      <c r="AG1364" s="144"/>
      <c r="AH1364" s="144"/>
      <c r="AI1364" s="144"/>
      <c r="AJ1364" s="144"/>
      <c r="AK1364" s="144"/>
      <c r="AL1364" s="144"/>
      <c r="AM1364" s="144"/>
      <c r="AN1364" s="144"/>
      <c r="AO1364" s="144"/>
      <c r="AP1364" s="144"/>
      <c r="AQ1364" s="144"/>
      <c r="AR1364" s="144"/>
      <c r="AS1364" s="144"/>
      <c r="AT1364" s="144"/>
      <c r="AU1364" s="144"/>
      <c r="AV1364" s="144"/>
      <c r="AW1364" s="144"/>
      <c r="AX1364" s="144"/>
      <c r="AY1364" s="144"/>
      <c r="AZ1364" s="144"/>
      <c r="BA1364" s="144"/>
      <c r="BB1364" s="144"/>
      <c r="BC1364" s="144"/>
      <c r="BD1364" s="144"/>
      <c r="BE1364" s="144"/>
      <c r="BF1364" s="144"/>
    </row>
    <row r="1365" spans="3:58">
      <c r="C1365" s="144"/>
      <c r="D1365" s="144"/>
      <c r="E1365" s="144"/>
      <c r="F1365" s="144"/>
      <c r="G1365" s="144"/>
      <c r="H1365" s="144"/>
      <c r="I1365" s="144"/>
      <c r="J1365" s="144"/>
      <c r="K1365" s="144"/>
      <c r="L1365" s="144"/>
      <c r="M1365" s="144"/>
      <c r="N1365" s="144"/>
      <c r="O1365" s="144"/>
      <c r="P1365" s="144"/>
      <c r="Q1365" s="145"/>
      <c r="R1365" s="145"/>
      <c r="S1365" s="145"/>
      <c r="T1365" s="145"/>
      <c r="U1365" s="145"/>
      <c r="V1365" s="145"/>
      <c r="W1365" s="145"/>
      <c r="X1365" s="145"/>
      <c r="Y1365" s="145"/>
      <c r="Z1365" s="145"/>
      <c r="AA1365" s="145"/>
      <c r="AB1365" s="145"/>
      <c r="AC1365" s="145"/>
      <c r="AD1365" s="145"/>
      <c r="AE1365" s="144"/>
      <c r="AF1365" s="144"/>
      <c r="AG1365" s="144"/>
      <c r="AH1365" s="144"/>
      <c r="AI1365" s="144"/>
      <c r="AJ1365" s="144"/>
      <c r="AK1365" s="144"/>
      <c r="AL1365" s="144"/>
      <c r="AM1365" s="144"/>
      <c r="AN1365" s="144"/>
      <c r="AO1365" s="144"/>
      <c r="AP1365" s="144"/>
      <c r="AQ1365" s="144"/>
      <c r="AR1365" s="144"/>
      <c r="AS1365" s="144"/>
      <c r="AT1365" s="144"/>
      <c r="AU1365" s="144"/>
      <c r="AV1365" s="144"/>
      <c r="AW1365" s="144"/>
      <c r="AX1365" s="144"/>
      <c r="AY1365" s="144"/>
      <c r="AZ1365" s="144"/>
      <c r="BA1365" s="144"/>
      <c r="BB1365" s="144"/>
      <c r="BC1365" s="144"/>
      <c r="BD1365" s="144"/>
      <c r="BE1365" s="144"/>
      <c r="BF1365" s="144"/>
    </row>
    <row r="1366" spans="3:58">
      <c r="C1366" s="144"/>
      <c r="D1366" s="144"/>
      <c r="E1366" s="144"/>
      <c r="F1366" s="144"/>
      <c r="G1366" s="144"/>
      <c r="H1366" s="144"/>
      <c r="I1366" s="144"/>
      <c r="J1366" s="144"/>
      <c r="K1366" s="144"/>
      <c r="L1366" s="144"/>
      <c r="M1366" s="144"/>
      <c r="N1366" s="144"/>
      <c r="O1366" s="144"/>
      <c r="P1366" s="144"/>
      <c r="Q1366" s="145"/>
      <c r="R1366" s="145"/>
      <c r="S1366" s="145"/>
      <c r="T1366" s="145"/>
      <c r="U1366" s="145"/>
      <c r="V1366" s="145"/>
      <c r="W1366" s="145"/>
      <c r="X1366" s="145"/>
      <c r="Y1366" s="145"/>
      <c r="Z1366" s="145"/>
      <c r="AA1366" s="145"/>
      <c r="AB1366" s="145"/>
      <c r="AC1366" s="145"/>
      <c r="AD1366" s="145"/>
      <c r="AE1366" s="144"/>
      <c r="AF1366" s="144"/>
      <c r="AG1366" s="144"/>
      <c r="AH1366" s="144"/>
      <c r="AI1366" s="144"/>
      <c r="AJ1366" s="144"/>
      <c r="AK1366" s="144"/>
      <c r="AL1366" s="144"/>
      <c r="AM1366" s="144"/>
      <c r="AN1366" s="144"/>
      <c r="AO1366" s="144"/>
      <c r="AP1366" s="144"/>
      <c r="AQ1366" s="144"/>
      <c r="AR1366" s="144"/>
      <c r="AS1366" s="144"/>
      <c r="AT1366" s="144"/>
      <c r="AU1366" s="144"/>
      <c r="AV1366" s="144"/>
      <c r="AW1366" s="144"/>
      <c r="AX1366" s="144"/>
      <c r="AY1366" s="144"/>
      <c r="AZ1366" s="144"/>
      <c r="BA1366" s="144"/>
      <c r="BB1366" s="144"/>
      <c r="BC1366" s="144"/>
      <c r="BD1366" s="144"/>
      <c r="BE1366" s="144"/>
      <c r="BF1366" s="144"/>
    </row>
    <row r="1367" spans="3:58">
      <c r="C1367" s="144"/>
      <c r="D1367" s="144"/>
      <c r="E1367" s="144"/>
      <c r="F1367" s="144"/>
      <c r="G1367" s="144"/>
      <c r="H1367" s="144"/>
      <c r="I1367" s="144"/>
      <c r="J1367" s="144"/>
      <c r="K1367" s="144"/>
      <c r="L1367" s="144"/>
      <c r="M1367" s="144"/>
      <c r="N1367" s="144"/>
      <c r="O1367" s="144"/>
      <c r="P1367" s="144"/>
      <c r="Q1367" s="145"/>
      <c r="R1367" s="145"/>
      <c r="S1367" s="145"/>
      <c r="T1367" s="145"/>
      <c r="U1367" s="145"/>
      <c r="V1367" s="145"/>
      <c r="W1367" s="145"/>
      <c r="X1367" s="145"/>
      <c r="Y1367" s="145"/>
      <c r="Z1367" s="145"/>
      <c r="AA1367" s="145"/>
      <c r="AB1367" s="145"/>
      <c r="AC1367" s="145"/>
      <c r="AD1367" s="145"/>
      <c r="AE1367" s="144"/>
      <c r="AF1367" s="144"/>
      <c r="AG1367" s="144"/>
      <c r="AH1367" s="144"/>
      <c r="AI1367" s="144"/>
      <c r="AJ1367" s="144"/>
      <c r="AK1367" s="144"/>
      <c r="AL1367" s="144"/>
      <c r="AM1367" s="144"/>
      <c r="AN1367" s="144"/>
      <c r="AO1367" s="144"/>
      <c r="AP1367" s="144"/>
      <c r="AQ1367" s="144"/>
      <c r="AR1367" s="144"/>
      <c r="AS1367" s="144"/>
      <c r="AT1367" s="144"/>
      <c r="AU1367" s="144"/>
      <c r="AV1367" s="144"/>
      <c r="AW1367" s="144"/>
      <c r="AX1367" s="144"/>
      <c r="AY1367" s="144"/>
      <c r="AZ1367" s="144"/>
      <c r="BA1367" s="144"/>
      <c r="BB1367" s="144"/>
      <c r="BC1367" s="144"/>
      <c r="BD1367" s="144"/>
      <c r="BE1367" s="144"/>
      <c r="BF1367" s="144"/>
    </row>
    <row r="1368" spans="3:58">
      <c r="C1368" s="144"/>
      <c r="D1368" s="144"/>
      <c r="E1368" s="144"/>
      <c r="F1368" s="144"/>
      <c r="G1368" s="144"/>
      <c r="H1368" s="144"/>
      <c r="I1368" s="144"/>
      <c r="J1368" s="144"/>
      <c r="K1368" s="144"/>
      <c r="L1368" s="144"/>
      <c r="M1368" s="144"/>
      <c r="N1368" s="144"/>
      <c r="O1368" s="144"/>
      <c r="P1368" s="144"/>
      <c r="Q1368" s="145"/>
      <c r="R1368" s="145"/>
      <c r="S1368" s="145"/>
      <c r="T1368" s="145"/>
      <c r="U1368" s="145"/>
      <c r="V1368" s="145"/>
      <c r="W1368" s="145"/>
      <c r="X1368" s="145"/>
      <c r="Y1368" s="145"/>
      <c r="Z1368" s="145"/>
      <c r="AA1368" s="145"/>
      <c r="AB1368" s="145"/>
      <c r="AC1368" s="145"/>
      <c r="AD1368" s="145"/>
      <c r="AE1368" s="144"/>
      <c r="AF1368" s="144"/>
      <c r="AG1368" s="144"/>
      <c r="AH1368" s="144"/>
      <c r="AI1368" s="144"/>
      <c r="AJ1368" s="144"/>
      <c r="AK1368" s="144"/>
      <c r="AL1368" s="144"/>
      <c r="AM1368" s="144"/>
      <c r="AN1368" s="144"/>
      <c r="AO1368" s="144"/>
      <c r="AP1368" s="144"/>
      <c r="AQ1368" s="144"/>
      <c r="AR1368" s="144"/>
      <c r="AS1368" s="144"/>
      <c r="AT1368" s="144"/>
      <c r="AU1368" s="144"/>
      <c r="AV1368" s="144"/>
      <c r="AW1368" s="144"/>
      <c r="AX1368" s="144"/>
      <c r="AY1368" s="144"/>
      <c r="AZ1368" s="144"/>
      <c r="BA1368" s="144"/>
      <c r="BB1368" s="144"/>
      <c r="BC1368" s="144"/>
      <c r="BD1368" s="144"/>
      <c r="BE1368" s="144"/>
      <c r="BF1368" s="144"/>
    </row>
    <row r="1369" spans="3:58">
      <c r="C1369" s="144"/>
      <c r="D1369" s="144"/>
      <c r="E1369" s="144"/>
      <c r="F1369" s="144"/>
      <c r="G1369" s="144"/>
      <c r="H1369" s="144"/>
      <c r="I1369" s="144"/>
      <c r="J1369" s="144"/>
      <c r="K1369" s="144"/>
      <c r="L1369" s="144"/>
      <c r="M1369" s="144"/>
      <c r="N1369" s="144"/>
      <c r="O1369" s="144"/>
      <c r="P1369" s="144"/>
      <c r="Q1369" s="145"/>
      <c r="R1369" s="145"/>
      <c r="S1369" s="145"/>
      <c r="T1369" s="145"/>
      <c r="U1369" s="145"/>
      <c r="V1369" s="145"/>
      <c r="W1369" s="145"/>
      <c r="X1369" s="145"/>
      <c r="Y1369" s="145"/>
      <c r="Z1369" s="145"/>
      <c r="AA1369" s="145"/>
      <c r="AB1369" s="145"/>
      <c r="AC1369" s="145"/>
      <c r="AD1369" s="145"/>
      <c r="AE1369" s="144"/>
      <c r="AF1369" s="144"/>
      <c r="AG1369" s="144"/>
      <c r="AH1369" s="144"/>
      <c r="AI1369" s="144"/>
      <c r="AJ1369" s="144"/>
      <c r="AK1369" s="144"/>
      <c r="AL1369" s="144"/>
      <c r="AM1369" s="144"/>
      <c r="AN1369" s="144"/>
      <c r="AO1369" s="144"/>
      <c r="AP1369" s="144"/>
      <c r="AQ1369" s="144"/>
      <c r="AR1369" s="144"/>
      <c r="AS1369" s="144"/>
      <c r="AT1369" s="144"/>
      <c r="AU1369" s="144"/>
      <c r="AV1369" s="144"/>
      <c r="AW1369" s="144"/>
      <c r="AX1369" s="144"/>
      <c r="AY1369" s="144"/>
      <c r="AZ1369" s="144"/>
      <c r="BA1369" s="144"/>
      <c r="BB1369" s="144"/>
      <c r="BC1369" s="144"/>
      <c r="BD1369" s="144"/>
      <c r="BE1369" s="144"/>
      <c r="BF1369" s="144"/>
    </row>
    <row r="1370" spans="3:58">
      <c r="C1370" s="144"/>
      <c r="D1370" s="144"/>
      <c r="E1370" s="144"/>
      <c r="F1370" s="144"/>
      <c r="G1370" s="144"/>
      <c r="H1370" s="144"/>
      <c r="I1370" s="144"/>
      <c r="J1370" s="144"/>
      <c r="K1370" s="144"/>
      <c r="L1370" s="144"/>
      <c r="M1370" s="144"/>
      <c r="N1370" s="144"/>
      <c r="O1370" s="144"/>
      <c r="P1370" s="144"/>
      <c r="Q1370" s="145"/>
      <c r="R1370" s="145"/>
      <c r="S1370" s="145"/>
      <c r="T1370" s="145"/>
      <c r="U1370" s="145"/>
      <c r="V1370" s="145"/>
      <c r="W1370" s="145"/>
      <c r="X1370" s="145"/>
      <c r="Y1370" s="145"/>
      <c r="Z1370" s="145"/>
      <c r="AA1370" s="145"/>
      <c r="AB1370" s="145"/>
      <c r="AC1370" s="145"/>
      <c r="AD1370" s="145"/>
      <c r="AE1370" s="144"/>
      <c r="AF1370" s="144"/>
      <c r="AG1370" s="144"/>
      <c r="AH1370" s="144"/>
      <c r="AI1370" s="144"/>
      <c r="AJ1370" s="144"/>
      <c r="AK1370" s="144"/>
      <c r="AL1370" s="144"/>
      <c r="AM1370" s="144"/>
      <c r="AN1370" s="144"/>
      <c r="AO1370" s="144"/>
      <c r="AP1370" s="144"/>
      <c r="AQ1370" s="144"/>
      <c r="AR1370" s="144"/>
      <c r="AS1370" s="144"/>
      <c r="AT1370" s="144"/>
      <c r="AU1370" s="144"/>
      <c r="AV1370" s="144"/>
      <c r="AW1370" s="144"/>
      <c r="AX1370" s="144"/>
      <c r="AY1370" s="144"/>
      <c r="AZ1370" s="144"/>
      <c r="BA1370" s="144"/>
      <c r="BB1370" s="144"/>
      <c r="BC1370" s="144"/>
      <c r="BD1370" s="144"/>
      <c r="BE1370" s="144"/>
      <c r="BF1370" s="144"/>
    </row>
    <row r="1371" spans="3:58">
      <c r="C1371" s="144"/>
      <c r="D1371" s="144"/>
      <c r="E1371" s="144"/>
      <c r="F1371" s="144"/>
      <c r="G1371" s="144"/>
      <c r="H1371" s="144"/>
      <c r="I1371" s="144"/>
      <c r="J1371" s="144"/>
      <c r="K1371" s="144"/>
      <c r="L1371" s="144"/>
      <c r="M1371" s="144"/>
      <c r="N1371" s="144"/>
      <c r="O1371" s="144"/>
      <c r="P1371" s="144"/>
      <c r="Q1371" s="145"/>
      <c r="R1371" s="145"/>
      <c r="S1371" s="145"/>
      <c r="T1371" s="145"/>
      <c r="U1371" s="145"/>
      <c r="V1371" s="145"/>
      <c r="W1371" s="145"/>
      <c r="X1371" s="145"/>
      <c r="Y1371" s="145"/>
      <c r="Z1371" s="145"/>
      <c r="AA1371" s="145"/>
      <c r="AB1371" s="145"/>
      <c r="AC1371" s="145"/>
      <c r="AD1371" s="145"/>
      <c r="AE1371" s="144"/>
      <c r="AF1371" s="144"/>
      <c r="AG1371" s="144"/>
      <c r="AH1371" s="144"/>
      <c r="AI1371" s="144"/>
      <c r="AJ1371" s="144"/>
      <c r="AK1371" s="144"/>
      <c r="AL1371" s="144"/>
      <c r="AM1371" s="144"/>
      <c r="AN1371" s="144"/>
      <c r="AO1371" s="144"/>
      <c r="AP1371" s="144"/>
      <c r="AQ1371" s="144"/>
      <c r="AR1371" s="144"/>
      <c r="AS1371" s="144"/>
      <c r="AT1371" s="144"/>
      <c r="AU1371" s="144"/>
      <c r="AV1371" s="144"/>
      <c r="AW1371" s="144"/>
      <c r="AX1371" s="144"/>
      <c r="AY1371" s="144"/>
      <c r="AZ1371" s="144"/>
      <c r="BA1371" s="144"/>
      <c r="BB1371" s="144"/>
      <c r="BC1371" s="144"/>
      <c r="BD1371" s="144"/>
      <c r="BE1371" s="144"/>
      <c r="BF1371" s="144"/>
    </row>
    <row r="1372" spans="3:58">
      <c r="C1372" s="144"/>
      <c r="D1372" s="144"/>
      <c r="E1372" s="144"/>
      <c r="F1372" s="144"/>
      <c r="G1372" s="144"/>
      <c r="H1372" s="144"/>
      <c r="I1372" s="144"/>
      <c r="J1372" s="144"/>
      <c r="K1372" s="144"/>
      <c r="L1372" s="144"/>
      <c r="M1372" s="144"/>
      <c r="N1372" s="144"/>
      <c r="O1372" s="144"/>
      <c r="P1372" s="144"/>
      <c r="Q1372" s="145"/>
      <c r="R1372" s="145"/>
      <c r="S1372" s="145"/>
      <c r="T1372" s="145"/>
      <c r="U1372" s="145"/>
      <c r="V1372" s="145"/>
      <c r="W1372" s="145"/>
      <c r="X1372" s="145"/>
      <c r="Y1372" s="145"/>
      <c r="Z1372" s="145"/>
      <c r="AA1372" s="145"/>
      <c r="AB1372" s="145"/>
      <c r="AC1372" s="145"/>
      <c r="AD1372" s="145"/>
      <c r="AE1372" s="144"/>
      <c r="AF1372" s="144"/>
      <c r="AG1372" s="144"/>
      <c r="AH1372" s="144"/>
      <c r="AI1372" s="144"/>
      <c r="AJ1372" s="144"/>
      <c r="AK1372" s="144"/>
      <c r="AL1372" s="144"/>
      <c r="AM1372" s="144"/>
      <c r="AN1372" s="144"/>
      <c r="AO1372" s="144"/>
      <c r="AP1372" s="144"/>
      <c r="AQ1372" s="144"/>
      <c r="AR1372" s="144"/>
      <c r="AS1372" s="144"/>
      <c r="AT1372" s="144"/>
      <c r="AU1372" s="144"/>
      <c r="AV1372" s="144"/>
      <c r="AW1372" s="144"/>
      <c r="AX1372" s="144"/>
      <c r="AY1372" s="144"/>
      <c r="AZ1372" s="144"/>
      <c r="BA1372" s="144"/>
      <c r="BB1372" s="144"/>
      <c r="BC1372" s="144"/>
      <c r="BD1372" s="144"/>
      <c r="BE1372" s="144"/>
      <c r="BF1372" s="144"/>
    </row>
    <row r="1373" spans="3:58">
      <c r="C1373" s="144"/>
      <c r="D1373" s="144"/>
      <c r="E1373" s="144"/>
      <c r="F1373" s="144"/>
      <c r="G1373" s="144"/>
      <c r="H1373" s="144"/>
      <c r="I1373" s="144"/>
      <c r="J1373" s="144"/>
      <c r="K1373" s="144"/>
      <c r="L1373" s="144"/>
      <c r="M1373" s="144"/>
      <c r="N1373" s="144"/>
      <c r="O1373" s="144"/>
      <c r="P1373" s="144"/>
      <c r="Q1373" s="145"/>
      <c r="R1373" s="145"/>
      <c r="S1373" s="145"/>
      <c r="T1373" s="145"/>
      <c r="U1373" s="145"/>
      <c r="V1373" s="145"/>
      <c r="W1373" s="145"/>
      <c r="X1373" s="145"/>
      <c r="Y1373" s="145"/>
      <c r="Z1373" s="145"/>
      <c r="AA1373" s="145"/>
      <c r="AB1373" s="145"/>
      <c r="AC1373" s="145"/>
      <c r="AD1373" s="145"/>
      <c r="AE1373" s="144"/>
      <c r="AF1373" s="144"/>
      <c r="AG1373" s="144"/>
      <c r="AH1373" s="144"/>
      <c r="AI1373" s="144"/>
      <c r="AJ1373" s="144"/>
      <c r="AK1373" s="144"/>
      <c r="AL1373" s="144"/>
      <c r="AM1373" s="144"/>
      <c r="AN1373" s="144"/>
      <c r="AO1373" s="144"/>
      <c r="AP1373" s="144"/>
      <c r="AQ1373" s="144"/>
      <c r="AR1373" s="144"/>
      <c r="AS1373" s="144"/>
      <c r="AT1373" s="144"/>
      <c r="AU1373" s="144"/>
      <c r="AV1373" s="144"/>
      <c r="AW1373" s="144"/>
      <c r="AX1373" s="144"/>
      <c r="AY1373" s="144"/>
      <c r="AZ1373" s="144"/>
      <c r="BA1373" s="144"/>
      <c r="BB1373" s="144"/>
      <c r="BC1373" s="144"/>
      <c r="BD1373" s="144"/>
      <c r="BE1373" s="144"/>
      <c r="BF1373" s="144"/>
    </row>
    <row r="1374" spans="3:58">
      <c r="C1374" s="144"/>
      <c r="D1374" s="144"/>
      <c r="E1374" s="144"/>
      <c r="F1374" s="144"/>
      <c r="G1374" s="144"/>
      <c r="H1374" s="144"/>
      <c r="I1374" s="144"/>
      <c r="J1374" s="144"/>
      <c r="K1374" s="144"/>
      <c r="L1374" s="144"/>
      <c r="M1374" s="144"/>
      <c r="N1374" s="144"/>
      <c r="O1374" s="144"/>
      <c r="P1374" s="144"/>
      <c r="Q1374" s="145"/>
      <c r="R1374" s="145"/>
      <c r="S1374" s="145"/>
      <c r="T1374" s="145"/>
      <c r="U1374" s="145"/>
      <c r="V1374" s="145"/>
      <c r="W1374" s="145"/>
      <c r="X1374" s="145"/>
      <c r="Y1374" s="145"/>
      <c r="Z1374" s="145"/>
      <c r="AA1374" s="145"/>
      <c r="AB1374" s="145"/>
      <c r="AC1374" s="145"/>
      <c r="AD1374" s="145"/>
      <c r="AE1374" s="144"/>
      <c r="AF1374" s="144"/>
      <c r="AG1374" s="144"/>
      <c r="AH1374" s="144"/>
      <c r="AI1374" s="144"/>
      <c r="AJ1374" s="144"/>
      <c r="AK1374" s="144"/>
      <c r="AL1374" s="144"/>
      <c r="AM1374" s="144"/>
      <c r="AN1374" s="144"/>
      <c r="AO1374" s="144"/>
      <c r="AP1374" s="144"/>
      <c r="AQ1374" s="144"/>
      <c r="AR1374" s="144"/>
      <c r="AS1374" s="144"/>
      <c r="AT1374" s="144"/>
      <c r="AU1374" s="144"/>
      <c r="AV1374" s="144"/>
      <c r="AW1374" s="144"/>
      <c r="AX1374" s="144"/>
      <c r="AY1374" s="144"/>
      <c r="AZ1374" s="144"/>
      <c r="BA1374" s="144"/>
      <c r="BB1374" s="144"/>
      <c r="BC1374" s="144"/>
      <c r="BD1374" s="144"/>
      <c r="BE1374" s="144"/>
      <c r="BF1374" s="144"/>
    </row>
    <row r="1375" spans="3:58">
      <c r="C1375" s="144"/>
      <c r="D1375" s="144"/>
      <c r="E1375" s="144"/>
      <c r="F1375" s="144"/>
      <c r="G1375" s="144"/>
      <c r="H1375" s="144"/>
      <c r="I1375" s="144"/>
      <c r="J1375" s="144"/>
      <c r="K1375" s="144"/>
      <c r="L1375" s="144"/>
      <c r="M1375" s="144"/>
      <c r="N1375" s="144"/>
      <c r="O1375" s="144"/>
      <c r="P1375" s="144"/>
      <c r="Q1375" s="145"/>
      <c r="R1375" s="145"/>
      <c r="S1375" s="145"/>
      <c r="T1375" s="145"/>
      <c r="U1375" s="145"/>
      <c r="V1375" s="145"/>
      <c r="W1375" s="145"/>
      <c r="X1375" s="145"/>
      <c r="Y1375" s="145"/>
      <c r="Z1375" s="145"/>
      <c r="AA1375" s="145"/>
      <c r="AB1375" s="145"/>
      <c r="AC1375" s="145"/>
      <c r="AD1375" s="145"/>
      <c r="AE1375" s="144"/>
      <c r="AF1375" s="144"/>
      <c r="AG1375" s="144"/>
      <c r="AH1375" s="144"/>
      <c r="AI1375" s="144"/>
      <c r="AJ1375" s="144"/>
      <c r="AK1375" s="144"/>
      <c r="AL1375" s="144"/>
      <c r="AM1375" s="144"/>
      <c r="AN1375" s="144"/>
      <c r="AO1375" s="144"/>
      <c r="AP1375" s="144"/>
      <c r="AQ1375" s="144"/>
      <c r="AR1375" s="144"/>
      <c r="AS1375" s="144"/>
      <c r="AT1375" s="144"/>
      <c r="AU1375" s="144"/>
      <c r="AV1375" s="144"/>
      <c r="AW1375" s="144"/>
      <c r="AX1375" s="144"/>
      <c r="AY1375" s="144"/>
      <c r="AZ1375" s="144"/>
      <c r="BA1375" s="144"/>
      <c r="BB1375" s="144"/>
      <c r="BC1375" s="144"/>
      <c r="BD1375" s="144"/>
      <c r="BE1375" s="144"/>
      <c r="BF1375" s="144"/>
    </row>
    <row r="1376" spans="3:58">
      <c r="C1376" s="144"/>
      <c r="D1376" s="144"/>
      <c r="E1376" s="144"/>
      <c r="F1376" s="144"/>
      <c r="G1376" s="144"/>
      <c r="H1376" s="144"/>
      <c r="I1376" s="144"/>
      <c r="J1376" s="144"/>
      <c r="K1376" s="144"/>
      <c r="L1376" s="144"/>
      <c r="M1376" s="144"/>
      <c r="N1376" s="144"/>
      <c r="O1376" s="144"/>
      <c r="P1376" s="144"/>
      <c r="Q1376" s="145"/>
      <c r="R1376" s="145"/>
      <c r="S1376" s="145"/>
      <c r="T1376" s="145"/>
      <c r="U1376" s="145"/>
      <c r="V1376" s="145"/>
      <c r="W1376" s="145"/>
      <c r="X1376" s="145"/>
      <c r="Y1376" s="145"/>
      <c r="Z1376" s="145"/>
      <c r="AA1376" s="145"/>
      <c r="AB1376" s="145"/>
      <c r="AC1376" s="145"/>
      <c r="AD1376" s="145"/>
      <c r="AE1376" s="144"/>
      <c r="AF1376" s="144"/>
      <c r="AG1376" s="144"/>
      <c r="AH1376" s="144"/>
      <c r="AI1376" s="144"/>
      <c r="AJ1376" s="144"/>
      <c r="AK1376" s="144"/>
      <c r="AL1376" s="144"/>
      <c r="AM1376" s="144"/>
      <c r="AN1376" s="144"/>
      <c r="AO1376" s="144"/>
      <c r="AP1376" s="144"/>
      <c r="AQ1376" s="144"/>
      <c r="AR1376" s="144"/>
      <c r="AS1376" s="144"/>
      <c r="AT1376" s="144"/>
      <c r="AU1376" s="144"/>
      <c r="AV1376" s="144"/>
      <c r="AW1376" s="144"/>
      <c r="AX1376" s="144"/>
      <c r="AY1376" s="144"/>
      <c r="AZ1376" s="144"/>
      <c r="BA1376" s="144"/>
      <c r="BB1376" s="144"/>
      <c r="BC1376" s="144"/>
      <c r="BD1376" s="144"/>
      <c r="BE1376" s="144"/>
      <c r="BF1376" s="144"/>
    </row>
    <row r="1377" spans="3:58">
      <c r="C1377" s="144"/>
      <c r="D1377" s="144"/>
      <c r="E1377" s="144"/>
      <c r="F1377" s="144"/>
      <c r="G1377" s="144"/>
      <c r="H1377" s="144"/>
      <c r="I1377" s="144"/>
      <c r="J1377" s="144"/>
      <c r="K1377" s="144"/>
      <c r="L1377" s="144"/>
      <c r="M1377" s="144"/>
      <c r="N1377" s="144"/>
      <c r="O1377" s="144"/>
      <c r="P1377" s="144"/>
      <c r="Q1377" s="145"/>
      <c r="R1377" s="145"/>
      <c r="S1377" s="145"/>
      <c r="T1377" s="145"/>
      <c r="U1377" s="145"/>
      <c r="V1377" s="145"/>
      <c r="W1377" s="145"/>
      <c r="X1377" s="145"/>
      <c r="Y1377" s="145"/>
      <c r="Z1377" s="145"/>
      <c r="AA1377" s="145"/>
      <c r="AB1377" s="145"/>
      <c r="AC1377" s="145"/>
      <c r="AD1377" s="145"/>
      <c r="AE1377" s="144"/>
      <c r="AF1377" s="144"/>
      <c r="AG1377" s="144"/>
      <c r="AH1377" s="144"/>
      <c r="AI1377" s="144"/>
      <c r="AJ1377" s="144"/>
      <c r="AK1377" s="144"/>
      <c r="AL1377" s="144"/>
      <c r="AM1377" s="144"/>
      <c r="AN1377" s="144"/>
      <c r="AO1377" s="144"/>
      <c r="AP1377" s="144"/>
      <c r="AQ1377" s="144"/>
      <c r="AR1377" s="144"/>
      <c r="AS1377" s="144"/>
      <c r="AT1377" s="144"/>
      <c r="AU1377" s="144"/>
      <c r="AV1377" s="144"/>
      <c r="AW1377" s="144"/>
      <c r="AX1377" s="144"/>
      <c r="AY1377" s="144"/>
      <c r="AZ1377" s="144"/>
      <c r="BA1377" s="144"/>
      <c r="BB1377" s="144"/>
      <c r="BC1377" s="144"/>
      <c r="BD1377" s="144"/>
      <c r="BE1377" s="144"/>
      <c r="BF1377" s="144"/>
    </row>
    <row r="1378" spans="3:58">
      <c r="C1378" s="144"/>
      <c r="D1378" s="144"/>
      <c r="E1378" s="144"/>
      <c r="F1378" s="144"/>
      <c r="G1378" s="144"/>
      <c r="H1378" s="144"/>
      <c r="I1378" s="144"/>
      <c r="J1378" s="144"/>
      <c r="K1378" s="144"/>
      <c r="L1378" s="144"/>
      <c r="M1378" s="144"/>
      <c r="N1378" s="144"/>
      <c r="O1378" s="144"/>
      <c r="P1378" s="144"/>
      <c r="Q1378" s="145"/>
      <c r="R1378" s="145"/>
      <c r="S1378" s="145"/>
      <c r="T1378" s="145"/>
      <c r="U1378" s="145"/>
      <c r="V1378" s="145"/>
      <c r="W1378" s="145"/>
      <c r="X1378" s="145"/>
      <c r="Y1378" s="145"/>
      <c r="Z1378" s="145"/>
      <c r="AA1378" s="145"/>
      <c r="AB1378" s="145"/>
      <c r="AC1378" s="145"/>
      <c r="AD1378" s="145"/>
      <c r="AE1378" s="144"/>
      <c r="AF1378" s="144"/>
      <c r="AG1378" s="144"/>
      <c r="AH1378" s="144"/>
      <c r="AI1378" s="144"/>
      <c r="AJ1378" s="144"/>
      <c r="AK1378" s="144"/>
      <c r="AL1378" s="144"/>
      <c r="AM1378" s="144"/>
      <c r="AN1378" s="144"/>
      <c r="AO1378" s="144"/>
      <c r="AP1378" s="144"/>
      <c r="AQ1378" s="144"/>
      <c r="AR1378" s="144"/>
      <c r="AS1378" s="144"/>
      <c r="AT1378" s="144"/>
      <c r="AU1378" s="144"/>
      <c r="AV1378" s="144"/>
      <c r="AW1378" s="144"/>
      <c r="AX1378" s="144"/>
      <c r="AY1378" s="144"/>
      <c r="AZ1378" s="144"/>
      <c r="BA1378" s="144"/>
      <c r="BB1378" s="144"/>
      <c r="BC1378" s="144"/>
      <c r="BD1378" s="144"/>
      <c r="BE1378" s="144"/>
      <c r="BF1378" s="144"/>
    </row>
    <row r="1379" spans="3:58">
      <c r="C1379" s="144"/>
      <c r="D1379" s="144"/>
      <c r="E1379" s="144"/>
      <c r="F1379" s="144"/>
      <c r="G1379" s="144"/>
      <c r="H1379" s="144"/>
      <c r="I1379" s="144"/>
      <c r="J1379" s="144"/>
      <c r="K1379" s="144"/>
      <c r="L1379" s="144"/>
      <c r="M1379" s="144"/>
      <c r="N1379" s="144"/>
      <c r="O1379" s="144"/>
      <c r="P1379" s="144"/>
      <c r="Q1379" s="145"/>
      <c r="R1379" s="145"/>
      <c r="S1379" s="145"/>
      <c r="T1379" s="145"/>
      <c r="U1379" s="145"/>
      <c r="V1379" s="145"/>
      <c r="W1379" s="145"/>
      <c r="X1379" s="145"/>
      <c r="Y1379" s="145"/>
      <c r="Z1379" s="145"/>
      <c r="AA1379" s="145"/>
      <c r="AB1379" s="145"/>
      <c r="AC1379" s="145"/>
      <c r="AD1379" s="145"/>
      <c r="AE1379" s="144"/>
      <c r="AF1379" s="144"/>
      <c r="AG1379" s="144"/>
      <c r="AH1379" s="144"/>
      <c r="AI1379" s="144"/>
      <c r="AJ1379" s="144"/>
      <c r="AK1379" s="144"/>
      <c r="AL1379" s="144"/>
      <c r="AM1379" s="144"/>
      <c r="AN1379" s="144"/>
      <c r="AO1379" s="144"/>
      <c r="AP1379" s="144"/>
      <c r="AQ1379" s="144"/>
      <c r="AR1379" s="144"/>
      <c r="AS1379" s="144"/>
      <c r="AT1379" s="144"/>
      <c r="AU1379" s="144"/>
      <c r="AV1379" s="144"/>
      <c r="AW1379" s="144"/>
      <c r="AX1379" s="144"/>
      <c r="AY1379" s="144"/>
      <c r="AZ1379" s="144"/>
      <c r="BA1379" s="144"/>
      <c r="BB1379" s="144"/>
      <c r="BC1379" s="144"/>
      <c r="BD1379" s="144"/>
      <c r="BE1379" s="144"/>
      <c r="BF1379" s="144"/>
    </row>
    <row r="1380" spans="3:58">
      <c r="C1380" s="144"/>
      <c r="D1380" s="144"/>
      <c r="E1380" s="144"/>
      <c r="F1380" s="144"/>
      <c r="G1380" s="144"/>
      <c r="H1380" s="144"/>
      <c r="I1380" s="144"/>
      <c r="J1380" s="144"/>
      <c r="K1380" s="144"/>
      <c r="L1380" s="144"/>
      <c r="M1380" s="144"/>
      <c r="N1380" s="144"/>
      <c r="O1380" s="144"/>
      <c r="P1380" s="144"/>
      <c r="Q1380" s="145"/>
      <c r="R1380" s="145"/>
      <c r="S1380" s="145"/>
      <c r="T1380" s="145"/>
      <c r="U1380" s="145"/>
      <c r="V1380" s="145"/>
      <c r="W1380" s="145"/>
      <c r="X1380" s="145"/>
      <c r="Y1380" s="145"/>
      <c r="Z1380" s="145"/>
      <c r="AA1380" s="145"/>
      <c r="AB1380" s="145"/>
      <c r="AC1380" s="145"/>
      <c r="AD1380" s="145"/>
      <c r="AE1380" s="144"/>
      <c r="AF1380" s="144"/>
      <c r="AG1380" s="144"/>
      <c r="AH1380" s="144"/>
      <c r="AI1380" s="144"/>
      <c r="AJ1380" s="144"/>
      <c r="AK1380" s="144"/>
      <c r="AL1380" s="144"/>
      <c r="AM1380" s="144"/>
      <c r="AN1380" s="144"/>
      <c r="AO1380" s="144"/>
      <c r="AP1380" s="144"/>
      <c r="AQ1380" s="144"/>
      <c r="AR1380" s="144"/>
      <c r="AS1380" s="144"/>
      <c r="AT1380" s="144"/>
      <c r="AU1380" s="144"/>
      <c r="AV1380" s="144"/>
      <c r="AW1380" s="144"/>
      <c r="AX1380" s="144"/>
      <c r="AY1380" s="144"/>
      <c r="AZ1380" s="144"/>
      <c r="BA1380" s="144"/>
      <c r="BB1380" s="144"/>
      <c r="BC1380" s="144"/>
      <c r="BD1380" s="144"/>
      <c r="BE1380" s="144"/>
      <c r="BF1380" s="144"/>
    </row>
    <row r="1381" spans="3:58">
      <c r="C1381" s="144"/>
      <c r="D1381" s="144"/>
      <c r="E1381" s="144"/>
      <c r="F1381" s="144"/>
      <c r="G1381" s="144"/>
      <c r="H1381" s="144"/>
      <c r="I1381" s="144"/>
      <c r="J1381" s="144"/>
      <c r="K1381" s="144"/>
      <c r="L1381" s="144"/>
      <c r="M1381" s="144"/>
      <c r="N1381" s="144"/>
      <c r="O1381" s="144"/>
      <c r="P1381" s="144"/>
      <c r="Q1381" s="145"/>
      <c r="R1381" s="145"/>
      <c r="S1381" s="145"/>
      <c r="T1381" s="145"/>
      <c r="U1381" s="145"/>
      <c r="V1381" s="145"/>
      <c r="W1381" s="145"/>
      <c r="X1381" s="145"/>
      <c r="Y1381" s="145"/>
      <c r="Z1381" s="145"/>
      <c r="AA1381" s="145"/>
      <c r="AB1381" s="145"/>
      <c r="AC1381" s="145"/>
      <c r="AD1381" s="145"/>
      <c r="AE1381" s="144"/>
      <c r="AF1381" s="144"/>
      <c r="AG1381" s="144"/>
      <c r="AH1381" s="144"/>
      <c r="AI1381" s="144"/>
      <c r="AJ1381" s="144"/>
      <c r="AK1381" s="144"/>
      <c r="AL1381" s="144"/>
      <c r="AM1381" s="144"/>
      <c r="AN1381" s="144"/>
      <c r="AO1381" s="144"/>
      <c r="AP1381" s="144"/>
      <c r="AQ1381" s="144"/>
      <c r="AR1381" s="144"/>
      <c r="AS1381" s="144"/>
      <c r="AT1381" s="144"/>
      <c r="AU1381" s="144"/>
      <c r="AV1381" s="144"/>
      <c r="AW1381" s="144"/>
      <c r="AX1381" s="144"/>
      <c r="AY1381" s="144"/>
      <c r="AZ1381" s="144"/>
      <c r="BA1381" s="144"/>
      <c r="BB1381" s="144"/>
      <c r="BC1381" s="144"/>
      <c r="BD1381" s="144"/>
      <c r="BE1381" s="144"/>
      <c r="BF1381" s="144"/>
    </row>
    <row r="1382" spans="3:58">
      <c r="C1382" s="144"/>
      <c r="D1382" s="144"/>
      <c r="E1382" s="144"/>
      <c r="F1382" s="144"/>
      <c r="G1382" s="144"/>
      <c r="H1382" s="144"/>
      <c r="I1382" s="144"/>
      <c r="J1382" s="144"/>
      <c r="K1382" s="144"/>
      <c r="L1382" s="144"/>
      <c r="M1382" s="144"/>
      <c r="N1382" s="144"/>
      <c r="O1382" s="144"/>
      <c r="P1382" s="144"/>
      <c r="Q1382" s="145"/>
      <c r="R1382" s="145"/>
      <c r="S1382" s="145"/>
      <c r="T1382" s="145"/>
      <c r="U1382" s="145"/>
      <c r="V1382" s="145"/>
      <c r="W1382" s="145"/>
      <c r="X1382" s="145"/>
      <c r="Y1382" s="145"/>
      <c r="Z1382" s="145"/>
      <c r="AA1382" s="145"/>
      <c r="AB1382" s="145"/>
      <c r="AC1382" s="145"/>
      <c r="AD1382" s="145"/>
      <c r="AE1382" s="144"/>
      <c r="AF1382" s="144"/>
      <c r="AG1382" s="144"/>
      <c r="AH1382" s="144"/>
      <c r="AI1382" s="144"/>
      <c r="AJ1382" s="144"/>
      <c r="AK1382" s="144"/>
      <c r="AL1382" s="144"/>
      <c r="AM1382" s="144"/>
      <c r="AN1382" s="144"/>
      <c r="AO1382" s="144"/>
      <c r="AP1382" s="144"/>
      <c r="AQ1382" s="144"/>
      <c r="AR1382" s="144"/>
      <c r="AS1382" s="144"/>
      <c r="AT1382" s="144"/>
      <c r="AU1382" s="144"/>
      <c r="AV1382" s="144"/>
      <c r="AW1382" s="144"/>
      <c r="AX1382" s="144"/>
      <c r="AY1382" s="144"/>
      <c r="AZ1382" s="144"/>
      <c r="BA1382" s="144"/>
      <c r="BB1382" s="144"/>
      <c r="BC1382" s="144"/>
      <c r="BD1382" s="144"/>
      <c r="BE1382" s="144"/>
      <c r="BF1382" s="144"/>
    </row>
    <row r="1383" spans="3:58">
      <c r="C1383" s="144"/>
      <c r="D1383" s="144"/>
      <c r="E1383" s="144"/>
      <c r="F1383" s="144"/>
      <c r="G1383" s="144"/>
      <c r="H1383" s="144"/>
      <c r="I1383" s="144"/>
      <c r="J1383" s="144"/>
      <c r="K1383" s="144"/>
      <c r="L1383" s="144"/>
      <c r="M1383" s="144"/>
      <c r="N1383" s="144"/>
      <c r="O1383" s="144"/>
      <c r="P1383" s="144"/>
      <c r="Q1383" s="145"/>
      <c r="R1383" s="145"/>
      <c r="S1383" s="145"/>
      <c r="T1383" s="145"/>
      <c r="U1383" s="145"/>
      <c r="V1383" s="145"/>
      <c r="W1383" s="145"/>
      <c r="X1383" s="145"/>
      <c r="Y1383" s="145"/>
      <c r="Z1383" s="145"/>
      <c r="AA1383" s="145"/>
      <c r="AB1383" s="145"/>
      <c r="AC1383" s="145"/>
      <c r="AD1383" s="145"/>
      <c r="AE1383" s="144"/>
      <c r="AF1383" s="144"/>
      <c r="AG1383" s="144"/>
      <c r="AH1383" s="144"/>
      <c r="AI1383" s="144"/>
      <c r="AJ1383" s="144"/>
      <c r="AK1383" s="144"/>
      <c r="AL1383" s="144"/>
      <c r="AM1383" s="144"/>
      <c r="AN1383" s="144"/>
      <c r="AO1383" s="144"/>
      <c r="AP1383" s="144"/>
      <c r="AQ1383" s="144"/>
      <c r="AR1383" s="144"/>
      <c r="AS1383" s="144"/>
      <c r="AT1383" s="144"/>
      <c r="AU1383" s="144"/>
      <c r="AV1383" s="144"/>
      <c r="AW1383" s="144"/>
      <c r="AX1383" s="144"/>
      <c r="AY1383" s="144"/>
      <c r="AZ1383" s="144"/>
      <c r="BA1383" s="144"/>
      <c r="BB1383" s="144"/>
      <c r="BC1383" s="144"/>
      <c r="BD1383" s="144"/>
      <c r="BE1383" s="144"/>
      <c r="BF1383" s="144"/>
    </row>
    <row r="1384" spans="3:58">
      <c r="C1384" s="144"/>
      <c r="D1384" s="144"/>
      <c r="E1384" s="144"/>
      <c r="F1384" s="144"/>
      <c r="G1384" s="144"/>
      <c r="H1384" s="144"/>
      <c r="I1384" s="144"/>
      <c r="J1384" s="144"/>
      <c r="K1384" s="144"/>
      <c r="L1384" s="144"/>
      <c r="M1384" s="144"/>
      <c r="N1384" s="144"/>
      <c r="O1384" s="144"/>
      <c r="P1384" s="144"/>
      <c r="Q1384" s="145"/>
      <c r="R1384" s="145"/>
      <c r="S1384" s="145"/>
      <c r="T1384" s="145"/>
      <c r="U1384" s="145"/>
      <c r="V1384" s="145"/>
      <c r="W1384" s="145"/>
      <c r="X1384" s="145"/>
      <c r="Y1384" s="145"/>
      <c r="Z1384" s="145"/>
      <c r="AA1384" s="145"/>
      <c r="AB1384" s="145"/>
      <c r="AC1384" s="145"/>
      <c r="AD1384" s="145"/>
      <c r="AE1384" s="144"/>
      <c r="AF1384" s="144"/>
      <c r="AG1384" s="144"/>
      <c r="AH1384" s="144"/>
      <c r="AI1384" s="144"/>
      <c r="AJ1384" s="144"/>
      <c r="AK1384" s="144"/>
      <c r="AL1384" s="144"/>
      <c r="AM1384" s="144"/>
      <c r="AN1384" s="144"/>
      <c r="AO1384" s="144"/>
      <c r="AP1384" s="144"/>
      <c r="AQ1384" s="144"/>
      <c r="AR1384" s="144"/>
      <c r="AS1384" s="144"/>
      <c r="AT1384" s="144"/>
      <c r="AU1384" s="144"/>
      <c r="AV1384" s="144"/>
      <c r="AW1384" s="144"/>
      <c r="AX1384" s="144"/>
      <c r="AY1384" s="144"/>
      <c r="AZ1384" s="144"/>
      <c r="BA1384" s="144"/>
      <c r="BB1384" s="144"/>
      <c r="BC1384" s="144"/>
      <c r="BD1384" s="144"/>
      <c r="BE1384" s="144"/>
      <c r="BF1384" s="144"/>
    </row>
    <row r="1385" spans="3:58">
      <c r="C1385" s="144"/>
      <c r="D1385" s="144"/>
      <c r="E1385" s="144"/>
      <c r="F1385" s="144"/>
      <c r="G1385" s="144"/>
      <c r="H1385" s="144"/>
      <c r="I1385" s="144"/>
      <c r="J1385" s="144"/>
      <c r="K1385" s="144"/>
      <c r="L1385" s="144"/>
      <c r="M1385" s="144"/>
      <c r="N1385" s="144"/>
      <c r="O1385" s="144"/>
      <c r="P1385" s="144"/>
      <c r="Q1385" s="145"/>
      <c r="R1385" s="145"/>
      <c r="S1385" s="145"/>
      <c r="T1385" s="145"/>
      <c r="U1385" s="145"/>
      <c r="V1385" s="145"/>
      <c r="W1385" s="145"/>
      <c r="X1385" s="145"/>
      <c r="Y1385" s="145"/>
      <c r="Z1385" s="145"/>
      <c r="AA1385" s="145"/>
      <c r="AB1385" s="145"/>
      <c r="AC1385" s="145"/>
      <c r="AD1385" s="145"/>
      <c r="AE1385" s="144"/>
      <c r="AF1385" s="144"/>
      <c r="AG1385" s="144"/>
      <c r="AH1385" s="144"/>
      <c r="AI1385" s="144"/>
      <c r="AJ1385" s="144"/>
      <c r="AK1385" s="144"/>
      <c r="AL1385" s="144"/>
      <c r="AM1385" s="144"/>
      <c r="AN1385" s="144"/>
      <c r="AO1385" s="144"/>
      <c r="AP1385" s="144"/>
      <c r="AQ1385" s="144"/>
      <c r="AR1385" s="144"/>
      <c r="AS1385" s="144"/>
      <c r="AT1385" s="144"/>
      <c r="AU1385" s="144"/>
      <c r="AV1385" s="144"/>
      <c r="AW1385" s="144"/>
      <c r="AX1385" s="144"/>
      <c r="AY1385" s="144"/>
      <c r="AZ1385" s="144"/>
      <c r="BA1385" s="144"/>
      <c r="BB1385" s="144"/>
      <c r="BC1385" s="144"/>
      <c r="BD1385" s="144"/>
      <c r="BE1385" s="144"/>
      <c r="BF1385" s="144"/>
    </row>
    <row r="1386" spans="3:58">
      <c r="C1386" s="144"/>
      <c r="D1386" s="144"/>
      <c r="E1386" s="144"/>
      <c r="F1386" s="144"/>
      <c r="G1386" s="144"/>
      <c r="H1386" s="144"/>
      <c r="I1386" s="144"/>
      <c r="J1386" s="144"/>
      <c r="K1386" s="144"/>
      <c r="L1386" s="144"/>
      <c r="M1386" s="144"/>
      <c r="N1386" s="144"/>
      <c r="O1386" s="144"/>
      <c r="P1386" s="144"/>
      <c r="Q1386" s="145"/>
      <c r="R1386" s="145"/>
      <c r="S1386" s="145"/>
      <c r="T1386" s="145"/>
      <c r="U1386" s="145"/>
      <c r="V1386" s="145"/>
      <c r="W1386" s="145"/>
      <c r="X1386" s="145"/>
      <c r="Y1386" s="145"/>
      <c r="Z1386" s="145"/>
      <c r="AA1386" s="145"/>
      <c r="AB1386" s="145"/>
      <c r="AC1386" s="145"/>
      <c r="AD1386" s="145"/>
      <c r="AE1386" s="144"/>
      <c r="AF1386" s="144"/>
      <c r="AG1386" s="144"/>
      <c r="AH1386" s="144"/>
      <c r="AI1386" s="144"/>
      <c r="AJ1386" s="144"/>
      <c r="AK1386" s="144"/>
      <c r="AL1386" s="144"/>
      <c r="AM1386" s="144"/>
      <c r="AN1386" s="144"/>
      <c r="AO1386" s="144"/>
      <c r="AP1386" s="144"/>
      <c r="AQ1386" s="144"/>
      <c r="AR1386" s="144"/>
      <c r="AS1386" s="144"/>
      <c r="AT1386" s="144"/>
      <c r="AU1386" s="144"/>
      <c r="AV1386" s="144"/>
      <c r="AW1386" s="144"/>
      <c r="AX1386" s="144"/>
      <c r="AY1386" s="144"/>
      <c r="AZ1386" s="144"/>
      <c r="BA1386" s="144"/>
      <c r="BB1386" s="144"/>
      <c r="BC1386" s="144"/>
      <c r="BD1386" s="144"/>
      <c r="BE1386" s="144"/>
      <c r="BF1386" s="144"/>
    </row>
    <row r="1387" spans="3:58">
      <c r="C1387" s="144"/>
      <c r="D1387" s="144"/>
      <c r="E1387" s="144"/>
      <c r="F1387" s="144"/>
      <c r="G1387" s="144"/>
      <c r="H1387" s="144"/>
      <c r="I1387" s="144"/>
      <c r="J1387" s="144"/>
      <c r="K1387" s="144"/>
      <c r="L1387" s="144"/>
      <c r="M1387" s="144"/>
      <c r="N1387" s="144"/>
      <c r="O1387" s="144"/>
      <c r="P1387" s="144"/>
      <c r="Q1387" s="145"/>
      <c r="R1387" s="145"/>
      <c r="S1387" s="145"/>
      <c r="T1387" s="145"/>
      <c r="U1387" s="145"/>
      <c r="V1387" s="145"/>
      <c r="W1387" s="145"/>
      <c r="X1387" s="145"/>
      <c r="Y1387" s="145"/>
      <c r="Z1387" s="145"/>
      <c r="AA1387" s="145"/>
      <c r="AB1387" s="145"/>
      <c r="AC1387" s="145"/>
      <c r="AD1387" s="145"/>
      <c r="AE1387" s="144"/>
      <c r="AF1387" s="144"/>
      <c r="AG1387" s="144"/>
      <c r="AH1387" s="144"/>
      <c r="AI1387" s="144"/>
      <c r="AJ1387" s="144"/>
      <c r="AK1387" s="144"/>
      <c r="AL1387" s="144"/>
      <c r="AM1387" s="144"/>
      <c r="AN1387" s="144"/>
      <c r="AO1387" s="144"/>
      <c r="AP1387" s="144"/>
      <c r="AQ1387" s="144"/>
      <c r="AR1387" s="144"/>
      <c r="AS1387" s="144"/>
      <c r="AT1387" s="144"/>
      <c r="AU1387" s="144"/>
      <c r="AV1387" s="144"/>
      <c r="AW1387" s="144"/>
      <c r="AX1387" s="144"/>
      <c r="AY1387" s="144"/>
      <c r="AZ1387" s="144"/>
      <c r="BA1387" s="144"/>
      <c r="BB1387" s="144"/>
      <c r="BC1387" s="144"/>
      <c r="BD1387" s="144"/>
      <c r="BE1387" s="144"/>
      <c r="BF1387" s="144"/>
    </row>
    <row r="1388" spans="3:58">
      <c r="C1388" s="144"/>
      <c r="D1388" s="144"/>
      <c r="E1388" s="144"/>
      <c r="F1388" s="144"/>
      <c r="G1388" s="144"/>
      <c r="H1388" s="144"/>
      <c r="I1388" s="144"/>
      <c r="J1388" s="144"/>
      <c r="K1388" s="144"/>
      <c r="L1388" s="144"/>
      <c r="M1388" s="144"/>
      <c r="N1388" s="144"/>
      <c r="O1388" s="144"/>
      <c r="P1388" s="144"/>
      <c r="Q1388" s="145"/>
      <c r="R1388" s="145"/>
      <c r="S1388" s="145"/>
      <c r="T1388" s="145"/>
      <c r="U1388" s="145"/>
      <c r="V1388" s="145"/>
      <c r="W1388" s="145"/>
      <c r="X1388" s="145"/>
      <c r="Y1388" s="145"/>
      <c r="Z1388" s="145"/>
      <c r="AA1388" s="145"/>
      <c r="AB1388" s="145"/>
      <c r="AC1388" s="145"/>
      <c r="AD1388" s="145"/>
      <c r="AE1388" s="144"/>
      <c r="AF1388" s="144"/>
      <c r="AG1388" s="144"/>
      <c r="AH1388" s="144"/>
      <c r="AI1388" s="144"/>
      <c r="AJ1388" s="144"/>
      <c r="AK1388" s="144"/>
      <c r="AL1388" s="144"/>
      <c r="AM1388" s="144"/>
      <c r="AN1388" s="144"/>
      <c r="AO1388" s="144"/>
      <c r="AP1388" s="144"/>
      <c r="AQ1388" s="144"/>
      <c r="AR1388" s="144"/>
      <c r="AS1388" s="144"/>
      <c r="AT1388" s="144"/>
      <c r="AU1388" s="144"/>
      <c r="AV1388" s="144"/>
      <c r="AW1388" s="144"/>
      <c r="AX1388" s="144"/>
      <c r="AY1388" s="144"/>
      <c r="AZ1388" s="144"/>
      <c r="BA1388" s="144"/>
      <c r="BB1388" s="144"/>
      <c r="BC1388" s="144"/>
      <c r="BD1388" s="144"/>
      <c r="BE1388" s="144"/>
      <c r="BF1388" s="144"/>
    </row>
    <row r="1389" spans="3:58">
      <c r="C1389" s="144"/>
      <c r="D1389" s="144"/>
      <c r="E1389" s="144"/>
      <c r="F1389" s="144"/>
      <c r="G1389" s="144"/>
      <c r="H1389" s="144"/>
      <c r="I1389" s="144"/>
      <c r="J1389" s="144"/>
      <c r="K1389" s="144"/>
      <c r="L1389" s="144"/>
      <c r="M1389" s="144"/>
      <c r="N1389" s="144"/>
      <c r="O1389" s="144"/>
      <c r="P1389" s="144"/>
      <c r="Q1389" s="145"/>
      <c r="R1389" s="145"/>
      <c r="S1389" s="145"/>
      <c r="T1389" s="145"/>
      <c r="U1389" s="145"/>
      <c r="V1389" s="145"/>
      <c r="W1389" s="145"/>
      <c r="X1389" s="145"/>
      <c r="Y1389" s="145"/>
      <c r="Z1389" s="145"/>
      <c r="AA1389" s="145"/>
      <c r="AB1389" s="145"/>
      <c r="AC1389" s="145"/>
      <c r="AD1389" s="145"/>
      <c r="AE1389" s="144"/>
      <c r="AF1389" s="144"/>
      <c r="AG1389" s="144"/>
      <c r="AH1389" s="144"/>
      <c r="AI1389" s="144"/>
      <c r="AJ1389" s="144"/>
      <c r="AK1389" s="144"/>
      <c r="AL1389" s="144"/>
      <c r="AM1389" s="144"/>
      <c r="AN1389" s="144"/>
      <c r="AO1389" s="144"/>
      <c r="AP1389" s="144"/>
      <c r="AQ1389" s="144"/>
      <c r="AR1389" s="144"/>
      <c r="AS1389" s="144"/>
      <c r="AT1389" s="144"/>
      <c r="AU1389" s="144"/>
      <c r="AV1389" s="144"/>
      <c r="AW1389" s="144"/>
      <c r="AX1389" s="144"/>
      <c r="AY1389" s="144"/>
      <c r="AZ1389" s="144"/>
      <c r="BA1389" s="144"/>
      <c r="BB1389" s="144"/>
      <c r="BC1389" s="144"/>
      <c r="BD1389" s="144"/>
      <c r="BE1389" s="144"/>
      <c r="BF1389" s="144"/>
    </row>
    <row r="1390" spans="3:58">
      <c r="C1390" s="144"/>
      <c r="D1390" s="144"/>
      <c r="E1390" s="144"/>
      <c r="F1390" s="144"/>
      <c r="G1390" s="144"/>
      <c r="H1390" s="144"/>
      <c r="I1390" s="144"/>
      <c r="J1390" s="144"/>
      <c r="K1390" s="144"/>
      <c r="L1390" s="144"/>
      <c r="M1390" s="144"/>
      <c r="N1390" s="144"/>
      <c r="O1390" s="144"/>
      <c r="P1390" s="144"/>
      <c r="Q1390" s="145"/>
      <c r="R1390" s="145"/>
      <c r="S1390" s="145"/>
      <c r="T1390" s="145"/>
      <c r="U1390" s="145"/>
      <c r="V1390" s="145"/>
      <c r="W1390" s="145"/>
      <c r="X1390" s="145"/>
      <c r="Y1390" s="145"/>
      <c r="Z1390" s="145"/>
      <c r="AA1390" s="145"/>
      <c r="AB1390" s="145"/>
      <c r="AC1390" s="145"/>
      <c r="AD1390" s="145"/>
      <c r="AE1390" s="144"/>
      <c r="AF1390" s="144"/>
      <c r="AG1390" s="144"/>
      <c r="AH1390" s="144"/>
      <c r="AI1390" s="144"/>
      <c r="AJ1390" s="144"/>
      <c r="AK1390" s="144"/>
      <c r="AL1390" s="144"/>
      <c r="AM1390" s="144"/>
      <c r="AN1390" s="144"/>
      <c r="AO1390" s="144"/>
      <c r="AP1390" s="144"/>
      <c r="AQ1390" s="144"/>
      <c r="AR1390" s="144"/>
      <c r="AS1390" s="144"/>
      <c r="AT1390" s="144"/>
      <c r="AU1390" s="144"/>
      <c r="AV1390" s="144"/>
      <c r="AW1390" s="144"/>
      <c r="AX1390" s="144"/>
      <c r="AY1390" s="144"/>
      <c r="AZ1390" s="144"/>
      <c r="BA1390" s="144"/>
      <c r="BB1390" s="144"/>
      <c r="BC1390" s="144"/>
      <c r="BD1390" s="144"/>
      <c r="BE1390" s="144"/>
      <c r="BF1390" s="144"/>
    </row>
    <row r="1391" spans="3:58">
      <c r="C1391" s="144"/>
      <c r="D1391" s="144"/>
      <c r="E1391" s="144"/>
      <c r="F1391" s="144"/>
      <c r="G1391" s="144"/>
      <c r="H1391" s="144"/>
      <c r="I1391" s="144"/>
      <c r="J1391" s="144"/>
      <c r="K1391" s="144"/>
      <c r="L1391" s="144"/>
      <c r="M1391" s="144"/>
      <c r="N1391" s="144"/>
      <c r="O1391" s="144"/>
      <c r="P1391" s="144"/>
      <c r="Q1391" s="145"/>
      <c r="R1391" s="145"/>
      <c r="S1391" s="145"/>
      <c r="T1391" s="145"/>
      <c r="U1391" s="145"/>
      <c r="V1391" s="145"/>
      <c r="W1391" s="145"/>
      <c r="X1391" s="145"/>
      <c r="Y1391" s="145"/>
      <c r="Z1391" s="145"/>
      <c r="AA1391" s="145"/>
      <c r="AB1391" s="145"/>
      <c r="AC1391" s="145"/>
      <c r="AD1391" s="145"/>
      <c r="AE1391" s="144"/>
      <c r="AF1391" s="144"/>
      <c r="AG1391" s="144"/>
      <c r="AH1391" s="144"/>
      <c r="AI1391" s="144"/>
      <c r="AJ1391" s="144"/>
      <c r="AK1391" s="144"/>
      <c r="AL1391" s="144"/>
      <c r="AM1391" s="144"/>
      <c r="AN1391" s="144"/>
      <c r="AO1391" s="144"/>
      <c r="AP1391" s="144"/>
      <c r="AQ1391" s="144"/>
      <c r="AR1391" s="144"/>
      <c r="AS1391" s="144"/>
      <c r="AT1391" s="144"/>
      <c r="AU1391" s="144"/>
      <c r="AV1391" s="144"/>
      <c r="AW1391" s="144"/>
      <c r="AX1391" s="144"/>
      <c r="AY1391" s="144"/>
      <c r="AZ1391" s="144"/>
      <c r="BA1391" s="144"/>
      <c r="BB1391" s="144"/>
      <c r="BC1391" s="144"/>
      <c r="BD1391" s="144"/>
      <c r="BE1391" s="144"/>
      <c r="BF1391" s="144"/>
    </row>
    <row r="1392" spans="3:58">
      <c r="C1392" s="144"/>
      <c r="D1392" s="144"/>
      <c r="E1392" s="144"/>
      <c r="F1392" s="144"/>
      <c r="G1392" s="144"/>
      <c r="H1392" s="144"/>
      <c r="I1392" s="144"/>
      <c r="J1392" s="144"/>
      <c r="K1392" s="144"/>
      <c r="L1392" s="144"/>
      <c r="M1392" s="144"/>
      <c r="N1392" s="144"/>
      <c r="O1392" s="144"/>
      <c r="P1392" s="144"/>
      <c r="Q1392" s="145"/>
      <c r="R1392" s="145"/>
      <c r="S1392" s="145"/>
      <c r="T1392" s="145"/>
      <c r="U1392" s="145"/>
      <c r="V1392" s="145"/>
      <c r="W1392" s="145"/>
      <c r="X1392" s="145"/>
      <c r="Y1392" s="145"/>
      <c r="Z1392" s="145"/>
      <c r="AA1392" s="145"/>
      <c r="AB1392" s="145"/>
      <c r="AC1392" s="145"/>
      <c r="AD1392" s="145"/>
      <c r="AE1392" s="144"/>
      <c r="AF1392" s="144"/>
      <c r="AG1392" s="144"/>
      <c r="AH1392" s="144"/>
      <c r="AI1392" s="144"/>
      <c r="AJ1392" s="144"/>
      <c r="AK1392" s="144"/>
      <c r="AL1392" s="144"/>
      <c r="AM1392" s="144"/>
      <c r="AN1392" s="144"/>
      <c r="AO1392" s="144"/>
      <c r="AP1392" s="144"/>
      <c r="AQ1392" s="144"/>
      <c r="AR1392" s="144"/>
      <c r="AS1392" s="144"/>
      <c r="AT1392" s="144"/>
      <c r="AU1392" s="144"/>
      <c r="AV1392" s="144"/>
      <c r="AW1392" s="144"/>
      <c r="AX1392" s="144"/>
      <c r="AY1392" s="144"/>
      <c r="AZ1392" s="144"/>
      <c r="BA1392" s="144"/>
      <c r="BB1392" s="144"/>
      <c r="BC1392" s="144"/>
      <c r="BD1392" s="144"/>
      <c r="BE1392" s="144"/>
      <c r="BF1392" s="144"/>
    </row>
    <row r="1393" spans="3:58">
      <c r="C1393" s="144"/>
      <c r="D1393" s="144"/>
      <c r="E1393" s="144"/>
      <c r="F1393" s="144"/>
      <c r="G1393" s="144"/>
      <c r="H1393" s="144"/>
      <c r="I1393" s="144"/>
      <c r="J1393" s="144"/>
      <c r="K1393" s="144"/>
      <c r="L1393" s="144"/>
      <c r="M1393" s="144"/>
      <c r="N1393" s="144"/>
      <c r="O1393" s="144"/>
      <c r="P1393" s="144"/>
      <c r="Q1393" s="145"/>
      <c r="R1393" s="145"/>
      <c r="S1393" s="145"/>
      <c r="T1393" s="145"/>
      <c r="U1393" s="145"/>
      <c r="V1393" s="145"/>
      <c r="W1393" s="145"/>
      <c r="X1393" s="145"/>
      <c r="Y1393" s="145"/>
      <c r="Z1393" s="145"/>
      <c r="AA1393" s="145"/>
      <c r="AB1393" s="145"/>
      <c r="AC1393" s="145"/>
      <c r="AD1393" s="145"/>
      <c r="AE1393" s="144"/>
      <c r="AF1393" s="144"/>
      <c r="AG1393" s="144"/>
      <c r="AH1393" s="144"/>
      <c r="AI1393" s="144"/>
      <c r="AJ1393" s="144"/>
      <c r="AK1393" s="144"/>
      <c r="AL1393" s="144"/>
      <c r="AM1393" s="144"/>
      <c r="AN1393" s="144"/>
      <c r="AO1393" s="144"/>
      <c r="AP1393" s="144"/>
      <c r="AQ1393" s="144"/>
      <c r="AR1393" s="144"/>
      <c r="AS1393" s="144"/>
      <c r="AT1393" s="144"/>
      <c r="AU1393" s="144"/>
      <c r="AV1393" s="144"/>
      <c r="AW1393" s="144"/>
      <c r="AX1393" s="144"/>
      <c r="AY1393" s="144"/>
      <c r="AZ1393" s="144"/>
      <c r="BA1393" s="144"/>
      <c r="BB1393" s="144"/>
      <c r="BC1393" s="144"/>
      <c r="BD1393" s="144"/>
      <c r="BE1393" s="144"/>
      <c r="BF1393" s="144"/>
    </row>
    <row r="1394" spans="3:58">
      <c r="C1394" s="144"/>
      <c r="D1394" s="144"/>
      <c r="E1394" s="144"/>
      <c r="F1394" s="144"/>
      <c r="G1394" s="144"/>
      <c r="H1394" s="144"/>
      <c r="I1394" s="144"/>
      <c r="J1394" s="144"/>
      <c r="K1394" s="144"/>
      <c r="L1394" s="144"/>
      <c r="M1394" s="144"/>
      <c r="N1394" s="144"/>
      <c r="O1394" s="144"/>
      <c r="P1394" s="144"/>
      <c r="Q1394" s="145"/>
      <c r="R1394" s="145"/>
      <c r="S1394" s="145"/>
      <c r="T1394" s="145"/>
      <c r="U1394" s="145"/>
      <c r="V1394" s="145"/>
      <c r="W1394" s="145"/>
      <c r="X1394" s="145"/>
      <c r="Y1394" s="145"/>
      <c r="Z1394" s="145"/>
      <c r="AA1394" s="145"/>
      <c r="AB1394" s="145"/>
      <c r="AC1394" s="145"/>
      <c r="AD1394" s="145"/>
      <c r="AE1394" s="144"/>
      <c r="AF1394" s="144"/>
      <c r="AG1394" s="144"/>
      <c r="AH1394" s="144"/>
      <c r="AI1394" s="144"/>
      <c r="AJ1394" s="144"/>
      <c r="AK1394" s="144"/>
      <c r="AL1394" s="144"/>
      <c r="AM1394" s="144"/>
      <c r="AN1394" s="144"/>
      <c r="AO1394" s="144"/>
      <c r="AP1394" s="144"/>
      <c r="AQ1394" s="144"/>
      <c r="AR1394" s="144"/>
      <c r="AS1394" s="144"/>
      <c r="AT1394" s="144"/>
      <c r="AU1394" s="144"/>
      <c r="AV1394" s="144"/>
      <c r="AW1394" s="144"/>
      <c r="AX1394" s="144"/>
      <c r="AY1394" s="144"/>
      <c r="AZ1394" s="144"/>
      <c r="BA1394" s="144"/>
      <c r="BB1394" s="144"/>
      <c r="BC1394" s="144"/>
      <c r="BD1394" s="144"/>
      <c r="BE1394" s="144"/>
      <c r="BF1394" s="144"/>
    </row>
    <row r="1395" spans="3:58">
      <c r="C1395" s="144"/>
      <c r="D1395" s="144"/>
      <c r="E1395" s="144"/>
      <c r="F1395" s="144"/>
      <c r="G1395" s="144"/>
      <c r="H1395" s="144"/>
      <c r="I1395" s="144"/>
      <c r="J1395" s="144"/>
      <c r="K1395" s="144"/>
      <c r="L1395" s="144"/>
      <c r="M1395" s="144"/>
      <c r="N1395" s="144"/>
      <c r="O1395" s="144"/>
      <c r="P1395" s="144"/>
      <c r="Q1395" s="145"/>
      <c r="R1395" s="145"/>
      <c r="S1395" s="145"/>
      <c r="T1395" s="145"/>
      <c r="U1395" s="145"/>
      <c r="V1395" s="145"/>
      <c r="W1395" s="145"/>
      <c r="X1395" s="145"/>
      <c r="Y1395" s="145"/>
      <c r="Z1395" s="145"/>
      <c r="AA1395" s="145"/>
      <c r="AB1395" s="145"/>
      <c r="AC1395" s="145"/>
      <c r="AD1395" s="145"/>
      <c r="AE1395" s="144"/>
      <c r="AF1395" s="144"/>
      <c r="AG1395" s="144"/>
      <c r="AH1395" s="144"/>
      <c r="AI1395" s="144"/>
      <c r="AJ1395" s="144"/>
      <c r="AK1395" s="144"/>
      <c r="AL1395" s="144"/>
      <c r="AM1395" s="144"/>
      <c r="AN1395" s="144"/>
      <c r="AO1395" s="144"/>
      <c r="AP1395" s="144"/>
      <c r="AQ1395" s="144"/>
      <c r="AR1395" s="144"/>
      <c r="AS1395" s="144"/>
      <c r="AT1395" s="144"/>
      <c r="AU1395" s="144"/>
      <c r="AV1395" s="144"/>
      <c r="AW1395" s="144"/>
      <c r="AX1395" s="144"/>
      <c r="AY1395" s="144"/>
      <c r="AZ1395" s="144"/>
      <c r="BA1395" s="144"/>
      <c r="BB1395" s="144"/>
      <c r="BC1395" s="144"/>
      <c r="BD1395" s="144"/>
      <c r="BE1395" s="144"/>
      <c r="BF1395" s="144"/>
    </row>
    <row r="1396" spans="3:58">
      <c r="C1396" s="144"/>
      <c r="D1396" s="144"/>
      <c r="E1396" s="144"/>
      <c r="F1396" s="144"/>
      <c r="G1396" s="144"/>
      <c r="H1396" s="144"/>
      <c r="I1396" s="144"/>
      <c r="J1396" s="144"/>
      <c r="K1396" s="144"/>
      <c r="L1396" s="144"/>
      <c r="M1396" s="144"/>
      <c r="N1396" s="144"/>
      <c r="O1396" s="144"/>
      <c r="P1396" s="144"/>
      <c r="Q1396" s="145"/>
      <c r="R1396" s="145"/>
      <c r="S1396" s="145"/>
      <c r="T1396" s="145"/>
      <c r="U1396" s="145"/>
      <c r="V1396" s="145"/>
      <c r="W1396" s="145"/>
      <c r="X1396" s="145"/>
      <c r="Y1396" s="145"/>
      <c r="Z1396" s="145"/>
      <c r="AA1396" s="145"/>
      <c r="AB1396" s="145"/>
      <c r="AC1396" s="145"/>
      <c r="AD1396" s="145"/>
      <c r="AE1396" s="144"/>
      <c r="AF1396" s="144"/>
      <c r="AG1396" s="144"/>
      <c r="AH1396" s="144"/>
      <c r="AI1396" s="144"/>
      <c r="AJ1396" s="144"/>
      <c r="AK1396" s="144"/>
      <c r="AL1396" s="144"/>
      <c r="AM1396" s="144"/>
      <c r="AN1396" s="144"/>
      <c r="AO1396" s="144"/>
      <c r="AP1396" s="144"/>
      <c r="AQ1396" s="144"/>
      <c r="AR1396" s="144"/>
      <c r="AS1396" s="144"/>
      <c r="AT1396" s="144"/>
      <c r="AU1396" s="144"/>
      <c r="AV1396" s="144"/>
      <c r="AW1396" s="144"/>
      <c r="AX1396" s="144"/>
      <c r="AY1396" s="144"/>
      <c r="AZ1396" s="144"/>
      <c r="BA1396" s="144"/>
      <c r="BB1396" s="144"/>
      <c r="BC1396" s="144"/>
      <c r="BD1396" s="144"/>
      <c r="BE1396" s="144"/>
      <c r="BF1396" s="144"/>
    </row>
    <row r="1397" spans="3:58">
      <c r="C1397" s="144"/>
      <c r="D1397" s="144"/>
      <c r="E1397" s="144"/>
      <c r="F1397" s="144"/>
      <c r="G1397" s="144"/>
      <c r="H1397" s="144"/>
      <c r="I1397" s="144"/>
      <c r="J1397" s="144"/>
      <c r="K1397" s="144"/>
      <c r="L1397" s="144"/>
      <c r="M1397" s="144"/>
      <c r="N1397" s="144"/>
      <c r="O1397" s="144"/>
      <c r="P1397" s="144"/>
      <c r="Q1397" s="145"/>
      <c r="R1397" s="145"/>
      <c r="S1397" s="145"/>
      <c r="T1397" s="145"/>
      <c r="U1397" s="145"/>
      <c r="V1397" s="145"/>
      <c r="W1397" s="145"/>
      <c r="X1397" s="145"/>
      <c r="Y1397" s="145"/>
      <c r="Z1397" s="145"/>
      <c r="AA1397" s="145"/>
      <c r="AB1397" s="145"/>
      <c r="AC1397" s="145"/>
      <c r="AD1397" s="145"/>
      <c r="AE1397" s="144"/>
      <c r="AF1397" s="144"/>
      <c r="AG1397" s="144"/>
      <c r="AH1397" s="144"/>
      <c r="AI1397" s="144"/>
      <c r="AJ1397" s="144"/>
      <c r="AK1397" s="144"/>
      <c r="AL1397" s="144"/>
      <c r="AM1397" s="144"/>
      <c r="AN1397" s="144"/>
      <c r="AO1397" s="144"/>
      <c r="AP1397" s="144"/>
      <c r="AQ1397" s="144"/>
      <c r="AR1397" s="144"/>
      <c r="AS1397" s="144"/>
      <c r="AT1397" s="144"/>
      <c r="AU1397" s="144"/>
      <c r="AV1397" s="144"/>
      <c r="AW1397" s="144"/>
      <c r="AX1397" s="144"/>
      <c r="AY1397" s="144"/>
      <c r="AZ1397" s="144"/>
      <c r="BA1397" s="144"/>
      <c r="BB1397" s="144"/>
      <c r="BC1397" s="144"/>
      <c r="BD1397" s="144"/>
      <c r="BE1397" s="144"/>
      <c r="BF1397" s="144"/>
    </row>
    <row r="1398" spans="3:58">
      <c r="C1398" s="144"/>
      <c r="D1398" s="144"/>
      <c r="E1398" s="144"/>
      <c r="F1398" s="144"/>
      <c r="G1398" s="144"/>
      <c r="H1398" s="144"/>
      <c r="I1398" s="144"/>
      <c r="J1398" s="144"/>
      <c r="K1398" s="144"/>
      <c r="L1398" s="144"/>
      <c r="M1398" s="144"/>
      <c r="N1398" s="144"/>
      <c r="O1398" s="144"/>
      <c r="P1398" s="144"/>
      <c r="Q1398" s="145"/>
      <c r="R1398" s="145"/>
      <c r="S1398" s="145"/>
      <c r="T1398" s="145"/>
      <c r="U1398" s="145"/>
      <c r="V1398" s="145"/>
      <c r="W1398" s="145"/>
      <c r="X1398" s="145"/>
      <c r="Y1398" s="145"/>
      <c r="Z1398" s="145"/>
      <c r="AA1398" s="145"/>
      <c r="AB1398" s="145"/>
      <c r="AC1398" s="145"/>
      <c r="AD1398" s="145"/>
      <c r="AE1398" s="144"/>
      <c r="AF1398" s="144"/>
      <c r="AG1398" s="144"/>
      <c r="AH1398" s="144"/>
      <c r="AI1398" s="144"/>
      <c r="AJ1398" s="144"/>
      <c r="AK1398" s="144"/>
      <c r="AL1398" s="144"/>
      <c r="AM1398" s="144"/>
      <c r="AN1398" s="144"/>
      <c r="AO1398" s="144"/>
      <c r="AP1398" s="144"/>
      <c r="AQ1398" s="144"/>
      <c r="AR1398" s="144"/>
      <c r="AS1398" s="144"/>
      <c r="AT1398" s="144"/>
      <c r="AU1398" s="144"/>
      <c r="AV1398" s="144"/>
      <c r="AW1398" s="144"/>
      <c r="AX1398" s="144"/>
      <c r="AY1398" s="144"/>
      <c r="AZ1398" s="144"/>
      <c r="BA1398" s="144"/>
      <c r="BB1398" s="144"/>
      <c r="BC1398" s="144"/>
      <c r="BD1398" s="144"/>
      <c r="BE1398" s="144"/>
      <c r="BF1398" s="144"/>
    </row>
    <row r="1399" spans="3:58">
      <c r="C1399" s="144"/>
      <c r="D1399" s="144"/>
      <c r="E1399" s="144"/>
      <c r="F1399" s="144"/>
      <c r="G1399" s="144"/>
      <c r="H1399" s="144"/>
      <c r="I1399" s="144"/>
      <c r="J1399" s="144"/>
      <c r="K1399" s="144"/>
      <c r="L1399" s="144"/>
      <c r="M1399" s="144"/>
      <c r="N1399" s="144"/>
      <c r="O1399" s="144"/>
      <c r="P1399" s="144"/>
      <c r="Q1399" s="145"/>
      <c r="R1399" s="145"/>
      <c r="S1399" s="145"/>
      <c r="T1399" s="145"/>
      <c r="U1399" s="145"/>
      <c r="V1399" s="145"/>
      <c r="W1399" s="145"/>
      <c r="X1399" s="145"/>
      <c r="Y1399" s="145"/>
      <c r="Z1399" s="145"/>
      <c r="AA1399" s="145"/>
      <c r="AB1399" s="145"/>
      <c r="AC1399" s="145"/>
      <c r="AD1399" s="145"/>
      <c r="AE1399" s="144"/>
      <c r="AF1399" s="144"/>
      <c r="AG1399" s="144"/>
      <c r="AH1399" s="144"/>
      <c r="AI1399" s="144"/>
      <c r="AJ1399" s="144"/>
      <c r="AK1399" s="144"/>
      <c r="AL1399" s="144"/>
      <c r="AM1399" s="144"/>
      <c r="AN1399" s="144"/>
      <c r="AO1399" s="144"/>
      <c r="AP1399" s="144"/>
      <c r="AQ1399" s="144"/>
      <c r="AR1399" s="144"/>
      <c r="AS1399" s="144"/>
      <c r="AT1399" s="144"/>
      <c r="AU1399" s="144"/>
      <c r="AV1399" s="144"/>
      <c r="AW1399" s="144"/>
      <c r="AX1399" s="144"/>
      <c r="AY1399" s="144"/>
      <c r="AZ1399" s="144"/>
      <c r="BA1399" s="144"/>
      <c r="BB1399" s="144"/>
      <c r="BC1399" s="144"/>
      <c r="BD1399" s="144"/>
      <c r="BE1399" s="144"/>
      <c r="BF1399" s="144"/>
    </row>
    <row r="1400" spans="3:58">
      <c r="C1400" s="144"/>
      <c r="D1400" s="144"/>
      <c r="E1400" s="144"/>
      <c r="F1400" s="144"/>
      <c r="G1400" s="144"/>
      <c r="H1400" s="144"/>
      <c r="I1400" s="144"/>
      <c r="J1400" s="144"/>
      <c r="K1400" s="144"/>
      <c r="L1400" s="144"/>
      <c r="M1400" s="144"/>
      <c r="N1400" s="144"/>
      <c r="O1400" s="144"/>
      <c r="P1400" s="144"/>
      <c r="Q1400" s="145"/>
      <c r="R1400" s="145"/>
      <c r="S1400" s="145"/>
      <c r="T1400" s="145"/>
      <c r="U1400" s="145"/>
      <c r="V1400" s="145"/>
      <c r="W1400" s="145"/>
      <c r="X1400" s="145"/>
      <c r="Y1400" s="145"/>
      <c r="Z1400" s="145"/>
      <c r="AA1400" s="145"/>
      <c r="AB1400" s="145"/>
      <c r="AC1400" s="145"/>
      <c r="AD1400" s="145"/>
      <c r="AE1400" s="144"/>
      <c r="AF1400" s="144"/>
      <c r="AG1400" s="144"/>
      <c r="AH1400" s="144"/>
      <c r="AI1400" s="144"/>
      <c r="AJ1400" s="144"/>
      <c r="AK1400" s="144"/>
      <c r="AL1400" s="144"/>
      <c r="AM1400" s="144"/>
      <c r="AN1400" s="144"/>
      <c r="AO1400" s="144"/>
      <c r="AP1400" s="144"/>
      <c r="AQ1400" s="144"/>
      <c r="AR1400" s="144"/>
      <c r="AS1400" s="144"/>
      <c r="AT1400" s="144"/>
      <c r="AU1400" s="144"/>
      <c r="AV1400" s="144"/>
      <c r="AW1400" s="144"/>
      <c r="AX1400" s="144"/>
      <c r="AY1400" s="144"/>
      <c r="AZ1400" s="144"/>
      <c r="BA1400" s="144"/>
      <c r="BB1400" s="144"/>
      <c r="BC1400" s="144"/>
      <c r="BD1400" s="144"/>
      <c r="BE1400" s="144"/>
      <c r="BF1400" s="144"/>
    </row>
    <row r="1401" spans="3:58">
      <c r="C1401" s="144"/>
      <c r="D1401" s="144"/>
      <c r="E1401" s="144"/>
      <c r="F1401" s="144"/>
      <c r="G1401" s="144"/>
      <c r="H1401" s="144"/>
      <c r="I1401" s="144"/>
      <c r="J1401" s="144"/>
      <c r="K1401" s="144"/>
      <c r="L1401" s="144"/>
      <c r="M1401" s="144"/>
      <c r="N1401" s="144"/>
      <c r="O1401" s="144"/>
      <c r="P1401" s="144"/>
      <c r="Q1401" s="145"/>
      <c r="R1401" s="145"/>
      <c r="S1401" s="145"/>
      <c r="T1401" s="145"/>
      <c r="U1401" s="145"/>
      <c r="V1401" s="145"/>
      <c r="W1401" s="145"/>
      <c r="X1401" s="145"/>
      <c r="Y1401" s="145"/>
      <c r="Z1401" s="145"/>
      <c r="AA1401" s="145"/>
      <c r="AB1401" s="145"/>
      <c r="AC1401" s="145"/>
      <c r="AD1401" s="145"/>
      <c r="AE1401" s="144"/>
      <c r="AF1401" s="144"/>
      <c r="AG1401" s="144"/>
      <c r="AH1401" s="144"/>
      <c r="AI1401" s="144"/>
      <c r="AJ1401" s="144"/>
      <c r="AK1401" s="144"/>
      <c r="AL1401" s="144"/>
      <c r="AM1401" s="144"/>
      <c r="AN1401" s="144"/>
      <c r="AO1401" s="144"/>
      <c r="AP1401" s="144"/>
      <c r="AQ1401" s="144"/>
      <c r="AR1401" s="144"/>
      <c r="AS1401" s="144"/>
      <c r="AT1401" s="144"/>
      <c r="AU1401" s="144"/>
      <c r="AV1401" s="144"/>
      <c r="AW1401" s="144"/>
      <c r="AX1401" s="144"/>
      <c r="AY1401" s="144"/>
      <c r="AZ1401" s="144"/>
      <c r="BA1401" s="144"/>
      <c r="BB1401" s="144"/>
      <c r="BC1401" s="144"/>
      <c r="BD1401" s="144"/>
      <c r="BE1401" s="144"/>
      <c r="BF1401" s="144"/>
    </row>
    <row r="1402" spans="3:58">
      <c r="C1402" s="144"/>
      <c r="D1402" s="144"/>
      <c r="E1402" s="144"/>
      <c r="F1402" s="144"/>
      <c r="G1402" s="144"/>
      <c r="H1402" s="144"/>
      <c r="I1402" s="144"/>
      <c r="J1402" s="144"/>
      <c r="K1402" s="144"/>
      <c r="L1402" s="144"/>
      <c r="M1402" s="144"/>
      <c r="N1402" s="144"/>
      <c r="O1402" s="144"/>
      <c r="P1402" s="144"/>
      <c r="Q1402" s="145"/>
      <c r="R1402" s="145"/>
      <c r="S1402" s="145"/>
      <c r="T1402" s="145"/>
      <c r="U1402" s="145"/>
      <c r="V1402" s="145"/>
      <c r="W1402" s="145"/>
      <c r="X1402" s="145"/>
      <c r="Y1402" s="145"/>
      <c r="Z1402" s="145"/>
      <c r="AA1402" s="145"/>
      <c r="AB1402" s="145"/>
      <c r="AC1402" s="145"/>
      <c r="AD1402" s="145"/>
      <c r="AE1402" s="144"/>
      <c r="AF1402" s="144"/>
      <c r="AG1402" s="144"/>
      <c r="AH1402" s="144"/>
      <c r="AI1402" s="144"/>
      <c r="AJ1402" s="144"/>
      <c r="AK1402" s="144"/>
      <c r="AL1402" s="144"/>
      <c r="AM1402" s="144"/>
      <c r="AN1402" s="144"/>
      <c r="AO1402" s="144"/>
      <c r="AP1402" s="144"/>
      <c r="AQ1402" s="144"/>
      <c r="AR1402" s="144"/>
      <c r="AS1402" s="144"/>
      <c r="AT1402" s="144"/>
      <c r="AU1402" s="144"/>
      <c r="AV1402" s="144"/>
      <c r="AW1402" s="144"/>
      <c r="AX1402" s="144"/>
      <c r="AY1402" s="144"/>
      <c r="AZ1402" s="144"/>
      <c r="BA1402" s="144"/>
      <c r="BB1402" s="144"/>
      <c r="BC1402" s="144"/>
      <c r="BD1402" s="144"/>
      <c r="BE1402" s="144"/>
      <c r="BF1402" s="144"/>
    </row>
    <row r="1403" spans="3:58">
      <c r="C1403" s="144"/>
      <c r="D1403" s="144"/>
      <c r="E1403" s="144"/>
      <c r="F1403" s="144"/>
      <c r="G1403" s="144"/>
      <c r="H1403" s="144"/>
      <c r="I1403" s="144"/>
      <c r="J1403" s="144"/>
      <c r="K1403" s="144"/>
      <c r="L1403" s="144"/>
      <c r="M1403" s="144"/>
      <c r="N1403" s="144"/>
      <c r="O1403" s="144"/>
      <c r="P1403" s="144"/>
      <c r="Q1403" s="145"/>
      <c r="R1403" s="145"/>
      <c r="S1403" s="145"/>
      <c r="T1403" s="145"/>
      <c r="U1403" s="145"/>
      <c r="V1403" s="145"/>
      <c r="W1403" s="145"/>
      <c r="X1403" s="145"/>
      <c r="Y1403" s="145"/>
      <c r="Z1403" s="145"/>
      <c r="AA1403" s="145"/>
      <c r="AB1403" s="145"/>
      <c r="AC1403" s="145"/>
      <c r="AD1403" s="145"/>
      <c r="AE1403" s="144"/>
      <c r="AF1403" s="144"/>
      <c r="AG1403" s="144"/>
      <c r="AH1403" s="144"/>
      <c r="AI1403" s="144"/>
      <c r="AJ1403" s="144"/>
      <c r="AK1403" s="144"/>
      <c r="AL1403" s="144"/>
      <c r="AM1403" s="144"/>
      <c r="AN1403" s="144"/>
      <c r="AO1403" s="144"/>
      <c r="AP1403" s="144"/>
      <c r="AQ1403" s="144"/>
      <c r="AR1403" s="144"/>
      <c r="AS1403" s="144"/>
      <c r="AT1403" s="144"/>
      <c r="AU1403" s="144"/>
      <c r="AV1403" s="144"/>
      <c r="AW1403" s="144"/>
      <c r="AX1403" s="144"/>
      <c r="AY1403" s="144"/>
      <c r="AZ1403" s="144"/>
      <c r="BA1403" s="144"/>
      <c r="BB1403" s="144"/>
      <c r="BC1403" s="144"/>
      <c r="BD1403" s="144"/>
      <c r="BE1403" s="144"/>
      <c r="BF1403" s="144"/>
    </row>
    <row r="1404" spans="3:58">
      <c r="C1404" s="144"/>
      <c r="D1404" s="144"/>
      <c r="E1404" s="144"/>
      <c r="F1404" s="144"/>
      <c r="G1404" s="144"/>
      <c r="H1404" s="144"/>
      <c r="I1404" s="144"/>
      <c r="J1404" s="144"/>
      <c r="K1404" s="144"/>
      <c r="L1404" s="144"/>
      <c r="M1404" s="144"/>
      <c r="N1404" s="144"/>
      <c r="O1404" s="144"/>
      <c r="P1404" s="144"/>
      <c r="Q1404" s="145"/>
      <c r="R1404" s="145"/>
      <c r="S1404" s="145"/>
      <c r="T1404" s="145"/>
      <c r="U1404" s="145"/>
      <c r="V1404" s="145"/>
      <c r="W1404" s="145"/>
      <c r="X1404" s="145"/>
      <c r="Y1404" s="145"/>
      <c r="Z1404" s="145"/>
      <c r="AA1404" s="145"/>
      <c r="AB1404" s="145"/>
      <c r="AC1404" s="145"/>
      <c r="AD1404" s="145"/>
      <c r="AE1404" s="144"/>
      <c r="AF1404" s="144"/>
      <c r="AG1404" s="144"/>
      <c r="AH1404" s="144"/>
      <c r="AI1404" s="144"/>
      <c r="AJ1404" s="144"/>
      <c r="AK1404" s="144"/>
      <c r="AL1404" s="144"/>
      <c r="AM1404" s="144"/>
      <c r="AN1404" s="144"/>
      <c r="AO1404" s="144"/>
      <c r="AP1404" s="144"/>
      <c r="AQ1404" s="144"/>
      <c r="AR1404" s="144"/>
      <c r="AS1404" s="144"/>
      <c r="AT1404" s="144"/>
      <c r="AU1404" s="144"/>
      <c r="AV1404" s="144"/>
      <c r="AW1404" s="144"/>
      <c r="AX1404" s="144"/>
      <c r="AY1404" s="144"/>
      <c r="AZ1404" s="144"/>
      <c r="BA1404" s="144"/>
      <c r="BB1404" s="144"/>
      <c r="BC1404" s="144"/>
      <c r="BD1404" s="144"/>
      <c r="BE1404" s="144"/>
      <c r="BF1404" s="144"/>
    </row>
    <row r="1405" spans="3:58">
      <c r="C1405" s="144"/>
      <c r="D1405" s="144"/>
      <c r="E1405" s="144"/>
      <c r="F1405" s="144"/>
      <c r="G1405" s="144"/>
      <c r="H1405" s="144"/>
      <c r="I1405" s="144"/>
      <c r="J1405" s="144"/>
      <c r="K1405" s="144"/>
      <c r="L1405" s="144"/>
      <c r="M1405" s="144"/>
      <c r="N1405" s="144"/>
      <c r="O1405" s="144"/>
      <c r="P1405" s="144"/>
      <c r="Q1405" s="145"/>
      <c r="R1405" s="145"/>
      <c r="S1405" s="145"/>
      <c r="T1405" s="145"/>
      <c r="U1405" s="145"/>
      <c r="V1405" s="145"/>
      <c r="W1405" s="145"/>
      <c r="X1405" s="145"/>
      <c r="Y1405" s="145"/>
      <c r="Z1405" s="145"/>
      <c r="AA1405" s="145"/>
      <c r="AB1405" s="145"/>
      <c r="AC1405" s="145"/>
      <c r="AD1405" s="145"/>
      <c r="AE1405" s="144"/>
      <c r="AF1405" s="144"/>
      <c r="AG1405" s="144"/>
      <c r="AH1405" s="144"/>
      <c r="AI1405" s="144"/>
      <c r="AJ1405" s="144"/>
      <c r="AK1405" s="144"/>
      <c r="AL1405" s="144"/>
      <c r="AM1405" s="144"/>
      <c r="AN1405" s="144"/>
      <c r="AO1405" s="144"/>
      <c r="AP1405" s="144"/>
      <c r="AQ1405" s="144"/>
      <c r="AR1405" s="144"/>
      <c r="AS1405" s="144"/>
      <c r="AT1405" s="144"/>
      <c r="AU1405" s="144"/>
      <c r="AV1405" s="144"/>
      <c r="AW1405" s="144"/>
      <c r="AX1405" s="144"/>
      <c r="AY1405" s="144"/>
      <c r="AZ1405" s="144"/>
      <c r="BA1405" s="144"/>
      <c r="BB1405" s="144"/>
      <c r="BC1405" s="144"/>
      <c r="BD1405" s="144"/>
      <c r="BE1405" s="144"/>
      <c r="BF1405" s="144"/>
    </row>
    <row r="1406" spans="3:58">
      <c r="C1406" s="144"/>
      <c r="D1406" s="144"/>
      <c r="E1406" s="144"/>
      <c r="F1406" s="144"/>
      <c r="G1406" s="144"/>
      <c r="H1406" s="144"/>
      <c r="I1406" s="144"/>
      <c r="J1406" s="144"/>
      <c r="K1406" s="144"/>
      <c r="L1406" s="144"/>
      <c r="M1406" s="144"/>
      <c r="N1406" s="144"/>
      <c r="O1406" s="144"/>
      <c r="P1406" s="144"/>
      <c r="Q1406" s="145"/>
      <c r="R1406" s="145"/>
      <c r="S1406" s="145"/>
      <c r="T1406" s="145"/>
      <c r="U1406" s="145"/>
      <c r="V1406" s="145"/>
      <c r="W1406" s="145"/>
      <c r="X1406" s="145"/>
      <c r="Y1406" s="145"/>
      <c r="Z1406" s="145"/>
      <c r="AA1406" s="145"/>
      <c r="AB1406" s="145"/>
      <c r="AC1406" s="145"/>
      <c r="AD1406" s="145"/>
      <c r="AE1406" s="144"/>
      <c r="AF1406" s="144"/>
      <c r="AG1406" s="144"/>
      <c r="AH1406" s="144"/>
      <c r="AI1406" s="144"/>
      <c r="AJ1406" s="144"/>
      <c r="AK1406" s="144"/>
      <c r="AL1406" s="144"/>
      <c r="AM1406" s="144"/>
      <c r="AN1406" s="144"/>
      <c r="AO1406" s="144"/>
      <c r="AP1406" s="144"/>
      <c r="AQ1406" s="144"/>
      <c r="AR1406" s="144"/>
      <c r="AS1406" s="144"/>
      <c r="AT1406" s="144"/>
      <c r="AU1406" s="144"/>
      <c r="AV1406" s="144"/>
      <c r="AW1406" s="144"/>
      <c r="AX1406" s="144"/>
      <c r="AY1406" s="144"/>
      <c r="AZ1406" s="144"/>
      <c r="BA1406" s="144"/>
      <c r="BB1406" s="144"/>
      <c r="BC1406" s="144"/>
      <c r="BD1406" s="144"/>
      <c r="BE1406" s="144"/>
      <c r="BF1406" s="144"/>
    </row>
    <row r="1407" spans="3:58">
      <c r="C1407" s="144"/>
      <c r="D1407" s="144"/>
      <c r="E1407" s="144"/>
      <c r="F1407" s="144"/>
      <c r="G1407" s="144"/>
      <c r="H1407" s="144"/>
      <c r="I1407" s="144"/>
      <c r="J1407" s="144"/>
      <c r="K1407" s="144"/>
      <c r="L1407" s="144"/>
      <c r="M1407" s="144"/>
      <c r="N1407" s="144"/>
      <c r="O1407" s="144"/>
      <c r="P1407" s="144"/>
      <c r="Q1407" s="145"/>
      <c r="R1407" s="145"/>
      <c r="S1407" s="145"/>
      <c r="T1407" s="145"/>
      <c r="U1407" s="145"/>
      <c r="V1407" s="145"/>
      <c r="W1407" s="145"/>
      <c r="X1407" s="145"/>
      <c r="Y1407" s="145"/>
      <c r="Z1407" s="145"/>
      <c r="AA1407" s="145"/>
      <c r="AB1407" s="145"/>
      <c r="AC1407" s="145"/>
      <c r="AD1407" s="145"/>
      <c r="AE1407" s="144"/>
      <c r="AF1407" s="144"/>
      <c r="AG1407" s="144"/>
      <c r="AH1407" s="144"/>
      <c r="AI1407" s="144"/>
      <c r="AJ1407" s="144"/>
      <c r="AK1407" s="144"/>
      <c r="AL1407" s="144"/>
      <c r="AM1407" s="144"/>
      <c r="AN1407" s="144"/>
      <c r="AO1407" s="144"/>
      <c r="AP1407" s="144"/>
      <c r="AQ1407" s="144"/>
      <c r="AR1407" s="144"/>
      <c r="AS1407" s="144"/>
      <c r="AT1407" s="144"/>
      <c r="AU1407" s="144"/>
      <c r="AV1407" s="144"/>
      <c r="AW1407" s="144"/>
      <c r="AX1407" s="144"/>
      <c r="AY1407" s="144"/>
      <c r="AZ1407" s="144"/>
      <c r="BA1407" s="144"/>
      <c r="BB1407" s="144"/>
      <c r="BC1407" s="144"/>
      <c r="BD1407" s="144"/>
      <c r="BE1407" s="144"/>
      <c r="BF1407" s="144"/>
    </row>
    <row r="1408" spans="3:58">
      <c r="C1408" s="144"/>
      <c r="D1408" s="144"/>
      <c r="E1408" s="144"/>
      <c r="F1408" s="144"/>
      <c r="G1408" s="144"/>
      <c r="H1408" s="144"/>
      <c r="I1408" s="144"/>
      <c r="J1408" s="144"/>
      <c r="K1408" s="144"/>
      <c r="L1408" s="144"/>
      <c r="M1408" s="144"/>
      <c r="N1408" s="144"/>
      <c r="O1408" s="144"/>
      <c r="P1408" s="144"/>
      <c r="Q1408" s="145"/>
      <c r="R1408" s="145"/>
      <c r="S1408" s="145"/>
      <c r="T1408" s="145"/>
      <c r="U1408" s="145"/>
      <c r="V1408" s="145"/>
      <c r="W1408" s="145"/>
      <c r="X1408" s="145"/>
      <c r="Y1408" s="145"/>
      <c r="Z1408" s="145"/>
      <c r="AA1408" s="145"/>
      <c r="AB1408" s="145"/>
      <c r="AC1408" s="145"/>
      <c r="AD1408" s="145"/>
      <c r="AE1408" s="144"/>
      <c r="AF1408" s="144"/>
      <c r="AG1408" s="144"/>
      <c r="AH1408" s="144"/>
      <c r="AI1408" s="144"/>
      <c r="AJ1408" s="144"/>
      <c r="AK1408" s="144"/>
      <c r="AL1408" s="144"/>
      <c r="AM1408" s="144"/>
      <c r="AN1408" s="144"/>
      <c r="AO1408" s="144"/>
      <c r="AP1408" s="144"/>
      <c r="AQ1408" s="144"/>
      <c r="AR1408" s="144"/>
      <c r="AS1408" s="144"/>
      <c r="AT1408" s="144"/>
      <c r="AU1408" s="144"/>
      <c r="AV1408" s="144"/>
      <c r="AW1408" s="144"/>
      <c r="AX1408" s="144"/>
      <c r="AY1408" s="144"/>
      <c r="AZ1408" s="144"/>
      <c r="BA1408" s="144"/>
      <c r="BB1408" s="144"/>
      <c r="BC1408" s="144"/>
      <c r="BD1408" s="144"/>
      <c r="BE1408" s="144"/>
      <c r="BF1408" s="144"/>
    </row>
    <row r="1409" spans="3:58">
      <c r="C1409" s="144"/>
      <c r="D1409" s="144"/>
      <c r="E1409" s="144"/>
      <c r="F1409" s="144"/>
      <c r="G1409" s="144"/>
      <c r="H1409" s="144"/>
      <c r="I1409" s="144"/>
      <c r="J1409" s="144"/>
      <c r="K1409" s="144"/>
      <c r="L1409" s="144"/>
      <c r="M1409" s="144"/>
      <c r="N1409" s="144"/>
      <c r="O1409" s="144"/>
      <c r="P1409" s="144"/>
      <c r="Q1409" s="145"/>
      <c r="R1409" s="145"/>
      <c r="S1409" s="145"/>
      <c r="T1409" s="145"/>
      <c r="U1409" s="145"/>
      <c r="V1409" s="145"/>
      <c r="W1409" s="145"/>
      <c r="X1409" s="145"/>
      <c r="Y1409" s="145"/>
      <c r="Z1409" s="145"/>
      <c r="AA1409" s="145"/>
      <c r="AB1409" s="145"/>
      <c r="AC1409" s="145"/>
      <c r="AD1409" s="145"/>
      <c r="AE1409" s="144"/>
      <c r="AF1409" s="144"/>
      <c r="AG1409" s="144"/>
      <c r="AH1409" s="144"/>
      <c r="AI1409" s="144"/>
      <c r="AJ1409" s="144"/>
      <c r="AK1409" s="144"/>
      <c r="AL1409" s="144"/>
      <c r="AM1409" s="144"/>
      <c r="AN1409" s="144"/>
      <c r="AO1409" s="144"/>
      <c r="AP1409" s="144"/>
      <c r="AQ1409" s="144"/>
      <c r="AR1409" s="144"/>
      <c r="AS1409" s="144"/>
      <c r="AT1409" s="144"/>
      <c r="AU1409" s="144"/>
      <c r="AV1409" s="144"/>
      <c r="AW1409" s="144"/>
      <c r="AX1409" s="144"/>
      <c r="AY1409" s="144"/>
      <c r="AZ1409" s="144"/>
      <c r="BA1409" s="144"/>
      <c r="BB1409" s="144"/>
      <c r="BC1409" s="144"/>
      <c r="BD1409" s="144"/>
      <c r="BE1409" s="144"/>
      <c r="BF1409" s="144"/>
    </row>
    <row r="1410" spans="3:58">
      <c r="C1410" s="144"/>
      <c r="D1410" s="144"/>
      <c r="E1410" s="144"/>
      <c r="F1410" s="144"/>
      <c r="G1410" s="144"/>
      <c r="H1410" s="144"/>
      <c r="I1410" s="144"/>
      <c r="J1410" s="144"/>
      <c r="K1410" s="144"/>
      <c r="L1410" s="144"/>
      <c r="M1410" s="144"/>
      <c r="N1410" s="144"/>
      <c r="O1410" s="144"/>
      <c r="P1410" s="144"/>
      <c r="Q1410" s="145"/>
      <c r="R1410" s="145"/>
      <c r="S1410" s="145"/>
      <c r="T1410" s="145"/>
      <c r="U1410" s="145"/>
      <c r="V1410" s="145"/>
      <c r="W1410" s="145"/>
      <c r="X1410" s="145"/>
      <c r="Y1410" s="145"/>
      <c r="Z1410" s="145"/>
      <c r="AA1410" s="145"/>
      <c r="AB1410" s="145"/>
      <c r="AC1410" s="145"/>
      <c r="AD1410" s="145"/>
      <c r="AE1410" s="144"/>
      <c r="AF1410" s="144"/>
      <c r="AG1410" s="144"/>
      <c r="AH1410" s="144"/>
      <c r="AI1410" s="144"/>
      <c r="AJ1410" s="144"/>
      <c r="AK1410" s="144"/>
      <c r="AL1410" s="144"/>
      <c r="AM1410" s="144"/>
      <c r="AN1410" s="144"/>
      <c r="AO1410" s="144"/>
      <c r="AP1410" s="144"/>
      <c r="AQ1410" s="144"/>
      <c r="AR1410" s="144"/>
      <c r="AS1410" s="144"/>
      <c r="AT1410" s="144"/>
      <c r="AU1410" s="144"/>
      <c r="AV1410" s="144"/>
      <c r="AW1410" s="144"/>
      <c r="AX1410" s="144"/>
      <c r="AY1410" s="144"/>
      <c r="AZ1410" s="144"/>
      <c r="BA1410" s="144"/>
      <c r="BB1410" s="144"/>
      <c r="BC1410" s="144"/>
      <c r="BD1410" s="144"/>
      <c r="BE1410" s="144"/>
      <c r="BF1410" s="144"/>
    </row>
    <row r="1411" spans="3:58">
      <c r="C1411" s="144"/>
      <c r="D1411" s="144"/>
      <c r="E1411" s="144"/>
      <c r="F1411" s="144"/>
      <c r="G1411" s="144"/>
      <c r="H1411" s="144"/>
      <c r="I1411" s="144"/>
      <c r="J1411" s="144"/>
      <c r="K1411" s="144"/>
      <c r="L1411" s="144"/>
      <c r="M1411" s="144"/>
      <c r="N1411" s="144"/>
      <c r="O1411" s="144"/>
      <c r="P1411" s="144"/>
      <c r="Q1411" s="145"/>
      <c r="R1411" s="145"/>
      <c r="S1411" s="145"/>
      <c r="T1411" s="145"/>
      <c r="U1411" s="145"/>
      <c r="V1411" s="145"/>
      <c r="W1411" s="145"/>
      <c r="X1411" s="145"/>
      <c r="Y1411" s="145"/>
      <c r="Z1411" s="145"/>
      <c r="AA1411" s="145"/>
      <c r="AB1411" s="145"/>
      <c r="AC1411" s="145"/>
      <c r="AD1411" s="145"/>
      <c r="AE1411" s="144"/>
      <c r="AF1411" s="144"/>
      <c r="AG1411" s="144"/>
      <c r="AH1411" s="144"/>
      <c r="AI1411" s="144"/>
      <c r="AJ1411" s="144"/>
      <c r="AK1411" s="144"/>
      <c r="AL1411" s="144"/>
      <c r="AM1411" s="144"/>
      <c r="AN1411" s="144"/>
      <c r="AO1411" s="144"/>
      <c r="AP1411" s="144"/>
      <c r="AQ1411" s="144"/>
      <c r="AR1411" s="144"/>
      <c r="AS1411" s="144"/>
      <c r="AT1411" s="144"/>
      <c r="AU1411" s="144"/>
      <c r="AV1411" s="144"/>
      <c r="AW1411" s="144"/>
      <c r="AX1411" s="144"/>
      <c r="AY1411" s="144"/>
      <c r="AZ1411" s="144"/>
      <c r="BA1411" s="144"/>
      <c r="BB1411" s="144"/>
      <c r="BC1411" s="144"/>
      <c r="BD1411" s="144"/>
      <c r="BE1411" s="144"/>
      <c r="BF1411" s="144"/>
    </row>
    <row r="1412" spans="3:58">
      <c r="C1412" s="144"/>
      <c r="D1412" s="144"/>
      <c r="E1412" s="144"/>
      <c r="F1412" s="144"/>
      <c r="G1412" s="144"/>
      <c r="H1412" s="144"/>
      <c r="I1412" s="144"/>
      <c r="J1412" s="144"/>
      <c r="K1412" s="144"/>
      <c r="L1412" s="144"/>
      <c r="M1412" s="144"/>
      <c r="N1412" s="144"/>
      <c r="O1412" s="144"/>
      <c r="P1412" s="144"/>
      <c r="Q1412" s="145"/>
      <c r="R1412" s="145"/>
      <c r="S1412" s="145"/>
      <c r="T1412" s="145"/>
      <c r="U1412" s="145"/>
      <c r="V1412" s="145"/>
      <c r="W1412" s="145"/>
      <c r="X1412" s="145"/>
      <c r="Y1412" s="145"/>
      <c r="Z1412" s="145"/>
      <c r="AA1412" s="145"/>
      <c r="AB1412" s="145"/>
      <c r="AC1412" s="145"/>
      <c r="AD1412" s="145"/>
      <c r="AE1412" s="144"/>
      <c r="AF1412" s="144"/>
      <c r="AG1412" s="144"/>
      <c r="AH1412" s="144"/>
      <c r="AI1412" s="144"/>
      <c r="AJ1412" s="144"/>
      <c r="AK1412" s="144"/>
      <c r="AL1412" s="144"/>
      <c r="AM1412" s="144"/>
      <c r="AN1412" s="144"/>
      <c r="AO1412" s="144"/>
      <c r="AP1412" s="144"/>
      <c r="AQ1412" s="144"/>
      <c r="AR1412" s="144"/>
      <c r="AS1412" s="144"/>
      <c r="AT1412" s="144"/>
      <c r="AU1412" s="144"/>
      <c r="AV1412" s="144"/>
      <c r="AW1412" s="144"/>
      <c r="AX1412" s="144"/>
      <c r="AY1412" s="144"/>
      <c r="AZ1412" s="144"/>
      <c r="BA1412" s="144"/>
      <c r="BB1412" s="144"/>
      <c r="BC1412" s="144"/>
      <c r="BD1412" s="144"/>
      <c r="BE1412" s="144"/>
      <c r="BF1412" s="144"/>
    </row>
    <row r="1413" spans="3:58">
      <c r="C1413" s="144"/>
      <c r="D1413" s="144"/>
      <c r="E1413" s="144"/>
      <c r="F1413" s="144"/>
      <c r="G1413" s="144"/>
      <c r="H1413" s="144"/>
      <c r="I1413" s="144"/>
      <c r="J1413" s="144"/>
      <c r="K1413" s="144"/>
      <c r="L1413" s="144"/>
      <c r="M1413" s="144"/>
      <c r="N1413" s="144"/>
      <c r="O1413" s="144"/>
      <c r="P1413" s="144"/>
      <c r="Q1413" s="145"/>
      <c r="R1413" s="145"/>
      <c r="S1413" s="145"/>
      <c r="T1413" s="145"/>
      <c r="U1413" s="145"/>
      <c r="V1413" s="145"/>
      <c r="W1413" s="145"/>
      <c r="X1413" s="145"/>
      <c r="Y1413" s="145"/>
      <c r="Z1413" s="145"/>
      <c r="AA1413" s="145"/>
      <c r="AB1413" s="145"/>
      <c r="AC1413" s="145"/>
      <c r="AD1413" s="145"/>
      <c r="AE1413" s="144"/>
      <c r="AF1413" s="144"/>
      <c r="AG1413" s="144"/>
      <c r="AH1413" s="144"/>
      <c r="AI1413" s="144"/>
      <c r="AJ1413" s="144"/>
      <c r="AK1413" s="144"/>
      <c r="AL1413" s="144"/>
      <c r="AM1413" s="144"/>
      <c r="AN1413" s="144"/>
      <c r="AO1413" s="144"/>
      <c r="AP1413" s="144"/>
      <c r="AQ1413" s="144"/>
      <c r="AR1413" s="144"/>
      <c r="AS1413" s="144"/>
      <c r="AT1413" s="144"/>
      <c r="AU1413" s="144"/>
      <c r="AV1413" s="144"/>
      <c r="AW1413" s="144"/>
      <c r="AX1413" s="144"/>
      <c r="AY1413" s="144"/>
      <c r="AZ1413" s="144"/>
      <c r="BA1413" s="144"/>
      <c r="BB1413" s="144"/>
      <c r="BC1413" s="144"/>
      <c r="BD1413" s="144"/>
      <c r="BE1413" s="144"/>
      <c r="BF1413" s="144"/>
    </row>
    <row r="1414" spans="3:58">
      <c r="C1414" s="144"/>
      <c r="D1414" s="144"/>
      <c r="E1414" s="144"/>
      <c r="F1414" s="144"/>
      <c r="G1414" s="144"/>
      <c r="H1414" s="144"/>
      <c r="I1414" s="144"/>
      <c r="J1414" s="144"/>
      <c r="K1414" s="144"/>
      <c r="L1414" s="144"/>
      <c r="M1414" s="144"/>
      <c r="N1414" s="144"/>
      <c r="O1414" s="144"/>
      <c r="P1414" s="144"/>
      <c r="Q1414" s="145"/>
      <c r="R1414" s="145"/>
      <c r="S1414" s="145"/>
      <c r="T1414" s="145"/>
      <c r="U1414" s="145"/>
      <c r="V1414" s="145"/>
      <c r="W1414" s="145"/>
      <c r="X1414" s="145"/>
      <c r="Y1414" s="145"/>
      <c r="Z1414" s="145"/>
      <c r="AA1414" s="145"/>
      <c r="AB1414" s="145"/>
      <c r="AC1414" s="145"/>
      <c r="AD1414" s="145"/>
      <c r="AE1414" s="144"/>
      <c r="AF1414" s="144"/>
      <c r="AG1414" s="144"/>
      <c r="AH1414" s="144"/>
      <c r="AI1414" s="144"/>
      <c r="AJ1414" s="144"/>
      <c r="AK1414" s="144"/>
      <c r="AL1414" s="144"/>
      <c r="AM1414" s="144"/>
      <c r="AN1414" s="144"/>
      <c r="AO1414" s="144"/>
      <c r="AP1414" s="144"/>
      <c r="AQ1414" s="144"/>
      <c r="AR1414" s="144"/>
      <c r="AS1414" s="144"/>
      <c r="AT1414" s="144"/>
      <c r="AU1414" s="144"/>
      <c r="AV1414" s="144"/>
      <c r="AW1414" s="144"/>
      <c r="AX1414" s="144"/>
      <c r="AY1414" s="144"/>
      <c r="AZ1414" s="144"/>
      <c r="BA1414" s="144"/>
      <c r="BB1414" s="144"/>
      <c r="BC1414" s="144"/>
      <c r="BD1414" s="144"/>
      <c r="BE1414" s="144"/>
      <c r="BF1414" s="144"/>
    </row>
    <row r="1415" spans="3:58">
      <c r="C1415" s="144"/>
      <c r="D1415" s="144"/>
      <c r="E1415" s="144"/>
      <c r="F1415" s="144"/>
      <c r="G1415" s="144"/>
      <c r="H1415" s="144"/>
      <c r="I1415" s="144"/>
      <c r="J1415" s="144"/>
      <c r="K1415" s="144"/>
      <c r="L1415" s="144"/>
      <c r="M1415" s="144"/>
      <c r="N1415" s="144"/>
      <c r="O1415" s="144"/>
      <c r="P1415" s="144"/>
      <c r="Q1415" s="145"/>
      <c r="R1415" s="145"/>
      <c r="S1415" s="145"/>
      <c r="T1415" s="145"/>
      <c r="U1415" s="145"/>
      <c r="V1415" s="145"/>
      <c r="W1415" s="145"/>
      <c r="X1415" s="145"/>
      <c r="Y1415" s="145"/>
      <c r="Z1415" s="145"/>
      <c r="AA1415" s="145"/>
      <c r="AB1415" s="145"/>
      <c r="AC1415" s="145"/>
      <c r="AD1415" s="145"/>
      <c r="AE1415" s="144"/>
      <c r="AF1415" s="144"/>
      <c r="AG1415" s="144"/>
      <c r="AH1415" s="144"/>
      <c r="AI1415" s="144"/>
      <c r="AJ1415" s="144"/>
      <c r="AK1415" s="144"/>
      <c r="AL1415" s="144"/>
      <c r="AM1415" s="144"/>
      <c r="AN1415" s="144"/>
      <c r="AO1415" s="144"/>
      <c r="AP1415" s="144"/>
      <c r="AQ1415" s="144"/>
      <c r="AR1415" s="144"/>
      <c r="AS1415" s="144"/>
      <c r="AT1415" s="144"/>
      <c r="AU1415" s="144"/>
      <c r="AV1415" s="144"/>
      <c r="AW1415" s="144"/>
      <c r="AX1415" s="144"/>
      <c r="AY1415" s="144"/>
      <c r="AZ1415" s="144"/>
      <c r="BA1415" s="144"/>
      <c r="BB1415" s="144"/>
      <c r="BC1415" s="144"/>
      <c r="BD1415" s="144"/>
      <c r="BE1415" s="144"/>
      <c r="BF1415" s="144"/>
    </row>
    <row r="1416" spans="3:58">
      <c r="C1416" s="144"/>
      <c r="D1416" s="144"/>
      <c r="E1416" s="144"/>
      <c r="F1416" s="144"/>
      <c r="G1416" s="144"/>
      <c r="H1416" s="144"/>
      <c r="I1416" s="144"/>
      <c r="J1416" s="144"/>
      <c r="K1416" s="144"/>
      <c r="L1416" s="144"/>
      <c r="M1416" s="144"/>
      <c r="N1416" s="144"/>
      <c r="O1416" s="144"/>
      <c r="P1416" s="144"/>
      <c r="Q1416" s="145"/>
      <c r="R1416" s="145"/>
      <c r="S1416" s="145"/>
      <c r="T1416" s="145"/>
      <c r="U1416" s="145"/>
      <c r="V1416" s="145"/>
      <c r="W1416" s="145"/>
      <c r="X1416" s="145"/>
      <c r="Y1416" s="145"/>
      <c r="Z1416" s="145"/>
      <c r="AA1416" s="145"/>
      <c r="AB1416" s="145"/>
      <c r="AC1416" s="145"/>
      <c r="AD1416" s="145"/>
      <c r="AE1416" s="144"/>
      <c r="AF1416" s="144"/>
      <c r="AG1416" s="144"/>
      <c r="AH1416" s="144"/>
      <c r="AI1416" s="144"/>
      <c r="AJ1416" s="144"/>
      <c r="AK1416" s="144"/>
      <c r="AL1416" s="144"/>
      <c r="AM1416" s="144"/>
      <c r="AN1416" s="144"/>
      <c r="AO1416" s="144"/>
      <c r="AP1416" s="144"/>
      <c r="AQ1416" s="144"/>
      <c r="AR1416" s="144"/>
      <c r="AS1416" s="144"/>
      <c r="AT1416" s="144"/>
      <c r="AU1416" s="144"/>
      <c r="AV1416" s="144"/>
      <c r="AW1416" s="144"/>
      <c r="AX1416" s="144"/>
      <c r="AY1416" s="144"/>
      <c r="AZ1416" s="144"/>
      <c r="BA1416" s="144"/>
      <c r="BB1416" s="144"/>
      <c r="BC1416" s="144"/>
      <c r="BD1416" s="144"/>
      <c r="BE1416" s="144"/>
      <c r="BF1416" s="144"/>
    </row>
    <row r="1417" spans="3:58">
      <c r="C1417" s="144"/>
      <c r="D1417" s="144"/>
      <c r="E1417" s="144"/>
      <c r="F1417" s="144"/>
      <c r="G1417" s="144"/>
      <c r="H1417" s="144"/>
      <c r="I1417" s="144"/>
      <c r="J1417" s="144"/>
      <c r="K1417" s="144"/>
      <c r="L1417" s="144"/>
      <c r="M1417" s="144"/>
      <c r="N1417" s="144"/>
      <c r="O1417" s="144"/>
      <c r="P1417" s="144"/>
      <c r="Q1417" s="145"/>
      <c r="R1417" s="145"/>
      <c r="S1417" s="145"/>
      <c r="T1417" s="145"/>
      <c r="U1417" s="145"/>
      <c r="V1417" s="145"/>
      <c r="W1417" s="145"/>
      <c r="X1417" s="145"/>
      <c r="Y1417" s="145"/>
      <c r="Z1417" s="145"/>
      <c r="AA1417" s="145"/>
      <c r="AB1417" s="145"/>
      <c r="AC1417" s="145"/>
      <c r="AD1417" s="145"/>
      <c r="AE1417" s="144"/>
      <c r="AF1417" s="144"/>
      <c r="AG1417" s="144"/>
      <c r="AH1417" s="144"/>
      <c r="AI1417" s="144"/>
      <c r="AJ1417" s="144"/>
      <c r="AK1417" s="144"/>
      <c r="AL1417" s="144"/>
      <c r="AM1417" s="144"/>
      <c r="AN1417" s="144"/>
      <c r="AO1417" s="144"/>
      <c r="AP1417" s="144"/>
      <c r="AQ1417" s="144"/>
      <c r="AR1417" s="144"/>
      <c r="AS1417" s="144"/>
      <c r="AT1417" s="144"/>
      <c r="AU1417" s="144"/>
      <c r="AV1417" s="144"/>
      <c r="AW1417" s="144"/>
      <c r="AX1417" s="144"/>
      <c r="AY1417" s="144"/>
      <c r="AZ1417" s="144"/>
      <c r="BA1417" s="144"/>
      <c r="BB1417" s="144"/>
      <c r="BC1417" s="144"/>
      <c r="BD1417" s="144"/>
      <c r="BE1417" s="144"/>
      <c r="BF1417" s="144"/>
    </row>
    <row r="1418" spans="3:58">
      <c r="C1418" s="144"/>
      <c r="D1418" s="144"/>
      <c r="E1418" s="144"/>
      <c r="F1418" s="144"/>
      <c r="G1418" s="144"/>
      <c r="H1418" s="144"/>
      <c r="I1418" s="144"/>
      <c r="J1418" s="144"/>
      <c r="K1418" s="144"/>
      <c r="L1418" s="144"/>
      <c r="M1418" s="144"/>
      <c r="N1418" s="144"/>
      <c r="O1418" s="144"/>
      <c r="P1418" s="144"/>
      <c r="Q1418" s="145"/>
      <c r="R1418" s="145"/>
      <c r="S1418" s="145"/>
      <c r="T1418" s="145"/>
      <c r="U1418" s="145"/>
      <c r="V1418" s="145"/>
      <c r="W1418" s="145"/>
      <c r="X1418" s="145"/>
      <c r="Y1418" s="145"/>
      <c r="Z1418" s="145"/>
      <c r="AA1418" s="145"/>
      <c r="AB1418" s="145"/>
      <c r="AC1418" s="145"/>
      <c r="AD1418" s="145"/>
      <c r="AE1418" s="144"/>
      <c r="AF1418" s="144"/>
      <c r="AG1418" s="144"/>
      <c r="AH1418" s="144"/>
      <c r="AI1418" s="144"/>
      <c r="AJ1418" s="144"/>
      <c r="AK1418" s="144"/>
      <c r="AL1418" s="144"/>
      <c r="AM1418" s="144"/>
      <c r="AN1418" s="144"/>
      <c r="AO1418" s="144"/>
      <c r="AP1418" s="144"/>
      <c r="AQ1418" s="144"/>
      <c r="AR1418" s="144"/>
      <c r="AS1418" s="144"/>
      <c r="AT1418" s="144"/>
      <c r="AU1418" s="144"/>
      <c r="AV1418" s="144"/>
      <c r="AW1418" s="144"/>
      <c r="AX1418" s="144"/>
      <c r="AY1418" s="144"/>
      <c r="AZ1418" s="144"/>
      <c r="BA1418" s="144"/>
      <c r="BB1418" s="144"/>
      <c r="BC1418" s="144"/>
      <c r="BD1418" s="144"/>
      <c r="BE1418" s="144"/>
      <c r="BF1418" s="144"/>
    </row>
    <row r="1419" spans="3:58">
      <c r="C1419" s="144"/>
      <c r="D1419" s="144"/>
      <c r="E1419" s="144"/>
      <c r="F1419" s="144"/>
      <c r="G1419" s="144"/>
      <c r="H1419" s="144"/>
      <c r="I1419" s="144"/>
      <c r="J1419" s="144"/>
      <c r="K1419" s="144"/>
      <c r="L1419" s="144"/>
      <c r="M1419" s="144"/>
      <c r="N1419" s="144"/>
      <c r="O1419" s="144"/>
      <c r="P1419" s="144"/>
      <c r="Q1419" s="145"/>
      <c r="R1419" s="145"/>
      <c r="S1419" s="145"/>
      <c r="T1419" s="145"/>
      <c r="U1419" s="145"/>
      <c r="V1419" s="145"/>
      <c r="W1419" s="145"/>
      <c r="X1419" s="145"/>
      <c r="Y1419" s="145"/>
      <c r="Z1419" s="145"/>
      <c r="AA1419" s="145"/>
      <c r="AB1419" s="145"/>
      <c r="AC1419" s="145"/>
      <c r="AD1419" s="145"/>
      <c r="AE1419" s="144"/>
      <c r="AF1419" s="144"/>
      <c r="AG1419" s="144"/>
      <c r="AH1419" s="144"/>
      <c r="AI1419" s="144"/>
      <c r="AJ1419" s="144"/>
      <c r="AK1419" s="144"/>
      <c r="AL1419" s="144"/>
      <c r="AM1419" s="144"/>
      <c r="AN1419" s="144"/>
      <c r="AO1419" s="144"/>
      <c r="AP1419" s="144"/>
      <c r="AQ1419" s="144"/>
      <c r="AR1419" s="144"/>
      <c r="AS1419" s="144"/>
      <c r="AT1419" s="144"/>
      <c r="AU1419" s="144"/>
      <c r="AV1419" s="144"/>
      <c r="AW1419" s="144"/>
      <c r="AX1419" s="144"/>
      <c r="AY1419" s="144"/>
      <c r="AZ1419" s="144"/>
      <c r="BA1419" s="144"/>
      <c r="BB1419" s="144"/>
      <c r="BC1419" s="144"/>
      <c r="BD1419" s="144"/>
      <c r="BE1419" s="144"/>
      <c r="BF1419" s="144"/>
    </row>
    <row r="1420" spans="3:58">
      <c r="C1420" s="144"/>
      <c r="D1420" s="144"/>
      <c r="E1420" s="144"/>
      <c r="F1420" s="144"/>
      <c r="G1420" s="144"/>
      <c r="H1420" s="144"/>
      <c r="I1420" s="144"/>
      <c r="J1420" s="144"/>
      <c r="K1420" s="144"/>
      <c r="L1420" s="144"/>
      <c r="M1420" s="144"/>
      <c r="N1420" s="144"/>
      <c r="O1420" s="144"/>
      <c r="P1420" s="144"/>
      <c r="Q1420" s="145"/>
      <c r="R1420" s="145"/>
      <c r="S1420" s="145"/>
      <c r="T1420" s="145"/>
      <c r="U1420" s="145"/>
      <c r="V1420" s="145"/>
      <c r="W1420" s="145"/>
      <c r="X1420" s="145"/>
      <c r="Y1420" s="145"/>
      <c r="Z1420" s="145"/>
      <c r="AA1420" s="145"/>
      <c r="AB1420" s="145"/>
      <c r="AC1420" s="145"/>
      <c r="AD1420" s="145"/>
      <c r="AE1420" s="144"/>
      <c r="AF1420" s="144"/>
      <c r="AG1420" s="144"/>
      <c r="AH1420" s="144"/>
      <c r="AI1420" s="144"/>
      <c r="AJ1420" s="144"/>
      <c r="AK1420" s="144"/>
      <c r="AL1420" s="144"/>
      <c r="AM1420" s="144"/>
      <c r="AN1420" s="144"/>
      <c r="AO1420" s="144"/>
      <c r="AP1420" s="144"/>
      <c r="AQ1420" s="144"/>
      <c r="AR1420" s="144"/>
      <c r="AS1420" s="144"/>
      <c r="AT1420" s="144"/>
      <c r="AU1420" s="144"/>
      <c r="AV1420" s="144"/>
      <c r="AW1420" s="144"/>
      <c r="AX1420" s="144"/>
      <c r="AY1420" s="144"/>
      <c r="AZ1420" s="144"/>
      <c r="BA1420" s="144"/>
      <c r="BB1420" s="144"/>
      <c r="BC1420" s="144"/>
      <c r="BD1420" s="144"/>
      <c r="BE1420" s="144"/>
      <c r="BF1420" s="144"/>
    </row>
    <row r="1421" spans="3:58">
      <c r="C1421" s="144"/>
      <c r="D1421" s="144"/>
      <c r="E1421" s="144"/>
      <c r="F1421" s="144"/>
      <c r="G1421" s="144"/>
      <c r="H1421" s="144"/>
      <c r="I1421" s="144"/>
      <c r="J1421" s="144"/>
      <c r="K1421" s="144"/>
      <c r="L1421" s="144"/>
      <c r="M1421" s="144"/>
      <c r="N1421" s="144"/>
      <c r="O1421" s="144"/>
      <c r="P1421" s="144"/>
      <c r="Q1421" s="145"/>
      <c r="R1421" s="145"/>
      <c r="S1421" s="145"/>
      <c r="T1421" s="145"/>
      <c r="U1421" s="145"/>
      <c r="V1421" s="145"/>
      <c r="W1421" s="145"/>
      <c r="X1421" s="145"/>
      <c r="Y1421" s="145"/>
      <c r="Z1421" s="145"/>
      <c r="AA1421" s="145"/>
      <c r="AB1421" s="145"/>
      <c r="AC1421" s="145"/>
      <c r="AD1421" s="145"/>
      <c r="AE1421" s="144"/>
      <c r="AF1421" s="144"/>
      <c r="AG1421" s="144"/>
      <c r="AH1421" s="144"/>
      <c r="AI1421" s="144"/>
      <c r="AJ1421" s="144"/>
      <c r="AK1421" s="144"/>
      <c r="AL1421" s="144"/>
      <c r="AM1421" s="144"/>
      <c r="AN1421" s="144"/>
      <c r="AO1421" s="144"/>
      <c r="AP1421" s="144"/>
      <c r="AQ1421" s="144"/>
      <c r="AR1421" s="144"/>
      <c r="AS1421" s="144"/>
      <c r="AT1421" s="144"/>
      <c r="AU1421" s="144"/>
      <c r="AV1421" s="144"/>
      <c r="AW1421" s="144"/>
      <c r="AX1421" s="144"/>
      <c r="AY1421" s="144"/>
      <c r="AZ1421" s="144"/>
      <c r="BA1421" s="144"/>
      <c r="BB1421" s="144"/>
      <c r="BC1421" s="144"/>
      <c r="BD1421" s="144"/>
      <c r="BE1421" s="144"/>
      <c r="BF1421" s="144"/>
    </row>
    <row r="1422" spans="3:58">
      <c r="C1422" s="144"/>
      <c r="D1422" s="144"/>
      <c r="E1422" s="144"/>
      <c r="F1422" s="144"/>
      <c r="G1422" s="144"/>
      <c r="H1422" s="144"/>
      <c r="I1422" s="144"/>
      <c r="J1422" s="144"/>
      <c r="K1422" s="144"/>
      <c r="L1422" s="144"/>
      <c r="M1422" s="144"/>
      <c r="N1422" s="144"/>
      <c r="O1422" s="144"/>
      <c r="P1422" s="144"/>
      <c r="Q1422" s="145"/>
      <c r="R1422" s="145"/>
      <c r="S1422" s="145"/>
      <c r="T1422" s="145"/>
      <c r="U1422" s="145"/>
      <c r="V1422" s="145"/>
      <c r="W1422" s="145"/>
      <c r="X1422" s="145"/>
      <c r="Y1422" s="145"/>
      <c r="Z1422" s="145"/>
      <c r="AA1422" s="145"/>
      <c r="AB1422" s="145"/>
      <c r="AC1422" s="145"/>
      <c r="AD1422" s="145"/>
      <c r="AE1422" s="144"/>
      <c r="AF1422" s="144"/>
      <c r="AG1422" s="144"/>
      <c r="AH1422" s="144"/>
      <c r="AI1422" s="144"/>
      <c r="AJ1422" s="144"/>
      <c r="AK1422" s="144"/>
      <c r="AL1422" s="144"/>
      <c r="AM1422" s="144"/>
      <c r="AN1422" s="144"/>
      <c r="AO1422" s="144"/>
      <c r="AP1422" s="144"/>
      <c r="AQ1422" s="144"/>
      <c r="AR1422" s="144"/>
      <c r="AS1422" s="144"/>
      <c r="AT1422" s="144"/>
      <c r="AU1422" s="144"/>
      <c r="AV1422" s="144"/>
      <c r="AW1422" s="144"/>
      <c r="AX1422" s="144"/>
      <c r="AY1422" s="144"/>
      <c r="AZ1422" s="144"/>
      <c r="BA1422" s="144"/>
      <c r="BB1422" s="144"/>
      <c r="BC1422" s="144"/>
      <c r="BD1422" s="144"/>
      <c r="BE1422" s="144"/>
      <c r="BF1422" s="144"/>
    </row>
    <row r="1423" spans="3:58">
      <c r="C1423" s="144"/>
      <c r="D1423" s="144"/>
      <c r="E1423" s="144"/>
      <c r="F1423" s="144"/>
      <c r="G1423" s="144"/>
      <c r="H1423" s="144"/>
      <c r="I1423" s="144"/>
      <c r="J1423" s="144"/>
      <c r="K1423" s="144"/>
      <c r="L1423" s="144"/>
      <c r="M1423" s="144"/>
      <c r="N1423" s="144"/>
      <c r="O1423" s="144"/>
      <c r="P1423" s="144"/>
      <c r="Q1423" s="145"/>
      <c r="R1423" s="145"/>
      <c r="S1423" s="145"/>
      <c r="T1423" s="145"/>
      <c r="U1423" s="145"/>
      <c r="V1423" s="145"/>
      <c r="W1423" s="145"/>
      <c r="X1423" s="145"/>
      <c r="Y1423" s="145"/>
      <c r="Z1423" s="145"/>
      <c r="AA1423" s="145"/>
      <c r="AB1423" s="145"/>
      <c r="AC1423" s="145"/>
      <c r="AD1423" s="145"/>
      <c r="AE1423" s="144"/>
      <c r="AF1423" s="144"/>
      <c r="AG1423" s="144"/>
      <c r="AH1423" s="144"/>
      <c r="AI1423" s="144"/>
      <c r="AJ1423" s="144"/>
      <c r="AK1423" s="144"/>
      <c r="AL1423" s="144"/>
      <c r="AM1423" s="144"/>
      <c r="AN1423" s="144"/>
      <c r="AO1423" s="144"/>
      <c r="AP1423" s="144"/>
      <c r="AQ1423" s="144"/>
      <c r="AR1423" s="144"/>
      <c r="AS1423" s="144"/>
      <c r="AT1423" s="144"/>
      <c r="AU1423" s="144"/>
      <c r="AV1423" s="144"/>
      <c r="AW1423" s="144"/>
      <c r="AX1423" s="144"/>
      <c r="AY1423" s="144"/>
      <c r="AZ1423" s="144"/>
      <c r="BA1423" s="144"/>
      <c r="BB1423" s="144"/>
      <c r="BC1423" s="144"/>
      <c r="BD1423" s="144"/>
      <c r="BE1423" s="144"/>
      <c r="BF1423" s="144"/>
    </row>
    <row r="1424" spans="3:58">
      <c r="C1424" s="144"/>
      <c r="D1424" s="144"/>
      <c r="E1424" s="144"/>
      <c r="F1424" s="144"/>
      <c r="G1424" s="144"/>
      <c r="H1424" s="144"/>
      <c r="I1424" s="144"/>
      <c r="J1424" s="144"/>
      <c r="K1424" s="144"/>
      <c r="L1424" s="144"/>
      <c r="M1424" s="144"/>
      <c r="N1424" s="144"/>
      <c r="O1424" s="144"/>
      <c r="P1424" s="144"/>
      <c r="Q1424" s="145"/>
      <c r="R1424" s="145"/>
      <c r="S1424" s="145"/>
      <c r="T1424" s="145"/>
      <c r="U1424" s="145"/>
      <c r="V1424" s="145"/>
      <c r="W1424" s="145"/>
      <c r="X1424" s="145"/>
      <c r="Y1424" s="145"/>
      <c r="Z1424" s="145"/>
      <c r="AA1424" s="145"/>
      <c r="AB1424" s="145"/>
      <c r="AC1424" s="145"/>
      <c r="AD1424" s="145"/>
      <c r="AE1424" s="144"/>
      <c r="AF1424" s="144"/>
      <c r="AG1424" s="144"/>
      <c r="AH1424" s="144"/>
      <c r="AI1424" s="144"/>
      <c r="AJ1424" s="144"/>
      <c r="AK1424" s="144"/>
      <c r="AL1424" s="144"/>
      <c r="AM1424" s="144"/>
      <c r="AN1424" s="144"/>
      <c r="AO1424" s="144"/>
      <c r="AP1424" s="144"/>
      <c r="AQ1424" s="144"/>
      <c r="AR1424" s="144"/>
      <c r="AS1424" s="144"/>
      <c r="AT1424" s="144"/>
      <c r="AU1424" s="144"/>
      <c r="AV1424" s="144"/>
      <c r="AW1424" s="144"/>
      <c r="AX1424" s="144"/>
      <c r="AY1424" s="144"/>
      <c r="AZ1424" s="144"/>
      <c r="BA1424" s="144"/>
      <c r="BB1424" s="144"/>
      <c r="BC1424" s="144"/>
      <c r="BD1424" s="144"/>
      <c r="BE1424" s="144"/>
      <c r="BF1424" s="144"/>
    </row>
    <row r="1425" spans="3:58">
      <c r="C1425" s="144"/>
      <c r="D1425" s="144"/>
      <c r="E1425" s="144"/>
      <c r="F1425" s="144"/>
      <c r="G1425" s="144"/>
      <c r="H1425" s="144"/>
      <c r="I1425" s="144"/>
      <c r="J1425" s="144"/>
      <c r="K1425" s="144"/>
      <c r="L1425" s="144"/>
      <c r="M1425" s="144"/>
      <c r="N1425" s="144"/>
      <c r="O1425" s="144"/>
      <c r="P1425" s="144"/>
      <c r="Q1425" s="145"/>
      <c r="R1425" s="145"/>
      <c r="S1425" s="145"/>
      <c r="T1425" s="145"/>
      <c r="U1425" s="145"/>
      <c r="V1425" s="145"/>
      <c r="W1425" s="145"/>
      <c r="X1425" s="145"/>
      <c r="Y1425" s="145"/>
      <c r="Z1425" s="145"/>
      <c r="AA1425" s="145"/>
      <c r="AB1425" s="145"/>
      <c r="AC1425" s="145"/>
      <c r="AD1425" s="145"/>
      <c r="AE1425" s="144"/>
      <c r="AF1425" s="144"/>
      <c r="AG1425" s="144"/>
      <c r="AH1425" s="144"/>
      <c r="AI1425" s="144"/>
      <c r="AJ1425" s="144"/>
      <c r="AK1425" s="144"/>
      <c r="AL1425" s="144"/>
      <c r="AM1425" s="144"/>
      <c r="AN1425" s="144"/>
      <c r="AO1425" s="144"/>
      <c r="AP1425" s="144"/>
      <c r="AQ1425" s="144"/>
      <c r="AR1425" s="144"/>
      <c r="AS1425" s="144"/>
      <c r="AT1425" s="144"/>
      <c r="AU1425" s="144"/>
      <c r="AV1425" s="144"/>
      <c r="AW1425" s="144"/>
      <c r="AX1425" s="144"/>
      <c r="AY1425" s="144"/>
      <c r="AZ1425" s="144"/>
      <c r="BA1425" s="144"/>
      <c r="BB1425" s="144"/>
      <c r="BC1425" s="144"/>
      <c r="BD1425" s="144"/>
      <c r="BE1425" s="144"/>
      <c r="BF1425" s="144"/>
    </row>
    <row r="1426" spans="3:58">
      <c r="C1426" s="144"/>
      <c r="D1426" s="144"/>
      <c r="E1426" s="144"/>
      <c r="F1426" s="144"/>
      <c r="G1426" s="144"/>
      <c r="H1426" s="144"/>
      <c r="I1426" s="144"/>
      <c r="J1426" s="144"/>
      <c r="K1426" s="144"/>
      <c r="L1426" s="144"/>
      <c r="M1426" s="144"/>
      <c r="N1426" s="144"/>
      <c r="O1426" s="144"/>
      <c r="P1426" s="144"/>
      <c r="Q1426" s="145"/>
      <c r="R1426" s="145"/>
      <c r="S1426" s="145"/>
      <c r="T1426" s="145"/>
      <c r="U1426" s="145"/>
      <c r="V1426" s="145"/>
      <c r="W1426" s="145"/>
      <c r="X1426" s="145"/>
      <c r="Y1426" s="145"/>
      <c r="Z1426" s="145"/>
      <c r="AA1426" s="145"/>
      <c r="AB1426" s="145"/>
      <c r="AC1426" s="145"/>
      <c r="AD1426" s="145"/>
      <c r="AE1426" s="144"/>
      <c r="AF1426" s="144"/>
      <c r="AG1426" s="144"/>
      <c r="AH1426" s="144"/>
      <c r="AI1426" s="144"/>
      <c r="AJ1426" s="144"/>
      <c r="AK1426" s="144"/>
      <c r="AL1426" s="144"/>
      <c r="AM1426" s="144"/>
      <c r="AN1426" s="144"/>
      <c r="AO1426" s="144"/>
      <c r="AP1426" s="144"/>
      <c r="AQ1426" s="144"/>
      <c r="AR1426" s="144"/>
      <c r="AS1426" s="144"/>
      <c r="AT1426" s="144"/>
      <c r="AU1426" s="144"/>
      <c r="AV1426" s="144"/>
      <c r="AW1426" s="144"/>
      <c r="AX1426" s="144"/>
      <c r="AY1426" s="144"/>
      <c r="AZ1426" s="144"/>
      <c r="BA1426" s="144"/>
      <c r="BB1426" s="144"/>
      <c r="BC1426" s="144"/>
      <c r="BD1426" s="144"/>
      <c r="BE1426" s="144"/>
      <c r="BF1426" s="144"/>
    </row>
    <row r="1427" spans="3:58">
      <c r="C1427" s="144"/>
      <c r="D1427" s="144"/>
      <c r="E1427" s="144"/>
      <c r="F1427" s="144"/>
      <c r="G1427" s="144"/>
      <c r="H1427" s="144"/>
      <c r="I1427" s="144"/>
      <c r="J1427" s="144"/>
      <c r="K1427" s="144"/>
      <c r="L1427" s="144"/>
      <c r="M1427" s="144"/>
      <c r="N1427" s="144"/>
      <c r="O1427" s="144"/>
      <c r="P1427" s="144"/>
      <c r="Q1427" s="145"/>
      <c r="R1427" s="145"/>
      <c r="S1427" s="145"/>
      <c r="T1427" s="145"/>
      <c r="U1427" s="145"/>
      <c r="V1427" s="145"/>
      <c r="W1427" s="145"/>
      <c r="X1427" s="145"/>
      <c r="Y1427" s="145"/>
      <c r="Z1427" s="145"/>
      <c r="AA1427" s="145"/>
      <c r="AB1427" s="145"/>
      <c r="AC1427" s="145"/>
      <c r="AD1427" s="145"/>
      <c r="AE1427" s="144"/>
      <c r="AF1427" s="144"/>
      <c r="AG1427" s="144"/>
      <c r="AH1427" s="144"/>
      <c r="AI1427" s="144"/>
      <c r="AJ1427" s="144"/>
      <c r="AK1427" s="144"/>
      <c r="AL1427" s="144"/>
      <c r="AM1427" s="144"/>
      <c r="AN1427" s="144"/>
      <c r="AO1427" s="144"/>
      <c r="AP1427" s="144"/>
      <c r="AQ1427" s="144"/>
      <c r="AR1427" s="144"/>
      <c r="AS1427" s="144"/>
      <c r="AT1427" s="144"/>
      <c r="AU1427" s="144"/>
      <c r="AV1427" s="144"/>
      <c r="AW1427" s="144"/>
      <c r="AX1427" s="144"/>
      <c r="AY1427" s="144"/>
      <c r="AZ1427" s="144"/>
      <c r="BA1427" s="144"/>
      <c r="BB1427" s="144"/>
      <c r="BC1427" s="144"/>
      <c r="BD1427" s="144"/>
      <c r="BE1427" s="144"/>
      <c r="BF1427" s="144"/>
    </row>
    <row r="1428" spans="3:58">
      <c r="C1428" s="144"/>
      <c r="D1428" s="144"/>
      <c r="E1428" s="144"/>
      <c r="F1428" s="144"/>
      <c r="G1428" s="144"/>
      <c r="H1428" s="144"/>
      <c r="I1428" s="144"/>
      <c r="J1428" s="144"/>
      <c r="K1428" s="144"/>
      <c r="L1428" s="144"/>
      <c r="M1428" s="144"/>
      <c r="N1428" s="144"/>
      <c r="O1428" s="144"/>
      <c r="P1428" s="144"/>
      <c r="Q1428" s="145"/>
      <c r="R1428" s="145"/>
      <c r="S1428" s="145"/>
      <c r="T1428" s="145"/>
      <c r="U1428" s="145"/>
      <c r="V1428" s="145"/>
      <c r="W1428" s="145"/>
      <c r="X1428" s="145"/>
      <c r="Y1428" s="145"/>
      <c r="Z1428" s="145"/>
      <c r="AA1428" s="145"/>
      <c r="AB1428" s="145"/>
      <c r="AC1428" s="145"/>
      <c r="AD1428" s="145"/>
      <c r="AE1428" s="144"/>
      <c r="AF1428" s="144"/>
      <c r="AG1428" s="144"/>
      <c r="AH1428" s="144"/>
      <c r="AI1428" s="144"/>
      <c r="AJ1428" s="144"/>
      <c r="AK1428" s="144"/>
      <c r="AL1428" s="144"/>
      <c r="AM1428" s="144"/>
      <c r="AN1428" s="144"/>
      <c r="AO1428" s="144"/>
      <c r="AP1428" s="144"/>
      <c r="AQ1428" s="144"/>
      <c r="AR1428" s="144"/>
      <c r="AS1428" s="144"/>
      <c r="AT1428" s="144"/>
      <c r="AU1428" s="144"/>
      <c r="AV1428" s="144"/>
      <c r="AW1428" s="144"/>
      <c r="AX1428" s="144"/>
      <c r="AY1428" s="144"/>
      <c r="AZ1428" s="144"/>
      <c r="BA1428" s="144"/>
      <c r="BB1428" s="144"/>
      <c r="BC1428" s="144"/>
      <c r="BD1428" s="144"/>
      <c r="BE1428" s="144"/>
      <c r="BF1428" s="144"/>
    </row>
    <row r="1429" spans="3:58">
      <c r="C1429" s="144"/>
      <c r="D1429" s="144"/>
      <c r="E1429" s="144"/>
      <c r="F1429" s="144"/>
      <c r="G1429" s="144"/>
      <c r="H1429" s="144"/>
      <c r="I1429" s="144"/>
      <c r="J1429" s="144"/>
      <c r="K1429" s="144"/>
      <c r="L1429" s="144"/>
      <c r="M1429" s="144"/>
      <c r="N1429" s="144"/>
      <c r="O1429" s="144"/>
      <c r="P1429" s="144"/>
      <c r="Q1429" s="145"/>
      <c r="R1429" s="145"/>
      <c r="S1429" s="145"/>
      <c r="T1429" s="145"/>
      <c r="U1429" s="145"/>
      <c r="V1429" s="145"/>
      <c r="W1429" s="145"/>
      <c r="X1429" s="145"/>
      <c r="Y1429" s="145"/>
      <c r="Z1429" s="145"/>
      <c r="AA1429" s="145"/>
      <c r="AB1429" s="145"/>
      <c r="AC1429" s="145"/>
      <c r="AD1429" s="145"/>
      <c r="AE1429" s="144"/>
      <c r="AF1429" s="144"/>
      <c r="AG1429" s="144"/>
      <c r="AH1429" s="144"/>
      <c r="AI1429" s="144"/>
      <c r="AJ1429" s="144"/>
      <c r="AK1429" s="144"/>
      <c r="AL1429" s="144"/>
      <c r="AM1429" s="144"/>
      <c r="AN1429" s="144"/>
      <c r="AO1429" s="144"/>
      <c r="AP1429" s="144"/>
      <c r="AQ1429" s="144"/>
      <c r="AR1429" s="144"/>
      <c r="AS1429" s="144"/>
      <c r="AT1429" s="144"/>
      <c r="AU1429" s="144"/>
      <c r="AV1429" s="144"/>
      <c r="AW1429" s="144"/>
      <c r="AX1429" s="144"/>
      <c r="AY1429" s="144"/>
      <c r="AZ1429" s="144"/>
      <c r="BA1429" s="144"/>
      <c r="BB1429" s="144"/>
      <c r="BC1429" s="144"/>
      <c r="BD1429" s="144"/>
      <c r="BE1429" s="144"/>
      <c r="BF1429" s="144"/>
    </row>
    <row r="1430" spans="3:58">
      <c r="C1430" s="144"/>
      <c r="D1430" s="144"/>
      <c r="E1430" s="144"/>
      <c r="F1430" s="144"/>
      <c r="G1430" s="144"/>
      <c r="H1430" s="144"/>
      <c r="I1430" s="144"/>
      <c r="J1430" s="144"/>
      <c r="K1430" s="144"/>
      <c r="L1430" s="144"/>
      <c r="M1430" s="144"/>
      <c r="N1430" s="144"/>
      <c r="O1430" s="144"/>
      <c r="P1430" s="144"/>
      <c r="Q1430" s="145"/>
      <c r="R1430" s="145"/>
      <c r="S1430" s="145"/>
      <c r="T1430" s="145"/>
      <c r="U1430" s="145"/>
      <c r="V1430" s="145"/>
      <c r="W1430" s="145"/>
      <c r="X1430" s="145"/>
      <c r="Y1430" s="145"/>
      <c r="Z1430" s="145"/>
      <c r="AA1430" s="145"/>
      <c r="AB1430" s="145"/>
      <c r="AC1430" s="145"/>
      <c r="AD1430" s="145"/>
      <c r="AE1430" s="144"/>
      <c r="AF1430" s="144"/>
      <c r="AG1430" s="144"/>
      <c r="AH1430" s="144"/>
      <c r="AI1430" s="144"/>
      <c r="AJ1430" s="144"/>
      <c r="AK1430" s="144"/>
      <c r="AL1430" s="144"/>
      <c r="AM1430" s="144"/>
      <c r="AN1430" s="144"/>
      <c r="AO1430" s="144"/>
      <c r="AP1430" s="144"/>
      <c r="AQ1430" s="144"/>
      <c r="AR1430" s="144"/>
      <c r="AS1430" s="144"/>
      <c r="AT1430" s="144"/>
      <c r="AU1430" s="144"/>
      <c r="AV1430" s="144"/>
      <c r="AW1430" s="144"/>
      <c r="AX1430" s="144"/>
      <c r="AY1430" s="144"/>
      <c r="AZ1430" s="144"/>
      <c r="BA1430" s="144"/>
      <c r="BB1430" s="144"/>
      <c r="BC1430" s="144"/>
      <c r="BD1430" s="144"/>
      <c r="BE1430" s="144"/>
      <c r="BF1430" s="144"/>
    </row>
    <row r="1431" spans="3:58">
      <c r="C1431" s="144"/>
      <c r="D1431" s="144"/>
      <c r="E1431" s="144"/>
      <c r="F1431" s="144"/>
      <c r="G1431" s="144"/>
      <c r="H1431" s="144"/>
      <c r="I1431" s="144"/>
      <c r="J1431" s="144"/>
      <c r="K1431" s="144"/>
      <c r="L1431" s="144"/>
      <c r="M1431" s="144"/>
      <c r="N1431" s="144"/>
      <c r="O1431" s="144"/>
      <c r="P1431" s="144"/>
      <c r="Q1431" s="145"/>
      <c r="R1431" s="145"/>
      <c r="S1431" s="145"/>
      <c r="T1431" s="145"/>
      <c r="U1431" s="145"/>
      <c r="V1431" s="145"/>
      <c r="W1431" s="145"/>
      <c r="X1431" s="145"/>
      <c r="Y1431" s="145"/>
      <c r="Z1431" s="145"/>
      <c r="AA1431" s="145"/>
      <c r="AB1431" s="145"/>
      <c r="AC1431" s="145"/>
      <c r="AD1431" s="145"/>
      <c r="AE1431" s="144"/>
      <c r="AF1431" s="144"/>
      <c r="AG1431" s="144"/>
      <c r="AH1431" s="144"/>
      <c r="AI1431" s="144"/>
      <c r="AJ1431" s="144"/>
      <c r="AK1431" s="144"/>
      <c r="AL1431" s="144"/>
      <c r="AM1431" s="144"/>
      <c r="AN1431" s="144"/>
      <c r="AO1431" s="144"/>
      <c r="AP1431" s="144"/>
      <c r="AQ1431" s="144"/>
      <c r="AR1431" s="144"/>
      <c r="AS1431" s="144"/>
      <c r="AT1431" s="144"/>
      <c r="AU1431" s="144"/>
      <c r="AV1431" s="144"/>
      <c r="AW1431" s="144"/>
      <c r="AX1431" s="144"/>
      <c r="AY1431" s="144"/>
      <c r="AZ1431" s="144"/>
      <c r="BA1431" s="144"/>
      <c r="BB1431" s="144"/>
      <c r="BC1431" s="144"/>
      <c r="BD1431" s="144"/>
      <c r="BE1431" s="144"/>
      <c r="BF1431" s="144"/>
    </row>
    <row r="1432" spans="3:58">
      <c r="C1432" s="144"/>
      <c r="D1432" s="144"/>
      <c r="E1432" s="144"/>
      <c r="F1432" s="144"/>
      <c r="G1432" s="144"/>
      <c r="H1432" s="144"/>
      <c r="I1432" s="144"/>
      <c r="J1432" s="144"/>
      <c r="K1432" s="144"/>
      <c r="L1432" s="144"/>
      <c r="M1432" s="144"/>
      <c r="N1432" s="144"/>
      <c r="O1432" s="144"/>
      <c r="P1432" s="144"/>
      <c r="Q1432" s="145"/>
      <c r="R1432" s="145"/>
      <c r="S1432" s="145"/>
      <c r="T1432" s="145"/>
      <c r="U1432" s="145"/>
      <c r="V1432" s="145"/>
      <c r="W1432" s="145"/>
      <c r="X1432" s="145"/>
      <c r="Y1432" s="145"/>
      <c r="Z1432" s="145"/>
      <c r="AA1432" s="145"/>
      <c r="AB1432" s="145"/>
      <c r="AC1432" s="145"/>
      <c r="AD1432" s="145"/>
      <c r="AE1432" s="144"/>
      <c r="AF1432" s="144"/>
      <c r="AG1432" s="144"/>
      <c r="AH1432" s="144"/>
      <c r="AI1432" s="144"/>
      <c r="AJ1432" s="144"/>
      <c r="AK1432" s="144"/>
      <c r="AL1432" s="144"/>
      <c r="AM1432" s="144"/>
      <c r="AN1432" s="144"/>
      <c r="AO1432" s="144"/>
      <c r="AP1432" s="144"/>
      <c r="AQ1432" s="144"/>
      <c r="AR1432" s="144"/>
      <c r="AS1432" s="144"/>
      <c r="AT1432" s="144"/>
      <c r="AU1432" s="144"/>
      <c r="AV1432" s="144"/>
      <c r="AW1432" s="144"/>
      <c r="AX1432" s="144"/>
      <c r="AY1432" s="144"/>
      <c r="AZ1432" s="144"/>
      <c r="BA1432" s="144"/>
      <c r="BB1432" s="144"/>
      <c r="BC1432" s="144"/>
      <c r="BD1432" s="144"/>
      <c r="BE1432" s="144"/>
      <c r="BF1432" s="144"/>
    </row>
    <row r="1433" spans="3:58">
      <c r="C1433" s="144"/>
      <c r="D1433" s="144"/>
      <c r="E1433" s="144"/>
      <c r="F1433" s="144"/>
      <c r="G1433" s="144"/>
      <c r="H1433" s="144"/>
      <c r="I1433" s="144"/>
      <c r="J1433" s="144"/>
      <c r="K1433" s="144"/>
      <c r="L1433" s="144"/>
      <c r="M1433" s="144"/>
      <c r="N1433" s="144"/>
      <c r="O1433" s="144"/>
      <c r="P1433" s="144"/>
      <c r="Q1433" s="145"/>
      <c r="R1433" s="145"/>
      <c r="S1433" s="145"/>
      <c r="T1433" s="145"/>
      <c r="U1433" s="145"/>
      <c r="V1433" s="145"/>
      <c r="W1433" s="145"/>
      <c r="X1433" s="145"/>
      <c r="Y1433" s="145"/>
      <c r="Z1433" s="145"/>
      <c r="AA1433" s="145"/>
      <c r="AB1433" s="145"/>
      <c r="AC1433" s="145"/>
      <c r="AD1433" s="145"/>
      <c r="AE1433" s="144"/>
      <c r="AF1433" s="144"/>
      <c r="AG1433" s="144"/>
      <c r="AH1433" s="144"/>
      <c r="AI1433" s="144"/>
      <c r="AJ1433" s="144"/>
      <c r="AK1433" s="144"/>
      <c r="AL1433" s="144"/>
      <c r="AM1433" s="144"/>
      <c r="AN1433" s="144"/>
      <c r="AO1433" s="144"/>
      <c r="AP1433" s="144"/>
      <c r="AQ1433" s="144"/>
      <c r="AR1433" s="144"/>
      <c r="AS1433" s="144"/>
      <c r="AT1433" s="144"/>
      <c r="AU1433" s="144"/>
      <c r="AV1433" s="144"/>
      <c r="AW1433" s="144"/>
      <c r="AX1433" s="144"/>
      <c r="AY1433" s="144"/>
      <c r="AZ1433" s="144"/>
      <c r="BA1433" s="144"/>
      <c r="BB1433" s="144"/>
      <c r="BC1433" s="144"/>
      <c r="BD1433" s="144"/>
      <c r="BE1433" s="144"/>
      <c r="BF1433" s="144"/>
    </row>
    <row r="1434" spans="3:58">
      <c r="C1434" s="144"/>
      <c r="D1434" s="144"/>
      <c r="E1434" s="144"/>
      <c r="F1434" s="144"/>
      <c r="G1434" s="144"/>
      <c r="H1434" s="144"/>
      <c r="I1434" s="144"/>
      <c r="J1434" s="144"/>
      <c r="K1434" s="144"/>
      <c r="L1434" s="144"/>
      <c r="M1434" s="144"/>
      <c r="N1434" s="144"/>
      <c r="O1434" s="144"/>
      <c r="P1434" s="144"/>
      <c r="Q1434" s="145"/>
      <c r="R1434" s="145"/>
      <c r="S1434" s="145"/>
      <c r="T1434" s="145"/>
      <c r="U1434" s="145"/>
      <c r="V1434" s="145"/>
      <c r="W1434" s="145"/>
      <c r="X1434" s="145"/>
      <c r="Y1434" s="145"/>
      <c r="Z1434" s="145"/>
      <c r="AA1434" s="145"/>
      <c r="AB1434" s="145"/>
      <c r="AC1434" s="145"/>
      <c r="AD1434" s="145"/>
      <c r="AE1434" s="144"/>
      <c r="AF1434" s="144"/>
      <c r="AG1434" s="144"/>
      <c r="AH1434" s="144"/>
      <c r="AI1434" s="144"/>
      <c r="AJ1434" s="144"/>
      <c r="AK1434" s="144"/>
      <c r="AL1434" s="144"/>
      <c r="AM1434" s="144"/>
      <c r="AN1434" s="144"/>
      <c r="AO1434" s="144"/>
      <c r="AP1434" s="144"/>
      <c r="AQ1434" s="144"/>
      <c r="AR1434" s="144"/>
      <c r="AS1434" s="144"/>
      <c r="AT1434" s="144"/>
      <c r="AU1434" s="144"/>
      <c r="AV1434" s="144"/>
      <c r="AW1434" s="144"/>
      <c r="AX1434" s="144"/>
      <c r="AY1434" s="144"/>
      <c r="AZ1434" s="144"/>
      <c r="BA1434" s="144"/>
      <c r="BB1434" s="144"/>
      <c r="BC1434" s="144"/>
      <c r="BD1434" s="144"/>
      <c r="BE1434" s="144"/>
      <c r="BF1434" s="144"/>
    </row>
    <row r="1435" spans="3:58">
      <c r="C1435" s="144"/>
      <c r="D1435" s="144"/>
      <c r="E1435" s="144"/>
      <c r="F1435" s="144"/>
      <c r="G1435" s="144"/>
      <c r="H1435" s="144"/>
      <c r="I1435" s="144"/>
      <c r="J1435" s="144"/>
      <c r="K1435" s="144"/>
      <c r="L1435" s="144"/>
      <c r="M1435" s="144"/>
      <c r="N1435" s="144"/>
      <c r="O1435" s="144"/>
      <c r="P1435" s="144"/>
      <c r="Q1435" s="145"/>
      <c r="R1435" s="145"/>
      <c r="S1435" s="145"/>
      <c r="T1435" s="145"/>
      <c r="U1435" s="145"/>
      <c r="V1435" s="145"/>
      <c r="W1435" s="145"/>
      <c r="X1435" s="145"/>
      <c r="Y1435" s="145"/>
      <c r="Z1435" s="145"/>
      <c r="AA1435" s="145"/>
      <c r="AB1435" s="145"/>
      <c r="AC1435" s="145"/>
      <c r="AD1435" s="145"/>
      <c r="AE1435" s="144"/>
      <c r="AF1435" s="144"/>
      <c r="AG1435" s="144"/>
      <c r="AH1435" s="144"/>
      <c r="AI1435" s="144"/>
      <c r="AJ1435" s="144"/>
      <c r="AK1435" s="144"/>
      <c r="AL1435" s="144"/>
      <c r="AM1435" s="144"/>
      <c r="AN1435" s="144"/>
      <c r="AO1435" s="144"/>
      <c r="AP1435" s="144"/>
      <c r="AQ1435" s="144"/>
      <c r="AR1435" s="144"/>
      <c r="AS1435" s="144"/>
      <c r="AT1435" s="144"/>
      <c r="AU1435" s="144"/>
      <c r="AV1435" s="144"/>
      <c r="AW1435" s="144"/>
      <c r="AX1435" s="144"/>
      <c r="AY1435" s="144"/>
      <c r="AZ1435" s="144"/>
      <c r="BA1435" s="144"/>
      <c r="BB1435" s="144"/>
      <c r="BC1435" s="144"/>
      <c r="BD1435" s="144"/>
      <c r="BE1435" s="144"/>
      <c r="BF1435" s="144"/>
    </row>
    <row r="1436" spans="3:58">
      <c r="C1436" s="144"/>
      <c r="D1436" s="144"/>
      <c r="E1436" s="144"/>
      <c r="F1436" s="144"/>
      <c r="G1436" s="144"/>
      <c r="H1436" s="144"/>
      <c r="I1436" s="144"/>
      <c r="J1436" s="144"/>
      <c r="K1436" s="144"/>
      <c r="L1436" s="144"/>
      <c r="M1436" s="144"/>
      <c r="N1436" s="144"/>
      <c r="O1436" s="144"/>
      <c r="P1436" s="144"/>
      <c r="Q1436" s="145"/>
      <c r="R1436" s="145"/>
      <c r="S1436" s="145"/>
      <c r="T1436" s="145"/>
      <c r="U1436" s="145"/>
      <c r="V1436" s="145"/>
      <c r="W1436" s="145"/>
      <c r="X1436" s="145"/>
      <c r="Y1436" s="145"/>
      <c r="Z1436" s="145"/>
      <c r="AA1436" s="145"/>
      <c r="AB1436" s="145"/>
      <c r="AC1436" s="145"/>
      <c r="AD1436" s="145"/>
      <c r="AE1436" s="144"/>
      <c r="AF1436" s="144"/>
      <c r="AG1436" s="144"/>
      <c r="AH1436" s="144"/>
      <c r="AI1436" s="144"/>
      <c r="AJ1436" s="144"/>
      <c r="AK1436" s="144"/>
      <c r="AL1436" s="144"/>
      <c r="AM1436" s="144"/>
      <c r="AN1436" s="144"/>
      <c r="AO1436" s="144"/>
      <c r="AP1436" s="144"/>
      <c r="AQ1436" s="144"/>
      <c r="AR1436" s="144"/>
      <c r="AS1436" s="144"/>
      <c r="AT1436" s="144"/>
      <c r="AU1436" s="144"/>
      <c r="AV1436" s="144"/>
      <c r="AW1436" s="144"/>
      <c r="AX1436" s="144"/>
      <c r="AY1436" s="144"/>
      <c r="AZ1436" s="144"/>
      <c r="BA1436" s="144"/>
      <c r="BB1436" s="144"/>
      <c r="BC1436" s="144"/>
      <c r="BD1436" s="144"/>
      <c r="BE1436" s="144"/>
      <c r="BF1436" s="144"/>
    </row>
    <row r="1437" spans="3:58">
      <c r="C1437" s="144"/>
      <c r="D1437" s="144"/>
      <c r="E1437" s="144"/>
      <c r="F1437" s="144"/>
      <c r="G1437" s="144"/>
      <c r="H1437" s="144"/>
      <c r="I1437" s="144"/>
      <c r="J1437" s="144"/>
      <c r="K1437" s="144"/>
      <c r="L1437" s="144"/>
      <c r="M1437" s="144"/>
      <c r="N1437" s="144"/>
      <c r="O1437" s="144"/>
      <c r="P1437" s="144"/>
      <c r="Q1437" s="145"/>
      <c r="R1437" s="145"/>
      <c r="S1437" s="145"/>
      <c r="T1437" s="145"/>
      <c r="U1437" s="145"/>
      <c r="V1437" s="145"/>
      <c r="W1437" s="145"/>
      <c r="X1437" s="145"/>
      <c r="Y1437" s="145"/>
      <c r="Z1437" s="145"/>
      <c r="AA1437" s="145"/>
      <c r="AB1437" s="145"/>
      <c r="AC1437" s="145"/>
      <c r="AD1437" s="145"/>
      <c r="AE1437" s="144"/>
      <c r="AF1437" s="144"/>
      <c r="AG1437" s="144"/>
      <c r="AH1437" s="144"/>
      <c r="AI1437" s="144"/>
      <c r="AJ1437" s="144"/>
      <c r="AK1437" s="144"/>
      <c r="AL1437" s="144"/>
      <c r="AM1437" s="144"/>
      <c r="AN1437" s="144"/>
      <c r="AO1437" s="144"/>
      <c r="AP1437" s="144"/>
      <c r="AQ1437" s="144"/>
      <c r="AR1437" s="144"/>
      <c r="AS1437" s="144"/>
      <c r="AT1437" s="144"/>
      <c r="AU1437" s="144"/>
      <c r="AV1437" s="144"/>
      <c r="AW1437" s="144"/>
      <c r="AX1437" s="144"/>
      <c r="AY1437" s="144"/>
      <c r="AZ1437" s="144"/>
      <c r="BA1437" s="144"/>
      <c r="BB1437" s="144"/>
      <c r="BC1437" s="144"/>
      <c r="BD1437" s="144"/>
      <c r="BE1437" s="144"/>
      <c r="BF1437" s="144"/>
    </row>
    <row r="1438" spans="3:58">
      <c r="C1438" s="144"/>
      <c r="D1438" s="144"/>
      <c r="E1438" s="144"/>
      <c r="F1438" s="144"/>
      <c r="G1438" s="144"/>
      <c r="H1438" s="144"/>
      <c r="I1438" s="144"/>
      <c r="J1438" s="144"/>
      <c r="K1438" s="144"/>
      <c r="L1438" s="144"/>
      <c r="M1438" s="144"/>
      <c r="N1438" s="144"/>
      <c r="O1438" s="144"/>
      <c r="P1438" s="144"/>
      <c r="Q1438" s="145"/>
      <c r="R1438" s="145"/>
      <c r="S1438" s="145"/>
      <c r="T1438" s="145"/>
      <c r="U1438" s="145"/>
      <c r="V1438" s="145"/>
      <c r="W1438" s="145"/>
      <c r="X1438" s="145"/>
      <c r="Y1438" s="145"/>
      <c r="Z1438" s="145"/>
      <c r="AA1438" s="145"/>
      <c r="AB1438" s="145"/>
      <c r="AC1438" s="145"/>
      <c r="AD1438" s="145"/>
      <c r="AE1438" s="144"/>
      <c r="AF1438" s="144"/>
      <c r="AG1438" s="144"/>
      <c r="AH1438" s="144"/>
      <c r="AI1438" s="144"/>
      <c r="AJ1438" s="144"/>
      <c r="AK1438" s="144"/>
      <c r="AL1438" s="144"/>
      <c r="AM1438" s="144"/>
      <c r="AN1438" s="144"/>
      <c r="AO1438" s="144"/>
      <c r="AP1438" s="144"/>
      <c r="AQ1438" s="144"/>
      <c r="AR1438" s="144"/>
      <c r="AS1438" s="144"/>
      <c r="AT1438" s="144"/>
      <c r="AU1438" s="144"/>
      <c r="AV1438" s="144"/>
      <c r="AW1438" s="144"/>
      <c r="AX1438" s="144"/>
      <c r="AY1438" s="144"/>
      <c r="AZ1438" s="144"/>
      <c r="BA1438" s="144"/>
      <c r="BB1438" s="144"/>
      <c r="BC1438" s="144"/>
      <c r="BD1438" s="144"/>
      <c r="BE1438" s="144"/>
      <c r="BF1438" s="144"/>
    </row>
    <row r="1439" spans="3:58">
      <c r="C1439" s="144"/>
      <c r="D1439" s="144"/>
      <c r="E1439" s="144"/>
      <c r="F1439" s="144"/>
      <c r="G1439" s="144"/>
      <c r="H1439" s="144"/>
      <c r="I1439" s="144"/>
      <c r="J1439" s="144"/>
      <c r="K1439" s="144"/>
      <c r="L1439" s="144"/>
      <c r="M1439" s="144"/>
      <c r="N1439" s="144"/>
      <c r="O1439" s="144"/>
      <c r="P1439" s="144"/>
      <c r="Q1439" s="145"/>
      <c r="R1439" s="145"/>
      <c r="S1439" s="145"/>
      <c r="T1439" s="145"/>
      <c r="U1439" s="145"/>
      <c r="V1439" s="145"/>
      <c r="W1439" s="145"/>
      <c r="X1439" s="145"/>
      <c r="Y1439" s="145"/>
      <c r="Z1439" s="145"/>
      <c r="AA1439" s="145"/>
      <c r="AB1439" s="145"/>
      <c r="AC1439" s="145"/>
      <c r="AD1439" s="145"/>
      <c r="AE1439" s="144"/>
      <c r="AF1439" s="144"/>
      <c r="AG1439" s="144"/>
      <c r="AH1439" s="144"/>
      <c r="AI1439" s="144"/>
      <c r="AJ1439" s="144"/>
      <c r="AK1439" s="144"/>
      <c r="AL1439" s="144"/>
      <c r="AM1439" s="144"/>
      <c r="AN1439" s="144"/>
      <c r="AO1439" s="144"/>
      <c r="AP1439" s="144"/>
      <c r="AQ1439" s="144"/>
      <c r="AR1439" s="144"/>
      <c r="AS1439" s="144"/>
      <c r="AT1439" s="144"/>
      <c r="AU1439" s="144"/>
      <c r="AV1439" s="144"/>
      <c r="AW1439" s="144"/>
      <c r="AX1439" s="144"/>
      <c r="AY1439" s="144"/>
      <c r="AZ1439" s="144"/>
      <c r="BA1439" s="144"/>
      <c r="BB1439" s="144"/>
      <c r="BC1439" s="144"/>
      <c r="BD1439" s="144"/>
      <c r="BE1439" s="144"/>
      <c r="BF1439" s="144"/>
    </row>
    <row r="1440" spans="3:58">
      <c r="C1440" s="144"/>
      <c r="D1440" s="144"/>
      <c r="E1440" s="144"/>
      <c r="F1440" s="144"/>
      <c r="G1440" s="144"/>
      <c r="H1440" s="144"/>
      <c r="I1440" s="144"/>
      <c r="J1440" s="144"/>
      <c r="K1440" s="144"/>
      <c r="L1440" s="144"/>
      <c r="M1440" s="144"/>
      <c r="N1440" s="144"/>
      <c r="O1440" s="144"/>
      <c r="P1440" s="144"/>
      <c r="Q1440" s="145"/>
      <c r="R1440" s="145"/>
      <c r="S1440" s="145"/>
      <c r="T1440" s="145"/>
      <c r="U1440" s="145"/>
      <c r="V1440" s="145"/>
      <c r="W1440" s="145"/>
      <c r="X1440" s="145"/>
      <c r="Y1440" s="145"/>
      <c r="Z1440" s="145"/>
      <c r="AA1440" s="145"/>
      <c r="AB1440" s="145"/>
      <c r="AC1440" s="145"/>
      <c r="AD1440" s="145"/>
      <c r="AE1440" s="144"/>
      <c r="AF1440" s="144"/>
      <c r="AG1440" s="144"/>
      <c r="AH1440" s="144"/>
      <c r="AI1440" s="144"/>
      <c r="AJ1440" s="144"/>
      <c r="AK1440" s="144"/>
      <c r="AL1440" s="144"/>
      <c r="AM1440" s="144"/>
      <c r="AN1440" s="144"/>
      <c r="AO1440" s="144"/>
      <c r="AP1440" s="144"/>
      <c r="AQ1440" s="144"/>
      <c r="AR1440" s="144"/>
      <c r="AS1440" s="144"/>
      <c r="AT1440" s="144"/>
      <c r="AU1440" s="144"/>
      <c r="AV1440" s="144"/>
      <c r="AW1440" s="144"/>
      <c r="AX1440" s="144"/>
      <c r="AY1440" s="144"/>
      <c r="AZ1440" s="144"/>
      <c r="BA1440" s="144"/>
      <c r="BB1440" s="144"/>
      <c r="BC1440" s="144"/>
      <c r="BD1440" s="144"/>
      <c r="BE1440" s="144"/>
      <c r="BF1440" s="144"/>
    </row>
    <row r="1441" spans="3:58">
      <c r="C1441" s="144"/>
      <c r="D1441" s="144"/>
      <c r="E1441" s="144"/>
      <c r="F1441" s="144"/>
      <c r="G1441" s="144"/>
      <c r="H1441" s="144"/>
      <c r="I1441" s="144"/>
      <c r="J1441" s="144"/>
      <c r="K1441" s="144"/>
      <c r="L1441" s="144"/>
      <c r="M1441" s="144"/>
      <c r="N1441" s="144"/>
      <c r="O1441" s="144"/>
      <c r="P1441" s="144"/>
      <c r="Q1441" s="145"/>
      <c r="R1441" s="145"/>
      <c r="S1441" s="145"/>
      <c r="T1441" s="145"/>
      <c r="U1441" s="145"/>
      <c r="V1441" s="145"/>
      <c r="W1441" s="145"/>
      <c r="X1441" s="145"/>
      <c r="Y1441" s="145"/>
      <c r="Z1441" s="145"/>
      <c r="AA1441" s="145"/>
      <c r="AB1441" s="145"/>
      <c r="AC1441" s="145"/>
      <c r="AD1441" s="145"/>
      <c r="AE1441" s="144"/>
      <c r="AF1441" s="144"/>
      <c r="AG1441" s="144"/>
      <c r="AH1441" s="144"/>
      <c r="AI1441" s="144"/>
      <c r="AJ1441" s="144"/>
      <c r="AK1441" s="144"/>
      <c r="AL1441" s="144"/>
      <c r="AM1441" s="144"/>
      <c r="AN1441" s="144"/>
      <c r="AO1441" s="144"/>
      <c r="AP1441" s="144"/>
      <c r="AQ1441" s="144"/>
      <c r="AR1441" s="144"/>
      <c r="AS1441" s="144"/>
      <c r="AT1441" s="144"/>
      <c r="AU1441" s="144"/>
      <c r="AV1441" s="144"/>
      <c r="AW1441" s="144"/>
      <c r="AX1441" s="144"/>
      <c r="AY1441" s="144"/>
      <c r="AZ1441" s="144"/>
      <c r="BA1441" s="144"/>
      <c r="BB1441" s="144"/>
      <c r="BC1441" s="144"/>
      <c r="BD1441" s="144"/>
      <c r="BE1441" s="144"/>
      <c r="BF1441" s="144"/>
    </row>
    <row r="1442" spans="3:58">
      <c r="C1442" s="144"/>
      <c r="D1442" s="144"/>
      <c r="E1442" s="144"/>
      <c r="F1442" s="144"/>
      <c r="G1442" s="144"/>
      <c r="H1442" s="144"/>
      <c r="I1442" s="144"/>
      <c r="J1442" s="144"/>
      <c r="K1442" s="144"/>
      <c r="L1442" s="144"/>
      <c r="M1442" s="144"/>
      <c r="N1442" s="144"/>
      <c r="O1442" s="144"/>
      <c r="P1442" s="144"/>
      <c r="Q1442" s="145"/>
      <c r="R1442" s="145"/>
      <c r="S1442" s="145"/>
      <c r="T1442" s="145"/>
      <c r="U1442" s="145"/>
      <c r="V1442" s="145"/>
      <c r="W1442" s="145"/>
      <c r="X1442" s="145"/>
      <c r="Y1442" s="145"/>
      <c r="Z1442" s="145"/>
      <c r="AA1442" s="145"/>
      <c r="AB1442" s="145"/>
      <c r="AC1442" s="145"/>
      <c r="AD1442" s="145"/>
      <c r="AE1442" s="144"/>
      <c r="AF1442" s="144"/>
      <c r="AG1442" s="144"/>
      <c r="AH1442" s="144"/>
      <c r="AI1442" s="144"/>
      <c r="AJ1442" s="144"/>
      <c r="AK1442" s="144"/>
      <c r="AL1442" s="144"/>
      <c r="AM1442" s="144"/>
      <c r="AN1442" s="144"/>
      <c r="AO1442" s="144"/>
      <c r="AP1442" s="144"/>
      <c r="AQ1442" s="144"/>
      <c r="AR1442" s="144"/>
      <c r="AS1442" s="144"/>
      <c r="AT1442" s="144"/>
      <c r="AU1442" s="144"/>
      <c r="AV1442" s="144"/>
      <c r="AW1442" s="144"/>
      <c r="AX1442" s="144"/>
      <c r="AY1442" s="144"/>
      <c r="AZ1442" s="144"/>
      <c r="BA1442" s="144"/>
      <c r="BB1442" s="144"/>
      <c r="BC1442" s="144"/>
      <c r="BD1442" s="144"/>
      <c r="BE1442" s="144"/>
      <c r="BF1442" s="144"/>
    </row>
    <row r="1443" spans="3:58">
      <c r="C1443" s="144"/>
      <c r="D1443" s="144"/>
      <c r="E1443" s="144"/>
      <c r="F1443" s="144"/>
      <c r="G1443" s="144"/>
      <c r="H1443" s="144"/>
      <c r="I1443" s="144"/>
      <c r="J1443" s="144"/>
      <c r="K1443" s="144"/>
      <c r="L1443" s="144"/>
      <c r="M1443" s="144"/>
      <c r="N1443" s="144"/>
      <c r="O1443" s="144"/>
      <c r="P1443" s="144"/>
      <c r="Q1443" s="145"/>
      <c r="R1443" s="145"/>
      <c r="S1443" s="145"/>
      <c r="T1443" s="145"/>
      <c r="U1443" s="145"/>
      <c r="V1443" s="145"/>
      <c r="W1443" s="145"/>
      <c r="X1443" s="145"/>
      <c r="Y1443" s="145"/>
      <c r="Z1443" s="145"/>
      <c r="AA1443" s="145"/>
      <c r="AB1443" s="145"/>
      <c r="AC1443" s="145"/>
      <c r="AD1443" s="145"/>
      <c r="AE1443" s="144"/>
      <c r="AF1443" s="144"/>
      <c r="AG1443" s="144"/>
      <c r="AH1443" s="144"/>
      <c r="AI1443" s="144"/>
      <c r="AJ1443" s="144"/>
      <c r="AK1443" s="144"/>
      <c r="AL1443" s="144"/>
      <c r="AM1443" s="144"/>
      <c r="AN1443" s="144"/>
      <c r="AO1443" s="144"/>
      <c r="AP1443" s="144"/>
      <c r="AQ1443" s="144"/>
      <c r="AR1443" s="144"/>
      <c r="AS1443" s="144"/>
      <c r="AT1443" s="144"/>
      <c r="AU1443" s="144"/>
      <c r="AV1443" s="144"/>
      <c r="AW1443" s="144"/>
      <c r="AX1443" s="144"/>
      <c r="AY1443" s="144"/>
      <c r="AZ1443" s="144"/>
      <c r="BA1443" s="144"/>
      <c r="BB1443" s="144"/>
      <c r="BC1443" s="144"/>
      <c r="BD1443" s="144"/>
      <c r="BE1443" s="144"/>
      <c r="BF1443" s="144"/>
    </row>
    <row r="1444" spans="3:58">
      <c r="C1444" s="144"/>
      <c r="D1444" s="144"/>
      <c r="E1444" s="144"/>
      <c r="F1444" s="144"/>
      <c r="G1444" s="144"/>
      <c r="H1444" s="144"/>
      <c r="I1444" s="144"/>
      <c r="J1444" s="144"/>
      <c r="K1444" s="144"/>
      <c r="L1444" s="144"/>
      <c r="M1444" s="144"/>
      <c r="N1444" s="144"/>
      <c r="O1444" s="144"/>
      <c r="P1444" s="144"/>
      <c r="Q1444" s="145"/>
      <c r="R1444" s="145"/>
      <c r="S1444" s="145"/>
      <c r="T1444" s="145"/>
      <c r="U1444" s="145"/>
      <c r="V1444" s="145"/>
      <c r="W1444" s="145"/>
      <c r="X1444" s="145"/>
      <c r="Y1444" s="145"/>
      <c r="Z1444" s="145"/>
      <c r="AA1444" s="145"/>
      <c r="AB1444" s="145"/>
      <c r="AC1444" s="145"/>
      <c r="AD1444" s="145"/>
      <c r="AE1444" s="144"/>
      <c r="AF1444" s="144"/>
      <c r="AG1444" s="144"/>
      <c r="AH1444" s="144"/>
      <c r="AI1444" s="144"/>
      <c r="AJ1444" s="144"/>
      <c r="AK1444" s="144"/>
      <c r="AL1444" s="144"/>
      <c r="AM1444" s="144"/>
      <c r="AN1444" s="144"/>
      <c r="AO1444" s="144"/>
      <c r="AP1444" s="144"/>
      <c r="AQ1444" s="144"/>
      <c r="AR1444" s="144"/>
      <c r="AS1444" s="144"/>
      <c r="AT1444" s="144"/>
      <c r="AU1444" s="144"/>
      <c r="AV1444" s="144"/>
      <c r="AW1444" s="144"/>
      <c r="AX1444" s="144"/>
      <c r="AY1444" s="144"/>
      <c r="AZ1444" s="144"/>
      <c r="BA1444" s="144"/>
      <c r="BB1444" s="144"/>
      <c r="BC1444" s="144"/>
      <c r="BD1444" s="144"/>
      <c r="BE1444" s="144"/>
      <c r="BF1444" s="144"/>
    </row>
    <row r="1445" spans="3:58">
      <c r="C1445" s="144"/>
      <c r="D1445" s="144"/>
      <c r="E1445" s="144"/>
      <c r="F1445" s="144"/>
      <c r="G1445" s="144"/>
      <c r="H1445" s="144"/>
      <c r="I1445" s="144"/>
      <c r="J1445" s="144"/>
      <c r="K1445" s="144"/>
      <c r="L1445" s="144"/>
      <c r="M1445" s="144"/>
      <c r="N1445" s="144"/>
      <c r="O1445" s="144"/>
      <c r="P1445" s="144"/>
      <c r="Q1445" s="145"/>
      <c r="R1445" s="145"/>
      <c r="S1445" s="145"/>
      <c r="T1445" s="145"/>
      <c r="U1445" s="145"/>
      <c r="V1445" s="145"/>
      <c r="W1445" s="145"/>
      <c r="X1445" s="145"/>
      <c r="Y1445" s="145"/>
      <c r="Z1445" s="145"/>
      <c r="AA1445" s="145"/>
      <c r="AB1445" s="145"/>
      <c r="AC1445" s="145"/>
      <c r="AD1445" s="145"/>
      <c r="AE1445" s="144"/>
      <c r="AF1445" s="144"/>
      <c r="AG1445" s="144"/>
      <c r="AH1445" s="144"/>
      <c r="AI1445" s="144"/>
      <c r="AJ1445" s="144"/>
      <c r="AK1445" s="144"/>
      <c r="AL1445" s="144"/>
      <c r="AM1445" s="144"/>
      <c r="AN1445" s="144"/>
      <c r="AO1445" s="144"/>
      <c r="AP1445" s="144"/>
      <c r="AQ1445" s="144"/>
      <c r="AR1445" s="144"/>
      <c r="AS1445" s="144"/>
      <c r="AT1445" s="144"/>
      <c r="AU1445" s="144"/>
      <c r="AV1445" s="144"/>
      <c r="AW1445" s="144"/>
      <c r="AX1445" s="144"/>
      <c r="AY1445" s="144"/>
      <c r="AZ1445" s="144"/>
      <c r="BA1445" s="144"/>
      <c r="BB1445" s="144"/>
      <c r="BC1445" s="144"/>
      <c r="BD1445" s="144"/>
      <c r="BE1445" s="144"/>
      <c r="BF1445" s="144"/>
    </row>
    <row r="1446" spans="3:58">
      <c r="C1446" s="144"/>
      <c r="D1446" s="144"/>
      <c r="E1446" s="144"/>
      <c r="F1446" s="144"/>
      <c r="G1446" s="144"/>
      <c r="H1446" s="144"/>
      <c r="I1446" s="144"/>
      <c r="J1446" s="144"/>
      <c r="K1446" s="144"/>
      <c r="L1446" s="144"/>
      <c r="M1446" s="144"/>
      <c r="N1446" s="144"/>
      <c r="O1446" s="144"/>
      <c r="P1446" s="144"/>
      <c r="Q1446" s="145"/>
      <c r="R1446" s="145"/>
      <c r="S1446" s="145"/>
      <c r="T1446" s="145"/>
      <c r="U1446" s="145"/>
      <c r="V1446" s="145"/>
      <c r="W1446" s="145"/>
      <c r="X1446" s="145"/>
      <c r="Y1446" s="145"/>
      <c r="Z1446" s="145"/>
      <c r="AA1446" s="145"/>
      <c r="AB1446" s="145"/>
      <c r="AC1446" s="145"/>
      <c r="AD1446" s="145"/>
      <c r="AE1446" s="144"/>
      <c r="AF1446" s="144"/>
      <c r="AG1446" s="144"/>
      <c r="AH1446" s="144"/>
      <c r="AI1446" s="144"/>
      <c r="AJ1446" s="144"/>
      <c r="AK1446" s="144"/>
      <c r="AL1446" s="144"/>
      <c r="AM1446" s="144"/>
      <c r="AN1446" s="144"/>
      <c r="AO1446" s="144"/>
      <c r="AP1446" s="144"/>
      <c r="AQ1446" s="144"/>
      <c r="AR1446" s="144"/>
      <c r="AS1446" s="144"/>
      <c r="AT1446" s="144"/>
      <c r="AU1446" s="144"/>
      <c r="AV1446" s="144"/>
      <c r="AW1446" s="144"/>
      <c r="AX1446" s="144"/>
      <c r="AY1446" s="144"/>
      <c r="AZ1446" s="144"/>
      <c r="BA1446" s="144"/>
      <c r="BB1446" s="144"/>
      <c r="BC1446" s="144"/>
      <c r="BD1446" s="144"/>
      <c r="BE1446" s="144"/>
      <c r="BF1446" s="144"/>
    </row>
    <row r="1447" spans="3:58">
      <c r="C1447" s="144"/>
      <c r="D1447" s="144"/>
      <c r="E1447" s="144"/>
      <c r="F1447" s="144"/>
      <c r="G1447" s="144"/>
      <c r="H1447" s="144"/>
      <c r="I1447" s="144"/>
      <c r="J1447" s="144"/>
      <c r="K1447" s="144"/>
      <c r="L1447" s="144"/>
      <c r="M1447" s="144"/>
      <c r="N1447" s="144"/>
      <c r="O1447" s="144"/>
      <c r="P1447" s="144"/>
      <c r="Q1447" s="145"/>
      <c r="R1447" s="145"/>
      <c r="S1447" s="145"/>
      <c r="T1447" s="145"/>
      <c r="U1447" s="145"/>
      <c r="V1447" s="145"/>
      <c r="W1447" s="145"/>
      <c r="X1447" s="145"/>
      <c r="Y1447" s="145"/>
      <c r="Z1447" s="145"/>
      <c r="AA1447" s="145"/>
      <c r="AB1447" s="145"/>
      <c r="AC1447" s="145"/>
      <c r="AD1447" s="145"/>
      <c r="AE1447" s="144"/>
      <c r="AF1447" s="144"/>
      <c r="AG1447" s="144"/>
      <c r="AH1447" s="144"/>
      <c r="AI1447" s="144"/>
      <c r="AJ1447" s="144"/>
      <c r="AK1447" s="144"/>
      <c r="AL1447" s="144"/>
      <c r="AM1447" s="144"/>
      <c r="AN1447" s="144"/>
      <c r="AO1447" s="144"/>
      <c r="AP1447" s="144"/>
      <c r="AQ1447" s="144"/>
      <c r="AR1447" s="144"/>
      <c r="AS1447" s="144"/>
      <c r="AT1447" s="144"/>
      <c r="AU1447" s="144"/>
      <c r="AV1447" s="144"/>
      <c r="AW1447" s="144"/>
      <c r="AX1447" s="144"/>
      <c r="AY1447" s="144"/>
      <c r="AZ1447" s="144"/>
      <c r="BA1447" s="144"/>
      <c r="BB1447" s="144"/>
      <c r="BC1447" s="144"/>
      <c r="BD1447" s="144"/>
      <c r="BE1447" s="144"/>
      <c r="BF1447" s="144"/>
    </row>
    <row r="1448" spans="3:58">
      <c r="C1448" s="144"/>
      <c r="D1448" s="144"/>
      <c r="E1448" s="144"/>
      <c r="F1448" s="144"/>
      <c r="G1448" s="144"/>
      <c r="H1448" s="144"/>
      <c r="I1448" s="144"/>
      <c r="J1448" s="144"/>
      <c r="K1448" s="144"/>
      <c r="L1448" s="144"/>
      <c r="M1448" s="144"/>
      <c r="N1448" s="144"/>
      <c r="O1448" s="144"/>
      <c r="P1448" s="144"/>
      <c r="Q1448" s="145"/>
      <c r="R1448" s="145"/>
      <c r="S1448" s="145"/>
      <c r="T1448" s="145"/>
      <c r="U1448" s="145"/>
      <c r="V1448" s="145"/>
      <c r="W1448" s="145"/>
      <c r="X1448" s="145"/>
      <c r="Y1448" s="145"/>
      <c r="Z1448" s="145"/>
      <c r="AA1448" s="145"/>
      <c r="AB1448" s="145"/>
      <c r="AC1448" s="145"/>
      <c r="AD1448" s="145"/>
      <c r="AE1448" s="144"/>
      <c r="AF1448" s="144"/>
      <c r="AG1448" s="144"/>
      <c r="AH1448" s="144"/>
      <c r="AI1448" s="144"/>
      <c r="AJ1448" s="144"/>
      <c r="AK1448" s="144"/>
      <c r="AL1448" s="144"/>
      <c r="AM1448" s="144"/>
      <c r="AN1448" s="144"/>
      <c r="AO1448" s="144"/>
      <c r="AP1448" s="144"/>
      <c r="AQ1448" s="144"/>
      <c r="AR1448" s="144"/>
      <c r="AS1448" s="144"/>
      <c r="AT1448" s="144"/>
      <c r="AU1448" s="144"/>
      <c r="AV1448" s="144"/>
      <c r="AW1448" s="144"/>
      <c r="AX1448" s="144"/>
      <c r="AY1448" s="144"/>
      <c r="AZ1448" s="144"/>
      <c r="BA1448" s="144"/>
      <c r="BB1448" s="144"/>
      <c r="BC1448" s="144"/>
      <c r="BD1448" s="144"/>
      <c r="BE1448" s="144"/>
      <c r="BF1448" s="144"/>
    </row>
    <row r="1449" spans="3:58">
      <c r="C1449" s="144"/>
      <c r="D1449" s="144"/>
      <c r="E1449" s="144"/>
      <c r="F1449" s="144"/>
      <c r="G1449" s="144"/>
      <c r="H1449" s="144"/>
      <c r="I1449" s="144"/>
      <c r="J1449" s="144"/>
      <c r="K1449" s="144"/>
      <c r="L1449" s="144"/>
      <c r="M1449" s="144"/>
      <c r="N1449" s="144"/>
      <c r="O1449" s="144"/>
      <c r="P1449" s="144"/>
      <c r="Q1449" s="145"/>
      <c r="R1449" s="145"/>
      <c r="S1449" s="145"/>
      <c r="T1449" s="145"/>
      <c r="U1449" s="145"/>
      <c r="V1449" s="145"/>
      <c r="W1449" s="145"/>
      <c r="X1449" s="145"/>
      <c r="Y1449" s="145"/>
      <c r="Z1449" s="145"/>
      <c r="AA1449" s="145"/>
      <c r="AB1449" s="145"/>
      <c r="AC1449" s="145"/>
      <c r="AD1449" s="145"/>
      <c r="AE1449" s="144"/>
      <c r="AF1449" s="144"/>
      <c r="AG1449" s="144"/>
      <c r="AH1449" s="144"/>
      <c r="AI1449" s="144"/>
      <c r="AJ1449" s="144"/>
      <c r="AK1449" s="144"/>
      <c r="AL1449" s="144"/>
      <c r="AM1449" s="144"/>
      <c r="AN1449" s="144"/>
      <c r="AO1449" s="144"/>
      <c r="AP1449" s="144"/>
      <c r="AQ1449" s="144"/>
      <c r="AR1449" s="144"/>
      <c r="AS1449" s="144"/>
      <c r="AT1449" s="144"/>
      <c r="AU1449" s="144"/>
      <c r="AV1449" s="144"/>
      <c r="AW1449" s="144"/>
      <c r="AX1449" s="144"/>
      <c r="AY1449" s="144"/>
      <c r="AZ1449" s="144"/>
      <c r="BA1449" s="144"/>
      <c r="BB1449" s="144"/>
      <c r="BC1449" s="144"/>
      <c r="BD1449" s="144"/>
      <c r="BE1449" s="144"/>
      <c r="BF1449" s="144"/>
    </row>
    <row r="1450" spans="3:58">
      <c r="C1450" s="144"/>
      <c r="D1450" s="144"/>
      <c r="E1450" s="144"/>
      <c r="F1450" s="144"/>
      <c r="G1450" s="144"/>
      <c r="H1450" s="144"/>
      <c r="I1450" s="144"/>
      <c r="J1450" s="144"/>
      <c r="K1450" s="144"/>
      <c r="L1450" s="144"/>
      <c r="M1450" s="144"/>
      <c r="N1450" s="144"/>
      <c r="O1450" s="144"/>
      <c r="P1450" s="144"/>
      <c r="Q1450" s="145"/>
      <c r="R1450" s="145"/>
      <c r="S1450" s="145"/>
      <c r="T1450" s="145"/>
      <c r="U1450" s="145"/>
      <c r="V1450" s="145"/>
      <c r="W1450" s="145"/>
      <c r="X1450" s="145"/>
      <c r="Y1450" s="145"/>
      <c r="Z1450" s="145"/>
      <c r="AA1450" s="145"/>
      <c r="AB1450" s="145"/>
      <c r="AC1450" s="145"/>
      <c r="AD1450" s="145"/>
      <c r="AE1450" s="144"/>
      <c r="AF1450" s="144"/>
      <c r="AG1450" s="144"/>
      <c r="AH1450" s="144"/>
      <c r="AI1450" s="144"/>
      <c r="AJ1450" s="144"/>
      <c r="AK1450" s="144"/>
      <c r="AL1450" s="144"/>
      <c r="AM1450" s="144"/>
      <c r="AN1450" s="144"/>
      <c r="AO1450" s="144"/>
      <c r="AP1450" s="144"/>
      <c r="AQ1450" s="144"/>
      <c r="AR1450" s="144"/>
      <c r="AS1450" s="144"/>
      <c r="AT1450" s="144"/>
      <c r="AU1450" s="144"/>
      <c r="AV1450" s="144"/>
      <c r="AW1450" s="144"/>
      <c r="AX1450" s="144"/>
      <c r="AY1450" s="144"/>
      <c r="AZ1450" s="144"/>
      <c r="BA1450" s="144"/>
      <c r="BB1450" s="144"/>
      <c r="BC1450" s="144"/>
      <c r="BD1450" s="144"/>
      <c r="BE1450" s="144"/>
      <c r="BF1450" s="144"/>
    </row>
    <row r="1451" spans="3:58">
      <c r="C1451" s="144"/>
      <c r="D1451" s="144"/>
      <c r="E1451" s="144"/>
      <c r="F1451" s="144"/>
      <c r="G1451" s="144"/>
      <c r="H1451" s="144"/>
      <c r="I1451" s="144"/>
      <c r="J1451" s="144"/>
      <c r="K1451" s="144"/>
      <c r="L1451" s="144"/>
      <c r="M1451" s="144"/>
      <c r="N1451" s="144"/>
      <c r="O1451" s="144"/>
      <c r="P1451" s="144"/>
      <c r="Q1451" s="145"/>
      <c r="R1451" s="145"/>
      <c r="S1451" s="145"/>
      <c r="T1451" s="145"/>
      <c r="U1451" s="145"/>
      <c r="V1451" s="145"/>
      <c r="W1451" s="145"/>
      <c r="X1451" s="145"/>
      <c r="Y1451" s="145"/>
      <c r="Z1451" s="145"/>
      <c r="AA1451" s="145"/>
      <c r="AB1451" s="145"/>
      <c r="AC1451" s="145"/>
      <c r="AD1451" s="145"/>
      <c r="AE1451" s="144"/>
      <c r="AF1451" s="144"/>
      <c r="AG1451" s="144"/>
      <c r="AH1451" s="144"/>
      <c r="AI1451" s="144"/>
      <c r="AJ1451" s="144"/>
      <c r="AK1451" s="144"/>
      <c r="AL1451" s="144"/>
      <c r="AM1451" s="144"/>
      <c r="AN1451" s="144"/>
      <c r="AO1451" s="144"/>
      <c r="AP1451" s="144"/>
      <c r="AQ1451" s="144"/>
      <c r="AR1451" s="144"/>
      <c r="AS1451" s="144"/>
      <c r="AT1451" s="144"/>
      <c r="AU1451" s="144"/>
      <c r="AV1451" s="144"/>
      <c r="AW1451" s="144"/>
      <c r="AX1451" s="144"/>
      <c r="AY1451" s="144"/>
      <c r="AZ1451" s="144"/>
      <c r="BA1451" s="144"/>
      <c r="BB1451" s="144"/>
      <c r="BC1451" s="144"/>
      <c r="BD1451" s="144"/>
      <c r="BE1451" s="144"/>
      <c r="BF1451" s="144"/>
    </row>
    <row r="1452" spans="3:58">
      <c r="C1452" s="144"/>
      <c r="D1452" s="144"/>
      <c r="E1452" s="144"/>
      <c r="F1452" s="144"/>
      <c r="G1452" s="144"/>
      <c r="H1452" s="144"/>
      <c r="I1452" s="144"/>
      <c r="J1452" s="144"/>
      <c r="K1452" s="144"/>
      <c r="L1452" s="144"/>
      <c r="M1452" s="144"/>
      <c r="N1452" s="144"/>
      <c r="O1452" s="144"/>
      <c r="P1452" s="144"/>
      <c r="Q1452" s="145"/>
      <c r="R1452" s="145"/>
      <c r="S1452" s="145"/>
      <c r="T1452" s="145"/>
      <c r="U1452" s="145"/>
      <c r="V1452" s="145"/>
      <c r="W1452" s="145"/>
      <c r="X1452" s="145"/>
      <c r="Y1452" s="145"/>
      <c r="Z1452" s="145"/>
      <c r="AA1452" s="145"/>
      <c r="AB1452" s="145"/>
      <c r="AC1452" s="145"/>
      <c r="AD1452" s="145"/>
      <c r="AE1452" s="144"/>
      <c r="AF1452" s="144"/>
      <c r="AG1452" s="144"/>
      <c r="AH1452" s="144"/>
      <c r="AI1452" s="144"/>
      <c r="AJ1452" s="144"/>
      <c r="AK1452" s="144"/>
      <c r="AL1452" s="144"/>
      <c r="AM1452" s="144"/>
      <c r="AN1452" s="144"/>
      <c r="AO1452" s="144"/>
      <c r="AP1452" s="144"/>
      <c r="AQ1452" s="144"/>
      <c r="AR1452" s="144"/>
      <c r="AS1452" s="144"/>
      <c r="AT1452" s="144"/>
      <c r="AU1452" s="144"/>
      <c r="AV1452" s="144"/>
      <c r="AW1452" s="144"/>
      <c r="AX1452" s="144"/>
      <c r="AY1452" s="144"/>
      <c r="AZ1452" s="144"/>
      <c r="BA1452" s="144"/>
      <c r="BB1452" s="144"/>
      <c r="BC1452" s="144"/>
      <c r="BD1452" s="144"/>
      <c r="BE1452" s="144"/>
      <c r="BF1452" s="144"/>
    </row>
    <row r="1453" spans="3:58">
      <c r="C1453" s="144"/>
      <c r="D1453" s="144"/>
      <c r="E1453" s="144"/>
      <c r="F1453" s="144"/>
      <c r="G1453" s="144"/>
      <c r="H1453" s="144"/>
      <c r="I1453" s="144"/>
      <c r="J1453" s="144"/>
      <c r="K1453" s="144"/>
      <c r="L1453" s="144"/>
      <c r="M1453" s="144"/>
      <c r="N1453" s="144"/>
      <c r="O1453" s="144"/>
      <c r="P1453" s="144"/>
      <c r="Q1453" s="145"/>
      <c r="R1453" s="145"/>
      <c r="S1453" s="145"/>
      <c r="T1453" s="145"/>
      <c r="U1453" s="145"/>
      <c r="V1453" s="145"/>
      <c r="W1453" s="145"/>
      <c r="X1453" s="145"/>
      <c r="Y1453" s="145"/>
      <c r="Z1453" s="145"/>
      <c r="AA1453" s="145"/>
      <c r="AB1453" s="145"/>
      <c r="AC1453" s="145"/>
      <c r="AD1453" s="145"/>
      <c r="AE1453" s="144"/>
      <c r="AF1453" s="144"/>
      <c r="AG1453" s="144"/>
      <c r="AH1453" s="144"/>
      <c r="AI1453" s="144"/>
      <c r="AJ1453" s="144"/>
      <c r="AK1453" s="144"/>
      <c r="AL1453" s="144"/>
      <c r="AM1453" s="144"/>
      <c r="AN1453" s="144"/>
      <c r="AO1453" s="144"/>
      <c r="AP1453" s="144"/>
      <c r="AQ1453" s="144"/>
      <c r="AR1453" s="144"/>
      <c r="AS1453" s="144"/>
      <c r="AT1453" s="144"/>
      <c r="AU1453" s="144"/>
      <c r="AV1453" s="144"/>
      <c r="AW1453" s="144"/>
      <c r="AX1453" s="144"/>
      <c r="AY1453" s="144"/>
      <c r="AZ1453" s="144"/>
      <c r="BA1453" s="144"/>
      <c r="BB1453" s="144"/>
      <c r="BC1453" s="144"/>
      <c r="BD1453" s="144"/>
      <c r="BE1453" s="144"/>
      <c r="BF1453" s="144"/>
    </row>
    <row r="1454" spans="3:58">
      <c r="C1454" s="144"/>
      <c r="D1454" s="144"/>
      <c r="E1454" s="144"/>
      <c r="F1454" s="144"/>
      <c r="G1454" s="144"/>
      <c r="H1454" s="144"/>
      <c r="I1454" s="144"/>
      <c r="J1454" s="144"/>
      <c r="K1454" s="144"/>
      <c r="L1454" s="144"/>
      <c r="M1454" s="144"/>
      <c r="N1454" s="144"/>
      <c r="O1454" s="144"/>
      <c r="P1454" s="144"/>
      <c r="Q1454" s="145"/>
      <c r="R1454" s="145"/>
      <c r="S1454" s="145"/>
      <c r="T1454" s="145"/>
      <c r="U1454" s="145"/>
      <c r="V1454" s="145"/>
      <c r="W1454" s="145"/>
      <c r="X1454" s="145"/>
      <c r="Y1454" s="145"/>
      <c r="Z1454" s="145"/>
      <c r="AA1454" s="145"/>
      <c r="AB1454" s="145"/>
      <c r="AC1454" s="145"/>
      <c r="AD1454" s="145"/>
      <c r="AE1454" s="144"/>
      <c r="AF1454" s="144"/>
      <c r="AG1454" s="144"/>
      <c r="AH1454" s="144"/>
      <c r="AI1454" s="144"/>
      <c r="AJ1454" s="144"/>
      <c r="AK1454" s="144"/>
      <c r="AL1454" s="144"/>
      <c r="AM1454" s="144"/>
      <c r="AN1454" s="144"/>
      <c r="AO1454" s="144"/>
      <c r="AP1454" s="144"/>
      <c r="AQ1454" s="144"/>
      <c r="AR1454" s="144"/>
      <c r="AS1454" s="144"/>
      <c r="AT1454" s="144"/>
      <c r="AU1454" s="144"/>
      <c r="AV1454" s="144"/>
      <c r="AW1454" s="144"/>
      <c r="AX1454" s="144"/>
      <c r="AY1454" s="144"/>
      <c r="AZ1454" s="144"/>
      <c r="BA1454" s="144"/>
      <c r="BB1454" s="144"/>
      <c r="BC1454" s="144"/>
      <c r="BD1454" s="144"/>
      <c r="BE1454" s="144"/>
      <c r="BF1454" s="144"/>
    </row>
    <row r="1455" spans="3:58">
      <c r="C1455" s="144"/>
      <c r="D1455" s="144"/>
      <c r="E1455" s="144"/>
      <c r="F1455" s="144"/>
      <c r="G1455" s="144"/>
      <c r="H1455" s="144"/>
      <c r="I1455" s="144"/>
      <c r="J1455" s="144"/>
      <c r="K1455" s="144"/>
      <c r="L1455" s="144"/>
      <c r="M1455" s="144"/>
      <c r="N1455" s="144"/>
      <c r="O1455" s="144"/>
      <c r="P1455" s="144"/>
      <c r="Q1455" s="145"/>
      <c r="R1455" s="145"/>
      <c r="S1455" s="145"/>
      <c r="T1455" s="145"/>
      <c r="U1455" s="145"/>
      <c r="V1455" s="145"/>
      <c r="W1455" s="145"/>
      <c r="X1455" s="145"/>
      <c r="Y1455" s="145"/>
      <c r="Z1455" s="145"/>
      <c r="AA1455" s="145"/>
      <c r="AB1455" s="145"/>
      <c r="AC1455" s="145"/>
      <c r="AD1455" s="145"/>
      <c r="AE1455" s="144"/>
      <c r="AF1455" s="144"/>
      <c r="AG1455" s="144"/>
      <c r="AH1455" s="144"/>
      <c r="AI1455" s="144"/>
      <c r="AJ1455" s="144"/>
      <c r="AK1455" s="144"/>
      <c r="AL1455" s="144"/>
      <c r="AM1455" s="144"/>
      <c r="AN1455" s="144"/>
      <c r="AO1455" s="144"/>
      <c r="AP1455" s="144"/>
      <c r="AQ1455" s="144"/>
      <c r="AR1455" s="144"/>
      <c r="AS1455" s="144"/>
      <c r="AT1455" s="144"/>
      <c r="AU1455" s="144"/>
      <c r="AV1455" s="144"/>
      <c r="AW1455" s="144"/>
      <c r="AX1455" s="144"/>
      <c r="AY1455" s="144"/>
      <c r="AZ1455" s="144"/>
      <c r="BA1455" s="144"/>
      <c r="BB1455" s="144"/>
      <c r="BC1455" s="144"/>
      <c r="BD1455" s="144"/>
      <c r="BE1455" s="144"/>
      <c r="BF1455" s="144"/>
    </row>
    <row r="1456" spans="3:58">
      <c r="C1456" s="144"/>
      <c r="D1456" s="144"/>
      <c r="E1456" s="144"/>
      <c r="F1456" s="144"/>
      <c r="G1456" s="144"/>
      <c r="H1456" s="144"/>
      <c r="I1456" s="144"/>
      <c r="J1456" s="144"/>
      <c r="K1456" s="144"/>
      <c r="L1456" s="144"/>
      <c r="M1456" s="144"/>
      <c r="N1456" s="144"/>
      <c r="O1456" s="144"/>
      <c r="P1456" s="144"/>
      <c r="Q1456" s="145"/>
      <c r="R1456" s="145"/>
      <c r="S1456" s="145"/>
      <c r="T1456" s="145"/>
      <c r="U1456" s="145"/>
      <c r="V1456" s="145"/>
      <c r="W1456" s="145"/>
      <c r="X1456" s="145"/>
      <c r="Y1456" s="145"/>
      <c r="Z1456" s="145"/>
      <c r="AA1456" s="145"/>
      <c r="AB1456" s="145"/>
      <c r="AC1456" s="145"/>
      <c r="AD1456" s="145"/>
      <c r="AE1456" s="144"/>
      <c r="AF1456" s="144"/>
      <c r="AG1456" s="144"/>
      <c r="AH1456" s="144"/>
      <c r="AI1456" s="144"/>
      <c r="AJ1456" s="144"/>
      <c r="AK1456" s="144"/>
      <c r="AL1456" s="144"/>
      <c r="AM1456" s="144"/>
      <c r="AN1456" s="144"/>
      <c r="AO1456" s="144"/>
      <c r="AP1456" s="144"/>
      <c r="AQ1456" s="144"/>
      <c r="AR1456" s="144"/>
      <c r="AS1456" s="144"/>
      <c r="AT1456" s="144"/>
      <c r="AU1456" s="144"/>
      <c r="AV1456" s="144"/>
      <c r="AW1456" s="144"/>
      <c r="AX1456" s="144"/>
      <c r="AY1456" s="144"/>
      <c r="AZ1456" s="144"/>
      <c r="BA1456" s="144"/>
      <c r="BB1456" s="144"/>
      <c r="BC1456" s="144"/>
      <c r="BD1456" s="144"/>
      <c r="BE1456" s="144"/>
      <c r="BF1456" s="144"/>
    </row>
    <row r="1457" spans="3:58">
      <c r="C1457" s="144"/>
      <c r="D1457" s="144"/>
      <c r="E1457" s="144"/>
      <c r="F1457" s="144"/>
      <c r="G1457" s="144"/>
      <c r="H1457" s="144"/>
      <c r="I1457" s="144"/>
      <c r="J1457" s="144"/>
      <c r="K1457" s="144"/>
      <c r="L1457" s="144"/>
      <c r="M1457" s="144"/>
      <c r="N1457" s="144"/>
      <c r="O1457" s="144"/>
      <c r="P1457" s="144"/>
      <c r="Q1457" s="145"/>
      <c r="R1457" s="145"/>
      <c r="S1457" s="145"/>
      <c r="T1457" s="145"/>
      <c r="U1457" s="145"/>
      <c r="V1457" s="145"/>
      <c r="W1457" s="145"/>
      <c r="X1457" s="145"/>
      <c r="Y1457" s="145"/>
      <c r="Z1457" s="145"/>
      <c r="AA1457" s="145"/>
      <c r="AB1457" s="145"/>
      <c r="AC1457" s="145"/>
      <c r="AD1457" s="145"/>
      <c r="AE1457" s="144"/>
      <c r="AF1457" s="144"/>
      <c r="AG1457" s="144"/>
      <c r="AH1457" s="144"/>
      <c r="AI1457" s="144"/>
      <c r="AJ1457" s="144"/>
      <c r="AK1457" s="144"/>
      <c r="AL1457" s="144"/>
      <c r="AM1457" s="144"/>
      <c r="AN1457" s="144"/>
      <c r="AO1457" s="144"/>
      <c r="AP1457" s="144"/>
      <c r="AQ1457" s="144"/>
      <c r="AR1457" s="144"/>
      <c r="AS1457" s="144"/>
      <c r="AT1457" s="144"/>
      <c r="AU1457" s="144"/>
      <c r="AV1457" s="144"/>
      <c r="AW1457" s="144"/>
      <c r="AX1457" s="144"/>
      <c r="AY1457" s="144"/>
      <c r="AZ1457" s="144"/>
      <c r="BA1457" s="144"/>
      <c r="BB1457" s="144"/>
      <c r="BC1457" s="144"/>
      <c r="BD1457" s="144"/>
      <c r="BE1457" s="144"/>
      <c r="BF1457" s="144"/>
    </row>
    <row r="1458" spans="3:58">
      <c r="C1458" s="144"/>
      <c r="D1458" s="144"/>
      <c r="E1458" s="144"/>
      <c r="F1458" s="144"/>
      <c r="G1458" s="144"/>
      <c r="H1458" s="144"/>
      <c r="I1458" s="144"/>
      <c r="J1458" s="144"/>
      <c r="K1458" s="144"/>
      <c r="L1458" s="144"/>
      <c r="M1458" s="144"/>
      <c r="N1458" s="144"/>
      <c r="O1458" s="144"/>
      <c r="P1458" s="144"/>
      <c r="Q1458" s="145"/>
      <c r="R1458" s="145"/>
      <c r="S1458" s="145"/>
      <c r="T1458" s="145"/>
      <c r="U1458" s="145"/>
      <c r="V1458" s="145"/>
      <c r="W1458" s="145"/>
      <c r="X1458" s="145"/>
      <c r="Y1458" s="145"/>
      <c r="Z1458" s="145"/>
      <c r="AA1458" s="145"/>
      <c r="AB1458" s="145"/>
      <c r="AC1458" s="145"/>
      <c r="AD1458" s="145"/>
      <c r="AE1458" s="144"/>
      <c r="AF1458" s="144"/>
      <c r="AG1458" s="144"/>
      <c r="AH1458" s="144"/>
      <c r="AI1458" s="144"/>
      <c r="AJ1458" s="144"/>
      <c r="AK1458" s="144"/>
      <c r="AL1458" s="144"/>
      <c r="AM1458" s="144"/>
      <c r="AN1458" s="144"/>
      <c r="AO1458" s="144"/>
      <c r="AP1458" s="144"/>
      <c r="AQ1458" s="144"/>
      <c r="AR1458" s="144"/>
      <c r="AS1458" s="144"/>
      <c r="AT1458" s="144"/>
      <c r="AU1458" s="144"/>
      <c r="AV1458" s="144"/>
      <c r="AW1458" s="144"/>
      <c r="AX1458" s="144"/>
      <c r="AY1458" s="144"/>
      <c r="AZ1458" s="144"/>
      <c r="BA1458" s="144"/>
      <c r="BB1458" s="144"/>
      <c r="BC1458" s="144"/>
      <c r="BD1458" s="144"/>
      <c r="BE1458" s="144"/>
      <c r="BF1458" s="144"/>
    </row>
    <row r="1459" spans="3:58">
      <c r="C1459" s="144"/>
      <c r="D1459" s="144"/>
      <c r="E1459" s="144"/>
      <c r="F1459" s="144"/>
      <c r="G1459" s="144"/>
      <c r="H1459" s="144"/>
      <c r="I1459" s="144"/>
      <c r="J1459" s="144"/>
      <c r="K1459" s="144"/>
      <c r="L1459" s="144"/>
      <c r="M1459" s="144"/>
      <c r="N1459" s="144"/>
      <c r="O1459" s="144"/>
      <c r="P1459" s="144"/>
      <c r="Q1459" s="145"/>
      <c r="R1459" s="145"/>
      <c r="S1459" s="145"/>
      <c r="T1459" s="145"/>
      <c r="U1459" s="145"/>
      <c r="V1459" s="145"/>
      <c r="W1459" s="145"/>
      <c r="X1459" s="145"/>
      <c r="Y1459" s="145"/>
      <c r="Z1459" s="145"/>
      <c r="AA1459" s="145"/>
      <c r="AB1459" s="145"/>
      <c r="AC1459" s="145"/>
      <c r="AD1459" s="145"/>
      <c r="AE1459" s="144"/>
      <c r="AF1459" s="144"/>
      <c r="AG1459" s="144"/>
      <c r="AH1459" s="144"/>
      <c r="AI1459" s="144"/>
      <c r="AJ1459" s="144"/>
      <c r="AK1459" s="144"/>
      <c r="AL1459" s="144"/>
      <c r="AM1459" s="144"/>
      <c r="AN1459" s="144"/>
      <c r="AO1459" s="144"/>
      <c r="AP1459" s="144"/>
      <c r="AQ1459" s="144"/>
      <c r="AR1459" s="144"/>
      <c r="AS1459" s="144"/>
      <c r="AT1459" s="144"/>
      <c r="AU1459" s="144"/>
      <c r="AV1459" s="144"/>
      <c r="AW1459" s="144"/>
      <c r="AX1459" s="144"/>
      <c r="AY1459" s="144"/>
      <c r="AZ1459" s="144"/>
      <c r="BA1459" s="144"/>
      <c r="BB1459" s="144"/>
      <c r="BC1459" s="144"/>
      <c r="BD1459" s="144"/>
      <c r="BE1459" s="144"/>
      <c r="BF1459" s="144"/>
    </row>
    <row r="1460" spans="3:58">
      <c r="C1460" s="144"/>
      <c r="D1460" s="144"/>
      <c r="E1460" s="144"/>
      <c r="F1460" s="144"/>
      <c r="G1460" s="144"/>
      <c r="H1460" s="144"/>
      <c r="I1460" s="144"/>
      <c r="J1460" s="144"/>
      <c r="K1460" s="144"/>
      <c r="L1460" s="144"/>
      <c r="M1460" s="144"/>
      <c r="N1460" s="144"/>
      <c r="O1460" s="144"/>
      <c r="P1460" s="144"/>
      <c r="Q1460" s="145"/>
      <c r="R1460" s="145"/>
      <c r="S1460" s="145"/>
      <c r="T1460" s="145"/>
      <c r="U1460" s="145"/>
      <c r="V1460" s="145"/>
      <c r="W1460" s="145"/>
      <c r="X1460" s="145"/>
      <c r="Y1460" s="145"/>
      <c r="Z1460" s="145"/>
      <c r="AA1460" s="145"/>
      <c r="AB1460" s="145"/>
      <c r="AC1460" s="145"/>
      <c r="AD1460" s="145"/>
      <c r="AE1460" s="144"/>
      <c r="AF1460" s="144"/>
      <c r="AG1460" s="144"/>
      <c r="AH1460" s="144"/>
      <c r="AI1460" s="144"/>
      <c r="AJ1460" s="144"/>
      <c r="AK1460" s="144"/>
      <c r="AL1460" s="144"/>
      <c r="AM1460" s="144"/>
      <c r="AN1460" s="144"/>
      <c r="AO1460" s="144"/>
      <c r="AP1460" s="144"/>
      <c r="AQ1460" s="144"/>
      <c r="AR1460" s="144"/>
      <c r="AS1460" s="144"/>
      <c r="AT1460" s="144"/>
      <c r="AU1460" s="144"/>
      <c r="AV1460" s="144"/>
      <c r="AW1460" s="144"/>
      <c r="AX1460" s="144"/>
      <c r="AY1460" s="144"/>
      <c r="AZ1460" s="144"/>
      <c r="BA1460" s="144"/>
      <c r="BB1460" s="144"/>
      <c r="BC1460" s="144"/>
      <c r="BD1460" s="144"/>
      <c r="BE1460" s="144"/>
      <c r="BF1460" s="144"/>
    </row>
    <row r="1461" spans="3:58">
      <c r="C1461" s="144"/>
      <c r="D1461" s="144"/>
      <c r="E1461" s="144"/>
      <c r="F1461" s="144"/>
      <c r="G1461" s="144"/>
      <c r="H1461" s="144"/>
      <c r="I1461" s="144"/>
      <c r="J1461" s="144"/>
      <c r="K1461" s="144"/>
      <c r="L1461" s="144"/>
      <c r="M1461" s="144"/>
      <c r="N1461" s="144"/>
      <c r="O1461" s="144"/>
      <c r="P1461" s="144"/>
      <c r="Q1461" s="145"/>
      <c r="R1461" s="145"/>
      <c r="S1461" s="145"/>
      <c r="T1461" s="145"/>
      <c r="U1461" s="145"/>
      <c r="V1461" s="145"/>
      <c r="W1461" s="145"/>
      <c r="X1461" s="145"/>
      <c r="Y1461" s="145"/>
      <c r="Z1461" s="145"/>
      <c r="AA1461" s="145"/>
      <c r="AB1461" s="145"/>
      <c r="AC1461" s="145"/>
      <c r="AD1461" s="145"/>
      <c r="AE1461" s="144"/>
      <c r="AF1461" s="144"/>
      <c r="AG1461" s="144"/>
      <c r="AH1461" s="144"/>
      <c r="AI1461" s="144"/>
      <c r="AJ1461" s="144"/>
      <c r="AK1461" s="144"/>
      <c r="AL1461" s="144"/>
      <c r="AM1461" s="144"/>
      <c r="AN1461" s="144"/>
      <c r="AO1461" s="144"/>
      <c r="AP1461" s="144"/>
      <c r="AQ1461" s="144"/>
      <c r="AR1461" s="144"/>
      <c r="AS1461" s="144"/>
      <c r="AT1461" s="144"/>
      <c r="AU1461" s="144"/>
      <c r="AV1461" s="144"/>
      <c r="AW1461" s="144"/>
      <c r="AX1461" s="144"/>
      <c r="AY1461" s="144"/>
      <c r="AZ1461" s="144"/>
      <c r="BA1461" s="144"/>
      <c r="BB1461" s="144"/>
      <c r="BC1461" s="144"/>
      <c r="BD1461" s="144"/>
      <c r="BE1461" s="144"/>
      <c r="BF1461" s="144"/>
    </row>
    <row r="1462" spans="3:58">
      <c r="C1462" s="144"/>
      <c r="D1462" s="144"/>
      <c r="E1462" s="144"/>
      <c r="F1462" s="144"/>
      <c r="G1462" s="144"/>
      <c r="H1462" s="144"/>
      <c r="I1462" s="144"/>
      <c r="J1462" s="144"/>
      <c r="K1462" s="144"/>
      <c r="L1462" s="144"/>
      <c r="M1462" s="144"/>
      <c r="N1462" s="144"/>
      <c r="O1462" s="144"/>
      <c r="P1462" s="144"/>
      <c r="Q1462" s="145"/>
      <c r="R1462" s="145"/>
      <c r="S1462" s="145"/>
      <c r="T1462" s="145"/>
      <c r="U1462" s="145"/>
      <c r="V1462" s="145"/>
      <c r="W1462" s="145"/>
      <c r="X1462" s="145"/>
      <c r="Y1462" s="145"/>
      <c r="Z1462" s="145"/>
      <c r="AA1462" s="145"/>
      <c r="AB1462" s="145"/>
      <c r="AC1462" s="145"/>
      <c r="AD1462" s="145"/>
      <c r="AE1462" s="144"/>
      <c r="AF1462" s="144"/>
      <c r="AG1462" s="144"/>
      <c r="AH1462" s="144"/>
      <c r="AI1462" s="144"/>
      <c r="AJ1462" s="144"/>
      <c r="AK1462" s="144"/>
      <c r="AL1462" s="144"/>
      <c r="AM1462" s="144"/>
      <c r="AN1462" s="144"/>
      <c r="AO1462" s="144"/>
      <c r="AP1462" s="144"/>
      <c r="AQ1462" s="144"/>
      <c r="AR1462" s="144"/>
      <c r="AS1462" s="144"/>
      <c r="AT1462" s="144"/>
      <c r="AU1462" s="144"/>
      <c r="AV1462" s="144"/>
      <c r="AW1462" s="144"/>
      <c r="AX1462" s="144"/>
      <c r="AY1462" s="144"/>
      <c r="AZ1462" s="144"/>
      <c r="BA1462" s="144"/>
      <c r="BB1462" s="144"/>
      <c r="BC1462" s="144"/>
      <c r="BD1462" s="144"/>
      <c r="BE1462" s="144"/>
      <c r="BF1462" s="144"/>
    </row>
    <row r="1463" spans="3:58">
      <c r="C1463" s="144"/>
      <c r="D1463" s="144"/>
      <c r="E1463" s="144"/>
      <c r="F1463" s="144"/>
      <c r="G1463" s="144"/>
      <c r="H1463" s="144"/>
      <c r="I1463" s="144"/>
      <c r="J1463" s="144"/>
      <c r="K1463" s="144"/>
      <c r="L1463" s="144"/>
      <c r="M1463" s="144"/>
      <c r="N1463" s="144"/>
      <c r="O1463" s="144"/>
      <c r="P1463" s="144"/>
      <c r="Q1463" s="145"/>
      <c r="R1463" s="145"/>
      <c r="S1463" s="145"/>
      <c r="T1463" s="145"/>
      <c r="U1463" s="145"/>
      <c r="V1463" s="145"/>
      <c r="W1463" s="145"/>
      <c r="X1463" s="145"/>
      <c r="Y1463" s="145"/>
      <c r="Z1463" s="145"/>
      <c r="AA1463" s="145"/>
      <c r="AB1463" s="145"/>
      <c r="AC1463" s="145"/>
      <c r="AD1463" s="145"/>
      <c r="AE1463" s="144"/>
      <c r="AF1463" s="144"/>
      <c r="AG1463" s="144"/>
      <c r="AH1463" s="144"/>
      <c r="AI1463" s="144"/>
      <c r="AJ1463" s="144"/>
      <c r="AK1463" s="144"/>
      <c r="AL1463" s="144"/>
      <c r="AM1463" s="144"/>
      <c r="AN1463" s="144"/>
      <c r="AO1463" s="144"/>
      <c r="AP1463" s="144"/>
      <c r="AQ1463" s="144"/>
      <c r="AR1463" s="144"/>
      <c r="AS1463" s="144"/>
      <c r="AT1463" s="144"/>
      <c r="AU1463" s="144"/>
      <c r="AV1463" s="144"/>
      <c r="AW1463" s="144"/>
      <c r="AX1463" s="144"/>
      <c r="AY1463" s="144"/>
      <c r="AZ1463" s="144"/>
      <c r="BA1463" s="144"/>
      <c r="BB1463" s="144"/>
      <c r="BC1463" s="144"/>
      <c r="BD1463" s="144"/>
      <c r="BE1463" s="144"/>
      <c r="BF1463" s="144"/>
    </row>
    <row r="1464" spans="3:58">
      <c r="C1464" s="144"/>
      <c r="D1464" s="144"/>
      <c r="E1464" s="144"/>
      <c r="F1464" s="144"/>
      <c r="G1464" s="144"/>
      <c r="H1464" s="144"/>
      <c r="I1464" s="144"/>
      <c r="J1464" s="144"/>
      <c r="K1464" s="144"/>
      <c r="L1464" s="144"/>
      <c r="M1464" s="144"/>
      <c r="N1464" s="144"/>
      <c r="O1464" s="144"/>
      <c r="P1464" s="144"/>
      <c r="Q1464" s="145"/>
      <c r="R1464" s="145"/>
      <c r="S1464" s="145"/>
      <c r="T1464" s="145"/>
      <c r="U1464" s="145"/>
      <c r="V1464" s="145"/>
      <c r="W1464" s="145"/>
      <c r="X1464" s="145"/>
      <c r="Y1464" s="145"/>
      <c r="Z1464" s="145"/>
      <c r="AA1464" s="145"/>
      <c r="AB1464" s="145"/>
      <c r="AC1464" s="145"/>
      <c r="AD1464" s="145"/>
      <c r="AE1464" s="144"/>
      <c r="AF1464" s="144"/>
      <c r="AG1464" s="144"/>
      <c r="AH1464" s="144"/>
      <c r="AI1464" s="144"/>
      <c r="AJ1464" s="144"/>
      <c r="AK1464" s="144"/>
      <c r="AL1464" s="144"/>
      <c r="AM1464" s="144"/>
      <c r="AN1464" s="144"/>
      <c r="AO1464" s="144"/>
      <c r="AP1464" s="144"/>
      <c r="AQ1464" s="144"/>
      <c r="AR1464" s="144"/>
      <c r="AS1464" s="144"/>
      <c r="AT1464" s="144"/>
      <c r="AU1464" s="144"/>
      <c r="AV1464" s="144"/>
      <c r="AW1464" s="144"/>
      <c r="AX1464" s="144"/>
      <c r="AY1464" s="144"/>
      <c r="AZ1464" s="144"/>
      <c r="BA1464" s="144"/>
      <c r="BB1464" s="144"/>
      <c r="BC1464" s="144"/>
      <c r="BD1464" s="144"/>
      <c r="BE1464" s="144"/>
      <c r="BF1464" s="144"/>
    </row>
    <row r="1465" spans="3:58">
      <c r="C1465" s="144"/>
      <c r="D1465" s="144"/>
      <c r="E1465" s="144"/>
      <c r="F1465" s="144"/>
      <c r="G1465" s="144"/>
      <c r="H1465" s="144"/>
      <c r="I1465" s="144"/>
      <c r="J1465" s="144"/>
      <c r="K1465" s="144"/>
      <c r="L1465" s="144"/>
      <c r="M1465" s="144"/>
      <c r="N1465" s="144"/>
      <c r="O1465" s="144"/>
      <c r="P1465" s="144"/>
      <c r="Q1465" s="145"/>
      <c r="R1465" s="145"/>
      <c r="S1465" s="145"/>
      <c r="T1465" s="145"/>
      <c r="U1465" s="145"/>
      <c r="V1465" s="145"/>
      <c r="W1465" s="145"/>
      <c r="X1465" s="145"/>
      <c r="Y1465" s="145"/>
      <c r="Z1465" s="145"/>
      <c r="AA1465" s="145"/>
      <c r="AB1465" s="145"/>
      <c r="AC1465" s="145"/>
      <c r="AD1465" s="145"/>
      <c r="AE1465" s="144"/>
      <c r="AF1465" s="144"/>
      <c r="AG1465" s="144"/>
      <c r="AH1465" s="144"/>
      <c r="AI1465" s="144"/>
      <c r="AJ1465" s="144"/>
      <c r="AK1465" s="144"/>
      <c r="AL1465" s="144"/>
      <c r="AM1465" s="144"/>
      <c r="AN1465" s="144"/>
      <c r="AO1465" s="144"/>
      <c r="AP1465" s="144"/>
      <c r="AQ1465" s="144"/>
      <c r="AR1465" s="144"/>
      <c r="AS1465" s="144"/>
      <c r="AT1465" s="144"/>
      <c r="AU1465" s="144"/>
      <c r="AV1465" s="144"/>
      <c r="AW1465" s="144"/>
      <c r="AX1465" s="144"/>
      <c r="AY1465" s="144"/>
      <c r="AZ1465" s="144"/>
      <c r="BA1465" s="144"/>
      <c r="BB1465" s="144"/>
      <c r="BC1465" s="144"/>
      <c r="BD1465" s="144"/>
      <c r="BE1465" s="144"/>
      <c r="BF1465" s="144"/>
    </row>
    <row r="1466" spans="3:58">
      <c r="C1466" s="144"/>
      <c r="D1466" s="144"/>
      <c r="E1466" s="144"/>
      <c r="F1466" s="144"/>
      <c r="G1466" s="144"/>
      <c r="H1466" s="144"/>
      <c r="I1466" s="144"/>
      <c r="J1466" s="144"/>
      <c r="K1466" s="144"/>
      <c r="L1466" s="144"/>
      <c r="M1466" s="144"/>
      <c r="N1466" s="144"/>
      <c r="O1466" s="144"/>
      <c r="P1466" s="144"/>
      <c r="Q1466" s="145"/>
      <c r="R1466" s="145"/>
      <c r="S1466" s="145"/>
      <c r="T1466" s="145"/>
      <c r="U1466" s="145"/>
      <c r="V1466" s="145"/>
      <c r="W1466" s="145"/>
      <c r="X1466" s="145"/>
      <c r="Y1466" s="145"/>
      <c r="Z1466" s="145"/>
      <c r="AA1466" s="145"/>
      <c r="AB1466" s="145"/>
      <c r="AC1466" s="145"/>
      <c r="AD1466" s="145"/>
      <c r="AE1466" s="144"/>
      <c r="AF1466" s="144"/>
      <c r="AG1466" s="144"/>
      <c r="AH1466" s="144"/>
      <c r="AI1466" s="144"/>
      <c r="AJ1466" s="144"/>
      <c r="AK1466" s="144"/>
      <c r="AL1466" s="144"/>
      <c r="AM1466" s="144"/>
      <c r="AN1466" s="144"/>
      <c r="AO1466" s="144"/>
      <c r="AP1466" s="144"/>
      <c r="AQ1466" s="144"/>
      <c r="AR1466" s="144"/>
      <c r="AS1466" s="144"/>
      <c r="AT1466" s="144"/>
      <c r="AU1466" s="144"/>
      <c r="AV1466" s="144"/>
      <c r="AW1466" s="144"/>
      <c r="AX1466" s="144"/>
      <c r="AY1466" s="144"/>
      <c r="AZ1466" s="144"/>
      <c r="BA1466" s="144"/>
      <c r="BB1466" s="144"/>
      <c r="BC1466" s="144"/>
      <c r="BD1466" s="144"/>
      <c r="BE1466" s="144"/>
      <c r="BF1466" s="144"/>
    </row>
    <row r="1467" spans="3:58">
      <c r="C1467" s="144"/>
      <c r="D1467" s="144"/>
      <c r="E1467" s="144"/>
      <c r="F1467" s="144"/>
      <c r="G1467" s="144"/>
      <c r="H1467" s="144"/>
      <c r="I1467" s="144"/>
      <c r="J1467" s="144"/>
      <c r="K1467" s="144"/>
      <c r="L1467" s="144"/>
      <c r="M1467" s="144"/>
      <c r="N1467" s="144"/>
      <c r="O1467" s="144"/>
      <c r="P1467" s="144"/>
      <c r="Q1467" s="145"/>
      <c r="R1467" s="145"/>
      <c r="S1467" s="145"/>
      <c r="T1467" s="145"/>
      <c r="U1467" s="145"/>
      <c r="V1467" s="145"/>
      <c r="W1467" s="145"/>
      <c r="X1467" s="145"/>
      <c r="Y1467" s="145"/>
      <c r="Z1467" s="145"/>
      <c r="AA1467" s="145"/>
      <c r="AB1467" s="145"/>
      <c r="AC1467" s="145"/>
      <c r="AD1467" s="145"/>
      <c r="AE1467" s="144"/>
      <c r="AF1467" s="144"/>
      <c r="AG1467" s="144"/>
      <c r="AH1467" s="144"/>
      <c r="AI1467" s="144"/>
      <c r="AJ1467" s="144"/>
      <c r="AK1467" s="144"/>
      <c r="AL1467" s="144"/>
      <c r="AM1467" s="144"/>
      <c r="AN1467" s="144"/>
      <c r="AO1467" s="144"/>
      <c r="AP1467" s="144"/>
      <c r="AQ1467" s="144"/>
      <c r="AR1467" s="144"/>
      <c r="AS1467" s="144"/>
      <c r="AT1467" s="144"/>
      <c r="AU1467" s="144"/>
      <c r="AV1467" s="144"/>
      <c r="AW1467" s="144"/>
      <c r="AX1467" s="144"/>
      <c r="AY1467" s="144"/>
      <c r="AZ1467" s="144"/>
      <c r="BA1467" s="144"/>
      <c r="BB1467" s="144"/>
      <c r="BC1467" s="144"/>
      <c r="BD1467" s="144"/>
      <c r="BE1467" s="144"/>
      <c r="BF1467" s="144"/>
    </row>
    <row r="1468" spans="3:58">
      <c r="C1468" s="144"/>
      <c r="D1468" s="144"/>
      <c r="E1468" s="144"/>
      <c r="F1468" s="144"/>
      <c r="G1468" s="144"/>
      <c r="H1468" s="144"/>
      <c r="I1468" s="144"/>
      <c r="J1468" s="144"/>
      <c r="K1468" s="144"/>
      <c r="L1468" s="144"/>
      <c r="M1468" s="144"/>
      <c r="N1468" s="144"/>
      <c r="O1468" s="144"/>
      <c r="P1468" s="144"/>
      <c r="Q1468" s="145"/>
      <c r="R1468" s="145"/>
      <c r="S1468" s="145"/>
      <c r="T1468" s="145"/>
      <c r="U1468" s="145"/>
      <c r="V1468" s="145"/>
      <c r="W1468" s="145"/>
      <c r="X1468" s="145"/>
      <c r="Y1468" s="145"/>
      <c r="Z1468" s="145"/>
      <c r="AA1468" s="145"/>
      <c r="AB1468" s="145"/>
      <c r="AC1468" s="145"/>
      <c r="AD1468" s="145"/>
      <c r="AE1468" s="144"/>
      <c r="AF1468" s="144"/>
      <c r="AG1468" s="144"/>
      <c r="AH1468" s="144"/>
      <c r="AI1468" s="144"/>
      <c r="AJ1468" s="144"/>
      <c r="AK1468" s="144"/>
      <c r="AL1468" s="144"/>
      <c r="AM1468" s="144"/>
      <c r="AN1468" s="144"/>
      <c r="AO1468" s="144"/>
      <c r="AP1468" s="144"/>
      <c r="AQ1468" s="144"/>
      <c r="AR1468" s="144"/>
      <c r="AS1468" s="144"/>
      <c r="AT1468" s="144"/>
      <c r="AU1468" s="144"/>
      <c r="AV1468" s="144"/>
      <c r="AW1468" s="144"/>
      <c r="AX1468" s="144"/>
      <c r="AY1468" s="144"/>
      <c r="AZ1468" s="144"/>
      <c r="BA1468" s="144"/>
      <c r="BB1468" s="144"/>
      <c r="BC1468" s="144"/>
      <c r="BD1468" s="144"/>
      <c r="BE1468" s="144"/>
      <c r="BF1468" s="144"/>
    </row>
    <row r="1469" spans="3:58">
      <c r="C1469" s="144"/>
      <c r="D1469" s="144"/>
      <c r="E1469" s="144"/>
      <c r="F1469" s="144"/>
      <c r="G1469" s="144"/>
      <c r="H1469" s="144"/>
      <c r="I1469" s="144"/>
      <c r="J1469" s="144"/>
      <c r="K1469" s="144"/>
      <c r="L1469" s="144"/>
      <c r="M1469" s="144"/>
      <c r="N1469" s="144"/>
      <c r="O1469" s="144"/>
      <c r="P1469" s="144"/>
      <c r="Q1469" s="145"/>
      <c r="R1469" s="145"/>
      <c r="S1469" s="145"/>
      <c r="T1469" s="145"/>
      <c r="U1469" s="145"/>
      <c r="V1469" s="145"/>
      <c r="W1469" s="145"/>
      <c r="X1469" s="145"/>
      <c r="Y1469" s="145"/>
      <c r="Z1469" s="145"/>
      <c r="AA1469" s="145"/>
      <c r="AB1469" s="145"/>
      <c r="AC1469" s="145"/>
      <c r="AD1469" s="145"/>
      <c r="AE1469" s="144"/>
      <c r="AF1469" s="144"/>
      <c r="AG1469" s="144"/>
      <c r="AH1469" s="144"/>
      <c r="AI1469" s="144"/>
      <c r="AJ1469" s="144"/>
      <c r="AK1469" s="144"/>
      <c r="AL1469" s="144"/>
      <c r="AM1469" s="144"/>
      <c r="AN1469" s="144"/>
      <c r="AO1469" s="144"/>
      <c r="AP1469" s="144"/>
      <c r="AQ1469" s="144"/>
      <c r="AR1469" s="144"/>
      <c r="AS1469" s="144"/>
      <c r="AT1469" s="144"/>
      <c r="AU1469" s="144"/>
      <c r="AV1469" s="144"/>
      <c r="AW1469" s="144"/>
      <c r="AX1469" s="144"/>
      <c r="AY1469" s="144"/>
      <c r="AZ1469" s="144"/>
      <c r="BA1469" s="144"/>
      <c r="BB1469" s="144"/>
      <c r="BC1469" s="144"/>
      <c r="BD1469" s="144"/>
      <c r="BE1469" s="144"/>
      <c r="BF1469" s="144"/>
    </row>
    <row r="1470" spans="3:58">
      <c r="C1470" s="144"/>
      <c r="D1470" s="144"/>
      <c r="E1470" s="144"/>
      <c r="F1470" s="144"/>
      <c r="G1470" s="144"/>
      <c r="H1470" s="144"/>
      <c r="I1470" s="144"/>
      <c r="J1470" s="144"/>
      <c r="K1470" s="144"/>
      <c r="L1470" s="144"/>
      <c r="M1470" s="144"/>
      <c r="N1470" s="144"/>
      <c r="O1470" s="144"/>
      <c r="P1470" s="144"/>
      <c r="Q1470" s="145"/>
      <c r="R1470" s="145"/>
      <c r="S1470" s="145"/>
      <c r="T1470" s="145"/>
      <c r="U1470" s="145"/>
      <c r="V1470" s="145"/>
      <c r="W1470" s="145"/>
      <c r="X1470" s="145"/>
      <c r="Y1470" s="145"/>
      <c r="Z1470" s="145"/>
      <c r="AA1470" s="145"/>
      <c r="AB1470" s="145"/>
      <c r="AC1470" s="145"/>
      <c r="AD1470" s="145"/>
      <c r="AE1470" s="144"/>
      <c r="AF1470" s="144"/>
      <c r="AG1470" s="144"/>
      <c r="AH1470" s="144"/>
      <c r="AI1470" s="144"/>
      <c r="AJ1470" s="144"/>
      <c r="AK1470" s="144"/>
      <c r="AL1470" s="144"/>
      <c r="AM1470" s="144"/>
      <c r="AN1470" s="144"/>
      <c r="AO1470" s="144"/>
      <c r="AP1470" s="144"/>
      <c r="AQ1470" s="144"/>
      <c r="AR1470" s="144"/>
      <c r="AS1470" s="144"/>
      <c r="AT1470" s="144"/>
      <c r="AU1470" s="144"/>
      <c r="AV1470" s="144"/>
      <c r="AW1470" s="144"/>
      <c r="AX1470" s="144"/>
      <c r="AY1470" s="144"/>
      <c r="AZ1470" s="144"/>
      <c r="BA1470" s="144"/>
      <c r="BB1470" s="144"/>
      <c r="BC1470" s="144"/>
      <c r="BD1470" s="144"/>
      <c r="BE1470" s="144"/>
      <c r="BF1470" s="144"/>
    </row>
    <row r="1471" spans="3:58">
      <c r="C1471" s="144"/>
      <c r="D1471" s="144"/>
      <c r="E1471" s="144"/>
      <c r="F1471" s="144"/>
      <c r="G1471" s="144"/>
      <c r="H1471" s="144"/>
      <c r="I1471" s="144"/>
      <c r="J1471" s="144"/>
      <c r="K1471" s="144"/>
      <c r="L1471" s="144"/>
      <c r="M1471" s="144"/>
      <c r="N1471" s="144"/>
      <c r="O1471" s="144"/>
      <c r="P1471" s="144"/>
      <c r="Q1471" s="145"/>
      <c r="R1471" s="145"/>
      <c r="S1471" s="145"/>
      <c r="T1471" s="145"/>
      <c r="U1471" s="145"/>
      <c r="V1471" s="145"/>
      <c r="W1471" s="145"/>
      <c r="X1471" s="145"/>
      <c r="Y1471" s="145"/>
      <c r="Z1471" s="145"/>
      <c r="AA1471" s="145"/>
      <c r="AB1471" s="145"/>
      <c r="AC1471" s="145"/>
      <c r="AD1471" s="145"/>
      <c r="AE1471" s="144"/>
      <c r="AF1471" s="144"/>
      <c r="AG1471" s="144"/>
      <c r="AH1471" s="144"/>
      <c r="AI1471" s="144"/>
      <c r="AJ1471" s="144"/>
      <c r="AK1471" s="144"/>
      <c r="AL1471" s="144"/>
      <c r="AM1471" s="144"/>
      <c r="AN1471" s="144"/>
      <c r="AO1471" s="144"/>
      <c r="AP1471" s="144"/>
      <c r="AQ1471" s="144"/>
      <c r="AR1471" s="144"/>
      <c r="AS1471" s="144"/>
      <c r="AT1471" s="144"/>
      <c r="AU1471" s="144"/>
      <c r="AV1471" s="144"/>
      <c r="AW1471" s="144"/>
      <c r="AX1471" s="144"/>
      <c r="AY1471" s="144"/>
      <c r="AZ1471" s="144"/>
      <c r="BA1471" s="144"/>
      <c r="BB1471" s="144"/>
      <c r="BC1471" s="144"/>
      <c r="BD1471" s="144"/>
      <c r="BE1471" s="144"/>
      <c r="BF1471" s="144"/>
    </row>
    <row r="1472" spans="3:58">
      <c r="C1472" s="144"/>
      <c r="D1472" s="144"/>
      <c r="E1472" s="144"/>
      <c r="F1472" s="144"/>
      <c r="G1472" s="144"/>
      <c r="H1472" s="144"/>
      <c r="I1472" s="144"/>
      <c r="J1472" s="144"/>
      <c r="K1472" s="144"/>
      <c r="L1472" s="144"/>
      <c r="M1472" s="144"/>
      <c r="N1472" s="144"/>
      <c r="O1472" s="144"/>
      <c r="P1472" s="144"/>
      <c r="Q1472" s="145"/>
      <c r="R1472" s="145"/>
      <c r="S1472" s="145"/>
      <c r="T1472" s="145"/>
      <c r="U1472" s="145"/>
      <c r="V1472" s="145"/>
      <c r="W1472" s="145"/>
      <c r="X1472" s="145"/>
      <c r="Y1472" s="145"/>
      <c r="Z1472" s="145"/>
      <c r="AA1472" s="145"/>
      <c r="AB1472" s="145"/>
      <c r="AC1472" s="145"/>
      <c r="AD1472" s="145"/>
      <c r="AE1472" s="144"/>
      <c r="AF1472" s="144"/>
      <c r="AG1472" s="144"/>
      <c r="AH1472" s="144"/>
      <c r="AI1472" s="144"/>
      <c r="AJ1472" s="144"/>
      <c r="AK1472" s="144"/>
      <c r="AL1472" s="144"/>
      <c r="AM1472" s="144"/>
      <c r="AN1472" s="144"/>
      <c r="AO1472" s="144"/>
      <c r="AP1472" s="144"/>
      <c r="AQ1472" s="144"/>
      <c r="AR1472" s="144"/>
      <c r="AS1472" s="144"/>
      <c r="AT1472" s="144"/>
      <c r="AU1472" s="144"/>
      <c r="AV1472" s="144"/>
      <c r="AW1472" s="144"/>
      <c r="AX1472" s="144"/>
      <c r="AY1472" s="144"/>
      <c r="AZ1472" s="144"/>
      <c r="BA1472" s="144"/>
      <c r="BB1472" s="144"/>
      <c r="BC1472" s="144"/>
      <c r="BD1472" s="144"/>
      <c r="BE1472" s="144"/>
      <c r="BF1472" s="144"/>
    </row>
    <row r="1473" spans="3:58">
      <c r="C1473" s="144"/>
      <c r="D1473" s="144"/>
      <c r="E1473" s="144"/>
      <c r="F1473" s="144"/>
      <c r="G1473" s="144"/>
      <c r="H1473" s="144"/>
      <c r="I1473" s="144"/>
      <c r="J1473" s="144"/>
      <c r="K1473" s="144"/>
      <c r="L1473" s="144"/>
      <c r="M1473" s="144"/>
      <c r="N1473" s="144"/>
      <c r="O1473" s="144"/>
      <c r="P1473" s="144"/>
      <c r="Q1473" s="145"/>
      <c r="R1473" s="145"/>
      <c r="S1473" s="145"/>
      <c r="T1473" s="145"/>
      <c r="U1473" s="145"/>
      <c r="V1473" s="145"/>
      <c r="W1473" s="145"/>
      <c r="X1473" s="145"/>
      <c r="Y1473" s="145"/>
      <c r="Z1473" s="145"/>
      <c r="AA1473" s="145"/>
      <c r="AB1473" s="145"/>
      <c r="AC1473" s="145"/>
      <c r="AD1473" s="145"/>
      <c r="AE1473" s="144"/>
      <c r="AF1473" s="144"/>
      <c r="AG1473" s="144"/>
      <c r="AH1473" s="144"/>
      <c r="AI1473" s="144"/>
      <c r="AJ1473" s="144"/>
      <c r="AK1473" s="144"/>
      <c r="AL1473" s="144"/>
      <c r="AM1473" s="144"/>
      <c r="AN1473" s="144"/>
      <c r="AO1473" s="144"/>
      <c r="AP1473" s="144"/>
      <c r="AQ1473" s="144"/>
      <c r="AR1473" s="144"/>
      <c r="AS1473" s="144"/>
      <c r="AT1473" s="144"/>
      <c r="AU1473" s="144"/>
      <c r="AV1473" s="144"/>
      <c r="AW1473" s="144"/>
      <c r="AX1473" s="144"/>
      <c r="AY1473" s="144"/>
      <c r="AZ1473" s="144"/>
      <c r="BA1473" s="144"/>
      <c r="BB1473" s="144"/>
      <c r="BC1473" s="144"/>
      <c r="BD1473" s="144"/>
      <c r="BE1473" s="144"/>
      <c r="BF1473" s="144"/>
    </row>
    <row r="1474" spans="3:58">
      <c r="C1474" s="144"/>
      <c r="D1474" s="144"/>
      <c r="E1474" s="144"/>
      <c r="F1474" s="144"/>
      <c r="G1474" s="144"/>
      <c r="H1474" s="144"/>
      <c r="I1474" s="144"/>
      <c r="J1474" s="144"/>
      <c r="K1474" s="144"/>
      <c r="L1474" s="144"/>
      <c r="M1474" s="144"/>
      <c r="N1474" s="144"/>
      <c r="O1474" s="144"/>
      <c r="P1474" s="144"/>
      <c r="Q1474" s="145"/>
      <c r="R1474" s="145"/>
      <c r="S1474" s="145"/>
      <c r="T1474" s="145"/>
      <c r="U1474" s="145"/>
      <c r="V1474" s="145"/>
      <c r="W1474" s="145"/>
      <c r="X1474" s="145"/>
      <c r="Y1474" s="145"/>
      <c r="Z1474" s="145"/>
      <c r="AA1474" s="145"/>
      <c r="AB1474" s="145"/>
      <c r="AC1474" s="145"/>
      <c r="AD1474" s="145"/>
      <c r="AE1474" s="144"/>
      <c r="AF1474" s="144"/>
      <c r="AG1474" s="144"/>
      <c r="AH1474" s="144"/>
      <c r="AI1474" s="144"/>
      <c r="AJ1474" s="144"/>
      <c r="AK1474" s="144"/>
      <c r="AL1474" s="144"/>
      <c r="AM1474" s="144"/>
      <c r="AN1474" s="144"/>
      <c r="AO1474" s="144"/>
      <c r="AP1474" s="144"/>
      <c r="AQ1474" s="144"/>
      <c r="AR1474" s="144"/>
      <c r="AS1474" s="144"/>
      <c r="AT1474" s="144"/>
      <c r="AU1474" s="144"/>
      <c r="AV1474" s="144"/>
      <c r="AW1474" s="144"/>
      <c r="AX1474" s="144"/>
      <c r="AY1474" s="144"/>
      <c r="AZ1474" s="144"/>
      <c r="BA1474" s="144"/>
      <c r="BB1474" s="144"/>
      <c r="BC1474" s="144"/>
      <c r="BD1474" s="144"/>
      <c r="BE1474" s="144"/>
      <c r="BF1474" s="144"/>
    </row>
    <row r="1475" spans="3:58">
      <c r="C1475" s="144"/>
      <c r="D1475" s="144"/>
      <c r="E1475" s="144"/>
      <c r="F1475" s="144"/>
      <c r="G1475" s="144"/>
      <c r="H1475" s="144"/>
      <c r="I1475" s="144"/>
      <c r="J1475" s="144"/>
      <c r="K1475" s="144"/>
      <c r="L1475" s="144"/>
      <c r="M1475" s="144"/>
      <c r="N1475" s="144"/>
      <c r="O1475" s="144"/>
      <c r="P1475" s="144"/>
      <c r="Q1475" s="145"/>
      <c r="R1475" s="145"/>
      <c r="S1475" s="145"/>
      <c r="T1475" s="145"/>
      <c r="U1475" s="145"/>
      <c r="V1475" s="145"/>
      <c r="W1475" s="145"/>
      <c r="X1475" s="145"/>
      <c r="Y1475" s="145"/>
      <c r="Z1475" s="145"/>
      <c r="AA1475" s="145"/>
      <c r="AB1475" s="145"/>
      <c r="AC1475" s="145"/>
      <c r="AD1475" s="145"/>
      <c r="AE1475" s="144"/>
      <c r="AF1475" s="144"/>
      <c r="AG1475" s="144"/>
      <c r="AH1475" s="144"/>
      <c r="AI1475" s="144"/>
      <c r="AJ1475" s="144"/>
      <c r="AK1475" s="144"/>
      <c r="AL1475" s="144"/>
      <c r="AM1475" s="144"/>
      <c r="AN1475" s="144"/>
      <c r="AO1475" s="144"/>
      <c r="AP1475" s="144"/>
      <c r="AQ1475" s="144"/>
      <c r="AR1475" s="144"/>
      <c r="AS1475" s="144"/>
      <c r="AT1475" s="144"/>
      <c r="AU1475" s="144"/>
      <c r="AV1475" s="144"/>
      <c r="AW1475" s="144"/>
      <c r="AX1475" s="144"/>
      <c r="AY1475" s="144"/>
      <c r="AZ1475" s="144"/>
      <c r="BA1475" s="144"/>
      <c r="BB1475" s="144"/>
      <c r="BC1475" s="144"/>
      <c r="BD1475" s="144"/>
      <c r="BE1475" s="144"/>
      <c r="BF1475" s="144"/>
    </row>
    <row r="1476" spans="3:58">
      <c r="C1476" s="144"/>
      <c r="D1476" s="144"/>
      <c r="E1476" s="144"/>
      <c r="F1476" s="144"/>
      <c r="G1476" s="144"/>
      <c r="H1476" s="144"/>
      <c r="I1476" s="144"/>
      <c r="J1476" s="144"/>
      <c r="K1476" s="144"/>
      <c r="L1476" s="144"/>
      <c r="M1476" s="144"/>
      <c r="N1476" s="144"/>
      <c r="O1476" s="144"/>
      <c r="P1476" s="144"/>
      <c r="Q1476" s="145"/>
      <c r="R1476" s="145"/>
      <c r="S1476" s="145"/>
      <c r="T1476" s="145"/>
      <c r="U1476" s="145"/>
      <c r="V1476" s="145"/>
      <c r="W1476" s="145"/>
      <c r="X1476" s="145"/>
      <c r="Y1476" s="145"/>
      <c r="Z1476" s="145"/>
      <c r="AA1476" s="145"/>
      <c r="AB1476" s="145"/>
      <c r="AC1476" s="145"/>
      <c r="AD1476" s="145"/>
      <c r="AE1476" s="144"/>
      <c r="AF1476" s="144"/>
      <c r="AG1476" s="144"/>
      <c r="AH1476" s="144"/>
      <c r="AI1476" s="144"/>
      <c r="AJ1476" s="144"/>
      <c r="AK1476" s="144"/>
      <c r="AL1476" s="144"/>
      <c r="AM1476" s="144"/>
      <c r="AN1476" s="144"/>
      <c r="AO1476" s="144"/>
      <c r="AP1476" s="144"/>
      <c r="AQ1476" s="144"/>
      <c r="AR1476" s="144"/>
      <c r="AS1476" s="144"/>
      <c r="AT1476" s="144"/>
      <c r="AU1476" s="144"/>
      <c r="AV1476" s="144"/>
      <c r="AW1476" s="144"/>
      <c r="AX1476" s="144"/>
      <c r="AY1476" s="144"/>
      <c r="AZ1476" s="144"/>
      <c r="BA1476" s="144"/>
      <c r="BB1476" s="144"/>
      <c r="BC1476" s="144"/>
      <c r="BD1476" s="144"/>
      <c r="BE1476" s="144"/>
      <c r="BF1476" s="144"/>
    </row>
    <row r="1477" spans="3:58">
      <c r="C1477" s="144"/>
      <c r="D1477" s="144"/>
      <c r="E1477" s="144"/>
      <c r="F1477" s="144"/>
      <c r="G1477" s="144"/>
      <c r="H1477" s="144"/>
      <c r="I1477" s="144"/>
      <c r="J1477" s="144"/>
      <c r="K1477" s="144"/>
      <c r="L1477" s="144"/>
      <c r="M1477" s="144"/>
      <c r="N1477" s="144"/>
      <c r="O1477" s="144"/>
      <c r="P1477" s="144"/>
      <c r="Q1477" s="145"/>
      <c r="R1477" s="145"/>
      <c r="S1477" s="145"/>
      <c r="T1477" s="145"/>
      <c r="U1477" s="145"/>
      <c r="V1477" s="145"/>
      <c r="W1477" s="145"/>
      <c r="X1477" s="145"/>
      <c r="Y1477" s="145"/>
      <c r="Z1477" s="145"/>
      <c r="AA1477" s="145"/>
      <c r="AB1477" s="145"/>
      <c r="AC1477" s="145"/>
      <c r="AD1477" s="145"/>
      <c r="AE1477" s="144"/>
      <c r="AF1477" s="144"/>
      <c r="AG1477" s="144"/>
      <c r="AH1477" s="144"/>
      <c r="AI1477" s="144"/>
      <c r="AJ1477" s="144"/>
      <c r="AK1477" s="144"/>
      <c r="AL1477" s="144"/>
      <c r="AM1477" s="144"/>
      <c r="AN1477" s="144"/>
      <c r="AO1477" s="144"/>
      <c r="AP1477" s="144"/>
      <c r="AQ1477" s="144"/>
      <c r="AR1477" s="144"/>
      <c r="AS1477" s="144"/>
      <c r="AT1477" s="144"/>
      <c r="AU1477" s="144"/>
      <c r="AV1477" s="144"/>
      <c r="AW1477" s="144"/>
      <c r="AX1477" s="144"/>
      <c r="AY1477" s="144"/>
      <c r="AZ1477" s="144"/>
      <c r="BA1477" s="144"/>
      <c r="BB1477" s="144"/>
      <c r="BC1477" s="144"/>
      <c r="BD1477" s="144"/>
      <c r="BE1477" s="144"/>
      <c r="BF1477" s="144"/>
    </row>
    <row r="1478" spans="3:58">
      <c r="C1478" s="144"/>
      <c r="D1478" s="144"/>
      <c r="E1478" s="144"/>
      <c r="F1478" s="144"/>
      <c r="G1478" s="144"/>
      <c r="H1478" s="144"/>
      <c r="I1478" s="144"/>
      <c r="J1478" s="144"/>
      <c r="K1478" s="144"/>
      <c r="L1478" s="144"/>
      <c r="M1478" s="144"/>
      <c r="N1478" s="144"/>
      <c r="O1478" s="144"/>
      <c r="P1478" s="144"/>
      <c r="Q1478" s="145"/>
      <c r="R1478" s="145"/>
      <c r="S1478" s="145"/>
      <c r="T1478" s="145"/>
      <c r="U1478" s="145"/>
      <c r="V1478" s="145"/>
      <c r="W1478" s="145"/>
      <c r="X1478" s="145"/>
      <c r="Y1478" s="145"/>
      <c r="Z1478" s="145"/>
      <c r="AA1478" s="145"/>
      <c r="AB1478" s="145"/>
      <c r="AC1478" s="145"/>
      <c r="AD1478" s="145"/>
      <c r="AE1478" s="144"/>
      <c r="AF1478" s="144"/>
      <c r="AG1478" s="144"/>
      <c r="AH1478" s="144"/>
      <c r="AI1478" s="144"/>
      <c r="AJ1478" s="144"/>
      <c r="AK1478" s="144"/>
      <c r="AL1478" s="144"/>
      <c r="AM1478" s="144"/>
      <c r="AN1478" s="144"/>
      <c r="AO1478" s="144"/>
      <c r="AP1478" s="144"/>
      <c r="AQ1478" s="144"/>
      <c r="AR1478" s="144"/>
      <c r="AS1478" s="144"/>
      <c r="AT1478" s="144"/>
      <c r="AU1478" s="144"/>
      <c r="AV1478" s="144"/>
      <c r="AW1478" s="144"/>
      <c r="AX1478" s="144"/>
      <c r="AY1478" s="144"/>
      <c r="AZ1478" s="144"/>
      <c r="BA1478" s="144"/>
      <c r="BB1478" s="144"/>
      <c r="BC1478" s="144"/>
      <c r="BD1478" s="144"/>
      <c r="BE1478" s="144"/>
      <c r="BF1478" s="144"/>
    </row>
    <row r="1479" spans="3:58">
      <c r="C1479" s="144"/>
      <c r="D1479" s="144"/>
      <c r="E1479" s="144"/>
      <c r="F1479" s="144"/>
      <c r="G1479" s="144"/>
      <c r="H1479" s="144"/>
      <c r="I1479" s="144"/>
      <c r="J1479" s="144"/>
      <c r="K1479" s="144"/>
      <c r="L1479" s="144"/>
      <c r="M1479" s="144"/>
      <c r="N1479" s="144"/>
      <c r="O1479" s="144"/>
      <c r="P1479" s="144"/>
      <c r="Q1479" s="145"/>
      <c r="R1479" s="145"/>
      <c r="S1479" s="145"/>
      <c r="T1479" s="145"/>
      <c r="U1479" s="145"/>
      <c r="V1479" s="145"/>
      <c r="W1479" s="145"/>
      <c r="X1479" s="145"/>
      <c r="Y1479" s="145"/>
      <c r="Z1479" s="145"/>
      <c r="AA1479" s="145"/>
      <c r="AB1479" s="145"/>
      <c r="AC1479" s="145"/>
      <c r="AD1479" s="145"/>
      <c r="AE1479" s="144"/>
      <c r="AF1479" s="144"/>
      <c r="AG1479" s="144"/>
      <c r="AH1479" s="144"/>
      <c r="AI1479" s="144"/>
      <c r="AJ1479" s="144"/>
      <c r="AK1479" s="144"/>
      <c r="AL1479" s="144"/>
      <c r="AM1479" s="144"/>
      <c r="AN1479" s="144"/>
      <c r="AO1479" s="144"/>
      <c r="AP1479" s="144"/>
      <c r="AQ1479" s="144"/>
      <c r="AR1479" s="144"/>
      <c r="AS1479" s="144"/>
      <c r="AT1479" s="144"/>
      <c r="AU1479" s="144"/>
      <c r="AV1479" s="144"/>
      <c r="AW1479" s="144"/>
      <c r="AX1479" s="144"/>
      <c r="AY1479" s="144"/>
      <c r="AZ1479" s="144"/>
      <c r="BA1479" s="144"/>
      <c r="BB1479" s="144"/>
      <c r="BC1479" s="144"/>
      <c r="BD1479" s="144"/>
      <c r="BE1479" s="144"/>
      <c r="BF1479" s="144"/>
    </row>
    <row r="1480" spans="3:58">
      <c r="C1480" s="144"/>
      <c r="D1480" s="144"/>
      <c r="E1480" s="144"/>
      <c r="F1480" s="144"/>
      <c r="G1480" s="144"/>
      <c r="H1480" s="144"/>
      <c r="I1480" s="144"/>
      <c r="J1480" s="144"/>
      <c r="K1480" s="144"/>
      <c r="L1480" s="144"/>
      <c r="M1480" s="144"/>
      <c r="N1480" s="144"/>
      <c r="O1480" s="144"/>
      <c r="P1480" s="144"/>
      <c r="Q1480" s="145"/>
      <c r="R1480" s="145"/>
      <c r="S1480" s="145"/>
      <c r="T1480" s="145"/>
      <c r="U1480" s="145"/>
      <c r="V1480" s="145"/>
      <c r="W1480" s="145"/>
      <c r="X1480" s="145"/>
      <c r="Y1480" s="145"/>
      <c r="Z1480" s="145"/>
      <c r="AA1480" s="145"/>
      <c r="AB1480" s="145"/>
      <c r="AC1480" s="145"/>
      <c r="AD1480" s="145"/>
      <c r="AE1480" s="144"/>
      <c r="AF1480" s="144"/>
      <c r="AG1480" s="144"/>
      <c r="AH1480" s="144"/>
      <c r="AI1480" s="144"/>
      <c r="AJ1480" s="144"/>
      <c r="AK1480" s="144"/>
      <c r="AL1480" s="144"/>
      <c r="AM1480" s="144"/>
      <c r="AN1480" s="144"/>
      <c r="AO1480" s="144"/>
      <c r="AP1480" s="144"/>
      <c r="AQ1480" s="144"/>
      <c r="AR1480" s="144"/>
      <c r="AS1480" s="144"/>
      <c r="AT1480" s="144"/>
      <c r="AU1480" s="144"/>
      <c r="AV1480" s="144"/>
      <c r="AW1480" s="144"/>
      <c r="AX1480" s="144"/>
      <c r="AY1480" s="144"/>
      <c r="AZ1480" s="144"/>
      <c r="BA1480" s="144"/>
      <c r="BB1480" s="144"/>
      <c r="BC1480" s="144"/>
      <c r="BD1480" s="144"/>
      <c r="BE1480" s="144"/>
      <c r="BF1480" s="144"/>
    </row>
    <row r="1481" spans="3:58">
      <c r="C1481" s="144"/>
      <c r="D1481" s="144"/>
      <c r="E1481" s="144"/>
      <c r="F1481" s="144"/>
      <c r="G1481" s="144"/>
      <c r="H1481" s="144"/>
      <c r="I1481" s="144"/>
      <c r="J1481" s="144"/>
      <c r="K1481" s="144"/>
      <c r="L1481" s="144"/>
      <c r="M1481" s="144"/>
      <c r="N1481" s="144"/>
      <c r="O1481" s="144"/>
      <c r="P1481" s="144"/>
      <c r="Q1481" s="145"/>
      <c r="R1481" s="145"/>
      <c r="S1481" s="145"/>
      <c r="T1481" s="145"/>
      <c r="U1481" s="145"/>
      <c r="V1481" s="145"/>
      <c r="W1481" s="145"/>
      <c r="X1481" s="145"/>
      <c r="Y1481" s="145"/>
      <c r="Z1481" s="145"/>
      <c r="AA1481" s="145"/>
      <c r="AB1481" s="145"/>
      <c r="AC1481" s="145"/>
      <c r="AD1481" s="145"/>
      <c r="AE1481" s="144"/>
      <c r="AF1481" s="144"/>
      <c r="AG1481" s="144"/>
      <c r="AH1481" s="144"/>
      <c r="AI1481" s="144"/>
      <c r="AJ1481" s="144"/>
      <c r="AK1481" s="144"/>
      <c r="AL1481" s="144"/>
      <c r="AM1481" s="144"/>
      <c r="AN1481" s="144"/>
      <c r="AO1481" s="144"/>
      <c r="AP1481" s="144"/>
      <c r="AQ1481" s="144"/>
      <c r="AR1481" s="144"/>
      <c r="AS1481" s="144"/>
      <c r="AT1481" s="144"/>
      <c r="AU1481" s="144"/>
      <c r="AV1481" s="144"/>
      <c r="AW1481" s="144"/>
      <c r="AX1481" s="144"/>
      <c r="AY1481" s="144"/>
      <c r="AZ1481" s="144"/>
      <c r="BA1481" s="144"/>
      <c r="BB1481" s="144"/>
      <c r="BC1481" s="144"/>
      <c r="BD1481" s="144"/>
      <c r="BE1481" s="144"/>
      <c r="BF1481" s="144"/>
    </row>
    <row r="1482" spans="3:58">
      <c r="C1482" s="144"/>
      <c r="D1482" s="144"/>
      <c r="E1482" s="144"/>
      <c r="F1482" s="144"/>
      <c r="G1482" s="144"/>
      <c r="H1482" s="144"/>
      <c r="I1482" s="144"/>
      <c r="J1482" s="144"/>
      <c r="K1482" s="144"/>
      <c r="L1482" s="144"/>
      <c r="M1482" s="144"/>
      <c r="N1482" s="144"/>
      <c r="O1482" s="144"/>
      <c r="P1482" s="144"/>
      <c r="Q1482" s="145"/>
      <c r="R1482" s="145"/>
      <c r="S1482" s="145"/>
      <c r="T1482" s="145"/>
      <c r="U1482" s="145"/>
      <c r="V1482" s="145"/>
      <c r="W1482" s="145"/>
      <c r="X1482" s="145"/>
      <c r="Y1482" s="145"/>
      <c r="Z1482" s="145"/>
      <c r="AA1482" s="145"/>
      <c r="AB1482" s="145"/>
      <c r="AC1482" s="145"/>
      <c r="AD1482" s="145"/>
      <c r="AE1482" s="144"/>
      <c r="AF1482" s="144"/>
      <c r="AG1482" s="144"/>
      <c r="AH1482" s="144"/>
      <c r="AI1482" s="144"/>
      <c r="AJ1482" s="144"/>
      <c r="AK1482" s="144"/>
      <c r="AL1482" s="144"/>
      <c r="AM1482" s="144"/>
      <c r="AN1482" s="144"/>
      <c r="AO1482" s="144"/>
      <c r="AP1482" s="144"/>
      <c r="AQ1482" s="144"/>
      <c r="AR1482" s="144"/>
      <c r="AS1482" s="144"/>
      <c r="AT1482" s="144"/>
      <c r="AU1482" s="144"/>
      <c r="AV1482" s="144"/>
      <c r="AW1482" s="144"/>
      <c r="AX1482" s="144"/>
      <c r="AY1482" s="144"/>
      <c r="AZ1482" s="144"/>
      <c r="BA1482" s="144"/>
      <c r="BB1482" s="144"/>
      <c r="BC1482" s="144"/>
      <c r="BD1482" s="144"/>
      <c r="BE1482" s="144"/>
      <c r="BF1482" s="144"/>
    </row>
    <row r="1483" spans="3:58">
      <c r="C1483" s="144"/>
      <c r="D1483" s="144"/>
      <c r="E1483" s="144"/>
      <c r="F1483" s="144"/>
      <c r="G1483" s="144"/>
      <c r="H1483" s="144"/>
      <c r="I1483" s="144"/>
      <c r="J1483" s="144"/>
      <c r="K1483" s="144"/>
      <c r="L1483" s="144"/>
      <c r="M1483" s="144"/>
      <c r="N1483" s="144"/>
      <c r="O1483" s="144"/>
      <c r="P1483" s="144"/>
      <c r="Q1483" s="145"/>
      <c r="R1483" s="145"/>
      <c r="S1483" s="145"/>
      <c r="T1483" s="145"/>
      <c r="U1483" s="145"/>
      <c r="V1483" s="145"/>
      <c r="W1483" s="145"/>
      <c r="X1483" s="145"/>
      <c r="Y1483" s="145"/>
      <c r="Z1483" s="145"/>
      <c r="AA1483" s="145"/>
      <c r="AB1483" s="145"/>
      <c r="AC1483" s="145"/>
      <c r="AD1483" s="145"/>
      <c r="AE1483" s="144"/>
      <c r="AF1483" s="144"/>
      <c r="AG1483" s="144"/>
      <c r="AH1483" s="144"/>
      <c r="AI1483" s="144"/>
      <c r="AJ1483" s="144"/>
      <c r="AK1483" s="144"/>
      <c r="AL1483" s="144"/>
      <c r="AM1483" s="144"/>
      <c r="AN1483" s="144"/>
      <c r="AO1483" s="144"/>
      <c r="AP1483" s="144"/>
      <c r="AQ1483" s="144"/>
      <c r="AR1483" s="144"/>
      <c r="AS1483" s="144"/>
      <c r="AT1483" s="144"/>
      <c r="AU1483" s="144"/>
      <c r="AV1483" s="144"/>
      <c r="AW1483" s="144"/>
      <c r="AX1483" s="144"/>
      <c r="AY1483" s="144"/>
      <c r="AZ1483" s="144"/>
      <c r="BA1483" s="144"/>
      <c r="BB1483" s="144"/>
      <c r="BC1483" s="144"/>
      <c r="BD1483" s="144"/>
      <c r="BE1483" s="144"/>
      <c r="BF1483" s="144"/>
    </row>
    <row r="1484" spans="3:58">
      <c r="C1484" s="144"/>
      <c r="D1484" s="144"/>
      <c r="E1484" s="144"/>
      <c r="F1484" s="144"/>
      <c r="G1484" s="144"/>
      <c r="H1484" s="144"/>
      <c r="I1484" s="144"/>
      <c r="J1484" s="144"/>
      <c r="K1484" s="144"/>
      <c r="L1484" s="144"/>
      <c r="M1484" s="144"/>
      <c r="N1484" s="144"/>
      <c r="O1484" s="144"/>
      <c r="P1484" s="144"/>
      <c r="Q1484" s="145"/>
      <c r="R1484" s="145"/>
      <c r="S1484" s="145"/>
      <c r="T1484" s="145"/>
      <c r="U1484" s="145"/>
      <c r="V1484" s="145"/>
      <c r="W1484" s="145"/>
      <c r="X1484" s="145"/>
      <c r="Y1484" s="145"/>
      <c r="Z1484" s="145"/>
      <c r="AA1484" s="145"/>
      <c r="AB1484" s="145"/>
      <c r="AC1484" s="145"/>
      <c r="AD1484" s="145"/>
      <c r="AE1484" s="144"/>
      <c r="AF1484" s="144"/>
      <c r="AG1484" s="144"/>
      <c r="AH1484" s="144"/>
      <c r="AI1484" s="144"/>
      <c r="AJ1484" s="144"/>
      <c r="AK1484" s="144"/>
      <c r="AL1484" s="144"/>
      <c r="AM1484" s="144"/>
      <c r="AN1484" s="144"/>
      <c r="AO1484" s="144"/>
      <c r="AP1484" s="144"/>
      <c r="AQ1484" s="144"/>
      <c r="AR1484" s="144"/>
      <c r="AS1484" s="144"/>
      <c r="AT1484" s="144"/>
      <c r="AU1484" s="144"/>
      <c r="AV1484" s="144"/>
      <c r="AW1484" s="144"/>
      <c r="AX1484" s="144"/>
      <c r="AY1484" s="144"/>
      <c r="AZ1484" s="144"/>
      <c r="BA1484" s="144"/>
      <c r="BB1484" s="144"/>
      <c r="BC1484" s="144"/>
      <c r="BD1484" s="144"/>
      <c r="BE1484" s="144"/>
      <c r="BF1484" s="144"/>
    </row>
    <row r="1485" spans="3:58">
      <c r="C1485" s="144"/>
      <c r="D1485" s="144"/>
      <c r="E1485" s="144"/>
      <c r="F1485" s="144"/>
      <c r="G1485" s="144"/>
      <c r="H1485" s="144"/>
      <c r="I1485" s="144"/>
      <c r="J1485" s="144"/>
      <c r="K1485" s="144"/>
      <c r="L1485" s="144"/>
      <c r="M1485" s="144"/>
      <c r="N1485" s="144"/>
      <c r="O1485" s="144"/>
      <c r="P1485" s="144"/>
      <c r="Q1485" s="145"/>
      <c r="R1485" s="145"/>
      <c r="S1485" s="145"/>
      <c r="T1485" s="145"/>
      <c r="U1485" s="145"/>
      <c r="V1485" s="145"/>
      <c r="W1485" s="145"/>
      <c r="X1485" s="145"/>
      <c r="Y1485" s="145"/>
      <c r="Z1485" s="145"/>
      <c r="AA1485" s="145"/>
      <c r="AB1485" s="145"/>
      <c r="AC1485" s="145"/>
      <c r="AD1485" s="145"/>
      <c r="AE1485" s="144"/>
      <c r="AF1485" s="144"/>
      <c r="AG1485" s="144"/>
      <c r="AH1485" s="144"/>
      <c r="AI1485" s="144"/>
      <c r="AJ1485" s="144"/>
      <c r="AK1485" s="144"/>
      <c r="AL1485" s="144"/>
      <c r="AM1485" s="144"/>
      <c r="AN1485" s="144"/>
      <c r="AO1485" s="144"/>
      <c r="AP1485" s="144"/>
      <c r="AQ1485" s="144"/>
      <c r="AR1485" s="144"/>
      <c r="AS1485" s="144"/>
      <c r="AT1485" s="144"/>
      <c r="AU1485" s="144"/>
      <c r="AV1485" s="144"/>
      <c r="AW1485" s="144"/>
      <c r="AX1485" s="144"/>
      <c r="AY1485" s="144"/>
      <c r="AZ1485" s="144"/>
      <c r="BA1485" s="144"/>
      <c r="BB1485" s="144"/>
      <c r="BC1485" s="144"/>
      <c r="BD1485" s="144"/>
      <c r="BE1485" s="144"/>
      <c r="BF1485" s="144"/>
    </row>
    <row r="1486" spans="3:58">
      <c r="C1486" s="144"/>
      <c r="D1486" s="144"/>
      <c r="E1486" s="144"/>
      <c r="F1486" s="144"/>
      <c r="G1486" s="144"/>
      <c r="H1486" s="144"/>
      <c r="I1486" s="144"/>
      <c r="J1486" s="144"/>
      <c r="K1486" s="144"/>
      <c r="L1486" s="144"/>
      <c r="M1486" s="144"/>
      <c r="N1486" s="144"/>
      <c r="O1486" s="144"/>
      <c r="P1486" s="144"/>
      <c r="Q1486" s="145"/>
      <c r="R1486" s="145"/>
      <c r="S1486" s="145"/>
      <c r="T1486" s="145"/>
      <c r="U1486" s="145"/>
      <c r="V1486" s="145"/>
      <c r="W1486" s="145"/>
      <c r="X1486" s="145"/>
      <c r="Y1486" s="145"/>
      <c r="Z1486" s="145"/>
      <c r="AA1486" s="145"/>
      <c r="AB1486" s="145"/>
      <c r="AC1486" s="145"/>
      <c r="AD1486" s="145"/>
      <c r="AE1486" s="144"/>
      <c r="AF1486" s="144"/>
      <c r="AG1486" s="144"/>
      <c r="AH1486" s="144"/>
      <c r="AI1486" s="144"/>
      <c r="AJ1486" s="144"/>
      <c r="AK1486" s="144"/>
      <c r="AL1486" s="144"/>
      <c r="AM1486" s="144"/>
      <c r="AN1486" s="144"/>
      <c r="AO1486" s="144"/>
      <c r="AP1486" s="144"/>
      <c r="AQ1486" s="144"/>
      <c r="AR1486" s="144"/>
      <c r="AS1486" s="144"/>
      <c r="AT1486" s="144"/>
      <c r="AU1486" s="144"/>
      <c r="AV1486" s="144"/>
      <c r="AW1486" s="144"/>
      <c r="AX1486" s="144"/>
      <c r="AY1486" s="144"/>
      <c r="AZ1486" s="144"/>
      <c r="BA1486" s="144"/>
      <c r="BB1486" s="144"/>
      <c r="BC1486" s="144"/>
      <c r="BD1486" s="144"/>
      <c r="BE1486" s="144"/>
      <c r="BF1486" s="144"/>
    </row>
    <row r="1487" spans="3:58">
      <c r="C1487" s="144"/>
      <c r="D1487" s="144"/>
      <c r="E1487" s="144"/>
      <c r="F1487" s="144"/>
      <c r="G1487" s="144"/>
      <c r="H1487" s="144"/>
      <c r="I1487" s="144"/>
      <c r="J1487" s="144"/>
      <c r="K1487" s="144"/>
      <c r="L1487" s="144"/>
      <c r="M1487" s="144"/>
      <c r="N1487" s="144"/>
      <c r="O1487" s="144"/>
      <c r="P1487" s="144"/>
      <c r="Q1487" s="145"/>
      <c r="R1487" s="145"/>
      <c r="S1487" s="145"/>
      <c r="T1487" s="145"/>
      <c r="U1487" s="145"/>
      <c r="V1487" s="145"/>
      <c r="W1487" s="145"/>
      <c r="X1487" s="145"/>
      <c r="Y1487" s="145"/>
      <c r="Z1487" s="145"/>
      <c r="AA1487" s="145"/>
      <c r="AB1487" s="145"/>
      <c r="AC1487" s="145"/>
      <c r="AD1487" s="145"/>
      <c r="AE1487" s="144"/>
      <c r="AF1487" s="144"/>
      <c r="AG1487" s="144"/>
      <c r="AH1487" s="144"/>
      <c r="AI1487" s="144"/>
      <c r="AJ1487" s="144"/>
      <c r="AK1487" s="144"/>
      <c r="AL1487" s="144"/>
      <c r="AM1487" s="144"/>
      <c r="AN1487" s="144"/>
      <c r="AO1487" s="144"/>
      <c r="AP1487" s="144"/>
      <c r="AQ1487" s="144"/>
      <c r="AR1487" s="144"/>
      <c r="AS1487" s="144"/>
      <c r="AT1487" s="144"/>
      <c r="AU1487" s="144"/>
      <c r="AV1487" s="144"/>
      <c r="AW1487" s="144"/>
      <c r="AX1487" s="144"/>
      <c r="AY1487" s="144"/>
      <c r="AZ1487" s="144"/>
      <c r="BA1487" s="144"/>
      <c r="BB1487" s="144"/>
      <c r="BC1487" s="144"/>
      <c r="BD1487" s="144"/>
      <c r="BE1487" s="144"/>
      <c r="BF1487" s="144"/>
    </row>
    <row r="1488" spans="3:58">
      <c r="C1488" s="144"/>
      <c r="D1488" s="144"/>
      <c r="E1488" s="144"/>
      <c r="F1488" s="144"/>
      <c r="G1488" s="144"/>
      <c r="H1488" s="144"/>
      <c r="I1488" s="144"/>
      <c r="J1488" s="144"/>
      <c r="K1488" s="144"/>
      <c r="L1488" s="144"/>
      <c r="M1488" s="144"/>
      <c r="N1488" s="144"/>
      <c r="O1488" s="144"/>
      <c r="P1488" s="144"/>
      <c r="Q1488" s="145"/>
      <c r="R1488" s="145"/>
      <c r="S1488" s="145"/>
      <c r="T1488" s="145"/>
      <c r="U1488" s="145"/>
      <c r="V1488" s="145"/>
      <c r="W1488" s="145"/>
      <c r="X1488" s="145"/>
      <c r="Y1488" s="145"/>
      <c r="Z1488" s="145"/>
      <c r="AA1488" s="145"/>
      <c r="AB1488" s="145"/>
      <c r="AC1488" s="145"/>
      <c r="AD1488" s="145"/>
      <c r="AE1488" s="144"/>
      <c r="AF1488" s="144"/>
      <c r="AG1488" s="144"/>
      <c r="AH1488" s="144"/>
      <c r="AI1488" s="144"/>
      <c r="AJ1488" s="144"/>
      <c r="AK1488" s="144"/>
      <c r="AL1488" s="144"/>
      <c r="AM1488" s="144"/>
      <c r="AN1488" s="144"/>
      <c r="AO1488" s="144"/>
      <c r="AP1488" s="144"/>
      <c r="AQ1488" s="144"/>
      <c r="AR1488" s="144"/>
      <c r="AS1488" s="144"/>
      <c r="AT1488" s="144"/>
      <c r="AU1488" s="144"/>
      <c r="AV1488" s="144"/>
      <c r="AW1488" s="144"/>
      <c r="AX1488" s="144"/>
      <c r="AY1488" s="144"/>
      <c r="AZ1488" s="144"/>
      <c r="BA1488" s="144"/>
      <c r="BB1488" s="144"/>
      <c r="BC1488" s="144"/>
      <c r="BD1488" s="144"/>
      <c r="BE1488" s="144"/>
      <c r="BF1488" s="144"/>
    </row>
    <row r="1489" spans="3:58">
      <c r="C1489" s="144"/>
      <c r="D1489" s="144"/>
      <c r="E1489" s="144"/>
      <c r="F1489" s="144"/>
      <c r="G1489" s="144"/>
      <c r="H1489" s="144"/>
      <c r="I1489" s="144"/>
      <c r="J1489" s="144"/>
      <c r="K1489" s="144"/>
      <c r="L1489" s="144"/>
      <c r="M1489" s="144"/>
      <c r="N1489" s="144"/>
      <c r="O1489" s="144"/>
      <c r="P1489" s="144"/>
      <c r="Q1489" s="145"/>
      <c r="R1489" s="145"/>
      <c r="S1489" s="145"/>
      <c r="T1489" s="145"/>
      <c r="U1489" s="145"/>
      <c r="V1489" s="145"/>
      <c r="W1489" s="145"/>
      <c r="X1489" s="145"/>
      <c r="Y1489" s="145"/>
      <c r="Z1489" s="145"/>
      <c r="AA1489" s="145"/>
      <c r="AB1489" s="145"/>
      <c r="AC1489" s="145"/>
      <c r="AD1489" s="145"/>
      <c r="AE1489" s="144"/>
      <c r="AF1489" s="144"/>
      <c r="AG1489" s="144"/>
      <c r="AH1489" s="144"/>
      <c r="AI1489" s="144"/>
      <c r="AJ1489" s="144"/>
      <c r="AK1489" s="144"/>
      <c r="AL1489" s="144"/>
      <c r="AM1489" s="144"/>
      <c r="AN1489" s="144"/>
      <c r="AO1489" s="144"/>
      <c r="AP1489" s="144"/>
      <c r="AQ1489" s="144"/>
      <c r="AR1489" s="144"/>
      <c r="AS1489" s="144"/>
      <c r="AT1489" s="144"/>
      <c r="AU1489" s="144"/>
      <c r="AV1489" s="144"/>
      <c r="AW1489" s="144"/>
      <c r="AX1489" s="144"/>
      <c r="AY1489" s="144"/>
      <c r="AZ1489" s="144"/>
      <c r="BA1489" s="144"/>
      <c r="BB1489" s="144"/>
      <c r="BC1489" s="144"/>
      <c r="BD1489" s="144"/>
      <c r="BE1489" s="144"/>
      <c r="BF1489" s="144"/>
    </row>
    <row r="1490" spans="3:58">
      <c r="C1490" s="144"/>
      <c r="D1490" s="144"/>
      <c r="E1490" s="144"/>
      <c r="F1490" s="144"/>
      <c r="G1490" s="144"/>
      <c r="H1490" s="144"/>
      <c r="I1490" s="144"/>
      <c r="J1490" s="144"/>
      <c r="K1490" s="144"/>
      <c r="L1490" s="144"/>
      <c r="M1490" s="144"/>
      <c r="N1490" s="144"/>
      <c r="O1490" s="144"/>
      <c r="P1490" s="144"/>
      <c r="Q1490" s="145"/>
      <c r="R1490" s="145"/>
      <c r="S1490" s="145"/>
      <c r="T1490" s="145"/>
      <c r="U1490" s="145"/>
      <c r="V1490" s="145"/>
      <c r="W1490" s="145"/>
      <c r="X1490" s="145"/>
      <c r="Y1490" s="145"/>
      <c r="Z1490" s="145"/>
      <c r="AA1490" s="145"/>
      <c r="AB1490" s="145"/>
      <c r="AC1490" s="145"/>
      <c r="AD1490" s="145"/>
      <c r="AE1490" s="144"/>
      <c r="AF1490" s="144"/>
      <c r="AG1490" s="144"/>
      <c r="AH1490" s="144"/>
      <c r="AI1490" s="144"/>
      <c r="AJ1490" s="144"/>
      <c r="AK1490" s="144"/>
      <c r="AL1490" s="144"/>
      <c r="AM1490" s="144"/>
      <c r="AN1490" s="144"/>
      <c r="AO1490" s="144"/>
      <c r="AP1490" s="144"/>
      <c r="AQ1490" s="144"/>
      <c r="AR1490" s="144"/>
      <c r="AS1490" s="144"/>
      <c r="AT1490" s="144"/>
      <c r="AU1490" s="144"/>
      <c r="AV1490" s="144"/>
      <c r="AW1490" s="144"/>
      <c r="AX1490" s="144"/>
      <c r="AY1490" s="144"/>
      <c r="AZ1490" s="144"/>
      <c r="BA1490" s="144"/>
      <c r="BB1490" s="144"/>
      <c r="BC1490" s="144"/>
      <c r="BD1490" s="144"/>
      <c r="BE1490" s="144"/>
      <c r="BF1490" s="144"/>
    </row>
    <row r="1491" spans="3:58">
      <c r="C1491" s="144"/>
      <c r="D1491" s="144"/>
      <c r="E1491" s="144"/>
      <c r="F1491" s="144"/>
      <c r="G1491" s="144"/>
      <c r="H1491" s="144"/>
      <c r="I1491" s="144"/>
      <c r="J1491" s="144"/>
      <c r="K1491" s="144"/>
      <c r="L1491" s="144"/>
      <c r="M1491" s="144"/>
      <c r="N1491" s="144"/>
      <c r="O1491" s="144"/>
      <c r="P1491" s="144"/>
      <c r="Q1491" s="145"/>
      <c r="R1491" s="145"/>
      <c r="S1491" s="145"/>
      <c r="T1491" s="145"/>
      <c r="U1491" s="145"/>
      <c r="V1491" s="145"/>
      <c r="W1491" s="145"/>
      <c r="X1491" s="145"/>
      <c r="Y1491" s="145"/>
      <c r="Z1491" s="145"/>
      <c r="AA1491" s="145"/>
      <c r="AB1491" s="145"/>
      <c r="AC1491" s="145"/>
      <c r="AD1491" s="145"/>
      <c r="AE1491" s="144"/>
      <c r="AF1491" s="144"/>
      <c r="AG1491" s="144"/>
      <c r="AH1491" s="144"/>
      <c r="AI1491" s="144"/>
      <c r="AJ1491" s="144"/>
      <c r="AK1491" s="144"/>
      <c r="AL1491" s="144"/>
      <c r="AM1491" s="144"/>
      <c r="AN1491" s="144"/>
      <c r="AO1491" s="144"/>
      <c r="AP1491" s="144"/>
      <c r="AQ1491" s="144"/>
      <c r="AR1491" s="144"/>
      <c r="AS1491" s="144"/>
      <c r="AT1491" s="144"/>
      <c r="AU1491" s="144"/>
      <c r="AV1491" s="144"/>
      <c r="AW1491" s="144"/>
      <c r="AX1491" s="144"/>
      <c r="AY1491" s="144"/>
      <c r="AZ1491" s="144"/>
      <c r="BA1491" s="144"/>
      <c r="BB1491" s="144"/>
      <c r="BC1491" s="144"/>
      <c r="BD1491" s="144"/>
      <c r="BE1491" s="144"/>
      <c r="BF1491" s="144"/>
    </row>
    <row r="1492" spans="3:58">
      <c r="C1492" s="144"/>
      <c r="D1492" s="144"/>
      <c r="E1492" s="144"/>
      <c r="F1492" s="144"/>
      <c r="G1492" s="144"/>
      <c r="H1492" s="144"/>
      <c r="I1492" s="144"/>
      <c r="J1492" s="144"/>
      <c r="K1492" s="144"/>
      <c r="L1492" s="144"/>
      <c r="M1492" s="144"/>
      <c r="N1492" s="144"/>
      <c r="O1492" s="144"/>
      <c r="P1492" s="144"/>
      <c r="Q1492" s="145"/>
      <c r="R1492" s="145"/>
      <c r="S1492" s="145"/>
      <c r="T1492" s="145"/>
      <c r="U1492" s="145"/>
      <c r="V1492" s="145"/>
      <c r="W1492" s="145"/>
      <c r="X1492" s="145"/>
      <c r="Y1492" s="145"/>
      <c r="Z1492" s="145"/>
      <c r="AA1492" s="145"/>
      <c r="AB1492" s="145"/>
      <c r="AC1492" s="145"/>
      <c r="AD1492" s="145"/>
      <c r="AE1492" s="144"/>
      <c r="AF1492" s="144"/>
      <c r="AG1492" s="144"/>
      <c r="AH1492" s="144"/>
      <c r="AI1492" s="144"/>
      <c r="AJ1492" s="144"/>
      <c r="AK1492" s="144"/>
      <c r="AL1492" s="144"/>
      <c r="AM1492" s="144"/>
      <c r="AN1492" s="144"/>
      <c r="AO1492" s="144"/>
      <c r="AP1492" s="144"/>
      <c r="AQ1492" s="144"/>
      <c r="AR1492" s="144"/>
      <c r="AS1492" s="144"/>
      <c r="AT1492" s="144"/>
      <c r="AU1492" s="144"/>
      <c r="AV1492" s="144"/>
      <c r="AW1492" s="144"/>
      <c r="AX1492" s="144"/>
      <c r="AY1492" s="144"/>
      <c r="AZ1492" s="144"/>
      <c r="BA1492" s="144"/>
      <c r="BB1492" s="144"/>
      <c r="BC1492" s="144"/>
      <c r="BD1492" s="144"/>
      <c r="BE1492" s="144"/>
      <c r="BF1492" s="144"/>
    </row>
    <row r="1493" spans="3:58">
      <c r="C1493" s="144"/>
      <c r="D1493" s="144"/>
      <c r="E1493" s="144"/>
      <c r="F1493" s="144"/>
      <c r="G1493" s="144"/>
      <c r="H1493" s="144"/>
      <c r="I1493" s="144"/>
      <c r="J1493" s="144"/>
      <c r="K1493" s="144"/>
      <c r="L1493" s="144"/>
      <c r="M1493" s="144"/>
      <c r="N1493" s="144"/>
      <c r="O1493" s="144"/>
      <c r="P1493" s="144"/>
      <c r="Q1493" s="145"/>
      <c r="R1493" s="145"/>
      <c r="S1493" s="145"/>
      <c r="T1493" s="145"/>
      <c r="U1493" s="145"/>
      <c r="V1493" s="145"/>
      <c r="W1493" s="145"/>
      <c r="X1493" s="145"/>
      <c r="Y1493" s="145"/>
      <c r="Z1493" s="145"/>
      <c r="AA1493" s="145"/>
      <c r="AB1493" s="145"/>
      <c r="AC1493" s="145"/>
      <c r="AD1493" s="145"/>
      <c r="AE1493" s="144"/>
      <c r="AF1493" s="144"/>
      <c r="AG1493" s="144"/>
      <c r="AH1493" s="144"/>
      <c r="AI1493" s="144"/>
      <c r="AJ1493" s="144"/>
      <c r="AK1493" s="144"/>
      <c r="AL1493" s="144"/>
      <c r="AM1493" s="144"/>
      <c r="AN1493" s="144"/>
      <c r="AO1493" s="144"/>
      <c r="AP1493" s="144"/>
      <c r="AQ1493" s="144"/>
      <c r="AR1493" s="144"/>
      <c r="AS1493" s="144"/>
      <c r="AT1493" s="144"/>
      <c r="AU1493" s="144"/>
      <c r="AV1493" s="144"/>
      <c r="AW1493" s="144"/>
      <c r="AX1493" s="144"/>
      <c r="AY1493" s="144"/>
      <c r="AZ1493" s="144"/>
      <c r="BA1493" s="144"/>
      <c r="BB1493" s="144"/>
      <c r="BC1493" s="144"/>
      <c r="BD1493" s="144"/>
      <c r="BE1493" s="144"/>
      <c r="BF1493" s="144"/>
    </row>
    <row r="1494" spans="3:58">
      <c r="C1494" s="144"/>
      <c r="D1494" s="144"/>
      <c r="E1494" s="144"/>
      <c r="F1494" s="144"/>
      <c r="G1494" s="144"/>
      <c r="H1494" s="144"/>
      <c r="I1494" s="144"/>
      <c r="J1494" s="144"/>
      <c r="K1494" s="144"/>
      <c r="L1494" s="144"/>
      <c r="M1494" s="144"/>
      <c r="N1494" s="144"/>
      <c r="O1494" s="144"/>
      <c r="P1494" s="144"/>
      <c r="Q1494" s="145"/>
      <c r="R1494" s="145"/>
      <c r="S1494" s="145"/>
      <c r="T1494" s="145"/>
      <c r="U1494" s="145"/>
      <c r="V1494" s="145"/>
      <c r="W1494" s="145"/>
      <c r="X1494" s="145"/>
      <c r="Y1494" s="145"/>
      <c r="Z1494" s="145"/>
      <c r="AA1494" s="145"/>
      <c r="AB1494" s="145"/>
      <c r="AC1494" s="145"/>
      <c r="AD1494" s="145"/>
      <c r="AE1494" s="144"/>
      <c r="AF1494" s="144"/>
      <c r="AG1494" s="144"/>
      <c r="AH1494" s="144"/>
      <c r="AI1494" s="144"/>
      <c r="AJ1494" s="144"/>
      <c r="AK1494" s="144"/>
      <c r="AL1494" s="144"/>
      <c r="AM1494" s="144"/>
      <c r="AN1494" s="144"/>
      <c r="AO1494" s="144"/>
      <c r="AP1494" s="144"/>
      <c r="AQ1494" s="144"/>
      <c r="AR1494" s="144"/>
      <c r="AS1494" s="144"/>
      <c r="AT1494" s="144"/>
      <c r="AU1494" s="144"/>
      <c r="AV1494" s="144"/>
      <c r="AW1494" s="144"/>
      <c r="AX1494" s="144"/>
      <c r="AY1494" s="144"/>
      <c r="AZ1494" s="144"/>
      <c r="BA1494" s="144"/>
      <c r="BB1494" s="144"/>
      <c r="BC1494" s="144"/>
      <c r="BD1494" s="144"/>
      <c r="BE1494" s="144"/>
      <c r="BF1494" s="144"/>
    </row>
    <row r="1495" spans="3:58">
      <c r="C1495" s="144"/>
      <c r="D1495" s="144"/>
      <c r="E1495" s="144"/>
      <c r="F1495" s="144"/>
      <c r="G1495" s="144"/>
      <c r="H1495" s="144"/>
      <c r="I1495" s="144"/>
      <c r="J1495" s="144"/>
      <c r="K1495" s="144"/>
      <c r="L1495" s="144"/>
      <c r="M1495" s="144"/>
      <c r="N1495" s="144"/>
      <c r="O1495" s="144"/>
      <c r="P1495" s="144"/>
      <c r="Q1495" s="145"/>
      <c r="R1495" s="145"/>
      <c r="S1495" s="145"/>
      <c r="T1495" s="145"/>
      <c r="U1495" s="145"/>
      <c r="V1495" s="145"/>
      <c r="W1495" s="145"/>
      <c r="X1495" s="145"/>
      <c r="Y1495" s="145"/>
      <c r="Z1495" s="145"/>
      <c r="AA1495" s="145"/>
      <c r="AB1495" s="145"/>
      <c r="AC1495" s="145"/>
      <c r="AD1495" s="145"/>
      <c r="AE1495" s="144"/>
      <c r="AF1495" s="144"/>
      <c r="AG1495" s="144"/>
      <c r="AH1495" s="144"/>
      <c r="AI1495" s="144"/>
      <c r="AJ1495" s="144"/>
      <c r="AK1495" s="144"/>
      <c r="AL1495" s="144"/>
      <c r="AM1495" s="144"/>
      <c r="AN1495" s="144"/>
      <c r="AO1495" s="144"/>
      <c r="AP1495" s="144"/>
      <c r="AQ1495" s="144"/>
      <c r="AR1495" s="144"/>
      <c r="AS1495" s="144"/>
      <c r="AT1495" s="144"/>
      <c r="AU1495" s="144"/>
      <c r="AV1495" s="144"/>
      <c r="AW1495" s="144"/>
      <c r="AX1495" s="144"/>
      <c r="AY1495" s="144"/>
      <c r="AZ1495" s="144"/>
      <c r="BA1495" s="144"/>
      <c r="BB1495" s="144"/>
      <c r="BC1495" s="144"/>
      <c r="BD1495" s="144"/>
      <c r="BE1495" s="144"/>
      <c r="BF1495" s="144"/>
    </row>
    <row r="1496" spans="3:58">
      <c r="C1496" s="144"/>
      <c r="D1496" s="144"/>
      <c r="E1496" s="144"/>
      <c r="F1496" s="144"/>
      <c r="G1496" s="144"/>
      <c r="H1496" s="144"/>
      <c r="I1496" s="144"/>
      <c r="J1496" s="144"/>
      <c r="K1496" s="144"/>
      <c r="L1496" s="144"/>
      <c r="M1496" s="144"/>
      <c r="N1496" s="144"/>
      <c r="O1496" s="144"/>
      <c r="P1496" s="144"/>
      <c r="Q1496" s="145"/>
      <c r="R1496" s="145"/>
      <c r="S1496" s="145"/>
      <c r="T1496" s="145"/>
      <c r="U1496" s="145"/>
      <c r="V1496" s="145"/>
      <c r="W1496" s="145"/>
      <c r="X1496" s="145"/>
      <c r="Y1496" s="145"/>
      <c r="Z1496" s="145"/>
      <c r="AA1496" s="145"/>
      <c r="AB1496" s="145"/>
      <c r="AC1496" s="145"/>
      <c r="AD1496" s="145"/>
      <c r="AE1496" s="144"/>
      <c r="AF1496" s="144"/>
      <c r="AG1496" s="144"/>
      <c r="AH1496" s="144"/>
      <c r="AI1496" s="144"/>
      <c r="AJ1496" s="144"/>
      <c r="AK1496" s="144"/>
      <c r="AL1496" s="144"/>
      <c r="AM1496" s="144"/>
      <c r="AN1496" s="144"/>
      <c r="AO1496" s="144"/>
      <c r="AP1496" s="144"/>
      <c r="AQ1496" s="144"/>
      <c r="AR1496" s="144"/>
      <c r="AS1496" s="144"/>
      <c r="AT1496" s="144"/>
      <c r="AU1496" s="144"/>
      <c r="AV1496" s="144"/>
      <c r="AW1496" s="144"/>
      <c r="AX1496" s="144"/>
      <c r="AY1496" s="144"/>
      <c r="AZ1496" s="144"/>
      <c r="BA1496" s="144"/>
      <c r="BB1496" s="144"/>
      <c r="BC1496" s="144"/>
      <c r="BD1496" s="144"/>
      <c r="BE1496" s="144"/>
      <c r="BF1496" s="144"/>
    </row>
    <row r="1497" spans="3:58">
      <c r="C1497" s="144"/>
      <c r="D1497" s="144"/>
      <c r="E1497" s="144"/>
      <c r="F1497" s="144"/>
      <c r="G1497" s="144"/>
      <c r="H1497" s="144"/>
      <c r="I1497" s="144"/>
      <c r="J1497" s="144"/>
      <c r="K1497" s="144"/>
      <c r="L1497" s="144"/>
      <c r="M1497" s="144"/>
      <c r="N1497" s="144"/>
      <c r="O1497" s="144"/>
      <c r="P1497" s="144"/>
      <c r="Q1497" s="145"/>
      <c r="R1497" s="145"/>
      <c r="S1497" s="145"/>
      <c r="T1497" s="145"/>
      <c r="U1497" s="145"/>
      <c r="V1497" s="145"/>
      <c r="W1497" s="145"/>
      <c r="X1497" s="145"/>
      <c r="Y1497" s="145"/>
      <c r="Z1497" s="145"/>
      <c r="AA1497" s="145"/>
      <c r="AB1497" s="145"/>
      <c r="AC1497" s="145"/>
      <c r="AD1497" s="145"/>
      <c r="AE1497" s="144"/>
      <c r="AF1497" s="144"/>
      <c r="AG1497" s="144"/>
      <c r="AH1497" s="144"/>
      <c r="AI1497" s="144"/>
      <c r="AJ1497" s="144"/>
      <c r="AK1497" s="144"/>
      <c r="AL1497" s="144"/>
      <c r="AM1497" s="144"/>
      <c r="AN1497" s="144"/>
      <c r="AO1497" s="144"/>
      <c r="AP1497" s="144"/>
      <c r="AQ1497" s="144"/>
      <c r="AR1497" s="144"/>
      <c r="AS1497" s="144"/>
      <c r="AT1497" s="144"/>
      <c r="AU1497" s="144"/>
      <c r="AV1497" s="144"/>
      <c r="AW1497" s="144"/>
      <c r="AX1497" s="144"/>
      <c r="AY1497" s="144"/>
      <c r="AZ1497" s="144"/>
      <c r="BA1497" s="144"/>
      <c r="BB1497" s="144"/>
      <c r="BC1497" s="144"/>
      <c r="BD1497" s="144"/>
      <c r="BE1497" s="144"/>
      <c r="BF1497" s="144"/>
    </row>
    <row r="1498" spans="3:58">
      <c r="C1498" s="144"/>
      <c r="D1498" s="144"/>
      <c r="E1498" s="144"/>
      <c r="F1498" s="144"/>
      <c r="G1498" s="144"/>
      <c r="H1498" s="144"/>
      <c r="I1498" s="144"/>
      <c r="J1498" s="144"/>
      <c r="K1498" s="144"/>
      <c r="L1498" s="144"/>
      <c r="M1498" s="144"/>
      <c r="N1498" s="144"/>
      <c r="O1498" s="144"/>
      <c r="P1498" s="144"/>
      <c r="Q1498" s="145"/>
      <c r="R1498" s="145"/>
      <c r="S1498" s="145"/>
      <c r="T1498" s="145"/>
      <c r="U1498" s="145"/>
      <c r="V1498" s="145"/>
      <c r="W1498" s="145"/>
      <c r="X1498" s="145"/>
      <c r="Y1498" s="145"/>
      <c r="Z1498" s="145"/>
      <c r="AA1498" s="145"/>
      <c r="AB1498" s="145"/>
      <c r="AC1498" s="145"/>
      <c r="AD1498" s="145"/>
      <c r="AE1498" s="144"/>
      <c r="AF1498" s="144"/>
      <c r="AG1498" s="144"/>
      <c r="AH1498" s="144"/>
      <c r="AI1498" s="144"/>
      <c r="AJ1498" s="144"/>
      <c r="AK1498" s="144"/>
      <c r="AL1498" s="144"/>
      <c r="AM1498" s="144"/>
      <c r="AN1498" s="144"/>
      <c r="AO1498" s="144"/>
      <c r="AP1498" s="144"/>
      <c r="AQ1498" s="144"/>
      <c r="AR1498" s="144"/>
      <c r="AS1498" s="144"/>
      <c r="AT1498" s="144"/>
      <c r="AU1498" s="144"/>
      <c r="AV1498" s="144"/>
      <c r="AW1498" s="144"/>
      <c r="AX1498" s="144"/>
      <c r="AY1498" s="144"/>
      <c r="AZ1498" s="144"/>
      <c r="BA1498" s="144"/>
      <c r="BB1498" s="144"/>
      <c r="BC1498" s="144"/>
      <c r="BD1498" s="144"/>
      <c r="BE1498" s="144"/>
      <c r="BF1498" s="144"/>
    </row>
    <row r="1499" spans="3:58">
      <c r="C1499" s="144"/>
      <c r="D1499" s="144"/>
      <c r="E1499" s="144"/>
      <c r="F1499" s="144"/>
      <c r="G1499" s="144"/>
      <c r="H1499" s="144"/>
      <c r="I1499" s="144"/>
      <c r="J1499" s="144"/>
      <c r="K1499" s="144"/>
      <c r="L1499" s="144"/>
      <c r="M1499" s="144"/>
      <c r="N1499" s="144"/>
      <c r="O1499" s="144"/>
      <c r="P1499" s="144"/>
      <c r="Q1499" s="145"/>
      <c r="R1499" s="145"/>
      <c r="S1499" s="145"/>
      <c r="T1499" s="145"/>
      <c r="U1499" s="145"/>
      <c r="V1499" s="145"/>
      <c r="W1499" s="145"/>
      <c r="X1499" s="145"/>
      <c r="Y1499" s="145"/>
      <c r="Z1499" s="145"/>
      <c r="AA1499" s="145"/>
      <c r="AB1499" s="145"/>
      <c r="AC1499" s="145"/>
      <c r="AD1499" s="145"/>
      <c r="AE1499" s="144"/>
      <c r="AF1499" s="144"/>
      <c r="AG1499" s="144"/>
      <c r="AH1499" s="144"/>
      <c r="AI1499" s="144"/>
      <c r="AJ1499" s="144"/>
      <c r="AK1499" s="144"/>
      <c r="AL1499" s="144"/>
      <c r="AM1499" s="144"/>
      <c r="AN1499" s="144"/>
      <c r="AO1499" s="144"/>
      <c r="AP1499" s="144"/>
      <c r="AQ1499" s="144"/>
      <c r="AR1499" s="144"/>
      <c r="AS1499" s="144"/>
      <c r="AT1499" s="144"/>
      <c r="AU1499" s="144"/>
      <c r="AV1499" s="144"/>
      <c r="AW1499" s="144"/>
      <c r="AX1499" s="144"/>
      <c r="AY1499" s="144"/>
      <c r="AZ1499" s="144"/>
      <c r="BA1499" s="144"/>
      <c r="BB1499" s="144"/>
      <c r="BC1499" s="144"/>
      <c r="BD1499" s="144"/>
      <c r="BE1499" s="144"/>
      <c r="BF1499" s="144"/>
    </row>
    <row r="1500" spans="3:58">
      <c r="C1500" s="144"/>
      <c r="D1500" s="144"/>
      <c r="E1500" s="144"/>
      <c r="F1500" s="144"/>
      <c r="G1500" s="144"/>
      <c r="H1500" s="144"/>
      <c r="I1500" s="144"/>
      <c r="J1500" s="144"/>
      <c r="K1500" s="144"/>
      <c r="L1500" s="144"/>
      <c r="M1500" s="144"/>
      <c r="N1500" s="144"/>
      <c r="O1500" s="144"/>
      <c r="P1500" s="144"/>
      <c r="Q1500" s="145"/>
      <c r="R1500" s="145"/>
      <c r="S1500" s="145"/>
      <c r="T1500" s="145"/>
      <c r="U1500" s="145"/>
      <c r="V1500" s="145"/>
      <c r="W1500" s="145"/>
      <c r="X1500" s="145"/>
      <c r="Y1500" s="145"/>
      <c r="Z1500" s="145"/>
      <c r="AA1500" s="145"/>
      <c r="AB1500" s="145"/>
      <c r="AC1500" s="145"/>
      <c r="AD1500" s="145"/>
      <c r="AE1500" s="144"/>
      <c r="AF1500" s="144"/>
      <c r="AG1500" s="144"/>
      <c r="AH1500" s="144"/>
      <c r="AI1500" s="144"/>
      <c r="AJ1500" s="144"/>
      <c r="AK1500" s="144"/>
      <c r="AL1500" s="144"/>
      <c r="AM1500" s="144"/>
      <c r="AN1500" s="144"/>
      <c r="AO1500" s="144"/>
      <c r="AP1500" s="144"/>
      <c r="AQ1500" s="144"/>
      <c r="AR1500" s="144"/>
      <c r="AS1500" s="144"/>
      <c r="AT1500" s="144"/>
      <c r="AU1500" s="144"/>
      <c r="AV1500" s="144"/>
      <c r="AW1500" s="144"/>
      <c r="AX1500" s="144"/>
      <c r="AY1500" s="144"/>
      <c r="AZ1500" s="144"/>
      <c r="BA1500" s="144"/>
      <c r="BB1500" s="144"/>
      <c r="BC1500" s="144"/>
      <c r="BD1500" s="144"/>
      <c r="BE1500" s="144"/>
      <c r="BF1500" s="144"/>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08A96-AC45-4901-8335-91DC5C22A645}">
  <sheetPr>
    <tabColor rgb="FFFFC000"/>
  </sheetPr>
  <dimension ref="A1:BF1500"/>
  <sheetViews>
    <sheetView workbookViewId="0">
      <pane xSplit="2" ySplit="6" topLeftCell="AI7" activePane="bottomRight" state="frozen"/>
      <selection sqref="A1:B1"/>
      <selection pane="topRight" sqref="A1:B1"/>
      <selection pane="bottomLeft" sqref="A1:B1"/>
      <selection pane="bottomRight" activeCell="BB71" sqref="BB71"/>
    </sheetView>
  </sheetViews>
  <sheetFormatPr baseColWidth="10" defaultRowHeight="14.4"/>
  <cols>
    <col min="1" max="1" width="11.5546875" style="143"/>
    <col min="2" max="2" width="35.6640625" style="143" customWidth="1"/>
    <col min="3" max="16" width="15.6640625" style="143" hidden="1" customWidth="1"/>
    <col min="17" max="30" width="8.6640625" style="143" hidden="1" customWidth="1"/>
    <col min="31" max="49" width="15.6640625" style="143" hidden="1" customWidth="1"/>
    <col min="50" max="50" width="15.6640625" style="143" customWidth="1"/>
    <col min="51" max="53" width="15.6640625" style="143" hidden="1" customWidth="1"/>
    <col min="54" max="54" width="15.6640625" style="143" customWidth="1"/>
    <col min="55" max="57" width="15.6640625" style="143" hidden="1" customWidth="1"/>
    <col min="58" max="58" width="15.6640625" style="143" customWidth="1"/>
    <col min="59" max="59" width="14.6640625" style="143" customWidth="1"/>
    <col min="60" max="16384" width="11.5546875" style="143"/>
  </cols>
  <sheetData>
    <row r="1" spans="1:58" ht="19.8">
      <c r="A1" s="142" t="s">
        <v>850</v>
      </c>
      <c r="C1" s="144"/>
      <c r="D1" s="144"/>
      <c r="E1" s="144"/>
      <c r="F1" s="144"/>
      <c r="G1" s="144"/>
      <c r="H1" s="144"/>
      <c r="I1" s="144"/>
      <c r="J1" s="144"/>
      <c r="K1" s="144"/>
      <c r="L1" s="144"/>
      <c r="M1" s="144"/>
      <c r="N1" s="144"/>
      <c r="O1" s="144"/>
      <c r="P1" s="144"/>
      <c r="Q1" s="145"/>
      <c r="R1" s="145"/>
      <c r="S1" s="145"/>
      <c r="T1" s="145"/>
      <c r="U1" s="145"/>
      <c r="V1" s="145"/>
      <c r="W1" s="145"/>
      <c r="X1" s="145"/>
      <c r="Y1" s="145"/>
      <c r="Z1" s="145"/>
      <c r="AA1" s="145"/>
      <c r="AB1" s="145"/>
      <c r="AC1" s="145"/>
      <c r="AD1" s="145"/>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row>
    <row r="2" spans="1:58" ht="15.6">
      <c r="A2" s="146" t="s">
        <v>1048</v>
      </c>
      <c r="C2" s="144"/>
      <c r="D2" s="144"/>
      <c r="E2" s="144"/>
      <c r="F2" s="144"/>
      <c r="G2" s="144"/>
      <c r="H2" s="144"/>
      <c r="I2" s="144"/>
      <c r="J2" s="144"/>
      <c r="K2" s="144"/>
      <c r="L2" s="144"/>
      <c r="M2" s="144"/>
      <c r="N2" s="144"/>
      <c r="O2" s="144"/>
      <c r="P2" s="144"/>
      <c r="Q2" s="145"/>
      <c r="R2" s="145"/>
      <c r="S2" s="145"/>
      <c r="T2" s="145"/>
      <c r="U2" s="145"/>
      <c r="V2" s="145"/>
      <c r="W2" s="145"/>
      <c r="X2" s="145"/>
      <c r="Y2" s="145"/>
      <c r="Z2" s="145"/>
      <c r="AA2" s="145"/>
      <c r="AB2" s="145"/>
      <c r="AC2" s="145"/>
      <c r="AD2" s="145"/>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row>
    <row r="3" spans="1:58">
      <c r="A3" s="143" t="s">
        <v>852</v>
      </c>
      <c r="C3" s="144"/>
      <c r="D3" s="144"/>
      <c r="E3" s="144"/>
      <c r="F3" s="144"/>
      <c r="G3" s="144"/>
      <c r="H3" s="144"/>
      <c r="I3" s="144"/>
      <c r="J3" s="144"/>
      <c r="K3" s="144"/>
      <c r="L3" s="144"/>
      <c r="M3" s="144"/>
      <c r="N3" s="144"/>
      <c r="O3" s="144"/>
      <c r="P3" s="144"/>
      <c r="Q3" s="145"/>
      <c r="R3" s="145"/>
      <c r="S3" s="145"/>
      <c r="T3" s="145"/>
      <c r="U3" s="145"/>
      <c r="V3" s="145"/>
      <c r="W3" s="145"/>
      <c r="X3" s="145"/>
      <c r="Y3" s="145"/>
      <c r="Z3" s="145"/>
      <c r="AA3" s="145"/>
      <c r="AB3" s="145"/>
      <c r="AC3" s="145"/>
      <c r="AD3" s="145"/>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row>
    <row r="4" spans="1:58">
      <c r="A4" s="143" t="s">
        <v>853</v>
      </c>
      <c r="C4" s="144"/>
      <c r="D4" s="144"/>
      <c r="E4" s="144"/>
      <c r="F4" s="144"/>
      <c r="G4" s="144"/>
      <c r="H4" s="144"/>
      <c r="I4" s="144"/>
      <c r="J4" s="144"/>
      <c r="K4" s="144"/>
      <c r="L4" s="144"/>
      <c r="M4" s="144"/>
      <c r="N4" s="144"/>
      <c r="O4" s="144"/>
      <c r="P4" s="144"/>
      <c r="Q4" s="145"/>
      <c r="R4" s="145"/>
      <c r="S4" s="145"/>
      <c r="T4" s="145"/>
      <c r="U4" s="145"/>
      <c r="V4" s="145"/>
      <c r="W4" s="145"/>
      <c r="X4" s="145"/>
      <c r="Y4" s="145"/>
      <c r="Z4" s="145"/>
      <c r="AA4" s="145"/>
      <c r="AB4" s="145"/>
      <c r="AC4" s="145"/>
      <c r="AD4" s="145"/>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row>
    <row r="5" spans="1:58">
      <c r="C5" s="144"/>
      <c r="D5" s="144"/>
      <c r="E5" s="144"/>
      <c r="F5" s="144"/>
      <c r="G5" s="144"/>
      <c r="H5" s="144"/>
      <c r="I5" s="144"/>
      <c r="J5" s="144"/>
      <c r="K5" s="144"/>
      <c r="L5" s="144"/>
      <c r="M5" s="144"/>
      <c r="N5" s="144"/>
      <c r="O5" s="144"/>
      <c r="P5" s="144"/>
      <c r="Q5" s="145"/>
      <c r="R5" s="145"/>
      <c r="S5" s="145"/>
      <c r="T5" s="145"/>
      <c r="U5" s="145"/>
      <c r="V5" s="145"/>
      <c r="W5" s="145"/>
      <c r="X5" s="145"/>
      <c r="Y5" s="145"/>
      <c r="Z5" s="145"/>
      <c r="AA5" s="145"/>
      <c r="AB5" s="145"/>
      <c r="AC5" s="145"/>
      <c r="AD5" s="145"/>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row>
    <row r="6" spans="1:58">
      <c r="A6" s="143" t="s">
        <v>854</v>
      </c>
      <c r="B6" s="143" t="s">
        <v>855</v>
      </c>
      <c r="C6" s="144" t="s">
        <v>1049</v>
      </c>
      <c r="D6" s="144" t="s">
        <v>1050</v>
      </c>
      <c r="E6" s="144" t="s">
        <v>1051</v>
      </c>
      <c r="F6" s="144" t="s">
        <v>1052</v>
      </c>
      <c r="G6" s="144" t="s">
        <v>1053</v>
      </c>
      <c r="H6" s="144" t="s">
        <v>1054</v>
      </c>
      <c r="I6" s="144" t="s">
        <v>1055</v>
      </c>
      <c r="J6" s="144" t="s">
        <v>1056</v>
      </c>
      <c r="K6" s="144" t="s">
        <v>1057</v>
      </c>
      <c r="L6" s="144" t="s">
        <v>1058</v>
      </c>
      <c r="M6" s="144" t="s">
        <v>1059</v>
      </c>
      <c r="N6" s="144" t="s">
        <v>1060</v>
      </c>
      <c r="O6" s="144" t="s">
        <v>1061</v>
      </c>
      <c r="P6" s="144" t="s">
        <v>1062</v>
      </c>
      <c r="Q6" s="145" t="s">
        <v>1063</v>
      </c>
      <c r="R6" s="145" t="s">
        <v>1064</v>
      </c>
      <c r="S6" s="145" t="s">
        <v>1065</v>
      </c>
      <c r="T6" s="145" t="s">
        <v>1066</v>
      </c>
      <c r="U6" s="145" t="s">
        <v>1067</v>
      </c>
      <c r="V6" s="145" t="s">
        <v>1068</v>
      </c>
      <c r="W6" s="145" t="s">
        <v>1069</v>
      </c>
      <c r="X6" s="145" t="s">
        <v>1070</v>
      </c>
      <c r="Y6" s="145" t="s">
        <v>1071</v>
      </c>
      <c r="Z6" s="145" t="s">
        <v>1072</v>
      </c>
      <c r="AA6" s="145" t="s">
        <v>1073</v>
      </c>
      <c r="AB6" s="145" t="s">
        <v>1074</v>
      </c>
      <c r="AC6" s="145" t="s">
        <v>1075</v>
      </c>
      <c r="AD6" s="145" t="s">
        <v>1076</v>
      </c>
      <c r="AE6" s="144" t="s">
        <v>870</v>
      </c>
      <c r="AF6" s="144" t="s">
        <v>871</v>
      </c>
      <c r="AG6" s="144" t="s">
        <v>872</v>
      </c>
      <c r="AH6" s="144" t="s">
        <v>873</v>
      </c>
      <c r="AI6" s="144" t="s">
        <v>874</v>
      </c>
      <c r="AJ6" s="144" t="s">
        <v>875</v>
      </c>
      <c r="AK6" s="144" t="s">
        <v>876</v>
      </c>
      <c r="AL6" s="144" t="s">
        <v>877</v>
      </c>
      <c r="AM6" s="144" t="s">
        <v>878</v>
      </c>
      <c r="AN6" s="144" t="s">
        <v>879</v>
      </c>
      <c r="AO6" s="144" t="s">
        <v>880</v>
      </c>
      <c r="AP6" s="144" t="s">
        <v>881</v>
      </c>
      <c r="AQ6" s="144" t="s">
        <v>882</v>
      </c>
      <c r="AR6" s="144" t="s">
        <v>883</v>
      </c>
      <c r="AS6" s="144" t="s">
        <v>884</v>
      </c>
      <c r="AT6" s="144" t="s">
        <v>885</v>
      </c>
      <c r="AU6" s="144" t="s">
        <v>886</v>
      </c>
      <c r="AV6" s="144" t="s">
        <v>887</v>
      </c>
      <c r="AW6" s="144" t="s">
        <v>888</v>
      </c>
      <c r="AX6" s="144" t="s">
        <v>889</v>
      </c>
      <c r="AY6" s="144" t="s">
        <v>890</v>
      </c>
      <c r="AZ6" s="144" t="s">
        <v>891</v>
      </c>
      <c r="BA6" s="144" t="s">
        <v>892</v>
      </c>
      <c r="BB6" s="144" t="s">
        <v>893</v>
      </c>
      <c r="BC6" s="144" t="s">
        <v>894</v>
      </c>
      <c r="BD6" s="144" t="s">
        <v>895</v>
      </c>
      <c r="BE6" s="144" t="s">
        <v>896</v>
      </c>
      <c r="BF6" s="144" t="s">
        <v>897</v>
      </c>
    </row>
    <row r="7" spans="1:58">
      <c r="A7" s="143" t="s">
        <v>898</v>
      </c>
      <c r="B7" s="143" t="s">
        <v>1077</v>
      </c>
      <c r="C7" s="144">
        <v>6070</v>
      </c>
      <c r="D7" s="144">
        <v>5958</v>
      </c>
      <c r="E7" s="144">
        <v>5943</v>
      </c>
      <c r="F7" s="144">
        <v>5833</v>
      </c>
      <c r="G7" s="144">
        <v>5772</v>
      </c>
      <c r="H7" s="144">
        <v>5804</v>
      </c>
      <c r="I7" s="144">
        <v>5867</v>
      </c>
      <c r="J7" s="144">
        <v>5964</v>
      </c>
      <c r="K7" s="144">
        <v>6047</v>
      </c>
      <c r="L7" s="144">
        <v>6178</v>
      </c>
      <c r="M7" s="144">
        <v>6251</v>
      </c>
      <c r="N7" s="144">
        <v>6348</v>
      </c>
      <c r="O7" s="144">
        <v>6291</v>
      </c>
      <c r="P7" s="144">
        <v>6331</v>
      </c>
      <c r="Q7" s="145">
        <v>5867</v>
      </c>
      <c r="R7" s="145">
        <v>5689</v>
      </c>
      <c r="S7" s="145">
        <v>5694</v>
      </c>
      <c r="T7" s="145">
        <v>5594</v>
      </c>
      <c r="U7" s="145">
        <v>5535</v>
      </c>
      <c r="V7" s="145">
        <v>5565</v>
      </c>
      <c r="W7" s="145">
        <v>5625</v>
      </c>
      <c r="X7" s="145">
        <v>5714</v>
      </c>
      <c r="Y7" s="145">
        <v>5787</v>
      </c>
      <c r="Z7" s="145">
        <v>5911</v>
      </c>
      <c r="AA7" s="145">
        <v>6035</v>
      </c>
      <c r="AB7" s="145">
        <v>6131</v>
      </c>
      <c r="AC7" s="145">
        <v>6074</v>
      </c>
      <c r="AD7" s="145">
        <v>6113</v>
      </c>
      <c r="AE7" s="144">
        <v>87.83</v>
      </c>
      <c r="AF7" s="144">
        <v>96.17</v>
      </c>
      <c r="AG7" s="144">
        <v>95.19</v>
      </c>
      <c r="AH7" s="144">
        <v>73</v>
      </c>
      <c r="AI7" s="144">
        <v>89.76</v>
      </c>
      <c r="AJ7" s="144">
        <v>85.96</v>
      </c>
      <c r="AK7" s="144">
        <v>94.14</v>
      </c>
      <c r="AL7" s="144">
        <v>66.89</v>
      </c>
      <c r="AM7" s="144">
        <v>66.59</v>
      </c>
      <c r="AN7" s="144">
        <v>84.77</v>
      </c>
      <c r="AO7" s="144">
        <v>82.42</v>
      </c>
      <c r="AP7" s="144">
        <v>62.16</v>
      </c>
      <c r="AQ7" s="144">
        <v>75.3</v>
      </c>
      <c r="AR7" s="144">
        <v>68.34</v>
      </c>
      <c r="AS7" s="144">
        <v>515283</v>
      </c>
      <c r="AT7" s="144">
        <v>547120</v>
      </c>
      <c r="AU7" s="144">
        <v>542021</v>
      </c>
      <c r="AV7" s="144">
        <v>408338</v>
      </c>
      <c r="AW7" s="144">
        <v>496798</v>
      </c>
      <c r="AX7" s="758">
        <v>478357</v>
      </c>
      <c r="AY7" s="144">
        <v>529559</v>
      </c>
      <c r="AZ7" s="144">
        <v>382208</v>
      </c>
      <c r="BA7" s="144">
        <v>385330</v>
      </c>
      <c r="BB7" s="758">
        <v>501103</v>
      </c>
      <c r="BC7" s="144">
        <v>497398</v>
      </c>
      <c r="BD7" s="144">
        <v>381122</v>
      </c>
      <c r="BE7" s="144">
        <v>457354</v>
      </c>
      <c r="BF7" s="758">
        <v>417751</v>
      </c>
    </row>
    <row r="8" spans="1:58">
      <c r="A8" s="143" t="s">
        <v>898</v>
      </c>
      <c r="B8" s="143" t="s">
        <v>1078</v>
      </c>
      <c r="C8" s="144">
        <v>797942</v>
      </c>
      <c r="D8" s="144">
        <v>789543</v>
      </c>
      <c r="E8" s="144">
        <v>786743</v>
      </c>
      <c r="F8" s="144">
        <v>787325</v>
      </c>
      <c r="G8" s="144">
        <v>783029</v>
      </c>
      <c r="H8" s="144">
        <v>779198</v>
      </c>
      <c r="I8" s="144">
        <v>780635</v>
      </c>
      <c r="J8" s="144">
        <v>782246</v>
      </c>
      <c r="K8" s="144">
        <v>786773</v>
      </c>
      <c r="L8" s="144">
        <v>788821</v>
      </c>
      <c r="M8" s="144">
        <v>792391</v>
      </c>
      <c r="N8" s="144">
        <v>789078</v>
      </c>
      <c r="O8" s="144">
        <v>789551</v>
      </c>
      <c r="P8" s="144">
        <v>782037</v>
      </c>
      <c r="Q8" s="145">
        <v>772399</v>
      </c>
      <c r="R8" s="145">
        <v>758358</v>
      </c>
      <c r="S8" s="145">
        <v>755343</v>
      </c>
      <c r="T8" s="145">
        <v>755147</v>
      </c>
      <c r="U8" s="145">
        <v>751921</v>
      </c>
      <c r="V8" s="145">
        <v>746867</v>
      </c>
      <c r="W8" s="145">
        <v>746139</v>
      </c>
      <c r="X8" s="145">
        <v>745221</v>
      </c>
      <c r="Y8" s="145">
        <v>745381</v>
      </c>
      <c r="Z8" s="145">
        <v>750052</v>
      </c>
      <c r="AA8" s="145">
        <v>753546</v>
      </c>
      <c r="AB8" s="145">
        <v>751690</v>
      </c>
      <c r="AC8" s="145">
        <v>751972</v>
      </c>
      <c r="AD8" s="145">
        <v>747216</v>
      </c>
      <c r="AE8" s="144">
        <v>75.98</v>
      </c>
      <c r="AF8" s="144">
        <v>86.97</v>
      </c>
      <c r="AG8" s="144">
        <v>70.52</v>
      </c>
      <c r="AH8" s="144">
        <v>72.849999999999994</v>
      </c>
      <c r="AI8" s="144">
        <v>81.88</v>
      </c>
      <c r="AJ8" s="144">
        <v>83.18</v>
      </c>
      <c r="AK8" s="144">
        <v>80.11</v>
      </c>
      <c r="AL8" s="144">
        <v>66.77</v>
      </c>
      <c r="AM8" s="144">
        <v>83.62</v>
      </c>
      <c r="AN8" s="144">
        <v>72.56</v>
      </c>
      <c r="AO8" s="144">
        <v>77.08</v>
      </c>
      <c r="AP8" s="144">
        <v>66.989999999999995</v>
      </c>
      <c r="AQ8" s="144">
        <v>81.84</v>
      </c>
      <c r="AR8" s="144">
        <v>82.49</v>
      </c>
      <c r="AS8" s="144">
        <v>58687898</v>
      </c>
      <c r="AT8" s="144">
        <v>65952359</v>
      </c>
      <c r="AU8" s="144">
        <v>53267839</v>
      </c>
      <c r="AV8" s="144">
        <v>55011912</v>
      </c>
      <c r="AW8" s="144">
        <v>61568994</v>
      </c>
      <c r="AX8" s="144">
        <v>62127308</v>
      </c>
      <c r="AY8" s="144">
        <v>59771716</v>
      </c>
      <c r="AZ8" s="144">
        <v>49758706</v>
      </c>
      <c r="BA8" s="144">
        <v>62327259</v>
      </c>
      <c r="BB8" s="144">
        <v>54424394</v>
      </c>
      <c r="BC8" s="144">
        <v>58081064</v>
      </c>
      <c r="BD8" s="144">
        <v>50354577</v>
      </c>
      <c r="BE8" s="144">
        <v>61544414</v>
      </c>
      <c r="BF8" s="144">
        <v>61634672</v>
      </c>
    </row>
    <row r="9" spans="1:58">
      <c r="A9" s="143" t="s">
        <v>898</v>
      </c>
      <c r="B9" s="143" t="s">
        <v>1079</v>
      </c>
      <c r="C9" s="144">
        <v>804012</v>
      </c>
      <c r="D9" s="144">
        <v>795501</v>
      </c>
      <c r="E9" s="144">
        <v>792686</v>
      </c>
      <c r="F9" s="144">
        <v>793158</v>
      </c>
      <c r="G9" s="144">
        <v>788801</v>
      </c>
      <c r="H9" s="144">
        <v>785002</v>
      </c>
      <c r="I9" s="144">
        <v>786502</v>
      </c>
      <c r="J9" s="144">
        <v>788210</v>
      </c>
      <c r="K9" s="144">
        <v>792820</v>
      </c>
      <c r="L9" s="144">
        <v>794999</v>
      </c>
      <c r="M9" s="144">
        <v>798642</v>
      </c>
      <c r="N9" s="144">
        <v>795426</v>
      </c>
      <c r="O9" s="144">
        <v>795842</v>
      </c>
      <c r="P9" s="144">
        <v>788368</v>
      </c>
      <c r="Q9" s="145">
        <v>778266</v>
      </c>
      <c r="R9" s="145">
        <v>764047</v>
      </c>
      <c r="S9" s="145">
        <v>761037</v>
      </c>
      <c r="T9" s="145">
        <v>760741</v>
      </c>
      <c r="U9" s="145">
        <v>757456</v>
      </c>
      <c r="V9" s="145">
        <v>752432</v>
      </c>
      <c r="W9" s="145">
        <v>751764</v>
      </c>
      <c r="X9" s="145">
        <v>750935</v>
      </c>
      <c r="Y9" s="145">
        <v>751168</v>
      </c>
      <c r="Z9" s="145">
        <v>755963</v>
      </c>
      <c r="AA9" s="145">
        <v>759581</v>
      </c>
      <c r="AB9" s="145">
        <v>757821</v>
      </c>
      <c r="AC9" s="145">
        <v>758046</v>
      </c>
      <c r="AD9" s="145">
        <v>753329</v>
      </c>
      <c r="AE9" s="144">
        <v>76.069999999999993</v>
      </c>
      <c r="AF9" s="144">
        <v>87.04</v>
      </c>
      <c r="AG9" s="144">
        <v>70.709999999999994</v>
      </c>
      <c r="AH9" s="144">
        <v>72.849999999999994</v>
      </c>
      <c r="AI9" s="144">
        <v>81.94</v>
      </c>
      <c r="AJ9" s="144">
        <v>83.2</v>
      </c>
      <c r="AK9" s="144">
        <v>80.209999999999994</v>
      </c>
      <c r="AL9" s="144">
        <v>66.77</v>
      </c>
      <c r="AM9" s="144">
        <v>83.49</v>
      </c>
      <c r="AN9" s="144">
        <v>72.66</v>
      </c>
      <c r="AO9" s="144">
        <v>77.12</v>
      </c>
      <c r="AP9" s="144">
        <v>66.95</v>
      </c>
      <c r="AQ9" s="144">
        <v>81.790000000000006</v>
      </c>
      <c r="AR9" s="144">
        <v>82.37</v>
      </c>
      <c r="AS9" s="144">
        <v>59203181</v>
      </c>
      <c r="AT9" s="144">
        <v>66499479</v>
      </c>
      <c r="AU9" s="144">
        <v>53809860</v>
      </c>
      <c r="AV9" s="144">
        <v>55420250</v>
      </c>
      <c r="AW9" s="144">
        <v>62065792</v>
      </c>
      <c r="AX9" s="144">
        <v>62605665</v>
      </c>
      <c r="AY9" s="144">
        <v>60301275</v>
      </c>
      <c r="AZ9" s="144">
        <v>50140914</v>
      </c>
      <c r="BA9" s="144">
        <v>62712589</v>
      </c>
      <c r="BB9" s="144">
        <v>54925497</v>
      </c>
      <c r="BC9" s="144">
        <v>58578462</v>
      </c>
      <c r="BD9" s="144">
        <v>50735699</v>
      </c>
      <c r="BE9" s="144">
        <v>62001768</v>
      </c>
      <c r="BF9" s="144">
        <v>62052423</v>
      </c>
    </row>
    <row r="10" spans="1:58" hidden="1">
      <c r="A10" s="143" t="s">
        <v>911</v>
      </c>
      <c r="B10" s="143" t="s">
        <v>1077</v>
      </c>
      <c r="C10" s="144">
        <v>1</v>
      </c>
      <c r="D10" s="144">
        <v>1</v>
      </c>
      <c r="E10" s="144">
        <v>1</v>
      </c>
      <c r="F10" s="144">
        <v>1</v>
      </c>
      <c r="G10" s="144">
        <v>1</v>
      </c>
      <c r="H10" s="144">
        <v>2</v>
      </c>
      <c r="I10" s="144">
        <v>2</v>
      </c>
      <c r="J10" s="144">
        <v>2</v>
      </c>
      <c r="K10" s="144">
        <v>2</v>
      </c>
      <c r="L10" s="144">
        <v>2</v>
      </c>
      <c r="M10" s="144">
        <v>2</v>
      </c>
      <c r="N10" s="144">
        <v>2</v>
      </c>
      <c r="O10" s="144">
        <v>2</v>
      </c>
      <c r="P10" s="144">
        <v>2</v>
      </c>
      <c r="Q10" s="145">
        <v>1</v>
      </c>
      <c r="R10" s="145">
        <v>1</v>
      </c>
      <c r="S10" s="145">
        <v>1</v>
      </c>
      <c r="T10" s="145">
        <v>1</v>
      </c>
      <c r="U10" s="145">
        <v>1</v>
      </c>
      <c r="V10" s="145">
        <v>2</v>
      </c>
      <c r="W10" s="145">
        <v>2</v>
      </c>
      <c r="X10" s="145">
        <v>2</v>
      </c>
      <c r="Y10" s="145">
        <v>2</v>
      </c>
      <c r="Z10" s="145">
        <v>2</v>
      </c>
      <c r="AA10" s="145">
        <v>2</v>
      </c>
      <c r="AB10" s="145">
        <v>2</v>
      </c>
      <c r="AC10" s="145">
        <v>2</v>
      </c>
      <c r="AD10" s="145">
        <v>2</v>
      </c>
      <c r="AE10" s="144">
        <v>55</v>
      </c>
      <c r="AF10" s="144">
        <v>55</v>
      </c>
      <c r="AG10" s="144">
        <v>55</v>
      </c>
      <c r="AH10" s="144">
        <v>55</v>
      </c>
      <c r="AI10" s="144">
        <v>55</v>
      </c>
      <c r="AJ10" s="144">
        <v>55</v>
      </c>
      <c r="AK10" s="144">
        <v>55</v>
      </c>
      <c r="AL10" s="144">
        <v>55</v>
      </c>
      <c r="AM10" s="144">
        <v>55</v>
      </c>
      <c r="AN10" s="144">
        <v>55</v>
      </c>
      <c r="AO10" s="144">
        <v>55</v>
      </c>
      <c r="AP10" s="144">
        <v>55</v>
      </c>
      <c r="AQ10" s="144">
        <v>55</v>
      </c>
      <c r="AR10" s="144">
        <v>55.5</v>
      </c>
      <c r="AS10" s="144">
        <v>55</v>
      </c>
      <c r="AT10" s="144">
        <v>55</v>
      </c>
      <c r="AU10" s="144">
        <v>55</v>
      </c>
      <c r="AV10" s="144">
        <v>55</v>
      </c>
      <c r="AW10" s="144">
        <v>55</v>
      </c>
      <c r="AX10" s="144">
        <v>110</v>
      </c>
      <c r="AY10" s="144">
        <v>110</v>
      </c>
      <c r="AZ10" s="144">
        <v>110</v>
      </c>
      <c r="BA10" s="144">
        <v>110</v>
      </c>
      <c r="BB10" s="144">
        <v>110</v>
      </c>
      <c r="BC10" s="144">
        <v>110</v>
      </c>
      <c r="BD10" s="144">
        <v>110</v>
      </c>
      <c r="BE10" s="144">
        <v>110</v>
      </c>
      <c r="BF10" s="144">
        <v>111</v>
      </c>
    </row>
    <row r="11" spans="1:58" hidden="1">
      <c r="A11" s="143" t="s">
        <v>911</v>
      </c>
      <c r="B11" s="143" t="s">
        <v>1078</v>
      </c>
      <c r="C11" s="144">
        <v>24</v>
      </c>
      <c r="D11" s="144">
        <v>24</v>
      </c>
      <c r="E11" s="144">
        <v>24</v>
      </c>
      <c r="F11" s="144">
        <v>24</v>
      </c>
      <c r="G11" s="144">
        <v>24</v>
      </c>
      <c r="H11" s="144">
        <v>24</v>
      </c>
      <c r="I11" s="144">
        <v>23</v>
      </c>
      <c r="J11" s="144">
        <v>28</v>
      </c>
      <c r="K11" s="144">
        <v>31</v>
      </c>
      <c r="L11" s="144">
        <v>31</v>
      </c>
      <c r="M11" s="144">
        <v>99</v>
      </c>
      <c r="N11" s="144">
        <v>99</v>
      </c>
      <c r="O11" s="144">
        <v>99</v>
      </c>
      <c r="P11" s="144">
        <v>107</v>
      </c>
      <c r="Q11" s="145">
        <v>23</v>
      </c>
      <c r="R11" s="145">
        <v>22</v>
      </c>
      <c r="S11" s="145">
        <v>22</v>
      </c>
      <c r="T11" s="145">
        <v>23</v>
      </c>
      <c r="U11" s="145">
        <v>23</v>
      </c>
      <c r="V11" s="145">
        <v>23</v>
      </c>
      <c r="W11" s="145">
        <v>23</v>
      </c>
      <c r="X11" s="145">
        <v>28</v>
      </c>
      <c r="Y11" s="145">
        <v>31</v>
      </c>
      <c r="Z11" s="145">
        <v>31</v>
      </c>
      <c r="AA11" s="145">
        <v>43</v>
      </c>
      <c r="AB11" s="145">
        <v>58</v>
      </c>
      <c r="AC11" s="145">
        <v>66</v>
      </c>
      <c r="AD11" s="145">
        <v>91</v>
      </c>
      <c r="AE11" s="144">
        <v>117.52</v>
      </c>
      <c r="AF11" s="144">
        <v>131.05000000000001</v>
      </c>
      <c r="AG11" s="144">
        <v>68.64</v>
      </c>
      <c r="AH11" s="144">
        <v>122.26</v>
      </c>
      <c r="AI11" s="144">
        <v>119.39</v>
      </c>
      <c r="AJ11" s="144">
        <v>109.83</v>
      </c>
      <c r="AK11" s="144">
        <v>97.39</v>
      </c>
      <c r="AL11" s="144">
        <v>78.569999999999993</v>
      </c>
      <c r="AM11" s="144">
        <v>149.19</v>
      </c>
      <c r="AN11" s="144">
        <v>95.23</v>
      </c>
      <c r="AO11" s="144">
        <v>79.209999999999994</v>
      </c>
      <c r="AP11" s="144">
        <v>62.03</v>
      </c>
      <c r="AQ11" s="144">
        <v>109.7</v>
      </c>
      <c r="AR11" s="144">
        <v>75.88</v>
      </c>
      <c r="AS11" s="144">
        <v>2703</v>
      </c>
      <c r="AT11" s="144">
        <v>2883</v>
      </c>
      <c r="AU11" s="144">
        <v>1510</v>
      </c>
      <c r="AV11" s="144">
        <v>2812</v>
      </c>
      <c r="AW11" s="144">
        <v>2746</v>
      </c>
      <c r="AX11" s="144">
        <v>2526</v>
      </c>
      <c r="AY11" s="144">
        <v>2240</v>
      </c>
      <c r="AZ11" s="144">
        <v>2200</v>
      </c>
      <c r="BA11" s="144">
        <v>4625</v>
      </c>
      <c r="BB11" s="144">
        <v>2952</v>
      </c>
      <c r="BC11" s="144">
        <v>3406</v>
      </c>
      <c r="BD11" s="144">
        <v>3598</v>
      </c>
      <c r="BE11" s="144">
        <v>7240</v>
      </c>
      <c r="BF11" s="144">
        <v>6905</v>
      </c>
    </row>
    <row r="12" spans="1:58" hidden="1">
      <c r="A12" s="143" t="s">
        <v>911</v>
      </c>
      <c r="B12" s="143" t="s">
        <v>1079</v>
      </c>
      <c r="C12" s="144">
        <v>25</v>
      </c>
      <c r="D12" s="144">
        <v>25</v>
      </c>
      <c r="E12" s="144">
        <v>25</v>
      </c>
      <c r="F12" s="144">
        <v>25</v>
      </c>
      <c r="G12" s="144">
        <v>25</v>
      </c>
      <c r="H12" s="144">
        <v>26</v>
      </c>
      <c r="I12" s="144">
        <v>25</v>
      </c>
      <c r="J12" s="144">
        <v>30</v>
      </c>
      <c r="K12" s="144">
        <v>33</v>
      </c>
      <c r="L12" s="144">
        <v>33</v>
      </c>
      <c r="M12" s="144">
        <v>101</v>
      </c>
      <c r="N12" s="144">
        <v>101</v>
      </c>
      <c r="O12" s="144">
        <v>101</v>
      </c>
      <c r="P12" s="144">
        <v>109</v>
      </c>
      <c r="Q12" s="145">
        <v>24</v>
      </c>
      <c r="R12" s="145">
        <v>23</v>
      </c>
      <c r="S12" s="145">
        <v>23</v>
      </c>
      <c r="T12" s="145">
        <v>24</v>
      </c>
      <c r="U12" s="145">
        <v>24</v>
      </c>
      <c r="V12" s="145">
        <v>25</v>
      </c>
      <c r="W12" s="145">
        <v>25</v>
      </c>
      <c r="X12" s="145">
        <v>30</v>
      </c>
      <c r="Y12" s="145">
        <v>33</v>
      </c>
      <c r="Z12" s="145">
        <v>33</v>
      </c>
      <c r="AA12" s="145">
        <v>45</v>
      </c>
      <c r="AB12" s="145">
        <v>60</v>
      </c>
      <c r="AC12" s="145">
        <v>68</v>
      </c>
      <c r="AD12" s="145">
        <v>93</v>
      </c>
      <c r="AE12" s="144">
        <v>114.92</v>
      </c>
      <c r="AF12" s="144">
        <v>127.74</v>
      </c>
      <c r="AG12" s="144">
        <v>68.040000000000006</v>
      </c>
      <c r="AH12" s="144">
        <v>119.46</v>
      </c>
      <c r="AI12" s="144">
        <v>116.71</v>
      </c>
      <c r="AJ12" s="144">
        <v>105.44</v>
      </c>
      <c r="AK12" s="144">
        <v>94</v>
      </c>
      <c r="AL12" s="144">
        <v>77</v>
      </c>
      <c r="AM12" s="144">
        <v>143.47999999999999</v>
      </c>
      <c r="AN12" s="144">
        <v>92.79</v>
      </c>
      <c r="AO12" s="144">
        <v>78.13</v>
      </c>
      <c r="AP12" s="144">
        <v>61.8</v>
      </c>
      <c r="AQ12" s="144">
        <v>108.09</v>
      </c>
      <c r="AR12" s="144">
        <v>75.44</v>
      </c>
      <c r="AS12" s="144">
        <v>2758</v>
      </c>
      <c r="AT12" s="144">
        <v>2938</v>
      </c>
      <c r="AU12" s="144">
        <v>1565</v>
      </c>
      <c r="AV12" s="144">
        <v>2867</v>
      </c>
      <c r="AW12" s="144">
        <v>2801</v>
      </c>
      <c r="AX12" s="144">
        <v>2636</v>
      </c>
      <c r="AY12" s="144">
        <v>2350</v>
      </c>
      <c r="AZ12" s="144">
        <v>2310</v>
      </c>
      <c r="BA12" s="144">
        <v>4735</v>
      </c>
      <c r="BB12" s="144">
        <v>3062</v>
      </c>
      <c r="BC12" s="144">
        <v>3516</v>
      </c>
      <c r="BD12" s="144">
        <v>3708</v>
      </c>
      <c r="BE12" s="144">
        <v>7350</v>
      </c>
      <c r="BF12" s="144">
        <v>7016</v>
      </c>
    </row>
    <row r="13" spans="1:58" hidden="1">
      <c r="A13" s="143" t="s">
        <v>912</v>
      </c>
      <c r="B13" s="143" t="s">
        <v>1077</v>
      </c>
      <c r="C13" s="144">
        <v>6</v>
      </c>
      <c r="D13" s="144">
        <v>1</v>
      </c>
      <c r="E13" s="144">
        <v>1</v>
      </c>
      <c r="F13" s="144">
        <v>4</v>
      </c>
      <c r="G13" s="144">
        <v>10</v>
      </c>
      <c r="H13" s="144">
        <v>13</v>
      </c>
      <c r="I13" s="144">
        <v>14</v>
      </c>
      <c r="J13" s="144">
        <v>14</v>
      </c>
      <c r="K13" s="144">
        <v>17</v>
      </c>
      <c r="L13" s="144">
        <v>17</v>
      </c>
      <c r="M13" s="144">
        <v>18</v>
      </c>
      <c r="N13" s="144">
        <v>16</v>
      </c>
      <c r="O13" s="144">
        <v>16</v>
      </c>
      <c r="P13" s="144">
        <v>12</v>
      </c>
      <c r="Q13" s="145">
        <v>6</v>
      </c>
      <c r="R13" s="145">
        <v>1</v>
      </c>
      <c r="S13" s="145">
        <v>1</v>
      </c>
      <c r="T13" s="145">
        <v>4</v>
      </c>
      <c r="U13" s="145">
        <v>10</v>
      </c>
      <c r="V13" s="145">
        <v>13</v>
      </c>
      <c r="W13" s="145">
        <v>14</v>
      </c>
      <c r="X13" s="145">
        <v>14</v>
      </c>
      <c r="Y13" s="145">
        <v>17</v>
      </c>
      <c r="Z13" s="145">
        <v>17</v>
      </c>
      <c r="AA13" s="145">
        <v>18</v>
      </c>
      <c r="AB13" s="145">
        <v>16</v>
      </c>
      <c r="AC13" s="145">
        <v>16</v>
      </c>
      <c r="AD13" s="145">
        <v>12</v>
      </c>
      <c r="AE13" s="144">
        <v>22.5</v>
      </c>
      <c r="AF13" s="144">
        <v>96</v>
      </c>
      <c r="AG13" s="144">
        <v>95</v>
      </c>
      <c r="AH13" s="144">
        <v>73</v>
      </c>
      <c r="AI13" s="144">
        <v>30.8</v>
      </c>
      <c r="AJ13" s="144">
        <v>26.54</v>
      </c>
      <c r="AK13" s="144">
        <v>23</v>
      </c>
      <c r="AL13" s="144">
        <v>25.21</v>
      </c>
      <c r="AM13" s="144">
        <v>36.71</v>
      </c>
      <c r="AN13" s="144">
        <v>26.35</v>
      </c>
      <c r="AO13" s="144">
        <v>29.67</v>
      </c>
      <c r="AP13" s="144">
        <v>21.19</v>
      </c>
      <c r="AQ13" s="144">
        <v>31.62</v>
      </c>
      <c r="AR13" s="144">
        <v>30</v>
      </c>
      <c r="AS13" s="144">
        <v>135</v>
      </c>
      <c r="AT13" s="144">
        <v>96</v>
      </c>
      <c r="AU13" s="144">
        <v>95</v>
      </c>
      <c r="AV13" s="144">
        <v>292</v>
      </c>
      <c r="AW13" s="144">
        <v>308</v>
      </c>
      <c r="AX13" s="144">
        <v>345</v>
      </c>
      <c r="AY13" s="144">
        <v>322</v>
      </c>
      <c r="AZ13" s="144">
        <v>353</v>
      </c>
      <c r="BA13" s="144">
        <v>624</v>
      </c>
      <c r="BB13" s="144">
        <v>448</v>
      </c>
      <c r="BC13" s="144">
        <v>534</v>
      </c>
      <c r="BD13" s="144">
        <v>339</v>
      </c>
      <c r="BE13" s="144">
        <v>506</v>
      </c>
      <c r="BF13" s="144">
        <v>360</v>
      </c>
    </row>
    <row r="14" spans="1:58" hidden="1">
      <c r="A14" s="143" t="s">
        <v>912</v>
      </c>
      <c r="B14" s="143" t="s">
        <v>1078</v>
      </c>
      <c r="C14" s="144">
        <v>22658</v>
      </c>
      <c r="D14" s="144">
        <v>23348</v>
      </c>
      <c r="E14" s="144">
        <v>22341</v>
      </c>
      <c r="F14" s="144">
        <v>21797</v>
      </c>
      <c r="G14" s="144">
        <v>21678</v>
      </c>
      <c r="H14" s="144">
        <v>21561</v>
      </c>
      <c r="I14" s="144">
        <v>21278</v>
      </c>
      <c r="J14" s="144">
        <v>21467</v>
      </c>
      <c r="K14" s="144">
        <v>21585</v>
      </c>
      <c r="L14" s="144">
        <v>21652</v>
      </c>
      <c r="M14" s="144">
        <v>21721</v>
      </c>
      <c r="N14" s="144">
        <v>21851</v>
      </c>
      <c r="O14" s="144">
        <v>22011</v>
      </c>
      <c r="P14" s="144">
        <v>21366</v>
      </c>
      <c r="Q14" s="145">
        <v>21889</v>
      </c>
      <c r="R14" s="145">
        <v>22000</v>
      </c>
      <c r="S14" s="145">
        <v>21897</v>
      </c>
      <c r="T14" s="145">
        <v>21362</v>
      </c>
      <c r="U14" s="145">
        <v>21243</v>
      </c>
      <c r="V14" s="145">
        <v>21126</v>
      </c>
      <c r="W14" s="145">
        <v>20843</v>
      </c>
      <c r="X14" s="145">
        <v>21032</v>
      </c>
      <c r="Y14" s="145">
        <v>21150</v>
      </c>
      <c r="Z14" s="145">
        <v>21217</v>
      </c>
      <c r="AA14" s="145">
        <v>21287</v>
      </c>
      <c r="AB14" s="145">
        <v>21416</v>
      </c>
      <c r="AC14" s="145">
        <v>21576</v>
      </c>
      <c r="AD14" s="145">
        <v>21366</v>
      </c>
      <c r="AE14" s="144">
        <v>68.569999999999993</v>
      </c>
      <c r="AF14" s="144">
        <v>67.97</v>
      </c>
      <c r="AG14" s="144">
        <v>46.04</v>
      </c>
      <c r="AH14" s="144">
        <v>59.52</v>
      </c>
      <c r="AI14" s="144">
        <v>63.7</v>
      </c>
      <c r="AJ14" s="144">
        <v>60.92</v>
      </c>
      <c r="AK14" s="144">
        <v>48.26</v>
      </c>
      <c r="AL14" s="144">
        <v>55.72</v>
      </c>
      <c r="AM14" s="144">
        <v>77.959999999999994</v>
      </c>
      <c r="AN14" s="144">
        <v>56.64</v>
      </c>
      <c r="AO14" s="144">
        <v>63.18</v>
      </c>
      <c r="AP14" s="144">
        <v>41.17</v>
      </c>
      <c r="AQ14" s="144">
        <v>62.68</v>
      </c>
      <c r="AR14" s="144">
        <v>60.46</v>
      </c>
      <c r="AS14" s="144">
        <v>1501015</v>
      </c>
      <c r="AT14" s="144">
        <v>1495410</v>
      </c>
      <c r="AU14" s="144">
        <v>1008104</v>
      </c>
      <c r="AV14" s="144">
        <v>1271511</v>
      </c>
      <c r="AW14" s="144">
        <v>1353108</v>
      </c>
      <c r="AX14" s="144">
        <v>1287009</v>
      </c>
      <c r="AY14" s="144">
        <v>1005909</v>
      </c>
      <c r="AZ14" s="144">
        <v>1172000</v>
      </c>
      <c r="BA14" s="144">
        <v>1648800</v>
      </c>
      <c r="BB14" s="144">
        <v>1201797</v>
      </c>
      <c r="BC14" s="144">
        <v>1344949</v>
      </c>
      <c r="BD14" s="144">
        <v>881634</v>
      </c>
      <c r="BE14" s="144">
        <v>1352420</v>
      </c>
      <c r="BF14" s="144">
        <v>1291757</v>
      </c>
    </row>
    <row r="15" spans="1:58" hidden="1">
      <c r="A15" s="143" t="s">
        <v>912</v>
      </c>
      <c r="B15" s="143" t="s">
        <v>1079</v>
      </c>
      <c r="C15" s="144">
        <v>22664</v>
      </c>
      <c r="D15" s="144">
        <v>23349</v>
      </c>
      <c r="E15" s="144">
        <v>22342</v>
      </c>
      <c r="F15" s="144">
        <v>21801</v>
      </c>
      <c r="G15" s="144">
        <v>21688</v>
      </c>
      <c r="H15" s="144">
        <v>21574</v>
      </c>
      <c r="I15" s="144">
        <v>21292</v>
      </c>
      <c r="J15" s="144">
        <v>21481</v>
      </c>
      <c r="K15" s="144">
        <v>21602</v>
      </c>
      <c r="L15" s="144">
        <v>21669</v>
      </c>
      <c r="M15" s="144">
        <v>21739</v>
      </c>
      <c r="N15" s="144">
        <v>21867</v>
      </c>
      <c r="O15" s="144">
        <v>22027</v>
      </c>
      <c r="P15" s="144">
        <v>21378</v>
      </c>
      <c r="Q15" s="145">
        <v>21895</v>
      </c>
      <c r="R15" s="145">
        <v>22001</v>
      </c>
      <c r="S15" s="145">
        <v>21898</v>
      </c>
      <c r="T15" s="145">
        <v>21366</v>
      </c>
      <c r="U15" s="145">
        <v>21253</v>
      </c>
      <c r="V15" s="145">
        <v>21139</v>
      </c>
      <c r="W15" s="145">
        <v>20857</v>
      </c>
      <c r="X15" s="145">
        <v>21046</v>
      </c>
      <c r="Y15" s="145">
        <v>21167</v>
      </c>
      <c r="Z15" s="145">
        <v>21234</v>
      </c>
      <c r="AA15" s="145">
        <v>21305</v>
      </c>
      <c r="AB15" s="145">
        <v>21432</v>
      </c>
      <c r="AC15" s="145">
        <v>21592</v>
      </c>
      <c r="AD15" s="145">
        <v>21378</v>
      </c>
      <c r="AE15" s="144">
        <v>68.56</v>
      </c>
      <c r="AF15" s="144">
        <v>67.97</v>
      </c>
      <c r="AG15" s="144">
        <v>46.04</v>
      </c>
      <c r="AH15" s="144">
        <v>59.52</v>
      </c>
      <c r="AI15" s="144">
        <v>63.68</v>
      </c>
      <c r="AJ15" s="144">
        <v>60.9</v>
      </c>
      <c r="AK15" s="144">
        <v>48.24</v>
      </c>
      <c r="AL15" s="144">
        <v>55.7</v>
      </c>
      <c r="AM15" s="144">
        <v>77.92</v>
      </c>
      <c r="AN15" s="144">
        <v>56.62</v>
      </c>
      <c r="AO15" s="144">
        <v>63.15</v>
      </c>
      <c r="AP15" s="144">
        <v>41.15</v>
      </c>
      <c r="AQ15" s="144">
        <v>62.66</v>
      </c>
      <c r="AR15" s="144">
        <v>60.44</v>
      </c>
      <c r="AS15" s="144">
        <v>1501150</v>
      </c>
      <c r="AT15" s="144">
        <v>1495506</v>
      </c>
      <c r="AU15" s="144">
        <v>1008199</v>
      </c>
      <c r="AV15" s="144">
        <v>1271803</v>
      </c>
      <c r="AW15" s="144">
        <v>1353416</v>
      </c>
      <c r="AX15" s="144">
        <v>1287354</v>
      </c>
      <c r="AY15" s="144">
        <v>1006231</v>
      </c>
      <c r="AZ15" s="144">
        <v>1172353</v>
      </c>
      <c r="BA15" s="144">
        <v>1649424</v>
      </c>
      <c r="BB15" s="144">
        <v>1202245</v>
      </c>
      <c r="BC15" s="144">
        <v>1345483</v>
      </c>
      <c r="BD15" s="144">
        <v>881973</v>
      </c>
      <c r="BE15" s="144">
        <v>1352926</v>
      </c>
      <c r="BF15" s="144">
        <v>1292117</v>
      </c>
    </row>
    <row r="16" spans="1:58" hidden="1">
      <c r="A16" s="143" t="s">
        <v>913</v>
      </c>
      <c r="B16" s="143" t="s">
        <v>1077</v>
      </c>
      <c r="C16" s="144">
        <v>0</v>
      </c>
      <c r="D16" s="144">
        <v>0</v>
      </c>
      <c r="E16" s="144">
        <v>0</v>
      </c>
      <c r="F16" s="144">
        <v>0</v>
      </c>
      <c r="G16" s="144">
        <v>0</v>
      </c>
      <c r="H16" s="144">
        <v>0</v>
      </c>
      <c r="I16" s="144">
        <v>0</v>
      </c>
      <c r="J16" s="144">
        <v>0</v>
      </c>
      <c r="K16" s="144">
        <v>0</v>
      </c>
      <c r="L16" s="144">
        <v>0</v>
      </c>
      <c r="M16" s="144">
        <v>0</v>
      </c>
      <c r="N16" s="144">
        <v>0</v>
      </c>
      <c r="O16" s="144">
        <v>0</v>
      </c>
      <c r="P16" s="144">
        <v>0</v>
      </c>
      <c r="Q16" s="145">
        <v>0</v>
      </c>
      <c r="R16" s="145">
        <v>0</v>
      </c>
      <c r="S16" s="145">
        <v>0</v>
      </c>
      <c r="T16" s="145">
        <v>0</v>
      </c>
      <c r="U16" s="145">
        <v>0</v>
      </c>
      <c r="V16" s="145">
        <v>0</v>
      </c>
      <c r="W16" s="145">
        <v>0</v>
      </c>
      <c r="X16" s="145">
        <v>0</v>
      </c>
      <c r="Y16" s="145">
        <v>0</v>
      </c>
      <c r="Z16" s="145">
        <v>0</v>
      </c>
      <c r="AA16" s="145">
        <v>0</v>
      </c>
      <c r="AB16" s="145">
        <v>0</v>
      </c>
      <c r="AC16" s="145">
        <v>0</v>
      </c>
      <c r="AD16" s="145">
        <v>0</v>
      </c>
      <c r="AE16" s="144"/>
      <c r="AF16" s="144"/>
      <c r="AG16" s="144"/>
      <c r="AH16" s="144"/>
      <c r="AI16" s="144"/>
      <c r="AJ16" s="144"/>
      <c r="AK16" s="144"/>
      <c r="AL16" s="144"/>
      <c r="AM16" s="144"/>
      <c r="AN16" s="144"/>
      <c r="AO16" s="144"/>
      <c r="AP16" s="144"/>
      <c r="AQ16" s="144"/>
      <c r="AR16" s="144"/>
      <c r="AS16" s="144">
        <v>0</v>
      </c>
      <c r="AT16" s="144">
        <v>0</v>
      </c>
      <c r="AU16" s="144">
        <v>0</v>
      </c>
      <c r="AV16" s="144">
        <v>0</v>
      </c>
      <c r="AW16" s="144">
        <v>0</v>
      </c>
      <c r="AX16" s="144">
        <v>0</v>
      </c>
      <c r="AY16" s="144">
        <v>0</v>
      </c>
      <c r="AZ16" s="144">
        <v>0</v>
      </c>
      <c r="BA16" s="144">
        <v>0</v>
      </c>
      <c r="BB16" s="144">
        <v>0</v>
      </c>
      <c r="BC16" s="144">
        <v>0</v>
      </c>
      <c r="BD16" s="144">
        <v>0</v>
      </c>
      <c r="BE16" s="144">
        <v>0</v>
      </c>
      <c r="BF16" s="144">
        <v>0</v>
      </c>
    </row>
    <row r="17" spans="1:58" hidden="1">
      <c r="A17" s="143" t="s">
        <v>913</v>
      </c>
      <c r="B17" s="143" t="s">
        <v>1078</v>
      </c>
      <c r="C17" s="144">
        <v>34050</v>
      </c>
      <c r="D17" s="144">
        <v>33972</v>
      </c>
      <c r="E17" s="144">
        <v>34379</v>
      </c>
      <c r="F17" s="144">
        <v>34824</v>
      </c>
      <c r="G17" s="144">
        <v>34684</v>
      </c>
      <c r="H17" s="144">
        <v>34815</v>
      </c>
      <c r="I17" s="144">
        <v>34949</v>
      </c>
      <c r="J17" s="144">
        <v>35083</v>
      </c>
      <c r="K17" s="144">
        <v>35379</v>
      </c>
      <c r="L17" s="144">
        <v>35560</v>
      </c>
      <c r="M17" s="144">
        <v>36173</v>
      </c>
      <c r="N17" s="144">
        <v>36016</v>
      </c>
      <c r="O17" s="144">
        <v>36346</v>
      </c>
      <c r="P17" s="144">
        <v>36471</v>
      </c>
      <c r="Q17" s="145">
        <v>33081</v>
      </c>
      <c r="R17" s="145">
        <v>33048</v>
      </c>
      <c r="S17" s="145">
        <v>33433</v>
      </c>
      <c r="T17" s="145">
        <v>33779</v>
      </c>
      <c r="U17" s="145">
        <v>33689</v>
      </c>
      <c r="V17" s="145">
        <v>33935</v>
      </c>
      <c r="W17" s="145">
        <v>34015</v>
      </c>
      <c r="X17" s="145">
        <v>33884</v>
      </c>
      <c r="Y17" s="145">
        <v>34109</v>
      </c>
      <c r="Z17" s="145">
        <v>34280</v>
      </c>
      <c r="AA17" s="145">
        <v>34923</v>
      </c>
      <c r="AB17" s="145">
        <v>34956</v>
      </c>
      <c r="AC17" s="145">
        <v>35286</v>
      </c>
      <c r="AD17" s="145">
        <v>35481</v>
      </c>
      <c r="AE17" s="144">
        <v>64.209999999999994</v>
      </c>
      <c r="AF17" s="144">
        <v>74.709999999999994</v>
      </c>
      <c r="AG17" s="144">
        <v>55.15</v>
      </c>
      <c r="AH17" s="144">
        <v>55.33</v>
      </c>
      <c r="AI17" s="144">
        <v>70.099999999999994</v>
      </c>
      <c r="AJ17" s="144">
        <v>67.12</v>
      </c>
      <c r="AK17" s="144">
        <v>52.63</v>
      </c>
      <c r="AL17" s="144">
        <v>63.74</v>
      </c>
      <c r="AM17" s="144">
        <v>84.17</v>
      </c>
      <c r="AN17" s="144">
        <v>53.13</v>
      </c>
      <c r="AO17" s="144">
        <v>65.11</v>
      </c>
      <c r="AP17" s="144">
        <v>45.54</v>
      </c>
      <c r="AQ17" s="144">
        <v>73.47</v>
      </c>
      <c r="AR17" s="144">
        <v>81.95</v>
      </c>
      <c r="AS17" s="144">
        <v>2124044</v>
      </c>
      <c r="AT17" s="144">
        <v>2469130</v>
      </c>
      <c r="AU17" s="144">
        <v>1843766</v>
      </c>
      <c r="AV17" s="144">
        <v>1869038</v>
      </c>
      <c r="AW17" s="144">
        <v>2361691</v>
      </c>
      <c r="AX17" s="144">
        <v>2277752</v>
      </c>
      <c r="AY17" s="144">
        <v>1790118</v>
      </c>
      <c r="AZ17" s="144">
        <v>2159894</v>
      </c>
      <c r="BA17" s="144">
        <v>2870825</v>
      </c>
      <c r="BB17" s="144">
        <v>1821265</v>
      </c>
      <c r="BC17" s="144">
        <v>2273747</v>
      </c>
      <c r="BD17" s="144">
        <v>1591806</v>
      </c>
      <c r="BE17" s="144">
        <v>2592452</v>
      </c>
      <c r="BF17" s="144">
        <v>2907751</v>
      </c>
    </row>
    <row r="18" spans="1:58" hidden="1">
      <c r="A18" s="143" t="s">
        <v>913</v>
      </c>
      <c r="B18" s="143" t="s">
        <v>1079</v>
      </c>
      <c r="C18" s="144">
        <v>34050</v>
      </c>
      <c r="D18" s="144">
        <v>33972</v>
      </c>
      <c r="E18" s="144">
        <v>34379</v>
      </c>
      <c r="F18" s="144">
        <v>34824</v>
      </c>
      <c r="G18" s="144">
        <v>34684</v>
      </c>
      <c r="H18" s="144">
        <v>34815</v>
      </c>
      <c r="I18" s="144">
        <v>34949</v>
      </c>
      <c r="J18" s="144">
        <v>35083</v>
      </c>
      <c r="K18" s="144">
        <v>35379</v>
      </c>
      <c r="L18" s="144">
        <v>35560</v>
      </c>
      <c r="M18" s="144">
        <v>36173</v>
      </c>
      <c r="N18" s="144">
        <v>36016</v>
      </c>
      <c r="O18" s="144">
        <v>36346</v>
      </c>
      <c r="P18" s="144">
        <v>36471</v>
      </c>
      <c r="Q18" s="145">
        <v>33081</v>
      </c>
      <c r="R18" s="145">
        <v>33048</v>
      </c>
      <c r="S18" s="145">
        <v>33433</v>
      </c>
      <c r="T18" s="145">
        <v>33779</v>
      </c>
      <c r="U18" s="145">
        <v>33689</v>
      </c>
      <c r="V18" s="145">
        <v>33935</v>
      </c>
      <c r="W18" s="145">
        <v>34015</v>
      </c>
      <c r="X18" s="145">
        <v>33884</v>
      </c>
      <c r="Y18" s="145">
        <v>34109</v>
      </c>
      <c r="Z18" s="145">
        <v>34280</v>
      </c>
      <c r="AA18" s="145">
        <v>34923</v>
      </c>
      <c r="AB18" s="145">
        <v>34956</v>
      </c>
      <c r="AC18" s="145">
        <v>35286</v>
      </c>
      <c r="AD18" s="145">
        <v>35481</v>
      </c>
      <c r="AE18" s="144">
        <v>64.209999999999994</v>
      </c>
      <c r="AF18" s="144">
        <v>74.709999999999994</v>
      </c>
      <c r="AG18" s="144">
        <v>55.15</v>
      </c>
      <c r="AH18" s="144">
        <v>55.33</v>
      </c>
      <c r="AI18" s="144">
        <v>70.099999999999994</v>
      </c>
      <c r="AJ18" s="144">
        <v>67.12</v>
      </c>
      <c r="AK18" s="144">
        <v>52.63</v>
      </c>
      <c r="AL18" s="144">
        <v>63.74</v>
      </c>
      <c r="AM18" s="144">
        <v>84.17</v>
      </c>
      <c r="AN18" s="144">
        <v>53.13</v>
      </c>
      <c r="AO18" s="144">
        <v>65.11</v>
      </c>
      <c r="AP18" s="144">
        <v>45.54</v>
      </c>
      <c r="AQ18" s="144">
        <v>73.47</v>
      </c>
      <c r="AR18" s="144">
        <v>81.95</v>
      </c>
      <c r="AS18" s="144">
        <v>2124044</v>
      </c>
      <c r="AT18" s="144">
        <v>2469130</v>
      </c>
      <c r="AU18" s="144">
        <v>1843766</v>
      </c>
      <c r="AV18" s="144">
        <v>1869038</v>
      </c>
      <c r="AW18" s="144">
        <v>2361691</v>
      </c>
      <c r="AX18" s="144">
        <v>2277752</v>
      </c>
      <c r="AY18" s="144">
        <v>1790118</v>
      </c>
      <c r="AZ18" s="144">
        <v>2159894</v>
      </c>
      <c r="BA18" s="144">
        <v>2870825</v>
      </c>
      <c r="BB18" s="144">
        <v>1821265</v>
      </c>
      <c r="BC18" s="144">
        <v>2273747</v>
      </c>
      <c r="BD18" s="144">
        <v>1591806</v>
      </c>
      <c r="BE18" s="144">
        <v>2592452</v>
      </c>
      <c r="BF18" s="144">
        <v>2907751</v>
      </c>
    </row>
    <row r="19" spans="1:58" hidden="1">
      <c r="A19" s="143" t="s">
        <v>914</v>
      </c>
      <c r="B19" s="143" t="s">
        <v>1077</v>
      </c>
      <c r="C19" s="144">
        <v>0</v>
      </c>
      <c r="D19" s="144">
        <v>0</v>
      </c>
      <c r="E19" s="144">
        <v>0</v>
      </c>
      <c r="F19" s="144">
        <v>0</v>
      </c>
      <c r="G19" s="144">
        <v>0</v>
      </c>
      <c r="H19" s="144">
        <v>0</v>
      </c>
      <c r="I19" s="144">
        <v>0</v>
      </c>
      <c r="J19" s="144">
        <v>0</v>
      </c>
      <c r="K19" s="144">
        <v>0</v>
      </c>
      <c r="L19" s="144">
        <v>0</v>
      </c>
      <c r="M19" s="144">
        <v>1</v>
      </c>
      <c r="N19" s="144">
        <v>1</v>
      </c>
      <c r="O19" s="144">
        <v>1</v>
      </c>
      <c r="P19" s="144">
        <v>0</v>
      </c>
      <c r="Q19" s="145">
        <v>0</v>
      </c>
      <c r="R19" s="145">
        <v>0</v>
      </c>
      <c r="S19" s="145">
        <v>0</v>
      </c>
      <c r="T19" s="145">
        <v>0</v>
      </c>
      <c r="U19" s="145">
        <v>0</v>
      </c>
      <c r="V19" s="145">
        <v>0</v>
      </c>
      <c r="W19" s="145">
        <v>0</v>
      </c>
      <c r="X19" s="145">
        <v>0</v>
      </c>
      <c r="Y19" s="145">
        <v>0</v>
      </c>
      <c r="Z19" s="145">
        <v>0</v>
      </c>
      <c r="AA19" s="145">
        <v>0</v>
      </c>
      <c r="AB19" s="145">
        <v>0</v>
      </c>
      <c r="AC19" s="145">
        <v>0</v>
      </c>
      <c r="AD19" s="145">
        <v>0</v>
      </c>
      <c r="AE19" s="144"/>
      <c r="AF19" s="144"/>
      <c r="AG19" s="144"/>
      <c r="AH19" s="144"/>
      <c r="AI19" s="144"/>
      <c r="AJ19" s="144"/>
      <c r="AK19" s="144"/>
      <c r="AL19" s="144"/>
      <c r="AM19" s="144"/>
      <c r="AN19" s="144"/>
      <c r="AO19" s="144"/>
      <c r="AP19" s="144"/>
      <c r="AQ19" s="144"/>
      <c r="AR19" s="144"/>
      <c r="AS19" s="144">
        <v>0</v>
      </c>
      <c r="AT19" s="144">
        <v>0</v>
      </c>
      <c r="AU19" s="144">
        <v>0</v>
      </c>
      <c r="AV19" s="144">
        <v>0</v>
      </c>
      <c r="AW19" s="144">
        <v>0</v>
      </c>
      <c r="AX19" s="144">
        <v>0</v>
      </c>
      <c r="AY19" s="144">
        <v>0</v>
      </c>
      <c r="AZ19" s="144">
        <v>0</v>
      </c>
      <c r="BA19" s="144">
        <v>0</v>
      </c>
      <c r="BB19" s="144">
        <v>0</v>
      </c>
      <c r="BC19" s="144">
        <v>0</v>
      </c>
      <c r="BD19" s="144">
        <v>0</v>
      </c>
      <c r="BE19" s="144">
        <v>0</v>
      </c>
      <c r="BF19" s="144">
        <v>0</v>
      </c>
    </row>
    <row r="20" spans="1:58" hidden="1">
      <c r="A20" s="143" t="s">
        <v>914</v>
      </c>
      <c r="B20" s="143" t="s">
        <v>1078</v>
      </c>
      <c r="C20" s="144">
        <v>0</v>
      </c>
      <c r="D20" s="144">
        <v>0</v>
      </c>
      <c r="E20" s="144">
        <v>0</v>
      </c>
      <c r="F20" s="144">
        <v>0</v>
      </c>
      <c r="G20" s="144">
        <v>0</v>
      </c>
      <c r="H20" s="144">
        <v>0</v>
      </c>
      <c r="I20" s="144">
        <v>0</v>
      </c>
      <c r="J20" s="144">
        <v>0</v>
      </c>
      <c r="K20" s="144">
        <v>0</v>
      </c>
      <c r="L20" s="144">
        <v>0</v>
      </c>
      <c r="M20" s="144">
        <v>18</v>
      </c>
      <c r="N20" s="144">
        <v>18</v>
      </c>
      <c r="O20" s="144">
        <v>18</v>
      </c>
      <c r="P20" s="144">
        <v>23</v>
      </c>
      <c r="Q20" s="145">
        <v>0</v>
      </c>
      <c r="R20" s="145">
        <v>0</v>
      </c>
      <c r="S20" s="145">
        <v>0</v>
      </c>
      <c r="T20" s="145">
        <v>0</v>
      </c>
      <c r="U20" s="145">
        <v>0</v>
      </c>
      <c r="V20" s="145">
        <v>0</v>
      </c>
      <c r="W20" s="145">
        <v>0</v>
      </c>
      <c r="X20" s="145">
        <v>0</v>
      </c>
      <c r="Y20" s="145">
        <v>0</v>
      </c>
      <c r="Z20" s="145">
        <v>0</v>
      </c>
      <c r="AA20" s="145">
        <v>18</v>
      </c>
      <c r="AB20" s="145">
        <v>8</v>
      </c>
      <c r="AC20" s="145">
        <v>8</v>
      </c>
      <c r="AD20" s="145">
        <v>14</v>
      </c>
      <c r="AE20" s="144"/>
      <c r="AF20" s="144"/>
      <c r="AG20" s="144"/>
      <c r="AH20" s="144"/>
      <c r="AI20" s="144"/>
      <c r="AJ20" s="144"/>
      <c r="AK20" s="144"/>
      <c r="AL20" s="144"/>
      <c r="AM20" s="144"/>
      <c r="AN20" s="144"/>
      <c r="AO20" s="144">
        <v>15.56</v>
      </c>
      <c r="AP20" s="144">
        <v>11.38</v>
      </c>
      <c r="AQ20" s="144">
        <v>39.119999999999997</v>
      </c>
      <c r="AR20" s="144">
        <v>39.93</v>
      </c>
      <c r="AS20" s="144">
        <v>0</v>
      </c>
      <c r="AT20" s="144">
        <v>0</v>
      </c>
      <c r="AU20" s="144">
        <v>0</v>
      </c>
      <c r="AV20" s="144">
        <v>0</v>
      </c>
      <c r="AW20" s="144">
        <v>0</v>
      </c>
      <c r="AX20" s="144">
        <v>0</v>
      </c>
      <c r="AY20" s="144">
        <v>0</v>
      </c>
      <c r="AZ20" s="144">
        <v>0</v>
      </c>
      <c r="BA20" s="144">
        <v>0</v>
      </c>
      <c r="BB20" s="144">
        <v>0</v>
      </c>
      <c r="BC20" s="144">
        <v>280</v>
      </c>
      <c r="BD20" s="144">
        <v>91</v>
      </c>
      <c r="BE20" s="144">
        <v>313</v>
      </c>
      <c r="BF20" s="144">
        <v>559</v>
      </c>
    </row>
    <row r="21" spans="1:58" hidden="1">
      <c r="A21" s="143" t="s">
        <v>914</v>
      </c>
      <c r="B21" s="143" t="s">
        <v>1079</v>
      </c>
      <c r="C21" s="144">
        <v>0</v>
      </c>
      <c r="D21" s="144">
        <v>0</v>
      </c>
      <c r="E21" s="144">
        <v>0</v>
      </c>
      <c r="F21" s="144">
        <v>0</v>
      </c>
      <c r="G21" s="144">
        <v>0</v>
      </c>
      <c r="H21" s="144">
        <v>0</v>
      </c>
      <c r="I21" s="144">
        <v>0</v>
      </c>
      <c r="J21" s="144">
        <v>0</v>
      </c>
      <c r="K21" s="144">
        <v>0</v>
      </c>
      <c r="L21" s="144">
        <v>0</v>
      </c>
      <c r="M21" s="144">
        <v>19</v>
      </c>
      <c r="N21" s="144">
        <v>19</v>
      </c>
      <c r="O21" s="144">
        <v>19</v>
      </c>
      <c r="P21" s="144">
        <v>23</v>
      </c>
      <c r="Q21" s="145">
        <v>0</v>
      </c>
      <c r="R21" s="145">
        <v>0</v>
      </c>
      <c r="S21" s="145">
        <v>0</v>
      </c>
      <c r="T21" s="145">
        <v>0</v>
      </c>
      <c r="U21" s="145">
        <v>0</v>
      </c>
      <c r="V21" s="145">
        <v>0</v>
      </c>
      <c r="W21" s="145">
        <v>0</v>
      </c>
      <c r="X21" s="145">
        <v>0</v>
      </c>
      <c r="Y21" s="145">
        <v>0</v>
      </c>
      <c r="Z21" s="145">
        <v>0</v>
      </c>
      <c r="AA21" s="145">
        <v>18</v>
      </c>
      <c r="AB21" s="145">
        <v>8</v>
      </c>
      <c r="AC21" s="145">
        <v>8</v>
      </c>
      <c r="AD21" s="145">
        <v>14</v>
      </c>
      <c r="AE21" s="144"/>
      <c r="AF21" s="144"/>
      <c r="AG21" s="144"/>
      <c r="AH21" s="144"/>
      <c r="AI21" s="144"/>
      <c r="AJ21" s="144"/>
      <c r="AK21" s="144"/>
      <c r="AL21" s="144"/>
      <c r="AM21" s="144"/>
      <c r="AN21" s="144"/>
      <c r="AO21" s="144">
        <v>15.56</v>
      </c>
      <c r="AP21" s="144">
        <v>11.38</v>
      </c>
      <c r="AQ21" s="144">
        <v>39.119999999999997</v>
      </c>
      <c r="AR21" s="144">
        <v>39.93</v>
      </c>
      <c r="AS21" s="144">
        <v>0</v>
      </c>
      <c r="AT21" s="144">
        <v>0</v>
      </c>
      <c r="AU21" s="144">
        <v>0</v>
      </c>
      <c r="AV21" s="144">
        <v>0</v>
      </c>
      <c r="AW21" s="144">
        <v>0</v>
      </c>
      <c r="AX21" s="144">
        <v>0</v>
      </c>
      <c r="AY21" s="144">
        <v>0</v>
      </c>
      <c r="AZ21" s="144">
        <v>0</v>
      </c>
      <c r="BA21" s="144">
        <v>0</v>
      </c>
      <c r="BB21" s="144">
        <v>0</v>
      </c>
      <c r="BC21" s="144">
        <v>280</v>
      </c>
      <c r="BD21" s="144">
        <v>91</v>
      </c>
      <c r="BE21" s="144">
        <v>313</v>
      </c>
      <c r="BF21" s="144">
        <v>559</v>
      </c>
    </row>
    <row r="22" spans="1:58" hidden="1">
      <c r="A22" s="143" t="s">
        <v>915</v>
      </c>
      <c r="B22" s="143" t="s">
        <v>1077</v>
      </c>
      <c r="C22" s="144">
        <v>0</v>
      </c>
      <c r="D22" s="144">
        <v>0</v>
      </c>
      <c r="E22" s="144">
        <v>0</v>
      </c>
      <c r="F22" s="144">
        <v>0</v>
      </c>
      <c r="G22" s="144">
        <v>0</v>
      </c>
      <c r="H22" s="144">
        <v>0</v>
      </c>
      <c r="I22" s="144">
        <v>0</v>
      </c>
      <c r="J22" s="144">
        <v>0</v>
      </c>
      <c r="K22" s="144">
        <v>0</v>
      </c>
      <c r="L22" s="144">
        <v>0</v>
      </c>
      <c r="M22" s="144">
        <v>0</v>
      </c>
      <c r="N22" s="144">
        <v>0</v>
      </c>
      <c r="O22" s="144">
        <v>0</v>
      </c>
      <c r="P22" s="144">
        <v>0</v>
      </c>
      <c r="Q22" s="145">
        <v>0</v>
      </c>
      <c r="R22" s="145">
        <v>0</v>
      </c>
      <c r="S22" s="145">
        <v>0</v>
      </c>
      <c r="T22" s="145">
        <v>0</v>
      </c>
      <c r="U22" s="145">
        <v>0</v>
      </c>
      <c r="V22" s="145">
        <v>0</v>
      </c>
      <c r="W22" s="145">
        <v>0</v>
      </c>
      <c r="X22" s="145">
        <v>0</v>
      </c>
      <c r="Y22" s="145">
        <v>0</v>
      </c>
      <c r="Z22" s="145">
        <v>0</v>
      </c>
      <c r="AA22" s="145">
        <v>0</v>
      </c>
      <c r="AB22" s="145">
        <v>0</v>
      </c>
      <c r="AC22" s="145">
        <v>0</v>
      </c>
      <c r="AD22" s="145">
        <v>0</v>
      </c>
      <c r="AE22" s="144"/>
      <c r="AF22" s="144"/>
      <c r="AG22" s="144"/>
      <c r="AH22" s="144"/>
      <c r="AI22" s="144"/>
      <c r="AJ22" s="144"/>
      <c r="AK22" s="144"/>
      <c r="AL22" s="144"/>
      <c r="AM22" s="144"/>
      <c r="AN22" s="144"/>
      <c r="AO22" s="144"/>
      <c r="AP22" s="144"/>
      <c r="AQ22" s="144"/>
      <c r="AR22" s="144"/>
      <c r="AS22" s="144">
        <v>0</v>
      </c>
      <c r="AT22" s="144">
        <v>0</v>
      </c>
      <c r="AU22" s="144">
        <v>0</v>
      </c>
      <c r="AV22" s="144">
        <v>0</v>
      </c>
      <c r="AW22" s="144">
        <v>0</v>
      </c>
      <c r="AX22" s="144">
        <v>0</v>
      </c>
      <c r="AY22" s="144">
        <v>0</v>
      </c>
      <c r="AZ22" s="144">
        <v>0</v>
      </c>
      <c r="BA22" s="144">
        <v>0</v>
      </c>
      <c r="BB22" s="144">
        <v>0</v>
      </c>
      <c r="BC22" s="144">
        <v>0</v>
      </c>
      <c r="BD22" s="144">
        <v>0</v>
      </c>
      <c r="BE22" s="144">
        <v>0</v>
      </c>
      <c r="BF22" s="144">
        <v>0</v>
      </c>
    </row>
    <row r="23" spans="1:58" hidden="1">
      <c r="A23" s="143" t="s">
        <v>915</v>
      </c>
      <c r="B23" s="143" t="s">
        <v>1078</v>
      </c>
      <c r="C23" s="144">
        <v>2473</v>
      </c>
      <c r="D23" s="144">
        <v>2474</v>
      </c>
      <c r="E23" s="144">
        <v>2477</v>
      </c>
      <c r="F23" s="144">
        <v>2515</v>
      </c>
      <c r="G23" s="144">
        <v>2521</v>
      </c>
      <c r="H23" s="144">
        <v>2521</v>
      </c>
      <c r="I23" s="144">
        <v>2541</v>
      </c>
      <c r="J23" s="144">
        <v>2541</v>
      </c>
      <c r="K23" s="144">
        <v>2530</v>
      </c>
      <c r="L23" s="144">
        <v>2553</v>
      </c>
      <c r="M23" s="144">
        <v>2457</v>
      </c>
      <c r="N23" s="144">
        <v>2560</v>
      </c>
      <c r="O23" s="144">
        <v>2559</v>
      </c>
      <c r="P23" s="144">
        <v>2548</v>
      </c>
      <c r="Q23" s="145">
        <v>2400</v>
      </c>
      <c r="R23" s="145">
        <v>2433</v>
      </c>
      <c r="S23" s="145">
        <v>2457</v>
      </c>
      <c r="T23" s="145">
        <v>2468</v>
      </c>
      <c r="U23" s="145">
        <v>2498</v>
      </c>
      <c r="V23" s="145">
        <v>2442</v>
      </c>
      <c r="W23" s="145">
        <v>2517</v>
      </c>
      <c r="X23" s="145">
        <v>2523</v>
      </c>
      <c r="Y23" s="145">
        <v>2491</v>
      </c>
      <c r="Z23" s="145">
        <v>2531</v>
      </c>
      <c r="AA23" s="145">
        <v>2441</v>
      </c>
      <c r="AB23" s="145">
        <v>2537</v>
      </c>
      <c r="AC23" s="145">
        <v>2529</v>
      </c>
      <c r="AD23" s="145">
        <v>2515</v>
      </c>
      <c r="AE23" s="144">
        <v>120.7</v>
      </c>
      <c r="AF23" s="144">
        <v>141.33000000000001</v>
      </c>
      <c r="AG23" s="144">
        <v>78.739999999999995</v>
      </c>
      <c r="AH23" s="144">
        <v>135.49</v>
      </c>
      <c r="AI23" s="144">
        <v>131.12</v>
      </c>
      <c r="AJ23" s="144">
        <v>111.75</v>
      </c>
      <c r="AK23" s="144">
        <v>98.35</v>
      </c>
      <c r="AL23" s="144">
        <v>94.2</v>
      </c>
      <c r="AM23" s="144">
        <v>153.05000000000001</v>
      </c>
      <c r="AN23" s="144">
        <v>107.19</v>
      </c>
      <c r="AO23" s="144">
        <v>60.76</v>
      </c>
      <c r="AP23" s="144">
        <v>60.28</v>
      </c>
      <c r="AQ23" s="144">
        <v>146.36000000000001</v>
      </c>
      <c r="AR23" s="144">
        <v>149.63</v>
      </c>
      <c r="AS23" s="144">
        <v>289680</v>
      </c>
      <c r="AT23" s="144">
        <v>343862</v>
      </c>
      <c r="AU23" s="144">
        <v>193454</v>
      </c>
      <c r="AV23" s="144">
        <v>334390</v>
      </c>
      <c r="AW23" s="144">
        <v>327528</v>
      </c>
      <c r="AX23" s="144">
        <v>272904</v>
      </c>
      <c r="AY23" s="144">
        <v>247551</v>
      </c>
      <c r="AZ23" s="144">
        <v>237667</v>
      </c>
      <c r="BA23" s="144">
        <v>381241</v>
      </c>
      <c r="BB23" s="144">
        <v>271300</v>
      </c>
      <c r="BC23" s="144">
        <v>148314</v>
      </c>
      <c r="BD23" s="144">
        <v>152930</v>
      </c>
      <c r="BE23" s="144">
        <v>370135</v>
      </c>
      <c r="BF23" s="144">
        <v>376327</v>
      </c>
    </row>
    <row r="24" spans="1:58" hidden="1">
      <c r="A24" s="143" t="s">
        <v>915</v>
      </c>
      <c r="B24" s="143" t="s">
        <v>1079</v>
      </c>
      <c r="C24" s="144">
        <v>2473</v>
      </c>
      <c r="D24" s="144">
        <v>2474</v>
      </c>
      <c r="E24" s="144">
        <v>2477</v>
      </c>
      <c r="F24" s="144">
        <v>2515</v>
      </c>
      <c r="G24" s="144">
        <v>2521</v>
      </c>
      <c r="H24" s="144">
        <v>2521</v>
      </c>
      <c r="I24" s="144">
        <v>2541</v>
      </c>
      <c r="J24" s="144">
        <v>2541</v>
      </c>
      <c r="K24" s="144">
        <v>2530</v>
      </c>
      <c r="L24" s="144">
        <v>2553</v>
      </c>
      <c r="M24" s="144">
        <v>2457</v>
      </c>
      <c r="N24" s="144">
        <v>2560</v>
      </c>
      <c r="O24" s="144">
        <v>2559</v>
      </c>
      <c r="P24" s="144">
        <v>2548</v>
      </c>
      <c r="Q24" s="145">
        <v>2400</v>
      </c>
      <c r="R24" s="145">
        <v>2433</v>
      </c>
      <c r="S24" s="145">
        <v>2457</v>
      </c>
      <c r="T24" s="145">
        <v>2468</v>
      </c>
      <c r="U24" s="145">
        <v>2498</v>
      </c>
      <c r="V24" s="145">
        <v>2442</v>
      </c>
      <c r="W24" s="145">
        <v>2517</v>
      </c>
      <c r="X24" s="145">
        <v>2523</v>
      </c>
      <c r="Y24" s="145">
        <v>2491</v>
      </c>
      <c r="Z24" s="145">
        <v>2531</v>
      </c>
      <c r="AA24" s="145">
        <v>2441</v>
      </c>
      <c r="AB24" s="145">
        <v>2537</v>
      </c>
      <c r="AC24" s="145">
        <v>2529</v>
      </c>
      <c r="AD24" s="145">
        <v>2515</v>
      </c>
      <c r="AE24" s="144">
        <v>120.7</v>
      </c>
      <c r="AF24" s="144">
        <v>141.33000000000001</v>
      </c>
      <c r="AG24" s="144">
        <v>78.739999999999995</v>
      </c>
      <c r="AH24" s="144">
        <v>135.49</v>
      </c>
      <c r="AI24" s="144">
        <v>131.12</v>
      </c>
      <c r="AJ24" s="144">
        <v>111.75</v>
      </c>
      <c r="AK24" s="144">
        <v>98.35</v>
      </c>
      <c r="AL24" s="144">
        <v>94.2</v>
      </c>
      <c r="AM24" s="144">
        <v>153.05000000000001</v>
      </c>
      <c r="AN24" s="144">
        <v>107.19</v>
      </c>
      <c r="AO24" s="144">
        <v>60.76</v>
      </c>
      <c r="AP24" s="144">
        <v>60.28</v>
      </c>
      <c r="AQ24" s="144">
        <v>146.36000000000001</v>
      </c>
      <c r="AR24" s="144">
        <v>149.63</v>
      </c>
      <c r="AS24" s="144">
        <v>289680</v>
      </c>
      <c r="AT24" s="144">
        <v>343862</v>
      </c>
      <c r="AU24" s="144">
        <v>193454</v>
      </c>
      <c r="AV24" s="144">
        <v>334390</v>
      </c>
      <c r="AW24" s="144">
        <v>327528</v>
      </c>
      <c r="AX24" s="144">
        <v>272904</v>
      </c>
      <c r="AY24" s="144">
        <v>247551</v>
      </c>
      <c r="AZ24" s="144">
        <v>237667</v>
      </c>
      <c r="BA24" s="144">
        <v>381241</v>
      </c>
      <c r="BB24" s="144">
        <v>271300</v>
      </c>
      <c r="BC24" s="144">
        <v>148314</v>
      </c>
      <c r="BD24" s="144">
        <v>152930</v>
      </c>
      <c r="BE24" s="144">
        <v>370135</v>
      </c>
      <c r="BF24" s="144">
        <v>376327</v>
      </c>
    </row>
    <row r="25" spans="1:58" hidden="1">
      <c r="A25" s="143" t="s">
        <v>916</v>
      </c>
      <c r="B25" s="143" t="s">
        <v>1077</v>
      </c>
      <c r="C25" s="144">
        <v>12</v>
      </c>
      <c r="D25" s="144">
        <v>12</v>
      </c>
      <c r="E25" s="144">
        <v>14</v>
      </c>
      <c r="F25" s="144">
        <v>14</v>
      </c>
      <c r="G25" s="144">
        <v>14</v>
      </c>
      <c r="H25" s="144">
        <v>16</v>
      </c>
      <c r="I25" s="144">
        <v>16</v>
      </c>
      <c r="J25" s="144">
        <v>16</v>
      </c>
      <c r="K25" s="144">
        <v>16</v>
      </c>
      <c r="L25" s="144">
        <v>18</v>
      </c>
      <c r="M25" s="144">
        <v>18</v>
      </c>
      <c r="N25" s="144">
        <v>15</v>
      </c>
      <c r="O25" s="144">
        <v>15</v>
      </c>
      <c r="P25" s="144">
        <v>15</v>
      </c>
      <c r="Q25" s="145">
        <v>12</v>
      </c>
      <c r="R25" s="145">
        <v>12</v>
      </c>
      <c r="S25" s="145">
        <v>14</v>
      </c>
      <c r="T25" s="145">
        <v>14</v>
      </c>
      <c r="U25" s="145">
        <v>14</v>
      </c>
      <c r="V25" s="145">
        <v>16</v>
      </c>
      <c r="W25" s="145">
        <v>16</v>
      </c>
      <c r="X25" s="145">
        <v>16</v>
      </c>
      <c r="Y25" s="145">
        <v>16</v>
      </c>
      <c r="Z25" s="145">
        <v>18</v>
      </c>
      <c r="AA25" s="145">
        <v>18</v>
      </c>
      <c r="AB25" s="145">
        <v>15</v>
      </c>
      <c r="AC25" s="145">
        <v>15</v>
      </c>
      <c r="AD25" s="145">
        <v>15</v>
      </c>
      <c r="AE25" s="144">
        <v>68</v>
      </c>
      <c r="AF25" s="144">
        <v>82</v>
      </c>
      <c r="AG25" s="144">
        <v>82</v>
      </c>
      <c r="AH25" s="144">
        <v>82</v>
      </c>
      <c r="AI25" s="144">
        <v>82</v>
      </c>
      <c r="AJ25" s="144">
        <v>57.31</v>
      </c>
      <c r="AK25" s="144">
        <v>57.31</v>
      </c>
      <c r="AL25" s="144">
        <v>57.31</v>
      </c>
      <c r="AM25" s="144">
        <v>64.38</v>
      </c>
      <c r="AN25" s="144">
        <v>56.33</v>
      </c>
      <c r="AO25" s="144">
        <v>53.61</v>
      </c>
      <c r="AP25" s="144">
        <v>40.729999999999997</v>
      </c>
      <c r="AQ25" s="144">
        <v>38.93</v>
      </c>
      <c r="AR25" s="144">
        <v>44.93</v>
      </c>
      <c r="AS25" s="144">
        <v>816</v>
      </c>
      <c r="AT25" s="144">
        <v>984</v>
      </c>
      <c r="AU25" s="144">
        <v>1148</v>
      </c>
      <c r="AV25" s="144">
        <v>1148</v>
      </c>
      <c r="AW25" s="144">
        <v>1148</v>
      </c>
      <c r="AX25" s="144">
        <v>917</v>
      </c>
      <c r="AY25" s="144">
        <v>917</v>
      </c>
      <c r="AZ25" s="144">
        <v>917</v>
      </c>
      <c r="BA25" s="144">
        <v>1030</v>
      </c>
      <c r="BB25" s="144">
        <v>1014</v>
      </c>
      <c r="BC25" s="144">
        <v>965</v>
      </c>
      <c r="BD25" s="144">
        <v>611</v>
      </c>
      <c r="BE25" s="144">
        <v>584</v>
      </c>
      <c r="BF25" s="144">
        <v>674</v>
      </c>
    </row>
    <row r="26" spans="1:58" hidden="1">
      <c r="A26" s="143" t="s">
        <v>916</v>
      </c>
      <c r="B26" s="143" t="s">
        <v>1078</v>
      </c>
      <c r="C26" s="144">
        <v>47790</v>
      </c>
      <c r="D26" s="144">
        <v>48223</v>
      </c>
      <c r="E26" s="144">
        <v>48272</v>
      </c>
      <c r="F26" s="144">
        <v>48327</v>
      </c>
      <c r="G26" s="144">
        <v>48424</v>
      </c>
      <c r="H26" s="144">
        <v>48174</v>
      </c>
      <c r="I26" s="144">
        <v>48153</v>
      </c>
      <c r="J26" s="144">
        <v>48219</v>
      </c>
      <c r="K26" s="144">
        <v>47951</v>
      </c>
      <c r="L26" s="144">
        <v>48132</v>
      </c>
      <c r="M26" s="144">
        <v>48156</v>
      </c>
      <c r="N26" s="144">
        <v>48066</v>
      </c>
      <c r="O26" s="144">
        <v>48162</v>
      </c>
      <c r="P26" s="144">
        <v>48046</v>
      </c>
      <c r="Q26" s="145">
        <v>46874</v>
      </c>
      <c r="R26" s="145">
        <v>47107</v>
      </c>
      <c r="S26" s="145">
        <v>47056</v>
      </c>
      <c r="T26" s="145">
        <v>47136</v>
      </c>
      <c r="U26" s="145">
        <v>47322</v>
      </c>
      <c r="V26" s="145">
        <v>47198</v>
      </c>
      <c r="W26" s="145">
        <v>47214</v>
      </c>
      <c r="X26" s="145">
        <v>47274</v>
      </c>
      <c r="Y26" s="145">
        <v>47274</v>
      </c>
      <c r="Z26" s="145">
        <v>47221</v>
      </c>
      <c r="AA26" s="145">
        <v>47205</v>
      </c>
      <c r="AB26" s="145">
        <v>47131</v>
      </c>
      <c r="AC26" s="145">
        <v>47049</v>
      </c>
      <c r="AD26" s="145">
        <v>46852</v>
      </c>
      <c r="AE26" s="144">
        <v>103.6</v>
      </c>
      <c r="AF26" s="144">
        <v>128.34</v>
      </c>
      <c r="AG26" s="144">
        <v>95.47</v>
      </c>
      <c r="AH26" s="144">
        <v>113.85</v>
      </c>
      <c r="AI26" s="144">
        <v>118.79</v>
      </c>
      <c r="AJ26" s="144">
        <v>103.47</v>
      </c>
      <c r="AK26" s="144">
        <v>100.15</v>
      </c>
      <c r="AL26" s="144">
        <v>95.2</v>
      </c>
      <c r="AM26" s="144">
        <v>139.68</v>
      </c>
      <c r="AN26" s="144">
        <v>104.99</v>
      </c>
      <c r="AO26" s="144">
        <v>93.37</v>
      </c>
      <c r="AP26" s="144">
        <v>78.86</v>
      </c>
      <c r="AQ26" s="144">
        <v>126.37</v>
      </c>
      <c r="AR26" s="144">
        <v>130.16999999999999</v>
      </c>
      <c r="AS26" s="144">
        <v>4855951</v>
      </c>
      <c r="AT26" s="144">
        <v>6045517</v>
      </c>
      <c r="AU26" s="144">
        <v>4492431</v>
      </c>
      <c r="AV26" s="144">
        <v>5366546</v>
      </c>
      <c r="AW26" s="144">
        <v>5621419</v>
      </c>
      <c r="AX26" s="144">
        <v>4883620</v>
      </c>
      <c r="AY26" s="144">
        <v>4728251</v>
      </c>
      <c r="AZ26" s="144">
        <v>4500702</v>
      </c>
      <c r="BA26" s="144">
        <v>6603221</v>
      </c>
      <c r="BB26" s="144">
        <v>4957555</v>
      </c>
      <c r="BC26" s="144">
        <v>4407536</v>
      </c>
      <c r="BD26" s="144">
        <v>3716570</v>
      </c>
      <c r="BE26" s="144">
        <v>5945466</v>
      </c>
      <c r="BF26" s="144">
        <v>6098841</v>
      </c>
    </row>
    <row r="27" spans="1:58" hidden="1">
      <c r="A27" s="143" t="s">
        <v>916</v>
      </c>
      <c r="B27" s="143" t="s">
        <v>1079</v>
      </c>
      <c r="C27" s="144">
        <v>47802</v>
      </c>
      <c r="D27" s="144">
        <v>48235</v>
      </c>
      <c r="E27" s="144">
        <v>48286</v>
      </c>
      <c r="F27" s="144">
        <v>48341</v>
      </c>
      <c r="G27" s="144">
        <v>48438</v>
      </c>
      <c r="H27" s="144">
        <v>48190</v>
      </c>
      <c r="I27" s="144">
        <v>48169</v>
      </c>
      <c r="J27" s="144">
        <v>48235</v>
      </c>
      <c r="K27" s="144">
        <v>47967</v>
      </c>
      <c r="L27" s="144">
        <v>48150</v>
      </c>
      <c r="M27" s="144">
        <v>48174</v>
      </c>
      <c r="N27" s="144">
        <v>48081</v>
      </c>
      <c r="O27" s="144">
        <v>48177</v>
      </c>
      <c r="P27" s="144">
        <v>48061</v>
      </c>
      <c r="Q27" s="145">
        <v>46886</v>
      </c>
      <c r="R27" s="145">
        <v>47119</v>
      </c>
      <c r="S27" s="145">
        <v>47070</v>
      </c>
      <c r="T27" s="145">
        <v>47150</v>
      </c>
      <c r="U27" s="145">
        <v>47336</v>
      </c>
      <c r="V27" s="145">
        <v>47214</v>
      </c>
      <c r="W27" s="145">
        <v>47230</v>
      </c>
      <c r="X27" s="145">
        <v>47290</v>
      </c>
      <c r="Y27" s="145">
        <v>47290</v>
      </c>
      <c r="Z27" s="145">
        <v>47239</v>
      </c>
      <c r="AA27" s="145">
        <v>47223</v>
      </c>
      <c r="AB27" s="145">
        <v>47146</v>
      </c>
      <c r="AC27" s="145">
        <v>47064</v>
      </c>
      <c r="AD27" s="145">
        <v>46867</v>
      </c>
      <c r="AE27" s="144">
        <v>103.59</v>
      </c>
      <c r="AF27" s="144">
        <v>128.32</v>
      </c>
      <c r="AG27" s="144">
        <v>95.47</v>
      </c>
      <c r="AH27" s="144">
        <v>113.84</v>
      </c>
      <c r="AI27" s="144">
        <v>118.78</v>
      </c>
      <c r="AJ27" s="144">
        <v>103.46</v>
      </c>
      <c r="AK27" s="144">
        <v>100.13</v>
      </c>
      <c r="AL27" s="144">
        <v>95.19</v>
      </c>
      <c r="AM27" s="144">
        <v>139.65</v>
      </c>
      <c r="AN27" s="144">
        <v>104.97</v>
      </c>
      <c r="AO27" s="144">
        <v>93.35</v>
      </c>
      <c r="AP27" s="144">
        <v>78.84</v>
      </c>
      <c r="AQ27" s="144">
        <v>126.34</v>
      </c>
      <c r="AR27" s="144">
        <v>130.15</v>
      </c>
      <c r="AS27" s="144">
        <v>4856767</v>
      </c>
      <c r="AT27" s="144">
        <v>6046501</v>
      </c>
      <c r="AU27" s="144">
        <v>4493579</v>
      </c>
      <c r="AV27" s="144">
        <v>5367694</v>
      </c>
      <c r="AW27" s="144">
        <v>5622567</v>
      </c>
      <c r="AX27" s="144">
        <v>4884537</v>
      </c>
      <c r="AY27" s="144">
        <v>4729168</v>
      </c>
      <c r="AZ27" s="144">
        <v>4501619</v>
      </c>
      <c r="BA27" s="144">
        <v>6604251</v>
      </c>
      <c r="BB27" s="144">
        <v>4958569</v>
      </c>
      <c r="BC27" s="144">
        <v>4408501</v>
      </c>
      <c r="BD27" s="144">
        <v>3717181</v>
      </c>
      <c r="BE27" s="144">
        <v>5946050</v>
      </c>
      <c r="BF27" s="144">
        <v>6099515</v>
      </c>
    </row>
    <row r="28" spans="1:58" hidden="1">
      <c r="A28" s="143" t="s">
        <v>917</v>
      </c>
      <c r="B28" s="143" t="s">
        <v>1077</v>
      </c>
      <c r="C28" s="144">
        <v>0</v>
      </c>
      <c r="D28" s="144">
        <v>0</v>
      </c>
      <c r="E28" s="144">
        <v>0</v>
      </c>
      <c r="F28" s="144">
        <v>0</v>
      </c>
      <c r="G28" s="144">
        <v>0</v>
      </c>
      <c r="H28" s="144">
        <v>0</v>
      </c>
      <c r="I28" s="144">
        <v>4</v>
      </c>
      <c r="J28" s="144">
        <v>8</v>
      </c>
      <c r="K28" s="144">
        <v>12</v>
      </c>
      <c r="L28" s="144">
        <v>16</v>
      </c>
      <c r="M28" s="144">
        <v>25</v>
      </c>
      <c r="N28" s="144">
        <v>25</v>
      </c>
      <c r="O28" s="144">
        <v>25</v>
      </c>
      <c r="P28" s="144">
        <v>25</v>
      </c>
      <c r="Q28" s="145">
        <v>0</v>
      </c>
      <c r="R28" s="145">
        <v>0</v>
      </c>
      <c r="S28" s="145">
        <v>0</v>
      </c>
      <c r="T28" s="145">
        <v>0</v>
      </c>
      <c r="U28" s="145">
        <v>0</v>
      </c>
      <c r="V28" s="145">
        <v>0</v>
      </c>
      <c r="W28" s="145">
        <v>4</v>
      </c>
      <c r="X28" s="145">
        <v>8</v>
      </c>
      <c r="Y28" s="145">
        <v>12</v>
      </c>
      <c r="Z28" s="145">
        <v>16</v>
      </c>
      <c r="AA28" s="145">
        <v>23</v>
      </c>
      <c r="AB28" s="145">
        <v>23</v>
      </c>
      <c r="AC28" s="145">
        <v>23</v>
      </c>
      <c r="AD28" s="145">
        <v>23</v>
      </c>
      <c r="AE28" s="144"/>
      <c r="AF28" s="144"/>
      <c r="AG28" s="144"/>
      <c r="AH28" s="144"/>
      <c r="AI28" s="144"/>
      <c r="AJ28" s="144"/>
      <c r="AK28" s="144">
        <v>96.25</v>
      </c>
      <c r="AL28" s="144">
        <v>67.25</v>
      </c>
      <c r="AM28" s="144">
        <v>66.92</v>
      </c>
      <c r="AN28" s="144">
        <v>87.19</v>
      </c>
      <c r="AO28" s="144">
        <v>87</v>
      </c>
      <c r="AP28" s="144">
        <v>65.78</v>
      </c>
      <c r="AQ28" s="144">
        <v>69.7</v>
      </c>
      <c r="AR28" s="144">
        <v>89.26</v>
      </c>
      <c r="AS28" s="144">
        <v>0</v>
      </c>
      <c r="AT28" s="144">
        <v>0</v>
      </c>
      <c r="AU28" s="144">
        <v>0</v>
      </c>
      <c r="AV28" s="144">
        <v>0</v>
      </c>
      <c r="AW28" s="144">
        <v>0</v>
      </c>
      <c r="AX28" s="144">
        <v>0</v>
      </c>
      <c r="AY28" s="144">
        <v>385</v>
      </c>
      <c r="AZ28" s="144">
        <v>538</v>
      </c>
      <c r="BA28" s="144">
        <v>803</v>
      </c>
      <c r="BB28" s="144">
        <v>1395</v>
      </c>
      <c r="BC28" s="144">
        <v>2001</v>
      </c>
      <c r="BD28" s="144">
        <v>1513</v>
      </c>
      <c r="BE28" s="144">
        <v>1603</v>
      </c>
      <c r="BF28" s="144">
        <v>2053</v>
      </c>
    </row>
    <row r="29" spans="1:58" hidden="1">
      <c r="A29" s="143" t="s">
        <v>917</v>
      </c>
      <c r="B29" s="143" t="s">
        <v>1078</v>
      </c>
      <c r="C29" s="144">
        <v>36438</v>
      </c>
      <c r="D29" s="144">
        <v>35247</v>
      </c>
      <c r="E29" s="144">
        <v>33945</v>
      </c>
      <c r="F29" s="144">
        <v>33794</v>
      </c>
      <c r="G29" s="144">
        <v>33058</v>
      </c>
      <c r="H29" s="144">
        <v>32854</v>
      </c>
      <c r="I29" s="144">
        <v>31884</v>
      </c>
      <c r="J29" s="144">
        <v>32109</v>
      </c>
      <c r="K29" s="144">
        <v>32162</v>
      </c>
      <c r="L29" s="144">
        <v>32707</v>
      </c>
      <c r="M29" s="144">
        <v>32471</v>
      </c>
      <c r="N29" s="144">
        <v>31834</v>
      </c>
      <c r="O29" s="144">
        <v>32006</v>
      </c>
      <c r="P29" s="144">
        <v>31394</v>
      </c>
      <c r="Q29" s="145">
        <v>35684</v>
      </c>
      <c r="R29" s="145">
        <v>34486</v>
      </c>
      <c r="S29" s="145">
        <v>33547</v>
      </c>
      <c r="T29" s="145">
        <v>33134</v>
      </c>
      <c r="U29" s="145">
        <v>32685</v>
      </c>
      <c r="V29" s="145">
        <v>32483</v>
      </c>
      <c r="W29" s="145">
        <v>31518</v>
      </c>
      <c r="X29" s="145">
        <v>31554</v>
      </c>
      <c r="Y29" s="145">
        <v>31389</v>
      </c>
      <c r="Z29" s="145">
        <v>31415</v>
      </c>
      <c r="AA29" s="145">
        <v>31125</v>
      </c>
      <c r="AB29" s="145">
        <v>30476</v>
      </c>
      <c r="AC29" s="145">
        <v>31099</v>
      </c>
      <c r="AD29" s="145">
        <v>30096</v>
      </c>
      <c r="AE29" s="144">
        <v>76.98</v>
      </c>
      <c r="AF29" s="144">
        <v>74.930000000000007</v>
      </c>
      <c r="AG29" s="144">
        <v>49.84</v>
      </c>
      <c r="AH29" s="144">
        <v>68</v>
      </c>
      <c r="AI29" s="144">
        <v>70.77</v>
      </c>
      <c r="AJ29" s="144">
        <v>75.05</v>
      </c>
      <c r="AK29" s="144">
        <v>58.87</v>
      </c>
      <c r="AL29" s="144">
        <v>57.45</v>
      </c>
      <c r="AM29" s="144">
        <v>91.1</v>
      </c>
      <c r="AN29" s="144">
        <v>54.38</v>
      </c>
      <c r="AO29" s="144">
        <v>78.7</v>
      </c>
      <c r="AP29" s="144">
        <v>51.28</v>
      </c>
      <c r="AQ29" s="144">
        <v>62.29</v>
      </c>
      <c r="AR29" s="144">
        <v>79.12</v>
      </c>
      <c r="AS29" s="144">
        <v>2747011</v>
      </c>
      <c r="AT29" s="144">
        <v>2583912</v>
      </c>
      <c r="AU29" s="144">
        <v>1671869</v>
      </c>
      <c r="AV29" s="144">
        <v>2253105</v>
      </c>
      <c r="AW29" s="144">
        <v>2313192</v>
      </c>
      <c r="AX29" s="144">
        <v>2437716</v>
      </c>
      <c r="AY29" s="144">
        <v>1855483</v>
      </c>
      <c r="AZ29" s="144">
        <v>1812633</v>
      </c>
      <c r="BA29" s="144">
        <v>2859468</v>
      </c>
      <c r="BB29" s="144">
        <v>1708232</v>
      </c>
      <c r="BC29" s="144">
        <v>2449615</v>
      </c>
      <c r="BD29" s="144">
        <v>1562799</v>
      </c>
      <c r="BE29" s="144">
        <v>1937154</v>
      </c>
      <c r="BF29" s="144">
        <v>2381065</v>
      </c>
    </row>
    <row r="30" spans="1:58" hidden="1">
      <c r="A30" s="143" t="s">
        <v>917</v>
      </c>
      <c r="B30" s="143" t="s">
        <v>1079</v>
      </c>
      <c r="C30" s="144">
        <v>36438</v>
      </c>
      <c r="D30" s="144">
        <v>35247</v>
      </c>
      <c r="E30" s="144">
        <v>33945</v>
      </c>
      <c r="F30" s="144">
        <v>33794</v>
      </c>
      <c r="G30" s="144">
        <v>33058</v>
      </c>
      <c r="H30" s="144">
        <v>32854</v>
      </c>
      <c r="I30" s="144">
        <v>31888</v>
      </c>
      <c r="J30" s="144">
        <v>32117</v>
      </c>
      <c r="K30" s="144">
        <v>32174</v>
      </c>
      <c r="L30" s="144">
        <v>32723</v>
      </c>
      <c r="M30" s="144">
        <v>32496</v>
      </c>
      <c r="N30" s="144">
        <v>31859</v>
      </c>
      <c r="O30" s="144">
        <v>32031</v>
      </c>
      <c r="P30" s="144">
        <v>31419</v>
      </c>
      <c r="Q30" s="145">
        <v>35684</v>
      </c>
      <c r="R30" s="145">
        <v>34486</v>
      </c>
      <c r="S30" s="145">
        <v>33547</v>
      </c>
      <c r="T30" s="145">
        <v>33134</v>
      </c>
      <c r="U30" s="145">
        <v>32685</v>
      </c>
      <c r="V30" s="145">
        <v>32483</v>
      </c>
      <c r="W30" s="145">
        <v>31522</v>
      </c>
      <c r="X30" s="145">
        <v>31562</v>
      </c>
      <c r="Y30" s="145">
        <v>31401</v>
      </c>
      <c r="Z30" s="145">
        <v>31431</v>
      </c>
      <c r="AA30" s="145">
        <v>31148</v>
      </c>
      <c r="AB30" s="145">
        <v>30499</v>
      </c>
      <c r="AC30" s="145">
        <v>31122</v>
      </c>
      <c r="AD30" s="145">
        <v>30119</v>
      </c>
      <c r="AE30" s="144">
        <v>76.98</v>
      </c>
      <c r="AF30" s="144">
        <v>74.930000000000007</v>
      </c>
      <c r="AG30" s="144">
        <v>49.84</v>
      </c>
      <c r="AH30" s="144">
        <v>68</v>
      </c>
      <c r="AI30" s="144">
        <v>70.77</v>
      </c>
      <c r="AJ30" s="144">
        <v>75.05</v>
      </c>
      <c r="AK30" s="144">
        <v>58.88</v>
      </c>
      <c r="AL30" s="144">
        <v>57.45</v>
      </c>
      <c r="AM30" s="144">
        <v>91.09</v>
      </c>
      <c r="AN30" s="144">
        <v>54.39</v>
      </c>
      <c r="AO30" s="144">
        <v>78.709999999999994</v>
      </c>
      <c r="AP30" s="144">
        <v>51.29</v>
      </c>
      <c r="AQ30" s="144">
        <v>62.3</v>
      </c>
      <c r="AR30" s="144">
        <v>79.12</v>
      </c>
      <c r="AS30" s="144">
        <v>2747011</v>
      </c>
      <c r="AT30" s="144">
        <v>2583912</v>
      </c>
      <c r="AU30" s="144">
        <v>1671869</v>
      </c>
      <c r="AV30" s="144">
        <v>2253105</v>
      </c>
      <c r="AW30" s="144">
        <v>2313192</v>
      </c>
      <c r="AX30" s="144">
        <v>2437716</v>
      </c>
      <c r="AY30" s="144">
        <v>1855868</v>
      </c>
      <c r="AZ30" s="144">
        <v>1813171</v>
      </c>
      <c r="BA30" s="144">
        <v>2860271</v>
      </c>
      <c r="BB30" s="144">
        <v>1709627</v>
      </c>
      <c r="BC30" s="144">
        <v>2451616</v>
      </c>
      <c r="BD30" s="144">
        <v>1564312</v>
      </c>
      <c r="BE30" s="144">
        <v>1938757</v>
      </c>
      <c r="BF30" s="144">
        <v>2383118</v>
      </c>
    </row>
    <row r="31" spans="1:58" hidden="1">
      <c r="A31" s="143" t="s">
        <v>918</v>
      </c>
      <c r="B31" s="143" t="s">
        <v>1077</v>
      </c>
      <c r="C31" s="144">
        <v>0</v>
      </c>
      <c r="D31" s="144">
        <v>0</v>
      </c>
      <c r="E31" s="144">
        <v>0</v>
      </c>
      <c r="F31" s="144">
        <v>0</v>
      </c>
      <c r="G31" s="144">
        <v>0</v>
      </c>
      <c r="H31" s="144">
        <v>0</v>
      </c>
      <c r="I31" s="144">
        <v>0</v>
      </c>
      <c r="J31" s="144">
        <v>0</v>
      </c>
      <c r="K31" s="144">
        <v>0</v>
      </c>
      <c r="L31" s="144">
        <v>0</v>
      </c>
      <c r="M31" s="144">
        <v>0</v>
      </c>
      <c r="N31" s="144">
        <v>0</v>
      </c>
      <c r="O31" s="144">
        <v>0</v>
      </c>
      <c r="P31" s="144">
        <v>0</v>
      </c>
      <c r="Q31" s="145">
        <v>0</v>
      </c>
      <c r="R31" s="145">
        <v>0</v>
      </c>
      <c r="S31" s="145">
        <v>0</v>
      </c>
      <c r="T31" s="145">
        <v>0</v>
      </c>
      <c r="U31" s="145">
        <v>0</v>
      </c>
      <c r="V31" s="145">
        <v>0</v>
      </c>
      <c r="W31" s="145">
        <v>0</v>
      </c>
      <c r="X31" s="145">
        <v>0</v>
      </c>
      <c r="Y31" s="145">
        <v>0</v>
      </c>
      <c r="Z31" s="145">
        <v>0</v>
      </c>
      <c r="AA31" s="145">
        <v>0</v>
      </c>
      <c r="AB31" s="145">
        <v>0</v>
      </c>
      <c r="AC31" s="145">
        <v>0</v>
      </c>
      <c r="AD31" s="145">
        <v>0</v>
      </c>
      <c r="AE31" s="144"/>
      <c r="AF31" s="144"/>
      <c r="AG31" s="144"/>
      <c r="AH31" s="144"/>
      <c r="AI31" s="144"/>
      <c r="AJ31" s="144"/>
      <c r="AK31" s="144"/>
      <c r="AL31" s="144"/>
      <c r="AM31" s="144"/>
      <c r="AN31" s="144"/>
      <c r="AO31" s="144"/>
      <c r="AP31" s="144"/>
      <c r="AQ31" s="144"/>
      <c r="AR31" s="144"/>
      <c r="AS31" s="144">
        <v>0</v>
      </c>
      <c r="AT31" s="144">
        <v>0</v>
      </c>
      <c r="AU31" s="144">
        <v>0</v>
      </c>
      <c r="AV31" s="144">
        <v>0</v>
      </c>
      <c r="AW31" s="144">
        <v>0</v>
      </c>
      <c r="AX31" s="144">
        <v>0</v>
      </c>
      <c r="AY31" s="144">
        <v>0</v>
      </c>
      <c r="AZ31" s="144">
        <v>0</v>
      </c>
      <c r="BA31" s="144">
        <v>0</v>
      </c>
      <c r="BB31" s="144">
        <v>0</v>
      </c>
      <c r="BC31" s="144">
        <v>0</v>
      </c>
      <c r="BD31" s="144">
        <v>0</v>
      </c>
      <c r="BE31" s="144">
        <v>0</v>
      </c>
      <c r="BF31" s="144">
        <v>0</v>
      </c>
    </row>
    <row r="32" spans="1:58" hidden="1">
      <c r="A32" s="143" t="s">
        <v>918</v>
      </c>
      <c r="B32" s="143" t="s">
        <v>1078</v>
      </c>
      <c r="C32" s="144">
        <v>0</v>
      </c>
      <c r="D32" s="144">
        <v>0</v>
      </c>
      <c r="E32" s="144">
        <v>0</v>
      </c>
      <c r="F32" s="144">
        <v>0</v>
      </c>
      <c r="G32" s="144">
        <v>0</v>
      </c>
      <c r="H32" s="144">
        <v>0</v>
      </c>
      <c r="I32" s="144">
        <v>0</v>
      </c>
      <c r="J32" s="144">
        <v>0</v>
      </c>
      <c r="K32" s="144">
        <v>0</v>
      </c>
      <c r="L32" s="144">
        <v>0</v>
      </c>
      <c r="M32" s="144">
        <v>0</v>
      </c>
      <c r="N32" s="144">
        <v>0</v>
      </c>
      <c r="O32" s="144">
        <v>16</v>
      </c>
      <c r="P32" s="144">
        <v>24</v>
      </c>
      <c r="Q32" s="145">
        <v>0</v>
      </c>
      <c r="R32" s="145">
        <v>0</v>
      </c>
      <c r="S32" s="145">
        <v>0</v>
      </c>
      <c r="T32" s="145">
        <v>0</v>
      </c>
      <c r="U32" s="145">
        <v>0</v>
      </c>
      <c r="V32" s="145">
        <v>0</v>
      </c>
      <c r="W32" s="145">
        <v>0</v>
      </c>
      <c r="X32" s="145">
        <v>0</v>
      </c>
      <c r="Y32" s="145">
        <v>0</v>
      </c>
      <c r="Z32" s="145">
        <v>0</v>
      </c>
      <c r="AA32" s="145">
        <v>0</v>
      </c>
      <c r="AB32" s="145">
        <v>0</v>
      </c>
      <c r="AC32" s="145">
        <v>16</v>
      </c>
      <c r="AD32" s="145">
        <v>24</v>
      </c>
      <c r="AE32" s="144"/>
      <c r="AF32" s="144"/>
      <c r="AG32" s="144"/>
      <c r="AH32" s="144"/>
      <c r="AI32" s="144"/>
      <c r="AJ32" s="144"/>
      <c r="AK32" s="144"/>
      <c r="AL32" s="144"/>
      <c r="AM32" s="144"/>
      <c r="AN32" s="144"/>
      <c r="AO32" s="144"/>
      <c r="AP32" s="144"/>
      <c r="AQ32" s="144">
        <v>24.56</v>
      </c>
      <c r="AR32" s="144">
        <v>39.25</v>
      </c>
      <c r="AS32" s="144">
        <v>0</v>
      </c>
      <c r="AT32" s="144">
        <v>0</v>
      </c>
      <c r="AU32" s="144">
        <v>0</v>
      </c>
      <c r="AV32" s="144">
        <v>0</v>
      </c>
      <c r="AW32" s="144">
        <v>0</v>
      </c>
      <c r="AX32" s="144">
        <v>0</v>
      </c>
      <c r="AY32" s="144">
        <v>0</v>
      </c>
      <c r="AZ32" s="144">
        <v>0</v>
      </c>
      <c r="BA32" s="144">
        <v>0</v>
      </c>
      <c r="BB32" s="144">
        <v>0</v>
      </c>
      <c r="BC32" s="144">
        <v>0</v>
      </c>
      <c r="BD32" s="144">
        <v>0</v>
      </c>
      <c r="BE32" s="144">
        <v>393</v>
      </c>
      <c r="BF32" s="144">
        <v>942</v>
      </c>
    </row>
    <row r="33" spans="1:58" hidden="1">
      <c r="A33" s="143" t="s">
        <v>918</v>
      </c>
      <c r="B33" s="143" t="s">
        <v>1079</v>
      </c>
      <c r="C33" s="144">
        <v>0</v>
      </c>
      <c r="D33" s="144">
        <v>0</v>
      </c>
      <c r="E33" s="144">
        <v>0</v>
      </c>
      <c r="F33" s="144">
        <v>0</v>
      </c>
      <c r="G33" s="144">
        <v>0</v>
      </c>
      <c r="H33" s="144">
        <v>0</v>
      </c>
      <c r="I33" s="144">
        <v>0</v>
      </c>
      <c r="J33" s="144">
        <v>0</v>
      </c>
      <c r="K33" s="144">
        <v>0</v>
      </c>
      <c r="L33" s="144">
        <v>0</v>
      </c>
      <c r="M33" s="144">
        <v>0</v>
      </c>
      <c r="N33" s="144">
        <v>0</v>
      </c>
      <c r="O33" s="144">
        <v>16</v>
      </c>
      <c r="P33" s="144">
        <v>24</v>
      </c>
      <c r="Q33" s="145">
        <v>0</v>
      </c>
      <c r="R33" s="145">
        <v>0</v>
      </c>
      <c r="S33" s="145">
        <v>0</v>
      </c>
      <c r="T33" s="145">
        <v>0</v>
      </c>
      <c r="U33" s="145">
        <v>0</v>
      </c>
      <c r="V33" s="145">
        <v>0</v>
      </c>
      <c r="W33" s="145">
        <v>0</v>
      </c>
      <c r="X33" s="145">
        <v>0</v>
      </c>
      <c r="Y33" s="145">
        <v>0</v>
      </c>
      <c r="Z33" s="145">
        <v>0</v>
      </c>
      <c r="AA33" s="145">
        <v>0</v>
      </c>
      <c r="AB33" s="145">
        <v>0</v>
      </c>
      <c r="AC33" s="145">
        <v>16</v>
      </c>
      <c r="AD33" s="145">
        <v>24</v>
      </c>
      <c r="AE33" s="144"/>
      <c r="AF33" s="144"/>
      <c r="AG33" s="144"/>
      <c r="AH33" s="144"/>
      <c r="AI33" s="144"/>
      <c r="AJ33" s="144"/>
      <c r="AK33" s="144"/>
      <c r="AL33" s="144"/>
      <c r="AM33" s="144"/>
      <c r="AN33" s="144"/>
      <c r="AO33" s="144"/>
      <c r="AP33" s="144"/>
      <c r="AQ33" s="144">
        <v>24.56</v>
      </c>
      <c r="AR33" s="144">
        <v>39.25</v>
      </c>
      <c r="AS33" s="144">
        <v>0</v>
      </c>
      <c r="AT33" s="144">
        <v>0</v>
      </c>
      <c r="AU33" s="144">
        <v>0</v>
      </c>
      <c r="AV33" s="144">
        <v>0</v>
      </c>
      <c r="AW33" s="144">
        <v>0</v>
      </c>
      <c r="AX33" s="144">
        <v>0</v>
      </c>
      <c r="AY33" s="144">
        <v>0</v>
      </c>
      <c r="AZ33" s="144">
        <v>0</v>
      </c>
      <c r="BA33" s="144">
        <v>0</v>
      </c>
      <c r="BB33" s="144">
        <v>0</v>
      </c>
      <c r="BC33" s="144">
        <v>0</v>
      </c>
      <c r="BD33" s="144">
        <v>0</v>
      </c>
      <c r="BE33" s="144">
        <v>393</v>
      </c>
      <c r="BF33" s="144">
        <v>942</v>
      </c>
    </row>
    <row r="34" spans="1:58" hidden="1">
      <c r="A34" s="143" t="s">
        <v>919</v>
      </c>
      <c r="B34" s="143" t="s">
        <v>1077</v>
      </c>
      <c r="C34" s="144">
        <v>187</v>
      </c>
      <c r="D34" s="144">
        <v>208</v>
      </c>
      <c r="E34" s="144">
        <v>230</v>
      </c>
      <c r="F34" s="144">
        <v>258</v>
      </c>
      <c r="G34" s="144">
        <v>280</v>
      </c>
      <c r="H34" s="144">
        <v>304</v>
      </c>
      <c r="I34" s="144">
        <v>327</v>
      </c>
      <c r="J34" s="144">
        <v>354</v>
      </c>
      <c r="K34" s="144">
        <v>377</v>
      </c>
      <c r="L34" s="144">
        <v>404</v>
      </c>
      <c r="M34" s="144">
        <v>407</v>
      </c>
      <c r="N34" s="144">
        <v>407</v>
      </c>
      <c r="O34" s="144">
        <v>407</v>
      </c>
      <c r="P34" s="144">
        <v>407</v>
      </c>
      <c r="Q34" s="145">
        <v>187</v>
      </c>
      <c r="R34" s="145">
        <v>208</v>
      </c>
      <c r="S34" s="145">
        <v>230</v>
      </c>
      <c r="T34" s="145">
        <v>247</v>
      </c>
      <c r="U34" s="145">
        <v>266</v>
      </c>
      <c r="V34" s="145">
        <v>286</v>
      </c>
      <c r="W34" s="145">
        <v>306</v>
      </c>
      <c r="X34" s="145">
        <v>330</v>
      </c>
      <c r="Y34" s="145">
        <v>351</v>
      </c>
      <c r="Z34" s="145">
        <v>375</v>
      </c>
      <c r="AA34" s="145">
        <v>407</v>
      </c>
      <c r="AB34" s="145">
        <v>407</v>
      </c>
      <c r="AC34" s="145">
        <v>407</v>
      </c>
      <c r="AD34" s="145">
        <v>407</v>
      </c>
      <c r="AE34" s="144">
        <v>64.16</v>
      </c>
      <c r="AF34" s="144">
        <v>62.4</v>
      </c>
      <c r="AG34" s="144">
        <v>56.11</v>
      </c>
      <c r="AH34" s="144">
        <v>49.16</v>
      </c>
      <c r="AI34" s="144">
        <v>58.06</v>
      </c>
      <c r="AJ34" s="144">
        <v>57.34</v>
      </c>
      <c r="AK34" s="144">
        <v>58.83</v>
      </c>
      <c r="AL34" s="144">
        <v>45.62</v>
      </c>
      <c r="AM34" s="144">
        <v>56.99</v>
      </c>
      <c r="AN34" s="144">
        <v>56.94</v>
      </c>
      <c r="AO34" s="144">
        <v>56.82</v>
      </c>
      <c r="AP34" s="144">
        <v>56.82</v>
      </c>
      <c r="AQ34" s="144">
        <v>56.82</v>
      </c>
      <c r="AR34" s="144">
        <v>58.08</v>
      </c>
      <c r="AS34" s="144">
        <v>11998</v>
      </c>
      <c r="AT34" s="144">
        <v>12980</v>
      </c>
      <c r="AU34" s="144">
        <v>12905</v>
      </c>
      <c r="AV34" s="144">
        <v>12143</v>
      </c>
      <c r="AW34" s="144">
        <v>15444</v>
      </c>
      <c r="AX34" s="144">
        <v>16399</v>
      </c>
      <c r="AY34" s="144">
        <v>18002</v>
      </c>
      <c r="AZ34" s="144">
        <v>15055</v>
      </c>
      <c r="BA34" s="144">
        <v>20002</v>
      </c>
      <c r="BB34" s="144">
        <v>21352</v>
      </c>
      <c r="BC34" s="144">
        <v>23124</v>
      </c>
      <c r="BD34" s="144">
        <v>23124</v>
      </c>
      <c r="BE34" s="144">
        <v>23124</v>
      </c>
      <c r="BF34" s="144">
        <v>23638</v>
      </c>
    </row>
    <row r="35" spans="1:58" hidden="1">
      <c r="A35" s="143" t="s">
        <v>919</v>
      </c>
      <c r="B35" s="143" t="s">
        <v>1078</v>
      </c>
      <c r="C35" s="144">
        <v>231201</v>
      </c>
      <c r="D35" s="144">
        <v>230461</v>
      </c>
      <c r="E35" s="144">
        <v>228287</v>
      </c>
      <c r="F35" s="144">
        <v>228412</v>
      </c>
      <c r="G35" s="144">
        <v>227790</v>
      </c>
      <c r="H35" s="144">
        <v>226275</v>
      </c>
      <c r="I35" s="144">
        <v>228086</v>
      </c>
      <c r="J35" s="144">
        <v>228929</v>
      </c>
      <c r="K35" s="144">
        <v>232679</v>
      </c>
      <c r="L35" s="144">
        <v>233096</v>
      </c>
      <c r="M35" s="144">
        <v>237602</v>
      </c>
      <c r="N35" s="144">
        <v>239739</v>
      </c>
      <c r="O35" s="144">
        <v>240096</v>
      </c>
      <c r="P35" s="144">
        <v>238524</v>
      </c>
      <c r="Q35" s="145">
        <v>224031</v>
      </c>
      <c r="R35" s="145">
        <v>220126</v>
      </c>
      <c r="S35" s="145">
        <v>218591</v>
      </c>
      <c r="T35" s="145">
        <v>218384</v>
      </c>
      <c r="U35" s="145">
        <v>217198</v>
      </c>
      <c r="V35" s="145">
        <v>215348</v>
      </c>
      <c r="W35" s="145">
        <v>215870</v>
      </c>
      <c r="X35" s="145">
        <v>216459</v>
      </c>
      <c r="Y35" s="145">
        <v>217475</v>
      </c>
      <c r="Z35" s="145">
        <v>220482</v>
      </c>
      <c r="AA35" s="145">
        <v>224783</v>
      </c>
      <c r="AB35" s="145">
        <v>226057</v>
      </c>
      <c r="AC35" s="145">
        <v>226803</v>
      </c>
      <c r="AD35" s="145">
        <v>226396</v>
      </c>
      <c r="AE35" s="144">
        <v>91.91</v>
      </c>
      <c r="AF35" s="144">
        <v>97.2</v>
      </c>
      <c r="AG35" s="144">
        <v>81.069999999999993</v>
      </c>
      <c r="AH35" s="144">
        <v>74.75</v>
      </c>
      <c r="AI35" s="144">
        <v>93.35</v>
      </c>
      <c r="AJ35" s="144">
        <v>98.27</v>
      </c>
      <c r="AK35" s="144">
        <v>90.15</v>
      </c>
      <c r="AL35" s="144">
        <v>60.87</v>
      </c>
      <c r="AM35" s="144">
        <v>86.87</v>
      </c>
      <c r="AN35" s="144">
        <v>73.77</v>
      </c>
      <c r="AO35" s="144">
        <v>84.57</v>
      </c>
      <c r="AP35" s="144">
        <v>72.680000000000007</v>
      </c>
      <c r="AQ35" s="144">
        <v>77.34</v>
      </c>
      <c r="AR35" s="144">
        <v>88.33</v>
      </c>
      <c r="AS35" s="144">
        <v>20591383</v>
      </c>
      <c r="AT35" s="144">
        <v>21395753</v>
      </c>
      <c r="AU35" s="144">
        <v>17721589</v>
      </c>
      <c r="AV35" s="144">
        <v>16324452</v>
      </c>
      <c r="AW35" s="144">
        <v>20275406</v>
      </c>
      <c r="AX35" s="144">
        <v>21163106</v>
      </c>
      <c r="AY35" s="144">
        <v>19460990</v>
      </c>
      <c r="AZ35" s="144">
        <v>13176576</v>
      </c>
      <c r="BA35" s="144">
        <v>18892425</v>
      </c>
      <c r="BB35" s="144">
        <v>16264652</v>
      </c>
      <c r="BC35" s="144">
        <v>19009073</v>
      </c>
      <c r="BD35" s="144">
        <v>16428982</v>
      </c>
      <c r="BE35" s="144">
        <v>17541755</v>
      </c>
      <c r="BF35" s="144">
        <v>19998335</v>
      </c>
    </row>
    <row r="36" spans="1:58" hidden="1">
      <c r="A36" s="143" t="s">
        <v>919</v>
      </c>
      <c r="B36" s="143" t="s">
        <v>1079</v>
      </c>
      <c r="C36" s="144">
        <v>231388</v>
      </c>
      <c r="D36" s="144">
        <v>230669</v>
      </c>
      <c r="E36" s="144">
        <v>228517</v>
      </c>
      <c r="F36" s="144">
        <v>228670</v>
      </c>
      <c r="G36" s="144">
        <v>228070</v>
      </c>
      <c r="H36" s="144">
        <v>226579</v>
      </c>
      <c r="I36" s="144">
        <v>228413</v>
      </c>
      <c r="J36" s="144">
        <v>229283</v>
      </c>
      <c r="K36" s="144">
        <v>233056</v>
      </c>
      <c r="L36" s="144">
        <v>233500</v>
      </c>
      <c r="M36" s="144">
        <v>238009</v>
      </c>
      <c r="N36" s="144">
        <v>240146</v>
      </c>
      <c r="O36" s="144">
        <v>240503</v>
      </c>
      <c r="P36" s="144">
        <v>238931</v>
      </c>
      <c r="Q36" s="145">
        <v>224218</v>
      </c>
      <c r="R36" s="145">
        <v>220334</v>
      </c>
      <c r="S36" s="145">
        <v>218821</v>
      </c>
      <c r="T36" s="145">
        <v>218631</v>
      </c>
      <c r="U36" s="145">
        <v>217464</v>
      </c>
      <c r="V36" s="145">
        <v>215634</v>
      </c>
      <c r="W36" s="145">
        <v>216176</v>
      </c>
      <c r="X36" s="145">
        <v>216789</v>
      </c>
      <c r="Y36" s="145">
        <v>217826</v>
      </c>
      <c r="Z36" s="145">
        <v>220857</v>
      </c>
      <c r="AA36" s="145">
        <v>225190</v>
      </c>
      <c r="AB36" s="145">
        <v>226464</v>
      </c>
      <c r="AC36" s="145">
        <v>227210</v>
      </c>
      <c r="AD36" s="145">
        <v>226803</v>
      </c>
      <c r="AE36" s="144">
        <v>91.89</v>
      </c>
      <c r="AF36" s="144">
        <v>97.16</v>
      </c>
      <c r="AG36" s="144">
        <v>81.05</v>
      </c>
      <c r="AH36" s="144">
        <v>74.72</v>
      </c>
      <c r="AI36" s="144">
        <v>93.31</v>
      </c>
      <c r="AJ36" s="144">
        <v>98.22</v>
      </c>
      <c r="AK36" s="144">
        <v>90.11</v>
      </c>
      <c r="AL36" s="144">
        <v>60.85</v>
      </c>
      <c r="AM36" s="144">
        <v>86.82</v>
      </c>
      <c r="AN36" s="144">
        <v>73.739999999999995</v>
      </c>
      <c r="AO36" s="144">
        <v>84.52</v>
      </c>
      <c r="AP36" s="144">
        <v>72.650000000000006</v>
      </c>
      <c r="AQ36" s="144">
        <v>77.31</v>
      </c>
      <c r="AR36" s="144">
        <v>88.28</v>
      </c>
      <c r="AS36" s="144">
        <v>20603381</v>
      </c>
      <c r="AT36" s="144">
        <v>21408733</v>
      </c>
      <c r="AU36" s="144">
        <v>17734494</v>
      </c>
      <c r="AV36" s="144">
        <v>16336595</v>
      </c>
      <c r="AW36" s="144">
        <v>20290850</v>
      </c>
      <c r="AX36" s="144">
        <v>21179505</v>
      </c>
      <c r="AY36" s="144">
        <v>19478992</v>
      </c>
      <c r="AZ36" s="144">
        <v>13191631</v>
      </c>
      <c r="BA36" s="144">
        <v>18912427</v>
      </c>
      <c r="BB36" s="144">
        <v>16286004</v>
      </c>
      <c r="BC36" s="144">
        <v>19032197</v>
      </c>
      <c r="BD36" s="144">
        <v>16452106</v>
      </c>
      <c r="BE36" s="144">
        <v>17564879</v>
      </c>
      <c r="BF36" s="144">
        <v>20021973</v>
      </c>
    </row>
    <row r="37" spans="1:58" hidden="1">
      <c r="A37" s="143" t="s">
        <v>920</v>
      </c>
      <c r="B37" s="143" t="s">
        <v>1077</v>
      </c>
      <c r="C37" s="144">
        <v>2151</v>
      </c>
      <c r="D37" s="144">
        <v>2115</v>
      </c>
      <c r="E37" s="144">
        <v>2063</v>
      </c>
      <c r="F37" s="144">
        <v>1952</v>
      </c>
      <c r="G37" s="144">
        <v>1907</v>
      </c>
      <c r="H37" s="144">
        <v>1938</v>
      </c>
      <c r="I37" s="144">
        <v>1971</v>
      </c>
      <c r="J37" s="144">
        <v>2031</v>
      </c>
      <c r="K37" s="144">
        <v>2074</v>
      </c>
      <c r="L37" s="144">
        <v>2116</v>
      </c>
      <c r="M37" s="144">
        <v>2149</v>
      </c>
      <c r="N37" s="144">
        <v>2149</v>
      </c>
      <c r="O37" s="144">
        <v>2149</v>
      </c>
      <c r="P37" s="144">
        <v>2117</v>
      </c>
      <c r="Q37" s="145">
        <v>2077</v>
      </c>
      <c r="R37" s="145">
        <v>1997</v>
      </c>
      <c r="S37" s="145">
        <v>1964</v>
      </c>
      <c r="T37" s="145">
        <v>1876</v>
      </c>
      <c r="U37" s="145">
        <v>1826</v>
      </c>
      <c r="V37" s="145">
        <v>1858</v>
      </c>
      <c r="W37" s="145">
        <v>1889</v>
      </c>
      <c r="X37" s="145">
        <v>1944</v>
      </c>
      <c r="Y37" s="145">
        <v>1982</v>
      </c>
      <c r="Z37" s="145">
        <v>2021</v>
      </c>
      <c r="AA37" s="145">
        <v>2076</v>
      </c>
      <c r="AB37" s="145">
        <v>2076</v>
      </c>
      <c r="AC37" s="145">
        <v>2076</v>
      </c>
      <c r="AD37" s="145">
        <v>2044</v>
      </c>
      <c r="AE37" s="144">
        <v>86.5</v>
      </c>
      <c r="AF37" s="144">
        <v>100.24</v>
      </c>
      <c r="AG37" s="144">
        <v>91.61</v>
      </c>
      <c r="AH37" s="144">
        <v>66.959999999999994</v>
      </c>
      <c r="AI37" s="144">
        <v>94.57</v>
      </c>
      <c r="AJ37" s="144">
        <v>83.76</v>
      </c>
      <c r="AK37" s="144">
        <v>93.26</v>
      </c>
      <c r="AL37" s="144">
        <v>57.82</v>
      </c>
      <c r="AM37" s="144">
        <v>60.26</v>
      </c>
      <c r="AN37" s="144">
        <v>93.46</v>
      </c>
      <c r="AO37" s="144">
        <v>87</v>
      </c>
      <c r="AP37" s="144">
        <v>75</v>
      </c>
      <c r="AQ37" s="144">
        <v>89.97</v>
      </c>
      <c r="AR37" s="144">
        <v>52.82</v>
      </c>
      <c r="AS37" s="144">
        <v>179653</v>
      </c>
      <c r="AT37" s="144">
        <v>200189</v>
      </c>
      <c r="AU37" s="144">
        <v>179923</v>
      </c>
      <c r="AV37" s="144">
        <v>125621</v>
      </c>
      <c r="AW37" s="144">
        <v>172683</v>
      </c>
      <c r="AX37" s="144">
        <v>155625</v>
      </c>
      <c r="AY37" s="144">
        <v>176167</v>
      </c>
      <c r="AZ37" s="144">
        <v>112411</v>
      </c>
      <c r="BA37" s="144">
        <v>119433</v>
      </c>
      <c r="BB37" s="144">
        <v>188886</v>
      </c>
      <c r="BC37" s="144">
        <v>180612</v>
      </c>
      <c r="BD37" s="144">
        <v>155700</v>
      </c>
      <c r="BE37" s="144">
        <v>186769</v>
      </c>
      <c r="BF37" s="144">
        <v>107969</v>
      </c>
    </row>
    <row r="38" spans="1:58" hidden="1">
      <c r="A38" s="143" t="s">
        <v>920</v>
      </c>
      <c r="B38" s="143" t="s">
        <v>1078</v>
      </c>
      <c r="C38" s="144">
        <v>272511</v>
      </c>
      <c r="D38" s="144">
        <v>269054</v>
      </c>
      <c r="E38" s="144">
        <v>270312</v>
      </c>
      <c r="F38" s="144">
        <v>271370</v>
      </c>
      <c r="G38" s="144">
        <v>268634</v>
      </c>
      <c r="H38" s="144">
        <v>268185</v>
      </c>
      <c r="I38" s="144">
        <v>266957</v>
      </c>
      <c r="J38" s="144">
        <v>268827</v>
      </c>
      <c r="K38" s="144">
        <v>269050</v>
      </c>
      <c r="L38" s="144">
        <v>270301</v>
      </c>
      <c r="M38" s="144">
        <v>267482</v>
      </c>
      <c r="N38" s="144">
        <v>263346</v>
      </c>
      <c r="O38" s="144">
        <v>261688</v>
      </c>
      <c r="P38" s="144">
        <v>257425</v>
      </c>
      <c r="Q38" s="145">
        <v>261738</v>
      </c>
      <c r="R38" s="145">
        <v>256624</v>
      </c>
      <c r="S38" s="145">
        <v>256137</v>
      </c>
      <c r="T38" s="145">
        <v>257472</v>
      </c>
      <c r="U38" s="145">
        <v>256489</v>
      </c>
      <c r="V38" s="145">
        <v>254715</v>
      </c>
      <c r="W38" s="145">
        <v>254153</v>
      </c>
      <c r="X38" s="145">
        <v>253080</v>
      </c>
      <c r="Y38" s="145">
        <v>253007</v>
      </c>
      <c r="Z38" s="145">
        <v>254061</v>
      </c>
      <c r="AA38" s="145">
        <v>252886</v>
      </c>
      <c r="AB38" s="145">
        <v>250391</v>
      </c>
      <c r="AC38" s="145">
        <v>248732</v>
      </c>
      <c r="AD38" s="145">
        <v>245866</v>
      </c>
      <c r="AE38" s="144">
        <v>68.760000000000005</v>
      </c>
      <c r="AF38" s="144">
        <v>86.55</v>
      </c>
      <c r="AG38" s="144">
        <v>72.010000000000005</v>
      </c>
      <c r="AH38" s="144">
        <v>76.400000000000006</v>
      </c>
      <c r="AI38" s="144">
        <v>75.52</v>
      </c>
      <c r="AJ38" s="144">
        <v>81.27</v>
      </c>
      <c r="AK38" s="144">
        <v>82.97</v>
      </c>
      <c r="AL38" s="144">
        <v>77.25</v>
      </c>
      <c r="AM38" s="144">
        <v>80.010000000000005</v>
      </c>
      <c r="AN38" s="144">
        <v>78.34</v>
      </c>
      <c r="AO38" s="144">
        <v>77.16</v>
      </c>
      <c r="AP38" s="144">
        <v>73.040000000000006</v>
      </c>
      <c r="AQ38" s="144">
        <v>92.84</v>
      </c>
      <c r="AR38" s="144">
        <v>82.08</v>
      </c>
      <c r="AS38" s="144">
        <v>17996403</v>
      </c>
      <c r="AT38" s="144">
        <v>22211710</v>
      </c>
      <c r="AU38" s="144">
        <v>18445463</v>
      </c>
      <c r="AV38" s="144">
        <v>19669705</v>
      </c>
      <c r="AW38" s="144">
        <v>19368938</v>
      </c>
      <c r="AX38" s="144">
        <v>20700645</v>
      </c>
      <c r="AY38" s="144">
        <v>21088211</v>
      </c>
      <c r="AZ38" s="144">
        <v>19549399</v>
      </c>
      <c r="BA38" s="144">
        <v>20242948</v>
      </c>
      <c r="BB38" s="144">
        <v>19903232</v>
      </c>
      <c r="BC38" s="144">
        <v>19513142</v>
      </c>
      <c r="BD38" s="144">
        <v>18287969</v>
      </c>
      <c r="BE38" s="144">
        <v>23091917</v>
      </c>
      <c r="BF38" s="144">
        <v>20180114</v>
      </c>
    </row>
    <row r="39" spans="1:58" hidden="1">
      <c r="A39" s="143" t="s">
        <v>920</v>
      </c>
      <c r="B39" s="143" t="s">
        <v>1079</v>
      </c>
      <c r="C39" s="144">
        <v>274662</v>
      </c>
      <c r="D39" s="144">
        <v>271169</v>
      </c>
      <c r="E39" s="144">
        <v>272375</v>
      </c>
      <c r="F39" s="144">
        <v>273322</v>
      </c>
      <c r="G39" s="144">
        <v>270541</v>
      </c>
      <c r="H39" s="144">
        <v>270123</v>
      </c>
      <c r="I39" s="144">
        <v>268928</v>
      </c>
      <c r="J39" s="144">
        <v>270858</v>
      </c>
      <c r="K39" s="144">
        <v>271124</v>
      </c>
      <c r="L39" s="144">
        <v>272417</v>
      </c>
      <c r="M39" s="144">
        <v>269631</v>
      </c>
      <c r="N39" s="144">
        <v>265495</v>
      </c>
      <c r="O39" s="144">
        <v>263837</v>
      </c>
      <c r="P39" s="144">
        <v>259542</v>
      </c>
      <c r="Q39" s="145">
        <v>263815</v>
      </c>
      <c r="R39" s="145">
        <v>258621</v>
      </c>
      <c r="S39" s="145">
        <v>258101</v>
      </c>
      <c r="T39" s="145">
        <v>259348</v>
      </c>
      <c r="U39" s="145">
        <v>258315</v>
      </c>
      <c r="V39" s="145">
        <v>256573</v>
      </c>
      <c r="W39" s="145">
        <v>256042</v>
      </c>
      <c r="X39" s="145">
        <v>255024</v>
      </c>
      <c r="Y39" s="145">
        <v>254989</v>
      </c>
      <c r="Z39" s="145">
        <v>256082</v>
      </c>
      <c r="AA39" s="145">
        <v>254962</v>
      </c>
      <c r="AB39" s="145">
        <v>252467</v>
      </c>
      <c r="AC39" s="145">
        <v>250808</v>
      </c>
      <c r="AD39" s="145">
        <v>247910</v>
      </c>
      <c r="AE39" s="144">
        <v>68.900000000000006</v>
      </c>
      <c r="AF39" s="144">
        <v>86.66</v>
      </c>
      <c r="AG39" s="144">
        <v>72.16</v>
      </c>
      <c r="AH39" s="144">
        <v>76.33</v>
      </c>
      <c r="AI39" s="144">
        <v>75.650000000000006</v>
      </c>
      <c r="AJ39" s="144">
        <v>81.290000000000006</v>
      </c>
      <c r="AK39" s="144">
        <v>83.05</v>
      </c>
      <c r="AL39" s="144">
        <v>77.099999999999994</v>
      </c>
      <c r="AM39" s="144">
        <v>79.86</v>
      </c>
      <c r="AN39" s="144">
        <v>78.459999999999994</v>
      </c>
      <c r="AO39" s="144">
        <v>77.239999999999995</v>
      </c>
      <c r="AP39" s="144">
        <v>73.05</v>
      </c>
      <c r="AQ39" s="144">
        <v>92.81</v>
      </c>
      <c r="AR39" s="144">
        <v>81.84</v>
      </c>
      <c r="AS39" s="144">
        <v>18176056</v>
      </c>
      <c r="AT39" s="144">
        <v>22411899</v>
      </c>
      <c r="AU39" s="144">
        <v>18625386</v>
      </c>
      <c r="AV39" s="144">
        <v>19795326</v>
      </c>
      <c r="AW39" s="144">
        <v>19541621</v>
      </c>
      <c r="AX39" s="144">
        <v>20856270</v>
      </c>
      <c r="AY39" s="144">
        <v>21264378</v>
      </c>
      <c r="AZ39" s="144">
        <v>19661810</v>
      </c>
      <c r="BA39" s="144">
        <v>20362381</v>
      </c>
      <c r="BB39" s="144">
        <v>20092118</v>
      </c>
      <c r="BC39" s="144">
        <v>19693754</v>
      </c>
      <c r="BD39" s="144">
        <v>18443669</v>
      </c>
      <c r="BE39" s="144">
        <v>23278686</v>
      </c>
      <c r="BF39" s="144">
        <v>20288083</v>
      </c>
    </row>
    <row r="40" spans="1:58" hidden="1">
      <c r="A40" s="143" t="s">
        <v>921</v>
      </c>
      <c r="B40" s="143" t="s">
        <v>1077</v>
      </c>
      <c r="C40" s="144">
        <v>59</v>
      </c>
      <c r="D40" s="144">
        <v>59</v>
      </c>
      <c r="E40" s="144">
        <v>62</v>
      </c>
      <c r="F40" s="144">
        <v>63</v>
      </c>
      <c r="G40" s="144">
        <v>63</v>
      </c>
      <c r="H40" s="144">
        <v>69</v>
      </c>
      <c r="I40" s="144">
        <v>72</v>
      </c>
      <c r="J40" s="144">
        <v>78</v>
      </c>
      <c r="K40" s="144">
        <v>86</v>
      </c>
      <c r="L40" s="144">
        <v>92</v>
      </c>
      <c r="M40" s="144">
        <v>118</v>
      </c>
      <c r="N40" s="144">
        <v>120</v>
      </c>
      <c r="O40" s="144">
        <v>122</v>
      </c>
      <c r="P40" s="144">
        <v>124</v>
      </c>
      <c r="Q40" s="145">
        <v>59</v>
      </c>
      <c r="R40" s="145">
        <v>59</v>
      </c>
      <c r="S40" s="145">
        <v>62</v>
      </c>
      <c r="T40" s="145">
        <v>63</v>
      </c>
      <c r="U40" s="145">
        <v>63</v>
      </c>
      <c r="V40" s="145">
        <v>69</v>
      </c>
      <c r="W40" s="145">
        <v>72</v>
      </c>
      <c r="X40" s="145">
        <v>78</v>
      </c>
      <c r="Y40" s="145">
        <v>86</v>
      </c>
      <c r="Z40" s="145">
        <v>92</v>
      </c>
      <c r="AA40" s="145">
        <v>107</v>
      </c>
      <c r="AB40" s="145">
        <v>112</v>
      </c>
      <c r="AC40" s="145">
        <v>111</v>
      </c>
      <c r="AD40" s="145">
        <v>115</v>
      </c>
      <c r="AE40" s="144">
        <v>71.69</v>
      </c>
      <c r="AF40" s="144">
        <v>71.69</v>
      </c>
      <c r="AG40" s="144">
        <v>70.97</v>
      </c>
      <c r="AH40" s="144">
        <v>69.209999999999994</v>
      </c>
      <c r="AI40" s="144">
        <v>68.489999999999995</v>
      </c>
      <c r="AJ40" s="144">
        <v>67.97</v>
      </c>
      <c r="AK40" s="144">
        <v>66.069999999999993</v>
      </c>
      <c r="AL40" s="144">
        <v>63.38</v>
      </c>
      <c r="AM40" s="144">
        <v>60.86</v>
      </c>
      <c r="AN40" s="144">
        <v>60</v>
      </c>
      <c r="AO40" s="144">
        <v>60</v>
      </c>
      <c r="AP40" s="144">
        <v>60</v>
      </c>
      <c r="AQ40" s="144">
        <v>60</v>
      </c>
      <c r="AR40" s="144">
        <v>60</v>
      </c>
      <c r="AS40" s="144">
        <v>4230</v>
      </c>
      <c r="AT40" s="144">
        <v>4230</v>
      </c>
      <c r="AU40" s="144">
        <v>4400</v>
      </c>
      <c r="AV40" s="144">
        <v>4360</v>
      </c>
      <c r="AW40" s="144">
        <v>4315</v>
      </c>
      <c r="AX40" s="144">
        <v>4690</v>
      </c>
      <c r="AY40" s="144">
        <v>4757</v>
      </c>
      <c r="AZ40" s="144">
        <v>4944</v>
      </c>
      <c r="BA40" s="144">
        <v>5234</v>
      </c>
      <c r="BB40" s="144">
        <v>5520</v>
      </c>
      <c r="BC40" s="144">
        <v>6420</v>
      </c>
      <c r="BD40" s="144">
        <v>6720</v>
      </c>
      <c r="BE40" s="144">
        <v>6660</v>
      </c>
      <c r="BF40" s="144">
        <v>6900</v>
      </c>
    </row>
    <row r="41" spans="1:58" hidden="1">
      <c r="A41" s="143" t="s">
        <v>921</v>
      </c>
      <c r="B41" s="143" t="s">
        <v>1078</v>
      </c>
      <c r="C41" s="144">
        <v>54580</v>
      </c>
      <c r="D41" s="144">
        <v>52764</v>
      </c>
      <c r="E41" s="144">
        <v>52970</v>
      </c>
      <c r="F41" s="144">
        <v>52099</v>
      </c>
      <c r="G41" s="144">
        <v>51436</v>
      </c>
      <c r="H41" s="144">
        <v>50667</v>
      </c>
      <c r="I41" s="144">
        <v>52253</v>
      </c>
      <c r="J41" s="144">
        <v>49907</v>
      </c>
      <c r="K41" s="144">
        <v>50780</v>
      </c>
      <c r="L41" s="144">
        <v>49323</v>
      </c>
      <c r="M41" s="144">
        <v>48992</v>
      </c>
      <c r="N41" s="144">
        <v>48276</v>
      </c>
      <c r="O41" s="144">
        <v>48847</v>
      </c>
      <c r="P41" s="144">
        <v>48608</v>
      </c>
      <c r="Q41" s="145">
        <v>52498</v>
      </c>
      <c r="R41" s="145">
        <v>50670</v>
      </c>
      <c r="S41" s="145">
        <v>50392</v>
      </c>
      <c r="T41" s="145">
        <v>49573</v>
      </c>
      <c r="U41" s="145">
        <v>49473</v>
      </c>
      <c r="V41" s="145">
        <v>48721</v>
      </c>
      <c r="W41" s="145">
        <v>48795</v>
      </c>
      <c r="X41" s="145">
        <v>47557</v>
      </c>
      <c r="Y41" s="145">
        <v>47351</v>
      </c>
      <c r="Z41" s="145">
        <v>47149</v>
      </c>
      <c r="AA41" s="145">
        <v>47083</v>
      </c>
      <c r="AB41" s="145">
        <v>46917</v>
      </c>
      <c r="AC41" s="145">
        <v>46816</v>
      </c>
      <c r="AD41" s="145">
        <v>46796</v>
      </c>
      <c r="AE41" s="144">
        <v>57.62</v>
      </c>
      <c r="AF41" s="144">
        <v>66.84</v>
      </c>
      <c r="AG41" s="144">
        <v>52.71</v>
      </c>
      <c r="AH41" s="144">
        <v>56.18</v>
      </c>
      <c r="AI41" s="144">
        <v>68.03</v>
      </c>
      <c r="AJ41" s="144">
        <v>60.55</v>
      </c>
      <c r="AK41" s="144">
        <v>71.14</v>
      </c>
      <c r="AL41" s="144">
        <v>50.87</v>
      </c>
      <c r="AM41" s="144">
        <v>70.33</v>
      </c>
      <c r="AN41" s="144">
        <v>58.93</v>
      </c>
      <c r="AO41" s="144">
        <v>63.4</v>
      </c>
      <c r="AP41" s="144">
        <v>56.51</v>
      </c>
      <c r="AQ41" s="144">
        <v>60.17</v>
      </c>
      <c r="AR41" s="144">
        <v>61.82</v>
      </c>
      <c r="AS41" s="144">
        <v>3024711</v>
      </c>
      <c r="AT41" s="144">
        <v>3386645</v>
      </c>
      <c r="AU41" s="144">
        <v>2656214</v>
      </c>
      <c r="AV41" s="144">
        <v>2785133</v>
      </c>
      <c r="AW41" s="144">
        <v>3365532</v>
      </c>
      <c r="AX41" s="144">
        <v>2949919</v>
      </c>
      <c r="AY41" s="144">
        <v>3471317</v>
      </c>
      <c r="AZ41" s="144">
        <v>2419081</v>
      </c>
      <c r="BA41" s="144">
        <v>3330409</v>
      </c>
      <c r="BB41" s="144">
        <v>2778638</v>
      </c>
      <c r="BC41" s="144">
        <v>2984942</v>
      </c>
      <c r="BD41" s="144">
        <v>2651419</v>
      </c>
      <c r="BE41" s="144">
        <v>2817014</v>
      </c>
      <c r="BF41" s="144">
        <v>2893117</v>
      </c>
    </row>
    <row r="42" spans="1:58" hidden="1">
      <c r="A42" s="143" t="s">
        <v>921</v>
      </c>
      <c r="B42" s="143" t="s">
        <v>1079</v>
      </c>
      <c r="C42" s="144">
        <v>54639</v>
      </c>
      <c r="D42" s="144">
        <v>52823</v>
      </c>
      <c r="E42" s="144">
        <v>53032</v>
      </c>
      <c r="F42" s="144">
        <v>52162</v>
      </c>
      <c r="G42" s="144">
        <v>51499</v>
      </c>
      <c r="H42" s="144">
        <v>50736</v>
      </c>
      <c r="I42" s="144">
        <v>52325</v>
      </c>
      <c r="J42" s="144">
        <v>49985</v>
      </c>
      <c r="K42" s="144">
        <v>50866</v>
      </c>
      <c r="L42" s="144">
        <v>49415</v>
      </c>
      <c r="M42" s="144">
        <v>49110</v>
      </c>
      <c r="N42" s="144">
        <v>48396</v>
      </c>
      <c r="O42" s="144">
        <v>48969</v>
      </c>
      <c r="P42" s="144">
        <v>48732</v>
      </c>
      <c r="Q42" s="145">
        <v>52557</v>
      </c>
      <c r="R42" s="145">
        <v>50729</v>
      </c>
      <c r="S42" s="145">
        <v>50454</v>
      </c>
      <c r="T42" s="145">
        <v>49636</v>
      </c>
      <c r="U42" s="145">
        <v>49536</v>
      </c>
      <c r="V42" s="145">
        <v>48790</v>
      </c>
      <c r="W42" s="145">
        <v>48867</v>
      </c>
      <c r="X42" s="145">
        <v>47635</v>
      </c>
      <c r="Y42" s="145">
        <v>47437</v>
      </c>
      <c r="Z42" s="145">
        <v>47241</v>
      </c>
      <c r="AA42" s="145">
        <v>47190</v>
      </c>
      <c r="AB42" s="145">
        <v>47029</v>
      </c>
      <c r="AC42" s="145">
        <v>46927</v>
      </c>
      <c r="AD42" s="145">
        <v>46911</v>
      </c>
      <c r="AE42" s="144">
        <v>57.63</v>
      </c>
      <c r="AF42" s="144">
        <v>66.84</v>
      </c>
      <c r="AG42" s="144">
        <v>52.73</v>
      </c>
      <c r="AH42" s="144">
        <v>56.2</v>
      </c>
      <c r="AI42" s="144">
        <v>68.03</v>
      </c>
      <c r="AJ42" s="144">
        <v>60.56</v>
      </c>
      <c r="AK42" s="144">
        <v>71.13</v>
      </c>
      <c r="AL42" s="144">
        <v>50.89</v>
      </c>
      <c r="AM42" s="144">
        <v>70.319999999999993</v>
      </c>
      <c r="AN42" s="144">
        <v>58.94</v>
      </c>
      <c r="AO42" s="144">
        <v>63.39</v>
      </c>
      <c r="AP42" s="144">
        <v>56.52</v>
      </c>
      <c r="AQ42" s="144">
        <v>60.17</v>
      </c>
      <c r="AR42" s="144">
        <v>61.82</v>
      </c>
      <c r="AS42" s="144">
        <v>3028941</v>
      </c>
      <c r="AT42" s="144">
        <v>3390875</v>
      </c>
      <c r="AU42" s="144">
        <v>2660614</v>
      </c>
      <c r="AV42" s="144">
        <v>2789493</v>
      </c>
      <c r="AW42" s="144">
        <v>3369847</v>
      </c>
      <c r="AX42" s="144">
        <v>2954609</v>
      </c>
      <c r="AY42" s="144">
        <v>3476074</v>
      </c>
      <c r="AZ42" s="144">
        <v>2424025</v>
      </c>
      <c r="BA42" s="144">
        <v>3335643</v>
      </c>
      <c r="BB42" s="144">
        <v>2784158</v>
      </c>
      <c r="BC42" s="144">
        <v>2991362</v>
      </c>
      <c r="BD42" s="144">
        <v>2658139</v>
      </c>
      <c r="BE42" s="144">
        <v>2823674</v>
      </c>
      <c r="BF42" s="144">
        <v>2900017</v>
      </c>
    </row>
    <row r="43" spans="1:58" hidden="1">
      <c r="A43" s="143" t="s">
        <v>922</v>
      </c>
      <c r="B43" s="143" t="s">
        <v>1077</v>
      </c>
      <c r="C43" s="144">
        <v>3544</v>
      </c>
      <c r="D43" s="144">
        <v>3451</v>
      </c>
      <c r="E43" s="144">
        <v>3454</v>
      </c>
      <c r="F43" s="144">
        <v>3423</v>
      </c>
      <c r="G43" s="144">
        <v>3379</v>
      </c>
      <c r="H43" s="144">
        <v>3344</v>
      </c>
      <c r="I43" s="144">
        <v>3343</v>
      </c>
      <c r="J43" s="144">
        <v>3343</v>
      </c>
      <c r="K43" s="144">
        <v>3348</v>
      </c>
      <c r="L43" s="144">
        <v>3398</v>
      </c>
      <c r="M43" s="144">
        <v>3429</v>
      </c>
      <c r="N43" s="144">
        <v>3529</v>
      </c>
      <c r="O43" s="144">
        <v>3470</v>
      </c>
      <c r="P43" s="144">
        <v>3545</v>
      </c>
      <c r="Q43" s="145">
        <v>3415</v>
      </c>
      <c r="R43" s="145">
        <v>3313</v>
      </c>
      <c r="S43" s="145">
        <v>3334</v>
      </c>
      <c r="T43" s="145">
        <v>3310</v>
      </c>
      <c r="U43" s="145">
        <v>3276</v>
      </c>
      <c r="V43" s="145">
        <v>3242</v>
      </c>
      <c r="W43" s="145">
        <v>3243</v>
      </c>
      <c r="X43" s="145">
        <v>3243</v>
      </c>
      <c r="Y43" s="145">
        <v>3243</v>
      </c>
      <c r="Z43" s="145">
        <v>3292</v>
      </c>
      <c r="AA43" s="145">
        <v>3306</v>
      </c>
      <c r="AB43" s="145">
        <v>3402</v>
      </c>
      <c r="AC43" s="145">
        <v>3346</v>
      </c>
      <c r="AD43" s="145">
        <v>3417</v>
      </c>
      <c r="AE43" s="144">
        <v>91.95</v>
      </c>
      <c r="AF43" s="144">
        <v>98</v>
      </c>
      <c r="AG43" s="144">
        <v>101.97</v>
      </c>
      <c r="AH43" s="144">
        <v>79.02</v>
      </c>
      <c r="AI43" s="144">
        <v>91</v>
      </c>
      <c r="AJ43" s="144">
        <v>91.16</v>
      </c>
      <c r="AK43" s="144">
        <v>99.96</v>
      </c>
      <c r="AL43" s="144">
        <v>74.97</v>
      </c>
      <c r="AM43" s="144">
        <v>71.97</v>
      </c>
      <c r="AN43" s="144">
        <v>84.36</v>
      </c>
      <c r="AO43" s="144">
        <v>84.38</v>
      </c>
      <c r="AP43" s="144">
        <v>55.36</v>
      </c>
      <c r="AQ43" s="144">
        <v>69.73</v>
      </c>
      <c r="AR43" s="144">
        <v>79.42</v>
      </c>
      <c r="AS43" s="144">
        <v>313996</v>
      </c>
      <c r="AT43" s="144">
        <v>324666</v>
      </c>
      <c r="AU43" s="144">
        <v>339975</v>
      </c>
      <c r="AV43" s="144">
        <v>261559</v>
      </c>
      <c r="AW43" s="144">
        <v>298105</v>
      </c>
      <c r="AX43" s="144">
        <v>295531</v>
      </c>
      <c r="AY43" s="144">
        <v>324159</v>
      </c>
      <c r="AZ43" s="144">
        <v>243140</v>
      </c>
      <c r="BA43" s="144">
        <v>233414</v>
      </c>
      <c r="BB43" s="144">
        <v>277698</v>
      </c>
      <c r="BC43" s="144">
        <v>278952</v>
      </c>
      <c r="BD43" s="144">
        <v>188325</v>
      </c>
      <c r="BE43" s="144">
        <v>233318</v>
      </c>
      <c r="BF43" s="144">
        <v>271366</v>
      </c>
    </row>
    <row r="44" spans="1:58" hidden="1">
      <c r="A44" s="143" t="s">
        <v>922</v>
      </c>
      <c r="B44" s="143" t="s">
        <v>1078</v>
      </c>
      <c r="C44" s="144">
        <v>90088</v>
      </c>
      <c r="D44" s="144">
        <v>87818</v>
      </c>
      <c r="E44" s="144">
        <v>87319</v>
      </c>
      <c r="F44" s="144">
        <v>87719</v>
      </c>
      <c r="G44" s="144">
        <v>88162</v>
      </c>
      <c r="H44" s="144">
        <v>87650</v>
      </c>
      <c r="I44" s="144">
        <v>87902</v>
      </c>
      <c r="J44" s="144">
        <v>88531</v>
      </c>
      <c r="K44" s="144">
        <v>88055</v>
      </c>
      <c r="L44" s="144">
        <v>88906</v>
      </c>
      <c r="M44" s="144">
        <v>90686</v>
      </c>
      <c r="N44" s="144">
        <v>90784</v>
      </c>
      <c r="O44" s="144">
        <v>91322</v>
      </c>
      <c r="P44" s="144">
        <v>90884</v>
      </c>
      <c r="Q44" s="145">
        <v>88321</v>
      </c>
      <c r="R44" s="145">
        <v>86096</v>
      </c>
      <c r="S44" s="145">
        <v>86005</v>
      </c>
      <c r="T44" s="145">
        <v>85992</v>
      </c>
      <c r="U44" s="145">
        <v>85357</v>
      </c>
      <c r="V44" s="145">
        <v>85081</v>
      </c>
      <c r="W44" s="145">
        <v>85342</v>
      </c>
      <c r="X44" s="145">
        <v>85953</v>
      </c>
      <c r="Y44" s="145">
        <v>85220</v>
      </c>
      <c r="Z44" s="145">
        <v>85662</v>
      </c>
      <c r="AA44" s="145">
        <v>85704</v>
      </c>
      <c r="AB44" s="145">
        <v>85703</v>
      </c>
      <c r="AC44" s="145">
        <v>86111</v>
      </c>
      <c r="AD44" s="145">
        <v>85604</v>
      </c>
      <c r="AE44" s="144">
        <v>57.52</v>
      </c>
      <c r="AF44" s="144">
        <v>64.760000000000005</v>
      </c>
      <c r="AG44" s="144">
        <v>55.85</v>
      </c>
      <c r="AH44" s="144">
        <v>54.03</v>
      </c>
      <c r="AI44" s="144">
        <v>71.63</v>
      </c>
      <c r="AJ44" s="144">
        <v>66.47</v>
      </c>
      <c r="AK44" s="144">
        <v>65.900000000000006</v>
      </c>
      <c r="AL44" s="144">
        <v>50.32</v>
      </c>
      <c r="AM44" s="144">
        <v>58.83</v>
      </c>
      <c r="AN44" s="144">
        <v>59.69</v>
      </c>
      <c r="AO44" s="144">
        <v>63.57</v>
      </c>
      <c r="AP44" s="144">
        <v>54.08</v>
      </c>
      <c r="AQ44" s="144">
        <v>63.02</v>
      </c>
      <c r="AR44" s="144">
        <v>57.97</v>
      </c>
      <c r="AS44" s="144">
        <v>5080397</v>
      </c>
      <c r="AT44" s="144">
        <v>5575537</v>
      </c>
      <c r="AU44" s="144">
        <v>4802989</v>
      </c>
      <c r="AV44" s="144">
        <v>4645950</v>
      </c>
      <c r="AW44" s="144">
        <v>6114329</v>
      </c>
      <c r="AX44" s="144">
        <v>5655126</v>
      </c>
      <c r="AY44" s="144">
        <v>5624060</v>
      </c>
      <c r="AZ44" s="144">
        <v>4325378</v>
      </c>
      <c r="BA44" s="144">
        <v>5013746</v>
      </c>
      <c r="BB44" s="144">
        <v>5113326</v>
      </c>
      <c r="BC44" s="144">
        <v>5447954</v>
      </c>
      <c r="BD44" s="144">
        <v>4634495</v>
      </c>
      <c r="BE44" s="144">
        <v>5426869</v>
      </c>
      <c r="BF44" s="144">
        <v>4962487</v>
      </c>
    </row>
    <row r="45" spans="1:58" hidden="1">
      <c r="A45" s="143" t="s">
        <v>922</v>
      </c>
      <c r="B45" s="143" t="s">
        <v>1079</v>
      </c>
      <c r="C45" s="144">
        <v>93632</v>
      </c>
      <c r="D45" s="144">
        <v>91269</v>
      </c>
      <c r="E45" s="144">
        <v>90773</v>
      </c>
      <c r="F45" s="144">
        <v>91142</v>
      </c>
      <c r="G45" s="144">
        <v>91541</v>
      </c>
      <c r="H45" s="144">
        <v>90994</v>
      </c>
      <c r="I45" s="144">
        <v>91245</v>
      </c>
      <c r="J45" s="144">
        <v>91874</v>
      </c>
      <c r="K45" s="144">
        <v>91403</v>
      </c>
      <c r="L45" s="144">
        <v>92304</v>
      </c>
      <c r="M45" s="144">
        <v>94115</v>
      </c>
      <c r="N45" s="144">
        <v>94313</v>
      </c>
      <c r="O45" s="144">
        <v>94792</v>
      </c>
      <c r="P45" s="144">
        <v>94429</v>
      </c>
      <c r="Q45" s="145">
        <v>91736</v>
      </c>
      <c r="R45" s="145">
        <v>89409</v>
      </c>
      <c r="S45" s="145">
        <v>89339</v>
      </c>
      <c r="T45" s="145">
        <v>89302</v>
      </c>
      <c r="U45" s="145">
        <v>88633</v>
      </c>
      <c r="V45" s="145">
        <v>88323</v>
      </c>
      <c r="W45" s="145">
        <v>88585</v>
      </c>
      <c r="X45" s="145">
        <v>89196</v>
      </c>
      <c r="Y45" s="145">
        <v>88463</v>
      </c>
      <c r="Z45" s="145">
        <v>88954</v>
      </c>
      <c r="AA45" s="145">
        <v>89010</v>
      </c>
      <c r="AB45" s="145">
        <v>89105</v>
      </c>
      <c r="AC45" s="145">
        <v>89457</v>
      </c>
      <c r="AD45" s="145">
        <v>89021</v>
      </c>
      <c r="AE45" s="144">
        <v>58.8</v>
      </c>
      <c r="AF45" s="144">
        <v>65.989999999999995</v>
      </c>
      <c r="AG45" s="144">
        <v>57.57</v>
      </c>
      <c r="AH45" s="144">
        <v>54.95</v>
      </c>
      <c r="AI45" s="144">
        <v>72.349999999999994</v>
      </c>
      <c r="AJ45" s="144">
        <v>67.37</v>
      </c>
      <c r="AK45" s="144">
        <v>67.150000000000006</v>
      </c>
      <c r="AL45" s="144">
        <v>51.22</v>
      </c>
      <c r="AM45" s="144">
        <v>59.31</v>
      </c>
      <c r="AN45" s="144">
        <v>60.6</v>
      </c>
      <c r="AO45" s="144">
        <v>64.34</v>
      </c>
      <c r="AP45" s="144">
        <v>54.13</v>
      </c>
      <c r="AQ45" s="144">
        <v>63.27</v>
      </c>
      <c r="AR45" s="144">
        <v>58.79</v>
      </c>
      <c r="AS45" s="144">
        <v>5394393</v>
      </c>
      <c r="AT45" s="144">
        <v>5900203</v>
      </c>
      <c r="AU45" s="144">
        <v>5142964</v>
      </c>
      <c r="AV45" s="144">
        <v>4907509</v>
      </c>
      <c r="AW45" s="144">
        <v>6412434</v>
      </c>
      <c r="AX45" s="144">
        <v>5950657</v>
      </c>
      <c r="AY45" s="144">
        <v>5948219</v>
      </c>
      <c r="AZ45" s="144">
        <v>4568518</v>
      </c>
      <c r="BA45" s="144">
        <v>5247160</v>
      </c>
      <c r="BB45" s="144">
        <v>5391024</v>
      </c>
      <c r="BC45" s="144">
        <v>5726906</v>
      </c>
      <c r="BD45" s="144">
        <v>4822820</v>
      </c>
      <c r="BE45" s="144">
        <v>5660187</v>
      </c>
      <c r="BF45" s="144">
        <v>5233853</v>
      </c>
    </row>
    <row r="46" spans="1:58" hidden="1">
      <c r="A46" s="143" t="s">
        <v>923</v>
      </c>
      <c r="B46" s="143" t="s">
        <v>1077</v>
      </c>
      <c r="C46" s="144">
        <v>110</v>
      </c>
      <c r="D46" s="144">
        <v>111</v>
      </c>
      <c r="E46" s="144">
        <v>118</v>
      </c>
      <c r="F46" s="144">
        <v>118</v>
      </c>
      <c r="G46" s="144">
        <v>118</v>
      </c>
      <c r="H46" s="144">
        <v>118</v>
      </c>
      <c r="I46" s="144">
        <v>118</v>
      </c>
      <c r="J46" s="144">
        <v>118</v>
      </c>
      <c r="K46" s="144">
        <v>115</v>
      </c>
      <c r="L46" s="144">
        <v>115</v>
      </c>
      <c r="M46" s="144">
        <v>84</v>
      </c>
      <c r="N46" s="144">
        <v>84</v>
      </c>
      <c r="O46" s="144">
        <v>84</v>
      </c>
      <c r="P46" s="144">
        <v>84</v>
      </c>
      <c r="Q46" s="145">
        <v>110</v>
      </c>
      <c r="R46" s="145">
        <v>98</v>
      </c>
      <c r="S46" s="145">
        <v>88</v>
      </c>
      <c r="T46" s="145">
        <v>79</v>
      </c>
      <c r="U46" s="145">
        <v>79</v>
      </c>
      <c r="V46" s="145">
        <v>79</v>
      </c>
      <c r="W46" s="145">
        <v>79</v>
      </c>
      <c r="X46" s="145">
        <v>79</v>
      </c>
      <c r="Y46" s="145">
        <v>78</v>
      </c>
      <c r="Z46" s="145">
        <v>78</v>
      </c>
      <c r="AA46" s="145">
        <v>78</v>
      </c>
      <c r="AB46" s="145">
        <v>78</v>
      </c>
      <c r="AC46" s="145">
        <v>78</v>
      </c>
      <c r="AD46" s="145">
        <v>78</v>
      </c>
      <c r="AE46" s="144">
        <v>40</v>
      </c>
      <c r="AF46" s="144">
        <v>40</v>
      </c>
      <c r="AG46" s="144">
        <v>40</v>
      </c>
      <c r="AH46" s="144">
        <v>40</v>
      </c>
      <c r="AI46" s="144">
        <v>60</v>
      </c>
      <c r="AJ46" s="144">
        <v>60</v>
      </c>
      <c r="AK46" s="144">
        <v>60</v>
      </c>
      <c r="AL46" s="144">
        <v>60</v>
      </c>
      <c r="AM46" s="144">
        <v>60</v>
      </c>
      <c r="AN46" s="144">
        <v>60</v>
      </c>
      <c r="AO46" s="144">
        <v>60</v>
      </c>
      <c r="AP46" s="144">
        <v>60</v>
      </c>
      <c r="AQ46" s="144">
        <v>60</v>
      </c>
      <c r="AR46" s="144">
        <v>60</v>
      </c>
      <c r="AS46" s="144">
        <v>4400</v>
      </c>
      <c r="AT46" s="144">
        <v>3920</v>
      </c>
      <c r="AU46" s="144">
        <v>3520</v>
      </c>
      <c r="AV46" s="144">
        <v>3160</v>
      </c>
      <c r="AW46" s="144">
        <v>4740</v>
      </c>
      <c r="AX46" s="144">
        <v>4740</v>
      </c>
      <c r="AY46" s="144">
        <v>4740</v>
      </c>
      <c r="AZ46" s="144">
        <v>4740</v>
      </c>
      <c r="BA46" s="144">
        <v>4680</v>
      </c>
      <c r="BB46" s="144">
        <v>4680</v>
      </c>
      <c r="BC46" s="144">
        <v>4680</v>
      </c>
      <c r="BD46" s="144">
        <v>4680</v>
      </c>
      <c r="BE46" s="144">
        <v>4680</v>
      </c>
      <c r="BF46" s="144">
        <v>4680</v>
      </c>
    </row>
    <row r="47" spans="1:58" hidden="1">
      <c r="A47" s="143" t="s">
        <v>923</v>
      </c>
      <c r="B47" s="143" t="s">
        <v>1078</v>
      </c>
      <c r="C47" s="144">
        <v>6129</v>
      </c>
      <c r="D47" s="144">
        <v>6158</v>
      </c>
      <c r="E47" s="144">
        <v>6417</v>
      </c>
      <c r="F47" s="144">
        <v>6444</v>
      </c>
      <c r="G47" s="144">
        <v>6618</v>
      </c>
      <c r="H47" s="144">
        <v>6472</v>
      </c>
      <c r="I47" s="144">
        <v>6609</v>
      </c>
      <c r="J47" s="144">
        <v>6605</v>
      </c>
      <c r="K47" s="144">
        <v>6571</v>
      </c>
      <c r="L47" s="144">
        <v>6560</v>
      </c>
      <c r="M47" s="144">
        <v>6534</v>
      </c>
      <c r="N47" s="144">
        <v>6489</v>
      </c>
      <c r="O47" s="144">
        <v>6381</v>
      </c>
      <c r="P47" s="144">
        <v>6617</v>
      </c>
      <c r="Q47" s="145">
        <v>5860</v>
      </c>
      <c r="R47" s="145">
        <v>5746</v>
      </c>
      <c r="S47" s="145">
        <v>5806</v>
      </c>
      <c r="T47" s="145">
        <v>5824</v>
      </c>
      <c r="U47" s="145">
        <v>5944</v>
      </c>
      <c r="V47" s="145">
        <v>5795</v>
      </c>
      <c r="W47" s="145">
        <v>5849</v>
      </c>
      <c r="X47" s="145">
        <v>5877</v>
      </c>
      <c r="Y47" s="145">
        <v>5884</v>
      </c>
      <c r="Z47" s="145">
        <v>6003</v>
      </c>
      <c r="AA47" s="145">
        <v>6048</v>
      </c>
      <c r="AB47" s="145">
        <v>6040</v>
      </c>
      <c r="AC47" s="145">
        <v>5881</v>
      </c>
      <c r="AD47" s="145">
        <v>6115</v>
      </c>
      <c r="AE47" s="144">
        <v>80.989999999999995</v>
      </c>
      <c r="AF47" s="144">
        <v>76.92</v>
      </c>
      <c r="AG47" s="144">
        <v>74.14</v>
      </c>
      <c r="AH47" s="144">
        <v>84.01</v>
      </c>
      <c r="AI47" s="144">
        <v>78.25</v>
      </c>
      <c r="AJ47" s="144">
        <v>85.76</v>
      </c>
      <c r="AK47" s="144">
        <v>85.07</v>
      </c>
      <c r="AL47" s="144">
        <v>68.599999999999994</v>
      </c>
      <c r="AM47" s="144">
        <v>81.5</v>
      </c>
      <c r="AN47" s="144">
        <v>66.87</v>
      </c>
      <c r="AO47" s="144">
        <v>82.36</v>
      </c>
      <c r="AP47" s="144">
        <v>73.23</v>
      </c>
      <c r="AQ47" s="144">
        <v>78.44</v>
      </c>
      <c r="AR47" s="144">
        <v>87.73</v>
      </c>
      <c r="AS47" s="144">
        <v>474600</v>
      </c>
      <c r="AT47" s="144">
        <v>442000</v>
      </c>
      <c r="AU47" s="144">
        <v>430450</v>
      </c>
      <c r="AV47" s="144">
        <v>489270</v>
      </c>
      <c r="AW47" s="144">
        <v>465105</v>
      </c>
      <c r="AX47" s="144">
        <v>496985</v>
      </c>
      <c r="AY47" s="144">
        <v>497586</v>
      </c>
      <c r="AZ47" s="144">
        <v>403176</v>
      </c>
      <c r="BA47" s="144">
        <v>479551</v>
      </c>
      <c r="BB47" s="144">
        <v>401445</v>
      </c>
      <c r="BC47" s="144">
        <v>498106</v>
      </c>
      <c r="BD47" s="144">
        <v>442284</v>
      </c>
      <c r="BE47" s="144">
        <v>461286</v>
      </c>
      <c r="BF47" s="144">
        <v>536472</v>
      </c>
    </row>
    <row r="48" spans="1:58" hidden="1">
      <c r="A48" s="143" t="s">
        <v>923</v>
      </c>
      <c r="B48" s="143" t="s">
        <v>1079</v>
      </c>
      <c r="C48" s="144">
        <v>6239</v>
      </c>
      <c r="D48" s="144">
        <v>6269</v>
      </c>
      <c r="E48" s="144">
        <v>6535</v>
      </c>
      <c r="F48" s="144">
        <v>6562</v>
      </c>
      <c r="G48" s="144">
        <v>6736</v>
      </c>
      <c r="H48" s="144">
        <v>6590</v>
      </c>
      <c r="I48" s="144">
        <v>6727</v>
      </c>
      <c r="J48" s="144">
        <v>6723</v>
      </c>
      <c r="K48" s="144">
        <v>6686</v>
      </c>
      <c r="L48" s="144">
        <v>6675</v>
      </c>
      <c r="M48" s="144">
        <v>6618</v>
      </c>
      <c r="N48" s="144">
        <v>6573</v>
      </c>
      <c r="O48" s="144">
        <v>6465</v>
      </c>
      <c r="P48" s="144">
        <v>6701</v>
      </c>
      <c r="Q48" s="145">
        <v>5970</v>
      </c>
      <c r="R48" s="145">
        <v>5844</v>
      </c>
      <c r="S48" s="145">
        <v>5894</v>
      </c>
      <c r="T48" s="145">
        <v>5903</v>
      </c>
      <c r="U48" s="145">
        <v>6023</v>
      </c>
      <c r="V48" s="145">
        <v>5874</v>
      </c>
      <c r="W48" s="145">
        <v>5928</v>
      </c>
      <c r="X48" s="145">
        <v>5956</v>
      </c>
      <c r="Y48" s="145">
        <v>5962</v>
      </c>
      <c r="Z48" s="145">
        <v>6081</v>
      </c>
      <c r="AA48" s="145">
        <v>6126</v>
      </c>
      <c r="AB48" s="145">
        <v>6118</v>
      </c>
      <c r="AC48" s="145">
        <v>5959</v>
      </c>
      <c r="AD48" s="145">
        <v>6193</v>
      </c>
      <c r="AE48" s="144">
        <v>80.23</v>
      </c>
      <c r="AF48" s="144">
        <v>76.3</v>
      </c>
      <c r="AG48" s="144">
        <v>73.63</v>
      </c>
      <c r="AH48" s="144">
        <v>83.42</v>
      </c>
      <c r="AI48" s="144">
        <v>78.010000000000005</v>
      </c>
      <c r="AJ48" s="144">
        <v>85.41</v>
      </c>
      <c r="AK48" s="144">
        <v>84.74</v>
      </c>
      <c r="AL48" s="144">
        <v>68.489999999999995</v>
      </c>
      <c r="AM48" s="144">
        <v>81.22</v>
      </c>
      <c r="AN48" s="144">
        <v>66.790000000000006</v>
      </c>
      <c r="AO48" s="144">
        <v>82.07</v>
      </c>
      <c r="AP48" s="144">
        <v>73.06</v>
      </c>
      <c r="AQ48" s="144">
        <v>78.2</v>
      </c>
      <c r="AR48" s="144">
        <v>87.38</v>
      </c>
      <c r="AS48" s="144">
        <v>479000</v>
      </c>
      <c r="AT48" s="144">
        <v>445920</v>
      </c>
      <c r="AU48" s="144">
        <v>433970</v>
      </c>
      <c r="AV48" s="144">
        <v>492430</v>
      </c>
      <c r="AW48" s="144">
        <v>469845</v>
      </c>
      <c r="AX48" s="144">
        <v>501725</v>
      </c>
      <c r="AY48" s="144">
        <v>502326</v>
      </c>
      <c r="AZ48" s="144">
        <v>407916</v>
      </c>
      <c r="BA48" s="144">
        <v>484231</v>
      </c>
      <c r="BB48" s="144">
        <v>406125</v>
      </c>
      <c r="BC48" s="144">
        <v>502786</v>
      </c>
      <c r="BD48" s="144">
        <v>446964</v>
      </c>
      <c r="BE48" s="144">
        <v>465966</v>
      </c>
      <c r="BF48" s="144">
        <v>541152</v>
      </c>
    </row>
    <row r="49" spans="1:58">
      <c r="A49" s="143" t="s">
        <v>924</v>
      </c>
      <c r="B49" s="143" t="s">
        <v>1077</v>
      </c>
      <c r="C49" s="144">
        <v>0</v>
      </c>
      <c r="D49" s="144">
        <v>0</v>
      </c>
      <c r="E49" s="144">
        <v>0</v>
      </c>
      <c r="F49" s="144">
        <v>0</v>
      </c>
      <c r="G49" s="144">
        <v>0</v>
      </c>
      <c r="H49" s="144">
        <v>0</v>
      </c>
      <c r="I49" s="144">
        <v>0</v>
      </c>
      <c r="J49" s="144">
        <v>0</v>
      </c>
      <c r="K49" s="144">
        <v>0</v>
      </c>
      <c r="L49" s="144">
        <v>0</v>
      </c>
      <c r="M49" s="144">
        <v>0</v>
      </c>
      <c r="N49" s="144">
        <v>0</v>
      </c>
      <c r="O49" s="144">
        <v>0</v>
      </c>
      <c r="P49" s="144">
        <v>0</v>
      </c>
      <c r="Q49" s="145">
        <v>0</v>
      </c>
      <c r="R49" s="145">
        <v>0</v>
      </c>
      <c r="S49" s="145">
        <v>0</v>
      </c>
      <c r="T49" s="145">
        <v>0</v>
      </c>
      <c r="U49" s="145">
        <v>0</v>
      </c>
      <c r="V49" s="145">
        <v>0</v>
      </c>
      <c r="W49" s="145">
        <v>0</v>
      </c>
      <c r="X49" s="145">
        <v>0</v>
      </c>
      <c r="Y49" s="145">
        <v>0</v>
      </c>
      <c r="Z49" s="145">
        <v>0</v>
      </c>
      <c r="AA49" s="145">
        <v>0</v>
      </c>
      <c r="AB49" s="145">
        <v>0</v>
      </c>
      <c r="AC49" s="145">
        <v>0</v>
      </c>
      <c r="AD49" s="145">
        <v>0</v>
      </c>
      <c r="AE49" s="144"/>
      <c r="AF49" s="144"/>
      <c r="AG49" s="144"/>
      <c r="AH49" s="144"/>
      <c r="AI49" s="144"/>
      <c r="AJ49" s="144"/>
      <c r="AK49" s="144"/>
      <c r="AL49" s="144"/>
      <c r="AM49" s="144"/>
      <c r="AN49" s="144"/>
      <c r="AO49" s="144"/>
      <c r="AP49" s="144"/>
      <c r="AQ49" s="144"/>
      <c r="AR49" s="144"/>
      <c r="AS49" s="144">
        <v>0</v>
      </c>
      <c r="AT49" s="144">
        <v>0</v>
      </c>
      <c r="AU49" s="144">
        <v>0</v>
      </c>
      <c r="AV49" s="144">
        <v>0</v>
      </c>
      <c r="AW49" s="144">
        <v>0</v>
      </c>
      <c r="AX49" s="758">
        <v>0</v>
      </c>
      <c r="AY49" s="144">
        <v>0</v>
      </c>
      <c r="AZ49" s="144">
        <v>0</v>
      </c>
      <c r="BA49" s="144">
        <v>0</v>
      </c>
      <c r="BB49" s="758">
        <v>0</v>
      </c>
      <c r="BC49" s="144">
        <v>0</v>
      </c>
      <c r="BD49" s="144">
        <v>0</v>
      </c>
      <c r="BE49" s="144">
        <v>0</v>
      </c>
      <c r="BF49" s="758">
        <v>0</v>
      </c>
    </row>
    <row r="50" spans="1:58">
      <c r="A50" s="143" t="s">
        <v>924</v>
      </c>
      <c r="B50" s="143" t="s">
        <v>1078</v>
      </c>
      <c r="C50" s="144">
        <v>13</v>
      </c>
      <c r="D50" s="144">
        <v>13</v>
      </c>
      <c r="E50" s="144">
        <v>13</v>
      </c>
      <c r="F50" s="144">
        <v>13</v>
      </c>
      <c r="G50" s="144">
        <v>13</v>
      </c>
      <c r="H50" s="144">
        <v>13</v>
      </c>
      <c r="I50" s="144">
        <v>12</v>
      </c>
      <c r="J50" s="144">
        <v>12</v>
      </c>
      <c r="K50" s="144">
        <v>12</v>
      </c>
      <c r="L50" s="144">
        <v>12</v>
      </c>
      <c r="M50" s="144">
        <v>12</v>
      </c>
      <c r="N50" s="144">
        <v>12</v>
      </c>
      <c r="O50" s="144">
        <v>12</v>
      </c>
      <c r="P50" s="144">
        <v>12</v>
      </c>
      <c r="Q50" s="145">
        <v>8</v>
      </c>
      <c r="R50" s="145">
        <v>8</v>
      </c>
      <c r="S50" s="145">
        <v>8</v>
      </c>
      <c r="T50" s="145">
        <v>7</v>
      </c>
      <c r="U50" s="145">
        <v>7</v>
      </c>
      <c r="V50" s="145">
        <v>7</v>
      </c>
      <c r="W50" s="145">
        <v>7</v>
      </c>
      <c r="X50" s="145">
        <v>7</v>
      </c>
      <c r="Y50" s="145">
        <v>7</v>
      </c>
      <c r="Z50" s="145">
        <v>7</v>
      </c>
      <c r="AA50" s="145">
        <v>7</v>
      </c>
      <c r="AB50" s="145">
        <v>7</v>
      </c>
      <c r="AC50" s="145">
        <v>7</v>
      </c>
      <c r="AD50" s="145">
        <v>7</v>
      </c>
      <c r="AE50" s="144">
        <v>27</v>
      </c>
      <c r="AF50" s="144">
        <v>27</v>
      </c>
      <c r="AG50" s="144">
        <v>27</v>
      </c>
      <c r="AH50" s="144">
        <v>27.14</v>
      </c>
      <c r="AI50" s="144">
        <v>27.14</v>
      </c>
      <c r="AJ50" s="144">
        <v>27.14</v>
      </c>
      <c r="AK50" s="144">
        <v>27.14</v>
      </c>
      <c r="AL50" s="144">
        <v>27.14</v>
      </c>
      <c r="AM50" s="144">
        <v>27.14</v>
      </c>
      <c r="AN50" s="144">
        <v>27.14</v>
      </c>
      <c r="AO50" s="144">
        <v>27.14</v>
      </c>
      <c r="AP50" s="144">
        <v>27.14</v>
      </c>
      <c r="AQ50" s="144">
        <v>27.14</v>
      </c>
      <c r="AR50" s="144">
        <v>27.14</v>
      </c>
      <c r="AS50" s="144">
        <v>216</v>
      </c>
      <c r="AT50" s="144">
        <v>216</v>
      </c>
      <c r="AU50" s="144">
        <v>216</v>
      </c>
      <c r="AV50" s="144">
        <v>190</v>
      </c>
      <c r="AW50" s="144">
        <v>190</v>
      </c>
      <c r="AX50" s="144">
        <v>190</v>
      </c>
      <c r="AY50" s="144">
        <v>190</v>
      </c>
      <c r="AZ50" s="144">
        <v>190</v>
      </c>
      <c r="BA50" s="144">
        <v>190</v>
      </c>
      <c r="BB50" s="144">
        <v>190</v>
      </c>
      <c r="BC50" s="144">
        <v>190</v>
      </c>
      <c r="BD50" s="144">
        <v>190</v>
      </c>
      <c r="BE50" s="144">
        <v>190</v>
      </c>
      <c r="BF50" s="144">
        <v>190</v>
      </c>
    </row>
    <row r="51" spans="1:58">
      <c r="A51" s="143" t="s">
        <v>924</v>
      </c>
      <c r="B51" s="143" t="s">
        <v>1079</v>
      </c>
      <c r="C51" s="144">
        <v>13</v>
      </c>
      <c r="D51" s="144">
        <v>13</v>
      </c>
      <c r="E51" s="144">
        <v>13</v>
      </c>
      <c r="F51" s="144">
        <v>13</v>
      </c>
      <c r="G51" s="144">
        <v>13</v>
      </c>
      <c r="H51" s="144">
        <v>13</v>
      </c>
      <c r="I51" s="144">
        <v>12</v>
      </c>
      <c r="J51" s="144">
        <v>12</v>
      </c>
      <c r="K51" s="144">
        <v>12</v>
      </c>
      <c r="L51" s="144">
        <v>12</v>
      </c>
      <c r="M51" s="144">
        <v>12</v>
      </c>
      <c r="N51" s="144">
        <v>12</v>
      </c>
      <c r="O51" s="144">
        <v>12</v>
      </c>
      <c r="P51" s="144">
        <v>12</v>
      </c>
      <c r="Q51" s="145">
        <v>8</v>
      </c>
      <c r="R51" s="145">
        <v>8</v>
      </c>
      <c r="S51" s="145">
        <v>8</v>
      </c>
      <c r="T51" s="145">
        <v>7</v>
      </c>
      <c r="U51" s="145">
        <v>7</v>
      </c>
      <c r="V51" s="145">
        <v>7</v>
      </c>
      <c r="W51" s="145">
        <v>7</v>
      </c>
      <c r="X51" s="145">
        <v>7</v>
      </c>
      <c r="Y51" s="145">
        <v>7</v>
      </c>
      <c r="Z51" s="145">
        <v>7</v>
      </c>
      <c r="AA51" s="145">
        <v>7</v>
      </c>
      <c r="AB51" s="145">
        <v>7</v>
      </c>
      <c r="AC51" s="145">
        <v>7</v>
      </c>
      <c r="AD51" s="145">
        <v>7</v>
      </c>
      <c r="AE51" s="144">
        <v>27</v>
      </c>
      <c r="AF51" s="144">
        <v>27</v>
      </c>
      <c r="AG51" s="144">
        <v>27</v>
      </c>
      <c r="AH51" s="144">
        <v>27.14</v>
      </c>
      <c r="AI51" s="144">
        <v>27.14</v>
      </c>
      <c r="AJ51" s="144">
        <v>27.14</v>
      </c>
      <c r="AK51" s="144">
        <v>27.14</v>
      </c>
      <c r="AL51" s="144">
        <v>27.14</v>
      </c>
      <c r="AM51" s="144">
        <v>27.14</v>
      </c>
      <c r="AN51" s="144">
        <v>27.14</v>
      </c>
      <c r="AO51" s="144">
        <v>27.14</v>
      </c>
      <c r="AP51" s="144">
        <v>27.14</v>
      </c>
      <c r="AQ51" s="144">
        <v>27.14</v>
      </c>
      <c r="AR51" s="144">
        <v>27.14</v>
      </c>
      <c r="AS51" s="144">
        <v>216</v>
      </c>
      <c r="AT51" s="144">
        <v>216</v>
      </c>
      <c r="AU51" s="144">
        <v>216</v>
      </c>
      <c r="AV51" s="144">
        <v>190</v>
      </c>
      <c r="AW51" s="144">
        <v>190</v>
      </c>
      <c r="AX51" s="144">
        <v>190</v>
      </c>
      <c r="AY51" s="144">
        <v>190</v>
      </c>
      <c r="AZ51" s="144">
        <v>190</v>
      </c>
      <c r="BA51" s="144">
        <v>190</v>
      </c>
      <c r="BB51" s="144">
        <v>190</v>
      </c>
      <c r="BC51" s="144">
        <v>190</v>
      </c>
      <c r="BD51" s="144">
        <v>190</v>
      </c>
      <c r="BE51" s="144">
        <v>190</v>
      </c>
      <c r="BF51" s="144">
        <v>190</v>
      </c>
    </row>
    <row r="52" spans="1:58" hidden="1">
      <c r="A52" s="143" t="s">
        <v>925</v>
      </c>
      <c r="B52" s="143" t="s">
        <v>1077</v>
      </c>
      <c r="C52" s="144">
        <v>0</v>
      </c>
      <c r="D52" s="144">
        <v>0</v>
      </c>
      <c r="E52" s="144">
        <v>0</v>
      </c>
      <c r="F52" s="144">
        <v>0</v>
      </c>
      <c r="G52" s="144">
        <v>0</v>
      </c>
      <c r="H52" s="144">
        <v>0</v>
      </c>
      <c r="I52" s="144">
        <v>0</v>
      </c>
      <c r="J52" s="144">
        <v>0</v>
      </c>
      <c r="K52" s="144">
        <v>0</v>
      </c>
      <c r="L52" s="144">
        <v>0</v>
      </c>
      <c r="M52" s="144">
        <v>0</v>
      </c>
      <c r="N52" s="144">
        <v>0</v>
      </c>
      <c r="O52" s="144">
        <v>0</v>
      </c>
      <c r="P52" s="144">
        <v>0</v>
      </c>
      <c r="Q52" s="145">
        <v>0</v>
      </c>
      <c r="R52" s="145">
        <v>0</v>
      </c>
      <c r="S52" s="145">
        <v>0</v>
      </c>
      <c r="T52" s="145">
        <v>0</v>
      </c>
      <c r="U52" s="145">
        <v>0</v>
      </c>
      <c r="V52" s="145">
        <v>0</v>
      </c>
      <c r="W52" s="145">
        <v>0</v>
      </c>
      <c r="X52" s="145">
        <v>0</v>
      </c>
      <c r="Y52" s="145">
        <v>0</v>
      </c>
      <c r="Z52" s="145">
        <v>0</v>
      </c>
      <c r="AA52" s="145">
        <v>0</v>
      </c>
      <c r="AB52" s="145">
        <v>0</v>
      </c>
      <c r="AC52" s="145">
        <v>0</v>
      </c>
      <c r="AD52" s="145">
        <v>0</v>
      </c>
      <c r="AE52" s="144"/>
      <c r="AF52" s="144"/>
      <c r="AG52" s="144"/>
      <c r="AH52" s="144"/>
      <c r="AI52" s="144"/>
      <c r="AJ52" s="144"/>
      <c r="AK52" s="144"/>
      <c r="AL52" s="144"/>
      <c r="AM52" s="144"/>
      <c r="AN52" s="144"/>
      <c r="AO52" s="144"/>
      <c r="AP52" s="144"/>
      <c r="AQ52" s="144"/>
      <c r="AR52" s="144"/>
      <c r="AS52" s="144">
        <v>0</v>
      </c>
      <c r="AT52" s="144">
        <v>0</v>
      </c>
      <c r="AU52" s="144">
        <v>0</v>
      </c>
      <c r="AV52" s="144">
        <v>0</v>
      </c>
      <c r="AW52" s="144">
        <v>0</v>
      </c>
      <c r="AX52" s="144">
        <v>0</v>
      </c>
      <c r="AY52" s="144">
        <v>0</v>
      </c>
      <c r="AZ52" s="144">
        <v>0</v>
      </c>
      <c r="BA52" s="144">
        <v>0</v>
      </c>
      <c r="BB52" s="144">
        <v>0</v>
      </c>
      <c r="BC52" s="144">
        <v>0</v>
      </c>
      <c r="BD52" s="144">
        <v>0</v>
      </c>
      <c r="BE52" s="144">
        <v>0</v>
      </c>
      <c r="BF52" s="144">
        <v>0</v>
      </c>
    </row>
    <row r="53" spans="1:58" hidden="1">
      <c r="A53" s="143" t="s">
        <v>925</v>
      </c>
      <c r="B53" s="143" t="s">
        <v>1078</v>
      </c>
      <c r="C53" s="144">
        <v>0</v>
      </c>
      <c r="D53" s="144">
        <v>0</v>
      </c>
      <c r="E53" s="144">
        <v>0</v>
      </c>
      <c r="F53" s="144">
        <v>0</v>
      </c>
      <c r="G53" s="144">
        <v>0</v>
      </c>
      <c r="H53" s="144">
        <v>0</v>
      </c>
      <c r="I53" s="144">
        <v>0</v>
      </c>
      <c r="J53" s="144">
        <v>0</v>
      </c>
      <c r="K53" s="144">
        <v>0</v>
      </c>
      <c r="L53" s="144">
        <v>0</v>
      </c>
      <c r="M53" s="144">
        <v>0</v>
      </c>
      <c r="N53" s="144">
        <v>0</v>
      </c>
      <c r="O53" s="144">
        <v>0</v>
      </c>
      <c r="P53" s="144">
        <v>0</v>
      </c>
      <c r="Q53" s="145">
        <v>0</v>
      </c>
      <c r="R53" s="145">
        <v>0</v>
      </c>
      <c r="S53" s="145">
        <v>0</v>
      </c>
      <c r="T53" s="145">
        <v>0</v>
      </c>
      <c r="U53" s="145">
        <v>0</v>
      </c>
      <c r="V53" s="145">
        <v>0</v>
      </c>
      <c r="W53" s="145">
        <v>0</v>
      </c>
      <c r="X53" s="145">
        <v>0</v>
      </c>
      <c r="Y53" s="145">
        <v>0</v>
      </c>
      <c r="Z53" s="145">
        <v>0</v>
      </c>
      <c r="AA53" s="145">
        <v>0</v>
      </c>
      <c r="AB53" s="145">
        <v>0</v>
      </c>
      <c r="AC53" s="145">
        <v>0</v>
      </c>
      <c r="AD53" s="145">
        <v>0</v>
      </c>
      <c r="AE53" s="144"/>
      <c r="AF53" s="144"/>
      <c r="AG53" s="144"/>
      <c r="AH53" s="144"/>
      <c r="AI53" s="144"/>
      <c r="AJ53" s="144"/>
      <c r="AK53" s="144"/>
      <c r="AL53" s="144"/>
      <c r="AM53" s="144"/>
      <c r="AN53" s="144"/>
      <c r="AO53" s="144"/>
      <c r="AP53" s="144"/>
      <c r="AQ53" s="144"/>
      <c r="AR53" s="144"/>
      <c r="AS53" s="144">
        <v>0</v>
      </c>
      <c r="AT53" s="144">
        <v>0</v>
      </c>
      <c r="AU53" s="144">
        <v>0</v>
      </c>
      <c r="AV53" s="144">
        <v>0</v>
      </c>
      <c r="AW53" s="144">
        <v>0</v>
      </c>
      <c r="AX53" s="144">
        <v>0</v>
      </c>
      <c r="AY53" s="144">
        <v>0</v>
      </c>
      <c r="AZ53" s="144">
        <v>0</v>
      </c>
      <c r="BA53" s="144">
        <v>0</v>
      </c>
      <c r="BB53" s="144">
        <v>0</v>
      </c>
      <c r="BC53" s="144">
        <v>0</v>
      </c>
      <c r="BD53" s="144">
        <v>0</v>
      </c>
      <c r="BE53" s="144">
        <v>0</v>
      </c>
      <c r="BF53" s="144">
        <v>0</v>
      </c>
    </row>
    <row r="54" spans="1:58" hidden="1">
      <c r="A54" s="143" t="s">
        <v>925</v>
      </c>
      <c r="B54" s="143" t="s">
        <v>1079</v>
      </c>
      <c r="C54" s="144">
        <v>0</v>
      </c>
      <c r="D54" s="144">
        <v>0</v>
      </c>
      <c r="E54" s="144">
        <v>0</v>
      </c>
      <c r="F54" s="144">
        <v>0</v>
      </c>
      <c r="G54" s="144">
        <v>0</v>
      </c>
      <c r="H54" s="144">
        <v>0</v>
      </c>
      <c r="I54" s="144">
        <v>0</v>
      </c>
      <c r="J54" s="144">
        <v>0</v>
      </c>
      <c r="K54" s="144">
        <v>0</v>
      </c>
      <c r="L54" s="144">
        <v>0</v>
      </c>
      <c r="M54" s="144">
        <v>0</v>
      </c>
      <c r="N54" s="144">
        <v>0</v>
      </c>
      <c r="O54" s="144">
        <v>0</v>
      </c>
      <c r="P54" s="144">
        <v>0</v>
      </c>
      <c r="Q54" s="145">
        <v>0</v>
      </c>
      <c r="R54" s="145">
        <v>0</v>
      </c>
      <c r="S54" s="145">
        <v>0</v>
      </c>
      <c r="T54" s="145">
        <v>0</v>
      </c>
      <c r="U54" s="145">
        <v>0</v>
      </c>
      <c r="V54" s="145">
        <v>0</v>
      </c>
      <c r="W54" s="145">
        <v>0</v>
      </c>
      <c r="X54" s="145">
        <v>0</v>
      </c>
      <c r="Y54" s="145">
        <v>0</v>
      </c>
      <c r="Z54" s="145">
        <v>0</v>
      </c>
      <c r="AA54" s="145">
        <v>0</v>
      </c>
      <c r="AB54" s="145">
        <v>0</v>
      </c>
      <c r="AC54" s="145">
        <v>0</v>
      </c>
      <c r="AD54" s="145">
        <v>0</v>
      </c>
      <c r="AE54" s="144"/>
      <c r="AF54" s="144"/>
      <c r="AG54" s="144"/>
      <c r="AH54" s="144"/>
      <c r="AI54" s="144"/>
      <c r="AJ54" s="144"/>
      <c r="AK54" s="144"/>
      <c r="AL54" s="144"/>
      <c r="AM54" s="144"/>
      <c r="AN54" s="144"/>
      <c r="AO54" s="144"/>
      <c r="AP54" s="144"/>
      <c r="AQ54" s="144"/>
      <c r="AR54" s="144"/>
      <c r="AS54" s="144">
        <v>0</v>
      </c>
      <c r="AT54" s="144">
        <v>0</v>
      </c>
      <c r="AU54" s="144">
        <v>0</v>
      </c>
      <c r="AV54" s="144">
        <v>0</v>
      </c>
      <c r="AW54" s="144">
        <v>0</v>
      </c>
      <c r="AX54" s="144">
        <v>0</v>
      </c>
      <c r="AY54" s="144">
        <v>0</v>
      </c>
      <c r="AZ54" s="144">
        <v>0</v>
      </c>
      <c r="BA54" s="144">
        <v>0</v>
      </c>
      <c r="BB54" s="144">
        <v>0</v>
      </c>
      <c r="BC54" s="144">
        <v>0</v>
      </c>
      <c r="BD54" s="144">
        <v>0</v>
      </c>
      <c r="BE54" s="144">
        <v>0</v>
      </c>
      <c r="BF54" s="144">
        <v>0</v>
      </c>
    </row>
    <row r="55" spans="1:58" hidden="1">
      <c r="A55" s="143" t="s">
        <v>926</v>
      </c>
      <c r="B55" s="143" t="s">
        <v>1077</v>
      </c>
      <c r="C55" s="144">
        <v>0</v>
      </c>
      <c r="D55" s="144">
        <v>0</v>
      </c>
      <c r="E55" s="144">
        <v>0</v>
      </c>
      <c r="F55" s="144">
        <v>0</v>
      </c>
      <c r="G55" s="144">
        <v>0</v>
      </c>
      <c r="H55" s="144">
        <v>0</v>
      </c>
      <c r="I55" s="144">
        <v>0</v>
      </c>
      <c r="J55" s="144">
        <v>0</v>
      </c>
      <c r="K55" s="144">
        <v>0</v>
      </c>
      <c r="L55" s="144">
        <v>0</v>
      </c>
      <c r="M55" s="144">
        <v>0</v>
      </c>
      <c r="N55" s="144">
        <v>0</v>
      </c>
      <c r="O55" s="144">
        <v>0</v>
      </c>
      <c r="P55" s="144">
        <v>0</v>
      </c>
      <c r="Q55" s="145">
        <v>0</v>
      </c>
      <c r="R55" s="145">
        <v>0</v>
      </c>
      <c r="S55" s="145">
        <v>0</v>
      </c>
      <c r="T55" s="145">
        <v>0</v>
      </c>
      <c r="U55" s="145">
        <v>0</v>
      </c>
      <c r="V55" s="145">
        <v>0</v>
      </c>
      <c r="W55" s="145">
        <v>0</v>
      </c>
      <c r="X55" s="145">
        <v>0</v>
      </c>
      <c r="Y55" s="145">
        <v>0</v>
      </c>
      <c r="Z55" s="145">
        <v>0</v>
      </c>
      <c r="AA55" s="145">
        <v>0</v>
      </c>
      <c r="AB55" s="145">
        <v>0</v>
      </c>
      <c r="AC55" s="145">
        <v>0</v>
      </c>
      <c r="AD55" s="145">
        <v>0</v>
      </c>
      <c r="AE55" s="144"/>
      <c r="AF55" s="144"/>
      <c r="AG55" s="144"/>
      <c r="AH55" s="144"/>
      <c r="AI55" s="144"/>
      <c r="AJ55" s="144"/>
      <c r="AK55" s="144"/>
      <c r="AL55" s="144"/>
      <c r="AM55" s="144"/>
      <c r="AN55" s="144"/>
      <c r="AO55" s="144"/>
      <c r="AP55" s="144"/>
      <c r="AQ55" s="144"/>
      <c r="AR55" s="144"/>
      <c r="AS55" s="144">
        <v>0</v>
      </c>
      <c r="AT55" s="144">
        <v>0</v>
      </c>
      <c r="AU55" s="144">
        <v>0</v>
      </c>
      <c r="AV55" s="144">
        <v>0</v>
      </c>
      <c r="AW55" s="144">
        <v>0</v>
      </c>
      <c r="AX55" s="144">
        <v>0</v>
      </c>
      <c r="AY55" s="144">
        <v>0</v>
      </c>
      <c r="AZ55" s="144">
        <v>0</v>
      </c>
      <c r="BA55" s="144">
        <v>0</v>
      </c>
      <c r="BB55" s="144">
        <v>0</v>
      </c>
      <c r="BC55" s="144">
        <v>0</v>
      </c>
      <c r="BD55" s="144">
        <v>0</v>
      </c>
      <c r="BE55" s="144">
        <v>0</v>
      </c>
      <c r="BF55" s="144">
        <v>0</v>
      </c>
    </row>
    <row r="56" spans="1:58" hidden="1">
      <c r="A56" s="143" t="s">
        <v>926</v>
      </c>
      <c r="B56" s="143" t="s">
        <v>1078</v>
      </c>
      <c r="C56" s="144">
        <v>0</v>
      </c>
      <c r="D56" s="144">
        <v>0</v>
      </c>
      <c r="E56" s="144">
        <v>0</v>
      </c>
      <c r="F56" s="144">
        <v>0</v>
      </c>
      <c r="G56" s="144">
        <v>0</v>
      </c>
      <c r="H56" s="144">
        <v>0</v>
      </c>
      <c r="I56" s="144">
        <v>0</v>
      </c>
      <c r="J56" s="144">
        <v>0</v>
      </c>
      <c r="K56" s="144">
        <v>0</v>
      </c>
      <c r="L56" s="144">
        <v>0</v>
      </c>
      <c r="M56" s="144">
        <v>0</v>
      </c>
      <c r="N56" s="144">
        <v>0</v>
      </c>
      <c r="O56" s="144">
        <v>0</v>
      </c>
      <c r="P56" s="144">
        <v>0</v>
      </c>
      <c r="Q56" s="145">
        <v>0</v>
      </c>
      <c r="R56" s="145">
        <v>0</v>
      </c>
      <c r="S56" s="145">
        <v>0</v>
      </c>
      <c r="T56" s="145">
        <v>0</v>
      </c>
      <c r="U56" s="145">
        <v>0</v>
      </c>
      <c r="V56" s="145">
        <v>0</v>
      </c>
      <c r="W56" s="145">
        <v>0</v>
      </c>
      <c r="X56" s="145">
        <v>0</v>
      </c>
      <c r="Y56" s="145">
        <v>0</v>
      </c>
      <c r="Z56" s="145">
        <v>0</v>
      </c>
      <c r="AA56" s="145">
        <v>0</v>
      </c>
      <c r="AB56" s="145">
        <v>0</v>
      </c>
      <c r="AC56" s="145">
        <v>0</v>
      </c>
      <c r="AD56" s="145">
        <v>0</v>
      </c>
      <c r="AE56" s="144"/>
      <c r="AF56" s="144"/>
      <c r="AG56" s="144"/>
      <c r="AH56" s="144"/>
      <c r="AI56" s="144"/>
      <c r="AJ56" s="144"/>
      <c r="AK56" s="144"/>
      <c r="AL56" s="144"/>
      <c r="AM56" s="144"/>
      <c r="AN56" s="144"/>
      <c r="AO56" s="144"/>
      <c r="AP56" s="144"/>
      <c r="AQ56" s="144"/>
      <c r="AR56" s="144"/>
      <c r="AS56" s="144">
        <v>0</v>
      </c>
      <c r="AT56" s="144">
        <v>0</v>
      </c>
      <c r="AU56" s="144">
        <v>0</v>
      </c>
      <c r="AV56" s="144">
        <v>0</v>
      </c>
      <c r="AW56" s="144">
        <v>0</v>
      </c>
      <c r="AX56" s="144">
        <v>0</v>
      </c>
      <c r="AY56" s="144">
        <v>0</v>
      </c>
      <c r="AZ56" s="144">
        <v>0</v>
      </c>
      <c r="BA56" s="144">
        <v>0</v>
      </c>
      <c r="BB56" s="144">
        <v>0</v>
      </c>
      <c r="BC56" s="144">
        <v>0</v>
      </c>
      <c r="BD56" s="144">
        <v>0</v>
      </c>
      <c r="BE56" s="144">
        <v>0</v>
      </c>
      <c r="BF56" s="144">
        <v>0</v>
      </c>
    </row>
    <row r="57" spans="1:58" hidden="1">
      <c r="A57" s="143" t="s">
        <v>926</v>
      </c>
      <c r="B57" s="143" t="s">
        <v>1079</v>
      </c>
      <c r="C57" s="144">
        <v>0</v>
      </c>
      <c r="D57" s="144">
        <v>0</v>
      </c>
      <c r="E57" s="144">
        <v>0</v>
      </c>
      <c r="F57" s="144">
        <v>0</v>
      </c>
      <c r="G57" s="144">
        <v>0</v>
      </c>
      <c r="H57" s="144">
        <v>0</v>
      </c>
      <c r="I57" s="144">
        <v>0</v>
      </c>
      <c r="J57" s="144">
        <v>0</v>
      </c>
      <c r="K57" s="144">
        <v>0</v>
      </c>
      <c r="L57" s="144">
        <v>0</v>
      </c>
      <c r="M57" s="144">
        <v>0</v>
      </c>
      <c r="N57" s="144">
        <v>0</v>
      </c>
      <c r="O57" s="144">
        <v>0</v>
      </c>
      <c r="P57" s="144">
        <v>0</v>
      </c>
      <c r="Q57" s="145">
        <v>0</v>
      </c>
      <c r="R57" s="145">
        <v>0</v>
      </c>
      <c r="S57" s="145">
        <v>0</v>
      </c>
      <c r="T57" s="145">
        <v>0</v>
      </c>
      <c r="U57" s="145">
        <v>0</v>
      </c>
      <c r="V57" s="145">
        <v>0</v>
      </c>
      <c r="W57" s="145">
        <v>0</v>
      </c>
      <c r="X57" s="145">
        <v>0</v>
      </c>
      <c r="Y57" s="145">
        <v>0</v>
      </c>
      <c r="Z57" s="145">
        <v>0</v>
      </c>
      <c r="AA57" s="145">
        <v>0</v>
      </c>
      <c r="AB57" s="145">
        <v>0</v>
      </c>
      <c r="AC57" s="145">
        <v>0</v>
      </c>
      <c r="AD57" s="145">
        <v>0</v>
      </c>
      <c r="AE57" s="144"/>
      <c r="AF57" s="144"/>
      <c r="AG57" s="144"/>
      <c r="AH57" s="144"/>
      <c r="AI57" s="144"/>
      <c r="AJ57" s="144"/>
      <c r="AK57" s="144"/>
      <c r="AL57" s="144"/>
      <c r="AM57" s="144"/>
      <c r="AN57" s="144"/>
      <c r="AO57" s="144"/>
      <c r="AP57" s="144"/>
      <c r="AQ57" s="144"/>
      <c r="AR57" s="144"/>
      <c r="AS57" s="144">
        <v>0</v>
      </c>
      <c r="AT57" s="144">
        <v>0</v>
      </c>
      <c r="AU57" s="144">
        <v>0</v>
      </c>
      <c r="AV57" s="144">
        <v>0</v>
      </c>
      <c r="AW57" s="144">
        <v>0</v>
      </c>
      <c r="AX57" s="144">
        <v>0</v>
      </c>
      <c r="AY57" s="144">
        <v>0</v>
      </c>
      <c r="AZ57" s="144">
        <v>0</v>
      </c>
      <c r="BA57" s="144">
        <v>0</v>
      </c>
      <c r="BB57" s="144">
        <v>0</v>
      </c>
      <c r="BC57" s="144">
        <v>0</v>
      </c>
      <c r="BD57" s="144">
        <v>0</v>
      </c>
      <c r="BE57" s="144">
        <v>0</v>
      </c>
      <c r="BF57" s="144">
        <v>0</v>
      </c>
    </row>
    <row r="58" spans="1:58" hidden="1">
      <c r="A58" s="143" t="s">
        <v>927</v>
      </c>
      <c r="B58" s="143" t="s">
        <v>1077</v>
      </c>
      <c r="C58" s="144">
        <v>0</v>
      </c>
      <c r="D58" s="144">
        <v>0</v>
      </c>
      <c r="E58" s="144">
        <v>0</v>
      </c>
      <c r="F58" s="144">
        <v>0</v>
      </c>
      <c r="G58" s="144">
        <v>0</v>
      </c>
      <c r="H58" s="144">
        <v>0</v>
      </c>
      <c r="I58" s="144">
        <v>0</v>
      </c>
      <c r="J58" s="144">
        <v>0</v>
      </c>
      <c r="K58" s="144">
        <v>0</v>
      </c>
      <c r="L58" s="144">
        <v>0</v>
      </c>
      <c r="M58" s="144">
        <v>0</v>
      </c>
      <c r="N58" s="144">
        <v>0</v>
      </c>
      <c r="O58" s="144">
        <v>0</v>
      </c>
      <c r="P58" s="144">
        <v>0</v>
      </c>
      <c r="Q58" s="145">
        <v>0</v>
      </c>
      <c r="R58" s="145">
        <v>0</v>
      </c>
      <c r="S58" s="145">
        <v>0</v>
      </c>
      <c r="T58" s="145">
        <v>0</v>
      </c>
      <c r="U58" s="145">
        <v>0</v>
      </c>
      <c r="V58" s="145">
        <v>0</v>
      </c>
      <c r="W58" s="145">
        <v>0</v>
      </c>
      <c r="X58" s="145">
        <v>0</v>
      </c>
      <c r="Y58" s="145">
        <v>0</v>
      </c>
      <c r="Z58" s="145">
        <v>0</v>
      </c>
      <c r="AA58" s="145">
        <v>0</v>
      </c>
      <c r="AB58" s="145">
        <v>0</v>
      </c>
      <c r="AC58" s="145">
        <v>0</v>
      </c>
      <c r="AD58" s="145">
        <v>0</v>
      </c>
      <c r="AE58" s="144"/>
      <c r="AF58" s="144"/>
      <c r="AG58" s="144"/>
      <c r="AH58" s="144"/>
      <c r="AI58" s="144"/>
      <c r="AJ58" s="144"/>
      <c r="AK58" s="144"/>
      <c r="AL58" s="144"/>
      <c r="AM58" s="144"/>
      <c r="AN58" s="144"/>
      <c r="AO58" s="144"/>
      <c r="AP58" s="144"/>
      <c r="AQ58" s="144"/>
      <c r="AR58" s="144"/>
      <c r="AS58" s="144">
        <v>0</v>
      </c>
      <c r="AT58" s="144">
        <v>0</v>
      </c>
      <c r="AU58" s="144">
        <v>0</v>
      </c>
      <c r="AV58" s="144">
        <v>0</v>
      </c>
      <c r="AW58" s="144">
        <v>0</v>
      </c>
      <c r="AX58" s="144">
        <v>0</v>
      </c>
      <c r="AY58" s="144">
        <v>0</v>
      </c>
      <c r="AZ58" s="144">
        <v>0</v>
      </c>
      <c r="BA58" s="144">
        <v>0</v>
      </c>
      <c r="BB58" s="144">
        <v>0</v>
      </c>
      <c r="BC58" s="144">
        <v>0</v>
      </c>
      <c r="BD58" s="144">
        <v>0</v>
      </c>
      <c r="BE58" s="144">
        <v>0</v>
      </c>
      <c r="BF58" s="144">
        <v>0</v>
      </c>
    </row>
    <row r="59" spans="1:58" hidden="1">
      <c r="A59" s="143" t="s">
        <v>927</v>
      </c>
      <c r="B59" s="143" t="s">
        <v>1078</v>
      </c>
      <c r="C59" s="144">
        <v>0</v>
      </c>
      <c r="D59" s="144">
        <v>0</v>
      </c>
      <c r="E59" s="144">
        <v>0</v>
      </c>
      <c r="F59" s="144">
        <v>0</v>
      </c>
      <c r="G59" s="144">
        <v>0</v>
      </c>
      <c r="H59" s="144">
        <v>0</v>
      </c>
      <c r="I59" s="144">
        <v>0</v>
      </c>
      <c r="J59" s="144">
        <v>0</v>
      </c>
      <c r="K59" s="144">
        <v>0</v>
      </c>
      <c r="L59" s="144">
        <v>0</v>
      </c>
      <c r="M59" s="144">
        <v>0</v>
      </c>
      <c r="N59" s="144">
        <v>0</v>
      </c>
      <c r="O59" s="144">
        <v>0</v>
      </c>
      <c r="P59" s="144">
        <v>0</v>
      </c>
      <c r="Q59" s="145">
        <v>0</v>
      </c>
      <c r="R59" s="145">
        <v>0</v>
      </c>
      <c r="S59" s="145">
        <v>0</v>
      </c>
      <c r="T59" s="145">
        <v>0</v>
      </c>
      <c r="U59" s="145">
        <v>0</v>
      </c>
      <c r="V59" s="145">
        <v>0</v>
      </c>
      <c r="W59" s="145">
        <v>0</v>
      </c>
      <c r="X59" s="145">
        <v>0</v>
      </c>
      <c r="Y59" s="145">
        <v>0</v>
      </c>
      <c r="Z59" s="145">
        <v>0</v>
      </c>
      <c r="AA59" s="145">
        <v>0</v>
      </c>
      <c r="AB59" s="145">
        <v>0</v>
      </c>
      <c r="AC59" s="145">
        <v>0</v>
      </c>
      <c r="AD59" s="145">
        <v>0</v>
      </c>
      <c r="AE59" s="144"/>
      <c r="AF59" s="144"/>
      <c r="AG59" s="144"/>
      <c r="AH59" s="144"/>
      <c r="AI59" s="144"/>
      <c r="AJ59" s="144"/>
      <c r="AK59" s="144"/>
      <c r="AL59" s="144"/>
      <c r="AM59" s="144"/>
      <c r="AN59" s="144"/>
      <c r="AO59" s="144"/>
      <c r="AP59" s="144"/>
      <c r="AQ59" s="144"/>
      <c r="AR59" s="144"/>
      <c r="AS59" s="144">
        <v>0</v>
      </c>
      <c r="AT59" s="144">
        <v>0</v>
      </c>
      <c r="AU59" s="144">
        <v>0</v>
      </c>
      <c r="AV59" s="144">
        <v>0</v>
      </c>
      <c r="AW59" s="144">
        <v>0</v>
      </c>
      <c r="AX59" s="144">
        <v>0</v>
      </c>
      <c r="AY59" s="144">
        <v>0</v>
      </c>
      <c r="AZ59" s="144">
        <v>0</v>
      </c>
      <c r="BA59" s="144">
        <v>0</v>
      </c>
      <c r="BB59" s="144">
        <v>0</v>
      </c>
      <c r="BC59" s="144">
        <v>0</v>
      </c>
      <c r="BD59" s="144">
        <v>0</v>
      </c>
      <c r="BE59" s="144">
        <v>0</v>
      </c>
      <c r="BF59" s="144">
        <v>0</v>
      </c>
    </row>
    <row r="60" spans="1:58" hidden="1">
      <c r="A60" s="143" t="s">
        <v>927</v>
      </c>
      <c r="B60" s="143" t="s">
        <v>1079</v>
      </c>
      <c r="C60" s="144">
        <v>0</v>
      </c>
      <c r="D60" s="144">
        <v>0</v>
      </c>
      <c r="E60" s="144">
        <v>0</v>
      </c>
      <c r="F60" s="144">
        <v>0</v>
      </c>
      <c r="G60" s="144">
        <v>0</v>
      </c>
      <c r="H60" s="144">
        <v>0</v>
      </c>
      <c r="I60" s="144">
        <v>0</v>
      </c>
      <c r="J60" s="144">
        <v>0</v>
      </c>
      <c r="K60" s="144">
        <v>0</v>
      </c>
      <c r="L60" s="144">
        <v>0</v>
      </c>
      <c r="M60" s="144">
        <v>0</v>
      </c>
      <c r="N60" s="144">
        <v>0</v>
      </c>
      <c r="O60" s="144">
        <v>0</v>
      </c>
      <c r="P60" s="144">
        <v>0</v>
      </c>
      <c r="Q60" s="145">
        <v>0</v>
      </c>
      <c r="R60" s="145">
        <v>0</v>
      </c>
      <c r="S60" s="145">
        <v>0</v>
      </c>
      <c r="T60" s="145">
        <v>0</v>
      </c>
      <c r="U60" s="145">
        <v>0</v>
      </c>
      <c r="V60" s="145">
        <v>0</v>
      </c>
      <c r="W60" s="145">
        <v>0</v>
      </c>
      <c r="X60" s="145">
        <v>0</v>
      </c>
      <c r="Y60" s="145">
        <v>0</v>
      </c>
      <c r="Z60" s="145">
        <v>0</v>
      </c>
      <c r="AA60" s="145">
        <v>0</v>
      </c>
      <c r="AB60" s="145">
        <v>0</v>
      </c>
      <c r="AC60" s="145">
        <v>0</v>
      </c>
      <c r="AD60" s="145">
        <v>0</v>
      </c>
      <c r="AE60" s="144"/>
      <c r="AF60" s="144"/>
      <c r="AG60" s="144"/>
      <c r="AH60" s="144"/>
      <c r="AI60" s="144"/>
      <c r="AJ60" s="144"/>
      <c r="AK60" s="144"/>
      <c r="AL60" s="144"/>
      <c r="AM60" s="144"/>
      <c r="AN60" s="144"/>
      <c r="AO60" s="144"/>
      <c r="AP60" s="144"/>
      <c r="AQ60" s="144"/>
      <c r="AR60" s="144"/>
      <c r="AS60" s="144">
        <v>0</v>
      </c>
      <c r="AT60" s="144">
        <v>0</v>
      </c>
      <c r="AU60" s="144">
        <v>0</v>
      </c>
      <c r="AV60" s="144">
        <v>0</v>
      </c>
      <c r="AW60" s="144">
        <v>0</v>
      </c>
      <c r="AX60" s="144">
        <v>0</v>
      </c>
      <c r="AY60" s="144">
        <v>0</v>
      </c>
      <c r="AZ60" s="144">
        <v>0</v>
      </c>
      <c r="BA60" s="144">
        <v>0</v>
      </c>
      <c r="BB60" s="144">
        <v>0</v>
      </c>
      <c r="BC60" s="144">
        <v>0</v>
      </c>
      <c r="BD60" s="144">
        <v>0</v>
      </c>
      <c r="BE60" s="144">
        <v>0</v>
      </c>
      <c r="BF60" s="144">
        <v>0</v>
      </c>
    </row>
    <row r="61" spans="1:58" hidden="1">
      <c r="A61" s="143" t="s">
        <v>928</v>
      </c>
      <c r="B61" s="143" t="s">
        <v>1077</v>
      </c>
      <c r="C61" s="144">
        <v>0</v>
      </c>
      <c r="D61" s="144">
        <v>0</v>
      </c>
      <c r="E61" s="144">
        <v>0</v>
      </c>
      <c r="F61" s="144">
        <v>0</v>
      </c>
      <c r="G61" s="144">
        <v>0</v>
      </c>
      <c r="H61" s="144">
        <v>0</v>
      </c>
      <c r="I61" s="144">
        <v>0</v>
      </c>
      <c r="J61" s="144">
        <v>0</v>
      </c>
      <c r="K61" s="144">
        <v>0</v>
      </c>
      <c r="L61" s="144">
        <v>0</v>
      </c>
      <c r="M61" s="144">
        <v>0</v>
      </c>
      <c r="N61" s="144">
        <v>0</v>
      </c>
      <c r="O61" s="144">
        <v>0</v>
      </c>
      <c r="P61" s="144">
        <v>0</v>
      </c>
      <c r="Q61" s="145">
        <v>0</v>
      </c>
      <c r="R61" s="145">
        <v>0</v>
      </c>
      <c r="S61" s="145">
        <v>0</v>
      </c>
      <c r="T61" s="145">
        <v>0</v>
      </c>
      <c r="U61" s="145">
        <v>0</v>
      </c>
      <c r="V61" s="145">
        <v>0</v>
      </c>
      <c r="W61" s="145">
        <v>0</v>
      </c>
      <c r="X61" s="145">
        <v>0</v>
      </c>
      <c r="Y61" s="145">
        <v>0</v>
      </c>
      <c r="Z61" s="145">
        <v>0</v>
      </c>
      <c r="AA61" s="145">
        <v>0</v>
      </c>
      <c r="AB61" s="145">
        <v>0</v>
      </c>
      <c r="AC61" s="145">
        <v>0</v>
      </c>
      <c r="AD61" s="145">
        <v>0</v>
      </c>
      <c r="AE61" s="144"/>
      <c r="AF61" s="144"/>
      <c r="AG61" s="144"/>
      <c r="AH61" s="144"/>
      <c r="AI61" s="144"/>
      <c r="AJ61" s="144"/>
      <c r="AK61" s="144"/>
      <c r="AL61" s="144"/>
      <c r="AM61" s="144"/>
      <c r="AN61" s="144"/>
      <c r="AO61" s="144"/>
      <c r="AP61" s="144"/>
      <c r="AQ61" s="144"/>
      <c r="AR61" s="144"/>
      <c r="AS61" s="144">
        <v>0</v>
      </c>
      <c r="AT61" s="144">
        <v>0</v>
      </c>
      <c r="AU61" s="144">
        <v>0</v>
      </c>
      <c r="AV61" s="144">
        <v>0</v>
      </c>
      <c r="AW61" s="144">
        <v>0</v>
      </c>
      <c r="AX61" s="144">
        <v>0</v>
      </c>
      <c r="AY61" s="144">
        <v>0</v>
      </c>
      <c r="AZ61" s="144">
        <v>0</v>
      </c>
      <c r="BA61" s="144">
        <v>0</v>
      </c>
      <c r="BB61" s="144">
        <v>0</v>
      </c>
      <c r="BC61" s="144">
        <v>0</v>
      </c>
      <c r="BD61" s="144">
        <v>0</v>
      </c>
      <c r="BE61" s="144">
        <v>0</v>
      </c>
      <c r="BF61" s="144">
        <v>0</v>
      </c>
    </row>
    <row r="62" spans="1:58" hidden="1">
      <c r="A62" s="143" t="s">
        <v>928</v>
      </c>
      <c r="B62" s="143" t="s">
        <v>1078</v>
      </c>
      <c r="C62" s="144">
        <v>13</v>
      </c>
      <c r="D62" s="144">
        <v>13</v>
      </c>
      <c r="E62" s="144">
        <v>13</v>
      </c>
      <c r="F62" s="144">
        <v>13</v>
      </c>
      <c r="G62" s="144">
        <v>13</v>
      </c>
      <c r="H62" s="144">
        <v>13</v>
      </c>
      <c r="I62" s="144">
        <v>12</v>
      </c>
      <c r="J62" s="144">
        <v>12</v>
      </c>
      <c r="K62" s="144">
        <v>12</v>
      </c>
      <c r="L62" s="144">
        <v>12</v>
      </c>
      <c r="M62" s="144">
        <v>12</v>
      </c>
      <c r="N62" s="144">
        <v>12</v>
      </c>
      <c r="O62" s="144">
        <v>12</v>
      </c>
      <c r="P62" s="144">
        <v>12</v>
      </c>
      <c r="Q62" s="145">
        <v>8</v>
      </c>
      <c r="R62" s="145">
        <v>8</v>
      </c>
      <c r="S62" s="145">
        <v>8</v>
      </c>
      <c r="T62" s="145">
        <v>7</v>
      </c>
      <c r="U62" s="145">
        <v>7</v>
      </c>
      <c r="V62" s="145">
        <v>7</v>
      </c>
      <c r="W62" s="145">
        <v>7</v>
      </c>
      <c r="X62" s="145">
        <v>7</v>
      </c>
      <c r="Y62" s="145">
        <v>7</v>
      </c>
      <c r="Z62" s="145">
        <v>7</v>
      </c>
      <c r="AA62" s="145">
        <v>7</v>
      </c>
      <c r="AB62" s="145">
        <v>7</v>
      </c>
      <c r="AC62" s="145">
        <v>7</v>
      </c>
      <c r="AD62" s="145">
        <v>7</v>
      </c>
      <c r="AE62" s="144">
        <v>27</v>
      </c>
      <c r="AF62" s="144">
        <v>27</v>
      </c>
      <c r="AG62" s="144">
        <v>27</v>
      </c>
      <c r="AH62" s="144">
        <v>27.14</v>
      </c>
      <c r="AI62" s="144">
        <v>27.14</v>
      </c>
      <c r="AJ62" s="144">
        <v>27.14</v>
      </c>
      <c r="AK62" s="144">
        <v>27.14</v>
      </c>
      <c r="AL62" s="144">
        <v>27.14</v>
      </c>
      <c r="AM62" s="144">
        <v>27.14</v>
      </c>
      <c r="AN62" s="144">
        <v>27.14</v>
      </c>
      <c r="AO62" s="144">
        <v>27.14</v>
      </c>
      <c r="AP62" s="144">
        <v>27.14</v>
      </c>
      <c r="AQ62" s="144">
        <v>27.14</v>
      </c>
      <c r="AR62" s="144">
        <v>27.14</v>
      </c>
      <c r="AS62" s="144">
        <v>216</v>
      </c>
      <c r="AT62" s="144">
        <v>216</v>
      </c>
      <c r="AU62" s="144">
        <v>216</v>
      </c>
      <c r="AV62" s="144">
        <v>190</v>
      </c>
      <c r="AW62" s="144">
        <v>190</v>
      </c>
      <c r="AX62" s="144">
        <v>190</v>
      </c>
      <c r="AY62" s="144">
        <v>190</v>
      </c>
      <c r="AZ62" s="144">
        <v>190</v>
      </c>
      <c r="BA62" s="144">
        <v>190</v>
      </c>
      <c r="BB62" s="144">
        <v>190</v>
      </c>
      <c r="BC62" s="144">
        <v>190</v>
      </c>
      <c r="BD62" s="144">
        <v>190</v>
      </c>
      <c r="BE62" s="144">
        <v>190</v>
      </c>
      <c r="BF62" s="144">
        <v>190</v>
      </c>
    </row>
    <row r="63" spans="1:58" hidden="1">
      <c r="A63" s="143" t="s">
        <v>928</v>
      </c>
      <c r="B63" s="143" t="s">
        <v>1079</v>
      </c>
      <c r="C63" s="144">
        <v>13</v>
      </c>
      <c r="D63" s="144">
        <v>13</v>
      </c>
      <c r="E63" s="144">
        <v>13</v>
      </c>
      <c r="F63" s="144">
        <v>13</v>
      </c>
      <c r="G63" s="144">
        <v>13</v>
      </c>
      <c r="H63" s="144">
        <v>13</v>
      </c>
      <c r="I63" s="144">
        <v>12</v>
      </c>
      <c r="J63" s="144">
        <v>12</v>
      </c>
      <c r="K63" s="144">
        <v>12</v>
      </c>
      <c r="L63" s="144">
        <v>12</v>
      </c>
      <c r="M63" s="144">
        <v>12</v>
      </c>
      <c r="N63" s="144">
        <v>12</v>
      </c>
      <c r="O63" s="144">
        <v>12</v>
      </c>
      <c r="P63" s="144">
        <v>12</v>
      </c>
      <c r="Q63" s="145">
        <v>8</v>
      </c>
      <c r="R63" s="145">
        <v>8</v>
      </c>
      <c r="S63" s="145">
        <v>8</v>
      </c>
      <c r="T63" s="145">
        <v>7</v>
      </c>
      <c r="U63" s="145">
        <v>7</v>
      </c>
      <c r="V63" s="145">
        <v>7</v>
      </c>
      <c r="W63" s="145">
        <v>7</v>
      </c>
      <c r="X63" s="145">
        <v>7</v>
      </c>
      <c r="Y63" s="145">
        <v>7</v>
      </c>
      <c r="Z63" s="145">
        <v>7</v>
      </c>
      <c r="AA63" s="145">
        <v>7</v>
      </c>
      <c r="AB63" s="145">
        <v>7</v>
      </c>
      <c r="AC63" s="145">
        <v>7</v>
      </c>
      <c r="AD63" s="145">
        <v>7</v>
      </c>
      <c r="AE63" s="144">
        <v>27</v>
      </c>
      <c r="AF63" s="144">
        <v>27</v>
      </c>
      <c r="AG63" s="144">
        <v>27</v>
      </c>
      <c r="AH63" s="144">
        <v>27.14</v>
      </c>
      <c r="AI63" s="144">
        <v>27.14</v>
      </c>
      <c r="AJ63" s="144">
        <v>27.14</v>
      </c>
      <c r="AK63" s="144">
        <v>27.14</v>
      </c>
      <c r="AL63" s="144">
        <v>27.14</v>
      </c>
      <c r="AM63" s="144">
        <v>27.14</v>
      </c>
      <c r="AN63" s="144">
        <v>27.14</v>
      </c>
      <c r="AO63" s="144">
        <v>27.14</v>
      </c>
      <c r="AP63" s="144">
        <v>27.14</v>
      </c>
      <c r="AQ63" s="144">
        <v>27.14</v>
      </c>
      <c r="AR63" s="144">
        <v>27.14</v>
      </c>
      <c r="AS63" s="144">
        <v>216</v>
      </c>
      <c r="AT63" s="144">
        <v>216</v>
      </c>
      <c r="AU63" s="144">
        <v>216</v>
      </c>
      <c r="AV63" s="144">
        <v>190</v>
      </c>
      <c r="AW63" s="144">
        <v>190</v>
      </c>
      <c r="AX63" s="144">
        <v>190</v>
      </c>
      <c r="AY63" s="144">
        <v>190</v>
      </c>
      <c r="AZ63" s="144">
        <v>190</v>
      </c>
      <c r="BA63" s="144">
        <v>190</v>
      </c>
      <c r="BB63" s="144">
        <v>190</v>
      </c>
      <c r="BC63" s="144">
        <v>190</v>
      </c>
      <c r="BD63" s="144">
        <v>190</v>
      </c>
      <c r="BE63" s="144">
        <v>190</v>
      </c>
      <c r="BF63" s="144">
        <v>190</v>
      </c>
    </row>
    <row r="64" spans="1:58" hidden="1">
      <c r="A64" s="143" t="s">
        <v>929</v>
      </c>
      <c r="B64" s="143" t="s">
        <v>1077</v>
      </c>
      <c r="C64" s="144">
        <v>0</v>
      </c>
      <c r="D64" s="144">
        <v>0</v>
      </c>
      <c r="E64" s="144">
        <v>0</v>
      </c>
      <c r="F64" s="144">
        <v>0</v>
      </c>
      <c r="G64" s="144">
        <v>0</v>
      </c>
      <c r="H64" s="144">
        <v>0</v>
      </c>
      <c r="I64" s="144">
        <v>0</v>
      </c>
      <c r="J64" s="144">
        <v>0</v>
      </c>
      <c r="K64" s="144">
        <v>0</v>
      </c>
      <c r="L64" s="144">
        <v>0</v>
      </c>
      <c r="M64" s="144">
        <v>0</v>
      </c>
      <c r="N64" s="144">
        <v>0</v>
      </c>
      <c r="O64" s="144">
        <v>0</v>
      </c>
      <c r="P64" s="144">
        <v>0</v>
      </c>
      <c r="Q64" s="145">
        <v>0</v>
      </c>
      <c r="R64" s="145">
        <v>0</v>
      </c>
      <c r="S64" s="145">
        <v>0</v>
      </c>
      <c r="T64" s="145">
        <v>0</v>
      </c>
      <c r="U64" s="145">
        <v>0</v>
      </c>
      <c r="V64" s="145">
        <v>0</v>
      </c>
      <c r="W64" s="145">
        <v>0</v>
      </c>
      <c r="X64" s="145">
        <v>0</v>
      </c>
      <c r="Y64" s="145">
        <v>0</v>
      </c>
      <c r="Z64" s="145">
        <v>0</v>
      </c>
      <c r="AA64" s="145">
        <v>0</v>
      </c>
      <c r="AB64" s="145">
        <v>0</v>
      </c>
      <c r="AC64" s="145">
        <v>0</v>
      </c>
      <c r="AD64" s="145">
        <v>0</v>
      </c>
      <c r="AE64" s="144"/>
      <c r="AF64" s="144"/>
      <c r="AG64" s="144"/>
      <c r="AH64" s="144"/>
      <c r="AI64" s="144"/>
      <c r="AJ64" s="144"/>
      <c r="AK64" s="144"/>
      <c r="AL64" s="144"/>
      <c r="AM64" s="144"/>
      <c r="AN64" s="144"/>
      <c r="AO64" s="144"/>
      <c r="AP64" s="144"/>
      <c r="AQ64" s="144"/>
      <c r="AR64" s="144"/>
      <c r="AS64" s="144">
        <v>0</v>
      </c>
      <c r="AT64" s="144">
        <v>0</v>
      </c>
      <c r="AU64" s="144">
        <v>0</v>
      </c>
      <c r="AV64" s="144">
        <v>0</v>
      </c>
      <c r="AW64" s="144">
        <v>0</v>
      </c>
      <c r="AX64" s="144">
        <v>0</v>
      </c>
      <c r="AY64" s="144">
        <v>0</v>
      </c>
      <c r="AZ64" s="144">
        <v>0</v>
      </c>
      <c r="BA64" s="144">
        <v>0</v>
      </c>
      <c r="BB64" s="144">
        <v>0</v>
      </c>
      <c r="BC64" s="144">
        <v>0</v>
      </c>
      <c r="BD64" s="144">
        <v>0</v>
      </c>
      <c r="BE64" s="144">
        <v>0</v>
      </c>
      <c r="BF64" s="144">
        <v>0</v>
      </c>
    </row>
    <row r="65" spans="1:58" hidden="1">
      <c r="A65" s="143" t="s">
        <v>929</v>
      </c>
      <c r="B65" s="143" t="s">
        <v>1078</v>
      </c>
      <c r="C65" s="144">
        <v>0</v>
      </c>
      <c r="D65" s="144">
        <v>0</v>
      </c>
      <c r="E65" s="144">
        <v>0</v>
      </c>
      <c r="F65" s="144">
        <v>0</v>
      </c>
      <c r="G65" s="144">
        <v>0</v>
      </c>
      <c r="H65" s="144">
        <v>0</v>
      </c>
      <c r="I65" s="144">
        <v>0</v>
      </c>
      <c r="J65" s="144">
        <v>0</v>
      </c>
      <c r="K65" s="144">
        <v>0</v>
      </c>
      <c r="L65" s="144">
        <v>0</v>
      </c>
      <c r="M65" s="144">
        <v>0</v>
      </c>
      <c r="N65" s="144">
        <v>0</v>
      </c>
      <c r="O65" s="144">
        <v>0</v>
      </c>
      <c r="P65" s="144">
        <v>0</v>
      </c>
      <c r="Q65" s="145">
        <v>0</v>
      </c>
      <c r="R65" s="145">
        <v>0</v>
      </c>
      <c r="S65" s="145">
        <v>0</v>
      </c>
      <c r="T65" s="145">
        <v>0</v>
      </c>
      <c r="U65" s="145">
        <v>0</v>
      </c>
      <c r="V65" s="145">
        <v>0</v>
      </c>
      <c r="W65" s="145">
        <v>0</v>
      </c>
      <c r="X65" s="145">
        <v>0</v>
      </c>
      <c r="Y65" s="145">
        <v>0</v>
      </c>
      <c r="Z65" s="145">
        <v>0</v>
      </c>
      <c r="AA65" s="145">
        <v>0</v>
      </c>
      <c r="AB65" s="145">
        <v>0</v>
      </c>
      <c r="AC65" s="145">
        <v>0</v>
      </c>
      <c r="AD65" s="145">
        <v>0</v>
      </c>
      <c r="AE65" s="144"/>
      <c r="AF65" s="144"/>
      <c r="AG65" s="144"/>
      <c r="AH65" s="144"/>
      <c r="AI65" s="144"/>
      <c r="AJ65" s="144"/>
      <c r="AK65" s="144"/>
      <c r="AL65" s="144"/>
      <c r="AM65" s="144"/>
      <c r="AN65" s="144"/>
      <c r="AO65" s="144"/>
      <c r="AP65" s="144"/>
      <c r="AQ65" s="144"/>
      <c r="AR65" s="144"/>
      <c r="AS65" s="144">
        <v>0</v>
      </c>
      <c r="AT65" s="144">
        <v>0</v>
      </c>
      <c r="AU65" s="144">
        <v>0</v>
      </c>
      <c r="AV65" s="144">
        <v>0</v>
      </c>
      <c r="AW65" s="144">
        <v>0</v>
      </c>
      <c r="AX65" s="144">
        <v>0</v>
      </c>
      <c r="AY65" s="144">
        <v>0</v>
      </c>
      <c r="AZ65" s="144">
        <v>0</v>
      </c>
      <c r="BA65" s="144">
        <v>0</v>
      </c>
      <c r="BB65" s="144">
        <v>0</v>
      </c>
      <c r="BC65" s="144">
        <v>0</v>
      </c>
      <c r="BD65" s="144">
        <v>0</v>
      </c>
      <c r="BE65" s="144">
        <v>0</v>
      </c>
      <c r="BF65" s="144">
        <v>0</v>
      </c>
    </row>
    <row r="66" spans="1:58" hidden="1">
      <c r="A66" s="143" t="s">
        <v>929</v>
      </c>
      <c r="B66" s="143" t="s">
        <v>1079</v>
      </c>
      <c r="C66" s="144">
        <v>0</v>
      </c>
      <c r="D66" s="144">
        <v>0</v>
      </c>
      <c r="E66" s="144">
        <v>0</v>
      </c>
      <c r="F66" s="144">
        <v>0</v>
      </c>
      <c r="G66" s="144">
        <v>0</v>
      </c>
      <c r="H66" s="144">
        <v>0</v>
      </c>
      <c r="I66" s="144">
        <v>0</v>
      </c>
      <c r="J66" s="144">
        <v>0</v>
      </c>
      <c r="K66" s="144">
        <v>0</v>
      </c>
      <c r="L66" s="144">
        <v>0</v>
      </c>
      <c r="M66" s="144">
        <v>0</v>
      </c>
      <c r="N66" s="144">
        <v>0</v>
      </c>
      <c r="O66" s="144">
        <v>0</v>
      </c>
      <c r="P66" s="144">
        <v>0</v>
      </c>
      <c r="Q66" s="145">
        <v>0</v>
      </c>
      <c r="R66" s="145">
        <v>0</v>
      </c>
      <c r="S66" s="145">
        <v>0</v>
      </c>
      <c r="T66" s="145">
        <v>0</v>
      </c>
      <c r="U66" s="145">
        <v>0</v>
      </c>
      <c r="V66" s="145">
        <v>0</v>
      </c>
      <c r="W66" s="145">
        <v>0</v>
      </c>
      <c r="X66" s="145">
        <v>0</v>
      </c>
      <c r="Y66" s="145">
        <v>0</v>
      </c>
      <c r="Z66" s="145">
        <v>0</v>
      </c>
      <c r="AA66" s="145">
        <v>0</v>
      </c>
      <c r="AB66" s="145">
        <v>0</v>
      </c>
      <c r="AC66" s="145">
        <v>0</v>
      </c>
      <c r="AD66" s="145">
        <v>0</v>
      </c>
      <c r="AE66" s="144"/>
      <c r="AF66" s="144"/>
      <c r="AG66" s="144"/>
      <c r="AH66" s="144"/>
      <c r="AI66" s="144"/>
      <c r="AJ66" s="144"/>
      <c r="AK66" s="144"/>
      <c r="AL66" s="144"/>
      <c r="AM66" s="144"/>
      <c r="AN66" s="144"/>
      <c r="AO66" s="144"/>
      <c r="AP66" s="144"/>
      <c r="AQ66" s="144"/>
      <c r="AR66" s="144"/>
      <c r="AS66" s="144">
        <v>0</v>
      </c>
      <c r="AT66" s="144">
        <v>0</v>
      </c>
      <c r="AU66" s="144">
        <v>0</v>
      </c>
      <c r="AV66" s="144">
        <v>0</v>
      </c>
      <c r="AW66" s="144">
        <v>0</v>
      </c>
      <c r="AX66" s="144">
        <v>0</v>
      </c>
      <c r="AY66" s="144">
        <v>0</v>
      </c>
      <c r="AZ66" s="144">
        <v>0</v>
      </c>
      <c r="BA66" s="144">
        <v>0</v>
      </c>
      <c r="BB66" s="144">
        <v>0</v>
      </c>
      <c r="BC66" s="144">
        <v>0</v>
      </c>
      <c r="BD66" s="144">
        <v>0</v>
      </c>
      <c r="BE66" s="144">
        <v>0</v>
      </c>
      <c r="BF66" s="144">
        <v>0</v>
      </c>
    </row>
    <row r="67" spans="1:58">
      <c r="C67" s="144"/>
      <c r="D67" s="144"/>
      <c r="E67" s="144"/>
      <c r="F67" s="144"/>
      <c r="G67" s="144"/>
      <c r="H67" s="144"/>
      <c r="I67" s="144"/>
      <c r="J67" s="144"/>
      <c r="K67" s="144"/>
      <c r="L67" s="144"/>
      <c r="M67" s="144"/>
      <c r="N67" s="144"/>
      <c r="O67" s="144"/>
      <c r="P67" s="144"/>
      <c r="Q67" s="145"/>
      <c r="R67" s="145"/>
      <c r="S67" s="145"/>
      <c r="T67" s="145"/>
      <c r="U67" s="145"/>
      <c r="V67" s="145"/>
      <c r="W67" s="145"/>
      <c r="X67" s="145"/>
      <c r="Y67" s="145"/>
      <c r="Z67" s="145"/>
      <c r="AA67" s="145"/>
      <c r="AB67" s="145"/>
      <c r="AC67" s="145"/>
      <c r="AD67" s="145"/>
      <c r="AE67" s="144"/>
      <c r="AF67" s="144"/>
      <c r="AG67" s="144"/>
      <c r="AH67" s="144"/>
      <c r="AI67" s="144"/>
      <c r="AJ67" s="144"/>
      <c r="AK67" s="144"/>
      <c r="AL67" s="144"/>
      <c r="AM67" s="144"/>
      <c r="AN67" s="144"/>
      <c r="AO67" s="144"/>
      <c r="AP67" s="144"/>
      <c r="AQ67" s="144"/>
      <c r="AR67" s="144"/>
      <c r="AS67" s="144"/>
      <c r="AT67" s="144"/>
      <c r="AU67" s="144"/>
      <c r="AV67" s="144"/>
      <c r="AW67" s="144"/>
      <c r="AX67" s="144"/>
      <c r="AY67" s="144"/>
      <c r="AZ67" s="144"/>
      <c r="BA67" s="144"/>
      <c r="BB67" s="144"/>
      <c r="BC67" s="144"/>
      <c r="BD67" s="144"/>
      <c r="BE67" s="144"/>
      <c r="BF67" s="144"/>
    </row>
    <row r="68" spans="1:58">
      <c r="C68" s="144"/>
      <c r="D68" s="144"/>
      <c r="E68" s="144"/>
      <c r="F68" s="144"/>
      <c r="G68" s="144"/>
      <c r="H68" s="144"/>
      <c r="I68" s="144"/>
      <c r="J68" s="144"/>
      <c r="K68" s="144"/>
      <c r="L68" s="144"/>
      <c r="M68" s="144"/>
      <c r="N68" s="144"/>
      <c r="O68" s="144"/>
      <c r="P68" s="144"/>
      <c r="Q68" s="145"/>
      <c r="R68" s="145"/>
      <c r="S68" s="145"/>
      <c r="T68" s="145"/>
      <c r="U68" s="145"/>
      <c r="V68" s="145"/>
      <c r="W68" s="145"/>
      <c r="X68" s="145"/>
      <c r="Y68" s="145"/>
      <c r="Z68" s="145"/>
      <c r="AA68" s="145"/>
      <c r="AB68" s="145"/>
      <c r="AC68" s="145"/>
      <c r="AD68" s="145"/>
      <c r="AE68" s="144"/>
      <c r="AF68" s="144"/>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row>
    <row r="69" spans="1:58">
      <c r="C69" s="144"/>
      <c r="D69" s="144"/>
      <c r="E69" s="144"/>
      <c r="F69" s="144"/>
      <c r="G69" s="144"/>
      <c r="H69" s="144"/>
      <c r="I69" s="144"/>
      <c r="J69" s="144"/>
      <c r="K69" s="144"/>
      <c r="L69" s="144"/>
      <c r="M69" s="144"/>
      <c r="N69" s="144"/>
      <c r="O69" s="144"/>
      <c r="P69" s="144"/>
      <c r="Q69" s="145"/>
      <c r="R69" s="145"/>
      <c r="S69" s="145"/>
      <c r="T69" s="145"/>
      <c r="U69" s="145"/>
      <c r="V69" s="145"/>
      <c r="W69" s="145"/>
      <c r="X69" s="145"/>
      <c r="Y69" s="145"/>
      <c r="Z69" s="145"/>
      <c r="AA69" s="145"/>
      <c r="AB69" s="145"/>
      <c r="AC69" s="145"/>
      <c r="AD69" s="145"/>
      <c r="AE69" s="144"/>
      <c r="AF69" s="144"/>
      <c r="AG69" s="144"/>
      <c r="AH69" s="144"/>
      <c r="AI69" s="144"/>
      <c r="AJ69" s="144"/>
      <c r="AK69" s="144"/>
      <c r="AL69" s="144"/>
      <c r="AM69" s="144"/>
      <c r="AN69" s="144"/>
      <c r="AO69" s="144"/>
      <c r="AP69" s="144"/>
      <c r="AQ69" s="144"/>
      <c r="AR69" s="144"/>
      <c r="AS69" s="144"/>
      <c r="AT69" s="144"/>
      <c r="AU69" s="144"/>
      <c r="AV69" s="144"/>
      <c r="AW69" s="144"/>
      <c r="AX69" s="144"/>
      <c r="AY69" s="144"/>
      <c r="AZ69" s="144"/>
      <c r="BA69" s="144"/>
      <c r="BB69" s="144"/>
      <c r="BC69" s="144"/>
      <c r="BD69" s="144"/>
      <c r="BE69" s="144"/>
      <c r="BF69" s="144"/>
    </row>
    <row r="70" spans="1:58">
      <c r="C70" s="144"/>
      <c r="D70" s="144"/>
      <c r="E70" s="144"/>
      <c r="F70" s="144"/>
      <c r="G70" s="144"/>
      <c r="H70" s="144"/>
      <c r="I70" s="144"/>
      <c r="J70" s="144"/>
      <c r="K70" s="144"/>
      <c r="L70" s="144"/>
      <c r="M70" s="144"/>
      <c r="N70" s="144"/>
      <c r="O70" s="144"/>
      <c r="P70" s="144"/>
      <c r="Q70" s="145"/>
      <c r="R70" s="145"/>
      <c r="S70" s="145"/>
      <c r="T70" s="145"/>
      <c r="U70" s="145"/>
      <c r="V70" s="145"/>
      <c r="W70" s="145"/>
      <c r="X70" s="145"/>
      <c r="Y70" s="145"/>
      <c r="Z70" s="145"/>
      <c r="AA70" s="145"/>
      <c r="AB70" s="145"/>
      <c r="AC70" s="145"/>
      <c r="AD70" s="145"/>
      <c r="AE70" s="144"/>
      <c r="AF70" s="144"/>
      <c r="AG70" s="144"/>
      <c r="AH70" s="144"/>
      <c r="AI70" s="144"/>
      <c r="AJ70" s="144"/>
      <c r="AK70" s="144"/>
      <c r="AL70" s="144"/>
      <c r="AM70" s="144"/>
      <c r="AN70" s="144"/>
      <c r="AO70" s="144"/>
      <c r="AP70" s="144"/>
      <c r="AQ70" s="144"/>
      <c r="AR70" s="144"/>
      <c r="AS70" s="144"/>
      <c r="AT70" s="144"/>
      <c r="AU70" s="144"/>
      <c r="AV70" s="144"/>
      <c r="AW70" s="144"/>
      <c r="AX70" s="144"/>
      <c r="AY70" s="144"/>
      <c r="AZ70" s="144"/>
      <c r="BA70" s="144"/>
      <c r="BB70" s="144"/>
      <c r="BC70" s="144"/>
      <c r="BD70" s="144"/>
      <c r="BE70" s="144"/>
      <c r="BF70" s="144"/>
    </row>
    <row r="71" spans="1:58">
      <c r="C71" s="144"/>
      <c r="D71" s="144"/>
      <c r="E71" s="144"/>
      <c r="F71" s="144"/>
      <c r="G71" s="144"/>
      <c r="H71" s="144"/>
      <c r="I71" s="144"/>
      <c r="J71" s="144"/>
      <c r="K71" s="144"/>
      <c r="L71" s="144"/>
      <c r="M71" s="144"/>
      <c r="N71" s="144"/>
      <c r="O71" s="144"/>
      <c r="P71" s="144"/>
      <c r="Q71" s="145"/>
      <c r="R71" s="145"/>
      <c r="S71" s="145"/>
      <c r="T71" s="145"/>
      <c r="U71" s="145"/>
      <c r="V71" s="145"/>
      <c r="W71" s="145"/>
      <c r="X71" s="145"/>
      <c r="Y71" s="145"/>
      <c r="Z71" s="145"/>
      <c r="AA71" s="145"/>
      <c r="AB71" s="145"/>
      <c r="AC71" s="145"/>
      <c r="AD71" s="145"/>
      <c r="AE71" s="144"/>
      <c r="AF71" s="144"/>
      <c r="AG71" s="144"/>
      <c r="AH71" s="144"/>
      <c r="AI71" s="144"/>
      <c r="AJ71" s="144"/>
      <c r="AK71" s="144"/>
      <c r="AL71" s="144"/>
      <c r="AM71" s="144"/>
      <c r="AN71" s="144"/>
      <c r="AO71" s="144"/>
      <c r="AP71" s="144"/>
      <c r="AQ71" s="144"/>
      <c r="AR71" s="144"/>
      <c r="AS71" s="144"/>
      <c r="AT71" s="144"/>
      <c r="AU71" s="144"/>
      <c r="AV71" s="144"/>
      <c r="AW71" s="144"/>
      <c r="AX71" s="144"/>
      <c r="AY71" s="144"/>
      <c r="AZ71" s="144"/>
      <c r="BA71" s="144"/>
      <c r="BB71" s="144"/>
      <c r="BC71" s="144"/>
      <c r="BD71" s="144"/>
      <c r="BE71" s="144"/>
      <c r="BF71" s="144"/>
    </row>
    <row r="72" spans="1:58">
      <c r="C72" s="144"/>
      <c r="D72" s="144"/>
      <c r="E72" s="144"/>
      <c r="F72" s="144"/>
      <c r="G72" s="144"/>
      <c r="H72" s="144"/>
      <c r="I72" s="144"/>
      <c r="J72" s="144"/>
      <c r="K72" s="144"/>
      <c r="L72" s="144"/>
      <c r="M72" s="144"/>
      <c r="N72" s="144"/>
      <c r="O72" s="144"/>
      <c r="P72" s="144"/>
      <c r="Q72" s="145"/>
      <c r="R72" s="145"/>
      <c r="S72" s="145"/>
      <c r="T72" s="145"/>
      <c r="U72" s="145"/>
      <c r="V72" s="145"/>
      <c r="W72" s="145"/>
      <c r="X72" s="145"/>
      <c r="Y72" s="145"/>
      <c r="Z72" s="145"/>
      <c r="AA72" s="145"/>
      <c r="AB72" s="145"/>
      <c r="AC72" s="145"/>
      <c r="AD72" s="145"/>
      <c r="AE72" s="144"/>
      <c r="AF72" s="144"/>
      <c r="AG72" s="144"/>
      <c r="AH72" s="144"/>
      <c r="AI72" s="144"/>
      <c r="AJ72" s="144"/>
      <c r="AK72" s="144"/>
      <c r="AL72" s="144"/>
      <c r="AM72" s="144"/>
      <c r="AN72" s="144"/>
      <c r="AO72" s="144"/>
      <c r="AP72" s="144"/>
      <c r="AQ72" s="144"/>
      <c r="AR72" s="144"/>
      <c r="AS72" s="144"/>
      <c r="AT72" s="144"/>
      <c r="AU72" s="144"/>
      <c r="AV72" s="144"/>
      <c r="AW72" s="144"/>
      <c r="AX72" s="144"/>
      <c r="AY72" s="144"/>
      <c r="AZ72" s="144"/>
      <c r="BA72" s="144"/>
      <c r="BB72" s="144"/>
      <c r="BC72" s="144"/>
      <c r="BD72" s="144"/>
      <c r="BE72" s="144"/>
      <c r="BF72" s="144"/>
    </row>
    <row r="73" spans="1:58">
      <c r="C73" s="144"/>
      <c r="D73" s="144"/>
      <c r="E73" s="144"/>
      <c r="F73" s="144"/>
      <c r="G73" s="144"/>
      <c r="H73" s="144"/>
      <c r="I73" s="144"/>
      <c r="J73" s="144"/>
      <c r="K73" s="144"/>
      <c r="L73" s="144"/>
      <c r="M73" s="144"/>
      <c r="N73" s="144"/>
      <c r="O73" s="144"/>
      <c r="P73" s="144"/>
      <c r="Q73" s="145"/>
      <c r="R73" s="145"/>
      <c r="S73" s="145"/>
      <c r="T73" s="145"/>
      <c r="U73" s="145"/>
      <c r="V73" s="145"/>
      <c r="W73" s="145"/>
      <c r="X73" s="145"/>
      <c r="Y73" s="145"/>
      <c r="Z73" s="145"/>
      <c r="AA73" s="145"/>
      <c r="AB73" s="145"/>
      <c r="AC73" s="145"/>
      <c r="AD73" s="145"/>
      <c r="AE73" s="144"/>
      <c r="AF73" s="144"/>
      <c r="AG73" s="144"/>
      <c r="AH73" s="144"/>
      <c r="AI73" s="144"/>
      <c r="AJ73" s="144"/>
      <c r="AK73" s="144"/>
      <c r="AL73" s="144"/>
      <c r="AM73" s="144"/>
      <c r="AN73" s="144"/>
      <c r="AO73" s="144"/>
      <c r="AP73" s="144"/>
      <c r="AQ73" s="144"/>
      <c r="AR73" s="144"/>
      <c r="AS73" s="144"/>
      <c r="AT73" s="144"/>
      <c r="AU73" s="144"/>
      <c r="AV73" s="144"/>
      <c r="AW73" s="144"/>
      <c r="AX73" s="144"/>
      <c r="AY73" s="144"/>
      <c r="AZ73" s="144"/>
      <c r="BA73" s="144"/>
      <c r="BB73" s="144"/>
      <c r="BC73" s="144"/>
      <c r="BD73" s="144"/>
      <c r="BE73" s="144"/>
      <c r="BF73" s="144"/>
    </row>
    <row r="74" spans="1:58">
      <c r="C74" s="144"/>
      <c r="D74" s="144"/>
      <c r="E74" s="144"/>
      <c r="F74" s="144"/>
      <c r="G74" s="144"/>
      <c r="H74" s="144"/>
      <c r="I74" s="144"/>
      <c r="J74" s="144"/>
      <c r="K74" s="144"/>
      <c r="L74" s="144"/>
      <c r="M74" s="144"/>
      <c r="N74" s="144"/>
      <c r="O74" s="144"/>
      <c r="P74" s="144"/>
      <c r="Q74" s="145"/>
      <c r="R74" s="145"/>
      <c r="S74" s="145"/>
      <c r="T74" s="145"/>
      <c r="U74" s="145"/>
      <c r="V74" s="145"/>
      <c r="W74" s="145"/>
      <c r="X74" s="145"/>
      <c r="Y74" s="145"/>
      <c r="Z74" s="145"/>
      <c r="AA74" s="145"/>
      <c r="AB74" s="145"/>
      <c r="AC74" s="145"/>
      <c r="AD74" s="145"/>
      <c r="AE74" s="144"/>
      <c r="AF74" s="144"/>
      <c r="AG74" s="144"/>
      <c r="AH74" s="144"/>
      <c r="AI74" s="144"/>
      <c r="AJ74" s="144"/>
      <c r="AK74" s="144"/>
      <c r="AL74" s="144"/>
      <c r="AM74" s="144"/>
      <c r="AN74" s="144"/>
      <c r="AO74" s="144"/>
      <c r="AP74" s="144"/>
      <c r="AQ74" s="144"/>
      <c r="AR74" s="144"/>
      <c r="AS74" s="144"/>
      <c r="AT74" s="144"/>
      <c r="AU74" s="144"/>
      <c r="AV74" s="144"/>
      <c r="AW74" s="144"/>
      <c r="AX74" s="144"/>
      <c r="AY74" s="144"/>
      <c r="AZ74" s="144"/>
      <c r="BA74" s="144"/>
      <c r="BB74" s="144"/>
      <c r="BC74" s="144"/>
      <c r="BD74" s="144"/>
      <c r="BE74" s="144"/>
      <c r="BF74" s="144"/>
    </row>
    <row r="75" spans="1:58">
      <c r="C75" s="144"/>
      <c r="D75" s="144"/>
      <c r="E75" s="144"/>
      <c r="F75" s="144"/>
      <c r="G75" s="144"/>
      <c r="H75" s="144"/>
      <c r="I75" s="144"/>
      <c r="J75" s="144"/>
      <c r="K75" s="144"/>
      <c r="L75" s="144"/>
      <c r="M75" s="144"/>
      <c r="N75" s="144"/>
      <c r="O75" s="144"/>
      <c r="P75" s="144"/>
      <c r="Q75" s="145"/>
      <c r="R75" s="145"/>
      <c r="S75" s="145"/>
      <c r="T75" s="145"/>
      <c r="U75" s="145"/>
      <c r="V75" s="145"/>
      <c r="W75" s="145"/>
      <c r="X75" s="145"/>
      <c r="Y75" s="145"/>
      <c r="Z75" s="145"/>
      <c r="AA75" s="145"/>
      <c r="AB75" s="145"/>
      <c r="AC75" s="145"/>
      <c r="AD75" s="145"/>
      <c r="AE75" s="144"/>
      <c r="AF75" s="144"/>
      <c r="AG75" s="144"/>
      <c r="AH75" s="144"/>
      <c r="AI75" s="144"/>
      <c r="AJ75" s="144"/>
      <c r="AK75" s="144"/>
      <c r="AL75" s="144"/>
      <c r="AM75" s="144"/>
      <c r="AN75" s="144"/>
      <c r="AO75" s="144"/>
      <c r="AP75" s="144"/>
      <c r="AQ75" s="144"/>
      <c r="AR75" s="144"/>
      <c r="AS75" s="144"/>
      <c r="AT75" s="144"/>
      <c r="AU75" s="144"/>
      <c r="AV75" s="144"/>
      <c r="AW75" s="144"/>
      <c r="AX75" s="144"/>
      <c r="AY75" s="144"/>
      <c r="AZ75" s="144"/>
      <c r="BA75" s="144"/>
      <c r="BB75" s="144"/>
      <c r="BC75" s="144"/>
      <c r="BD75" s="144"/>
      <c r="BE75" s="144"/>
      <c r="BF75" s="144"/>
    </row>
    <row r="76" spans="1:58">
      <c r="C76" s="144"/>
      <c r="D76" s="144"/>
      <c r="E76" s="144"/>
      <c r="F76" s="144"/>
      <c r="G76" s="144"/>
      <c r="H76" s="144"/>
      <c r="I76" s="144"/>
      <c r="J76" s="144"/>
      <c r="K76" s="144"/>
      <c r="L76" s="144"/>
      <c r="M76" s="144"/>
      <c r="N76" s="144"/>
      <c r="O76" s="144"/>
      <c r="P76" s="144"/>
      <c r="Q76" s="145"/>
      <c r="R76" s="145"/>
      <c r="S76" s="145"/>
      <c r="T76" s="145"/>
      <c r="U76" s="145"/>
      <c r="V76" s="145"/>
      <c r="W76" s="145"/>
      <c r="X76" s="145"/>
      <c r="Y76" s="145"/>
      <c r="Z76" s="145"/>
      <c r="AA76" s="145"/>
      <c r="AB76" s="145"/>
      <c r="AC76" s="145"/>
      <c r="AD76" s="145"/>
      <c r="AE76" s="144"/>
      <c r="AF76" s="144"/>
      <c r="AG76" s="144"/>
      <c r="AH76" s="144"/>
      <c r="AI76" s="144"/>
      <c r="AJ76" s="144"/>
      <c r="AK76" s="144"/>
      <c r="AL76" s="144"/>
      <c r="AM76" s="144"/>
      <c r="AN76" s="144"/>
      <c r="AO76" s="144"/>
      <c r="AP76" s="144"/>
      <c r="AQ76" s="144"/>
      <c r="AR76" s="144"/>
      <c r="AS76" s="144"/>
      <c r="AT76" s="144"/>
      <c r="AU76" s="144"/>
      <c r="AV76" s="144"/>
      <c r="AW76" s="144"/>
      <c r="AX76" s="144"/>
      <c r="AY76" s="144"/>
      <c r="AZ76" s="144"/>
      <c r="BA76" s="144"/>
      <c r="BB76" s="144"/>
      <c r="BC76" s="144"/>
      <c r="BD76" s="144"/>
      <c r="BE76" s="144"/>
      <c r="BF76" s="144"/>
    </row>
    <row r="77" spans="1:58">
      <c r="C77" s="144"/>
      <c r="D77" s="144"/>
      <c r="E77" s="144"/>
      <c r="F77" s="144"/>
      <c r="G77" s="144"/>
      <c r="H77" s="144"/>
      <c r="I77" s="144"/>
      <c r="J77" s="144"/>
      <c r="K77" s="144"/>
      <c r="L77" s="144"/>
      <c r="M77" s="144"/>
      <c r="N77" s="144"/>
      <c r="O77" s="144"/>
      <c r="P77" s="144"/>
      <c r="Q77" s="145"/>
      <c r="R77" s="145"/>
      <c r="S77" s="145"/>
      <c r="T77" s="145"/>
      <c r="U77" s="145"/>
      <c r="V77" s="145"/>
      <c r="W77" s="145"/>
      <c r="X77" s="145"/>
      <c r="Y77" s="145"/>
      <c r="Z77" s="145"/>
      <c r="AA77" s="145"/>
      <c r="AB77" s="145"/>
      <c r="AC77" s="145"/>
      <c r="AD77" s="145"/>
      <c r="AE77" s="144"/>
      <c r="AF77" s="144"/>
      <c r="AG77" s="144"/>
      <c r="AH77" s="144"/>
      <c r="AI77" s="144"/>
      <c r="AJ77" s="144"/>
      <c r="AK77" s="144"/>
      <c r="AL77" s="144"/>
      <c r="AM77" s="144"/>
      <c r="AN77" s="144"/>
      <c r="AO77" s="144"/>
      <c r="AP77" s="144"/>
      <c r="AQ77" s="144"/>
      <c r="AR77" s="144"/>
      <c r="AS77" s="144"/>
      <c r="AT77" s="144"/>
      <c r="AU77" s="144"/>
      <c r="AV77" s="144"/>
      <c r="AW77" s="144"/>
      <c r="AX77" s="144"/>
      <c r="AY77" s="144"/>
      <c r="AZ77" s="144"/>
      <c r="BA77" s="144"/>
      <c r="BB77" s="144"/>
      <c r="BC77" s="144"/>
      <c r="BD77" s="144"/>
      <c r="BE77" s="144"/>
      <c r="BF77" s="144"/>
    </row>
    <row r="78" spans="1:58">
      <c r="C78" s="144"/>
      <c r="D78" s="144"/>
      <c r="E78" s="144"/>
      <c r="F78" s="144"/>
      <c r="G78" s="144"/>
      <c r="H78" s="144"/>
      <c r="I78" s="144"/>
      <c r="J78" s="144"/>
      <c r="K78" s="144"/>
      <c r="L78" s="144"/>
      <c r="M78" s="144"/>
      <c r="N78" s="144"/>
      <c r="O78" s="144"/>
      <c r="P78" s="144"/>
      <c r="Q78" s="145"/>
      <c r="R78" s="145"/>
      <c r="S78" s="145"/>
      <c r="T78" s="145"/>
      <c r="U78" s="145"/>
      <c r="V78" s="145"/>
      <c r="W78" s="145"/>
      <c r="X78" s="145"/>
      <c r="Y78" s="145"/>
      <c r="Z78" s="145"/>
      <c r="AA78" s="145"/>
      <c r="AB78" s="145"/>
      <c r="AC78" s="145"/>
      <c r="AD78" s="145"/>
      <c r="AE78" s="144"/>
      <c r="AF78" s="144"/>
      <c r="AG78" s="144"/>
      <c r="AH78" s="144"/>
      <c r="AI78" s="144"/>
      <c r="AJ78" s="144"/>
      <c r="AK78" s="144"/>
      <c r="AL78" s="144"/>
      <c r="AM78" s="144"/>
      <c r="AN78" s="144"/>
      <c r="AO78" s="144"/>
      <c r="AP78" s="144"/>
      <c r="AQ78" s="144"/>
      <c r="AR78" s="144"/>
      <c r="AS78" s="144"/>
      <c r="AT78" s="144"/>
      <c r="AU78" s="144"/>
      <c r="AV78" s="144"/>
      <c r="AW78" s="144"/>
      <c r="AX78" s="144"/>
      <c r="AY78" s="144"/>
      <c r="AZ78" s="144"/>
      <c r="BA78" s="144"/>
      <c r="BB78" s="144"/>
      <c r="BC78" s="144"/>
      <c r="BD78" s="144"/>
      <c r="BE78" s="144"/>
      <c r="BF78" s="144"/>
    </row>
    <row r="79" spans="1:58">
      <c r="C79" s="144"/>
      <c r="D79" s="144"/>
      <c r="E79" s="144"/>
      <c r="F79" s="144"/>
      <c r="G79" s="144"/>
      <c r="H79" s="144"/>
      <c r="I79" s="144"/>
      <c r="J79" s="144"/>
      <c r="K79" s="144"/>
      <c r="L79" s="144"/>
      <c r="M79" s="144"/>
      <c r="N79" s="144"/>
      <c r="O79" s="144"/>
      <c r="P79" s="144"/>
      <c r="Q79" s="145"/>
      <c r="R79" s="145"/>
      <c r="S79" s="145"/>
      <c r="T79" s="145"/>
      <c r="U79" s="145"/>
      <c r="V79" s="145"/>
      <c r="W79" s="145"/>
      <c r="X79" s="145"/>
      <c r="Y79" s="145"/>
      <c r="Z79" s="145"/>
      <c r="AA79" s="145"/>
      <c r="AB79" s="145"/>
      <c r="AC79" s="145"/>
      <c r="AD79" s="145"/>
      <c r="AE79" s="144"/>
      <c r="AF79" s="144"/>
      <c r="AG79" s="144"/>
      <c r="AH79" s="144"/>
      <c r="AI79" s="144"/>
      <c r="AJ79" s="144"/>
      <c r="AK79" s="144"/>
      <c r="AL79" s="144"/>
      <c r="AM79" s="144"/>
      <c r="AN79" s="144"/>
      <c r="AO79" s="144"/>
      <c r="AP79" s="144"/>
      <c r="AQ79" s="144"/>
      <c r="AR79" s="144"/>
      <c r="AS79" s="144"/>
      <c r="AT79" s="144"/>
      <c r="AU79" s="144"/>
      <c r="AV79" s="144"/>
      <c r="AW79" s="144"/>
      <c r="AX79" s="144"/>
      <c r="AY79" s="144"/>
      <c r="AZ79" s="144"/>
      <c r="BA79" s="144"/>
      <c r="BB79" s="144"/>
      <c r="BC79" s="144"/>
      <c r="BD79" s="144"/>
      <c r="BE79" s="144"/>
      <c r="BF79" s="144"/>
    </row>
    <row r="80" spans="1:58">
      <c r="C80" s="144"/>
      <c r="D80" s="144"/>
      <c r="E80" s="144"/>
      <c r="F80" s="144"/>
      <c r="G80" s="144"/>
      <c r="H80" s="144"/>
      <c r="I80" s="144"/>
      <c r="J80" s="144"/>
      <c r="K80" s="144"/>
      <c r="L80" s="144"/>
      <c r="M80" s="144"/>
      <c r="N80" s="144"/>
      <c r="O80" s="144"/>
      <c r="P80" s="144"/>
      <c r="Q80" s="145"/>
      <c r="R80" s="145"/>
      <c r="S80" s="145"/>
      <c r="T80" s="145"/>
      <c r="U80" s="145"/>
      <c r="V80" s="145"/>
      <c r="W80" s="145"/>
      <c r="X80" s="145"/>
      <c r="Y80" s="145"/>
      <c r="Z80" s="145"/>
      <c r="AA80" s="145"/>
      <c r="AB80" s="145"/>
      <c r="AC80" s="145"/>
      <c r="AD80" s="145"/>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row>
    <row r="81" spans="3:58">
      <c r="C81" s="144"/>
      <c r="D81" s="144"/>
      <c r="E81" s="144"/>
      <c r="F81" s="144"/>
      <c r="G81" s="144"/>
      <c r="H81" s="144"/>
      <c r="I81" s="144"/>
      <c r="J81" s="144"/>
      <c r="K81" s="144"/>
      <c r="L81" s="144"/>
      <c r="M81" s="144"/>
      <c r="N81" s="144"/>
      <c r="O81" s="144"/>
      <c r="P81" s="144"/>
      <c r="Q81" s="145"/>
      <c r="R81" s="145"/>
      <c r="S81" s="145"/>
      <c r="T81" s="145"/>
      <c r="U81" s="145"/>
      <c r="V81" s="145"/>
      <c r="W81" s="145"/>
      <c r="X81" s="145"/>
      <c r="Y81" s="145"/>
      <c r="Z81" s="145"/>
      <c r="AA81" s="145"/>
      <c r="AB81" s="145"/>
      <c r="AC81" s="145"/>
      <c r="AD81" s="145"/>
      <c r="AE81" s="144"/>
      <c r="AF81" s="144"/>
      <c r="AG81" s="144"/>
      <c r="AH81" s="144"/>
      <c r="AI81" s="144"/>
      <c r="AJ81" s="144"/>
      <c r="AK81" s="144"/>
      <c r="AL81" s="144"/>
      <c r="AM81" s="144"/>
      <c r="AN81" s="144"/>
      <c r="AO81" s="144"/>
      <c r="AP81" s="144"/>
      <c r="AQ81" s="144"/>
      <c r="AR81" s="144"/>
      <c r="AS81" s="144"/>
      <c r="AT81" s="144"/>
      <c r="AU81" s="144"/>
      <c r="AV81" s="144"/>
      <c r="AW81" s="144"/>
      <c r="AX81" s="144"/>
      <c r="AY81" s="144"/>
      <c r="AZ81" s="144"/>
      <c r="BA81" s="144"/>
      <c r="BB81" s="144"/>
      <c r="BC81" s="144"/>
      <c r="BD81" s="144"/>
      <c r="BE81" s="144"/>
      <c r="BF81" s="144"/>
    </row>
    <row r="82" spans="3:58">
      <c r="C82" s="144"/>
      <c r="D82" s="144"/>
      <c r="E82" s="144"/>
      <c r="F82" s="144"/>
      <c r="G82" s="144"/>
      <c r="H82" s="144"/>
      <c r="I82" s="144"/>
      <c r="J82" s="144"/>
      <c r="K82" s="144"/>
      <c r="L82" s="144"/>
      <c r="M82" s="144"/>
      <c r="N82" s="144"/>
      <c r="O82" s="144"/>
      <c r="P82" s="144"/>
      <c r="Q82" s="145"/>
      <c r="R82" s="145"/>
      <c r="S82" s="145"/>
      <c r="T82" s="145"/>
      <c r="U82" s="145"/>
      <c r="V82" s="145"/>
      <c r="W82" s="145"/>
      <c r="X82" s="145"/>
      <c r="Y82" s="145"/>
      <c r="Z82" s="145"/>
      <c r="AA82" s="145"/>
      <c r="AB82" s="145"/>
      <c r="AC82" s="145"/>
      <c r="AD82" s="145"/>
      <c r="AE82" s="144"/>
      <c r="AF82" s="144"/>
      <c r="AG82" s="144"/>
      <c r="AH82" s="144"/>
      <c r="AI82" s="144"/>
      <c r="AJ82" s="144"/>
      <c r="AK82" s="144"/>
      <c r="AL82" s="144"/>
      <c r="AM82" s="144"/>
      <c r="AN82" s="144"/>
      <c r="AO82" s="144"/>
      <c r="AP82" s="144"/>
      <c r="AQ82" s="144"/>
      <c r="AR82" s="144"/>
      <c r="AS82" s="144"/>
      <c r="AT82" s="144"/>
      <c r="AU82" s="144"/>
      <c r="AV82" s="144"/>
      <c r="AW82" s="144"/>
      <c r="AX82" s="144"/>
      <c r="AY82" s="144"/>
      <c r="AZ82" s="144"/>
      <c r="BA82" s="144"/>
      <c r="BB82" s="144"/>
      <c r="BC82" s="144"/>
      <c r="BD82" s="144"/>
      <c r="BE82" s="144"/>
      <c r="BF82" s="144"/>
    </row>
    <row r="83" spans="3:58">
      <c r="C83" s="144"/>
      <c r="D83" s="144"/>
      <c r="E83" s="144"/>
      <c r="F83" s="144"/>
      <c r="G83" s="144"/>
      <c r="H83" s="144"/>
      <c r="I83" s="144"/>
      <c r="J83" s="144"/>
      <c r="K83" s="144"/>
      <c r="L83" s="144"/>
      <c r="M83" s="144"/>
      <c r="N83" s="144"/>
      <c r="O83" s="144"/>
      <c r="P83" s="144"/>
      <c r="Q83" s="145"/>
      <c r="R83" s="145"/>
      <c r="S83" s="145"/>
      <c r="T83" s="145"/>
      <c r="U83" s="145"/>
      <c r="V83" s="145"/>
      <c r="W83" s="145"/>
      <c r="X83" s="145"/>
      <c r="Y83" s="145"/>
      <c r="Z83" s="145"/>
      <c r="AA83" s="145"/>
      <c r="AB83" s="145"/>
      <c r="AC83" s="145"/>
      <c r="AD83" s="145"/>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row>
    <row r="84" spans="3:58">
      <c r="C84" s="144"/>
      <c r="D84" s="144"/>
      <c r="E84" s="144"/>
      <c r="F84" s="144"/>
      <c r="G84" s="144"/>
      <c r="H84" s="144"/>
      <c r="I84" s="144"/>
      <c r="J84" s="144"/>
      <c r="K84" s="144"/>
      <c r="L84" s="144"/>
      <c r="M84" s="144"/>
      <c r="N84" s="144"/>
      <c r="O84" s="144"/>
      <c r="P84" s="144"/>
      <c r="Q84" s="145"/>
      <c r="R84" s="145"/>
      <c r="S84" s="145"/>
      <c r="T84" s="145"/>
      <c r="U84" s="145"/>
      <c r="V84" s="145"/>
      <c r="W84" s="145"/>
      <c r="X84" s="145"/>
      <c r="Y84" s="145"/>
      <c r="Z84" s="145"/>
      <c r="AA84" s="145"/>
      <c r="AB84" s="145"/>
      <c r="AC84" s="145"/>
      <c r="AD84" s="145"/>
      <c r="AE84" s="144"/>
      <c r="AF84" s="144"/>
      <c r="AG84" s="144"/>
      <c r="AH84" s="144"/>
      <c r="AI84" s="144"/>
      <c r="AJ84" s="144"/>
      <c r="AK84" s="144"/>
      <c r="AL84" s="144"/>
      <c r="AM84" s="144"/>
      <c r="AN84" s="144"/>
      <c r="AO84" s="144"/>
      <c r="AP84" s="144"/>
      <c r="AQ84" s="144"/>
      <c r="AR84" s="144"/>
      <c r="AS84" s="144"/>
      <c r="AT84" s="144"/>
      <c r="AU84" s="144"/>
      <c r="AV84" s="144"/>
      <c r="AW84" s="144"/>
      <c r="AX84" s="144"/>
      <c r="AY84" s="144"/>
      <c r="AZ84" s="144"/>
      <c r="BA84" s="144"/>
      <c r="BB84" s="144"/>
      <c r="BC84" s="144"/>
      <c r="BD84" s="144"/>
      <c r="BE84" s="144"/>
      <c r="BF84" s="144"/>
    </row>
    <row r="85" spans="3:58">
      <c r="C85" s="144"/>
      <c r="D85" s="144"/>
      <c r="E85" s="144"/>
      <c r="F85" s="144"/>
      <c r="G85" s="144"/>
      <c r="H85" s="144"/>
      <c r="I85" s="144"/>
      <c r="J85" s="144"/>
      <c r="K85" s="144"/>
      <c r="L85" s="144"/>
      <c r="M85" s="144"/>
      <c r="N85" s="144"/>
      <c r="O85" s="144"/>
      <c r="P85" s="144"/>
      <c r="Q85" s="145"/>
      <c r="R85" s="145"/>
      <c r="S85" s="145"/>
      <c r="T85" s="145"/>
      <c r="U85" s="145"/>
      <c r="V85" s="145"/>
      <c r="W85" s="145"/>
      <c r="X85" s="145"/>
      <c r="Y85" s="145"/>
      <c r="Z85" s="145"/>
      <c r="AA85" s="145"/>
      <c r="AB85" s="145"/>
      <c r="AC85" s="145"/>
      <c r="AD85" s="145"/>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row>
    <row r="86" spans="3:58">
      <c r="C86" s="144"/>
      <c r="D86" s="144"/>
      <c r="E86" s="144"/>
      <c r="F86" s="144"/>
      <c r="G86" s="144"/>
      <c r="H86" s="144"/>
      <c r="I86" s="144"/>
      <c r="J86" s="144"/>
      <c r="K86" s="144"/>
      <c r="L86" s="144"/>
      <c r="M86" s="144"/>
      <c r="N86" s="144"/>
      <c r="O86" s="144"/>
      <c r="P86" s="144"/>
      <c r="Q86" s="145"/>
      <c r="R86" s="145"/>
      <c r="S86" s="145"/>
      <c r="T86" s="145"/>
      <c r="U86" s="145"/>
      <c r="V86" s="145"/>
      <c r="W86" s="145"/>
      <c r="X86" s="145"/>
      <c r="Y86" s="145"/>
      <c r="Z86" s="145"/>
      <c r="AA86" s="145"/>
      <c r="AB86" s="145"/>
      <c r="AC86" s="145"/>
      <c r="AD86" s="145"/>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row>
    <row r="87" spans="3:58">
      <c r="C87" s="144"/>
      <c r="D87" s="144"/>
      <c r="E87" s="144"/>
      <c r="F87" s="144"/>
      <c r="G87" s="144"/>
      <c r="H87" s="144"/>
      <c r="I87" s="144"/>
      <c r="J87" s="144"/>
      <c r="K87" s="144"/>
      <c r="L87" s="144"/>
      <c r="M87" s="144"/>
      <c r="N87" s="144"/>
      <c r="O87" s="144"/>
      <c r="P87" s="144"/>
      <c r="Q87" s="145"/>
      <c r="R87" s="145"/>
      <c r="S87" s="145"/>
      <c r="T87" s="145"/>
      <c r="U87" s="145"/>
      <c r="V87" s="145"/>
      <c r="W87" s="145"/>
      <c r="X87" s="145"/>
      <c r="Y87" s="145"/>
      <c r="Z87" s="145"/>
      <c r="AA87" s="145"/>
      <c r="AB87" s="145"/>
      <c r="AC87" s="145"/>
      <c r="AD87" s="145"/>
      <c r="AE87" s="144"/>
      <c r="AF87" s="144"/>
      <c r="AG87" s="144"/>
      <c r="AH87" s="144"/>
      <c r="AI87" s="144"/>
      <c r="AJ87" s="144"/>
      <c r="AK87" s="144"/>
      <c r="AL87" s="144"/>
      <c r="AM87" s="144"/>
      <c r="AN87" s="144"/>
      <c r="AO87" s="144"/>
      <c r="AP87" s="144"/>
      <c r="AQ87" s="144"/>
      <c r="AR87" s="144"/>
      <c r="AS87" s="144"/>
      <c r="AT87" s="144"/>
      <c r="AU87" s="144"/>
      <c r="AV87" s="144"/>
      <c r="AW87" s="144"/>
      <c r="AX87" s="144"/>
      <c r="AY87" s="144"/>
      <c r="AZ87" s="144"/>
      <c r="BA87" s="144"/>
      <c r="BB87" s="144"/>
      <c r="BC87" s="144"/>
      <c r="BD87" s="144"/>
      <c r="BE87" s="144"/>
      <c r="BF87" s="144"/>
    </row>
    <row r="88" spans="3:58">
      <c r="C88" s="144"/>
      <c r="D88" s="144"/>
      <c r="E88" s="144"/>
      <c r="F88" s="144"/>
      <c r="G88" s="144"/>
      <c r="H88" s="144"/>
      <c r="I88" s="144"/>
      <c r="J88" s="144"/>
      <c r="K88" s="144"/>
      <c r="L88" s="144"/>
      <c r="M88" s="144"/>
      <c r="N88" s="144"/>
      <c r="O88" s="144"/>
      <c r="P88" s="144"/>
      <c r="Q88" s="145"/>
      <c r="R88" s="145"/>
      <c r="S88" s="145"/>
      <c r="T88" s="145"/>
      <c r="U88" s="145"/>
      <c r="V88" s="145"/>
      <c r="W88" s="145"/>
      <c r="X88" s="145"/>
      <c r="Y88" s="145"/>
      <c r="Z88" s="145"/>
      <c r="AA88" s="145"/>
      <c r="AB88" s="145"/>
      <c r="AC88" s="145"/>
      <c r="AD88" s="145"/>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c r="BB88" s="144"/>
      <c r="BC88" s="144"/>
      <c r="BD88" s="144"/>
      <c r="BE88" s="144"/>
      <c r="BF88" s="144"/>
    </row>
    <row r="89" spans="3:58">
      <c r="C89" s="144"/>
      <c r="D89" s="144"/>
      <c r="E89" s="144"/>
      <c r="F89" s="144"/>
      <c r="G89" s="144"/>
      <c r="H89" s="144"/>
      <c r="I89" s="144"/>
      <c r="J89" s="144"/>
      <c r="K89" s="144"/>
      <c r="L89" s="144"/>
      <c r="M89" s="144"/>
      <c r="N89" s="144"/>
      <c r="O89" s="144"/>
      <c r="P89" s="144"/>
      <c r="Q89" s="145"/>
      <c r="R89" s="145"/>
      <c r="S89" s="145"/>
      <c r="T89" s="145"/>
      <c r="U89" s="145"/>
      <c r="V89" s="145"/>
      <c r="W89" s="145"/>
      <c r="X89" s="145"/>
      <c r="Y89" s="145"/>
      <c r="Z89" s="145"/>
      <c r="AA89" s="145"/>
      <c r="AB89" s="145"/>
      <c r="AC89" s="145"/>
      <c r="AD89" s="145"/>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row>
    <row r="90" spans="3:58">
      <c r="C90" s="144"/>
      <c r="D90" s="144"/>
      <c r="E90" s="144"/>
      <c r="F90" s="144"/>
      <c r="G90" s="144"/>
      <c r="H90" s="144"/>
      <c r="I90" s="144"/>
      <c r="J90" s="144"/>
      <c r="K90" s="144"/>
      <c r="L90" s="144"/>
      <c r="M90" s="144"/>
      <c r="N90" s="144"/>
      <c r="O90" s="144"/>
      <c r="P90" s="144"/>
      <c r="Q90" s="145"/>
      <c r="R90" s="145"/>
      <c r="S90" s="145"/>
      <c r="T90" s="145"/>
      <c r="U90" s="145"/>
      <c r="V90" s="145"/>
      <c r="W90" s="145"/>
      <c r="X90" s="145"/>
      <c r="Y90" s="145"/>
      <c r="Z90" s="145"/>
      <c r="AA90" s="145"/>
      <c r="AB90" s="145"/>
      <c r="AC90" s="145"/>
      <c r="AD90" s="145"/>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4"/>
      <c r="BE90" s="144"/>
      <c r="BF90" s="144"/>
    </row>
    <row r="91" spans="3:58">
      <c r="C91" s="144"/>
      <c r="D91" s="144"/>
      <c r="E91" s="144"/>
      <c r="F91" s="144"/>
      <c r="G91" s="144"/>
      <c r="H91" s="144"/>
      <c r="I91" s="144"/>
      <c r="J91" s="144"/>
      <c r="K91" s="144"/>
      <c r="L91" s="144"/>
      <c r="M91" s="144"/>
      <c r="N91" s="144"/>
      <c r="O91" s="144"/>
      <c r="P91" s="144"/>
      <c r="Q91" s="145"/>
      <c r="R91" s="145"/>
      <c r="S91" s="145"/>
      <c r="T91" s="145"/>
      <c r="U91" s="145"/>
      <c r="V91" s="145"/>
      <c r="W91" s="145"/>
      <c r="X91" s="145"/>
      <c r="Y91" s="145"/>
      <c r="Z91" s="145"/>
      <c r="AA91" s="145"/>
      <c r="AB91" s="145"/>
      <c r="AC91" s="145"/>
      <c r="AD91" s="145"/>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4"/>
      <c r="BE91" s="144"/>
      <c r="BF91" s="144"/>
    </row>
    <row r="92" spans="3:58">
      <c r="C92" s="144"/>
      <c r="D92" s="144"/>
      <c r="E92" s="144"/>
      <c r="F92" s="144"/>
      <c r="G92" s="144"/>
      <c r="H92" s="144"/>
      <c r="I92" s="144"/>
      <c r="J92" s="144"/>
      <c r="K92" s="144"/>
      <c r="L92" s="144"/>
      <c r="M92" s="144"/>
      <c r="N92" s="144"/>
      <c r="O92" s="144"/>
      <c r="P92" s="144"/>
      <c r="Q92" s="145"/>
      <c r="R92" s="145"/>
      <c r="S92" s="145"/>
      <c r="T92" s="145"/>
      <c r="U92" s="145"/>
      <c r="V92" s="145"/>
      <c r="W92" s="145"/>
      <c r="X92" s="145"/>
      <c r="Y92" s="145"/>
      <c r="Z92" s="145"/>
      <c r="AA92" s="145"/>
      <c r="AB92" s="145"/>
      <c r="AC92" s="145"/>
      <c r="AD92" s="145"/>
      <c r="AE92" s="144"/>
      <c r="AF92" s="144"/>
      <c r="AG92" s="144"/>
      <c r="AH92" s="144"/>
      <c r="AI92" s="144"/>
      <c r="AJ92" s="144"/>
      <c r="AK92" s="144"/>
      <c r="AL92" s="144"/>
      <c r="AM92" s="144"/>
      <c r="AN92" s="144"/>
      <c r="AO92" s="144"/>
      <c r="AP92" s="144"/>
      <c r="AQ92" s="144"/>
      <c r="AR92" s="144"/>
      <c r="AS92" s="144"/>
      <c r="AT92" s="144"/>
      <c r="AU92" s="144"/>
      <c r="AV92" s="144"/>
      <c r="AW92" s="144"/>
      <c r="AX92" s="144"/>
      <c r="AY92" s="144"/>
      <c r="AZ92" s="144"/>
      <c r="BA92" s="144"/>
      <c r="BB92" s="144"/>
      <c r="BC92" s="144"/>
      <c r="BD92" s="144"/>
      <c r="BE92" s="144"/>
      <c r="BF92" s="144"/>
    </row>
    <row r="93" spans="3:58">
      <c r="C93" s="144"/>
      <c r="D93" s="144"/>
      <c r="E93" s="144"/>
      <c r="F93" s="144"/>
      <c r="G93" s="144"/>
      <c r="H93" s="144"/>
      <c r="I93" s="144"/>
      <c r="J93" s="144"/>
      <c r="K93" s="144"/>
      <c r="L93" s="144"/>
      <c r="M93" s="144"/>
      <c r="N93" s="144"/>
      <c r="O93" s="144"/>
      <c r="P93" s="144"/>
      <c r="Q93" s="145"/>
      <c r="R93" s="145"/>
      <c r="S93" s="145"/>
      <c r="T93" s="145"/>
      <c r="U93" s="145"/>
      <c r="V93" s="145"/>
      <c r="W93" s="145"/>
      <c r="X93" s="145"/>
      <c r="Y93" s="145"/>
      <c r="Z93" s="145"/>
      <c r="AA93" s="145"/>
      <c r="AB93" s="145"/>
      <c r="AC93" s="145"/>
      <c r="AD93" s="145"/>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row>
    <row r="94" spans="3:58">
      <c r="C94" s="144"/>
      <c r="D94" s="144"/>
      <c r="E94" s="144"/>
      <c r="F94" s="144"/>
      <c r="G94" s="144"/>
      <c r="H94" s="144"/>
      <c r="I94" s="144"/>
      <c r="J94" s="144"/>
      <c r="K94" s="144"/>
      <c r="L94" s="144"/>
      <c r="M94" s="144"/>
      <c r="N94" s="144"/>
      <c r="O94" s="144"/>
      <c r="P94" s="144"/>
      <c r="Q94" s="145"/>
      <c r="R94" s="145"/>
      <c r="S94" s="145"/>
      <c r="T94" s="145"/>
      <c r="U94" s="145"/>
      <c r="V94" s="145"/>
      <c r="W94" s="145"/>
      <c r="X94" s="145"/>
      <c r="Y94" s="145"/>
      <c r="Z94" s="145"/>
      <c r="AA94" s="145"/>
      <c r="AB94" s="145"/>
      <c r="AC94" s="145"/>
      <c r="AD94" s="145"/>
      <c r="AE94" s="144"/>
      <c r="AF94" s="144"/>
      <c r="AG94" s="144"/>
      <c r="AH94" s="144"/>
      <c r="AI94" s="144"/>
      <c r="AJ94" s="144"/>
      <c r="AK94" s="144"/>
      <c r="AL94" s="144"/>
      <c r="AM94" s="144"/>
      <c r="AN94" s="144"/>
      <c r="AO94" s="144"/>
      <c r="AP94" s="144"/>
      <c r="AQ94" s="144"/>
      <c r="AR94" s="144"/>
      <c r="AS94" s="144"/>
      <c r="AT94" s="144"/>
      <c r="AU94" s="144"/>
      <c r="AV94" s="144"/>
      <c r="AW94" s="144"/>
      <c r="AX94" s="144"/>
      <c r="AY94" s="144"/>
      <c r="AZ94" s="144"/>
      <c r="BA94" s="144"/>
      <c r="BB94" s="144"/>
      <c r="BC94" s="144"/>
      <c r="BD94" s="144"/>
      <c r="BE94" s="144"/>
      <c r="BF94" s="144"/>
    </row>
    <row r="95" spans="3:58">
      <c r="C95" s="144"/>
      <c r="D95" s="144"/>
      <c r="E95" s="144"/>
      <c r="F95" s="144"/>
      <c r="G95" s="144"/>
      <c r="H95" s="144"/>
      <c r="I95" s="144"/>
      <c r="J95" s="144"/>
      <c r="K95" s="144"/>
      <c r="L95" s="144"/>
      <c r="M95" s="144"/>
      <c r="N95" s="144"/>
      <c r="O95" s="144"/>
      <c r="P95" s="144"/>
      <c r="Q95" s="145"/>
      <c r="R95" s="145"/>
      <c r="S95" s="145"/>
      <c r="T95" s="145"/>
      <c r="U95" s="145"/>
      <c r="V95" s="145"/>
      <c r="W95" s="145"/>
      <c r="X95" s="145"/>
      <c r="Y95" s="145"/>
      <c r="Z95" s="145"/>
      <c r="AA95" s="145"/>
      <c r="AB95" s="145"/>
      <c r="AC95" s="145"/>
      <c r="AD95" s="145"/>
      <c r="AE95" s="144"/>
      <c r="AF95" s="144"/>
      <c r="AG95" s="144"/>
      <c r="AH95" s="144"/>
      <c r="AI95" s="144"/>
      <c r="AJ95" s="144"/>
      <c r="AK95" s="144"/>
      <c r="AL95" s="144"/>
      <c r="AM95" s="144"/>
      <c r="AN95" s="144"/>
      <c r="AO95" s="144"/>
      <c r="AP95" s="144"/>
      <c r="AQ95" s="144"/>
      <c r="AR95" s="144"/>
      <c r="AS95" s="144"/>
      <c r="AT95" s="144"/>
      <c r="AU95" s="144"/>
      <c r="AV95" s="144"/>
      <c r="AW95" s="144"/>
      <c r="AX95" s="144"/>
      <c r="AY95" s="144"/>
      <c r="AZ95" s="144"/>
      <c r="BA95" s="144"/>
      <c r="BB95" s="144"/>
      <c r="BC95" s="144"/>
      <c r="BD95" s="144"/>
      <c r="BE95" s="144"/>
      <c r="BF95" s="144"/>
    </row>
    <row r="96" spans="3:58">
      <c r="C96" s="144"/>
      <c r="D96" s="144"/>
      <c r="E96" s="144"/>
      <c r="F96" s="144"/>
      <c r="G96" s="144"/>
      <c r="H96" s="144"/>
      <c r="I96" s="144"/>
      <c r="J96" s="144"/>
      <c r="K96" s="144"/>
      <c r="L96" s="144"/>
      <c r="M96" s="144"/>
      <c r="N96" s="144"/>
      <c r="O96" s="144"/>
      <c r="P96" s="144"/>
      <c r="Q96" s="145"/>
      <c r="R96" s="145"/>
      <c r="S96" s="145"/>
      <c r="T96" s="145"/>
      <c r="U96" s="145"/>
      <c r="V96" s="145"/>
      <c r="W96" s="145"/>
      <c r="X96" s="145"/>
      <c r="Y96" s="145"/>
      <c r="Z96" s="145"/>
      <c r="AA96" s="145"/>
      <c r="AB96" s="145"/>
      <c r="AC96" s="145"/>
      <c r="AD96" s="145"/>
      <c r="AE96" s="144"/>
      <c r="AF96" s="144"/>
      <c r="AG96" s="144"/>
      <c r="AH96" s="144"/>
      <c r="AI96" s="144"/>
      <c r="AJ96" s="144"/>
      <c r="AK96" s="144"/>
      <c r="AL96" s="144"/>
      <c r="AM96" s="144"/>
      <c r="AN96" s="144"/>
      <c r="AO96" s="144"/>
      <c r="AP96" s="144"/>
      <c r="AQ96" s="144"/>
      <c r="AR96" s="144"/>
      <c r="AS96" s="144"/>
      <c r="AT96" s="144"/>
      <c r="AU96" s="144"/>
      <c r="AV96" s="144"/>
      <c r="AW96" s="144"/>
      <c r="AX96" s="144"/>
      <c r="AY96" s="144"/>
      <c r="AZ96" s="144"/>
      <c r="BA96" s="144"/>
      <c r="BB96" s="144"/>
      <c r="BC96" s="144"/>
      <c r="BD96" s="144"/>
      <c r="BE96" s="144"/>
      <c r="BF96" s="144"/>
    </row>
    <row r="97" spans="3:58">
      <c r="C97" s="144"/>
      <c r="D97" s="144"/>
      <c r="E97" s="144"/>
      <c r="F97" s="144"/>
      <c r="G97" s="144"/>
      <c r="H97" s="144"/>
      <c r="I97" s="144"/>
      <c r="J97" s="144"/>
      <c r="K97" s="144"/>
      <c r="L97" s="144"/>
      <c r="M97" s="144"/>
      <c r="N97" s="144"/>
      <c r="O97" s="144"/>
      <c r="P97" s="144"/>
      <c r="Q97" s="145"/>
      <c r="R97" s="145"/>
      <c r="S97" s="145"/>
      <c r="T97" s="145"/>
      <c r="U97" s="145"/>
      <c r="V97" s="145"/>
      <c r="W97" s="145"/>
      <c r="X97" s="145"/>
      <c r="Y97" s="145"/>
      <c r="Z97" s="145"/>
      <c r="AA97" s="145"/>
      <c r="AB97" s="145"/>
      <c r="AC97" s="145"/>
      <c r="AD97" s="145"/>
      <c r="AE97" s="144"/>
      <c r="AF97" s="144"/>
      <c r="AG97" s="144"/>
      <c r="AH97" s="144"/>
      <c r="AI97" s="144"/>
      <c r="AJ97" s="144"/>
      <c r="AK97" s="144"/>
      <c r="AL97" s="144"/>
      <c r="AM97" s="144"/>
      <c r="AN97" s="144"/>
      <c r="AO97" s="144"/>
      <c r="AP97" s="144"/>
      <c r="AQ97" s="144"/>
      <c r="AR97" s="144"/>
      <c r="AS97" s="144"/>
      <c r="AT97" s="144"/>
      <c r="AU97" s="144"/>
      <c r="AV97" s="144"/>
      <c r="AW97" s="144"/>
      <c r="AX97" s="144"/>
      <c r="AY97" s="144"/>
      <c r="AZ97" s="144"/>
      <c r="BA97" s="144"/>
      <c r="BB97" s="144"/>
      <c r="BC97" s="144"/>
      <c r="BD97" s="144"/>
      <c r="BE97" s="144"/>
      <c r="BF97" s="144"/>
    </row>
    <row r="98" spans="3:58">
      <c r="C98" s="144"/>
      <c r="D98" s="144"/>
      <c r="E98" s="144"/>
      <c r="F98" s="144"/>
      <c r="G98" s="144"/>
      <c r="H98" s="144"/>
      <c r="I98" s="144"/>
      <c r="J98" s="144"/>
      <c r="K98" s="144"/>
      <c r="L98" s="144"/>
      <c r="M98" s="144"/>
      <c r="N98" s="144"/>
      <c r="O98" s="144"/>
      <c r="P98" s="144"/>
      <c r="Q98" s="145"/>
      <c r="R98" s="145"/>
      <c r="S98" s="145"/>
      <c r="T98" s="145"/>
      <c r="U98" s="145"/>
      <c r="V98" s="145"/>
      <c r="W98" s="145"/>
      <c r="X98" s="145"/>
      <c r="Y98" s="145"/>
      <c r="Z98" s="145"/>
      <c r="AA98" s="145"/>
      <c r="AB98" s="145"/>
      <c r="AC98" s="145"/>
      <c r="AD98" s="145"/>
      <c r="AE98" s="144"/>
      <c r="AF98" s="144"/>
      <c r="AG98" s="144"/>
      <c r="AH98" s="144"/>
      <c r="AI98" s="144"/>
      <c r="AJ98" s="144"/>
      <c r="AK98" s="144"/>
      <c r="AL98" s="144"/>
      <c r="AM98" s="144"/>
      <c r="AN98" s="144"/>
      <c r="AO98" s="144"/>
      <c r="AP98" s="144"/>
      <c r="AQ98" s="144"/>
      <c r="AR98" s="144"/>
      <c r="AS98" s="144"/>
      <c r="AT98" s="144"/>
      <c r="AU98" s="144"/>
      <c r="AV98" s="144"/>
      <c r="AW98" s="144"/>
      <c r="AX98" s="144"/>
      <c r="AY98" s="144"/>
      <c r="AZ98" s="144"/>
      <c r="BA98" s="144"/>
      <c r="BB98" s="144"/>
      <c r="BC98" s="144"/>
      <c r="BD98" s="144"/>
      <c r="BE98" s="144"/>
      <c r="BF98" s="144"/>
    </row>
    <row r="99" spans="3:58">
      <c r="C99" s="144"/>
      <c r="D99" s="144"/>
      <c r="E99" s="144"/>
      <c r="F99" s="144"/>
      <c r="G99" s="144"/>
      <c r="H99" s="144"/>
      <c r="I99" s="144"/>
      <c r="J99" s="144"/>
      <c r="K99" s="144"/>
      <c r="L99" s="144"/>
      <c r="M99" s="144"/>
      <c r="N99" s="144"/>
      <c r="O99" s="144"/>
      <c r="P99" s="144"/>
      <c r="Q99" s="145"/>
      <c r="R99" s="145"/>
      <c r="S99" s="145"/>
      <c r="T99" s="145"/>
      <c r="U99" s="145"/>
      <c r="V99" s="145"/>
      <c r="W99" s="145"/>
      <c r="X99" s="145"/>
      <c r="Y99" s="145"/>
      <c r="Z99" s="145"/>
      <c r="AA99" s="145"/>
      <c r="AB99" s="145"/>
      <c r="AC99" s="145"/>
      <c r="AD99" s="145"/>
      <c r="AE99" s="144"/>
      <c r="AF99" s="144"/>
      <c r="AG99" s="144"/>
      <c r="AH99" s="144"/>
      <c r="AI99" s="144"/>
      <c r="AJ99" s="144"/>
      <c r="AK99" s="144"/>
      <c r="AL99" s="144"/>
      <c r="AM99" s="144"/>
      <c r="AN99" s="144"/>
      <c r="AO99" s="144"/>
      <c r="AP99" s="144"/>
      <c r="AQ99" s="144"/>
      <c r="AR99" s="144"/>
      <c r="AS99" s="144"/>
      <c r="AT99" s="144"/>
      <c r="AU99" s="144"/>
      <c r="AV99" s="144"/>
      <c r="AW99" s="144"/>
      <c r="AX99" s="144"/>
      <c r="AY99" s="144"/>
      <c r="AZ99" s="144"/>
      <c r="BA99" s="144"/>
      <c r="BB99" s="144"/>
      <c r="BC99" s="144"/>
      <c r="BD99" s="144"/>
      <c r="BE99" s="144"/>
      <c r="BF99" s="144"/>
    </row>
    <row r="100" spans="3:58">
      <c r="C100" s="144"/>
      <c r="D100" s="144"/>
      <c r="E100" s="144"/>
      <c r="F100" s="144"/>
      <c r="G100" s="144"/>
      <c r="H100" s="144"/>
      <c r="I100" s="144"/>
      <c r="J100" s="144"/>
      <c r="K100" s="144"/>
      <c r="L100" s="144"/>
      <c r="M100" s="144"/>
      <c r="N100" s="144"/>
      <c r="O100" s="144"/>
      <c r="P100" s="144"/>
      <c r="Q100" s="145"/>
      <c r="R100" s="145"/>
      <c r="S100" s="145"/>
      <c r="T100" s="145"/>
      <c r="U100" s="145"/>
      <c r="V100" s="145"/>
      <c r="W100" s="145"/>
      <c r="X100" s="145"/>
      <c r="Y100" s="145"/>
      <c r="Z100" s="145"/>
      <c r="AA100" s="145"/>
      <c r="AB100" s="145"/>
      <c r="AC100" s="145"/>
      <c r="AD100" s="145"/>
      <c r="AE100" s="144"/>
      <c r="AF100" s="144"/>
      <c r="AG100" s="144"/>
      <c r="AH100" s="144"/>
      <c r="AI100" s="144"/>
      <c r="AJ100" s="144"/>
      <c r="AK100" s="144"/>
      <c r="AL100" s="144"/>
      <c r="AM100" s="144"/>
      <c r="AN100" s="144"/>
      <c r="AO100" s="144"/>
      <c r="AP100" s="144"/>
      <c r="AQ100" s="144"/>
      <c r="AR100" s="144"/>
      <c r="AS100" s="144"/>
      <c r="AT100" s="144"/>
      <c r="AU100" s="144"/>
      <c r="AV100" s="144"/>
      <c r="AW100" s="144"/>
      <c r="AX100" s="144"/>
      <c r="AY100" s="144"/>
      <c r="AZ100" s="144"/>
      <c r="BA100" s="144"/>
      <c r="BB100" s="144"/>
      <c r="BC100" s="144"/>
      <c r="BD100" s="144"/>
      <c r="BE100" s="144"/>
      <c r="BF100" s="144"/>
    </row>
    <row r="101" spans="3:58">
      <c r="C101" s="144"/>
      <c r="D101" s="144"/>
      <c r="E101" s="144"/>
      <c r="F101" s="144"/>
      <c r="G101" s="144"/>
      <c r="H101" s="144"/>
      <c r="I101" s="144"/>
      <c r="J101" s="144"/>
      <c r="K101" s="144"/>
      <c r="L101" s="144"/>
      <c r="M101" s="144"/>
      <c r="N101" s="144"/>
      <c r="O101" s="144"/>
      <c r="P101" s="144"/>
      <c r="Q101" s="145"/>
      <c r="R101" s="145"/>
      <c r="S101" s="145"/>
      <c r="T101" s="145"/>
      <c r="U101" s="145"/>
      <c r="V101" s="145"/>
      <c r="W101" s="145"/>
      <c r="X101" s="145"/>
      <c r="Y101" s="145"/>
      <c r="Z101" s="145"/>
      <c r="AA101" s="145"/>
      <c r="AB101" s="145"/>
      <c r="AC101" s="145"/>
      <c r="AD101" s="145"/>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c r="BB101" s="144"/>
      <c r="BC101" s="144"/>
      <c r="BD101" s="144"/>
      <c r="BE101" s="144"/>
      <c r="BF101" s="144"/>
    </row>
    <row r="102" spans="3:58">
      <c r="C102" s="144"/>
      <c r="D102" s="144"/>
      <c r="E102" s="144"/>
      <c r="F102" s="144"/>
      <c r="G102" s="144"/>
      <c r="H102" s="144"/>
      <c r="I102" s="144"/>
      <c r="J102" s="144"/>
      <c r="K102" s="144"/>
      <c r="L102" s="144"/>
      <c r="M102" s="144"/>
      <c r="N102" s="144"/>
      <c r="O102" s="144"/>
      <c r="P102" s="144"/>
      <c r="Q102" s="145"/>
      <c r="R102" s="145"/>
      <c r="S102" s="145"/>
      <c r="T102" s="145"/>
      <c r="U102" s="145"/>
      <c r="V102" s="145"/>
      <c r="W102" s="145"/>
      <c r="X102" s="145"/>
      <c r="Y102" s="145"/>
      <c r="Z102" s="145"/>
      <c r="AA102" s="145"/>
      <c r="AB102" s="145"/>
      <c r="AC102" s="145"/>
      <c r="AD102" s="145"/>
      <c r="AE102" s="144"/>
      <c r="AF102" s="144"/>
      <c r="AG102" s="144"/>
      <c r="AH102" s="144"/>
      <c r="AI102" s="144"/>
      <c r="AJ102" s="144"/>
      <c r="AK102" s="144"/>
      <c r="AL102" s="144"/>
      <c r="AM102" s="144"/>
      <c r="AN102" s="144"/>
      <c r="AO102" s="144"/>
      <c r="AP102" s="144"/>
      <c r="AQ102" s="144"/>
      <c r="AR102" s="144"/>
      <c r="AS102" s="144"/>
      <c r="AT102" s="144"/>
      <c r="AU102" s="144"/>
      <c r="AV102" s="144"/>
      <c r="AW102" s="144"/>
      <c r="AX102" s="144"/>
      <c r="AY102" s="144"/>
      <c r="AZ102" s="144"/>
      <c r="BA102" s="144"/>
      <c r="BB102" s="144"/>
      <c r="BC102" s="144"/>
      <c r="BD102" s="144"/>
      <c r="BE102" s="144"/>
      <c r="BF102" s="144"/>
    </row>
    <row r="103" spans="3:58">
      <c r="C103" s="144"/>
      <c r="D103" s="144"/>
      <c r="E103" s="144"/>
      <c r="F103" s="144"/>
      <c r="G103" s="144"/>
      <c r="H103" s="144"/>
      <c r="I103" s="144"/>
      <c r="J103" s="144"/>
      <c r="K103" s="144"/>
      <c r="L103" s="144"/>
      <c r="M103" s="144"/>
      <c r="N103" s="144"/>
      <c r="O103" s="144"/>
      <c r="P103" s="144"/>
      <c r="Q103" s="145"/>
      <c r="R103" s="145"/>
      <c r="S103" s="145"/>
      <c r="T103" s="145"/>
      <c r="U103" s="145"/>
      <c r="V103" s="145"/>
      <c r="W103" s="145"/>
      <c r="X103" s="145"/>
      <c r="Y103" s="145"/>
      <c r="Z103" s="145"/>
      <c r="AA103" s="145"/>
      <c r="AB103" s="145"/>
      <c r="AC103" s="145"/>
      <c r="AD103" s="145"/>
      <c r="AE103" s="144"/>
      <c r="AF103" s="144"/>
      <c r="AG103" s="144"/>
      <c r="AH103" s="144"/>
      <c r="AI103" s="144"/>
      <c r="AJ103" s="144"/>
      <c r="AK103" s="144"/>
      <c r="AL103" s="144"/>
      <c r="AM103" s="144"/>
      <c r="AN103" s="144"/>
      <c r="AO103" s="144"/>
      <c r="AP103" s="144"/>
      <c r="AQ103" s="144"/>
      <c r="AR103" s="144"/>
      <c r="AS103" s="144"/>
      <c r="AT103" s="144"/>
      <c r="AU103" s="144"/>
      <c r="AV103" s="144"/>
      <c r="AW103" s="144"/>
      <c r="AX103" s="144"/>
      <c r="AY103" s="144"/>
      <c r="AZ103" s="144"/>
      <c r="BA103" s="144"/>
      <c r="BB103" s="144"/>
      <c r="BC103" s="144"/>
      <c r="BD103" s="144"/>
      <c r="BE103" s="144"/>
      <c r="BF103" s="144"/>
    </row>
    <row r="104" spans="3:58">
      <c r="C104" s="144"/>
      <c r="D104" s="144"/>
      <c r="E104" s="144"/>
      <c r="F104" s="144"/>
      <c r="G104" s="144"/>
      <c r="H104" s="144"/>
      <c r="I104" s="144"/>
      <c r="J104" s="144"/>
      <c r="K104" s="144"/>
      <c r="L104" s="144"/>
      <c r="M104" s="144"/>
      <c r="N104" s="144"/>
      <c r="O104" s="144"/>
      <c r="P104" s="144"/>
      <c r="Q104" s="145"/>
      <c r="R104" s="145"/>
      <c r="S104" s="145"/>
      <c r="T104" s="145"/>
      <c r="U104" s="145"/>
      <c r="V104" s="145"/>
      <c r="W104" s="145"/>
      <c r="X104" s="145"/>
      <c r="Y104" s="145"/>
      <c r="Z104" s="145"/>
      <c r="AA104" s="145"/>
      <c r="AB104" s="145"/>
      <c r="AC104" s="145"/>
      <c r="AD104" s="145"/>
      <c r="AE104" s="144"/>
      <c r="AF104" s="144"/>
      <c r="AG104" s="144"/>
      <c r="AH104" s="144"/>
      <c r="AI104" s="144"/>
      <c r="AJ104" s="144"/>
      <c r="AK104" s="144"/>
      <c r="AL104" s="144"/>
      <c r="AM104" s="144"/>
      <c r="AN104" s="144"/>
      <c r="AO104" s="144"/>
      <c r="AP104" s="144"/>
      <c r="AQ104" s="144"/>
      <c r="AR104" s="144"/>
      <c r="AS104" s="144"/>
      <c r="AT104" s="144"/>
      <c r="AU104" s="144"/>
      <c r="AV104" s="144"/>
      <c r="AW104" s="144"/>
      <c r="AX104" s="144"/>
      <c r="AY104" s="144"/>
      <c r="AZ104" s="144"/>
      <c r="BA104" s="144"/>
      <c r="BB104" s="144"/>
      <c r="BC104" s="144"/>
      <c r="BD104" s="144"/>
      <c r="BE104" s="144"/>
      <c r="BF104" s="144"/>
    </row>
    <row r="105" spans="3:58">
      <c r="C105" s="144"/>
      <c r="D105" s="144"/>
      <c r="E105" s="144"/>
      <c r="F105" s="144"/>
      <c r="G105" s="144"/>
      <c r="H105" s="144"/>
      <c r="I105" s="144"/>
      <c r="J105" s="144"/>
      <c r="K105" s="144"/>
      <c r="L105" s="144"/>
      <c r="M105" s="144"/>
      <c r="N105" s="144"/>
      <c r="O105" s="144"/>
      <c r="P105" s="144"/>
      <c r="Q105" s="145"/>
      <c r="R105" s="145"/>
      <c r="S105" s="145"/>
      <c r="T105" s="145"/>
      <c r="U105" s="145"/>
      <c r="V105" s="145"/>
      <c r="W105" s="145"/>
      <c r="X105" s="145"/>
      <c r="Y105" s="145"/>
      <c r="Z105" s="145"/>
      <c r="AA105" s="145"/>
      <c r="AB105" s="145"/>
      <c r="AC105" s="145"/>
      <c r="AD105" s="145"/>
      <c r="AE105" s="144"/>
      <c r="AF105" s="144"/>
      <c r="AG105" s="144"/>
      <c r="AH105" s="144"/>
      <c r="AI105" s="144"/>
      <c r="AJ105" s="144"/>
      <c r="AK105" s="144"/>
      <c r="AL105" s="144"/>
      <c r="AM105" s="144"/>
      <c r="AN105" s="144"/>
      <c r="AO105" s="144"/>
      <c r="AP105" s="144"/>
      <c r="AQ105" s="144"/>
      <c r="AR105" s="144"/>
      <c r="AS105" s="144"/>
      <c r="AT105" s="144"/>
      <c r="AU105" s="144"/>
      <c r="AV105" s="144"/>
      <c r="AW105" s="144"/>
      <c r="AX105" s="144"/>
      <c r="AY105" s="144"/>
      <c r="AZ105" s="144"/>
      <c r="BA105" s="144"/>
      <c r="BB105" s="144"/>
      <c r="BC105" s="144"/>
      <c r="BD105" s="144"/>
      <c r="BE105" s="144"/>
      <c r="BF105" s="144"/>
    </row>
    <row r="106" spans="3:58">
      <c r="C106" s="144"/>
      <c r="D106" s="144"/>
      <c r="E106" s="144"/>
      <c r="F106" s="144"/>
      <c r="G106" s="144"/>
      <c r="H106" s="144"/>
      <c r="I106" s="144"/>
      <c r="J106" s="144"/>
      <c r="K106" s="144"/>
      <c r="L106" s="144"/>
      <c r="M106" s="144"/>
      <c r="N106" s="144"/>
      <c r="O106" s="144"/>
      <c r="P106" s="144"/>
      <c r="Q106" s="145"/>
      <c r="R106" s="145"/>
      <c r="S106" s="145"/>
      <c r="T106" s="145"/>
      <c r="U106" s="145"/>
      <c r="V106" s="145"/>
      <c r="W106" s="145"/>
      <c r="X106" s="145"/>
      <c r="Y106" s="145"/>
      <c r="Z106" s="145"/>
      <c r="AA106" s="145"/>
      <c r="AB106" s="145"/>
      <c r="AC106" s="145"/>
      <c r="AD106" s="145"/>
      <c r="AE106" s="144"/>
      <c r="AF106" s="144"/>
      <c r="AG106" s="144"/>
      <c r="AH106" s="144"/>
      <c r="AI106" s="144"/>
      <c r="AJ106" s="144"/>
      <c r="AK106" s="144"/>
      <c r="AL106" s="144"/>
      <c r="AM106" s="144"/>
      <c r="AN106" s="144"/>
      <c r="AO106" s="144"/>
      <c r="AP106" s="144"/>
      <c r="AQ106" s="144"/>
      <c r="AR106" s="144"/>
      <c r="AS106" s="144"/>
      <c r="AT106" s="144"/>
      <c r="AU106" s="144"/>
      <c r="AV106" s="144"/>
      <c r="AW106" s="144"/>
      <c r="AX106" s="144"/>
      <c r="AY106" s="144"/>
      <c r="AZ106" s="144"/>
      <c r="BA106" s="144"/>
      <c r="BB106" s="144"/>
      <c r="BC106" s="144"/>
      <c r="BD106" s="144"/>
      <c r="BE106" s="144"/>
      <c r="BF106" s="144"/>
    </row>
    <row r="107" spans="3:58">
      <c r="C107" s="144"/>
      <c r="D107" s="144"/>
      <c r="E107" s="144"/>
      <c r="F107" s="144"/>
      <c r="G107" s="144"/>
      <c r="H107" s="144"/>
      <c r="I107" s="144"/>
      <c r="J107" s="144"/>
      <c r="K107" s="144"/>
      <c r="L107" s="144"/>
      <c r="M107" s="144"/>
      <c r="N107" s="144"/>
      <c r="O107" s="144"/>
      <c r="P107" s="144"/>
      <c r="Q107" s="145"/>
      <c r="R107" s="145"/>
      <c r="S107" s="145"/>
      <c r="T107" s="145"/>
      <c r="U107" s="145"/>
      <c r="V107" s="145"/>
      <c r="W107" s="145"/>
      <c r="X107" s="145"/>
      <c r="Y107" s="145"/>
      <c r="Z107" s="145"/>
      <c r="AA107" s="145"/>
      <c r="AB107" s="145"/>
      <c r="AC107" s="145"/>
      <c r="AD107" s="145"/>
      <c r="AE107" s="144"/>
      <c r="AF107" s="144"/>
      <c r="AG107" s="144"/>
      <c r="AH107" s="144"/>
      <c r="AI107" s="144"/>
      <c r="AJ107" s="144"/>
      <c r="AK107" s="144"/>
      <c r="AL107" s="144"/>
      <c r="AM107" s="144"/>
      <c r="AN107" s="144"/>
      <c r="AO107" s="144"/>
      <c r="AP107" s="144"/>
      <c r="AQ107" s="144"/>
      <c r="AR107" s="144"/>
      <c r="AS107" s="144"/>
      <c r="AT107" s="144"/>
      <c r="AU107" s="144"/>
      <c r="AV107" s="144"/>
      <c r="AW107" s="144"/>
      <c r="AX107" s="144"/>
      <c r="AY107" s="144"/>
      <c r="AZ107" s="144"/>
      <c r="BA107" s="144"/>
      <c r="BB107" s="144"/>
      <c r="BC107" s="144"/>
      <c r="BD107" s="144"/>
      <c r="BE107" s="144"/>
      <c r="BF107" s="144"/>
    </row>
    <row r="108" spans="3:58">
      <c r="C108" s="144"/>
      <c r="D108" s="144"/>
      <c r="E108" s="144"/>
      <c r="F108" s="144"/>
      <c r="G108" s="144"/>
      <c r="H108" s="144"/>
      <c r="I108" s="144"/>
      <c r="J108" s="144"/>
      <c r="K108" s="144"/>
      <c r="L108" s="144"/>
      <c r="M108" s="144"/>
      <c r="N108" s="144"/>
      <c r="O108" s="144"/>
      <c r="P108" s="144"/>
      <c r="Q108" s="145"/>
      <c r="R108" s="145"/>
      <c r="S108" s="145"/>
      <c r="T108" s="145"/>
      <c r="U108" s="145"/>
      <c r="V108" s="145"/>
      <c r="W108" s="145"/>
      <c r="X108" s="145"/>
      <c r="Y108" s="145"/>
      <c r="Z108" s="145"/>
      <c r="AA108" s="145"/>
      <c r="AB108" s="145"/>
      <c r="AC108" s="145"/>
      <c r="AD108" s="145"/>
      <c r="AE108" s="144"/>
      <c r="AF108" s="144"/>
      <c r="AG108" s="144"/>
      <c r="AH108" s="144"/>
      <c r="AI108" s="144"/>
      <c r="AJ108" s="144"/>
      <c r="AK108" s="144"/>
      <c r="AL108" s="144"/>
      <c r="AM108" s="144"/>
      <c r="AN108" s="144"/>
      <c r="AO108" s="144"/>
      <c r="AP108" s="144"/>
      <c r="AQ108" s="144"/>
      <c r="AR108" s="144"/>
      <c r="AS108" s="144"/>
      <c r="AT108" s="144"/>
      <c r="AU108" s="144"/>
      <c r="AV108" s="144"/>
      <c r="AW108" s="144"/>
      <c r="AX108" s="144"/>
      <c r="AY108" s="144"/>
      <c r="AZ108" s="144"/>
      <c r="BA108" s="144"/>
      <c r="BB108" s="144"/>
      <c r="BC108" s="144"/>
      <c r="BD108" s="144"/>
      <c r="BE108" s="144"/>
      <c r="BF108" s="144"/>
    </row>
    <row r="109" spans="3:58">
      <c r="C109" s="144"/>
      <c r="D109" s="144"/>
      <c r="E109" s="144"/>
      <c r="F109" s="144"/>
      <c r="G109" s="144"/>
      <c r="H109" s="144"/>
      <c r="I109" s="144"/>
      <c r="J109" s="144"/>
      <c r="K109" s="144"/>
      <c r="L109" s="144"/>
      <c r="M109" s="144"/>
      <c r="N109" s="144"/>
      <c r="O109" s="144"/>
      <c r="P109" s="144"/>
      <c r="Q109" s="145"/>
      <c r="R109" s="145"/>
      <c r="S109" s="145"/>
      <c r="T109" s="145"/>
      <c r="U109" s="145"/>
      <c r="V109" s="145"/>
      <c r="W109" s="145"/>
      <c r="X109" s="145"/>
      <c r="Y109" s="145"/>
      <c r="Z109" s="145"/>
      <c r="AA109" s="145"/>
      <c r="AB109" s="145"/>
      <c r="AC109" s="145"/>
      <c r="AD109" s="145"/>
      <c r="AE109" s="144"/>
      <c r="AF109" s="144"/>
      <c r="AG109" s="144"/>
      <c r="AH109" s="144"/>
      <c r="AI109" s="144"/>
      <c r="AJ109" s="144"/>
      <c r="AK109" s="144"/>
      <c r="AL109" s="144"/>
      <c r="AM109" s="144"/>
      <c r="AN109" s="144"/>
      <c r="AO109" s="144"/>
      <c r="AP109" s="144"/>
      <c r="AQ109" s="144"/>
      <c r="AR109" s="144"/>
      <c r="AS109" s="144"/>
      <c r="AT109" s="144"/>
      <c r="AU109" s="144"/>
      <c r="AV109" s="144"/>
      <c r="AW109" s="144"/>
      <c r="AX109" s="144"/>
      <c r="AY109" s="144"/>
      <c r="AZ109" s="144"/>
      <c r="BA109" s="144"/>
      <c r="BB109" s="144"/>
      <c r="BC109" s="144"/>
      <c r="BD109" s="144"/>
      <c r="BE109" s="144"/>
      <c r="BF109" s="144"/>
    </row>
    <row r="110" spans="3:58">
      <c r="C110" s="144"/>
      <c r="D110" s="144"/>
      <c r="E110" s="144"/>
      <c r="F110" s="144"/>
      <c r="G110" s="144"/>
      <c r="H110" s="144"/>
      <c r="I110" s="144"/>
      <c r="J110" s="144"/>
      <c r="K110" s="144"/>
      <c r="L110" s="144"/>
      <c r="M110" s="144"/>
      <c r="N110" s="144"/>
      <c r="O110" s="144"/>
      <c r="P110" s="144"/>
      <c r="Q110" s="145"/>
      <c r="R110" s="145"/>
      <c r="S110" s="145"/>
      <c r="T110" s="145"/>
      <c r="U110" s="145"/>
      <c r="V110" s="145"/>
      <c r="W110" s="145"/>
      <c r="X110" s="145"/>
      <c r="Y110" s="145"/>
      <c r="Z110" s="145"/>
      <c r="AA110" s="145"/>
      <c r="AB110" s="145"/>
      <c r="AC110" s="145"/>
      <c r="AD110" s="145"/>
      <c r="AE110" s="144"/>
      <c r="AF110" s="144"/>
      <c r="AG110" s="144"/>
      <c r="AH110" s="144"/>
      <c r="AI110" s="144"/>
      <c r="AJ110" s="144"/>
      <c r="AK110" s="144"/>
      <c r="AL110" s="144"/>
      <c r="AM110" s="144"/>
      <c r="AN110" s="144"/>
      <c r="AO110" s="144"/>
      <c r="AP110" s="144"/>
      <c r="AQ110" s="144"/>
      <c r="AR110" s="144"/>
      <c r="AS110" s="144"/>
      <c r="AT110" s="144"/>
      <c r="AU110" s="144"/>
      <c r="AV110" s="144"/>
      <c r="AW110" s="144"/>
      <c r="AX110" s="144"/>
      <c r="AY110" s="144"/>
      <c r="AZ110" s="144"/>
      <c r="BA110" s="144"/>
      <c r="BB110" s="144"/>
      <c r="BC110" s="144"/>
      <c r="BD110" s="144"/>
      <c r="BE110" s="144"/>
      <c r="BF110" s="144"/>
    </row>
    <row r="111" spans="3:58">
      <c r="C111" s="144"/>
      <c r="D111" s="144"/>
      <c r="E111" s="144"/>
      <c r="F111" s="144"/>
      <c r="G111" s="144"/>
      <c r="H111" s="144"/>
      <c r="I111" s="144"/>
      <c r="J111" s="144"/>
      <c r="K111" s="144"/>
      <c r="L111" s="144"/>
      <c r="M111" s="144"/>
      <c r="N111" s="144"/>
      <c r="O111" s="144"/>
      <c r="P111" s="144"/>
      <c r="Q111" s="145"/>
      <c r="R111" s="145"/>
      <c r="S111" s="145"/>
      <c r="T111" s="145"/>
      <c r="U111" s="145"/>
      <c r="V111" s="145"/>
      <c r="W111" s="145"/>
      <c r="X111" s="145"/>
      <c r="Y111" s="145"/>
      <c r="Z111" s="145"/>
      <c r="AA111" s="145"/>
      <c r="AB111" s="145"/>
      <c r="AC111" s="145"/>
      <c r="AD111" s="145"/>
      <c r="AE111" s="144"/>
      <c r="AF111" s="144"/>
      <c r="AG111" s="144"/>
      <c r="AH111" s="144"/>
      <c r="AI111" s="144"/>
      <c r="AJ111" s="144"/>
      <c r="AK111" s="144"/>
      <c r="AL111" s="144"/>
      <c r="AM111" s="144"/>
      <c r="AN111" s="144"/>
      <c r="AO111" s="144"/>
      <c r="AP111" s="144"/>
      <c r="AQ111" s="144"/>
      <c r="AR111" s="144"/>
      <c r="AS111" s="144"/>
      <c r="AT111" s="144"/>
      <c r="AU111" s="144"/>
      <c r="AV111" s="144"/>
      <c r="AW111" s="144"/>
      <c r="AX111" s="144"/>
      <c r="AY111" s="144"/>
      <c r="AZ111" s="144"/>
      <c r="BA111" s="144"/>
      <c r="BB111" s="144"/>
      <c r="BC111" s="144"/>
      <c r="BD111" s="144"/>
      <c r="BE111" s="144"/>
      <c r="BF111" s="144"/>
    </row>
    <row r="112" spans="3:58">
      <c r="C112" s="144"/>
      <c r="D112" s="144"/>
      <c r="E112" s="144"/>
      <c r="F112" s="144"/>
      <c r="G112" s="144"/>
      <c r="H112" s="144"/>
      <c r="I112" s="144"/>
      <c r="J112" s="144"/>
      <c r="K112" s="144"/>
      <c r="L112" s="144"/>
      <c r="M112" s="144"/>
      <c r="N112" s="144"/>
      <c r="O112" s="144"/>
      <c r="P112" s="144"/>
      <c r="Q112" s="145"/>
      <c r="R112" s="145"/>
      <c r="S112" s="145"/>
      <c r="T112" s="145"/>
      <c r="U112" s="145"/>
      <c r="V112" s="145"/>
      <c r="W112" s="145"/>
      <c r="X112" s="145"/>
      <c r="Y112" s="145"/>
      <c r="Z112" s="145"/>
      <c r="AA112" s="145"/>
      <c r="AB112" s="145"/>
      <c r="AC112" s="145"/>
      <c r="AD112" s="145"/>
      <c r="AE112" s="144"/>
      <c r="AF112" s="144"/>
      <c r="AG112" s="144"/>
      <c r="AH112" s="144"/>
      <c r="AI112" s="144"/>
      <c r="AJ112" s="144"/>
      <c r="AK112" s="144"/>
      <c r="AL112" s="144"/>
      <c r="AM112" s="144"/>
      <c r="AN112" s="144"/>
      <c r="AO112" s="144"/>
      <c r="AP112" s="144"/>
      <c r="AQ112" s="144"/>
      <c r="AR112" s="144"/>
      <c r="AS112" s="144"/>
      <c r="AT112" s="144"/>
      <c r="AU112" s="144"/>
      <c r="AV112" s="144"/>
      <c r="AW112" s="144"/>
      <c r="AX112" s="144"/>
      <c r="AY112" s="144"/>
      <c r="AZ112" s="144"/>
      <c r="BA112" s="144"/>
      <c r="BB112" s="144"/>
      <c r="BC112" s="144"/>
      <c r="BD112" s="144"/>
      <c r="BE112" s="144"/>
      <c r="BF112" s="144"/>
    </row>
    <row r="113" spans="3:58">
      <c r="C113" s="144"/>
      <c r="D113" s="144"/>
      <c r="E113" s="144"/>
      <c r="F113" s="144"/>
      <c r="G113" s="144"/>
      <c r="H113" s="144"/>
      <c r="I113" s="144"/>
      <c r="J113" s="144"/>
      <c r="K113" s="144"/>
      <c r="L113" s="144"/>
      <c r="M113" s="144"/>
      <c r="N113" s="144"/>
      <c r="O113" s="144"/>
      <c r="P113" s="144"/>
      <c r="Q113" s="145"/>
      <c r="R113" s="145"/>
      <c r="S113" s="145"/>
      <c r="T113" s="145"/>
      <c r="U113" s="145"/>
      <c r="V113" s="145"/>
      <c r="W113" s="145"/>
      <c r="X113" s="145"/>
      <c r="Y113" s="145"/>
      <c r="Z113" s="145"/>
      <c r="AA113" s="145"/>
      <c r="AB113" s="145"/>
      <c r="AC113" s="145"/>
      <c r="AD113" s="145"/>
      <c r="AE113" s="144"/>
      <c r="AF113" s="144"/>
      <c r="AG113" s="144"/>
      <c r="AH113" s="144"/>
      <c r="AI113" s="144"/>
      <c r="AJ113" s="144"/>
      <c r="AK113" s="144"/>
      <c r="AL113" s="144"/>
      <c r="AM113" s="144"/>
      <c r="AN113" s="144"/>
      <c r="AO113" s="144"/>
      <c r="AP113" s="144"/>
      <c r="AQ113" s="144"/>
      <c r="AR113" s="144"/>
      <c r="AS113" s="144"/>
      <c r="AT113" s="144"/>
      <c r="AU113" s="144"/>
      <c r="AV113" s="144"/>
      <c r="AW113" s="144"/>
      <c r="AX113" s="144"/>
      <c r="AY113" s="144"/>
      <c r="AZ113" s="144"/>
      <c r="BA113" s="144"/>
      <c r="BB113" s="144"/>
      <c r="BC113" s="144"/>
      <c r="BD113" s="144"/>
      <c r="BE113" s="144"/>
      <c r="BF113" s="144"/>
    </row>
    <row r="114" spans="3:58">
      <c r="C114" s="144"/>
      <c r="D114" s="144"/>
      <c r="E114" s="144"/>
      <c r="F114" s="144"/>
      <c r="G114" s="144"/>
      <c r="H114" s="144"/>
      <c r="I114" s="144"/>
      <c r="J114" s="144"/>
      <c r="K114" s="144"/>
      <c r="L114" s="144"/>
      <c r="M114" s="144"/>
      <c r="N114" s="144"/>
      <c r="O114" s="144"/>
      <c r="P114" s="144"/>
      <c r="Q114" s="145"/>
      <c r="R114" s="145"/>
      <c r="S114" s="145"/>
      <c r="T114" s="145"/>
      <c r="U114" s="145"/>
      <c r="V114" s="145"/>
      <c r="W114" s="145"/>
      <c r="X114" s="145"/>
      <c r="Y114" s="145"/>
      <c r="Z114" s="145"/>
      <c r="AA114" s="145"/>
      <c r="AB114" s="145"/>
      <c r="AC114" s="145"/>
      <c r="AD114" s="145"/>
      <c r="AE114" s="144"/>
      <c r="AF114" s="144"/>
      <c r="AG114" s="144"/>
      <c r="AH114" s="144"/>
      <c r="AI114" s="144"/>
      <c r="AJ114" s="144"/>
      <c r="AK114" s="144"/>
      <c r="AL114" s="144"/>
      <c r="AM114" s="144"/>
      <c r="AN114" s="144"/>
      <c r="AO114" s="144"/>
      <c r="AP114" s="144"/>
      <c r="AQ114" s="144"/>
      <c r="AR114" s="144"/>
      <c r="AS114" s="144"/>
      <c r="AT114" s="144"/>
      <c r="AU114" s="144"/>
      <c r="AV114" s="144"/>
      <c r="AW114" s="144"/>
      <c r="AX114" s="144"/>
      <c r="AY114" s="144"/>
      <c r="AZ114" s="144"/>
      <c r="BA114" s="144"/>
      <c r="BB114" s="144"/>
      <c r="BC114" s="144"/>
      <c r="BD114" s="144"/>
      <c r="BE114" s="144"/>
      <c r="BF114" s="144"/>
    </row>
    <row r="115" spans="3:58">
      <c r="C115" s="144"/>
      <c r="D115" s="144"/>
      <c r="E115" s="144"/>
      <c r="F115" s="144"/>
      <c r="G115" s="144"/>
      <c r="H115" s="144"/>
      <c r="I115" s="144"/>
      <c r="J115" s="144"/>
      <c r="K115" s="144"/>
      <c r="L115" s="144"/>
      <c r="M115" s="144"/>
      <c r="N115" s="144"/>
      <c r="O115" s="144"/>
      <c r="P115" s="144"/>
      <c r="Q115" s="145"/>
      <c r="R115" s="145"/>
      <c r="S115" s="145"/>
      <c r="T115" s="145"/>
      <c r="U115" s="145"/>
      <c r="V115" s="145"/>
      <c r="W115" s="145"/>
      <c r="X115" s="145"/>
      <c r="Y115" s="145"/>
      <c r="Z115" s="145"/>
      <c r="AA115" s="145"/>
      <c r="AB115" s="145"/>
      <c r="AC115" s="145"/>
      <c r="AD115" s="145"/>
      <c r="AE115" s="144"/>
      <c r="AF115" s="144"/>
      <c r="AG115" s="144"/>
      <c r="AH115" s="144"/>
      <c r="AI115" s="144"/>
      <c r="AJ115" s="144"/>
      <c r="AK115" s="144"/>
      <c r="AL115" s="144"/>
      <c r="AM115" s="144"/>
      <c r="AN115" s="144"/>
      <c r="AO115" s="144"/>
      <c r="AP115" s="144"/>
      <c r="AQ115" s="144"/>
      <c r="AR115" s="144"/>
      <c r="AS115" s="144"/>
      <c r="AT115" s="144"/>
      <c r="AU115" s="144"/>
      <c r="AV115" s="144"/>
      <c r="AW115" s="144"/>
      <c r="AX115" s="144"/>
      <c r="AY115" s="144"/>
      <c r="AZ115" s="144"/>
      <c r="BA115" s="144"/>
      <c r="BB115" s="144"/>
      <c r="BC115" s="144"/>
      <c r="BD115" s="144"/>
      <c r="BE115" s="144"/>
      <c r="BF115" s="144"/>
    </row>
    <row r="116" spans="3:58">
      <c r="C116" s="144"/>
      <c r="D116" s="144"/>
      <c r="E116" s="144"/>
      <c r="F116" s="144"/>
      <c r="G116" s="144"/>
      <c r="H116" s="144"/>
      <c r="I116" s="144"/>
      <c r="J116" s="144"/>
      <c r="K116" s="144"/>
      <c r="L116" s="144"/>
      <c r="M116" s="144"/>
      <c r="N116" s="144"/>
      <c r="O116" s="144"/>
      <c r="P116" s="144"/>
      <c r="Q116" s="145"/>
      <c r="R116" s="145"/>
      <c r="S116" s="145"/>
      <c r="T116" s="145"/>
      <c r="U116" s="145"/>
      <c r="V116" s="145"/>
      <c r="W116" s="145"/>
      <c r="X116" s="145"/>
      <c r="Y116" s="145"/>
      <c r="Z116" s="145"/>
      <c r="AA116" s="145"/>
      <c r="AB116" s="145"/>
      <c r="AC116" s="145"/>
      <c r="AD116" s="145"/>
      <c r="AE116" s="144"/>
      <c r="AF116" s="144"/>
      <c r="AG116" s="144"/>
      <c r="AH116" s="144"/>
      <c r="AI116" s="144"/>
      <c r="AJ116" s="144"/>
      <c r="AK116" s="144"/>
      <c r="AL116" s="144"/>
      <c r="AM116" s="144"/>
      <c r="AN116" s="144"/>
      <c r="AO116" s="144"/>
      <c r="AP116" s="144"/>
      <c r="AQ116" s="144"/>
      <c r="AR116" s="144"/>
      <c r="AS116" s="144"/>
      <c r="AT116" s="144"/>
      <c r="AU116" s="144"/>
      <c r="AV116" s="144"/>
      <c r="AW116" s="144"/>
      <c r="AX116" s="144"/>
      <c r="AY116" s="144"/>
      <c r="AZ116" s="144"/>
      <c r="BA116" s="144"/>
      <c r="BB116" s="144"/>
      <c r="BC116" s="144"/>
      <c r="BD116" s="144"/>
      <c r="BE116" s="144"/>
      <c r="BF116" s="144"/>
    </row>
    <row r="117" spans="3:58">
      <c r="C117" s="144"/>
      <c r="D117" s="144"/>
      <c r="E117" s="144"/>
      <c r="F117" s="144"/>
      <c r="G117" s="144"/>
      <c r="H117" s="144"/>
      <c r="I117" s="144"/>
      <c r="J117" s="144"/>
      <c r="K117" s="144"/>
      <c r="L117" s="144"/>
      <c r="M117" s="144"/>
      <c r="N117" s="144"/>
      <c r="O117" s="144"/>
      <c r="P117" s="144"/>
      <c r="Q117" s="145"/>
      <c r="R117" s="145"/>
      <c r="S117" s="145"/>
      <c r="T117" s="145"/>
      <c r="U117" s="145"/>
      <c r="V117" s="145"/>
      <c r="W117" s="145"/>
      <c r="X117" s="145"/>
      <c r="Y117" s="145"/>
      <c r="Z117" s="145"/>
      <c r="AA117" s="145"/>
      <c r="AB117" s="145"/>
      <c r="AC117" s="145"/>
      <c r="AD117" s="145"/>
      <c r="AE117" s="144"/>
      <c r="AF117" s="144"/>
      <c r="AG117" s="144"/>
      <c r="AH117" s="144"/>
      <c r="AI117" s="144"/>
      <c r="AJ117" s="144"/>
      <c r="AK117" s="144"/>
      <c r="AL117" s="144"/>
      <c r="AM117" s="144"/>
      <c r="AN117" s="144"/>
      <c r="AO117" s="144"/>
      <c r="AP117" s="144"/>
      <c r="AQ117" s="144"/>
      <c r="AR117" s="144"/>
      <c r="AS117" s="144"/>
      <c r="AT117" s="144"/>
      <c r="AU117" s="144"/>
      <c r="AV117" s="144"/>
      <c r="AW117" s="144"/>
      <c r="AX117" s="144"/>
      <c r="AY117" s="144"/>
      <c r="AZ117" s="144"/>
      <c r="BA117" s="144"/>
      <c r="BB117" s="144"/>
      <c r="BC117" s="144"/>
      <c r="BD117" s="144"/>
      <c r="BE117" s="144"/>
      <c r="BF117" s="144"/>
    </row>
    <row r="118" spans="3:58">
      <c r="C118" s="144"/>
      <c r="D118" s="144"/>
      <c r="E118" s="144"/>
      <c r="F118" s="144"/>
      <c r="G118" s="144"/>
      <c r="H118" s="144"/>
      <c r="I118" s="144"/>
      <c r="J118" s="144"/>
      <c r="K118" s="144"/>
      <c r="L118" s="144"/>
      <c r="M118" s="144"/>
      <c r="N118" s="144"/>
      <c r="O118" s="144"/>
      <c r="P118" s="144"/>
      <c r="Q118" s="145"/>
      <c r="R118" s="145"/>
      <c r="S118" s="145"/>
      <c r="T118" s="145"/>
      <c r="U118" s="145"/>
      <c r="V118" s="145"/>
      <c r="W118" s="145"/>
      <c r="X118" s="145"/>
      <c r="Y118" s="145"/>
      <c r="Z118" s="145"/>
      <c r="AA118" s="145"/>
      <c r="AB118" s="145"/>
      <c r="AC118" s="145"/>
      <c r="AD118" s="145"/>
      <c r="AE118" s="144"/>
      <c r="AF118" s="144"/>
      <c r="AG118" s="144"/>
      <c r="AH118" s="144"/>
      <c r="AI118" s="144"/>
      <c r="AJ118" s="144"/>
      <c r="AK118" s="144"/>
      <c r="AL118" s="144"/>
      <c r="AM118" s="144"/>
      <c r="AN118" s="144"/>
      <c r="AO118" s="144"/>
      <c r="AP118" s="144"/>
      <c r="AQ118" s="144"/>
      <c r="AR118" s="144"/>
      <c r="AS118" s="144"/>
      <c r="AT118" s="144"/>
      <c r="AU118" s="144"/>
      <c r="AV118" s="144"/>
      <c r="AW118" s="144"/>
      <c r="AX118" s="144"/>
      <c r="AY118" s="144"/>
      <c r="AZ118" s="144"/>
      <c r="BA118" s="144"/>
      <c r="BB118" s="144"/>
      <c r="BC118" s="144"/>
      <c r="BD118" s="144"/>
      <c r="BE118" s="144"/>
      <c r="BF118" s="144"/>
    </row>
    <row r="119" spans="3:58">
      <c r="C119" s="144"/>
      <c r="D119" s="144"/>
      <c r="E119" s="144"/>
      <c r="F119" s="144"/>
      <c r="G119" s="144"/>
      <c r="H119" s="144"/>
      <c r="I119" s="144"/>
      <c r="J119" s="144"/>
      <c r="K119" s="144"/>
      <c r="L119" s="144"/>
      <c r="M119" s="144"/>
      <c r="N119" s="144"/>
      <c r="O119" s="144"/>
      <c r="P119" s="144"/>
      <c r="Q119" s="145"/>
      <c r="R119" s="145"/>
      <c r="S119" s="145"/>
      <c r="T119" s="145"/>
      <c r="U119" s="145"/>
      <c r="V119" s="145"/>
      <c r="W119" s="145"/>
      <c r="X119" s="145"/>
      <c r="Y119" s="145"/>
      <c r="Z119" s="145"/>
      <c r="AA119" s="145"/>
      <c r="AB119" s="145"/>
      <c r="AC119" s="145"/>
      <c r="AD119" s="145"/>
      <c r="AE119" s="144"/>
      <c r="AF119" s="144"/>
      <c r="AG119" s="144"/>
      <c r="AH119" s="144"/>
      <c r="AI119" s="144"/>
      <c r="AJ119" s="144"/>
      <c r="AK119" s="144"/>
      <c r="AL119" s="144"/>
      <c r="AM119" s="144"/>
      <c r="AN119" s="144"/>
      <c r="AO119" s="144"/>
      <c r="AP119" s="144"/>
      <c r="AQ119" s="144"/>
      <c r="AR119" s="144"/>
      <c r="AS119" s="144"/>
      <c r="AT119" s="144"/>
      <c r="AU119" s="144"/>
      <c r="AV119" s="144"/>
      <c r="AW119" s="144"/>
      <c r="AX119" s="144"/>
      <c r="AY119" s="144"/>
      <c r="AZ119" s="144"/>
      <c r="BA119" s="144"/>
      <c r="BB119" s="144"/>
      <c r="BC119" s="144"/>
      <c r="BD119" s="144"/>
      <c r="BE119" s="144"/>
      <c r="BF119" s="144"/>
    </row>
    <row r="120" spans="3:58">
      <c r="C120" s="144"/>
      <c r="D120" s="144"/>
      <c r="E120" s="144"/>
      <c r="F120" s="144"/>
      <c r="G120" s="144"/>
      <c r="H120" s="144"/>
      <c r="I120" s="144"/>
      <c r="J120" s="144"/>
      <c r="K120" s="144"/>
      <c r="L120" s="144"/>
      <c r="M120" s="144"/>
      <c r="N120" s="144"/>
      <c r="O120" s="144"/>
      <c r="P120" s="144"/>
      <c r="Q120" s="145"/>
      <c r="R120" s="145"/>
      <c r="S120" s="145"/>
      <c r="T120" s="145"/>
      <c r="U120" s="145"/>
      <c r="V120" s="145"/>
      <c r="W120" s="145"/>
      <c r="X120" s="145"/>
      <c r="Y120" s="145"/>
      <c r="Z120" s="145"/>
      <c r="AA120" s="145"/>
      <c r="AB120" s="145"/>
      <c r="AC120" s="145"/>
      <c r="AD120" s="145"/>
      <c r="AE120" s="144"/>
      <c r="AF120" s="144"/>
      <c r="AG120" s="144"/>
      <c r="AH120" s="144"/>
      <c r="AI120" s="144"/>
      <c r="AJ120" s="144"/>
      <c r="AK120" s="144"/>
      <c r="AL120" s="144"/>
      <c r="AM120" s="144"/>
      <c r="AN120" s="144"/>
      <c r="AO120" s="144"/>
      <c r="AP120" s="144"/>
      <c r="AQ120" s="144"/>
      <c r="AR120" s="144"/>
      <c r="AS120" s="144"/>
      <c r="AT120" s="144"/>
      <c r="AU120" s="144"/>
      <c r="AV120" s="144"/>
      <c r="AW120" s="144"/>
      <c r="AX120" s="144"/>
      <c r="AY120" s="144"/>
      <c r="AZ120" s="144"/>
      <c r="BA120" s="144"/>
      <c r="BB120" s="144"/>
      <c r="BC120" s="144"/>
      <c r="BD120" s="144"/>
      <c r="BE120" s="144"/>
      <c r="BF120" s="144"/>
    </row>
    <row r="121" spans="3:58">
      <c r="C121" s="144"/>
      <c r="D121" s="144"/>
      <c r="E121" s="144"/>
      <c r="F121" s="144"/>
      <c r="G121" s="144"/>
      <c r="H121" s="144"/>
      <c r="I121" s="144"/>
      <c r="J121" s="144"/>
      <c r="K121" s="144"/>
      <c r="L121" s="144"/>
      <c r="M121" s="144"/>
      <c r="N121" s="144"/>
      <c r="O121" s="144"/>
      <c r="P121" s="144"/>
      <c r="Q121" s="145"/>
      <c r="R121" s="145"/>
      <c r="S121" s="145"/>
      <c r="T121" s="145"/>
      <c r="U121" s="145"/>
      <c r="V121" s="145"/>
      <c r="W121" s="145"/>
      <c r="X121" s="145"/>
      <c r="Y121" s="145"/>
      <c r="Z121" s="145"/>
      <c r="AA121" s="145"/>
      <c r="AB121" s="145"/>
      <c r="AC121" s="145"/>
      <c r="AD121" s="145"/>
      <c r="AE121" s="144"/>
      <c r="AF121" s="144"/>
      <c r="AG121" s="144"/>
      <c r="AH121" s="144"/>
      <c r="AI121" s="144"/>
      <c r="AJ121" s="144"/>
      <c r="AK121" s="144"/>
      <c r="AL121" s="144"/>
      <c r="AM121" s="144"/>
      <c r="AN121" s="144"/>
      <c r="AO121" s="144"/>
      <c r="AP121" s="144"/>
      <c r="AQ121" s="144"/>
      <c r="AR121" s="144"/>
      <c r="AS121" s="144"/>
      <c r="AT121" s="144"/>
      <c r="AU121" s="144"/>
      <c r="AV121" s="144"/>
      <c r="AW121" s="144"/>
      <c r="AX121" s="144"/>
      <c r="AY121" s="144"/>
      <c r="AZ121" s="144"/>
      <c r="BA121" s="144"/>
      <c r="BB121" s="144"/>
      <c r="BC121" s="144"/>
      <c r="BD121" s="144"/>
      <c r="BE121" s="144"/>
      <c r="BF121" s="144"/>
    </row>
    <row r="122" spans="3:58">
      <c r="C122" s="144"/>
      <c r="D122" s="144"/>
      <c r="E122" s="144"/>
      <c r="F122" s="144"/>
      <c r="G122" s="144"/>
      <c r="H122" s="144"/>
      <c r="I122" s="144"/>
      <c r="J122" s="144"/>
      <c r="K122" s="144"/>
      <c r="L122" s="144"/>
      <c r="M122" s="144"/>
      <c r="N122" s="144"/>
      <c r="O122" s="144"/>
      <c r="P122" s="144"/>
      <c r="Q122" s="145"/>
      <c r="R122" s="145"/>
      <c r="S122" s="145"/>
      <c r="T122" s="145"/>
      <c r="U122" s="145"/>
      <c r="V122" s="145"/>
      <c r="W122" s="145"/>
      <c r="X122" s="145"/>
      <c r="Y122" s="145"/>
      <c r="Z122" s="145"/>
      <c r="AA122" s="145"/>
      <c r="AB122" s="145"/>
      <c r="AC122" s="145"/>
      <c r="AD122" s="145"/>
      <c r="AE122" s="144"/>
      <c r="AF122" s="144"/>
      <c r="AG122" s="144"/>
      <c r="AH122" s="144"/>
      <c r="AI122" s="144"/>
      <c r="AJ122" s="144"/>
      <c r="AK122" s="144"/>
      <c r="AL122" s="144"/>
      <c r="AM122" s="144"/>
      <c r="AN122" s="144"/>
      <c r="AO122" s="144"/>
      <c r="AP122" s="144"/>
      <c r="AQ122" s="144"/>
      <c r="AR122" s="144"/>
      <c r="AS122" s="144"/>
      <c r="AT122" s="144"/>
      <c r="AU122" s="144"/>
      <c r="AV122" s="144"/>
      <c r="AW122" s="144"/>
      <c r="AX122" s="144"/>
      <c r="AY122" s="144"/>
      <c r="AZ122" s="144"/>
      <c r="BA122" s="144"/>
      <c r="BB122" s="144"/>
      <c r="BC122" s="144"/>
      <c r="BD122" s="144"/>
      <c r="BE122" s="144"/>
      <c r="BF122" s="144"/>
    </row>
    <row r="123" spans="3:58">
      <c r="C123" s="144"/>
      <c r="D123" s="144"/>
      <c r="E123" s="144"/>
      <c r="F123" s="144"/>
      <c r="G123" s="144"/>
      <c r="H123" s="144"/>
      <c r="I123" s="144"/>
      <c r="J123" s="144"/>
      <c r="K123" s="144"/>
      <c r="L123" s="144"/>
      <c r="M123" s="144"/>
      <c r="N123" s="144"/>
      <c r="O123" s="144"/>
      <c r="P123" s="144"/>
      <c r="Q123" s="145"/>
      <c r="R123" s="145"/>
      <c r="S123" s="145"/>
      <c r="T123" s="145"/>
      <c r="U123" s="145"/>
      <c r="V123" s="145"/>
      <c r="W123" s="145"/>
      <c r="X123" s="145"/>
      <c r="Y123" s="145"/>
      <c r="Z123" s="145"/>
      <c r="AA123" s="145"/>
      <c r="AB123" s="145"/>
      <c r="AC123" s="145"/>
      <c r="AD123" s="145"/>
      <c r="AE123" s="144"/>
      <c r="AF123" s="144"/>
      <c r="AG123" s="144"/>
      <c r="AH123" s="144"/>
      <c r="AI123" s="144"/>
      <c r="AJ123" s="144"/>
      <c r="AK123" s="144"/>
      <c r="AL123" s="144"/>
      <c r="AM123" s="144"/>
      <c r="AN123" s="144"/>
      <c r="AO123" s="144"/>
      <c r="AP123" s="144"/>
      <c r="AQ123" s="144"/>
      <c r="AR123" s="144"/>
      <c r="AS123" s="144"/>
      <c r="AT123" s="144"/>
      <c r="AU123" s="144"/>
      <c r="AV123" s="144"/>
      <c r="AW123" s="144"/>
      <c r="AX123" s="144"/>
      <c r="AY123" s="144"/>
      <c r="AZ123" s="144"/>
      <c r="BA123" s="144"/>
      <c r="BB123" s="144"/>
      <c r="BC123" s="144"/>
      <c r="BD123" s="144"/>
      <c r="BE123" s="144"/>
      <c r="BF123" s="144"/>
    </row>
    <row r="124" spans="3:58">
      <c r="C124" s="144"/>
      <c r="D124" s="144"/>
      <c r="E124" s="144"/>
      <c r="F124" s="144"/>
      <c r="G124" s="144"/>
      <c r="H124" s="144"/>
      <c r="I124" s="144"/>
      <c r="J124" s="144"/>
      <c r="K124" s="144"/>
      <c r="L124" s="144"/>
      <c r="M124" s="144"/>
      <c r="N124" s="144"/>
      <c r="O124" s="144"/>
      <c r="P124" s="144"/>
      <c r="Q124" s="145"/>
      <c r="R124" s="145"/>
      <c r="S124" s="145"/>
      <c r="T124" s="145"/>
      <c r="U124" s="145"/>
      <c r="V124" s="145"/>
      <c r="W124" s="145"/>
      <c r="X124" s="145"/>
      <c r="Y124" s="145"/>
      <c r="Z124" s="145"/>
      <c r="AA124" s="145"/>
      <c r="AB124" s="145"/>
      <c r="AC124" s="145"/>
      <c r="AD124" s="145"/>
      <c r="AE124" s="144"/>
      <c r="AF124" s="144"/>
      <c r="AG124" s="144"/>
      <c r="AH124" s="144"/>
      <c r="AI124" s="144"/>
      <c r="AJ124" s="144"/>
      <c r="AK124" s="144"/>
      <c r="AL124" s="144"/>
      <c r="AM124" s="144"/>
      <c r="AN124" s="144"/>
      <c r="AO124" s="144"/>
      <c r="AP124" s="144"/>
      <c r="AQ124" s="144"/>
      <c r="AR124" s="144"/>
      <c r="AS124" s="144"/>
      <c r="AT124" s="144"/>
      <c r="AU124" s="144"/>
      <c r="AV124" s="144"/>
      <c r="AW124" s="144"/>
      <c r="AX124" s="144"/>
      <c r="AY124" s="144"/>
      <c r="AZ124" s="144"/>
      <c r="BA124" s="144"/>
      <c r="BB124" s="144"/>
      <c r="BC124" s="144"/>
      <c r="BD124" s="144"/>
      <c r="BE124" s="144"/>
      <c r="BF124" s="144"/>
    </row>
    <row r="125" spans="3:58">
      <c r="C125" s="144"/>
      <c r="D125" s="144"/>
      <c r="E125" s="144"/>
      <c r="F125" s="144"/>
      <c r="G125" s="144"/>
      <c r="H125" s="144"/>
      <c r="I125" s="144"/>
      <c r="J125" s="144"/>
      <c r="K125" s="144"/>
      <c r="L125" s="144"/>
      <c r="M125" s="144"/>
      <c r="N125" s="144"/>
      <c r="O125" s="144"/>
      <c r="P125" s="144"/>
      <c r="Q125" s="145"/>
      <c r="R125" s="145"/>
      <c r="S125" s="145"/>
      <c r="T125" s="145"/>
      <c r="U125" s="145"/>
      <c r="V125" s="145"/>
      <c r="W125" s="145"/>
      <c r="X125" s="145"/>
      <c r="Y125" s="145"/>
      <c r="Z125" s="145"/>
      <c r="AA125" s="145"/>
      <c r="AB125" s="145"/>
      <c r="AC125" s="145"/>
      <c r="AD125" s="145"/>
      <c r="AE125" s="144"/>
      <c r="AF125" s="144"/>
      <c r="AG125" s="144"/>
      <c r="AH125" s="144"/>
      <c r="AI125" s="144"/>
      <c r="AJ125" s="144"/>
      <c r="AK125" s="144"/>
      <c r="AL125" s="144"/>
      <c r="AM125" s="144"/>
      <c r="AN125" s="144"/>
      <c r="AO125" s="144"/>
      <c r="AP125" s="144"/>
      <c r="AQ125" s="144"/>
      <c r="AR125" s="144"/>
      <c r="AS125" s="144"/>
      <c r="AT125" s="144"/>
      <c r="AU125" s="144"/>
      <c r="AV125" s="144"/>
      <c r="AW125" s="144"/>
      <c r="AX125" s="144"/>
      <c r="AY125" s="144"/>
      <c r="AZ125" s="144"/>
      <c r="BA125" s="144"/>
      <c r="BB125" s="144"/>
      <c r="BC125" s="144"/>
      <c r="BD125" s="144"/>
      <c r="BE125" s="144"/>
      <c r="BF125" s="144"/>
    </row>
    <row r="126" spans="3:58">
      <c r="C126" s="144"/>
      <c r="D126" s="144"/>
      <c r="E126" s="144"/>
      <c r="F126" s="144"/>
      <c r="G126" s="144"/>
      <c r="H126" s="144"/>
      <c r="I126" s="144"/>
      <c r="J126" s="144"/>
      <c r="K126" s="144"/>
      <c r="L126" s="144"/>
      <c r="M126" s="144"/>
      <c r="N126" s="144"/>
      <c r="O126" s="144"/>
      <c r="P126" s="144"/>
      <c r="Q126" s="145"/>
      <c r="R126" s="145"/>
      <c r="S126" s="145"/>
      <c r="T126" s="145"/>
      <c r="U126" s="145"/>
      <c r="V126" s="145"/>
      <c r="W126" s="145"/>
      <c r="X126" s="145"/>
      <c r="Y126" s="145"/>
      <c r="Z126" s="145"/>
      <c r="AA126" s="145"/>
      <c r="AB126" s="145"/>
      <c r="AC126" s="145"/>
      <c r="AD126" s="145"/>
      <c r="AE126" s="144"/>
      <c r="AF126" s="144"/>
      <c r="AG126" s="144"/>
      <c r="AH126" s="144"/>
      <c r="AI126" s="144"/>
      <c r="AJ126" s="144"/>
      <c r="AK126" s="144"/>
      <c r="AL126" s="144"/>
      <c r="AM126" s="144"/>
      <c r="AN126" s="144"/>
      <c r="AO126" s="144"/>
      <c r="AP126" s="144"/>
      <c r="AQ126" s="144"/>
      <c r="AR126" s="144"/>
      <c r="AS126" s="144"/>
      <c r="AT126" s="144"/>
      <c r="AU126" s="144"/>
      <c r="AV126" s="144"/>
      <c r="AW126" s="144"/>
      <c r="AX126" s="144"/>
      <c r="AY126" s="144"/>
      <c r="AZ126" s="144"/>
      <c r="BA126" s="144"/>
      <c r="BB126" s="144"/>
      <c r="BC126" s="144"/>
      <c r="BD126" s="144"/>
      <c r="BE126" s="144"/>
      <c r="BF126" s="144"/>
    </row>
    <row r="127" spans="3:58">
      <c r="C127" s="144"/>
      <c r="D127" s="144"/>
      <c r="E127" s="144"/>
      <c r="F127" s="144"/>
      <c r="G127" s="144"/>
      <c r="H127" s="144"/>
      <c r="I127" s="144"/>
      <c r="J127" s="144"/>
      <c r="K127" s="144"/>
      <c r="L127" s="144"/>
      <c r="M127" s="144"/>
      <c r="N127" s="144"/>
      <c r="O127" s="144"/>
      <c r="P127" s="144"/>
      <c r="Q127" s="145"/>
      <c r="R127" s="145"/>
      <c r="S127" s="145"/>
      <c r="T127" s="145"/>
      <c r="U127" s="145"/>
      <c r="V127" s="145"/>
      <c r="W127" s="145"/>
      <c r="X127" s="145"/>
      <c r="Y127" s="145"/>
      <c r="Z127" s="145"/>
      <c r="AA127" s="145"/>
      <c r="AB127" s="145"/>
      <c r="AC127" s="145"/>
      <c r="AD127" s="145"/>
      <c r="AE127" s="144"/>
      <c r="AF127" s="144"/>
      <c r="AG127" s="144"/>
      <c r="AH127" s="144"/>
      <c r="AI127" s="144"/>
      <c r="AJ127" s="144"/>
      <c r="AK127" s="144"/>
      <c r="AL127" s="144"/>
      <c r="AM127" s="144"/>
      <c r="AN127" s="144"/>
      <c r="AO127" s="144"/>
      <c r="AP127" s="144"/>
      <c r="AQ127" s="144"/>
      <c r="AR127" s="144"/>
      <c r="AS127" s="144"/>
      <c r="AT127" s="144"/>
      <c r="AU127" s="144"/>
      <c r="AV127" s="144"/>
      <c r="AW127" s="144"/>
      <c r="AX127" s="144"/>
      <c r="AY127" s="144"/>
      <c r="AZ127" s="144"/>
      <c r="BA127" s="144"/>
      <c r="BB127" s="144"/>
      <c r="BC127" s="144"/>
      <c r="BD127" s="144"/>
      <c r="BE127" s="144"/>
      <c r="BF127" s="144"/>
    </row>
    <row r="128" spans="3:58">
      <c r="C128" s="144"/>
      <c r="D128" s="144"/>
      <c r="E128" s="144"/>
      <c r="F128" s="144"/>
      <c r="G128" s="144"/>
      <c r="H128" s="144"/>
      <c r="I128" s="144"/>
      <c r="J128" s="144"/>
      <c r="K128" s="144"/>
      <c r="L128" s="144"/>
      <c r="M128" s="144"/>
      <c r="N128" s="144"/>
      <c r="O128" s="144"/>
      <c r="P128" s="144"/>
      <c r="Q128" s="145"/>
      <c r="R128" s="145"/>
      <c r="S128" s="145"/>
      <c r="T128" s="145"/>
      <c r="U128" s="145"/>
      <c r="V128" s="145"/>
      <c r="W128" s="145"/>
      <c r="X128" s="145"/>
      <c r="Y128" s="145"/>
      <c r="Z128" s="145"/>
      <c r="AA128" s="145"/>
      <c r="AB128" s="145"/>
      <c r="AC128" s="145"/>
      <c r="AD128" s="145"/>
      <c r="AE128" s="144"/>
      <c r="AF128" s="144"/>
      <c r="AG128" s="144"/>
      <c r="AH128" s="144"/>
      <c r="AI128" s="144"/>
      <c r="AJ128" s="144"/>
      <c r="AK128" s="144"/>
      <c r="AL128" s="144"/>
      <c r="AM128" s="144"/>
      <c r="AN128" s="144"/>
      <c r="AO128" s="144"/>
      <c r="AP128" s="144"/>
      <c r="AQ128" s="144"/>
      <c r="AR128" s="144"/>
      <c r="AS128" s="144"/>
      <c r="AT128" s="144"/>
      <c r="AU128" s="144"/>
      <c r="AV128" s="144"/>
      <c r="AW128" s="144"/>
      <c r="AX128" s="144"/>
      <c r="AY128" s="144"/>
      <c r="AZ128" s="144"/>
      <c r="BA128" s="144"/>
      <c r="BB128" s="144"/>
      <c r="BC128" s="144"/>
      <c r="BD128" s="144"/>
      <c r="BE128" s="144"/>
      <c r="BF128" s="144"/>
    </row>
    <row r="129" spans="3:58">
      <c r="C129" s="144"/>
      <c r="D129" s="144"/>
      <c r="E129" s="144"/>
      <c r="F129" s="144"/>
      <c r="G129" s="144"/>
      <c r="H129" s="144"/>
      <c r="I129" s="144"/>
      <c r="J129" s="144"/>
      <c r="K129" s="144"/>
      <c r="L129" s="144"/>
      <c r="M129" s="144"/>
      <c r="N129" s="144"/>
      <c r="O129" s="144"/>
      <c r="P129" s="144"/>
      <c r="Q129" s="145"/>
      <c r="R129" s="145"/>
      <c r="S129" s="145"/>
      <c r="T129" s="145"/>
      <c r="U129" s="145"/>
      <c r="V129" s="145"/>
      <c r="W129" s="145"/>
      <c r="X129" s="145"/>
      <c r="Y129" s="145"/>
      <c r="Z129" s="145"/>
      <c r="AA129" s="145"/>
      <c r="AB129" s="145"/>
      <c r="AC129" s="145"/>
      <c r="AD129" s="145"/>
      <c r="AE129" s="144"/>
      <c r="AF129" s="144"/>
      <c r="AG129" s="144"/>
      <c r="AH129" s="144"/>
      <c r="AI129" s="144"/>
      <c r="AJ129" s="144"/>
      <c r="AK129" s="144"/>
      <c r="AL129" s="144"/>
      <c r="AM129" s="144"/>
      <c r="AN129" s="144"/>
      <c r="AO129" s="144"/>
      <c r="AP129" s="144"/>
      <c r="AQ129" s="144"/>
      <c r="AR129" s="144"/>
      <c r="AS129" s="144"/>
      <c r="AT129" s="144"/>
      <c r="AU129" s="144"/>
      <c r="AV129" s="144"/>
      <c r="AW129" s="144"/>
      <c r="AX129" s="144"/>
      <c r="AY129" s="144"/>
      <c r="AZ129" s="144"/>
      <c r="BA129" s="144"/>
      <c r="BB129" s="144"/>
      <c r="BC129" s="144"/>
      <c r="BD129" s="144"/>
      <c r="BE129" s="144"/>
      <c r="BF129" s="144"/>
    </row>
    <row r="130" spans="3:58">
      <c r="C130" s="144"/>
      <c r="D130" s="144"/>
      <c r="E130" s="144"/>
      <c r="F130" s="144"/>
      <c r="G130" s="144"/>
      <c r="H130" s="144"/>
      <c r="I130" s="144"/>
      <c r="J130" s="144"/>
      <c r="K130" s="144"/>
      <c r="L130" s="144"/>
      <c r="M130" s="144"/>
      <c r="N130" s="144"/>
      <c r="O130" s="144"/>
      <c r="P130" s="144"/>
      <c r="Q130" s="145"/>
      <c r="R130" s="145"/>
      <c r="S130" s="145"/>
      <c r="T130" s="145"/>
      <c r="U130" s="145"/>
      <c r="V130" s="145"/>
      <c r="W130" s="145"/>
      <c r="X130" s="145"/>
      <c r="Y130" s="145"/>
      <c r="Z130" s="145"/>
      <c r="AA130" s="145"/>
      <c r="AB130" s="145"/>
      <c r="AC130" s="145"/>
      <c r="AD130" s="145"/>
      <c r="AE130" s="144"/>
      <c r="AF130" s="144"/>
      <c r="AG130" s="144"/>
      <c r="AH130" s="144"/>
      <c r="AI130" s="144"/>
      <c r="AJ130" s="144"/>
      <c r="AK130" s="144"/>
      <c r="AL130" s="144"/>
      <c r="AM130" s="144"/>
      <c r="AN130" s="144"/>
      <c r="AO130" s="144"/>
      <c r="AP130" s="144"/>
      <c r="AQ130" s="144"/>
      <c r="AR130" s="144"/>
      <c r="AS130" s="144"/>
      <c r="AT130" s="144"/>
      <c r="AU130" s="144"/>
      <c r="AV130" s="144"/>
      <c r="AW130" s="144"/>
      <c r="AX130" s="144"/>
      <c r="AY130" s="144"/>
      <c r="AZ130" s="144"/>
      <c r="BA130" s="144"/>
      <c r="BB130" s="144"/>
      <c r="BC130" s="144"/>
      <c r="BD130" s="144"/>
      <c r="BE130" s="144"/>
      <c r="BF130" s="144"/>
    </row>
    <row r="131" spans="3:58">
      <c r="C131" s="144"/>
      <c r="D131" s="144"/>
      <c r="E131" s="144"/>
      <c r="F131" s="144"/>
      <c r="G131" s="144"/>
      <c r="H131" s="144"/>
      <c r="I131" s="144"/>
      <c r="J131" s="144"/>
      <c r="K131" s="144"/>
      <c r="L131" s="144"/>
      <c r="M131" s="144"/>
      <c r="N131" s="144"/>
      <c r="O131" s="144"/>
      <c r="P131" s="144"/>
      <c r="Q131" s="145"/>
      <c r="R131" s="145"/>
      <c r="S131" s="145"/>
      <c r="T131" s="145"/>
      <c r="U131" s="145"/>
      <c r="V131" s="145"/>
      <c r="W131" s="145"/>
      <c r="X131" s="145"/>
      <c r="Y131" s="145"/>
      <c r="Z131" s="145"/>
      <c r="AA131" s="145"/>
      <c r="AB131" s="145"/>
      <c r="AC131" s="145"/>
      <c r="AD131" s="145"/>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c r="AZ131" s="144"/>
      <c r="BA131" s="144"/>
      <c r="BB131" s="144"/>
      <c r="BC131" s="144"/>
      <c r="BD131" s="144"/>
      <c r="BE131" s="144"/>
      <c r="BF131" s="144"/>
    </row>
    <row r="132" spans="3:58">
      <c r="C132" s="144"/>
      <c r="D132" s="144"/>
      <c r="E132" s="144"/>
      <c r="F132" s="144"/>
      <c r="G132" s="144"/>
      <c r="H132" s="144"/>
      <c r="I132" s="144"/>
      <c r="J132" s="144"/>
      <c r="K132" s="144"/>
      <c r="L132" s="144"/>
      <c r="M132" s="144"/>
      <c r="N132" s="144"/>
      <c r="O132" s="144"/>
      <c r="P132" s="144"/>
      <c r="Q132" s="145"/>
      <c r="R132" s="145"/>
      <c r="S132" s="145"/>
      <c r="T132" s="145"/>
      <c r="U132" s="145"/>
      <c r="V132" s="145"/>
      <c r="W132" s="145"/>
      <c r="X132" s="145"/>
      <c r="Y132" s="145"/>
      <c r="Z132" s="145"/>
      <c r="AA132" s="145"/>
      <c r="AB132" s="145"/>
      <c r="AC132" s="145"/>
      <c r="AD132" s="145"/>
      <c r="AE132" s="144"/>
      <c r="AF132" s="144"/>
      <c r="AG132" s="144"/>
      <c r="AH132" s="144"/>
      <c r="AI132" s="144"/>
      <c r="AJ132" s="144"/>
      <c r="AK132" s="144"/>
      <c r="AL132" s="144"/>
      <c r="AM132" s="144"/>
      <c r="AN132" s="144"/>
      <c r="AO132" s="144"/>
      <c r="AP132" s="144"/>
      <c r="AQ132" s="144"/>
      <c r="AR132" s="144"/>
      <c r="AS132" s="144"/>
      <c r="AT132" s="144"/>
      <c r="AU132" s="144"/>
      <c r="AV132" s="144"/>
      <c r="AW132" s="144"/>
      <c r="AX132" s="144"/>
      <c r="AY132" s="144"/>
      <c r="AZ132" s="144"/>
      <c r="BA132" s="144"/>
      <c r="BB132" s="144"/>
      <c r="BC132" s="144"/>
      <c r="BD132" s="144"/>
      <c r="BE132" s="144"/>
      <c r="BF132" s="144"/>
    </row>
    <row r="133" spans="3:58">
      <c r="C133" s="144"/>
      <c r="D133" s="144"/>
      <c r="E133" s="144"/>
      <c r="F133" s="144"/>
      <c r="G133" s="144"/>
      <c r="H133" s="144"/>
      <c r="I133" s="144"/>
      <c r="J133" s="144"/>
      <c r="K133" s="144"/>
      <c r="L133" s="144"/>
      <c r="M133" s="144"/>
      <c r="N133" s="144"/>
      <c r="O133" s="144"/>
      <c r="P133" s="144"/>
      <c r="Q133" s="145"/>
      <c r="R133" s="145"/>
      <c r="S133" s="145"/>
      <c r="T133" s="145"/>
      <c r="U133" s="145"/>
      <c r="V133" s="145"/>
      <c r="W133" s="145"/>
      <c r="X133" s="145"/>
      <c r="Y133" s="145"/>
      <c r="Z133" s="145"/>
      <c r="AA133" s="145"/>
      <c r="AB133" s="145"/>
      <c r="AC133" s="145"/>
      <c r="AD133" s="145"/>
      <c r="AE133" s="144"/>
      <c r="AF133" s="144"/>
      <c r="AG133" s="144"/>
      <c r="AH133" s="144"/>
      <c r="AI133" s="144"/>
      <c r="AJ133" s="144"/>
      <c r="AK133" s="144"/>
      <c r="AL133" s="144"/>
      <c r="AM133" s="144"/>
      <c r="AN133" s="144"/>
      <c r="AO133" s="144"/>
      <c r="AP133" s="144"/>
      <c r="AQ133" s="144"/>
      <c r="AR133" s="144"/>
      <c r="AS133" s="144"/>
      <c r="AT133" s="144"/>
      <c r="AU133" s="144"/>
      <c r="AV133" s="144"/>
      <c r="AW133" s="144"/>
      <c r="AX133" s="144"/>
      <c r="AY133" s="144"/>
      <c r="AZ133" s="144"/>
      <c r="BA133" s="144"/>
      <c r="BB133" s="144"/>
      <c r="BC133" s="144"/>
      <c r="BD133" s="144"/>
      <c r="BE133" s="144"/>
      <c r="BF133" s="144"/>
    </row>
    <row r="134" spans="3:58">
      <c r="C134" s="144"/>
      <c r="D134" s="144"/>
      <c r="E134" s="144"/>
      <c r="F134" s="144"/>
      <c r="G134" s="144"/>
      <c r="H134" s="144"/>
      <c r="I134" s="144"/>
      <c r="J134" s="144"/>
      <c r="K134" s="144"/>
      <c r="L134" s="144"/>
      <c r="M134" s="144"/>
      <c r="N134" s="144"/>
      <c r="O134" s="144"/>
      <c r="P134" s="144"/>
      <c r="Q134" s="145"/>
      <c r="R134" s="145"/>
      <c r="S134" s="145"/>
      <c r="T134" s="145"/>
      <c r="U134" s="145"/>
      <c r="V134" s="145"/>
      <c r="W134" s="145"/>
      <c r="X134" s="145"/>
      <c r="Y134" s="145"/>
      <c r="Z134" s="145"/>
      <c r="AA134" s="145"/>
      <c r="AB134" s="145"/>
      <c r="AC134" s="145"/>
      <c r="AD134" s="145"/>
      <c r="AE134" s="144"/>
      <c r="AF134" s="144"/>
      <c r="AG134" s="144"/>
      <c r="AH134" s="144"/>
      <c r="AI134" s="144"/>
      <c r="AJ134" s="144"/>
      <c r="AK134" s="144"/>
      <c r="AL134" s="144"/>
      <c r="AM134" s="144"/>
      <c r="AN134" s="144"/>
      <c r="AO134" s="144"/>
      <c r="AP134" s="144"/>
      <c r="AQ134" s="144"/>
      <c r="AR134" s="144"/>
      <c r="AS134" s="144"/>
      <c r="AT134" s="144"/>
      <c r="AU134" s="144"/>
      <c r="AV134" s="144"/>
      <c r="AW134" s="144"/>
      <c r="AX134" s="144"/>
      <c r="AY134" s="144"/>
      <c r="AZ134" s="144"/>
      <c r="BA134" s="144"/>
      <c r="BB134" s="144"/>
      <c r="BC134" s="144"/>
      <c r="BD134" s="144"/>
      <c r="BE134" s="144"/>
      <c r="BF134" s="144"/>
    </row>
    <row r="135" spans="3:58">
      <c r="C135" s="144"/>
      <c r="D135" s="144"/>
      <c r="E135" s="144"/>
      <c r="F135" s="144"/>
      <c r="G135" s="144"/>
      <c r="H135" s="144"/>
      <c r="I135" s="144"/>
      <c r="J135" s="144"/>
      <c r="K135" s="144"/>
      <c r="L135" s="144"/>
      <c r="M135" s="144"/>
      <c r="N135" s="144"/>
      <c r="O135" s="144"/>
      <c r="P135" s="144"/>
      <c r="Q135" s="145"/>
      <c r="R135" s="145"/>
      <c r="S135" s="145"/>
      <c r="T135" s="145"/>
      <c r="U135" s="145"/>
      <c r="V135" s="145"/>
      <c r="W135" s="145"/>
      <c r="X135" s="145"/>
      <c r="Y135" s="145"/>
      <c r="Z135" s="145"/>
      <c r="AA135" s="145"/>
      <c r="AB135" s="145"/>
      <c r="AC135" s="145"/>
      <c r="AD135" s="145"/>
      <c r="AE135" s="144"/>
      <c r="AF135" s="144"/>
      <c r="AG135" s="144"/>
      <c r="AH135" s="144"/>
      <c r="AI135" s="144"/>
      <c r="AJ135" s="144"/>
      <c r="AK135" s="144"/>
      <c r="AL135" s="144"/>
      <c r="AM135" s="144"/>
      <c r="AN135" s="144"/>
      <c r="AO135" s="144"/>
      <c r="AP135" s="144"/>
      <c r="AQ135" s="144"/>
      <c r="AR135" s="144"/>
      <c r="AS135" s="144"/>
      <c r="AT135" s="144"/>
      <c r="AU135" s="144"/>
      <c r="AV135" s="144"/>
      <c r="AW135" s="144"/>
      <c r="AX135" s="144"/>
      <c r="AY135" s="144"/>
      <c r="AZ135" s="144"/>
      <c r="BA135" s="144"/>
      <c r="BB135" s="144"/>
      <c r="BC135" s="144"/>
      <c r="BD135" s="144"/>
      <c r="BE135" s="144"/>
      <c r="BF135" s="144"/>
    </row>
    <row r="136" spans="3:58">
      <c r="C136" s="144"/>
      <c r="D136" s="144"/>
      <c r="E136" s="144"/>
      <c r="F136" s="144"/>
      <c r="G136" s="144"/>
      <c r="H136" s="144"/>
      <c r="I136" s="144"/>
      <c r="J136" s="144"/>
      <c r="K136" s="144"/>
      <c r="L136" s="144"/>
      <c r="M136" s="144"/>
      <c r="N136" s="144"/>
      <c r="O136" s="144"/>
      <c r="P136" s="144"/>
      <c r="Q136" s="145"/>
      <c r="R136" s="145"/>
      <c r="S136" s="145"/>
      <c r="T136" s="145"/>
      <c r="U136" s="145"/>
      <c r="V136" s="145"/>
      <c r="W136" s="145"/>
      <c r="X136" s="145"/>
      <c r="Y136" s="145"/>
      <c r="Z136" s="145"/>
      <c r="AA136" s="145"/>
      <c r="AB136" s="145"/>
      <c r="AC136" s="145"/>
      <c r="AD136" s="145"/>
      <c r="AE136" s="144"/>
      <c r="AF136" s="144"/>
      <c r="AG136" s="144"/>
      <c r="AH136" s="144"/>
      <c r="AI136" s="144"/>
      <c r="AJ136" s="144"/>
      <c r="AK136" s="144"/>
      <c r="AL136" s="144"/>
      <c r="AM136" s="144"/>
      <c r="AN136" s="144"/>
      <c r="AO136" s="144"/>
      <c r="AP136" s="144"/>
      <c r="AQ136" s="144"/>
      <c r="AR136" s="144"/>
      <c r="AS136" s="144"/>
      <c r="AT136" s="144"/>
      <c r="AU136" s="144"/>
      <c r="AV136" s="144"/>
      <c r="AW136" s="144"/>
      <c r="AX136" s="144"/>
      <c r="AY136" s="144"/>
      <c r="AZ136" s="144"/>
      <c r="BA136" s="144"/>
      <c r="BB136" s="144"/>
      <c r="BC136" s="144"/>
      <c r="BD136" s="144"/>
      <c r="BE136" s="144"/>
      <c r="BF136" s="144"/>
    </row>
    <row r="137" spans="3:58">
      <c r="C137" s="144"/>
      <c r="D137" s="144"/>
      <c r="E137" s="144"/>
      <c r="F137" s="144"/>
      <c r="G137" s="144"/>
      <c r="H137" s="144"/>
      <c r="I137" s="144"/>
      <c r="J137" s="144"/>
      <c r="K137" s="144"/>
      <c r="L137" s="144"/>
      <c r="M137" s="144"/>
      <c r="N137" s="144"/>
      <c r="O137" s="144"/>
      <c r="P137" s="144"/>
      <c r="Q137" s="145"/>
      <c r="R137" s="145"/>
      <c r="S137" s="145"/>
      <c r="T137" s="145"/>
      <c r="U137" s="145"/>
      <c r="V137" s="145"/>
      <c r="W137" s="145"/>
      <c r="X137" s="145"/>
      <c r="Y137" s="145"/>
      <c r="Z137" s="145"/>
      <c r="AA137" s="145"/>
      <c r="AB137" s="145"/>
      <c r="AC137" s="145"/>
      <c r="AD137" s="145"/>
      <c r="AE137" s="144"/>
      <c r="AF137" s="144"/>
      <c r="AG137" s="144"/>
      <c r="AH137" s="144"/>
      <c r="AI137" s="144"/>
      <c r="AJ137" s="144"/>
      <c r="AK137" s="144"/>
      <c r="AL137" s="144"/>
      <c r="AM137" s="144"/>
      <c r="AN137" s="144"/>
      <c r="AO137" s="144"/>
      <c r="AP137" s="144"/>
      <c r="AQ137" s="144"/>
      <c r="AR137" s="144"/>
      <c r="AS137" s="144"/>
      <c r="AT137" s="144"/>
      <c r="AU137" s="144"/>
      <c r="AV137" s="144"/>
      <c r="AW137" s="144"/>
      <c r="AX137" s="144"/>
      <c r="AY137" s="144"/>
      <c r="AZ137" s="144"/>
      <c r="BA137" s="144"/>
      <c r="BB137" s="144"/>
      <c r="BC137" s="144"/>
      <c r="BD137" s="144"/>
      <c r="BE137" s="144"/>
      <c r="BF137" s="144"/>
    </row>
    <row r="138" spans="3:58">
      <c r="C138" s="144"/>
      <c r="D138" s="144"/>
      <c r="E138" s="144"/>
      <c r="F138" s="144"/>
      <c r="G138" s="144"/>
      <c r="H138" s="144"/>
      <c r="I138" s="144"/>
      <c r="J138" s="144"/>
      <c r="K138" s="144"/>
      <c r="L138" s="144"/>
      <c r="M138" s="144"/>
      <c r="N138" s="144"/>
      <c r="O138" s="144"/>
      <c r="P138" s="144"/>
      <c r="Q138" s="145"/>
      <c r="R138" s="145"/>
      <c r="S138" s="145"/>
      <c r="T138" s="145"/>
      <c r="U138" s="145"/>
      <c r="V138" s="145"/>
      <c r="W138" s="145"/>
      <c r="X138" s="145"/>
      <c r="Y138" s="145"/>
      <c r="Z138" s="145"/>
      <c r="AA138" s="145"/>
      <c r="AB138" s="145"/>
      <c r="AC138" s="145"/>
      <c r="AD138" s="145"/>
      <c r="AE138" s="144"/>
      <c r="AF138" s="144"/>
      <c r="AG138" s="144"/>
      <c r="AH138" s="144"/>
      <c r="AI138" s="144"/>
      <c r="AJ138" s="144"/>
      <c r="AK138" s="144"/>
      <c r="AL138" s="144"/>
      <c r="AM138" s="144"/>
      <c r="AN138" s="144"/>
      <c r="AO138" s="144"/>
      <c r="AP138" s="144"/>
      <c r="AQ138" s="144"/>
      <c r="AR138" s="144"/>
      <c r="AS138" s="144"/>
      <c r="AT138" s="144"/>
      <c r="AU138" s="144"/>
      <c r="AV138" s="144"/>
      <c r="AW138" s="144"/>
      <c r="AX138" s="144"/>
      <c r="AY138" s="144"/>
      <c r="AZ138" s="144"/>
      <c r="BA138" s="144"/>
      <c r="BB138" s="144"/>
      <c r="BC138" s="144"/>
      <c r="BD138" s="144"/>
      <c r="BE138" s="144"/>
      <c r="BF138" s="144"/>
    </row>
    <row r="139" spans="3:58">
      <c r="C139" s="144"/>
      <c r="D139" s="144"/>
      <c r="E139" s="144"/>
      <c r="F139" s="144"/>
      <c r="G139" s="144"/>
      <c r="H139" s="144"/>
      <c r="I139" s="144"/>
      <c r="J139" s="144"/>
      <c r="K139" s="144"/>
      <c r="L139" s="144"/>
      <c r="M139" s="144"/>
      <c r="N139" s="144"/>
      <c r="O139" s="144"/>
      <c r="P139" s="144"/>
      <c r="Q139" s="145"/>
      <c r="R139" s="145"/>
      <c r="S139" s="145"/>
      <c r="T139" s="145"/>
      <c r="U139" s="145"/>
      <c r="V139" s="145"/>
      <c r="W139" s="145"/>
      <c r="X139" s="145"/>
      <c r="Y139" s="145"/>
      <c r="Z139" s="145"/>
      <c r="AA139" s="145"/>
      <c r="AB139" s="145"/>
      <c r="AC139" s="145"/>
      <c r="AD139" s="145"/>
      <c r="AE139" s="144"/>
      <c r="AF139" s="144"/>
      <c r="AG139" s="144"/>
      <c r="AH139" s="144"/>
      <c r="AI139" s="144"/>
      <c r="AJ139" s="144"/>
      <c r="AK139" s="144"/>
      <c r="AL139" s="144"/>
      <c r="AM139" s="144"/>
      <c r="AN139" s="144"/>
      <c r="AO139" s="144"/>
      <c r="AP139" s="144"/>
      <c r="AQ139" s="144"/>
      <c r="AR139" s="144"/>
      <c r="AS139" s="144"/>
      <c r="AT139" s="144"/>
      <c r="AU139" s="144"/>
      <c r="AV139" s="144"/>
      <c r="AW139" s="144"/>
      <c r="AX139" s="144"/>
      <c r="AY139" s="144"/>
      <c r="AZ139" s="144"/>
      <c r="BA139" s="144"/>
      <c r="BB139" s="144"/>
      <c r="BC139" s="144"/>
      <c r="BD139" s="144"/>
      <c r="BE139" s="144"/>
      <c r="BF139" s="144"/>
    </row>
    <row r="140" spans="3:58">
      <c r="C140" s="144"/>
      <c r="D140" s="144"/>
      <c r="E140" s="144"/>
      <c r="F140" s="144"/>
      <c r="G140" s="144"/>
      <c r="H140" s="144"/>
      <c r="I140" s="144"/>
      <c r="J140" s="144"/>
      <c r="K140" s="144"/>
      <c r="L140" s="144"/>
      <c r="M140" s="144"/>
      <c r="N140" s="144"/>
      <c r="O140" s="144"/>
      <c r="P140" s="144"/>
      <c r="Q140" s="145"/>
      <c r="R140" s="145"/>
      <c r="S140" s="145"/>
      <c r="T140" s="145"/>
      <c r="U140" s="145"/>
      <c r="V140" s="145"/>
      <c r="W140" s="145"/>
      <c r="X140" s="145"/>
      <c r="Y140" s="145"/>
      <c r="Z140" s="145"/>
      <c r="AA140" s="145"/>
      <c r="AB140" s="145"/>
      <c r="AC140" s="145"/>
      <c r="AD140" s="145"/>
      <c r="AE140" s="144"/>
      <c r="AF140" s="144"/>
      <c r="AG140" s="144"/>
      <c r="AH140" s="144"/>
      <c r="AI140" s="144"/>
      <c r="AJ140" s="144"/>
      <c r="AK140" s="144"/>
      <c r="AL140" s="144"/>
      <c r="AM140" s="144"/>
      <c r="AN140" s="144"/>
      <c r="AO140" s="144"/>
      <c r="AP140" s="144"/>
      <c r="AQ140" s="144"/>
      <c r="AR140" s="144"/>
      <c r="AS140" s="144"/>
      <c r="AT140" s="144"/>
      <c r="AU140" s="144"/>
      <c r="AV140" s="144"/>
      <c r="AW140" s="144"/>
      <c r="AX140" s="144"/>
      <c r="AY140" s="144"/>
      <c r="AZ140" s="144"/>
      <c r="BA140" s="144"/>
      <c r="BB140" s="144"/>
      <c r="BC140" s="144"/>
      <c r="BD140" s="144"/>
      <c r="BE140" s="144"/>
      <c r="BF140" s="144"/>
    </row>
    <row r="141" spans="3:58">
      <c r="C141" s="144"/>
      <c r="D141" s="144"/>
      <c r="E141" s="144"/>
      <c r="F141" s="144"/>
      <c r="G141" s="144"/>
      <c r="H141" s="144"/>
      <c r="I141" s="144"/>
      <c r="J141" s="144"/>
      <c r="K141" s="144"/>
      <c r="L141" s="144"/>
      <c r="M141" s="144"/>
      <c r="N141" s="144"/>
      <c r="O141" s="144"/>
      <c r="P141" s="144"/>
      <c r="Q141" s="145"/>
      <c r="R141" s="145"/>
      <c r="S141" s="145"/>
      <c r="T141" s="145"/>
      <c r="U141" s="145"/>
      <c r="V141" s="145"/>
      <c r="W141" s="145"/>
      <c r="X141" s="145"/>
      <c r="Y141" s="145"/>
      <c r="Z141" s="145"/>
      <c r="AA141" s="145"/>
      <c r="AB141" s="145"/>
      <c r="AC141" s="145"/>
      <c r="AD141" s="145"/>
      <c r="AE141" s="144"/>
      <c r="AF141" s="144"/>
      <c r="AG141" s="144"/>
      <c r="AH141" s="144"/>
      <c r="AI141" s="144"/>
      <c r="AJ141" s="144"/>
      <c r="AK141" s="144"/>
      <c r="AL141" s="144"/>
      <c r="AM141" s="144"/>
      <c r="AN141" s="144"/>
      <c r="AO141" s="144"/>
      <c r="AP141" s="144"/>
      <c r="AQ141" s="144"/>
      <c r="AR141" s="144"/>
      <c r="AS141" s="144"/>
      <c r="AT141" s="144"/>
      <c r="AU141" s="144"/>
      <c r="AV141" s="144"/>
      <c r="AW141" s="144"/>
      <c r="AX141" s="144"/>
      <c r="AY141" s="144"/>
      <c r="AZ141" s="144"/>
      <c r="BA141" s="144"/>
      <c r="BB141" s="144"/>
      <c r="BC141" s="144"/>
      <c r="BD141" s="144"/>
      <c r="BE141" s="144"/>
      <c r="BF141" s="144"/>
    </row>
    <row r="142" spans="3:58">
      <c r="C142" s="144"/>
      <c r="D142" s="144"/>
      <c r="E142" s="144"/>
      <c r="F142" s="144"/>
      <c r="G142" s="144"/>
      <c r="H142" s="144"/>
      <c r="I142" s="144"/>
      <c r="J142" s="144"/>
      <c r="K142" s="144"/>
      <c r="L142" s="144"/>
      <c r="M142" s="144"/>
      <c r="N142" s="144"/>
      <c r="O142" s="144"/>
      <c r="P142" s="144"/>
      <c r="Q142" s="145"/>
      <c r="R142" s="145"/>
      <c r="S142" s="145"/>
      <c r="T142" s="145"/>
      <c r="U142" s="145"/>
      <c r="V142" s="145"/>
      <c r="W142" s="145"/>
      <c r="X142" s="145"/>
      <c r="Y142" s="145"/>
      <c r="Z142" s="145"/>
      <c r="AA142" s="145"/>
      <c r="AB142" s="145"/>
      <c r="AC142" s="145"/>
      <c r="AD142" s="145"/>
      <c r="AE142" s="144"/>
      <c r="AF142" s="144"/>
      <c r="AG142" s="144"/>
      <c r="AH142" s="144"/>
      <c r="AI142" s="144"/>
      <c r="AJ142" s="144"/>
      <c r="AK142" s="144"/>
      <c r="AL142" s="144"/>
      <c r="AM142" s="144"/>
      <c r="AN142" s="144"/>
      <c r="AO142" s="144"/>
      <c r="AP142" s="144"/>
      <c r="AQ142" s="144"/>
      <c r="AR142" s="144"/>
      <c r="AS142" s="144"/>
      <c r="AT142" s="144"/>
      <c r="AU142" s="144"/>
      <c r="AV142" s="144"/>
      <c r="AW142" s="144"/>
      <c r="AX142" s="144"/>
      <c r="AY142" s="144"/>
      <c r="AZ142" s="144"/>
      <c r="BA142" s="144"/>
      <c r="BB142" s="144"/>
      <c r="BC142" s="144"/>
      <c r="BD142" s="144"/>
      <c r="BE142" s="144"/>
      <c r="BF142" s="144"/>
    </row>
    <row r="143" spans="3:58">
      <c r="C143" s="144"/>
      <c r="D143" s="144"/>
      <c r="E143" s="144"/>
      <c r="F143" s="144"/>
      <c r="G143" s="144"/>
      <c r="H143" s="144"/>
      <c r="I143" s="144"/>
      <c r="J143" s="144"/>
      <c r="K143" s="144"/>
      <c r="L143" s="144"/>
      <c r="M143" s="144"/>
      <c r="N143" s="144"/>
      <c r="O143" s="144"/>
      <c r="P143" s="144"/>
      <c r="Q143" s="145"/>
      <c r="R143" s="145"/>
      <c r="S143" s="145"/>
      <c r="T143" s="145"/>
      <c r="U143" s="145"/>
      <c r="V143" s="145"/>
      <c r="W143" s="145"/>
      <c r="X143" s="145"/>
      <c r="Y143" s="145"/>
      <c r="Z143" s="145"/>
      <c r="AA143" s="145"/>
      <c r="AB143" s="145"/>
      <c r="AC143" s="145"/>
      <c r="AD143" s="145"/>
      <c r="AE143" s="144"/>
      <c r="AF143" s="144"/>
      <c r="AG143" s="144"/>
      <c r="AH143" s="144"/>
      <c r="AI143" s="144"/>
      <c r="AJ143" s="144"/>
      <c r="AK143" s="144"/>
      <c r="AL143" s="144"/>
      <c r="AM143" s="144"/>
      <c r="AN143" s="144"/>
      <c r="AO143" s="144"/>
      <c r="AP143" s="144"/>
      <c r="AQ143" s="144"/>
      <c r="AR143" s="144"/>
      <c r="AS143" s="144"/>
      <c r="AT143" s="144"/>
      <c r="AU143" s="144"/>
      <c r="AV143" s="144"/>
      <c r="AW143" s="144"/>
      <c r="AX143" s="144"/>
      <c r="AY143" s="144"/>
      <c r="AZ143" s="144"/>
      <c r="BA143" s="144"/>
      <c r="BB143" s="144"/>
      <c r="BC143" s="144"/>
      <c r="BD143" s="144"/>
      <c r="BE143" s="144"/>
      <c r="BF143" s="144"/>
    </row>
    <row r="144" spans="3:58">
      <c r="C144" s="144"/>
      <c r="D144" s="144"/>
      <c r="E144" s="144"/>
      <c r="F144" s="144"/>
      <c r="G144" s="144"/>
      <c r="H144" s="144"/>
      <c r="I144" s="144"/>
      <c r="J144" s="144"/>
      <c r="K144" s="144"/>
      <c r="L144" s="144"/>
      <c r="M144" s="144"/>
      <c r="N144" s="144"/>
      <c r="O144" s="144"/>
      <c r="P144" s="144"/>
      <c r="Q144" s="145"/>
      <c r="R144" s="145"/>
      <c r="S144" s="145"/>
      <c r="T144" s="145"/>
      <c r="U144" s="145"/>
      <c r="V144" s="145"/>
      <c r="W144" s="145"/>
      <c r="X144" s="145"/>
      <c r="Y144" s="145"/>
      <c r="Z144" s="145"/>
      <c r="AA144" s="145"/>
      <c r="AB144" s="145"/>
      <c r="AC144" s="145"/>
      <c r="AD144" s="145"/>
      <c r="AE144" s="144"/>
      <c r="AF144" s="144"/>
      <c r="AG144" s="144"/>
      <c r="AH144" s="144"/>
      <c r="AI144" s="144"/>
      <c r="AJ144" s="144"/>
      <c r="AK144" s="144"/>
      <c r="AL144" s="144"/>
      <c r="AM144" s="144"/>
      <c r="AN144" s="144"/>
      <c r="AO144" s="144"/>
      <c r="AP144" s="144"/>
      <c r="AQ144" s="144"/>
      <c r="AR144" s="144"/>
      <c r="AS144" s="144"/>
      <c r="AT144" s="144"/>
      <c r="AU144" s="144"/>
      <c r="AV144" s="144"/>
      <c r="AW144" s="144"/>
      <c r="AX144" s="144"/>
      <c r="AY144" s="144"/>
      <c r="AZ144" s="144"/>
      <c r="BA144" s="144"/>
      <c r="BB144" s="144"/>
      <c r="BC144" s="144"/>
      <c r="BD144" s="144"/>
      <c r="BE144" s="144"/>
      <c r="BF144" s="144"/>
    </row>
    <row r="145" spans="3:58">
      <c r="C145" s="144"/>
      <c r="D145" s="144"/>
      <c r="E145" s="144"/>
      <c r="F145" s="144"/>
      <c r="G145" s="144"/>
      <c r="H145" s="144"/>
      <c r="I145" s="144"/>
      <c r="J145" s="144"/>
      <c r="K145" s="144"/>
      <c r="L145" s="144"/>
      <c r="M145" s="144"/>
      <c r="N145" s="144"/>
      <c r="O145" s="144"/>
      <c r="P145" s="144"/>
      <c r="Q145" s="145"/>
      <c r="R145" s="145"/>
      <c r="S145" s="145"/>
      <c r="T145" s="145"/>
      <c r="U145" s="145"/>
      <c r="V145" s="145"/>
      <c r="W145" s="145"/>
      <c r="X145" s="145"/>
      <c r="Y145" s="145"/>
      <c r="Z145" s="145"/>
      <c r="AA145" s="145"/>
      <c r="AB145" s="145"/>
      <c r="AC145" s="145"/>
      <c r="AD145" s="145"/>
      <c r="AE145" s="144"/>
      <c r="AF145" s="144"/>
      <c r="AG145" s="144"/>
      <c r="AH145" s="144"/>
      <c r="AI145" s="144"/>
      <c r="AJ145" s="144"/>
      <c r="AK145" s="144"/>
      <c r="AL145" s="144"/>
      <c r="AM145" s="144"/>
      <c r="AN145" s="144"/>
      <c r="AO145" s="144"/>
      <c r="AP145" s="144"/>
      <c r="AQ145" s="144"/>
      <c r="AR145" s="144"/>
      <c r="AS145" s="144"/>
      <c r="AT145" s="144"/>
      <c r="AU145" s="144"/>
      <c r="AV145" s="144"/>
      <c r="AW145" s="144"/>
      <c r="AX145" s="144"/>
      <c r="AY145" s="144"/>
      <c r="AZ145" s="144"/>
      <c r="BA145" s="144"/>
      <c r="BB145" s="144"/>
      <c r="BC145" s="144"/>
      <c r="BD145" s="144"/>
      <c r="BE145" s="144"/>
      <c r="BF145" s="144"/>
    </row>
    <row r="146" spans="3:58">
      <c r="C146" s="144"/>
      <c r="D146" s="144"/>
      <c r="E146" s="144"/>
      <c r="F146" s="144"/>
      <c r="G146" s="144"/>
      <c r="H146" s="144"/>
      <c r="I146" s="144"/>
      <c r="J146" s="144"/>
      <c r="K146" s="144"/>
      <c r="L146" s="144"/>
      <c r="M146" s="144"/>
      <c r="N146" s="144"/>
      <c r="O146" s="144"/>
      <c r="P146" s="144"/>
      <c r="Q146" s="145"/>
      <c r="R146" s="145"/>
      <c r="S146" s="145"/>
      <c r="T146" s="145"/>
      <c r="U146" s="145"/>
      <c r="V146" s="145"/>
      <c r="W146" s="145"/>
      <c r="X146" s="145"/>
      <c r="Y146" s="145"/>
      <c r="Z146" s="145"/>
      <c r="AA146" s="145"/>
      <c r="AB146" s="145"/>
      <c r="AC146" s="145"/>
      <c r="AD146" s="145"/>
      <c r="AE146" s="144"/>
      <c r="AF146" s="144"/>
      <c r="AG146" s="144"/>
      <c r="AH146" s="144"/>
      <c r="AI146" s="144"/>
      <c r="AJ146" s="144"/>
      <c r="AK146" s="144"/>
      <c r="AL146" s="144"/>
      <c r="AM146" s="144"/>
      <c r="AN146" s="144"/>
      <c r="AO146" s="144"/>
      <c r="AP146" s="144"/>
      <c r="AQ146" s="144"/>
      <c r="AR146" s="144"/>
      <c r="AS146" s="144"/>
      <c r="AT146" s="144"/>
      <c r="AU146" s="144"/>
      <c r="AV146" s="144"/>
      <c r="AW146" s="144"/>
      <c r="AX146" s="144"/>
      <c r="AY146" s="144"/>
      <c r="AZ146" s="144"/>
      <c r="BA146" s="144"/>
      <c r="BB146" s="144"/>
      <c r="BC146" s="144"/>
      <c r="BD146" s="144"/>
      <c r="BE146" s="144"/>
      <c r="BF146" s="144"/>
    </row>
    <row r="147" spans="3:58">
      <c r="C147" s="144"/>
      <c r="D147" s="144"/>
      <c r="E147" s="144"/>
      <c r="F147" s="144"/>
      <c r="G147" s="144"/>
      <c r="H147" s="144"/>
      <c r="I147" s="144"/>
      <c r="J147" s="144"/>
      <c r="K147" s="144"/>
      <c r="L147" s="144"/>
      <c r="M147" s="144"/>
      <c r="N147" s="144"/>
      <c r="O147" s="144"/>
      <c r="P147" s="144"/>
      <c r="Q147" s="145"/>
      <c r="R147" s="145"/>
      <c r="S147" s="145"/>
      <c r="T147" s="145"/>
      <c r="U147" s="145"/>
      <c r="V147" s="145"/>
      <c r="W147" s="145"/>
      <c r="X147" s="145"/>
      <c r="Y147" s="145"/>
      <c r="Z147" s="145"/>
      <c r="AA147" s="145"/>
      <c r="AB147" s="145"/>
      <c r="AC147" s="145"/>
      <c r="AD147" s="145"/>
      <c r="AE147" s="144"/>
      <c r="AF147" s="144"/>
      <c r="AG147" s="144"/>
      <c r="AH147" s="144"/>
      <c r="AI147" s="144"/>
      <c r="AJ147" s="144"/>
      <c r="AK147" s="144"/>
      <c r="AL147" s="144"/>
      <c r="AM147" s="144"/>
      <c r="AN147" s="144"/>
      <c r="AO147" s="144"/>
      <c r="AP147" s="144"/>
      <c r="AQ147" s="144"/>
      <c r="AR147" s="144"/>
      <c r="AS147" s="144"/>
      <c r="AT147" s="144"/>
      <c r="AU147" s="144"/>
      <c r="AV147" s="144"/>
      <c r="AW147" s="144"/>
      <c r="AX147" s="144"/>
      <c r="AY147" s="144"/>
      <c r="AZ147" s="144"/>
      <c r="BA147" s="144"/>
      <c r="BB147" s="144"/>
      <c r="BC147" s="144"/>
      <c r="BD147" s="144"/>
      <c r="BE147" s="144"/>
      <c r="BF147" s="144"/>
    </row>
    <row r="148" spans="3:58">
      <c r="C148" s="144"/>
      <c r="D148" s="144"/>
      <c r="E148" s="144"/>
      <c r="F148" s="144"/>
      <c r="G148" s="144"/>
      <c r="H148" s="144"/>
      <c r="I148" s="144"/>
      <c r="J148" s="144"/>
      <c r="K148" s="144"/>
      <c r="L148" s="144"/>
      <c r="M148" s="144"/>
      <c r="N148" s="144"/>
      <c r="O148" s="144"/>
      <c r="P148" s="144"/>
      <c r="Q148" s="145"/>
      <c r="R148" s="145"/>
      <c r="S148" s="145"/>
      <c r="T148" s="145"/>
      <c r="U148" s="145"/>
      <c r="V148" s="145"/>
      <c r="W148" s="145"/>
      <c r="X148" s="145"/>
      <c r="Y148" s="145"/>
      <c r="Z148" s="145"/>
      <c r="AA148" s="145"/>
      <c r="AB148" s="145"/>
      <c r="AC148" s="145"/>
      <c r="AD148" s="145"/>
      <c r="AE148" s="144"/>
      <c r="AF148" s="144"/>
      <c r="AG148" s="144"/>
      <c r="AH148" s="144"/>
      <c r="AI148" s="144"/>
      <c r="AJ148" s="144"/>
      <c r="AK148" s="144"/>
      <c r="AL148" s="144"/>
      <c r="AM148" s="144"/>
      <c r="AN148" s="144"/>
      <c r="AO148" s="144"/>
      <c r="AP148" s="144"/>
      <c r="AQ148" s="144"/>
      <c r="AR148" s="144"/>
      <c r="AS148" s="144"/>
      <c r="AT148" s="144"/>
      <c r="AU148" s="144"/>
      <c r="AV148" s="144"/>
      <c r="AW148" s="144"/>
      <c r="AX148" s="144"/>
      <c r="AY148" s="144"/>
      <c r="AZ148" s="144"/>
      <c r="BA148" s="144"/>
      <c r="BB148" s="144"/>
      <c r="BC148" s="144"/>
      <c r="BD148" s="144"/>
      <c r="BE148" s="144"/>
      <c r="BF148" s="144"/>
    </row>
    <row r="149" spans="3:58">
      <c r="C149" s="144"/>
      <c r="D149" s="144"/>
      <c r="E149" s="144"/>
      <c r="F149" s="144"/>
      <c r="G149" s="144"/>
      <c r="H149" s="144"/>
      <c r="I149" s="144"/>
      <c r="J149" s="144"/>
      <c r="K149" s="144"/>
      <c r="L149" s="144"/>
      <c r="M149" s="144"/>
      <c r="N149" s="144"/>
      <c r="O149" s="144"/>
      <c r="P149" s="144"/>
      <c r="Q149" s="145"/>
      <c r="R149" s="145"/>
      <c r="S149" s="145"/>
      <c r="T149" s="145"/>
      <c r="U149" s="145"/>
      <c r="V149" s="145"/>
      <c r="W149" s="145"/>
      <c r="X149" s="145"/>
      <c r="Y149" s="145"/>
      <c r="Z149" s="145"/>
      <c r="AA149" s="145"/>
      <c r="AB149" s="145"/>
      <c r="AC149" s="145"/>
      <c r="AD149" s="145"/>
      <c r="AE149" s="144"/>
      <c r="AF149" s="144"/>
      <c r="AG149" s="144"/>
      <c r="AH149" s="144"/>
      <c r="AI149" s="144"/>
      <c r="AJ149" s="144"/>
      <c r="AK149" s="144"/>
      <c r="AL149" s="144"/>
      <c r="AM149" s="144"/>
      <c r="AN149" s="144"/>
      <c r="AO149" s="144"/>
      <c r="AP149" s="144"/>
      <c r="AQ149" s="144"/>
      <c r="AR149" s="144"/>
      <c r="AS149" s="144"/>
      <c r="AT149" s="144"/>
      <c r="AU149" s="144"/>
      <c r="AV149" s="144"/>
      <c r="AW149" s="144"/>
      <c r="AX149" s="144"/>
      <c r="AY149" s="144"/>
      <c r="AZ149" s="144"/>
      <c r="BA149" s="144"/>
      <c r="BB149" s="144"/>
      <c r="BC149" s="144"/>
      <c r="BD149" s="144"/>
      <c r="BE149" s="144"/>
      <c r="BF149" s="144"/>
    </row>
    <row r="150" spans="3:58">
      <c r="C150" s="144"/>
      <c r="D150" s="144"/>
      <c r="E150" s="144"/>
      <c r="F150" s="144"/>
      <c r="G150" s="144"/>
      <c r="H150" s="144"/>
      <c r="I150" s="144"/>
      <c r="J150" s="144"/>
      <c r="K150" s="144"/>
      <c r="L150" s="144"/>
      <c r="M150" s="144"/>
      <c r="N150" s="144"/>
      <c r="O150" s="144"/>
      <c r="P150" s="144"/>
      <c r="Q150" s="145"/>
      <c r="R150" s="145"/>
      <c r="S150" s="145"/>
      <c r="T150" s="145"/>
      <c r="U150" s="145"/>
      <c r="V150" s="145"/>
      <c r="W150" s="145"/>
      <c r="X150" s="145"/>
      <c r="Y150" s="145"/>
      <c r="Z150" s="145"/>
      <c r="AA150" s="145"/>
      <c r="AB150" s="145"/>
      <c r="AC150" s="145"/>
      <c r="AD150" s="145"/>
      <c r="AE150" s="144"/>
      <c r="AF150" s="144"/>
      <c r="AG150" s="144"/>
      <c r="AH150" s="144"/>
      <c r="AI150" s="144"/>
      <c r="AJ150" s="144"/>
      <c r="AK150" s="144"/>
      <c r="AL150" s="144"/>
      <c r="AM150" s="144"/>
      <c r="AN150" s="144"/>
      <c r="AO150" s="144"/>
      <c r="AP150" s="144"/>
      <c r="AQ150" s="144"/>
      <c r="AR150" s="144"/>
      <c r="AS150" s="144"/>
      <c r="AT150" s="144"/>
      <c r="AU150" s="144"/>
      <c r="AV150" s="144"/>
      <c r="AW150" s="144"/>
      <c r="AX150" s="144"/>
      <c r="AY150" s="144"/>
      <c r="AZ150" s="144"/>
      <c r="BA150" s="144"/>
      <c r="BB150" s="144"/>
      <c r="BC150" s="144"/>
      <c r="BD150" s="144"/>
      <c r="BE150" s="144"/>
      <c r="BF150" s="144"/>
    </row>
    <row r="151" spans="3:58">
      <c r="C151" s="144"/>
      <c r="D151" s="144"/>
      <c r="E151" s="144"/>
      <c r="F151" s="144"/>
      <c r="G151" s="144"/>
      <c r="H151" s="144"/>
      <c r="I151" s="144"/>
      <c r="J151" s="144"/>
      <c r="K151" s="144"/>
      <c r="L151" s="144"/>
      <c r="M151" s="144"/>
      <c r="N151" s="144"/>
      <c r="O151" s="144"/>
      <c r="P151" s="144"/>
      <c r="Q151" s="145"/>
      <c r="R151" s="145"/>
      <c r="S151" s="145"/>
      <c r="T151" s="145"/>
      <c r="U151" s="145"/>
      <c r="V151" s="145"/>
      <c r="W151" s="145"/>
      <c r="X151" s="145"/>
      <c r="Y151" s="145"/>
      <c r="Z151" s="145"/>
      <c r="AA151" s="145"/>
      <c r="AB151" s="145"/>
      <c r="AC151" s="145"/>
      <c r="AD151" s="145"/>
      <c r="AE151" s="144"/>
      <c r="AF151" s="144"/>
      <c r="AG151" s="144"/>
      <c r="AH151" s="144"/>
      <c r="AI151" s="144"/>
      <c r="AJ151" s="144"/>
      <c r="AK151" s="144"/>
      <c r="AL151" s="144"/>
      <c r="AM151" s="144"/>
      <c r="AN151" s="144"/>
      <c r="AO151" s="144"/>
      <c r="AP151" s="144"/>
      <c r="AQ151" s="144"/>
      <c r="AR151" s="144"/>
      <c r="AS151" s="144"/>
      <c r="AT151" s="144"/>
      <c r="AU151" s="144"/>
      <c r="AV151" s="144"/>
      <c r="AW151" s="144"/>
      <c r="AX151" s="144"/>
      <c r="AY151" s="144"/>
      <c r="AZ151" s="144"/>
      <c r="BA151" s="144"/>
      <c r="BB151" s="144"/>
      <c r="BC151" s="144"/>
      <c r="BD151" s="144"/>
      <c r="BE151" s="144"/>
      <c r="BF151" s="144"/>
    </row>
    <row r="152" spans="3:58">
      <c r="C152" s="144"/>
      <c r="D152" s="144"/>
      <c r="E152" s="144"/>
      <c r="F152" s="144"/>
      <c r="G152" s="144"/>
      <c r="H152" s="144"/>
      <c r="I152" s="144"/>
      <c r="J152" s="144"/>
      <c r="K152" s="144"/>
      <c r="L152" s="144"/>
      <c r="M152" s="144"/>
      <c r="N152" s="144"/>
      <c r="O152" s="144"/>
      <c r="P152" s="144"/>
      <c r="Q152" s="145"/>
      <c r="R152" s="145"/>
      <c r="S152" s="145"/>
      <c r="T152" s="145"/>
      <c r="U152" s="145"/>
      <c r="V152" s="145"/>
      <c r="W152" s="145"/>
      <c r="X152" s="145"/>
      <c r="Y152" s="145"/>
      <c r="Z152" s="145"/>
      <c r="AA152" s="145"/>
      <c r="AB152" s="145"/>
      <c r="AC152" s="145"/>
      <c r="AD152" s="145"/>
      <c r="AE152" s="144"/>
      <c r="AF152" s="144"/>
      <c r="AG152" s="144"/>
      <c r="AH152" s="144"/>
      <c r="AI152" s="144"/>
      <c r="AJ152" s="144"/>
      <c r="AK152" s="144"/>
      <c r="AL152" s="144"/>
      <c r="AM152" s="144"/>
      <c r="AN152" s="144"/>
      <c r="AO152" s="144"/>
      <c r="AP152" s="144"/>
      <c r="AQ152" s="144"/>
      <c r="AR152" s="144"/>
      <c r="AS152" s="144"/>
      <c r="AT152" s="144"/>
      <c r="AU152" s="144"/>
      <c r="AV152" s="144"/>
      <c r="AW152" s="144"/>
      <c r="AX152" s="144"/>
      <c r="AY152" s="144"/>
      <c r="AZ152" s="144"/>
      <c r="BA152" s="144"/>
      <c r="BB152" s="144"/>
      <c r="BC152" s="144"/>
      <c r="BD152" s="144"/>
      <c r="BE152" s="144"/>
      <c r="BF152" s="144"/>
    </row>
    <row r="153" spans="3:58">
      <c r="C153" s="144"/>
      <c r="D153" s="144"/>
      <c r="E153" s="144"/>
      <c r="F153" s="144"/>
      <c r="G153" s="144"/>
      <c r="H153" s="144"/>
      <c r="I153" s="144"/>
      <c r="J153" s="144"/>
      <c r="K153" s="144"/>
      <c r="L153" s="144"/>
      <c r="M153" s="144"/>
      <c r="N153" s="144"/>
      <c r="O153" s="144"/>
      <c r="P153" s="144"/>
      <c r="Q153" s="145"/>
      <c r="R153" s="145"/>
      <c r="S153" s="145"/>
      <c r="T153" s="145"/>
      <c r="U153" s="145"/>
      <c r="V153" s="145"/>
      <c r="W153" s="145"/>
      <c r="X153" s="145"/>
      <c r="Y153" s="145"/>
      <c r="Z153" s="145"/>
      <c r="AA153" s="145"/>
      <c r="AB153" s="145"/>
      <c r="AC153" s="145"/>
      <c r="AD153" s="145"/>
      <c r="AE153" s="144"/>
      <c r="AF153" s="144"/>
      <c r="AG153" s="144"/>
      <c r="AH153" s="144"/>
      <c r="AI153" s="144"/>
      <c r="AJ153" s="144"/>
      <c r="AK153" s="144"/>
      <c r="AL153" s="144"/>
      <c r="AM153" s="144"/>
      <c r="AN153" s="144"/>
      <c r="AO153" s="144"/>
      <c r="AP153" s="144"/>
      <c r="AQ153" s="144"/>
      <c r="AR153" s="144"/>
      <c r="AS153" s="144"/>
      <c r="AT153" s="144"/>
      <c r="AU153" s="144"/>
      <c r="AV153" s="144"/>
      <c r="AW153" s="144"/>
      <c r="AX153" s="144"/>
      <c r="AY153" s="144"/>
      <c r="AZ153" s="144"/>
      <c r="BA153" s="144"/>
      <c r="BB153" s="144"/>
      <c r="BC153" s="144"/>
      <c r="BD153" s="144"/>
      <c r="BE153" s="144"/>
      <c r="BF153" s="144"/>
    </row>
    <row r="154" spans="3:58">
      <c r="C154" s="144"/>
      <c r="D154" s="144"/>
      <c r="E154" s="144"/>
      <c r="F154" s="144"/>
      <c r="G154" s="144"/>
      <c r="H154" s="144"/>
      <c r="I154" s="144"/>
      <c r="J154" s="144"/>
      <c r="K154" s="144"/>
      <c r="L154" s="144"/>
      <c r="M154" s="144"/>
      <c r="N154" s="144"/>
      <c r="O154" s="144"/>
      <c r="P154" s="144"/>
      <c r="Q154" s="145"/>
      <c r="R154" s="145"/>
      <c r="S154" s="145"/>
      <c r="T154" s="145"/>
      <c r="U154" s="145"/>
      <c r="V154" s="145"/>
      <c r="W154" s="145"/>
      <c r="X154" s="145"/>
      <c r="Y154" s="145"/>
      <c r="Z154" s="145"/>
      <c r="AA154" s="145"/>
      <c r="AB154" s="145"/>
      <c r="AC154" s="145"/>
      <c r="AD154" s="145"/>
      <c r="AE154" s="144"/>
      <c r="AF154" s="144"/>
      <c r="AG154" s="144"/>
      <c r="AH154" s="144"/>
      <c r="AI154" s="144"/>
      <c r="AJ154" s="144"/>
      <c r="AK154" s="144"/>
      <c r="AL154" s="144"/>
      <c r="AM154" s="144"/>
      <c r="AN154" s="144"/>
      <c r="AO154" s="144"/>
      <c r="AP154" s="144"/>
      <c r="AQ154" s="144"/>
      <c r="AR154" s="144"/>
      <c r="AS154" s="144"/>
      <c r="AT154" s="144"/>
      <c r="AU154" s="144"/>
      <c r="AV154" s="144"/>
      <c r="AW154" s="144"/>
      <c r="AX154" s="144"/>
      <c r="AY154" s="144"/>
      <c r="AZ154" s="144"/>
      <c r="BA154" s="144"/>
      <c r="BB154" s="144"/>
      <c r="BC154" s="144"/>
      <c r="BD154" s="144"/>
      <c r="BE154" s="144"/>
      <c r="BF154" s="144"/>
    </row>
    <row r="155" spans="3:58">
      <c r="C155" s="144"/>
      <c r="D155" s="144"/>
      <c r="E155" s="144"/>
      <c r="F155" s="144"/>
      <c r="G155" s="144"/>
      <c r="H155" s="144"/>
      <c r="I155" s="144"/>
      <c r="J155" s="144"/>
      <c r="K155" s="144"/>
      <c r="L155" s="144"/>
      <c r="M155" s="144"/>
      <c r="N155" s="144"/>
      <c r="O155" s="144"/>
      <c r="P155" s="144"/>
      <c r="Q155" s="145"/>
      <c r="R155" s="145"/>
      <c r="S155" s="145"/>
      <c r="T155" s="145"/>
      <c r="U155" s="145"/>
      <c r="V155" s="145"/>
      <c r="W155" s="145"/>
      <c r="X155" s="145"/>
      <c r="Y155" s="145"/>
      <c r="Z155" s="145"/>
      <c r="AA155" s="145"/>
      <c r="AB155" s="145"/>
      <c r="AC155" s="145"/>
      <c r="AD155" s="145"/>
      <c r="AE155" s="144"/>
      <c r="AF155" s="144"/>
      <c r="AG155" s="144"/>
      <c r="AH155" s="144"/>
      <c r="AI155" s="144"/>
      <c r="AJ155" s="144"/>
      <c r="AK155" s="144"/>
      <c r="AL155" s="144"/>
      <c r="AM155" s="144"/>
      <c r="AN155" s="144"/>
      <c r="AO155" s="144"/>
      <c r="AP155" s="144"/>
      <c r="AQ155" s="144"/>
      <c r="AR155" s="144"/>
      <c r="AS155" s="144"/>
      <c r="AT155" s="144"/>
      <c r="AU155" s="144"/>
      <c r="AV155" s="144"/>
      <c r="AW155" s="144"/>
      <c r="AX155" s="144"/>
      <c r="AY155" s="144"/>
      <c r="AZ155" s="144"/>
      <c r="BA155" s="144"/>
      <c r="BB155" s="144"/>
      <c r="BC155" s="144"/>
      <c r="BD155" s="144"/>
      <c r="BE155" s="144"/>
      <c r="BF155" s="144"/>
    </row>
    <row r="156" spans="3:58">
      <c r="C156" s="144"/>
      <c r="D156" s="144"/>
      <c r="E156" s="144"/>
      <c r="F156" s="144"/>
      <c r="G156" s="144"/>
      <c r="H156" s="144"/>
      <c r="I156" s="144"/>
      <c r="J156" s="144"/>
      <c r="K156" s="144"/>
      <c r="L156" s="144"/>
      <c r="M156" s="144"/>
      <c r="N156" s="144"/>
      <c r="O156" s="144"/>
      <c r="P156" s="144"/>
      <c r="Q156" s="145"/>
      <c r="R156" s="145"/>
      <c r="S156" s="145"/>
      <c r="T156" s="145"/>
      <c r="U156" s="145"/>
      <c r="V156" s="145"/>
      <c r="W156" s="145"/>
      <c r="X156" s="145"/>
      <c r="Y156" s="145"/>
      <c r="Z156" s="145"/>
      <c r="AA156" s="145"/>
      <c r="AB156" s="145"/>
      <c r="AC156" s="145"/>
      <c r="AD156" s="145"/>
      <c r="AE156" s="144"/>
      <c r="AF156" s="144"/>
      <c r="AG156" s="144"/>
      <c r="AH156" s="144"/>
      <c r="AI156" s="144"/>
      <c r="AJ156" s="144"/>
      <c r="AK156" s="144"/>
      <c r="AL156" s="144"/>
      <c r="AM156" s="144"/>
      <c r="AN156" s="144"/>
      <c r="AO156" s="144"/>
      <c r="AP156" s="144"/>
      <c r="AQ156" s="144"/>
      <c r="AR156" s="144"/>
      <c r="AS156" s="144"/>
      <c r="AT156" s="144"/>
      <c r="AU156" s="144"/>
      <c r="AV156" s="144"/>
      <c r="AW156" s="144"/>
      <c r="AX156" s="144"/>
      <c r="AY156" s="144"/>
      <c r="AZ156" s="144"/>
      <c r="BA156" s="144"/>
      <c r="BB156" s="144"/>
      <c r="BC156" s="144"/>
      <c r="BD156" s="144"/>
      <c r="BE156" s="144"/>
      <c r="BF156" s="144"/>
    </row>
    <row r="157" spans="3:58">
      <c r="C157" s="144"/>
      <c r="D157" s="144"/>
      <c r="E157" s="144"/>
      <c r="F157" s="144"/>
      <c r="G157" s="144"/>
      <c r="H157" s="144"/>
      <c r="I157" s="144"/>
      <c r="J157" s="144"/>
      <c r="K157" s="144"/>
      <c r="L157" s="144"/>
      <c r="M157" s="144"/>
      <c r="N157" s="144"/>
      <c r="O157" s="144"/>
      <c r="P157" s="144"/>
      <c r="Q157" s="145"/>
      <c r="R157" s="145"/>
      <c r="S157" s="145"/>
      <c r="T157" s="145"/>
      <c r="U157" s="145"/>
      <c r="V157" s="145"/>
      <c r="W157" s="145"/>
      <c r="X157" s="145"/>
      <c r="Y157" s="145"/>
      <c r="Z157" s="145"/>
      <c r="AA157" s="145"/>
      <c r="AB157" s="145"/>
      <c r="AC157" s="145"/>
      <c r="AD157" s="145"/>
      <c r="AE157" s="144"/>
      <c r="AF157" s="144"/>
      <c r="AG157" s="144"/>
      <c r="AH157" s="144"/>
      <c r="AI157" s="144"/>
      <c r="AJ157" s="144"/>
      <c r="AK157" s="144"/>
      <c r="AL157" s="144"/>
      <c r="AM157" s="144"/>
      <c r="AN157" s="144"/>
      <c r="AO157" s="144"/>
      <c r="AP157" s="144"/>
      <c r="AQ157" s="144"/>
      <c r="AR157" s="144"/>
      <c r="AS157" s="144"/>
      <c r="AT157" s="144"/>
      <c r="AU157" s="144"/>
      <c r="AV157" s="144"/>
      <c r="AW157" s="144"/>
      <c r="AX157" s="144"/>
      <c r="AY157" s="144"/>
      <c r="AZ157" s="144"/>
      <c r="BA157" s="144"/>
      <c r="BB157" s="144"/>
      <c r="BC157" s="144"/>
      <c r="BD157" s="144"/>
      <c r="BE157" s="144"/>
      <c r="BF157" s="144"/>
    </row>
    <row r="158" spans="3:58">
      <c r="C158" s="144"/>
      <c r="D158" s="144"/>
      <c r="E158" s="144"/>
      <c r="F158" s="144"/>
      <c r="G158" s="144"/>
      <c r="H158" s="144"/>
      <c r="I158" s="144"/>
      <c r="J158" s="144"/>
      <c r="K158" s="144"/>
      <c r="L158" s="144"/>
      <c r="M158" s="144"/>
      <c r="N158" s="144"/>
      <c r="O158" s="144"/>
      <c r="P158" s="144"/>
      <c r="Q158" s="145"/>
      <c r="R158" s="145"/>
      <c r="S158" s="145"/>
      <c r="T158" s="145"/>
      <c r="U158" s="145"/>
      <c r="V158" s="145"/>
      <c r="W158" s="145"/>
      <c r="X158" s="145"/>
      <c r="Y158" s="145"/>
      <c r="Z158" s="145"/>
      <c r="AA158" s="145"/>
      <c r="AB158" s="145"/>
      <c r="AC158" s="145"/>
      <c r="AD158" s="145"/>
      <c r="AE158" s="144"/>
      <c r="AF158" s="144"/>
      <c r="AG158" s="144"/>
      <c r="AH158" s="144"/>
      <c r="AI158" s="144"/>
      <c r="AJ158" s="144"/>
      <c r="AK158" s="144"/>
      <c r="AL158" s="144"/>
      <c r="AM158" s="144"/>
      <c r="AN158" s="144"/>
      <c r="AO158" s="144"/>
      <c r="AP158" s="144"/>
      <c r="AQ158" s="144"/>
      <c r="AR158" s="144"/>
      <c r="AS158" s="144"/>
      <c r="AT158" s="144"/>
      <c r="AU158" s="144"/>
      <c r="AV158" s="144"/>
      <c r="AW158" s="144"/>
      <c r="AX158" s="144"/>
      <c r="AY158" s="144"/>
      <c r="AZ158" s="144"/>
      <c r="BA158" s="144"/>
      <c r="BB158" s="144"/>
      <c r="BC158" s="144"/>
      <c r="BD158" s="144"/>
      <c r="BE158" s="144"/>
      <c r="BF158" s="144"/>
    </row>
    <row r="159" spans="3:58">
      <c r="C159" s="144"/>
      <c r="D159" s="144"/>
      <c r="E159" s="144"/>
      <c r="F159" s="144"/>
      <c r="G159" s="144"/>
      <c r="H159" s="144"/>
      <c r="I159" s="144"/>
      <c r="J159" s="144"/>
      <c r="K159" s="144"/>
      <c r="L159" s="144"/>
      <c r="M159" s="144"/>
      <c r="N159" s="144"/>
      <c r="O159" s="144"/>
      <c r="P159" s="144"/>
      <c r="Q159" s="145"/>
      <c r="R159" s="145"/>
      <c r="S159" s="145"/>
      <c r="T159" s="145"/>
      <c r="U159" s="145"/>
      <c r="V159" s="145"/>
      <c r="W159" s="145"/>
      <c r="X159" s="145"/>
      <c r="Y159" s="145"/>
      <c r="Z159" s="145"/>
      <c r="AA159" s="145"/>
      <c r="AB159" s="145"/>
      <c r="AC159" s="145"/>
      <c r="AD159" s="145"/>
      <c r="AE159" s="144"/>
      <c r="AF159" s="144"/>
      <c r="AG159" s="144"/>
      <c r="AH159" s="144"/>
      <c r="AI159" s="144"/>
      <c r="AJ159" s="144"/>
      <c r="AK159" s="144"/>
      <c r="AL159" s="144"/>
      <c r="AM159" s="144"/>
      <c r="AN159" s="144"/>
      <c r="AO159" s="144"/>
      <c r="AP159" s="144"/>
      <c r="AQ159" s="144"/>
      <c r="AR159" s="144"/>
      <c r="AS159" s="144"/>
      <c r="AT159" s="144"/>
      <c r="AU159" s="144"/>
      <c r="AV159" s="144"/>
      <c r="AW159" s="144"/>
      <c r="AX159" s="144"/>
      <c r="AY159" s="144"/>
      <c r="AZ159" s="144"/>
      <c r="BA159" s="144"/>
      <c r="BB159" s="144"/>
      <c r="BC159" s="144"/>
      <c r="BD159" s="144"/>
      <c r="BE159" s="144"/>
      <c r="BF159" s="144"/>
    </row>
    <row r="160" spans="3:58">
      <c r="C160" s="144"/>
      <c r="D160" s="144"/>
      <c r="E160" s="144"/>
      <c r="F160" s="144"/>
      <c r="G160" s="144"/>
      <c r="H160" s="144"/>
      <c r="I160" s="144"/>
      <c r="J160" s="144"/>
      <c r="K160" s="144"/>
      <c r="L160" s="144"/>
      <c r="M160" s="144"/>
      <c r="N160" s="144"/>
      <c r="O160" s="144"/>
      <c r="P160" s="144"/>
      <c r="Q160" s="145"/>
      <c r="R160" s="145"/>
      <c r="S160" s="145"/>
      <c r="T160" s="145"/>
      <c r="U160" s="145"/>
      <c r="V160" s="145"/>
      <c r="W160" s="145"/>
      <c r="X160" s="145"/>
      <c r="Y160" s="145"/>
      <c r="Z160" s="145"/>
      <c r="AA160" s="145"/>
      <c r="AB160" s="145"/>
      <c r="AC160" s="145"/>
      <c r="AD160" s="145"/>
      <c r="AE160" s="144"/>
      <c r="AF160" s="144"/>
      <c r="AG160" s="144"/>
      <c r="AH160" s="144"/>
      <c r="AI160" s="144"/>
      <c r="AJ160" s="144"/>
      <c r="AK160" s="144"/>
      <c r="AL160" s="144"/>
      <c r="AM160" s="144"/>
      <c r="AN160" s="144"/>
      <c r="AO160" s="144"/>
      <c r="AP160" s="144"/>
      <c r="AQ160" s="144"/>
      <c r="AR160" s="144"/>
      <c r="AS160" s="144"/>
      <c r="AT160" s="144"/>
      <c r="AU160" s="144"/>
      <c r="AV160" s="144"/>
      <c r="AW160" s="144"/>
      <c r="AX160" s="144"/>
      <c r="AY160" s="144"/>
      <c r="AZ160" s="144"/>
      <c r="BA160" s="144"/>
      <c r="BB160" s="144"/>
      <c r="BC160" s="144"/>
      <c r="BD160" s="144"/>
      <c r="BE160" s="144"/>
      <c r="BF160" s="144"/>
    </row>
    <row r="161" spans="3:58">
      <c r="C161" s="144"/>
      <c r="D161" s="144"/>
      <c r="E161" s="144"/>
      <c r="F161" s="144"/>
      <c r="G161" s="144"/>
      <c r="H161" s="144"/>
      <c r="I161" s="144"/>
      <c r="J161" s="144"/>
      <c r="K161" s="144"/>
      <c r="L161" s="144"/>
      <c r="M161" s="144"/>
      <c r="N161" s="144"/>
      <c r="O161" s="144"/>
      <c r="P161" s="144"/>
      <c r="Q161" s="145"/>
      <c r="R161" s="145"/>
      <c r="S161" s="145"/>
      <c r="T161" s="145"/>
      <c r="U161" s="145"/>
      <c r="V161" s="145"/>
      <c r="W161" s="145"/>
      <c r="X161" s="145"/>
      <c r="Y161" s="145"/>
      <c r="Z161" s="145"/>
      <c r="AA161" s="145"/>
      <c r="AB161" s="145"/>
      <c r="AC161" s="145"/>
      <c r="AD161" s="145"/>
      <c r="AE161" s="144"/>
      <c r="AF161" s="144"/>
      <c r="AG161" s="144"/>
      <c r="AH161" s="144"/>
      <c r="AI161" s="144"/>
      <c r="AJ161" s="144"/>
      <c r="AK161" s="144"/>
      <c r="AL161" s="144"/>
      <c r="AM161" s="144"/>
      <c r="AN161" s="144"/>
      <c r="AO161" s="144"/>
      <c r="AP161" s="144"/>
      <c r="AQ161" s="144"/>
      <c r="AR161" s="144"/>
      <c r="AS161" s="144"/>
      <c r="AT161" s="144"/>
      <c r="AU161" s="144"/>
      <c r="AV161" s="144"/>
      <c r="AW161" s="144"/>
      <c r="AX161" s="144"/>
      <c r="AY161" s="144"/>
      <c r="AZ161" s="144"/>
      <c r="BA161" s="144"/>
      <c r="BB161" s="144"/>
      <c r="BC161" s="144"/>
      <c r="BD161" s="144"/>
      <c r="BE161" s="144"/>
      <c r="BF161" s="144"/>
    </row>
    <row r="162" spans="3:58">
      <c r="C162" s="144"/>
      <c r="D162" s="144"/>
      <c r="E162" s="144"/>
      <c r="F162" s="144"/>
      <c r="G162" s="144"/>
      <c r="H162" s="144"/>
      <c r="I162" s="144"/>
      <c r="J162" s="144"/>
      <c r="K162" s="144"/>
      <c r="L162" s="144"/>
      <c r="M162" s="144"/>
      <c r="N162" s="144"/>
      <c r="O162" s="144"/>
      <c r="P162" s="144"/>
      <c r="Q162" s="145"/>
      <c r="R162" s="145"/>
      <c r="S162" s="145"/>
      <c r="T162" s="145"/>
      <c r="U162" s="145"/>
      <c r="V162" s="145"/>
      <c r="W162" s="145"/>
      <c r="X162" s="145"/>
      <c r="Y162" s="145"/>
      <c r="Z162" s="145"/>
      <c r="AA162" s="145"/>
      <c r="AB162" s="145"/>
      <c r="AC162" s="145"/>
      <c r="AD162" s="145"/>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row>
    <row r="163" spans="3:58">
      <c r="C163" s="144"/>
      <c r="D163" s="144"/>
      <c r="E163" s="144"/>
      <c r="F163" s="144"/>
      <c r="G163" s="144"/>
      <c r="H163" s="144"/>
      <c r="I163" s="144"/>
      <c r="J163" s="144"/>
      <c r="K163" s="144"/>
      <c r="L163" s="144"/>
      <c r="M163" s="144"/>
      <c r="N163" s="144"/>
      <c r="O163" s="144"/>
      <c r="P163" s="144"/>
      <c r="Q163" s="145"/>
      <c r="R163" s="145"/>
      <c r="S163" s="145"/>
      <c r="T163" s="145"/>
      <c r="U163" s="145"/>
      <c r="V163" s="145"/>
      <c r="W163" s="145"/>
      <c r="X163" s="145"/>
      <c r="Y163" s="145"/>
      <c r="Z163" s="145"/>
      <c r="AA163" s="145"/>
      <c r="AB163" s="145"/>
      <c r="AC163" s="145"/>
      <c r="AD163" s="145"/>
      <c r="AE163" s="144"/>
      <c r="AF163" s="144"/>
      <c r="AG163" s="144"/>
      <c r="AH163" s="144"/>
      <c r="AI163" s="144"/>
      <c r="AJ163" s="144"/>
      <c r="AK163" s="144"/>
      <c r="AL163" s="144"/>
      <c r="AM163" s="144"/>
      <c r="AN163" s="144"/>
      <c r="AO163" s="144"/>
      <c r="AP163" s="144"/>
      <c r="AQ163" s="144"/>
      <c r="AR163" s="144"/>
      <c r="AS163" s="144"/>
      <c r="AT163" s="144"/>
      <c r="AU163" s="144"/>
      <c r="AV163" s="144"/>
      <c r="AW163" s="144"/>
      <c r="AX163" s="144"/>
      <c r="AY163" s="144"/>
      <c r="AZ163" s="144"/>
      <c r="BA163" s="144"/>
      <c r="BB163" s="144"/>
      <c r="BC163" s="144"/>
      <c r="BD163" s="144"/>
      <c r="BE163" s="144"/>
      <c r="BF163" s="144"/>
    </row>
    <row r="164" spans="3:58">
      <c r="C164" s="144"/>
      <c r="D164" s="144"/>
      <c r="E164" s="144"/>
      <c r="F164" s="144"/>
      <c r="G164" s="144"/>
      <c r="H164" s="144"/>
      <c r="I164" s="144"/>
      <c r="J164" s="144"/>
      <c r="K164" s="144"/>
      <c r="L164" s="144"/>
      <c r="M164" s="144"/>
      <c r="N164" s="144"/>
      <c r="O164" s="144"/>
      <c r="P164" s="144"/>
      <c r="Q164" s="145"/>
      <c r="R164" s="145"/>
      <c r="S164" s="145"/>
      <c r="T164" s="145"/>
      <c r="U164" s="145"/>
      <c r="V164" s="145"/>
      <c r="W164" s="145"/>
      <c r="X164" s="145"/>
      <c r="Y164" s="145"/>
      <c r="Z164" s="145"/>
      <c r="AA164" s="145"/>
      <c r="AB164" s="145"/>
      <c r="AC164" s="145"/>
      <c r="AD164" s="145"/>
      <c r="AE164" s="144"/>
      <c r="AF164" s="144"/>
      <c r="AG164" s="144"/>
      <c r="AH164" s="144"/>
      <c r="AI164" s="144"/>
      <c r="AJ164" s="144"/>
      <c r="AK164" s="144"/>
      <c r="AL164" s="144"/>
      <c r="AM164" s="144"/>
      <c r="AN164" s="144"/>
      <c r="AO164" s="144"/>
      <c r="AP164" s="144"/>
      <c r="AQ164" s="144"/>
      <c r="AR164" s="144"/>
      <c r="AS164" s="144"/>
      <c r="AT164" s="144"/>
      <c r="AU164" s="144"/>
      <c r="AV164" s="144"/>
      <c r="AW164" s="144"/>
      <c r="AX164" s="144"/>
      <c r="AY164" s="144"/>
      <c r="AZ164" s="144"/>
      <c r="BA164" s="144"/>
      <c r="BB164" s="144"/>
      <c r="BC164" s="144"/>
      <c r="BD164" s="144"/>
      <c r="BE164" s="144"/>
      <c r="BF164" s="144"/>
    </row>
    <row r="165" spans="3:58">
      <c r="C165" s="144"/>
      <c r="D165" s="144"/>
      <c r="E165" s="144"/>
      <c r="F165" s="144"/>
      <c r="G165" s="144"/>
      <c r="H165" s="144"/>
      <c r="I165" s="144"/>
      <c r="J165" s="144"/>
      <c r="K165" s="144"/>
      <c r="L165" s="144"/>
      <c r="M165" s="144"/>
      <c r="N165" s="144"/>
      <c r="O165" s="144"/>
      <c r="P165" s="144"/>
      <c r="Q165" s="145"/>
      <c r="R165" s="145"/>
      <c r="S165" s="145"/>
      <c r="T165" s="145"/>
      <c r="U165" s="145"/>
      <c r="V165" s="145"/>
      <c r="W165" s="145"/>
      <c r="X165" s="145"/>
      <c r="Y165" s="145"/>
      <c r="Z165" s="145"/>
      <c r="AA165" s="145"/>
      <c r="AB165" s="145"/>
      <c r="AC165" s="145"/>
      <c r="AD165" s="145"/>
      <c r="AE165" s="144"/>
      <c r="AF165" s="144"/>
      <c r="AG165" s="144"/>
      <c r="AH165" s="144"/>
      <c r="AI165" s="144"/>
      <c r="AJ165" s="144"/>
      <c r="AK165" s="144"/>
      <c r="AL165" s="144"/>
      <c r="AM165" s="144"/>
      <c r="AN165" s="144"/>
      <c r="AO165" s="144"/>
      <c r="AP165" s="144"/>
      <c r="AQ165" s="144"/>
      <c r="AR165" s="144"/>
      <c r="AS165" s="144"/>
      <c r="AT165" s="144"/>
      <c r="AU165" s="144"/>
      <c r="AV165" s="144"/>
      <c r="AW165" s="144"/>
      <c r="AX165" s="144"/>
      <c r="AY165" s="144"/>
      <c r="AZ165" s="144"/>
      <c r="BA165" s="144"/>
      <c r="BB165" s="144"/>
      <c r="BC165" s="144"/>
      <c r="BD165" s="144"/>
      <c r="BE165" s="144"/>
      <c r="BF165" s="144"/>
    </row>
    <row r="166" spans="3:58">
      <c r="C166" s="144"/>
      <c r="D166" s="144"/>
      <c r="E166" s="144"/>
      <c r="F166" s="144"/>
      <c r="G166" s="144"/>
      <c r="H166" s="144"/>
      <c r="I166" s="144"/>
      <c r="J166" s="144"/>
      <c r="K166" s="144"/>
      <c r="L166" s="144"/>
      <c r="M166" s="144"/>
      <c r="N166" s="144"/>
      <c r="O166" s="144"/>
      <c r="P166" s="144"/>
      <c r="Q166" s="145"/>
      <c r="R166" s="145"/>
      <c r="S166" s="145"/>
      <c r="T166" s="145"/>
      <c r="U166" s="145"/>
      <c r="V166" s="145"/>
      <c r="W166" s="145"/>
      <c r="X166" s="145"/>
      <c r="Y166" s="145"/>
      <c r="Z166" s="145"/>
      <c r="AA166" s="145"/>
      <c r="AB166" s="145"/>
      <c r="AC166" s="145"/>
      <c r="AD166" s="145"/>
      <c r="AE166" s="144"/>
      <c r="AF166" s="144"/>
      <c r="AG166" s="144"/>
      <c r="AH166" s="144"/>
      <c r="AI166" s="144"/>
      <c r="AJ166" s="144"/>
      <c r="AK166" s="144"/>
      <c r="AL166" s="144"/>
      <c r="AM166" s="144"/>
      <c r="AN166" s="144"/>
      <c r="AO166" s="144"/>
      <c r="AP166" s="144"/>
      <c r="AQ166" s="144"/>
      <c r="AR166" s="144"/>
      <c r="AS166" s="144"/>
      <c r="AT166" s="144"/>
      <c r="AU166" s="144"/>
      <c r="AV166" s="144"/>
      <c r="AW166" s="144"/>
      <c r="AX166" s="144"/>
      <c r="AY166" s="144"/>
      <c r="AZ166" s="144"/>
      <c r="BA166" s="144"/>
      <c r="BB166" s="144"/>
      <c r="BC166" s="144"/>
      <c r="BD166" s="144"/>
      <c r="BE166" s="144"/>
      <c r="BF166" s="144"/>
    </row>
    <row r="167" spans="3:58">
      <c r="C167" s="144"/>
      <c r="D167" s="144"/>
      <c r="E167" s="144"/>
      <c r="F167" s="144"/>
      <c r="G167" s="144"/>
      <c r="H167" s="144"/>
      <c r="I167" s="144"/>
      <c r="J167" s="144"/>
      <c r="K167" s="144"/>
      <c r="L167" s="144"/>
      <c r="M167" s="144"/>
      <c r="N167" s="144"/>
      <c r="O167" s="144"/>
      <c r="P167" s="144"/>
      <c r="Q167" s="145"/>
      <c r="R167" s="145"/>
      <c r="S167" s="145"/>
      <c r="T167" s="145"/>
      <c r="U167" s="145"/>
      <c r="V167" s="145"/>
      <c r="W167" s="145"/>
      <c r="X167" s="145"/>
      <c r="Y167" s="145"/>
      <c r="Z167" s="145"/>
      <c r="AA167" s="145"/>
      <c r="AB167" s="145"/>
      <c r="AC167" s="145"/>
      <c r="AD167" s="145"/>
      <c r="AE167" s="144"/>
      <c r="AF167" s="144"/>
      <c r="AG167" s="144"/>
      <c r="AH167" s="144"/>
      <c r="AI167" s="144"/>
      <c r="AJ167" s="144"/>
      <c r="AK167" s="144"/>
      <c r="AL167" s="144"/>
      <c r="AM167" s="144"/>
      <c r="AN167" s="144"/>
      <c r="AO167" s="144"/>
      <c r="AP167" s="144"/>
      <c r="AQ167" s="144"/>
      <c r="AR167" s="144"/>
      <c r="AS167" s="144"/>
      <c r="AT167" s="144"/>
      <c r="AU167" s="144"/>
      <c r="AV167" s="144"/>
      <c r="AW167" s="144"/>
      <c r="AX167" s="144"/>
      <c r="AY167" s="144"/>
      <c r="AZ167" s="144"/>
      <c r="BA167" s="144"/>
      <c r="BB167" s="144"/>
      <c r="BC167" s="144"/>
      <c r="BD167" s="144"/>
      <c r="BE167" s="144"/>
      <c r="BF167" s="144"/>
    </row>
    <row r="168" spans="3:58">
      <c r="C168" s="144"/>
      <c r="D168" s="144"/>
      <c r="E168" s="144"/>
      <c r="F168" s="144"/>
      <c r="G168" s="144"/>
      <c r="H168" s="144"/>
      <c r="I168" s="144"/>
      <c r="J168" s="144"/>
      <c r="K168" s="144"/>
      <c r="L168" s="144"/>
      <c r="M168" s="144"/>
      <c r="N168" s="144"/>
      <c r="O168" s="144"/>
      <c r="P168" s="144"/>
      <c r="Q168" s="145"/>
      <c r="R168" s="145"/>
      <c r="S168" s="145"/>
      <c r="T168" s="145"/>
      <c r="U168" s="145"/>
      <c r="V168" s="145"/>
      <c r="W168" s="145"/>
      <c r="X168" s="145"/>
      <c r="Y168" s="145"/>
      <c r="Z168" s="145"/>
      <c r="AA168" s="145"/>
      <c r="AB168" s="145"/>
      <c r="AC168" s="145"/>
      <c r="AD168" s="145"/>
      <c r="AE168" s="144"/>
      <c r="AF168" s="144"/>
      <c r="AG168" s="144"/>
      <c r="AH168" s="144"/>
      <c r="AI168" s="144"/>
      <c r="AJ168" s="144"/>
      <c r="AK168" s="144"/>
      <c r="AL168" s="144"/>
      <c r="AM168" s="144"/>
      <c r="AN168" s="144"/>
      <c r="AO168" s="144"/>
      <c r="AP168" s="144"/>
      <c r="AQ168" s="144"/>
      <c r="AR168" s="144"/>
      <c r="AS168" s="144"/>
      <c r="AT168" s="144"/>
      <c r="AU168" s="144"/>
      <c r="AV168" s="144"/>
      <c r="AW168" s="144"/>
      <c r="AX168" s="144"/>
      <c r="AY168" s="144"/>
      <c r="AZ168" s="144"/>
      <c r="BA168" s="144"/>
      <c r="BB168" s="144"/>
      <c r="BC168" s="144"/>
      <c r="BD168" s="144"/>
      <c r="BE168" s="144"/>
      <c r="BF168" s="144"/>
    </row>
    <row r="169" spans="3:58">
      <c r="C169" s="144"/>
      <c r="D169" s="144"/>
      <c r="E169" s="144"/>
      <c r="F169" s="144"/>
      <c r="G169" s="144"/>
      <c r="H169" s="144"/>
      <c r="I169" s="144"/>
      <c r="J169" s="144"/>
      <c r="K169" s="144"/>
      <c r="L169" s="144"/>
      <c r="M169" s="144"/>
      <c r="N169" s="144"/>
      <c r="O169" s="144"/>
      <c r="P169" s="144"/>
      <c r="Q169" s="145"/>
      <c r="R169" s="145"/>
      <c r="S169" s="145"/>
      <c r="T169" s="145"/>
      <c r="U169" s="145"/>
      <c r="V169" s="145"/>
      <c r="W169" s="145"/>
      <c r="X169" s="145"/>
      <c r="Y169" s="145"/>
      <c r="Z169" s="145"/>
      <c r="AA169" s="145"/>
      <c r="AB169" s="145"/>
      <c r="AC169" s="145"/>
      <c r="AD169" s="145"/>
      <c r="AE169" s="144"/>
      <c r="AF169" s="144"/>
      <c r="AG169" s="144"/>
      <c r="AH169" s="144"/>
      <c r="AI169" s="144"/>
      <c r="AJ169" s="144"/>
      <c r="AK169" s="144"/>
      <c r="AL169" s="144"/>
      <c r="AM169" s="144"/>
      <c r="AN169" s="144"/>
      <c r="AO169" s="144"/>
      <c r="AP169" s="144"/>
      <c r="AQ169" s="144"/>
      <c r="AR169" s="144"/>
      <c r="AS169" s="144"/>
      <c r="AT169" s="144"/>
      <c r="AU169" s="144"/>
      <c r="AV169" s="144"/>
      <c r="AW169" s="144"/>
      <c r="AX169" s="144"/>
      <c r="AY169" s="144"/>
      <c r="AZ169" s="144"/>
      <c r="BA169" s="144"/>
      <c r="BB169" s="144"/>
      <c r="BC169" s="144"/>
      <c r="BD169" s="144"/>
      <c r="BE169" s="144"/>
      <c r="BF169" s="144"/>
    </row>
    <row r="170" spans="3:58">
      <c r="C170" s="144"/>
      <c r="D170" s="144"/>
      <c r="E170" s="144"/>
      <c r="F170" s="144"/>
      <c r="G170" s="144"/>
      <c r="H170" s="144"/>
      <c r="I170" s="144"/>
      <c r="J170" s="144"/>
      <c r="K170" s="144"/>
      <c r="L170" s="144"/>
      <c r="M170" s="144"/>
      <c r="N170" s="144"/>
      <c r="O170" s="144"/>
      <c r="P170" s="144"/>
      <c r="Q170" s="145"/>
      <c r="R170" s="145"/>
      <c r="S170" s="145"/>
      <c r="T170" s="145"/>
      <c r="U170" s="145"/>
      <c r="V170" s="145"/>
      <c r="W170" s="145"/>
      <c r="X170" s="145"/>
      <c r="Y170" s="145"/>
      <c r="Z170" s="145"/>
      <c r="AA170" s="145"/>
      <c r="AB170" s="145"/>
      <c r="AC170" s="145"/>
      <c r="AD170" s="145"/>
      <c r="AE170" s="144"/>
      <c r="AF170" s="144"/>
      <c r="AG170" s="144"/>
      <c r="AH170" s="144"/>
      <c r="AI170" s="144"/>
      <c r="AJ170" s="144"/>
      <c r="AK170" s="144"/>
      <c r="AL170" s="144"/>
      <c r="AM170" s="144"/>
      <c r="AN170" s="144"/>
      <c r="AO170" s="144"/>
      <c r="AP170" s="144"/>
      <c r="AQ170" s="144"/>
      <c r="AR170" s="144"/>
      <c r="AS170" s="144"/>
      <c r="AT170" s="144"/>
      <c r="AU170" s="144"/>
      <c r="AV170" s="144"/>
      <c r="AW170" s="144"/>
      <c r="AX170" s="144"/>
      <c r="AY170" s="144"/>
      <c r="AZ170" s="144"/>
      <c r="BA170" s="144"/>
      <c r="BB170" s="144"/>
      <c r="BC170" s="144"/>
      <c r="BD170" s="144"/>
      <c r="BE170" s="144"/>
      <c r="BF170" s="144"/>
    </row>
    <row r="171" spans="3:58">
      <c r="C171" s="144"/>
      <c r="D171" s="144"/>
      <c r="E171" s="144"/>
      <c r="F171" s="144"/>
      <c r="G171" s="144"/>
      <c r="H171" s="144"/>
      <c r="I171" s="144"/>
      <c r="J171" s="144"/>
      <c r="K171" s="144"/>
      <c r="L171" s="144"/>
      <c r="M171" s="144"/>
      <c r="N171" s="144"/>
      <c r="O171" s="144"/>
      <c r="P171" s="144"/>
      <c r="Q171" s="145"/>
      <c r="R171" s="145"/>
      <c r="S171" s="145"/>
      <c r="T171" s="145"/>
      <c r="U171" s="145"/>
      <c r="V171" s="145"/>
      <c r="W171" s="145"/>
      <c r="X171" s="145"/>
      <c r="Y171" s="145"/>
      <c r="Z171" s="145"/>
      <c r="AA171" s="145"/>
      <c r="AB171" s="145"/>
      <c r="AC171" s="145"/>
      <c r="AD171" s="145"/>
      <c r="AE171" s="144"/>
      <c r="AF171" s="144"/>
      <c r="AG171" s="144"/>
      <c r="AH171" s="144"/>
      <c r="AI171" s="144"/>
      <c r="AJ171" s="144"/>
      <c r="AK171" s="144"/>
      <c r="AL171" s="144"/>
      <c r="AM171" s="144"/>
      <c r="AN171" s="144"/>
      <c r="AO171" s="144"/>
      <c r="AP171" s="144"/>
      <c r="AQ171" s="144"/>
      <c r="AR171" s="144"/>
      <c r="AS171" s="144"/>
      <c r="AT171" s="144"/>
      <c r="AU171" s="144"/>
      <c r="AV171" s="144"/>
      <c r="AW171" s="144"/>
      <c r="AX171" s="144"/>
      <c r="AY171" s="144"/>
      <c r="AZ171" s="144"/>
      <c r="BA171" s="144"/>
      <c r="BB171" s="144"/>
      <c r="BC171" s="144"/>
      <c r="BD171" s="144"/>
      <c r="BE171" s="144"/>
      <c r="BF171" s="144"/>
    </row>
    <row r="172" spans="3:58">
      <c r="C172" s="144"/>
      <c r="D172" s="144"/>
      <c r="E172" s="144"/>
      <c r="F172" s="144"/>
      <c r="G172" s="144"/>
      <c r="H172" s="144"/>
      <c r="I172" s="144"/>
      <c r="J172" s="144"/>
      <c r="K172" s="144"/>
      <c r="L172" s="144"/>
      <c r="M172" s="144"/>
      <c r="N172" s="144"/>
      <c r="O172" s="144"/>
      <c r="P172" s="144"/>
      <c r="Q172" s="145"/>
      <c r="R172" s="145"/>
      <c r="S172" s="145"/>
      <c r="T172" s="145"/>
      <c r="U172" s="145"/>
      <c r="V172" s="145"/>
      <c r="W172" s="145"/>
      <c r="X172" s="145"/>
      <c r="Y172" s="145"/>
      <c r="Z172" s="145"/>
      <c r="AA172" s="145"/>
      <c r="AB172" s="145"/>
      <c r="AC172" s="145"/>
      <c r="AD172" s="145"/>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row>
    <row r="173" spans="3:58">
      <c r="C173" s="144"/>
      <c r="D173" s="144"/>
      <c r="E173" s="144"/>
      <c r="F173" s="144"/>
      <c r="G173" s="144"/>
      <c r="H173" s="144"/>
      <c r="I173" s="144"/>
      <c r="J173" s="144"/>
      <c r="K173" s="144"/>
      <c r="L173" s="144"/>
      <c r="M173" s="144"/>
      <c r="N173" s="144"/>
      <c r="O173" s="144"/>
      <c r="P173" s="144"/>
      <c r="Q173" s="145"/>
      <c r="R173" s="145"/>
      <c r="S173" s="145"/>
      <c r="T173" s="145"/>
      <c r="U173" s="145"/>
      <c r="V173" s="145"/>
      <c r="W173" s="145"/>
      <c r="X173" s="145"/>
      <c r="Y173" s="145"/>
      <c r="Z173" s="145"/>
      <c r="AA173" s="145"/>
      <c r="AB173" s="145"/>
      <c r="AC173" s="145"/>
      <c r="AD173" s="145"/>
      <c r="AE173" s="144"/>
      <c r="AF173" s="144"/>
      <c r="AG173" s="144"/>
      <c r="AH173" s="144"/>
      <c r="AI173" s="144"/>
      <c r="AJ173" s="144"/>
      <c r="AK173" s="144"/>
      <c r="AL173" s="144"/>
      <c r="AM173" s="144"/>
      <c r="AN173" s="144"/>
      <c r="AO173" s="144"/>
      <c r="AP173" s="144"/>
      <c r="AQ173" s="144"/>
      <c r="AR173" s="144"/>
      <c r="AS173" s="144"/>
      <c r="AT173" s="144"/>
      <c r="AU173" s="144"/>
      <c r="AV173" s="144"/>
      <c r="AW173" s="144"/>
      <c r="AX173" s="144"/>
      <c r="AY173" s="144"/>
      <c r="AZ173" s="144"/>
      <c r="BA173" s="144"/>
      <c r="BB173" s="144"/>
      <c r="BC173" s="144"/>
      <c r="BD173" s="144"/>
      <c r="BE173" s="144"/>
      <c r="BF173" s="144"/>
    </row>
    <row r="174" spans="3:58">
      <c r="C174" s="144"/>
      <c r="D174" s="144"/>
      <c r="E174" s="144"/>
      <c r="F174" s="144"/>
      <c r="G174" s="144"/>
      <c r="H174" s="144"/>
      <c r="I174" s="144"/>
      <c r="J174" s="144"/>
      <c r="K174" s="144"/>
      <c r="L174" s="144"/>
      <c r="M174" s="144"/>
      <c r="N174" s="144"/>
      <c r="O174" s="144"/>
      <c r="P174" s="144"/>
      <c r="Q174" s="145"/>
      <c r="R174" s="145"/>
      <c r="S174" s="145"/>
      <c r="T174" s="145"/>
      <c r="U174" s="145"/>
      <c r="V174" s="145"/>
      <c r="W174" s="145"/>
      <c r="X174" s="145"/>
      <c r="Y174" s="145"/>
      <c r="Z174" s="145"/>
      <c r="AA174" s="145"/>
      <c r="AB174" s="145"/>
      <c r="AC174" s="145"/>
      <c r="AD174" s="145"/>
      <c r="AE174" s="144"/>
      <c r="AF174" s="144"/>
      <c r="AG174" s="144"/>
      <c r="AH174" s="144"/>
      <c r="AI174" s="144"/>
      <c r="AJ174" s="144"/>
      <c r="AK174" s="144"/>
      <c r="AL174" s="144"/>
      <c r="AM174" s="144"/>
      <c r="AN174" s="144"/>
      <c r="AO174" s="144"/>
      <c r="AP174" s="144"/>
      <c r="AQ174" s="144"/>
      <c r="AR174" s="144"/>
      <c r="AS174" s="144"/>
      <c r="AT174" s="144"/>
      <c r="AU174" s="144"/>
      <c r="AV174" s="144"/>
      <c r="AW174" s="144"/>
      <c r="AX174" s="144"/>
      <c r="AY174" s="144"/>
      <c r="AZ174" s="144"/>
      <c r="BA174" s="144"/>
      <c r="BB174" s="144"/>
      <c r="BC174" s="144"/>
      <c r="BD174" s="144"/>
      <c r="BE174" s="144"/>
      <c r="BF174" s="144"/>
    </row>
    <row r="175" spans="3:58">
      <c r="C175" s="144"/>
      <c r="D175" s="144"/>
      <c r="E175" s="144"/>
      <c r="F175" s="144"/>
      <c r="G175" s="144"/>
      <c r="H175" s="144"/>
      <c r="I175" s="144"/>
      <c r="J175" s="144"/>
      <c r="K175" s="144"/>
      <c r="L175" s="144"/>
      <c r="M175" s="144"/>
      <c r="N175" s="144"/>
      <c r="O175" s="144"/>
      <c r="P175" s="144"/>
      <c r="Q175" s="145"/>
      <c r="R175" s="145"/>
      <c r="S175" s="145"/>
      <c r="T175" s="145"/>
      <c r="U175" s="145"/>
      <c r="V175" s="145"/>
      <c r="W175" s="145"/>
      <c r="X175" s="145"/>
      <c r="Y175" s="145"/>
      <c r="Z175" s="145"/>
      <c r="AA175" s="145"/>
      <c r="AB175" s="145"/>
      <c r="AC175" s="145"/>
      <c r="AD175" s="145"/>
      <c r="AE175" s="144"/>
      <c r="AF175" s="144"/>
      <c r="AG175" s="144"/>
      <c r="AH175" s="144"/>
      <c r="AI175" s="144"/>
      <c r="AJ175" s="144"/>
      <c r="AK175" s="144"/>
      <c r="AL175" s="144"/>
      <c r="AM175" s="144"/>
      <c r="AN175" s="144"/>
      <c r="AO175" s="144"/>
      <c r="AP175" s="144"/>
      <c r="AQ175" s="144"/>
      <c r="AR175" s="144"/>
      <c r="AS175" s="144"/>
      <c r="AT175" s="144"/>
      <c r="AU175" s="144"/>
      <c r="AV175" s="144"/>
      <c r="AW175" s="144"/>
      <c r="AX175" s="144"/>
      <c r="AY175" s="144"/>
      <c r="AZ175" s="144"/>
      <c r="BA175" s="144"/>
      <c r="BB175" s="144"/>
      <c r="BC175" s="144"/>
      <c r="BD175" s="144"/>
      <c r="BE175" s="144"/>
      <c r="BF175" s="144"/>
    </row>
    <row r="176" spans="3:58">
      <c r="C176" s="144"/>
      <c r="D176" s="144"/>
      <c r="E176" s="144"/>
      <c r="F176" s="144"/>
      <c r="G176" s="144"/>
      <c r="H176" s="144"/>
      <c r="I176" s="144"/>
      <c r="J176" s="144"/>
      <c r="K176" s="144"/>
      <c r="L176" s="144"/>
      <c r="M176" s="144"/>
      <c r="N176" s="144"/>
      <c r="O176" s="144"/>
      <c r="P176" s="144"/>
      <c r="Q176" s="145"/>
      <c r="R176" s="145"/>
      <c r="S176" s="145"/>
      <c r="T176" s="145"/>
      <c r="U176" s="145"/>
      <c r="V176" s="145"/>
      <c r="W176" s="145"/>
      <c r="X176" s="145"/>
      <c r="Y176" s="145"/>
      <c r="Z176" s="145"/>
      <c r="AA176" s="145"/>
      <c r="AB176" s="145"/>
      <c r="AC176" s="145"/>
      <c r="AD176" s="145"/>
      <c r="AE176" s="144"/>
      <c r="AF176" s="144"/>
      <c r="AG176" s="144"/>
      <c r="AH176" s="144"/>
      <c r="AI176" s="144"/>
      <c r="AJ176" s="144"/>
      <c r="AK176" s="144"/>
      <c r="AL176" s="144"/>
      <c r="AM176" s="144"/>
      <c r="AN176" s="144"/>
      <c r="AO176" s="144"/>
      <c r="AP176" s="144"/>
      <c r="AQ176" s="144"/>
      <c r="AR176" s="144"/>
      <c r="AS176" s="144"/>
      <c r="AT176" s="144"/>
      <c r="AU176" s="144"/>
      <c r="AV176" s="144"/>
      <c r="AW176" s="144"/>
      <c r="AX176" s="144"/>
      <c r="AY176" s="144"/>
      <c r="AZ176" s="144"/>
      <c r="BA176" s="144"/>
      <c r="BB176" s="144"/>
      <c r="BC176" s="144"/>
      <c r="BD176" s="144"/>
      <c r="BE176" s="144"/>
      <c r="BF176" s="144"/>
    </row>
    <row r="177" spans="3:58">
      <c r="C177" s="144"/>
      <c r="D177" s="144"/>
      <c r="E177" s="144"/>
      <c r="F177" s="144"/>
      <c r="G177" s="144"/>
      <c r="H177" s="144"/>
      <c r="I177" s="144"/>
      <c r="J177" s="144"/>
      <c r="K177" s="144"/>
      <c r="L177" s="144"/>
      <c r="M177" s="144"/>
      <c r="N177" s="144"/>
      <c r="O177" s="144"/>
      <c r="P177" s="144"/>
      <c r="Q177" s="145"/>
      <c r="R177" s="145"/>
      <c r="S177" s="145"/>
      <c r="T177" s="145"/>
      <c r="U177" s="145"/>
      <c r="V177" s="145"/>
      <c r="W177" s="145"/>
      <c r="X177" s="145"/>
      <c r="Y177" s="145"/>
      <c r="Z177" s="145"/>
      <c r="AA177" s="145"/>
      <c r="AB177" s="145"/>
      <c r="AC177" s="145"/>
      <c r="AD177" s="145"/>
      <c r="AE177" s="144"/>
      <c r="AF177" s="144"/>
      <c r="AG177" s="144"/>
      <c r="AH177" s="144"/>
      <c r="AI177" s="144"/>
      <c r="AJ177" s="144"/>
      <c r="AK177" s="144"/>
      <c r="AL177" s="144"/>
      <c r="AM177" s="144"/>
      <c r="AN177" s="144"/>
      <c r="AO177" s="144"/>
      <c r="AP177" s="144"/>
      <c r="AQ177" s="144"/>
      <c r="AR177" s="144"/>
      <c r="AS177" s="144"/>
      <c r="AT177" s="144"/>
      <c r="AU177" s="144"/>
      <c r="AV177" s="144"/>
      <c r="AW177" s="144"/>
      <c r="AX177" s="144"/>
      <c r="AY177" s="144"/>
      <c r="AZ177" s="144"/>
      <c r="BA177" s="144"/>
      <c r="BB177" s="144"/>
      <c r="BC177" s="144"/>
      <c r="BD177" s="144"/>
      <c r="BE177" s="144"/>
      <c r="BF177" s="144"/>
    </row>
    <row r="178" spans="3:58">
      <c r="C178" s="144"/>
      <c r="D178" s="144"/>
      <c r="E178" s="144"/>
      <c r="F178" s="144"/>
      <c r="G178" s="144"/>
      <c r="H178" s="144"/>
      <c r="I178" s="144"/>
      <c r="J178" s="144"/>
      <c r="K178" s="144"/>
      <c r="L178" s="144"/>
      <c r="M178" s="144"/>
      <c r="N178" s="144"/>
      <c r="O178" s="144"/>
      <c r="P178" s="144"/>
      <c r="Q178" s="145"/>
      <c r="R178" s="145"/>
      <c r="S178" s="145"/>
      <c r="T178" s="145"/>
      <c r="U178" s="145"/>
      <c r="V178" s="145"/>
      <c r="W178" s="145"/>
      <c r="X178" s="145"/>
      <c r="Y178" s="145"/>
      <c r="Z178" s="145"/>
      <c r="AA178" s="145"/>
      <c r="AB178" s="145"/>
      <c r="AC178" s="145"/>
      <c r="AD178" s="145"/>
      <c r="AE178" s="144"/>
      <c r="AF178" s="144"/>
      <c r="AG178" s="144"/>
      <c r="AH178" s="144"/>
      <c r="AI178" s="144"/>
      <c r="AJ178" s="144"/>
      <c r="AK178" s="144"/>
      <c r="AL178" s="144"/>
      <c r="AM178" s="144"/>
      <c r="AN178" s="144"/>
      <c r="AO178" s="144"/>
      <c r="AP178" s="144"/>
      <c r="AQ178" s="144"/>
      <c r="AR178" s="144"/>
      <c r="AS178" s="144"/>
      <c r="AT178" s="144"/>
      <c r="AU178" s="144"/>
      <c r="AV178" s="144"/>
      <c r="AW178" s="144"/>
      <c r="AX178" s="144"/>
      <c r="AY178" s="144"/>
      <c r="AZ178" s="144"/>
      <c r="BA178" s="144"/>
      <c r="BB178" s="144"/>
      <c r="BC178" s="144"/>
      <c r="BD178" s="144"/>
      <c r="BE178" s="144"/>
      <c r="BF178" s="144"/>
    </row>
    <row r="179" spans="3:58">
      <c r="C179" s="144"/>
      <c r="D179" s="144"/>
      <c r="E179" s="144"/>
      <c r="F179" s="144"/>
      <c r="G179" s="144"/>
      <c r="H179" s="144"/>
      <c r="I179" s="144"/>
      <c r="J179" s="144"/>
      <c r="K179" s="144"/>
      <c r="L179" s="144"/>
      <c r="M179" s="144"/>
      <c r="N179" s="144"/>
      <c r="O179" s="144"/>
      <c r="P179" s="144"/>
      <c r="Q179" s="145"/>
      <c r="R179" s="145"/>
      <c r="S179" s="145"/>
      <c r="T179" s="145"/>
      <c r="U179" s="145"/>
      <c r="V179" s="145"/>
      <c r="W179" s="145"/>
      <c r="X179" s="145"/>
      <c r="Y179" s="145"/>
      <c r="Z179" s="145"/>
      <c r="AA179" s="145"/>
      <c r="AB179" s="145"/>
      <c r="AC179" s="145"/>
      <c r="AD179" s="145"/>
      <c r="AE179" s="144"/>
      <c r="AF179" s="144"/>
      <c r="AG179" s="144"/>
      <c r="AH179" s="144"/>
      <c r="AI179" s="144"/>
      <c r="AJ179" s="144"/>
      <c r="AK179" s="144"/>
      <c r="AL179" s="144"/>
      <c r="AM179" s="144"/>
      <c r="AN179" s="144"/>
      <c r="AO179" s="144"/>
      <c r="AP179" s="144"/>
      <c r="AQ179" s="144"/>
      <c r="AR179" s="144"/>
      <c r="AS179" s="144"/>
      <c r="AT179" s="144"/>
      <c r="AU179" s="144"/>
      <c r="AV179" s="144"/>
      <c r="AW179" s="144"/>
      <c r="AX179" s="144"/>
      <c r="AY179" s="144"/>
      <c r="AZ179" s="144"/>
      <c r="BA179" s="144"/>
      <c r="BB179" s="144"/>
      <c r="BC179" s="144"/>
      <c r="BD179" s="144"/>
      <c r="BE179" s="144"/>
      <c r="BF179" s="144"/>
    </row>
    <row r="180" spans="3:58">
      <c r="C180" s="144"/>
      <c r="D180" s="144"/>
      <c r="E180" s="144"/>
      <c r="F180" s="144"/>
      <c r="G180" s="144"/>
      <c r="H180" s="144"/>
      <c r="I180" s="144"/>
      <c r="J180" s="144"/>
      <c r="K180" s="144"/>
      <c r="L180" s="144"/>
      <c r="M180" s="144"/>
      <c r="N180" s="144"/>
      <c r="O180" s="144"/>
      <c r="P180" s="144"/>
      <c r="Q180" s="145"/>
      <c r="R180" s="145"/>
      <c r="S180" s="145"/>
      <c r="T180" s="145"/>
      <c r="U180" s="145"/>
      <c r="V180" s="145"/>
      <c r="W180" s="145"/>
      <c r="X180" s="145"/>
      <c r="Y180" s="145"/>
      <c r="Z180" s="145"/>
      <c r="AA180" s="145"/>
      <c r="AB180" s="145"/>
      <c r="AC180" s="145"/>
      <c r="AD180" s="145"/>
      <c r="AE180" s="144"/>
      <c r="AF180" s="144"/>
      <c r="AG180" s="144"/>
      <c r="AH180" s="144"/>
      <c r="AI180" s="144"/>
      <c r="AJ180" s="144"/>
      <c r="AK180" s="144"/>
      <c r="AL180" s="144"/>
      <c r="AM180" s="144"/>
      <c r="AN180" s="144"/>
      <c r="AO180" s="144"/>
      <c r="AP180" s="144"/>
      <c r="AQ180" s="144"/>
      <c r="AR180" s="144"/>
      <c r="AS180" s="144"/>
      <c r="AT180" s="144"/>
      <c r="AU180" s="144"/>
      <c r="AV180" s="144"/>
      <c r="AW180" s="144"/>
      <c r="AX180" s="144"/>
      <c r="AY180" s="144"/>
      <c r="AZ180" s="144"/>
      <c r="BA180" s="144"/>
      <c r="BB180" s="144"/>
      <c r="BC180" s="144"/>
      <c r="BD180" s="144"/>
      <c r="BE180" s="144"/>
      <c r="BF180" s="144"/>
    </row>
    <row r="181" spans="3:58">
      <c r="C181" s="144"/>
      <c r="D181" s="144"/>
      <c r="E181" s="144"/>
      <c r="F181" s="144"/>
      <c r="G181" s="144"/>
      <c r="H181" s="144"/>
      <c r="I181" s="144"/>
      <c r="J181" s="144"/>
      <c r="K181" s="144"/>
      <c r="L181" s="144"/>
      <c r="M181" s="144"/>
      <c r="N181" s="144"/>
      <c r="O181" s="144"/>
      <c r="P181" s="144"/>
      <c r="Q181" s="145"/>
      <c r="R181" s="145"/>
      <c r="S181" s="145"/>
      <c r="T181" s="145"/>
      <c r="U181" s="145"/>
      <c r="V181" s="145"/>
      <c r="W181" s="145"/>
      <c r="X181" s="145"/>
      <c r="Y181" s="145"/>
      <c r="Z181" s="145"/>
      <c r="AA181" s="145"/>
      <c r="AB181" s="145"/>
      <c r="AC181" s="145"/>
      <c r="AD181" s="145"/>
      <c r="AE181" s="144"/>
      <c r="AF181" s="144"/>
      <c r="AG181" s="144"/>
      <c r="AH181" s="144"/>
      <c r="AI181" s="144"/>
      <c r="AJ181" s="144"/>
      <c r="AK181" s="144"/>
      <c r="AL181" s="144"/>
      <c r="AM181" s="144"/>
      <c r="AN181" s="144"/>
      <c r="AO181" s="144"/>
      <c r="AP181" s="144"/>
      <c r="AQ181" s="144"/>
      <c r="AR181" s="144"/>
      <c r="AS181" s="144"/>
      <c r="AT181" s="144"/>
      <c r="AU181" s="144"/>
      <c r="AV181" s="144"/>
      <c r="AW181" s="144"/>
      <c r="AX181" s="144"/>
      <c r="AY181" s="144"/>
      <c r="AZ181" s="144"/>
      <c r="BA181" s="144"/>
      <c r="BB181" s="144"/>
      <c r="BC181" s="144"/>
      <c r="BD181" s="144"/>
      <c r="BE181" s="144"/>
      <c r="BF181" s="144"/>
    </row>
    <row r="182" spans="3:58">
      <c r="C182" s="144"/>
      <c r="D182" s="144"/>
      <c r="E182" s="144"/>
      <c r="F182" s="144"/>
      <c r="G182" s="144"/>
      <c r="H182" s="144"/>
      <c r="I182" s="144"/>
      <c r="J182" s="144"/>
      <c r="K182" s="144"/>
      <c r="L182" s="144"/>
      <c r="M182" s="144"/>
      <c r="N182" s="144"/>
      <c r="O182" s="144"/>
      <c r="P182" s="144"/>
      <c r="Q182" s="145"/>
      <c r="R182" s="145"/>
      <c r="S182" s="145"/>
      <c r="T182" s="145"/>
      <c r="U182" s="145"/>
      <c r="V182" s="145"/>
      <c r="W182" s="145"/>
      <c r="X182" s="145"/>
      <c r="Y182" s="145"/>
      <c r="Z182" s="145"/>
      <c r="AA182" s="145"/>
      <c r="AB182" s="145"/>
      <c r="AC182" s="145"/>
      <c r="AD182" s="145"/>
      <c r="AE182" s="144"/>
      <c r="AF182" s="144"/>
      <c r="AG182" s="144"/>
      <c r="AH182" s="144"/>
      <c r="AI182" s="144"/>
      <c r="AJ182" s="144"/>
      <c r="AK182" s="144"/>
      <c r="AL182" s="144"/>
      <c r="AM182" s="144"/>
      <c r="AN182" s="144"/>
      <c r="AO182" s="144"/>
      <c r="AP182" s="144"/>
      <c r="AQ182" s="144"/>
      <c r="AR182" s="144"/>
      <c r="AS182" s="144"/>
      <c r="AT182" s="144"/>
      <c r="AU182" s="144"/>
      <c r="AV182" s="144"/>
      <c r="AW182" s="144"/>
      <c r="AX182" s="144"/>
      <c r="AY182" s="144"/>
      <c r="AZ182" s="144"/>
      <c r="BA182" s="144"/>
      <c r="BB182" s="144"/>
      <c r="BC182" s="144"/>
      <c r="BD182" s="144"/>
      <c r="BE182" s="144"/>
      <c r="BF182" s="144"/>
    </row>
    <row r="183" spans="3:58">
      <c r="C183" s="144"/>
      <c r="D183" s="144"/>
      <c r="E183" s="144"/>
      <c r="F183" s="144"/>
      <c r="G183" s="144"/>
      <c r="H183" s="144"/>
      <c r="I183" s="144"/>
      <c r="J183" s="144"/>
      <c r="K183" s="144"/>
      <c r="L183" s="144"/>
      <c r="M183" s="144"/>
      <c r="N183" s="144"/>
      <c r="O183" s="144"/>
      <c r="P183" s="144"/>
      <c r="Q183" s="145"/>
      <c r="R183" s="145"/>
      <c r="S183" s="145"/>
      <c r="T183" s="145"/>
      <c r="U183" s="145"/>
      <c r="V183" s="145"/>
      <c r="W183" s="145"/>
      <c r="X183" s="145"/>
      <c r="Y183" s="145"/>
      <c r="Z183" s="145"/>
      <c r="AA183" s="145"/>
      <c r="AB183" s="145"/>
      <c r="AC183" s="145"/>
      <c r="AD183" s="145"/>
      <c r="AE183" s="144"/>
      <c r="AF183" s="144"/>
      <c r="AG183" s="144"/>
      <c r="AH183" s="144"/>
      <c r="AI183" s="144"/>
      <c r="AJ183" s="144"/>
      <c r="AK183" s="144"/>
      <c r="AL183" s="144"/>
      <c r="AM183" s="144"/>
      <c r="AN183" s="144"/>
      <c r="AO183" s="144"/>
      <c r="AP183" s="144"/>
      <c r="AQ183" s="144"/>
      <c r="AR183" s="144"/>
      <c r="AS183" s="144"/>
      <c r="AT183" s="144"/>
      <c r="AU183" s="144"/>
      <c r="AV183" s="144"/>
      <c r="AW183" s="144"/>
      <c r="AX183" s="144"/>
      <c r="AY183" s="144"/>
      <c r="AZ183" s="144"/>
      <c r="BA183" s="144"/>
      <c r="BB183" s="144"/>
      <c r="BC183" s="144"/>
      <c r="BD183" s="144"/>
      <c r="BE183" s="144"/>
      <c r="BF183" s="144"/>
    </row>
    <row r="184" spans="3:58">
      <c r="C184" s="144"/>
      <c r="D184" s="144"/>
      <c r="E184" s="144"/>
      <c r="F184" s="144"/>
      <c r="G184" s="144"/>
      <c r="H184" s="144"/>
      <c r="I184" s="144"/>
      <c r="J184" s="144"/>
      <c r="K184" s="144"/>
      <c r="L184" s="144"/>
      <c r="M184" s="144"/>
      <c r="N184" s="144"/>
      <c r="O184" s="144"/>
      <c r="P184" s="144"/>
      <c r="Q184" s="145"/>
      <c r="R184" s="145"/>
      <c r="S184" s="145"/>
      <c r="T184" s="145"/>
      <c r="U184" s="145"/>
      <c r="V184" s="145"/>
      <c r="W184" s="145"/>
      <c r="X184" s="145"/>
      <c r="Y184" s="145"/>
      <c r="Z184" s="145"/>
      <c r="AA184" s="145"/>
      <c r="AB184" s="145"/>
      <c r="AC184" s="145"/>
      <c r="AD184" s="145"/>
      <c r="AE184" s="144"/>
      <c r="AF184" s="144"/>
      <c r="AG184" s="144"/>
      <c r="AH184" s="144"/>
      <c r="AI184" s="144"/>
      <c r="AJ184" s="144"/>
      <c r="AK184" s="144"/>
      <c r="AL184" s="144"/>
      <c r="AM184" s="144"/>
      <c r="AN184" s="144"/>
      <c r="AO184" s="144"/>
      <c r="AP184" s="144"/>
      <c r="AQ184" s="144"/>
      <c r="AR184" s="144"/>
      <c r="AS184" s="144"/>
      <c r="AT184" s="144"/>
      <c r="AU184" s="144"/>
      <c r="AV184" s="144"/>
      <c r="AW184" s="144"/>
      <c r="AX184" s="144"/>
      <c r="AY184" s="144"/>
      <c r="AZ184" s="144"/>
      <c r="BA184" s="144"/>
      <c r="BB184" s="144"/>
      <c r="BC184" s="144"/>
      <c r="BD184" s="144"/>
      <c r="BE184" s="144"/>
      <c r="BF184" s="144"/>
    </row>
    <row r="185" spans="3:58">
      <c r="C185" s="144"/>
      <c r="D185" s="144"/>
      <c r="E185" s="144"/>
      <c r="F185" s="144"/>
      <c r="G185" s="144"/>
      <c r="H185" s="144"/>
      <c r="I185" s="144"/>
      <c r="J185" s="144"/>
      <c r="K185" s="144"/>
      <c r="L185" s="144"/>
      <c r="M185" s="144"/>
      <c r="N185" s="144"/>
      <c r="O185" s="144"/>
      <c r="P185" s="144"/>
      <c r="Q185" s="145"/>
      <c r="R185" s="145"/>
      <c r="S185" s="145"/>
      <c r="T185" s="145"/>
      <c r="U185" s="145"/>
      <c r="V185" s="145"/>
      <c r="W185" s="145"/>
      <c r="X185" s="145"/>
      <c r="Y185" s="145"/>
      <c r="Z185" s="145"/>
      <c r="AA185" s="145"/>
      <c r="AB185" s="145"/>
      <c r="AC185" s="145"/>
      <c r="AD185" s="145"/>
      <c r="AE185" s="144"/>
      <c r="AF185" s="144"/>
      <c r="AG185" s="144"/>
      <c r="AH185" s="144"/>
      <c r="AI185" s="144"/>
      <c r="AJ185" s="144"/>
      <c r="AK185" s="144"/>
      <c r="AL185" s="144"/>
      <c r="AM185" s="144"/>
      <c r="AN185" s="144"/>
      <c r="AO185" s="144"/>
      <c r="AP185" s="144"/>
      <c r="AQ185" s="144"/>
      <c r="AR185" s="144"/>
      <c r="AS185" s="144"/>
      <c r="AT185" s="144"/>
      <c r="AU185" s="144"/>
      <c r="AV185" s="144"/>
      <c r="AW185" s="144"/>
      <c r="AX185" s="144"/>
      <c r="AY185" s="144"/>
      <c r="AZ185" s="144"/>
      <c r="BA185" s="144"/>
      <c r="BB185" s="144"/>
      <c r="BC185" s="144"/>
      <c r="BD185" s="144"/>
      <c r="BE185" s="144"/>
      <c r="BF185" s="144"/>
    </row>
    <row r="186" spans="3:58">
      <c r="C186" s="144"/>
      <c r="D186" s="144"/>
      <c r="E186" s="144"/>
      <c r="F186" s="144"/>
      <c r="G186" s="144"/>
      <c r="H186" s="144"/>
      <c r="I186" s="144"/>
      <c r="J186" s="144"/>
      <c r="K186" s="144"/>
      <c r="L186" s="144"/>
      <c r="M186" s="144"/>
      <c r="N186" s="144"/>
      <c r="O186" s="144"/>
      <c r="P186" s="144"/>
      <c r="Q186" s="145"/>
      <c r="R186" s="145"/>
      <c r="S186" s="145"/>
      <c r="T186" s="145"/>
      <c r="U186" s="145"/>
      <c r="V186" s="145"/>
      <c r="W186" s="145"/>
      <c r="X186" s="145"/>
      <c r="Y186" s="145"/>
      <c r="Z186" s="145"/>
      <c r="AA186" s="145"/>
      <c r="AB186" s="145"/>
      <c r="AC186" s="145"/>
      <c r="AD186" s="145"/>
      <c r="AE186" s="144"/>
      <c r="AF186" s="144"/>
      <c r="AG186" s="144"/>
      <c r="AH186" s="144"/>
      <c r="AI186" s="144"/>
      <c r="AJ186" s="144"/>
      <c r="AK186" s="144"/>
      <c r="AL186" s="144"/>
      <c r="AM186" s="144"/>
      <c r="AN186" s="144"/>
      <c r="AO186" s="144"/>
      <c r="AP186" s="144"/>
      <c r="AQ186" s="144"/>
      <c r="AR186" s="144"/>
      <c r="AS186" s="144"/>
      <c r="AT186" s="144"/>
      <c r="AU186" s="144"/>
      <c r="AV186" s="144"/>
      <c r="AW186" s="144"/>
      <c r="AX186" s="144"/>
      <c r="AY186" s="144"/>
      <c r="AZ186" s="144"/>
      <c r="BA186" s="144"/>
      <c r="BB186" s="144"/>
      <c r="BC186" s="144"/>
      <c r="BD186" s="144"/>
      <c r="BE186" s="144"/>
      <c r="BF186" s="144"/>
    </row>
    <row r="187" spans="3:58">
      <c r="C187" s="144"/>
      <c r="D187" s="144"/>
      <c r="E187" s="144"/>
      <c r="F187" s="144"/>
      <c r="G187" s="144"/>
      <c r="H187" s="144"/>
      <c r="I187" s="144"/>
      <c r="J187" s="144"/>
      <c r="K187" s="144"/>
      <c r="L187" s="144"/>
      <c r="M187" s="144"/>
      <c r="N187" s="144"/>
      <c r="O187" s="144"/>
      <c r="P187" s="144"/>
      <c r="Q187" s="145"/>
      <c r="R187" s="145"/>
      <c r="S187" s="145"/>
      <c r="T187" s="145"/>
      <c r="U187" s="145"/>
      <c r="V187" s="145"/>
      <c r="W187" s="145"/>
      <c r="X187" s="145"/>
      <c r="Y187" s="145"/>
      <c r="Z187" s="145"/>
      <c r="AA187" s="145"/>
      <c r="AB187" s="145"/>
      <c r="AC187" s="145"/>
      <c r="AD187" s="145"/>
      <c r="AE187" s="144"/>
      <c r="AF187" s="144"/>
      <c r="AG187" s="144"/>
      <c r="AH187" s="144"/>
      <c r="AI187" s="144"/>
      <c r="AJ187" s="144"/>
      <c r="AK187" s="144"/>
      <c r="AL187" s="144"/>
      <c r="AM187" s="144"/>
      <c r="AN187" s="144"/>
      <c r="AO187" s="144"/>
      <c r="AP187" s="144"/>
      <c r="AQ187" s="144"/>
      <c r="AR187" s="144"/>
      <c r="AS187" s="144"/>
      <c r="AT187" s="144"/>
      <c r="AU187" s="144"/>
      <c r="AV187" s="144"/>
      <c r="AW187" s="144"/>
      <c r="AX187" s="144"/>
      <c r="AY187" s="144"/>
      <c r="AZ187" s="144"/>
      <c r="BA187" s="144"/>
      <c r="BB187" s="144"/>
      <c r="BC187" s="144"/>
      <c r="BD187" s="144"/>
      <c r="BE187" s="144"/>
      <c r="BF187" s="144"/>
    </row>
    <row r="188" spans="3:58">
      <c r="C188" s="144"/>
      <c r="D188" s="144"/>
      <c r="E188" s="144"/>
      <c r="F188" s="144"/>
      <c r="G188" s="144"/>
      <c r="H188" s="144"/>
      <c r="I188" s="144"/>
      <c r="J188" s="144"/>
      <c r="K188" s="144"/>
      <c r="L188" s="144"/>
      <c r="M188" s="144"/>
      <c r="N188" s="144"/>
      <c r="O188" s="144"/>
      <c r="P188" s="144"/>
      <c r="Q188" s="145"/>
      <c r="R188" s="145"/>
      <c r="S188" s="145"/>
      <c r="T188" s="145"/>
      <c r="U188" s="145"/>
      <c r="V188" s="145"/>
      <c r="W188" s="145"/>
      <c r="X188" s="145"/>
      <c r="Y188" s="145"/>
      <c r="Z188" s="145"/>
      <c r="AA188" s="145"/>
      <c r="AB188" s="145"/>
      <c r="AC188" s="145"/>
      <c r="AD188" s="145"/>
      <c r="AE188" s="144"/>
      <c r="AF188" s="144"/>
      <c r="AG188" s="144"/>
      <c r="AH188" s="144"/>
      <c r="AI188" s="144"/>
      <c r="AJ188" s="144"/>
      <c r="AK188" s="144"/>
      <c r="AL188" s="144"/>
      <c r="AM188" s="144"/>
      <c r="AN188" s="144"/>
      <c r="AO188" s="144"/>
      <c r="AP188" s="144"/>
      <c r="AQ188" s="144"/>
      <c r="AR188" s="144"/>
      <c r="AS188" s="144"/>
      <c r="AT188" s="144"/>
      <c r="AU188" s="144"/>
      <c r="AV188" s="144"/>
      <c r="AW188" s="144"/>
      <c r="AX188" s="144"/>
      <c r="AY188" s="144"/>
      <c r="AZ188" s="144"/>
      <c r="BA188" s="144"/>
      <c r="BB188" s="144"/>
      <c r="BC188" s="144"/>
      <c r="BD188" s="144"/>
      <c r="BE188" s="144"/>
      <c r="BF188" s="144"/>
    </row>
    <row r="189" spans="3:58">
      <c r="C189" s="144"/>
      <c r="D189" s="144"/>
      <c r="E189" s="144"/>
      <c r="F189" s="144"/>
      <c r="G189" s="144"/>
      <c r="H189" s="144"/>
      <c r="I189" s="144"/>
      <c r="J189" s="144"/>
      <c r="K189" s="144"/>
      <c r="L189" s="144"/>
      <c r="M189" s="144"/>
      <c r="N189" s="144"/>
      <c r="O189" s="144"/>
      <c r="P189" s="144"/>
      <c r="Q189" s="145"/>
      <c r="R189" s="145"/>
      <c r="S189" s="145"/>
      <c r="T189" s="145"/>
      <c r="U189" s="145"/>
      <c r="V189" s="145"/>
      <c r="W189" s="145"/>
      <c r="X189" s="145"/>
      <c r="Y189" s="145"/>
      <c r="Z189" s="145"/>
      <c r="AA189" s="145"/>
      <c r="AB189" s="145"/>
      <c r="AC189" s="145"/>
      <c r="AD189" s="145"/>
      <c r="AE189" s="144"/>
      <c r="AF189" s="144"/>
      <c r="AG189" s="144"/>
      <c r="AH189" s="144"/>
      <c r="AI189" s="144"/>
      <c r="AJ189" s="144"/>
      <c r="AK189" s="144"/>
      <c r="AL189" s="144"/>
      <c r="AM189" s="144"/>
      <c r="AN189" s="144"/>
      <c r="AO189" s="144"/>
      <c r="AP189" s="144"/>
      <c r="AQ189" s="144"/>
      <c r="AR189" s="144"/>
      <c r="AS189" s="144"/>
      <c r="AT189" s="144"/>
      <c r="AU189" s="144"/>
      <c r="AV189" s="144"/>
      <c r="AW189" s="144"/>
      <c r="AX189" s="144"/>
      <c r="AY189" s="144"/>
      <c r="AZ189" s="144"/>
      <c r="BA189" s="144"/>
      <c r="BB189" s="144"/>
      <c r="BC189" s="144"/>
      <c r="BD189" s="144"/>
      <c r="BE189" s="144"/>
      <c r="BF189" s="144"/>
    </row>
    <row r="190" spans="3:58">
      <c r="C190" s="144"/>
      <c r="D190" s="144"/>
      <c r="E190" s="144"/>
      <c r="F190" s="144"/>
      <c r="G190" s="144"/>
      <c r="H190" s="144"/>
      <c r="I190" s="144"/>
      <c r="J190" s="144"/>
      <c r="K190" s="144"/>
      <c r="L190" s="144"/>
      <c r="M190" s="144"/>
      <c r="N190" s="144"/>
      <c r="O190" s="144"/>
      <c r="P190" s="144"/>
      <c r="Q190" s="145"/>
      <c r="R190" s="145"/>
      <c r="S190" s="145"/>
      <c r="T190" s="145"/>
      <c r="U190" s="145"/>
      <c r="V190" s="145"/>
      <c r="W190" s="145"/>
      <c r="X190" s="145"/>
      <c r="Y190" s="145"/>
      <c r="Z190" s="145"/>
      <c r="AA190" s="145"/>
      <c r="AB190" s="145"/>
      <c r="AC190" s="145"/>
      <c r="AD190" s="145"/>
      <c r="AE190" s="144"/>
      <c r="AF190" s="144"/>
      <c r="AG190" s="144"/>
      <c r="AH190" s="144"/>
      <c r="AI190" s="144"/>
      <c r="AJ190" s="144"/>
      <c r="AK190" s="144"/>
      <c r="AL190" s="144"/>
      <c r="AM190" s="144"/>
      <c r="AN190" s="144"/>
      <c r="AO190" s="144"/>
      <c r="AP190" s="144"/>
      <c r="AQ190" s="144"/>
      <c r="AR190" s="144"/>
      <c r="AS190" s="144"/>
      <c r="AT190" s="144"/>
      <c r="AU190" s="144"/>
      <c r="AV190" s="144"/>
      <c r="AW190" s="144"/>
      <c r="AX190" s="144"/>
      <c r="AY190" s="144"/>
      <c r="AZ190" s="144"/>
      <c r="BA190" s="144"/>
      <c r="BB190" s="144"/>
      <c r="BC190" s="144"/>
      <c r="BD190" s="144"/>
      <c r="BE190" s="144"/>
      <c r="BF190" s="144"/>
    </row>
    <row r="191" spans="3:58">
      <c r="C191" s="144"/>
      <c r="D191" s="144"/>
      <c r="E191" s="144"/>
      <c r="F191" s="144"/>
      <c r="G191" s="144"/>
      <c r="H191" s="144"/>
      <c r="I191" s="144"/>
      <c r="J191" s="144"/>
      <c r="K191" s="144"/>
      <c r="L191" s="144"/>
      <c r="M191" s="144"/>
      <c r="N191" s="144"/>
      <c r="O191" s="144"/>
      <c r="P191" s="144"/>
      <c r="Q191" s="145"/>
      <c r="R191" s="145"/>
      <c r="S191" s="145"/>
      <c r="T191" s="145"/>
      <c r="U191" s="145"/>
      <c r="V191" s="145"/>
      <c r="W191" s="145"/>
      <c r="X191" s="145"/>
      <c r="Y191" s="145"/>
      <c r="Z191" s="145"/>
      <c r="AA191" s="145"/>
      <c r="AB191" s="145"/>
      <c r="AC191" s="145"/>
      <c r="AD191" s="145"/>
      <c r="AE191" s="144"/>
      <c r="AF191" s="144"/>
      <c r="AG191" s="144"/>
      <c r="AH191" s="144"/>
      <c r="AI191" s="144"/>
      <c r="AJ191" s="144"/>
      <c r="AK191" s="144"/>
      <c r="AL191" s="144"/>
      <c r="AM191" s="144"/>
      <c r="AN191" s="144"/>
      <c r="AO191" s="144"/>
      <c r="AP191" s="144"/>
      <c r="AQ191" s="144"/>
      <c r="AR191" s="144"/>
      <c r="AS191" s="144"/>
      <c r="AT191" s="144"/>
      <c r="AU191" s="144"/>
      <c r="AV191" s="144"/>
      <c r="AW191" s="144"/>
      <c r="AX191" s="144"/>
      <c r="AY191" s="144"/>
      <c r="AZ191" s="144"/>
      <c r="BA191" s="144"/>
      <c r="BB191" s="144"/>
      <c r="BC191" s="144"/>
      <c r="BD191" s="144"/>
      <c r="BE191" s="144"/>
      <c r="BF191" s="144"/>
    </row>
    <row r="192" spans="3:58">
      <c r="C192" s="144"/>
      <c r="D192" s="144"/>
      <c r="E192" s="144"/>
      <c r="F192" s="144"/>
      <c r="G192" s="144"/>
      <c r="H192" s="144"/>
      <c r="I192" s="144"/>
      <c r="J192" s="144"/>
      <c r="K192" s="144"/>
      <c r="L192" s="144"/>
      <c r="M192" s="144"/>
      <c r="N192" s="144"/>
      <c r="O192" s="144"/>
      <c r="P192" s="144"/>
      <c r="Q192" s="145"/>
      <c r="R192" s="145"/>
      <c r="S192" s="145"/>
      <c r="T192" s="145"/>
      <c r="U192" s="145"/>
      <c r="V192" s="145"/>
      <c r="W192" s="145"/>
      <c r="X192" s="145"/>
      <c r="Y192" s="145"/>
      <c r="Z192" s="145"/>
      <c r="AA192" s="145"/>
      <c r="AB192" s="145"/>
      <c r="AC192" s="145"/>
      <c r="AD192" s="145"/>
      <c r="AE192" s="144"/>
      <c r="AF192" s="144"/>
      <c r="AG192" s="144"/>
      <c r="AH192" s="144"/>
      <c r="AI192" s="144"/>
      <c r="AJ192" s="144"/>
      <c r="AK192" s="144"/>
      <c r="AL192" s="144"/>
      <c r="AM192" s="144"/>
      <c r="AN192" s="144"/>
      <c r="AO192" s="144"/>
      <c r="AP192" s="144"/>
      <c r="AQ192" s="144"/>
      <c r="AR192" s="144"/>
      <c r="AS192" s="144"/>
      <c r="AT192" s="144"/>
      <c r="AU192" s="144"/>
      <c r="AV192" s="144"/>
      <c r="AW192" s="144"/>
      <c r="AX192" s="144"/>
      <c r="AY192" s="144"/>
      <c r="AZ192" s="144"/>
      <c r="BA192" s="144"/>
      <c r="BB192" s="144"/>
      <c r="BC192" s="144"/>
      <c r="BD192" s="144"/>
      <c r="BE192" s="144"/>
      <c r="BF192" s="144"/>
    </row>
    <row r="193" spans="3:58">
      <c r="C193" s="144"/>
      <c r="D193" s="144"/>
      <c r="E193" s="144"/>
      <c r="F193" s="144"/>
      <c r="G193" s="144"/>
      <c r="H193" s="144"/>
      <c r="I193" s="144"/>
      <c r="J193" s="144"/>
      <c r="K193" s="144"/>
      <c r="L193" s="144"/>
      <c r="M193" s="144"/>
      <c r="N193" s="144"/>
      <c r="O193" s="144"/>
      <c r="P193" s="144"/>
      <c r="Q193" s="145"/>
      <c r="R193" s="145"/>
      <c r="S193" s="145"/>
      <c r="T193" s="145"/>
      <c r="U193" s="145"/>
      <c r="V193" s="145"/>
      <c r="W193" s="145"/>
      <c r="X193" s="145"/>
      <c r="Y193" s="145"/>
      <c r="Z193" s="145"/>
      <c r="AA193" s="145"/>
      <c r="AB193" s="145"/>
      <c r="AC193" s="145"/>
      <c r="AD193" s="145"/>
      <c r="AE193" s="144"/>
      <c r="AF193" s="144"/>
      <c r="AG193" s="144"/>
      <c r="AH193" s="144"/>
      <c r="AI193" s="144"/>
      <c r="AJ193" s="144"/>
      <c r="AK193" s="144"/>
      <c r="AL193" s="144"/>
      <c r="AM193" s="144"/>
      <c r="AN193" s="144"/>
      <c r="AO193" s="144"/>
      <c r="AP193" s="144"/>
      <c r="AQ193" s="144"/>
      <c r="AR193" s="144"/>
      <c r="AS193" s="144"/>
      <c r="AT193" s="144"/>
      <c r="AU193" s="144"/>
      <c r="AV193" s="144"/>
      <c r="AW193" s="144"/>
      <c r="AX193" s="144"/>
      <c r="AY193" s="144"/>
      <c r="AZ193" s="144"/>
      <c r="BA193" s="144"/>
      <c r="BB193" s="144"/>
      <c r="BC193" s="144"/>
      <c r="BD193" s="144"/>
      <c r="BE193" s="144"/>
      <c r="BF193" s="144"/>
    </row>
    <row r="194" spans="3:58">
      <c r="C194" s="144"/>
      <c r="D194" s="144"/>
      <c r="E194" s="144"/>
      <c r="F194" s="144"/>
      <c r="G194" s="144"/>
      <c r="H194" s="144"/>
      <c r="I194" s="144"/>
      <c r="J194" s="144"/>
      <c r="K194" s="144"/>
      <c r="L194" s="144"/>
      <c r="M194" s="144"/>
      <c r="N194" s="144"/>
      <c r="O194" s="144"/>
      <c r="P194" s="144"/>
      <c r="Q194" s="145"/>
      <c r="R194" s="145"/>
      <c r="S194" s="145"/>
      <c r="T194" s="145"/>
      <c r="U194" s="145"/>
      <c r="V194" s="145"/>
      <c r="W194" s="145"/>
      <c r="X194" s="145"/>
      <c r="Y194" s="145"/>
      <c r="Z194" s="145"/>
      <c r="AA194" s="145"/>
      <c r="AB194" s="145"/>
      <c r="AC194" s="145"/>
      <c r="AD194" s="145"/>
      <c r="AE194" s="144"/>
      <c r="AF194" s="144"/>
      <c r="AG194" s="144"/>
      <c r="AH194" s="144"/>
      <c r="AI194" s="144"/>
      <c r="AJ194" s="144"/>
      <c r="AK194" s="144"/>
      <c r="AL194" s="144"/>
      <c r="AM194" s="144"/>
      <c r="AN194" s="144"/>
      <c r="AO194" s="144"/>
      <c r="AP194" s="144"/>
      <c r="AQ194" s="144"/>
      <c r="AR194" s="144"/>
      <c r="AS194" s="144"/>
      <c r="AT194" s="144"/>
      <c r="AU194" s="144"/>
      <c r="AV194" s="144"/>
      <c r="AW194" s="144"/>
      <c r="AX194" s="144"/>
      <c r="AY194" s="144"/>
      <c r="AZ194" s="144"/>
      <c r="BA194" s="144"/>
      <c r="BB194" s="144"/>
      <c r="BC194" s="144"/>
      <c r="BD194" s="144"/>
      <c r="BE194" s="144"/>
      <c r="BF194" s="144"/>
    </row>
    <row r="195" spans="3:58">
      <c r="C195" s="144"/>
      <c r="D195" s="144"/>
      <c r="E195" s="144"/>
      <c r="F195" s="144"/>
      <c r="G195" s="144"/>
      <c r="H195" s="144"/>
      <c r="I195" s="144"/>
      <c r="J195" s="144"/>
      <c r="K195" s="144"/>
      <c r="L195" s="144"/>
      <c r="M195" s="144"/>
      <c r="N195" s="144"/>
      <c r="O195" s="144"/>
      <c r="P195" s="144"/>
      <c r="Q195" s="145"/>
      <c r="R195" s="145"/>
      <c r="S195" s="145"/>
      <c r="T195" s="145"/>
      <c r="U195" s="145"/>
      <c r="V195" s="145"/>
      <c r="W195" s="145"/>
      <c r="X195" s="145"/>
      <c r="Y195" s="145"/>
      <c r="Z195" s="145"/>
      <c r="AA195" s="145"/>
      <c r="AB195" s="145"/>
      <c r="AC195" s="145"/>
      <c r="AD195" s="145"/>
      <c r="AE195" s="144"/>
      <c r="AF195" s="144"/>
      <c r="AG195" s="144"/>
      <c r="AH195" s="144"/>
      <c r="AI195" s="144"/>
      <c r="AJ195" s="144"/>
      <c r="AK195" s="144"/>
      <c r="AL195" s="144"/>
      <c r="AM195" s="144"/>
      <c r="AN195" s="144"/>
      <c r="AO195" s="144"/>
      <c r="AP195" s="144"/>
      <c r="AQ195" s="144"/>
      <c r="AR195" s="144"/>
      <c r="AS195" s="144"/>
      <c r="AT195" s="144"/>
      <c r="AU195" s="144"/>
      <c r="AV195" s="144"/>
      <c r="AW195" s="144"/>
      <c r="AX195" s="144"/>
      <c r="AY195" s="144"/>
      <c r="AZ195" s="144"/>
      <c r="BA195" s="144"/>
      <c r="BB195" s="144"/>
      <c r="BC195" s="144"/>
      <c r="BD195" s="144"/>
      <c r="BE195" s="144"/>
      <c r="BF195" s="144"/>
    </row>
    <row r="196" spans="3:58">
      <c r="C196" s="144"/>
      <c r="D196" s="144"/>
      <c r="E196" s="144"/>
      <c r="F196" s="144"/>
      <c r="G196" s="144"/>
      <c r="H196" s="144"/>
      <c r="I196" s="144"/>
      <c r="J196" s="144"/>
      <c r="K196" s="144"/>
      <c r="L196" s="144"/>
      <c r="M196" s="144"/>
      <c r="N196" s="144"/>
      <c r="O196" s="144"/>
      <c r="P196" s="144"/>
      <c r="Q196" s="145"/>
      <c r="R196" s="145"/>
      <c r="S196" s="145"/>
      <c r="T196" s="145"/>
      <c r="U196" s="145"/>
      <c r="V196" s="145"/>
      <c r="W196" s="145"/>
      <c r="X196" s="145"/>
      <c r="Y196" s="145"/>
      <c r="Z196" s="145"/>
      <c r="AA196" s="145"/>
      <c r="AB196" s="145"/>
      <c r="AC196" s="145"/>
      <c r="AD196" s="145"/>
      <c r="AE196" s="144"/>
      <c r="AF196" s="144"/>
      <c r="AG196" s="144"/>
      <c r="AH196" s="144"/>
      <c r="AI196" s="144"/>
      <c r="AJ196" s="144"/>
      <c r="AK196" s="144"/>
      <c r="AL196" s="144"/>
      <c r="AM196" s="144"/>
      <c r="AN196" s="144"/>
      <c r="AO196" s="144"/>
      <c r="AP196" s="144"/>
      <c r="AQ196" s="144"/>
      <c r="AR196" s="144"/>
      <c r="AS196" s="144"/>
      <c r="AT196" s="144"/>
      <c r="AU196" s="144"/>
      <c r="AV196" s="144"/>
      <c r="AW196" s="144"/>
      <c r="AX196" s="144"/>
      <c r="AY196" s="144"/>
      <c r="AZ196" s="144"/>
      <c r="BA196" s="144"/>
      <c r="BB196" s="144"/>
      <c r="BC196" s="144"/>
      <c r="BD196" s="144"/>
      <c r="BE196" s="144"/>
      <c r="BF196" s="144"/>
    </row>
    <row r="197" spans="3:58">
      <c r="C197" s="144"/>
      <c r="D197" s="144"/>
      <c r="E197" s="144"/>
      <c r="F197" s="144"/>
      <c r="G197" s="144"/>
      <c r="H197" s="144"/>
      <c r="I197" s="144"/>
      <c r="J197" s="144"/>
      <c r="K197" s="144"/>
      <c r="L197" s="144"/>
      <c r="M197" s="144"/>
      <c r="N197" s="144"/>
      <c r="O197" s="144"/>
      <c r="P197" s="144"/>
      <c r="Q197" s="145"/>
      <c r="R197" s="145"/>
      <c r="S197" s="145"/>
      <c r="T197" s="145"/>
      <c r="U197" s="145"/>
      <c r="V197" s="145"/>
      <c r="W197" s="145"/>
      <c r="X197" s="145"/>
      <c r="Y197" s="145"/>
      <c r="Z197" s="145"/>
      <c r="AA197" s="145"/>
      <c r="AB197" s="145"/>
      <c r="AC197" s="145"/>
      <c r="AD197" s="145"/>
      <c r="AE197" s="144"/>
      <c r="AF197" s="144"/>
      <c r="AG197" s="144"/>
      <c r="AH197" s="144"/>
      <c r="AI197" s="144"/>
      <c r="AJ197" s="144"/>
      <c r="AK197" s="144"/>
      <c r="AL197" s="144"/>
      <c r="AM197" s="144"/>
      <c r="AN197" s="144"/>
      <c r="AO197" s="144"/>
      <c r="AP197" s="144"/>
      <c r="AQ197" s="144"/>
      <c r="AR197" s="144"/>
      <c r="AS197" s="144"/>
      <c r="AT197" s="144"/>
      <c r="AU197" s="144"/>
      <c r="AV197" s="144"/>
      <c r="AW197" s="144"/>
      <c r="AX197" s="144"/>
      <c r="AY197" s="144"/>
      <c r="AZ197" s="144"/>
      <c r="BA197" s="144"/>
      <c r="BB197" s="144"/>
      <c r="BC197" s="144"/>
      <c r="BD197" s="144"/>
      <c r="BE197" s="144"/>
      <c r="BF197" s="144"/>
    </row>
    <row r="198" spans="3:58">
      <c r="C198" s="144"/>
      <c r="D198" s="144"/>
      <c r="E198" s="144"/>
      <c r="F198" s="144"/>
      <c r="G198" s="144"/>
      <c r="H198" s="144"/>
      <c r="I198" s="144"/>
      <c r="J198" s="144"/>
      <c r="K198" s="144"/>
      <c r="L198" s="144"/>
      <c r="M198" s="144"/>
      <c r="N198" s="144"/>
      <c r="O198" s="144"/>
      <c r="P198" s="144"/>
      <c r="Q198" s="145"/>
      <c r="R198" s="145"/>
      <c r="S198" s="145"/>
      <c r="T198" s="145"/>
      <c r="U198" s="145"/>
      <c r="V198" s="145"/>
      <c r="W198" s="145"/>
      <c r="X198" s="145"/>
      <c r="Y198" s="145"/>
      <c r="Z198" s="145"/>
      <c r="AA198" s="145"/>
      <c r="AB198" s="145"/>
      <c r="AC198" s="145"/>
      <c r="AD198" s="145"/>
      <c r="AE198" s="144"/>
      <c r="AF198" s="144"/>
      <c r="AG198" s="144"/>
      <c r="AH198" s="144"/>
      <c r="AI198" s="144"/>
      <c r="AJ198" s="144"/>
      <c r="AK198" s="144"/>
      <c r="AL198" s="144"/>
      <c r="AM198" s="144"/>
      <c r="AN198" s="144"/>
      <c r="AO198" s="144"/>
      <c r="AP198" s="144"/>
      <c r="AQ198" s="144"/>
      <c r="AR198" s="144"/>
      <c r="AS198" s="144"/>
      <c r="AT198" s="144"/>
      <c r="AU198" s="144"/>
      <c r="AV198" s="144"/>
      <c r="AW198" s="144"/>
      <c r="AX198" s="144"/>
      <c r="AY198" s="144"/>
      <c r="AZ198" s="144"/>
      <c r="BA198" s="144"/>
      <c r="BB198" s="144"/>
      <c r="BC198" s="144"/>
      <c r="BD198" s="144"/>
      <c r="BE198" s="144"/>
      <c r="BF198" s="144"/>
    </row>
    <row r="199" spans="3:58">
      <c r="C199" s="144"/>
      <c r="D199" s="144"/>
      <c r="E199" s="144"/>
      <c r="F199" s="144"/>
      <c r="G199" s="144"/>
      <c r="H199" s="144"/>
      <c r="I199" s="144"/>
      <c r="J199" s="144"/>
      <c r="K199" s="144"/>
      <c r="L199" s="144"/>
      <c r="M199" s="144"/>
      <c r="N199" s="144"/>
      <c r="O199" s="144"/>
      <c r="P199" s="144"/>
      <c r="Q199" s="145"/>
      <c r="R199" s="145"/>
      <c r="S199" s="145"/>
      <c r="T199" s="145"/>
      <c r="U199" s="145"/>
      <c r="V199" s="145"/>
      <c r="W199" s="145"/>
      <c r="X199" s="145"/>
      <c r="Y199" s="145"/>
      <c r="Z199" s="145"/>
      <c r="AA199" s="145"/>
      <c r="AB199" s="145"/>
      <c r="AC199" s="145"/>
      <c r="AD199" s="145"/>
      <c r="AE199" s="144"/>
      <c r="AF199" s="144"/>
      <c r="AG199" s="144"/>
      <c r="AH199" s="144"/>
      <c r="AI199" s="144"/>
      <c r="AJ199" s="144"/>
      <c r="AK199" s="144"/>
      <c r="AL199" s="144"/>
      <c r="AM199" s="144"/>
      <c r="AN199" s="144"/>
      <c r="AO199" s="144"/>
      <c r="AP199" s="144"/>
      <c r="AQ199" s="144"/>
      <c r="AR199" s="144"/>
      <c r="AS199" s="144"/>
      <c r="AT199" s="144"/>
      <c r="AU199" s="144"/>
      <c r="AV199" s="144"/>
      <c r="AW199" s="144"/>
      <c r="AX199" s="144"/>
      <c r="AY199" s="144"/>
      <c r="AZ199" s="144"/>
      <c r="BA199" s="144"/>
      <c r="BB199" s="144"/>
      <c r="BC199" s="144"/>
      <c r="BD199" s="144"/>
      <c r="BE199" s="144"/>
      <c r="BF199" s="144"/>
    </row>
    <row r="200" spans="3:58">
      <c r="C200" s="144"/>
      <c r="D200" s="144"/>
      <c r="E200" s="144"/>
      <c r="F200" s="144"/>
      <c r="G200" s="144"/>
      <c r="H200" s="144"/>
      <c r="I200" s="144"/>
      <c r="J200" s="144"/>
      <c r="K200" s="144"/>
      <c r="L200" s="144"/>
      <c r="M200" s="144"/>
      <c r="N200" s="144"/>
      <c r="O200" s="144"/>
      <c r="P200" s="144"/>
      <c r="Q200" s="145"/>
      <c r="R200" s="145"/>
      <c r="S200" s="145"/>
      <c r="T200" s="145"/>
      <c r="U200" s="145"/>
      <c r="V200" s="145"/>
      <c r="W200" s="145"/>
      <c r="X200" s="145"/>
      <c r="Y200" s="145"/>
      <c r="Z200" s="145"/>
      <c r="AA200" s="145"/>
      <c r="AB200" s="145"/>
      <c r="AC200" s="145"/>
      <c r="AD200" s="145"/>
      <c r="AE200" s="144"/>
      <c r="AF200" s="144"/>
      <c r="AG200" s="144"/>
      <c r="AH200" s="144"/>
      <c r="AI200" s="144"/>
      <c r="AJ200" s="144"/>
      <c r="AK200" s="144"/>
      <c r="AL200" s="144"/>
      <c r="AM200" s="144"/>
      <c r="AN200" s="144"/>
      <c r="AO200" s="144"/>
      <c r="AP200" s="144"/>
      <c r="AQ200" s="144"/>
      <c r="AR200" s="144"/>
      <c r="AS200" s="144"/>
      <c r="AT200" s="144"/>
      <c r="AU200" s="144"/>
      <c r="AV200" s="144"/>
      <c r="AW200" s="144"/>
      <c r="AX200" s="144"/>
      <c r="AY200" s="144"/>
      <c r="AZ200" s="144"/>
      <c r="BA200" s="144"/>
      <c r="BB200" s="144"/>
      <c r="BC200" s="144"/>
      <c r="BD200" s="144"/>
      <c r="BE200" s="144"/>
      <c r="BF200" s="144"/>
    </row>
    <row r="201" spans="3:58">
      <c r="C201" s="144"/>
      <c r="D201" s="144"/>
      <c r="E201" s="144"/>
      <c r="F201" s="144"/>
      <c r="G201" s="144"/>
      <c r="H201" s="144"/>
      <c r="I201" s="144"/>
      <c r="J201" s="144"/>
      <c r="K201" s="144"/>
      <c r="L201" s="144"/>
      <c r="M201" s="144"/>
      <c r="N201" s="144"/>
      <c r="O201" s="144"/>
      <c r="P201" s="144"/>
      <c r="Q201" s="145"/>
      <c r="R201" s="145"/>
      <c r="S201" s="145"/>
      <c r="T201" s="145"/>
      <c r="U201" s="145"/>
      <c r="V201" s="145"/>
      <c r="W201" s="145"/>
      <c r="X201" s="145"/>
      <c r="Y201" s="145"/>
      <c r="Z201" s="145"/>
      <c r="AA201" s="145"/>
      <c r="AB201" s="145"/>
      <c r="AC201" s="145"/>
      <c r="AD201" s="145"/>
      <c r="AE201" s="144"/>
      <c r="AF201" s="144"/>
      <c r="AG201" s="144"/>
      <c r="AH201" s="144"/>
      <c r="AI201" s="144"/>
      <c r="AJ201" s="144"/>
      <c r="AK201" s="144"/>
      <c r="AL201" s="144"/>
      <c r="AM201" s="144"/>
      <c r="AN201" s="144"/>
      <c r="AO201" s="144"/>
      <c r="AP201" s="144"/>
      <c r="AQ201" s="144"/>
      <c r="AR201" s="144"/>
      <c r="AS201" s="144"/>
      <c r="AT201" s="144"/>
      <c r="AU201" s="144"/>
      <c r="AV201" s="144"/>
      <c r="AW201" s="144"/>
      <c r="AX201" s="144"/>
      <c r="AY201" s="144"/>
      <c r="AZ201" s="144"/>
      <c r="BA201" s="144"/>
      <c r="BB201" s="144"/>
      <c r="BC201" s="144"/>
      <c r="BD201" s="144"/>
      <c r="BE201" s="144"/>
      <c r="BF201" s="144"/>
    </row>
    <row r="202" spans="3:58">
      <c r="C202" s="144"/>
      <c r="D202" s="144"/>
      <c r="E202" s="144"/>
      <c r="F202" s="144"/>
      <c r="G202" s="144"/>
      <c r="H202" s="144"/>
      <c r="I202" s="144"/>
      <c r="J202" s="144"/>
      <c r="K202" s="144"/>
      <c r="L202" s="144"/>
      <c r="M202" s="144"/>
      <c r="N202" s="144"/>
      <c r="O202" s="144"/>
      <c r="P202" s="144"/>
      <c r="Q202" s="145"/>
      <c r="R202" s="145"/>
      <c r="S202" s="145"/>
      <c r="T202" s="145"/>
      <c r="U202" s="145"/>
      <c r="V202" s="145"/>
      <c r="W202" s="145"/>
      <c r="X202" s="145"/>
      <c r="Y202" s="145"/>
      <c r="Z202" s="145"/>
      <c r="AA202" s="145"/>
      <c r="AB202" s="145"/>
      <c r="AC202" s="145"/>
      <c r="AD202" s="145"/>
      <c r="AE202" s="144"/>
      <c r="AF202" s="144"/>
      <c r="AG202" s="144"/>
      <c r="AH202" s="144"/>
      <c r="AI202" s="144"/>
      <c r="AJ202" s="144"/>
      <c r="AK202" s="144"/>
      <c r="AL202" s="144"/>
      <c r="AM202" s="144"/>
      <c r="AN202" s="144"/>
      <c r="AO202" s="144"/>
      <c r="AP202" s="144"/>
      <c r="AQ202" s="144"/>
      <c r="AR202" s="144"/>
      <c r="AS202" s="144"/>
      <c r="AT202" s="144"/>
      <c r="AU202" s="144"/>
      <c r="AV202" s="144"/>
      <c r="AW202" s="144"/>
      <c r="AX202" s="144"/>
      <c r="AY202" s="144"/>
      <c r="AZ202" s="144"/>
      <c r="BA202" s="144"/>
      <c r="BB202" s="144"/>
      <c r="BC202" s="144"/>
      <c r="BD202" s="144"/>
      <c r="BE202" s="144"/>
      <c r="BF202" s="144"/>
    </row>
    <row r="203" spans="3:58">
      <c r="C203" s="144"/>
      <c r="D203" s="144"/>
      <c r="E203" s="144"/>
      <c r="F203" s="144"/>
      <c r="G203" s="144"/>
      <c r="H203" s="144"/>
      <c r="I203" s="144"/>
      <c r="J203" s="144"/>
      <c r="K203" s="144"/>
      <c r="L203" s="144"/>
      <c r="M203" s="144"/>
      <c r="N203" s="144"/>
      <c r="O203" s="144"/>
      <c r="P203" s="144"/>
      <c r="Q203" s="145"/>
      <c r="R203" s="145"/>
      <c r="S203" s="145"/>
      <c r="T203" s="145"/>
      <c r="U203" s="145"/>
      <c r="V203" s="145"/>
      <c r="W203" s="145"/>
      <c r="X203" s="145"/>
      <c r="Y203" s="145"/>
      <c r="Z203" s="145"/>
      <c r="AA203" s="145"/>
      <c r="AB203" s="145"/>
      <c r="AC203" s="145"/>
      <c r="AD203" s="145"/>
      <c r="AE203" s="144"/>
      <c r="AF203" s="144"/>
      <c r="AG203" s="144"/>
      <c r="AH203" s="144"/>
      <c r="AI203" s="144"/>
      <c r="AJ203" s="144"/>
      <c r="AK203" s="144"/>
      <c r="AL203" s="144"/>
      <c r="AM203" s="144"/>
      <c r="AN203" s="144"/>
      <c r="AO203" s="144"/>
      <c r="AP203" s="144"/>
      <c r="AQ203" s="144"/>
      <c r="AR203" s="144"/>
      <c r="AS203" s="144"/>
      <c r="AT203" s="144"/>
      <c r="AU203" s="144"/>
      <c r="AV203" s="144"/>
      <c r="AW203" s="144"/>
      <c r="AX203" s="144"/>
      <c r="AY203" s="144"/>
      <c r="AZ203" s="144"/>
      <c r="BA203" s="144"/>
      <c r="BB203" s="144"/>
      <c r="BC203" s="144"/>
      <c r="BD203" s="144"/>
      <c r="BE203" s="144"/>
      <c r="BF203" s="144"/>
    </row>
    <row r="204" spans="3:58">
      <c r="C204" s="144"/>
      <c r="D204" s="144"/>
      <c r="E204" s="144"/>
      <c r="F204" s="144"/>
      <c r="G204" s="144"/>
      <c r="H204" s="144"/>
      <c r="I204" s="144"/>
      <c r="J204" s="144"/>
      <c r="K204" s="144"/>
      <c r="L204" s="144"/>
      <c r="M204" s="144"/>
      <c r="N204" s="144"/>
      <c r="O204" s="144"/>
      <c r="P204" s="144"/>
      <c r="Q204" s="145"/>
      <c r="R204" s="145"/>
      <c r="S204" s="145"/>
      <c r="T204" s="145"/>
      <c r="U204" s="145"/>
      <c r="V204" s="145"/>
      <c r="W204" s="145"/>
      <c r="X204" s="145"/>
      <c r="Y204" s="145"/>
      <c r="Z204" s="145"/>
      <c r="AA204" s="145"/>
      <c r="AB204" s="145"/>
      <c r="AC204" s="145"/>
      <c r="AD204" s="145"/>
      <c r="AE204" s="144"/>
      <c r="AF204" s="144"/>
      <c r="AG204" s="144"/>
      <c r="AH204" s="144"/>
      <c r="AI204" s="144"/>
      <c r="AJ204" s="144"/>
      <c r="AK204" s="144"/>
      <c r="AL204" s="144"/>
      <c r="AM204" s="144"/>
      <c r="AN204" s="144"/>
      <c r="AO204" s="144"/>
      <c r="AP204" s="144"/>
      <c r="AQ204" s="144"/>
      <c r="AR204" s="144"/>
      <c r="AS204" s="144"/>
      <c r="AT204" s="144"/>
      <c r="AU204" s="144"/>
      <c r="AV204" s="144"/>
      <c r="AW204" s="144"/>
      <c r="AX204" s="144"/>
      <c r="AY204" s="144"/>
      <c r="AZ204" s="144"/>
      <c r="BA204" s="144"/>
      <c r="BB204" s="144"/>
      <c r="BC204" s="144"/>
      <c r="BD204" s="144"/>
      <c r="BE204" s="144"/>
      <c r="BF204" s="144"/>
    </row>
    <row r="205" spans="3:58">
      <c r="C205" s="144"/>
      <c r="D205" s="144"/>
      <c r="E205" s="144"/>
      <c r="F205" s="144"/>
      <c r="G205" s="144"/>
      <c r="H205" s="144"/>
      <c r="I205" s="144"/>
      <c r="J205" s="144"/>
      <c r="K205" s="144"/>
      <c r="L205" s="144"/>
      <c r="M205" s="144"/>
      <c r="N205" s="144"/>
      <c r="O205" s="144"/>
      <c r="P205" s="144"/>
      <c r="Q205" s="145"/>
      <c r="R205" s="145"/>
      <c r="S205" s="145"/>
      <c r="T205" s="145"/>
      <c r="U205" s="145"/>
      <c r="V205" s="145"/>
      <c r="W205" s="145"/>
      <c r="X205" s="145"/>
      <c r="Y205" s="145"/>
      <c r="Z205" s="145"/>
      <c r="AA205" s="145"/>
      <c r="AB205" s="145"/>
      <c r="AC205" s="145"/>
      <c r="AD205" s="145"/>
      <c r="AE205" s="144"/>
      <c r="AF205" s="144"/>
      <c r="AG205" s="144"/>
      <c r="AH205" s="144"/>
      <c r="AI205" s="144"/>
      <c r="AJ205" s="144"/>
      <c r="AK205" s="144"/>
      <c r="AL205" s="144"/>
      <c r="AM205" s="144"/>
      <c r="AN205" s="144"/>
      <c r="AO205" s="144"/>
      <c r="AP205" s="144"/>
      <c r="AQ205" s="144"/>
      <c r="AR205" s="144"/>
      <c r="AS205" s="144"/>
      <c r="AT205" s="144"/>
      <c r="AU205" s="144"/>
      <c r="AV205" s="144"/>
      <c r="AW205" s="144"/>
      <c r="AX205" s="144"/>
      <c r="AY205" s="144"/>
      <c r="AZ205" s="144"/>
      <c r="BA205" s="144"/>
      <c r="BB205" s="144"/>
      <c r="BC205" s="144"/>
      <c r="BD205" s="144"/>
      <c r="BE205" s="144"/>
      <c r="BF205" s="144"/>
    </row>
    <row r="206" spans="3:58">
      <c r="C206" s="144"/>
      <c r="D206" s="144"/>
      <c r="E206" s="144"/>
      <c r="F206" s="144"/>
      <c r="G206" s="144"/>
      <c r="H206" s="144"/>
      <c r="I206" s="144"/>
      <c r="J206" s="144"/>
      <c r="K206" s="144"/>
      <c r="L206" s="144"/>
      <c r="M206" s="144"/>
      <c r="N206" s="144"/>
      <c r="O206" s="144"/>
      <c r="P206" s="144"/>
      <c r="Q206" s="145"/>
      <c r="R206" s="145"/>
      <c r="S206" s="145"/>
      <c r="T206" s="145"/>
      <c r="U206" s="145"/>
      <c r="V206" s="145"/>
      <c r="W206" s="145"/>
      <c r="X206" s="145"/>
      <c r="Y206" s="145"/>
      <c r="Z206" s="145"/>
      <c r="AA206" s="145"/>
      <c r="AB206" s="145"/>
      <c r="AC206" s="145"/>
      <c r="AD206" s="145"/>
      <c r="AE206" s="144"/>
      <c r="AF206" s="144"/>
      <c r="AG206" s="144"/>
      <c r="AH206" s="144"/>
      <c r="AI206" s="144"/>
      <c r="AJ206" s="144"/>
      <c r="AK206" s="144"/>
      <c r="AL206" s="144"/>
      <c r="AM206" s="144"/>
      <c r="AN206" s="144"/>
      <c r="AO206" s="144"/>
      <c r="AP206" s="144"/>
      <c r="AQ206" s="144"/>
      <c r="AR206" s="144"/>
      <c r="AS206" s="144"/>
      <c r="AT206" s="144"/>
      <c r="AU206" s="144"/>
      <c r="AV206" s="144"/>
      <c r="AW206" s="144"/>
      <c r="AX206" s="144"/>
      <c r="AY206" s="144"/>
      <c r="AZ206" s="144"/>
      <c r="BA206" s="144"/>
      <c r="BB206" s="144"/>
      <c r="BC206" s="144"/>
      <c r="BD206" s="144"/>
      <c r="BE206" s="144"/>
      <c r="BF206" s="144"/>
    </row>
    <row r="207" spans="3:58">
      <c r="C207" s="144"/>
      <c r="D207" s="144"/>
      <c r="E207" s="144"/>
      <c r="F207" s="144"/>
      <c r="G207" s="144"/>
      <c r="H207" s="144"/>
      <c r="I207" s="144"/>
      <c r="J207" s="144"/>
      <c r="K207" s="144"/>
      <c r="L207" s="144"/>
      <c r="M207" s="144"/>
      <c r="N207" s="144"/>
      <c r="O207" s="144"/>
      <c r="P207" s="144"/>
      <c r="Q207" s="145"/>
      <c r="R207" s="145"/>
      <c r="S207" s="145"/>
      <c r="T207" s="145"/>
      <c r="U207" s="145"/>
      <c r="V207" s="145"/>
      <c r="W207" s="145"/>
      <c r="X207" s="145"/>
      <c r="Y207" s="145"/>
      <c r="Z207" s="145"/>
      <c r="AA207" s="145"/>
      <c r="AB207" s="145"/>
      <c r="AC207" s="145"/>
      <c r="AD207" s="145"/>
      <c r="AE207" s="144"/>
      <c r="AF207" s="144"/>
      <c r="AG207" s="144"/>
      <c r="AH207" s="144"/>
      <c r="AI207" s="144"/>
      <c r="AJ207" s="144"/>
      <c r="AK207" s="144"/>
      <c r="AL207" s="144"/>
      <c r="AM207" s="144"/>
      <c r="AN207" s="144"/>
      <c r="AO207" s="144"/>
      <c r="AP207" s="144"/>
      <c r="AQ207" s="144"/>
      <c r="AR207" s="144"/>
      <c r="AS207" s="144"/>
      <c r="AT207" s="144"/>
      <c r="AU207" s="144"/>
      <c r="AV207" s="144"/>
      <c r="AW207" s="144"/>
      <c r="AX207" s="144"/>
      <c r="AY207" s="144"/>
      <c r="AZ207" s="144"/>
      <c r="BA207" s="144"/>
      <c r="BB207" s="144"/>
      <c r="BC207" s="144"/>
      <c r="BD207" s="144"/>
      <c r="BE207" s="144"/>
      <c r="BF207" s="144"/>
    </row>
    <row r="208" spans="3:58">
      <c r="C208" s="144"/>
      <c r="D208" s="144"/>
      <c r="E208" s="144"/>
      <c r="F208" s="144"/>
      <c r="G208" s="144"/>
      <c r="H208" s="144"/>
      <c r="I208" s="144"/>
      <c r="J208" s="144"/>
      <c r="K208" s="144"/>
      <c r="L208" s="144"/>
      <c r="M208" s="144"/>
      <c r="N208" s="144"/>
      <c r="O208" s="144"/>
      <c r="P208" s="144"/>
      <c r="Q208" s="145"/>
      <c r="R208" s="145"/>
      <c r="S208" s="145"/>
      <c r="T208" s="145"/>
      <c r="U208" s="145"/>
      <c r="V208" s="145"/>
      <c r="W208" s="145"/>
      <c r="X208" s="145"/>
      <c r="Y208" s="145"/>
      <c r="Z208" s="145"/>
      <c r="AA208" s="145"/>
      <c r="AB208" s="145"/>
      <c r="AC208" s="145"/>
      <c r="AD208" s="145"/>
      <c r="AE208" s="144"/>
      <c r="AF208" s="144"/>
      <c r="AG208" s="144"/>
      <c r="AH208" s="144"/>
      <c r="AI208" s="144"/>
      <c r="AJ208" s="144"/>
      <c r="AK208" s="144"/>
      <c r="AL208" s="144"/>
      <c r="AM208" s="144"/>
      <c r="AN208" s="144"/>
      <c r="AO208" s="144"/>
      <c r="AP208" s="144"/>
      <c r="AQ208" s="144"/>
      <c r="AR208" s="144"/>
      <c r="AS208" s="144"/>
      <c r="AT208" s="144"/>
      <c r="AU208" s="144"/>
      <c r="AV208" s="144"/>
      <c r="AW208" s="144"/>
      <c r="AX208" s="144"/>
      <c r="AY208" s="144"/>
      <c r="AZ208" s="144"/>
      <c r="BA208" s="144"/>
      <c r="BB208" s="144"/>
      <c r="BC208" s="144"/>
      <c r="BD208" s="144"/>
      <c r="BE208" s="144"/>
      <c r="BF208" s="144"/>
    </row>
    <row r="209" spans="3:58">
      <c r="C209" s="144"/>
      <c r="D209" s="144"/>
      <c r="E209" s="144"/>
      <c r="F209" s="144"/>
      <c r="G209" s="144"/>
      <c r="H209" s="144"/>
      <c r="I209" s="144"/>
      <c r="J209" s="144"/>
      <c r="K209" s="144"/>
      <c r="L209" s="144"/>
      <c r="M209" s="144"/>
      <c r="N209" s="144"/>
      <c r="O209" s="144"/>
      <c r="P209" s="144"/>
      <c r="Q209" s="145"/>
      <c r="R209" s="145"/>
      <c r="S209" s="145"/>
      <c r="T209" s="145"/>
      <c r="U209" s="145"/>
      <c r="V209" s="145"/>
      <c r="W209" s="145"/>
      <c r="X209" s="145"/>
      <c r="Y209" s="145"/>
      <c r="Z209" s="145"/>
      <c r="AA209" s="145"/>
      <c r="AB209" s="145"/>
      <c r="AC209" s="145"/>
      <c r="AD209" s="145"/>
      <c r="AE209" s="144"/>
      <c r="AF209" s="144"/>
      <c r="AG209" s="144"/>
      <c r="AH209" s="144"/>
      <c r="AI209" s="144"/>
      <c r="AJ209" s="144"/>
      <c r="AK209" s="144"/>
      <c r="AL209" s="144"/>
      <c r="AM209" s="144"/>
      <c r="AN209" s="144"/>
      <c r="AO209" s="144"/>
      <c r="AP209" s="144"/>
      <c r="AQ209" s="144"/>
      <c r="AR209" s="144"/>
      <c r="AS209" s="144"/>
      <c r="AT209" s="144"/>
      <c r="AU209" s="144"/>
      <c r="AV209" s="144"/>
      <c r="AW209" s="144"/>
      <c r="AX209" s="144"/>
      <c r="AY209" s="144"/>
      <c r="AZ209" s="144"/>
      <c r="BA209" s="144"/>
      <c r="BB209" s="144"/>
      <c r="BC209" s="144"/>
      <c r="BD209" s="144"/>
      <c r="BE209" s="144"/>
      <c r="BF209" s="144"/>
    </row>
    <row r="210" spans="3:58">
      <c r="C210" s="144"/>
      <c r="D210" s="144"/>
      <c r="E210" s="144"/>
      <c r="F210" s="144"/>
      <c r="G210" s="144"/>
      <c r="H210" s="144"/>
      <c r="I210" s="144"/>
      <c r="J210" s="144"/>
      <c r="K210" s="144"/>
      <c r="L210" s="144"/>
      <c r="M210" s="144"/>
      <c r="N210" s="144"/>
      <c r="O210" s="144"/>
      <c r="P210" s="144"/>
      <c r="Q210" s="145"/>
      <c r="R210" s="145"/>
      <c r="S210" s="145"/>
      <c r="T210" s="145"/>
      <c r="U210" s="145"/>
      <c r="V210" s="145"/>
      <c r="W210" s="145"/>
      <c r="X210" s="145"/>
      <c r="Y210" s="145"/>
      <c r="Z210" s="145"/>
      <c r="AA210" s="145"/>
      <c r="AB210" s="145"/>
      <c r="AC210" s="145"/>
      <c r="AD210" s="145"/>
      <c r="AE210" s="144"/>
      <c r="AF210" s="144"/>
      <c r="AG210" s="144"/>
      <c r="AH210" s="144"/>
      <c r="AI210" s="144"/>
      <c r="AJ210" s="144"/>
      <c r="AK210" s="144"/>
      <c r="AL210" s="144"/>
      <c r="AM210" s="144"/>
      <c r="AN210" s="144"/>
      <c r="AO210" s="144"/>
      <c r="AP210" s="144"/>
      <c r="AQ210" s="144"/>
      <c r="AR210" s="144"/>
      <c r="AS210" s="144"/>
      <c r="AT210" s="144"/>
      <c r="AU210" s="144"/>
      <c r="AV210" s="144"/>
      <c r="AW210" s="144"/>
      <c r="AX210" s="144"/>
      <c r="AY210" s="144"/>
      <c r="AZ210" s="144"/>
      <c r="BA210" s="144"/>
      <c r="BB210" s="144"/>
      <c r="BC210" s="144"/>
      <c r="BD210" s="144"/>
      <c r="BE210" s="144"/>
      <c r="BF210" s="144"/>
    </row>
    <row r="211" spans="3:58">
      <c r="C211" s="144"/>
      <c r="D211" s="144"/>
      <c r="E211" s="144"/>
      <c r="F211" s="144"/>
      <c r="G211" s="144"/>
      <c r="H211" s="144"/>
      <c r="I211" s="144"/>
      <c r="J211" s="144"/>
      <c r="K211" s="144"/>
      <c r="L211" s="144"/>
      <c r="M211" s="144"/>
      <c r="N211" s="144"/>
      <c r="O211" s="144"/>
      <c r="P211" s="144"/>
      <c r="Q211" s="145"/>
      <c r="R211" s="145"/>
      <c r="S211" s="145"/>
      <c r="T211" s="145"/>
      <c r="U211" s="145"/>
      <c r="V211" s="145"/>
      <c r="W211" s="145"/>
      <c r="X211" s="145"/>
      <c r="Y211" s="145"/>
      <c r="Z211" s="145"/>
      <c r="AA211" s="145"/>
      <c r="AB211" s="145"/>
      <c r="AC211" s="145"/>
      <c r="AD211" s="145"/>
      <c r="AE211" s="144"/>
      <c r="AF211" s="144"/>
      <c r="AG211" s="144"/>
      <c r="AH211" s="144"/>
      <c r="AI211" s="144"/>
      <c r="AJ211" s="144"/>
      <c r="AK211" s="144"/>
      <c r="AL211" s="144"/>
      <c r="AM211" s="144"/>
      <c r="AN211" s="144"/>
      <c r="AO211" s="144"/>
      <c r="AP211" s="144"/>
      <c r="AQ211" s="144"/>
      <c r="AR211" s="144"/>
      <c r="AS211" s="144"/>
      <c r="AT211" s="144"/>
      <c r="AU211" s="144"/>
      <c r="AV211" s="144"/>
      <c r="AW211" s="144"/>
      <c r="AX211" s="144"/>
      <c r="AY211" s="144"/>
      <c r="AZ211" s="144"/>
      <c r="BA211" s="144"/>
      <c r="BB211" s="144"/>
      <c r="BC211" s="144"/>
      <c r="BD211" s="144"/>
      <c r="BE211" s="144"/>
      <c r="BF211" s="144"/>
    </row>
    <row r="212" spans="3:58">
      <c r="C212" s="144"/>
      <c r="D212" s="144"/>
      <c r="E212" s="144"/>
      <c r="F212" s="144"/>
      <c r="G212" s="144"/>
      <c r="H212" s="144"/>
      <c r="I212" s="144"/>
      <c r="J212" s="144"/>
      <c r="K212" s="144"/>
      <c r="L212" s="144"/>
      <c r="M212" s="144"/>
      <c r="N212" s="144"/>
      <c r="O212" s="144"/>
      <c r="P212" s="144"/>
      <c r="Q212" s="145"/>
      <c r="R212" s="145"/>
      <c r="S212" s="145"/>
      <c r="T212" s="145"/>
      <c r="U212" s="145"/>
      <c r="V212" s="145"/>
      <c r="W212" s="145"/>
      <c r="X212" s="145"/>
      <c r="Y212" s="145"/>
      <c r="Z212" s="145"/>
      <c r="AA212" s="145"/>
      <c r="AB212" s="145"/>
      <c r="AC212" s="145"/>
      <c r="AD212" s="145"/>
      <c r="AE212" s="144"/>
      <c r="AF212" s="144"/>
      <c r="AG212" s="144"/>
      <c r="AH212" s="144"/>
      <c r="AI212" s="144"/>
      <c r="AJ212" s="144"/>
      <c r="AK212" s="144"/>
      <c r="AL212" s="144"/>
      <c r="AM212" s="144"/>
      <c r="AN212" s="144"/>
      <c r="AO212" s="144"/>
      <c r="AP212" s="144"/>
      <c r="AQ212" s="144"/>
      <c r="AR212" s="144"/>
      <c r="AS212" s="144"/>
      <c r="AT212" s="144"/>
      <c r="AU212" s="144"/>
      <c r="AV212" s="144"/>
      <c r="AW212" s="144"/>
      <c r="AX212" s="144"/>
      <c r="AY212" s="144"/>
      <c r="AZ212" s="144"/>
      <c r="BA212" s="144"/>
      <c r="BB212" s="144"/>
      <c r="BC212" s="144"/>
      <c r="BD212" s="144"/>
      <c r="BE212" s="144"/>
      <c r="BF212" s="144"/>
    </row>
    <row r="213" spans="3:58">
      <c r="C213" s="144"/>
      <c r="D213" s="144"/>
      <c r="E213" s="144"/>
      <c r="F213" s="144"/>
      <c r="G213" s="144"/>
      <c r="H213" s="144"/>
      <c r="I213" s="144"/>
      <c r="J213" s="144"/>
      <c r="K213" s="144"/>
      <c r="L213" s="144"/>
      <c r="M213" s="144"/>
      <c r="N213" s="144"/>
      <c r="O213" s="144"/>
      <c r="P213" s="144"/>
      <c r="Q213" s="145"/>
      <c r="R213" s="145"/>
      <c r="S213" s="145"/>
      <c r="T213" s="145"/>
      <c r="U213" s="145"/>
      <c r="V213" s="145"/>
      <c r="W213" s="145"/>
      <c r="X213" s="145"/>
      <c r="Y213" s="145"/>
      <c r="Z213" s="145"/>
      <c r="AA213" s="145"/>
      <c r="AB213" s="145"/>
      <c r="AC213" s="145"/>
      <c r="AD213" s="145"/>
      <c r="AE213" s="144"/>
      <c r="AF213" s="144"/>
      <c r="AG213" s="144"/>
      <c r="AH213" s="144"/>
      <c r="AI213" s="144"/>
      <c r="AJ213" s="144"/>
      <c r="AK213" s="144"/>
      <c r="AL213" s="144"/>
      <c r="AM213" s="144"/>
      <c r="AN213" s="144"/>
      <c r="AO213" s="144"/>
      <c r="AP213" s="144"/>
      <c r="AQ213" s="144"/>
      <c r="AR213" s="144"/>
      <c r="AS213" s="144"/>
      <c r="AT213" s="144"/>
      <c r="AU213" s="144"/>
      <c r="AV213" s="144"/>
      <c r="AW213" s="144"/>
      <c r="AX213" s="144"/>
      <c r="AY213" s="144"/>
      <c r="AZ213" s="144"/>
      <c r="BA213" s="144"/>
      <c r="BB213" s="144"/>
      <c r="BC213" s="144"/>
      <c r="BD213" s="144"/>
      <c r="BE213" s="144"/>
      <c r="BF213" s="144"/>
    </row>
    <row r="214" spans="3:58">
      <c r="C214" s="144"/>
      <c r="D214" s="144"/>
      <c r="E214" s="144"/>
      <c r="F214" s="144"/>
      <c r="G214" s="144"/>
      <c r="H214" s="144"/>
      <c r="I214" s="144"/>
      <c r="J214" s="144"/>
      <c r="K214" s="144"/>
      <c r="L214" s="144"/>
      <c r="M214" s="144"/>
      <c r="N214" s="144"/>
      <c r="O214" s="144"/>
      <c r="P214" s="144"/>
      <c r="Q214" s="145"/>
      <c r="R214" s="145"/>
      <c r="S214" s="145"/>
      <c r="T214" s="145"/>
      <c r="U214" s="145"/>
      <c r="V214" s="145"/>
      <c r="W214" s="145"/>
      <c r="X214" s="145"/>
      <c r="Y214" s="145"/>
      <c r="Z214" s="145"/>
      <c r="AA214" s="145"/>
      <c r="AB214" s="145"/>
      <c r="AC214" s="145"/>
      <c r="AD214" s="145"/>
      <c r="AE214" s="144"/>
      <c r="AF214" s="144"/>
      <c r="AG214" s="144"/>
      <c r="AH214" s="144"/>
      <c r="AI214" s="144"/>
      <c r="AJ214" s="144"/>
      <c r="AK214" s="144"/>
      <c r="AL214" s="144"/>
      <c r="AM214" s="144"/>
      <c r="AN214" s="144"/>
      <c r="AO214" s="144"/>
      <c r="AP214" s="144"/>
      <c r="AQ214" s="144"/>
      <c r="AR214" s="144"/>
      <c r="AS214" s="144"/>
      <c r="AT214" s="144"/>
      <c r="AU214" s="144"/>
      <c r="AV214" s="144"/>
      <c r="AW214" s="144"/>
      <c r="AX214" s="144"/>
      <c r="AY214" s="144"/>
      <c r="AZ214" s="144"/>
      <c r="BA214" s="144"/>
      <c r="BB214" s="144"/>
      <c r="BC214" s="144"/>
      <c r="BD214" s="144"/>
      <c r="BE214" s="144"/>
      <c r="BF214" s="144"/>
    </row>
    <row r="215" spans="3:58">
      <c r="C215" s="144"/>
      <c r="D215" s="144"/>
      <c r="E215" s="144"/>
      <c r="F215" s="144"/>
      <c r="G215" s="144"/>
      <c r="H215" s="144"/>
      <c r="I215" s="144"/>
      <c r="J215" s="144"/>
      <c r="K215" s="144"/>
      <c r="L215" s="144"/>
      <c r="M215" s="144"/>
      <c r="N215" s="144"/>
      <c r="O215" s="144"/>
      <c r="P215" s="144"/>
      <c r="Q215" s="145"/>
      <c r="R215" s="145"/>
      <c r="S215" s="145"/>
      <c r="T215" s="145"/>
      <c r="U215" s="145"/>
      <c r="V215" s="145"/>
      <c r="W215" s="145"/>
      <c r="X215" s="145"/>
      <c r="Y215" s="145"/>
      <c r="Z215" s="145"/>
      <c r="AA215" s="145"/>
      <c r="AB215" s="145"/>
      <c r="AC215" s="145"/>
      <c r="AD215" s="145"/>
      <c r="AE215" s="144"/>
      <c r="AF215" s="144"/>
      <c r="AG215" s="144"/>
      <c r="AH215" s="144"/>
      <c r="AI215" s="144"/>
      <c r="AJ215" s="144"/>
      <c r="AK215" s="144"/>
      <c r="AL215" s="144"/>
      <c r="AM215" s="144"/>
      <c r="AN215" s="144"/>
      <c r="AO215" s="144"/>
      <c r="AP215" s="144"/>
      <c r="AQ215" s="144"/>
      <c r="AR215" s="144"/>
      <c r="AS215" s="144"/>
      <c r="AT215" s="144"/>
      <c r="AU215" s="144"/>
      <c r="AV215" s="144"/>
      <c r="AW215" s="144"/>
      <c r="AX215" s="144"/>
      <c r="AY215" s="144"/>
      <c r="AZ215" s="144"/>
      <c r="BA215" s="144"/>
      <c r="BB215" s="144"/>
      <c r="BC215" s="144"/>
      <c r="BD215" s="144"/>
      <c r="BE215" s="144"/>
      <c r="BF215" s="144"/>
    </row>
    <row r="216" spans="3:58">
      <c r="C216" s="144"/>
      <c r="D216" s="144"/>
      <c r="E216" s="144"/>
      <c r="F216" s="144"/>
      <c r="G216" s="144"/>
      <c r="H216" s="144"/>
      <c r="I216" s="144"/>
      <c r="J216" s="144"/>
      <c r="K216" s="144"/>
      <c r="L216" s="144"/>
      <c r="M216" s="144"/>
      <c r="N216" s="144"/>
      <c r="O216" s="144"/>
      <c r="P216" s="144"/>
      <c r="Q216" s="145"/>
      <c r="R216" s="145"/>
      <c r="S216" s="145"/>
      <c r="T216" s="145"/>
      <c r="U216" s="145"/>
      <c r="V216" s="145"/>
      <c r="W216" s="145"/>
      <c r="X216" s="145"/>
      <c r="Y216" s="145"/>
      <c r="Z216" s="145"/>
      <c r="AA216" s="145"/>
      <c r="AB216" s="145"/>
      <c r="AC216" s="145"/>
      <c r="AD216" s="145"/>
      <c r="AE216" s="144"/>
      <c r="AF216" s="144"/>
      <c r="AG216" s="144"/>
      <c r="AH216" s="144"/>
      <c r="AI216" s="144"/>
      <c r="AJ216" s="144"/>
      <c r="AK216" s="144"/>
      <c r="AL216" s="144"/>
      <c r="AM216" s="144"/>
      <c r="AN216" s="144"/>
      <c r="AO216" s="144"/>
      <c r="AP216" s="144"/>
      <c r="AQ216" s="144"/>
      <c r="AR216" s="144"/>
      <c r="AS216" s="144"/>
      <c r="AT216" s="144"/>
      <c r="AU216" s="144"/>
      <c r="AV216" s="144"/>
      <c r="AW216" s="144"/>
      <c r="AX216" s="144"/>
      <c r="AY216" s="144"/>
      <c r="AZ216" s="144"/>
      <c r="BA216" s="144"/>
      <c r="BB216" s="144"/>
      <c r="BC216" s="144"/>
      <c r="BD216" s="144"/>
      <c r="BE216" s="144"/>
      <c r="BF216" s="144"/>
    </row>
    <row r="217" spans="3:58">
      <c r="C217" s="144"/>
      <c r="D217" s="144"/>
      <c r="E217" s="144"/>
      <c r="F217" s="144"/>
      <c r="G217" s="144"/>
      <c r="H217" s="144"/>
      <c r="I217" s="144"/>
      <c r="J217" s="144"/>
      <c r="K217" s="144"/>
      <c r="L217" s="144"/>
      <c r="M217" s="144"/>
      <c r="N217" s="144"/>
      <c r="O217" s="144"/>
      <c r="P217" s="144"/>
      <c r="Q217" s="145"/>
      <c r="R217" s="145"/>
      <c r="S217" s="145"/>
      <c r="T217" s="145"/>
      <c r="U217" s="145"/>
      <c r="V217" s="145"/>
      <c r="W217" s="145"/>
      <c r="X217" s="145"/>
      <c r="Y217" s="145"/>
      <c r="Z217" s="145"/>
      <c r="AA217" s="145"/>
      <c r="AB217" s="145"/>
      <c r="AC217" s="145"/>
      <c r="AD217" s="145"/>
      <c r="AE217" s="144"/>
      <c r="AF217" s="144"/>
      <c r="AG217" s="144"/>
      <c r="AH217" s="144"/>
      <c r="AI217" s="144"/>
      <c r="AJ217" s="144"/>
      <c r="AK217" s="144"/>
      <c r="AL217" s="144"/>
      <c r="AM217" s="144"/>
      <c r="AN217" s="144"/>
      <c r="AO217" s="144"/>
      <c r="AP217" s="144"/>
      <c r="AQ217" s="144"/>
      <c r="AR217" s="144"/>
      <c r="AS217" s="144"/>
      <c r="AT217" s="144"/>
      <c r="AU217" s="144"/>
      <c r="AV217" s="144"/>
      <c r="AW217" s="144"/>
      <c r="AX217" s="144"/>
      <c r="AY217" s="144"/>
      <c r="AZ217" s="144"/>
      <c r="BA217" s="144"/>
      <c r="BB217" s="144"/>
      <c r="BC217" s="144"/>
      <c r="BD217" s="144"/>
      <c r="BE217" s="144"/>
      <c r="BF217" s="144"/>
    </row>
    <row r="218" spans="3:58">
      <c r="C218" s="144"/>
      <c r="D218" s="144"/>
      <c r="E218" s="144"/>
      <c r="F218" s="144"/>
      <c r="G218" s="144"/>
      <c r="H218" s="144"/>
      <c r="I218" s="144"/>
      <c r="J218" s="144"/>
      <c r="K218" s="144"/>
      <c r="L218" s="144"/>
      <c r="M218" s="144"/>
      <c r="N218" s="144"/>
      <c r="O218" s="144"/>
      <c r="P218" s="144"/>
      <c r="Q218" s="145"/>
      <c r="R218" s="145"/>
      <c r="S218" s="145"/>
      <c r="T218" s="145"/>
      <c r="U218" s="145"/>
      <c r="V218" s="145"/>
      <c r="W218" s="145"/>
      <c r="X218" s="145"/>
      <c r="Y218" s="145"/>
      <c r="Z218" s="145"/>
      <c r="AA218" s="145"/>
      <c r="AB218" s="145"/>
      <c r="AC218" s="145"/>
      <c r="AD218" s="145"/>
      <c r="AE218" s="144"/>
      <c r="AF218" s="144"/>
      <c r="AG218" s="144"/>
      <c r="AH218" s="144"/>
      <c r="AI218" s="144"/>
      <c r="AJ218" s="144"/>
      <c r="AK218" s="144"/>
      <c r="AL218" s="144"/>
      <c r="AM218" s="144"/>
      <c r="AN218" s="144"/>
      <c r="AO218" s="144"/>
      <c r="AP218" s="144"/>
      <c r="AQ218" s="144"/>
      <c r="AR218" s="144"/>
      <c r="AS218" s="144"/>
      <c r="AT218" s="144"/>
      <c r="AU218" s="144"/>
      <c r="AV218" s="144"/>
      <c r="AW218" s="144"/>
      <c r="AX218" s="144"/>
      <c r="AY218" s="144"/>
      <c r="AZ218" s="144"/>
      <c r="BA218" s="144"/>
      <c r="BB218" s="144"/>
      <c r="BC218" s="144"/>
      <c r="BD218" s="144"/>
      <c r="BE218" s="144"/>
      <c r="BF218" s="144"/>
    </row>
    <row r="219" spans="3:58">
      <c r="C219" s="144"/>
      <c r="D219" s="144"/>
      <c r="E219" s="144"/>
      <c r="F219" s="144"/>
      <c r="G219" s="144"/>
      <c r="H219" s="144"/>
      <c r="I219" s="144"/>
      <c r="J219" s="144"/>
      <c r="K219" s="144"/>
      <c r="L219" s="144"/>
      <c r="M219" s="144"/>
      <c r="N219" s="144"/>
      <c r="O219" s="144"/>
      <c r="P219" s="144"/>
      <c r="Q219" s="145"/>
      <c r="R219" s="145"/>
      <c r="S219" s="145"/>
      <c r="T219" s="145"/>
      <c r="U219" s="145"/>
      <c r="V219" s="145"/>
      <c r="W219" s="145"/>
      <c r="X219" s="145"/>
      <c r="Y219" s="145"/>
      <c r="Z219" s="145"/>
      <c r="AA219" s="145"/>
      <c r="AB219" s="145"/>
      <c r="AC219" s="145"/>
      <c r="AD219" s="145"/>
      <c r="AE219" s="144"/>
      <c r="AF219" s="144"/>
      <c r="AG219" s="144"/>
      <c r="AH219" s="144"/>
      <c r="AI219" s="144"/>
      <c r="AJ219" s="144"/>
      <c r="AK219" s="144"/>
      <c r="AL219" s="144"/>
      <c r="AM219" s="144"/>
      <c r="AN219" s="144"/>
      <c r="AO219" s="144"/>
      <c r="AP219" s="144"/>
      <c r="AQ219" s="144"/>
      <c r="AR219" s="144"/>
      <c r="AS219" s="144"/>
      <c r="AT219" s="144"/>
      <c r="AU219" s="144"/>
      <c r="AV219" s="144"/>
      <c r="AW219" s="144"/>
      <c r="AX219" s="144"/>
      <c r="AY219" s="144"/>
      <c r="AZ219" s="144"/>
      <c r="BA219" s="144"/>
      <c r="BB219" s="144"/>
      <c r="BC219" s="144"/>
      <c r="BD219" s="144"/>
      <c r="BE219" s="144"/>
      <c r="BF219" s="144"/>
    </row>
    <row r="220" spans="3:58">
      <c r="C220" s="144"/>
      <c r="D220" s="144"/>
      <c r="E220" s="144"/>
      <c r="F220" s="144"/>
      <c r="G220" s="144"/>
      <c r="H220" s="144"/>
      <c r="I220" s="144"/>
      <c r="J220" s="144"/>
      <c r="K220" s="144"/>
      <c r="L220" s="144"/>
      <c r="M220" s="144"/>
      <c r="N220" s="144"/>
      <c r="O220" s="144"/>
      <c r="P220" s="144"/>
      <c r="Q220" s="145"/>
      <c r="R220" s="145"/>
      <c r="S220" s="145"/>
      <c r="T220" s="145"/>
      <c r="U220" s="145"/>
      <c r="V220" s="145"/>
      <c r="W220" s="145"/>
      <c r="X220" s="145"/>
      <c r="Y220" s="145"/>
      <c r="Z220" s="145"/>
      <c r="AA220" s="145"/>
      <c r="AB220" s="145"/>
      <c r="AC220" s="145"/>
      <c r="AD220" s="145"/>
      <c r="AE220" s="144"/>
      <c r="AF220" s="144"/>
      <c r="AG220" s="144"/>
      <c r="AH220" s="144"/>
      <c r="AI220" s="144"/>
      <c r="AJ220" s="144"/>
      <c r="AK220" s="144"/>
      <c r="AL220" s="144"/>
      <c r="AM220" s="144"/>
      <c r="AN220" s="144"/>
      <c r="AO220" s="144"/>
      <c r="AP220" s="144"/>
      <c r="AQ220" s="144"/>
      <c r="AR220" s="144"/>
      <c r="AS220" s="144"/>
      <c r="AT220" s="144"/>
      <c r="AU220" s="144"/>
      <c r="AV220" s="144"/>
      <c r="AW220" s="144"/>
      <c r="AX220" s="144"/>
      <c r="AY220" s="144"/>
      <c r="AZ220" s="144"/>
      <c r="BA220" s="144"/>
      <c r="BB220" s="144"/>
      <c r="BC220" s="144"/>
      <c r="BD220" s="144"/>
      <c r="BE220" s="144"/>
      <c r="BF220" s="144"/>
    </row>
    <row r="221" spans="3:58">
      <c r="C221" s="144"/>
      <c r="D221" s="144"/>
      <c r="E221" s="144"/>
      <c r="F221" s="144"/>
      <c r="G221" s="144"/>
      <c r="H221" s="144"/>
      <c r="I221" s="144"/>
      <c r="J221" s="144"/>
      <c r="K221" s="144"/>
      <c r="L221" s="144"/>
      <c r="M221" s="144"/>
      <c r="N221" s="144"/>
      <c r="O221" s="144"/>
      <c r="P221" s="144"/>
      <c r="Q221" s="145"/>
      <c r="R221" s="145"/>
      <c r="S221" s="145"/>
      <c r="T221" s="145"/>
      <c r="U221" s="145"/>
      <c r="V221" s="145"/>
      <c r="W221" s="145"/>
      <c r="X221" s="145"/>
      <c r="Y221" s="145"/>
      <c r="Z221" s="145"/>
      <c r="AA221" s="145"/>
      <c r="AB221" s="145"/>
      <c r="AC221" s="145"/>
      <c r="AD221" s="145"/>
      <c r="AE221" s="144"/>
      <c r="AF221" s="144"/>
      <c r="AG221" s="144"/>
      <c r="AH221" s="144"/>
      <c r="AI221" s="144"/>
      <c r="AJ221" s="144"/>
      <c r="AK221" s="144"/>
      <c r="AL221" s="144"/>
      <c r="AM221" s="144"/>
      <c r="AN221" s="144"/>
      <c r="AO221" s="144"/>
      <c r="AP221" s="144"/>
      <c r="AQ221" s="144"/>
      <c r="AR221" s="144"/>
      <c r="AS221" s="144"/>
      <c r="AT221" s="144"/>
      <c r="AU221" s="144"/>
      <c r="AV221" s="144"/>
      <c r="AW221" s="144"/>
      <c r="AX221" s="144"/>
      <c r="AY221" s="144"/>
      <c r="AZ221" s="144"/>
      <c r="BA221" s="144"/>
      <c r="BB221" s="144"/>
      <c r="BC221" s="144"/>
      <c r="BD221" s="144"/>
      <c r="BE221" s="144"/>
      <c r="BF221" s="144"/>
    </row>
    <row r="222" spans="3:58">
      <c r="C222" s="144"/>
      <c r="D222" s="144"/>
      <c r="E222" s="144"/>
      <c r="F222" s="144"/>
      <c r="G222" s="144"/>
      <c r="H222" s="144"/>
      <c r="I222" s="144"/>
      <c r="J222" s="144"/>
      <c r="K222" s="144"/>
      <c r="L222" s="144"/>
      <c r="M222" s="144"/>
      <c r="N222" s="144"/>
      <c r="O222" s="144"/>
      <c r="P222" s="144"/>
      <c r="Q222" s="145"/>
      <c r="R222" s="145"/>
      <c r="S222" s="145"/>
      <c r="T222" s="145"/>
      <c r="U222" s="145"/>
      <c r="V222" s="145"/>
      <c r="W222" s="145"/>
      <c r="X222" s="145"/>
      <c r="Y222" s="145"/>
      <c r="Z222" s="145"/>
      <c r="AA222" s="145"/>
      <c r="AB222" s="145"/>
      <c r="AC222" s="145"/>
      <c r="AD222" s="145"/>
      <c r="AE222" s="144"/>
      <c r="AF222" s="144"/>
      <c r="AG222" s="144"/>
      <c r="AH222" s="144"/>
      <c r="AI222" s="144"/>
      <c r="AJ222" s="144"/>
      <c r="AK222" s="144"/>
      <c r="AL222" s="144"/>
      <c r="AM222" s="144"/>
      <c r="AN222" s="144"/>
      <c r="AO222" s="144"/>
      <c r="AP222" s="144"/>
      <c r="AQ222" s="144"/>
      <c r="AR222" s="144"/>
      <c r="AS222" s="144"/>
      <c r="AT222" s="144"/>
      <c r="AU222" s="144"/>
      <c r="AV222" s="144"/>
      <c r="AW222" s="144"/>
      <c r="AX222" s="144"/>
      <c r="AY222" s="144"/>
      <c r="AZ222" s="144"/>
      <c r="BA222" s="144"/>
      <c r="BB222" s="144"/>
      <c r="BC222" s="144"/>
      <c r="BD222" s="144"/>
      <c r="BE222" s="144"/>
      <c r="BF222" s="144"/>
    </row>
    <row r="223" spans="3:58">
      <c r="C223" s="144"/>
      <c r="D223" s="144"/>
      <c r="E223" s="144"/>
      <c r="F223" s="144"/>
      <c r="G223" s="144"/>
      <c r="H223" s="144"/>
      <c r="I223" s="144"/>
      <c r="J223" s="144"/>
      <c r="K223" s="144"/>
      <c r="L223" s="144"/>
      <c r="M223" s="144"/>
      <c r="N223" s="144"/>
      <c r="O223" s="144"/>
      <c r="P223" s="144"/>
      <c r="Q223" s="145"/>
      <c r="R223" s="145"/>
      <c r="S223" s="145"/>
      <c r="T223" s="145"/>
      <c r="U223" s="145"/>
      <c r="V223" s="145"/>
      <c r="W223" s="145"/>
      <c r="X223" s="145"/>
      <c r="Y223" s="145"/>
      <c r="Z223" s="145"/>
      <c r="AA223" s="145"/>
      <c r="AB223" s="145"/>
      <c r="AC223" s="145"/>
      <c r="AD223" s="145"/>
      <c r="AE223" s="144"/>
      <c r="AF223" s="144"/>
      <c r="AG223" s="144"/>
      <c r="AH223" s="144"/>
      <c r="AI223" s="144"/>
      <c r="AJ223" s="144"/>
      <c r="AK223" s="144"/>
      <c r="AL223" s="144"/>
      <c r="AM223" s="144"/>
      <c r="AN223" s="144"/>
      <c r="AO223" s="144"/>
      <c r="AP223" s="144"/>
      <c r="AQ223" s="144"/>
      <c r="AR223" s="144"/>
      <c r="AS223" s="144"/>
      <c r="AT223" s="144"/>
      <c r="AU223" s="144"/>
      <c r="AV223" s="144"/>
      <c r="AW223" s="144"/>
      <c r="AX223" s="144"/>
      <c r="AY223" s="144"/>
      <c r="AZ223" s="144"/>
      <c r="BA223" s="144"/>
      <c r="BB223" s="144"/>
      <c r="BC223" s="144"/>
      <c r="BD223" s="144"/>
      <c r="BE223" s="144"/>
      <c r="BF223" s="144"/>
    </row>
    <row r="224" spans="3:58">
      <c r="C224" s="144"/>
      <c r="D224" s="144"/>
      <c r="E224" s="144"/>
      <c r="F224" s="144"/>
      <c r="G224" s="144"/>
      <c r="H224" s="144"/>
      <c r="I224" s="144"/>
      <c r="J224" s="144"/>
      <c r="K224" s="144"/>
      <c r="L224" s="144"/>
      <c r="M224" s="144"/>
      <c r="N224" s="144"/>
      <c r="O224" s="144"/>
      <c r="P224" s="144"/>
      <c r="Q224" s="145"/>
      <c r="R224" s="145"/>
      <c r="S224" s="145"/>
      <c r="T224" s="145"/>
      <c r="U224" s="145"/>
      <c r="V224" s="145"/>
      <c r="W224" s="145"/>
      <c r="X224" s="145"/>
      <c r="Y224" s="145"/>
      <c r="Z224" s="145"/>
      <c r="AA224" s="145"/>
      <c r="AB224" s="145"/>
      <c r="AC224" s="145"/>
      <c r="AD224" s="145"/>
      <c r="AE224" s="144"/>
      <c r="AF224" s="144"/>
      <c r="AG224" s="144"/>
      <c r="AH224" s="144"/>
      <c r="AI224" s="144"/>
      <c r="AJ224" s="144"/>
      <c r="AK224" s="144"/>
      <c r="AL224" s="144"/>
      <c r="AM224" s="144"/>
      <c r="AN224" s="144"/>
      <c r="AO224" s="144"/>
      <c r="AP224" s="144"/>
      <c r="AQ224" s="144"/>
      <c r="AR224" s="144"/>
      <c r="AS224" s="144"/>
      <c r="AT224" s="144"/>
      <c r="AU224" s="144"/>
      <c r="AV224" s="144"/>
      <c r="AW224" s="144"/>
      <c r="AX224" s="144"/>
      <c r="AY224" s="144"/>
      <c r="AZ224" s="144"/>
      <c r="BA224" s="144"/>
      <c r="BB224" s="144"/>
      <c r="BC224" s="144"/>
      <c r="BD224" s="144"/>
      <c r="BE224" s="144"/>
      <c r="BF224" s="144"/>
    </row>
    <row r="225" spans="3:58">
      <c r="C225" s="144"/>
      <c r="D225" s="144"/>
      <c r="E225" s="144"/>
      <c r="F225" s="144"/>
      <c r="G225" s="144"/>
      <c r="H225" s="144"/>
      <c r="I225" s="144"/>
      <c r="J225" s="144"/>
      <c r="K225" s="144"/>
      <c r="L225" s="144"/>
      <c r="M225" s="144"/>
      <c r="N225" s="144"/>
      <c r="O225" s="144"/>
      <c r="P225" s="144"/>
      <c r="Q225" s="145"/>
      <c r="R225" s="145"/>
      <c r="S225" s="145"/>
      <c r="T225" s="145"/>
      <c r="U225" s="145"/>
      <c r="V225" s="145"/>
      <c r="W225" s="145"/>
      <c r="X225" s="145"/>
      <c r="Y225" s="145"/>
      <c r="Z225" s="145"/>
      <c r="AA225" s="145"/>
      <c r="AB225" s="145"/>
      <c r="AC225" s="145"/>
      <c r="AD225" s="145"/>
      <c r="AE225" s="144"/>
      <c r="AF225" s="144"/>
      <c r="AG225" s="144"/>
      <c r="AH225" s="144"/>
      <c r="AI225" s="144"/>
      <c r="AJ225" s="144"/>
      <c r="AK225" s="144"/>
      <c r="AL225" s="144"/>
      <c r="AM225" s="144"/>
      <c r="AN225" s="144"/>
      <c r="AO225" s="144"/>
      <c r="AP225" s="144"/>
      <c r="AQ225" s="144"/>
      <c r="AR225" s="144"/>
      <c r="AS225" s="144"/>
      <c r="AT225" s="144"/>
      <c r="AU225" s="144"/>
      <c r="AV225" s="144"/>
      <c r="AW225" s="144"/>
      <c r="AX225" s="144"/>
      <c r="AY225" s="144"/>
      <c r="AZ225" s="144"/>
      <c r="BA225" s="144"/>
      <c r="BB225" s="144"/>
      <c r="BC225" s="144"/>
      <c r="BD225" s="144"/>
      <c r="BE225" s="144"/>
      <c r="BF225" s="144"/>
    </row>
    <row r="226" spans="3:58">
      <c r="C226" s="144"/>
      <c r="D226" s="144"/>
      <c r="E226" s="144"/>
      <c r="F226" s="144"/>
      <c r="G226" s="144"/>
      <c r="H226" s="144"/>
      <c r="I226" s="144"/>
      <c r="J226" s="144"/>
      <c r="K226" s="144"/>
      <c r="L226" s="144"/>
      <c r="M226" s="144"/>
      <c r="N226" s="144"/>
      <c r="O226" s="144"/>
      <c r="P226" s="144"/>
      <c r="Q226" s="145"/>
      <c r="R226" s="145"/>
      <c r="S226" s="145"/>
      <c r="T226" s="145"/>
      <c r="U226" s="145"/>
      <c r="V226" s="145"/>
      <c r="W226" s="145"/>
      <c r="X226" s="145"/>
      <c r="Y226" s="145"/>
      <c r="Z226" s="145"/>
      <c r="AA226" s="145"/>
      <c r="AB226" s="145"/>
      <c r="AC226" s="145"/>
      <c r="AD226" s="145"/>
      <c r="AE226" s="144"/>
      <c r="AF226" s="144"/>
      <c r="AG226" s="144"/>
      <c r="AH226" s="144"/>
      <c r="AI226" s="144"/>
      <c r="AJ226" s="144"/>
      <c r="AK226" s="144"/>
      <c r="AL226" s="144"/>
      <c r="AM226" s="144"/>
      <c r="AN226" s="144"/>
      <c r="AO226" s="144"/>
      <c r="AP226" s="144"/>
      <c r="AQ226" s="144"/>
      <c r="AR226" s="144"/>
      <c r="AS226" s="144"/>
      <c r="AT226" s="144"/>
      <c r="AU226" s="144"/>
      <c r="AV226" s="144"/>
      <c r="AW226" s="144"/>
      <c r="AX226" s="144"/>
      <c r="AY226" s="144"/>
      <c r="AZ226" s="144"/>
      <c r="BA226" s="144"/>
      <c r="BB226" s="144"/>
      <c r="BC226" s="144"/>
      <c r="BD226" s="144"/>
      <c r="BE226" s="144"/>
      <c r="BF226" s="144"/>
    </row>
    <row r="227" spans="3:58">
      <c r="C227" s="144"/>
      <c r="D227" s="144"/>
      <c r="E227" s="144"/>
      <c r="F227" s="144"/>
      <c r="G227" s="144"/>
      <c r="H227" s="144"/>
      <c r="I227" s="144"/>
      <c r="J227" s="144"/>
      <c r="K227" s="144"/>
      <c r="L227" s="144"/>
      <c r="M227" s="144"/>
      <c r="N227" s="144"/>
      <c r="O227" s="144"/>
      <c r="P227" s="144"/>
      <c r="Q227" s="145"/>
      <c r="R227" s="145"/>
      <c r="S227" s="145"/>
      <c r="T227" s="145"/>
      <c r="U227" s="145"/>
      <c r="V227" s="145"/>
      <c r="W227" s="145"/>
      <c r="X227" s="145"/>
      <c r="Y227" s="145"/>
      <c r="Z227" s="145"/>
      <c r="AA227" s="145"/>
      <c r="AB227" s="145"/>
      <c r="AC227" s="145"/>
      <c r="AD227" s="145"/>
      <c r="AE227" s="144"/>
      <c r="AF227" s="144"/>
      <c r="AG227" s="144"/>
      <c r="AH227" s="144"/>
      <c r="AI227" s="144"/>
      <c r="AJ227" s="144"/>
      <c r="AK227" s="144"/>
      <c r="AL227" s="144"/>
      <c r="AM227" s="144"/>
      <c r="AN227" s="144"/>
      <c r="AO227" s="144"/>
      <c r="AP227" s="144"/>
      <c r="AQ227" s="144"/>
      <c r="AR227" s="144"/>
      <c r="AS227" s="144"/>
      <c r="AT227" s="144"/>
      <c r="AU227" s="144"/>
      <c r="AV227" s="144"/>
      <c r="AW227" s="144"/>
      <c r="AX227" s="144"/>
      <c r="AY227" s="144"/>
      <c r="AZ227" s="144"/>
      <c r="BA227" s="144"/>
      <c r="BB227" s="144"/>
      <c r="BC227" s="144"/>
      <c r="BD227" s="144"/>
      <c r="BE227" s="144"/>
      <c r="BF227" s="144"/>
    </row>
    <row r="228" spans="3:58">
      <c r="C228" s="144"/>
      <c r="D228" s="144"/>
      <c r="E228" s="144"/>
      <c r="F228" s="144"/>
      <c r="G228" s="144"/>
      <c r="H228" s="144"/>
      <c r="I228" s="144"/>
      <c r="J228" s="144"/>
      <c r="K228" s="144"/>
      <c r="L228" s="144"/>
      <c r="M228" s="144"/>
      <c r="N228" s="144"/>
      <c r="O228" s="144"/>
      <c r="P228" s="144"/>
      <c r="Q228" s="145"/>
      <c r="R228" s="145"/>
      <c r="S228" s="145"/>
      <c r="T228" s="145"/>
      <c r="U228" s="145"/>
      <c r="V228" s="145"/>
      <c r="W228" s="145"/>
      <c r="X228" s="145"/>
      <c r="Y228" s="145"/>
      <c r="Z228" s="145"/>
      <c r="AA228" s="145"/>
      <c r="AB228" s="145"/>
      <c r="AC228" s="145"/>
      <c r="AD228" s="145"/>
      <c r="AE228" s="144"/>
      <c r="AF228" s="144"/>
      <c r="AG228" s="144"/>
      <c r="AH228" s="144"/>
      <c r="AI228" s="144"/>
      <c r="AJ228" s="144"/>
      <c r="AK228" s="144"/>
      <c r="AL228" s="144"/>
      <c r="AM228" s="144"/>
      <c r="AN228" s="144"/>
      <c r="AO228" s="144"/>
      <c r="AP228" s="144"/>
      <c r="AQ228" s="144"/>
      <c r="AR228" s="144"/>
      <c r="AS228" s="144"/>
      <c r="AT228" s="144"/>
      <c r="AU228" s="144"/>
      <c r="AV228" s="144"/>
      <c r="AW228" s="144"/>
      <c r="AX228" s="144"/>
      <c r="AY228" s="144"/>
      <c r="AZ228" s="144"/>
      <c r="BA228" s="144"/>
      <c r="BB228" s="144"/>
      <c r="BC228" s="144"/>
      <c r="BD228" s="144"/>
      <c r="BE228" s="144"/>
      <c r="BF228" s="144"/>
    </row>
    <row r="229" spans="3:58">
      <c r="C229" s="144"/>
      <c r="D229" s="144"/>
      <c r="E229" s="144"/>
      <c r="F229" s="144"/>
      <c r="G229" s="144"/>
      <c r="H229" s="144"/>
      <c r="I229" s="144"/>
      <c r="J229" s="144"/>
      <c r="K229" s="144"/>
      <c r="L229" s="144"/>
      <c r="M229" s="144"/>
      <c r="N229" s="144"/>
      <c r="O229" s="144"/>
      <c r="P229" s="144"/>
      <c r="Q229" s="145"/>
      <c r="R229" s="145"/>
      <c r="S229" s="145"/>
      <c r="T229" s="145"/>
      <c r="U229" s="145"/>
      <c r="V229" s="145"/>
      <c r="W229" s="145"/>
      <c r="X229" s="145"/>
      <c r="Y229" s="145"/>
      <c r="Z229" s="145"/>
      <c r="AA229" s="145"/>
      <c r="AB229" s="145"/>
      <c r="AC229" s="145"/>
      <c r="AD229" s="145"/>
      <c r="AE229" s="144"/>
      <c r="AF229" s="144"/>
      <c r="AG229" s="144"/>
      <c r="AH229" s="144"/>
      <c r="AI229" s="144"/>
      <c r="AJ229" s="144"/>
      <c r="AK229" s="144"/>
      <c r="AL229" s="144"/>
      <c r="AM229" s="144"/>
      <c r="AN229" s="144"/>
      <c r="AO229" s="144"/>
      <c r="AP229" s="144"/>
      <c r="AQ229" s="144"/>
      <c r="AR229" s="144"/>
      <c r="AS229" s="144"/>
      <c r="AT229" s="144"/>
      <c r="AU229" s="144"/>
      <c r="AV229" s="144"/>
      <c r="AW229" s="144"/>
      <c r="AX229" s="144"/>
      <c r="AY229" s="144"/>
      <c r="AZ229" s="144"/>
      <c r="BA229" s="144"/>
      <c r="BB229" s="144"/>
      <c r="BC229" s="144"/>
      <c r="BD229" s="144"/>
      <c r="BE229" s="144"/>
      <c r="BF229" s="144"/>
    </row>
    <row r="230" spans="3:58">
      <c r="C230" s="144"/>
      <c r="D230" s="144"/>
      <c r="E230" s="144"/>
      <c r="F230" s="144"/>
      <c r="G230" s="144"/>
      <c r="H230" s="144"/>
      <c r="I230" s="144"/>
      <c r="J230" s="144"/>
      <c r="K230" s="144"/>
      <c r="L230" s="144"/>
      <c r="M230" s="144"/>
      <c r="N230" s="144"/>
      <c r="O230" s="144"/>
      <c r="P230" s="144"/>
      <c r="Q230" s="145"/>
      <c r="R230" s="145"/>
      <c r="S230" s="145"/>
      <c r="T230" s="145"/>
      <c r="U230" s="145"/>
      <c r="V230" s="145"/>
      <c r="W230" s="145"/>
      <c r="X230" s="145"/>
      <c r="Y230" s="145"/>
      <c r="Z230" s="145"/>
      <c r="AA230" s="145"/>
      <c r="AB230" s="145"/>
      <c r="AC230" s="145"/>
      <c r="AD230" s="145"/>
      <c r="AE230" s="144"/>
      <c r="AF230" s="144"/>
      <c r="AG230" s="144"/>
      <c r="AH230" s="144"/>
      <c r="AI230" s="144"/>
      <c r="AJ230" s="144"/>
      <c r="AK230" s="144"/>
      <c r="AL230" s="144"/>
      <c r="AM230" s="144"/>
      <c r="AN230" s="144"/>
      <c r="AO230" s="144"/>
      <c r="AP230" s="144"/>
      <c r="AQ230" s="144"/>
      <c r="AR230" s="144"/>
      <c r="AS230" s="144"/>
      <c r="AT230" s="144"/>
      <c r="AU230" s="144"/>
      <c r="AV230" s="144"/>
      <c r="AW230" s="144"/>
      <c r="AX230" s="144"/>
      <c r="AY230" s="144"/>
      <c r="AZ230" s="144"/>
      <c r="BA230" s="144"/>
      <c r="BB230" s="144"/>
      <c r="BC230" s="144"/>
      <c r="BD230" s="144"/>
      <c r="BE230" s="144"/>
      <c r="BF230" s="144"/>
    </row>
    <row r="231" spans="3:58">
      <c r="C231" s="144"/>
      <c r="D231" s="144"/>
      <c r="E231" s="144"/>
      <c r="F231" s="144"/>
      <c r="G231" s="144"/>
      <c r="H231" s="144"/>
      <c r="I231" s="144"/>
      <c r="J231" s="144"/>
      <c r="K231" s="144"/>
      <c r="L231" s="144"/>
      <c r="M231" s="144"/>
      <c r="N231" s="144"/>
      <c r="O231" s="144"/>
      <c r="P231" s="144"/>
      <c r="Q231" s="145"/>
      <c r="R231" s="145"/>
      <c r="S231" s="145"/>
      <c r="T231" s="145"/>
      <c r="U231" s="145"/>
      <c r="V231" s="145"/>
      <c r="W231" s="145"/>
      <c r="X231" s="145"/>
      <c r="Y231" s="145"/>
      <c r="Z231" s="145"/>
      <c r="AA231" s="145"/>
      <c r="AB231" s="145"/>
      <c r="AC231" s="145"/>
      <c r="AD231" s="145"/>
      <c r="AE231" s="144"/>
      <c r="AF231" s="144"/>
      <c r="AG231" s="144"/>
      <c r="AH231" s="144"/>
      <c r="AI231" s="144"/>
      <c r="AJ231" s="144"/>
      <c r="AK231" s="144"/>
      <c r="AL231" s="144"/>
      <c r="AM231" s="144"/>
      <c r="AN231" s="144"/>
      <c r="AO231" s="144"/>
      <c r="AP231" s="144"/>
      <c r="AQ231" s="144"/>
      <c r="AR231" s="144"/>
      <c r="AS231" s="144"/>
      <c r="AT231" s="144"/>
      <c r="AU231" s="144"/>
      <c r="AV231" s="144"/>
      <c r="AW231" s="144"/>
      <c r="AX231" s="144"/>
      <c r="AY231" s="144"/>
      <c r="AZ231" s="144"/>
      <c r="BA231" s="144"/>
      <c r="BB231" s="144"/>
      <c r="BC231" s="144"/>
      <c r="BD231" s="144"/>
      <c r="BE231" s="144"/>
      <c r="BF231" s="144"/>
    </row>
    <row r="232" spans="3:58">
      <c r="C232" s="144"/>
      <c r="D232" s="144"/>
      <c r="E232" s="144"/>
      <c r="F232" s="144"/>
      <c r="G232" s="144"/>
      <c r="H232" s="144"/>
      <c r="I232" s="144"/>
      <c r="J232" s="144"/>
      <c r="K232" s="144"/>
      <c r="L232" s="144"/>
      <c r="M232" s="144"/>
      <c r="N232" s="144"/>
      <c r="O232" s="144"/>
      <c r="P232" s="144"/>
      <c r="Q232" s="145"/>
      <c r="R232" s="145"/>
      <c r="S232" s="145"/>
      <c r="T232" s="145"/>
      <c r="U232" s="145"/>
      <c r="V232" s="145"/>
      <c r="W232" s="145"/>
      <c r="X232" s="145"/>
      <c r="Y232" s="145"/>
      <c r="Z232" s="145"/>
      <c r="AA232" s="145"/>
      <c r="AB232" s="145"/>
      <c r="AC232" s="145"/>
      <c r="AD232" s="145"/>
      <c r="AE232" s="144"/>
      <c r="AF232" s="144"/>
      <c r="AG232" s="144"/>
      <c r="AH232" s="144"/>
      <c r="AI232" s="144"/>
      <c r="AJ232" s="144"/>
      <c r="AK232" s="144"/>
      <c r="AL232" s="144"/>
      <c r="AM232" s="144"/>
      <c r="AN232" s="144"/>
      <c r="AO232" s="144"/>
      <c r="AP232" s="144"/>
      <c r="AQ232" s="144"/>
      <c r="AR232" s="144"/>
      <c r="AS232" s="144"/>
      <c r="AT232" s="144"/>
      <c r="AU232" s="144"/>
      <c r="AV232" s="144"/>
      <c r="AW232" s="144"/>
      <c r="AX232" s="144"/>
      <c r="AY232" s="144"/>
      <c r="AZ232" s="144"/>
      <c r="BA232" s="144"/>
      <c r="BB232" s="144"/>
      <c r="BC232" s="144"/>
      <c r="BD232" s="144"/>
      <c r="BE232" s="144"/>
      <c r="BF232" s="144"/>
    </row>
    <row r="233" spans="3:58">
      <c r="C233" s="144"/>
      <c r="D233" s="144"/>
      <c r="E233" s="144"/>
      <c r="F233" s="144"/>
      <c r="G233" s="144"/>
      <c r="H233" s="144"/>
      <c r="I233" s="144"/>
      <c r="J233" s="144"/>
      <c r="K233" s="144"/>
      <c r="L233" s="144"/>
      <c r="M233" s="144"/>
      <c r="N233" s="144"/>
      <c r="O233" s="144"/>
      <c r="P233" s="144"/>
      <c r="Q233" s="145"/>
      <c r="R233" s="145"/>
      <c r="S233" s="145"/>
      <c r="T233" s="145"/>
      <c r="U233" s="145"/>
      <c r="V233" s="145"/>
      <c r="W233" s="145"/>
      <c r="X233" s="145"/>
      <c r="Y233" s="145"/>
      <c r="Z233" s="145"/>
      <c r="AA233" s="145"/>
      <c r="AB233" s="145"/>
      <c r="AC233" s="145"/>
      <c r="AD233" s="145"/>
      <c r="AE233" s="144"/>
      <c r="AF233" s="144"/>
      <c r="AG233" s="144"/>
      <c r="AH233" s="144"/>
      <c r="AI233" s="144"/>
      <c r="AJ233" s="144"/>
      <c r="AK233" s="144"/>
      <c r="AL233" s="144"/>
      <c r="AM233" s="144"/>
      <c r="AN233" s="144"/>
      <c r="AO233" s="144"/>
      <c r="AP233" s="144"/>
      <c r="AQ233" s="144"/>
      <c r="AR233" s="144"/>
      <c r="AS233" s="144"/>
      <c r="AT233" s="144"/>
      <c r="AU233" s="144"/>
      <c r="AV233" s="144"/>
      <c r="AW233" s="144"/>
      <c r="AX233" s="144"/>
      <c r="AY233" s="144"/>
      <c r="AZ233" s="144"/>
      <c r="BA233" s="144"/>
      <c r="BB233" s="144"/>
      <c r="BC233" s="144"/>
      <c r="BD233" s="144"/>
      <c r="BE233" s="144"/>
      <c r="BF233" s="144"/>
    </row>
    <row r="234" spans="3:58">
      <c r="C234" s="144"/>
      <c r="D234" s="144"/>
      <c r="E234" s="144"/>
      <c r="F234" s="144"/>
      <c r="G234" s="144"/>
      <c r="H234" s="144"/>
      <c r="I234" s="144"/>
      <c r="J234" s="144"/>
      <c r="K234" s="144"/>
      <c r="L234" s="144"/>
      <c r="M234" s="144"/>
      <c r="N234" s="144"/>
      <c r="O234" s="144"/>
      <c r="P234" s="144"/>
      <c r="Q234" s="145"/>
      <c r="R234" s="145"/>
      <c r="S234" s="145"/>
      <c r="T234" s="145"/>
      <c r="U234" s="145"/>
      <c r="V234" s="145"/>
      <c r="W234" s="145"/>
      <c r="X234" s="145"/>
      <c r="Y234" s="145"/>
      <c r="Z234" s="145"/>
      <c r="AA234" s="145"/>
      <c r="AB234" s="145"/>
      <c r="AC234" s="145"/>
      <c r="AD234" s="145"/>
      <c r="AE234" s="144"/>
      <c r="AF234" s="144"/>
      <c r="AG234" s="144"/>
      <c r="AH234" s="144"/>
      <c r="AI234" s="144"/>
      <c r="AJ234" s="144"/>
      <c r="AK234" s="144"/>
      <c r="AL234" s="144"/>
      <c r="AM234" s="144"/>
      <c r="AN234" s="144"/>
      <c r="AO234" s="144"/>
      <c r="AP234" s="144"/>
      <c r="AQ234" s="144"/>
      <c r="AR234" s="144"/>
      <c r="AS234" s="144"/>
      <c r="AT234" s="144"/>
      <c r="AU234" s="144"/>
      <c r="AV234" s="144"/>
      <c r="AW234" s="144"/>
      <c r="AX234" s="144"/>
      <c r="AY234" s="144"/>
      <c r="AZ234" s="144"/>
      <c r="BA234" s="144"/>
      <c r="BB234" s="144"/>
      <c r="BC234" s="144"/>
      <c r="BD234" s="144"/>
      <c r="BE234" s="144"/>
      <c r="BF234" s="144"/>
    </row>
    <row r="235" spans="3:58">
      <c r="C235" s="144"/>
      <c r="D235" s="144"/>
      <c r="E235" s="144"/>
      <c r="F235" s="144"/>
      <c r="G235" s="144"/>
      <c r="H235" s="144"/>
      <c r="I235" s="144"/>
      <c r="J235" s="144"/>
      <c r="K235" s="144"/>
      <c r="L235" s="144"/>
      <c r="M235" s="144"/>
      <c r="N235" s="144"/>
      <c r="O235" s="144"/>
      <c r="P235" s="144"/>
      <c r="Q235" s="145"/>
      <c r="R235" s="145"/>
      <c r="S235" s="145"/>
      <c r="T235" s="145"/>
      <c r="U235" s="145"/>
      <c r="V235" s="145"/>
      <c r="W235" s="145"/>
      <c r="X235" s="145"/>
      <c r="Y235" s="145"/>
      <c r="Z235" s="145"/>
      <c r="AA235" s="145"/>
      <c r="AB235" s="145"/>
      <c r="AC235" s="145"/>
      <c r="AD235" s="145"/>
      <c r="AE235" s="144"/>
      <c r="AF235" s="144"/>
      <c r="AG235" s="144"/>
      <c r="AH235" s="144"/>
      <c r="AI235" s="144"/>
      <c r="AJ235" s="144"/>
      <c r="AK235" s="144"/>
      <c r="AL235" s="144"/>
      <c r="AM235" s="144"/>
      <c r="AN235" s="144"/>
      <c r="AO235" s="144"/>
      <c r="AP235" s="144"/>
      <c r="AQ235" s="144"/>
      <c r="AR235" s="144"/>
      <c r="AS235" s="144"/>
      <c r="AT235" s="144"/>
      <c r="AU235" s="144"/>
      <c r="AV235" s="144"/>
      <c r="AW235" s="144"/>
      <c r="AX235" s="144"/>
      <c r="AY235" s="144"/>
      <c r="AZ235" s="144"/>
      <c r="BA235" s="144"/>
      <c r="BB235" s="144"/>
      <c r="BC235" s="144"/>
      <c r="BD235" s="144"/>
      <c r="BE235" s="144"/>
      <c r="BF235" s="144"/>
    </row>
    <row r="236" spans="3:58">
      <c r="C236" s="144"/>
      <c r="D236" s="144"/>
      <c r="E236" s="144"/>
      <c r="F236" s="144"/>
      <c r="G236" s="144"/>
      <c r="H236" s="144"/>
      <c r="I236" s="144"/>
      <c r="J236" s="144"/>
      <c r="K236" s="144"/>
      <c r="L236" s="144"/>
      <c r="M236" s="144"/>
      <c r="N236" s="144"/>
      <c r="O236" s="144"/>
      <c r="P236" s="144"/>
      <c r="Q236" s="145"/>
      <c r="R236" s="145"/>
      <c r="S236" s="145"/>
      <c r="T236" s="145"/>
      <c r="U236" s="145"/>
      <c r="V236" s="145"/>
      <c r="W236" s="145"/>
      <c r="X236" s="145"/>
      <c r="Y236" s="145"/>
      <c r="Z236" s="145"/>
      <c r="AA236" s="145"/>
      <c r="AB236" s="145"/>
      <c r="AC236" s="145"/>
      <c r="AD236" s="145"/>
      <c r="AE236" s="144"/>
      <c r="AF236" s="144"/>
      <c r="AG236" s="144"/>
      <c r="AH236" s="144"/>
      <c r="AI236" s="144"/>
      <c r="AJ236" s="144"/>
      <c r="AK236" s="144"/>
      <c r="AL236" s="144"/>
      <c r="AM236" s="144"/>
      <c r="AN236" s="144"/>
      <c r="AO236" s="144"/>
      <c r="AP236" s="144"/>
      <c r="AQ236" s="144"/>
      <c r="AR236" s="144"/>
      <c r="AS236" s="144"/>
      <c r="AT236" s="144"/>
      <c r="AU236" s="144"/>
      <c r="AV236" s="144"/>
      <c r="AW236" s="144"/>
      <c r="AX236" s="144"/>
      <c r="AY236" s="144"/>
      <c r="AZ236" s="144"/>
      <c r="BA236" s="144"/>
      <c r="BB236" s="144"/>
      <c r="BC236" s="144"/>
      <c r="BD236" s="144"/>
      <c r="BE236" s="144"/>
      <c r="BF236" s="144"/>
    </row>
    <row r="237" spans="3:58">
      <c r="C237" s="144"/>
      <c r="D237" s="144"/>
      <c r="E237" s="144"/>
      <c r="F237" s="144"/>
      <c r="G237" s="144"/>
      <c r="H237" s="144"/>
      <c r="I237" s="144"/>
      <c r="J237" s="144"/>
      <c r="K237" s="144"/>
      <c r="L237" s="144"/>
      <c r="M237" s="144"/>
      <c r="N237" s="144"/>
      <c r="O237" s="144"/>
      <c r="P237" s="144"/>
      <c r="Q237" s="145"/>
      <c r="R237" s="145"/>
      <c r="S237" s="145"/>
      <c r="T237" s="145"/>
      <c r="U237" s="145"/>
      <c r="V237" s="145"/>
      <c r="W237" s="145"/>
      <c r="X237" s="145"/>
      <c r="Y237" s="145"/>
      <c r="Z237" s="145"/>
      <c r="AA237" s="145"/>
      <c r="AB237" s="145"/>
      <c r="AC237" s="145"/>
      <c r="AD237" s="145"/>
      <c r="AE237" s="144"/>
      <c r="AF237" s="144"/>
      <c r="AG237" s="144"/>
      <c r="AH237" s="144"/>
      <c r="AI237" s="144"/>
      <c r="AJ237" s="144"/>
      <c r="AK237" s="144"/>
      <c r="AL237" s="144"/>
      <c r="AM237" s="144"/>
      <c r="AN237" s="144"/>
      <c r="AO237" s="144"/>
      <c r="AP237" s="144"/>
      <c r="AQ237" s="144"/>
      <c r="AR237" s="144"/>
      <c r="AS237" s="144"/>
      <c r="AT237" s="144"/>
      <c r="AU237" s="144"/>
      <c r="AV237" s="144"/>
      <c r="AW237" s="144"/>
      <c r="AX237" s="144"/>
      <c r="AY237" s="144"/>
      <c r="AZ237" s="144"/>
      <c r="BA237" s="144"/>
      <c r="BB237" s="144"/>
      <c r="BC237" s="144"/>
      <c r="BD237" s="144"/>
      <c r="BE237" s="144"/>
      <c r="BF237" s="144"/>
    </row>
    <row r="238" spans="3:58">
      <c r="C238" s="144"/>
      <c r="D238" s="144"/>
      <c r="E238" s="144"/>
      <c r="F238" s="144"/>
      <c r="G238" s="144"/>
      <c r="H238" s="144"/>
      <c r="I238" s="144"/>
      <c r="J238" s="144"/>
      <c r="K238" s="144"/>
      <c r="L238" s="144"/>
      <c r="M238" s="144"/>
      <c r="N238" s="144"/>
      <c r="O238" s="144"/>
      <c r="P238" s="144"/>
      <c r="Q238" s="145"/>
      <c r="R238" s="145"/>
      <c r="S238" s="145"/>
      <c r="T238" s="145"/>
      <c r="U238" s="145"/>
      <c r="V238" s="145"/>
      <c r="W238" s="145"/>
      <c r="X238" s="145"/>
      <c r="Y238" s="145"/>
      <c r="Z238" s="145"/>
      <c r="AA238" s="145"/>
      <c r="AB238" s="145"/>
      <c r="AC238" s="145"/>
      <c r="AD238" s="145"/>
      <c r="AE238" s="144"/>
      <c r="AF238" s="144"/>
      <c r="AG238" s="144"/>
      <c r="AH238" s="144"/>
      <c r="AI238" s="144"/>
      <c r="AJ238" s="144"/>
      <c r="AK238" s="144"/>
      <c r="AL238" s="144"/>
      <c r="AM238" s="144"/>
      <c r="AN238" s="144"/>
      <c r="AO238" s="144"/>
      <c r="AP238" s="144"/>
      <c r="AQ238" s="144"/>
      <c r="AR238" s="144"/>
      <c r="AS238" s="144"/>
      <c r="AT238" s="144"/>
      <c r="AU238" s="144"/>
      <c r="AV238" s="144"/>
      <c r="AW238" s="144"/>
      <c r="AX238" s="144"/>
      <c r="AY238" s="144"/>
      <c r="AZ238" s="144"/>
      <c r="BA238" s="144"/>
      <c r="BB238" s="144"/>
      <c r="BC238" s="144"/>
      <c r="BD238" s="144"/>
      <c r="BE238" s="144"/>
      <c r="BF238" s="144"/>
    </row>
    <row r="239" spans="3:58">
      <c r="C239" s="144"/>
      <c r="D239" s="144"/>
      <c r="E239" s="144"/>
      <c r="F239" s="144"/>
      <c r="G239" s="144"/>
      <c r="H239" s="144"/>
      <c r="I239" s="144"/>
      <c r="J239" s="144"/>
      <c r="K239" s="144"/>
      <c r="L239" s="144"/>
      <c r="M239" s="144"/>
      <c r="N239" s="144"/>
      <c r="O239" s="144"/>
      <c r="P239" s="144"/>
      <c r="Q239" s="145"/>
      <c r="R239" s="145"/>
      <c r="S239" s="145"/>
      <c r="T239" s="145"/>
      <c r="U239" s="145"/>
      <c r="V239" s="145"/>
      <c r="W239" s="145"/>
      <c r="X239" s="145"/>
      <c r="Y239" s="145"/>
      <c r="Z239" s="145"/>
      <c r="AA239" s="145"/>
      <c r="AB239" s="145"/>
      <c r="AC239" s="145"/>
      <c r="AD239" s="145"/>
      <c r="AE239" s="144"/>
      <c r="AF239" s="144"/>
      <c r="AG239" s="144"/>
      <c r="AH239" s="144"/>
      <c r="AI239" s="144"/>
      <c r="AJ239" s="144"/>
      <c r="AK239" s="144"/>
      <c r="AL239" s="144"/>
      <c r="AM239" s="144"/>
      <c r="AN239" s="144"/>
      <c r="AO239" s="144"/>
      <c r="AP239" s="144"/>
      <c r="AQ239" s="144"/>
      <c r="AR239" s="144"/>
      <c r="AS239" s="144"/>
      <c r="AT239" s="144"/>
      <c r="AU239" s="144"/>
      <c r="AV239" s="144"/>
      <c r="AW239" s="144"/>
      <c r="AX239" s="144"/>
      <c r="AY239" s="144"/>
      <c r="AZ239" s="144"/>
      <c r="BA239" s="144"/>
      <c r="BB239" s="144"/>
      <c r="BC239" s="144"/>
      <c r="BD239" s="144"/>
      <c r="BE239" s="144"/>
      <c r="BF239" s="144"/>
    </row>
    <row r="240" spans="3:58">
      <c r="C240" s="144"/>
      <c r="D240" s="144"/>
      <c r="E240" s="144"/>
      <c r="F240" s="144"/>
      <c r="G240" s="144"/>
      <c r="H240" s="144"/>
      <c r="I240" s="144"/>
      <c r="J240" s="144"/>
      <c r="K240" s="144"/>
      <c r="L240" s="144"/>
      <c r="M240" s="144"/>
      <c r="N240" s="144"/>
      <c r="O240" s="144"/>
      <c r="P240" s="144"/>
      <c r="Q240" s="145"/>
      <c r="R240" s="145"/>
      <c r="S240" s="145"/>
      <c r="T240" s="145"/>
      <c r="U240" s="145"/>
      <c r="V240" s="145"/>
      <c r="W240" s="145"/>
      <c r="X240" s="145"/>
      <c r="Y240" s="145"/>
      <c r="Z240" s="145"/>
      <c r="AA240" s="145"/>
      <c r="AB240" s="145"/>
      <c r="AC240" s="145"/>
      <c r="AD240" s="145"/>
      <c r="AE240" s="144"/>
      <c r="AF240" s="144"/>
      <c r="AG240" s="144"/>
      <c r="AH240" s="144"/>
      <c r="AI240" s="144"/>
      <c r="AJ240" s="144"/>
      <c r="AK240" s="144"/>
      <c r="AL240" s="144"/>
      <c r="AM240" s="144"/>
      <c r="AN240" s="144"/>
      <c r="AO240" s="144"/>
      <c r="AP240" s="144"/>
      <c r="AQ240" s="144"/>
      <c r="AR240" s="144"/>
      <c r="AS240" s="144"/>
      <c r="AT240" s="144"/>
      <c r="AU240" s="144"/>
      <c r="AV240" s="144"/>
      <c r="AW240" s="144"/>
      <c r="AX240" s="144"/>
      <c r="AY240" s="144"/>
      <c r="AZ240" s="144"/>
      <c r="BA240" s="144"/>
      <c r="BB240" s="144"/>
      <c r="BC240" s="144"/>
      <c r="BD240" s="144"/>
      <c r="BE240" s="144"/>
      <c r="BF240" s="144"/>
    </row>
    <row r="241" spans="3:58">
      <c r="C241" s="144"/>
      <c r="D241" s="144"/>
      <c r="E241" s="144"/>
      <c r="F241" s="144"/>
      <c r="G241" s="144"/>
      <c r="H241" s="144"/>
      <c r="I241" s="144"/>
      <c r="J241" s="144"/>
      <c r="K241" s="144"/>
      <c r="L241" s="144"/>
      <c r="M241" s="144"/>
      <c r="N241" s="144"/>
      <c r="O241" s="144"/>
      <c r="P241" s="144"/>
      <c r="Q241" s="145"/>
      <c r="R241" s="145"/>
      <c r="S241" s="145"/>
      <c r="T241" s="145"/>
      <c r="U241" s="145"/>
      <c r="V241" s="145"/>
      <c r="W241" s="145"/>
      <c r="X241" s="145"/>
      <c r="Y241" s="145"/>
      <c r="Z241" s="145"/>
      <c r="AA241" s="145"/>
      <c r="AB241" s="145"/>
      <c r="AC241" s="145"/>
      <c r="AD241" s="145"/>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row>
    <row r="242" spans="3:58">
      <c r="C242" s="144"/>
      <c r="D242" s="144"/>
      <c r="E242" s="144"/>
      <c r="F242" s="144"/>
      <c r="G242" s="144"/>
      <c r="H242" s="144"/>
      <c r="I242" s="144"/>
      <c r="J242" s="144"/>
      <c r="K242" s="144"/>
      <c r="L242" s="144"/>
      <c r="M242" s="144"/>
      <c r="N242" s="144"/>
      <c r="O242" s="144"/>
      <c r="P242" s="144"/>
      <c r="Q242" s="145"/>
      <c r="R242" s="145"/>
      <c r="S242" s="145"/>
      <c r="T242" s="145"/>
      <c r="U242" s="145"/>
      <c r="V242" s="145"/>
      <c r="W242" s="145"/>
      <c r="X242" s="145"/>
      <c r="Y242" s="145"/>
      <c r="Z242" s="145"/>
      <c r="AA242" s="145"/>
      <c r="AB242" s="145"/>
      <c r="AC242" s="145"/>
      <c r="AD242" s="145"/>
      <c r="AE242" s="144"/>
      <c r="AF242" s="144"/>
      <c r="AG242" s="144"/>
      <c r="AH242" s="144"/>
      <c r="AI242" s="144"/>
      <c r="AJ242" s="144"/>
      <c r="AK242" s="144"/>
      <c r="AL242" s="144"/>
      <c r="AM242" s="144"/>
      <c r="AN242" s="144"/>
      <c r="AO242" s="144"/>
      <c r="AP242" s="144"/>
      <c r="AQ242" s="144"/>
      <c r="AR242" s="144"/>
      <c r="AS242" s="144"/>
      <c r="AT242" s="144"/>
      <c r="AU242" s="144"/>
      <c r="AV242" s="144"/>
      <c r="AW242" s="144"/>
      <c r="AX242" s="144"/>
      <c r="AY242" s="144"/>
      <c r="AZ242" s="144"/>
      <c r="BA242" s="144"/>
      <c r="BB242" s="144"/>
      <c r="BC242" s="144"/>
      <c r="BD242" s="144"/>
      <c r="BE242" s="144"/>
      <c r="BF242" s="144"/>
    </row>
    <row r="243" spans="3:58">
      <c r="C243" s="144"/>
      <c r="D243" s="144"/>
      <c r="E243" s="144"/>
      <c r="F243" s="144"/>
      <c r="G243" s="144"/>
      <c r="H243" s="144"/>
      <c r="I243" s="144"/>
      <c r="J243" s="144"/>
      <c r="K243" s="144"/>
      <c r="L243" s="144"/>
      <c r="M243" s="144"/>
      <c r="N243" s="144"/>
      <c r="O243" s="144"/>
      <c r="P243" s="144"/>
      <c r="Q243" s="145"/>
      <c r="R243" s="145"/>
      <c r="S243" s="145"/>
      <c r="T243" s="145"/>
      <c r="U243" s="145"/>
      <c r="V243" s="145"/>
      <c r="W243" s="145"/>
      <c r="X243" s="145"/>
      <c r="Y243" s="145"/>
      <c r="Z243" s="145"/>
      <c r="AA243" s="145"/>
      <c r="AB243" s="145"/>
      <c r="AC243" s="145"/>
      <c r="AD243" s="145"/>
      <c r="AE243" s="144"/>
      <c r="AF243" s="144"/>
      <c r="AG243" s="144"/>
      <c r="AH243" s="144"/>
      <c r="AI243" s="144"/>
      <c r="AJ243" s="144"/>
      <c r="AK243" s="144"/>
      <c r="AL243" s="144"/>
      <c r="AM243" s="144"/>
      <c r="AN243" s="144"/>
      <c r="AO243" s="144"/>
      <c r="AP243" s="144"/>
      <c r="AQ243" s="144"/>
      <c r="AR243" s="144"/>
      <c r="AS243" s="144"/>
      <c r="AT243" s="144"/>
      <c r="AU243" s="144"/>
      <c r="AV243" s="144"/>
      <c r="AW243" s="144"/>
      <c r="AX243" s="144"/>
      <c r="AY243" s="144"/>
      <c r="AZ243" s="144"/>
      <c r="BA243" s="144"/>
      <c r="BB243" s="144"/>
      <c r="BC243" s="144"/>
      <c r="BD243" s="144"/>
      <c r="BE243" s="144"/>
      <c r="BF243" s="144"/>
    </row>
    <row r="244" spans="3:58">
      <c r="C244" s="144"/>
      <c r="D244" s="144"/>
      <c r="E244" s="144"/>
      <c r="F244" s="144"/>
      <c r="G244" s="144"/>
      <c r="H244" s="144"/>
      <c r="I244" s="144"/>
      <c r="J244" s="144"/>
      <c r="K244" s="144"/>
      <c r="L244" s="144"/>
      <c r="M244" s="144"/>
      <c r="N244" s="144"/>
      <c r="O244" s="144"/>
      <c r="P244" s="144"/>
      <c r="Q244" s="145"/>
      <c r="R244" s="145"/>
      <c r="S244" s="145"/>
      <c r="T244" s="145"/>
      <c r="U244" s="145"/>
      <c r="V244" s="145"/>
      <c r="W244" s="145"/>
      <c r="X244" s="145"/>
      <c r="Y244" s="145"/>
      <c r="Z244" s="145"/>
      <c r="AA244" s="145"/>
      <c r="AB244" s="145"/>
      <c r="AC244" s="145"/>
      <c r="AD244" s="145"/>
      <c r="AE244" s="144"/>
      <c r="AF244" s="144"/>
      <c r="AG244" s="144"/>
      <c r="AH244" s="144"/>
      <c r="AI244" s="144"/>
      <c r="AJ244" s="144"/>
      <c r="AK244" s="144"/>
      <c r="AL244" s="144"/>
      <c r="AM244" s="144"/>
      <c r="AN244" s="144"/>
      <c r="AO244" s="144"/>
      <c r="AP244" s="144"/>
      <c r="AQ244" s="144"/>
      <c r="AR244" s="144"/>
      <c r="AS244" s="144"/>
      <c r="AT244" s="144"/>
      <c r="AU244" s="144"/>
      <c r="AV244" s="144"/>
      <c r="AW244" s="144"/>
      <c r="AX244" s="144"/>
      <c r="AY244" s="144"/>
      <c r="AZ244" s="144"/>
      <c r="BA244" s="144"/>
      <c r="BB244" s="144"/>
      <c r="BC244" s="144"/>
      <c r="BD244" s="144"/>
      <c r="BE244" s="144"/>
      <c r="BF244" s="144"/>
    </row>
    <row r="245" spans="3:58">
      <c r="C245" s="144"/>
      <c r="D245" s="144"/>
      <c r="E245" s="144"/>
      <c r="F245" s="144"/>
      <c r="G245" s="144"/>
      <c r="H245" s="144"/>
      <c r="I245" s="144"/>
      <c r="J245" s="144"/>
      <c r="K245" s="144"/>
      <c r="L245" s="144"/>
      <c r="M245" s="144"/>
      <c r="N245" s="144"/>
      <c r="O245" s="144"/>
      <c r="P245" s="144"/>
      <c r="Q245" s="145"/>
      <c r="R245" s="145"/>
      <c r="S245" s="145"/>
      <c r="T245" s="145"/>
      <c r="U245" s="145"/>
      <c r="V245" s="145"/>
      <c r="W245" s="145"/>
      <c r="X245" s="145"/>
      <c r="Y245" s="145"/>
      <c r="Z245" s="145"/>
      <c r="AA245" s="145"/>
      <c r="AB245" s="145"/>
      <c r="AC245" s="145"/>
      <c r="AD245" s="145"/>
      <c r="AE245" s="144"/>
      <c r="AF245" s="144"/>
      <c r="AG245" s="144"/>
      <c r="AH245" s="144"/>
      <c r="AI245" s="144"/>
      <c r="AJ245" s="144"/>
      <c r="AK245" s="144"/>
      <c r="AL245" s="144"/>
      <c r="AM245" s="144"/>
      <c r="AN245" s="144"/>
      <c r="AO245" s="144"/>
      <c r="AP245" s="144"/>
      <c r="AQ245" s="144"/>
      <c r="AR245" s="144"/>
      <c r="AS245" s="144"/>
      <c r="AT245" s="144"/>
      <c r="AU245" s="144"/>
      <c r="AV245" s="144"/>
      <c r="AW245" s="144"/>
      <c r="AX245" s="144"/>
      <c r="AY245" s="144"/>
      <c r="AZ245" s="144"/>
      <c r="BA245" s="144"/>
      <c r="BB245" s="144"/>
      <c r="BC245" s="144"/>
      <c r="BD245" s="144"/>
      <c r="BE245" s="144"/>
      <c r="BF245" s="144"/>
    </row>
    <row r="246" spans="3:58">
      <c r="C246" s="144"/>
      <c r="D246" s="144"/>
      <c r="E246" s="144"/>
      <c r="F246" s="144"/>
      <c r="G246" s="144"/>
      <c r="H246" s="144"/>
      <c r="I246" s="144"/>
      <c r="J246" s="144"/>
      <c r="K246" s="144"/>
      <c r="L246" s="144"/>
      <c r="M246" s="144"/>
      <c r="N246" s="144"/>
      <c r="O246" s="144"/>
      <c r="P246" s="144"/>
      <c r="Q246" s="145"/>
      <c r="R246" s="145"/>
      <c r="S246" s="145"/>
      <c r="T246" s="145"/>
      <c r="U246" s="145"/>
      <c r="V246" s="145"/>
      <c r="W246" s="145"/>
      <c r="X246" s="145"/>
      <c r="Y246" s="145"/>
      <c r="Z246" s="145"/>
      <c r="AA246" s="145"/>
      <c r="AB246" s="145"/>
      <c r="AC246" s="145"/>
      <c r="AD246" s="145"/>
      <c r="AE246" s="144"/>
      <c r="AF246" s="144"/>
      <c r="AG246" s="144"/>
      <c r="AH246" s="144"/>
      <c r="AI246" s="144"/>
      <c r="AJ246" s="144"/>
      <c r="AK246" s="144"/>
      <c r="AL246" s="144"/>
      <c r="AM246" s="144"/>
      <c r="AN246" s="144"/>
      <c r="AO246" s="144"/>
      <c r="AP246" s="144"/>
      <c r="AQ246" s="144"/>
      <c r="AR246" s="144"/>
      <c r="AS246" s="144"/>
      <c r="AT246" s="144"/>
      <c r="AU246" s="144"/>
      <c r="AV246" s="144"/>
      <c r="AW246" s="144"/>
      <c r="AX246" s="144"/>
      <c r="AY246" s="144"/>
      <c r="AZ246" s="144"/>
      <c r="BA246" s="144"/>
      <c r="BB246" s="144"/>
      <c r="BC246" s="144"/>
      <c r="BD246" s="144"/>
      <c r="BE246" s="144"/>
      <c r="BF246" s="144"/>
    </row>
    <row r="247" spans="3:58">
      <c r="C247" s="144"/>
      <c r="D247" s="144"/>
      <c r="E247" s="144"/>
      <c r="F247" s="144"/>
      <c r="G247" s="144"/>
      <c r="H247" s="144"/>
      <c r="I247" s="144"/>
      <c r="J247" s="144"/>
      <c r="K247" s="144"/>
      <c r="L247" s="144"/>
      <c r="M247" s="144"/>
      <c r="N247" s="144"/>
      <c r="O247" s="144"/>
      <c r="P247" s="144"/>
      <c r="Q247" s="145"/>
      <c r="R247" s="145"/>
      <c r="S247" s="145"/>
      <c r="T247" s="145"/>
      <c r="U247" s="145"/>
      <c r="V247" s="145"/>
      <c r="W247" s="145"/>
      <c r="X247" s="145"/>
      <c r="Y247" s="145"/>
      <c r="Z247" s="145"/>
      <c r="AA247" s="145"/>
      <c r="AB247" s="145"/>
      <c r="AC247" s="145"/>
      <c r="AD247" s="145"/>
      <c r="AE247" s="144"/>
      <c r="AF247" s="144"/>
      <c r="AG247" s="144"/>
      <c r="AH247" s="144"/>
      <c r="AI247" s="144"/>
      <c r="AJ247" s="144"/>
      <c r="AK247" s="144"/>
      <c r="AL247" s="144"/>
      <c r="AM247" s="144"/>
      <c r="AN247" s="144"/>
      <c r="AO247" s="144"/>
      <c r="AP247" s="144"/>
      <c r="AQ247" s="144"/>
      <c r="AR247" s="144"/>
      <c r="AS247" s="144"/>
      <c r="AT247" s="144"/>
      <c r="AU247" s="144"/>
      <c r="AV247" s="144"/>
      <c r="AW247" s="144"/>
      <c r="AX247" s="144"/>
      <c r="AY247" s="144"/>
      <c r="AZ247" s="144"/>
      <c r="BA247" s="144"/>
      <c r="BB247" s="144"/>
      <c r="BC247" s="144"/>
      <c r="BD247" s="144"/>
      <c r="BE247" s="144"/>
      <c r="BF247" s="144"/>
    </row>
    <row r="248" spans="3:58">
      <c r="C248" s="144"/>
      <c r="D248" s="144"/>
      <c r="E248" s="144"/>
      <c r="F248" s="144"/>
      <c r="G248" s="144"/>
      <c r="H248" s="144"/>
      <c r="I248" s="144"/>
      <c r="J248" s="144"/>
      <c r="K248" s="144"/>
      <c r="L248" s="144"/>
      <c r="M248" s="144"/>
      <c r="N248" s="144"/>
      <c r="O248" s="144"/>
      <c r="P248" s="144"/>
      <c r="Q248" s="145"/>
      <c r="R248" s="145"/>
      <c r="S248" s="145"/>
      <c r="T248" s="145"/>
      <c r="U248" s="145"/>
      <c r="V248" s="145"/>
      <c r="W248" s="145"/>
      <c r="X248" s="145"/>
      <c r="Y248" s="145"/>
      <c r="Z248" s="145"/>
      <c r="AA248" s="145"/>
      <c r="AB248" s="145"/>
      <c r="AC248" s="145"/>
      <c r="AD248" s="145"/>
      <c r="AE248" s="144"/>
      <c r="AF248" s="144"/>
      <c r="AG248" s="144"/>
      <c r="AH248" s="144"/>
      <c r="AI248" s="144"/>
      <c r="AJ248" s="144"/>
      <c r="AK248" s="144"/>
      <c r="AL248" s="144"/>
      <c r="AM248" s="144"/>
      <c r="AN248" s="144"/>
      <c r="AO248" s="144"/>
      <c r="AP248" s="144"/>
      <c r="AQ248" s="144"/>
      <c r="AR248" s="144"/>
      <c r="AS248" s="144"/>
      <c r="AT248" s="144"/>
      <c r="AU248" s="144"/>
      <c r="AV248" s="144"/>
      <c r="AW248" s="144"/>
      <c r="AX248" s="144"/>
      <c r="AY248" s="144"/>
      <c r="AZ248" s="144"/>
      <c r="BA248" s="144"/>
      <c r="BB248" s="144"/>
      <c r="BC248" s="144"/>
      <c r="BD248" s="144"/>
      <c r="BE248" s="144"/>
      <c r="BF248" s="144"/>
    </row>
    <row r="249" spans="3:58">
      <c r="C249" s="144"/>
      <c r="D249" s="144"/>
      <c r="E249" s="144"/>
      <c r="F249" s="144"/>
      <c r="G249" s="144"/>
      <c r="H249" s="144"/>
      <c r="I249" s="144"/>
      <c r="J249" s="144"/>
      <c r="K249" s="144"/>
      <c r="L249" s="144"/>
      <c r="M249" s="144"/>
      <c r="N249" s="144"/>
      <c r="O249" s="144"/>
      <c r="P249" s="144"/>
      <c r="Q249" s="145"/>
      <c r="R249" s="145"/>
      <c r="S249" s="145"/>
      <c r="T249" s="145"/>
      <c r="U249" s="145"/>
      <c r="V249" s="145"/>
      <c r="W249" s="145"/>
      <c r="X249" s="145"/>
      <c r="Y249" s="145"/>
      <c r="Z249" s="145"/>
      <c r="AA249" s="145"/>
      <c r="AB249" s="145"/>
      <c r="AC249" s="145"/>
      <c r="AD249" s="145"/>
      <c r="AE249" s="144"/>
      <c r="AF249" s="144"/>
      <c r="AG249" s="144"/>
      <c r="AH249" s="144"/>
      <c r="AI249" s="144"/>
      <c r="AJ249" s="144"/>
      <c r="AK249" s="144"/>
      <c r="AL249" s="144"/>
      <c r="AM249" s="144"/>
      <c r="AN249" s="144"/>
      <c r="AO249" s="144"/>
      <c r="AP249" s="144"/>
      <c r="AQ249" s="144"/>
      <c r="AR249" s="144"/>
      <c r="AS249" s="144"/>
      <c r="AT249" s="144"/>
      <c r="AU249" s="144"/>
      <c r="AV249" s="144"/>
      <c r="AW249" s="144"/>
      <c r="AX249" s="144"/>
      <c r="AY249" s="144"/>
      <c r="AZ249" s="144"/>
      <c r="BA249" s="144"/>
      <c r="BB249" s="144"/>
      <c r="BC249" s="144"/>
      <c r="BD249" s="144"/>
      <c r="BE249" s="144"/>
      <c r="BF249" s="144"/>
    </row>
    <row r="250" spans="3:58">
      <c r="C250" s="144"/>
      <c r="D250" s="144"/>
      <c r="E250" s="144"/>
      <c r="F250" s="144"/>
      <c r="G250" s="144"/>
      <c r="H250" s="144"/>
      <c r="I250" s="144"/>
      <c r="J250" s="144"/>
      <c r="K250" s="144"/>
      <c r="L250" s="144"/>
      <c r="M250" s="144"/>
      <c r="N250" s="144"/>
      <c r="O250" s="144"/>
      <c r="P250" s="144"/>
      <c r="Q250" s="145"/>
      <c r="R250" s="145"/>
      <c r="S250" s="145"/>
      <c r="T250" s="145"/>
      <c r="U250" s="145"/>
      <c r="V250" s="145"/>
      <c r="W250" s="145"/>
      <c r="X250" s="145"/>
      <c r="Y250" s="145"/>
      <c r="Z250" s="145"/>
      <c r="AA250" s="145"/>
      <c r="AB250" s="145"/>
      <c r="AC250" s="145"/>
      <c r="AD250" s="145"/>
      <c r="AE250" s="144"/>
      <c r="AF250" s="144"/>
      <c r="AG250" s="144"/>
      <c r="AH250" s="144"/>
      <c r="AI250" s="144"/>
      <c r="AJ250" s="144"/>
      <c r="AK250" s="144"/>
      <c r="AL250" s="144"/>
      <c r="AM250" s="144"/>
      <c r="AN250" s="144"/>
      <c r="AO250" s="144"/>
      <c r="AP250" s="144"/>
      <c r="AQ250" s="144"/>
      <c r="AR250" s="144"/>
      <c r="AS250" s="144"/>
      <c r="AT250" s="144"/>
      <c r="AU250" s="144"/>
      <c r="AV250" s="144"/>
      <c r="AW250" s="144"/>
      <c r="AX250" s="144"/>
      <c r="AY250" s="144"/>
      <c r="AZ250" s="144"/>
      <c r="BA250" s="144"/>
      <c r="BB250" s="144"/>
      <c r="BC250" s="144"/>
      <c r="BD250" s="144"/>
      <c r="BE250" s="144"/>
      <c r="BF250" s="144"/>
    </row>
    <row r="251" spans="3:58">
      <c r="C251" s="144"/>
      <c r="D251" s="144"/>
      <c r="E251" s="144"/>
      <c r="F251" s="144"/>
      <c r="G251" s="144"/>
      <c r="H251" s="144"/>
      <c r="I251" s="144"/>
      <c r="J251" s="144"/>
      <c r="K251" s="144"/>
      <c r="L251" s="144"/>
      <c r="M251" s="144"/>
      <c r="N251" s="144"/>
      <c r="O251" s="144"/>
      <c r="P251" s="144"/>
      <c r="Q251" s="145"/>
      <c r="R251" s="145"/>
      <c r="S251" s="145"/>
      <c r="T251" s="145"/>
      <c r="U251" s="145"/>
      <c r="V251" s="145"/>
      <c r="W251" s="145"/>
      <c r="X251" s="145"/>
      <c r="Y251" s="145"/>
      <c r="Z251" s="145"/>
      <c r="AA251" s="145"/>
      <c r="AB251" s="145"/>
      <c r="AC251" s="145"/>
      <c r="AD251" s="145"/>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row>
    <row r="252" spans="3:58">
      <c r="C252" s="144"/>
      <c r="D252" s="144"/>
      <c r="E252" s="144"/>
      <c r="F252" s="144"/>
      <c r="G252" s="144"/>
      <c r="H252" s="144"/>
      <c r="I252" s="144"/>
      <c r="J252" s="144"/>
      <c r="K252" s="144"/>
      <c r="L252" s="144"/>
      <c r="M252" s="144"/>
      <c r="N252" s="144"/>
      <c r="O252" s="144"/>
      <c r="P252" s="144"/>
      <c r="Q252" s="145"/>
      <c r="R252" s="145"/>
      <c r="S252" s="145"/>
      <c r="T252" s="145"/>
      <c r="U252" s="145"/>
      <c r="V252" s="145"/>
      <c r="W252" s="145"/>
      <c r="X252" s="145"/>
      <c r="Y252" s="145"/>
      <c r="Z252" s="145"/>
      <c r="AA252" s="145"/>
      <c r="AB252" s="145"/>
      <c r="AC252" s="145"/>
      <c r="AD252" s="145"/>
      <c r="AE252" s="144"/>
      <c r="AF252" s="144"/>
      <c r="AG252" s="144"/>
      <c r="AH252" s="144"/>
      <c r="AI252" s="144"/>
      <c r="AJ252" s="144"/>
      <c r="AK252" s="144"/>
      <c r="AL252" s="144"/>
      <c r="AM252" s="144"/>
      <c r="AN252" s="144"/>
      <c r="AO252" s="144"/>
      <c r="AP252" s="144"/>
      <c r="AQ252" s="144"/>
      <c r="AR252" s="144"/>
      <c r="AS252" s="144"/>
      <c r="AT252" s="144"/>
      <c r="AU252" s="144"/>
      <c r="AV252" s="144"/>
      <c r="AW252" s="144"/>
      <c r="AX252" s="144"/>
      <c r="AY252" s="144"/>
      <c r="AZ252" s="144"/>
      <c r="BA252" s="144"/>
      <c r="BB252" s="144"/>
      <c r="BC252" s="144"/>
      <c r="BD252" s="144"/>
      <c r="BE252" s="144"/>
      <c r="BF252" s="144"/>
    </row>
    <row r="253" spans="3:58">
      <c r="C253" s="144"/>
      <c r="D253" s="144"/>
      <c r="E253" s="144"/>
      <c r="F253" s="144"/>
      <c r="G253" s="144"/>
      <c r="H253" s="144"/>
      <c r="I253" s="144"/>
      <c r="J253" s="144"/>
      <c r="K253" s="144"/>
      <c r="L253" s="144"/>
      <c r="M253" s="144"/>
      <c r="N253" s="144"/>
      <c r="O253" s="144"/>
      <c r="P253" s="144"/>
      <c r="Q253" s="145"/>
      <c r="R253" s="145"/>
      <c r="S253" s="145"/>
      <c r="T253" s="145"/>
      <c r="U253" s="145"/>
      <c r="V253" s="145"/>
      <c r="W253" s="145"/>
      <c r="X253" s="145"/>
      <c r="Y253" s="145"/>
      <c r="Z253" s="145"/>
      <c r="AA253" s="145"/>
      <c r="AB253" s="145"/>
      <c r="AC253" s="145"/>
      <c r="AD253" s="145"/>
      <c r="AE253" s="144"/>
      <c r="AF253" s="144"/>
      <c r="AG253" s="144"/>
      <c r="AH253" s="144"/>
      <c r="AI253" s="144"/>
      <c r="AJ253" s="144"/>
      <c r="AK253" s="144"/>
      <c r="AL253" s="144"/>
      <c r="AM253" s="144"/>
      <c r="AN253" s="144"/>
      <c r="AO253" s="144"/>
      <c r="AP253" s="144"/>
      <c r="AQ253" s="144"/>
      <c r="AR253" s="144"/>
      <c r="AS253" s="144"/>
      <c r="AT253" s="144"/>
      <c r="AU253" s="144"/>
      <c r="AV253" s="144"/>
      <c r="AW253" s="144"/>
      <c r="AX253" s="144"/>
      <c r="AY253" s="144"/>
      <c r="AZ253" s="144"/>
      <c r="BA253" s="144"/>
      <c r="BB253" s="144"/>
      <c r="BC253" s="144"/>
      <c r="BD253" s="144"/>
      <c r="BE253" s="144"/>
      <c r="BF253" s="144"/>
    </row>
    <row r="254" spans="3:58">
      <c r="C254" s="144"/>
      <c r="D254" s="144"/>
      <c r="E254" s="144"/>
      <c r="F254" s="144"/>
      <c r="G254" s="144"/>
      <c r="H254" s="144"/>
      <c r="I254" s="144"/>
      <c r="J254" s="144"/>
      <c r="K254" s="144"/>
      <c r="L254" s="144"/>
      <c r="M254" s="144"/>
      <c r="N254" s="144"/>
      <c r="O254" s="144"/>
      <c r="P254" s="144"/>
      <c r="Q254" s="145"/>
      <c r="R254" s="145"/>
      <c r="S254" s="145"/>
      <c r="T254" s="145"/>
      <c r="U254" s="145"/>
      <c r="V254" s="145"/>
      <c r="W254" s="145"/>
      <c r="X254" s="145"/>
      <c r="Y254" s="145"/>
      <c r="Z254" s="145"/>
      <c r="AA254" s="145"/>
      <c r="AB254" s="145"/>
      <c r="AC254" s="145"/>
      <c r="AD254" s="145"/>
      <c r="AE254" s="144"/>
      <c r="AF254" s="144"/>
      <c r="AG254" s="144"/>
      <c r="AH254" s="144"/>
      <c r="AI254" s="144"/>
      <c r="AJ254" s="144"/>
      <c r="AK254" s="144"/>
      <c r="AL254" s="144"/>
      <c r="AM254" s="144"/>
      <c r="AN254" s="144"/>
      <c r="AO254" s="144"/>
      <c r="AP254" s="144"/>
      <c r="AQ254" s="144"/>
      <c r="AR254" s="144"/>
      <c r="AS254" s="144"/>
      <c r="AT254" s="144"/>
      <c r="AU254" s="144"/>
      <c r="AV254" s="144"/>
      <c r="AW254" s="144"/>
      <c r="AX254" s="144"/>
      <c r="AY254" s="144"/>
      <c r="AZ254" s="144"/>
      <c r="BA254" s="144"/>
      <c r="BB254" s="144"/>
      <c r="BC254" s="144"/>
      <c r="BD254" s="144"/>
      <c r="BE254" s="144"/>
      <c r="BF254" s="144"/>
    </row>
    <row r="255" spans="3:58">
      <c r="C255" s="144"/>
      <c r="D255" s="144"/>
      <c r="E255" s="144"/>
      <c r="F255" s="144"/>
      <c r="G255" s="144"/>
      <c r="H255" s="144"/>
      <c r="I255" s="144"/>
      <c r="J255" s="144"/>
      <c r="K255" s="144"/>
      <c r="L255" s="144"/>
      <c r="M255" s="144"/>
      <c r="N255" s="144"/>
      <c r="O255" s="144"/>
      <c r="P255" s="144"/>
      <c r="Q255" s="145"/>
      <c r="R255" s="145"/>
      <c r="S255" s="145"/>
      <c r="T255" s="145"/>
      <c r="U255" s="145"/>
      <c r="V255" s="145"/>
      <c r="W255" s="145"/>
      <c r="X255" s="145"/>
      <c r="Y255" s="145"/>
      <c r="Z255" s="145"/>
      <c r="AA255" s="145"/>
      <c r="AB255" s="145"/>
      <c r="AC255" s="145"/>
      <c r="AD255" s="145"/>
      <c r="AE255" s="144"/>
      <c r="AF255" s="144"/>
      <c r="AG255" s="144"/>
      <c r="AH255" s="144"/>
      <c r="AI255" s="144"/>
      <c r="AJ255" s="144"/>
      <c r="AK255" s="144"/>
      <c r="AL255" s="144"/>
      <c r="AM255" s="144"/>
      <c r="AN255" s="144"/>
      <c r="AO255" s="144"/>
      <c r="AP255" s="144"/>
      <c r="AQ255" s="144"/>
      <c r="AR255" s="144"/>
      <c r="AS255" s="144"/>
      <c r="AT255" s="144"/>
      <c r="AU255" s="144"/>
      <c r="AV255" s="144"/>
      <c r="AW255" s="144"/>
      <c r="AX255" s="144"/>
      <c r="AY255" s="144"/>
      <c r="AZ255" s="144"/>
      <c r="BA255" s="144"/>
      <c r="BB255" s="144"/>
      <c r="BC255" s="144"/>
      <c r="BD255" s="144"/>
      <c r="BE255" s="144"/>
      <c r="BF255" s="144"/>
    </row>
    <row r="256" spans="3:58">
      <c r="C256" s="144"/>
      <c r="D256" s="144"/>
      <c r="E256" s="144"/>
      <c r="F256" s="144"/>
      <c r="G256" s="144"/>
      <c r="H256" s="144"/>
      <c r="I256" s="144"/>
      <c r="J256" s="144"/>
      <c r="K256" s="144"/>
      <c r="L256" s="144"/>
      <c r="M256" s="144"/>
      <c r="N256" s="144"/>
      <c r="O256" s="144"/>
      <c r="P256" s="144"/>
      <c r="Q256" s="145"/>
      <c r="R256" s="145"/>
      <c r="S256" s="145"/>
      <c r="T256" s="145"/>
      <c r="U256" s="145"/>
      <c r="V256" s="145"/>
      <c r="W256" s="145"/>
      <c r="X256" s="145"/>
      <c r="Y256" s="145"/>
      <c r="Z256" s="145"/>
      <c r="AA256" s="145"/>
      <c r="AB256" s="145"/>
      <c r="AC256" s="145"/>
      <c r="AD256" s="145"/>
      <c r="AE256" s="144"/>
      <c r="AF256" s="144"/>
      <c r="AG256" s="144"/>
      <c r="AH256" s="144"/>
      <c r="AI256" s="144"/>
      <c r="AJ256" s="144"/>
      <c r="AK256" s="144"/>
      <c r="AL256" s="144"/>
      <c r="AM256" s="144"/>
      <c r="AN256" s="144"/>
      <c r="AO256" s="144"/>
      <c r="AP256" s="144"/>
      <c r="AQ256" s="144"/>
      <c r="AR256" s="144"/>
      <c r="AS256" s="144"/>
      <c r="AT256" s="144"/>
      <c r="AU256" s="144"/>
      <c r="AV256" s="144"/>
      <c r="AW256" s="144"/>
      <c r="AX256" s="144"/>
      <c r="AY256" s="144"/>
      <c r="AZ256" s="144"/>
      <c r="BA256" s="144"/>
      <c r="BB256" s="144"/>
      <c r="BC256" s="144"/>
      <c r="BD256" s="144"/>
      <c r="BE256" s="144"/>
      <c r="BF256" s="144"/>
    </row>
    <row r="257" spans="3:58">
      <c r="C257" s="144"/>
      <c r="D257" s="144"/>
      <c r="E257" s="144"/>
      <c r="F257" s="144"/>
      <c r="G257" s="144"/>
      <c r="H257" s="144"/>
      <c r="I257" s="144"/>
      <c r="J257" s="144"/>
      <c r="K257" s="144"/>
      <c r="L257" s="144"/>
      <c r="M257" s="144"/>
      <c r="N257" s="144"/>
      <c r="O257" s="144"/>
      <c r="P257" s="144"/>
      <c r="Q257" s="145"/>
      <c r="R257" s="145"/>
      <c r="S257" s="145"/>
      <c r="T257" s="145"/>
      <c r="U257" s="145"/>
      <c r="V257" s="145"/>
      <c r="W257" s="145"/>
      <c r="X257" s="145"/>
      <c r="Y257" s="145"/>
      <c r="Z257" s="145"/>
      <c r="AA257" s="145"/>
      <c r="AB257" s="145"/>
      <c r="AC257" s="145"/>
      <c r="AD257" s="145"/>
      <c r="AE257" s="144"/>
      <c r="AF257" s="144"/>
      <c r="AG257" s="144"/>
      <c r="AH257" s="144"/>
      <c r="AI257" s="144"/>
      <c r="AJ257" s="144"/>
      <c r="AK257" s="144"/>
      <c r="AL257" s="144"/>
      <c r="AM257" s="144"/>
      <c r="AN257" s="144"/>
      <c r="AO257" s="144"/>
      <c r="AP257" s="144"/>
      <c r="AQ257" s="144"/>
      <c r="AR257" s="144"/>
      <c r="AS257" s="144"/>
      <c r="AT257" s="144"/>
      <c r="AU257" s="144"/>
      <c r="AV257" s="144"/>
      <c r="AW257" s="144"/>
      <c r="AX257" s="144"/>
      <c r="AY257" s="144"/>
      <c r="AZ257" s="144"/>
      <c r="BA257" s="144"/>
      <c r="BB257" s="144"/>
      <c r="BC257" s="144"/>
      <c r="BD257" s="144"/>
      <c r="BE257" s="144"/>
      <c r="BF257" s="144"/>
    </row>
    <row r="258" spans="3:58">
      <c r="C258" s="144"/>
      <c r="D258" s="144"/>
      <c r="E258" s="144"/>
      <c r="F258" s="144"/>
      <c r="G258" s="144"/>
      <c r="H258" s="144"/>
      <c r="I258" s="144"/>
      <c r="J258" s="144"/>
      <c r="K258" s="144"/>
      <c r="L258" s="144"/>
      <c r="M258" s="144"/>
      <c r="N258" s="144"/>
      <c r="O258" s="144"/>
      <c r="P258" s="144"/>
      <c r="Q258" s="145"/>
      <c r="R258" s="145"/>
      <c r="S258" s="145"/>
      <c r="T258" s="145"/>
      <c r="U258" s="145"/>
      <c r="V258" s="145"/>
      <c r="W258" s="145"/>
      <c r="X258" s="145"/>
      <c r="Y258" s="145"/>
      <c r="Z258" s="145"/>
      <c r="AA258" s="145"/>
      <c r="AB258" s="145"/>
      <c r="AC258" s="145"/>
      <c r="AD258" s="145"/>
      <c r="AE258" s="144"/>
      <c r="AF258" s="144"/>
      <c r="AG258" s="144"/>
      <c r="AH258" s="144"/>
      <c r="AI258" s="144"/>
      <c r="AJ258" s="144"/>
      <c r="AK258" s="144"/>
      <c r="AL258" s="144"/>
      <c r="AM258" s="144"/>
      <c r="AN258" s="144"/>
      <c r="AO258" s="144"/>
      <c r="AP258" s="144"/>
      <c r="AQ258" s="144"/>
      <c r="AR258" s="144"/>
      <c r="AS258" s="144"/>
      <c r="AT258" s="144"/>
      <c r="AU258" s="144"/>
      <c r="AV258" s="144"/>
      <c r="AW258" s="144"/>
      <c r="AX258" s="144"/>
      <c r="AY258" s="144"/>
      <c r="AZ258" s="144"/>
      <c r="BA258" s="144"/>
      <c r="BB258" s="144"/>
      <c r="BC258" s="144"/>
      <c r="BD258" s="144"/>
      <c r="BE258" s="144"/>
      <c r="BF258" s="144"/>
    </row>
    <row r="259" spans="3:58">
      <c r="C259" s="144"/>
      <c r="D259" s="144"/>
      <c r="E259" s="144"/>
      <c r="F259" s="144"/>
      <c r="G259" s="144"/>
      <c r="H259" s="144"/>
      <c r="I259" s="144"/>
      <c r="J259" s="144"/>
      <c r="K259" s="144"/>
      <c r="L259" s="144"/>
      <c r="M259" s="144"/>
      <c r="N259" s="144"/>
      <c r="O259" s="144"/>
      <c r="P259" s="144"/>
      <c r="Q259" s="145"/>
      <c r="R259" s="145"/>
      <c r="S259" s="145"/>
      <c r="T259" s="145"/>
      <c r="U259" s="145"/>
      <c r="V259" s="145"/>
      <c r="W259" s="145"/>
      <c r="X259" s="145"/>
      <c r="Y259" s="145"/>
      <c r="Z259" s="145"/>
      <c r="AA259" s="145"/>
      <c r="AB259" s="145"/>
      <c r="AC259" s="145"/>
      <c r="AD259" s="145"/>
      <c r="AE259" s="144"/>
      <c r="AF259" s="144"/>
      <c r="AG259" s="144"/>
      <c r="AH259" s="144"/>
      <c r="AI259" s="144"/>
      <c r="AJ259" s="144"/>
      <c r="AK259" s="144"/>
      <c r="AL259" s="144"/>
      <c r="AM259" s="144"/>
      <c r="AN259" s="144"/>
      <c r="AO259" s="144"/>
      <c r="AP259" s="144"/>
      <c r="AQ259" s="144"/>
      <c r="AR259" s="144"/>
      <c r="AS259" s="144"/>
      <c r="AT259" s="144"/>
      <c r="AU259" s="144"/>
      <c r="AV259" s="144"/>
      <c r="AW259" s="144"/>
      <c r="AX259" s="144"/>
      <c r="AY259" s="144"/>
      <c r="AZ259" s="144"/>
      <c r="BA259" s="144"/>
      <c r="BB259" s="144"/>
      <c r="BC259" s="144"/>
      <c r="BD259" s="144"/>
      <c r="BE259" s="144"/>
      <c r="BF259" s="144"/>
    </row>
    <row r="260" spans="3:58">
      <c r="C260" s="144"/>
      <c r="D260" s="144"/>
      <c r="E260" s="144"/>
      <c r="F260" s="144"/>
      <c r="G260" s="144"/>
      <c r="H260" s="144"/>
      <c r="I260" s="144"/>
      <c r="J260" s="144"/>
      <c r="K260" s="144"/>
      <c r="L260" s="144"/>
      <c r="M260" s="144"/>
      <c r="N260" s="144"/>
      <c r="O260" s="144"/>
      <c r="P260" s="144"/>
      <c r="Q260" s="145"/>
      <c r="R260" s="145"/>
      <c r="S260" s="145"/>
      <c r="T260" s="145"/>
      <c r="U260" s="145"/>
      <c r="V260" s="145"/>
      <c r="W260" s="145"/>
      <c r="X260" s="145"/>
      <c r="Y260" s="145"/>
      <c r="Z260" s="145"/>
      <c r="AA260" s="145"/>
      <c r="AB260" s="145"/>
      <c r="AC260" s="145"/>
      <c r="AD260" s="145"/>
      <c r="AE260" s="144"/>
      <c r="AF260" s="144"/>
      <c r="AG260" s="144"/>
      <c r="AH260" s="144"/>
      <c r="AI260" s="144"/>
      <c r="AJ260" s="144"/>
      <c r="AK260" s="144"/>
      <c r="AL260" s="144"/>
      <c r="AM260" s="144"/>
      <c r="AN260" s="144"/>
      <c r="AO260" s="144"/>
      <c r="AP260" s="144"/>
      <c r="AQ260" s="144"/>
      <c r="AR260" s="144"/>
      <c r="AS260" s="144"/>
      <c r="AT260" s="144"/>
      <c r="AU260" s="144"/>
      <c r="AV260" s="144"/>
      <c r="AW260" s="144"/>
      <c r="AX260" s="144"/>
      <c r="AY260" s="144"/>
      <c r="AZ260" s="144"/>
      <c r="BA260" s="144"/>
      <c r="BB260" s="144"/>
      <c r="BC260" s="144"/>
      <c r="BD260" s="144"/>
      <c r="BE260" s="144"/>
      <c r="BF260" s="144"/>
    </row>
    <row r="261" spans="3:58">
      <c r="C261" s="144"/>
      <c r="D261" s="144"/>
      <c r="E261" s="144"/>
      <c r="F261" s="144"/>
      <c r="G261" s="144"/>
      <c r="H261" s="144"/>
      <c r="I261" s="144"/>
      <c r="J261" s="144"/>
      <c r="K261" s="144"/>
      <c r="L261" s="144"/>
      <c r="M261" s="144"/>
      <c r="N261" s="144"/>
      <c r="O261" s="144"/>
      <c r="P261" s="144"/>
      <c r="Q261" s="145"/>
      <c r="R261" s="145"/>
      <c r="S261" s="145"/>
      <c r="T261" s="145"/>
      <c r="U261" s="145"/>
      <c r="V261" s="145"/>
      <c r="W261" s="145"/>
      <c r="X261" s="145"/>
      <c r="Y261" s="145"/>
      <c r="Z261" s="145"/>
      <c r="AA261" s="145"/>
      <c r="AB261" s="145"/>
      <c r="AC261" s="145"/>
      <c r="AD261" s="145"/>
      <c r="AE261" s="144"/>
      <c r="AF261" s="144"/>
      <c r="AG261" s="144"/>
      <c r="AH261" s="144"/>
      <c r="AI261" s="144"/>
      <c r="AJ261" s="144"/>
      <c r="AK261" s="144"/>
      <c r="AL261" s="144"/>
      <c r="AM261" s="144"/>
      <c r="AN261" s="144"/>
      <c r="AO261" s="144"/>
      <c r="AP261" s="144"/>
      <c r="AQ261" s="144"/>
      <c r="AR261" s="144"/>
      <c r="AS261" s="144"/>
      <c r="AT261" s="144"/>
      <c r="AU261" s="144"/>
      <c r="AV261" s="144"/>
      <c r="AW261" s="144"/>
      <c r="AX261" s="144"/>
      <c r="AY261" s="144"/>
      <c r="AZ261" s="144"/>
      <c r="BA261" s="144"/>
      <c r="BB261" s="144"/>
      <c r="BC261" s="144"/>
      <c r="BD261" s="144"/>
      <c r="BE261" s="144"/>
      <c r="BF261" s="144"/>
    </row>
    <row r="262" spans="3:58">
      <c r="C262" s="144"/>
      <c r="D262" s="144"/>
      <c r="E262" s="144"/>
      <c r="F262" s="144"/>
      <c r="G262" s="144"/>
      <c r="H262" s="144"/>
      <c r="I262" s="144"/>
      <c r="J262" s="144"/>
      <c r="K262" s="144"/>
      <c r="L262" s="144"/>
      <c r="M262" s="144"/>
      <c r="N262" s="144"/>
      <c r="O262" s="144"/>
      <c r="P262" s="144"/>
      <c r="Q262" s="145"/>
      <c r="R262" s="145"/>
      <c r="S262" s="145"/>
      <c r="T262" s="145"/>
      <c r="U262" s="145"/>
      <c r="V262" s="145"/>
      <c r="W262" s="145"/>
      <c r="X262" s="145"/>
      <c r="Y262" s="145"/>
      <c r="Z262" s="145"/>
      <c r="AA262" s="145"/>
      <c r="AB262" s="145"/>
      <c r="AC262" s="145"/>
      <c r="AD262" s="145"/>
      <c r="AE262" s="144"/>
      <c r="AF262" s="144"/>
      <c r="AG262" s="144"/>
      <c r="AH262" s="144"/>
      <c r="AI262" s="144"/>
      <c r="AJ262" s="144"/>
      <c r="AK262" s="144"/>
      <c r="AL262" s="144"/>
      <c r="AM262" s="144"/>
      <c r="AN262" s="144"/>
      <c r="AO262" s="144"/>
      <c r="AP262" s="144"/>
      <c r="AQ262" s="144"/>
      <c r="AR262" s="144"/>
      <c r="AS262" s="144"/>
      <c r="AT262" s="144"/>
      <c r="AU262" s="144"/>
      <c r="AV262" s="144"/>
      <c r="AW262" s="144"/>
      <c r="AX262" s="144"/>
      <c r="AY262" s="144"/>
      <c r="AZ262" s="144"/>
      <c r="BA262" s="144"/>
      <c r="BB262" s="144"/>
      <c r="BC262" s="144"/>
      <c r="BD262" s="144"/>
      <c r="BE262" s="144"/>
      <c r="BF262" s="144"/>
    </row>
    <row r="263" spans="3:58">
      <c r="C263" s="144"/>
      <c r="D263" s="144"/>
      <c r="E263" s="144"/>
      <c r="F263" s="144"/>
      <c r="G263" s="144"/>
      <c r="H263" s="144"/>
      <c r="I263" s="144"/>
      <c r="J263" s="144"/>
      <c r="K263" s="144"/>
      <c r="L263" s="144"/>
      <c r="M263" s="144"/>
      <c r="N263" s="144"/>
      <c r="O263" s="144"/>
      <c r="P263" s="144"/>
      <c r="Q263" s="145"/>
      <c r="R263" s="145"/>
      <c r="S263" s="145"/>
      <c r="T263" s="145"/>
      <c r="U263" s="145"/>
      <c r="V263" s="145"/>
      <c r="W263" s="145"/>
      <c r="X263" s="145"/>
      <c r="Y263" s="145"/>
      <c r="Z263" s="145"/>
      <c r="AA263" s="145"/>
      <c r="AB263" s="145"/>
      <c r="AC263" s="145"/>
      <c r="AD263" s="145"/>
      <c r="AE263" s="144"/>
      <c r="AF263" s="144"/>
      <c r="AG263" s="144"/>
      <c r="AH263" s="144"/>
      <c r="AI263" s="144"/>
      <c r="AJ263" s="144"/>
      <c r="AK263" s="144"/>
      <c r="AL263" s="144"/>
      <c r="AM263" s="144"/>
      <c r="AN263" s="144"/>
      <c r="AO263" s="144"/>
      <c r="AP263" s="144"/>
      <c r="AQ263" s="144"/>
      <c r="AR263" s="144"/>
      <c r="AS263" s="144"/>
      <c r="AT263" s="144"/>
      <c r="AU263" s="144"/>
      <c r="AV263" s="144"/>
      <c r="AW263" s="144"/>
      <c r="AX263" s="144"/>
      <c r="AY263" s="144"/>
      <c r="AZ263" s="144"/>
      <c r="BA263" s="144"/>
      <c r="BB263" s="144"/>
      <c r="BC263" s="144"/>
      <c r="BD263" s="144"/>
      <c r="BE263" s="144"/>
      <c r="BF263" s="144"/>
    </row>
    <row r="264" spans="3:58">
      <c r="C264" s="144"/>
      <c r="D264" s="144"/>
      <c r="E264" s="144"/>
      <c r="F264" s="144"/>
      <c r="G264" s="144"/>
      <c r="H264" s="144"/>
      <c r="I264" s="144"/>
      <c r="J264" s="144"/>
      <c r="K264" s="144"/>
      <c r="L264" s="144"/>
      <c r="M264" s="144"/>
      <c r="N264" s="144"/>
      <c r="O264" s="144"/>
      <c r="P264" s="144"/>
      <c r="Q264" s="145"/>
      <c r="R264" s="145"/>
      <c r="S264" s="145"/>
      <c r="T264" s="145"/>
      <c r="U264" s="145"/>
      <c r="V264" s="145"/>
      <c r="W264" s="145"/>
      <c r="X264" s="145"/>
      <c r="Y264" s="145"/>
      <c r="Z264" s="145"/>
      <c r="AA264" s="145"/>
      <c r="AB264" s="145"/>
      <c r="AC264" s="145"/>
      <c r="AD264" s="145"/>
      <c r="AE264" s="144"/>
      <c r="AF264" s="144"/>
      <c r="AG264" s="144"/>
      <c r="AH264" s="144"/>
      <c r="AI264" s="144"/>
      <c r="AJ264" s="144"/>
      <c r="AK264" s="144"/>
      <c r="AL264" s="144"/>
      <c r="AM264" s="144"/>
      <c r="AN264" s="144"/>
      <c r="AO264" s="144"/>
      <c r="AP264" s="144"/>
      <c r="AQ264" s="144"/>
      <c r="AR264" s="144"/>
      <c r="AS264" s="144"/>
      <c r="AT264" s="144"/>
      <c r="AU264" s="144"/>
      <c r="AV264" s="144"/>
      <c r="AW264" s="144"/>
      <c r="AX264" s="144"/>
      <c r="AY264" s="144"/>
      <c r="AZ264" s="144"/>
      <c r="BA264" s="144"/>
      <c r="BB264" s="144"/>
      <c r="BC264" s="144"/>
      <c r="BD264" s="144"/>
      <c r="BE264" s="144"/>
      <c r="BF264" s="144"/>
    </row>
    <row r="265" spans="3:58">
      <c r="C265" s="144"/>
      <c r="D265" s="144"/>
      <c r="E265" s="144"/>
      <c r="F265" s="144"/>
      <c r="G265" s="144"/>
      <c r="H265" s="144"/>
      <c r="I265" s="144"/>
      <c r="J265" s="144"/>
      <c r="K265" s="144"/>
      <c r="L265" s="144"/>
      <c r="M265" s="144"/>
      <c r="N265" s="144"/>
      <c r="O265" s="144"/>
      <c r="P265" s="144"/>
      <c r="Q265" s="145"/>
      <c r="R265" s="145"/>
      <c r="S265" s="145"/>
      <c r="T265" s="145"/>
      <c r="U265" s="145"/>
      <c r="V265" s="145"/>
      <c r="W265" s="145"/>
      <c r="X265" s="145"/>
      <c r="Y265" s="145"/>
      <c r="Z265" s="145"/>
      <c r="AA265" s="145"/>
      <c r="AB265" s="145"/>
      <c r="AC265" s="145"/>
      <c r="AD265" s="145"/>
      <c r="AE265" s="144"/>
      <c r="AF265" s="144"/>
      <c r="AG265" s="144"/>
      <c r="AH265" s="144"/>
      <c r="AI265" s="144"/>
      <c r="AJ265" s="144"/>
      <c r="AK265" s="144"/>
      <c r="AL265" s="144"/>
      <c r="AM265" s="144"/>
      <c r="AN265" s="144"/>
      <c r="AO265" s="144"/>
      <c r="AP265" s="144"/>
      <c r="AQ265" s="144"/>
      <c r="AR265" s="144"/>
      <c r="AS265" s="144"/>
      <c r="AT265" s="144"/>
      <c r="AU265" s="144"/>
      <c r="AV265" s="144"/>
      <c r="AW265" s="144"/>
      <c r="AX265" s="144"/>
      <c r="AY265" s="144"/>
      <c r="AZ265" s="144"/>
      <c r="BA265" s="144"/>
      <c r="BB265" s="144"/>
      <c r="BC265" s="144"/>
      <c r="BD265" s="144"/>
      <c r="BE265" s="144"/>
      <c r="BF265" s="144"/>
    </row>
    <row r="266" spans="3:58">
      <c r="C266" s="144"/>
      <c r="D266" s="144"/>
      <c r="E266" s="144"/>
      <c r="F266" s="144"/>
      <c r="G266" s="144"/>
      <c r="H266" s="144"/>
      <c r="I266" s="144"/>
      <c r="J266" s="144"/>
      <c r="K266" s="144"/>
      <c r="L266" s="144"/>
      <c r="M266" s="144"/>
      <c r="N266" s="144"/>
      <c r="O266" s="144"/>
      <c r="P266" s="144"/>
      <c r="Q266" s="145"/>
      <c r="R266" s="145"/>
      <c r="S266" s="145"/>
      <c r="T266" s="145"/>
      <c r="U266" s="145"/>
      <c r="V266" s="145"/>
      <c r="W266" s="145"/>
      <c r="X266" s="145"/>
      <c r="Y266" s="145"/>
      <c r="Z266" s="145"/>
      <c r="AA266" s="145"/>
      <c r="AB266" s="145"/>
      <c r="AC266" s="145"/>
      <c r="AD266" s="145"/>
      <c r="AE266" s="144"/>
      <c r="AF266" s="144"/>
      <c r="AG266" s="144"/>
      <c r="AH266" s="144"/>
      <c r="AI266" s="144"/>
      <c r="AJ266" s="144"/>
      <c r="AK266" s="144"/>
      <c r="AL266" s="144"/>
      <c r="AM266" s="144"/>
      <c r="AN266" s="144"/>
      <c r="AO266" s="144"/>
      <c r="AP266" s="144"/>
      <c r="AQ266" s="144"/>
      <c r="AR266" s="144"/>
      <c r="AS266" s="144"/>
      <c r="AT266" s="144"/>
      <c r="AU266" s="144"/>
      <c r="AV266" s="144"/>
      <c r="AW266" s="144"/>
      <c r="AX266" s="144"/>
      <c r="AY266" s="144"/>
      <c r="AZ266" s="144"/>
      <c r="BA266" s="144"/>
      <c r="BB266" s="144"/>
      <c r="BC266" s="144"/>
      <c r="BD266" s="144"/>
      <c r="BE266" s="144"/>
      <c r="BF266" s="144"/>
    </row>
    <row r="267" spans="3:58">
      <c r="C267" s="144"/>
      <c r="D267" s="144"/>
      <c r="E267" s="144"/>
      <c r="F267" s="144"/>
      <c r="G267" s="144"/>
      <c r="H267" s="144"/>
      <c r="I267" s="144"/>
      <c r="J267" s="144"/>
      <c r="K267" s="144"/>
      <c r="L267" s="144"/>
      <c r="M267" s="144"/>
      <c r="N267" s="144"/>
      <c r="O267" s="144"/>
      <c r="P267" s="144"/>
      <c r="Q267" s="145"/>
      <c r="R267" s="145"/>
      <c r="S267" s="145"/>
      <c r="T267" s="145"/>
      <c r="U267" s="145"/>
      <c r="V267" s="145"/>
      <c r="W267" s="145"/>
      <c r="X267" s="145"/>
      <c r="Y267" s="145"/>
      <c r="Z267" s="145"/>
      <c r="AA267" s="145"/>
      <c r="AB267" s="145"/>
      <c r="AC267" s="145"/>
      <c r="AD267" s="145"/>
      <c r="AE267" s="144"/>
      <c r="AF267" s="144"/>
      <c r="AG267" s="144"/>
      <c r="AH267" s="144"/>
      <c r="AI267" s="144"/>
      <c r="AJ267" s="144"/>
      <c r="AK267" s="144"/>
      <c r="AL267" s="144"/>
      <c r="AM267" s="144"/>
      <c r="AN267" s="144"/>
      <c r="AO267" s="144"/>
      <c r="AP267" s="144"/>
      <c r="AQ267" s="144"/>
      <c r="AR267" s="144"/>
      <c r="AS267" s="144"/>
      <c r="AT267" s="144"/>
      <c r="AU267" s="144"/>
      <c r="AV267" s="144"/>
      <c r="AW267" s="144"/>
      <c r="AX267" s="144"/>
      <c r="AY267" s="144"/>
      <c r="AZ267" s="144"/>
      <c r="BA267" s="144"/>
      <c r="BB267" s="144"/>
      <c r="BC267" s="144"/>
      <c r="BD267" s="144"/>
      <c r="BE267" s="144"/>
      <c r="BF267" s="144"/>
    </row>
    <row r="268" spans="3:58">
      <c r="C268" s="144"/>
      <c r="D268" s="144"/>
      <c r="E268" s="144"/>
      <c r="F268" s="144"/>
      <c r="G268" s="144"/>
      <c r="H268" s="144"/>
      <c r="I268" s="144"/>
      <c r="J268" s="144"/>
      <c r="K268" s="144"/>
      <c r="L268" s="144"/>
      <c r="M268" s="144"/>
      <c r="N268" s="144"/>
      <c r="O268" s="144"/>
      <c r="P268" s="144"/>
      <c r="Q268" s="145"/>
      <c r="R268" s="145"/>
      <c r="S268" s="145"/>
      <c r="T268" s="145"/>
      <c r="U268" s="145"/>
      <c r="V268" s="145"/>
      <c r="W268" s="145"/>
      <c r="X268" s="145"/>
      <c r="Y268" s="145"/>
      <c r="Z268" s="145"/>
      <c r="AA268" s="145"/>
      <c r="AB268" s="145"/>
      <c r="AC268" s="145"/>
      <c r="AD268" s="145"/>
      <c r="AE268" s="144"/>
      <c r="AF268" s="144"/>
      <c r="AG268" s="144"/>
      <c r="AH268" s="144"/>
      <c r="AI268" s="144"/>
      <c r="AJ268" s="144"/>
      <c r="AK268" s="144"/>
      <c r="AL268" s="144"/>
      <c r="AM268" s="144"/>
      <c r="AN268" s="144"/>
      <c r="AO268" s="144"/>
      <c r="AP268" s="144"/>
      <c r="AQ268" s="144"/>
      <c r="AR268" s="144"/>
      <c r="AS268" s="144"/>
      <c r="AT268" s="144"/>
      <c r="AU268" s="144"/>
      <c r="AV268" s="144"/>
      <c r="AW268" s="144"/>
      <c r="AX268" s="144"/>
      <c r="AY268" s="144"/>
      <c r="AZ268" s="144"/>
      <c r="BA268" s="144"/>
      <c r="BB268" s="144"/>
      <c r="BC268" s="144"/>
      <c r="BD268" s="144"/>
      <c r="BE268" s="144"/>
      <c r="BF268" s="144"/>
    </row>
    <row r="269" spans="3:58">
      <c r="C269" s="144"/>
      <c r="D269" s="144"/>
      <c r="E269" s="144"/>
      <c r="F269" s="144"/>
      <c r="G269" s="144"/>
      <c r="H269" s="144"/>
      <c r="I269" s="144"/>
      <c r="J269" s="144"/>
      <c r="K269" s="144"/>
      <c r="L269" s="144"/>
      <c r="M269" s="144"/>
      <c r="N269" s="144"/>
      <c r="O269" s="144"/>
      <c r="P269" s="144"/>
      <c r="Q269" s="145"/>
      <c r="R269" s="145"/>
      <c r="S269" s="145"/>
      <c r="T269" s="145"/>
      <c r="U269" s="145"/>
      <c r="V269" s="145"/>
      <c r="W269" s="145"/>
      <c r="X269" s="145"/>
      <c r="Y269" s="145"/>
      <c r="Z269" s="145"/>
      <c r="AA269" s="145"/>
      <c r="AB269" s="145"/>
      <c r="AC269" s="145"/>
      <c r="AD269" s="145"/>
      <c r="AE269" s="144"/>
      <c r="AF269" s="144"/>
      <c r="AG269" s="144"/>
      <c r="AH269" s="144"/>
      <c r="AI269" s="144"/>
      <c r="AJ269" s="144"/>
      <c r="AK269" s="144"/>
      <c r="AL269" s="144"/>
      <c r="AM269" s="144"/>
      <c r="AN269" s="144"/>
      <c r="AO269" s="144"/>
      <c r="AP269" s="144"/>
      <c r="AQ269" s="144"/>
      <c r="AR269" s="144"/>
      <c r="AS269" s="144"/>
      <c r="AT269" s="144"/>
      <c r="AU269" s="144"/>
      <c r="AV269" s="144"/>
      <c r="AW269" s="144"/>
      <c r="AX269" s="144"/>
      <c r="AY269" s="144"/>
      <c r="AZ269" s="144"/>
      <c r="BA269" s="144"/>
      <c r="BB269" s="144"/>
      <c r="BC269" s="144"/>
      <c r="BD269" s="144"/>
      <c r="BE269" s="144"/>
      <c r="BF269" s="144"/>
    </row>
    <row r="270" spans="3:58">
      <c r="C270" s="144"/>
      <c r="D270" s="144"/>
      <c r="E270" s="144"/>
      <c r="F270" s="144"/>
      <c r="G270" s="144"/>
      <c r="H270" s="144"/>
      <c r="I270" s="144"/>
      <c r="J270" s="144"/>
      <c r="K270" s="144"/>
      <c r="L270" s="144"/>
      <c r="M270" s="144"/>
      <c r="N270" s="144"/>
      <c r="O270" s="144"/>
      <c r="P270" s="144"/>
      <c r="Q270" s="145"/>
      <c r="R270" s="145"/>
      <c r="S270" s="145"/>
      <c r="T270" s="145"/>
      <c r="U270" s="145"/>
      <c r="V270" s="145"/>
      <c r="W270" s="145"/>
      <c r="X270" s="145"/>
      <c r="Y270" s="145"/>
      <c r="Z270" s="145"/>
      <c r="AA270" s="145"/>
      <c r="AB270" s="145"/>
      <c r="AC270" s="145"/>
      <c r="AD270" s="145"/>
      <c r="AE270" s="144"/>
      <c r="AF270" s="144"/>
      <c r="AG270" s="144"/>
      <c r="AH270" s="144"/>
      <c r="AI270" s="144"/>
      <c r="AJ270" s="144"/>
      <c r="AK270" s="144"/>
      <c r="AL270" s="144"/>
      <c r="AM270" s="144"/>
      <c r="AN270" s="144"/>
      <c r="AO270" s="144"/>
      <c r="AP270" s="144"/>
      <c r="AQ270" s="144"/>
      <c r="AR270" s="144"/>
      <c r="AS270" s="144"/>
      <c r="AT270" s="144"/>
      <c r="AU270" s="144"/>
      <c r="AV270" s="144"/>
      <c r="AW270" s="144"/>
      <c r="AX270" s="144"/>
      <c r="AY270" s="144"/>
      <c r="AZ270" s="144"/>
      <c r="BA270" s="144"/>
      <c r="BB270" s="144"/>
      <c r="BC270" s="144"/>
      <c r="BD270" s="144"/>
      <c r="BE270" s="144"/>
      <c r="BF270" s="144"/>
    </row>
    <row r="271" spans="3:58">
      <c r="C271" s="144"/>
      <c r="D271" s="144"/>
      <c r="E271" s="144"/>
      <c r="F271" s="144"/>
      <c r="G271" s="144"/>
      <c r="H271" s="144"/>
      <c r="I271" s="144"/>
      <c r="J271" s="144"/>
      <c r="K271" s="144"/>
      <c r="L271" s="144"/>
      <c r="M271" s="144"/>
      <c r="N271" s="144"/>
      <c r="O271" s="144"/>
      <c r="P271" s="144"/>
      <c r="Q271" s="145"/>
      <c r="R271" s="145"/>
      <c r="S271" s="145"/>
      <c r="T271" s="145"/>
      <c r="U271" s="145"/>
      <c r="V271" s="145"/>
      <c r="W271" s="145"/>
      <c r="X271" s="145"/>
      <c r="Y271" s="145"/>
      <c r="Z271" s="145"/>
      <c r="AA271" s="145"/>
      <c r="AB271" s="145"/>
      <c r="AC271" s="145"/>
      <c r="AD271" s="145"/>
      <c r="AE271" s="144"/>
      <c r="AF271" s="144"/>
      <c r="AG271" s="144"/>
      <c r="AH271" s="144"/>
      <c r="AI271" s="144"/>
      <c r="AJ271" s="144"/>
      <c r="AK271" s="144"/>
      <c r="AL271" s="144"/>
      <c r="AM271" s="144"/>
      <c r="AN271" s="144"/>
      <c r="AO271" s="144"/>
      <c r="AP271" s="144"/>
      <c r="AQ271" s="144"/>
      <c r="AR271" s="144"/>
      <c r="AS271" s="144"/>
      <c r="AT271" s="144"/>
      <c r="AU271" s="144"/>
      <c r="AV271" s="144"/>
      <c r="AW271" s="144"/>
      <c r="AX271" s="144"/>
      <c r="AY271" s="144"/>
      <c r="AZ271" s="144"/>
      <c r="BA271" s="144"/>
      <c r="BB271" s="144"/>
      <c r="BC271" s="144"/>
      <c r="BD271" s="144"/>
      <c r="BE271" s="144"/>
      <c r="BF271" s="144"/>
    </row>
    <row r="272" spans="3:58">
      <c r="C272" s="144"/>
      <c r="D272" s="144"/>
      <c r="E272" s="144"/>
      <c r="F272" s="144"/>
      <c r="G272" s="144"/>
      <c r="H272" s="144"/>
      <c r="I272" s="144"/>
      <c r="J272" s="144"/>
      <c r="K272" s="144"/>
      <c r="L272" s="144"/>
      <c r="M272" s="144"/>
      <c r="N272" s="144"/>
      <c r="O272" s="144"/>
      <c r="P272" s="144"/>
      <c r="Q272" s="145"/>
      <c r="R272" s="145"/>
      <c r="S272" s="145"/>
      <c r="T272" s="145"/>
      <c r="U272" s="145"/>
      <c r="V272" s="145"/>
      <c r="W272" s="145"/>
      <c r="X272" s="145"/>
      <c r="Y272" s="145"/>
      <c r="Z272" s="145"/>
      <c r="AA272" s="145"/>
      <c r="AB272" s="145"/>
      <c r="AC272" s="145"/>
      <c r="AD272" s="145"/>
      <c r="AE272" s="144"/>
      <c r="AF272" s="144"/>
      <c r="AG272" s="144"/>
      <c r="AH272" s="144"/>
      <c r="AI272" s="144"/>
      <c r="AJ272" s="144"/>
      <c r="AK272" s="144"/>
      <c r="AL272" s="144"/>
      <c r="AM272" s="144"/>
      <c r="AN272" s="144"/>
      <c r="AO272" s="144"/>
      <c r="AP272" s="144"/>
      <c r="AQ272" s="144"/>
      <c r="AR272" s="144"/>
      <c r="AS272" s="144"/>
      <c r="AT272" s="144"/>
      <c r="AU272" s="144"/>
      <c r="AV272" s="144"/>
      <c r="AW272" s="144"/>
      <c r="AX272" s="144"/>
      <c r="AY272" s="144"/>
      <c r="AZ272" s="144"/>
      <c r="BA272" s="144"/>
      <c r="BB272" s="144"/>
      <c r="BC272" s="144"/>
      <c r="BD272" s="144"/>
      <c r="BE272" s="144"/>
      <c r="BF272" s="144"/>
    </row>
    <row r="273" spans="3:58">
      <c r="C273" s="144"/>
      <c r="D273" s="144"/>
      <c r="E273" s="144"/>
      <c r="F273" s="144"/>
      <c r="G273" s="144"/>
      <c r="H273" s="144"/>
      <c r="I273" s="144"/>
      <c r="J273" s="144"/>
      <c r="K273" s="144"/>
      <c r="L273" s="144"/>
      <c r="M273" s="144"/>
      <c r="N273" s="144"/>
      <c r="O273" s="144"/>
      <c r="P273" s="144"/>
      <c r="Q273" s="145"/>
      <c r="R273" s="145"/>
      <c r="S273" s="145"/>
      <c r="T273" s="145"/>
      <c r="U273" s="145"/>
      <c r="V273" s="145"/>
      <c r="W273" s="145"/>
      <c r="X273" s="145"/>
      <c r="Y273" s="145"/>
      <c r="Z273" s="145"/>
      <c r="AA273" s="145"/>
      <c r="AB273" s="145"/>
      <c r="AC273" s="145"/>
      <c r="AD273" s="145"/>
      <c r="AE273" s="144"/>
      <c r="AF273" s="144"/>
      <c r="AG273" s="144"/>
      <c r="AH273" s="144"/>
      <c r="AI273" s="144"/>
      <c r="AJ273" s="144"/>
      <c r="AK273" s="144"/>
      <c r="AL273" s="144"/>
      <c r="AM273" s="144"/>
      <c r="AN273" s="144"/>
      <c r="AO273" s="144"/>
      <c r="AP273" s="144"/>
      <c r="AQ273" s="144"/>
      <c r="AR273" s="144"/>
      <c r="AS273" s="144"/>
      <c r="AT273" s="144"/>
      <c r="AU273" s="144"/>
      <c r="AV273" s="144"/>
      <c r="AW273" s="144"/>
      <c r="AX273" s="144"/>
      <c r="AY273" s="144"/>
      <c r="AZ273" s="144"/>
      <c r="BA273" s="144"/>
      <c r="BB273" s="144"/>
      <c r="BC273" s="144"/>
      <c r="BD273" s="144"/>
      <c r="BE273" s="144"/>
      <c r="BF273" s="144"/>
    </row>
    <row r="274" spans="3:58">
      <c r="C274" s="144"/>
      <c r="D274" s="144"/>
      <c r="E274" s="144"/>
      <c r="F274" s="144"/>
      <c r="G274" s="144"/>
      <c r="H274" s="144"/>
      <c r="I274" s="144"/>
      <c r="J274" s="144"/>
      <c r="K274" s="144"/>
      <c r="L274" s="144"/>
      <c r="M274" s="144"/>
      <c r="N274" s="144"/>
      <c r="O274" s="144"/>
      <c r="P274" s="144"/>
      <c r="Q274" s="145"/>
      <c r="R274" s="145"/>
      <c r="S274" s="145"/>
      <c r="T274" s="145"/>
      <c r="U274" s="145"/>
      <c r="V274" s="145"/>
      <c r="W274" s="145"/>
      <c r="X274" s="145"/>
      <c r="Y274" s="145"/>
      <c r="Z274" s="145"/>
      <c r="AA274" s="145"/>
      <c r="AB274" s="145"/>
      <c r="AC274" s="145"/>
      <c r="AD274" s="145"/>
      <c r="AE274" s="144"/>
      <c r="AF274" s="144"/>
      <c r="AG274" s="144"/>
      <c r="AH274" s="144"/>
      <c r="AI274" s="144"/>
      <c r="AJ274" s="144"/>
      <c r="AK274" s="144"/>
      <c r="AL274" s="144"/>
      <c r="AM274" s="144"/>
      <c r="AN274" s="144"/>
      <c r="AO274" s="144"/>
      <c r="AP274" s="144"/>
      <c r="AQ274" s="144"/>
      <c r="AR274" s="144"/>
      <c r="AS274" s="144"/>
      <c r="AT274" s="144"/>
      <c r="AU274" s="144"/>
      <c r="AV274" s="144"/>
      <c r="AW274" s="144"/>
      <c r="AX274" s="144"/>
      <c r="AY274" s="144"/>
      <c r="AZ274" s="144"/>
      <c r="BA274" s="144"/>
      <c r="BB274" s="144"/>
      <c r="BC274" s="144"/>
      <c r="BD274" s="144"/>
      <c r="BE274" s="144"/>
      <c r="BF274" s="144"/>
    </row>
    <row r="275" spans="3:58">
      <c r="C275" s="144"/>
      <c r="D275" s="144"/>
      <c r="E275" s="144"/>
      <c r="F275" s="144"/>
      <c r="G275" s="144"/>
      <c r="H275" s="144"/>
      <c r="I275" s="144"/>
      <c r="J275" s="144"/>
      <c r="K275" s="144"/>
      <c r="L275" s="144"/>
      <c r="M275" s="144"/>
      <c r="N275" s="144"/>
      <c r="O275" s="144"/>
      <c r="P275" s="144"/>
      <c r="Q275" s="145"/>
      <c r="R275" s="145"/>
      <c r="S275" s="145"/>
      <c r="T275" s="145"/>
      <c r="U275" s="145"/>
      <c r="V275" s="145"/>
      <c r="W275" s="145"/>
      <c r="X275" s="145"/>
      <c r="Y275" s="145"/>
      <c r="Z275" s="145"/>
      <c r="AA275" s="145"/>
      <c r="AB275" s="145"/>
      <c r="AC275" s="145"/>
      <c r="AD275" s="145"/>
      <c r="AE275" s="144"/>
      <c r="AF275" s="144"/>
      <c r="AG275" s="144"/>
      <c r="AH275" s="144"/>
      <c r="AI275" s="144"/>
      <c r="AJ275" s="144"/>
      <c r="AK275" s="144"/>
      <c r="AL275" s="144"/>
      <c r="AM275" s="144"/>
      <c r="AN275" s="144"/>
      <c r="AO275" s="144"/>
      <c r="AP275" s="144"/>
      <c r="AQ275" s="144"/>
      <c r="AR275" s="144"/>
      <c r="AS275" s="144"/>
      <c r="AT275" s="144"/>
      <c r="AU275" s="144"/>
      <c r="AV275" s="144"/>
      <c r="AW275" s="144"/>
      <c r="AX275" s="144"/>
      <c r="AY275" s="144"/>
      <c r="AZ275" s="144"/>
      <c r="BA275" s="144"/>
      <c r="BB275" s="144"/>
      <c r="BC275" s="144"/>
      <c r="BD275" s="144"/>
      <c r="BE275" s="144"/>
      <c r="BF275" s="144"/>
    </row>
    <row r="276" spans="3:58">
      <c r="C276" s="144"/>
      <c r="D276" s="144"/>
      <c r="E276" s="144"/>
      <c r="F276" s="144"/>
      <c r="G276" s="144"/>
      <c r="H276" s="144"/>
      <c r="I276" s="144"/>
      <c r="J276" s="144"/>
      <c r="K276" s="144"/>
      <c r="L276" s="144"/>
      <c r="M276" s="144"/>
      <c r="N276" s="144"/>
      <c r="O276" s="144"/>
      <c r="P276" s="144"/>
      <c r="Q276" s="145"/>
      <c r="R276" s="145"/>
      <c r="S276" s="145"/>
      <c r="T276" s="145"/>
      <c r="U276" s="145"/>
      <c r="V276" s="145"/>
      <c r="W276" s="145"/>
      <c r="X276" s="145"/>
      <c r="Y276" s="145"/>
      <c r="Z276" s="145"/>
      <c r="AA276" s="145"/>
      <c r="AB276" s="145"/>
      <c r="AC276" s="145"/>
      <c r="AD276" s="145"/>
      <c r="AE276" s="144"/>
      <c r="AF276" s="144"/>
      <c r="AG276" s="144"/>
      <c r="AH276" s="144"/>
      <c r="AI276" s="144"/>
      <c r="AJ276" s="144"/>
      <c r="AK276" s="144"/>
      <c r="AL276" s="144"/>
      <c r="AM276" s="144"/>
      <c r="AN276" s="144"/>
      <c r="AO276" s="144"/>
      <c r="AP276" s="144"/>
      <c r="AQ276" s="144"/>
      <c r="AR276" s="144"/>
      <c r="AS276" s="144"/>
      <c r="AT276" s="144"/>
      <c r="AU276" s="144"/>
      <c r="AV276" s="144"/>
      <c r="AW276" s="144"/>
      <c r="AX276" s="144"/>
      <c r="AY276" s="144"/>
      <c r="AZ276" s="144"/>
      <c r="BA276" s="144"/>
      <c r="BB276" s="144"/>
      <c r="BC276" s="144"/>
      <c r="BD276" s="144"/>
      <c r="BE276" s="144"/>
      <c r="BF276" s="144"/>
    </row>
    <row r="277" spans="3:58">
      <c r="C277" s="144"/>
      <c r="D277" s="144"/>
      <c r="E277" s="144"/>
      <c r="F277" s="144"/>
      <c r="G277" s="144"/>
      <c r="H277" s="144"/>
      <c r="I277" s="144"/>
      <c r="J277" s="144"/>
      <c r="K277" s="144"/>
      <c r="L277" s="144"/>
      <c r="M277" s="144"/>
      <c r="N277" s="144"/>
      <c r="O277" s="144"/>
      <c r="P277" s="144"/>
      <c r="Q277" s="145"/>
      <c r="R277" s="145"/>
      <c r="S277" s="145"/>
      <c r="T277" s="145"/>
      <c r="U277" s="145"/>
      <c r="V277" s="145"/>
      <c r="W277" s="145"/>
      <c r="X277" s="145"/>
      <c r="Y277" s="145"/>
      <c r="Z277" s="145"/>
      <c r="AA277" s="145"/>
      <c r="AB277" s="145"/>
      <c r="AC277" s="145"/>
      <c r="AD277" s="145"/>
      <c r="AE277" s="144"/>
      <c r="AF277" s="144"/>
      <c r="AG277" s="144"/>
      <c r="AH277" s="144"/>
      <c r="AI277" s="144"/>
      <c r="AJ277" s="144"/>
      <c r="AK277" s="144"/>
      <c r="AL277" s="144"/>
      <c r="AM277" s="144"/>
      <c r="AN277" s="144"/>
      <c r="AO277" s="144"/>
      <c r="AP277" s="144"/>
      <c r="AQ277" s="144"/>
      <c r="AR277" s="144"/>
      <c r="AS277" s="144"/>
      <c r="AT277" s="144"/>
      <c r="AU277" s="144"/>
      <c r="AV277" s="144"/>
      <c r="AW277" s="144"/>
      <c r="AX277" s="144"/>
      <c r="AY277" s="144"/>
      <c r="AZ277" s="144"/>
      <c r="BA277" s="144"/>
      <c r="BB277" s="144"/>
      <c r="BC277" s="144"/>
      <c r="BD277" s="144"/>
      <c r="BE277" s="144"/>
      <c r="BF277" s="144"/>
    </row>
    <row r="278" spans="3:58">
      <c r="C278" s="144"/>
      <c r="D278" s="144"/>
      <c r="E278" s="144"/>
      <c r="F278" s="144"/>
      <c r="G278" s="144"/>
      <c r="H278" s="144"/>
      <c r="I278" s="144"/>
      <c r="J278" s="144"/>
      <c r="K278" s="144"/>
      <c r="L278" s="144"/>
      <c r="M278" s="144"/>
      <c r="N278" s="144"/>
      <c r="O278" s="144"/>
      <c r="P278" s="144"/>
      <c r="Q278" s="145"/>
      <c r="R278" s="145"/>
      <c r="S278" s="145"/>
      <c r="T278" s="145"/>
      <c r="U278" s="145"/>
      <c r="V278" s="145"/>
      <c r="W278" s="145"/>
      <c r="X278" s="145"/>
      <c r="Y278" s="145"/>
      <c r="Z278" s="145"/>
      <c r="AA278" s="145"/>
      <c r="AB278" s="145"/>
      <c r="AC278" s="145"/>
      <c r="AD278" s="145"/>
      <c r="AE278" s="144"/>
      <c r="AF278" s="144"/>
      <c r="AG278" s="144"/>
      <c r="AH278" s="144"/>
      <c r="AI278" s="144"/>
      <c r="AJ278" s="144"/>
      <c r="AK278" s="144"/>
      <c r="AL278" s="144"/>
      <c r="AM278" s="144"/>
      <c r="AN278" s="144"/>
      <c r="AO278" s="144"/>
      <c r="AP278" s="144"/>
      <c r="AQ278" s="144"/>
      <c r="AR278" s="144"/>
      <c r="AS278" s="144"/>
      <c r="AT278" s="144"/>
      <c r="AU278" s="144"/>
      <c r="AV278" s="144"/>
      <c r="AW278" s="144"/>
      <c r="AX278" s="144"/>
      <c r="AY278" s="144"/>
      <c r="AZ278" s="144"/>
      <c r="BA278" s="144"/>
      <c r="BB278" s="144"/>
      <c r="BC278" s="144"/>
      <c r="BD278" s="144"/>
      <c r="BE278" s="144"/>
      <c r="BF278" s="144"/>
    </row>
    <row r="279" spans="3:58">
      <c r="C279" s="144"/>
      <c r="D279" s="144"/>
      <c r="E279" s="144"/>
      <c r="F279" s="144"/>
      <c r="G279" s="144"/>
      <c r="H279" s="144"/>
      <c r="I279" s="144"/>
      <c r="J279" s="144"/>
      <c r="K279" s="144"/>
      <c r="L279" s="144"/>
      <c r="M279" s="144"/>
      <c r="N279" s="144"/>
      <c r="O279" s="144"/>
      <c r="P279" s="144"/>
      <c r="Q279" s="145"/>
      <c r="R279" s="145"/>
      <c r="S279" s="145"/>
      <c r="T279" s="145"/>
      <c r="U279" s="145"/>
      <c r="V279" s="145"/>
      <c r="W279" s="145"/>
      <c r="X279" s="145"/>
      <c r="Y279" s="145"/>
      <c r="Z279" s="145"/>
      <c r="AA279" s="145"/>
      <c r="AB279" s="145"/>
      <c r="AC279" s="145"/>
      <c r="AD279" s="145"/>
      <c r="AE279" s="144"/>
      <c r="AF279" s="144"/>
      <c r="AG279" s="144"/>
      <c r="AH279" s="144"/>
      <c r="AI279" s="144"/>
      <c r="AJ279" s="144"/>
      <c r="AK279" s="144"/>
      <c r="AL279" s="144"/>
      <c r="AM279" s="144"/>
      <c r="AN279" s="144"/>
      <c r="AO279" s="144"/>
      <c r="AP279" s="144"/>
      <c r="AQ279" s="144"/>
      <c r="AR279" s="144"/>
      <c r="AS279" s="144"/>
      <c r="AT279" s="144"/>
      <c r="AU279" s="144"/>
      <c r="AV279" s="144"/>
      <c r="AW279" s="144"/>
      <c r="AX279" s="144"/>
      <c r="AY279" s="144"/>
      <c r="AZ279" s="144"/>
      <c r="BA279" s="144"/>
      <c r="BB279" s="144"/>
      <c r="BC279" s="144"/>
      <c r="BD279" s="144"/>
      <c r="BE279" s="144"/>
      <c r="BF279" s="144"/>
    </row>
    <row r="280" spans="3:58">
      <c r="C280" s="144"/>
      <c r="D280" s="144"/>
      <c r="E280" s="144"/>
      <c r="F280" s="144"/>
      <c r="G280" s="144"/>
      <c r="H280" s="144"/>
      <c r="I280" s="144"/>
      <c r="J280" s="144"/>
      <c r="K280" s="144"/>
      <c r="L280" s="144"/>
      <c r="M280" s="144"/>
      <c r="N280" s="144"/>
      <c r="O280" s="144"/>
      <c r="P280" s="144"/>
      <c r="Q280" s="145"/>
      <c r="R280" s="145"/>
      <c r="S280" s="145"/>
      <c r="T280" s="145"/>
      <c r="U280" s="145"/>
      <c r="V280" s="145"/>
      <c r="W280" s="145"/>
      <c r="X280" s="145"/>
      <c r="Y280" s="145"/>
      <c r="Z280" s="145"/>
      <c r="AA280" s="145"/>
      <c r="AB280" s="145"/>
      <c r="AC280" s="145"/>
      <c r="AD280" s="145"/>
      <c r="AE280" s="144"/>
      <c r="AF280" s="144"/>
      <c r="AG280" s="144"/>
      <c r="AH280" s="144"/>
      <c r="AI280" s="144"/>
      <c r="AJ280" s="144"/>
      <c r="AK280" s="144"/>
      <c r="AL280" s="144"/>
      <c r="AM280" s="144"/>
      <c r="AN280" s="144"/>
      <c r="AO280" s="144"/>
      <c r="AP280" s="144"/>
      <c r="AQ280" s="144"/>
      <c r="AR280" s="144"/>
      <c r="AS280" s="144"/>
      <c r="AT280" s="144"/>
      <c r="AU280" s="144"/>
      <c r="AV280" s="144"/>
      <c r="AW280" s="144"/>
      <c r="AX280" s="144"/>
      <c r="AY280" s="144"/>
      <c r="AZ280" s="144"/>
      <c r="BA280" s="144"/>
      <c r="BB280" s="144"/>
      <c r="BC280" s="144"/>
      <c r="BD280" s="144"/>
      <c r="BE280" s="144"/>
      <c r="BF280" s="144"/>
    </row>
    <row r="281" spans="3:58">
      <c r="C281" s="144"/>
      <c r="D281" s="144"/>
      <c r="E281" s="144"/>
      <c r="F281" s="144"/>
      <c r="G281" s="144"/>
      <c r="H281" s="144"/>
      <c r="I281" s="144"/>
      <c r="J281" s="144"/>
      <c r="K281" s="144"/>
      <c r="L281" s="144"/>
      <c r="M281" s="144"/>
      <c r="N281" s="144"/>
      <c r="O281" s="144"/>
      <c r="P281" s="144"/>
      <c r="Q281" s="145"/>
      <c r="R281" s="145"/>
      <c r="S281" s="145"/>
      <c r="T281" s="145"/>
      <c r="U281" s="145"/>
      <c r="V281" s="145"/>
      <c r="W281" s="145"/>
      <c r="X281" s="145"/>
      <c r="Y281" s="145"/>
      <c r="Z281" s="145"/>
      <c r="AA281" s="145"/>
      <c r="AB281" s="145"/>
      <c r="AC281" s="145"/>
      <c r="AD281" s="145"/>
      <c r="AE281" s="144"/>
      <c r="AF281" s="144"/>
      <c r="AG281" s="144"/>
      <c r="AH281" s="144"/>
      <c r="AI281" s="144"/>
      <c r="AJ281" s="144"/>
      <c r="AK281" s="144"/>
      <c r="AL281" s="144"/>
      <c r="AM281" s="144"/>
      <c r="AN281" s="144"/>
      <c r="AO281" s="144"/>
      <c r="AP281" s="144"/>
      <c r="AQ281" s="144"/>
      <c r="AR281" s="144"/>
      <c r="AS281" s="144"/>
      <c r="AT281" s="144"/>
      <c r="AU281" s="144"/>
      <c r="AV281" s="144"/>
      <c r="AW281" s="144"/>
      <c r="AX281" s="144"/>
      <c r="AY281" s="144"/>
      <c r="AZ281" s="144"/>
      <c r="BA281" s="144"/>
      <c r="BB281" s="144"/>
      <c r="BC281" s="144"/>
      <c r="BD281" s="144"/>
      <c r="BE281" s="144"/>
      <c r="BF281" s="144"/>
    </row>
    <row r="282" spans="3:58">
      <c r="C282" s="144"/>
      <c r="D282" s="144"/>
      <c r="E282" s="144"/>
      <c r="F282" s="144"/>
      <c r="G282" s="144"/>
      <c r="H282" s="144"/>
      <c r="I282" s="144"/>
      <c r="J282" s="144"/>
      <c r="K282" s="144"/>
      <c r="L282" s="144"/>
      <c r="M282" s="144"/>
      <c r="N282" s="144"/>
      <c r="O282" s="144"/>
      <c r="P282" s="144"/>
      <c r="Q282" s="145"/>
      <c r="R282" s="145"/>
      <c r="S282" s="145"/>
      <c r="T282" s="145"/>
      <c r="U282" s="145"/>
      <c r="V282" s="145"/>
      <c r="W282" s="145"/>
      <c r="X282" s="145"/>
      <c r="Y282" s="145"/>
      <c r="Z282" s="145"/>
      <c r="AA282" s="145"/>
      <c r="AB282" s="145"/>
      <c r="AC282" s="145"/>
      <c r="AD282" s="145"/>
      <c r="AE282" s="144"/>
      <c r="AF282" s="144"/>
      <c r="AG282" s="144"/>
      <c r="AH282" s="144"/>
      <c r="AI282" s="144"/>
      <c r="AJ282" s="144"/>
      <c r="AK282" s="144"/>
      <c r="AL282" s="144"/>
      <c r="AM282" s="144"/>
      <c r="AN282" s="144"/>
      <c r="AO282" s="144"/>
      <c r="AP282" s="144"/>
      <c r="AQ282" s="144"/>
      <c r="AR282" s="144"/>
      <c r="AS282" s="144"/>
      <c r="AT282" s="144"/>
      <c r="AU282" s="144"/>
      <c r="AV282" s="144"/>
      <c r="AW282" s="144"/>
      <c r="AX282" s="144"/>
      <c r="AY282" s="144"/>
      <c r="AZ282" s="144"/>
      <c r="BA282" s="144"/>
      <c r="BB282" s="144"/>
      <c r="BC282" s="144"/>
      <c r="BD282" s="144"/>
      <c r="BE282" s="144"/>
      <c r="BF282" s="144"/>
    </row>
    <row r="283" spans="3:58">
      <c r="C283" s="144"/>
      <c r="D283" s="144"/>
      <c r="E283" s="144"/>
      <c r="F283" s="144"/>
      <c r="G283" s="144"/>
      <c r="H283" s="144"/>
      <c r="I283" s="144"/>
      <c r="J283" s="144"/>
      <c r="K283" s="144"/>
      <c r="L283" s="144"/>
      <c r="M283" s="144"/>
      <c r="N283" s="144"/>
      <c r="O283" s="144"/>
      <c r="P283" s="144"/>
      <c r="Q283" s="145"/>
      <c r="R283" s="145"/>
      <c r="S283" s="145"/>
      <c r="T283" s="145"/>
      <c r="U283" s="145"/>
      <c r="V283" s="145"/>
      <c r="W283" s="145"/>
      <c r="X283" s="145"/>
      <c r="Y283" s="145"/>
      <c r="Z283" s="145"/>
      <c r="AA283" s="145"/>
      <c r="AB283" s="145"/>
      <c r="AC283" s="145"/>
      <c r="AD283" s="145"/>
      <c r="AE283" s="144"/>
      <c r="AF283" s="144"/>
      <c r="AG283" s="144"/>
      <c r="AH283" s="144"/>
      <c r="AI283" s="144"/>
      <c r="AJ283" s="144"/>
      <c r="AK283" s="144"/>
      <c r="AL283" s="144"/>
      <c r="AM283" s="144"/>
      <c r="AN283" s="144"/>
      <c r="AO283" s="144"/>
      <c r="AP283" s="144"/>
      <c r="AQ283" s="144"/>
      <c r="AR283" s="144"/>
      <c r="AS283" s="144"/>
      <c r="AT283" s="144"/>
      <c r="AU283" s="144"/>
      <c r="AV283" s="144"/>
      <c r="AW283" s="144"/>
      <c r="AX283" s="144"/>
      <c r="AY283" s="144"/>
      <c r="AZ283" s="144"/>
      <c r="BA283" s="144"/>
      <c r="BB283" s="144"/>
      <c r="BC283" s="144"/>
      <c r="BD283" s="144"/>
      <c r="BE283" s="144"/>
      <c r="BF283" s="144"/>
    </row>
    <row r="284" spans="3:58">
      <c r="C284" s="144"/>
      <c r="D284" s="144"/>
      <c r="E284" s="144"/>
      <c r="F284" s="144"/>
      <c r="G284" s="144"/>
      <c r="H284" s="144"/>
      <c r="I284" s="144"/>
      <c r="J284" s="144"/>
      <c r="K284" s="144"/>
      <c r="L284" s="144"/>
      <c r="M284" s="144"/>
      <c r="N284" s="144"/>
      <c r="O284" s="144"/>
      <c r="P284" s="144"/>
      <c r="Q284" s="145"/>
      <c r="R284" s="145"/>
      <c r="S284" s="145"/>
      <c r="T284" s="145"/>
      <c r="U284" s="145"/>
      <c r="V284" s="145"/>
      <c r="W284" s="145"/>
      <c r="X284" s="145"/>
      <c r="Y284" s="145"/>
      <c r="Z284" s="145"/>
      <c r="AA284" s="145"/>
      <c r="AB284" s="145"/>
      <c r="AC284" s="145"/>
      <c r="AD284" s="145"/>
      <c r="AE284" s="144"/>
      <c r="AF284" s="144"/>
      <c r="AG284" s="144"/>
      <c r="AH284" s="144"/>
      <c r="AI284" s="144"/>
      <c r="AJ284" s="144"/>
      <c r="AK284" s="144"/>
      <c r="AL284" s="144"/>
      <c r="AM284" s="144"/>
      <c r="AN284" s="144"/>
      <c r="AO284" s="144"/>
      <c r="AP284" s="144"/>
      <c r="AQ284" s="144"/>
      <c r="AR284" s="144"/>
      <c r="AS284" s="144"/>
      <c r="AT284" s="144"/>
      <c r="AU284" s="144"/>
      <c r="AV284" s="144"/>
      <c r="AW284" s="144"/>
      <c r="AX284" s="144"/>
      <c r="AY284" s="144"/>
      <c r="AZ284" s="144"/>
      <c r="BA284" s="144"/>
      <c r="BB284" s="144"/>
      <c r="BC284" s="144"/>
      <c r="BD284" s="144"/>
      <c r="BE284" s="144"/>
      <c r="BF284" s="144"/>
    </row>
    <row r="285" spans="3:58">
      <c r="C285" s="144"/>
      <c r="D285" s="144"/>
      <c r="E285" s="144"/>
      <c r="F285" s="144"/>
      <c r="G285" s="144"/>
      <c r="H285" s="144"/>
      <c r="I285" s="144"/>
      <c r="J285" s="144"/>
      <c r="K285" s="144"/>
      <c r="L285" s="144"/>
      <c r="M285" s="144"/>
      <c r="N285" s="144"/>
      <c r="O285" s="144"/>
      <c r="P285" s="144"/>
      <c r="Q285" s="145"/>
      <c r="R285" s="145"/>
      <c r="S285" s="145"/>
      <c r="T285" s="145"/>
      <c r="U285" s="145"/>
      <c r="V285" s="145"/>
      <c r="W285" s="145"/>
      <c r="X285" s="145"/>
      <c r="Y285" s="145"/>
      <c r="Z285" s="145"/>
      <c r="AA285" s="145"/>
      <c r="AB285" s="145"/>
      <c r="AC285" s="145"/>
      <c r="AD285" s="145"/>
      <c r="AE285" s="144"/>
      <c r="AF285" s="144"/>
      <c r="AG285" s="144"/>
      <c r="AH285" s="144"/>
      <c r="AI285" s="144"/>
      <c r="AJ285" s="144"/>
      <c r="AK285" s="144"/>
      <c r="AL285" s="144"/>
      <c r="AM285" s="144"/>
      <c r="AN285" s="144"/>
      <c r="AO285" s="144"/>
      <c r="AP285" s="144"/>
      <c r="AQ285" s="144"/>
      <c r="AR285" s="144"/>
      <c r="AS285" s="144"/>
      <c r="AT285" s="144"/>
      <c r="AU285" s="144"/>
      <c r="AV285" s="144"/>
      <c r="AW285" s="144"/>
      <c r="AX285" s="144"/>
      <c r="AY285" s="144"/>
      <c r="AZ285" s="144"/>
      <c r="BA285" s="144"/>
      <c r="BB285" s="144"/>
      <c r="BC285" s="144"/>
      <c r="BD285" s="144"/>
      <c r="BE285" s="144"/>
      <c r="BF285" s="144"/>
    </row>
    <row r="286" spans="3:58">
      <c r="C286" s="144"/>
      <c r="D286" s="144"/>
      <c r="E286" s="144"/>
      <c r="F286" s="144"/>
      <c r="G286" s="144"/>
      <c r="H286" s="144"/>
      <c r="I286" s="144"/>
      <c r="J286" s="144"/>
      <c r="K286" s="144"/>
      <c r="L286" s="144"/>
      <c r="M286" s="144"/>
      <c r="N286" s="144"/>
      <c r="O286" s="144"/>
      <c r="P286" s="144"/>
      <c r="Q286" s="145"/>
      <c r="R286" s="145"/>
      <c r="S286" s="145"/>
      <c r="T286" s="145"/>
      <c r="U286" s="145"/>
      <c r="V286" s="145"/>
      <c r="W286" s="145"/>
      <c r="X286" s="145"/>
      <c r="Y286" s="145"/>
      <c r="Z286" s="145"/>
      <c r="AA286" s="145"/>
      <c r="AB286" s="145"/>
      <c r="AC286" s="145"/>
      <c r="AD286" s="145"/>
      <c r="AE286" s="144"/>
      <c r="AF286" s="144"/>
      <c r="AG286" s="144"/>
      <c r="AH286" s="144"/>
      <c r="AI286" s="144"/>
      <c r="AJ286" s="144"/>
      <c r="AK286" s="144"/>
      <c r="AL286" s="144"/>
      <c r="AM286" s="144"/>
      <c r="AN286" s="144"/>
      <c r="AO286" s="144"/>
      <c r="AP286" s="144"/>
      <c r="AQ286" s="144"/>
      <c r="AR286" s="144"/>
      <c r="AS286" s="144"/>
      <c r="AT286" s="144"/>
      <c r="AU286" s="144"/>
      <c r="AV286" s="144"/>
      <c r="AW286" s="144"/>
      <c r="AX286" s="144"/>
      <c r="AY286" s="144"/>
      <c r="AZ286" s="144"/>
      <c r="BA286" s="144"/>
      <c r="BB286" s="144"/>
      <c r="BC286" s="144"/>
      <c r="BD286" s="144"/>
      <c r="BE286" s="144"/>
      <c r="BF286" s="144"/>
    </row>
    <row r="287" spans="3:58">
      <c r="C287" s="144"/>
      <c r="D287" s="144"/>
      <c r="E287" s="144"/>
      <c r="F287" s="144"/>
      <c r="G287" s="144"/>
      <c r="H287" s="144"/>
      <c r="I287" s="144"/>
      <c r="J287" s="144"/>
      <c r="K287" s="144"/>
      <c r="L287" s="144"/>
      <c r="M287" s="144"/>
      <c r="N287" s="144"/>
      <c r="O287" s="144"/>
      <c r="P287" s="144"/>
      <c r="Q287" s="145"/>
      <c r="R287" s="145"/>
      <c r="S287" s="145"/>
      <c r="T287" s="145"/>
      <c r="U287" s="145"/>
      <c r="V287" s="145"/>
      <c r="W287" s="145"/>
      <c r="X287" s="145"/>
      <c r="Y287" s="145"/>
      <c r="Z287" s="145"/>
      <c r="AA287" s="145"/>
      <c r="AB287" s="145"/>
      <c r="AC287" s="145"/>
      <c r="AD287" s="145"/>
      <c r="AE287" s="144"/>
      <c r="AF287" s="144"/>
      <c r="AG287" s="144"/>
      <c r="AH287" s="144"/>
      <c r="AI287" s="144"/>
      <c r="AJ287" s="144"/>
      <c r="AK287" s="144"/>
      <c r="AL287" s="144"/>
      <c r="AM287" s="144"/>
      <c r="AN287" s="144"/>
      <c r="AO287" s="144"/>
      <c r="AP287" s="144"/>
      <c r="AQ287" s="144"/>
      <c r="AR287" s="144"/>
      <c r="AS287" s="144"/>
      <c r="AT287" s="144"/>
      <c r="AU287" s="144"/>
      <c r="AV287" s="144"/>
      <c r="AW287" s="144"/>
      <c r="AX287" s="144"/>
      <c r="AY287" s="144"/>
      <c r="AZ287" s="144"/>
      <c r="BA287" s="144"/>
      <c r="BB287" s="144"/>
      <c r="BC287" s="144"/>
      <c r="BD287" s="144"/>
      <c r="BE287" s="144"/>
      <c r="BF287" s="144"/>
    </row>
    <row r="288" spans="3:58">
      <c r="C288" s="144"/>
      <c r="D288" s="144"/>
      <c r="E288" s="144"/>
      <c r="F288" s="144"/>
      <c r="G288" s="144"/>
      <c r="H288" s="144"/>
      <c r="I288" s="144"/>
      <c r="J288" s="144"/>
      <c r="K288" s="144"/>
      <c r="L288" s="144"/>
      <c r="M288" s="144"/>
      <c r="N288" s="144"/>
      <c r="O288" s="144"/>
      <c r="P288" s="144"/>
      <c r="Q288" s="145"/>
      <c r="R288" s="145"/>
      <c r="S288" s="145"/>
      <c r="T288" s="145"/>
      <c r="U288" s="145"/>
      <c r="V288" s="145"/>
      <c r="W288" s="145"/>
      <c r="X288" s="145"/>
      <c r="Y288" s="145"/>
      <c r="Z288" s="145"/>
      <c r="AA288" s="145"/>
      <c r="AB288" s="145"/>
      <c r="AC288" s="145"/>
      <c r="AD288" s="145"/>
      <c r="AE288" s="144"/>
      <c r="AF288" s="144"/>
      <c r="AG288" s="144"/>
      <c r="AH288" s="144"/>
      <c r="AI288" s="144"/>
      <c r="AJ288" s="144"/>
      <c r="AK288" s="144"/>
      <c r="AL288" s="144"/>
      <c r="AM288" s="144"/>
      <c r="AN288" s="144"/>
      <c r="AO288" s="144"/>
      <c r="AP288" s="144"/>
      <c r="AQ288" s="144"/>
      <c r="AR288" s="144"/>
      <c r="AS288" s="144"/>
      <c r="AT288" s="144"/>
      <c r="AU288" s="144"/>
      <c r="AV288" s="144"/>
      <c r="AW288" s="144"/>
      <c r="AX288" s="144"/>
      <c r="AY288" s="144"/>
      <c r="AZ288" s="144"/>
      <c r="BA288" s="144"/>
      <c r="BB288" s="144"/>
      <c r="BC288" s="144"/>
      <c r="BD288" s="144"/>
      <c r="BE288" s="144"/>
      <c r="BF288" s="144"/>
    </row>
    <row r="289" spans="3:58">
      <c r="C289" s="144"/>
      <c r="D289" s="144"/>
      <c r="E289" s="144"/>
      <c r="F289" s="144"/>
      <c r="G289" s="144"/>
      <c r="H289" s="144"/>
      <c r="I289" s="144"/>
      <c r="J289" s="144"/>
      <c r="K289" s="144"/>
      <c r="L289" s="144"/>
      <c r="M289" s="144"/>
      <c r="N289" s="144"/>
      <c r="O289" s="144"/>
      <c r="P289" s="144"/>
      <c r="Q289" s="145"/>
      <c r="R289" s="145"/>
      <c r="S289" s="145"/>
      <c r="T289" s="145"/>
      <c r="U289" s="145"/>
      <c r="V289" s="145"/>
      <c r="W289" s="145"/>
      <c r="X289" s="145"/>
      <c r="Y289" s="145"/>
      <c r="Z289" s="145"/>
      <c r="AA289" s="145"/>
      <c r="AB289" s="145"/>
      <c r="AC289" s="145"/>
      <c r="AD289" s="145"/>
      <c r="AE289" s="144"/>
      <c r="AF289" s="144"/>
      <c r="AG289" s="144"/>
      <c r="AH289" s="144"/>
      <c r="AI289" s="144"/>
      <c r="AJ289" s="144"/>
      <c r="AK289" s="144"/>
      <c r="AL289" s="144"/>
      <c r="AM289" s="144"/>
      <c r="AN289" s="144"/>
      <c r="AO289" s="144"/>
      <c r="AP289" s="144"/>
      <c r="AQ289" s="144"/>
      <c r="AR289" s="144"/>
      <c r="AS289" s="144"/>
      <c r="AT289" s="144"/>
      <c r="AU289" s="144"/>
      <c r="AV289" s="144"/>
      <c r="AW289" s="144"/>
      <c r="AX289" s="144"/>
      <c r="AY289" s="144"/>
      <c r="AZ289" s="144"/>
      <c r="BA289" s="144"/>
      <c r="BB289" s="144"/>
      <c r="BC289" s="144"/>
      <c r="BD289" s="144"/>
      <c r="BE289" s="144"/>
      <c r="BF289" s="144"/>
    </row>
    <row r="290" spans="3:58">
      <c r="C290" s="144"/>
      <c r="D290" s="144"/>
      <c r="E290" s="144"/>
      <c r="F290" s="144"/>
      <c r="G290" s="144"/>
      <c r="H290" s="144"/>
      <c r="I290" s="144"/>
      <c r="J290" s="144"/>
      <c r="K290" s="144"/>
      <c r="L290" s="144"/>
      <c r="M290" s="144"/>
      <c r="N290" s="144"/>
      <c r="O290" s="144"/>
      <c r="P290" s="144"/>
      <c r="Q290" s="145"/>
      <c r="R290" s="145"/>
      <c r="S290" s="145"/>
      <c r="T290" s="145"/>
      <c r="U290" s="145"/>
      <c r="V290" s="145"/>
      <c r="W290" s="145"/>
      <c r="X290" s="145"/>
      <c r="Y290" s="145"/>
      <c r="Z290" s="145"/>
      <c r="AA290" s="145"/>
      <c r="AB290" s="145"/>
      <c r="AC290" s="145"/>
      <c r="AD290" s="145"/>
      <c r="AE290" s="144"/>
      <c r="AF290" s="144"/>
      <c r="AG290" s="144"/>
      <c r="AH290" s="144"/>
      <c r="AI290" s="144"/>
      <c r="AJ290" s="144"/>
      <c r="AK290" s="144"/>
      <c r="AL290" s="144"/>
      <c r="AM290" s="144"/>
      <c r="AN290" s="144"/>
      <c r="AO290" s="144"/>
      <c r="AP290" s="144"/>
      <c r="AQ290" s="144"/>
      <c r="AR290" s="144"/>
      <c r="AS290" s="144"/>
      <c r="AT290" s="144"/>
      <c r="AU290" s="144"/>
      <c r="AV290" s="144"/>
      <c r="AW290" s="144"/>
      <c r="AX290" s="144"/>
      <c r="AY290" s="144"/>
      <c r="AZ290" s="144"/>
      <c r="BA290" s="144"/>
      <c r="BB290" s="144"/>
      <c r="BC290" s="144"/>
      <c r="BD290" s="144"/>
      <c r="BE290" s="144"/>
      <c r="BF290" s="144"/>
    </row>
    <row r="291" spans="3:58">
      <c r="C291" s="144"/>
      <c r="D291" s="144"/>
      <c r="E291" s="144"/>
      <c r="F291" s="144"/>
      <c r="G291" s="144"/>
      <c r="H291" s="144"/>
      <c r="I291" s="144"/>
      <c r="J291" s="144"/>
      <c r="K291" s="144"/>
      <c r="L291" s="144"/>
      <c r="M291" s="144"/>
      <c r="N291" s="144"/>
      <c r="O291" s="144"/>
      <c r="P291" s="144"/>
      <c r="Q291" s="145"/>
      <c r="R291" s="145"/>
      <c r="S291" s="145"/>
      <c r="T291" s="145"/>
      <c r="U291" s="145"/>
      <c r="V291" s="145"/>
      <c r="W291" s="145"/>
      <c r="X291" s="145"/>
      <c r="Y291" s="145"/>
      <c r="Z291" s="145"/>
      <c r="AA291" s="145"/>
      <c r="AB291" s="145"/>
      <c r="AC291" s="145"/>
      <c r="AD291" s="145"/>
      <c r="AE291" s="144"/>
      <c r="AF291" s="144"/>
      <c r="AG291" s="144"/>
      <c r="AH291" s="144"/>
      <c r="AI291" s="144"/>
      <c r="AJ291" s="144"/>
      <c r="AK291" s="144"/>
      <c r="AL291" s="144"/>
      <c r="AM291" s="144"/>
      <c r="AN291" s="144"/>
      <c r="AO291" s="144"/>
      <c r="AP291" s="144"/>
      <c r="AQ291" s="144"/>
      <c r="AR291" s="144"/>
      <c r="AS291" s="144"/>
      <c r="AT291" s="144"/>
      <c r="AU291" s="144"/>
      <c r="AV291" s="144"/>
      <c r="AW291" s="144"/>
      <c r="AX291" s="144"/>
      <c r="AY291" s="144"/>
      <c r="AZ291" s="144"/>
      <c r="BA291" s="144"/>
      <c r="BB291" s="144"/>
      <c r="BC291" s="144"/>
      <c r="BD291" s="144"/>
      <c r="BE291" s="144"/>
      <c r="BF291" s="144"/>
    </row>
    <row r="292" spans="3:58">
      <c r="C292" s="144"/>
      <c r="D292" s="144"/>
      <c r="E292" s="144"/>
      <c r="F292" s="144"/>
      <c r="G292" s="144"/>
      <c r="H292" s="144"/>
      <c r="I292" s="144"/>
      <c r="J292" s="144"/>
      <c r="K292" s="144"/>
      <c r="L292" s="144"/>
      <c r="M292" s="144"/>
      <c r="N292" s="144"/>
      <c r="O292" s="144"/>
      <c r="P292" s="144"/>
      <c r="Q292" s="145"/>
      <c r="R292" s="145"/>
      <c r="S292" s="145"/>
      <c r="T292" s="145"/>
      <c r="U292" s="145"/>
      <c r="V292" s="145"/>
      <c r="W292" s="145"/>
      <c r="X292" s="145"/>
      <c r="Y292" s="145"/>
      <c r="Z292" s="145"/>
      <c r="AA292" s="145"/>
      <c r="AB292" s="145"/>
      <c r="AC292" s="145"/>
      <c r="AD292" s="145"/>
      <c r="AE292" s="144"/>
      <c r="AF292" s="144"/>
      <c r="AG292" s="144"/>
      <c r="AH292" s="144"/>
      <c r="AI292" s="144"/>
      <c r="AJ292" s="144"/>
      <c r="AK292" s="144"/>
      <c r="AL292" s="144"/>
      <c r="AM292" s="144"/>
      <c r="AN292" s="144"/>
      <c r="AO292" s="144"/>
      <c r="AP292" s="144"/>
      <c r="AQ292" s="144"/>
      <c r="AR292" s="144"/>
      <c r="AS292" s="144"/>
      <c r="AT292" s="144"/>
      <c r="AU292" s="144"/>
      <c r="AV292" s="144"/>
      <c r="AW292" s="144"/>
      <c r="AX292" s="144"/>
      <c r="AY292" s="144"/>
      <c r="AZ292" s="144"/>
      <c r="BA292" s="144"/>
      <c r="BB292" s="144"/>
      <c r="BC292" s="144"/>
      <c r="BD292" s="144"/>
      <c r="BE292" s="144"/>
      <c r="BF292" s="144"/>
    </row>
    <row r="293" spans="3:58">
      <c r="C293" s="144"/>
      <c r="D293" s="144"/>
      <c r="E293" s="144"/>
      <c r="F293" s="144"/>
      <c r="G293" s="144"/>
      <c r="H293" s="144"/>
      <c r="I293" s="144"/>
      <c r="J293" s="144"/>
      <c r="K293" s="144"/>
      <c r="L293" s="144"/>
      <c r="M293" s="144"/>
      <c r="N293" s="144"/>
      <c r="O293" s="144"/>
      <c r="P293" s="144"/>
      <c r="Q293" s="145"/>
      <c r="R293" s="145"/>
      <c r="S293" s="145"/>
      <c r="T293" s="145"/>
      <c r="U293" s="145"/>
      <c r="V293" s="145"/>
      <c r="W293" s="145"/>
      <c r="X293" s="145"/>
      <c r="Y293" s="145"/>
      <c r="Z293" s="145"/>
      <c r="AA293" s="145"/>
      <c r="AB293" s="145"/>
      <c r="AC293" s="145"/>
      <c r="AD293" s="145"/>
      <c r="AE293" s="144"/>
      <c r="AF293" s="144"/>
      <c r="AG293" s="144"/>
      <c r="AH293" s="144"/>
      <c r="AI293" s="144"/>
      <c r="AJ293" s="144"/>
      <c r="AK293" s="144"/>
      <c r="AL293" s="144"/>
      <c r="AM293" s="144"/>
      <c r="AN293" s="144"/>
      <c r="AO293" s="144"/>
      <c r="AP293" s="144"/>
      <c r="AQ293" s="144"/>
      <c r="AR293" s="144"/>
      <c r="AS293" s="144"/>
      <c r="AT293" s="144"/>
      <c r="AU293" s="144"/>
      <c r="AV293" s="144"/>
      <c r="AW293" s="144"/>
      <c r="AX293" s="144"/>
      <c r="AY293" s="144"/>
      <c r="AZ293" s="144"/>
      <c r="BA293" s="144"/>
      <c r="BB293" s="144"/>
      <c r="BC293" s="144"/>
      <c r="BD293" s="144"/>
      <c r="BE293" s="144"/>
      <c r="BF293" s="144"/>
    </row>
    <row r="294" spans="3:58">
      <c r="C294" s="144"/>
      <c r="D294" s="144"/>
      <c r="E294" s="144"/>
      <c r="F294" s="144"/>
      <c r="G294" s="144"/>
      <c r="H294" s="144"/>
      <c r="I294" s="144"/>
      <c r="J294" s="144"/>
      <c r="K294" s="144"/>
      <c r="L294" s="144"/>
      <c r="M294" s="144"/>
      <c r="N294" s="144"/>
      <c r="O294" s="144"/>
      <c r="P294" s="144"/>
      <c r="Q294" s="145"/>
      <c r="R294" s="145"/>
      <c r="S294" s="145"/>
      <c r="T294" s="145"/>
      <c r="U294" s="145"/>
      <c r="V294" s="145"/>
      <c r="W294" s="145"/>
      <c r="X294" s="145"/>
      <c r="Y294" s="145"/>
      <c r="Z294" s="145"/>
      <c r="AA294" s="145"/>
      <c r="AB294" s="145"/>
      <c r="AC294" s="145"/>
      <c r="AD294" s="145"/>
      <c r="AE294" s="144"/>
      <c r="AF294" s="144"/>
      <c r="AG294" s="144"/>
      <c r="AH294" s="144"/>
      <c r="AI294" s="144"/>
      <c r="AJ294" s="144"/>
      <c r="AK294" s="144"/>
      <c r="AL294" s="144"/>
      <c r="AM294" s="144"/>
      <c r="AN294" s="144"/>
      <c r="AO294" s="144"/>
      <c r="AP294" s="144"/>
      <c r="AQ294" s="144"/>
      <c r="AR294" s="144"/>
      <c r="AS294" s="144"/>
      <c r="AT294" s="144"/>
      <c r="AU294" s="144"/>
      <c r="AV294" s="144"/>
      <c r="AW294" s="144"/>
      <c r="AX294" s="144"/>
      <c r="AY294" s="144"/>
      <c r="AZ294" s="144"/>
      <c r="BA294" s="144"/>
      <c r="BB294" s="144"/>
      <c r="BC294" s="144"/>
      <c r="BD294" s="144"/>
      <c r="BE294" s="144"/>
      <c r="BF294" s="144"/>
    </row>
    <row r="295" spans="3:58">
      <c r="C295" s="144"/>
      <c r="D295" s="144"/>
      <c r="E295" s="144"/>
      <c r="F295" s="144"/>
      <c r="G295" s="144"/>
      <c r="H295" s="144"/>
      <c r="I295" s="144"/>
      <c r="J295" s="144"/>
      <c r="K295" s="144"/>
      <c r="L295" s="144"/>
      <c r="M295" s="144"/>
      <c r="N295" s="144"/>
      <c r="O295" s="144"/>
      <c r="P295" s="144"/>
      <c r="Q295" s="145"/>
      <c r="R295" s="145"/>
      <c r="S295" s="145"/>
      <c r="T295" s="145"/>
      <c r="U295" s="145"/>
      <c r="V295" s="145"/>
      <c r="W295" s="145"/>
      <c r="X295" s="145"/>
      <c r="Y295" s="145"/>
      <c r="Z295" s="145"/>
      <c r="AA295" s="145"/>
      <c r="AB295" s="145"/>
      <c r="AC295" s="145"/>
      <c r="AD295" s="145"/>
      <c r="AE295" s="144"/>
      <c r="AF295" s="144"/>
      <c r="AG295" s="144"/>
      <c r="AH295" s="144"/>
      <c r="AI295" s="144"/>
      <c r="AJ295" s="144"/>
      <c r="AK295" s="144"/>
      <c r="AL295" s="144"/>
      <c r="AM295" s="144"/>
      <c r="AN295" s="144"/>
      <c r="AO295" s="144"/>
      <c r="AP295" s="144"/>
      <c r="AQ295" s="144"/>
      <c r="AR295" s="144"/>
      <c r="AS295" s="144"/>
      <c r="AT295" s="144"/>
      <c r="AU295" s="144"/>
      <c r="AV295" s="144"/>
      <c r="AW295" s="144"/>
      <c r="AX295" s="144"/>
      <c r="AY295" s="144"/>
      <c r="AZ295" s="144"/>
      <c r="BA295" s="144"/>
      <c r="BB295" s="144"/>
      <c r="BC295" s="144"/>
      <c r="BD295" s="144"/>
      <c r="BE295" s="144"/>
      <c r="BF295" s="144"/>
    </row>
    <row r="296" spans="3:58">
      <c r="C296" s="144"/>
      <c r="D296" s="144"/>
      <c r="E296" s="144"/>
      <c r="F296" s="144"/>
      <c r="G296" s="144"/>
      <c r="H296" s="144"/>
      <c r="I296" s="144"/>
      <c r="J296" s="144"/>
      <c r="K296" s="144"/>
      <c r="L296" s="144"/>
      <c r="M296" s="144"/>
      <c r="N296" s="144"/>
      <c r="O296" s="144"/>
      <c r="P296" s="144"/>
      <c r="Q296" s="145"/>
      <c r="R296" s="145"/>
      <c r="S296" s="145"/>
      <c r="T296" s="145"/>
      <c r="U296" s="145"/>
      <c r="V296" s="145"/>
      <c r="W296" s="145"/>
      <c r="X296" s="145"/>
      <c r="Y296" s="145"/>
      <c r="Z296" s="145"/>
      <c r="AA296" s="145"/>
      <c r="AB296" s="145"/>
      <c r="AC296" s="145"/>
      <c r="AD296" s="145"/>
      <c r="AE296" s="144"/>
      <c r="AF296" s="144"/>
      <c r="AG296" s="144"/>
      <c r="AH296" s="144"/>
      <c r="AI296" s="144"/>
      <c r="AJ296" s="144"/>
      <c r="AK296" s="144"/>
      <c r="AL296" s="144"/>
      <c r="AM296" s="144"/>
      <c r="AN296" s="144"/>
      <c r="AO296" s="144"/>
      <c r="AP296" s="144"/>
      <c r="AQ296" s="144"/>
      <c r="AR296" s="144"/>
      <c r="AS296" s="144"/>
      <c r="AT296" s="144"/>
      <c r="AU296" s="144"/>
      <c r="AV296" s="144"/>
      <c r="AW296" s="144"/>
      <c r="AX296" s="144"/>
      <c r="AY296" s="144"/>
      <c r="AZ296" s="144"/>
      <c r="BA296" s="144"/>
      <c r="BB296" s="144"/>
      <c r="BC296" s="144"/>
      <c r="BD296" s="144"/>
      <c r="BE296" s="144"/>
      <c r="BF296" s="144"/>
    </row>
    <row r="297" spans="3:58">
      <c r="C297" s="144"/>
      <c r="D297" s="144"/>
      <c r="E297" s="144"/>
      <c r="F297" s="144"/>
      <c r="G297" s="144"/>
      <c r="H297" s="144"/>
      <c r="I297" s="144"/>
      <c r="J297" s="144"/>
      <c r="K297" s="144"/>
      <c r="L297" s="144"/>
      <c r="M297" s="144"/>
      <c r="N297" s="144"/>
      <c r="O297" s="144"/>
      <c r="P297" s="144"/>
      <c r="Q297" s="145"/>
      <c r="R297" s="145"/>
      <c r="S297" s="145"/>
      <c r="T297" s="145"/>
      <c r="U297" s="145"/>
      <c r="V297" s="145"/>
      <c r="W297" s="145"/>
      <c r="X297" s="145"/>
      <c r="Y297" s="145"/>
      <c r="Z297" s="145"/>
      <c r="AA297" s="145"/>
      <c r="AB297" s="145"/>
      <c r="AC297" s="145"/>
      <c r="AD297" s="145"/>
      <c r="AE297" s="144"/>
      <c r="AF297" s="144"/>
      <c r="AG297" s="144"/>
      <c r="AH297" s="144"/>
      <c r="AI297" s="144"/>
      <c r="AJ297" s="144"/>
      <c r="AK297" s="144"/>
      <c r="AL297" s="144"/>
      <c r="AM297" s="144"/>
      <c r="AN297" s="144"/>
      <c r="AO297" s="144"/>
      <c r="AP297" s="144"/>
      <c r="AQ297" s="144"/>
      <c r="AR297" s="144"/>
      <c r="AS297" s="144"/>
      <c r="AT297" s="144"/>
      <c r="AU297" s="144"/>
      <c r="AV297" s="144"/>
      <c r="AW297" s="144"/>
      <c r="AX297" s="144"/>
      <c r="AY297" s="144"/>
      <c r="AZ297" s="144"/>
      <c r="BA297" s="144"/>
      <c r="BB297" s="144"/>
      <c r="BC297" s="144"/>
      <c r="BD297" s="144"/>
      <c r="BE297" s="144"/>
      <c r="BF297" s="144"/>
    </row>
    <row r="298" spans="3:58">
      <c r="C298" s="144"/>
      <c r="D298" s="144"/>
      <c r="E298" s="144"/>
      <c r="F298" s="144"/>
      <c r="G298" s="144"/>
      <c r="H298" s="144"/>
      <c r="I298" s="144"/>
      <c r="J298" s="144"/>
      <c r="K298" s="144"/>
      <c r="L298" s="144"/>
      <c r="M298" s="144"/>
      <c r="N298" s="144"/>
      <c r="O298" s="144"/>
      <c r="P298" s="144"/>
      <c r="Q298" s="145"/>
      <c r="R298" s="145"/>
      <c r="S298" s="145"/>
      <c r="T298" s="145"/>
      <c r="U298" s="145"/>
      <c r="V298" s="145"/>
      <c r="W298" s="145"/>
      <c r="X298" s="145"/>
      <c r="Y298" s="145"/>
      <c r="Z298" s="145"/>
      <c r="AA298" s="145"/>
      <c r="AB298" s="145"/>
      <c r="AC298" s="145"/>
      <c r="AD298" s="145"/>
      <c r="AE298" s="144"/>
      <c r="AF298" s="144"/>
      <c r="AG298" s="144"/>
      <c r="AH298" s="144"/>
      <c r="AI298" s="144"/>
      <c r="AJ298" s="144"/>
      <c r="AK298" s="144"/>
      <c r="AL298" s="144"/>
      <c r="AM298" s="144"/>
      <c r="AN298" s="144"/>
      <c r="AO298" s="144"/>
      <c r="AP298" s="144"/>
      <c r="AQ298" s="144"/>
      <c r="AR298" s="144"/>
      <c r="AS298" s="144"/>
      <c r="AT298" s="144"/>
      <c r="AU298" s="144"/>
      <c r="AV298" s="144"/>
      <c r="AW298" s="144"/>
      <c r="AX298" s="144"/>
      <c r="AY298" s="144"/>
      <c r="AZ298" s="144"/>
      <c r="BA298" s="144"/>
      <c r="BB298" s="144"/>
      <c r="BC298" s="144"/>
      <c r="BD298" s="144"/>
      <c r="BE298" s="144"/>
      <c r="BF298" s="144"/>
    </row>
    <row r="299" spans="3:58">
      <c r="C299" s="144"/>
      <c r="D299" s="144"/>
      <c r="E299" s="144"/>
      <c r="F299" s="144"/>
      <c r="G299" s="144"/>
      <c r="H299" s="144"/>
      <c r="I299" s="144"/>
      <c r="J299" s="144"/>
      <c r="K299" s="144"/>
      <c r="L299" s="144"/>
      <c r="M299" s="144"/>
      <c r="N299" s="144"/>
      <c r="O299" s="144"/>
      <c r="P299" s="144"/>
      <c r="Q299" s="145"/>
      <c r="R299" s="145"/>
      <c r="S299" s="145"/>
      <c r="T299" s="145"/>
      <c r="U299" s="145"/>
      <c r="V299" s="145"/>
      <c r="W299" s="145"/>
      <c r="X299" s="145"/>
      <c r="Y299" s="145"/>
      <c r="Z299" s="145"/>
      <c r="AA299" s="145"/>
      <c r="AB299" s="145"/>
      <c r="AC299" s="145"/>
      <c r="AD299" s="145"/>
      <c r="AE299" s="144"/>
      <c r="AF299" s="144"/>
      <c r="AG299" s="144"/>
      <c r="AH299" s="144"/>
      <c r="AI299" s="144"/>
      <c r="AJ299" s="144"/>
      <c r="AK299" s="144"/>
      <c r="AL299" s="144"/>
      <c r="AM299" s="144"/>
      <c r="AN299" s="144"/>
      <c r="AO299" s="144"/>
      <c r="AP299" s="144"/>
      <c r="AQ299" s="144"/>
      <c r="AR299" s="144"/>
      <c r="AS299" s="144"/>
      <c r="AT299" s="144"/>
      <c r="AU299" s="144"/>
      <c r="AV299" s="144"/>
      <c r="AW299" s="144"/>
      <c r="AX299" s="144"/>
      <c r="AY299" s="144"/>
      <c r="AZ299" s="144"/>
      <c r="BA299" s="144"/>
      <c r="BB299" s="144"/>
      <c r="BC299" s="144"/>
      <c r="BD299" s="144"/>
      <c r="BE299" s="144"/>
      <c r="BF299" s="144"/>
    </row>
    <row r="300" spans="3:58">
      <c r="C300" s="144"/>
      <c r="D300" s="144"/>
      <c r="E300" s="144"/>
      <c r="F300" s="144"/>
      <c r="G300" s="144"/>
      <c r="H300" s="144"/>
      <c r="I300" s="144"/>
      <c r="J300" s="144"/>
      <c r="K300" s="144"/>
      <c r="L300" s="144"/>
      <c r="M300" s="144"/>
      <c r="N300" s="144"/>
      <c r="O300" s="144"/>
      <c r="P300" s="144"/>
      <c r="Q300" s="145"/>
      <c r="R300" s="145"/>
      <c r="S300" s="145"/>
      <c r="T300" s="145"/>
      <c r="U300" s="145"/>
      <c r="V300" s="145"/>
      <c r="W300" s="145"/>
      <c r="X300" s="145"/>
      <c r="Y300" s="145"/>
      <c r="Z300" s="145"/>
      <c r="AA300" s="145"/>
      <c r="AB300" s="145"/>
      <c r="AC300" s="145"/>
      <c r="AD300" s="145"/>
      <c r="AE300" s="144"/>
      <c r="AF300" s="144"/>
      <c r="AG300" s="144"/>
      <c r="AH300" s="144"/>
      <c r="AI300" s="144"/>
      <c r="AJ300" s="144"/>
      <c r="AK300" s="144"/>
      <c r="AL300" s="144"/>
      <c r="AM300" s="144"/>
      <c r="AN300" s="144"/>
      <c r="AO300" s="144"/>
      <c r="AP300" s="144"/>
      <c r="AQ300" s="144"/>
      <c r="AR300" s="144"/>
      <c r="AS300" s="144"/>
      <c r="AT300" s="144"/>
      <c r="AU300" s="144"/>
      <c r="AV300" s="144"/>
      <c r="AW300" s="144"/>
      <c r="AX300" s="144"/>
      <c r="AY300" s="144"/>
      <c r="AZ300" s="144"/>
      <c r="BA300" s="144"/>
      <c r="BB300" s="144"/>
      <c r="BC300" s="144"/>
      <c r="BD300" s="144"/>
      <c r="BE300" s="144"/>
      <c r="BF300" s="144"/>
    </row>
    <row r="301" spans="3:58">
      <c r="C301" s="144"/>
      <c r="D301" s="144"/>
      <c r="E301" s="144"/>
      <c r="F301" s="144"/>
      <c r="G301" s="144"/>
      <c r="H301" s="144"/>
      <c r="I301" s="144"/>
      <c r="J301" s="144"/>
      <c r="K301" s="144"/>
      <c r="L301" s="144"/>
      <c r="M301" s="144"/>
      <c r="N301" s="144"/>
      <c r="O301" s="144"/>
      <c r="P301" s="144"/>
      <c r="Q301" s="145"/>
      <c r="R301" s="145"/>
      <c r="S301" s="145"/>
      <c r="T301" s="145"/>
      <c r="U301" s="145"/>
      <c r="V301" s="145"/>
      <c r="W301" s="145"/>
      <c r="X301" s="145"/>
      <c r="Y301" s="145"/>
      <c r="Z301" s="145"/>
      <c r="AA301" s="145"/>
      <c r="AB301" s="145"/>
      <c r="AC301" s="145"/>
      <c r="AD301" s="145"/>
      <c r="AE301" s="144"/>
      <c r="AF301" s="144"/>
      <c r="AG301" s="144"/>
      <c r="AH301" s="144"/>
      <c r="AI301" s="144"/>
      <c r="AJ301" s="144"/>
      <c r="AK301" s="144"/>
      <c r="AL301" s="144"/>
      <c r="AM301" s="144"/>
      <c r="AN301" s="144"/>
      <c r="AO301" s="144"/>
      <c r="AP301" s="144"/>
      <c r="AQ301" s="144"/>
      <c r="AR301" s="144"/>
      <c r="AS301" s="144"/>
      <c r="AT301" s="144"/>
      <c r="AU301" s="144"/>
      <c r="AV301" s="144"/>
      <c r="AW301" s="144"/>
      <c r="AX301" s="144"/>
      <c r="AY301" s="144"/>
      <c r="AZ301" s="144"/>
      <c r="BA301" s="144"/>
      <c r="BB301" s="144"/>
      <c r="BC301" s="144"/>
      <c r="BD301" s="144"/>
      <c r="BE301" s="144"/>
      <c r="BF301" s="144"/>
    </row>
    <row r="302" spans="3:58">
      <c r="C302" s="144"/>
      <c r="D302" s="144"/>
      <c r="E302" s="144"/>
      <c r="F302" s="144"/>
      <c r="G302" s="144"/>
      <c r="H302" s="144"/>
      <c r="I302" s="144"/>
      <c r="J302" s="144"/>
      <c r="K302" s="144"/>
      <c r="L302" s="144"/>
      <c r="M302" s="144"/>
      <c r="N302" s="144"/>
      <c r="O302" s="144"/>
      <c r="P302" s="144"/>
      <c r="Q302" s="145"/>
      <c r="R302" s="145"/>
      <c r="S302" s="145"/>
      <c r="T302" s="145"/>
      <c r="U302" s="145"/>
      <c r="V302" s="145"/>
      <c r="W302" s="145"/>
      <c r="X302" s="145"/>
      <c r="Y302" s="145"/>
      <c r="Z302" s="145"/>
      <c r="AA302" s="145"/>
      <c r="AB302" s="145"/>
      <c r="AC302" s="145"/>
      <c r="AD302" s="145"/>
      <c r="AE302" s="144"/>
      <c r="AF302" s="144"/>
      <c r="AG302" s="144"/>
      <c r="AH302" s="144"/>
      <c r="AI302" s="144"/>
      <c r="AJ302" s="144"/>
      <c r="AK302" s="144"/>
      <c r="AL302" s="144"/>
      <c r="AM302" s="144"/>
      <c r="AN302" s="144"/>
      <c r="AO302" s="144"/>
      <c r="AP302" s="144"/>
      <c r="AQ302" s="144"/>
      <c r="AR302" s="144"/>
      <c r="AS302" s="144"/>
      <c r="AT302" s="144"/>
      <c r="AU302" s="144"/>
      <c r="AV302" s="144"/>
      <c r="AW302" s="144"/>
      <c r="AX302" s="144"/>
      <c r="AY302" s="144"/>
      <c r="AZ302" s="144"/>
      <c r="BA302" s="144"/>
      <c r="BB302" s="144"/>
      <c r="BC302" s="144"/>
      <c r="BD302" s="144"/>
      <c r="BE302" s="144"/>
      <c r="BF302" s="144"/>
    </row>
    <row r="303" spans="3:58">
      <c r="C303" s="144"/>
      <c r="D303" s="144"/>
      <c r="E303" s="144"/>
      <c r="F303" s="144"/>
      <c r="G303" s="144"/>
      <c r="H303" s="144"/>
      <c r="I303" s="144"/>
      <c r="J303" s="144"/>
      <c r="K303" s="144"/>
      <c r="L303" s="144"/>
      <c r="M303" s="144"/>
      <c r="N303" s="144"/>
      <c r="O303" s="144"/>
      <c r="P303" s="144"/>
      <c r="Q303" s="145"/>
      <c r="R303" s="145"/>
      <c r="S303" s="145"/>
      <c r="T303" s="145"/>
      <c r="U303" s="145"/>
      <c r="V303" s="145"/>
      <c r="W303" s="145"/>
      <c r="X303" s="145"/>
      <c r="Y303" s="145"/>
      <c r="Z303" s="145"/>
      <c r="AA303" s="145"/>
      <c r="AB303" s="145"/>
      <c r="AC303" s="145"/>
      <c r="AD303" s="145"/>
      <c r="AE303" s="144"/>
      <c r="AF303" s="144"/>
      <c r="AG303" s="144"/>
      <c r="AH303" s="144"/>
      <c r="AI303" s="144"/>
      <c r="AJ303" s="144"/>
      <c r="AK303" s="144"/>
      <c r="AL303" s="144"/>
      <c r="AM303" s="144"/>
      <c r="AN303" s="144"/>
      <c r="AO303" s="144"/>
      <c r="AP303" s="144"/>
      <c r="AQ303" s="144"/>
      <c r="AR303" s="144"/>
      <c r="AS303" s="144"/>
      <c r="AT303" s="144"/>
      <c r="AU303" s="144"/>
      <c r="AV303" s="144"/>
      <c r="AW303" s="144"/>
      <c r="AX303" s="144"/>
      <c r="AY303" s="144"/>
      <c r="AZ303" s="144"/>
      <c r="BA303" s="144"/>
      <c r="BB303" s="144"/>
      <c r="BC303" s="144"/>
      <c r="BD303" s="144"/>
      <c r="BE303" s="144"/>
      <c r="BF303" s="144"/>
    </row>
    <row r="304" spans="3:58">
      <c r="C304" s="144"/>
      <c r="D304" s="144"/>
      <c r="E304" s="144"/>
      <c r="F304" s="144"/>
      <c r="G304" s="144"/>
      <c r="H304" s="144"/>
      <c r="I304" s="144"/>
      <c r="J304" s="144"/>
      <c r="K304" s="144"/>
      <c r="L304" s="144"/>
      <c r="M304" s="144"/>
      <c r="N304" s="144"/>
      <c r="O304" s="144"/>
      <c r="P304" s="144"/>
      <c r="Q304" s="145"/>
      <c r="R304" s="145"/>
      <c r="S304" s="145"/>
      <c r="T304" s="145"/>
      <c r="U304" s="145"/>
      <c r="V304" s="145"/>
      <c r="W304" s="145"/>
      <c r="X304" s="145"/>
      <c r="Y304" s="145"/>
      <c r="Z304" s="145"/>
      <c r="AA304" s="145"/>
      <c r="AB304" s="145"/>
      <c r="AC304" s="145"/>
      <c r="AD304" s="145"/>
      <c r="AE304" s="144"/>
      <c r="AF304" s="144"/>
      <c r="AG304" s="144"/>
      <c r="AH304" s="144"/>
      <c r="AI304" s="144"/>
      <c r="AJ304" s="144"/>
      <c r="AK304" s="144"/>
      <c r="AL304" s="144"/>
      <c r="AM304" s="144"/>
      <c r="AN304" s="144"/>
      <c r="AO304" s="144"/>
      <c r="AP304" s="144"/>
      <c r="AQ304" s="144"/>
      <c r="AR304" s="144"/>
      <c r="AS304" s="144"/>
      <c r="AT304" s="144"/>
      <c r="AU304" s="144"/>
      <c r="AV304" s="144"/>
      <c r="AW304" s="144"/>
      <c r="AX304" s="144"/>
      <c r="AY304" s="144"/>
      <c r="AZ304" s="144"/>
      <c r="BA304" s="144"/>
      <c r="BB304" s="144"/>
      <c r="BC304" s="144"/>
      <c r="BD304" s="144"/>
      <c r="BE304" s="144"/>
      <c r="BF304" s="144"/>
    </row>
    <row r="305" spans="3:58">
      <c r="C305" s="144"/>
      <c r="D305" s="144"/>
      <c r="E305" s="144"/>
      <c r="F305" s="144"/>
      <c r="G305" s="144"/>
      <c r="H305" s="144"/>
      <c r="I305" s="144"/>
      <c r="J305" s="144"/>
      <c r="K305" s="144"/>
      <c r="L305" s="144"/>
      <c r="M305" s="144"/>
      <c r="N305" s="144"/>
      <c r="O305" s="144"/>
      <c r="P305" s="144"/>
      <c r="Q305" s="145"/>
      <c r="R305" s="145"/>
      <c r="S305" s="145"/>
      <c r="T305" s="145"/>
      <c r="U305" s="145"/>
      <c r="V305" s="145"/>
      <c r="W305" s="145"/>
      <c r="X305" s="145"/>
      <c r="Y305" s="145"/>
      <c r="Z305" s="145"/>
      <c r="AA305" s="145"/>
      <c r="AB305" s="145"/>
      <c r="AC305" s="145"/>
      <c r="AD305" s="145"/>
      <c r="AE305" s="144"/>
      <c r="AF305" s="144"/>
      <c r="AG305" s="144"/>
      <c r="AH305" s="144"/>
      <c r="AI305" s="144"/>
      <c r="AJ305" s="144"/>
      <c r="AK305" s="144"/>
      <c r="AL305" s="144"/>
      <c r="AM305" s="144"/>
      <c r="AN305" s="144"/>
      <c r="AO305" s="144"/>
      <c r="AP305" s="144"/>
      <c r="AQ305" s="144"/>
      <c r="AR305" s="144"/>
      <c r="AS305" s="144"/>
      <c r="AT305" s="144"/>
      <c r="AU305" s="144"/>
      <c r="AV305" s="144"/>
      <c r="AW305" s="144"/>
      <c r="AX305" s="144"/>
      <c r="AY305" s="144"/>
      <c r="AZ305" s="144"/>
      <c r="BA305" s="144"/>
      <c r="BB305" s="144"/>
      <c r="BC305" s="144"/>
      <c r="BD305" s="144"/>
      <c r="BE305" s="144"/>
      <c r="BF305" s="144"/>
    </row>
    <row r="306" spans="3:58">
      <c r="C306" s="144"/>
      <c r="D306" s="144"/>
      <c r="E306" s="144"/>
      <c r="F306" s="144"/>
      <c r="G306" s="144"/>
      <c r="H306" s="144"/>
      <c r="I306" s="144"/>
      <c r="J306" s="144"/>
      <c r="K306" s="144"/>
      <c r="L306" s="144"/>
      <c r="M306" s="144"/>
      <c r="N306" s="144"/>
      <c r="O306" s="144"/>
      <c r="P306" s="144"/>
      <c r="Q306" s="145"/>
      <c r="R306" s="145"/>
      <c r="S306" s="145"/>
      <c r="T306" s="145"/>
      <c r="U306" s="145"/>
      <c r="V306" s="145"/>
      <c r="W306" s="145"/>
      <c r="X306" s="145"/>
      <c r="Y306" s="145"/>
      <c r="Z306" s="145"/>
      <c r="AA306" s="145"/>
      <c r="AB306" s="145"/>
      <c r="AC306" s="145"/>
      <c r="AD306" s="145"/>
      <c r="AE306" s="144"/>
      <c r="AF306" s="144"/>
      <c r="AG306" s="144"/>
      <c r="AH306" s="144"/>
      <c r="AI306" s="144"/>
      <c r="AJ306" s="144"/>
      <c r="AK306" s="144"/>
      <c r="AL306" s="144"/>
      <c r="AM306" s="144"/>
      <c r="AN306" s="144"/>
      <c r="AO306" s="144"/>
      <c r="AP306" s="144"/>
      <c r="AQ306" s="144"/>
      <c r="AR306" s="144"/>
      <c r="AS306" s="144"/>
      <c r="AT306" s="144"/>
      <c r="AU306" s="144"/>
      <c r="AV306" s="144"/>
      <c r="AW306" s="144"/>
      <c r="AX306" s="144"/>
      <c r="AY306" s="144"/>
      <c r="AZ306" s="144"/>
      <c r="BA306" s="144"/>
      <c r="BB306" s="144"/>
      <c r="BC306" s="144"/>
      <c r="BD306" s="144"/>
      <c r="BE306" s="144"/>
      <c r="BF306" s="144"/>
    </row>
    <row r="307" spans="3:58">
      <c r="C307" s="144"/>
      <c r="D307" s="144"/>
      <c r="E307" s="144"/>
      <c r="F307" s="144"/>
      <c r="G307" s="144"/>
      <c r="H307" s="144"/>
      <c r="I307" s="144"/>
      <c r="J307" s="144"/>
      <c r="K307" s="144"/>
      <c r="L307" s="144"/>
      <c r="M307" s="144"/>
      <c r="N307" s="144"/>
      <c r="O307" s="144"/>
      <c r="P307" s="144"/>
      <c r="Q307" s="145"/>
      <c r="R307" s="145"/>
      <c r="S307" s="145"/>
      <c r="T307" s="145"/>
      <c r="U307" s="145"/>
      <c r="V307" s="145"/>
      <c r="W307" s="145"/>
      <c r="X307" s="145"/>
      <c r="Y307" s="145"/>
      <c r="Z307" s="145"/>
      <c r="AA307" s="145"/>
      <c r="AB307" s="145"/>
      <c r="AC307" s="145"/>
      <c r="AD307" s="145"/>
      <c r="AE307" s="144"/>
      <c r="AF307" s="144"/>
      <c r="AG307" s="144"/>
      <c r="AH307" s="144"/>
      <c r="AI307" s="144"/>
      <c r="AJ307" s="144"/>
      <c r="AK307" s="144"/>
      <c r="AL307" s="144"/>
      <c r="AM307" s="144"/>
      <c r="AN307" s="144"/>
      <c r="AO307" s="144"/>
      <c r="AP307" s="144"/>
      <c r="AQ307" s="144"/>
      <c r="AR307" s="144"/>
      <c r="AS307" s="144"/>
      <c r="AT307" s="144"/>
      <c r="AU307" s="144"/>
      <c r="AV307" s="144"/>
      <c r="AW307" s="144"/>
      <c r="AX307" s="144"/>
      <c r="AY307" s="144"/>
      <c r="AZ307" s="144"/>
      <c r="BA307" s="144"/>
      <c r="BB307" s="144"/>
      <c r="BC307" s="144"/>
      <c r="BD307" s="144"/>
      <c r="BE307" s="144"/>
      <c r="BF307" s="144"/>
    </row>
    <row r="308" spans="3:58">
      <c r="C308" s="144"/>
      <c r="D308" s="144"/>
      <c r="E308" s="144"/>
      <c r="F308" s="144"/>
      <c r="G308" s="144"/>
      <c r="H308" s="144"/>
      <c r="I308" s="144"/>
      <c r="J308" s="144"/>
      <c r="K308" s="144"/>
      <c r="L308" s="144"/>
      <c r="M308" s="144"/>
      <c r="N308" s="144"/>
      <c r="O308" s="144"/>
      <c r="P308" s="144"/>
      <c r="Q308" s="145"/>
      <c r="R308" s="145"/>
      <c r="S308" s="145"/>
      <c r="T308" s="145"/>
      <c r="U308" s="145"/>
      <c r="V308" s="145"/>
      <c r="W308" s="145"/>
      <c r="X308" s="145"/>
      <c r="Y308" s="145"/>
      <c r="Z308" s="145"/>
      <c r="AA308" s="145"/>
      <c r="AB308" s="145"/>
      <c r="AC308" s="145"/>
      <c r="AD308" s="145"/>
      <c r="AE308" s="144"/>
      <c r="AF308" s="144"/>
      <c r="AG308" s="144"/>
      <c r="AH308" s="144"/>
      <c r="AI308" s="144"/>
      <c r="AJ308" s="144"/>
      <c r="AK308" s="144"/>
      <c r="AL308" s="144"/>
      <c r="AM308" s="144"/>
      <c r="AN308" s="144"/>
      <c r="AO308" s="144"/>
      <c r="AP308" s="144"/>
      <c r="AQ308" s="144"/>
      <c r="AR308" s="144"/>
      <c r="AS308" s="144"/>
      <c r="AT308" s="144"/>
      <c r="AU308" s="144"/>
      <c r="AV308" s="144"/>
      <c r="AW308" s="144"/>
      <c r="AX308" s="144"/>
      <c r="AY308" s="144"/>
      <c r="AZ308" s="144"/>
      <c r="BA308" s="144"/>
      <c r="BB308" s="144"/>
      <c r="BC308" s="144"/>
      <c r="BD308" s="144"/>
      <c r="BE308" s="144"/>
      <c r="BF308" s="144"/>
    </row>
    <row r="309" spans="3:58">
      <c r="C309" s="144"/>
      <c r="D309" s="144"/>
      <c r="E309" s="144"/>
      <c r="F309" s="144"/>
      <c r="G309" s="144"/>
      <c r="H309" s="144"/>
      <c r="I309" s="144"/>
      <c r="J309" s="144"/>
      <c r="K309" s="144"/>
      <c r="L309" s="144"/>
      <c r="M309" s="144"/>
      <c r="N309" s="144"/>
      <c r="O309" s="144"/>
      <c r="P309" s="144"/>
      <c r="Q309" s="145"/>
      <c r="R309" s="145"/>
      <c r="S309" s="145"/>
      <c r="T309" s="145"/>
      <c r="U309" s="145"/>
      <c r="V309" s="145"/>
      <c r="W309" s="145"/>
      <c r="X309" s="145"/>
      <c r="Y309" s="145"/>
      <c r="Z309" s="145"/>
      <c r="AA309" s="145"/>
      <c r="AB309" s="145"/>
      <c r="AC309" s="145"/>
      <c r="AD309" s="145"/>
      <c r="AE309" s="144"/>
      <c r="AF309" s="144"/>
      <c r="AG309" s="144"/>
      <c r="AH309" s="144"/>
      <c r="AI309" s="144"/>
      <c r="AJ309" s="144"/>
      <c r="AK309" s="144"/>
      <c r="AL309" s="144"/>
      <c r="AM309" s="144"/>
      <c r="AN309" s="144"/>
      <c r="AO309" s="144"/>
      <c r="AP309" s="144"/>
      <c r="AQ309" s="144"/>
      <c r="AR309" s="144"/>
      <c r="AS309" s="144"/>
      <c r="AT309" s="144"/>
      <c r="AU309" s="144"/>
      <c r="AV309" s="144"/>
      <c r="AW309" s="144"/>
      <c r="AX309" s="144"/>
      <c r="AY309" s="144"/>
      <c r="AZ309" s="144"/>
      <c r="BA309" s="144"/>
      <c r="BB309" s="144"/>
      <c r="BC309" s="144"/>
      <c r="BD309" s="144"/>
      <c r="BE309" s="144"/>
      <c r="BF309" s="144"/>
    </row>
    <row r="310" spans="3:58">
      <c r="C310" s="144"/>
      <c r="D310" s="144"/>
      <c r="E310" s="144"/>
      <c r="F310" s="144"/>
      <c r="G310" s="144"/>
      <c r="H310" s="144"/>
      <c r="I310" s="144"/>
      <c r="J310" s="144"/>
      <c r="K310" s="144"/>
      <c r="L310" s="144"/>
      <c r="M310" s="144"/>
      <c r="N310" s="144"/>
      <c r="O310" s="144"/>
      <c r="P310" s="144"/>
      <c r="Q310" s="145"/>
      <c r="R310" s="145"/>
      <c r="S310" s="145"/>
      <c r="T310" s="145"/>
      <c r="U310" s="145"/>
      <c r="V310" s="145"/>
      <c r="W310" s="145"/>
      <c r="X310" s="145"/>
      <c r="Y310" s="145"/>
      <c r="Z310" s="145"/>
      <c r="AA310" s="145"/>
      <c r="AB310" s="145"/>
      <c r="AC310" s="145"/>
      <c r="AD310" s="145"/>
      <c r="AE310" s="144"/>
      <c r="AF310" s="144"/>
      <c r="AG310" s="144"/>
      <c r="AH310" s="144"/>
      <c r="AI310" s="144"/>
      <c r="AJ310" s="144"/>
      <c r="AK310" s="144"/>
      <c r="AL310" s="144"/>
      <c r="AM310" s="144"/>
      <c r="AN310" s="144"/>
      <c r="AO310" s="144"/>
      <c r="AP310" s="144"/>
      <c r="AQ310" s="144"/>
      <c r="AR310" s="144"/>
      <c r="AS310" s="144"/>
      <c r="AT310" s="144"/>
      <c r="AU310" s="144"/>
      <c r="AV310" s="144"/>
      <c r="AW310" s="144"/>
      <c r="AX310" s="144"/>
      <c r="AY310" s="144"/>
      <c r="AZ310" s="144"/>
      <c r="BA310" s="144"/>
      <c r="BB310" s="144"/>
      <c r="BC310" s="144"/>
      <c r="BD310" s="144"/>
      <c r="BE310" s="144"/>
      <c r="BF310" s="144"/>
    </row>
    <row r="311" spans="3:58">
      <c r="C311" s="144"/>
      <c r="D311" s="144"/>
      <c r="E311" s="144"/>
      <c r="F311" s="144"/>
      <c r="G311" s="144"/>
      <c r="H311" s="144"/>
      <c r="I311" s="144"/>
      <c r="J311" s="144"/>
      <c r="K311" s="144"/>
      <c r="L311" s="144"/>
      <c r="M311" s="144"/>
      <c r="N311" s="144"/>
      <c r="O311" s="144"/>
      <c r="P311" s="144"/>
      <c r="Q311" s="145"/>
      <c r="R311" s="145"/>
      <c r="S311" s="145"/>
      <c r="T311" s="145"/>
      <c r="U311" s="145"/>
      <c r="V311" s="145"/>
      <c r="W311" s="145"/>
      <c r="X311" s="145"/>
      <c r="Y311" s="145"/>
      <c r="Z311" s="145"/>
      <c r="AA311" s="145"/>
      <c r="AB311" s="145"/>
      <c r="AC311" s="145"/>
      <c r="AD311" s="145"/>
      <c r="AE311" s="144"/>
      <c r="AF311" s="144"/>
      <c r="AG311" s="144"/>
      <c r="AH311" s="144"/>
      <c r="AI311" s="144"/>
      <c r="AJ311" s="144"/>
      <c r="AK311" s="144"/>
      <c r="AL311" s="144"/>
      <c r="AM311" s="144"/>
      <c r="AN311" s="144"/>
      <c r="AO311" s="144"/>
      <c r="AP311" s="144"/>
      <c r="AQ311" s="144"/>
      <c r="AR311" s="144"/>
      <c r="AS311" s="144"/>
      <c r="AT311" s="144"/>
      <c r="AU311" s="144"/>
      <c r="AV311" s="144"/>
      <c r="AW311" s="144"/>
      <c r="AX311" s="144"/>
      <c r="AY311" s="144"/>
      <c r="AZ311" s="144"/>
      <c r="BA311" s="144"/>
      <c r="BB311" s="144"/>
      <c r="BC311" s="144"/>
      <c r="BD311" s="144"/>
      <c r="BE311" s="144"/>
      <c r="BF311" s="144"/>
    </row>
    <row r="312" spans="3:58">
      <c r="C312" s="144"/>
      <c r="D312" s="144"/>
      <c r="E312" s="144"/>
      <c r="F312" s="144"/>
      <c r="G312" s="144"/>
      <c r="H312" s="144"/>
      <c r="I312" s="144"/>
      <c r="J312" s="144"/>
      <c r="K312" s="144"/>
      <c r="L312" s="144"/>
      <c r="M312" s="144"/>
      <c r="N312" s="144"/>
      <c r="O312" s="144"/>
      <c r="P312" s="144"/>
      <c r="Q312" s="145"/>
      <c r="R312" s="145"/>
      <c r="S312" s="145"/>
      <c r="T312" s="145"/>
      <c r="U312" s="145"/>
      <c r="V312" s="145"/>
      <c r="W312" s="145"/>
      <c r="X312" s="145"/>
      <c r="Y312" s="145"/>
      <c r="Z312" s="145"/>
      <c r="AA312" s="145"/>
      <c r="AB312" s="145"/>
      <c r="AC312" s="145"/>
      <c r="AD312" s="145"/>
      <c r="AE312" s="144"/>
      <c r="AF312" s="144"/>
      <c r="AG312" s="144"/>
      <c r="AH312" s="144"/>
      <c r="AI312" s="144"/>
      <c r="AJ312" s="144"/>
      <c r="AK312" s="144"/>
      <c r="AL312" s="144"/>
      <c r="AM312" s="144"/>
      <c r="AN312" s="144"/>
      <c r="AO312" s="144"/>
      <c r="AP312" s="144"/>
      <c r="AQ312" s="144"/>
      <c r="AR312" s="144"/>
      <c r="AS312" s="144"/>
      <c r="AT312" s="144"/>
      <c r="AU312" s="144"/>
      <c r="AV312" s="144"/>
      <c r="AW312" s="144"/>
      <c r="AX312" s="144"/>
      <c r="AY312" s="144"/>
      <c r="AZ312" s="144"/>
      <c r="BA312" s="144"/>
      <c r="BB312" s="144"/>
      <c r="BC312" s="144"/>
      <c r="BD312" s="144"/>
      <c r="BE312" s="144"/>
      <c r="BF312" s="144"/>
    </row>
    <row r="313" spans="3:58">
      <c r="C313" s="144"/>
      <c r="D313" s="144"/>
      <c r="E313" s="144"/>
      <c r="F313" s="144"/>
      <c r="G313" s="144"/>
      <c r="H313" s="144"/>
      <c r="I313" s="144"/>
      <c r="J313" s="144"/>
      <c r="K313" s="144"/>
      <c r="L313" s="144"/>
      <c r="M313" s="144"/>
      <c r="N313" s="144"/>
      <c r="O313" s="144"/>
      <c r="P313" s="144"/>
      <c r="Q313" s="145"/>
      <c r="R313" s="145"/>
      <c r="S313" s="145"/>
      <c r="T313" s="145"/>
      <c r="U313" s="145"/>
      <c r="V313" s="145"/>
      <c r="W313" s="145"/>
      <c r="X313" s="145"/>
      <c r="Y313" s="145"/>
      <c r="Z313" s="145"/>
      <c r="AA313" s="145"/>
      <c r="AB313" s="145"/>
      <c r="AC313" s="145"/>
      <c r="AD313" s="145"/>
      <c r="AE313" s="144"/>
      <c r="AF313" s="144"/>
      <c r="AG313" s="144"/>
      <c r="AH313" s="144"/>
      <c r="AI313" s="144"/>
      <c r="AJ313" s="144"/>
      <c r="AK313" s="144"/>
      <c r="AL313" s="144"/>
      <c r="AM313" s="144"/>
      <c r="AN313" s="144"/>
      <c r="AO313" s="144"/>
      <c r="AP313" s="144"/>
      <c r="AQ313" s="144"/>
      <c r="AR313" s="144"/>
      <c r="AS313" s="144"/>
      <c r="AT313" s="144"/>
      <c r="AU313" s="144"/>
      <c r="AV313" s="144"/>
      <c r="AW313" s="144"/>
      <c r="AX313" s="144"/>
      <c r="AY313" s="144"/>
      <c r="AZ313" s="144"/>
      <c r="BA313" s="144"/>
      <c r="BB313" s="144"/>
      <c r="BC313" s="144"/>
      <c r="BD313" s="144"/>
      <c r="BE313" s="144"/>
      <c r="BF313" s="144"/>
    </row>
    <row r="314" spans="3:58">
      <c r="C314" s="144"/>
      <c r="D314" s="144"/>
      <c r="E314" s="144"/>
      <c r="F314" s="144"/>
      <c r="G314" s="144"/>
      <c r="H314" s="144"/>
      <c r="I314" s="144"/>
      <c r="J314" s="144"/>
      <c r="K314" s="144"/>
      <c r="L314" s="144"/>
      <c r="M314" s="144"/>
      <c r="N314" s="144"/>
      <c r="O314" s="144"/>
      <c r="P314" s="144"/>
      <c r="Q314" s="145"/>
      <c r="R314" s="145"/>
      <c r="S314" s="145"/>
      <c r="T314" s="145"/>
      <c r="U314" s="145"/>
      <c r="V314" s="145"/>
      <c r="W314" s="145"/>
      <c r="X314" s="145"/>
      <c r="Y314" s="145"/>
      <c r="Z314" s="145"/>
      <c r="AA314" s="145"/>
      <c r="AB314" s="145"/>
      <c r="AC314" s="145"/>
      <c r="AD314" s="145"/>
      <c r="AE314" s="144"/>
      <c r="AF314" s="144"/>
      <c r="AG314" s="144"/>
      <c r="AH314" s="144"/>
      <c r="AI314" s="144"/>
      <c r="AJ314" s="144"/>
      <c r="AK314" s="144"/>
      <c r="AL314" s="144"/>
      <c r="AM314" s="144"/>
      <c r="AN314" s="144"/>
      <c r="AO314" s="144"/>
      <c r="AP314" s="144"/>
      <c r="AQ314" s="144"/>
      <c r="AR314" s="144"/>
      <c r="AS314" s="144"/>
      <c r="AT314" s="144"/>
      <c r="AU314" s="144"/>
      <c r="AV314" s="144"/>
      <c r="AW314" s="144"/>
      <c r="AX314" s="144"/>
      <c r="AY314" s="144"/>
      <c r="AZ314" s="144"/>
      <c r="BA314" s="144"/>
      <c r="BB314" s="144"/>
      <c r="BC314" s="144"/>
      <c r="BD314" s="144"/>
      <c r="BE314" s="144"/>
      <c r="BF314" s="144"/>
    </row>
    <row r="315" spans="3:58">
      <c r="C315" s="144"/>
      <c r="D315" s="144"/>
      <c r="E315" s="144"/>
      <c r="F315" s="144"/>
      <c r="G315" s="144"/>
      <c r="H315" s="144"/>
      <c r="I315" s="144"/>
      <c r="J315" s="144"/>
      <c r="K315" s="144"/>
      <c r="L315" s="144"/>
      <c r="M315" s="144"/>
      <c r="N315" s="144"/>
      <c r="O315" s="144"/>
      <c r="P315" s="144"/>
      <c r="Q315" s="145"/>
      <c r="R315" s="145"/>
      <c r="S315" s="145"/>
      <c r="T315" s="145"/>
      <c r="U315" s="145"/>
      <c r="V315" s="145"/>
      <c r="W315" s="145"/>
      <c r="X315" s="145"/>
      <c r="Y315" s="145"/>
      <c r="Z315" s="145"/>
      <c r="AA315" s="145"/>
      <c r="AB315" s="145"/>
      <c r="AC315" s="145"/>
      <c r="AD315" s="145"/>
      <c r="AE315" s="144"/>
      <c r="AF315" s="144"/>
      <c r="AG315" s="144"/>
      <c r="AH315" s="144"/>
      <c r="AI315" s="144"/>
      <c r="AJ315" s="144"/>
      <c r="AK315" s="144"/>
      <c r="AL315" s="144"/>
      <c r="AM315" s="144"/>
      <c r="AN315" s="144"/>
      <c r="AO315" s="144"/>
      <c r="AP315" s="144"/>
      <c r="AQ315" s="144"/>
      <c r="AR315" s="144"/>
      <c r="AS315" s="144"/>
      <c r="AT315" s="144"/>
      <c r="AU315" s="144"/>
      <c r="AV315" s="144"/>
      <c r="AW315" s="144"/>
      <c r="AX315" s="144"/>
      <c r="AY315" s="144"/>
      <c r="AZ315" s="144"/>
      <c r="BA315" s="144"/>
      <c r="BB315" s="144"/>
      <c r="BC315" s="144"/>
      <c r="BD315" s="144"/>
      <c r="BE315" s="144"/>
      <c r="BF315" s="144"/>
    </row>
    <row r="316" spans="3:58">
      <c r="C316" s="144"/>
      <c r="D316" s="144"/>
      <c r="E316" s="144"/>
      <c r="F316" s="144"/>
      <c r="G316" s="144"/>
      <c r="H316" s="144"/>
      <c r="I316" s="144"/>
      <c r="J316" s="144"/>
      <c r="K316" s="144"/>
      <c r="L316" s="144"/>
      <c r="M316" s="144"/>
      <c r="N316" s="144"/>
      <c r="O316" s="144"/>
      <c r="P316" s="144"/>
      <c r="Q316" s="145"/>
      <c r="R316" s="145"/>
      <c r="S316" s="145"/>
      <c r="T316" s="145"/>
      <c r="U316" s="145"/>
      <c r="V316" s="145"/>
      <c r="W316" s="145"/>
      <c r="X316" s="145"/>
      <c r="Y316" s="145"/>
      <c r="Z316" s="145"/>
      <c r="AA316" s="145"/>
      <c r="AB316" s="145"/>
      <c r="AC316" s="145"/>
      <c r="AD316" s="145"/>
      <c r="AE316" s="144"/>
      <c r="AF316" s="144"/>
      <c r="AG316" s="144"/>
      <c r="AH316" s="144"/>
      <c r="AI316" s="144"/>
      <c r="AJ316" s="144"/>
      <c r="AK316" s="144"/>
      <c r="AL316" s="144"/>
      <c r="AM316" s="144"/>
      <c r="AN316" s="144"/>
      <c r="AO316" s="144"/>
      <c r="AP316" s="144"/>
      <c r="AQ316" s="144"/>
      <c r="AR316" s="144"/>
      <c r="AS316" s="144"/>
      <c r="AT316" s="144"/>
      <c r="AU316" s="144"/>
      <c r="AV316" s="144"/>
      <c r="AW316" s="144"/>
      <c r="AX316" s="144"/>
      <c r="AY316" s="144"/>
      <c r="AZ316" s="144"/>
      <c r="BA316" s="144"/>
      <c r="BB316" s="144"/>
      <c r="BC316" s="144"/>
      <c r="BD316" s="144"/>
      <c r="BE316" s="144"/>
      <c r="BF316" s="144"/>
    </row>
    <row r="317" spans="3:58">
      <c r="C317" s="144"/>
      <c r="D317" s="144"/>
      <c r="E317" s="144"/>
      <c r="F317" s="144"/>
      <c r="G317" s="144"/>
      <c r="H317" s="144"/>
      <c r="I317" s="144"/>
      <c r="J317" s="144"/>
      <c r="K317" s="144"/>
      <c r="L317" s="144"/>
      <c r="M317" s="144"/>
      <c r="N317" s="144"/>
      <c r="O317" s="144"/>
      <c r="P317" s="144"/>
      <c r="Q317" s="145"/>
      <c r="R317" s="145"/>
      <c r="S317" s="145"/>
      <c r="T317" s="145"/>
      <c r="U317" s="145"/>
      <c r="V317" s="145"/>
      <c r="W317" s="145"/>
      <c r="X317" s="145"/>
      <c r="Y317" s="145"/>
      <c r="Z317" s="145"/>
      <c r="AA317" s="145"/>
      <c r="AB317" s="145"/>
      <c r="AC317" s="145"/>
      <c r="AD317" s="145"/>
      <c r="AE317" s="144"/>
      <c r="AF317" s="144"/>
      <c r="AG317" s="144"/>
      <c r="AH317" s="144"/>
      <c r="AI317" s="144"/>
      <c r="AJ317" s="144"/>
      <c r="AK317" s="144"/>
      <c r="AL317" s="144"/>
      <c r="AM317" s="144"/>
      <c r="AN317" s="144"/>
      <c r="AO317" s="144"/>
      <c r="AP317" s="144"/>
      <c r="AQ317" s="144"/>
      <c r="AR317" s="144"/>
      <c r="AS317" s="144"/>
      <c r="AT317" s="144"/>
      <c r="AU317" s="144"/>
      <c r="AV317" s="144"/>
      <c r="AW317" s="144"/>
      <c r="AX317" s="144"/>
      <c r="AY317" s="144"/>
      <c r="AZ317" s="144"/>
      <c r="BA317" s="144"/>
      <c r="BB317" s="144"/>
      <c r="BC317" s="144"/>
      <c r="BD317" s="144"/>
      <c r="BE317" s="144"/>
      <c r="BF317" s="144"/>
    </row>
    <row r="318" spans="3:58">
      <c r="C318" s="144"/>
      <c r="D318" s="144"/>
      <c r="E318" s="144"/>
      <c r="F318" s="144"/>
      <c r="G318" s="144"/>
      <c r="H318" s="144"/>
      <c r="I318" s="144"/>
      <c r="J318" s="144"/>
      <c r="K318" s="144"/>
      <c r="L318" s="144"/>
      <c r="M318" s="144"/>
      <c r="N318" s="144"/>
      <c r="O318" s="144"/>
      <c r="P318" s="144"/>
      <c r="Q318" s="145"/>
      <c r="R318" s="145"/>
      <c r="S318" s="145"/>
      <c r="T318" s="145"/>
      <c r="U318" s="145"/>
      <c r="V318" s="145"/>
      <c r="W318" s="145"/>
      <c r="X318" s="145"/>
      <c r="Y318" s="145"/>
      <c r="Z318" s="145"/>
      <c r="AA318" s="145"/>
      <c r="AB318" s="145"/>
      <c r="AC318" s="145"/>
      <c r="AD318" s="145"/>
      <c r="AE318" s="144"/>
      <c r="AF318" s="144"/>
      <c r="AG318" s="144"/>
      <c r="AH318" s="144"/>
      <c r="AI318" s="144"/>
      <c r="AJ318" s="144"/>
      <c r="AK318" s="144"/>
      <c r="AL318" s="144"/>
      <c r="AM318" s="144"/>
      <c r="AN318" s="144"/>
      <c r="AO318" s="144"/>
      <c r="AP318" s="144"/>
      <c r="AQ318" s="144"/>
      <c r="AR318" s="144"/>
      <c r="AS318" s="144"/>
      <c r="AT318" s="144"/>
      <c r="AU318" s="144"/>
      <c r="AV318" s="144"/>
      <c r="AW318" s="144"/>
      <c r="AX318" s="144"/>
      <c r="AY318" s="144"/>
      <c r="AZ318" s="144"/>
      <c r="BA318" s="144"/>
      <c r="BB318" s="144"/>
      <c r="BC318" s="144"/>
      <c r="BD318" s="144"/>
      <c r="BE318" s="144"/>
      <c r="BF318" s="144"/>
    </row>
    <row r="319" spans="3:58">
      <c r="C319" s="144"/>
      <c r="D319" s="144"/>
      <c r="E319" s="144"/>
      <c r="F319" s="144"/>
      <c r="G319" s="144"/>
      <c r="H319" s="144"/>
      <c r="I319" s="144"/>
      <c r="J319" s="144"/>
      <c r="K319" s="144"/>
      <c r="L319" s="144"/>
      <c r="M319" s="144"/>
      <c r="N319" s="144"/>
      <c r="O319" s="144"/>
      <c r="P319" s="144"/>
      <c r="Q319" s="145"/>
      <c r="R319" s="145"/>
      <c r="S319" s="145"/>
      <c r="T319" s="145"/>
      <c r="U319" s="145"/>
      <c r="V319" s="145"/>
      <c r="W319" s="145"/>
      <c r="X319" s="145"/>
      <c r="Y319" s="145"/>
      <c r="Z319" s="145"/>
      <c r="AA319" s="145"/>
      <c r="AB319" s="145"/>
      <c r="AC319" s="145"/>
      <c r="AD319" s="145"/>
      <c r="AE319" s="144"/>
      <c r="AF319" s="144"/>
      <c r="AG319" s="144"/>
      <c r="AH319" s="144"/>
      <c r="AI319" s="144"/>
      <c r="AJ319" s="144"/>
      <c r="AK319" s="144"/>
      <c r="AL319" s="144"/>
      <c r="AM319" s="144"/>
      <c r="AN319" s="144"/>
      <c r="AO319" s="144"/>
      <c r="AP319" s="144"/>
      <c r="AQ319" s="144"/>
      <c r="AR319" s="144"/>
      <c r="AS319" s="144"/>
      <c r="AT319" s="144"/>
      <c r="AU319" s="144"/>
      <c r="AV319" s="144"/>
      <c r="AW319" s="144"/>
      <c r="AX319" s="144"/>
      <c r="AY319" s="144"/>
      <c r="AZ319" s="144"/>
      <c r="BA319" s="144"/>
      <c r="BB319" s="144"/>
      <c r="BC319" s="144"/>
      <c r="BD319" s="144"/>
      <c r="BE319" s="144"/>
      <c r="BF319" s="144"/>
    </row>
    <row r="320" spans="3:58">
      <c r="C320" s="144"/>
      <c r="D320" s="144"/>
      <c r="E320" s="144"/>
      <c r="F320" s="144"/>
      <c r="G320" s="144"/>
      <c r="H320" s="144"/>
      <c r="I320" s="144"/>
      <c r="J320" s="144"/>
      <c r="K320" s="144"/>
      <c r="L320" s="144"/>
      <c r="M320" s="144"/>
      <c r="N320" s="144"/>
      <c r="O320" s="144"/>
      <c r="P320" s="144"/>
      <c r="Q320" s="145"/>
      <c r="R320" s="145"/>
      <c r="S320" s="145"/>
      <c r="T320" s="145"/>
      <c r="U320" s="145"/>
      <c r="V320" s="145"/>
      <c r="W320" s="145"/>
      <c r="X320" s="145"/>
      <c r="Y320" s="145"/>
      <c r="Z320" s="145"/>
      <c r="AA320" s="145"/>
      <c r="AB320" s="145"/>
      <c r="AC320" s="145"/>
      <c r="AD320" s="145"/>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row>
    <row r="321" spans="3:58">
      <c r="C321" s="144"/>
      <c r="D321" s="144"/>
      <c r="E321" s="144"/>
      <c r="F321" s="144"/>
      <c r="G321" s="144"/>
      <c r="H321" s="144"/>
      <c r="I321" s="144"/>
      <c r="J321" s="144"/>
      <c r="K321" s="144"/>
      <c r="L321" s="144"/>
      <c r="M321" s="144"/>
      <c r="N321" s="144"/>
      <c r="O321" s="144"/>
      <c r="P321" s="144"/>
      <c r="Q321" s="145"/>
      <c r="R321" s="145"/>
      <c r="S321" s="145"/>
      <c r="T321" s="145"/>
      <c r="U321" s="145"/>
      <c r="V321" s="145"/>
      <c r="W321" s="145"/>
      <c r="X321" s="145"/>
      <c r="Y321" s="145"/>
      <c r="Z321" s="145"/>
      <c r="AA321" s="145"/>
      <c r="AB321" s="145"/>
      <c r="AC321" s="145"/>
      <c r="AD321" s="145"/>
      <c r="AE321" s="144"/>
      <c r="AF321" s="144"/>
      <c r="AG321" s="144"/>
      <c r="AH321" s="144"/>
      <c r="AI321" s="144"/>
      <c r="AJ321" s="144"/>
      <c r="AK321" s="144"/>
      <c r="AL321" s="144"/>
      <c r="AM321" s="144"/>
      <c r="AN321" s="144"/>
      <c r="AO321" s="144"/>
      <c r="AP321" s="144"/>
      <c r="AQ321" s="144"/>
      <c r="AR321" s="144"/>
      <c r="AS321" s="144"/>
      <c r="AT321" s="144"/>
      <c r="AU321" s="144"/>
      <c r="AV321" s="144"/>
      <c r="AW321" s="144"/>
      <c r="AX321" s="144"/>
      <c r="AY321" s="144"/>
      <c r="AZ321" s="144"/>
      <c r="BA321" s="144"/>
      <c r="BB321" s="144"/>
      <c r="BC321" s="144"/>
      <c r="BD321" s="144"/>
      <c r="BE321" s="144"/>
      <c r="BF321" s="144"/>
    </row>
    <row r="322" spans="3:58">
      <c r="C322" s="144"/>
      <c r="D322" s="144"/>
      <c r="E322" s="144"/>
      <c r="F322" s="144"/>
      <c r="G322" s="144"/>
      <c r="H322" s="144"/>
      <c r="I322" s="144"/>
      <c r="J322" s="144"/>
      <c r="K322" s="144"/>
      <c r="L322" s="144"/>
      <c r="M322" s="144"/>
      <c r="N322" s="144"/>
      <c r="O322" s="144"/>
      <c r="P322" s="144"/>
      <c r="Q322" s="145"/>
      <c r="R322" s="145"/>
      <c r="S322" s="145"/>
      <c r="T322" s="145"/>
      <c r="U322" s="145"/>
      <c r="V322" s="145"/>
      <c r="W322" s="145"/>
      <c r="X322" s="145"/>
      <c r="Y322" s="145"/>
      <c r="Z322" s="145"/>
      <c r="AA322" s="145"/>
      <c r="AB322" s="145"/>
      <c r="AC322" s="145"/>
      <c r="AD322" s="145"/>
      <c r="AE322" s="144"/>
      <c r="AF322" s="144"/>
      <c r="AG322" s="144"/>
      <c r="AH322" s="144"/>
      <c r="AI322" s="144"/>
      <c r="AJ322" s="144"/>
      <c r="AK322" s="144"/>
      <c r="AL322" s="144"/>
      <c r="AM322" s="144"/>
      <c r="AN322" s="144"/>
      <c r="AO322" s="144"/>
      <c r="AP322" s="144"/>
      <c r="AQ322" s="144"/>
      <c r="AR322" s="144"/>
      <c r="AS322" s="144"/>
      <c r="AT322" s="144"/>
      <c r="AU322" s="144"/>
      <c r="AV322" s="144"/>
      <c r="AW322" s="144"/>
      <c r="AX322" s="144"/>
      <c r="AY322" s="144"/>
      <c r="AZ322" s="144"/>
      <c r="BA322" s="144"/>
      <c r="BB322" s="144"/>
      <c r="BC322" s="144"/>
      <c r="BD322" s="144"/>
      <c r="BE322" s="144"/>
      <c r="BF322" s="144"/>
    </row>
    <row r="323" spans="3:58">
      <c r="C323" s="144"/>
      <c r="D323" s="144"/>
      <c r="E323" s="144"/>
      <c r="F323" s="144"/>
      <c r="G323" s="144"/>
      <c r="H323" s="144"/>
      <c r="I323" s="144"/>
      <c r="J323" s="144"/>
      <c r="K323" s="144"/>
      <c r="L323" s="144"/>
      <c r="M323" s="144"/>
      <c r="N323" s="144"/>
      <c r="O323" s="144"/>
      <c r="P323" s="144"/>
      <c r="Q323" s="145"/>
      <c r="R323" s="145"/>
      <c r="S323" s="145"/>
      <c r="T323" s="145"/>
      <c r="U323" s="145"/>
      <c r="V323" s="145"/>
      <c r="W323" s="145"/>
      <c r="X323" s="145"/>
      <c r="Y323" s="145"/>
      <c r="Z323" s="145"/>
      <c r="AA323" s="145"/>
      <c r="AB323" s="145"/>
      <c r="AC323" s="145"/>
      <c r="AD323" s="145"/>
      <c r="AE323" s="144"/>
      <c r="AF323" s="144"/>
      <c r="AG323" s="144"/>
      <c r="AH323" s="144"/>
      <c r="AI323" s="144"/>
      <c r="AJ323" s="144"/>
      <c r="AK323" s="144"/>
      <c r="AL323" s="144"/>
      <c r="AM323" s="144"/>
      <c r="AN323" s="144"/>
      <c r="AO323" s="144"/>
      <c r="AP323" s="144"/>
      <c r="AQ323" s="144"/>
      <c r="AR323" s="144"/>
      <c r="AS323" s="144"/>
      <c r="AT323" s="144"/>
      <c r="AU323" s="144"/>
      <c r="AV323" s="144"/>
      <c r="AW323" s="144"/>
      <c r="AX323" s="144"/>
      <c r="AY323" s="144"/>
      <c r="AZ323" s="144"/>
      <c r="BA323" s="144"/>
      <c r="BB323" s="144"/>
      <c r="BC323" s="144"/>
      <c r="BD323" s="144"/>
      <c r="BE323" s="144"/>
      <c r="BF323" s="144"/>
    </row>
    <row r="324" spans="3:58">
      <c r="C324" s="144"/>
      <c r="D324" s="144"/>
      <c r="E324" s="144"/>
      <c r="F324" s="144"/>
      <c r="G324" s="144"/>
      <c r="H324" s="144"/>
      <c r="I324" s="144"/>
      <c r="J324" s="144"/>
      <c r="K324" s="144"/>
      <c r="L324" s="144"/>
      <c r="M324" s="144"/>
      <c r="N324" s="144"/>
      <c r="O324" s="144"/>
      <c r="P324" s="144"/>
      <c r="Q324" s="145"/>
      <c r="R324" s="145"/>
      <c r="S324" s="145"/>
      <c r="T324" s="145"/>
      <c r="U324" s="145"/>
      <c r="V324" s="145"/>
      <c r="W324" s="145"/>
      <c r="X324" s="145"/>
      <c r="Y324" s="145"/>
      <c r="Z324" s="145"/>
      <c r="AA324" s="145"/>
      <c r="AB324" s="145"/>
      <c r="AC324" s="145"/>
      <c r="AD324" s="145"/>
      <c r="AE324" s="144"/>
      <c r="AF324" s="144"/>
      <c r="AG324" s="144"/>
      <c r="AH324" s="144"/>
      <c r="AI324" s="144"/>
      <c r="AJ324" s="144"/>
      <c r="AK324" s="144"/>
      <c r="AL324" s="144"/>
      <c r="AM324" s="144"/>
      <c r="AN324" s="144"/>
      <c r="AO324" s="144"/>
      <c r="AP324" s="144"/>
      <c r="AQ324" s="144"/>
      <c r="AR324" s="144"/>
      <c r="AS324" s="144"/>
      <c r="AT324" s="144"/>
      <c r="AU324" s="144"/>
      <c r="AV324" s="144"/>
      <c r="AW324" s="144"/>
      <c r="AX324" s="144"/>
      <c r="AY324" s="144"/>
      <c r="AZ324" s="144"/>
      <c r="BA324" s="144"/>
      <c r="BB324" s="144"/>
      <c r="BC324" s="144"/>
      <c r="BD324" s="144"/>
      <c r="BE324" s="144"/>
      <c r="BF324" s="144"/>
    </row>
    <row r="325" spans="3:58">
      <c r="C325" s="144"/>
      <c r="D325" s="144"/>
      <c r="E325" s="144"/>
      <c r="F325" s="144"/>
      <c r="G325" s="144"/>
      <c r="H325" s="144"/>
      <c r="I325" s="144"/>
      <c r="J325" s="144"/>
      <c r="K325" s="144"/>
      <c r="L325" s="144"/>
      <c r="M325" s="144"/>
      <c r="N325" s="144"/>
      <c r="O325" s="144"/>
      <c r="P325" s="144"/>
      <c r="Q325" s="145"/>
      <c r="R325" s="145"/>
      <c r="S325" s="145"/>
      <c r="T325" s="145"/>
      <c r="U325" s="145"/>
      <c r="V325" s="145"/>
      <c r="W325" s="145"/>
      <c r="X325" s="145"/>
      <c r="Y325" s="145"/>
      <c r="Z325" s="145"/>
      <c r="AA325" s="145"/>
      <c r="AB325" s="145"/>
      <c r="AC325" s="145"/>
      <c r="AD325" s="145"/>
      <c r="AE325" s="144"/>
      <c r="AF325" s="144"/>
      <c r="AG325" s="144"/>
      <c r="AH325" s="144"/>
      <c r="AI325" s="144"/>
      <c r="AJ325" s="144"/>
      <c r="AK325" s="144"/>
      <c r="AL325" s="144"/>
      <c r="AM325" s="144"/>
      <c r="AN325" s="144"/>
      <c r="AO325" s="144"/>
      <c r="AP325" s="144"/>
      <c r="AQ325" s="144"/>
      <c r="AR325" s="144"/>
      <c r="AS325" s="144"/>
      <c r="AT325" s="144"/>
      <c r="AU325" s="144"/>
      <c r="AV325" s="144"/>
      <c r="AW325" s="144"/>
      <c r="AX325" s="144"/>
      <c r="AY325" s="144"/>
      <c r="AZ325" s="144"/>
      <c r="BA325" s="144"/>
      <c r="BB325" s="144"/>
      <c r="BC325" s="144"/>
      <c r="BD325" s="144"/>
      <c r="BE325" s="144"/>
      <c r="BF325" s="144"/>
    </row>
    <row r="326" spans="3:58">
      <c r="C326" s="144"/>
      <c r="D326" s="144"/>
      <c r="E326" s="144"/>
      <c r="F326" s="144"/>
      <c r="G326" s="144"/>
      <c r="H326" s="144"/>
      <c r="I326" s="144"/>
      <c r="J326" s="144"/>
      <c r="K326" s="144"/>
      <c r="L326" s="144"/>
      <c r="M326" s="144"/>
      <c r="N326" s="144"/>
      <c r="O326" s="144"/>
      <c r="P326" s="144"/>
      <c r="Q326" s="145"/>
      <c r="R326" s="145"/>
      <c r="S326" s="145"/>
      <c r="T326" s="145"/>
      <c r="U326" s="145"/>
      <c r="V326" s="145"/>
      <c r="W326" s="145"/>
      <c r="X326" s="145"/>
      <c r="Y326" s="145"/>
      <c r="Z326" s="145"/>
      <c r="AA326" s="145"/>
      <c r="AB326" s="145"/>
      <c r="AC326" s="145"/>
      <c r="AD326" s="145"/>
      <c r="AE326" s="144"/>
      <c r="AF326" s="144"/>
      <c r="AG326" s="144"/>
      <c r="AH326" s="144"/>
      <c r="AI326" s="144"/>
      <c r="AJ326" s="144"/>
      <c r="AK326" s="144"/>
      <c r="AL326" s="144"/>
      <c r="AM326" s="144"/>
      <c r="AN326" s="144"/>
      <c r="AO326" s="144"/>
      <c r="AP326" s="144"/>
      <c r="AQ326" s="144"/>
      <c r="AR326" s="144"/>
      <c r="AS326" s="144"/>
      <c r="AT326" s="144"/>
      <c r="AU326" s="144"/>
      <c r="AV326" s="144"/>
      <c r="AW326" s="144"/>
      <c r="AX326" s="144"/>
      <c r="AY326" s="144"/>
      <c r="AZ326" s="144"/>
      <c r="BA326" s="144"/>
      <c r="BB326" s="144"/>
      <c r="BC326" s="144"/>
      <c r="BD326" s="144"/>
      <c r="BE326" s="144"/>
      <c r="BF326" s="144"/>
    </row>
    <row r="327" spans="3:58">
      <c r="C327" s="144"/>
      <c r="D327" s="144"/>
      <c r="E327" s="144"/>
      <c r="F327" s="144"/>
      <c r="G327" s="144"/>
      <c r="H327" s="144"/>
      <c r="I327" s="144"/>
      <c r="J327" s="144"/>
      <c r="K327" s="144"/>
      <c r="L327" s="144"/>
      <c r="M327" s="144"/>
      <c r="N327" s="144"/>
      <c r="O327" s="144"/>
      <c r="P327" s="144"/>
      <c r="Q327" s="145"/>
      <c r="R327" s="145"/>
      <c r="S327" s="145"/>
      <c r="T327" s="145"/>
      <c r="U327" s="145"/>
      <c r="V327" s="145"/>
      <c r="W327" s="145"/>
      <c r="X327" s="145"/>
      <c r="Y327" s="145"/>
      <c r="Z327" s="145"/>
      <c r="AA327" s="145"/>
      <c r="AB327" s="145"/>
      <c r="AC327" s="145"/>
      <c r="AD327" s="145"/>
      <c r="AE327" s="144"/>
      <c r="AF327" s="144"/>
      <c r="AG327" s="144"/>
      <c r="AH327" s="144"/>
      <c r="AI327" s="144"/>
      <c r="AJ327" s="144"/>
      <c r="AK327" s="144"/>
      <c r="AL327" s="144"/>
      <c r="AM327" s="144"/>
      <c r="AN327" s="144"/>
      <c r="AO327" s="144"/>
      <c r="AP327" s="144"/>
      <c r="AQ327" s="144"/>
      <c r="AR327" s="144"/>
      <c r="AS327" s="144"/>
      <c r="AT327" s="144"/>
      <c r="AU327" s="144"/>
      <c r="AV327" s="144"/>
      <c r="AW327" s="144"/>
      <c r="AX327" s="144"/>
      <c r="AY327" s="144"/>
      <c r="AZ327" s="144"/>
      <c r="BA327" s="144"/>
      <c r="BB327" s="144"/>
      <c r="BC327" s="144"/>
      <c r="BD327" s="144"/>
      <c r="BE327" s="144"/>
      <c r="BF327" s="144"/>
    </row>
    <row r="328" spans="3:58">
      <c r="C328" s="144"/>
      <c r="D328" s="144"/>
      <c r="E328" s="144"/>
      <c r="F328" s="144"/>
      <c r="G328" s="144"/>
      <c r="H328" s="144"/>
      <c r="I328" s="144"/>
      <c r="J328" s="144"/>
      <c r="K328" s="144"/>
      <c r="L328" s="144"/>
      <c r="M328" s="144"/>
      <c r="N328" s="144"/>
      <c r="O328" s="144"/>
      <c r="P328" s="144"/>
      <c r="Q328" s="145"/>
      <c r="R328" s="145"/>
      <c r="S328" s="145"/>
      <c r="T328" s="145"/>
      <c r="U328" s="145"/>
      <c r="V328" s="145"/>
      <c r="W328" s="145"/>
      <c r="X328" s="145"/>
      <c r="Y328" s="145"/>
      <c r="Z328" s="145"/>
      <c r="AA328" s="145"/>
      <c r="AB328" s="145"/>
      <c r="AC328" s="145"/>
      <c r="AD328" s="145"/>
      <c r="AE328" s="144"/>
      <c r="AF328" s="144"/>
      <c r="AG328" s="144"/>
      <c r="AH328" s="144"/>
      <c r="AI328" s="144"/>
      <c r="AJ328" s="144"/>
      <c r="AK328" s="144"/>
      <c r="AL328" s="144"/>
      <c r="AM328" s="144"/>
      <c r="AN328" s="144"/>
      <c r="AO328" s="144"/>
      <c r="AP328" s="144"/>
      <c r="AQ328" s="144"/>
      <c r="AR328" s="144"/>
      <c r="AS328" s="144"/>
      <c r="AT328" s="144"/>
      <c r="AU328" s="144"/>
      <c r="AV328" s="144"/>
      <c r="AW328" s="144"/>
      <c r="AX328" s="144"/>
      <c r="AY328" s="144"/>
      <c r="AZ328" s="144"/>
      <c r="BA328" s="144"/>
      <c r="BB328" s="144"/>
      <c r="BC328" s="144"/>
      <c r="BD328" s="144"/>
      <c r="BE328" s="144"/>
      <c r="BF328" s="144"/>
    </row>
    <row r="329" spans="3:58">
      <c r="C329" s="144"/>
      <c r="D329" s="144"/>
      <c r="E329" s="144"/>
      <c r="F329" s="144"/>
      <c r="G329" s="144"/>
      <c r="H329" s="144"/>
      <c r="I329" s="144"/>
      <c r="J329" s="144"/>
      <c r="K329" s="144"/>
      <c r="L329" s="144"/>
      <c r="M329" s="144"/>
      <c r="N329" s="144"/>
      <c r="O329" s="144"/>
      <c r="P329" s="144"/>
      <c r="Q329" s="145"/>
      <c r="R329" s="145"/>
      <c r="S329" s="145"/>
      <c r="T329" s="145"/>
      <c r="U329" s="145"/>
      <c r="V329" s="145"/>
      <c r="W329" s="145"/>
      <c r="X329" s="145"/>
      <c r="Y329" s="145"/>
      <c r="Z329" s="145"/>
      <c r="AA329" s="145"/>
      <c r="AB329" s="145"/>
      <c r="AC329" s="145"/>
      <c r="AD329" s="145"/>
      <c r="AE329" s="144"/>
      <c r="AF329" s="144"/>
      <c r="AG329" s="144"/>
      <c r="AH329" s="144"/>
      <c r="AI329" s="144"/>
      <c r="AJ329" s="144"/>
      <c r="AK329" s="144"/>
      <c r="AL329" s="144"/>
      <c r="AM329" s="144"/>
      <c r="AN329" s="144"/>
      <c r="AO329" s="144"/>
      <c r="AP329" s="144"/>
      <c r="AQ329" s="144"/>
      <c r="AR329" s="144"/>
      <c r="AS329" s="144"/>
      <c r="AT329" s="144"/>
      <c r="AU329" s="144"/>
      <c r="AV329" s="144"/>
      <c r="AW329" s="144"/>
      <c r="AX329" s="144"/>
      <c r="AY329" s="144"/>
      <c r="AZ329" s="144"/>
      <c r="BA329" s="144"/>
      <c r="BB329" s="144"/>
      <c r="BC329" s="144"/>
      <c r="BD329" s="144"/>
      <c r="BE329" s="144"/>
      <c r="BF329" s="144"/>
    </row>
    <row r="330" spans="3:58">
      <c r="C330" s="144"/>
      <c r="D330" s="144"/>
      <c r="E330" s="144"/>
      <c r="F330" s="144"/>
      <c r="G330" s="144"/>
      <c r="H330" s="144"/>
      <c r="I330" s="144"/>
      <c r="J330" s="144"/>
      <c r="K330" s="144"/>
      <c r="L330" s="144"/>
      <c r="M330" s="144"/>
      <c r="N330" s="144"/>
      <c r="O330" s="144"/>
      <c r="P330" s="144"/>
      <c r="Q330" s="145"/>
      <c r="R330" s="145"/>
      <c r="S330" s="145"/>
      <c r="T330" s="145"/>
      <c r="U330" s="145"/>
      <c r="V330" s="145"/>
      <c r="W330" s="145"/>
      <c r="X330" s="145"/>
      <c r="Y330" s="145"/>
      <c r="Z330" s="145"/>
      <c r="AA330" s="145"/>
      <c r="AB330" s="145"/>
      <c r="AC330" s="145"/>
      <c r="AD330" s="145"/>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row>
    <row r="331" spans="3:58">
      <c r="C331" s="144"/>
      <c r="D331" s="144"/>
      <c r="E331" s="144"/>
      <c r="F331" s="144"/>
      <c r="G331" s="144"/>
      <c r="H331" s="144"/>
      <c r="I331" s="144"/>
      <c r="J331" s="144"/>
      <c r="K331" s="144"/>
      <c r="L331" s="144"/>
      <c r="M331" s="144"/>
      <c r="N331" s="144"/>
      <c r="O331" s="144"/>
      <c r="P331" s="144"/>
      <c r="Q331" s="145"/>
      <c r="R331" s="145"/>
      <c r="S331" s="145"/>
      <c r="T331" s="145"/>
      <c r="U331" s="145"/>
      <c r="V331" s="145"/>
      <c r="W331" s="145"/>
      <c r="X331" s="145"/>
      <c r="Y331" s="145"/>
      <c r="Z331" s="145"/>
      <c r="AA331" s="145"/>
      <c r="AB331" s="145"/>
      <c r="AC331" s="145"/>
      <c r="AD331" s="145"/>
      <c r="AE331" s="144"/>
      <c r="AF331" s="144"/>
      <c r="AG331" s="144"/>
      <c r="AH331" s="144"/>
      <c r="AI331" s="144"/>
      <c r="AJ331" s="144"/>
      <c r="AK331" s="144"/>
      <c r="AL331" s="144"/>
      <c r="AM331" s="144"/>
      <c r="AN331" s="144"/>
      <c r="AO331" s="144"/>
      <c r="AP331" s="144"/>
      <c r="AQ331" s="144"/>
      <c r="AR331" s="144"/>
      <c r="AS331" s="144"/>
      <c r="AT331" s="144"/>
      <c r="AU331" s="144"/>
      <c r="AV331" s="144"/>
      <c r="AW331" s="144"/>
      <c r="AX331" s="144"/>
      <c r="AY331" s="144"/>
      <c r="AZ331" s="144"/>
      <c r="BA331" s="144"/>
      <c r="BB331" s="144"/>
      <c r="BC331" s="144"/>
      <c r="BD331" s="144"/>
      <c r="BE331" s="144"/>
      <c r="BF331" s="144"/>
    </row>
    <row r="332" spans="3:58">
      <c r="C332" s="144"/>
      <c r="D332" s="144"/>
      <c r="E332" s="144"/>
      <c r="F332" s="144"/>
      <c r="G332" s="144"/>
      <c r="H332" s="144"/>
      <c r="I332" s="144"/>
      <c r="J332" s="144"/>
      <c r="K332" s="144"/>
      <c r="L332" s="144"/>
      <c r="M332" s="144"/>
      <c r="N332" s="144"/>
      <c r="O332" s="144"/>
      <c r="P332" s="144"/>
      <c r="Q332" s="145"/>
      <c r="R332" s="145"/>
      <c r="S332" s="145"/>
      <c r="T332" s="145"/>
      <c r="U332" s="145"/>
      <c r="V332" s="145"/>
      <c r="W332" s="145"/>
      <c r="X332" s="145"/>
      <c r="Y332" s="145"/>
      <c r="Z332" s="145"/>
      <c r="AA332" s="145"/>
      <c r="AB332" s="145"/>
      <c r="AC332" s="145"/>
      <c r="AD332" s="145"/>
      <c r="AE332" s="144"/>
      <c r="AF332" s="144"/>
      <c r="AG332" s="144"/>
      <c r="AH332" s="144"/>
      <c r="AI332" s="144"/>
      <c r="AJ332" s="144"/>
      <c r="AK332" s="144"/>
      <c r="AL332" s="144"/>
      <c r="AM332" s="144"/>
      <c r="AN332" s="144"/>
      <c r="AO332" s="144"/>
      <c r="AP332" s="144"/>
      <c r="AQ332" s="144"/>
      <c r="AR332" s="144"/>
      <c r="AS332" s="144"/>
      <c r="AT332" s="144"/>
      <c r="AU332" s="144"/>
      <c r="AV332" s="144"/>
      <c r="AW332" s="144"/>
      <c r="AX332" s="144"/>
      <c r="AY332" s="144"/>
      <c r="AZ332" s="144"/>
      <c r="BA332" s="144"/>
      <c r="BB332" s="144"/>
      <c r="BC332" s="144"/>
      <c r="BD332" s="144"/>
      <c r="BE332" s="144"/>
      <c r="BF332" s="144"/>
    </row>
    <row r="333" spans="3:58">
      <c r="C333" s="144"/>
      <c r="D333" s="144"/>
      <c r="E333" s="144"/>
      <c r="F333" s="144"/>
      <c r="G333" s="144"/>
      <c r="H333" s="144"/>
      <c r="I333" s="144"/>
      <c r="J333" s="144"/>
      <c r="K333" s="144"/>
      <c r="L333" s="144"/>
      <c r="M333" s="144"/>
      <c r="N333" s="144"/>
      <c r="O333" s="144"/>
      <c r="P333" s="144"/>
      <c r="Q333" s="145"/>
      <c r="R333" s="145"/>
      <c r="S333" s="145"/>
      <c r="T333" s="145"/>
      <c r="U333" s="145"/>
      <c r="V333" s="145"/>
      <c r="W333" s="145"/>
      <c r="X333" s="145"/>
      <c r="Y333" s="145"/>
      <c r="Z333" s="145"/>
      <c r="AA333" s="145"/>
      <c r="AB333" s="145"/>
      <c r="AC333" s="145"/>
      <c r="AD333" s="145"/>
      <c r="AE333" s="144"/>
      <c r="AF333" s="144"/>
      <c r="AG333" s="144"/>
      <c r="AH333" s="144"/>
      <c r="AI333" s="144"/>
      <c r="AJ333" s="144"/>
      <c r="AK333" s="144"/>
      <c r="AL333" s="144"/>
      <c r="AM333" s="144"/>
      <c r="AN333" s="144"/>
      <c r="AO333" s="144"/>
      <c r="AP333" s="144"/>
      <c r="AQ333" s="144"/>
      <c r="AR333" s="144"/>
      <c r="AS333" s="144"/>
      <c r="AT333" s="144"/>
      <c r="AU333" s="144"/>
      <c r="AV333" s="144"/>
      <c r="AW333" s="144"/>
      <c r="AX333" s="144"/>
      <c r="AY333" s="144"/>
      <c r="AZ333" s="144"/>
      <c r="BA333" s="144"/>
      <c r="BB333" s="144"/>
      <c r="BC333" s="144"/>
      <c r="BD333" s="144"/>
      <c r="BE333" s="144"/>
      <c r="BF333" s="144"/>
    </row>
    <row r="334" spans="3:58">
      <c r="C334" s="144"/>
      <c r="D334" s="144"/>
      <c r="E334" s="144"/>
      <c r="F334" s="144"/>
      <c r="G334" s="144"/>
      <c r="H334" s="144"/>
      <c r="I334" s="144"/>
      <c r="J334" s="144"/>
      <c r="K334" s="144"/>
      <c r="L334" s="144"/>
      <c r="M334" s="144"/>
      <c r="N334" s="144"/>
      <c r="O334" s="144"/>
      <c r="P334" s="144"/>
      <c r="Q334" s="145"/>
      <c r="R334" s="145"/>
      <c r="S334" s="145"/>
      <c r="T334" s="145"/>
      <c r="U334" s="145"/>
      <c r="V334" s="145"/>
      <c r="W334" s="145"/>
      <c r="X334" s="145"/>
      <c r="Y334" s="145"/>
      <c r="Z334" s="145"/>
      <c r="AA334" s="145"/>
      <c r="AB334" s="145"/>
      <c r="AC334" s="145"/>
      <c r="AD334" s="145"/>
      <c r="AE334" s="144"/>
      <c r="AF334" s="144"/>
      <c r="AG334" s="144"/>
      <c r="AH334" s="144"/>
      <c r="AI334" s="144"/>
      <c r="AJ334" s="144"/>
      <c r="AK334" s="144"/>
      <c r="AL334" s="144"/>
      <c r="AM334" s="144"/>
      <c r="AN334" s="144"/>
      <c r="AO334" s="144"/>
      <c r="AP334" s="144"/>
      <c r="AQ334" s="144"/>
      <c r="AR334" s="144"/>
      <c r="AS334" s="144"/>
      <c r="AT334" s="144"/>
      <c r="AU334" s="144"/>
      <c r="AV334" s="144"/>
      <c r="AW334" s="144"/>
      <c r="AX334" s="144"/>
      <c r="AY334" s="144"/>
      <c r="AZ334" s="144"/>
      <c r="BA334" s="144"/>
      <c r="BB334" s="144"/>
      <c r="BC334" s="144"/>
      <c r="BD334" s="144"/>
      <c r="BE334" s="144"/>
      <c r="BF334" s="144"/>
    </row>
    <row r="335" spans="3:58">
      <c r="C335" s="144"/>
      <c r="D335" s="144"/>
      <c r="E335" s="144"/>
      <c r="F335" s="144"/>
      <c r="G335" s="144"/>
      <c r="H335" s="144"/>
      <c r="I335" s="144"/>
      <c r="J335" s="144"/>
      <c r="K335" s="144"/>
      <c r="L335" s="144"/>
      <c r="M335" s="144"/>
      <c r="N335" s="144"/>
      <c r="O335" s="144"/>
      <c r="P335" s="144"/>
      <c r="Q335" s="145"/>
      <c r="R335" s="145"/>
      <c r="S335" s="145"/>
      <c r="T335" s="145"/>
      <c r="U335" s="145"/>
      <c r="V335" s="145"/>
      <c r="W335" s="145"/>
      <c r="X335" s="145"/>
      <c r="Y335" s="145"/>
      <c r="Z335" s="145"/>
      <c r="AA335" s="145"/>
      <c r="AB335" s="145"/>
      <c r="AC335" s="145"/>
      <c r="AD335" s="145"/>
      <c r="AE335" s="144"/>
      <c r="AF335" s="144"/>
      <c r="AG335" s="144"/>
      <c r="AH335" s="144"/>
      <c r="AI335" s="144"/>
      <c r="AJ335" s="144"/>
      <c r="AK335" s="144"/>
      <c r="AL335" s="144"/>
      <c r="AM335" s="144"/>
      <c r="AN335" s="144"/>
      <c r="AO335" s="144"/>
      <c r="AP335" s="144"/>
      <c r="AQ335" s="144"/>
      <c r="AR335" s="144"/>
      <c r="AS335" s="144"/>
      <c r="AT335" s="144"/>
      <c r="AU335" s="144"/>
      <c r="AV335" s="144"/>
      <c r="AW335" s="144"/>
      <c r="AX335" s="144"/>
      <c r="AY335" s="144"/>
      <c r="AZ335" s="144"/>
      <c r="BA335" s="144"/>
      <c r="BB335" s="144"/>
      <c r="BC335" s="144"/>
      <c r="BD335" s="144"/>
      <c r="BE335" s="144"/>
      <c r="BF335" s="144"/>
    </row>
    <row r="336" spans="3:58">
      <c r="C336" s="144"/>
      <c r="D336" s="144"/>
      <c r="E336" s="144"/>
      <c r="F336" s="144"/>
      <c r="G336" s="144"/>
      <c r="H336" s="144"/>
      <c r="I336" s="144"/>
      <c r="J336" s="144"/>
      <c r="K336" s="144"/>
      <c r="L336" s="144"/>
      <c r="M336" s="144"/>
      <c r="N336" s="144"/>
      <c r="O336" s="144"/>
      <c r="P336" s="144"/>
      <c r="Q336" s="145"/>
      <c r="R336" s="145"/>
      <c r="S336" s="145"/>
      <c r="T336" s="145"/>
      <c r="U336" s="145"/>
      <c r="V336" s="145"/>
      <c r="W336" s="145"/>
      <c r="X336" s="145"/>
      <c r="Y336" s="145"/>
      <c r="Z336" s="145"/>
      <c r="AA336" s="145"/>
      <c r="AB336" s="145"/>
      <c r="AC336" s="145"/>
      <c r="AD336" s="145"/>
      <c r="AE336" s="144"/>
      <c r="AF336" s="144"/>
      <c r="AG336" s="144"/>
      <c r="AH336" s="144"/>
      <c r="AI336" s="144"/>
      <c r="AJ336" s="144"/>
      <c r="AK336" s="144"/>
      <c r="AL336" s="144"/>
      <c r="AM336" s="144"/>
      <c r="AN336" s="144"/>
      <c r="AO336" s="144"/>
      <c r="AP336" s="144"/>
      <c r="AQ336" s="144"/>
      <c r="AR336" s="144"/>
      <c r="AS336" s="144"/>
      <c r="AT336" s="144"/>
      <c r="AU336" s="144"/>
      <c r="AV336" s="144"/>
      <c r="AW336" s="144"/>
      <c r="AX336" s="144"/>
      <c r="AY336" s="144"/>
      <c r="AZ336" s="144"/>
      <c r="BA336" s="144"/>
      <c r="BB336" s="144"/>
      <c r="BC336" s="144"/>
      <c r="BD336" s="144"/>
      <c r="BE336" s="144"/>
      <c r="BF336" s="144"/>
    </row>
    <row r="337" spans="3:58">
      <c r="C337" s="144"/>
      <c r="D337" s="144"/>
      <c r="E337" s="144"/>
      <c r="F337" s="144"/>
      <c r="G337" s="144"/>
      <c r="H337" s="144"/>
      <c r="I337" s="144"/>
      <c r="J337" s="144"/>
      <c r="K337" s="144"/>
      <c r="L337" s="144"/>
      <c r="M337" s="144"/>
      <c r="N337" s="144"/>
      <c r="O337" s="144"/>
      <c r="P337" s="144"/>
      <c r="Q337" s="145"/>
      <c r="R337" s="145"/>
      <c r="S337" s="145"/>
      <c r="T337" s="145"/>
      <c r="U337" s="145"/>
      <c r="V337" s="145"/>
      <c r="W337" s="145"/>
      <c r="X337" s="145"/>
      <c r="Y337" s="145"/>
      <c r="Z337" s="145"/>
      <c r="AA337" s="145"/>
      <c r="AB337" s="145"/>
      <c r="AC337" s="145"/>
      <c r="AD337" s="145"/>
      <c r="AE337" s="144"/>
      <c r="AF337" s="144"/>
      <c r="AG337" s="144"/>
      <c r="AH337" s="144"/>
      <c r="AI337" s="144"/>
      <c r="AJ337" s="144"/>
      <c r="AK337" s="144"/>
      <c r="AL337" s="144"/>
      <c r="AM337" s="144"/>
      <c r="AN337" s="144"/>
      <c r="AO337" s="144"/>
      <c r="AP337" s="144"/>
      <c r="AQ337" s="144"/>
      <c r="AR337" s="144"/>
      <c r="AS337" s="144"/>
      <c r="AT337" s="144"/>
      <c r="AU337" s="144"/>
      <c r="AV337" s="144"/>
      <c r="AW337" s="144"/>
      <c r="AX337" s="144"/>
      <c r="AY337" s="144"/>
      <c r="AZ337" s="144"/>
      <c r="BA337" s="144"/>
      <c r="BB337" s="144"/>
      <c r="BC337" s="144"/>
      <c r="BD337" s="144"/>
      <c r="BE337" s="144"/>
      <c r="BF337" s="144"/>
    </row>
    <row r="338" spans="3:58">
      <c r="C338" s="144"/>
      <c r="D338" s="144"/>
      <c r="E338" s="144"/>
      <c r="F338" s="144"/>
      <c r="G338" s="144"/>
      <c r="H338" s="144"/>
      <c r="I338" s="144"/>
      <c r="J338" s="144"/>
      <c r="K338" s="144"/>
      <c r="L338" s="144"/>
      <c r="M338" s="144"/>
      <c r="N338" s="144"/>
      <c r="O338" s="144"/>
      <c r="P338" s="144"/>
      <c r="Q338" s="145"/>
      <c r="R338" s="145"/>
      <c r="S338" s="145"/>
      <c r="T338" s="145"/>
      <c r="U338" s="145"/>
      <c r="V338" s="145"/>
      <c r="W338" s="145"/>
      <c r="X338" s="145"/>
      <c r="Y338" s="145"/>
      <c r="Z338" s="145"/>
      <c r="AA338" s="145"/>
      <c r="AB338" s="145"/>
      <c r="AC338" s="145"/>
      <c r="AD338" s="145"/>
      <c r="AE338" s="144"/>
      <c r="AF338" s="144"/>
      <c r="AG338" s="144"/>
      <c r="AH338" s="144"/>
      <c r="AI338" s="144"/>
      <c r="AJ338" s="144"/>
      <c r="AK338" s="144"/>
      <c r="AL338" s="144"/>
      <c r="AM338" s="144"/>
      <c r="AN338" s="144"/>
      <c r="AO338" s="144"/>
      <c r="AP338" s="144"/>
      <c r="AQ338" s="144"/>
      <c r="AR338" s="144"/>
      <c r="AS338" s="144"/>
      <c r="AT338" s="144"/>
      <c r="AU338" s="144"/>
      <c r="AV338" s="144"/>
      <c r="AW338" s="144"/>
      <c r="AX338" s="144"/>
      <c r="AY338" s="144"/>
      <c r="AZ338" s="144"/>
      <c r="BA338" s="144"/>
      <c r="BB338" s="144"/>
      <c r="BC338" s="144"/>
      <c r="BD338" s="144"/>
      <c r="BE338" s="144"/>
      <c r="BF338" s="144"/>
    </row>
    <row r="339" spans="3:58">
      <c r="C339" s="144"/>
      <c r="D339" s="144"/>
      <c r="E339" s="144"/>
      <c r="F339" s="144"/>
      <c r="G339" s="144"/>
      <c r="H339" s="144"/>
      <c r="I339" s="144"/>
      <c r="J339" s="144"/>
      <c r="K339" s="144"/>
      <c r="L339" s="144"/>
      <c r="M339" s="144"/>
      <c r="N339" s="144"/>
      <c r="O339" s="144"/>
      <c r="P339" s="144"/>
      <c r="Q339" s="145"/>
      <c r="R339" s="145"/>
      <c r="S339" s="145"/>
      <c r="T339" s="145"/>
      <c r="U339" s="145"/>
      <c r="V339" s="145"/>
      <c r="W339" s="145"/>
      <c r="X339" s="145"/>
      <c r="Y339" s="145"/>
      <c r="Z339" s="145"/>
      <c r="AA339" s="145"/>
      <c r="AB339" s="145"/>
      <c r="AC339" s="145"/>
      <c r="AD339" s="145"/>
      <c r="AE339" s="144"/>
      <c r="AF339" s="144"/>
      <c r="AG339" s="144"/>
      <c r="AH339" s="144"/>
      <c r="AI339" s="144"/>
      <c r="AJ339" s="144"/>
      <c r="AK339" s="144"/>
      <c r="AL339" s="144"/>
      <c r="AM339" s="144"/>
      <c r="AN339" s="144"/>
      <c r="AO339" s="144"/>
      <c r="AP339" s="144"/>
      <c r="AQ339" s="144"/>
      <c r="AR339" s="144"/>
      <c r="AS339" s="144"/>
      <c r="AT339" s="144"/>
      <c r="AU339" s="144"/>
      <c r="AV339" s="144"/>
      <c r="AW339" s="144"/>
      <c r="AX339" s="144"/>
      <c r="AY339" s="144"/>
      <c r="AZ339" s="144"/>
      <c r="BA339" s="144"/>
      <c r="BB339" s="144"/>
      <c r="BC339" s="144"/>
      <c r="BD339" s="144"/>
      <c r="BE339" s="144"/>
      <c r="BF339" s="144"/>
    </row>
    <row r="340" spans="3:58">
      <c r="C340" s="144"/>
      <c r="D340" s="144"/>
      <c r="E340" s="144"/>
      <c r="F340" s="144"/>
      <c r="G340" s="144"/>
      <c r="H340" s="144"/>
      <c r="I340" s="144"/>
      <c r="J340" s="144"/>
      <c r="K340" s="144"/>
      <c r="L340" s="144"/>
      <c r="M340" s="144"/>
      <c r="N340" s="144"/>
      <c r="O340" s="144"/>
      <c r="P340" s="144"/>
      <c r="Q340" s="145"/>
      <c r="R340" s="145"/>
      <c r="S340" s="145"/>
      <c r="T340" s="145"/>
      <c r="U340" s="145"/>
      <c r="V340" s="145"/>
      <c r="W340" s="145"/>
      <c r="X340" s="145"/>
      <c r="Y340" s="145"/>
      <c r="Z340" s="145"/>
      <c r="AA340" s="145"/>
      <c r="AB340" s="145"/>
      <c r="AC340" s="145"/>
      <c r="AD340" s="145"/>
      <c r="AE340" s="144"/>
      <c r="AF340" s="144"/>
      <c r="AG340" s="144"/>
      <c r="AH340" s="144"/>
      <c r="AI340" s="144"/>
      <c r="AJ340" s="144"/>
      <c r="AK340" s="144"/>
      <c r="AL340" s="144"/>
      <c r="AM340" s="144"/>
      <c r="AN340" s="144"/>
      <c r="AO340" s="144"/>
      <c r="AP340" s="144"/>
      <c r="AQ340" s="144"/>
      <c r="AR340" s="144"/>
      <c r="AS340" s="144"/>
      <c r="AT340" s="144"/>
      <c r="AU340" s="144"/>
      <c r="AV340" s="144"/>
      <c r="AW340" s="144"/>
      <c r="AX340" s="144"/>
      <c r="AY340" s="144"/>
      <c r="AZ340" s="144"/>
      <c r="BA340" s="144"/>
      <c r="BB340" s="144"/>
      <c r="BC340" s="144"/>
      <c r="BD340" s="144"/>
      <c r="BE340" s="144"/>
      <c r="BF340" s="144"/>
    </row>
    <row r="341" spans="3:58">
      <c r="C341" s="144"/>
      <c r="D341" s="144"/>
      <c r="E341" s="144"/>
      <c r="F341" s="144"/>
      <c r="G341" s="144"/>
      <c r="H341" s="144"/>
      <c r="I341" s="144"/>
      <c r="J341" s="144"/>
      <c r="K341" s="144"/>
      <c r="L341" s="144"/>
      <c r="M341" s="144"/>
      <c r="N341" s="144"/>
      <c r="O341" s="144"/>
      <c r="P341" s="144"/>
      <c r="Q341" s="145"/>
      <c r="R341" s="145"/>
      <c r="S341" s="145"/>
      <c r="T341" s="145"/>
      <c r="U341" s="145"/>
      <c r="V341" s="145"/>
      <c r="W341" s="145"/>
      <c r="X341" s="145"/>
      <c r="Y341" s="145"/>
      <c r="Z341" s="145"/>
      <c r="AA341" s="145"/>
      <c r="AB341" s="145"/>
      <c r="AC341" s="145"/>
      <c r="AD341" s="145"/>
      <c r="AE341" s="144"/>
      <c r="AF341" s="144"/>
      <c r="AG341" s="144"/>
      <c r="AH341" s="144"/>
      <c r="AI341" s="144"/>
      <c r="AJ341" s="144"/>
      <c r="AK341" s="144"/>
      <c r="AL341" s="144"/>
      <c r="AM341" s="144"/>
      <c r="AN341" s="144"/>
      <c r="AO341" s="144"/>
      <c r="AP341" s="144"/>
      <c r="AQ341" s="144"/>
      <c r="AR341" s="144"/>
      <c r="AS341" s="144"/>
      <c r="AT341" s="144"/>
      <c r="AU341" s="144"/>
      <c r="AV341" s="144"/>
      <c r="AW341" s="144"/>
      <c r="AX341" s="144"/>
      <c r="AY341" s="144"/>
      <c r="AZ341" s="144"/>
      <c r="BA341" s="144"/>
      <c r="BB341" s="144"/>
      <c r="BC341" s="144"/>
      <c r="BD341" s="144"/>
      <c r="BE341" s="144"/>
      <c r="BF341" s="144"/>
    </row>
    <row r="342" spans="3:58">
      <c r="C342" s="144"/>
      <c r="D342" s="144"/>
      <c r="E342" s="144"/>
      <c r="F342" s="144"/>
      <c r="G342" s="144"/>
      <c r="H342" s="144"/>
      <c r="I342" s="144"/>
      <c r="J342" s="144"/>
      <c r="K342" s="144"/>
      <c r="L342" s="144"/>
      <c r="M342" s="144"/>
      <c r="N342" s="144"/>
      <c r="O342" s="144"/>
      <c r="P342" s="144"/>
      <c r="Q342" s="145"/>
      <c r="R342" s="145"/>
      <c r="S342" s="145"/>
      <c r="T342" s="145"/>
      <c r="U342" s="145"/>
      <c r="V342" s="145"/>
      <c r="W342" s="145"/>
      <c r="X342" s="145"/>
      <c r="Y342" s="145"/>
      <c r="Z342" s="145"/>
      <c r="AA342" s="145"/>
      <c r="AB342" s="145"/>
      <c r="AC342" s="145"/>
      <c r="AD342" s="145"/>
      <c r="AE342" s="144"/>
      <c r="AF342" s="144"/>
      <c r="AG342" s="144"/>
      <c r="AH342" s="144"/>
      <c r="AI342" s="144"/>
      <c r="AJ342" s="144"/>
      <c r="AK342" s="144"/>
      <c r="AL342" s="144"/>
      <c r="AM342" s="144"/>
      <c r="AN342" s="144"/>
      <c r="AO342" s="144"/>
      <c r="AP342" s="144"/>
      <c r="AQ342" s="144"/>
      <c r="AR342" s="144"/>
      <c r="AS342" s="144"/>
      <c r="AT342" s="144"/>
      <c r="AU342" s="144"/>
      <c r="AV342" s="144"/>
      <c r="AW342" s="144"/>
      <c r="AX342" s="144"/>
      <c r="AY342" s="144"/>
      <c r="AZ342" s="144"/>
      <c r="BA342" s="144"/>
      <c r="BB342" s="144"/>
      <c r="BC342" s="144"/>
      <c r="BD342" s="144"/>
      <c r="BE342" s="144"/>
      <c r="BF342" s="144"/>
    </row>
    <row r="343" spans="3:58">
      <c r="C343" s="144"/>
      <c r="D343" s="144"/>
      <c r="E343" s="144"/>
      <c r="F343" s="144"/>
      <c r="G343" s="144"/>
      <c r="H343" s="144"/>
      <c r="I343" s="144"/>
      <c r="J343" s="144"/>
      <c r="K343" s="144"/>
      <c r="L343" s="144"/>
      <c r="M343" s="144"/>
      <c r="N343" s="144"/>
      <c r="O343" s="144"/>
      <c r="P343" s="144"/>
      <c r="Q343" s="145"/>
      <c r="R343" s="145"/>
      <c r="S343" s="145"/>
      <c r="T343" s="145"/>
      <c r="U343" s="145"/>
      <c r="V343" s="145"/>
      <c r="W343" s="145"/>
      <c r="X343" s="145"/>
      <c r="Y343" s="145"/>
      <c r="Z343" s="145"/>
      <c r="AA343" s="145"/>
      <c r="AB343" s="145"/>
      <c r="AC343" s="145"/>
      <c r="AD343" s="145"/>
      <c r="AE343" s="144"/>
      <c r="AF343" s="144"/>
      <c r="AG343" s="144"/>
      <c r="AH343" s="144"/>
      <c r="AI343" s="144"/>
      <c r="AJ343" s="144"/>
      <c r="AK343" s="144"/>
      <c r="AL343" s="144"/>
      <c r="AM343" s="144"/>
      <c r="AN343" s="144"/>
      <c r="AO343" s="144"/>
      <c r="AP343" s="144"/>
      <c r="AQ343" s="144"/>
      <c r="AR343" s="144"/>
      <c r="AS343" s="144"/>
      <c r="AT343" s="144"/>
      <c r="AU343" s="144"/>
      <c r="AV343" s="144"/>
      <c r="AW343" s="144"/>
      <c r="AX343" s="144"/>
      <c r="AY343" s="144"/>
      <c r="AZ343" s="144"/>
      <c r="BA343" s="144"/>
      <c r="BB343" s="144"/>
      <c r="BC343" s="144"/>
      <c r="BD343" s="144"/>
      <c r="BE343" s="144"/>
      <c r="BF343" s="144"/>
    </row>
    <row r="344" spans="3:58">
      <c r="C344" s="144"/>
      <c r="D344" s="144"/>
      <c r="E344" s="144"/>
      <c r="F344" s="144"/>
      <c r="G344" s="144"/>
      <c r="H344" s="144"/>
      <c r="I344" s="144"/>
      <c r="J344" s="144"/>
      <c r="K344" s="144"/>
      <c r="L344" s="144"/>
      <c r="M344" s="144"/>
      <c r="N344" s="144"/>
      <c r="O344" s="144"/>
      <c r="P344" s="144"/>
      <c r="Q344" s="145"/>
      <c r="R344" s="145"/>
      <c r="S344" s="145"/>
      <c r="T344" s="145"/>
      <c r="U344" s="145"/>
      <c r="V344" s="145"/>
      <c r="W344" s="145"/>
      <c r="X344" s="145"/>
      <c r="Y344" s="145"/>
      <c r="Z344" s="145"/>
      <c r="AA344" s="145"/>
      <c r="AB344" s="145"/>
      <c r="AC344" s="145"/>
      <c r="AD344" s="145"/>
      <c r="AE344" s="144"/>
      <c r="AF344" s="144"/>
      <c r="AG344" s="144"/>
      <c r="AH344" s="144"/>
      <c r="AI344" s="144"/>
      <c r="AJ344" s="144"/>
      <c r="AK344" s="144"/>
      <c r="AL344" s="144"/>
      <c r="AM344" s="144"/>
      <c r="AN344" s="144"/>
      <c r="AO344" s="144"/>
      <c r="AP344" s="144"/>
      <c r="AQ344" s="144"/>
      <c r="AR344" s="144"/>
      <c r="AS344" s="144"/>
      <c r="AT344" s="144"/>
      <c r="AU344" s="144"/>
      <c r="AV344" s="144"/>
      <c r="AW344" s="144"/>
      <c r="AX344" s="144"/>
      <c r="AY344" s="144"/>
      <c r="AZ344" s="144"/>
      <c r="BA344" s="144"/>
      <c r="BB344" s="144"/>
      <c r="BC344" s="144"/>
      <c r="BD344" s="144"/>
      <c r="BE344" s="144"/>
      <c r="BF344" s="144"/>
    </row>
    <row r="345" spans="3:58">
      <c r="C345" s="144"/>
      <c r="D345" s="144"/>
      <c r="E345" s="144"/>
      <c r="F345" s="144"/>
      <c r="G345" s="144"/>
      <c r="H345" s="144"/>
      <c r="I345" s="144"/>
      <c r="J345" s="144"/>
      <c r="K345" s="144"/>
      <c r="L345" s="144"/>
      <c r="M345" s="144"/>
      <c r="N345" s="144"/>
      <c r="O345" s="144"/>
      <c r="P345" s="144"/>
      <c r="Q345" s="145"/>
      <c r="R345" s="145"/>
      <c r="S345" s="145"/>
      <c r="T345" s="145"/>
      <c r="U345" s="145"/>
      <c r="V345" s="145"/>
      <c r="W345" s="145"/>
      <c r="X345" s="145"/>
      <c r="Y345" s="145"/>
      <c r="Z345" s="145"/>
      <c r="AA345" s="145"/>
      <c r="AB345" s="145"/>
      <c r="AC345" s="145"/>
      <c r="AD345" s="145"/>
      <c r="AE345" s="144"/>
      <c r="AF345" s="144"/>
      <c r="AG345" s="144"/>
      <c r="AH345" s="144"/>
      <c r="AI345" s="144"/>
      <c r="AJ345" s="144"/>
      <c r="AK345" s="144"/>
      <c r="AL345" s="144"/>
      <c r="AM345" s="144"/>
      <c r="AN345" s="144"/>
      <c r="AO345" s="144"/>
      <c r="AP345" s="144"/>
      <c r="AQ345" s="144"/>
      <c r="AR345" s="144"/>
      <c r="AS345" s="144"/>
      <c r="AT345" s="144"/>
      <c r="AU345" s="144"/>
      <c r="AV345" s="144"/>
      <c r="AW345" s="144"/>
      <c r="AX345" s="144"/>
      <c r="AY345" s="144"/>
      <c r="AZ345" s="144"/>
      <c r="BA345" s="144"/>
      <c r="BB345" s="144"/>
      <c r="BC345" s="144"/>
      <c r="BD345" s="144"/>
      <c r="BE345" s="144"/>
      <c r="BF345" s="144"/>
    </row>
    <row r="346" spans="3:58">
      <c r="C346" s="144"/>
      <c r="D346" s="144"/>
      <c r="E346" s="144"/>
      <c r="F346" s="144"/>
      <c r="G346" s="144"/>
      <c r="H346" s="144"/>
      <c r="I346" s="144"/>
      <c r="J346" s="144"/>
      <c r="K346" s="144"/>
      <c r="L346" s="144"/>
      <c r="M346" s="144"/>
      <c r="N346" s="144"/>
      <c r="O346" s="144"/>
      <c r="P346" s="144"/>
      <c r="Q346" s="145"/>
      <c r="R346" s="145"/>
      <c r="S346" s="145"/>
      <c r="T346" s="145"/>
      <c r="U346" s="145"/>
      <c r="V346" s="145"/>
      <c r="W346" s="145"/>
      <c r="X346" s="145"/>
      <c r="Y346" s="145"/>
      <c r="Z346" s="145"/>
      <c r="AA346" s="145"/>
      <c r="AB346" s="145"/>
      <c r="AC346" s="145"/>
      <c r="AD346" s="145"/>
      <c r="AE346" s="144"/>
      <c r="AF346" s="144"/>
      <c r="AG346" s="144"/>
      <c r="AH346" s="144"/>
      <c r="AI346" s="144"/>
      <c r="AJ346" s="144"/>
      <c r="AK346" s="144"/>
      <c r="AL346" s="144"/>
      <c r="AM346" s="144"/>
      <c r="AN346" s="144"/>
      <c r="AO346" s="144"/>
      <c r="AP346" s="144"/>
      <c r="AQ346" s="144"/>
      <c r="AR346" s="144"/>
      <c r="AS346" s="144"/>
      <c r="AT346" s="144"/>
      <c r="AU346" s="144"/>
      <c r="AV346" s="144"/>
      <c r="AW346" s="144"/>
      <c r="AX346" s="144"/>
      <c r="AY346" s="144"/>
      <c r="AZ346" s="144"/>
      <c r="BA346" s="144"/>
      <c r="BB346" s="144"/>
      <c r="BC346" s="144"/>
      <c r="BD346" s="144"/>
      <c r="BE346" s="144"/>
      <c r="BF346" s="144"/>
    </row>
    <row r="347" spans="3:58">
      <c r="C347" s="144"/>
      <c r="D347" s="144"/>
      <c r="E347" s="144"/>
      <c r="F347" s="144"/>
      <c r="G347" s="144"/>
      <c r="H347" s="144"/>
      <c r="I347" s="144"/>
      <c r="J347" s="144"/>
      <c r="K347" s="144"/>
      <c r="L347" s="144"/>
      <c r="M347" s="144"/>
      <c r="N347" s="144"/>
      <c r="O347" s="144"/>
      <c r="P347" s="144"/>
      <c r="Q347" s="145"/>
      <c r="R347" s="145"/>
      <c r="S347" s="145"/>
      <c r="T347" s="145"/>
      <c r="U347" s="145"/>
      <c r="V347" s="145"/>
      <c r="W347" s="145"/>
      <c r="X347" s="145"/>
      <c r="Y347" s="145"/>
      <c r="Z347" s="145"/>
      <c r="AA347" s="145"/>
      <c r="AB347" s="145"/>
      <c r="AC347" s="145"/>
      <c r="AD347" s="145"/>
      <c r="AE347" s="144"/>
      <c r="AF347" s="144"/>
      <c r="AG347" s="144"/>
      <c r="AH347" s="144"/>
      <c r="AI347" s="144"/>
      <c r="AJ347" s="144"/>
      <c r="AK347" s="144"/>
      <c r="AL347" s="144"/>
      <c r="AM347" s="144"/>
      <c r="AN347" s="144"/>
      <c r="AO347" s="144"/>
      <c r="AP347" s="144"/>
      <c r="AQ347" s="144"/>
      <c r="AR347" s="144"/>
      <c r="AS347" s="144"/>
      <c r="AT347" s="144"/>
      <c r="AU347" s="144"/>
      <c r="AV347" s="144"/>
      <c r="AW347" s="144"/>
      <c r="AX347" s="144"/>
      <c r="AY347" s="144"/>
      <c r="AZ347" s="144"/>
      <c r="BA347" s="144"/>
      <c r="BB347" s="144"/>
      <c r="BC347" s="144"/>
      <c r="BD347" s="144"/>
      <c r="BE347" s="144"/>
      <c r="BF347" s="144"/>
    </row>
    <row r="348" spans="3:58">
      <c r="C348" s="144"/>
      <c r="D348" s="144"/>
      <c r="E348" s="144"/>
      <c r="F348" s="144"/>
      <c r="G348" s="144"/>
      <c r="H348" s="144"/>
      <c r="I348" s="144"/>
      <c r="J348" s="144"/>
      <c r="K348" s="144"/>
      <c r="L348" s="144"/>
      <c r="M348" s="144"/>
      <c r="N348" s="144"/>
      <c r="O348" s="144"/>
      <c r="P348" s="144"/>
      <c r="Q348" s="145"/>
      <c r="R348" s="145"/>
      <c r="S348" s="145"/>
      <c r="T348" s="145"/>
      <c r="U348" s="145"/>
      <c r="V348" s="145"/>
      <c r="W348" s="145"/>
      <c r="X348" s="145"/>
      <c r="Y348" s="145"/>
      <c r="Z348" s="145"/>
      <c r="AA348" s="145"/>
      <c r="AB348" s="145"/>
      <c r="AC348" s="145"/>
      <c r="AD348" s="145"/>
      <c r="AE348" s="144"/>
      <c r="AF348" s="144"/>
      <c r="AG348" s="144"/>
      <c r="AH348" s="144"/>
      <c r="AI348" s="144"/>
      <c r="AJ348" s="144"/>
      <c r="AK348" s="144"/>
      <c r="AL348" s="144"/>
      <c r="AM348" s="144"/>
      <c r="AN348" s="144"/>
      <c r="AO348" s="144"/>
      <c r="AP348" s="144"/>
      <c r="AQ348" s="144"/>
      <c r="AR348" s="144"/>
      <c r="AS348" s="144"/>
      <c r="AT348" s="144"/>
      <c r="AU348" s="144"/>
      <c r="AV348" s="144"/>
      <c r="AW348" s="144"/>
      <c r="AX348" s="144"/>
      <c r="AY348" s="144"/>
      <c r="AZ348" s="144"/>
      <c r="BA348" s="144"/>
      <c r="BB348" s="144"/>
      <c r="BC348" s="144"/>
      <c r="BD348" s="144"/>
      <c r="BE348" s="144"/>
      <c r="BF348" s="144"/>
    </row>
    <row r="349" spans="3:58">
      <c r="C349" s="144"/>
      <c r="D349" s="144"/>
      <c r="E349" s="144"/>
      <c r="F349" s="144"/>
      <c r="G349" s="144"/>
      <c r="H349" s="144"/>
      <c r="I349" s="144"/>
      <c r="J349" s="144"/>
      <c r="K349" s="144"/>
      <c r="L349" s="144"/>
      <c r="M349" s="144"/>
      <c r="N349" s="144"/>
      <c r="O349" s="144"/>
      <c r="P349" s="144"/>
      <c r="Q349" s="145"/>
      <c r="R349" s="145"/>
      <c r="S349" s="145"/>
      <c r="T349" s="145"/>
      <c r="U349" s="145"/>
      <c r="V349" s="145"/>
      <c r="W349" s="145"/>
      <c r="X349" s="145"/>
      <c r="Y349" s="145"/>
      <c r="Z349" s="145"/>
      <c r="AA349" s="145"/>
      <c r="AB349" s="145"/>
      <c r="AC349" s="145"/>
      <c r="AD349" s="145"/>
      <c r="AE349" s="144"/>
      <c r="AF349" s="144"/>
      <c r="AG349" s="144"/>
      <c r="AH349" s="144"/>
      <c r="AI349" s="144"/>
      <c r="AJ349" s="144"/>
      <c r="AK349" s="144"/>
      <c r="AL349" s="144"/>
      <c r="AM349" s="144"/>
      <c r="AN349" s="144"/>
      <c r="AO349" s="144"/>
      <c r="AP349" s="144"/>
      <c r="AQ349" s="144"/>
      <c r="AR349" s="144"/>
      <c r="AS349" s="144"/>
      <c r="AT349" s="144"/>
      <c r="AU349" s="144"/>
      <c r="AV349" s="144"/>
      <c r="AW349" s="144"/>
      <c r="AX349" s="144"/>
      <c r="AY349" s="144"/>
      <c r="AZ349" s="144"/>
      <c r="BA349" s="144"/>
      <c r="BB349" s="144"/>
      <c r="BC349" s="144"/>
      <c r="BD349" s="144"/>
      <c r="BE349" s="144"/>
      <c r="BF349" s="144"/>
    </row>
    <row r="350" spans="3:58">
      <c r="C350" s="144"/>
      <c r="D350" s="144"/>
      <c r="E350" s="144"/>
      <c r="F350" s="144"/>
      <c r="G350" s="144"/>
      <c r="H350" s="144"/>
      <c r="I350" s="144"/>
      <c r="J350" s="144"/>
      <c r="K350" s="144"/>
      <c r="L350" s="144"/>
      <c r="M350" s="144"/>
      <c r="N350" s="144"/>
      <c r="O350" s="144"/>
      <c r="P350" s="144"/>
      <c r="Q350" s="145"/>
      <c r="R350" s="145"/>
      <c r="S350" s="145"/>
      <c r="T350" s="145"/>
      <c r="U350" s="145"/>
      <c r="V350" s="145"/>
      <c r="W350" s="145"/>
      <c r="X350" s="145"/>
      <c r="Y350" s="145"/>
      <c r="Z350" s="145"/>
      <c r="AA350" s="145"/>
      <c r="AB350" s="145"/>
      <c r="AC350" s="145"/>
      <c r="AD350" s="145"/>
      <c r="AE350" s="144"/>
      <c r="AF350" s="144"/>
      <c r="AG350" s="144"/>
      <c r="AH350" s="144"/>
      <c r="AI350" s="144"/>
      <c r="AJ350" s="144"/>
      <c r="AK350" s="144"/>
      <c r="AL350" s="144"/>
      <c r="AM350" s="144"/>
      <c r="AN350" s="144"/>
      <c r="AO350" s="144"/>
      <c r="AP350" s="144"/>
      <c r="AQ350" s="144"/>
      <c r="AR350" s="144"/>
      <c r="AS350" s="144"/>
      <c r="AT350" s="144"/>
      <c r="AU350" s="144"/>
      <c r="AV350" s="144"/>
      <c r="AW350" s="144"/>
      <c r="AX350" s="144"/>
      <c r="AY350" s="144"/>
      <c r="AZ350" s="144"/>
      <c r="BA350" s="144"/>
      <c r="BB350" s="144"/>
      <c r="BC350" s="144"/>
      <c r="BD350" s="144"/>
      <c r="BE350" s="144"/>
      <c r="BF350" s="144"/>
    </row>
    <row r="351" spans="3:58">
      <c r="C351" s="144"/>
      <c r="D351" s="144"/>
      <c r="E351" s="144"/>
      <c r="F351" s="144"/>
      <c r="G351" s="144"/>
      <c r="H351" s="144"/>
      <c r="I351" s="144"/>
      <c r="J351" s="144"/>
      <c r="K351" s="144"/>
      <c r="L351" s="144"/>
      <c r="M351" s="144"/>
      <c r="N351" s="144"/>
      <c r="O351" s="144"/>
      <c r="P351" s="144"/>
      <c r="Q351" s="145"/>
      <c r="R351" s="145"/>
      <c r="S351" s="145"/>
      <c r="T351" s="145"/>
      <c r="U351" s="145"/>
      <c r="V351" s="145"/>
      <c r="W351" s="145"/>
      <c r="X351" s="145"/>
      <c r="Y351" s="145"/>
      <c r="Z351" s="145"/>
      <c r="AA351" s="145"/>
      <c r="AB351" s="145"/>
      <c r="AC351" s="145"/>
      <c r="AD351" s="145"/>
      <c r="AE351" s="144"/>
      <c r="AF351" s="144"/>
      <c r="AG351" s="144"/>
      <c r="AH351" s="144"/>
      <c r="AI351" s="144"/>
      <c r="AJ351" s="144"/>
      <c r="AK351" s="144"/>
      <c r="AL351" s="144"/>
      <c r="AM351" s="144"/>
      <c r="AN351" s="144"/>
      <c r="AO351" s="144"/>
      <c r="AP351" s="144"/>
      <c r="AQ351" s="144"/>
      <c r="AR351" s="144"/>
      <c r="AS351" s="144"/>
      <c r="AT351" s="144"/>
      <c r="AU351" s="144"/>
      <c r="AV351" s="144"/>
      <c r="AW351" s="144"/>
      <c r="AX351" s="144"/>
      <c r="AY351" s="144"/>
      <c r="AZ351" s="144"/>
      <c r="BA351" s="144"/>
      <c r="BB351" s="144"/>
      <c r="BC351" s="144"/>
      <c r="BD351" s="144"/>
      <c r="BE351" s="144"/>
      <c r="BF351" s="144"/>
    </row>
    <row r="352" spans="3:58">
      <c r="C352" s="144"/>
      <c r="D352" s="144"/>
      <c r="E352" s="144"/>
      <c r="F352" s="144"/>
      <c r="G352" s="144"/>
      <c r="H352" s="144"/>
      <c r="I352" s="144"/>
      <c r="J352" s="144"/>
      <c r="K352" s="144"/>
      <c r="L352" s="144"/>
      <c r="M352" s="144"/>
      <c r="N352" s="144"/>
      <c r="O352" s="144"/>
      <c r="P352" s="144"/>
      <c r="Q352" s="145"/>
      <c r="R352" s="145"/>
      <c r="S352" s="145"/>
      <c r="T352" s="145"/>
      <c r="U352" s="145"/>
      <c r="V352" s="145"/>
      <c r="W352" s="145"/>
      <c r="X352" s="145"/>
      <c r="Y352" s="145"/>
      <c r="Z352" s="145"/>
      <c r="AA352" s="145"/>
      <c r="AB352" s="145"/>
      <c r="AC352" s="145"/>
      <c r="AD352" s="145"/>
      <c r="AE352" s="144"/>
      <c r="AF352" s="144"/>
      <c r="AG352" s="144"/>
      <c r="AH352" s="144"/>
      <c r="AI352" s="144"/>
      <c r="AJ352" s="144"/>
      <c r="AK352" s="144"/>
      <c r="AL352" s="144"/>
      <c r="AM352" s="144"/>
      <c r="AN352" s="144"/>
      <c r="AO352" s="144"/>
      <c r="AP352" s="144"/>
      <c r="AQ352" s="144"/>
      <c r="AR352" s="144"/>
      <c r="AS352" s="144"/>
      <c r="AT352" s="144"/>
      <c r="AU352" s="144"/>
      <c r="AV352" s="144"/>
      <c r="AW352" s="144"/>
      <c r="AX352" s="144"/>
      <c r="AY352" s="144"/>
      <c r="AZ352" s="144"/>
      <c r="BA352" s="144"/>
      <c r="BB352" s="144"/>
      <c r="BC352" s="144"/>
      <c r="BD352" s="144"/>
      <c r="BE352" s="144"/>
      <c r="BF352" s="144"/>
    </row>
    <row r="353" spans="3:58">
      <c r="C353" s="144"/>
      <c r="D353" s="144"/>
      <c r="E353" s="144"/>
      <c r="F353" s="144"/>
      <c r="G353" s="144"/>
      <c r="H353" s="144"/>
      <c r="I353" s="144"/>
      <c r="J353" s="144"/>
      <c r="K353" s="144"/>
      <c r="L353" s="144"/>
      <c r="M353" s="144"/>
      <c r="N353" s="144"/>
      <c r="O353" s="144"/>
      <c r="P353" s="144"/>
      <c r="Q353" s="145"/>
      <c r="R353" s="145"/>
      <c r="S353" s="145"/>
      <c r="T353" s="145"/>
      <c r="U353" s="145"/>
      <c r="V353" s="145"/>
      <c r="W353" s="145"/>
      <c r="X353" s="145"/>
      <c r="Y353" s="145"/>
      <c r="Z353" s="145"/>
      <c r="AA353" s="145"/>
      <c r="AB353" s="145"/>
      <c r="AC353" s="145"/>
      <c r="AD353" s="145"/>
      <c r="AE353" s="144"/>
      <c r="AF353" s="144"/>
      <c r="AG353" s="144"/>
      <c r="AH353" s="144"/>
      <c r="AI353" s="144"/>
      <c r="AJ353" s="144"/>
      <c r="AK353" s="144"/>
      <c r="AL353" s="144"/>
      <c r="AM353" s="144"/>
      <c r="AN353" s="144"/>
      <c r="AO353" s="144"/>
      <c r="AP353" s="144"/>
      <c r="AQ353" s="144"/>
      <c r="AR353" s="144"/>
      <c r="AS353" s="144"/>
      <c r="AT353" s="144"/>
      <c r="AU353" s="144"/>
      <c r="AV353" s="144"/>
      <c r="AW353" s="144"/>
      <c r="AX353" s="144"/>
      <c r="AY353" s="144"/>
      <c r="AZ353" s="144"/>
      <c r="BA353" s="144"/>
      <c r="BB353" s="144"/>
      <c r="BC353" s="144"/>
      <c r="BD353" s="144"/>
      <c r="BE353" s="144"/>
      <c r="BF353" s="144"/>
    </row>
    <row r="354" spans="3:58">
      <c r="C354" s="144"/>
      <c r="D354" s="144"/>
      <c r="E354" s="144"/>
      <c r="F354" s="144"/>
      <c r="G354" s="144"/>
      <c r="H354" s="144"/>
      <c r="I354" s="144"/>
      <c r="J354" s="144"/>
      <c r="K354" s="144"/>
      <c r="L354" s="144"/>
      <c r="M354" s="144"/>
      <c r="N354" s="144"/>
      <c r="O354" s="144"/>
      <c r="P354" s="144"/>
      <c r="Q354" s="145"/>
      <c r="R354" s="145"/>
      <c r="S354" s="145"/>
      <c r="T354" s="145"/>
      <c r="U354" s="145"/>
      <c r="V354" s="145"/>
      <c r="W354" s="145"/>
      <c r="X354" s="145"/>
      <c r="Y354" s="145"/>
      <c r="Z354" s="145"/>
      <c r="AA354" s="145"/>
      <c r="AB354" s="145"/>
      <c r="AC354" s="145"/>
      <c r="AD354" s="145"/>
      <c r="AE354" s="144"/>
      <c r="AF354" s="144"/>
      <c r="AG354" s="144"/>
      <c r="AH354" s="144"/>
      <c r="AI354" s="144"/>
      <c r="AJ354" s="144"/>
      <c r="AK354" s="144"/>
      <c r="AL354" s="144"/>
      <c r="AM354" s="144"/>
      <c r="AN354" s="144"/>
      <c r="AO354" s="144"/>
      <c r="AP354" s="144"/>
      <c r="AQ354" s="144"/>
      <c r="AR354" s="144"/>
      <c r="AS354" s="144"/>
      <c r="AT354" s="144"/>
      <c r="AU354" s="144"/>
      <c r="AV354" s="144"/>
      <c r="AW354" s="144"/>
      <c r="AX354" s="144"/>
      <c r="AY354" s="144"/>
      <c r="AZ354" s="144"/>
      <c r="BA354" s="144"/>
      <c r="BB354" s="144"/>
      <c r="BC354" s="144"/>
      <c r="BD354" s="144"/>
      <c r="BE354" s="144"/>
      <c r="BF354" s="144"/>
    </row>
    <row r="355" spans="3:58">
      <c r="C355" s="144"/>
      <c r="D355" s="144"/>
      <c r="E355" s="144"/>
      <c r="F355" s="144"/>
      <c r="G355" s="144"/>
      <c r="H355" s="144"/>
      <c r="I355" s="144"/>
      <c r="J355" s="144"/>
      <c r="K355" s="144"/>
      <c r="L355" s="144"/>
      <c r="M355" s="144"/>
      <c r="N355" s="144"/>
      <c r="O355" s="144"/>
      <c r="P355" s="144"/>
      <c r="Q355" s="145"/>
      <c r="R355" s="145"/>
      <c r="S355" s="145"/>
      <c r="T355" s="145"/>
      <c r="U355" s="145"/>
      <c r="V355" s="145"/>
      <c r="W355" s="145"/>
      <c r="X355" s="145"/>
      <c r="Y355" s="145"/>
      <c r="Z355" s="145"/>
      <c r="AA355" s="145"/>
      <c r="AB355" s="145"/>
      <c r="AC355" s="145"/>
      <c r="AD355" s="145"/>
      <c r="AE355" s="144"/>
      <c r="AF355" s="144"/>
      <c r="AG355" s="144"/>
      <c r="AH355" s="144"/>
      <c r="AI355" s="144"/>
      <c r="AJ355" s="144"/>
      <c r="AK355" s="144"/>
      <c r="AL355" s="144"/>
      <c r="AM355" s="144"/>
      <c r="AN355" s="144"/>
      <c r="AO355" s="144"/>
      <c r="AP355" s="144"/>
      <c r="AQ355" s="144"/>
      <c r="AR355" s="144"/>
      <c r="AS355" s="144"/>
      <c r="AT355" s="144"/>
      <c r="AU355" s="144"/>
      <c r="AV355" s="144"/>
      <c r="AW355" s="144"/>
      <c r="AX355" s="144"/>
      <c r="AY355" s="144"/>
      <c r="AZ355" s="144"/>
      <c r="BA355" s="144"/>
      <c r="BB355" s="144"/>
      <c r="BC355" s="144"/>
      <c r="BD355" s="144"/>
      <c r="BE355" s="144"/>
      <c r="BF355" s="144"/>
    </row>
    <row r="356" spans="3:58">
      <c r="C356" s="144"/>
      <c r="D356" s="144"/>
      <c r="E356" s="144"/>
      <c r="F356" s="144"/>
      <c r="G356" s="144"/>
      <c r="H356" s="144"/>
      <c r="I356" s="144"/>
      <c r="J356" s="144"/>
      <c r="K356" s="144"/>
      <c r="L356" s="144"/>
      <c r="M356" s="144"/>
      <c r="N356" s="144"/>
      <c r="O356" s="144"/>
      <c r="P356" s="144"/>
      <c r="Q356" s="145"/>
      <c r="R356" s="145"/>
      <c r="S356" s="145"/>
      <c r="T356" s="145"/>
      <c r="U356" s="145"/>
      <c r="V356" s="145"/>
      <c r="W356" s="145"/>
      <c r="X356" s="145"/>
      <c r="Y356" s="145"/>
      <c r="Z356" s="145"/>
      <c r="AA356" s="145"/>
      <c r="AB356" s="145"/>
      <c r="AC356" s="145"/>
      <c r="AD356" s="145"/>
      <c r="AE356" s="144"/>
      <c r="AF356" s="144"/>
      <c r="AG356" s="144"/>
      <c r="AH356" s="144"/>
      <c r="AI356" s="144"/>
      <c r="AJ356" s="144"/>
      <c r="AK356" s="144"/>
      <c r="AL356" s="144"/>
      <c r="AM356" s="144"/>
      <c r="AN356" s="144"/>
      <c r="AO356" s="144"/>
      <c r="AP356" s="144"/>
      <c r="AQ356" s="144"/>
      <c r="AR356" s="144"/>
      <c r="AS356" s="144"/>
      <c r="AT356" s="144"/>
      <c r="AU356" s="144"/>
      <c r="AV356" s="144"/>
      <c r="AW356" s="144"/>
      <c r="AX356" s="144"/>
      <c r="AY356" s="144"/>
      <c r="AZ356" s="144"/>
      <c r="BA356" s="144"/>
      <c r="BB356" s="144"/>
      <c r="BC356" s="144"/>
      <c r="BD356" s="144"/>
      <c r="BE356" s="144"/>
      <c r="BF356" s="144"/>
    </row>
    <row r="357" spans="3:58">
      <c r="C357" s="144"/>
      <c r="D357" s="144"/>
      <c r="E357" s="144"/>
      <c r="F357" s="144"/>
      <c r="G357" s="144"/>
      <c r="H357" s="144"/>
      <c r="I357" s="144"/>
      <c r="J357" s="144"/>
      <c r="K357" s="144"/>
      <c r="L357" s="144"/>
      <c r="M357" s="144"/>
      <c r="N357" s="144"/>
      <c r="O357" s="144"/>
      <c r="P357" s="144"/>
      <c r="Q357" s="145"/>
      <c r="R357" s="145"/>
      <c r="S357" s="145"/>
      <c r="T357" s="145"/>
      <c r="U357" s="145"/>
      <c r="V357" s="145"/>
      <c r="W357" s="145"/>
      <c r="X357" s="145"/>
      <c r="Y357" s="145"/>
      <c r="Z357" s="145"/>
      <c r="AA357" s="145"/>
      <c r="AB357" s="145"/>
      <c r="AC357" s="145"/>
      <c r="AD357" s="145"/>
      <c r="AE357" s="144"/>
      <c r="AF357" s="144"/>
      <c r="AG357" s="144"/>
      <c r="AH357" s="144"/>
      <c r="AI357" s="144"/>
      <c r="AJ357" s="144"/>
      <c r="AK357" s="144"/>
      <c r="AL357" s="144"/>
      <c r="AM357" s="144"/>
      <c r="AN357" s="144"/>
      <c r="AO357" s="144"/>
      <c r="AP357" s="144"/>
      <c r="AQ357" s="144"/>
      <c r="AR357" s="144"/>
      <c r="AS357" s="144"/>
      <c r="AT357" s="144"/>
      <c r="AU357" s="144"/>
      <c r="AV357" s="144"/>
      <c r="AW357" s="144"/>
      <c r="AX357" s="144"/>
      <c r="AY357" s="144"/>
      <c r="AZ357" s="144"/>
      <c r="BA357" s="144"/>
      <c r="BB357" s="144"/>
      <c r="BC357" s="144"/>
      <c r="BD357" s="144"/>
      <c r="BE357" s="144"/>
      <c r="BF357" s="144"/>
    </row>
    <row r="358" spans="3:58">
      <c r="C358" s="144"/>
      <c r="D358" s="144"/>
      <c r="E358" s="144"/>
      <c r="F358" s="144"/>
      <c r="G358" s="144"/>
      <c r="H358" s="144"/>
      <c r="I358" s="144"/>
      <c r="J358" s="144"/>
      <c r="K358" s="144"/>
      <c r="L358" s="144"/>
      <c r="M358" s="144"/>
      <c r="N358" s="144"/>
      <c r="O358" s="144"/>
      <c r="P358" s="144"/>
      <c r="Q358" s="145"/>
      <c r="R358" s="145"/>
      <c r="S358" s="145"/>
      <c r="T358" s="145"/>
      <c r="U358" s="145"/>
      <c r="V358" s="145"/>
      <c r="W358" s="145"/>
      <c r="X358" s="145"/>
      <c r="Y358" s="145"/>
      <c r="Z358" s="145"/>
      <c r="AA358" s="145"/>
      <c r="AB358" s="145"/>
      <c r="AC358" s="145"/>
      <c r="AD358" s="145"/>
      <c r="AE358" s="144"/>
      <c r="AF358" s="144"/>
      <c r="AG358" s="144"/>
      <c r="AH358" s="144"/>
      <c r="AI358" s="144"/>
      <c r="AJ358" s="144"/>
      <c r="AK358" s="144"/>
      <c r="AL358" s="144"/>
      <c r="AM358" s="144"/>
      <c r="AN358" s="144"/>
      <c r="AO358" s="144"/>
      <c r="AP358" s="144"/>
      <c r="AQ358" s="144"/>
      <c r="AR358" s="144"/>
      <c r="AS358" s="144"/>
      <c r="AT358" s="144"/>
      <c r="AU358" s="144"/>
      <c r="AV358" s="144"/>
      <c r="AW358" s="144"/>
      <c r="AX358" s="144"/>
      <c r="AY358" s="144"/>
      <c r="AZ358" s="144"/>
      <c r="BA358" s="144"/>
      <c r="BB358" s="144"/>
      <c r="BC358" s="144"/>
      <c r="BD358" s="144"/>
      <c r="BE358" s="144"/>
      <c r="BF358" s="144"/>
    </row>
    <row r="359" spans="3:58">
      <c r="C359" s="144"/>
      <c r="D359" s="144"/>
      <c r="E359" s="144"/>
      <c r="F359" s="144"/>
      <c r="G359" s="144"/>
      <c r="H359" s="144"/>
      <c r="I359" s="144"/>
      <c r="J359" s="144"/>
      <c r="K359" s="144"/>
      <c r="L359" s="144"/>
      <c r="M359" s="144"/>
      <c r="N359" s="144"/>
      <c r="O359" s="144"/>
      <c r="P359" s="144"/>
      <c r="Q359" s="145"/>
      <c r="R359" s="145"/>
      <c r="S359" s="145"/>
      <c r="T359" s="145"/>
      <c r="U359" s="145"/>
      <c r="V359" s="145"/>
      <c r="W359" s="145"/>
      <c r="X359" s="145"/>
      <c r="Y359" s="145"/>
      <c r="Z359" s="145"/>
      <c r="AA359" s="145"/>
      <c r="AB359" s="145"/>
      <c r="AC359" s="145"/>
      <c r="AD359" s="145"/>
      <c r="AE359" s="144"/>
      <c r="AF359" s="144"/>
      <c r="AG359" s="144"/>
      <c r="AH359" s="144"/>
      <c r="AI359" s="144"/>
      <c r="AJ359" s="144"/>
      <c r="AK359" s="144"/>
      <c r="AL359" s="144"/>
      <c r="AM359" s="144"/>
      <c r="AN359" s="144"/>
      <c r="AO359" s="144"/>
      <c r="AP359" s="144"/>
      <c r="AQ359" s="144"/>
      <c r="AR359" s="144"/>
      <c r="AS359" s="144"/>
      <c r="AT359" s="144"/>
      <c r="AU359" s="144"/>
      <c r="AV359" s="144"/>
      <c r="AW359" s="144"/>
      <c r="AX359" s="144"/>
      <c r="AY359" s="144"/>
      <c r="AZ359" s="144"/>
      <c r="BA359" s="144"/>
      <c r="BB359" s="144"/>
      <c r="BC359" s="144"/>
      <c r="BD359" s="144"/>
      <c r="BE359" s="144"/>
      <c r="BF359" s="144"/>
    </row>
    <row r="360" spans="3:58">
      <c r="C360" s="144"/>
      <c r="D360" s="144"/>
      <c r="E360" s="144"/>
      <c r="F360" s="144"/>
      <c r="G360" s="144"/>
      <c r="H360" s="144"/>
      <c r="I360" s="144"/>
      <c r="J360" s="144"/>
      <c r="K360" s="144"/>
      <c r="L360" s="144"/>
      <c r="M360" s="144"/>
      <c r="N360" s="144"/>
      <c r="O360" s="144"/>
      <c r="P360" s="144"/>
      <c r="Q360" s="145"/>
      <c r="R360" s="145"/>
      <c r="S360" s="145"/>
      <c r="T360" s="145"/>
      <c r="U360" s="145"/>
      <c r="V360" s="145"/>
      <c r="W360" s="145"/>
      <c r="X360" s="145"/>
      <c r="Y360" s="145"/>
      <c r="Z360" s="145"/>
      <c r="AA360" s="145"/>
      <c r="AB360" s="145"/>
      <c r="AC360" s="145"/>
      <c r="AD360" s="145"/>
      <c r="AE360" s="144"/>
      <c r="AF360" s="144"/>
      <c r="AG360" s="144"/>
      <c r="AH360" s="144"/>
      <c r="AI360" s="144"/>
      <c r="AJ360" s="144"/>
      <c r="AK360" s="144"/>
      <c r="AL360" s="144"/>
      <c r="AM360" s="144"/>
      <c r="AN360" s="144"/>
      <c r="AO360" s="144"/>
      <c r="AP360" s="144"/>
      <c r="AQ360" s="144"/>
      <c r="AR360" s="144"/>
      <c r="AS360" s="144"/>
      <c r="AT360" s="144"/>
      <c r="AU360" s="144"/>
      <c r="AV360" s="144"/>
      <c r="AW360" s="144"/>
      <c r="AX360" s="144"/>
      <c r="AY360" s="144"/>
      <c r="AZ360" s="144"/>
      <c r="BA360" s="144"/>
      <c r="BB360" s="144"/>
      <c r="BC360" s="144"/>
      <c r="BD360" s="144"/>
      <c r="BE360" s="144"/>
      <c r="BF360" s="144"/>
    </row>
    <row r="361" spans="3:58">
      <c r="C361" s="144"/>
      <c r="D361" s="144"/>
      <c r="E361" s="144"/>
      <c r="F361" s="144"/>
      <c r="G361" s="144"/>
      <c r="H361" s="144"/>
      <c r="I361" s="144"/>
      <c r="J361" s="144"/>
      <c r="K361" s="144"/>
      <c r="L361" s="144"/>
      <c r="M361" s="144"/>
      <c r="N361" s="144"/>
      <c r="O361" s="144"/>
      <c r="P361" s="144"/>
      <c r="Q361" s="145"/>
      <c r="R361" s="145"/>
      <c r="S361" s="145"/>
      <c r="T361" s="145"/>
      <c r="U361" s="145"/>
      <c r="V361" s="145"/>
      <c r="W361" s="145"/>
      <c r="X361" s="145"/>
      <c r="Y361" s="145"/>
      <c r="Z361" s="145"/>
      <c r="AA361" s="145"/>
      <c r="AB361" s="145"/>
      <c r="AC361" s="145"/>
      <c r="AD361" s="145"/>
      <c r="AE361" s="144"/>
      <c r="AF361" s="144"/>
      <c r="AG361" s="144"/>
      <c r="AH361" s="144"/>
      <c r="AI361" s="144"/>
      <c r="AJ361" s="144"/>
      <c r="AK361" s="144"/>
      <c r="AL361" s="144"/>
      <c r="AM361" s="144"/>
      <c r="AN361" s="144"/>
      <c r="AO361" s="144"/>
      <c r="AP361" s="144"/>
      <c r="AQ361" s="144"/>
      <c r="AR361" s="144"/>
      <c r="AS361" s="144"/>
      <c r="AT361" s="144"/>
      <c r="AU361" s="144"/>
      <c r="AV361" s="144"/>
      <c r="AW361" s="144"/>
      <c r="AX361" s="144"/>
      <c r="AY361" s="144"/>
      <c r="AZ361" s="144"/>
      <c r="BA361" s="144"/>
      <c r="BB361" s="144"/>
      <c r="BC361" s="144"/>
      <c r="BD361" s="144"/>
      <c r="BE361" s="144"/>
      <c r="BF361" s="144"/>
    </row>
    <row r="362" spans="3:58">
      <c r="C362" s="144"/>
      <c r="D362" s="144"/>
      <c r="E362" s="144"/>
      <c r="F362" s="144"/>
      <c r="G362" s="144"/>
      <c r="H362" s="144"/>
      <c r="I362" s="144"/>
      <c r="J362" s="144"/>
      <c r="K362" s="144"/>
      <c r="L362" s="144"/>
      <c r="M362" s="144"/>
      <c r="N362" s="144"/>
      <c r="O362" s="144"/>
      <c r="P362" s="144"/>
      <c r="Q362" s="145"/>
      <c r="R362" s="145"/>
      <c r="S362" s="145"/>
      <c r="T362" s="145"/>
      <c r="U362" s="145"/>
      <c r="V362" s="145"/>
      <c r="W362" s="145"/>
      <c r="X362" s="145"/>
      <c r="Y362" s="145"/>
      <c r="Z362" s="145"/>
      <c r="AA362" s="145"/>
      <c r="AB362" s="145"/>
      <c r="AC362" s="145"/>
      <c r="AD362" s="145"/>
      <c r="AE362" s="144"/>
      <c r="AF362" s="144"/>
      <c r="AG362" s="144"/>
      <c r="AH362" s="144"/>
      <c r="AI362" s="144"/>
      <c r="AJ362" s="144"/>
      <c r="AK362" s="144"/>
      <c r="AL362" s="144"/>
      <c r="AM362" s="144"/>
      <c r="AN362" s="144"/>
      <c r="AO362" s="144"/>
      <c r="AP362" s="144"/>
      <c r="AQ362" s="144"/>
      <c r="AR362" s="144"/>
      <c r="AS362" s="144"/>
      <c r="AT362" s="144"/>
      <c r="AU362" s="144"/>
      <c r="AV362" s="144"/>
      <c r="AW362" s="144"/>
      <c r="AX362" s="144"/>
      <c r="AY362" s="144"/>
      <c r="AZ362" s="144"/>
      <c r="BA362" s="144"/>
      <c r="BB362" s="144"/>
      <c r="BC362" s="144"/>
      <c r="BD362" s="144"/>
      <c r="BE362" s="144"/>
      <c r="BF362" s="144"/>
    </row>
    <row r="363" spans="3:58">
      <c r="C363" s="144"/>
      <c r="D363" s="144"/>
      <c r="E363" s="144"/>
      <c r="F363" s="144"/>
      <c r="G363" s="144"/>
      <c r="H363" s="144"/>
      <c r="I363" s="144"/>
      <c r="J363" s="144"/>
      <c r="K363" s="144"/>
      <c r="L363" s="144"/>
      <c r="M363" s="144"/>
      <c r="N363" s="144"/>
      <c r="O363" s="144"/>
      <c r="P363" s="144"/>
      <c r="Q363" s="145"/>
      <c r="R363" s="145"/>
      <c r="S363" s="145"/>
      <c r="T363" s="145"/>
      <c r="U363" s="145"/>
      <c r="V363" s="145"/>
      <c r="W363" s="145"/>
      <c r="X363" s="145"/>
      <c r="Y363" s="145"/>
      <c r="Z363" s="145"/>
      <c r="AA363" s="145"/>
      <c r="AB363" s="145"/>
      <c r="AC363" s="145"/>
      <c r="AD363" s="145"/>
      <c r="AE363" s="144"/>
      <c r="AF363" s="144"/>
      <c r="AG363" s="144"/>
      <c r="AH363" s="144"/>
      <c r="AI363" s="144"/>
      <c r="AJ363" s="144"/>
      <c r="AK363" s="144"/>
      <c r="AL363" s="144"/>
      <c r="AM363" s="144"/>
      <c r="AN363" s="144"/>
      <c r="AO363" s="144"/>
      <c r="AP363" s="144"/>
      <c r="AQ363" s="144"/>
      <c r="AR363" s="144"/>
      <c r="AS363" s="144"/>
      <c r="AT363" s="144"/>
      <c r="AU363" s="144"/>
      <c r="AV363" s="144"/>
      <c r="AW363" s="144"/>
      <c r="AX363" s="144"/>
      <c r="AY363" s="144"/>
      <c r="AZ363" s="144"/>
      <c r="BA363" s="144"/>
      <c r="BB363" s="144"/>
      <c r="BC363" s="144"/>
      <c r="BD363" s="144"/>
      <c r="BE363" s="144"/>
      <c r="BF363" s="144"/>
    </row>
    <row r="364" spans="3:58">
      <c r="C364" s="144"/>
      <c r="D364" s="144"/>
      <c r="E364" s="144"/>
      <c r="F364" s="144"/>
      <c r="G364" s="144"/>
      <c r="H364" s="144"/>
      <c r="I364" s="144"/>
      <c r="J364" s="144"/>
      <c r="K364" s="144"/>
      <c r="L364" s="144"/>
      <c r="M364" s="144"/>
      <c r="N364" s="144"/>
      <c r="O364" s="144"/>
      <c r="P364" s="144"/>
      <c r="Q364" s="145"/>
      <c r="R364" s="145"/>
      <c r="S364" s="145"/>
      <c r="T364" s="145"/>
      <c r="U364" s="145"/>
      <c r="V364" s="145"/>
      <c r="W364" s="145"/>
      <c r="X364" s="145"/>
      <c r="Y364" s="145"/>
      <c r="Z364" s="145"/>
      <c r="AA364" s="145"/>
      <c r="AB364" s="145"/>
      <c r="AC364" s="145"/>
      <c r="AD364" s="145"/>
      <c r="AE364" s="144"/>
      <c r="AF364" s="144"/>
      <c r="AG364" s="144"/>
      <c r="AH364" s="144"/>
      <c r="AI364" s="144"/>
      <c r="AJ364" s="144"/>
      <c r="AK364" s="144"/>
      <c r="AL364" s="144"/>
      <c r="AM364" s="144"/>
      <c r="AN364" s="144"/>
      <c r="AO364" s="144"/>
      <c r="AP364" s="144"/>
      <c r="AQ364" s="144"/>
      <c r="AR364" s="144"/>
      <c r="AS364" s="144"/>
      <c r="AT364" s="144"/>
      <c r="AU364" s="144"/>
      <c r="AV364" s="144"/>
      <c r="AW364" s="144"/>
      <c r="AX364" s="144"/>
      <c r="AY364" s="144"/>
      <c r="AZ364" s="144"/>
      <c r="BA364" s="144"/>
      <c r="BB364" s="144"/>
      <c r="BC364" s="144"/>
      <c r="BD364" s="144"/>
      <c r="BE364" s="144"/>
      <c r="BF364" s="144"/>
    </row>
    <row r="365" spans="3:58">
      <c r="C365" s="144"/>
      <c r="D365" s="144"/>
      <c r="E365" s="144"/>
      <c r="F365" s="144"/>
      <c r="G365" s="144"/>
      <c r="H365" s="144"/>
      <c r="I365" s="144"/>
      <c r="J365" s="144"/>
      <c r="K365" s="144"/>
      <c r="L365" s="144"/>
      <c r="M365" s="144"/>
      <c r="N365" s="144"/>
      <c r="O365" s="144"/>
      <c r="P365" s="144"/>
      <c r="Q365" s="145"/>
      <c r="R365" s="145"/>
      <c r="S365" s="145"/>
      <c r="T365" s="145"/>
      <c r="U365" s="145"/>
      <c r="V365" s="145"/>
      <c r="W365" s="145"/>
      <c r="X365" s="145"/>
      <c r="Y365" s="145"/>
      <c r="Z365" s="145"/>
      <c r="AA365" s="145"/>
      <c r="AB365" s="145"/>
      <c r="AC365" s="145"/>
      <c r="AD365" s="145"/>
      <c r="AE365" s="144"/>
      <c r="AF365" s="144"/>
      <c r="AG365" s="144"/>
      <c r="AH365" s="144"/>
      <c r="AI365" s="144"/>
      <c r="AJ365" s="144"/>
      <c r="AK365" s="144"/>
      <c r="AL365" s="144"/>
      <c r="AM365" s="144"/>
      <c r="AN365" s="144"/>
      <c r="AO365" s="144"/>
      <c r="AP365" s="144"/>
      <c r="AQ365" s="144"/>
      <c r="AR365" s="144"/>
      <c r="AS365" s="144"/>
      <c r="AT365" s="144"/>
      <c r="AU365" s="144"/>
      <c r="AV365" s="144"/>
      <c r="AW365" s="144"/>
      <c r="AX365" s="144"/>
      <c r="AY365" s="144"/>
      <c r="AZ365" s="144"/>
      <c r="BA365" s="144"/>
      <c r="BB365" s="144"/>
      <c r="BC365" s="144"/>
      <c r="BD365" s="144"/>
      <c r="BE365" s="144"/>
      <c r="BF365" s="144"/>
    </row>
    <row r="366" spans="3:58">
      <c r="C366" s="144"/>
      <c r="D366" s="144"/>
      <c r="E366" s="144"/>
      <c r="F366" s="144"/>
      <c r="G366" s="144"/>
      <c r="H366" s="144"/>
      <c r="I366" s="144"/>
      <c r="J366" s="144"/>
      <c r="K366" s="144"/>
      <c r="L366" s="144"/>
      <c r="M366" s="144"/>
      <c r="N366" s="144"/>
      <c r="O366" s="144"/>
      <c r="P366" s="144"/>
      <c r="Q366" s="145"/>
      <c r="R366" s="145"/>
      <c r="S366" s="145"/>
      <c r="T366" s="145"/>
      <c r="U366" s="145"/>
      <c r="V366" s="145"/>
      <c r="W366" s="145"/>
      <c r="X366" s="145"/>
      <c r="Y366" s="145"/>
      <c r="Z366" s="145"/>
      <c r="AA366" s="145"/>
      <c r="AB366" s="145"/>
      <c r="AC366" s="145"/>
      <c r="AD366" s="145"/>
      <c r="AE366" s="144"/>
      <c r="AF366" s="144"/>
      <c r="AG366" s="144"/>
      <c r="AH366" s="144"/>
      <c r="AI366" s="144"/>
      <c r="AJ366" s="144"/>
      <c r="AK366" s="144"/>
      <c r="AL366" s="144"/>
      <c r="AM366" s="144"/>
      <c r="AN366" s="144"/>
      <c r="AO366" s="144"/>
      <c r="AP366" s="144"/>
      <c r="AQ366" s="144"/>
      <c r="AR366" s="144"/>
      <c r="AS366" s="144"/>
      <c r="AT366" s="144"/>
      <c r="AU366" s="144"/>
      <c r="AV366" s="144"/>
      <c r="AW366" s="144"/>
      <c r="AX366" s="144"/>
      <c r="AY366" s="144"/>
      <c r="AZ366" s="144"/>
      <c r="BA366" s="144"/>
      <c r="BB366" s="144"/>
      <c r="BC366" s="144"/>
      <c r="BD366" s="144"/>
      <c r="BE366" s="144"/>
      <c r="BF366" s="144"/>
    </row>
    <row r="367" spans="3:58">
      <c r="C367" s="144"/>
      <c r="D367" s="144"/>
      <c r="E367" s="144"/>
      <c r="F367" s="144"/>
      <c r="G367" s="144"/>
      <c r="H367" s="144"/>
      <c r="I367" s="144"/>
      <c r="J367" s="144"/>
      <c r="K367" s="144"/>
      <c r="L367" s="144"/>
      <c r="M367" s="144"/>
      <c r="N367" s="144"/>
      <c r="O367" s="144"/>
      <c r="P367" s="144"/>
      <c r="Q367" s="145"/>
      <c r="R367" s="145"/>
      <c r="S367" s="145"/>
      <c r="T367" s="145"/>
      <c r="U367" s="145"/>
      <c r="V367" s="145"/>
      <c r="W367" s="145"/>
      <c r="X367" s="145"/>
      <c r="Y367" s="145"/>
      <c r="Z367" s="145"/>
      <c r="AA367" s="145"/>
      <c r="AB367" s="145"/>
      <c r="AC367" s="145"/>
      <c r="AD367" s="145"/>
      <c r="AE367" s="144"/>
      <c r="AF367" s="144"/>
      <c r="AG367" s="144"/>
      <c r="AH367" s="144"/>
      <c r="AI367" s="144"/>
      <c r="AJ367" s="144"/>
      <c r="AK367" s="144"/>
      <c r="AL367" s="144"/>
      <c r="AM367" s="144"/>
      <c r="AN367" s="144"/>
      <c r="AO367" s="144"/>
      <c r="AP367" s="144"/>
      <c r="AQ367" s="144"/>
      <c r="AR367" s="144"/>
      <c r="AS367" s="144"/>
      <c r="AT367" s="144"/>
      <c r="AU367" s="144"/>
      <c r="AV367" s="144"/>
      <c r="AW367" s="144"/>
      <c r="AX367" s="144"/>
      <c r="AY367" s="144"/>
      <c r="AZ367" s="144"/>
      <c r="BA367" s="144"/>
      <c r="BB367" s="144"/>
      <c r="BC367" s="144"/>
      <c r="BD367" s="144"/>
      <c r="BE367" s="144"/>
      <c r="BF367" s="144"/>
    </row>
    <row r="368" spans="3:58">
      <c r="C368" s="144"/>
      <c r="D368" s="144"/>
      <c r="E368" s="144"/>
      <c r="F368" s="144"/>
      <c r="G368" s="144"/>
      <c r="H368" s="144"/>
      <c r="I368" s="144"/>
      <c r="J368" s="144"/>
      <c r="K368" s="144"/>
      <c r="L368" s="144"/>
      <c r="M368" s="144"/>
      <c r="N368" s="144"/>
      <c r="O368" s="144"/>
      <c r="P368" s="144"/>
      <c r="Q368" s="145"/>
      <c r="R368" s="145"/>
      <c r="S368" s="145"/>
      <c r="T368" s="145"/>
      <c r="U368" s="145"/>
      <c r="V368" s="145"/>
      <c r="W368" s="145"/>
      <c r="X368" s="145"/>
      <c r="Y368" s="145"/>
      <c r="Z368" s="145"/>
      <c r="AA368" s="145"/>
      <c r="AB368" s="145"/>
      <c r="AC368" s="145"/>
      <c r="AD368" s="145"/>
      <c r="AE368" s="144"/>
      <c r="AF368" s="144"/>
      <c r="AG368" s="144"/>
      <c r="AH368" s="144"/>
      <c r="AI368" s="144"/>
      <c r="AJ368" s="144"/>
      <c r="AK368" s="144"/>
      <c r="AL368" s="144"/>
      <c r="AM368" s="144"/>
      <c r="AN368" s="144"/>
      <c r="AO368" s="144"/>
      <c r="AP368" s="144"/>
      <c r="AQ368" s="144"/>
      <c r="AR368" s="144"/>
      <c r="AS368" s="144"/>
      <c r="AT368" s="144"/>
      <c r="AU368" s="144"/>
      <c r="AV368" s="144"/>
      <c r="AW368" s="144"/>
      <c r="AX368" s="144"/>
      <c r="AY368" s="144"/>
      <c r="AZ368" s="144"/>
      <c r="BA368" s="144"/>
      <c r="BB368" s="144"/>
      <c r="BC368" s="144"/>
      <c r="BD368" s="144"/>
      <c r="BE368" s="144"/>
      <c r="BF368" s="144"/>
    </row>
    <row r="369" spans="3:58">
      <c r="C369" s="144"/>
      <c r="D369" s="144"/>
      <c r="E369" s="144"/>
      <c r="F369" s="144"/>
      <c r="G369" s="144"/>
      <c r="H369" s="144"/>
      <c r="I369" s="144"/>
      <c r="J369" s="144"/>
      <c r="K369" s="144"/>
      <c r="L369" s="144"/>
      <c r="M369" s="144"/>
      <c r="N369" s="144"/>
      <c r="O369" s="144"/>
      <c r="P369" s="144"/>
      <c r="Q369" s="145"/>
      <c r="R369" s="145"/>
      <c r="S369" s="145"/>
      <c r="T369" s="145"/>
      <c r="U369" s="145"/>
      <c r="V369" s="145"/>
      <c r="W369" s="145"/>
      <c r="X369" s="145"/>
      <c r="Y369" s="145"/>
      <c r="Z369" s="145"/>
      <c r="AA369" s="145"/>
      <c r="AB369" s="145"/>
      <c r="AC369" s="145"/>
      <c r="AD369" s="145"/>
      <c r="AE369" s="144"/>
      <c r="AF369" s="144"/>
      <c r="AG369" s="144"/>
      <c r="AH369" s="144"/>
      <c r="AI369" s="144"/>
      <c r="AJ369" s="144"/>
      <c r="AK369" s="144"/>
      <c r="AL369" s="144"/>
      <c r="AM369" s="144"/>
      <c r="AN369" s="144"/>
      <c r="AO369" s="144"/>
      <c r="AP369" s="144"/>
      <c r="AQ369" s="144"/>
      <c r="AR369" s="144"/>
      <c r="AS369" s="144"/>
      <c r="AT369" s="144"/>
      <c r="AU369" s="144"/>
      <c r="AV369" s="144"/>
      <c r="AW369" s="144"/>
      <c r="AX369" s="144"/>
      <c r="AY369" s="144"/>
      <c r="AZ369" s="144"/>
      <c r="BA369" s="144"/>
      <c r="BB369" s="144"/>
      <c r="BC369" s="144"/>
      <c r="BD369" s="144"/>
      <c r="BE369" s="144"/>
      <c r="BF369" s="144"/>
    </row>
    <row r="370" spans="3:58">
      <c r="C370" s="144"/>
      <c r="D370" s="144"/>
      <c r="E370" s="144"/>
      <c r="F370" s="144"/>
      <c r="G370" s="144"/>
      <c r="H370" s="144"/>
      <c r="I370" s="144"/>
      <c r="J370" s="144"/>
      <c r="K370" s="144"/>
      <c r="L370" s="144"/>
      <c r="M370" s="144"/>
      <c r="N370" s="144"/>
      <c r="O370" s="144"/>
      <c r="P370" s="144"/>
      <c r="Q370" s="145"/>
      <c r="R370" s="145"/>
      <c r="S370" s="145"/>
      <c r="T370" s="145"/>
      <c r="U370" s="145"/>
      <c r="V370" s="145"/>
      <c r="W370" s="145"/>
      <c r="X370" s="145"/>
      <c r="Y370" s="145"/>
      <c r="Z370" s="145"/>
      <c r="AA370" s="145"/>
      <c r="AB370" s="145"/>
      <c r="AC370" s="145"/>
      <c r="AD370" s="145"/>
      <c r="AE370" s="144"/>
      <c r="AF370" s="144"/>
      <c r="AG370" s="144"/>
      <c r="AH370" s="144"/>
      <c r="AI370" s="144"/>
      <c r="AJ370" s="144"/>
      <c r="AK370" s="144"/>
      <c r="AL370" s="144"/>
      <c r="AM370" s="144"/>
      <c r="AN370" s="144"/>
      <c r="AO370" s="144"/>
      <c r="AP370" s="144"/>
      <c r="AQ370" s="144"/>
      <c r="AR370" s="144"/>
      <c r="AS370" s="144"/>
      <c r="AT370" s="144"/>
      <c r="AU370" s="144"/>
      <c r="AV370" s="144"/>
      <c r="AW370" s="144"/>
      <c r="AX370" s="144"/>
      <c r="AY370" s="144"/>
      <c r="AZ370" s="144"/>
      <c r="BA370" s="144"/>
      <c r="BB370" s="144"/>
      <c r="BC370" s="144"/>
      <c r="BD370" s="144"/>
      <c r="BE370" s="144"/>
      <c r="BF370" s="144"/>
    </row>
    <row r="371" spans="3:58">
      <c r="C371" s="144"/>
      <c r="D371" s="144"/>
      <c r="E371" s="144"/>
      <c r="F371" s="144"/>
      <c r="G371" s="144"/>
      <c r="H371" s="144"/>
      <c r="I371" s="144"/>
      <c r="J371" s="144"/>
      <c r="K371" s="144"/>
      <c r="L371" s="144"/>
      <c r="M371" s="144"/>
      <c r="N371" s="144"/>
      <c r="O371" s="144"/>
      <c r="P371" s="144"/>
      <c r="Q371" s="145"/>
      <c r="R371" s="145"/>
      <c r="S371" s="145"/>
      <c r="T371" s="145"/>
      <c r="U371" s="145"/>
      <c r="V371" s="145"/>
      <c r="W371" s="145"/>
      <c r="X371" s="145"/>
      <c r="Y371" s="145"/>
      <c r="Z371" s="145"/>
      <c r="AA371" s="145"/>
      <c r="AB371" s="145"/>
      <c r="AC371" s="145"/>
      <c r="AD371" s="145"/>
      <c r="AE371" s="144"/>
      <c r="AF371" s="144"/>
      <c r="AG371" s="144"/>
      <c r="AH371" s="144"/>
      <c r="AI371" s="144"/>
      <c r="AJ371" s="144"/>
      <c r="AK371" s="144"/>
      <c r="AL371" s="144"/>
      <c r="AM371" s="144"/>
      <c r="AN371" s="144"/>
      <c r="AO371" s="144"/>
      <c r="AP371" s="144"/>
      <c r="AQ371" s="144"/>
      <c r="AR371" s="144"/>
      <c r="AS371" s="144"/>
      <c r="AT371" s="144"/>
      <c r="AU371" s="144"/>
      <c r="AV371" s="144"/>
      <c r="AW371" s="144"/>
      <c r="AX371" s="144"/>
      <c r="AY371" s="144"/>
      <c r="AZ371" s="144"/>
      <c r="BA371" s="144"/>
      <c r="BB371" s="144"/>
      <c r="BC371" s="144"/>
      <c r="BD371" s="144"/>
      <c r="BE371" s="144"/>
      <c r="BF371" s="144"/>
    </row>
    <row r="372" spans="3:58">
      <c r="C372" s="144"/>
      <c r="D372" s="144"/>
      <c r="E372" s="144"/>
      <c r="F372" s="144"/>
      <c r="G372" s="144"/>
      <c r="H372" s="144"/>
      <c r="I372" s="144"/>
      <c r="J372" s="144"/>
      <c r="K372" s="144"/>
      <c r="L372" s="144"/>
      <c r="M372" s="144"/>
      <c r="N372" s="144"/>
      <c r="O372" s="144"/>
      <c r="P372" s="144"/>
      <c r="Q372" s="145"/>
      <c r="R372" s="145"/>
      <c r="S372" s="145"/>
      <c r="T372" s="145"/>
      <c r="U372" s="145"/>
      <c r="V372" s="145"/>
      <c r="W372" s="145"/>
      <c r="X372" s="145"/>
      <c r="Y372" s="145"/>
      <c r="Z372" s="145"/>
      <c r="AA372" s="145"/>
      <c r="AB372" s="145"/>
      <c r="AC372" s="145"/>
      <c r="AD372" s="145"/>
      <c r="AE372" s="144"/>
      <c r="AF372" s="144"/>
      <c r="AG372" s="144"/>
      <c r="AH372" s="144"/>
      <c r="AI372" s="144"/>
      <c r="AJ372" s="144"/>
      <c r="AK372" s="144"/>
      <c r="AL372" s="144"/>
      <c r="AM372" s="144"/>
      <c r="AN372" s="144"/>
      <c r="AO372" s="144"/>
      <c r="AP372" s="144"/>
      <c r="AQ372" s="144"/>
      <c r="AR372" s="144"/>
      <c r="AS372" s="144"/>
      <c r="AT372" s="144"/>
      <c r="AU372" s="144"/>
      <c r="AV372" s="144"/>
      <c r="AW372" s="144"/>
      <c r="AX372" s="144"/>
      <c r="AY372" s="144"/>
      <c r="AZ372" s="144"/>
      <c r="BA372" s="144"/>
      <c r="BB372" s="144"/>
      <c r="BC372" s="144"/>
      <c r="BD372" s="144"/>
      <c r="BE372" s="144"/>
      <c r="BF372" s="144"/>
    </row>
    <row r="373" spans="3:58">
      <c r="C373" s="144"/>
      <c r="D373" s="144"/>
      <c r="E373" s="144"/>
      <c r="F373" s="144"/>
      <c r="G373" s="144"/>
      <c r="H373" s="144"/>
      <c r="I373" s="144"/>
      <c r="J373" s="144"/>
      <c r="K373" s="144"/>
      <c r="L373" s="144"/>
      <c r="M373" s="144"/>
      <c r="N373" s="144"/>
      <c r="O373" s="144"/>
      <c r="P373" s="144"/>
      <c r="Q373" s="145"/>
      <c r="R373" s="145"/>
      <c r="S373" s="145"/>
      <c r="T373" s="145"/>
      <c r="U373" s="145"/>
      <c r="V373" s="145"/>
      <c r="W373" s="145"/>
      <c r="X373" s="145"/>
      <c r="Y373" s="145"/>
      <c r="Z373" s="145"/>
      <c r="AA373" s="145"/>
      <c r="AB373" s="145"/>
      <c r="AC373" s="145"/>
      <c r="AD373" s="145"/>
      <c r="AE373" s="144"/>
      <c r="AF373" s="144"/>
      <c r="AG373" s="144"/>
      <c r="AH373" s="144"/>
      <c r="AI373" s="144"/>
      <c r="AJ373" s="144"/>
      <c r="AK373" s="144"/>
      <c r="AL373" s="144"/>
      <c r="AM373" s="144"/>
      <c r="AN373" s="144"/>
      <c r="AO373" s="144"/>
      <c r="AP373" s="144"/>
      <c r="AQ373" s="144"/>
      <c r="AR373" s="144"/>
      <c r="AS373" s="144"/>
      <c r="AT373" s="144"/>
      <c r="AU373" s="144"/>
      <c r="AV373" s="144"/>
      <c r="AW373" s="144"/>
      <c r="AX373" s="144"/>
      <c r="AY373" s="144"/>
      <c r="AZ373" s="144"/>
      <c r="BA373" s="144"/>
      <c r="BB373" s="144"/>
      <c r="BC373" s="144"/>
      <c r="BD373" s="144"/>
      <c r="BE373" s="144"/>
      <c r="BF373" s="144"/>
    </row>
    <row r="374" spans="3:58">
      <c r="C374" s="144"/>
      <c r="D374" s="144"/>
      <c r="E374" s="144"/>
      <c r="F374" s="144"/>
      <c r="G374" s="144"/>
      <c r="H374" s="144"/>
      <c r="I374" s="144"/>
      <c r="J374" s="144"/>
      <c r="K374" s="144"/>
      <c r="L374" s="144"/>
      <c r="M374" s="144"/>
      <c r="N374" s="144"/>
      <c r="O374" s="144"/>
      <c r="P374" s="144"/>
      <c r="Q374" s="145"/>
      <c r="R374" s="145"/>
      <c r="S374" s="145"/>
      <c r="T374" s="145"/>
      <c r="U374" s="145"/>
      <c r="V374" s="145"/>
      <c r="W374" s="145"/>
      <c r="X374" s="145"/>
      <c r="Y374" s="145"/>
      <c r="Z374" s="145"/>
      <c r="AA374" s="145"/>
      <c r="AB374" s="145"/>
      <c r="AC374" s="145"/>
      <c r="AD374" s="145"/>
      <c r="AE374" s="144"/>
      <c r="AF374" s="144"/>
      <c r="AG374" s="144"/>
      <c r="AH374" s="144"/>
      <c r="AI374" s="144"/>
      <c r="AJ374" s="144"/>
      <c r="AK374" s="144"/>
      <c r="AL374" s="144"/>
      <c r="AM374" s="144"/>
      <c r="AN374" s="144"/>
      <c r="AO374" s="144"/>
      <c r="AP374" s="144"/>
      <c r="AQ374" s="144"/>
      <c r="AR374" s="144"/>
      <c r="AS374" s="144"/>
      <c r="AT374" s="144"/>
      <c r="AU374" s="144"/>
      <c r="AV374" s="144"/>
      <c r="AW374" s="144"/>
      <c r="AX374" s="144"/>
      <c r="AY374" s="144"/>
      <c r="AZ374" s="144"/>
      <c r="BA374" s="144"/>
      <c r="BB374" s="144"/>
      <c r="BC374" s="144"/>
      <c r="BD374" s="144"/>
      <c r="BE374" s="144"/>
      <c r="BF374" s="144"/>
    </row>
    <row r="375" spans="3:58">
      <c r="C375" s="144"/>
      <c r="D375" s="144"/>
      <c r="E375" s="144"/>
      <c r="F375" s="144"/>
      <c r="G375" s="144"/>
      <c r="H375" s="144"/>
      <c r="I375" s="144"/>
      <c r="J375" s="144"/>
      <c r="K375" s="144"/>
      <c r="L375" s="144"/>
      <c r="M375" s="144"/>
      <c r="N375" s="144"/>
      <c r="O375" s="144"/>
      <c r="P375" s="144"/>
      <c r="Q375" s="145"/>
      <c r="R375" s="145"/>
      <c r="S375" s="145"/>
      <c r="T375" s="145"/>
      <c r="U375" s="145"/>
      <c r="V375" s="145"/>
      <c r="W375" s="145"/>
      <c r="X375" s="145"/>
      <c r="Y375" s="145"/>
      <c r="Z375" s="145"/>
      <c r="AA375" s="145"/>
      <c r="AB375" s="145"/>
      <c r="AC375" s="145"/>
      <c r="AD375" s="145"/>
      <c r="AE375" s="144"/>
      <c r="AF375" s="144"/>
      <c r="AG375" s="144"/>
      <c r="AH375" s="144"/>
      <c r="AI375" s="144"/>
      <c r="AJ375" s="144"/>
      <c r="AK375" s="144"/>
      <c r="AL375" s="144"/>
      <c r="AM375" s="144"/>
      <c r="AN375" s="144"/>
      <c r="AO375" s="144"/>
      <c r="AP375" s="144"/>
      <c r="AQ375" s="144"/>
      <c r="AR375" s="144"/>
      <c r="AS375" s="144"/>
      <c r="AT375" s="144"/>
      <c r="AU375" s="144"/>
      <c r="AV375" s="144"/>
      <c r="AW375" s="144"/>
      <c r="AX375" s="144"/>
      <c r="AY375" s="144"/>
      <c r="AZ375" s="144"/>
      <c r="BA375" s="144"/>
      <c r="BB375" s="144"/>
      <c r="BC375" s="144"/>
      <c r="BD375" s="144"/>
      <c r="BE375" s="144"/>
      <c r="BF375" s="144"/>
    </row>
    <row r="376" spans="3:58">
      <c r="C376" s="144"/>
      <c r="D376" s="144"/>
      <c r="E376" s="144"/>
      <c r="F376" s="144"/>
      <c r="G376" s="144"/>
      <c r="H376" s="144"/>
      <c r="I376" s="144"/>
      <c r="J376" s="144"/>
      <c r="K376" s="144"/>
      <c r="L376" s="144"/>
      <c r="M376" s="144"/>
      <c r="N376" s="144"/>
      <c r="O376" s="144"/>
      <c r="P376" s="144"/>
      <c r="Q376" s="145"/>
      <c r="R376" s="145"/>
      <c r="S376" s="145"/>
      <c r="T376" s="145"/>
      <c r="U376" s="145"/>
      <c r="V376" s="145"/>
      <c r="W376" s="145"/>
      <c r="X376" s="145"/>
      <c r="Y376" s="145"/>
      <c r="Z376" s="145"/>
      <c r="AA376" s="145"/>
      <c r="AB376" s="145"/>
      <c r="AC376" s="145"/>
      <c r="AD376" s="145"/>
      <c r="AE376" s="144"/>
      <c r="AF376" s="144"/>
      <c r="AG376" s="144"/>
      <c r="AH376" s="144"/>
      <c r="AI376" s="144"/>
      <c r="AJ376" s="144"/>
      <c r="AK376" s="144"/>
      <c r="AL376" s="144"/>
      <c r="AM376" s="144"/>
      <c r="AN376" s="144"/>
      <c r="AO376" s="144"/>
      <c r="AP376" s="144"/>
      <c r="AQ376" s="144"/>
      <c r="AR376" s="144"/>
      <c r="AS376" s="144"/>
      <c r="AT376" s="144"/>
      <c r="AU376" s="144"/>
      <c r="AV376" s="144"/>
      <c r="AW376" s="144"/>
      <c r="AX376" s="144"/>
      <c r="AY376" s="144"/>
      <c r="AZ376" s="144"/>
      <c r="BA376" s="144"/>
      <c r="BB376" s="144"/>
      <c r="BC376" s="144"/>
      <c r="BD376" s="144"/>
      <c r="BE376" s="144"/>
      <c r="BF376" s="144"/>
    </row>
    <row r="377" spans="3:58">
      <c r="C377" s="144"/>
      <c r="D377" s="144"/>
      <c r="E377" s="144"/>
      <c r="F377" s="144"/>
      <c r="G377" s="144"/>
      <c r="H377" s="144"/>
      <c r="I377" s="144"/>
      <c r="J377" s="144"/>
      <c r="K377" s="144"/>
      <c r="L377" s="144"/>
      <c r="M377" s="144"/>
      <c r="N377" s="144"/>
      <c r="O377" s="144"/>
      <c r="P377" s="144"/>
      <c r="Q377" s="145"/>
      <c r="R377" s="145"/>
      <c r="S377" s="145"/>
      <c r="T377" s="145"/>
      <c r="U377" s="145"/>
      <c r="V377" s="145"/>
      <c r="W377" s="145"/>
      <c r="X377" s="145"/>
      <c r="Y377" s="145"/>
      <c r="Z377" s="145"/>
      <c r="AA377" s="145"/>
      <c r="AB377" s="145"/>
      <c r="AC377" s="145"/>
      <c r="AD377" s="145"/>
      <c r="AE377" s="144"/>
      <c r="AF377" s="144"/>
      <c r="AG377" s="144"/>
      <c r="AH377" s="144"/>
      <c r="AI377" s="144"/>
      <c r="AJ377" s="144"/>
      <c r="AK377" s="144"/>
      <c r="AL377" s="144"/>
      <c r="AM377" s="144"/>
      <c r="AN377" s="144"/>
      <c r="AO377" s="144"/>
      <c r="AP377" s="144"/>
      <c r="AQ377" s="144"/>
      <c r="AR377" s="144"/>
      <c r="AS377" s="144"/>
      <c r="AT377" s="144"/>
      <c r="AU377" s="144"/>
      <c r="AV377" s="144"/>
      <c r="AW377" s="144"/>
      <c r="AX377" s="144"/>
      <c r="AY377" s="144"/>
      <c r="AZ377" s="144"/>
      <c r="BA377" s="144"/>
      <c r="BB377" s="144"/>
      <c r="BC377" s="144"/>
      <c r="BD377" s="144"/>
      <c r="BE377" s="144"/>
      <c r="BF377" s="144"/>
    </row>
    <row r="378" spans="3:58">
      <c r="C378" s="144"/>
      <c r="D378" s="144"/>
      <c r="E378" s="144"/>
      <c r="F378" s="144"/>
      <c r="G378" s="144"/>
      <c r="H378" s="144"/>
      <c r="I378" s="144"/>
      <c r="J378" s="144"/>
      <c r="K378" s="144"/>
      <c r="L378" s="144"/>
      <c r="M378" s="144"/>
      <c r="N378" s="144"/>
      <c r="O378" s="144"/>
      <c r="P378" s="144"/>
      <c r="Q378" s="145"/>
      <c r="R378" s="145"/>
      <c r="S378" s="145"/>
      <c r="T378" s="145"/>
      <c r="U378" s="145"/>
      <c r="V378" s="145"/>
      <c r="W378" s="145"/>
      <c r="X378" s="145"/>
      <c r="Y378" s="145"/>
      <c r="Z378" s="145"/>
      <c r="AA378" s="145"/>
      <c r="AB378" s="145"/>
      <c r="AC378" s="145"/>
      <c r="AD378" s="145"/>
      <c r="AE378" s="144"/>
      <c r="AF378" s="144"/>
      <c r="AG378" s="144"/>
      <c r="AH378" s="144"/>
      <c r="AI378" s="144"/>
      <c r="AJ378" s="144"/>
      <c r="AK378" s="144"/>
      <c r="AL378" s="144"/>
      <c r="AM378" s="144"/>
      <c r="AN378" s="144"/>
      <c r="AO378" s="144"/>
      <c r="AP378" s="144"/>
      <c r="AQ378" s="144"/>
      <c r="AR378" s="144"/>
      <c r="AS378" s="144"/>
      <c r="AT378" s="144"/>
      <c r="AU378" s="144"/>
      <c r="AV378" s="144"/>
      <c r="AW378" s="144"/>
      <c r="AX378" s="144"/>
      <c r="AY378" s="144"/>
      <c r="AZ378" s="144"/>
      <c r="BA378" s="144"/>
      <c r="BB378" s="144"/>
      <c r="BC378" s="144"/>
      <c r="BD378" s="144"/>
      <c r="BE378" s="144"/>
      <c r="BF378" s="144"/>
    </row>
    <row r="379" spans="3:58">
      <c r="C379" s="144"/>
      <c r="D379" s="144"/>
      <c r="E379" s="144"/>
      <c r="F379" s="144"/>
      <c r="G379" s="144"/>
      <c r="H379" s="144"/>
      <c r="I379" s="144"/>
      <c r="J379" s="144"/>
      <c r="K379" s="144"/>
      <c r="L379" s="144"/>
      <c r="M379" s="144"/>
      <c r="N379" s="144"/>
      <c r="O379" s="144"/>
      <c r="P379" s="144"/>
      <c r="Q379" s="145"/>
      <c r="R379" s="145"/>
      <c r="S379" s="145"/>
      <c r="T379" s="145"/>
      <c r="U379" s="145"/>
      <c r="V379" s="145"/>
      <c r="W379" s="145"/>
      <c r="X379" s="145"/>
      <c r="Y379" s="145"/>
      <c r="Z379" s="145"/>
      <c r="AA379" s="145"/>
      <c r="AB379" s="145"/>
      <c r="AC379" s="145"/>
      <c r="AD379" s="145"/>
      <c r="AE379" s="144"/>
      <c r="AF379" s="144"/>
      <c r="AG379" s="144"/>
      <c r="AH379" s="144"/>
      <c r="AI379" s="144"/>
      <c r="AJ379" s="144"/>
      <c r="AK379" s="144"/>
      <c r="AL379" s="144"/>
      <c r="AM379" s="144"/>
      <c r="AN379" s="144"/>
      <c r="AO379" s="144"/>
      <c r="AP379" s="144"/>
      <c r="AQ379" s="144"/>
      <c r="AR379" s="144"/>
      <c r="AS379" s="144"/>
      <c r="AT379" s="144"/>
      <c r="AU379" s="144"/>
      <c r="AV379" s="144"/>
      <c r="AW379" s="144"/>
      <c r="AX379" s="144"/>
      <c r="AY379" s="144"/>
      <c r="AZ379" s="144"/>
      <c r="BA379" s="144"/>
      <c r="BB379" s="144"/>
      <c r="BC379" s="144"/>
      <c r="BD379" s="144"/>
      <c r="BE379" s="144"/>
      <c r="BF379" s="144"/>
    </row>
    <row r="380" spans="3:58">
      <c r="C380" s="144"/>
      <c r="D380" s="144"/>
      <c r="E380" s="144"/>
      <c r="F380" s="144"/>
      <c r="G380" s="144"/>
      <c r="H380" s="144"/>
      <c r="I380" s="144"/>
      <c r="J380" s="144"/>
      <c r="K380" s="144"/>
      <c r="L380" s="144"/>
      <c r="M380" s="144"/>
      <c r="N380" s="144"/>
      <c r="O380" s="144"/>
      <c r="P380" s="144"/>
      <c r="Q380" s="145"/>
      <c r="R380" s="145"/>
      <c r="S380" s="145"/>
      <c r="T380" s="145"/>
      <c r="U380" s="145"/>
      <c r="V380" s="145"/>
      <c r="W380" s="145"/>
      <c r="X380" s="145"/>
      <c r="Y380" s="145"/>
      <c r="Z380" s="145"/>
      <c r="AA380" s="145"/>
      <c r="AB380" s="145"/>
      <c r="AC380" s="145"/>
      <c r="AD380" s="145"/>
      <c r="AE380" s="144"/>
      <c r="AF380" s="144"/>
      <c r="AG380" s="144"/>
      <c r="AH380" s="144"/>
      <c r="AI380" s="144"/>
      <c r="AJ380" s="144"/>
      <c r="AK380" s="144"/>
      <c r="AL380" s="144"/>
      <c r="AM380" s="144"/>
      <c r="AN380" s="144"/>
      <c r="AO380" s="144"/>
      <c r="AP380" s="144"/>
      <c r="AQ380" s="144"/>
      <c r="AR380" s="144"/>
      <c r="AS380" s="144"/>
      <c r="AT380" s="144"/>
      <c r="AU380" s="144"/>
      <c r="AV380" s="144"/>
      <c r="AW380" s="144"/>
      <c r="AX380" s="144"/>
      <c r="AY380" s="144"/>
      <c r="AZ380" s="144"/>
      <c r="BA380" s="144"/>
      <c r="BB380" s="144"/>
      <c r="BC380" s="144"/>
      <c r="BD380" s="144"/>
      <c r="BE380" s="144"/>
      <c r="BF380" s="144"/>
    </row>
    <row r="381" spans="3:58">
      <c r="C381" s="144"/>
      <c r="D381" s="144"/>
      <c r="E381" s="144"/>
      <c r="F381" s="144"/>
      <c r="G381" s="144"/>
      <c r="H381" s="144"/>
      <c r="I381" s="144"/>
      <c r="J381" s="144"/>
      <c r="K381" s="144"/>
      <c r="L381" s="144"/>
      <c r="M381" s="144"/>
      <c r="N381" s="144"/>
      <c r="O381" s="144"/>
      <c r="P381" s="144"/>
      <c r="Q381" s="145"/>
      <c r="R381" s="145"/>
      <c r="S381" s="145"/>
      <c r="T381" s="145"/>
      <c r="U381" s="145"/>
      <c r="V381" s="145"/>
      <c r="W381" s="145"/>
      <c r="X381" s="145"/>
      <c r="Y381" s="145"/>
      <c r="Z381" s="145"/>
      <c r="AA381" s="145"/>
      <c r="AB381" s="145"/>
      <c r="AC381" s="145"/>
      <c r="AD381" s="145"/>
      <c r="AE381" s="144"/>
      <c r="AF381" s="144"/>
      <c r="AG381" s="144"/>
      <c r="AH381" s="144"/>
      <c r="AI381" s="144"/>
      <c r="AJ381" s="144"/>
      <c r="AK381" s="144"/>
      <c r="AL381" s="144"/>
      <c r="AM381" s="144"/>
      <c r="AN381" s="144"/>
      <c r="AO381" s="144"/>
      <c r="AP381" s="144"/>
      <c r="AQ381" s="144"/>
      <c r="AR381" s="144"/>
      <c r="AS381" s="144"/>
      <c r="AT381" s="144"/>
      <c r="AU381" s="144"/>
      <c r="AV381" s="144"/>
      <c r="AW381" s="144"/>
      <c r="AX381" s="144"/>
      <c r="AY381" s="144"/>
      <c r="AZ381" s="144"/>
      <c r="BA381" s="144"/>
      <c r="BB381" s="144"/>
      <c r="BC381" s="144"/>
      <c r="BD381" s="144"/>
      <c r="BE381" s="144"/>
      <c r="BF381" s="144"/>
    </row>
    <row r="382" spans="3:58">
      <c r="C382" s="144"/>
      <c r="D382" s="144"/>
      <c r="E382" s="144"/>
      <c r="F382" s="144"/>
      <c r="G382" s="144"/>
      <c r="H382" s="144"/>
      <c r="I382" s="144"/>
      <c r="J382" s="144"/>
      <c r="K382" s="144"/>
      <c r="L382" s="144"/>
      <c r="M382" s="144"/>
      <c r="N382" s="144"/>
      <c r="O382" s="144"/>
      <c r="P382" s="144"/>
      <c r="Q382" s="145"/>
      <c r="R382" s="145"/>
      <c r="S382" s="145"/>
      <c r="T382" s="145"/>
      <c r="U382" s="145"/>
      <c r="V382" s="145"/>
      <c r="W382" s="145"/>
      <c r="X382" s="145"/>
      <c r="Y382" s="145"/>
      <c r="Z382" s="145"/>
      <c r="AA382" s="145"/>
      <c r="AB382" s="145"/>
      <c r="AC382" s="145"/>
      <c r="AD382" s="145"/>
      <c r="AE382" s="144"/>
      <c r="AF382" s="144"/>
      <c r="AG382" s="144"/>
      <c r="AH382" s="144"/>
      <c r="AI382" s="144"/>
      <c r="AJ382" s="144"/>
      <c r="AK382" s="144"/>
      <c r="AL382" s="144"/>
      <c r="AM382" s="144"/>
      <c r="AN382" s="144"/>
      <c r="AO382" s="144"/>
      <c r="AP382" s="144"/>
      <c r="AQ382" s="144"/>
      <c r="AR382" s="144"/>
      <c r="AS382" s="144"/>
      <c r="AT382" s="144"/>
      <c r="AU382" s="144"/>
      <c r="AV382" s="144"/>
      <c r="AW382" s="144"/>
      <c r="AX382" s="144"/>
      <c r="AY382" s="144"/>
      <c r="AZ382" s="144"/>
      <c r="BA382" s="144"/>
      <c r="BB382" s="144"/>
      <c r="BC382" s="144"/>
      <c r="BD382" s="144"/>
      <c r="BE382" s="144"/>
      <c r="BF382" s="144"/>
    </row>
    <row r="383" spans="3:58">
      <c r="C383" s="144"/>
      <c r="D383" s="144"/>
      <c r="E383" s="144"/>
      <c r="F383" s="144"/>
      <c r="G383" s="144"/>
      <c r="H383" s="144"/>
      <c r="I383" s="144"/>
      <c r="J383" s="144"/>
      <c r="K383" s="144"/>
      <c r="L383" s="144"/>
      <c r="M383" s="144"/>
      <c r="N383" s="144"/>
      <c r="O383" s="144"/>
      <c r="P383" s="144"/>
      <c r="Q383" s="145"/>
      <c r="R383" s="145"/>
      <c r="S383" s="145"/>
      <c r="T383" s="145"/>
      <c r="U383" s="145"/>
      <c r="V383" s="145"/>
      <c r="W383" s="145"/>
      <c r="X383" s="145"/>
      <c r="Y383" s="145"/>
      <c r="Z383" s="145"/>
      <c r="AA383" s="145"/>
      <c r="AB383" s="145"/>
      <c r="AC383" s="145"/>
      <c r="AD383" s="145"/>
      <c r="AE383" s="144"/>
      <c r="AF383" s="144"/>
      <c r="AG383" s="144"/>
      <c r="AH383" s="144"/>
      <c r="AI383" s="144"/>
      <c r="AJ383" s="144"/>
      <c r="AK383" s="144"/>
      <c r="AL383" s="144"/>
      <c r="AM383" s="144"/>
      <c r="AN383" s="144"/>
      <c r="AO383" s="144"/>
      <c r="AP383" s="144"/>
      <c r="AQ383" s="144"/>
      <c r="AR383" s="144"/>
      <c r="AS383" s="144"/>
      <c r="AT383" s="144"/>
      <c r="AU383" s="144"/>
      <c r="AV383" s="144"/>
      <c r="AW383" s="144"/>
      <c r="AX383" s="144"/>
      <c r="AY383" s="144"/>
      <c r="AZ383" s="144"/>
      <c r="BA383" s="144"/>
      <c r="BB383" s="144"/>
      <c r="BC383" s="144"/>
      <c r="BD383" s="144"/>
      <c r="BE383" s="144"/>
      <c r="BF383" s="144"/>
    </row>
    <row r="384" spans="3:58">
      <c r="C384" s="144"/>
      <c r="D384" s="144"/>
      <c r="E384" s="144"/>
      <c r="F384" s="144"/>
      <c r="G384" s="144"/>
      <c r="H384" s="144"/>
      <c r="I384" s="144"/>
      <c r="J384" s="144"/>
      <c r="K384" s="144"/>
      <c r="L384" s="144"/>
      <c r="M384" s="144"/>
      <c r="N384" s="144"/>
      <c r="O384" s="144"/>
      <c r="P384" s="144"/>
      <c r="Q384" s="145"/>
      <c r="R384" s="145"/>
      <c r="S384" s="145"/>
      <c r="T384" s="145"/>
      <c r="U384" s="145"/>
      <c r="V384" s="145"/>
      <c r="W384" s="145"/>
      <c r="X384" s="145"/>
      <c r="Y384" s="145"/>
      <c r="Z384" s="145"/>
      <c r="AA384" s="145"/>
      <c r="AB384" s="145"/>
      <c r="AC384" s="145"/>
      <c r="AD384" s="145"/>
      <c r="AE384" s="144"/>
      <c r="AF384" s="144"/>
      <c r="AG384" s="144"/>
      <c r="AH384" s="144"/>
      <c r="AI384" s="144"/>
      <c r="AJ384" s="144"/>
      <c r="AK384" s="144"/>
      <c r="AL384" s="144"/>
      <c r="AM384" s="144"/>
      <c r="AN384" s="144"/>
      <c r="AO384" s="144"/>
      <c r="AP384" s="144"/>
      <c r="AQ384" s="144"/>
      <c r="AR384" s="144"/>
      <c r="AS384" s="144"/>
      <c r="AT384" s="144"/>
      <c r="AU384" s="144"/>
      <c r="AV384" s="144"/>
      <c r="AW384" s="144"/>
      <c r="AX384" s="144"/>
      <c r="AY384" s="144"/>
      <c r="AZ384" s="144"/>
      <c r="BA384" s="144"/>
      <c r="BB384" s="144"/>
      <c r="BC384" s="144"/>
      <c r="BD384" s="144"/>
      <c r="BE384" s="144"/>
      <c r="BF384" s="144"/>
    </row>
    <row r="385" spans="3:58">
      <c r="C385" s="144"/>
      <c r="D385" s="144"/>
      <c r="E385" s="144"/>
      <c r="F385" s="144"/>
      <c r="G385" s="144"/>
      <c r="H385" s="144"/>
      <c r="I385" s="144"/>
      <c r="J385" s="144"/>
      <c r="K385" s="144"/>
      <c r="L385" s="144"/>
      <c r="M385" s="144"/>
      <c r="N385" s="144"/>
      <c r="O385" s="144"/>
      <c r="P385" s="144"/>
      <c r="Q385" s="145"/>
      <c r="R385" s="145"/>
      <c r="S385" s="145"/>
      <c r="T385" s="145"/>
      <c r="U385" s="145"/>
      <c r="V385" s="145"/>
      <c r="W385" s="145"/>
      <c r="X385" s="145"/>
      <c r="Y385" s="145"/>
      <c r="Z385" s="145"/>
      <c r="AA385" s="145"/>
      <c r="AB385" s="145"/>
      <c r="AC385" s="145"/>
      <c r="AD385" s="145"/>
      <c r="AE385" s="144"/>
      <c r="AF385" s="144"/>
      <c r="AG385" s="144"/>
      <c r="AH385" s="144"/>
      <c r="AI385" s="144"/>
      <c r="AJ385" s="144"/>
      <c r="AK385" s="144"/>
      <c r="AL385" s="144"/>
      <c r="AM385" s="144"/>
      <c r="AN385" s="144"/>
      <c r="AO385" s="144"/>
      <c r="AP385" s="144"/>
      <c r="AQ385" s="144"/>
      <c r="AR385" s="144"/>
      <c r="AS385" s="144"/>
      <c r="AT385" s="144"/>
      <c r="AU385" s="144"/>
      <c r="AV385" s="144"/>
      <c r="AW385" s="144"/>
      <c r="AX385" s="144"/>
      <c r="AY385" s="144"/>
      <c r="AZ385" s="144"/>
      <c r="BA385" s="144"/>
      <c r="BB385" s="144"/>
      <c r="BC385" s="144"/>
      <c r="BD385" s="144"/>
      <c r="BE385" s="144"/>
      <c r="BF385" s="144"/>
    </row>
    <row r="386" spans="3:58">
      <c r="C386" s="144"/>
      <c r="D386" s="144"/>
      <c r="E386" s="144"/>
      <c r="F386" s="144"/>
      <c r="G386" s="144"/>
      <c r="H386" s="144"/>
      <c r="I386" s="144"/>
      <c r="J386" s="144"/>
      <c r="K386" s="144"/>
      <c r="L386" s="144"/>
      <c r="M386" s="144"/>
      <c r="N386" s="144"/>
      <c r="O386" s="144"/>
      <c r="P386" s="144"/>
      <c r="Q386" s="145"/>
      <c r="R386" s="145"/>
      <c r="S386" s="145"/>
      <c r="T386" s="145"/>
      <c r="U386" s="145"/>
      <c r="V386" s="145"/>
      <c r="W386" s="145"/>
      <c r="X386" s="145"/>
      <c r="Y386" s="145"/>
      <c r="Z386" s="145"/>
      <c r="AA386" s="145"/>
      <c r="AB386" s="145"/>
      <c r="AC386" s="145"/>
      <c r="AD386" s="145"/>
      <c r="AE386" s="144"/>
      <c r="AF386" s="144"/>
      <c r="AG386" s="144"/>
      <c r="AH386" s="144"/>
      <c r="AI386" s="144"/>
      <c r="AJ386" s="144"/>
      <c r="AK386" s="144"/>
      <c r="AL386" s="144"/>
      <c r="AM386" s="144"/>
      <c r="AN386" s="144"/>
      <c r="AO386" s="144"/>
      <c r="AP386" s="144"/>
      <c r="AQ386" s="144"/>
      <c r="AR386" s="144"/>
      <c r="AS386" s="144"/>
      <c r="AT386" s="144"/>
      <c r="AU386" s="144"/>
      <c r="AV386" s="144"/>
      <c r="AW386" s="144"/>
      <c r="AX386" s="144"/>
      <c r="AY386" s="144"/>
      <c r="AZ386" s="144"/>
      <c r="BA386" s="144"/>
      <c r="BB386" s="144"/>
      <c r="BC386" s="144"/>
      <c r="BD386" s="144"/>
      <c r="BE386" s="144"/>
      <c r="BF386" s="144"/>
    </row>
    <row r="387" spans="3:58">
      <c r="C387" s="144"/>
      <c r="D387" s="144"/>
      <c r="E387" s="144"/>
      <c r="F387" s="144"/>
      <c r="G387" s="144"/>
      <c r="H387" s="144"/>
      <c r="I387" s="144"/>
      <c r="J387" s="144"/>
      <c r="K387" s="144"/>
      <c r="L387" s="144"/>
      <c r="M387" s="144"/>
      <c r="N387" s="144"/>
      <c r="O387" s="144"/>
      <c r="P387" s="144"/>
      <c r="Q387" s="145"/>
      <c r="R387" s="145"/>
      <c r="S387" s="145"/>
      <c r="T387" s="145"/>
      <c r="U387" s="145"/>
      <c r="V387" s="145"/>
      <c r="W387" s="145"/>
      <c r="X387" s="145"/>
      <c r="Y387" s="145"/>
      <c r="Z387" s="145"/>
      <c r="AA387" s="145"/>
      <c r="AB387" s="145"/>
      <c r="AC387" s="145"/>
      <c r="AD387" s="145"/>
      <c r="AE387" s="144"/>
      <c r="AF387" s="144"/>
      <c r="AG387" s="144"/>
      <c r="AH387" s="144"/>
      <c r="AI387" s="144"/>
      <c r="AJ387" s="144"/>
      <c r="AK387" s="144"/>
      <c r="AL387" s="144"/>
      <c r="AM387" s="144"/>
      <c r="AN387" s="144"/>
      <c r="AO387" s="144"/>
      <c r="AP387" s="144"/>
      <c r="AQ387" s="144"/>
      <c r="AR387" s="144"/>
      <c r="AS387" s="144"/>
      <c r="AT387" s="144"/>
      <c r="AU387" s="144"/>
      <c r="AV387" s="144"/>
      <c r="AW387" s="144"/>
      <c r="AX387" s="144"/>
      <c r="AY387" s="144"/>
      <c r="AZ387" s="144"/>
      <c r="BA387" s="144"/>
      <c r="BB387" s="144"/>
      <c r="BC387" s="144"/>
      <c r="BD387" s="144"/>
      <c r="BE387" s="144"/>
      <c r="BF387" s="144"/>
    </row>
    <row r="388" spans="3:58">
      <c r="C388" s="144"/>
      <c r="D388" s="144"/>
      <c r="E388" s="144"/>
      <c r="F388" s="144"/>
      <c r="G388" s="144"/>
      <c r="H388" s="144"/>
      <c r="I388" s="144"/>
      <c r="J388" s="144"/>
      <c r="K388" s="144"/>
      <c r="L388" s="144"/>
      <c r="M388" s="144"/>
      <c r="N388" s="144"/>
      <c r="O388" s="144"/>
      <c r="P388" s="144"/>
      <c r="Q388" s="145"/>
      <c r="R388" s="145"/>
      <c r="S388" s="145"/>
      <c r="T388" s="145"/>
      <c r="U388" s="145"/>
      <c r="V388" s="145"/>
      <c r="W388" s="145"/>
      <c r="X388" s="145"/>
      <c r="Y388" s="145"/>
      <c r="Z388" s="145"/>
      <c r="AA388" s="145"/>
      <c r="AB388" s="145"/>
      <c r="AC388" s="145"/>
      <c r="AD388" s="145"/>
      <c r="AE388" s="144"/>
      <c r="AF388" s="144"/>
      <c r="AG388" s="144"/>
      <c r="AH388" s="144"/>
      <c r="AI388" s="144"/>
      <c r="AJ388" s="144"/>
      <c r="AK388" s="144"/>
      <c r="AL388" s="144"/>
      <c r="AM388" s="144"/>
      <c r="AN388" s="144"/>
      <c r="AO388" s="144"/>
      <c r="AP388" s="144"/>
      <c r="AQ388" s="144"/>
      <c r="AR388" s="144"/>
      <c r="AS388" s="144"/>
      <c r="AT388" s="144"/>
      <c r="AU388" s="144"/>
      <c r="AV388" s="144"/>
      <c r="AW388" s="144"/>
      <c r="AX388" s="144"/>
      <c r="AY388" s="144"/>
      <c r="AZ388" s="144"/>
      <c r="BA388" s="144"/>
      <c r="BB388" s="144"/>
      <c r="BC388" s="144"/>
      <c r="BD388" s="144"/>
      <c r="BE388" s="144"/>
      <c r="BF388" s="144"/>
    </row>
    <row r="389" spans="3:58">
      <c r="C389" s="144"/>
      <c r="D389" s="144"/>
      <c r="E389" s="144"/>
      <c r="F389" s="144"/>
      <c r="G389" s="144"/>
      <c r="H389" s="144"/>
      <c r="I389" s="144"/>
      <c r="J389" s="144"/>
      <c r="K389" s="144"/>
      <c r="L389" s="144"/>
      <c r="M389" s="144"/>
      <c r="N389" s="144"/>
      <c r="O389" s="144"/>
      <c r="P389" s="144"/>
      <c r="Q389" s="145"/>
      <c r="R389" s="145"/>
      <c r="S389" s="145"/>
      <c r="T389" s="145"/>
      <c r="U389" s="145"/>
      <c r="V389" s="145"/>
      <c r="W389" s="145"/>
      <c r="X389" s="145"/>
      <c r="Y389" s="145"/>
      <c r="Z389" s="145"/>
      <c r="AA389" s="145"/>
      <c r="AB389" s="145"/>
      <c r="AC389" s="145"/>
      <c r="AD389" s="145"/>
      <c r="AE389" s="144"/>
      <c r="AF389" s="144"/>
      <c r="AG389" s="144"/>
      <c r="AH389" s="144"/>
      <c r="AI389" s="144"/>
      <c r="AJ389" s="144"/>
      <c r="AK389" s="144"/>
      <c r="AL389" s="144"/>
      <c r="AM389" s="144"/>
      <c r="AN389" s="144"/>
      <c r="AO389" s="144"/>
      <c r="AP389" s="144"/>
      <c r="AQ389" s="144"/>
      <c r="AR389" s="144"/>
      <c r="AS389" s="144"/>
      <c r="AT389" s="144"/>
      <c r="AU389" s="144"/>
      <c r="AV389" s="144"/>
      <c r="AW389" s="144"/>
      <c r="AX389" s="144"/>
      <c r="AY389" s="144"/>
      <c r="AZ389" s="144"/>
      <c r="BA389" s="144"/>
      <c r="BB389" s="144"/>
      <c r="BC389" s="144"/>
      <c r="BD389" s="144"/>
      <c r="BE389" s="144"/>
      <c r="BF389" s="144"/>
    </row>
    <row r="390" spans="3:58">
      <c r="C390" s="144"/>
      <c r="D390" s="144"/>
      <c r="E390" s="144"/>
      <c r="F390" s="144"/>
      <c r="G390" s="144"/>
      <c r="H390" s="144"/>
      <c r="I390" s="144"/>
      <c r="J390" s="144"/>
      <c r="K390" s="144"/>
      <c r="L390" s="144"/>
      <c r="M390" s="144"/>
      <c r="N390" s="144"/>
      <c r="O390" s="144"/>
      <c r="P390" s="144"/>
      <c r="Q390" s="145"/>
      <c r="R390" s="145"/>
      <c r="S390" s="145"/>
      <c r="T390" s="145"/>
      <c r="U390" s="145"/>
      <c r="V390" s="145"/>
      <c r="W390" s="145"/>
      <c r="X390" s="145"/>
      <c r="Y390" s="145"/>
      <c r="Z390" s="145"/>
      <c r="AA390" s="145"/>
      <c r="AB390" s="145"/>
      <c r="AC390" s="145"/>
      <c r="AD390" s="145"/>
      <c r="AE390" s="144"/>
      <c r="AF390" s="144"/>
      <c r="AG390" s="144"/>
      <c r="AH390" s="144"/>
      <c r="AI390" s="144"/>
      <c r="AJ390" s="144"/>
      <c r="AK390" s="144"/>
      <c r="AL390" s="144"/>
      <c r="AM390" s="144"/>
      <c r="AN390" s="144"/>
      <c r="AO390" s="144"/>
      <c r="AP390" s="144"/>
      <c r="AQ390" s="144"/>
      <c r="AR390" s="144"/>
      <c r="AS390" s="144"/>
      <c r="AT390" s="144"/>
      <c r="AU390" s="144"/>
      <c r="AV390" s="144"/>
      <c r="AW390" s="144"/>
      <c r="AX390" s="144"/>
      <c r="AY390" s="144"/>
      <c r="AZ390" s="144"/>
      <c r="BA390" s="144"/>
      <c r="BB390" s="144"/>
      <c r="BC390" s="144"/>
      <c r="BD390" s="144"/>
      <c r="BE390" s="144"/>
      <c r="BF390" s="144"/>
    </row>
    <row r="391" spans="3:58">
      <c r="C391" s="144"/>
      <c r="D391" s="144"/>
      <c r="E391" s="144"/>
      <c r="F391" s="144"/>
      <c r="G391" s="144"/>
      <c r="H391" s="144"/>
      <c r="I391" s="144"/>
      <c r="J391" s="144"/>
      <c r="K391" s="144"/>
      <c r="L391" s="144"/>
      <c r="M391" s="144"/>
      <c r="N391" s="144"/>
      <c r="O391" s="144"/>
      <c r="P391" s="144"/>
      <c r="Q391" s="145"/>
      <c r="R391" s="145"/>
      <c r="S391" s="145"/>
      <c r="T391" s="145"/>
      <c r="U391" s="145"/>
      <c r="V391" s="145"/>
      <c r="W391" s="145"/>
      <c r="X391" s="145"/>
      <c r="Y391" s="145"/>
      <c r="Z391" s="145"/>
      <c r="AA391" s="145"/>
      <c r="AB391" s="145"/>
      <c r="AC391" s="145"/>
      <c r="AD391" s="145"/>
      <c r="AE391" s="144"/>
      <c r="AF391" s="144"/>
      <c r="AG391" s="144"/>
      <c r="AH391" s="144"/>
      <c r="AI391" s="144"/>
      <c r="AJ391" s="144"/>
      <c r="AK391" s="144"/>
      <c r="AL391" s="144"/>
      <c r="AM391" s="144"/>
      <c r="AN391" s="144"/>
      <c r="AO391" s="144"/>
      <c r="AP391" s="144"/>
      <c r="AQ391" s="144"/>
      <c r="AR391" s="144"/>
      <c r="AS391" s="144"/>
      <c r="AT391" s="144"/>
      <c r="AU391" s="144"/>
      <c r="AV391" s="144"/>
      <c r="AW391" s="144"/>
      <c r="AX391" s="144"/>
      <c r="AY391" s="144"/>
      <c r="AZ391" s="144"/>
      <c r="BA391" s="144"/>
      <c r="BB391" s="144"/>
      <c r="BC391" s="144"/>
      <c r="BD391" s="144"/>
      <c r="BE391" s="144"/>
      <c r="BF391" s="144"/>
    </row>
    <row r="392" spans="3:58">
      <c r="C392" s="144"/>
      <c r="D392" s="144"/>
      <c r="E392" s="144"/>
      <c r="F392" s="144"/>
      <c r="G392" s="144"/>
      <c r="H392" s="144"/>
      <c r="I392" s="144"/>
      <c r="J392" s="144"/>
      <c r="K392" s="144"/>
      <c r="L392" s="144"/>
      <c r="M392" s="144"/>
      <c r="N392" s="144"/>
      <c r="O392" s="144"/>
      <c r="P392" s="144"/>
      <c r="Q392" s="145"/>
      <c r="R392" s="145"/>
      <c r="S392" s="145"/>
      <c r="T392" s="145"/>
      <c r="U392" s="145"/>
      <c r="V392" s="145"/>
      <c r="W392" s="145"/>
      <c r="X392" s="145"/>
      <c r="Y392" s="145"/>
      <c r="Z392" s="145"/>
      <c r="AA392" s="145"/>
      <c r="AB392" s="145"/>
      <c r="AC392" s="145"/>
      <c r="AD392" s="145"/>
      <c r="AE392" s="144"/>
      <c r="AF392" s="144"/>
      <c r="AG392" s="144"/>
      <c r="AH392" s="144"/>
      <c r="AI392" s="144"/>
      <c r="AJ392" s="144"/>
      <c r="AK392" s="144"/>
      <c r="AL392" s="144"/>
      <c r="AM392" s="144"/>
      <c r="AN392" s="144"/>
      <c r="AO392" s="144"/>
      <c r="AP392" s="144"/>
      <c r="AQ392" s="144"/>
      <c r="AR392" s="144"/>
      <c r="AS392" s="144"/>
      <c r="AT392" s="144"/>
      <c r="AU392" s="144"/>
      <c r="AV392" s="144"/>
      <c r="AW392" s="144"/>
      <c r="AX392" s="144"/>
      <c r="AY392" s="144"/>
      <c r="AZ392" s="144"/>
      <c r="BA392" s="144"/>
      <c r="BB392" s="144"/>
      <c r="BC392" s="144"/>
      <c r="BD392" s="144"/>
      <c r="BE392" s="144"/>
      <c r="BF392" s="144"/>
    </row>
    <row r="393" spans="3:58">
      <c r="C393" s="144"/>
      <c r="D393" s="144"/>
      <c r="E393" s="144"/>
      <c r="F393" s="144"/>
      <c r="G393" s="144"/>
      <c r="H393" s="144"/>
      <c r="I393" s="144"/>
      <c r="J393" s="144"/>
      <c r="K393" s="144"/>
      <c r="L393" s="144"/>
      <c r="M393" s="144"/>
      <c r="N393" s="144"/>
      <c r="O393" s="144"/>
      <c r="P393" s="144"/>
      <c r="Q393" s="145"/>
      <c r="R393" s="145"/>
      <c r="S393" s="145"/>
      <c r="T393" s="145"/>
      <c r="U393" s="145"/>
      <c r="V393" s="145"/>
      <c r="W393" s="145"/>
      <c r="X393" s="145"/>
      <c r="Y393" s="145"/>
      <c r="Z393" s="145"/>
      <c r="AA393" s="145"/>
      <c r="AB393" s="145"/>
      <c r="AC393" s="145"/>
      <c r="AD393" s="145"/>
      <c r="AE393" s="144"/>
      <c r="AF393" s="144"/>
      <c r="AG393" s="144"/>
      <c r="AH393" s="144"/>
      <c r="AI393" s="144"/>
      <c r="AJ393" s="144"/>
      <c r="AK393" s="144"/>
      <c r="AL393" s="144"/>
      <c r="AM393" s="144"/>
      <c r="AN393" s="144"/>
      <c r="AO393" s="144"/>
      <c r="AP393" s="144"/>
      <c r="AQ393" s="144"/>
      <c r="AR393" s="144"/>
      <c r="AS393" s="144"/>
      <c r="AT393" s="144"/>
      <c r="AU393" s="144"/>
      <c r="AV393" s="144"/>
      <c r="AW393" s="144"/>
      <c r="AX393" s="144"/>
      <c r="AY393" s="144"/>
      <c r="AZ393" s="144"/>
      <c r="BA393" s="144"/>
      <c r="BB393" s="144"/>
      <c r="BC393" s="144"/>
      <c r="BD393" s="144"/>
      <c r="BE393" s="144"/>
      <c r="BF393" s="144"/>
    </row>
    <row r="394" spans="3:58">
      <c r="C394" s="144"/>
      <c r="D394" s="144"/>
      <c r="E394" s="144"/>
      <c r="F394" s="144"/>
      <c r="G394" s="144"/>
      <c r="H394" s="144"/>
      <c r="I394" s="144"/>
      <c r="J394" s="144"/>
      <c r="K394" s="144"/>
      <c r="L394" s="144"/>
      <c r="M394" s="144"/>
      <c r="N394" s="144"/>
      <c r="O394" s="144"/>
      <c r="P394" s="144"/>
      <c r="Q394" s="145"/>
      <c r="R394" s="145"/>
      <c r="S394" s="145"/>
      <c r="T394" s="145"/>
      <c r="U394" s="145"/>
      <c r="V394" s="145"/>
      <c r="W394" s="145"/>
      <c r="X394" s="145"/>
      <c r="Y394" s="145"/>
      <c r="Z394" s="145"/>
      <c r="AA394" s="145"/>
      <c r="AB394" s="145"/>
      <c r="AC394" s="145"/>
      <c r="AD394" s="145"/>
      <c r="AE394" s="144"/>
      <c r="AF394" s="144"/>
      <c r="AG394" s="144"/>
      <c r="AH394" s="144"/>
      <c r="AI394" s="144"/>
      <c r="AJ394" s="144"/>
      <c r="AK394" s="144"/>
      <c r="AL394" s="144"/>
      <c r="AM394" s="144"/>
      <c r="AN394" s="144"/>
      <c r="AO394" s="144"/>
      <c r="AP394" s="144"/>
      <c r="AQ394" s="144"/>
      <c r="AR394" s="144"/>
      <c r="AS394" s="144"/>
      <c r="AT394" s="144"/>
      <c r="AU394" s="144"/>
      <c r="AV394" s="144"/>
      <c r="AW394" s="144"/>
      <c r="AX394" s="144"/>
      <c r="AY394" s="144"/>
      <c r="AZ394" s="144"/>
      <c r="BA394" s="144"/>
      <c r="BB394" s="144"/>
      <c r="BC394" s="144"/>
      <c r="BD394" s="144"/>
      <c r="BE394" s="144"/>
      <c r="BF394" s="144"/>
    </row>
    <row r="395" spans="3:58">
      <c r="C395" s="144"/>
      <c r="D395" s="144"/>
      <c r="E395" s="144"/>
      <c r="F395" s="144"/>
      <c r="G395" s="144"/>
      <c r="H395" s="144"/>
      <c r="I395" s="144"/>
      <c r="J395" s="144"/>
      <c r="K395" s="144"/>
      <c r="L395" s="144"/>
      <c r="M395" s="144"/>
      <c r="N395" s="144"/>
      <c r="O395" s="144"/>
      <c r="P395" s="144"/>
      <c r="Q395" s="145"/>
      <c r="R395" s="145"/>
      <c r="S395" s="145"/>
      <c r="T395" s="145"/>
      <c r="U395" s="145"/>
      <c r="V395" s="145"/>
      <c r="W395" s="145"/>
      <c r="X395" s="145"/>
      <c r="Y395" s="145"/>
      <c r="Z395" s="145"/>
      <c r="AA395" s="145"/>
      <c r="AB395" s="145"/>
      <c r="AC395" s="145"/>
      <c r="AD395" s="145"/>
      <c r="AE395" s="144"/>
      <c r="AF395" s="144"/>
      <c r="AG395" s="144"/>
      <c r="AH395" s="144"/>
      <c r="AI395" s="144"/>
      <c r="AJ395" s="144"/>
      <c r="AK395" s="144"/>
      <c r="AL395" s="144"/>
      <c r="AM395" s="144"/>
      <c r="AN395" s="144"/>
      <c r="AO395" s="144"/>
      <c r="AP395" s="144"/>
      <c r="AQ395" s="144"/>
      <c r="AR395" s="144"/>
      <c r="AS395" s="144"/>
      <c r="AT395" s="144"/>
      <c r="AU395" s="144"/>
      <c r="AV395" s="144"/>
      <c r="AW395" s="144"/>
      <c r="AX395" s="144"/>
      <c r="AY395" s="144"/>
      <c r="AZ395" s="144"/>
      <c r="BA395" s="144"/>
      <c r="BB395" s="144"/>
      <c r="BC395" s="144"/>
      <c r="BD395" s="144"/>
      <c r="BE395" s="144"/>
      <c r="BF395" s="144"/>
    </row>
    <row r="396" spans="3:58">
      <c r="C396" s="144"/>
      <c r="D396" s="144"/>
      <c r="E396" s="144"/>
      <c r="F396" s="144"/>
      <c r="G396" s="144"/>
      <c r="H396" s="144"/>
      <c r="I396" s="144"/>
      <c r="J396" s="144"/>
      <c r="K396" s="144"/>
      <c r="L396" s="144"/>
      <c r="M396" s="144"/>
      <c r="N396" s="144"/>
      <c r="O396" s="144"/>
      <c r="P396" s="144"/>
      <c r="Q396" s="145"/>
      <c r="R396" s="145"/>
      <c r="S396" s="145"/>
      <c r="T396" s="145"/>
      <c r="U396" s="145"/>
      <c r="V396" s="145"/>
      <c r="W396" s="145"/>
      <c r="X396" s="145"/>
      <c r="Y396" s="145"/>
      <c r="Z396" s="145"/>
      <c r="AA396" s="145"/>
      <c r="AB396" s="145"/>
      <c r="AC396" s="145"/>
      <c r="AD396" s="145"/>
      <c r="AE396" s="144"/>
      <c r="AF396" s="144"/>
      <c r="AG396" s="144"/>
      <c r="AH396" s="144"/>
      <c r="AI396" s="144"/>
      <c r="AJ396" s="144"/>
      <c r="AK396" s="144"/>
      <c r="AL396" s="144"/>
      <c r="AM396" s="144"/>
      <c r="AN396" s="144"/>
      <c r="AO396" s="144"/>
      <c r="AP396" s="144"/>
      <c r="AQ396" s="144"/>
      <c r="AR396" s="144"/>
      <c r="AS396" s="144"/>
      <c r="AT396" s="144"/>
      <c r="AU396" s="144"/>
      <c r="AV396" s="144"/>
      <c r="AW396" s="144"/>
      <c r="AX396" s="144"/>
      <c r="AY396" s="144"/>
      <c r="AZ396" s="144"/>
      <c r="BA396" s="144"/>
      <c r="BB396" s="144"/>
      <c r="BC396" s="144"/>
      <c r="BD396" s="144"/>
      <c r="BE396" s="144"/>
      <c r="BF396" s="144"/>
    </row>
    <row r="397" spans="3:58">
      <c r="C397" s="144"/>
      <c r="D397" s="144"/>
      <c r="E397" s="144"/>
      <c r="F397" s="144"/>
      <c r="G397" s="144"/>
      <c r="H397" s="144"/>
      <c r="I397" s="144"/>
      <c r="J397" s="144"/>
      <c r="K397" s="144"/>
      <c r="L397" s="144"/>
      <c r="M397" s="144"/>
      <c r="N397" s="144"/>
      <c r="O397" s="144"/>
      <c r="P397" s="144"/>
      <c r="Q397" s="145"/>
      <c r="R397" s="145"/>
      <c r="S397" s="145"/>
      <c r="T397" s="145"/>
      <c r="U397" s="145"/>
      <c r="V397" s="145"/>
      <c r="W397" s="145"/>
      <c r="X397" s="145"/>
      <c r="Y397" s="145"/>
      <c r="Z397" s="145"/>
      <c r="AA397" s="145"/>
      <c r="AB397" s="145"/>
      <c r="AC397" s="145"/>
      <c r="AD397" s="145"/>
      <c r="AE397" s="144"/>
      <c r="AF397" s="144"/>
      <c r="AG397" s="144"/>
      <c r="AH397" s="144"/>
      <c r="AI397" s="144"/>
      <c r="AJ397" s="144"/>
      <c r="AK397" s="144"/>
      <c r="AL397" s="144"/>
      <c r="AM397" s="144"/>
      <c r="AN397" s="144"/>
      <c r="AO397" s="144"/>
      <c r="AP397" s="144"/>
      <c r="AQ397" s="144"/>
      <c r="AR397" s="144"/>
      <c r="AS397" s="144"/>
      <c r="AT397" s="144"/>
      <c r="AU397" s="144"/>
      <c r="AV397" s="144"/>
      <c r="AW397" s="144"/>
      <c r="AX397" s="144"/>
      <c r="AY397" s="144"/>
      <c r="AZ397" s="144"/>
      <c r="BA397" s="144"/>
      <c r="BB397" s="144"/>
      <c r="BC397" s="144"/>
      <c r="BD397" s="144"/>
      <c r="BE397" s="144"/>
      <c r="BF397" s="144"/>
    </row>
    <row r="398" spans="3:58">
      <c r="C398" s="144"/>
      <c r="D398" s="144"/>
      <c r="E398" s="144"/>
      <c r="F398" s="144"/>
      <c r="G398" s="144"/>
      <c r="H398" s="144"/>
      <c r="I398" s="144"/>
      <c r="J398" s="144"/>
      <c r="K398" s="144"/>
      <c r="L398" s="144"/>
      <c r="M398" s="144"/>
      <c r="N398" s="144"/>
      <c r="O398" s="144"/>
      <c r="P398" s="144"/>
      <c r="Q398" s="145"/>
      <c r="R398" s="145"/>
      <c r="S398" s="145"/>
      <c r="T398" s="145"/>
      <c r="U398" s="145"/>
      <c r="V398" s="145"/>
      <c r="W398" s="145"/>
      <c r="X398" s="145"/>
      <c r="Y398" s="145"/>
      <c r="Z398" s="145"/>
      <c r="AA398" s="145"/>
      <c r="AB398" s="145"/>
      <c r="AC398" s="145"/>
      <c r="AD398" s="145"/>
      <c r="AE398" s="144"/>
      <c r="AF398" s="144"/>
      <c r="AG398" s="144"/>
      <c r="AH398" s="144"/>
      <c r="AI398" s="144"/>
      <c r="AJ398" s="144"/>
      <c r="AK398" s="144"/>
      <c r="AL398" s="144"/>
      <c r="AM398" s="144"/>
      <c r="AN398" s="144"/>
      <c r="AO398" s="144"/>
      <c r="AP398" s="144"/>
      <c r="AQ398" s="144"/>
      <c r="AR398" s="144"/>
      <c r="AS398" s="144"/>
      <c r="AT398" s="144"/>
      <c r="AU398" s="144"/>
      <c r="AV398" s="144"/>
      <c r="AW398" s="144"/>
      <c r="AX398" s="144"/>
      <c r="AY398" s="144"/>
      <c r="AZ398" s="144"/>
      <c r="BA398" s="144"/>
      <c r="BB398" s="144"/>
      <c r="BC398" s="144"/>
      <c r="BD398" s="144"/>
      <c r="BE398" s="144"/>
      <c r="BF398" s="144"/>
    </row>
    <row r="399" spans="3:58">
      <c r="C399" s="144"/>
      <c r="D399" s="144"/>
      <c r="E399" s="144"/>
      <c r="F399" s="144"/>
      <c r="G399" s="144"/>
      <c r="H399" s="144"/>
      <c r="I399" s="144"/>
      <c r="J399" s="144"/>
      <c r="K399" s="144"/>
      <c r="L399" s="144"/>
      <c r="M399" s="144"/>
      <c r="N399" s="144"/>
      <c r="O399" s="144"/>
      <c r="P399" s="144"/>
      <c r="Q399" s="145"/>
      <c r="R399" s="145"/>
      <c r="S399" s="145"/>
      <c r="T399" s="145"/>
      <c r="U399" s="145"/>
      <c r="V399" s="145"/>
      <c r="W399" s="145"/>
      <c r="X399" s="145"/>
      <c r="Y399" s="145"/>
      <c r="Z399" s="145"/>
      <c r="AA399" s="145"/>
      <c r="AB399" s="145"/>
      <c r="AC399" s="145"/>
      <c r="AD399" s="145"/>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row>
    <row r="400" spans="3:58">
      <c r="C400" s="144"/>
      <c r="D400" s="144"/>
      <c r="E400" s="144"/>
      <c r="F400" s="144"/>
      <c r="G400" s="144"/>
      <c r="H400" s="144"/>
      <c r="I400" s="144"/>
      <c r="J400" s="144"/>
      <c r="K400" s="144"/>
      <c r="L400" s="144"/>
      <c r="M400" s="144"/>
      <c r="N400" s="144"/>
      <c r="O400" s="144"/>
      <c r="P400" s="144"/>
      <c r="Q400" s="145"/>
      <c r="R400" s="145"/>
      <c r="S400" s="145"/>
      <c r="T400" s="145"/>
      <c r="U400" s="145"/>
      <c r="V400" s="145"/>
      <c r="W400" s="145"/>
      <c r="X400" s="145"/>
      <c r="Y400" s="145"/>
      <c r="Z400" s="145"/>
      <c r="AA400" s="145"/>
      <c r="AB400" s="145"/>
      <c r="AC400" s="145"/>
      <c r="AD400" s="145"/>
      <c r="AE400" s="144"/>
      <c r="AF400" s="144"/>
      <c r="AG400" s="144"/>
      <c r="AH400" s="144"/>
      <c r="AI400" s="144"/>
      <c r="AJ400" s="144"/>
      <c r="AK400" s="144"/>
      <c r="AL400" s="144"/>
      <c r="AM400" s="144"/>
      <c r="AN400" s="144"/>
      <c r="AO400" s="144"/>
      <c r="AP400" s="144"/>
      <c r="AQ400" s="144"/>
      <c r="AR400" s="144"/>
      <c r="AS400" s="144"/>
      <c r="AT400" s="144"/>
      <c r="AU400" s="144"/>
      <c r="AV400" s="144"/>
      <c r="AW400" s="144"/>
      <c r="AX400" s="144"/>
      <c r="AY400" s="144"/>
      <c r="AZ400" s="144"/>
      <c r="BA400" s="144"/>
      <c r="BB400" s="144"/>
      <c r="BC400" s="144"/>
      <c r="BD400" s="144"/>
      <c r="BE400" s="144"/>
      <c r="BF400" s="144"/>
    </row>
    <row r="401" spans="3:58">
      <c r="C401" s="144"/>
      <c r="D401" s="144"/>
      <c r="E401" s="144"/>
      <c r="F401" s="144"/>
      <c r="G401" s="144"/>
      <c r="H401" s="144"/>
      <c r="I401" s="144"/>
      <c r="J401" s="144"/>
      <c r="K401" s="144"/>
      <c r="L401" s="144"/>
      <c r="M401" s="144"/>
      <c r="N401" s="144"/>
      <c r="O401" s="144"/>
      <c r="P401" s="144"/>
      <c r="Q401" s="145"/>
      <c r="R401" s="145"/>
      <c r="S401" s="145"/>
      <c r="T401" s="145"/>
      <c r="U401" s="145"/>
      <c r="V401" s="145"/>
      <c r="W401" s="145"/>
      <c r="X401" s="145"/>
      <c r="Y401" s="145"/>
      <c r="Z401" s="145"/>
      <c r="AA401" s="145"/>
      <c r="AB401" s="145"/>
      <c r="AC401" s="145"/>
      <c r="AD401" s="145"/>
      <c r="AE401" s="144"/>
      <c r="AF401" s="144"/>
      <c r="AG401" s="144"/>
      <c r="AH401" s="144"/>
      <c r="AI401" s="144"/>
      <c r="AJ401" s="144"/>
      <c r="AK401" s="144"/>
      <c r="AL401" s="144"/>
      <c r="AM401" s="144"/>
      <c r="AN401" s="144"/>
      <c r="AO401" s="144"/>
      <c r="AP401" s="144"/>
      <c r="AQ401" s="144"/>
      <c r="AR401" s="144"/>
      <c r="AS401" s="144"/>
      <c r="AT401" s="144"/>
      <c r="AU401" s="144"/>
      <c r="AV401" s="144"/>
      <c r="AW401" s="144"/>
      <c r="AX401" s="144"/>
      <c r="AY401" s="144"/>
      <c r="AZ401" s="144"/>
      <c r="BA401" s="144"/>
      <c r="BB401" s="144"/>
      <c r="BC401" s="144"/>
      <c r="BD401" s="144"/>
      <c r="BE401" s="144"/>
      <c r="BF401" s="144"/>
    </row>
    <row r="402" spans="3:58">
      <c r="C402" s="144"/>
      <c r="D402" s="144"/>
      <c r="E402" s="144"/>
      <c r="F402" s="144"/>
      <c r="G402" s="144"/>
      <c r="H402" s="144"/>
      <c r="I402" s="144"/>
      <c r="J402" s="144"/>
      <c r="K402" s="144"/>
      <c r="L402" s="144"/>
      <c r="M402" s="144"/>
      <c r="N402" s="144"/>
      <c r="O402" s="144"/>
      <c r="P402" s="144"/>
      <c r="Q402" s="145"/>
      <c r="R402" s="145"/>
      <c r="S402" s="145"/>
      <c r="T402" s="145"/>
      <c r="U402" s="145"/>
      <c r="V402" s="145"/>
      <c r="W402" s="145"/>
      <c r="X402" s="145"/>
      <c r="Y402" s="145"/>
      <c r="Z402" s="145"/>
      <c r="AA402" s="145"/>
      <c r="AB402" s="145"/>
      <c r="AC402" s="145"/>
      <c r="AD402" s="145"/>
      <c r="AE402" s="144"/>
      <c r="AF402" s="144"/>
      <c r="AG402" s="144"/>
      <c r="AH402" s="144"/>
      <c r="AI402" s="144"/>
      <c r="AJ402" s="144"/>
      <c r="AK402" s="144"/>
      <c r="AL402" s="144"/>
      <c r="AM402" s="144"/>
      <c r="AN402" s="144"/>
      <c r="AO402" s="144"/>
      <c r="AP402" s="144"/>
      <c r="AQ402" s="144"/>
      <c r="AR402" s="144"/>
      <c r="AS402" s="144"/>
      <c r="AT402" s="144"/>
      <c r="AU402" s="144"/>
      <c r="AV402" s="144"/>
      <c r="AW402" s="144"/>
      <c r="AX402" s="144"/>
      <c r="AY402" s="144"/>
      <c r="AZ402" s="144"/>
      <c r="BA402" s="144"/>
      <c r="BB402" s="144"/>
      <c r="BC402" s="144"/>
      <c r="BD402" s="144"/>
      <c r="BE402" s="144"/>
      <c r="BF402" s="144"/>
    </row>
    <row r="403" spans="3:58">
      <c r="C403" s="144"/>
      <c r="D403" s="144"/>
      <c r="E403" s="144"/>
      <c r="F403" s="144"/>
      <c r="G403" s="144"/>
      <c r="H403" s="144"/>
      <c r="I403" s="144"/>
      <c r="J403" s="144"/>
      <c r="K403" s="144"/>
      <c r="L403" s="144"/>
      <c r="M403" s="144"/>
      <c r="N403" s="144"/>
      <c r="O403" s="144"/>
      <c r="P403" s="144"/>
      <c r="Q403" s="145"/>
      <c r="R403" s="145"/>
      <c r="S403" s="145"/>
      <c r="T403" s="145"/>
      <c r="U403" s="145"/>
      <c r="V403" s="145"/>
      <c r="W403" s="145"/>
      <c r="X403" s="145"/>
      <c r="Y403" s="145"/>
      <c r="Z403" s="145"/>
      <c r="AA403" s="145"/>
      <c r="AB403" s="145"/>
      <c r="AC403" s="145"/>
      <c r="AD403" s="145"/>
      <c r="AE403" s="144"/>
      <c r="AF403" s="144"/>
      <c r="AG403" s="144"/>
      <c r="AH403" s="144"/>
      <c r="AI403" s="144"/>
      <c r="AJ403" s="144"/>
      <c r="AK403" s="144"/>
      <c r="AL403" s="144"/>
      <c r="AM403" s="144"/>
      <c r="AN403" s="144"/>
      <c r="AO403" s="144"/>
      <c r="AP403" s="144"/>
      <c r="AQ403" s="144"/>
      <c r="AR403" s="144"/>
      <c r="AS403" s="144"/>
      <c r="AT403" s="144"/>
      <c r="AU403" s="144"/>
      <c r="AV403" s="144"/>
      <c r="AW403" s="144"/>
      <c r="AX403" s="144"/>
      <c r="AY403" s="144"/>
      <c r="AZ403" s="144"/>
      <c r="BA403" s="144"/>
      <c r="BB403" s="144"/>
      <c r="BC403" s="144"/>
      <c r="BD403" s="144"/>
      <c r="BE403" s="144"/>
      <c r="BF403" s="144"/>
    </row>
    <row r="404" spans="3:58">
      <c r="C404" s="144"/>
      <c r="D404" s="144"/>
      <c r="E404" s="144"/>
      <c r="F404" s="144"/>
      <c r="G404" s="144"/>
      <c r="H404" s="144"/>
      <c r="I404" s="144"/>
      <c r="J404" s="144"/>
      <c r="K404" s="144"/>
      <c r="L404" s="144"/>
      <c r="M404" s="144"/>
      <c r="N404" s="144"/>
      <c r="O404" s="144"/>
      <c r="P404" s="144"/>
      <c r="Q404" s="145"/>
      <c r="R404" s="145"/>
      <c r="S404" s="145"/>
      <c r="T404" s="145"/>
      <c r="U404" s="145"/>
      <c r="V404" s="145"/>
      <c r="W404" s="145"/>
      <c r="X404" s="145"/>
      <c r="Y404" s="145"/>
      <c r="Z404" s="145"/>
      <c r="AA404" s="145"/>
      <c r="AB404" s="145"/>
      <c r="AC404" s="145"/>
      <c r="AD404" s="145"/>
      <c r="AE404" s="144"/>
      <c r="AF404" s="144"/>
      <c r="AG404" s="144"/>
      <c r="AH404" s="144"/>
      <c r="AI404" s="144"/>
      <c r="AJ404" s="144"/>
      <c r="AK404" s="144"/>
      <c r="AL404" s="144"/>
      <c r="AM404" s="144"/>
      <c r="AN404" s="144"/>
      <c r="AO404" s="144"/>
      <c r="AP404" s="144"/>
      <c r="AQ404" s="144"/>
      <c r="AR404" s="144"/>
      <c r="AS404" s="144"/>
      <c r="AT404" s="144"/>
      <c r="AU404" s="144"/>
      <c r="AV404" s="144"/>
      <c r="AW404" s="144"/>
      <c r="AX404" s="144"/>
      <c r="AY404" s="144"/>
      <c r="AZ404" s="144"/>
      <c r="BA404" s="144"/>
      <c r="BB404" s="144"/>
      <c r="BC404" s="144"/>
      <c r="BD404" s="144"/>
      <c r="BE404" s="144"/>
      <c r="BF404" s="144"/>
    </row>
    <row r="405" spans="3:58">
      <c r="C405" s="144"/>
      <c r="D405" s="144"/>
      <c r="E405" s="144"/>
      <c r="F405" s="144"/>
      <c r="G405" s="144"/>
      <c r="H405" s="144"/>
      <c r="I405" s="144"/>
      <c r="J405" s="144"/>
      <c r="K405" s="144"/>
      <c r="L405" s="144"/>
      <c r="M405" s="144"/>
      <c r="N405" s="144"/>
      <c r="O405" s="144"/>
      <c r="P405" s="144"/>
      <c r="Q405" s="145"/>
      <c r="R405" s="145"/>
      <c r="S405" s="145"/>
      <c r="T405" s="145"/>
      <c r="U405" s="145"/>
      <c r="V405" s="145"/>
      <c r="W405" s="145"/>
      <c r="X405" s="145"/>
      <c r="Y405" s="145"/>
      <c r="Z405" s="145"/>
      <c r="AA405" s="145"/>
      <c r="AB405" s="145"/>
      <c r="AC405" s="145"/>
      <c r="AD405" s="145"/>
      <c r="AE405" s="144"/>
      <c r="AF405" s="144"/>
      <c r="AG405" s="144"/>
      <c r="AH405" s="144"/>
      <c r="AI405" s="144"/>
      <c r="AJ405" s="144"/>
      <c r="AK405" s="144"/>
      <c r="AL405" s="144"/>
      <c r="AM405" s="144"/>
      <c r="AN405" s="144"/>
      <c r="AO405" s="144"/>
      <c r="AP405" s="144"/>
      <c r="AQ405" s="144"/>
      <c r="AR405" s="144"/>
      <c r="AS405" s="144"/>
      <c r="AT405" s="144"/>
      <c r="AU405" s="144"/>
      <c r="AV405" s="144"/>
      <c r="AW405" s="144"/>
      <c r="AX405" s="144"/>
      <c r="AY405" s="144"/>
      <c r="AZ405" s="144"/>
      <c r="BA405" s="144"/>
      <c r="BB405" s="144"/>
      <c r="BC405" s="144"/>
      <c r="BD405" s="144"/>
      <c r="BE405" s="144"/>
      <c r="BF405" s="144"/>
    </row>
    <row r="406" spans="3:58">
      <c r="C406" s="144"/>
      <c r="D406" s="144"/>
      <c r="E406" s="144"/>
      <c r="F406" s="144"/>
      <c r="G406" s="144"/>
      <c r="H406" s="144"/>
      <c r="I406" s="144"/>
      <c r="J406" s="144"/>
      <c r="K406" s="144"/>
      <c r="L406" s="144"/>
      <c r="M406" s="144"/>
      <c r="N406" s="144"/>
      <c r="O406" s="144"/>
      <c r="P406" s="144"/>
      <c r="Q406" s="145"/>
      <c r="R406" s="145"/>
      <c r="S406" s="145"/>
      <c r="T406" s="145"/>
      <c r="U406" s="145"/>
      <c r="V406" s="145"/>
      <c r="W406" s="145"/>
      <c r="X406" s="145"/>
      <c r="Y406" s="145"/>
      <c r="Z406" s="145"/>
      <c r="AA406" s="145"/>
      <c r="AB406" s="145"/>
      <c r="AC406" s="145"/>
      <c r="AD406" s="145"/>
      <c r="AE406" s="144"/>
      <c r="AF406" s="144"/>
      <c r="AG406" s="144"/>
      <c r="AH406" s="144"/>
      <c r="AI406" s="144"/>
      <c r="AJ406" s="144"/>
      <c r="AK406" s="144"/>
      <c r="AL406" s="144"/>
      <c r="AM406" s="144"/>
      <c r="AN406" s="144"/>
      <c r="AO406" s="144"/>
      <c r="AP406" s="144"/>
      <c r="AQ406" s="144"/>
      <c r="AR406" s="144"/>
      <c r="AS406" s="144"/>
      <c r="AT406" s="144"/>
      <c r="AU406" s="144"/>
      <c r="AV406" s="144"/>
      <c r="AW406" s="144"/>
      <c r="AX406" s="144"/>
      <c r="AY406" s="144"/>
      <c r="AZ406" s="144"/>
      <c r="BA406" s="144"/>
      <c r="BB406" s="144"/>
      <c r="BC406" s="144"/>
      <c r="BD406" s="144"/>
      <c r="BE406" s="144"/>
      <c r="BF406" s="144"/>
    </row>
    <row r="407" spans="3:58">
      <c r="C407" s="144"/>
      <c r="D407" s="144"/>
      <c r="E407" s="144"/>
      <c r="F407" s="144"/>
      <c r="G407" s="144"/>
      <c r="H407" s="144"/>
      <c r="I407" s="144"/>
      <c r="J407" s="144"/>
      <c r="K407" s="144"/>
      <c r="L407" s="144"/>
      <c r="M407" s="144"/>
      <c r="N407" s="144"/>
      <c r="O407" s="144"/>
      <c r="P407" s="144"/>
      <c r="Q407" s="145"/>
      <c r="R407" s="145"/>
      <c r="S407" s="145"/>
      <c r="T407" s="145"/>
      <c r="U407" s="145"/>
      <c r="V407" s="145"/>
      <c r="W407" s="145"/>
      <c r="X407" s="145"/>
      <c r="Y407" s="145"/>
      <c r="Z407" s="145"/>
      <c r="AA407" s="145"/>
      <c r="AB407" s="145"/>
      <c r="AC407" s="145"/>
      <c r="AD407" s="145"/>
      <c r="AE407" s="144"/>
      <c r="AF407" s="144"/>
      <c r="AG407" s="144"/>
      <c r="AH407" s="144"/>
      <c r="AI407" s="144"/>
      <c r="AJ407" s="144"/>
      <c r="AK407" s="144"/>
      <c r="AL407" s="144"/>
      <c r="AM407" s="144"/>
      <c r="AN407" s="144"/>
      <c r="AO407" s="144"/>
      <c r="AP407" s="144"/>
      <c r="AQ407" s="144"/>
      <c r="AR407" s="144"/>
      <c r="AS407" s="144"/>
      <c r="AT407" s="144"/>
      <c r="AU407" s="144"/>
      <c r="AV407" s="144"/>
      <c r="AW407" s="144"/>
      <c r="AX407" s="144"/>
      <c r="AY407" s="144"/>
      <c r="AZ407" s="144"/>
      <c r="BA407" s="144"/>
      <c r="BB407" s="144"/>
      <c r="BC407" s="144"/>
      <c r="BD407" s="144"/>
      <c r="BE407" s="144"/>
      <c r="BF407" s="144"/>
    </row>
    <row r="408" spans="3:58">
      <c r="C408" s="144"/>
      <c r="D408" s="144"/>
      <c r="E408" s="144"/>
      <c r="F408" s="144"/>
      <c r="G408" s="144"/>
      <c r="H408" s="144"/>
      <c r="I408" s="144"/>
      <c r="J408" s="144"/>
      <c r="K408" s="144"/>
      <c r="L408" s="144"/>
      <c r="M408" s="144"/>
      <c r="N408" s="144"/>
      <c r="O408" s="144"/>
      <c r="P408" s="144"/>
      <c r="Q408" s="145"/>
      <c r="R408" s="145"/>
      <c r="S408" s="145"/>
      <c r="T408" s="145"/>
      <c r="U408" s="145"/>
      <c r="V408" s="145"/>
      <c r="W408" s="145"/>
      <c r="X408" s="145"/>
      <c r="Y408" s="145"/>
      <c r="Z408" s="145"/>
      <c r="AA408" s="145"/>
      <c r="AB408" s="145"/>
      <c r="AC408" s="145"/>
      <c r="AD408" s="145"/>
      <c r="AE408" s="144"/>
      <c r="AF408" s="144"/>
      <c r="AG408" s="144"/>
      <c r="AH408" s="144"/>
      <c r="AI408" s="144"/>
      <c r="AJ408" s="144"/>
      <c r="AK408" s="144"/>
      <c r="AL408" s="144"/>
      <c r="AM408" s="144"/>
      <c r="AN408" s="144"/>
      <c r="AO408" s="144"/>
      <c r="AP408" s="144"/>
      <c r="AQ408" s="144"/>
      <c r="AR408" s="144"/>
      <c r="AS408" s="144"/>
      <c r="AT408" s="144"/>
      <c r="AU408" s="144"/>
      <c r="AV408" s="144"/>
      <c r="AW408" s="144"/>
      <c r="AX408" s="144"/>
      <c r="AY408" s="144"/>
      <c r="AZ408" s="144"/>
      <c r="BA408" s="144"/>
      <c r="BB408" s="144"/>
      <c r="BC408" s="144"/>
      <c r="BD408" s="144"/>
      <c r="BE408" s="144"/>
      <c r="BF408" s="144"/>
    </row>
    <row r="409" spans="3:58">
      <c r="C409" s="144"/>
      <c r="D409" s="144"/>
      <c r="E409" s="144"/>
      <c r="F409" s="144"/>
      <c r="G409" s="144"/>
      <c r="H409" s="144"/>
      <c r="I409" s="144"/>
      <c r="J409" s="144"/>
      <c r="K409" s="144"/>
      <c r="L409" s="144"/>
      <c r="M409" s="144"/>
      <c r="N409" s="144"/>
      <c r="O409" s="144"/>
      <c r="P409" s="144"/>
      <c r="Q409" s="145"/>
      <c r="R409" s="145"/>
      <c r="S409" s="145"/>
      <c r="T409" s="145"/>
      <c r="U409" s="145"/>
      <c r="V409" s="145"/>
      <c r="W409" s="145"/>
      <c r="X409" s="145"/>
      <c r="Y409" s="145"/>
      <c r="Z409" s="145"/>
      <c r="AA409" s="145"/>
      <c r="AB409" s="145"/>
      <c r="AC409" s="145"/>
      <c r="AD409" s="145"/>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row>
    <row r="410" spans="3:58">
      <c r="C410" s="144"/>
      <c r="D410" s="144"/>
      <c r="E410" s="144"/>
      <c r="F410" s="144"/>
      <c r="G410" s="144"/>
      <c r="H410" s="144"/>
      <c r="I410" s="144"/>
      <c r="J410" s="144"/>
      <c r="K410" s="144"/>
      <c r="L410" s="144"/>
      <c r="M410" s="144"/>
      <c r="N410" s="144"/>
      <c r="O410" s="144"/>
      <c r="P410" s="144"/>
      <c r="Q410" s="145"/>
      <c r="R410" s="145"/>
      <c r="S410" s="145"/>
      <c r="T410" s="145"/>
      <c r="U410" s="145"/>
      <c r="V410" s="145"/>
      <c r="W410" s="145"/>
      <c r="X410" s="145"/>
      <c r="Y410" s="145"/>
      <c r="Z410" s="145"/>
      <c r="AA410" s="145"/>
      <c r="AB410" s="145"/>
      <c r="AC410" s="145"/>
      <c r="AD410" s="145"/>
      <c r="AE410" s="144"/>
      <c r="AF410" s="144"/>
      <c r="AG410" s="144"/>
      <c r="AH410" s="144"/>
      <c r="AI410" s="144"/>
      <c r="AJ410" s="144"/>
      <c r="AK410" s="144"/>
      <c r="AL410" s="144"/>
      <c r="AM410" s="144"/>
      <c r="AN410" s="144"/>
      <c r="AO410" s="144"/>
      <c r="AP410" s="144"/>
      <c r="AQ410" s="144"/>
      <c r="AR410" s="144"/>
      <c r="AS410" s="144"/>
      <c r="AT410" s="144"/>
      <c r="AU410" s="144"/>
      <c r="AV410" s="144"/>
      <c r="AW410" s="144"/>
      <c r="AX410" s="144"/>
      <c r="AY410" s="144"/>
      <c r="AZ410" s="144"/>
      <c r="BA410" s="144"/>
      <c r="BB410" s="144"/>
      <c r="BC410" s="144"/>
      <c r="BD410" s="144"/>
      <c r="BE410" s="144"/>
      <c r="BF410" s="144"/>
    </row>
    <row r="411" spans="3:58">
      <c r="C411" s="144"/>
      <c r="D411" s="144"/>
      <c r="E411" s="144"/>
      <c r="F411" s="144"/>
      <c r="G411" s="144"/>
      <c r="H411" s="144"/>
      <c r="I411" s="144"/>
      <c r="J411" s="144"/>
      <c r="K411" s="144"/>
      <c r="L411" s="144"/>
      <c r="M411" s="144"/>
      <c r="N411" s="144"/>
      <c r="O411" s="144"/>
      <c r="P411" s="144"/>
      <c r="Q411" s="145"/>
      <c r="R411" s="145"/>
      <c r="S411" s="145"/>
      <c r="T411" s="145"/>
      <c r="U411" s="145"/>
      <c r="V411" s="145"/>
      <c r="W411" s="145"/>
      <c r="X411" s="145"/>
      <c r="Y411" s="145"/>
      <c r="Z411" s="145"/>
      <c r="AA411" s="145"/>
      <c r="AB411" s="145"/>
      <c r="AC411" s="145"/>
      <c r="AD411" s="145"/>
      <c r="AE411" s="144"/>
      <c r="AF411" s="144"/>
      <c r="AG411" s="144"/>
      <c r="AH411" s="144"/>
      <c r="AI411" s="144"/>
      <c r="AJ411" s="144"/>
      <c r="AK411" s="144"/>
      <c r="AL411" s="144"/>
      <c r="AM411" s="144"/>
      <c r="AN411" s="144"/>
      <c r="AO411" s="144"/>
      <c r="AP411" s="144"/>
      <c r="AQ411" s="144"/>
      <c r="AR411" s="144"/>
      <c r="AS411" s="144"/>
      <c r="AT411" s="144"/>
      <c r="AU411" s="144"/>
      <c r="AV411" s="144"/>
      <c r="AW411" s="144"/>
      <c r="AX411" s="144"/>
      <c r="AY411" s="144"/>
      <c r="AZ411" s="144"/>
      <c r="BA411" s="144"/>
      <c r="BB411" s="144"/>
      <c r="BC411" s="144"/>
      <c r="BD411" s="144"/>
      <c r="BE411" s="144"/>
      <c r="BF411" s="144"/>
    </row>
    <row r="412" spans="3:58">
      <c r="C412" s="144"/>
      <c r="D412" s="144"/>
      <c r="E412" s="144"/>
      <c r="F412" s="144"/>
      <c r="G412" s="144"/>
      <c r="H412" s="144"/>
      <c r="I412" s="144"/>
      <c r="J412" s="144"/>
      <c r="K412" s="144"/>
      <c r="L412" s="144"/>
      <c r="M412" s="144"/>
      <c r="N412" s="144"/>
      <c r="O412" s="144"/>
      <c r="P412" s="144"/>
      <c r="Q412" s="145"/>
      <c r="R412" s="145"/>
      <c r="S412" s="145"/>
      <c r="T412" s="145"/>
      <c r="U412" s="145"/>
      <c r="V412" s="145"/>
      <c r="W412" s="145"/>
      <c r="X412" s="145"/>
      <c r="Y412" s="145"/>
      <c r="Z412" s="145"/>
      <c r="AA412" s="145"/>
      <c r="AB412" s="145"/>
      <c r="AC412" s="145"/>
      <c r="AD412" s="145"/>
      <c r="AE412" s="144"/>
      <c r="AF412" s="144"/>
      <c r="AG412" s="144"/>
      <c r="AH412" s="144"/>
      <c r="AI412" s="144"/>
      <c r="AJ412" s="144"/>
      <c r="AK412" s="144"/>
      <c r="AL412" s="144"/>
      <c r="AM412" s="144"/>
      <c r="AN412" s="144"/>
      <c r="AO412" s="144"/>
      <c r="AP412" s="144"/>
      <c r="AQ412" s="144"/>
      <c r="AR412" s="144"/>
      <c r="AS412" s="144"/>
      <c r="AT412" s="144"/>
      <c r="AU412" s="144"/>
      <c r="AV412" s="144"/>
      <c r="AW412" s="144"/>
      <c r="AX412" s="144"/>
      <c r="AY412" s="144"/>
      <c r="AZ412" s="144"/>
      <c r="BA412" s="144"/>
      <c r="BB412" s="144"/>
      <c r="BC412" s="144"/>
      <c r="BD412" s="144"/>
      <c r="BE412" s="144"/>
      <c r="BF412" s="144"/>
    </row>
    <row r="413" spans="3:58">
      <c r="C413" s="144"/>
      <c r="D413" s="144"/>
      <c r="E413" s="144"/>
      <c r="F413" s="144"/>
      <c r="G413" s="144"/>
      <c r="H413" s="144"/>
      <c r="I413" s="144"/>
      <c r="J413" s="144"/>
      <c r="K413" s="144"/>
      <c r="L413" s="144"/>
      <c r="M413" s="144"/>
      <c r="N413" s="144"/>
      <c r="O413" s="144"/>
      <c r="P413" s="144"/>
      <c r="Q413" s="145"/>
      <c r="R413" s="145"/>
      <c r="S413" s="145"/>
      <c r="T413" s="145"/>
      <c r="U413" s="145"/>
      <c r="V413" s="145"/>
      <c r="W413" s="145"/>
      <c r="X413" s="145"/>
      <c r="Y413" s="145"/>
      <c r="Z413" s="145"/>
      <c r="AA413" s="145"/>
      <c r="AB413" s="145"/>
      <c r="AC413" s="145"/>
      <c r="AD413" s="145"/>
      <c r="AE413" s="144"/>
      <c r="AF413" s="144"/>
      <c r="AG413" s="144"/>
      <c r="AH413" s="144"/>
      <c r="AI413" s="144"/>
      <c r="AJ413" s="144"/>
      <c r="AK413" s="144"/>
      <c r="AL413" s="144"/>
      <c r="AM413" s="144"/>
      <c r="AN413" s="144"/>
      <c r="AO413" s="144"/>
      <c r="AP413" s="144"/>
      <c r="AQ413" s="144"/>
      <c r="AR413" s="144"/>
      <c r="AS413" s="144"/>
      <c r="AT413" s="144"/>
      <c r="AU413" s="144"/>
      <c r="AV413" s="144"/>
      <c r="AW413" s="144"/>
      <c r="AX413" s="144"/>
      <c r="AY413" s="144"/>
      <c r="AZ413" s="144"/>
      <c r="BA413" s="144"/>
      <c r="BB413" s="144"/>
      <c r="BC413" s="144"/>
      <c r="BD413" s="144"/>
      <c r="BE413" s="144"/>
      <c r="BF413" s="144"/>
    </row>
    <row r="414" spans="3:58">
      <c r="C414" s="144"/>
      <c r="D414" s="144"/>
      <c r="E414" s="144"/>
      <c r="F414" s="144"/>
      <c r="G414" s="144"/>
      <c r="H414" s="144"/>
      <c r="I414" s="144"/>
      <c r="J414" s="144"/>
      <c r="K414" s="144"/>
      <c r="L414" s="144"/>
      <c r="M414" s="144"/>
      <c r="N414" s="144"/>
      <c r="O414" s="144"/>
      <c r="P414" s="144"/>
      <c r="Q414" s="145"/>
      <c r="R414" s="145"/>
      <c r="S414" s="145"/>
      <c r="T414" s="145"/>
      <c r="U414" s="145"/>
      <c r="V414" s="145"/>
      <c r="W414" s="145"/>
      <c r="X414" s="145"/>
      <c r="Y414" s="145"/>
      <c r="Z414" s="145"/>
      <c r="AA414" s="145"/>
      <c r="AB414" s="145"/>
      <c r="AC414" s="145"/>
      <c r="AD414" s="145"/>
      <c r="AE414" s="144"/>
      <c r="AF414" s="144"/>
      <c r="AG414" s="144"/>
      <c r="AH414" s="144"/>
      <c r="AI414" s="144"/>
      <c r="AJ414" s="144"/>
      <c r="AK414" s="144"/>
      <c r="AL414" s="144"/>
      <c r="AM414" s="144"/>
      <c r="AN414" s="144"/>
      <c r="AO414" s="144"/>
      <c r="AP414" s="144"/>
      <c r="AQ414" s="144"/>
      <c r="AR414" s="144"/>
      <c r="AS414" s="144"/>
      <c r="AT414" s="144"/>
      <c r="AU414" s="144"/>
      <c r="AV414" s="144"/>
      <c r="AW414" s="144"/>
      <c r="AX414" s="144"/>
      <c r="AY414" s="144"/>
      <c r="AZ414" s="144"/>
      <c r="BA414" s="144"/>
      <c r="BB414" s="144"/>
      <c r="BC414" s="144"/>
      <c r="BD414" s="144"/>
      <c r="BE414" s="144"/>
      <c r="BF414" s="144"/>
    </row>
    <row r="415" spans="3:58">
      <c r="C415" s="144"/>
      <c r="D415" s="144"/>
      <c r="E415" s="144"/>
      <c r="F415" s="144"/>
      <c r="G415" s="144"/>
      <c r="H415" s="144"/>
      <c r="I415" s="144"/>
      <c r="J415" s="144"/>
      <c r="K415" s="144"/>
      <c r="L415" s="144"/>
      <c r="M415" s="144"/>
      <c r="N415" s="144"/>
      <c r="O415" s="144"/>
      <c r="P415" s="144"/>
      <c r="Q415" s="145"/>
      <c r="R415" s="145"/>
      <c r="S415" s="145"/>
      <c r="T415" s="145"/>
      <c r="U415" s="145"/>
      <c r="V415" s="145"/>
      <c r="W415" s="145"/>
      <c r="X415" s="145"/>
      <c r="Y415" s="145"/>
      <c r="Z415" s="145"/>
      <c r="AA415" s="145"/>
      <c r="AB415" s="145"/>
      <c r="AC415" s="145"/>
      <c r="AD415" s="145"/>
      <c r="AE415" s="144"/>
      <c r="AF415" s="144"/>
      <c r="AG415" s="144"/>
      <c r="AH415" s="144"/>
      <c r="AI415" s="144"/>
      <c r="AJ415" s="144"/>
      <c r="AK415" s="144"/>
      <c r="AL415" s="144"/>
      <c r="AM415" s="144"/>
      <c r="AN415" s="144"/>
      <c r="AO415" s="144"/>
      <c r="AP415" s="144"/>
      <c r="AQ415" s="144"/>
      <c r="AR415" s="144"/>
      <c r="AS415" s="144"/>
      <c r="AT415" s="144"/>
      <c r="AU415" s="144"/>
      <c r="AV415" s="144"/>
      <c r="AW415" s="144"/>
      <c r="AX415" s="144"/>
      <c r="AY415" s="144"/>
      <c r="AZ415" s="144"/>
      <c r="BA415" s="144"/>
      <c r="BB415" s="144"/>
      <c r="BC415" s="144"/>
      <c r="BD415" s="144"/>
      <c r="BE415" s="144"/>
      <c r="BF415" s="144"/>
    </row>
    <row r="416" spans="3:58">
      <c r="C416" s="144"/>
      <c r="D416" s="144"/>
      <c r="E416" s="144"/>
      <c r="F416" s="144"/>
      <c r="G416" s="144"/>
      <c r="H416" s="144"/>
      <c r="I416" s="144"/>
      <c r="J416" s="144"/>
      <c r="K416" s="144"/>
      <c r="L416" s="144"/>
      <c r="M416" s="144"/>
      <c r="N416" s="144"/>
      <c r="O416" s="144"/>
      <c r="P416" s="144"/>
      <c r="Q416" s="145"/>
      <c r="R416" s="145"/>
      <c r="S416" s="145"/>
      <c r="T416" s="145"/>
      <c r="U416" s="145"/>
      <c r="V416" s="145"/>
      <c r="W416" s="145"/>
      <c r="X416" s="145"/>
      <c r="Y416" s="145"/>
      <c r="Z416" s="145"/>
      <c r="AA416" s="145"/>
      <c r="AB416" s="145"/>
      <c r="AC416" s="145"/>
      <c r="AD416" s="145"/>
      <c r="AE416" s="144"/>
      <c r="AF416" s="144"/>
      <c r="AG416" s="144"/>
      <c r="AH416" s="144"/>
      <c r="AI416" s="144"/>
      <c r="AJ416" s="144"/>
      <c r="AK416" s="144"/>
      <c r="AL416" s="144"/>
      <c r="AM416" s="144"/>
      <c r="AN416" s="144"/>
      <c r="AO416" s="144"/>
      <c r="AP416" s="144"/>
      <c r="AQ416" s="144"/>
      <c r="AR416" s="144"/>
      <c r="AS416" s="144"/>
      <c r="AT416" s="144"/>
      <c r="AU416" s="144"/>
      <c r="AV416" s="144"/>
      <c r="AW416" s="144"/>
      <c r="AX416" s="144"/>
      <c r="AY416" s="144"/>
      <c r="AZ416" s="144"/>
      <c r="BA416" s="144"/>
      <c r="BB416" s="144"/>
      <c r="BC416" s="144"/>
      <c r="BD416" s="144"/>
      <c r="BE416" s="144"/>
      <c r="BF416" s="144"/>
    </row>
    <row r="417" spans="3:58">
      <c r="C417" s="144"/>
      <c r="D417" s="144"/>
      <c r="E417" s="144"/>
      <c r="F417" s="144"/>
      <c r="G417" s="144"/>
      <c r="H417" s="144"/>
      <c r="I417" s="144"/>
      <c r="J417" s="144"/>
      <c r="K417" s="144"/>
      <c r="L417" s="144"/>
      <c r="M417" s="144"/>
      <c r="N417" s="144"/>
      <c r="O417" s="144"/>
      <c r="P417" s="144"/>
      <c r="Q417" s="145"/>
      <c r="R417" s="145"/>
      <c r="S417" s="145"/>
      <c r="T417" s="145"/>
      <c r="U417" s="145"/>
      <c r="V417" s="145"/>
      <c r="W417" s="145"/>
      <c r="X417" s="145"/>
      <c r="Y417" s="145"/>
      <c r="Z417" s="145"/>
      <c r="AA417" s="145"/>
      <c r="AB417" s="145"/>
      <c r="AC417" s="145"/>
      <c r="AD417" s="145"/>
      <c r="AE417" s="144"/>
      <c r="AF417" s="144"/>
      <c r="AG417" s="144"/>
      <c r="AH417" s="144"/>
      <c r="AI417" s="144"/>
      <c r="AJ417" s="144"/>
      <c r="AK417" s="144"/>
      <c r="AL417" s="144"/>
      <c r="AM417" s="144"/>
      <c r="AN417" s="144"/>
      <c r="AO417" s="144"/>
      <c r="AP417" s="144"/>
      <c r="AQ417" s="144"/>
      <c r="AR417" s="144"/>
      <c r="AS417" s="144"/>
      <c r="AT417" s="144"/>
      <c r="AU417" s="144"/>
      <c r="AV417" s="144"/>
      <c r="AW417" s="144"/>
      <c r="AX417" s="144"/>
      <c r="AY417" s="144"/>
      <c r="AZ417" s="144"/>
      <c r="BA417" s="144"/>
      <c r="BB417" s="144"/>
      <c r="BC417" s="144"/>
      <c r="BD417" s="144"/>
      <c r="BE417" s="144"/>
      <c r="BF417" s="144"/>
    </row>
    <row r="418" spans="3:58">
      <c r="C418" s="144"/>
      <c r="D418" s="144"/>
      <c r="E418" s="144"/>
      <c r="F418" s="144"/>
      <c r="G418" s="144"/>
      <c r="H418" s="144"/>
      <c r="I418" s="144"/>
      <c r="J418" s="144"/>
      <c r="K418" s="144"/>
      <c r="L418" s="144"/>
      <c r="M418" s="144"/>
      <c r="N418" s="144"/>
      <c r="O418" s="144"/>
      <c r="P418" s="144"/>
      <c r="Q418" s="145"/>
      <c r="R418" s="145"/>
      <c r="S418" s="145"/>
      <c r="T418" s="145"/>
      <c r="U418" s="145"/>
      <c r="V418" s="145"/>
      <c r="W418" s="145"/>
      <c r="X418" s="145"/>
      <c r="Y418" s="145"/>
      <c r="Z418" s="145"/>
      <c r="AA418" s="145"/>
      <c r="AB418" s="145"/>
      <c r="AC418" s="145"/>
      <c r="AD418" s="145"/>
      <c r="AE418" s="144"/>
      <c r="AF418" s="144"/>
      <c r="AG418" s="144"/>
      <c r="AH418" s="144"/>
      <c r="AI418" s="144"/>
      <c r="AJ418" s="144"/>
      <c r="AK418" s="144"/>
      <c r="AL418" s="144"/>
      <c r="AM418" s="144"/>
      <c r="AN418" s="144"/>
      <c r="AO418" s="144"/>
      <c r="AP418" s="144"/>
      <c r="AQ418" s="144"/>
      <c r="AR418" s="144"/>
      <c r="AS418" s="144"/>
      <c r="AT418" s="144"/>
      <c r="AU418" s="144"/>
      <c r="AV418" s="144"/>
      <c r="AW418" s="144"/>
      <c r="AX418" s="144"/>
      <c r="AY418" s="144"/>
      <c r="AZ418" s="144"/>
      <c r="BA418" s="144"/>
      <c r="BB418" s="144"/>
      <c r="BC418" s="144"/>
      <c r="BD418" s="144"/>
      <c r="BE418" s="144"/>
      <c r="BF418" s="144"/>
    </row>
    <row r="419" spans="3:58">
      <c r="C419" s="144"/>
      <c r="D419" s="144"/>
      <c r="E419" s="144"/>
      <c r="F419" s="144"/>
      <c r="G419" s="144"/>
      <c r="H419" s="144"/>
      <c r="I419" s="144"/>
      <c r="J419" s="144"/>
      <c r="K419" s="144"/>
      <c r="L419" s="144"/>
      <c r="M419" s="144"/>
      <c r="N419" s="144"/>
      <c r="O419" s="144"/>
      <c r="P419" s="144"/>
      <c r="Q419" s="145"/>
      <c r="R419" s="145"/>
      <c r="S419" s="145"/>
      <c r="T419" s="145"/>
      <c r="U419" s="145"/>
      <c r="V419" s="145"/>
      <c r="W419" s="145"/>
      <c r="X419" s="145"/>
      <c r="Y419" s="145"/>
      <c r="Z419" s="145"/>
      <c r="AA419" s="145"/>
      <c r="AB419" s="145"/>
      <c r="AC419" s="145"/>
      <c r="AD419" s="145"/>
      <c r="AE419" s="144"/>
      <c r="AF419" s="144"/>
      <c r="AG419" s="144"/>
      <c r="AH419" s="144"/>
      <c r="AI419" s="144"/>
      <c r="AJ419" s="144"/>
      <c r="AK419" s="144"/>
      <c r="AL419" s="144"/>
      <c r="AM419" s="144"/>
      <c r="AN419" s="144"/>
      <c r="AO419" s="144"/>
      <c r="AP419" s="144"/>
      <c r="AQ419" s="144"/>
      <c r="AR419" s="144"/>
      <c r="AS419" s="144"/>
      <c r="AT419" s="144"/>
      <c r="AU419" s="144"/>
      <c r="AV419" s="144"/>
      <c r="AW419" s="144"/>
      <c r="AX419" s="144"/>
      <c r="AY419" s="144"/>
      <c r="AZ419" s="144"/>
      <c r="BA419" s="144"/>
      <c r="BB419" s="144"/>
      <c r="BC419" s="144"/>
      <c r="BD419" s="144"/>
      <c r="BE419" s="144"/>
      <c r="BF419" s="144"/>
    </row>
    <row r="420" spans="3:58">
      <c r="C420" s="144"/>
      <c r="D420" s="144"/>
      <c r="E420" s="144"/>
      <c r="F420" s="144"/>
      <c r="G420" s="144"/>
      <c r="H420" s="144"/>
      <c r="I420" s="144"/>
      <c r="J420" s="144"/>
      <c r="K420" s="144"/>
      <c r="L420" s="144"/>
      <c r="M420" s="144"/>
      <c r="N420" s="144"/>
      <c r="O420" s="144"/>
      <c r="P420" s="144"/>
      <c r="Q420" s="145"/>
      <c r="R420" s="145"/>
      <c r="S420" s="145"/>
      <c r="T420" s="145"/>
      <c r="U420" s="145"/>
      <c r="V420" s="145"/>
      <c r="W420" s="145"/>
      <c r="X420" s="145"/>
      <c r="Y420" s="145"/>
      <c r="Z420" s="145"/>
      <c r="AA420" s="145"/>
      <c r="AB420" s="145"/>
      <c r="AC420" s="145"/>
      <c r="AD420" s="145"/>
      <c r="AE420" s="144"/>
      <c r="AF420" s="144"/>
      <c r="AG420" s="144"/>
      <c r="AH420" s="144"/>
      <c r="AI420" s="144"/>
      <c r="AJ420" s="144"/>
      <c r="AK420" s="144"/>
      <c r="AL420" s="144"/>
      <c r="AM420" s="144"/>
      <c r="AN420" s="144"/>
      <c r="AO420" s="144"/>
      <c r="AP420" s="144"/>
      <c r="AQ420" s="144"/>
      <c r="AR420" s="144"/>
      <c r="AS420" s="144"/>
      <c r="AT420" s="144"/>
      <c r="AU420" s="144"/>
      <c r="AV420" s="144"/>
      <c r="AW420" s="144"/>
      <c r="AX420" s="144"/>
      <c r="AY420" s="144"/>
      <c r="AZ420" s="144"/>
      <c r="BA420" s="144"/>
      <c r="BB420" s="144"/>
      <c r="BC420" s="144"/>
      <c r="BD420" s="144"/>
      <c r="BE420" s="144"/>
      <c r="BF420" s="144"/>
    </row>
    <row r="421" spans="3:58">
      <c r="C421" s="144"/>
      <c r="D421" s="144"/>
      <c r="E421" s="144"/>
      <c r="F421" s="144"/>
      <c r="G421" s="144"/>
      <c r="H421" s="144"/>
      <c r="I421" s="144"/>
      <c r="J421" s="144"/>
      <c r="K421" s="144"/>
      <c r="L421" s="144"/>
      <c r="M421" s="144"/>
      <c r="N421" s="144"/>
      <c r="O421" s="144"/>
      <c r="P421" s="144"/>
      <c r="Q421" s="145"/>
      <c r="R421" s="145"/>
      <c r="S421" s="145"/>
      <c r="T421" s="145"/>
      <c r="U421" s="145"/>
      <c r="V421" s="145"/>
      <c r="W421" s="145"/>
      <c r="X421" s="145"/>
      <c r="Y421" s="145"/>
      <c r="Z421" s="145"/>
      <c r="AA421" s="145"/>
      <c r="AB421" s="145"/>
      <c r="AC421" s="145"/>
      <c r="AD421" s="145"/>
      <c r="AE421" s="144"/>
      <c r="AF421" s="144"/>
      <c r="AG421" s="144"/>
      <c r="AH421" s="144"/>
      <c r="AI421" s="144"/>
      <c r="AJ421" s="144"/>
      <c r="AK421" s="144"/>
      <c r="AL421" s="144"/>
      <c r="AM421" s="144"/>
      <c r="AN421" s="144"/>
      <c r="AO421" s="144"/>
      <c r="AP421" s="144"/>
      <c r="AQ421" s="144"/>
      <c r="AR421" s="144"/>
      <c r="AS421" s="144"/>
      <c r="AT421" s="144"/>
      <c r="AU421" s="144"/>
      <c r="AV421" s="144"/>
      <c r="AW421" s="144"/>
      <c r="AX421" s="144"/>
      <c r="AY421" s="144"/>
      <c r="AZ421" s="144"/>
      <c r="BA421" s="144"/>
      <c r="BB421" s="144"/>
      <c r="BC421" s="144"/>
      <c r="BD421" s="144"/>
      <c r="BE421" s="144"/>
      <c r="BF421" s="144"/>
    </row>
    <row r="422" spans="3:58">
      <c r="C422" s="144"/>
      <c r="D422" s="144"/>
      <c r="E422" s="144"/>
      <c r="F422" s="144"/>
      <c r="G422" s="144"/>
      <c r="H422" s="144"/>
      <c r="I422" s="144"/>
      <c r="J422" s="144"/>
      <c r="K422" s="144"/>
      <c r="L422" s="144"/>
      <c r="M422" s="144"/>
      <c r="N422" s="144"/>
      <c r="O422" s="144"/>
      <c r="P422" s="144"/>
      <c r="Q422" s="145"/>
      <c r="R422" s="145"/>
      <c r="S422" s="145"/>
      <c r="T422" s="145"/>
      <c r="U422" s="145"/>
      <c r="V422" s="145"/>
      <c r="W422" s="145"/>
      <c r="X422" s="145"/>
      <c r="Y422" s="145"/>
      <c r="Z422" s="145"/>
      <c r="AA422" s="145"/>
      <c r="AB422" s="145"/>
      <c r="AC422" s="145"/>
      <c r="AD422" s="145"/>
      <c r="AE422" s="144"/>
      <c r="AF422" s="144"/>
      <c r="AG422" s="144"/>
      <c r="AH422" s="144"/>
      <c r="AI422" s="144"/>
      <c r="AJ422" s="144"/>
      <c r="AK422" s="144"/>
      <c r="AL422" s="144"/>
      <c r="AM422" s="144"/>
      <c r="AN422" s="144"/>
      <c r="AO422" s="144"/>
      <c r="AP422" s="144"/>
      <c r="AQ422" s="144"/>
      <c r="AR422" s="144"/>
      <c r="AS422" s="144"/>
      <c r="AT422" s="144"/>
      <c r="AU422" s="144"/>
      <c r="AV422" s="144"/>
      <c r="AW422" s="144"/>
      <c r="AX422" s="144"/>
      <c r="AY422" s="144"/>
      <c r="AZ422" s="144"/>
      <c r="BA422" s="144"/>
      <c r="BB422" s="144"/>
      <c r="BC422" s="144"/>
      <c r="BD422" s="144"/>
      <c r="BE422" s="144"/>
      <c r="BF422" s="144"/>
    </row>
    <row r="423" spans="3:58">
      <c r="C423" s="144"/>
      <c r="D423" s="144"/>
      <c r="E423" s="144"/>
      <c r="F423" s="144"/>
      <c r="G423" s="144"/>
      <c r="H423" s="144"/>
      <c r="I423" s="144"/>
      <c r="J423" s="144"/>
      <c r="K423" s="144"/>
      <c r="L423" s="144"/>
      <c r="M423" s="144"/>
      <c r="N423" s="144"/>
      <c r="O423" s="144"/>
      <c r="P423" s="144"/>
      <c r="Q423" s="145"/>
      <c r="R423" s="145"/>
      <c r="S423" s="145"/>
      <c r="T423" s="145"/>
      <c r="U423" s="145"/>
      <c r="V423" s="145"/>
      <c r="W423" s="145"/>
      <c r="X423" s="145"/>
      <c r="Y423" s="145"/>
      <c r="Z423" s="145"/>
      <c r="AA423" s="145"/>
      <c r="AB423" s="145"/>
      <c r="AC423" s="145"/>
      <c r="AD423" s="145"/>
      <c r="AE423" s="144"/>
      <c r="AF423" s="144"/>
      <c r="AG423" s="144"/>
      <c r="AH423" s="144"/>
      <c r="AI423" s="144"/>
      <c r="AJ423" s="144"/>
      <c r="AK423" s="144"/>
      <c r="AL423" s="144"/>
      <c r="AM423" s="144"/>
      <c r="AN423" s="144"/>
      <c r="AO423" s="144"/>
      <c r="AP423" s="144"/>
      <c r="AQ423" s="144"/>
      <c r="AR423" s="144"/>
      <c r="AS423" s="144"/>
      <c r="AT423" s="144"/>
      <c r="AU423" s="144"/>
      <c r="AV423" s="144"/>
      <c r="AW423" s="144"/>
      <c r="AX423" s="144"/>
      <c r="AY423" s="144"/>
      <c r="AZ423" s="144"/>
      <c r="BA423" s="144"/>
      <c r="BB423" s="144"/>
      <c r="BC423" s="144"/>
      <c r="BD423" s="144"/>
      <c r="BE423" s="144"/>
      <c r="BF423" s="144"/>
    </row>
    <row r="424" spans="3:58">
      <c r="C424" s="144"/>
      <c r="D424" s="144"/>
      <c r="E424" s="144"/>
      <c r="F424" s="144"/>
      <c r="G424" s="144"/>
      <c r="H424" s="144"/>
      <c r="I424" s="144"/>
      <c r="J424" s="144"/>
      <c r="K424" s="144"/>
      <c r="L424" s="144"/>
      <c r="M424" s="144"/>
      <c r="N424" s="144"/>
      <c r="O424" s="144"/>
      <c r="P424" s="144"/>
      <c r="Q424" s="145"/>
      <c r="R424" s="145"/>
      <c r="S424" s="145"/>
      <c r="T424" s="145"/>
      <c r="U424" s="145"/>
      <c r="V424" s="145"/>
      <c r="W424" s="145"/>
      <c r="X424" s="145"/>
      <c r="Y424" s="145"/>
      <c r="Z424" s="145"/>
      <c r="AA424" s="145"/>
      <c r="AB424" s="145"/>
      <c r="AC424" s="145"/>
      <c r="AD424" s="145"/>
      <c r="AE424" s="144"/>
      <c r="AF424" s="144"/>
      <c r="AG424" s="144"/>
      <c r="AH424" s="144"/>
      <c r="AI424" s="144"/>
      <c r="AJ424" s="144"/>
      <c r="AK424" s="144"/>
      <c r="AL424" s="144"/>
      <c r="AM424" s="144"/>
      <c r="AN424" s="144"/>
      <c r="AO424" s="144"/>
      <c r="AP424" s="144"/>
      <c r="AQ424" s="144"/>
      <c r="AR424" s="144"/>
      <c r="AS424" s="144"/>
      <c r="AT424" s="144"/>
      <c r="AU424" s="144"/>
      <c r="AV424" s="144"/>
      <c r="AW424" s="144"/>
      <c r="AX424" s="144"/>
      <c r="AY424" s="144"/>
      <c r="AZ424" s="144"/>
      <c r="BA424" s="144"/>
      <c r="BB424" s="144"/>
      <c r="BC424" s="144"/>
      <c r="BD424" s="144"/>
      <c r="BE424" s="144"/>
      <c r="BF424" s="144"/>
    </row>
    <row r="425" spans="3:58">
      <c r="C425" s="144"/>
      <c r="D425" s="144"/>
      <c r="E425" s="144"/>
      <c r="F425" s="144"/>
      <c r="G425" s="144"/>
      <c r="H425" s="144"/>
      <c r="I425" s="144"/>
      <c r="J425" s="144"/>
      <c r="K425" s="144"/>
      <c r="L425" s="144"/>
      <c r="M425" s="144"/>
      <c r="N425" s="144"/>
      <c r="O425" s="144"/>
      <c r="P425" s="144"/>
      <c r="Q425" s="145"/>
      <c r="R425" s="145"/>
      <c r="S425" s="145"/>
      <c r="T425" s="145"/>
      <c r="U425" s="145"/>
      <c r="V425" s="145"/>
      <c r="W425" s="145"/>
      <c r="X425" s="145"/>
      <c r="Y425" s="145"/>
      <c r="Z425" s="145"/>
      <c r="AA425" s="145"/>
      <c r="AB425" s="145"/>
      <c r="AC425" s="145"/>
      <c r="AD425" s="145"/>
      <c r="AE425" s="144"/>
      <c r="AF425" s="144"/>
      <c r="AG425" s="144"/>
      <c r="AH425" s="144"/>
      <c r="AI425" s="144"/>
      <c r="AJ425" s="144"/>
      <c r="AK425" s="144"/>
      <c r="AL425" s="144"/>
      <c r="AM425" s="144"/>
      <c r="AN425" s="144"/>
      <c r="AO425" s="144"/>
      <c r="AP425" s="144"/>
      <c r="AQ425" s="144"/>
      <c r="AR425" s="144"/>
      <c r="AS425" s="144"/>
      <c r="AT425" s="144"/>
      <c r="AU425" s="144"/>
      <c r="AV425" s="144"/>
      <c r="AW425" s="144"/>
      <c r="AX425" s="144"/>
      <c r="AY425" s="144"/>
      <c r="AZ425" s="144"/>
      <c r="BA425" s="144"/>
      <c r="BB425" s="144"/>
      <c r="BC425" s="144"/>
      <c r="BD425" s="144"/>
      <c r="BE425" s="144"/>
      <c r="BF425" s="144"/>
    </row>
    <row r="426" spans="3:58">
      <c r="C426" s="144"/>
      <c r="D426" s="144"/>
      <c r="E426" s="144"/>
      <c r="F426" s="144"/>
      <c r="G426" s="144"/>
      <c r="H426" s="144"/>
      <c r="I426" s="144"/>
      <c r="J426" s="144"/>
      <c r="K426" s="144"/>
      <c r="L426" s="144"/>
      <c r="M426" s="144"/>
      <c r="N426" s="144"/>
      <c r="O426" s="144"/>
      <c r="P426" s="144"/>
      <c r="Q426" s="145"/>
      <c r="R426" s="145"/>
      <c r="S426" s="145"/>
      <c r="T426" s="145"/>
      <c r="U426" s="145"/>
      <c r="V426" s="145"/>
      <c r="W426" s="145"/>
      <c r="X426" s="145"/>
      <c r="Y426" s="145"/>
      <c r="Z426" s="145"/>
      <c r="AA426" s="145"/>
      <c r="AB426" s="145"/>
      <c r="AC426" s="145"/>
      <c r="AD426" s="145"/>
      <c r="AE426" s="144"/>
      <c r="AF426" s="144"/>
      <c r="AG426" s="144"/>
      <c r="AH426" s="144"/>
      <c r="AI426" s="144"/>
      <c r="AJ426" s="144"/>
      <c r="AK426" s="144"/>
      <c r="AL426" s="144"/>
      <c r="AM426" s="144"/>
      <c r="AN426" s="144"/>
      <c r="AO426" s="144"/>
      <c r="AP426" s="144"/>
      <c r="AQ426" s="144"/>
      <c r="AR426" s="144"/>
      <c r="AS426" s="144"/>
      <c r="AT426" s="144"/>
      <c r="AU426" s="144"/>
      <c r="AV426" s="144"/>
      <c r="AW426" s="144"/>
      <c r="AX426" s="144"/>
      <c r="AY426" s="144"/>
      <c r="AZ426" s="144"/>
      <c r="BA426" s="144"/>
      <c r="BB426" s="144"/>
      <c r="BC426" s="144"/>
      <c r="BD426" s="144"/>
      <c r="BE426" s="144"/>
      <c r="BF426" s="144"/>
    </row>
    <row r="427" spans="3:58">
      <c r="C427" s="144"/>
      <c r="D427" s="144"/>
      <c r="E427" s="144"/>
      <c r="F427" s="144"/>
      <c r="G427" s="144"/>
      <c r="H427" s="144"/>
      <c r="I427" s="144"/>
      <c r="J427" s="144"/>
      <c r="K427" s="144"/>
      <c r="L427" s="144"/>
      <c r="M427" s="144"/>
      <c r="N427" s="144"/>
      <c r="O427" s="144"/>
      <c r="P427" s="144"/>
      <c r="Q427" s="145"/>
      <c r="R427" s="145"/>
      <c r="S427" s="145"/>
      <c r="T427" s="145"/>
      <c r="U427" s="145"/>
      <c r="V427" s="145"/>
      <c r="W427" s="145"/>
      <c r="X427" s="145"/>
      <c r="Y427" s="145"/>
      <c r="Z427" s="145"/>
      <c r="AA427" s="145"/>
      <c r="AB427" s="145"/>
      <c r="AC427" s="145"/>
      <c r="AD427" s="145"/>
      <c r="AE427" s="144"/>
      <c r="AF427" s="144"/>
      <c r="AG427" s="144"/>
      <c r="AH427" s="144"/>
      <c r="AI427" s="144"/>
      <c r="AJ427" s="144"/>
      <c r="AK427" s="144"/>
      <c r="AL427" s="144"/>
      <c r="AM427" s="144"/>
      <c r="AN427" s="144"/>
      <c r="AO427" s="144"/>
      <c r="AP427" s="144"/>
      <c r="AQ427" s="144"/>
      <c r="AR427" s="144"/>
      <c r="AS427" s="144"/>
      <c r="AT427" s="144"/>
      <c r="AU427" s="144"/>
      <c r="AV427" s="144"/>
      <c r="AW427" s="144"/>
      <c r="AX427" s="144"/>
      <c r="AY427" s="144"/>
      <c r="AZ427" s="144"/>
      <c r="BA427" s="144"/>
      <c r="BB427" s="144"/>
      <c r="BC427" s="144"/>
      <c r="BD427" s="144"/>
      <c r="BE427" s="144"/>
      <c r="BF427" s="144"/>
    </row>
    <row r="428" spans="3:58">
      <c r="C428" s="144"/>
      <c r="D428" s="144"/>
      <c r="E428" s="144"/>
      <c r="F428" s="144"/>
      <c r="G428" s="144"/>
      <c r="H428" s="144"/>
      <c r="I428" s="144"/>
      <c r="J428" s="144"/>
      <c r="K428" s="144"/>
      <c r="L428" s="144"/>
      <c r="M428" s="144"/>
      <c r="N428" s="144"/>
      <c r="O428" s="144"/>
      <c r="P428" s="144"/>
      <c r="Q428" s="145"/>
      <c r="R428" s="145"/>
      <c r="S428" s="145"/>
      <c r="T428" s="145"/>
      <c r="U428" s="145"/>
      <c r="V428" s="145"/>
      <c r="W428" s="145"/>
      <c r="X428" s="145"/>
      <c r="Y428" s="145"/>
      <c r="Z428" s="145"/>
      <c r="AA428" s="145"/>
      <c r="AB428" s="145"/>
      <c r="AC428" s="145"/>
      <c r="AD428" s="145"/>
      <c r="AE428" s="144"/>
      <c r="AF428" s="144"/>
      <c r="AG428" s="144"/>
      <c r="AH428" s="144"/>
      <c r="AI428" s="144"/>
      <c r="AJ428" s="144"/>
      <c r="AK428" s="144"/>
      <c r="AL428" s="144"/>
      <c r="AM428" s="144"/>
      <c r="AN428" s="144"/>
      <c r="AO428" s="144"/>
      <c r="AP428" s="144"/>
      <c r="AQ428" s="144"/>
      <c r="AR428" s="144"/>
      <c r="AS428" s="144"/>
      <c r="AT428" s="144"/>
      <c r="AU428" s="144"/>
      <c r="AV428" s="144"/>
      <c r="AW428" s="144"/>
      <c r="AX428" s="144"/>
      <c r="AY428" s="144"/>
      <c r="AZ428" s="144"/>
      <c r="BA428" s="144"/>
      <c r="BB428" s="144"/>
      <c r="BC428" s="144"/>
      <c r="BD428" s="144"/>
      <c r="BE428" s="144"/>
      <c r="BF428" s="144"/>
    </row>
    <row r="429" spans="3:58">
      <c r="C429" s="144"/>
      <c r="D429" s="144"/>
      <c r="E429" s="144"/>
      <c r="F429" s="144"/>
      <c r="G429" s="144"/>
      <c r="H429" s="144"/>
      <c r="I429" s="144"/>
      <c r="J429" s="144"/>
      <c r="K429" s="144"/>
      <c r="L429" s="144"/>
      <c r="M429" s="144"/>
      <c r="N429" s="144"/>
      <c r="O429" s="144"/>
      <c r="P429" s="144"/>
      <c r="Q429" s="145"/>
      <c r="R429" s="145"/>
      <c r="S429" s="145"/>
      <c r="T429" s="145"/>
      <c r="U429" s="145"/>
      <c r="V429" s="145"/>
      <c r="W429" s="145"/>
      <c r="X429" s="145"/>
      <c r="Y429" s="145"/>
      <c r="Z429" s="145"/>
      <c r="AA429" s="145"/>
      <c r="AB429" s="145"/>
      <c r="AC429" s="145"/>
      <c r="AD429" s="145"/>
      <c r="AE429" s="144"/>
      <c r="AF429" s="144"/>
      <c r="AG429" s="144"/>
      <c r="AH429" s="144"/>
      <c r="AI429" s="144"/>
      <c r="AJ429" s="144"/>
      <c r="AK429" s="144"/>
      <c r="AL429" s="144"/>
      <c r="AM429" s="144"/>
      <c r="AN429" s="144"/>
      <c r="AO429" s="144"/>
      <c r="AP429" s="144"/>
      <c r="AQ429" s="144"/>
      <c r="AR429" s="144"/>
      <c r="AS429" s="144"/>
      <c r="AT429" s="144"/>
      <c r="AU429" s="144"/>
      <c r="AV429" s="144"/>
      <c r="AW429" s="144"/>
      <c r="AX429" s="144"/>
      <c r="AY429" s="144"/>
      <c r="AZ429" s="144"/>
      <c r="BA429" s="144"/>
      <c r="BB429" s="144"/>
      <c r="BC429" s="144"/>
      <c r="BD429" s="144"/>
      <c r="BE429" s="144"/>
      <c r="BF429" s="144"/>
    </row>
    <row r="430" spans="3:58">
      <c r="C430" s="144"/>
      <c r="D430" s="144"/>
      <c r="E430" s="144"/>
      <c r="F430" s="144"/>
      <c r="G430" s="144"/>
      <c r="H430" s="144"/>
      <c r="I430" s="144"/>
      <c r="J430" s="144"/>
      <c r="K430" s="144"/>
      <c r="L430" s="144"/>
      <c r="M430" s="144"/>
      <c r="N430" s="144"/>
      <c r="O430" s="144"/>
      <c r="P430" s="144"/>
      <c r="Q430" s="145"/>
      <c r="R430" s="145"/>
      <c r="S430" s="145"/>
      <c r="T430" s="145"/>
      <c r="U430" s="145"/>
      <c r="V430" s="145"/>
      <c r="W430" s="145"/>
      <c r="X430" s="145"/>
      <c r="Y430" s="145"/>
      <c r="Z430" s="145"/>
      <c r="AA430" s="145"/>
      <c r="AB430" s="145"/>
      <c r="AC430" s="145"/>
      <c r="AD430" s="145"/>
      <c r="AE430" s="144"/>
      <c r="AF430" s="144"/>
      <c r="AG430" s="144"/>
      <c r="AH430" s="144"/>
      <c r="AI430" s="144"/>
      <c r="AJ430" s="144"/>
      <c r="AK430" s="144"/>
      <c r="AL430" s="144"/>
      <c r="AM430" s="144"/>
      <c r="AN430" s="144"/>
      <c r="AO430" s="144"/>
      <c r="AP430" s="144"/>
      <c r="AQ430" s="144"/>
      <c r="AR430" s="144"/>
      <c r="AS430" s="144"/>
      <c r="AT430" s="144"/>
      <c r="AU430" s="144"/>
      <c r="AV430" s="144"/>
      <c r="AW430" s="144"/>
      <c r="AX430" s="144"/>
      <c r="AY430" s="144"/>
      <c r="AZ430" s="144"/>
      <c r="BA430" s="144"/>
      <c r="BB430" s="144"/>
      <c r="BC430" s="144"/>
      <c r="BD430" s="144"/>
      <c r="BE430" s="144"/>
      <c r="BF430" s="144"/>
    </row>
    <row r="431" spans="3:58">
      <c r="C431" s="144"/>
      <c r="D431" s="144"/>
      <c r="E431" s="144"/>
      <c r="F431" s="144"/>
      <c r="G431" s="144"/>
      <c r="H431" s="144"/>
      <c r="I431" s="144"/>
      <c r="J431" s="144"/>
      <c r="K431" s="144"/>
      <c r="L431" s="144"/>
      <c r="M431" s="144"/>
      <c r="N431" s="144"/>
      <c r="O431" s="144"/>
      <c r="P431" s="144"/>
      <c r="Q431" s="145"/>
      <c r="R431" s="145"/>
      <c r="S431" s="145"/>
      <c r="T431" s="145"/>
      <c r="U431" s="145"/>
      <c r="V431" s="145"/>
      <c r="W431" s="145"/>
      <c r="X431" s="145"/>
      <c r="Y431" s="145"/>
      <c r="Z431" s="145"/>
      <c r="AA431" s="145"/>
      <c r="AB431" s="145"/>
      <c r="AC431" s="145"/>
      <c r="AD431" s="145"/>
      <c r="AE431" s="144"/>
      <c r="AF431" s="144"/>
      <c r="AG431" s="144"/>
      <c r="AH431" s="144"/>
      <c r="AI431" s="144"/>
      <c r="AJ431" s="144"/>
      <c r="AK431" s="144"/>
      <c r="AL431" s="144"/>
      <c r="AM431" s="144"/>
      <c r="AN431" s="144"/>
      <c r="AO431" s="144"/>
      <c r="AP431" s="144"/>
      <c r="AQ431" s="144"/>
      <c r="AR431" s="144"/>
      <c r="AS431" s="144"/>
      <c r="AT431" s="144"/>
      <c r="AU431" s="144"/>
      <c r="AV431" s="144"/>
      <c r="AW431" s="144"/>
      <c r="AX431" s="144"/>
      <c r="AY431" s="144"/>
      <c r="AZ431" s="144"/>
      <c r="BA431" s="144"/>
      <c r="BB431" s="144"/>
      <c r="BC431" s="144"/>
      <c r="BD431" s="144"/>
      <c r="BE431" s="144"/>
      <c r="BF431" s="144"/>
    </row>
    <row r="432" spans="3:58">
      <c r="C432" s="144"/>
      <c r="D432" s="144"/>
      <c r="E432" s="144"/>
      <c r="F432" s="144"/>
      <c r="G432" s="144"/>
      <c r="H432" s="144"/>
      <c r="I432" s="144"/>
      <c r="J432" s="144"/>
      <c r="K432" s="144"/>
      <c r="L432" s="144"/>
      <c r="M432" s="144"/>
      <c r="N432" s="144"/>
      <c r="O432" s="144"/>
      <c r="P432" s="144"/>
      <c r="Q432" s="145"/>
      <c r="R432" s="145"/>
      <c r="S432" s="145"/>
      <c r="T432" s="145"/>
      <c r="U432" s="145"/>
      <c r="V432" s="145"/>
      <c r="W432" s="145"/>
      <c r="X432" s="145"/>
      <c r="Y432" s="145"/>
      <c r="Z432" s="145"/>
      <c r="AA432" s="145"/>
      <c r="AB432" s="145"/>
      <c r="AC432" s="145"/>
      <c r="AD432" s="145"/>
      <c r="AE432" s="144"/>
      <c r="AF432" s="144"/>
      <c r="AG432" s="144"/>
      <c r="AH432" s="144"/>
      <c r="AI432" s="144"/>
      <c r="AJ432" s="144"/>
      <c r="AK432" s="144"/>
      <c r="AL432" s="144"/>
      <c r="AM432" s="144"/>
      <c r="AN432" s="144"/>
      <c r="AO432" s="144"/>
      <c r="AP432" s="144"/>
      <c r="AQ432" s="144"/>
      <c r="AR432" s="144"/>
      <c r="AS432" s="144"/>
      <c r="AT432" s="144"/>
      <c r="AU432" s="144"/>
      <c r="AV432" s="144"/>
      <c r="AW432" s="144"/>
      <c r="AX432" s="144"/>
      <c r="AY432" s="144"/>
      <c r="AZ432" s="144"/>
      <c r="BA432" s="144"/>
      <c r="BB432" s="144"/>
      <c r="BC432" s="144"/>
      <c r="BD432" s="144"/>
      <c r="BE432" s="144"/>
      <c r="BF432" s="144"/>
    </row>
    <row r="433" spans="3:58">
      <c r="C433" s="144"/>
      <c r="D433" s="144"/>
      <c r="E433" s="144"/>
      <c r="F433" s="144"/>
      <c r="G433" s="144"/>
      <c r="H433" s="144"/>
      <c r="I433" s="144"/>
      <c r="J433" s="144"/>
      <c r="K433" s="144"/>
      <c r="L433" s="144"/>
      <c r="M433" s="144"/>
      <c r="N433" s="144"/>
      <c r="O433" s="144"/>
      <c r="P433" s="144"/>
      <c r="Q433" s="145"/>
      <c r="R433" s="145"/>
      <c r="S433" s="145"/>
      <c r="T433" s="145"/>
      <c r="U433" s="145"/>
      <c r="V433" s="145"/>
      <c r="W433" s="145"/>
      <c r="X433" s="145"/>
      <c r="Y433" s="145"/>
      <c r="Z433" s="145"/>
      <c r="AA433" s="145"/>
      <c r="AB433" s="145"/>
      <c r="AC433" s="145"/>
      <c r="AD433" s="145"/>
      <c r="AE433" s="144"/>
      <c r="AF433" s="144"/>
      <c r="AG433" s="144"/>
      <c r="AH433" s="144"/>
      <c r="AI433" s="144"/>
      <c r="AJ433" s="144"/>
      <c r="AK433" s="144"/>
      <c r="AL433" s="144"/>
      <c r="AM433" s="144"/>
      <c r="AN433" s="144"/>
      <c r="AO433" s="144"/>
      <c r="AP433" s="144"/>
      <c r="AQ433" s="144"/>
      <c r="AR433" s="144"/>
      <c r="AS433" s="144"/>
      <c r="AT433" s="144"/>
      <c r="AU433" s="144"/>
      <c r="AV433" s="144"/>
      <c r="AW433" s="144"/>
      <c r="AX433" s="144"/>
      <c r="AY433" s="144"/>
      <c r="AZ433" s="144"/>
      <c r="BA433" s="144"/>
      <c r="BB433" s="144"/>
      <c r="BC433" s="144"/>
      <c r="BD433" s="144"/>
      <c r="BE433" s="144"/>
      <c r="BF433" s="144"/>
    </row>
    <row r="434" spans="3:58">
      <c r="C434" s="144"/>
      <c r="D434" s="144"/>
      <c r="E434" s="144"/>
      <c r="F434" s="144"/>
      <c r="G434" s="144"/>
      <c r="H434" s="144"/>
      <c r="I434" s="144"/>
      <c r="J434" s="144"/>
      <c r="K434" s="144"/>
      <c r="L434" s="144"/>
      <c r="M434" s="144"/>
      <c r="N434" s="144"/>
      <c r="O434" s="144"/>
      <c r="P434" s="144"/>
      <c r="Q434" s="145"/>
      <c r="R434" s="145"/>
      <c r="S434" s="145"/>
      <c r="T434" s="145"/>
      <c r="U434" s="145"/>
      <c r="V434" s="145"/>
      <c r="W434" s="145"/>
      <c r="X434" s="145"/>
      <c r="Y434" s="145"/>
      <c r="Z434" s="145"/>
      <c r="AA434" s="145"/>
      <c r="AB434" s="145"/>
      <c r="AC434" s="145"/>
      <c r="AD434" s="145"/>
      <c r="AE434" s="144"/>
      <c r="AF434" s="144"/>
      <c r="AG434" s="144"/>
      <c r="AH434" s="144"/>
      <c r="AI434" s="144"/>
      <c r="AJ434" s="144"/>
      <c r="AK434" s="144"/>
      <c r="AL434" s="144"/>
      <c r="AM434" s="144"/>
      <c r="AN434" s="144"/>
      <c r="AO434" s="144"/>
      <c r="AP434" s="144"/>
      <c r="AQ434" s="144"/>
      <c r="AR434" s="144"/>
      <c r="AS434" s="144"/>
      <c r="AT434" s="144"/>
      <c r="AU434" s="144"/>
      <c r="AV434" s="144"/>
      <c r="AW434" s="144"/>
      <c r="AX434" s="144"/>
      <c r="AY434" s="144"/>
      <c r="AZ434" s="144"/>
      <c r="BA434" s="144"/>
      <c r="BB434" s="144"/>
      <c r="BC434" s="144"/>
      <c r="BD434" s="144"/>
      <c r="BE434" s="144"/>
      <c r="BF434" s="144"/>
    </row>
    <row r="435" spans="3:58">
      <c r="C435" s="144"/>
      <c r="D435" s="144"/>
      <c r="E435" s="144"/>
      <c r="F435" s="144"/>
      <c r="G435" s="144"/>
      <c r="H435" s="144"/>
      <c r="I435" s="144"/>
      <c r="J435" s="144"/>
      <c r="K435" s="144"/>
      <c r="L435" s="144"/>
      <c r="M435" s="144"/>
      <c r="N435" s="144"/>
      <c r="O435" s="144"/>
      <c r="P435" s="144"/>
      <c r="Q435" s="145"/>
      <c r="R435" s="145"/>
      <c r="S435" s="145"/>
      <c r="T435" s="145"/>
      <c r="U435" s="145"/>
      <c r="V435" s="145"/>
      <c r="W435" s="145"/>
      <c r="X435" s="145"/>
      <c r="Y435" s="145"/>
      <c r="Z435" s="145"/>
      <c r="AA435" s="145"/>
      <c r="AB435" s="145"/>
      <c r="AC435" s="145"/>
      <c r="AD435" s="145"/>
      <c r="AE435" s="144"/>
      <c r="AF435" s="144"/>
      <c r="AG435" s="144"/>
      <c r="AH435" s="144"/>
      <c r="AI435" s="144"/>
      <c r="AJ435" s="144"/>
      <c r="AK435" s="144"/>
      <c r="AL435" s="144"/>
      <c r="AM435" s="144"/>
      <c r="AN435" s="144"/>
      <c r="AO435" s="144"/>
      <c r="AP435" s="144"/>
      <c r="AQ435" s="144"/>
      <c r="AR435" s="144"/>
      <c r="AS435" s="144"/>
      <c r="AT435" s="144"/>
      <c r="AU435" s="144"/>
      <c r="AV435" s="144"/>
      <c r="AW435" s="144"/>
      <c r="AX435" s="144"/>
      <c r="AY435" s="144"/>
      <c r="AZ435" s="144"/>
      <c r="BA435" s="144"/>
      <c r="BB435" s="144"/>
      <c r="BC435" s="144"/>
      <c r="BD435" s="144"/>
      <c r="BE435" s="144"/>
      <c r="BF435" s="144"/>
    </row>
    <row r="436" spans="3:58">
      <c r="C436" s="144"/>
      <c r="D436" s="144"/>
      <c r="E436" s="144"/>
      <c r="F436" s="144"/>
      <c r="G436" s="144"/>
      <c r="H436" s="144"/>
      <c r="I436" s="144"/>
      <c r="J436" s="144"/>
      <c r="K436" s="144"/>
      <c r="L436" s="144"/>
      <c r="M436" s="144"/>
      <c r="N436" s="144"/>
      <c r="O436" s="144"/>
      <c r="P436" s="144"/>
      <c r="Q436" s="145"/>
      <c r="R436" s="145"/>
      <c r="S436" s="145"/>
      <c r="T436" s="145"/>
      <c r="U436" s="145"/>
      <c r="V436" s="145"/>
      <c r="W436" s="145"/>
      <c r="X436" s="145"/>
      <c r="Y436" s="145"/>
      <c r="Z436" s="145"/>
      <c r="AA436" s="145"/>
      <c r="AB436" s="145"/>
      <c r="AC436" s="145"/>
      <c r="AD436" s="145"/>
      <c r="AE436" s="144"/>
      <c r="AF436" s="144"/>
      <c r="AG436" s="144"/>
      <c r="AH436" s="144"/>
      <c r="AI436" s="144"/>
      <c r="AJ436" s="144"/>
      <c r="AK436" s="144"/>
      <c r="AL436" s="144"/>
      <c r="AM436" s="144"/>
      <c r="AN436" s="144"/>
      <c r="AO436" s="144"/>
      <c r="AP436" s="144"/>
      <c r="AQ436" s="144"/>
      <c r="AR436" s="144"/>
      <c r="AS436" s="144"/>
      <c r="AT436" s="144"/>
      <c r="AU436" s="144"/>
      <c r="AV436" s="144"/>
      <c r="AW436" s="144"/>
      <c r="AX436" s="144"/>
      <c r="AY436" s="144"/>
      <c r="AZ436" s="144"/>
      <c r="BA436" s="144"/>
      <c r="BB436" s="144"/>
      <c r="BC436" s="144"/>
      <c r="BD436" s="144"/>
      <c r="BE436" s="144"/>
      <c r="BF436" s="144"/>
    </row>
    <row r="437" spans="3:58">
      <c r="C437" s="144"/>
      <c r="D437" s="144"/>
      <c r="E437" s="144"/>
      <c r="F437" s="144"/>
      <c r="G437" s="144"/>
      <c r="H437" s="144"/>
      <c r="I437" s="144"/>
      <c r="J437" s="144"/>
      <c r="K437" s="144"/>
      <c r="L437" s="144"/>
      <c r="M437" s="144"/>
      <c r="N437" s="144"/>
      <c r="O437" s="144"/>
      <c r="P437" s="144"/>
      <c r="Q437" s="145"/>
      <c r="R437" s="145"/>
      <c r="S437" s="145"/>
      <c r="T437" s="145"/>
      <c r="U437" s="145"/>
      <c r="V437" s="145"/>
      <c r="W437" s="145"/>
      <c r="X437" s="145"/>
      <c r="Y437" s="145"/>
      <c r="Z437" s="145"/>
      <c r="AA437" s="145"/>
      <c r="AB437" s="145"/>
      <c r="AC437" s="145"/>
      <c r="AD437" s="145"/>
      <c r="AE437" s="144"/>
      <c r="AF437" s="144"/>
      <c r="AG437" s="144"/>
      <c r="AH437" s="144"/>
      <c r="AI437" s="144"/>
      <c r="AJ437" s="144"/>
      <c r="AK437" s="144"/>
      <c r="AL437" s="144"/>
      <c r="AM437" s="144"/>
      <c r="AN437" s="144"/>
      <c r="AO437" s="144"/>
      <c r="AP437" s="144"/>
      <c r="AQ437" s="144"/>
      <c r="AR437" s="144"/>
      <c r="AS437" s="144"/>
      <c r="AT437" s="144"/>
      <c r="AU437" s="144"/>
      <c r="AV437" s="144"/>
      <c r="AW437" s="144"/>
      <c r="AX437" s="144"/>
      <c r="AY437" s="144"/>
      <c r="AZ437" s="144"/>
      <c r="BA437" s="144"/>
      <c r="BB437" s="144"/>
      <c r="BC437" s="144"/>
      <c r="BD437" s="144"/>
      <c r="BE437" s="144"/>
      <c r="BF437" s="144"/>
    </row>
    <row r="438" spans="3:58">
      <c r="C438" s="144"/>
      <c r="D438" s="144"/>
      <c r="E438" s="144"/>
      <c r="F438" s="144"/>
      <c r="G438" s="144"/>
      <c r="H438" s="144"/>
      <c r="I438" s="144"/>
      <c r="J438" s="144"/>
      <c r="K438" s="144"/>
      <c r="L438" s="144"/>
      <c r="M438" s="144"/>
      <c r="N438" s="144"/>
      <c r="O438" s="144"/>
      <c r="P438" s="144"/>
      <c r="Q438" s="145"/>
      <c r="R438" s="145"/>
      <c r="S438" s="145"/>
      <c r="T438" s="145"/>
      <c r="U438" s="145"/>
      <c r="V438" s="145"/>
      <c r="W438" s="145"/>
      <c r="X438" s="145"/>
      <c r="Y438" s="145"/>
      <c r="Z438" s="145"/>
      <c r="AA438" s="145"/>
      <c r="AB438" s="145"/>
      <c r="AC438" s="145"/>
      <c r="AD438" s="145"/>
      <c r="AE438" s="144"/>
      <c r="AF438" s="144"/>
      <c r="AG438" s="144"/>
      <c r="AH438" s="144"/>
      <c r="AI438" s="144"/>
      <c r="AJ438" s="144"/>
      <c r="AK438" s="144"/>
      <c r="AL438" s="144"/>
      <c r="AM438" s="144"/>
      <c r="AN438" s="144"/>
      <c r="AO438" s="144"/>
      <c r="AP438" s="144"/>
      <c r="AQ438" s="144"/>
      <c r="AR438" s="144"/>
      <c r="AS438" s="144"/>
      <c r="AT438" s="144"/>
      <c r="AU438" s="144"/>
      <c r="AV438" s="144"/>
      <c r="AW438" s="144"/>
      <c r="AX438" s="144"/>
      <c r="AY438" s="144"/>
      <c r="AZ438" s="144"/>
      <c r="BA438" s="144"/>
      <c r="BB438" s="144"/>
      <c r="BC438" s="144"/>
      <c r="BD438" s="144"/>
      <c r="BE438" s="144"/>
      <c r="BF438" s="144"/>
    </row>
    <row r="439" spans="3:58">
      <c r="C439" s="144"/>
      <c r="D439" s="144"/>
      <c r="E439" s="144"/>
      <c r="F439" s="144"/>
      <c r="G439" s="144"/>
      <c r="H439" s="144"/>
      <c r="I439" s="144"/>
      <c r="J439" s="144"/>
      <c r="K439" s="144"/>
      <c r="L439" s="144"/>
      <c r="M439" s="144"/>
      <c r="N439" s="144"/>
      <c r="O439" s="144"/>
      <c r="P439" s="144"/>
      <c r="Q439" s="145"/>
      <c r="R439" s="145"/>
      <c r="S439" s="145"/>
      <c r="T439" s="145"/>
      <c r="U439" s="145"/>
      <c r="V439" s="145"/>
      <c r="W439" s="145"/>
      <c r="X439" s="145"/>
      <c r="Y439" s="145"/>
      <c r="Z439" s="145"/>
      <c r="AA439" s="145"/>
      <c r="AB439" s="145"/>
      <c r="AC439" s="145"/>
      <c r="AD439" s="145"/>
      <c r="AE439" s="144"/>
      <c r="AF439" s="144"/>
      <c r="AG439" s="144"/>
      <c r="AH439" s="144"/>
      <c r="AI439" s="144"/>
      <c r="AJ439" s="144"/>
      <c r="AK439" s="144"/>
      <c r="AL439" s="144"/>
      <c r="AM439" s="144"/>
      <c r="AN439" s="144"/>
      <c r="AO439" s="144"/>
      <c r="AP439" s="144"/>
      <c r="AQ439" s="144"/>
      <c r="AR439" s="144"/>
      <c r="AS439" s="144"/>
      <c r="AT439" s="144"/>
      <c r="AU439" s="144"/>
      <c r="AV439" s="144"/>
      <c r="AW439" s="144"/>
      <c r="AX439" s="144"/>
      <c r="AY439" s="144"/>
      <c r="AZ439" s="144"/>
      <c r="BA439" s="144"/>
      <c r="BB439" s="144"/>
      <c r="BC439" s="144"/>
      <c r="BD439" s="144"/>
      <c r="BE439" s="144"/>
      <c r="BF439" s="144"/>
    </row>
    <row r="440" spans="3:58">
      <c r="C440" s="144"/>
      <c r="D440" s="144"/>
      <c r="E440" s="144"/>
      <c r="F440" s="144"/>
      <c r="G440" s="144"/>
      <c r="H440" s="144"/>
      <c r="I440" s="144"/>
      <c r="J440" s="144"/>
      <c r="K440" s="144"/>
      <c r="L440" s="144"/>
      <c r="M440" s="144"/>
      <c r="N440" s="144"/>
      <c r="O440" s="144"/>
      <c r="P440" s="144"/>
      <c r="Q440" s="145"/>
      <c r="R440" s="145"/>
      <c r="S440" s="145"/>
      <c r="T440" s="145"/>
      <c r="U440" s="145"/>
      <c r="V440" s="145"/>
      <c r="W440" s="145"/>
      <c r="X440" s="145"/>
      <c r="Y440" s="145"/>
      <c r="Z440" s="145"/>
      <c r="AA440" s="145"/>
      <c r="AB440" s="145"/>
      <c r="AC440" s="145"/>
      <c r="AD440" s="145"/>
      <c r="AE440" s="144"/>
      <c r="AF440" s="144"/>
      <c r="AG440" s="144"/>
      <c r="AH440" s="144"/>
      <c r="AI440" s="144"/>
      <c r="AJ440" s="144"/>
      <c r="AK440" s="144"/>
      <c r="AL440" s="144"/>
      <c r="AM440" s="144"/>
      <c r="AN440" s="144"/>
      <c r="AO440" s="144"/>
      <c r="AP440" s="144"/>
      <c r="AQ440" s="144"/>
      <c r="AR440" s="144"/>
      <c r="AS440" s="144"/>
      <c r="AT440" s="144"/>
      <c r="AU440" s="144"/>
      <c r="AV440" s="144"/>
      <c r="AW440" s="144"/>
      <c r="AX440" s="144"/>
      <c r="AY440" s="144"/>
      <c r="AZ440" s="144"/>
      <c r="BA440" s="144"/>
      <c r="BB440" s="144"/>
      <c r="BC440" s="144"/>
      <c r="BD440" s="144"/>
      <c r="BE440" s="144"/>
      <c r="BF440" s="144"/>
    </row>
    <row r="441" spans="3:58">
      <c r="C441" s="144"/>
      <c r="D441" s="144"/>
      <c r="E441" s="144"/>
      <c r="F441" s="144"/>
      <c r="G441" s="144"/>
      <c r="H441" s="144"/>
      <c r="I441" s="144"/>
      <c r="J441" s="144"/>
      <c r="K441" s="144"/>
      <c r="L441" s="144"/>
      <c r="M441" s="144"/>
      <c r="N441" s="144"/>
      <c r="O441" s="144"/>
      <c r="P441" s="144"/>
      <c r="Q441" s="145"/>
      <c r="R441" s="145"/>
      <c r="S441" s="145"/>
      <c r="T441" s="145"/>
      <c r="U441" s="145"/>
      <c r="V441" s="145"/>
      <c r="W441" s="145"/>
      <c r="X441" s="145"/>
      <c r="Y441" s="145"/>
      <c r="Z441" s="145"/>
      <c r="AA441" s="145"/>
      <c r="AB441" s="145"/>
      <c r="AC441" s="145"/>
      <c r="AD441" s="145"/>
      <c r="AE441" s="144"/>
      <c r="AF441" s="144"/>
      <c r="AG441" s="144"/>
      <c r="AH441" s="144"/>
      <c r="AI441" s="144"/>
      <c r="AJ441" s="144"/>
      <c r="AK441" s="144"/>
      <c r="AL441" s="144"/>
      <c r="AM441" s="144"/>
      <c r="AN441" s="144"/>
      <c r="AO441" s="144"/>
      <c r="AP441" s="144"/>
      <c r="AQ441" s="144"/>
      <c r="AR441" s="144"/>
      <c r="AS441" s="144"/>
      <c r="AT441" s="144"/>
      <c r="AU441" s="144"/>
      <c r="AV441" s="144"/>
      <c r="AW441" s="144"/>
      <c r="AX441" s="144"/>
      <c r="AY441" s="144"/>
      <c r="AZ441" s="144"/>
      <c r="BA441" s="144"/>
      <c r="BB441" s="144"/>
      <c r="BC441" s="144"/>
      <c r="BD441" s="144"/>
      <c r="BE441" s="144"/>
      <c r="BF441" s="144"/>
    </row>
    <row r="442" spans="3:58">
      <c r="C442" s="144"/>
      <c r="D442" s="144"/>
      <c r="E442" s="144"/>
      <c r="F442" s="144"/>
      <c r="G442" s="144"/>
      <c r="H442" s="144"/>
      <c r="I442" s="144"/>
      <c r="J442" s="144"/>
      <c r="K442" s="144"/>
      <c r="L442" s="144"/>
      <c r="M442" s="144"/>
      <c r="N442" s="144"/>
      <c r="O442" s="144"/>
      <c r="P442" s="144"/>
      <c r="Q442" s="145"/>
      <c r="R442" s="145"/>
      <c r="S442" s="145"/>
      <c r="T442" s="145"/>
      <c r="U442" s="145"/>
      <c r="V442" s="145"/>
      <c r="W442" s="145"/>
      <c r="X442" s="145"/>
      <c r="Y442" s="145"/>
      <c r="Z442" s="145"/>
      <c r="AA442" s="145"/>
      <c r="AB442" s="145"/>
      <c r="AC442" s="145"/>
      <c r="AD442" s="145"/>
      <c r="AE442" s="144"/>
      <c r="AF442" s="144"/>
      <c r="AG442" s="144"/>
      <c r="AH442" s="144"/>
      <c r="AI442" s="144"/>
      <c r="AJ442" s="144"/>
      <c r="AK442" s="144"/>
      <c r="AL442" s="144"/>
      <c r="AM442" s="144"/>
      <c r="AN442" s="144"/>
      <c r="AO442" s="144"/>
      <c r="AP442" s="144"/>
      <c r="AQ442" s="144"/>
      <c r="AR442" s="144"/>
      <c r="AS442" s="144"/>
      <c r="AT442" s="144"/>
      <c r="AU442" s="144"/>
      <c r="AV442" s="144"/>
      <c r="AW442" s="144"/>
      <c r="AX442" s="144"/>
      <c r="AY442" s="144"/>
      <c r="AZ442" s="144"/>
      <c r="BA442" s="144"/>
      <c r="BB442" s="144"/>
      <c r="BC442" s="144"/>
      <c r="BD442" s="144"/>
      <c r="BE442" s="144"/>
      <c r="BF442" s="144"/>
    </row>
    <row r="443" spans="3:58">
      <c r="C443" s="144"/>
      <c r="D443" s="144"/>
      <c r="E443" s="144"/>
      <c r="F443" s="144"/>
      <c r="G443" s="144"/>
      <c r="H443" s="144"/>
      <c r="I443" s="144"/>
      <c r="J443" s="144"/>
      <c r="K443" s="144"/>
      <c r="L443" s="144"/>
      <c r="M443" s="144"/>
      <c r="N443" s="144"/>
      <c r="O443" s="144"/>
      <c r="P443" s="144"/>
      <c r="Q443" s="145"/>
      <c r="R443" s="145"/>
      <c r="S443" s="145"/>
      <c r="T443" s="145"/>
      <c r="U443" s="145"/>
      <c r="V443" s="145"/>
      <c r="W443" s="145"/>
      <c r="X443" s="145"/>
      <c r="Y443" s="145"/>
      <c r="Z443" s="145"/>
      <c r="AA443" s="145"/>
      <c r="AB443" s="145"/>
      <c r="AC443" s="145"/>
      <c r="AD443" s="145"/>
      <c r="AE443" s="144"/>
      <c r="AF443" s="144"/>
      <c r="AG443" s="144"/>
      <c r="AH443" s="144"/>
      <c r="AI443" s="144"/>
      <c r="AJ443" s="144"/>
      <c r="AK443" s="144"/>
      <c r="AL443" s="144"/>
      <c r="AM443" s="144"/>
      <c r="AN443" s="144"/>
      <c r="AO443" s="144"/>
      <c r="AP443" s="144"/>
      <c r="AQ443" s="144"/>
      <c r="AR443" s="144"/>
      <c r="AS443" s="144"/>
      <c r="AT443" s="144"/>
      <c r="AU443" s="144"/>
      <c r="AV443" s="144"/>
      <c r="AW443" s="144"/>
      <c r="AX443" s="144"/>
      <c r="AY443" s="144"/>
      <c r="AZ443" s="144"/>
      <c r="BA443" s="144"/>
      <c r="BB443" s="144"/>
      <c r="BC443" s="144"/>
      <c r="BD443" s="144"/>
      <c r="BE443" s="144"/>
      <c r="BF443" s="144"/>
    </row>
    <row r="444" spans="3:58">
      <c r="C444" s="144"/>
      <c r="D444" s="144"/>
      <c r="E444" s="144"/>
      <c r="F444" s="144"/>
      <c r="G444" s="144"/>
      <c r="H444" s="144"/>
      <c r="I444" s="144"/>
      <c r="J444" s="144"/>
      <c r="K444" s="144"/>
      <c r="L444" s="144"/>
      <c r="M444" s="144"/>
      <c r="N444" s="144"/>
      <c r="O444" s="144"/>
      <c r="P444" s="144"/>
      <c r="Q444" s="145"/>
      <c r="R444" s="145"/>
      <c r="S444" s="145"/>
      <c r="T444" s="145"/>
      <c r="U444" s="145"/>
      <c r="V444" s="145"/>
      <c r="W444" s="145"/>
      <c r="X444" s="145"/>
      <c r="Y444" s="145"/>
      <c r="Z444" s="145"/>
      <c r="AA444" s="145"/>
      <c r="AB444" s="145"/>
      <c r="AC444" s="145"/>
      <c r="AD444" s="145"/>
      <c r="AE444" s="144"/>
      <c r="AF444" s="144"/>
      <c r="AG444" s="144"/>
      <c r="AH444" s="144"/>
      <c r="AI444" s="144"/>
      <c r="AJ444" s="144"/>
      <c r="AK444" s="144"/>
      <c r="AL444" s="144"/>
      <c r="AM444" s="144"/>
      <c r="AN444" s="144"/>
      <c r="AO444" s="144"/>
      <c r="AP444" s="144"/>
      <c r="AQ444" s="144"/>
      <c r="AR444" s="144"/>
      <c r="AS444" s="144"/>
      <c r="AT444" s="144"/>
      <c r="AU444" s="144"/>
      <c r="AV444" s="144"/>
      <c r="AW444" s="144"/>
      <c r="AX444" s="144"/>
      <c r="AY444" s="144"/>
      <c r="AZ444" s="144"/>
      <c r="BA444" s="144"/>
      <c r="BB444" s="144"/>
      <c r="BC444" s="144"/>
      <c r="BD444" s="144"/>
      <c r="BE444" s="144"/>
      <c r="BF444" s="144"/>
    </row>
    <row r="445" spans="3:58">
      <c r="C445" s="144"/>
      <c r="D445" s="144"/>
      <c r="E445" s="144"/>
      <c r="F445" s="144"/>
      <c r="G445" s="144"/>
      <c r="H445" s="144"/>
      <c r="I445" s="144"/>
      <c r="J445" s="144"/>
      <c r="K445" s="144"/>
      <c r="L445" s="144"/>
      <c r="M445" s="144"/>
      <c r="N445" s="144"/>
      <c r="O445" s="144"/>
      <c r="P445" s="144"/>
      <c r="Q445" s="145"/>
      <c r="R445" s="145"/>
      <c r="S445" s="145"/>
      <c r="T445" s="145"/>
      <c r="U445" s="145"/>
      <c r="V445" s="145"/>
      <c r="W445" s="145"/>
      <c r="X445" s="145"/>
      <c r="Y445" s="145"/>
      <c r="Z445" s="145"/>
      <c r="AA445" s="145"/>
      <c r="AB445" s="145"/>
      <c r="AC445" s="145"/>
      <c r="AD445" s="145"/>
      <c r="AE445" s="144"/>
      <c r="AF445" s="144"/>
      <c r="AG445" s="144"/>
      <c r="AH445" s="144"/>
      <c r="AI445" s="144"/>
      <c r="AJ445" s="144"/>
      <c r="AK445" s="144"/>
      <c r="AL445" s="144"/>
      <c r="AM445" s="144"/>
      <c r="AN445" s="144"/>
      <c r="AO445" s="144"/>
      <c r="AP445" s="144"/>
      <c r="AQ445" s="144"/>
      <c r="AR445" s="144"/>
      <c r="AS445" s="144"/>
      <c r="AT445" s="144"/>
      <c r="AU445" s="144"/>
      <c r="AV445" s="144"/>
      <c r="AW445" s="144"/>
      <c r="AX445" s="144"/>
      <c r="AY445" s="144"/>
      <c r="AZ445" s="144"/>
      <c r="BA445" s="144"/>
      <c r="BB445" s="144"/>
      <c r="BC445" s="144"/>
      <c r="BD445" s="144"/>
      <c r="BE445" s="144"/>
      <c r="BF445" s="144"/>
    </row>
    <row r="446" spans="3:58">
      <c r="C446" s="144"/>
      <c r="D446" s="144"/>
      <c r="E446" s="144"/>
      <c r="F446" s="144"/>
      <c r="G446" s="144"/>
      <c r="H446" s="144"/>
      <c r="I446" s="144"/>
      <c r="J446" s="144"/>
      <c r="K446" s="144"/>
      <c r="L446" s="144"/>
      <c r="M446" s="144"/>
      <c r="N446" s="144"/>
      <c r="O446" s="144"/>
      <c r="P446" s="144"/>
      <c r="Q446" s="145"/>
      <c r="R446" s="145"/>
      <c r="S446" s="145"/>
      <c r="T446" s="145"/>
      <c r="U446" s="145"/>
      <c r="V446" s="145"/>
      <c r="W446" s="145"/>
      <c r="X446" s="145"/>
      <c r="Y446" s="145"/>
      <c r="Z446" s="145"/>
      <c r="AA446" s="145"/>
      <c r="AB446" s="145"/>
      <c r="AC446" s="145"/>
      <c r="AD446" s="145"/>
      <c r="AE446" s="144"/>
      <c r="AF446" s="144"/>
      <c r="AG446" s="144"/>
      <c r="AH446" s="144"/>
      <c r="AI446" s="144"/>
      <c r="AJ446" s="144"/>
      <c r="AK446" s="144"/>
      <c r="AL446" s="144"/>
      <c r="AM446" s="144"/>
      <c r="AN446" s="144"/>
      <c r="AO446" s="144"/>
      <c r="AP446" s="144"/>
      <c r="AQ446" s="144"/>
      <c r="AR446" s="144"/>
      <c r="AS446" s="144"/>
      <c r="AT446" s="144"/>
      <c r="AU446" s="144"/>
      <c r="AV446" s="144"/>
      <c r="AW446" s="144"/>
      <c r="AX446" s="144"/>
      <c r="AY446" s="144"/>
      <c r="AZ446" s="144"/>
      <c r="BA446" s="144"/>
      <c r="BB446" s="144"/>
      <c r="BC446" s="144"/>
      <c r="BD446" s="144"/>
      <c r="BE446" s="144"/>
      <c r="BF446" s="144"/>
    </row>
    <row r="447" spans="3:58">
      <c r="C447" s="144"/>
      <c r="D447" s="144"/>
      <c r="E447" s="144"/>
      <c r="F447" s="144"/>
      <c r="G447" s="144"/>
      <c r="H447" s="144"/>
      <c r="I447" s="144"/>
      <c r="J447" s="144"/>
      <c r="K447" s="144"/>
      <c r="L447" s="144"/>
      <c r="M447" s="144"/>
      <c r="N447" s="144"/>
      <c r="O447" s="144"/>
      <c r="P447" s="144"/>
      <c r="Q447" s="145"/>
      <c r="R447" s="145"/>
      <c r="S447" s="145"/>
      <c r="T447" s="145"/>
      <c r="U447" s="145"/>
      <c r="V447" s="145"/>
      <c r="W447" s="145"/>
      <c r="X447" s="145"/>
      <c r="Y447" s="145"/>
      <c r="Z447" s="145"/>
      <c r="AA447" s="145"/>
      <c r="AB447" s="145"/>
      <c r="AC447" s="145"/>
      <c r="AD447" s="145"/>
      <c r="AE447" s="144"/>
      <c r="AF447" s="144"/>
      <c r="AG447" s="144"/>
      <c r="AH447" s="144"/>
      <c r="AI447" s="144"/>
      <c r="AJ447" s="144"/>
      <c r="AK447" s="144"/>
      <c r="AL447" s="144"/>
      <c r="AM447" s="144"/>
      <c r="AN447" s="144"/>
      <c r="AO447" s="144"/>
      <c r="AP447" s="144"/>
      <c r="AQ447" s="144"/>
      <c r="AR447" s="144"/>
      <c r="AS447" s="144"/>
      <c r="AT447" s="144"/>
      <c r="AU447" s="144"/>
      <c r="AV447" s="144"/>
      <c r="AW447" s="144"/>
      <c r="AX447" s="144"/>
      <c r="AY447" s="144"/>
      <c r="AZ447" s="144"/>
      <c r="BA447" s="144"/>
      <c r="BB447" s="144"/>
      <c r="BC447" s="144"/>
      <c r="BD447" s="144"/>
      <c r="BE447" s="144"/>
      <c r="BF447" s="144"/>
    </row>
    <row r="448" spans="3:58">
      <c r="C448" s="144"/>
      <c r="D448" s="144"/>
      <c r="E448" s="144"/>
      <c r="F448" s="144"/>
      <c r="G448" s="144"/>
      <c r="H448" s="144"/>
      <c r="I448" s="144"/>
      <c r="J448" s="144"/>
      <c r="K448" s="144"/>
      <c r="L448" s="144"/>
      <c r="M448" s="144"/>
      <c r="N448" s="144"/>
      <c r="O448" s="144"/>
      <c r="P448" s="144"/>
      <c r="Q448" s="145"/>
      <c r="R448" s="145"/>
      <c r="S448" s="145"/>
      <c r="T448" s="145"/>
      <c r="U448" s="145"/>
      <c r="V448" s="145"/>
      <c r="W448" s="145"/>
      <c r="X448" s="145"/>
      <c r="Y448" s="145"/>
      <c r="Z448" s="145"/>
      <c r="AA448" s="145"/>
      <c r="AB448" s="145"/>
      <c r="AC448" s="145"/>
      <c r="AD448" s="145"/>
      <c r="AE448" s="144"/>
      <c r="AF448" s="144"/>
      <c r="AG448" s="144"/>
      <c r="AH448" s="144"/>
      <c r="AI448" s="144"/>
      <c r="AJ448" s="144"/>
      <c r="AK448" s="144"/>
      <c r="AL448" s="144"/>
      <c r="AM448" s="144"/>
      <c r="AN448" s="144"/>
      <c r="AO448" s="144"/>
      <c r="AP448" s="144"/>
      <c r="AQ448" s="144"/>
      <c r="AR448" s="144"/>
      <c r="AS448" s="144"/>
      <c r="AT448" s="144"/>
      <c r="AU448" s="144"/>
      <c r="AV448" s="144"/>
      <c r="AW448" s="144"/>
      <c r="AX448" s="144"/>
      <c r="AY448" s="144"/>
      <c r="AZ448" s="144"/>
      <c r="BA448" s="144"/>
      <c r="BB448" s="144"/>
      <c r="BC448" s="144"/>
      <c r="BD448" s="144"/>
      <c r="BE448" s="144"/>
      <c r="BF448" s="144"/>
    </row>
    <row r="449" spans="3:58">
      <c r="C449" s="144"/>
      <c r="D449" s="144"/>
      <c r="E449" s="144"/>
      <c r="F449" s="144"/>
      <c r="G449" s="144"/>
      <c r="H449" s="144"/>
      <c r="I449" s="144"/>
      <c r="J449" s="144"/>
      <c r="K449" s="144"/>
      <c r="L449" s="144"/>
      <c r="M449" s="144"/>
      <c r="N449" s="144"/>
      <c r="O449" s="144"/>
      <c r="P449" s="144"/>
      <c r="Q449" s="145"/>
      <c r="R449" s="145"/>
      <c r="S449" s="145"/>
      <c r="T449" s="145"/>
      <c r="U449" s="145"/>
      <c r="V449" s="145"/>
      <c r="W449" s="145"/>
      <c r="X449" s="145"/>
      <c r="Y449" s="145"/>
      <c r="Z449" s="145"/>
      <c r="AA449" s="145"/>
      <c r="AB449" s="145"/>
      <c r="AC449" s="145"/>
      <c r="AD449" s="145"/>
      <c r="AE449" s="144"/>
      <c r="AF449" s="144"/>
      <c r="AG449" s="144"/>
      <c r="AH449" s="144"/>
      <c r="AI449" s="144"/>
      <c r="AJ449" s="144"/>
      <c r="AK449" s="144"/>
      <c r="AL449" s="144"/>
      <c r="AM449" s="144"/>
      <c r="AN449" s="144"/>
      <c r="AO449" s="144"/>
      <c r="AP449" s="144"/>
      <c r="AQ449" s="144"/>
      <c r="AR449" s="144"/>
      <c r="AS449" s="144"/>
      <c r="AT449" s="144"/>
      <c r="AU449" s="144"/>
      <c r="AV449" s="144"/>
      <c r="AW449" s="144"/>
      <c r="AX449" s="144"/>
      <c r="AY449" s="144"/>
      <c r="AZ449" s="144"/>
      <c r="BA449" s="144"/>
      <c r="BB449" s="144"/>
      <c r="BC449" s="144"/>
      <c r="BD449" s="144"/>
      <c r="BE449" s="144"/>
      <c r="BF449" s="144"/>
    </row>
    <row r="450" spans="3:58">
      <c r="C450" s="144"/>
      <c r="D450" s="144"/>
      <c r="E450" s="144"/>
      <c r="F450" s="144"/>
      <c r="G450" s="144"/>
      <c r="H450" s="144"/>
      <c r="I450" s="144"/>
      <c r="J450" s="144"/>
      <c r="K450" s="144"/>
      <c r="L450" s="144"/>
      <c r="M450" s="144"/>
      <c r="N450" s="144"/>
      <c r="O450" s="144"/>
      <c r="P450" s="144"/>
      <c r="Q450" s="145"/>
      <c r="R450" s="145"/>
      <c r="S450" s="145"/>
      <c r="T450" s="145"/>
      <c r="U450" s="145"/>
      <c r="V450" s="145"/>
      <c r="W450" s="145"/>
      <c r="X450" s="145"/>
      <c r="Y450" s="145"/>
      <c r="Z450" s="145"/>
      <c r="AA450" s="145"/>
      <c r="AB450" s="145"/>
      <c r="AC450" s="145"/>
      <c r="AD450" s="145"/>
      <c r="AE450" s="144"/>
      <c r="AF450" s="144"/>
      <c r="AG450" s="144"/>
      <c r="AH450" s="144"/>
      <c r="AI450" s="144"/>
      <c r="AJ450" s="144"/>
      <c r="AK450" s="144"/>
      <c r="AL450" s="144"/>
      <c r="AM450" s="144"/>
      <c r="AN450" s="144"/>
      <c r="AO450" s="144"/>
      <c r="AP450" s="144"/>
      <c r="AQ450" s="144"/>
      <c r="AR450" s="144"/>
      <c r="AS450" s="144"/>
      <c r="AT450" s="144"/>
      <c r="AU450" s="144"/>
      <c r="AV450" s="144"/>
      <c r="AW450" s="144"/>
      <c r="AX450" s="144"/>
      <c r="AY450" s="144"/>
      <c r="AZ450" s="144"/>
      <c r="BA450" s="144"/>
      <c r="BB450" s="144"/>
      <c r="BC450" s="144"/>
      <c r="BD450" s="144"/>
      <c r="BE450" s="144"/>
      <c r="BF450" s="144"/>
    </row>
    <row r="451" spans="3:58">
      <c r="C451" s="144"/>
      <c r="D451" s="144"/>
      <c r="E451" s="144"/>
      <c r="F451" s="144"/>
      <c r="G451" s="144"/>
      <c r="H451" s="144"/>
      <c r="I451" s="144"/>
      <c r="J451" s="144"/>
      <c r="K451" s="144"/>
      <c r="L451" s="144"/>
      <c r="M451" s="144"/>
      <c r="N451" s="144"/>
      <c r="O451" s="144"/>
      <c r="P451" s="144"/>
      <c r="Q451" s="145"/>
      <c r="R451" s="145"/>
      <c r="S451" s="145"/>
      <c r="T451" s="145"/>
      <c r="U451" s="145"/>
      <c r="V451" s="145"/>
      <c r="W451" s="145"/>
      <c r="X451" s="145"/>
      <c r="Y451" s="145"/>
      <c r="Z451" s="145"/>
      <c r="AA451" s="145"/>
      <c r="AB451" s="145"/>
      <c r="AC451" s="145"/>
      <c r="AD451" s="145"/>
      <c r="AE451" s="144"/>
      <c r="AF451" s="144"/>
      <c r="AG451" s="144"/>
      <c r="AH451" s="144"/>
      <c r="AI451" s="144"/>
      <c r="AJ451" s="144"/>
      <c r="AK451" s="144"/>
      <c r="AL451" s="144"/>
      <c r="AM451" s="144"/>
      <c r="AN451" s="144"/>
      <c r="AO451" s="144"/>
      <c r="AP451" s="144"/>
      <c r="AQ451" s="144"/>
      <c r="AR451" s="144"/>
      <c r="AS451" s="144"/>
      <c r="AT451" s="144"/>
      <c r="AU451" s="144"/>
      <c r="AV451" s="144"/>
      <c r="AW451" s="144"/>
      <c r="AX451" s="144"/>
      <c r="AY451" s="144"/>
      <c r="AZ451" s="144"/>
      <c r="BA451" s="144"/>
      <c r="BB451" s="144"/>
      <c r="BC451" s="144"/>
      <c r="BD451" s="144"/>
      <c r="BE451" s="144"/>
      <c r="BF451" s="144"/>
    </row>
    <row r="452" spans="3:58">
      <c r="C452" s="144"/>
      <c r="D452" s="144"/>
      <c r="E452" s="144"/>
      <c r="F452" s="144"/>
      <c r="G452" s="144"/>
      <c r="H452" s="144"/>
      <c r="I452" s="144"/>
      <c r="J452" s="144"/>
      <c r="K452" s="144"/>
      <c r="L452" s="144"/>
      <c r="M452" s="144"/>
      <c r="N452" s="144"/>
      <c r="O452" s="144"/>
      <c r="P452" s="144"/>
      <c r="Q452" s="145"/>
      <c r="R452" s="145"/>
      <c r="S452" s="145"/>
      <c r="T452" s="145"/>
      <c r="U452" s="145"/>
      <c r="V452" s="145"/>
      <c r="W452" s="145"/>
      <c r="X452" s="145"/>
      <c r="Y452" s="145"/>
      <c r="Z452" s="145"/>
      <c r="AA452" s="145"/>
      <c r="AB452" s="145"/>
      <c r="AC452" s="145"/>
      <c r="AD452" s="145"/>
      <c r="AE452" s="144"/>
      <c r="AF452" s="144"/>
      <c r="AG452" s="144"/>
      <c r="AH452" s="144"/>
      <c r="AI452" s="144"/>
      <c r="AJ452" s="144"/>
      <c r="AK452" s="144"/>
      <c r="AL452" s="144"/>
      <c r="AM452" s="144"/>
      <c r="AN452" s="144"/>
      <c r="AO452" s="144"/>
      <c r="AP452" s="144"/>
      <c r="AQ452" s="144"/>
      <c r="AR452" s="144"/>
      <c r="AS452" s="144"/>
      <c r="AT452" s="144"/>
      <c r="AU452" s="144"/>
      <c r="AV452" s="144"/>
      <c r="AW452" s="144"/>
      <c r="AX452" s="144"/>
      <c r="AY452" s="144"/>
      <c r="AZ452" s="144"/>
      <c r="BA452" s="144"/>
      <c r="BB452" s="144"/>
      <c r="BC452" s="144"/>
      <c r="BD452" s="144"/>
      <c r="BE452" s="144"/>
      <c r="BF452" s="144"/>
    </row>
    <row r="453" spans="3:58">
      <c r="C453" s="144"/>
      <c r="D453" s="144"/>
      <c r="E453" s="144"/>
      <c r="F453" s="144"/>
      <c r="G453" s="144"/>
      <c r="H453" s="144"/>
      <c r="I453" s="144"/>
      <c r="J453" s="144"/>
      <c r="K453" s="144"/>
      <c r="L453" s="144"/>
      <c r="M453" s="144"/>
      <c r="N453" s="144"/>
      <c r="O453" s="144"/>
      <c r="P453" s="144"/>
      <c r="Q453" s="145"/>
      <c r="R453" s="145"/>
      <c r="S453" s="145"/>
      <c r="T453" s="145"/>
      <c r="U453" s="145"/>
      <c r="V453" s="145"/>
      <c r="W453" s="145"/>
      <c r="X453" s="145"/>
      <c r="Y453" s="145"/>
      <c r="Z453" s="145"/>
      <c r="AA453" s="145"/>
      <c r="AB453" s="145"/>
      <c r="AC453" s="145"/>
      <c r="AD453" s="145"/>
      <c r="AE453" s="144"/>
      <c r="AF453" s="144"/>
      <c r="AG453" s="144"/>
      <c r="AH453" s="144"/>
      <c r="AI453" s="144"/>
      <c r="AJ453" s="144"/>
      <c r="AK453" s="144"/>
      <c r="AL453" s="144"/>
      <c r="AM453" s="144"/>
      <c r="AN453" s="144"/>
      <c r="AO453" s="144"/>
      <c r="AP453" s="144"/>
      <c r="AQ453" s="144"/>
      <c r="AR453" s="144"/>
      <c r="AS453" s="144"/>
      <c r="AT453" s="144"/>
      <c r="AU453" s="144"/>
      <c r="AV453" s="144"/>
      <c r="AW453" s="144"/>
      <c r="AX453" s="144"/>
      <c r="AY453" s="144"/>
      <c r="AZ453" s="144"/>
      <c r="BA453" s="144"/>
      <c r="BB453" s="144"/>
      <c r="BC453" s="144"/>
      <c r="BD453" s="144"/>
      <c r="BE453" s="144"/>
      <c r="BF453" s="144"/>
    </row>
    <row r="454" spans="3:58">
      <c r="C454" s="144"/>
      <c r="D454" s="144"/>
      <c r="E454" s="144"/>
      <c r="F454" s="144"/>
      <c r="G454" s="144"/>
      <c r="H454" s="144"/>
      <c r="I454" s="144"/>
      <c r="J454" s="144"/>
      <c r="K454" s="144"/>
      <c r="L454" s="144"/>
      <c r="M454" s="144"/>
      <c r="N454" s="144"/>
      <c r="O454" s="144"/>
      <c r="P454" s="144"/>
      <c r="Q454" s="145"/>
      <c r="R454" s="145"/>
      <c r="S454" s="145"/>
      <c r="T454" s="145"/>
      <c r="U454" s="145"/>
      <c r="V454" s="145"/>
      <c r="W454" s="145"/>
      <c r="X454" s="145"/>
      <c r="Y454" s="145"/>
      <c r="Z454" s="145"/>
      <c r="AA454" s="145"/>
      <c r="AB454" s="145"/>
      <c r="AC454" s="145"/>
      <c r="AD454" s="145"/>
      <c r="AE454" s="144"/>
      <c r="AF454" s="144"/>
      <c r="AG454" s="144"/>
      <c r="AH454" s="144"/>
      <c r="AI454" s="144"/>
      <c r="AJ454" s="144"/>
      <c r="AK454" s="144"/>
      <c r="AL454" s="144"/>
      <c r="AM454" s="144"/>
      <c r="AN454" s="144"/>
      <c r="AO454" s="144"/>
      <c r="AP454" s="144"/>
      <c r="AQ454" s="144"/>
      <c r="AR454" s="144"/>
      <c r="AS454" s="144"/>
      <c r="AT454" s="144"/>
      <c r="AU454" s="144"/>
      <c r="AV454" s="144"/>
      <c r="AW454" s="144"/>
      <c r="AX454" s="144"/>
      <c r="AY454" s="144"/>
      <c r="AZ454" s="144"/>
      <c r="BA454" s="144"/>
      <c r="BB454" s="144"/>
      <c r="BC454" s="144"/>
      <c r="BD454" s="144"/>
      <c r="BE454" s="144"/>
      <c r="BF454" s="144"/>
    </row>
    <row r="455" spans="3:58">
      <c r="C455" s="144"/>
      <c r="D455" s="144"/>
      <c r="E455" s="144"/>
      <c r="F455" s="144"/>
      <c r="G455" s="144"/>
      <c r="H455" s="144"/>
      <c r="I455" s="144"/>
      <c r="J455" s="144"/>
      <c r="K455" s="144"/>
      <c r="L455" s="144"/>
      <c r="M455" s="144"/>
      <c r="N455" s="144"/>
      <c r="O455" s="144"/>
      <c r="P455" s="144"/>
      <c r="Q455" s="145"/>
      <c r="R455" s="145"/>
      <c r="S455" s="145"/>
      <c r="T455" s="145"/>
      <c r="U455" s="145"/>
      <c r="V455" s="145"/>
      <c r="W455" s="145"/>
      <c r="X455" s="145"/>
      <c r="Y455" s="145"/>
      <c r="Z455" s="145"/>
      <c r="AA455" s="145"/>
      <c r="AB455" s="145"/>
      <c r="AC455" s="145"/>
      <c r="AD455" s="145"/>
      <c r="AE455" s="144"/>
      <c r="AF455" s="144"/>
      <c r="AG455" s="144"/>
      <c r="AH455" s="144"/>
      <c r="AI455" s="144"/>
      <c r="AJ455" s="144"/>
      <c r="AK455" s="144"/>
      <c r="AL455" s="144"/>
      <c r="AM455" s="144"/>
      <c r="AN455" s="144"/>
      <c r="AO455" s="144"/>
      <c r="AP455" s="144"/>
      <c r="AQ455" s="144"/>
      <c r="AR455" s="144"/>
      <c r="AS455" s="144"/>
      <c r="AT455" s="144"/>
      <c r="AU455" s="144"/>
      <c r="AV455" s="144"/>
      <c r="AW455" s="144"/>
      <c r="AX455" s="144"/>
      <c r="AY455" s="144"/>
      <c r="AZ455" s="144"/>
      <c r="BA455" s="144"/>
      <c r="BB455" s="144"/>
      <c r="BC455" s="144"/>
      <c r="BD455" s="144"/>
      <c r="BE455" s="144"/>
      <c r="BF455" s="144"/>
    </row>
    <row r="456" spans="3:58">
      <c r="C456" s="144"/>
      <c r="D456" s="144"/>
      <c r="E456" s="144"/>
      <c r="F456" s="144"/>
      <c r="G456" s="144"/>
      <c r="H456" s="144"/>
      <c r="I456" s="144"/>
      <c r="J456" s="144"/>
      <c r="K456" s="144"/>
      <c r="L456" s="144"/>
      <c r="M456" s="144"/>
      <c r="N456" s="144"/>
      <c r="O456" s="144"/>
      <c r="P456" s="144"/>
      <c r="Q456" s="145"/>
      <c r="R456" s="145"/>
      <c r="S456" s="145"/>
      <c r="T456" s="145"/>
      <c r="U456" s="145"/>
      <c r="V456" s="145"/>
      <c r="W456" s="145"/>
      <c r="X456" s="145"/>
      <c r="Y456" s="145"/>
      <c r="Z456" s="145"/>
      <c r="AA456" s="145"/>
      <c r="AB456" s="145"/>
      <c r="AC456" s="145"/>
      <c r="AD456" s="145"/>
      <c r="AE456" s="144"/>
      <c r="AF456" s="144"/>
      <c r="AG456" s="144"/>
      <c r="AH456" s="144"/>
      <c r="AI456" s="144"/>
      <c r="AJ456" s="144"/>
      <c r="AK456" s="144"/>
      <c r="AL456" s="144"/>
      <c r="AM456" s="144"/>
      <c r="AN456" s="144"/>
      <c r="AO456" s="144"/>
      <c r="AP456" s="144"/>
      <c r="AQ456" s="144"/>
      <c r="AR456" s="144"/>
      <c r="AS456" s="144"/>
      <c r="AT456" s="144"/>
      <c r="AU456" s="144"/>
      <c r="AV456" s="144"/>
      <c r="AW456" s="144"/>
      <c r="AX456" s="144"/>
      <c r="AY456" s="144"/>
      <c r="AZ456" s="144"/>
      <c r="BA456" s="144"/>
      <c r="BB456" s="144"/>
      <c r="BC456" s="144"/>
      <c r="BD456" s="144"/>
      <c r="BE456" s="144"/>
      <c r="BF456" s="144"/>
    </row>
    <row r="457" spans="3:58">
      <c r="C457" s="144"/>
      <c r="D457" s="144"/>
      <c r="E457" s="144"/>
      <c r="F457" s="144"/>
      <c r="G457" s="144"/>
      <c r="H457" s="144"/>
      <c r="I457" s="144"/>
      <c r="J457" s="144"/>
      <c r="K457" s="144"/>
      <c r="L457" s="144"/>
      <c r="M457" s="144"/>
      <c r="N457" s="144"/>
      <c r="O457" s="144"/>
      <c r="P457" s="144"/>
      <c r="Q457" s="145"/>
      <c r="R457" s="145"/>
      <c r="S457" s="145"/>
      <c r="T457" s="145"/>
      <c r="U457" s="145"/>
      <c r="V457" s="145"/>
      <c r="W457" s="145"/>
      <c r="X457" s="145"/>
      <c r="Y457" s="145"/>
      <c r="Z457" s="145"/>
      <c r="AA457" s="145"/>
      <c r="AB457" s="145"/>
      <c r="AC457" s="145"/>
      <c r="AD457" s="145"/>
      <c r="AE457" s="144"/>
      <c r="AF457" s="144"/>
      <c r="AG457" s="144"/>
      <c r="AH457" s="144"/>
      <c r="AI457" s="144"/>
      <c r="AJ457" s="144"/>
      <c r="AK457" s="144"/>
      <c r="AL457" s="144"/>
      <c r="AM457" s="144"/>
      <c r="AN457" s="144"/>
      <c r="AO457" s="144"/>
      <c r="AP457" s="144"/>
      <c r="AQ457" s="144"/>
      <c r="AR457" s="144"/>
      <c r="AS457" s="144"/>
      <c r="AT457" s="144"/>
      <c r="AU457" s="144"/>
      <c r="AV457" s="144"/>
      <c r="AW457" s="144"/>
      <c r="AX457" s="144"/>
      <c r="AY457" s="144"/>
      <c r="AZ457" s="144"/>
      <c r="BA457" s="144"/>
      <c r="BB457" s="144"/>
      <c r="BC457" s="144"/>
      <c r="BD457" s="144"/>
      <c r="BE457" s="144"/>
      <c r="BF457" s="144"/>
    </row>
    <row r="458" spans="3:58">
      <c r="C458" s="144"/>
      <c r="D458" s="144"/>
      <c r="E458" s="144"/>
      <c r="F458" s="144"/>
      <c r="G458" s="144"/>
      <c r="H458" s="144"/>
      <c r="I458" s="144"/>
      <c r="J458" s="144"/>
      <c r="K458" s="144"/>
      <c r="L458" s="144"/>
      <c r="M458" s="144"/>
      <c r="N458" s="144"/>
      <c r="O458" s="144"/>
      <c r="P458" s="144"/>
      <c r="Q458" s="145"/>
      <c r="R458" s="145"/>
      <c r="S458" s="145"/>
      <c r="T458" s="145"/>
      <c r="U458" s="145"/>
      <c r="V458" s="145"/>
      <c r="W458" s="145"/>
      <c r="X458" s="145"/>
      <c r="Y458" s="145"/>
      <c r="Z458" s="145"/>
      <c r="AA458" s="145"/>
      <c r="AB458" s="145"/>
      <c r="AC458" s="145"/>
      <c r="AD458" s="145"/>
      <c r="AE458" s="144"/>
      <c r="AF458" s="144"/>
      <c r="AG458" s="144"/>
      <c r="AH458" s="144"/>
      <c r="AI458" s="144"/>
      <c r="AJ458" s="144"/>
      <c r="AK458" s="144"/>
      <c r="AL458" s="144"/>
      <c r="AM458" s="144"/>
      <c r="AN458" s="144"/>
      <c r="AO458" s="144"/>
      <c r="AP458" s="144"/>
      <c r="AQ458" s="144"/>
      <c r="AR458" s="144"/>
      <c r="AS458" s="144"/>
      <c r="AT458" s="144"/>
      <c r="AU458" s="144"/>
      <c r="AV458" s="144"/>
      <c r="AW458" s="144"/>
      <c r="AX458" s="144"/>
      <c r="AY458" s="144"/>
      <c r="AZ458" s="144"/>
      <c r="BA458" s="144"/>
      <c r="BB458" s="144"/>
      <c r="BC458" s="144"/>
      <c r="BD458" s="144"/>
      <c r="BE458" s="144"/>
      <c r="BF458" s="144"/>
    </row>
    <row r="459" spans="3:58">
      <c r="C459" s="144"/>
      <c r="D459" s="144"/>
      <c r="E459" s="144"/>
      <c r="F459" s="144"/>
      <c r="G459" s="144"/>
      <c r="H459" s="144"/>
      <c r="I459" s="144"/>
      <c r="J459" s="144"/>
      <c r="K459" s="144"/>
      <c r="L459" s="144"/>
      <c r="M459" s="144"/>
      <c r="N459" s="144"/>
      <c r="O459" s="144"/>
      <c r="P459" s="144"/>
      <c r="Q459" s="145"/>
      <c r="R459" s="145"/>
      <c r="S459" s="145"/>
      <c r="T459" s="145"/>
      <c r="U459" s="145"/>
      <c r="V459" s="145"/>
      <c r="W459" s="145"/>
      <c r="X459" s="145"/>
      <c r="Y459" s="145"/>
      <c r="Z459" s="145"/>
      <c r="AA459" s="145"/>
      <c r="AB459" s="145"/>
      <c r="AC459" s="145"/>
      <c r="AD459" s="145"/>
      <c r="AE459" s="144"/>
      <c r="AF459" s="144"/>
      <c r="AG459" s="144"/>
      <c r="AH459" s="144"/>
      <c r="AI459" s="144"/>
      <c r="AJ459" s="144"/>
      <c r="AK459" s="144"/>
      <c r="AL459" s="144"/>
      <c r="AM459" s="144"/>
      <c r="AN459" s="144"/>
      <c r="AO459" s="144"/>
      <c r="AP459" s="144"/>
      <c r="AQ459" s="144"/>
      <c r="AR459" s="144"/>
      <c r="AS459" s="144"/>
      <c r="AT459" s="144"/>
      <c r="AU459" s="144"/>
      <c r="AV459" s="144"/>
      <c r="AW459" s="144"/>
      <c r="AX459" s="144"/>
      <c r="AY459" s="144"/>
      <c r="AZ459" s="144"/>
      <c r="BA459" s="144"/>
      <c r="BB459" s="144"/>
      <c r="BC459" s="144"/>
      <c r="BD459" s="144"/>
      <c r="BE459" s="144"/>
      <c r="BF459" s="144"/>
    </row>
    <row r="460" spans="3:58">
      <c r="C460" s="144"/>
      <c r="D460" s="144"/>
      <c r="E460" s="144"/>
      <c r="F460" s="144"/>
      <c r="G460" s="144"/>
      <c r="H460" s="144"/>
      <c r="I460" s="144"/>
      <c r="J460" s="144"/>
      <c r="K460" s="144"/>
      <c r="L460" s="144"/>
      <c r="M460" s="144"/>
      <c r="N460" s="144"/>
      <c r="O460" s="144"/>
      <c r="P460" s="144"/>
      <c r="Q460" s="145"/>
      <c r="R460" s="145"/>
      <c r="S460" s="145"/>
      <c r="T460" s="145"/>
      <c r="U460" s="145"/>
      <c r="V460" s="145"/>
      <c r="W460" s="145"/>
      <c r="X460" s="145"/>
      <c r="Y460" s="145"/>
      <c r="Z460" s="145"/>
      <c r="AA460" s="145"/>
      <c r="AB460" s="145"/>
      <c r="AC460" s="145"/>
      <c r="AD460" s="145"/>
      <c r="AE460" s="144"/>
      <c r="AF460" s="144"/>
      <c r="AG460" s="144"/>
      <c r="AH460" s="144"/>
      <c r="AI460" s="144"/>
      <c r="AJ460" s="144"/>
      <c r="AK460" s="144"/>
      <c r="AL460" s="144"/>
      <c r="AM460" s="144"/>
      <c r="AN460" s="144"/>
      <c r="AO460" s="144"/>
      <c r="AP460" s="144"/>
      <c r="AQ460" s="144"/>
      <c r="AR460" s="144"/>
      <c r="AS460" s="144"/>
      <c r="AT460" s="144"/>
      <c r="AU460" s="144"/>
      <c r="AV460" s="144"/>
      <c r="AW460" s="144"/>
      <c r="AX460" s="144"/>
      <c r="AY460" s="144"/>
      <c r="AZ460" s="144"/>
      <c r="BA460" s="144"/>
      <c r="BB460" s="144"/>
      <c r="BC460" s="144"/>
      <c r="BD460" s="144"/>
      <c r="BE460" s="144"/>
      <c r="BF460" s="144"/>
    </row>
    <row r="461" spans="3:58">
      <c r="C461" s="144"/>
      <c r="D461" s="144"/>
      <c r="E461" s="144"/>
      <c r="F461" s="144"/>
      <c r="G461" s="144"/>
      <c r="H461" s="144"/>
      <c r="I461" s="144"/>
      <c r="J461" s="144"/>
      <c r="K461" s="144"/>
      <c r="L461" s="144"/>
      <c r="M461" s="144"/>
      <c r="N461" s="144"/>
      <c r="O461" s="144"/>
      <c r="P461" s="144"/>
      <c r="Q461" s="145"/>
      <c r="R461" s="145"/>
      <c r="S461" s="145"/>
      <c r="T461" s="145"/>
      <c r="U461" s="145"/>
      <c r="V461" s="145"/>
      <c r="W461" s="145"/>
      <c r="X461" s="145"/>
      <c r="Y461" s="145"/>
      <c r="Z461" s="145"/>
      <c r="AA461" s="145"/>
      <c r="AB461" s="145"/>
      <c r="AC461" s="145"/>
      <c r="AD461" s="145"/>
      <c r="AE461" s="144"/>
      <c r="AF461" s="144"/>
      <c r="AG461" s="144"/>
      <c r="AH461" s="144"/>
      <c r="AI461" s="144"/>
      <c r="AJ461" s="144"/>
      <c r="AK461" s="144"/>
      <c r="AL461" s="144"/>
      <c r="AM461" s="144"/>
      <c r="AN461" s="144"/>
      <c r="AO461" s="144"/>
      <c r="AP461" s="144"/>
      <c r="AQ461" s="144"/>
      <c r="AR461" s="144"/>
      <c r="AS461" s="144"/>
      <c r="AT461" s="144"/>
      <c r="AU461" s="144"/>
      <c r="AV461" s="144"/>
      <c r="AW461" s="144"/>
      <c r="AX461" s="144"/>
      <c r="AY461" s="144"/>
      <c r="AZ461" s="144"/>
      <c r="BA461" s="144"/>
      <c r="BB461" s="144"/>
      <c r="BC461" s="144"/>
      <c r="BD461" s="144"/>
      <c r="BE461" s="144"/>
      <c r="BF461" s="144"/>
    </row>
    <row r="462" spans="3:58">
      <c r="C462" s="144"/>
      <c r="D462" s="144"/>
      <c r="E462" s="144"/>
      <c r="F462" s="144"/>
      <c r="G462" s="144"/>
      <c r="H462" s="144"/>
      <c r="I462" s="144"/>
      <c r="J462" s="144"/>
      <c r="K462" s="144"/>
      <c r="L462" s="144"/>
      <c r="M462" s="144"/>
      <c r="N462" s="144"/>
      <c r="O462" s="144"/>
      <c r="P462" s="144"/>
      <c r="Q462" s="145"/>
      <c r="R462" s="145"/>
      <c r="S462" s="145"/>
      <c r="T462" s="145"/>
      <c r="U462" s="145"/>
      <c r="V462" s="145"/>
      <c r="W462" s="145"/>
      <c r="X462" s="145"/>
      <c r="Y462" s="145"/>
      <c r="Z462" s="145"/>
      <c r="AA462" s="145"/>
      <c r="AB462" s="145"/>
      <c r="AC462" s="145"/>
      <c r="AD462" s="145"/>
      <c r="AE462" s="144"/>
      <c r="AF462" s="144"/>
      <c r="AG462" s="144"/>
      <c r="AH462" s="144"/>
      <c r="AI462" s="144"/>
      <c r="AJ462" s="144"/>
      <c r="AK462" s="144"/>
      <c r="AL462" s="144"/>
      <c r="AM462" s="144"/>
      <c r="AN462" s="144"/>
      <c r="AO462" s="144"/>
      <c r="AP462" s="144"/>
      <c r="AQ462" s="144"/>
      <c r="AR462" s="144"/>
      <c r="AS462" s="144"/>
      <c r="AT462" s="144"/>
      <c r="AU462" s="144"/>
      <c r="AV462" s="144"/>
      <c r="AW462" s="144"/>
      <c r="AX462" s="144"/>
      <c r="AY462" s="144"/>
      <c r="AZ462" s="144"/>
      <c r="BA462" s="144"/>
      <c r="BB462" s="144"/>
      <c r="BC462" s="144"/>
      <c r="BD462" s="144"/>
      <c r="BE462" s="144"/>
      <c r="BF462" s="144"/>
    </row>
    <row r="463" spans="3:58">
      <c r="C463" s="144"/>
      <c r="D463" s="144"/>
      <c r="E463" s="144"/>
      <c r="F463" s="144"/>
      <c r="G463" s="144"/>
      <c r="H463" s="144"/>
      <c r="I463" s="144"/>
      <c r="J463" s="144"/>
      <c r="K463" s="144"/>
      <c r="L463" s="144"/>
      <c r="M463" s="144"/>
      <c r="N463" s="144"/>
      <c r="O463" s="144"/>
      <c r="P463" s="144"/>
      <c r="Q463" s="145"/>
      <c r="R463" s="145"/>
      <c r="S463" s="145"/>
      <c r="T463" s="145"/>
      <c r="U463" s="145"/>
      <c r="V463" s="145"/>
      <c r="W463" s="145"/>
      <c r="X463" s="145"/>
      <c r="Y463" s="145"/>
      <c r="Z463" s="145"/>
      <c r="AA463" s="145"/>
      <c r="AB463" s="145"/>
      <c r="AC463" s="145"/>
      <c r="AD463" s="145"/>
      <c r="AE463" s="144"/>
      <c r="AF463" s="144"/>
      <c r="AG463" s="144"/>
      <c r="AH463" s="144"/>
      <c r="AI463" s="144"/>
      <c r="AJ463" s="144"/>
      <c r="AK463" s="144"/>
      <c r="AL463" s="144"/>
      <c r="AM463" s="144"/>
      <c r="AN463" s="144"/>
      <c r="AO463" s="144"/>
      <c r="AP463" s="144"/>
      <c r="AQ463" s="144"/>
      <c r="AR463" s="144"/>
      <c r="AS463" s="144"/>
      <c r="AT463" s="144"/>
      <c r="AU463" s="144"/>
      <c r="AV463" s="144"/>
      <c r="AW463" s="144"/>
      <c r="AX463" s="144"/>
      <c r="AY463" s="144"/>
      <c r="AZ463" s="144"/>
      <c r="BA463" s="144"/>
      <c r="BB463" s="144"/>
      <c r="BC463" s="144"/>
      <c r="BD463" s="144"/>
      <c r="BE463" s="144"/>
      <c r="BF463" s="144"/>
    </row>
    <row r="464" spans="3:58">
      <c r="C464" s="144"/>
      <c r="D464" s="144"/>
      <c r="E464" s="144"/>
      <c r="F464" s="144"/>
      <c r="G464" s="144"/>
      <c r="H464" s="144"/>
      <c r="I464" s="144"/>
      <c r="J464" s="144"/>
      <c r="K464" s="144"/>
      <c r="L464" s="144"/>
      <c r="M464" s="144"/>
      <c r="N464" s="144"/>
      <c r="O464" s="144"/>
      <c r="P464" s="144"/>
      <c r="Q464" s="145"/>
      <c r="R464" s="145"/>
      <c r="S464" s="145"/>
      <c r="T464" s="145"/>
      <c r="U464" s="145"/>
      <c r="V464" s="145"/>
      <c r="W464" s="145"/>
      <c r="X464" s="145"/>
      <c r="Y464" s="145"/>
      <c r="Z464" s="145"/>
      <c r="AA464" s="145"/>
      <c r="AB464" s="145"/>
      <c r="AC464" s="145"/>
      <c r="AD464" s="145"/>
      <c r="AE464" s="144"/>
      <c r="AF464" s="144"/>
      <c r="AG464" s="144"/>
      <c r="AH464" s="144"/>
      <c r="AI464" s="144"/>
      <c r="AJ464" s="144"/>
      <c r="AK464" s="144"/>
      <c r="AL464" s="144"/>
      <c r="AM464" s="144"/>
      <c r="AN464" s="144"/>
      <c r="AO464" s="144"/>
      <c r="AP464" s="144"/>
      <c r="AQ464" s="144"/>
      <c r="AR464" s="144"/>
      <c r="AS464" s="144"/>
      <c r="AT464" s="144"/>
      <c r="AU464" s="144"/>
      <c r="AV464" s="144"/>
      <c r="AW464" s="144"/>
      <c r="AX464" s="144"/>
      <c r="AY464" s="144"/>
      <c r="AZ464" s="144"/>
      <c r="BA464" s="144"/>
      <c r="BB464" s="144"/>
      <c r="BC464" s="144"/>
      <c r="BD464" s="144"/>
      <c r="BE464" s="144"/>
      <c r="BF464" s="144"/>
    </row>
    <row r="465" spans="3:58">
      <c r="C465" s="144"/>
      <c r="D465" s="144"/>
      <c r="E465" s="144"/>
      <c r="F465" s="144"/>
      <c r="G465" s="144"/>
      <c r="H465" s="144"/>
      <c r="I465" s="144"/>
      <c r="J465" s="144"/>
      <c r="K465" s="144"/>
      <c r="L465" s="144"/>
      <c r="M465" s="144"/>
      <c r="N465" s="144"/>
      <c r="O465" s="144"/>
      <c r="P465" s="144"/>
      <c r="Q465" s="145"/>
      <c r="R465" s="145"/>
      <c r="S465" s="145"/>
      <c r="T465" s="145"/>
      <c r="U465" s="145"/>
      <c r="V465" s="145"/>
      <c r="W465" s="145"/>
      <c r="X465" s="145"/>
      <c r="Y465" s="145"/>
      <c r="Z465" s="145"/>
      <c r="AA465" s="145"/>
      <c r="AB465" s="145"/>
      <c r="AC465" s="145"/>
      <c r="AD465" s="145"/>
      <c r="AE465" s="144"/>
      <c r="AF465" s="144"/>
      <c r="AG465" s="144"/>
      <c r="AH465" s="144"/>
      <c r="AI465" s="144"/>
      <c r="AJ465" s="144"/>
      <c r="AK465" s="144"/>
      <c r="AL465" s="144"/>
      <c r="AM465" s="144"/>
      <c r="AN465" s="144"/>
      <c r="AO465" s="144"/>
      <c r="AP465" s="144"/>
      <c r="AQ465" s="144"/>
      <c r="AR465" s="144"/>
      <c r="AS465" s="144"/>
      <c r="AT465" s="144"/>
      <c r="AU465" s="144"/>
      <c r="AV465" s="144"/>
      <c r="AW465" s="144"/>
      <c r="AX465" s="144"/>
      <c r="AY465" s="144"/>
      <c r="AZ465" s="144"/>
      <c r="BA465" s="144"/>
      <c r="BB465" s="144"/>
      <c r="BC465" s="144"/>
      <c r="BD465" s="144"/>
      <c r="BE465" s="144"/>
      <c r="BF465" s="144"/>
    </row>
    <row r="466" spans="3:58">
      <c r="C466" s="144"/>
      <c r="D466" s="144"/>
      <c r="E466" s="144"/>
      <c r="F466" s="144"/>
      <c r="G466" s="144"/>
      <c r="H466" s="144"/>
      <c r="I466" s="144"/>
      <c r="J466" s="144"/>
      <c r="K466" s="144"/>
      <c r="L466" s="144"/>
      <c r="M466" s="144"/>
      <c r="N466" s="144"/>
      <c r="O466" s="144"/>
      <c r="P466" s="144"/>
      <c r="Q466" s="145"/>
      <c r="R466" s="145"/>
      <c r="S466" s="145"/>
      <c r="T466" s="145"/>
      <c r="U466" s="145"/>
      <c r="V466" s="145"/>
      <c r="W466" s="145"/>
      <c r="X466" s="145"/>
      <c r="Y466" s="145"/>
      <c r="Z466" s="145"/>
      <c r="AA466" s="145"/>
      <c r="AB466" s="145"/>
      <c r="AC466" s="145"/>
      <c r="AD466" s="145"/>
      <c r="AE466" s="144"/>
      <c r="AF466" s="144"/>
      <c r="AG466" s="144"/>
      <c r="AH466" s="144"/>
      <c r="AI466" s="144"/>
      <c r="AJ466" s="144"/>
      <c r="AK466" s="144"/>
      <c r="AL466" s="144"/>
      <c r="AM466" s="144"/>
      <c r="AN466" s="144"/>
      <c r="AO466" s="144"/>
      <c r="AP466" s="144"/>
      <c r="AQ466" s="144"/>
      <c r="AR466" s="144"/>
      <c r="AS466" s="144"/>
      <c r="AT466" s="144"/>
      <c r="AU466" s="144"/>
      <c r="AV466" s="144"/>
      <c r="AW466" s="144"/>
      <c r="AX466" s="144"/>
      <c r="AY466" s="144"/>
      <c r="AZ466" s="144"/>
      <c r="BA466" s="144"/>
      <c r="BB466" s="144"/>
      <c r="BC466" s="144"/>
      <c r="BD466" s="144"/>
      <c r="BE466" s="144"/>
      <c r="BF466" s="144"/>
    </row>
    <row r="467" spans="3:58">
      <c r="C467" s="144"/>
      <c r="D467" s="144"/>
      <c r="E467" s="144"/>
      <c r="F467" s="144"/>
      <c r="G467" s="144"/>
      <c r="H467" s="144"/>
      <c r="I467" s="144"/>
      <c r="J467" s="144"/>
      <c r="K467" s="144"/>
      <c r="L467" s="144"/>
      <c r="M467" s="144"/>
      <c r="N467" s="144"/>
      <c r="O467" s="144"/>
      <c r="P467" s="144"/>
      <c r="Q467" s="145"/>
      <c r="R467" s="145"/>
      <c r="S467" s="145"/>
      <c r="T467" s="145"/>
      <c r="U467" s="145"/>
      <c r="V467" s="145"/>
      <c r="W467" s="145"/>
      <c r="X467" s="145"/>
      <c r="Y467" s="145"/>
      <c r="Z467" s="145"/>
      <c r="AA467" s="145"/>
      <c r="AB467" s="145"/>
      <c r="AC467" s="145"/>
      <c r="AD467" s="145"/>
      <c r="AE467" s="144"/>
      <c r="AF467" s="144"/>
      <c r="AG467" s="144"/>
      <c r="AH467" s="144"/>
      <c r="AI467" s="144"/>
      <c r="AJ467" s="144"/>
      <c r="AK467" s="144"/>
      <c r="AL467" s="144"/>
      <c r="AM467" s="144"/>
      <c r="AN467" s="144"/>
      <c r="AO467" s="144"/>
      <c r="AP467" s="144"/>
      <c r="AQ467" s="144"/>
      <c r="AR467" s="144"/>
      <c r="AS467" s="144"/>
      <c r="AT467" s="144"/>
      <c r="AU467" s="144"/>
      <c r="AV467" s="144"/>
      <c r="AW467" s="144"/>
      <c r="AX467" s="144"/>
      <c r="AY467" s="144"/>
      <c r="AZ467" s="144"/>
      <c r="BA467" s="144"/>
      <c r="BB467" s="144"/>
      <c r="BC467" s="144"/>
      <c r="BD467" s="144"/>
      <c r="BE467" s="144"/>
      <c r="BF467" s="144"/>
    </row>
    <row r="468" spans="3:58">
      <c r="C468" s="144"/>
      <c r="D468" s="144"/>
      <c r="E468" s="144"/>
      <c r="F468" s="144"/>
      <c r="G468" s="144"/>
      <c r="H468" s="144"/>
      <c r="I468" s="144"/>
      <c r="J468" s="144"/>
      <c r="K468" s="144"/>
      <c r="L468" s="144"/>
      <c r="M468" s="144"/>
      <c r="N468" s="144"/>
      <c r="O468" s="144"/>
      <c r="P468" s="144"/>
      <c r="Q468" s="145"/>
      <c r="R468" s="145"/>
      <c r="S468" s="145"/>
      <c r="T468" s="145"/>
      <c r="U468" s="145"/>
      <c r="V468" s="145"/>
      <c r="W468" s="145"/>
      <c r="X468" s="145"/>
      <c r="Y468" s="145"/>
      <c r="Z468" s="145"/>
      <c r="AA468" s="145"/>
      <c r="AB468" s="145"/>
      <c r="AC468" s="145"/>
      <c r="AD468" s="145"/>
      <c r="AE468" s="144"/>
      <c r="AF468" s="144"/>
      <c r="AG468" s="144"/>
      <c r="AH468" s="144"/>
      <c r="AI468" s="144"/>
      <c r="AJ468" s="144"/>
      <c r="AK468" s="144"/>
      <c r="AL468" s="144"/>
      <c r="AM468" s="144"/>
      <c r="AN468" s="144"/>
      <c r="AO468" s="144"/>
      <c r="AP468" s="144"/>
      <c r="AQ468" s="144"/>
      <c r="AR468" s="144"/>
      <c r="AS468" s="144"/>
      <c r="AT468" s="144"/>
      <c r="AU468" s="144"/>
      <c r="AV468" s="144"/>
      <c r="AW468" s="144"/>
      <c r="AX468" s="144"/>
      <c r="AY468" s="144"/>
      <c r="AZ468" s="144"/>
      <c r="BA468" s="144"/>
      <c r="BB468" s="144"/>
      <c r="BC468" s="144"/>
      <c r="BD468" s="144"/>
      <c r="BE468" s="144"/>
      <c r="BF468" s="144"/>
    </row>
    <row r="469" spans="3:58">
      <c r="C469" s="144"/>
      <c r="D469" s="144"/>
      <c r="E469" s="144"/>
      <c r="F469" s="144"/>
      <c r="G469" s="144"/>
      <c r="H469" s="144"/>
      <c r="I469" s="144"/>
      <c r="J469" s="144"/>
      <c r="K469" s="144"/>
      <c r="L469" s="144"/>
      <c r="M469" s="144"/>
      <c r="N469" s="144"/>
      <c r="O469" s="144"/>
      <c r="P469" s="144"/>
      <c r="Q469" s="145"/>
      <c r="R469" s="145"/>
      <c r="S469" s="145"/>
      <c r="T469" s="145"/>
      <c r="U469" s="145"/>
      <c r="V469" s="145"/>
      <c r="W469" s="145"/>
      <c r="X469" s="145"/>
      <c r="Y469" s="145"/>
      <c r="Z469" s="145"/>
      <c r="AA469" s="145"/>
      <c r="AB469" s="145"/>
      <c r="AC469" s="145"/>
      <c r="AD469" s="145"/>
      <c r="AE469" s="144"/>
      <c r="AF469" s="144"/>
      <c r="AG469" s="144"/>
      <c r="AH469" s="144"/>
      <c r="AI469" s="144"/>
      <c r="AJ469" s="144"/>
      <c r="AK469" s="144"/>
      <c r="AL469" s="144"/>
      <c r="AM469" s="144"/>
      <c r="AN469" s="144"/>
      <c r="AO469" s="144"/>
      <c r="AP469" s="144"/>
      <c r="AQ469" s="144"/>
      <c r="AR469" s="144"/>
      <c r="AS469" s="144"/>
      <c r="AT469" s="144"/>
      <c r="AU469" s="144"/>
      <c r="AV469" s="144"/>
      <c r="AW469" s="144"/>
      <c r="AX469" s="144"/>
      <c r="AY469" s="144"/>
      <c r="AZ469" s="144"/>
      <c r="BA469" s="144"/>
      <c r="BB469" s="144"/>
      <c r="BC469" s="144"/>
      <c r="BD469" s="144"/>
      <c r="BE469" s="144"/>
      <c r="BF469" s="144"/>
    </row>
    <row r="470" spans="3:58">
      <c r="C470" s="144"/>
      <c r="D470" s="144"/>
      <c r="E470" s="144"/>
      <c r="F470" s="144"/>
      <c r="G470" s="144"/>
      <c r="H470" s="144"/>
      <c r="I470" s="144"/>
      <c r="J470" s="144"/>
      <c r="K470" s="144"/>
      <c r="L470" s="144"/>
      <c r="M470" s="144"/>
      <c r="N470" s="144"/>
      <c r="O470" s="144"/>
      <c r="P470" s="144"/>
      <c r="Q470" s="145"/>
      <c r="R470" s="145"/>
      <c r="S470" s="145"/>
      <c r="T470" s="145"/>
      <c r="U470" s="145"/>
      <c r="V470" s="145"/>
      <c r="W470" s="145"/>
      <c r="X470" s="145"/>
      <c r="Y470" s="145"/>
      <c r="Z470" s="145"/>
      <c r="AA470" s="145"/>
      <c r="AB470" s="145"/>
      <c r="AC470" s="145"/>
      <c r="AD470" s="145"/>
      <c r="AE470" s="144"/>
      <c r="AF470" s="144"/>
      <c r="AG470" s="144"/>
      <c r="AH470" s="144"/>
      <c r="AI470" s="144"/>
      <c r="AJ470" s="144"/>
      <c r="AK470" s="144"/>
      <c r="AL470" s="144"/>
      <c r="AM470" s="144"/>
      <c r="AN470" s="144"/>
      <c r="AO470" s="144"/>
      <c r="AP470" s="144"/>
      <c r="AQ470" s="144"/>
      <c r="AR470" s="144"/>
      <c r="AS470" s="144"/>
      <c r="AT470" s="144"/>
      <c r="AU470" s="144"/>
      <c r="AV470" s="144"/>
      <c r="AW470" s="144"/>
      <c r="AX470" s="144"/>
      <c r="AY470" s="144"/>
      <c r="AZ470" s="144"/>
      <c r="BA470" s="144"/>
      <c r="BB470" s="144"/>
      <c r="BC470" s="144"/>
      <c r="BD470" s="144"/>
      <c r="BE470" s="144"/>
      <c r="BF470" s="144"/>
    </row>
    <row r="471" spans="3:58">
      <c r="C471" s="144"/>
      <c r="D471" s="144"/>
      <c r="E471" s="144"/>
      <c r="F471" s="144"/>
      <c r="G471" s="144"/>
      <c r="H471" s="144"/>
      <c r="I471" s="144"/>
      <c r="J471" s="144"/>
      <c r="K471" s="144"/>
      <c r="L471" s="144"/>
      <c r="M471" s="144"/>
      <c r="N471" s="144"/>
      <c r="O471" s="144"/>
      <c r="P471" s="144"/>
      <c r="Q471" s="145"/>
      <c r="R471" s="145"/>
      <c r="S471" s="145"/>
      <c r="T471" s="145"/>
      <c r="U471" s="145"/>
      <c r="V471" s="145"/>
      <c r="W471" s="145"/>
      <c r="X471" s="145"/>
      <c r="Y471" s="145"/>
      <c r="Z471" s="145"/>
      <c r="AA471" s="145"/>
      <c r="AB471" s="145"/>
      <c r="AC471" s="145"/>
      <c r="AD471" s="145"/>
      <c r="AE471" s="144"/>
      <c r="AF471" s="144"/>
      <c r="AG471" s="144"/>
      <c r="AH471" s="144"/>
      <c r="AI471" s="144"/>
      <c r="AJ471" s="144"/>
      <c r="AK471" s="144"/>
      <c r="AL471" s="144"/>
      <c r="AM471" s="144"/>
      <c r="AN471" s="144"/>
      <c r="AO471" s="144"/>
      <c r="AP471" s="144"/>
      <c r="AQ471" s="144"/>
      <c r="AR471" s="144"/>
      <c r="AS471" s="144"/>
      <c r="AT471" s="144"/>
      <c r="AU471" s="144"/>
      <c r="AV471" s="144"/>
      <c r="AW471" s="144"/>
      <c r="AX471" s="144"/>
      <c r="AY471" s="144"/>
      <c r="AZ471" s="144"/>
      <c r="BA471" s="144"/>
      <c r="BB471" s="144"/>
      <c r="BC471" s="144"/>
      <c r="BD471" s="144"/>
      <c r="BE471" s="144"/>
      <c r="BF471" s="144"/>
    </row>
    <row r="472" spans="3:58">
      <c r="C472" s="144"/>
      <c r="D472" s="144"/>
      <c r="E472" s="144"/>
      <c r="F472" s="144"/>
      <c r="G472" s="144"/>
      <c r="H472" s="144"/>
      <c r="I472" s="144"/>
      <c r="J472" s="144"/>
      <c r="K472" s="144"/>
      <c r="L472" s="144"/>
      <c r="M472" s="144"/>
      <c r="N472" s="144"/>
      <c r="O472" s="144"/>
      <c r="P472" s="144"/>
      <c r="Q472" s="145"/>
      <c r="R472" s="145"/>
      <c r="S472" s="145"/>
      <c r="T472" s="145"/>
      <c r="U472" s="145"/>
      <c r="V472" s="145"/>
      <c r="W472" s="145"/>
      <c r="X472" s="145"/>
      <c r="Y472" s="145"/>
      <c r="Z472" s="145"/>
      <c r="AA472" s="145"/>
      <c r="AB472" s="145"/>
      <c r="AC472" s="145"/>
      <c r="AD472" s="145"/>
      <c r="AE472" s="144"/>
      <c r="AF472" s="144"/>
      <c r="AG472" s="144"/>
      <c r="AH472" s="144"/>
      <c r="AI472" s="144"/>
      <c r="AJ472" s="144"/>
      <c r="AK472" s="144"/>
      <c r="AL472" s="144"/>
      <c r="AM472" s="144"/>
      <c r="AN472" s="144"/>
      <c r="AO472" s="144"/>
      <c r="AP472" s="144"/>
      <c r="AQ472" s="144"/>
      <c r="AR472" s="144"/>
      <c r="AS472" s="144"/>
      <c r="AT472" s="144"/>
      <c r="AU472" s="144"/>
      <c r="AV472" s="144"/>
      <c r="AW472" s="144"/>
      <c r="AX472" s="144"/>
      <c r="AY472" s="144"/>
      <c r="AZ472" s="144"/>
      <c r="BA472" s="144"/>
      <c r="BB472" s="144"/>
      <c r="BC472" s="144"/>
      <c r="BD472" s="144"/>
      <c r="BE472" s="144"/>
      <c r="BF472" s="144"/>
    </row>
    <row r="473" spans="3:58">
      <c r="C473" s="144"/>
      <c r="D473" s="144"/>
      <c r="E473" s="144"/>
      <c r="F473" s="144"/>
      <c r="G473" s="144"/>
      <c r="H473" s="144"/>
      <c r="I473" s="144"/>
      <c r="J473" s="144"/>
      <c r="K473" s="144"/>
      <c r="L473" s="144"/>
      <c r="M473" s="144"/>
      <c r="N473" s="144"/>
      <c r="O473" s="144"/>
      <c r="P473" s="144"/>
      <c r="Q473" s="145"/>
      <c r="R473" s="145"/>
      <c r="S473" s="145"/>
      <c r="T473" s="145"/>
      <c r="U473" s="145"/>
      <c r="V473" s="145"/>
      <c r="W473" s="145"/>
      <c r="X473" s="145"/>
      <c r="Y473" s="145"/>
      <c r="Z473" s="145"/>
      <c r="AA473" s="145"/>
      <c r="AB473" s="145"/>
      <c r="AC473" s="145"/>
      <c r="AD473" s="145"/>
      <c r="AE473" s="144"/>
      <c r="AF473" s="144"/>
      <c r="AG473" s="144"/>
      <c r="AH473" s="144"/>
      <c r="AI473" s="144"/>
      <c r="AJ473" s="144"/>
      <c r="AK473" s="144"/>
      <c r="AL473" s="144"/>
      <c r="AM473" s="144"/>
      <c r="AN473" s="144"/>
      <c r="AO473" s="144"/>
      <c r="AP473" s="144"/>
      <c r="AQ473" s="144"/>
      <c r="AR473" s="144"/>
      <c r="AS473" s="144"/>
      <c r="AT473" s="144"/>
      <c r="AU473" s="144"/>
      <c r="AV473" s="144"/>
      <c r="AW473" s="144"/>
      <c r="AX473" s="144"/>
      <c r="AY473" s="144"/>
      <c r="AZ473" s="144"/>
      <c r="BA473" s="144"/>
      <c r="BB473" s="144"/>
      <c r="BC473" s="144"/>
      <c r="BD473" s="144"/>
      <c r="BE473" s="144"/>
      <c r="BF473" s="144"/>
    </row>
    <row r="474" spans="3:58">
      <c r="C474" s="144"/>
      <c r="D474" s="144"/>
      <c r="E474" s="144"/>
      <c r="F474" s="144"/>
      <c r="G474" s="144"/>
      <c r="H474" s="144"/>
      <c r="I474" s="144"/>
      <c r="J474" s="144"/>
      <c r="K474" s="144"/>
      <c r="L474" s="144"/>
      <c r="M474" s="144"/>
      <c r="N474" s="144"/>
      <c r="O474" s="144"/>
      <c r="P474" s="144"/>
      <c r="Q474" s="145"/>
      <c r="R474" s="145"/>
      <c r="S474" s="145"/>
      <c r="T474" s="145"/>
      <c r="U474" s="145"/>
      <c r="V474" s="145"/>
      <c r="W474" s="145"/>
      <c r="X474" s="145"/>
      <c r="Y474" s="145"/>
      <c r="Z474" s="145"/>
      <c r="AA474" s="145"/>
      <c r="AB474" s="145"/>
      <c r="AC474" s="145"/>
      <c r="AD474" s="145"/>
      <c r="AE474" s="144"/>
      <c r="AF474" s="144"/>
      <c r="AG474" s="144"/>
      <c r="AH474" s="144"/>
      <c r="AI474" s="144"/>
      <c r="AJ474" s="144"/>
      <c r="AK474" s="144"/>
      <c r="AL474" s="144"/>
      <c r="AM474" s="144"/>
      <c r="AN474" s="144"/>
      <c r="AO474" s="144"/>
      <c r="AP474" s="144"/>
      <c r="AQ474" s="144"/>
      <c r="AR474" s="144"/>
      <c r="AS474" s="144"/>
      <c r="AT474" s="144"/>
      <c r="AU474" s="144"/>
      <c r="AV474" s="144"/>
      <c r="AW474" s="144"/>
      <c r="AX474" s="144"/>
      <c r="AY474" s="144"/>
      <c r="AZ474" s="144"/>
      <c r="BA474" s="144"/>
      <c r="BB474" s="144"/>
      <c r="BC474" s="144"/>
      <c r="BD474" s="144"/>
      <c r="BE474" s="144"/>
      <c r="BF474" s="144"/>
    </row>
    <row r="475" spans="3:58">
      <c r="C475" s="144"/>
      <c r="D475" s="144"/>
      <c r="E475" s="144"/>
      <c r="F475" s="144"/>
      <c r="G475" s="144"/>
      <c r="H475" s="144"/>
      <c r="I475" s="144"/>
      <c r="J475" s="144"/>
      <c r="K475" s="144"/>
      <c r="L475" s="144"/>
      <c r="M475" s="144"/>
      <c r="N475" s="144"/>
      <c r="O475" s="144"/>
      <c r="P475" s="144"/>
      <c r="Q475" s="145"/>
      <c r="R475" s="145"/>
      <c r="S475" s="145"/>
      <c r="T475" s="145"/>
      <c r="U475" s="145"/>
      <c r="V475" s="145"/>
      <c r="W475" s="145"/>
      <c r="X475" s="145"/>
      <c r="Y475" s="145"/>
      <c r="Z475" s="145"/>
      <c r="AA475" s="145"/>
      <c r="AB475" s="145"/>
      <c r="AC475" s="145"/>
      <c r="AD475" s="145"/>
      <c r="AE475" s="144"/>
      <c r="AF475" s="144"/>
      <c r="AG475" s="144"/>
      <c r="AH475" s="144"/>
      <c r="AI475" s="144"/>
      <c r="AJ475" s="144"/>
      <c r="AK475" s="144"/>
      <c r="AL475" s="144"/>
      <c r="AM475" s="144"/>
      <c r="AN475" s="144"/>
      <c r="AO475" s="144"/>
      <c r="AP475" s="144"/>
      <c r="AQ475" s="144"/>
      <c r="AR475" s="144"/>
      <c r="AS475" s="144"/>
      <c r="AT475" s="144"/>
      <c r="AU475" s="144"/>
      <c r="AV475" s="144"/>
      <c r="AW475" s="144"/>
      <c r="AX475" s="144"/>
      <c r="AY475" s="144"/>
      <c r="AZ475" s="144"/>
      <c r="BA475" s="144"/>
      <c r="BB475" s="144"/>
      <c r="BC475" s="144"/>
      <c r="BD475" s="144"/>
      <c r="BE475" s="144"/>
      <c r="BF475" s="144"/>
    </row>
    <row r="476" spans="3:58">
      <c r="C476" s="144"/>
      <c r="D476" s="144"/>
      <c r="E476" s="144"/>
      <c r="F476" s="144"/>
      <c r="G476" s="144"/>
      <c r="H476" s="144"/>
      <c r="I476" s="144"/>
      <c r="J476" s="144"/>
      <c r="K476" s="144"/>
      <c r="L476" s="144"/>
      <c r="M476" s="144"/>
      <c r="N476" s="144"/>
      <c r="O476" s="144"/>
      <c r="P476" s="144"/>
      <c r="Q476" s="145"/>
      <c r="R476" s="145"/>
      <c r="S476" s="145"/>
      <c r="T476" s="145"/>
      <c r="U476" s="145"/>
      <c r="V476" s="145"/>
      <c r="W476" s="145"/>
      <c r="X476" s="145"/>
      <c r="Y476" s="145"/>
      <c r="Z476" s="145"/>
      <c r="AA476" s="145"/>
      <c r="AB476" s="145"/>
      <c r="AC476" s="145"/>
      <c r="AD476" s="145"/>
      <c r="AE476" s="144"/>
      <c r="AF476" s="144"/>
      <c r="AG476" s="144"/>
      <c r="AH476" s="144"/>
      <c r="AI476" s="144"/>
      <c r="AJ476" s="144"/>
      <c r="AK476" s="144"/>
      <c r="AL476" s="144"/>
      <c r="AM476" s="144"/>
      <c r="AN476" s="144"/>
      <c r="AO476" s="144"/>
      <c r="AP476" s="144"/>
      <c r="AQ476" s="144"/>
      <c r="AR476" s="144"/>
      <c r="AS476" s="144"/>
      <c r="AT476" s="144"/>
      <c r="AU476" s="144"/>
      <c r="AV476" s="144"/>
      <c r="AW476" s="144"/>
      <c r="AX476" s="144"/>
      <c r="AY476" s="144"/>
      <c r="AZ476" s="144"/>
      <c r="BA476" s="144"/>
      <c r="BB476" s="144"/>
      <c r="BC476" s="144"/>
      <c r="BD476" s="144"/>
      <c r="BE476" s="144"/>
      <c r="BF476" s="144"/>
    </row>
    <row r="477" spans="3:58">
      <c r="C477" s="144"/>
      <c r="D477" s="144"/>
      <c r="E477" s="144"/>
      <c r="F477" s="144"/>
      <c r="G477" s="144"/>
      <c r="H477" s="144"/>
      <c r="I477" s="144"/>
      <c r="J477" s="144"/>
      <c r="K477" s="144"/>
      <c r="L477" s="144"/>
      <c r="M477" s="144"/>
      <c r="N477" s="144"/>
      <c r="O477" s="144"/>
      <c r="P477" s="144"/>
      <c r="Q477" s="145"/>
      <c r="R477" s="145"/>
      <c r="S477" s="145"/>
      <c r="T477" s="145"/>
      <c r="U477" s="145"/>
      <c r="V477" s="145"/>
      <c r="W477" s="145"/>
      <c r="X477" s="145"/>
      <c r="Y477" s="145"/>
      <c r="Z477" s="145"/>
      <c r="AA477" s="145"/>
      <c r="AB477" s="145"/>
      <c r="AC477" s="145"/>
      <c r="AD477" s="145"/>
      <c r="AE477" s="144"/>
      <c r="AF477" s="144"/>
      <c r="AG477" s="144"/>
      <c r="AH477" s="144"/>
      <c r="AI477" s="144"/>
      <c r="AJ477" s="144"/>
      <c r="AK477" s="144"/>
      <c r="AL477" s="144"/>
      <c r="AM477" s="144"/>
      <c r="AN477" s="144"/>
      <c r="AO477" s="144"/>
      <c r="AP477" s="144"/>
      <c r="AQ477" s="144"/>
      <c r="AR477" s="144"/>
      <c r="AS477" s="144"/>
      <c r="AT477" s="144"/>
      <c r="AU477" s="144"/>
      <c r="AV477" s="144"/>
      <c r="AW477" s="144"/>
      <c r="AX477" s="144"/>
      <c r="AY477" s="144"/>
      <c r="AZ477" s="144"/>
      <c r="BA477" s="144"/>
      <c r="BB477" s="144"/>
      <c r="BC477" s="144"/>
      <c r="BD477" s="144"/>
      <c r="BE477" s="144"/>
      <c r="BF477" s="144"/>
    </row>
    <row r="478" spans="3:58">
      <c r="C478" s="144"/>
      <c r="D478" s="144"/>
      <c r="E478" s="144"/>
      <c r="F478" s="144"/>
      <c r="G478" s="144"/>
      <c r="H478" s="144"/>
      <c r="I478" s="144"/>
      <c r="J478" s="144"/>
      <c r="K478" s="144"/>
      <c r="L478" s="144"/>
      <c r="M478" s="144"/>
      <c r="N478" s="144"/>
      <c r="O478" s="144"/>
      <c r="P478" s="144"/>
      <c r="Q478" s="145"/>
      <c r="R478" s="145"/>
      <c r="S478" s="145"/>
      <c r="T478" s="145"/>
      <c r="U478" s="145"/>
      <c r="V478" s="145"/>
      <c r="W478" s="145"/>
      <c r="X478" s="145"/>
      <c r="Y478" s="145"/>
      <c r="Z478" s="145"/>
      <c r="AA478" s="145"/>
      <c r="AB478" s="145"/>
      <c r="AC478" s="145"/>
      <c r="AD478" s="145"/>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row>
    <row r="479" spans="3:58">
      <c r="C479" s="144"/>
      <c r="D479" s="144"/>
      <c r="E479" s="144"/>
      <c r="F479" s="144"/>
      <c r="G479" s="144"/>
      <c r="H479" s="144"/>
      <c r="I479" s="144"/>
      <c r="J479" s="144"/>
      <c r="K479" s="144"/>
      <c r="L479" s="144"/>
      <c r="M479" s="144"/>
      <c r="N479" s="144"/>
      <c r="O479" s="144"/>
      <c r="P479" s="144"/>
      <c r="Q479" s="145"/>
      <c r="R479" s="145"/>
      <c r="S479" s="145"/>
      <c r="T479" s="145"/>
      <c r="U479" s="145"/>
      <c r="V479" s="145"/>
      <c r="W479" s="145"/>
      <c r="X479" s="145"/>
      <c r="Y479" s="145"/>
      <c r="Z479" s="145"/>
      <c r="AA479" s="145"/>
      <c r="AB479" s="145"/>
      <c r="AC479" s="145"/>
      <c r="AD479" s="145"/>
      <c r="AE479" s="144"/>
      <c r="AF479" s="144"/>
      <c r="AG479" s="144"/>
      <c r="AH479" s="144"/>
      <c r="AI479" s="144"/>
      <c r="AJ479" s="144"/>
      <c r="AK479" s="144"/>
      <c r="AL479" s="144"/>
      <c r="AM479" s="144"/>
      <c r="AN479" s="144"/>
      <c r="AO479" s="144"/>
      <c r="AP479" s="144"/>
      <c r="AQ479" s="144"/>
      <c r="AR479" s="144"/>
      <c r="AS479" s="144"/>
      <c r="AT479" s="144"/>
      <c r="AU479" s="144"/>
      <c r="AV479" s="144"/>
      <c r="AW479" s="144"/>
      <c r="AX479" s="144"/>
      <c r="AY479" s="144"/>
      <c r="AZ479" s="144"/>
      <c r="BA479" s="144"/>
      <c r="BB479" s="144"/>
      <c r="BC479" s="144"/>
      <c r="BD479" s="144"/>
      <c r="BE479" s="144"/>
      <c r="BF479" s="144"/>
    </row>
    <row r="480" spans="3:58">
      <c r="C480" s="144"/>
      <c r="D480" s="144"/>
      <c r="E480" s="144"/>
      <c r="F480" s="144"/>
      <c r="G480" s="144"/>
      <c r="H480" s="144"/>
      <c r="I480" s="144"/>
      <c r="J480" s="144"/>
      <c r="K480" s="144"/>
      <c r="L480" s="144"/>
      <c r="M480" s="144"/>
      <c r="N480" s="144"/>
      <c r="O480" s="144"/>
      <c r="P480" s="144"/>
      <c r="Q480" s="145"/>
      <c r="R480" s="145"/>
      <c r="S480" s="145"/>
      <c r="T480" s="145"/>
      <c r="U480" s="145"/>
      <c r="V480" s="145"/>
      <c r="W480" s="145"/>
      <c r="X480" s="145"/>
      <c r="Y480" s="145"/>
      <c r="Z480" s="145"/>
      <c r="AA480" s="145"/>
      <c r="AB480" s="145"/>
      <c r="AC480" s="145"/>
      <c r="AD480" s="145"/>
      <c r="AE480" s="144"/>
      <c r="AF480" s="144"/>
      <c r="AG480" s="144"/>
      <c r="AH480" s="144"/>
      <c r="AI480" s="144"/>
      <c r="AJ480" s="144"/>
      <c r="AK480" s="144"/>
      <c r="AL480" s="144"/>
      <c r="AM480" s="144"/>
      <c r="AN480" s="144"/>
      <c r="AO480" s="144"/>
      <c r="AP480" s="144"/>
      <c r="AQ480" s="144"/>
      <c r="AR480" s="144"/>
      <c r="AS480" s="144"/>
      <c r="AT480" s="144"/>
      <c r="AU480" s="144"/>
      <c r="AV480" s="144"/>
      <c r="AW480" s="144"/>
      <c r="AX480" s="144"/>
      <c r="AY480" s="144"/>
      <c r="AZ480" s="144"/>
      <c r="BA480" s="144"/>
      <c r="BB480" s="144"/>
      <c r="BC480" s="144"/>
      <c r="BD480" s="144"/>
      <c r="BE480" s="144"/>
      <c r="BF480" s="144"/>
    </row>
    <row r="481" spans="3:58">
      <c r="C481" s="144"/>
      <c r="D481" s="144"/>
      <c r="E481" s="144"/>
      <c r="F481" s="144"/>
      <c r="G481" s="144"/>
      <c r="H481" s="144"/>
      <c r="I481" s="144"/>
      <c r="J481" s="144"/>
      <c r="K481" s="144"/>
      <c r="L481" s="144"/>
      <c r="M481" s="144"/>
      <c r="N481" s="144"/>
      <c r="O481" s="144"/>
      <c r="P481" s="144"/>
      <c r="Q481" s="145"/>
      <c r="R481" s="145"/>
      <c r="S481" s="145"/>
      <c r="T481" s="145"/>
      <c r="U481" s="145"/>
      <c r="V481" s="145"/>
      <c r="W481" s="145"/>
      <c r="X481" s="145"/>
      <c r="Y481" s="145"/>
      <c r="Z481" s="145"/>
      <c r="AA481" s="145"/>
      <c r="AB481" s="145"/>
      <c r="AC481" s="145"/>
      <c r="AD481" s="145"/>
      <c r="AE481" s="144"/>
      <c r="AF481" s="144"/>
      <c r="AG481" s="144"/>
      <c r="AH481" s="144"/>
      <c r="AI481" s="144"/>
      <c r="AJ481" s="144"/>
      <c r="AK481" s="144"/>
      <c r="AL481" s="144"/>
      <c r="AM481" s="144"/>
      <c r="AN481" s="144"/>
      <c r="AO481" s="144"/>
      <c r="AP481" s="144"/>
      <c r="AQ481" s="144"/>
      <c r="AR481" s="144"/>
      <c r="AS481" s="144"/>
      <c r="AT481" s="144"/>
      <c r="AU481" s="144"/>
      <c r="AV481" s="144"/>
      <c r="AW481" s="144"/>
      <c r="AX481" s="144"/>
      <c r="AY481" s="144"/>
      <c r="AZ481" s="144"/>
      <c r="BA481" s="144"/>
      <c r="BB481" s="144"/>
      <c r="BC481" s="144"/>
      <c r="BD481" s="144"/>
      <c r="BE481" s="144"/>
      <c r="BF481" s="144"/>
    </row>
    <row r="482" spans="3:58">
      <c r="C482" s="144"/>
      <c r="D482" s="144"/>
      <c r="E482" s="144"/>
      <c r="F482" s="144"/>
      <c r="G482" s="144"/>
      <c r="H482" s="144"/>
      <c r="I482" s="144"/>
      <c r="J482" s="144"/>
      <c r="K482" s="144"/>
      <c r="L482" s="144"/>
      <c r="M482" s="144"/>
      <c r="N482" s="144"/>
      <c r="O482" s="144"/>
      <c r="P482" s="144"/>
      <c r="Q482" s="145"/>
      <c r="R482" s="145"/>
      <c r="S482" s="145"/>
      <c r="T482" s="145"/>
      <c r="U482" s="145"/>
      <c r="V482" s="145"/>
      <c r="W482" s="145"/>
      <c r="X482" s="145"/>
      <c r="Y482" s="145"/>
      <c r="Z482" s="145"/>
      <c r="AA482" s="145"/>
      <c r="AB482" s="145"/>
      <c r="AC482" s="145"/>
      <c r="AD482" s="145"/>
      <c r="AE482" s="144"/>
      <c r="AF482" s="144"/>
      <c r="AG482" s="144"/>
      <c r="AH482" s="144"/>
      <c r="AI482" s="144"/>
      <c r="AJ482" s="144"/>
      <c r="AK482" s="144"/>
      <c r="AL482" s="144"/>
      <c r="AM482" s="144"/>
      <c r="AN482" s="144"/>
      <c r="AO482" s="144"/>
      <c r="AP482" s="144"/>
      <c r="AQ482" s="144"/>
      <c r="AR482" s="144"/>
      <c r="AS482" s="144"/>
      <c r="AT482" s="144"/>
      <c r="AU482" s="144"/>
      <c r="AV482" s="144"/>
      <c r="AW482" s="144"/>
      <c r="AX482" s="144"/>
      <c r="AY482" s="144"/>
      <c r="AZ482" s="144"/>
      <c r="BA482" s="144"/>
      <c r="BB482" s="144"/>
      <c r="BC482" s="144"/>
      <c r="BD482" s="144"/>
      <c r="BE482" s="144"/>
      <c r="BF482" s="144"/>
    </row>
    <row r="483" spans="3:58">
      <c r="C483" s="144"/>
      <c r="D483" s="144"/>
      <c r="E483" s="144"/>
      <c r="F483" s="144"/>
      <c r="G483" s="144"/>
      <c r="H483" s="144"/>
      <c r="I483" s="144"/>
      <c r="J483" s="144"/>
      <c r="K483" s="144"/>
      <c r="L483" s="144"/>
      <c r="M483" s="144"/>
      <c r="N483" s="144"/>
      <c r="O483" s="144"/>
      <c r="P483" s="144"/>
      <c r="Q483" s="145"/>
      <c r="R483" s="145"/>
      <c r="S483" s="145"/>
      <c r="T483" s="145"/>
      <c r="U483" s="145"/>
      <c r="V483" s="145"/>
      <c r="W483" s="145"/>
      <c r="X483" s="145"/>
      <c r="Y483" s="145"/>
      <c r="Z483" s="145"/>
      <c r="AA483" s="145"/>
      <c r="AB483" s="145"/>
      <c r="AC483" s="145"/>
      <c r="AD483" s="145"/>
      <c r="AE483" s="144"/>
      <c r="AF483" s="144"/>
      <c r="AG483" s="144"/>
      <c r="AH483" s="144"/>
      <c r="AI483" s="144"/>
      <c r="AJ483" s="144"/>
      <c r="AK483" s="144"/>
      <c r="AL483" s="144"/>
      <c r="AM483" s="144"/>
      <c r="AN483" s="144"/>
      <c r="AO483" s="144"/>
      <c r="AP483" s="144"/>
      <c r="AQ483" s="144"/>
      <c r="AR483" s="144"/>
      <c r="AS483" s="144"/>
      <c r="AT483" s="144"/>
      <c r="AU483" s="144"/>
      <c r="AV483" s="144"/>
      <c r="AW483" s="144"/>
      <c r="AX483" s="144"/>
      <c r="AY483" s="144"/>
      <c r="AZ483" s="144"/>
      <c r="BA483" s="144"/>
      <c r="BB483" s="144"/>
      <c r="BC483" s="144"/>
      <c r="BD483" s="144"/>
      <c r="BE483" s="144"/>
      <c r="BF483" s="144"/>
    </row>
    <row r="484" spans="3:58">
      <c r="C484" s="144"/>
      <c r="D484" s="144"/>
      <c r="E484" s="144"/>
      <c r="F484" s="144"/>
      <c r="G484" s="144"/>
      <c r="H484" s="144"/>
      <c r="I484" s="144"/>
      <c r="J484" s="144"/>
      <c r="K484" s="144"/>
      <c r="L484" s="144"/>
      <c r="M484" s="144"/>
      <c r="N484" s="144"/>
      <c r="O484" s="144"/>
      <c r="P484" s="144"/>
      <c r="Q484" s="145"/>
      <c r="R484" s="145"/>
      <c r="S484" s="145"/>
      <c r="T484" s="145"/>
      <c r="U484" s="145"/>
      <c r="V484" s="145"/>
      <c r="W484" s="145"/>
      <c r="X484" s="145"/>
      <c r="Y484" s="145"/>
      <c r="Z484" s="145"/>
      <c r="AA484" s="145"/>
      <c r="AB484" s="145"/>
      <c r="AC484" s="145"/>
      <c r="AD484" s="145"/>
      <c r="AE484" s="144"/>
      <c r="AF484" s="144"/>
      <c r="AG484" s="144"/>
      <c r="AH484" s="144"/>
      <c r="AI484" s="144"/>
      <c r="AJ484" s="144"/>
      <c r="AK484" s="144"/>
      <c r="AL484" s="144"/>
      <c r="AM484" s="144"/>
      <c r="AN484" s="144"/>
      <c r="AO484" s="144"/>
      <c r="AP484" s="144"/>
      <c r="AQ484" s="144"/>
      <c r="AR484" s="144"/>
      <c r="AS484" s="144"/>
      <c r="AT484" s="144"/>
      <c r="AU484" s="144"/>
      <c r="AV484" s="144"/>
      <c r="AW484" s="144"/>
      <c r="AX484" s="144"/>
      <c r="AY484" s="144"/>
      <c r="AZ484" s="144"/>
      <c r="BA484" s="144"/>
      <c r="BB484" s="144"/>
      <c r="BC484" s="144"/>
      <c r="BD484" s="144"/>
      <c r="BE484" s="144"/>
      <c r="BF484" s="144"/>
    </row>
    <row r="485" spans="3:58">
      <c r="C485" s="144"/>
      <c r="D485" s="144"/>
      <c r="E485" s="144"/>
      <c r="F485" s="144"/>
      <c r="G485" s="144"/>
      <c r="H485" s="144"/>
      <c r="I485" s="144"/>
      <c r="J485" s="144"/>
      <c r="K485" s="144"/>
      <c r="L485" s="144"/>
      <c r="M485" s="144"/>
      <c r="N485" s="144"/>
      <c r="O485" s="144"/>
      <c r="P485" s="144"/>
      <c r="Q485" s="145"/>
      <c r="R485" s="145"/>
      <c r="S485" s="145"/>
      <c r="T485" s="145"/>
      <c r="U485" s="145"/>
      <c r="V485" s="145"/>
      <c r="W485" s="145"/>
      <c r="X485" s="145"/>
      <c r="Y485" s="145"/>
      <c r="Z485" s="145"/>
      <c r="AA485" s="145"/>
      <c r="AB485" s="145"/>
      <c r="AC485" s="145"/>
      <c r="AD485" s="145"/>
      <c r="AE485" s="144"/>
      <c r="AF485" s="144"/>
      <c r="AG485" s="144"/>
      <c r="AH485" s="144"/>
      <c r="AI485" s="144"/>
      <c r="AJ485" s="144"/>
      <c r="AK485" s="144"/>
      <c r="AL485" s="144"/>
      <c r="AM485" s="144"/>
      <c r="AN485" s="144"/>
      <c r="AO485" s="144"/>
      <c r="AP485" s="144"/>
      <c r="AQ485" s="144"/>
      <c r="AR485" s="144"/>
      <c r="AS485" s="144"/>
      <c r="AT485" s="144"/>
      <c r="AU485" s="144"/>
      <c r="AV485" s="144"/>
      <c r="AW485" s="144"/>
      <c r="AX485" s="144"/>
      <c r="AY485" s="144"/>
      <c r="AZ485" s="144"/>
      <c r="BA485" s="144"/>
      <c r="BB485" s="144"/>
      <c r="BC485" s="144"/>
      <c r="BD485" s="144"/>
      <c r="BE485" s="144"/>
      <c r="BF485" s="144"/>
    </row>
    <row r="486" spans="3:58">
      <c r="C486" s="144"/>
      <c r="D486" s="144"/>
      <c r="E486" s="144"/>
      <c r="F486" s="144"/>
      <c r="G486" s="144"/>
      <c r="H486" s="144"/>
      <c r="I486" s="144"/>
      <c r="J486" s="144"/>
      <c r="K486" s="144"/>
      <c r="L486" s="144"/>
      <c r="M486" s="144"/>
      <c r="N486" s="144"/>
      <c r="O486" s="144"/>
      <c r="P486" s="144"/>
      <c r="Q486" s="145"/>
      <c r="R486" s="145"/>
      <c r="S486" s="145"/>
      <c r="T486" s="145"/>
      <c r="U486" s="145"/>
      <c r="V486" s="145"/>
      <c r="W486" s="145"/>
      <c r="X486" s="145"/>
      <c r="Y486" s="145"/>
      <c r="Z486" s="145"/>
      <c r="AA486" s="145"/>
      <c r="AB486" s="145"/>
      <c r="AC486" s="145"/>
      <c r="AD486" s="145"/>
      <c r="AE486" s="144"/>
      <c r="AF486" s="144"/>
      <c r="AG486" s="144"/>
      <c r="AH486" s="144"/>
      <c r="AI486" s="144"/>
      <c r="AJ486" s="144"/>
      <c r="AK486" s="144"/>
      <c r="AL486" s="144"/>
      <c r="AM486" s="144"/>
      <c r="AN486" s="144"/>
      <c r="AO486" s="144"/>
      <c r="AP486" s="144"/>
      <c r="AQ486" s="144"/>
      <c r="AR486" s="144"/>
      <c r="AS486" s="144"/>
      <c r="AT486" s="144"/>
      <c r="AU486" s="144"/>
      <c r="AV486" s="144"/>
      <c r="AW486" s="144"/>
      <c r="AX486" s="144"/>
      <c r="AY486" s="144"/>
      <c r="AZ486" s="144"/>
      <c r="BA486" s="144"/>
      <c r="BB486" s="144"/>
      <c r="BC486" s="144"/>
      <c r="BD486" s="144"/>
      <c r="BE486" s="144"/>
      <c r="BF486" s="144"/>
    </row>
    <row r="487" spans="3:58">
      <c r="C487" s="144"/>
      <c r="D487" s="144"/>
      <c r="E487" s="144"/>
      <c r="F487" s="144"/>
      <c r="G487" s="144"/>
      <c r="H487" s="144"/>
      <c r="I487" s="144"/>
      <c r="J487" s="144"/>
      <c r="K487" s="144"/>
      <c r="L487" s="144"/>
      <c r="M487" s="144"/>
      <c r="N487" s="144"/>
      <c r="O487" s="144"/>
      <c r="P487" s="144"/>
      <c r="Q487" s="145"/>
      <c r="R487" s="145"/>
      <c r="S487" s="145"/>
      <c r="T487" s="145"/>
      <c r="U487" s="145"/>
      <c r="V487" s="145"/>
      <c r="W487" s="145"/>
      <c r="X487" s="145"/>
      <c r="Y487" s="145"/>
      <c r="Z487" s="145"/>
      <c r="AA487" s="145"/>
      <c r="AB487" s="145"/>
      <c r="AC487" s="145"/>
      <c r="AD487" s="145"/>
      <c r="AE487" s="144"/>
      <c r="AF487" s="144"/>
      <c r="AG487" s="144"/>
      <c r="AH487" s="144"/>
      <c r="AI487" s="144"/>
      <c r="AJ487" s="144"/>
      <c r="AK487" s="144"/>
      <c r="AL487" s="144"/>
      <c r="AM487" s="144"/>
      <c r="AN487" s="144"/>
      <c r="AO487" s="144"/>
      <c r="AP487" s="144"/>
      <c r="AQ487" s="144"/>
      <c r="AR487" s="144"/>
      <c r="AS487" s="144"/>
      <c r="AT487" s="144"/>
      <c r="AU487" s="144"/>
      <c r="AV487" s="144"/>
      <c r="AW487" s="144"/>
      <c r="AX487" s="144"/>
      <c r="AY487" s="144"/>
      <c r="AZ487" s="144"/>
      <c r="BA487" s="144"/>
      <c r="BB487" s="144"/>
      <c r="BC487" s="144"/>
      <c r="BD487" s="144"/>
      <c r="BE487" s="144"/>
      <c r="BF487" s="144"/>
    </row>
    <row r="488" spans="3:58">
      <c r="C488" s="144"/>
      <c r="D488" s="144"/>
      <c r="E488" s="144"/>
      <c r="F488" s="144"/>
      <c r="G488" s="144"/>
      <c r="H488" s="144"/>
      <c r="I488" s="144"/>
      <c r="J488" s="144"/>
      <c r="K488" s="144"/>
      <c r="L488" s="144"/>
      <c r="M488" s="144"/>
      <c r="N488" s="144"/>
      <c r="O488" s="144"/>
      <c r="P488" s="144"/>
      <c r="Q488" s="145"/>
      <c r="R488" s="145"/>
      <c r="S488" s="145"/>
      <c r="T488" s="145"/>
      <c r="U488" s="145"/>
      <c r="V488" s="145"/>
      <c r="W488" s="145"/>
      <c r="X488" s="145"/>
      <c r="Y488" s="145"/>
      <c r="Z488" s="145"/>
      <c r="AA488" s="145"/>
      <c r="AB488" s="145"/>
      <c r="AC488" s="145"/>
      <c r="AD488" s="145"/>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row>
    <row r="489" spans="3:58">
      <c r="C489" s="144"/>
      <c r="D489" s="144"/>
      <c r="E489" s="144"/>
      <c r="F489" s="144"/>
      <c r="G489" s="144"/>
      <c r="H489" s="144"/>
      <c r="I489" s="144"/>
      <c r="J489" s="144"/>
      <c r="K489" s="144"/>
      <c r="L489" s="144"/>
      <c r="M489" s="144"/>
      <c r="N489" s="144"/>
      <c r="O489" s="144"/>
      <c r="P489" s="144"/>
      <c r="Q489" s="145"/>
      <c r="R489" s="145"/>
      <c r="S489" s="145"/>
      <c r="T489" s="145"/>
      <c r="U489" s="145"/>
      <c r="V489" s="145"/>
      <c r="W489" s="145"/>
      <c r="X489" s="145"/>
      <c r="Y489" s="145"/>
      <c r="Z489" s="145"/>
      <c r="AA489" s="145"/>
      <c r="AB489" s="145"/>
      <c r="AC489" s="145"/>
      <c r="AD489" s="145"/>
      <c r="AE489" s="144"/>
      <c r="AF489" s="144"/>
      <c r="AG489" s="144"/>
      <c r="AH489" s="144"/>
      <c r="AI489" s="144"/>
      <c r="AJ489" s="144"/>
      <c r="AK489" s="144"/>
      <c r="AL489" s="144"/>
      <c r="AM489" s="144"/>
      <c r="AN489" s="144"/>
      <c r="AO489" s="144"/>
      <c r="AP489" s="144"/>
      <c r="AQ489" s="144"/>
      <c r="AR489" s="144"/>
      <c r="AS489" s="144"/>
      <c r="AT489" s="144"/>
      <c r="AU489" s="144"/>
      <c r="AV489" s="144"/>
      <c r="AW489" s="144"/>
      <c r="AX489" s="144"/>
      <c r="AY489" s="144"/>
      <c r="AZ489" s="144"/>
      <c r="BA489" s="144"/>
      <c r="BB489" s="144"/>
      <c r="BC489" s="144"/>
      <c r="BD489" s="144"/>
      <c r="BE489" s="144"/>
      <c r="BF489" s="144"/>
    </row>
    <row r="490" spans="3:58">
      <c r="C490" s="144"/>
      <c r="D490" s="144"/>
      <c r="E490" s="144"/>
      <c r="F490" s="144"/>
      <c r="G490" s="144"/>
      <c r="H490" s="144"/>
      <c r="I490" s="144"/>
      <c r="J490" s="144"/>
      <c r="K490" s="144"/>
      <c r="L490" s="144"/>
      <c r="M490" s="144"/>
      <c r="N490" s="144"/>
      <c r="O490" s="144"/>
      <c r="P490" s="144"/>
      <c r="Q490" s="145"/>
      <c r="R490" s="145"/>
      <c r="S490" s="145"/>
      <c r="T490" s="145"/>
      <c r="U490" s="145"/>
      <c r="V490" s="145"/>
      <c r="W490" s="145"/>
      <c r="X490" s="145"/>
      <c r="Y490" s="145"/>
      <c r="Z490" s="145"/>
      <c r="AA490" s="145"/>
      <c r="AB490" s="145"/>
      <c r="AC490" s="145"/>
      <c r="AD490" s="145"/>
      <c r="AE490" s="144"/>
      <c r="AF490" s="144"/>
      <c r="AG490" s="144"/>
      <c r="AH490" s="144"/>
      <c r="AI490" s="144"/>
      <c r="AJ490" s="144"/>
      <c r="AK490" s="144"/>
      <c r="AL490" s="144"/>
      <c r="AM490" s="144"/>
      <c r="AN490" s="144"/>
      <c r="AO490" s="144"/>
      <c r="AP490" s="144"/>
      <c r="AQ490" s="144"/>
      <c r="AR490" s="144"/>
      <c r="AS490" s="144"/>
      <c r="AT490" s="144"/>
      <c r="AU490" s="144"/>
      <c r="AV490" s="144"/>
      <c r="AW490" s="144"/>
      <c r="AX490" s="144"/>
      <c r="AY490" s="144"/>
      <c r="AZ490" s="144"/>
      <c r="BA490" s="144"/>
      <c r="BB490" s="144"/>
      <c r="BC490" s="144"/>
      <c r="BD490" s="144"/>
      <c r="BE490" s="144"/>
      <c r="BF490" s="144"/>
    </row>
    <row r="491" spans="3:58">
      <c r="C491" s="144"/>
      <c r="D491" s="144"/>
      <c r="E491" s="144"/>
      <c r="F491" s="144"/>
      <c r="G491" s="144"/>
      <c r="H491" s="144"/>
      <c r="I491" s="144"/>
      <c r="J491" s="144"/>
      <c r="K491" s="144"/>
      <c r="L491" s="144"/>
      <c r="M491" s="144"/>
      <c r="N491" s="144"/>
      <c r="O491" s="144"/>
      <c r="P491" s="144"/>
      <c r="Q491" s="145"/>
      <c r="R491" s="145"/>
      <c r="S491" s="145"/>
      <c r="T491" s="145"/>
      <c r="U491" s="145"/>
      <c r="V491" s="145"/>
      <c r="W491" s="145"/>
      <c r="X491" s="145"/>
      <c r="Y491" s="145"/>
      <c r="Z491" s="145"/>
      <c r="AA491" s="145"/>
      <c r="AB491" s="145"/>
      <c r="AC491" s="145"/>
      <c r="AD491" s="145"/>
      <c r="AE491" s="144"/>
      <c r="AF491" s="144"/>
      <c r="AG491" s="144"/>
      <c r="AH491" s="144"/>
      <c r="AI491" s="144"/>
      <c r="AJ491" s="144"/>
      <c r="AK491" s="144"/>
      <c r="AL491" s="144"/>
      <c r="AM491" s="144"/>
      <c r="AN491" s="144"/>
      <c r="AO491" s="144"/>
      <c r="AP491" s="144"/>
      <c r="AQ491" s="144"/>
      <c r="AR491" s="144"/>
      <c r="AS491" s="144"/>
      <c r="AT491" s="144"/>
      <c r="AU491" s="144"/>
      <c r="AV491" s="144"/>
      <c r="AW491" s="144"/>
      <c r="AX491" s="144"/>
      <c r="AY491" s="144"/>
      <c r="AZ491" s="144"/>
      <c r="BA491" s="144"/>
      <c r="BB491" s="144"/>
      <c r="BC491" s="144"/>
      <c r="BD491" s="144"/>
      <c r="BE491" s="144"/>
      <c r="BF491" s="144"/>
    </row>
    <row r="492" spans="3:58">
      <c r="C492" s="144"/>
      <c r="D492" s="144"/>
      <c r="E492" s="144"/>
      <c r="F492" s="144"/>
      <c r="G492" s="144"/>
      <c r="H492" s="144"/>
      <c r="I492" s="144"/>
      <c r="J492" s="144"/>
      <c r="K492" s="144"/>
      <c r="L492" s="144"/>
      <c r="M492" s="144"/>
      <c r="N492" s="144"/>
      <c r="O492" s="144"/>
      <c r="P492" s="144"/>
      <c r="Q492" s="145"/>
      <c r="R492" s="145"/>
      <c r="S492" s="145"/>
      <c r="T492" s="145"/>
      <c r="U492" s="145"/>
      <c r="V492" s="145"/>
      <c r="W492" s="145"/>
      <c r="X492" s="145"/>
      <c r="Y492" s="145"/>
      <c r="Z492" s="145"/>
      <c r="AA492" s="145"/>
      <c r="AB492" s="145"/>
      <c r="AC492" s="145"/>
      <c r="AD492" s="145"/>
      <c r="AE492" s="144"/>
      <c r="AF492" s="144"/>
      <c r="AG492" s="144"/>
      <c r="AH492" s="144"/>
      <c r="AI492" s="144"/>
      <c r="AJ492" s="144"/>
      <c r="AK492" s="144"/>
      <c r="AL492" s="144"/>
      <c r="AM492" s="144"/>
      <c r="AN492" s="144"/>
      <c r="AO492" s="144"/>
      <c r="AP492" s="144"/>
      <c r="AQ492" s="144"/>
      <c r="AR492" s="144"/>
      <c r="AS492" s="144"/>
      <c r="AT492" s="144"/>
      <c r="AU492" s="144"/>
      <c r="AV492" s="144"/>
      <c r="AW492" s="144"/>
      <c r="AX492" s="144"/>
      <c r="AY492" s="144"/>
      <c r="AZ492" s="144"/>
      <c r="BA492" s="144"/>
      <c r="BB492" s="144"/>
      <c r="BC492" s="144"/>
      <c r="BD492" s="144"/>
      <c r="BE492" s="144"/>
      <c r="BF492" s="144"/>
    </row>
    <row r="493" spans="3:58">
      <c r="C493" s="144"/>
      <c r="D493" s="144"/>
      <c r="E493" s="144"/>
      <c r="F493" s="144"/>
      <c r="G493" s="144"/>
      <c r="H493" s="144"/>
      <c r="I493" s="144"/>
      <c r="J493" s="144"/>
      <c r="K493" s="144"/>
      <c r="L493" s="144"/>
      <c r="M493" s="144"/>
      <c r="N493" s="144"/>
      <c r="O493" s="144"/>
      <c r="P493" s="144"/>
      <c r="Q493" s="145"/>
      <c r="R493" s="145"/>
      <c r="S493" s="145"/>
      <c r="T493" s="145"/>
      <c r="U493" s="145"/>
      <c r="V493" s="145"/>
      <c r="W493" s="145"/>
      <c r="X493" s="145"/>
      <c r="Y493" s="145"/>
      <c r="Z493" s="145"/>
      <c r="AA493" s="145"/>
      <c r="AB493" s="145"/>
      <c r="AC493" s="145"/>
      <c r="AD493" s="145"/>
      <c r="AE493" s="144"/>
      <c r="AF493" s="144"/>
      <c r="AG493" s="144"/>
      <c r="AH493" s="144"/>
      <c r="AI493" s="144"/>
      <c r="AJ493" s="144"/>
      <c r="AK493" s="144"/>
      <c r="AL493" s="144"/>
      <c r="AM493" s="144"/>
      <c r="AN493" s="144"/>
      <c r="AO493" s="144"/>
      <c r="AP493" s="144"/>
      <c r="AQ493" s="144"/>
      <c r="AR493" s="144"/>
      <c r="AS493" s="144"/>
      <c r="AT493" s="144"/>
      <c r="AU493" s="144"/>
      <c r="AV493" s="144"/>
      <c r="AW493" s="144"/>
      <c r="AX493" s="144"/>
      <c r="AY493" s="144"/>
      <c r="AZ493" s="144"/>
      <c r="BA493" s="144"/>
      <c r="BB493" s="144"/>
      <c r="BC493" s="144"/>
      <c r="BD493" s="144"/>
      <c r="BE493" s="144"/>
      <c r="BF493" s="144"/>
    </row>
    <row r="494" spans="3:58">
      <c r="C494" s="144"/>
      <c r="D494" s="144"/>
      <c r="E494" s="144"/>
      <c r="F494" s="144"/>
      <c r="G494" s="144"/>
      <c r="H494" s="144"/>
      <c r="I494" s="144"/>
      <c r="J494" s="144"/>
      <c r="K494" s="144"/>
      <c r="L494" s="144"/>
      <c r="M494" s="144"/>
      <c r="N494" s="144"/>
      <c r="O494" s="144"/>
      <c r="P494" s="144"/>
      <c r="Q494" s="145"/>
      <c r="R494" s="145"/>
      <c r="S494" s="145"/>
      <c r="T494" s="145"/>
      <c r="U494" s="145"/>
      <c r="V494" s="145"/>
      <c r="W494" s="145"/>
      <c r="X494" s="145"/>
      <c r="Y494" s="145"/>
      <c r="Z494" s="145"/>
      <c r="AA494" s="145"/>
      <c r="AB494" s="145"/>
      <c r="AC494" s="145"/>
      <c r="AD494" s="145"/>
      <c r="AE494" s="144"/>
      <c r="AF494" s="144"/>
      <c r="AG494" s="144"/>
      <c r="AH494" s="144"/>
      <c r="AI494" s="144"/>
      <c r="AJ494" s="144"/>
      <c r="AK494" s="144"/>
      <c r="AL494" s="144"/>
      <c r="AM494" s="144"/>
      <c r="AN494" s="144"/>
      <c r="AO494" s="144"/>
      <c r="AP494" s="144"/>
      <c r="AQ494" s="144"/>
      <c r="AR494" s="144"/>
      <c r="AS494" s="144"/>
      <c r="AT494" s="144"/>
      <c r="AU494" s="144"/>
      <c r="AV494" s="144"/>
      <c r="AW494" s="144"/>
      <c r="AX494" s="144"/>
      <c r="AY494" s="144"/>
      <c r="AZ494" s="144"/>
      <c r="BA494" s="144"/>
      <c r="BB494" s="144"/>
      <c r="BC494" s="144"/>
      <c r="BD494" s="144"/>
      <c r="BE494" s="144"/>
      <c r="BF494" s="144"/>
    </row>
    <row r="495" spans="3:58">
      <c r="C495" s="144"/>
      <c r="D495" s="144"/>
      <c r="E495" s="144"/>
      <c r="F495" s="144"/>
      <c r="G495" s="144"/>
      <c r="H495" s="144"/>
      <c r="I495" s="144"/>
      <c r="J495" s="144"/>
      <c r="K495" s="144"/>
      <c r="L495" s="144"/>
      <c r="M495" s="144"/>
      <c r="N495" s="144"/>
      <c r="O495" s="144"/>
      <c r="P495" s="144"/>
      <c r="Q495" s="145"/>
      <c r="R495" s="145"/>
      <c r="S495" s="145"/>
      <c r="T495" s="145"/>
      <c r="U495" s="145"/>
      <c r="V495" s="145"/>
      <c r="W495" s="145"/>
      <c r="X495" s="145"/>
      <c r="Y495" s="145"/>
      <c r="Z495" s="145"/>
      <c r="AA495" s="145"/>
      <c r="AB495" s="145"/>
      <c r="AC495" s="145"/>
      <c r="AD495" s="145"/>
      <c r="AE495" s="144"/>
      <c r="AF495" s="144"/>
      <c r="AG495" s="144"/>
      <c r="AH495" s="144"/>
      <c r="AI495" s="144"/>
      <c r="AJ495" s="144"/>
      <c r="AK495" s="144"/>
      <c r="AL495" s="144"/>
      <c r="AM495" s="144"/>
      <c r="AN495" s="144"/>
      <c r="AO495" s="144"/>
      <c r="AP495" s="144"/>
      <c r="AQ495" s="144"/>
      <c r="AR495" s="144"/>
      <c r="AS495" s="144"/>
      <c r="AT495" s="144"/>
      <c r="AU495" s="144"/>
      <c r="AV495" s="144"/>
      <c r="AW495" s="144"/>
      <c r="AX495" s="144"/>
      <c r="AY495" s="144"/>
      <c r="AZ495" s="144"/>
      <c r="BA495" s="144"/>
      <c r="BB495" s="144"/>
      <c r="BC495" s="144"/>
      <c r="BD495" s="144"/>
      <c r="BE495" s="144"/>
      <c r="BF495" s="144"/>
    </row>
    <row r="496" spans="3:58">
      <c r="C496" s="144"/>
      <c r="D496" s="144"/>
      <c r="E496" s="144"/>
      <c r="F496" s="144"/>
      <c r="G496" s="144"/>
      <c r="H496" s="144"/>
      <c r="I496" s="144"/>
      <c r="J496" s="144"/>
      <c r="K496" s="144"/>
      <c r="L496" s="144"/>
      <c r="M496" s="144"/>
      <c r="N496" s="144"/>
      <c r="O496" s="144"/>
      <c r="P496" s="144"/>
      <c r="Q496" s="145"/>
      <c r="R496" s="145"/>
      <c r="S496" s="145"/>
      <c r="T496" s="145"/>
      <c r="U496" s="145"/>
      <c r="V496" s="145"/>
      <c r="W496" s="145"/>
      <c r="X496" s="145"/>
      <c r="Y496" s="145"/>
      <c r="Z496" s="145"/>
      <c r="AA496" s="145"/>
      <c r="AB496" s="145"/>
      <c r="AC496" s="145"/>
      <c r="AD496" s="145"/>
      <c r="AE496" s="144"/>
      <c r="AF496" s="144"/>
      <c r="AG496" s="144"/>
      <c r="AH496" s="144"/>
      <c r="AI496" s="144"/>
      <c r="AJ496" s="144"/>
      <c r="AK496" s="144"/>
      <c r="AL496" s="144"/>
      <c r="AM496" s="144"/>
      <c r="AN496" s="144"/>
      <c r="AO496" s="144"/>
      <c r="AP496" s="144"/>
      <c r="AQ496" s="144"/>
      <c r="AR496" s="144"/>
      <c r="AS496" s="144"/>
      <c r="AT496" s="144"/>
      <c r="AU496" s="144"/>
      <c r="AV496" s="144"/>
      <c r="AW496" s="144"/>
      <c r="AX496" s="144"/>
      <c r="AY496" s="144"/>
      <c r="AZ496" s="144"/>
      <c r="BA496" s="144"/>
      <c r="BB496" s="144"/>
      <c r="BC496" s="144"/>
      <c r="BD496" s="144"/>
      <c r="BE496" s="144"/>
      <c r="BF496" s="144"/>
    </row>
    <row r="497" spans="3:58">
      <c r="C497" s="144"/>
      <c r="D497" s="144"/>
      <c r="E497" s="144"/>
      <c r="F497" s="144"/>
      <c r="G497" s="144"/>
      <c r="H497" s="144"/>
      <c r="I497" s="144"/>
      <c r="J497" s="144"/>
      <c r="K497" s="144"/>
      <c r="L497" s="144"/>
      <c r="M497" s="144"/>
      <c r="N497" s="144"/>
      <c r="O497" s="144"/>
      <c r="P497" s="144"/>
      <c r="Q497" s="145"/>
      <c r="R497" s="145"/>
      <c r="S497" s="145"/>
      <c r="T497" s="145"/>
      <c r="U497" s="145"/>
      <c r="V497" s="145"/>
      <c r="W497" s="145"/>
      <c r="X497" s="145"/>
      <c r="Y497" s="145"/>
      <c r="Z497" s="145"/>
      <c r="AA497" s="145"/>
      <c r="AB497" s="145"/>
      <c r="AC497" s="145"/>
      <c r="AD497" s="145"/>
      <c r="AE497" s="144"/>
      <c r="AF497" s="144"/>
      <c r="AG497" s="144"/>
      <c r="AH497" s="144"/>
      <c r="AI497" s="144"/>
      <c r="AJ497" s="144"/>
      <c r="AK497" s="144"/>
      <c r="AL497" s="144"/>
      <c r="AM497" s="144"/>
      <c r="AN497" s="144"/>
      <c r="AO497" s="144"/>
      <c r="AP497" s="144"/>
      <c r="AQ497" s="144"/>
      <c r="AR497" s="144"/>
      <c r="AS497" s="144"/>
      <c r="AT497" s="144"/>
      <c r="AU497" s="144"/>
      <c r="AV497" s="144"/>
      <c r="AW497" s="144"/>
      <c r="AX497" s="144"/>
      <c r="AY497" s="144"/>
      <c r="AZ497" s="144"/>
      <c r="BA497" s="144"/>
      <c r="BB497" s="144"/>
      <c r="BC497" s="144"/>
      <c r="BD497" s="144"/>
      <c r="BE497" s="144"/>
      <c r="BF497" s="144"/>
    </row>
    <row r="498" spans="3:58">
      <c r="C498" s="144"/>
      <c r="D498" s="144"/>
      <c r="E498" s="144"/>
      <c r="F498" s="144"/>
      <c r="G498" s="144"/>
      <c r="H498" s="144"/>
      <c r="I498" s="144"/>
      <c r="J498" s="144"/>
      <c r="K498" s="144"/>
      <c r="L498" s="144"/>
      <c r="M498" s="144"/>
      <c r="N498" s="144"/>
      <c r="O498" s="144"/>
      <c r="P498" s="144"/>
      <c r="Q498" s="145"/>
      <c r="R498" s="145"/>
      <c r="S498" s="145"/>
      <c r="T498" s="145"/>
      <c r="U498" s="145"/>
      <c r="V498" s="145"/>
      <c r="W498" s="145"/>
      <c r="X498" s="145"/>
      <c r="Y498" s="145"/>
      <c r="Z498" s="145"/>
      <c r="AA498" s="145"/>
      <c r="AB498" s="145"/>
      <c r="AC498" s="145"/>
      <c r="AD498" s="145"/>
      <c r="AE498" s="144"/>
      <c r="AF498" s="144"/>
      <c r="AG498" s="144"/>
      <c r="AH498" s="144"/>
      <c r="AI498" s="144"/>
      <c r="AJ498" s="144"/>
      <c r="AK498" s="144"/>
      <c r="AL498" s="144"/>
      <c r="AM498" s="144"/>
      <c r="AN498" s="144"/>
      <c r="AO498" s="144"/>
      <c r="AP498" s="144"/>
      <c r="AQ498" s="144"/>
      <c r="AR498" s="144"/>
      <c r="AS498" s="144"/>
      <c r="AT498" s="144"/>
      <c r="AU498" s="144"/>
      <c r="AV498" s="144"/>
      <c r="AW498" s="144"/>
      <c r="AX498" s="144"/>
      <c r="AY498" s="144"/>
      <c r="AZ498" s="144"/>
      <c r="BA498" s="144"/>
      <c r="BB498" s="144"/>
      <c r="BC498" s="144"/>
      <c r="BD498" s="144"/>
      <c r="BE498" s="144"/>
      <c r="BF498" s="144"/>
    </row>
    <row r="499" spans="3:58">
      <c r="C499" s="144"/>
      <c r="D499" s="144"/>
      <c r="E499" s="144"/>
      <c r="F499" s="144"/>
      <c r="G499" s="144"/>
      <c r="H499" s="144"/>
      <c r="I499" s="144"/>
      <c r="J499" s="144"/>
      <c r="K499" s="144"/>
      <c r="L499" s="144"/>
      <c r="M499" s="144"/>
      <c r="N499" s="144"/>
      <c r="O499" s="144"/>
      <c r="P499" s="144"/>
      <c r="Q499" s="145"/>
      <c r="R499" s="145"/>
      <c r="S499" s="145"/>
      <c r="T499" s="145"/>
      <c r="U499" s="145"/>
      <c r="V499" s="145"/>
      <c r="W499" s="145"/>
      <c r="X499" s="145"/>
      <c r="Y499" s="145"/>
      <c r="Z499" s="145"/>
      <c r="AA499" s="145"/>
      <c r="AB499" s="145"/>
      <c r="AC499" s="145"/>
      <c r="AD499" s="145"/>
      <c r="AE499" s="144"/>
      <c r="AF499" s="144"/>
      <c r="AG499" s="144"/>
      <c r="AH499" s="144"/>
      <c r="AI499" s="144"/>
      <c r="AJ499" s="144"/>
      <c r="AK499" s="144"/>
      <c r="AL499" s="144"/>
      <c r="AM499" s="144"/>
      <c r="AN499" s="144"/>
      <c r="AO499" s="144"/>
      <c r="AP499" s="144"/>
      <c r="AQ499" s="144"/>
      <c r="AR499" s="144"/>
      <c r="AS499" s="144"/>
      <c r="AT499" s="144"/>
      <c r="AU499" s="144"/>
      <c r="AV499" s="144"/>
      <c r="AW499" s="144"/>
      <c r="AX499" s="144"/>
      <c r="AY499" s="144"/>
      <c r="AZ499" s="144"/>
      <c r="BA499" s="144"/>
      <c r="BB499" s="144"/>
      <c r="BC499" s="144"/>
      <c r="BD499" s="144"/>
      <c r="BE499" s="144"/>
      <c r="BF499" s="144"/>
    </row>
    <row r="500" spans="3:58">
      <c r="C500" s="144"/>
      <c r="D500" s="144"/>
      <c r="E500" s="144"/>
      <c r="F500" s="144"/>
      <c r="G500" s="144"/>
      <c r="H500" s="144"/>
      <c r="I500" s="144"/>
      <c r="J500" s="144"/>
      <c r="K500" s="144"/>
      <c r="L500" s="144"/>
      <c r="M500" s="144"/>
      <c r="N500" s="144"/>
      <c r="O500" s="144"/>
      <c r="P500" s="144"/>
      <c r="Q500" s="145"/>
      <c r="R500" s="145"/>
      <c r="S500" s="145"/>
      <c r="T500" s="145"/>
      <c r="U500" s="145"/>
      <c r="V500" s="145"/>
      <c r="W500" s="145"/>
      <c r="X500" s="145"/>
      <c r="Y500" s="145"/>
      <c r="Z500" s="145"/>
      <c r="AA500" s="145"/>
      <c r="AB500" s="145"/>
      <c r="AC500" s="145"/>
      <c r="AD500" s="145"/>
      <c r="AE500" s="144"/>
      <c r="AF500" s="144"/>
      <c r="AG500" s="144"/>
      <c r="AH500" s="144"/>
      <c r="AI500" s="144"/>
      <c r="AJ500" s="144"/>
      <c r="AK500" s="144"/>
      <c r="AL500" s="144"/>
      <c r="AM500" s="144"/>
      <c r="AN500" s="144"/>
      <c r="AO500" s="144"/>
      <c r="AP500" s="144"/>
      <c r="AQ500" s="144"/>
      <c r="AR500" s="144"/>
      <c r="AS500" s="144"/>
      <c r="AT500" s="144"/>
      <c r="AU500" s="144"/>
      <c r="AV500" s="144"/>
      <c r="AW500" s="144"/>
      <c r="AX500" s="144"/>
      <c r="AY500" s="144"/>
      <c r="AZ500" s="144"/>
      <c r="BA500" s="144"/>
      <c r="BB500" s="144"/>
      <c r="BC500" s="144"/>
      <c r="BD500" s="144"/>
      <c r="BE500" s="144"/>
      <c r="BF500" s="144"/>
    </row>
    <row r="501" spans="3:58">
      <c r="C501" s="144"/>
      <c r="D501" s="144"/>
      <c r="E501" s="144"/>
      <c r="F501" s="144"/>
      <c r="G501" s="144"/>
      <c r="H501" s="144"/>
      <c r="I501" s="144"/>
      <c r="J501" s="144"/>
      <c r="K501" s="144"/>
      <c r="L501" s="144"/>
      <c r="M501" s="144"/>
      <c r="N501" s="144"/>
      <c r="O501" s="144"/>
      <c r="P501" s="144"/>
      <c r="Q501" s="145"/>
      <c r="R501" s="145"/>
      <c r="S501" s="145"/>
      <c r="T501" s="145"/>
      <c r="U501" s="145"/>
      <c r="V501" s="145"/>
      <c r="W501" s="145"/>
      <c r="X501" s="145"/>
      <c r="Y501" s="145"/>
      <c r="Z501" s="145"/>
      <c r="AA501" s="145"/>
      <c r="AB501" s="145"/>
      <c r="AC501" s="145"/>
      <c r="AD501" s="145"/>
      <c r="AE501" s="144"/>
      <c r="AF501" s="144"/>
      <c r="AG501" s="144"/>
      <c r="AH501" s="144"/>
      <c r="AI501" s="144"/>
      <c r="AJ501" s="144"/>
      <c r="AK501" s="144"/>
      <c r="AL501" s="144"/>
      <c r="AM501" s="144"/>
      <c r="AN501" s="144"/>
      <c r="AO501" s="144"/>
      <c r="AP501" s="144"/>
      <c r="AQ501" s="144"/>
      <c r="AR501" s="144"/>
      <c r="AS501" s="144"/>
      <c r="AT501" s="144"/>
      <c r="AU501" s="144"/>
      <c r="AV501" s="144"/>
      <c r="AW501" s="144"/>
      <c r="AX501" s="144"/>
      <c r="AY501" s="144"/>
      <c r="AZ501" s="144"/>
      <c r="BA501" s="144"/>
      <c r="BB501" s="144"/>
      <c r="BC501" s="144"/>
      <c r="BD501" s="144"/>
      <c r="BE501" s="144"/>
      <c r="BF501" s="144"/>
    </row>
    <row r="502" spans="3:58">
      <c r="C502" s="144"/>
      <c r="D502" s="144"/>
      <c r="E502" s="144"/>
      <c r="F502" s="144"/>
      <c r="G502" s="144"/>
      <c r="H502" s="144"/>
      <c r="I502" s="144"/>
      <c r="J502" s="144"/>
      <c r="K502" s="144"/>
      <c r="L502" s="144"/>
      <c r="M502" s="144"/>
      <c r="N502" s="144"/>
      <c r="O502" s="144"/>
      <c r="P502" s="144"/>
      <c r="Q502" s="145"/>
      <c r="R502" s="145"/>
      <c r="S502" s="145"/>
      <c r="T502" s="145"/>
      <c r="U502" s="145"/>
      <c r="V502" s="145"/>
      <c r="W502" s="145"/>
      <c r="X502" s="145"/>
      <c r="Y502" s="145"/>
      <c r="Z502" s="145"/>
      <c r="AA502" s="145"/>
      <c r="AB502" s="145"/>
      <c r="AC502" s="145"/>
      <c r="AD502" s="145"/>
      <c r="AE502" s="144"/>
      <c r="AF502" s="144"/>
      <c r="AG502" s="144"/>
      <c r="AH502" s="144"/>
      <c r="AI502" s="144"/>
      <c r="AJ502" s="144"/>
      <c r="AK502" s="144"/>
      <c r="AL502" s="144"/>
      <c r="AM502" s="144"/>
      <c r="AN502" s="144"/>
      <c r="AO502" s="144"/>
      <c r="AP502" s="144"/>
      <c r="AQ502" s="144"/>
      <c r="AR502" s="144"/>
      <c r="AS502" s="144"/>
      <c r="AT502" s="144"/>
      <c r="AU502" s="144"/>
      <c r="AV502" s="144"/>
      <c r="AW502" s="144"/>
      <c r="AX502" s="144"/>
      <c r="AY502" s="144"/>
      <c r="AZ502" s="144"/>
      <c r="BA502" s="144"/>
      <c r="BB502" s="144"/>
      <c r="BC502" s="144"/>
      <c r="BD502" s="144"/>
      <c r="BE502" s="144"/>
      <c r="BF502" s="144"/>
    </row>
    <row r="503" spans="3:58">
      <c r="C503" s="144"/>
      <c r="D503" s="144"/>
      <c r="E503" s="144"/>
      <c r="F503" s="144"/>
      <c r="G503" s="144"/>
      <c r="H503" s="144"/>
      <c r="I503" s="144"/>
      <c r="J503" s="144"/>
      <c r="K503" s="144"/>
      <c r="L503" s="144"/>
      <c r="M503" s="144"/>
      <c r="N503" s="144"/>
      <c r="O503" s="144"/>
      <c r="P503" s="144"/>
      <c r="Q503" s="145"/>
      <c r="R503" s="145"/>
      <c r="S503" s="145"/>
      <c r="T503" s="145"/>
      <c r="U503" s="145"/>
      <c r="V503" s="145"/>
      <c r="W503" s="145"/>
      <c r="X503" s="145"/>
      <c r="Y503" s="145"/>
      <c r="Z503" s="145"/>
      <c r="AA503" s="145"/>
      <c r="AB503" s="145"/>
      <c r="AC503" s="145"/>
      <c r="AD503" s="145"/>
      <c r="AE503" s="144"/>
      <c r="AF503" s="144"/>
      <c r="AG503" s="144"/>
      <c r="AH503" s="144"/>
      <c r="AI503" s="144"/>
      <c r="AJ503" s="144"/>
      <c r="AK503" s="144"/>
      <c r="AL503" s="144"/>
      <c r="AM503" s="144"/>
      <c r="AN503" s="144"/>
      <c r="AO503" s="144"/>
      <c r="AP503" s="144"/>
      <c r="AQ503" s="144"/>
      <c r="AR503" s="144"/>
      <c r="AS503" s="144"/>
      <c r="AT503" s="144"/>
      <c r="AU503" s="144"/>
      <c r="AV503" s="144"/>
      <c r="AW503" s="144"/>
      <c r="AX503" s="144"/>
      <c r="AY503" s="144"/>
      <c r="AZ503" s="144"/>
      <c r="BA503" s="144"/>
      <c r="BB503" s="144"/>
      <c r="BC503" s="144"/>
      <c r="BD503" s="144"/>
      <c r="BE503" s="144"/>
      <c r="BF503" s="144"/>
    </row>
    <row r="504" spans="3:58">
      <c r="C504" s="144"/>
      <c r="D504" s="144"/>
      <c r="E504" s="144"/>
      <c r="F504" s="144"/>
      <c r="G504" s="144"/>
      <c r="H504" s="144"/>
      <c r="I504" s="144"/>
      <c r="J504" s="144"/>
      <c r="K504" s="144"/>
      <c r="L504" s="144"/>
      <c r="M504" s="144"/>
      <c r="N504" s="144"/>
      <c r="O504" s="144"/>
      <c r="P504" s="144"/>
      <c r="Q504" s="145"/>
      <c r="R504" s="145"/>
      <c r="S504" s="145"/>
      <c r="T504" s="145"/>
      <c r="U504" s="145"/>
      <c r="V504" s="145"/>
      <c r="W504" s="145"/>
      <c r="X504" s="145"/>
      <c r="Y504" s="145"/>
      <c r="Z504" s="145"/>
      <c r="AA504" s="145"/>
      <c r="AB504" s="145"/>
      <c r="AC504" s="145"/>
      <c r="AD504" s="145"/>
      <c r="AE504" s="144"/>
      <c r="AF504" s="144"/>
      <c r="AG504" s="144"/>
      <c r="AH504" s="144"/>
      <c r="AI504" s="144"/>
      <c r="AJ504" s="144"/>
      <c r="AK504" s="144"/>
      <c r="AL504" s="144"/>
      <c r="AM504" s="144"/>
      <c r="AN504" s="144"/>
      <c r="AO504" s="144"/>
      <c r="AP504" s="144"/>
      <c r="AQ504" s="144"/>
      <c r="AR504" s="144"/>
      <c r="AS504" s="144"/>
      <c r="AT504" s="144"/>
      <c r="AU504" s="144"/>
      <c r="AV504" s="144"/>
      <c r="AW504" s="144"/>
      <c r="AX504" s="144"/>
      <c r="AY504" s="144"/>
      <c r="AZ504" s="144"/>
      <c r="BA504" s="144"/>
      <c r="BB504" s="144"/>
      <c r="BC504" s="144"/>
      <c r="BD504" s="144"/>
      <c r="BE504" s="144"/>
      <c r="BF504" s="144"/>
    </row>
    <row r="505" spans="3:58">
      <c r="C505" s="144"/>
      <c r="D505" s="144"/>
      <c r="E505" s="144"/>
      <c r="F505" s="144"/>
      <c r="G505" s="144"/>
      <c r="H505" s="144"/>
      <c r="I505" s="144"/>
      <c r="J505" s="144"/>
      <c r="K505" s="144"/>
      <c r="L505" s="144"/>
      <c r="M505" s="144"/>
      <c r="N505" s="144"/>
      <c r="O505" s="144"/>
      <c r="P505" s="144"/>
      <c r="Q505" s="145"/>
      <c r="R505" s="145"/>
      <c r="S505" s="145"/>
      <c r="T505" s="145"/>
      <c r="U505" s="145"/>
      <c r="V505" s="145"/>
      <c r="W505" s="145"/>
      <c r="X505" s="145"/>
      <c r="Y505" s="145"/>
      <c r="Z505" s="145"/>
      <c r="AA505" s="145"/>
      <c r="AB505" s="145"/>
      <c r="AC505" s="145"/>
      <c r="AD505" s="145"/>
      <c r="AE505" s="144"/>
      <c r="AF505" s="144"/>
      <c r="AG505" s="144"/>
      <c r="AH505" s="144"/>
      <c r="AI505" s="144"/>
      <c r="AJ505" s="144"/>
      <c r="AK505" s="144"/>
      <c r="AL505" s="144"/>
      <c r="AM505" s="144"/>
      <c r="AN505" s="144"/>
      <c r="AO505" s="144"/>
      <c r="AP505" s="144"/>
      <c r="AQ505" s="144"/>
      <c r="AR505" s="144"/>
      <c r="AS505" s="144"/>
      <c r="AT505" s="144"/>
      <c r="AU505" s="144"/>
      <c r="AV505" s="144"/>
      <c r="AW505" s="144"/>
      <c r="AX505" s="144"/>
      <c r="AY505" s="144"/>
      <c r="AZ505" s="144"/>
      <c r="BA505" s="144"/>
      <c r="BB505" s="144"/>
      <c r="BC505" s="144"/>
      <c r="BD505" s="144"/>
      <c r="BE505" s="144"/>
      <c r="BF505" s="144"/>
    </row>
    <row r="506" spans="3:58">
      <c r="C506" s="144"/>
      <c r="D506" s="144"/>
      <c r="E506" s="144"/>
      <c r="F506" s="144"/>
      <c r="G506" s="144"/>
      <c r="H506" s="144"/>
      <c r="I506" s="144"/>
      <c r="J506" s="144"/>
      <c r="K506" s="144"/>
      <c r="L506" s="144"/>
      <c r="M506" s="144"/>
      <c r="N506" s="144"/>
      <c r="O506" s="144"/>
      <c r="P506" s="144"/>
      <c r="Q506" s="145"/>
      <c r="R506" s="145"/>
      <c r="S506" s="145"/>
      <c r="T506" s="145"/>
      <c r="U506" s="145"/>
      <c r="V506" s="145"/>
      <c r="W506" s="145"/>
      <c r="X506" s="145"/>
      <c r="Y506" s="145"/>
      <c r="Z506" s="145"/>
      <c r="AA506" s="145"/>
      <c r="AB506" s="145"/>
      <c r="AC506" s="145"/>
      <c r="AD506" s="145"/>
      <c r="AE506" s="144"/>
      <c r="AF506" s="144"/>
      <c r="AG506" s="144"/>
      <c r="AH506" s="144"/>
      <c r="AI506" s="144"/>
      <c r="AJ506" s="144"/>
      <c r="AK506" s="144"/>
      <c r="AL506" s="144"/>
      <c r="AM506" s="144"/>
      <c r="AN506" s="144"/>
      <c r="AO506" s="144"/>
      <c r="AP506" s="144"/>
      <c r="AQ506" s="144"/>
      <c r="AR506" s="144"/>
      <c r="AS506" s="144"/>
      <c r="AT506" s="144"/>
      <c r="AU506" s="144"/>
      <c r="AV506" s="144"/>
      <c r="AW506" s="144"/>
      <c r="AX506" s="144"/>
      <c r="AY506" s="144"/>
      <c r="AZ506" s="144"/>
      <c r="BA506" s="144"/>
      <c r="BB506" s="144"/>
      <c r="BC506" s="144"/>
      <c r="BD506" s="144"/>
      <c r="BE506" s="144"/>
      <c r="BF506" s="144"/>
    </row>
    <row r="507" spans="3:58">
      <c r="C507" s="144"/>
      <c r="D507" s="144"/>
      <c r="E507" s="144"/>
      <c r="F507" s="144"/>
      <c r="G507" s="144"/>
      <c r="H507" s="144"/>
      <c r="I507" s="144"/>
      <c r="J507" s="144"/>
      <c r="K507" s="144"/>
      <c r="L507" s="144"/>
      <c r="M507" s="144"/>
      <c r="N507" s="144"/>
      <c r="O507" s="144"/>
      <c r="P507" s="144"/>
      <c r="Q507" s="145"/>
      <c r="R507" s="145"/>
      <c r="S507" s="145"/>
      <c r="T507" s="145"/>
      <c r="U507" s="145"/>
      <c r="V507" s="145"/>
      <c r="W507" s="145"/>
      <c r="X507" s="145"/>
      <c r="Y507" s="145"/>
      <c r="Z507" s="145"/>
      <c r="AA507" s="145"/>
      <c r="AB507" s="145"/>
      <c r="AC507" s="145"/>
      <c r="AD507" s="145"/>
      <c r="AE507" s="144"/>
      <c r="AF507" s="144"/>
      <c r="AG507" s="144"/>
      <c r="AH507" s="144"/>
      <c r="AI507" s="144"/>
      <c r="AJ507" s="144"/>
      <c r="AK507" s="144"/>
      <c r="AL507" s="144"/>
      <c r="AM507" s="144"/>
      <c r="AN507" s="144"/>
      <c r="AO507" s="144"/>
      <c r="AP507" s="144"/>
      <c r="AQ507" s="144"/>
      <c r="AR507" s="144"/>
      <c r="AS507" s="144"/>
      <c r="AT507" s="144"/>
      <c r="AU507" s="144"/>
      <c r="AV507" s="144"/>
      <c r="AW507" s="144"/>
      <c r="AX507" s="144"/>
      <c r="AY507" s="144"/>
      <c r="AZ507" s="144"/>
      <c r="BA507" s="144"/>
      <c r="BB507" s="144"/>
      <c r="BC507" s="144"/>
      <c r="BD507" s="144"/>
      <c r="BE507" s="144"/>
      <c r="BF507" s="144"/>
    </row>
    <row r="508" spans="3:58">
      <c r="C508" s="144"/>
      <c r="D508" s="144"/>
      <c r="E508" s="144"/>
      <c r="F508" s="144"/>
      <c r="G508" s="144"/>
      <c r="H508" s="144"/>
      <c r="I508" s="144"/>
      <c r="J508" s="144"/>
      <c r="K508" s="144"/>
      <c r="L508" s="144"/>
      <c r="M508" s="144"/>
      <c r="N508" s="144"/>
      <c r="O508" s="144"/>
      <c r="P508" s="144"/>
      <c r="Q508" s="145"/>
      <c r="R508" s="145"/>
      <c r="S508" s="145"/>
      <c r="T508" s="145"/>
      <c r="U508" s="145"/>
      <c r="V508" s="145"/>
      <c r="W508" s="145"/>
      <c r="X508" s="145"/>
      <c r="Y508" s="145"/>
      <c r="Z508" s="145"/>
      <c r="AA508" s="145"/>
      <c r="AB508" s="145"/>
      <c r="AC508" s="145"/>
      <c r="AD508" s="145"/>
      <c r="AE508" s="144"/>
      <c r="AF508" s="144"/>
      <c r="AG508" s="144"/>
      <c r="AH508" s="144"/>
      <c r="AI508" s="144"/>
      <c r="AJ508" s="144"/>
      <c r="AK508" s="144"/>
      <c r="AL508" s="144"/>
      <c r="AM508" s="144"/>
      <c r="AN508" s="144"/>
      <c r="AO508" s="144"/>
      <c r="AP508" s="144"/>
      <c r="AQ508" s="144"/>
      <c r="AR508" s="144"/>
      <c r="AS508" s="144"/>
      <c r="AT508" s="144"/>
      <c r="AU508" s="144"/>
      <c r="AV508" s="144"/>
      <c r="AW508" s="144"/>
      <c r="AX508" s="144"/>
      <c r="AY508" s="144"/>
      <c r="AZ508" s="144"/>
      <c r="BA508" s="144"/>
      <c r="BB508" s="144"/>
      <c r="BC508" s="144"/>
      <c r="BD508" s="144"/>
      <c r="BE508" s="144"/>
      <c r="BF508" s="144"/>
    </row>
    <row r="509" spans="3:58">
      <c r="C509" s="144"/>
      <c r="D509" s="144"/>
      <c r="E509" s="144"/>
      <c r="F509" s="144"/>
      <c r="G509" s="144"/>
      <c r="H509" s="144"/>
      <c r="I509" s="144"/>
      <c r="J509" s="144"/>
      <c r="K509" s="144"/>
      <c r="L509" s="144"/>
      <c r="M509" s="144"/>
      <c r="N509" s="144"/>
      <c r="O509" s="144"/>
      <c r="P509" s="144"/>
      <c r="Q509" s="145"/>
      <c r="R509" s="145"/>
      <c r="S509" s="145"/>
      <c r="T509" s="145"/>
      <c r="U509" s="145"/>
      <c r="V509" s="145"/>
      <c r="W509" s="145"/>
      <c r="X509" s="145"/>
      <c r="Y509" s="145"/>
      <c r="Z509" s="145"/>
      <c r="AA509" s="145"/>
      <c r="AB509" s="145"/>
      <c r="AC509" s="145"/>
      <c r="AD509" s="145"/>
      <c r="AE509" s="144"/>
      <c r="AF509" s="144"/>
      <c r="AG509" s="144"/>
      <c r="AH509" s="144"/>
      <c r="AI509" s="144"/>
      <c r="AJ509" s="144"/>
      <c r="AK509" s="144"/>
      <c r="AL509" s="144"/>
      <c r="AM509" s="144"/>
      <c r="AN509" s="144"/>
      <c r="AO509" s="144"/>
      <c r="AP509" s="144"/>
      <c r="AQ509" s="144"/>
      <c r="AR509" s="144"/>
      <c r="AS509" s="144"/>
      <c r="AT509" s="144"/>
      <c r="AU509" s="144"/>
      <c r="AV509" s="144"/>
      <c r="AW509" s="144"/>
      <c r="AX509" s="144"/>
      <c r="AY509" s="144"/>
      <c r="AZ509" s="144"/>
      <c r="BA509" s="144"/>
      <c r="BB509" s="144"/>
      <c r="BC509" s="144"/>
      <c r="BD509" s="144"/>
      <c r="BE509" s="144"/>
      <c r="BF509" s="144"/>
    </row>
    <row r="510" spans="3:58">
      <c r="C510" s="144"/>
      <c r="D510" s="144"/>
      <c r="E510" s="144"/>
      <c r="F510" s="144"/>
      <c r="G510" s="144"/>
      <c r="H510" s="144"/>
      <c r="I510" s="144"/>
      <c r="J510" s="144"/>
      <c r="K510" s="144"/>
      <c r="L510" s="144"/>
      <c r="M510" s="144"/>
      <c r="N510" s="144"/>
      <c r="O510" s="144"/>
      <c r="P510" s="144"/>
      <c r="Q510" s="145"/>
      <c r="R510" s="145"/>
      <c r="S510" s="145"/>
      <c r="T510" s="145"/>
      <c r="U510" s="145"/>
      <c r="V510" s="145"/>
      <c r="W510" s="145"/>
      <c r="X510" s="145"/>
      <c r="Y510" s="145"/>
      <c r="Z510" s="145"/>
      <c r="AA510" s="145"/>
      <c r="AB510" s="145"/>
      <c r="AC510" s="145"/>
      <c r="AD510" s="145"/>
      <c r="AE510" s="144"/>
      <c r="AF510" s="144"/>
      <c r="AG510" s="144"/>
      <c r="AH510" s="144"/>
      <c r="AI510" s="144"/>
      <c r="AJ510" s="144"/>
      <c r="AK510" s="144"/>
      <c r="AL510" s="144"/>
      <c r="AM510" s="144"/>
      <c r="AN510" s="144"/>
      <c r="AO510" s="144"/>
      <c r="AP510" s="144"/>
      <c r="AQ510" s="144"/>
      <c r="AR510" s="144"/>
      <c r="AS510" s="144"/>
      <c r="AT510" s="144"/>
      <c r="AU510" s="144"/>
      <c r="AV510" s="144"/>
      <c r="AW510" s="144"/>
      <c r="AX510" s="144"/>
      <c r="AY510" s="144"/>
      <c r="AZ510" s="144"/>
      <c r="BA510" s="144"/>
      <c r="BB510" s="144"/>
      <c r="BC510" s="144"/>
      <c r="BD510" s="144"/>
      <c r="BE510" s="144"/>
      <c r="BF510" s="144"/>
    </row>
    <row r="511" spans="3:58">
      <c r="C511" s="144"/>
      <c r="D511" s="144"/>
      <c r="E511" s="144"/>
      <c r="F511" s="144"/>
      <c r="G511" s="144"/>
      <c r="H511" s="144"/>
      <c r="I511" s="144"/>
      <c r="J511" s="144"/>
      <c r="K511" s="144"/>
      <c r="L511" s="144"/>
      <c r="M511" s="144"/>
      <c r="N511" s="144"/>
      <c r="O511" s="144"/>
      <c r="P511" s="144"/>
      <c r="Q511" s="145"/>
      <c r="R511" s="145"/>
      <c r="S511" s="145"/>
      <c r="T511" s="145"/>
      <c r="U511" s="145"/>
      <c r="V511" s="145"/>
      <c r="W511" s="145"/>
      <c r="X511" s="145"/>
      <c r="Y511" s="145"/>
      <c r="Z511" s="145"/>
      <c r="AA511" s="145"/>
      <c r="AB511" s="145"/>
      <c r="AC511" s="145"/>
      <c r="AD511" s="145"/>
      <c r="AE511" s="144"/>
      <c r="AF511" s="144"/>
      <c r="AG511" s="144"/>
      <c r="AH511" s="144"/>
      <c r="AI511" s="144"/>
      <c r="AJ511" s="144"/>
      <c r="AK511" s="144"/>
      <c r="AL511" s="144"/>
      <c r="AM511" s="144"/>
      <c r="AN511" s="144"/>
      <c r="AO511" s="144"/>
      <c r="AP511" s="144"/>
      <c r="AQ511" s="144"/>
      <c r="AR511" s="144"/>
      <c r="AS511" s="144"/>
      <c r="AT511" s="144"/>
      <c r="AU511" s="144"/>
      <c r="AV511" s="144"/>
      <c r="AW511" s="144"/>
      <c r="AX511" s="144"/>
      <c r="AY511" s="144"/>
      <c r="AZ511" s="144"/>
      <c r="BA511" s="144"/>
      <c r="BB511" s="144"/>
      <c r="BC511" s="144"/>
      <c r="BD511" s="144"/>
      <c r="BE511" s="144"/>
      <c r="BF511" s="144"/>
    </row>
    <row r="512" spans="3:58">
      <c r="C512" s="144"/>
      <c r="D512" s="144"/>
      <c r="E512" s="144"/>
      <c r="F512" s="144"/>
      <c r="G512" s="144"/>
      <c r="H512" s="144"/>
      <c r="I512" s="144"/>
      <c r="J512" s="144"/>
      <c r="K512" s="144"/>
      <c r="L512" s="144"/>
      <c r="M512" s="144"/>
      <c r="N512" s="144"/>
      <c r="O512" s="144"/>
      <c r="P512" s="144"/>
      <c r="Q512" s="145"/>
      <c r="R512" s="145"/>
      <c r="S512" s="145"/>
      <c r="T512" s="145"/>
      <c r="U512" s="145"/>
      <c r="V512" s="145"/>
      <c r="W512" s="145"/>
      <c r="X512" s="145"/>
      <c r="Y512" s="145"/>
      <c r="Z512" s="145"/>
      <c r="AA512" s="145"/>
      <c r="AB512" s="145"/>
      <c r="AC512" s="145"/>
      <c r="AD512" s="145"/>
      <c r="AE512" s="144"/>
      <c r="AF512" s="144"/>
      <c r="AG512" s="144"/>
      <c r="AH512" s="144"/>
      <c r="AI512" s="144"/>
      <c r="AJ512" s="144"/>
      <c r="AK512" s="144"/>
      <c r="AL512" s="144"/>
      <c r="AM512" s="144"/>
      <c r="AN512" s="144"/>
      <c r="AO512" s="144"/>
      <c r="AP512" s="144"/>
      <c r="AQ512" s="144"/>
      <c r="AR512" s="144"/>
      <c r="AS512" s="144"/>
      <c r="AT512" s="144"/>
      <c r="AU512" s="144"/>
      <c r="AV512" s="144"/>
      <c r="AW512" s="144"/>
      <c r="AX512" s="144"/>
      <c r="AY512" s="144"/>
      <c r="AZ512" s="144"/>
      <c r="BA512" s="144"/>
      <c r="BB512" s="144"/>
      <c r="BC512" s="144"/>
      <c r="BD512" s="144"/>
      <c r="BE512" s="144"/>
      <c r="BF512" s="144"/>
    </row>
    <row r="513" spans="3:58">
      <c r="C513" s="144"/>
      <c r="D513" s="144"/>
      <c r="E513" s="144"/>
      <c r="F513" s="144"/>
      <c r="G513" s="144"/>
      <c r="H513" s="144"/>
      <c r="I513" s="144"/>
      <c r="J513" s="144"/>
      <c r="K513" s="144"/>
      <c r="L513" s="144"/>
      <c r="M513" s="144"/>
      <c r="N513" s="144"/>
      <c r="O513" s="144"/>
      <c r="P513" s="144"/>
      <c r="Q513" s="145"/>
      <c r="R513" s="145"/>
      <c r="S513" s="145"/>
      <c r="T513" s="145"/>
      <c r="U513" s="145"/>
      <c r="V513" s="145"/>
      <c r="W513" s="145"/>
      <c r="X513" s="145"/>
      <c r="Y513" s="145"/>
      <c r="Z513" s="145"/>
      <c r="AA513" s="145"/>
      <c r="AB513" s="145"/>
      <c r="AC513" s="145"/>
      <c r="AD513" s="145"/>
      <c r="AE513" s="144"/>
      <c r="AF513" s="144"/>
      <c r="AG513" s="144"/>
      <c r="AH513" s="144"/>
      <c r="AI513" s="144"/>
      <c r="AJ513" s="144"/>
      <c r="AK513" s="144"/>
      <c r="AL513" s="144"/>
      <c r="AM513" s="144"/>
      <c r="AN513" s="144"/>
      <c r="AO513" s="144"/>
      <c r="AP513" s="144"/>
      <c r="AQ513" s="144"/>
      <c r="AR513" s="144"/>
      <c r="AS513" s="144"/>
      <c r="AT513" s="144"/>
      <c r="AU513" s="144"/>
      <c r="AV513" s="144"/>
      <c r="AW513" s="144"/>
      <c r="AX513" s="144"/>
      <c r="AY513" s="144"/>
      <c r="AZ513" s="144"/>
      <c r="BA513" s="144"/>
      <c r="BB513" s="144"/>
      <c r="BC513" s="144"/>
      <c r="BD513" s="144"/>
      <c r="BE513" s="144"/>
      <c r="BF513" s="144"/>
    </row>
    <row r="514" spans="3:58">
      <c r="C514" s="144"/>
      <c r="D514" s="144"/>
      <c r="E514" s="144"/>
      <c r="F514" s="144"/>
      <c r="G514" s="144"/>
      <c r="H514" s="144"/>
      <c r="I514" s="144"/>
      <c r="J514" s="144"/>
      <c r="K514" s="144"/>
      <c r="L514" s="144"/>
      <c r="M514" s="144"/>
      <c r="N514" s="144"/>
      <c r="O514" s="144"/>
      <c r="P514" s="144"/>
      <c r="Q514" s="145"/>
      <c r="R514" s="145"/>
      <c r="S514" s="145"/>
      <c r="T514" s="145"/>
      <c r="U514" s="145"/>
      <c r="V514" s="145"/>
      <c r="W514" s="145"/>
      <c r="X514" s="145"/>
      <c r="Y514" s="145"/>
      <c r="Z514" s="145"/>
      <c r="AA514" s="145"/>
      <c r="AB514" s="145"/>
      <c r="AC514" s="145"/>
      <c r="AD514" s="145"/>
      <c r="AE514" s="144"/>
      <c r="AF514" s="144"/>
      <c r="AG514" s="144"/>
      <c r="AH514" s="144"/>
      <c r="AI514" s="144"/>
      <c r="AJ514" s="144"/>
      <c r="AK514" s="144"/>
      <c r="AL514" s="144"/>
      <c r="AM514" s="144"/>
      <c r="AN514" s="144"/>
      <c r="AO514" s="144"/>
      <c r="AP514" s="144"/>
      <c r="AQ514" s="144"/>
      <c r="AR514" s="144"/>
      <c r="AS514" s="144"/>
      <c r="AT514" s="144"/>
      <c r="AU514" s="144"/>
      <c r="AV514" s="144"/>
      <c r="AW514" s="144"/>
      <c r="AX514" s="144"/>
      <c r="AY514" s="144"/>
      <c r="AZ514" s="144"/>
      <c r="BA514" s="144"/>
      <c r="BB514" s="144"/>
      <c r="BC514" s="144"/>
      <c r="BD514" s="144"/>
      <c r="BE514" s="144"/>
      <c r="BF514" s="144"/>
    </row>
    <row r="515" spans="3:58">
      <c r="C515" s="144"/>
      <c r="D515" s="144"/>
      <c r="E515" s="144"/>
      <c r="F515" s="144"/>
      <c r="G515" s="144"/>
      <c r="H515" s="144"/>
      <c r="I515" s="144"/>
      <c r="J515" s="144"/>
      <c r="K515" s="144"/>
      <c r="L515" s="144"/>
      <c r="M515" s="144"/>
      <c r="N515" s="144"/>
      <c r="O515" s="144"/>
      <c r="P515" s="144"/>
      <c r="Q515" s="145"/>
      <c r="R515" s="145"/>
      <c r="S515" s="145"/>
      <c r="T515" s="145"/>
      <c r="U515" s="145"/>
      <c r="V515" s="145"/>
      <c r="W515" s="145"/>
      <c r="X515" s="145"/>
      <c r="Y515" s="145"/>
      <c r="Z515" s="145"/>
      <c r="AA515" s="145"/>
      <c r="AB515" s="145"/>
      <c r="AC515" s="145"/>
      <c r="AD515" s="145"/>
      <c r="AE515" s="144"/>
      <c r="AF515" s="144"/>
      <c r="AG515" s="144"/>
      <c r="AH515" s="144"/>
      <c r="AI515" s="144"/>
      <c r="AJ515" s="144"/>
      <c r="AK515" s="144"/>
      <c r="AL515" s="144"/>
      <c r="AM515" s="144"/>
      <c r="AN515" s="144"/>
      <c r="AO515" s="144"/>
      <c r="AP515" s="144"/>
      <c r="AQ515" s="144"/>
      <c r="AR515" s="144"/>
      <c r="AS515" s="144"/>
      <c r="AT515" s="144"/>
      <c r="AU515" s="144"/>
      <c r="AV515" s="144"/>
      <c r="AW515" s="144"/>
      <c r="AX515" s="144"/>
      <c r="AY515" s="144"/>
      <c r="AZ515" s="144"/>
      <c r="BA515" s="144"/>
      <c r="BB515" s="144"/>
      <c r="BC515" s="144"/>
      <c r="BD515" s="144"/>
      <c r="BE515" s="144"/>
      <c r="BF515" s="144"/>
    </row>
    <row r="516" spans="3:58">
      <c r="C516" s="144"/>
      <c r="D516" s="144"/>
      <c r="E516" s="144"/>
      <c r="F516" s="144"/>
      <c r="G516" s="144"/>
      <c r="H516" s="144"/>
      <c r="I516" s="144"/>
      <c r="J516" s="144"/>
      <c r="K516" s="144"/>
      <c r="L516" s="144"/>
      <c r="M516" s="144"/>
      <c r="N516" s="144"/>
      <c r="O516" s="144"/>
      <c r="P516" s="144"/>
      <c r="Q516" s="145"/>
      <c r="R516" s="145"/>
      <c r="S516" s="145"/>
      <c r="T516" s="145"/>
      <c r="U516" s="145"/>
      <c r="V516" s="145"/>
      <c r="W516" s="145"/>
      <c r="X516" s="145"/>
      <c r="Y516" s="145"/>
      <c r="Z516" s="145"/>
      <c r="AA516" s="145"/>
      <c r="AB516" s="145"/>
      <c r="AC516" s="145"/>
      <c r="AD516" s="145"/>
      <c r="AE516" s="144"/>
      <c r="AF516" s="144"/>
      <c r="AG516" s="144"/>
      <c r="AH516" s="144"/>
      <c r="AI516" s="144"/>
      <c r="AJ516" s="144"/>
      <c r="AK516" s="144"/>
      <c r="AL516" s="144"/>
      <c r="AM516" s="144"/>
      <c r="AN516" s="144"/>
      <c r="AO516" s="144"/>
      <c r="AP516" s="144"/>
      <c r="AQ516" s="144"/>
      <c r="AR516" s="144"/>
      <c r="AS516" s="144"/>
      <c r="AT516" s="144"/>
      <c r="AU516" s="144"/>
      <c r="AV516" s="144"/>
      <c r="AW516" s="144"/>
      <c r="AX516" s="144"/>
      <c r="AY516" s="144"/>
      <c r="AZ516" s="144"/>
      <c r="BA516" s="144"/>
      <c r="BB516" s="144"/>
      <c r="BC516" s="144"/>
      <c r="BD516" s="144"/>
      <c r="BE516" s="144"/>
      <c r="BF516" s="144"/>
    </row>
    <row r="517" spans="3:58">
      <c r="C517" s="144"/>
      <c r="D517" s="144"/>
      <c r="E517" s="144"/>
      <c r="F517" s="144"/>
      <c r="G517" s="144"/>
      <c r="H517" s="144"/>
      <c r="I517" s="144"/>
      <c r="J517" s="144"/>
      <c r="K517" s="144"/>
      <c r="L517" s="144"/>
      <c r="M517" s="144"/>
      <c r="N517" s="144"/>
      <c r="O517" s="144"/>
      <c r="P517" s="144"/>
      <c r="Q517" s="145"/>
      <c r="R517" s="145"/>
      <c r="S517" s="145"/>
      <c r="T517" s="145"/>
      <c r="U517" s="145"/>
      <c r="V517" s="145"/>
      <c r="W517" s="145"/>
      <c r="X517" s="145"/>
      <c r="Y517" s="145"/>
      <c r="Z517" s="145"/>
      <c r="AA517" s="145"/>
      <c r="AB517" s="145"/>
      <c r="AC517" s="145"/>
      <c r="AD517" s="145"/>
      <c r="AE517" s="144"/>
      <c r="AF517" s="144"/>
      <c r="AG517" s="144"/>
      <c r="AH517" s="144"/>
      <c r="AI517" s="144"/>
      <c r="AJ517" s="144"/>
      <c r="AK517" s="144"/>
      <c r="AL517" s="144"/>
      <c r="AM517" s="144"/>
      <c r="AN517" s="144"/>
      <c r="AO517" s="144"/>
      <c r="AP517" s="144"/>
      <c r="AQ517" s="144"/>
      <c r="AR517" s="144"/>
      <c r="AS517" s="144"/>
      <c r="AT517" s="144"/>
      <c r="AU517" s="144"/>
      <c r="AV517" s="144"/>
      <c r="AW517" s="144"/>
      <c r="AX517" s="144"/>
      <c r="AY517" s="144"/>
      <c r="AZ517" s="144"/>
      <c r="BA517" s="144"/>
      <c r="BB517" s="144"/>
      <c r="BC517" s="144"/>
      <c r="BD517" s="144"/>
      <c r="BE517" s="144"/>
      <c r="BF517" s="144"/>
    </row>
    <row r="518" spans="3:58">
      <c r="C518" s="144"/>
      <c r="D518" s="144"/>
      <c r="E518" s="144"/>
      <c r="F518" s="144"/>
      <c r="G518" s="144"/>
      <c r="H518" s="144"/>
      <c r="I518" s="144"/>
      <c r="J518" s="144"/>
      <c r="K518" s="144"/>
      <c r="L518" s="144"/>
      <c r="M518" s="144"/>
      <c r="N518" s="144"/>
      <c r="O518" s="144"/>
      <c r="P518" s="144"/>
      <c r="Q518" s="145"/>
      <c r="R518" s="145"/>
      <c r="S518" s="145"/>
      <c r="T518" s="145"/>
      <c r="U518" s="145"/>
      <c r="V518" s="145"/>
      <c r="W518" s="145"/>
      <c r="X518" s="145"/>
      <c r="Y518" s="145"/>
      <c r="Z518" s="145"/>
      <c r="AA518" s="145"/>
      <c r="AB518" s="145"/>
      <c r="AC518" s="145"/>
      <c r="AD518" s="145"/>
      <c r="AE518" s="144"/>
      <c r="AF518" s="144"/>
      <c r="AG518" s="144"/>
      <c r="AH518" s="144"/>
      <c r="AI518" s="144"/>
      <c r="AJ518" s="144"/>
      <c r="AK518" s="144"/>
      <c r="AL518" s="144"/>
      <c r="AM518" s="144"/>
      <c r="AN518" s="144"/>
      <c r="AO518" s="144"/>
      <c r="AP518" s="144"/>
      <c r="AQ518" s="144"/>
      <c r="AR518" s="144"/>
      <c r="AS518" s="144"/>
      <c r="AT518" s="144"/>
      <c r="AU518" s="144"/>
      <c r="AV518" s="144"/>
      <c r="AW518" s="144"/>
      <c r="AX518" s="144"/>
      <c r="AY518" s="144"/>
      <c r="AZ518" s="144"/>
      <c r="BA518" s="144"/>
      <c r="BB518" s="144"/>
      <c r="BC518" s="144"/>
      <c r="BD518" s="144"/>
      <c r="BE518" s="144"/>
      <c r="BF518" s="144"/>
    </row>
    <row r="519" spans="3:58">
      <c r="C519" s="144"/>
      <c r="D519" s="144"/>
      <c r="E519" s="144"/>
      <c r="F519" s="144"/>
      <c r="G519" s="144"/>
      <c r="H519" s="144"/>
      <c r="I519" s="144"/>
      <c r="J519" s="144"/>
      <c r="K519" s="144"/>
      <c r="L519" s="144"/>
      <c r="M519" s="144"/>
      <c r="N519" s="144"/>
      <c r="O519" s="144"/>
      <c r="P519" s="144"/>
      <c r="Q519" s="145"/>
      <c r="R519" s="145"/>
      <c r="S519" s="145"/>
      <c r="T519" s="145"/>
      <c r="U519" s="145"/>
      <c r="V519" s="145"/>
      <c r="W519" s="145"/>
      <c r="X519" s="145"/>
      <c r="Y519" s="145"/>
      <c r="Z519" s="145"/>
      <c r="AA519" s="145"/>
      <c r="AB519" s="145"/>
      <c r="AC519" s="145"/>
      <c r="AD519" s="145"/>
      <c r="AE519" s="144"/>
      <c r="AF519" s="144"/>
      <c r="AG519" s="144"/>
      <c r="AH519" s="144"/>
      <c r="AI519" s="144"/>
      <c r="AJ519" s="144"/>
      <c r="AK519" s="144"/>
      <c r="AL519" s="144"/>
      <c r="AM519" s="144"/>
      <c r="AN519" s="144"/>
      <c r="AO519" s="144"/>
      <c r="AP519" s="144"/>
      <c r="AQ519" s="144"/>
      <c r="AR519" s="144"/>
      <c r="AS519" s="144"/>
      <c r="AT519" s="144"/>
      <c r="AU519" s="144"/>
      <c r="AV519" s="144"/>
      <c r="AW519" s="144"/>
      <c r="AX519" s="144"/>
      <c r="AY519" s="144"/>
      <c r="AZ519" s="144"/>
      <c r="BA519" s="144"/>
      <c r="BB519" s="144"/>
      <c r="BC519" s="144"/>
      <c r="BD519" s="144"/>
      <c r="BE519" s="144"/>
      <c r="BF519" s="144"/>
    </row>
    <row r="520" spans="3:58">
      <c r="C520" s="144"/>
      <c r="D520" s="144"/>
      <c r="E520" s="144"/>
      <c r="F520" s="144"/>
      <c r="G520" s="144"/>
      <c r="H520" s="144"/>
      <c r="I520" s="144"/>
      <c r="J520" s="144"/>
      <c r="K520" s="144"/>
      <c r="L520" s="144"/>
      <c r="M520" s="144"/>
      <c r="N520" s="144"/>
      <c r="O520" s="144"/>
      <c r="P520" s="144"/>
      <c r="Q520" s="145"/>
      <c r="R520" s="145"/>
      <c r="S520" s="145"/>
      <c r="T520" s="145"/>
      <c r="U520" s="145"/>
      <c r="V520" s="145"/>
      <c r="W520" s="145"/>
      <c r="X520" s="145"/>
      <c r="Y520" s="145"/>
      <c r="Z520" s="145"/>
      <c r="AA520" s="145"/>
      <c r="AB520" s="145"/>
      <c r="AC520" s="145"/>
      <c r="AD520" s="145"/>
      <c r="AE520" s="144"/>
      <c r="AF520" s="144"/>
      <c r="AG520" s="144"/>
      <c r="AH520" s="144"/>
      <c r="AI520" s="144"/>
      <c r="AJ520" s="144"/>
      <c r="AK520" s="144"/>
      <c r="AL520" s="144"/>
      <c r="AM520" s="144"/>
      <c r="AN520" s="144"/>
      <c r="AO520" s="144"/>
      <c r="AP520" s="144"/>
      <c r="AQ520" s="144"/>
      <c r="AR520" s="144"/>
      <c r="AS520" s="144"/>
      <c r="AT520" s="144"/>
      <c r="AU520" s="144"/>
      <c r="AV520" s="144"/>
      <c r="AW520" s="144"/>
      <c r="AX520" s="144"/>
      <c r="AY520" s="144"/>
      <c r="AZ520" s="144"/>
      <c r="BA520" s="144"/>
      <c r="BB520" s="144"/>
      <c r="BC520" s="144"/>
      <c r="BD520" s="144"/>
      <c r="BE520" s="144"/>
      <c r="BF520" s="144"/>
    </row>
    <row r="521" spans="3:58">
      <c r="C521" s="144"/>
      <c r="D521" s="144"/>
      <c r="E521" s="144"/>
      <c r="F521" s="144"/>
      <c r="G521" s="144"/>
      <c r="H521" s="144"/>
      <c r="I521" s="144"/>
      <c r="J521" s="144"/>
      <c r="K521" s="144"/>
      <c r="L521" s="144"/>
      <c r="M521" s="144"/>
      <c r="N521" s="144"/>
      <c r="O521" s="144"/>
      <c r="P521" s="144"/>
      <c r="Q521" s="145"/>
      <c r="R521" s="145"/>
      <c r="S521" s="145"/>
      <c r="T521" s="145"/>
      <c r="U521" s="145"/>
      <c r="V521" s="145"/>
      <c r="W521" s="145"/>
      <c r="X521" s="145"/>
      <c r="Y521" s="145"/>
      <c r="Z521" s="145"/>
      <c r="AA521" s="145"/>
      <c r="AB521" s="145"/>
      <c r="AC521" s="145"/>
      <c r="AD521" s="145"/>
      <c r="AE521" s="144"/>
      <c r="AF521" s="144"/>
      <c r="AG521" s="144"/>
      <c r="AH521" s="144"/>
      <c r="AI521" s="144"/>
      <c r="AJ521" s="144"/>
      <c r="AK521" s="144"/>
      <c r="AL521" s="144"/>
      <c r="AM521" s="144"/>
      <c r="AN521" s="144"/>
      <c r="AO521" s="144"/>
      <c r="AP521" s="144"/>
      <c r="AQ521" s="144"/>
      <c r="AR521" s="144"/>
      <c r="AS521" s="144"/>
      <c r="AT521" s="144"/>
      <c r="AU521" s="144"/>
      <c r="AV521" s="144"/>
      <c r="AW521" s="144"/>
      <c r="AX521" s="144"/>
      <c r="AY521" s="144"/>
      <c r="AZ521" s="144"/>
      <c r="BA521" s="144"/>
      <c r="BB521" s="144"/>
      <c r="BC521" s="144"/>
      <c r="BD521" s="144"/>
      <c r="BE521" s="144"/>
      <c r="BF521" s="144"/>
    </row>
    <row r="522" spans="3:58">
      <c r="C522" s="144"/>
      <c r="D522" s="144"/>
      <c r="E522" s="144"/>
      <c r="F522" s="144"/>
      <c r="G522" s="144"/>
      <c r="H522" s="144"/>
      <c r="I522" s="144"/>
      <c r="J522" s="144"/>
      <c r="K522" s="144"/>
      <c r="L522" s="144"/>
      <c r="M522" s="144"/>
      <c r="N522" s="144"/>
      <c r="O522" s="144"/>
      <c r="P522" s="144"/>
      <c r="Q522" s="145"/>
      <c r="R522" s="145"/>
      <c r="S522" s="145"/>
      <c r="T522" s="145"/>
      <c r="U522" s="145"/>
      <c r="V522" s="145"/>
      <c r="W522" s="145"/>
      <c r="X522" s="145"/>
      <c r="Y522" s="145"/>
      <c r="Z522" s="145"/>
      <c r="AA522" s="145"/>
      <c r="AB522" s="145"/>
      <c r="AC522" s="145"/>
      <c r="AD522" s="145"/>
      <c r="AE522" s="144"/>
      <c r="AF522" s="144"/>
      <c r="AG522" s="144"/>
      <c r="AH522" s="144"/>
      <c r="AI522" s="144"/>
      <c r="AJ522" s="144"/>
      <c r="AK522" s="144"/>
      <c r="AL522" s="144"/>
      <c r="AM522" s="144"/>
      <c r="AN522" s="144"/>
      <c r="AO522" s="144"/>
      <c r="AP522" s="144"/>
      <c r="AQ522" s="144"/>
      <c r="AR522" s="144"/>
      <c r="AS522" s="144"/>
      <c r="AT522" s="144"/>
      <c r="AU522" s="144"/>
      <c r="AV522" s="144"/>
      <c r="AW522" s="144"/>
      <c r="AX522" s="144"/>
      <c r="AY522" s="144"/>
      <c r="AZ522" s="144"/>
      <c r="BA522" s="144"/>
      <c r="BB522" s="144"/>
      <c r="BC522" s="144"/>
      <c r="BD522" s="144"/>
      <c r="BE522" s="144"/>
      <c r="BF522" s="144"/>
    </row>
    <row r="523" spans="3:58">
      <c r="C523" s="144"/>
      <c r="D523" s="144"/>
      <c r="E523" s="144"/>
      <c r="F523" s="144"/>
      <c r="G523" s="144"/>
      <c r="H523" s="144"/>
      <c r="I523" s="144"/>
      <c r="J523" s="144"/>
      <c r="K523" s="144"/>
      <c r="L523" s="144"/>
      <c r="M523" s="144"/>
      <c r="N523" s="144"/>
      <c r="O523" s="144"/>
      <c r="P523" s="144"/>
      <c r="Q523" s="145"/>
      <c r="R523" s="145"/>
      <c r="S523" s="145"/>
      <c r="T523" s="145"/>
      <c r="U523" s="145"/>
      <c r="V523" s="145"/>
      <c r="W523" s="145"/>
      <c r="X523" s="145"/>
      <c r="Y523" s="145"/>
      <c r="Z523" s="145"/>
      <c r="AA523" s="145"/>
      <c r="AB523" s="145"/>
      <c r="AC523" s="145"/>
      <c r="AD523" s="145"/>
      <c r="AE523" s="144"/>
      <c r="AF523" s="144"/>
      <c r="AG523" s="144"/>
      <c r="AH523" s="144"/>
      <c r="AI523" s="144"/>
      <c r="AJ523" s="144"/>
      <c r="AK523" s="144"/>
      <c r="AL523" s="144"/>
      <c r="AM523" s="144"/>
      <c r="AN523" s="144"/>
      <c r="AO523" s="144"/>
      <c r="AP523" s="144"/>
      <c r="AQ523" s="144"/>
      <c r="AR523" s="144"/>
      <c r="AS523" s="144"/>
      <c r="AT523" s="144"/>
      <c r="AU523" s="144"/>
      <c r="AV523" s="144"/>
      <c r="AW523" s="144"/>
      <c r="AX523" s="144"/>
      <c r="AY523" s="144"/>
      <c r="AZ523" s="144"/>
      <c r="BA523" s="144"/>
      <c r="BB523" s="144"/>
      <c r="BC523" s="144"/>
      <c r="BD523" s="144"/>
      <c r="BE523" s="144"/>
      <c r="BF523" s="144"/>
    </row>
    <row r="524" spans="3:58">
      <c r="C524" s="144"/>
      <c r="D524" s="144"/>
      <c r="E524" s="144"/>
      <c r="F524" s="144"/>
      <c r="G524" s="144"/>
      <c r="H524" s="144"/>
      <c r="I524" s="144"/>
      <c r="J524" s="144"/>
      <c r="K524" s="144"/>
      <c r="L524" s="144"/>
      <c r="M524" s="144"/>
      <c r="N524" s="144"/>
      <c r="O524" s="144"/>
      <c r="P524" s="144"/>
      <c r="Q524" s="145"/>
      <c r="R524" s="145"/>
      <c r="S524" s="145"/>
      <c r="T524" s="145"/>
      <c r="U524" s="145"/>
      <c r="V524" s="145"/>
      <c r="W524" s="145"/>
      <c r="X524" s="145"/>
      <c r="Y524" s="145"/>
      <c r="Z524" s="145"/>
      <c r="AA524" s="145"/>
      <c r="AB524" s="145"/>
      <c r="AC524" s="145"/>
      <c r="AD524" s="145"/>
      <c r="AE524" s="144"/>
      <c r="AF524" s="144"/>
      <c r="AG524" s="144"/>
      <c r="AH524" s="144"/>
      <c r="AI524" s="144"/>
      <c r="AJ524" s="144"/>
      <c r="AK524" s="144"/>
      <c r="AL524" s="144"/>
      <c r="AM524" s="144"/>
      <c r="AN524" s="144"/>
      <c r="AO524" s="144"/>
      <c r="AP524" s="144"/>
      <c r="AQ524" s="144"/>
      <c r="AR524" s="144"/>
      <c r="AS524" s="144"/>
      <c r="AT524" s="144"/>
      <c r="AU524" s="144"/>
      <c r="AV524" s="144"/>
      <c r="AW524" s="144"/>
      <c r="AX524" s="144"/>
      <c r="AY524" s="144"/>
      <c r="AZ524" s="144"/>
      <c r="BA524" s="144"/>
      <c r="BB524" s="144"/>
      <c r="BC524" s="144"/>
      <c r="BD524" s="144"/>
      <c r="BE524" s="144"/>
      <c r="BF524" s="144"/>
    </row>
    <row r="525" spans="3:58">
      <c r="C525" s="144"/>
      <c r="D525" s="144"/>
      <c r="E525" s="144"/>
      <c r="F525" s="144"/>
      <c r="G525" s="144"/>
      <c r="H525" s="144"/>
      <c r="I525" s="144"/>
      <c r="J525" s="144"/>
      <c r="K525" s="144"/>
      <c r="L525" s="144"/>
      <c r="M525" s="144"/>
      <c r="N525" s="144"/>
      <c r="O525" s="144"/>
      <c r="P525" s="144"/>
      <c r="Q525" s="145"/>
      <c r="R525" s="145"/>
      <c r="S525" s="145"/>
      <c r="T525" s="145"/>
      <c r="U525" s="145"/>
      <c r="V525" s="145"/>
      <c r="W525" s="145"/>
      <c r="X525" s="145"/>
      <c r="Y525" s="145"/>
      <c r="Z525" s="145"/>
      <c r="AA525" s="145"/>
      <c r="AB525" s="145"/>
      <c r="AC525" s="145"/>
      <c r="AD525" s="145"/>
      <c r="AE525" s="144"/>
      <c r="AF525" s="144"/>
      <c r="AG525" s="144"/>
      <c r="AH525" s="144"/>
      <c r="AI525" s="144"/>
      <c r="AJ525" s="144"/>
      <c r="AK525" s="144"/>
      <c r="AL525" s="144"/>
      <c r="AM525" s="144"/>
      <c r="AN525" s="144"/>
      <c r="AO525" s="144"/>
      <c r="AP525" s="144"/>
      <c r="AQ525" s="144"/>
      <c r="AR525" s="144"/>
      <c r="AS525" s="144"/>
      <c r="AT525" s="144"/>
      <c r="AU525" s="144"/>
      <c r="AV525" s="144"/>
      <c r="AW525" s="144"/>
      <c r="AX525" s="144"/>
      <c r="AY525" s="144"/>
      <c r="AZ525" s="144"/>
      <c r="BA525" s="144"/>
      <c r="BB525" s="144"/>
      <c r="BC525" s="144"/>
      <c r="BD525" s="144"/>
      <c r="BE525" s="144"/>
      <c r="BF525" s="144"/>
    </row>
    <row r="526" spans="3:58">
      <c r="C526" s="144"/>
      <c r="D526" s="144"/>
      <c r="E526" s="144"/>
      <c r="F526" s="144"/>
      <c r="G526" s="144"/>
      <c r="H526" s="144"/>
      <c r="I526" s="144"/>
      <c r="J526" s="144"/>
      <c r="K526" s="144"/>
      <c r="L526" s="144"/>
      <c r="M526" s="144"/>
      <c r="N526" s="144"/>
      <c r="O526" s="144"/>
      <c r="P526" s="144"/>
      <c r="Q526" s="145"/>
      <c r="R526" s="145"/>
      <c r="S526" s="145"/>
      <c r="T526" s="145"/>
      <c r="U526" s="145"/>
      <c r="V526" s="145"/>
      <c r="W526" s="145"/>
      <c r="X526" s="145"/>
      <c r="Y526" s="145"/>
      <c r="Z526" s="145"/>
      <c r="AA526" s="145"/>
      <c r="AB526" s="145"/>
      <c r="AC526" s="145"/>
      <c r="AD526" s="145"/>
      <c r="AE526" s="144"/>
      <c r="AF526" s="144"/>
      <c r="AG526" s="144"/>
      <c r="AH526" s="144"/>
      <c r="AI526" s="144"/>
      <c r="AJ526" s="144"/>
      <c r="AK526" s="144"/>
      <c r="AL526" s="144"/>
      <c r="AM526" s="144"/>
      <c r="AN526" s="144"/>
      <c r="AO526" s="144"/>
      <c r="AP526" s="144"/>
      <c r="AQ526" s="144"/>
      <c r="AR526" s="144"/>
      <c r="AS526" s="144"/>
      <c r="AT526" s="144"/>
      <c r="AU526" s="144"/>
      <c r="AV526" s="144"/>
      <c r="AW526" s="144"/>
      <c r="AX526" s="144"/>
      <c r="AY526" s="144"/>
      <c r="AZ526" s="144"/>
      <c r="BA526" s="144"/>
      <c r="BB526" s="144"/>
      <c r="BC526" s="144"/>
      <c r="BD526" s="144"/>
      <c r="BE526" s="144"/>
      <c r="BF526" s="144"/>
    </row>
    <row r="527" spans="3:58">
      <c r="C527" s="144"/>
      <c r="D527" s="144"/>
      <c r="E527" s="144"/>
      <c r="F527" s="144"/>
      <c r="G527" s="144"/>
      <c r="H527" s="144"/>
      <c r="I527" s="144"/>
      <c r="J527" s="144"/>
      <c r="K527" s="144"/>
      <c r="L527" s="144"/>
      <c r="M527" s="144"/>
      <c r="N527" s="144"/>
      <c r="O527" s="144"/>
      <c r="P527" s="144"/>
      <c r="Q527" s="145"/>
      <c r="R527" s="145"/>
      <c r="S527" s="145"/>
      <c r="T527" s="145"/>
      <c r="U527" s="145"/>
      <c r="V527" s="145"/>
      <c r="W527" s="145"/>
      <c r="X527" s="145"/>
      <c r="Y527" s="145"/>
      <c r="Z527" s="145"/>
      <c r="AA527" s="145"/>
      <c r="AB527" s="145"/>
      <c r="AC527" s="145"/>
      <c r="AD527" s="145"/>
      <c r="AE527" s="144"/>
      <c r="AF527" s="144"/>
      <c r="AG527" s="144"/>
      <c r="AH527" s="144"/>
      <c r="AI527" s="144"/>
      <c r="AJ527" s="144"/>
      <c r="AK527" s="144"/>
      <c r="AL527" s="144"/>
      <c r="AM527" s="144"/>
      <c r="AN527" s="144"/>
      <c r="AO527" s="144"/>
      <c r="AP527" s="144"/>
      <c r="AQ527" s="144"/>
      <c r="AR527" s="144"/>
      <c r="AS527" s="144"/>
      <c r="AT527" s="144"/>
      <c r="AU527" s="144"/>
      <c r="AV527" s="144"/>
      <c r="AW527" s="144"/>
      <c r="AX527" s="144"/>
      <c r="AY527" s="144"/>
      <c r="AZ527" s="144"/>
      <c r="BA527" s="144"/>
      <c r="BB527" s="144"/>
      <c r="BC527" s="144"/>
      <c r="BD527" s="144"/>
      <c r="BE527" s="144"/>
      <c r="BF527" s="144"/>
    </row>
    <row r="528" spans="3:58">
      <c r="C528" s="144"/>
      <c r="D528" s="144"/>
      <c r="E528" s="144"/>
      <c r="F528" s="144"/>
      <c r="G528" s="144"/>
      <c r="H528" s="144"/>
      <c r="I528" s="144"/>
      <c r="J528" s="144"/>
      <c r="K528" s="144"/>
      <c r="L528" s="144"/>
      <c r="M528" s="144"/>
      <c r="N528" s="144"/>
      <c r="O528" s="144"/>
      <c r="P528" s="144"/>
      <c r="Q528" s="145"/>
      <c r="R528" s="145"/>
      <c r="S528" s="145"/>
      <c r="T528" s="145"/>
      <c r="U528" s="145"/>
      <c r="V528" s="145"/>
      <c r="W528" s="145"/>
      <c r="X528" s="145"/>
      <c r="Y528" s="145"/>
      <c r="Z528" s="145"/>
      <c r="AA528" s="145"/>
      <c r="AB528" s="145"/>
      <c r="AC528" s="145"/>
      <c r="AD528" s="145"/>
      <c r="AE528" s="144"/>
      <c r="AF528" s="144"/>
      <c r="AG528" s="144"/>
      <c r="AH528" s="144"/>
      <c r="AI528" s="144"/>
      <c r="AJ528" s="144"/>
      <c r="AK528" s="144"/>
      <c r="AL528" s="144"/>
      <c r="AM528" s="144"/>
      <c r="AN528" s="144"/>
      <c r="AO528" s="144"/>
      <c r="AP528" s="144"/>
      <c r="AQ528" s="144"/>
      <c r="AR528" s="144"/>
      <c r="AS528" s="144"/>
      <c r="AT528" s="144"/>
      <c r="AU528" s="144"/>
      <c r="AV528" s="144"/>
      <c r="AW528" s="144"/>
      <c r="AX528" s="144"/>
      <c r="AY528" s="144"/>
      <c r="AZ528" s="144"/>
      <c r="BA528" s="144"/>
      <c r="BB528" s="144"/>
      <c r="BC528" s="144"/>
      <c r="BD528" s="144"/>
      <c r="BE528" s="144"/>
      <c r="BF528" s="144"/>
    </row>
    <row r="529" spans="3:58">
      <c r="C529" s="144"/>
      <c r="D529" s="144"/>
      <c r="E529" s="144"/>
      <c r="F529" s="144"/>
      <c r="G529" s="144"/>
      <c r="H529" s="144"/>
      <c r="I529" s="144"/>
      <c r="J529" s="144"/>
      <c r="K529" s="144"/>
      <c r="L529" s="144"/>
      <c r="M529" s="144"/>
      <c r="N529" s="144"/>
      <c r="O529" s="144"/>
      <c r="P529" s="144"/>
      <c r="Q529" s="145"/>
      <c r="R529" s="145"/>
      <c r="S529" s="145"/>
      <c r="T529" s="145"/>
      <c r="U529" s="145"/>
      <c r="V529" s="145"/>
      <c r="W529" s="145"/>
      <c r="X529" s="145"/>
      <c r="Y529" s="145"/>
      <c r="Z529" s="145"/>
      <c r="AA529" s="145"/>
      <c r="AB529" s="145"/>
      <c r="AC529" s="145"/>
      <c r="AD529" s="145"/>
      <c r="AE529" s="144"/>
      <c r="AF529" s="144"/>
      <c r="AG529" s="144"/>
      <c r="AH529" s="144"/>
      <c r="AI529" s="144"/>
      <c r="AJ529" s="144"/>
      <c r="AK529" s="144"/>
      <c r="AL529" s="144"/>
      <c r="AM529" s="144"/>
      <c r="AN529" s="144"/>
      <c r="AO529" s="144"/>
      <c r="AP529" s="144"/>
      <c r="AQ529" s="144"/>
      <c r="AR529" s="144"/>
      <c r="AS529" s="144"/>
      <c r="AT529" s="144"/>
      <c r="AU529" s="144"/>
      <c r="AV529" s="144"/>
      <c r="AW529" s="144"/>
      <c r="AX529" s="144"/>
      <c r="AY529" s="144"/>
      <c r="AZ529" s="144"/>
      <c r="BA529" s="144"/>
      <c r="BB529" s="144"/>
      <c r="BC529" s="144"/>
      <c r="BD529" s="144"/>
      <c r="BE529" s="144"/>
      <c r="BF529" s="144"/>
    </row>
    <row r="530" spans="3:58">
      <c r="C530" s="144"/>
      <c r="D530" s="144"/>
      <c r="E530" s="144"/>
      <c r="F530" s="144"/>
      <c r="G530" s="144"/>
      <c r="H530" s="144"/>
      <c r="I530" s="144"/>
      <c r="J530" s="144"/>
      <c r="K530" s="144"/>
      <c r="L530" s="144"/>
      <c r="M530" s="144"/>
      <c r="N530" s="144"/>
      <c r="O530" s="144"/>
      <c r="P530" s="144"/>
      <c r="Q530" s="145"/>
      <c r="R530" s="145"/>
      <c r="S530" s="145"/>
      <c r="T530" s="145"/>
      <c r="U530" s="145"/>
      <c r="V530" s="145"/>
      <c r="W530" s="145"/>
      <c r="X530" s="145"/>
      <c r="Y530" s="145"/>
      <c r="Z530" s="145"/>
      <c r="AA530" s="145"/>
      <c r="AB530" s="145"/>
      <c r="AC530" s="145"/>
      <c r="AD530" s="145"/>
      <c r="AE530" s="144"/>
      <c r="AF530" s="144"/>
      <c r="AG530" s="144"/>
      <c r="AH530" s="144"/>
      <c r="AI530" s="144"/>
      <c r="AJ530" s="144"/>
      <c r="AK530" s="144"/>
      <c r="AL530" s="144"/>
      <c r="AM530" s="144"/>
      <c r="AN530" s="144"/>
      <c r="AO530" s="144"/>
      <c r="AP530" s="144"/>
      <c r="AQ530" s="144"/>
      <c r="AR530" s="144"/>
      <c r="AS530" s="144"/>
      <c r="AT530" s="144"/>
      <c r="AU530" s="144"/>
      <c r="AV530" s="144"/>
      <c r="AW530" s="144"/>
      <c r="AX530" s="144"/>
      <c r="AY530" s="144"/>
      <c r="AZ530" s="144"/>
      <c r="BA530" s="144"/>
      <c r="BB530" s="144"/>
      <c r="BC530" s="144"/>
      <c r="BD530" s="144"/>
      <c r="BE530" s="144"/>
      <c r="BF530" s="144"/>
    </row>
    <row r="531" spans="3:58">
      <c r="C531" s="144"/>
      <c r="D531" s="144"/>
      <c r="E531" s="144"/>
      <c r="F531" s="144"/>
      <c r="G531" s="144"/>
      <c r="H531" s="144"/>
      <c r="I531" s="144"/>
      <c r="J531" s="144"/>
      <c r="K531" s="144"/>
      <c r="L531" s="144"/>
      <c r="M531" s="144"/>
      <c r="N531" s="144"/>
      <c r="O531" s="144"/>
      <c r="P531" s="144"/>
      <c r="Q531" s="145"/>
      <c r="R531" s="145"/>
      <c r="S531" s="145"/>
      <c r="T531" s="145"/>
      <c r="U531" s="145"/>
      <c r="V531" s="145"/>
      <c r="W531" s="145"/>
      <c r="X531" s="145"/>
      <c r="Y531" s="145"/>
      <c r="Z531" s="145"/>
      <c r="AA531" s="145"/>
      <c r="AB531" s="145"/>
      <c r="AC531" s="145"/>
      <c r="AD531" s="145"/>
      <c r="AE531" s="144"/>
      <c r="AF531" s="144"/>
      <c r="AG531" s="144"/>
      <c r="AH531" s="144"/>
      <c r="AI531" s="144"/>
      <c r="AJ531" s="144"/>
      <c r="AK531" s="144"/>
      <c r="AL531" s="144"/>
      <c r="AM531" s="144"/>
      <c r="AN531" s="144"/>
      <c r="AO531" s="144"/>
      <c r="AP531" s="144"/>
      <c r="AQ531" s="144"/>
      <c r="AR531" s="144"/>
      <c r="AS531" s="144"/>
      <c r="AT531" s="144"/>
      <c r="AU531" s="144"/>
      <c r="AV531" s="144"/>
      <c r="AW531" s="144"/>
      <c r="AX531" s="144"/>
      <c r="AY531" s="144"/>
      <c r="AZ531" s="144"/>
      <c r="BA531" s="144"/>
      <c r="BB531" s="144"/>
      <c r="BC531" s="144"/>
      <c r="BD531" s="144"/>
      <c r="BE531" s="144"/>
      <c r="BF531" s="144"/>
    </row>
    <row r="532" spans="3:58">
      <c r="C532" s="144"/>
      <c r="D532" s="144"/>
      <c r="E532" s="144"/>
      <c r="F532" s="144"/>
      <c r="G532" s="144"/>
      <c r="H532" s="144"/>
      <c r="I532" s="144"/>
      <c r="J532" s="144"/>
      <c r="K532" s="144"/>
      <c r="L532" s="144"/>
      <c r="M532" s="144"/>
      <c r="N532" s="144"/>
      <c r="O532" s="144"/>
      <c r="P532" s="144"/>
      <c r="Q532" s="145"/>
      <c r="R532" s="145"/>
      <c r="S532" s="145"/>
      <c r="T532" s="145"/>
      <c r="U532" s="145"/>
      <c r="V532" s="145"/>
      <c r="W532" s="145"/>
      <c r="X532" s="145"/>
      <c r="Y532" s="145"/>
      <c r="Z532" s="145"/>
      <c r="AA532" s="145"/>
      <c r="AB532" s="145"/>
      <c r="AC532" s="145"/>
      <c r="AD532" s="145"/>
      <c r="AE532" s="144"/>
      <c r="AF532" s="144"/>
      <c r="AG532" s="144"/>
      <c r="AH532" s="144"/>
      <c r="AI532" s="144"/>
      <c r="AJ532" s="144"/>
      <c r="AK532" s="144"/>
      <c r="AL532" s="144"/>
      <c r="AM532" s="144"/>
      <c r="AN532" s="144"/>
      <c r="AO532" s="144"/>
      <c r="AP532" s="144"/>
      <c r="AQ532" s="144"/>
      <c r="AR532" s="144"/>
      <c r="AS532" s="144"/>
      <c r="AT532" s="144"/>
      <c r="AU532" s="144"/>
      <c r="AV532" s="144"/>
      <c r="AW532" s="144"/>
      <c r="AX532" s="144"/>
      <c r="AY532" s="144"/>
      <c r="AZ532" s="144"/>
      <c r="BA532" s="144"/>
      <c r="BB532" s="144"/>
      <c r="BC532" s="144"/>
      <c r="BD532" s="144"/>
      <c r="BE532" s="144"/>
      <c r="BF532" s="144"/>
    </row>
    <row r="533" spans="3:58">
      <c r="C533" s="144"/>
      <c r="D533" s="144"/>
      <c r="E533" s="144"/>
      <c r="F533" s="144"/>
      <c r="G533" s="144"/>
      <c r="H533" s="144"/>
      <c r="I533" s="144"/>
      <c r="J533" s="144"/>
      <c r="K533" s="144"/>
      <c r="L533" s="144"/>
      <c r="M533" s="144"/>
      <c r="N533" s="144"/>
      <c r="O533" s="144"/>
      <c r="P533" s="144"/>
      <c r="Q533" s="145"/>
      <c r="R533" s="145"/>
      <c r="S533" s="145"/>
      <c r="T533" s="145"/>
      <c r="U533" s="145"/>
      <c r="V533" s="145"/>
      <c r="W533" s="145"/>
      <c r="X533" s="145"/>
      <c r="Y533" s="145"/>
      <c r="Z533" s="145"/>
      <c r="AA533" s="145"/>
      <c r="AB533" s="145"/>
      <c r="AC533" s="145"/>
      <c r="AD533" s="145"/>
      <c r="AE533" s="144"/>
      <c r="AF533" s="144"/>
      <c r="AG533" s="144"/>
      <c r="AH533" s="144"/>
      <c r="AI533" s="144"/>
      <c r="AJ533" s="144"/>
      <c r="AK533" s="144"/>
      <c r="AL533" s="144"/>
      <c r="AM533" s="144"/>
      <c r="AN533" s="144"/>
      <c r="AO533" s="144"/>
      <c r="AP533" s="144"/>
      <c r="AQ533" s="144"/>
      <c r="AR533" s="144"/>
      <c r="AS533" s="144"/>
      <c r="AT533" s="144"/>
      <c r="AU533" s="144"/>
      <c r="AV533" s="144"/>
      <c r="AW533" s="144"/>
      <c r="AX533" s="144"/>
      <c r="AY533" s="144"/>
      <c r="AZ533" s="144"/>
      <c r="BA533" s="144"/>
      <c r="BB533" s="144"/>
      <c r="BC533" s="144"/>
      <c r="BD533" s="144"/>
      <c r="BE533" s="144"/>
      <c r="BF533" s="144"/>
    </row>
    <row r="534" spans="3:58">
      <c r="C534" s="144"/>
      <c r="D534" s="144"/>
      <c r="E534" s="144"/>
      <c r="F534" s="144"/>
      <c r="G534" s="144"/>
      <c r="H534" s="144"/>
      <c r="I534" s="144"/>
      <c r="J534" s="144"/>
      <c r="K534" s="144"/>
      <c r="L534" s="144"/>
      <c r="M534" s="144"/>
      <c r="N534" s="144"/>
      <c r="O534" s="144"/>
      <c r="P534" s="144"/>
      <c r="Q534" s="145"/>
      <c r="R534" s="145"/>
      <c r="S534" s="145"/>
      <c r="T534" s="145"/>
      <c r="U534" s="145"/>
      <c r="V534" s="145"/>
      <c r="W534" s="145"/>
      <c r="X534" s="145"/>
      <c r="Y534" s="145"/>
      <c r="Z534" s="145"/>
      <c r="AA534" s="145"/>
      <c r="AB534" s="145"/>
      <c r="AC534" s="145"/>
      <c r="AD534" s="145"/>
      <c r="AE534" s="144"/>
      <c r="AF534" s="144"/>
      <c r="AG534" s="144"/>
      <c r="AH534" s="144"/>
      <c r="AI534" s="144"/>
      <c r="AJ534" s="144"/>
      <c r="AK534" s="144"/>
      <c r="AL534" s="144"/>
      <c r="AM534" s="144"/>
      <c r="AN534" s="144"/>
      <c r="AO534" s="144"/>
      <c r="AP534" s="144"/>
      <c r="AQ534" s="144"/>
      <c r="AR534" s="144"/>
      <c r="AS534" s="144"/>
      <c r="AT534" s="144"/>
      <c r="AU534" s="144"/>
      <c r="AV534" s="144"/>
      <c r="AW534" s="144"/>
      <c r="AX534" s="144"/>
      <c r="AY534" s="144"/>
      <c r="AZ534" s="144"/>
      <c r="BA534" s="144"/>
      <c r="BB534" s="144"/>
      <c r="BC534" s="144"/>
      <c r="BD534" s="144"/>
      <c r="BE534" s="144"/>
      <c r="BF534" s="144"/>
    </row>
    <row r="535" spans="3:58">
      <c r="C535" s="144"/>
      <c r="D535" s="144"/>
      <c r="E535" s="144"/>
      <c r="F535" s="144"/>
      <c r="G535" s="144"/>
      <c r="H535" s="144"/>
      <c r="I535" s="144"/>
      <c r="J535" s="144"/>
      <c r="K535" s="144"/>
      <c r="L535" s="144"/>
      <c r="M535" s="144"/>
      <c r="N535" s="144"/>
      <c r="O535" s="144"/>
      <c r="P535" s="144"/>
      <c r="Q535" s="145"/>
      <c r="R535" s="145"/>
      <c r="S535" s="145"/>
      <c r="T535" s="145"/>
      <c r="U535" s="145"/>
      <c r="V535" s="145"/>
      <c r="W535" s="145"/>
      <c r="X535" s="145"/>
      <c r="Y535" s="145"/>
      <c r="Z535" s="145"/>
      <c r="AA535" s="145"/>
      <c r="AB535" s="145"/>
      <c r="AC535" s="145"/>
      <c r="AD535" s="145"/>
      <c r="AE535" s="144"/>
      <c r="AF535" s="144"/>
      <c r="AG535" s="144"/>
      <c r="AH535" s="144"/>
      <c r="AI535" s="144"/>
      <c r="AJ535" s="144"/>
      <c r="AK535" s="144"/>
      <c r="AL535" s="144"/>
      <c r="AM535" s="144"/>
      <c r="AN535" s="144"/>
      <c r="AO535" s="144"/>
      <c r="AP535" s="144"/>
      <c r="AQ535" s="144"/>
      <c r="AR535" s="144"/>
      <c r="AS535" s="144"/>
      <c r="AT535" s="144"/>
      <c r="AU535" s="144"/>
      <c r="AV535" s="144"/>
      <c r="AW535" s="144"/>
      <c r="AX535" s="144"/>
      <c r="AY535" s="144"/>
      <c r="AZ535" s="144"/>
      <c r="BA535" s="144"/>
      <c r="BB535" s="144"/>
      <c r="BC535" s="144"/>
      <c r="BD535" s="144"/>
      <c r="BE535" s="144"/>
      <c r="BF535" s="144"/>
    </row>
    <row r="536" spans="3:58">
      <c r="C536" s="144"/>
      <c r="D536" s="144"/>
      <c r="E536" s="144"/>
      <c r="F536" s="144"/>
      <c r="G536" s="144"/>
      <c r="H536" s="144"/>
      <c r="I536" s="144"/>
      <c r="J536" s="144"/>
      <c r="K536" s="144"/>
      <c r="L536" s="144"/>
      <c r="M536" s="144"/>
      <c r="N536" s="144"/>
      <c r="O536" s="144"/>
      <c r="P536" s="144"/>
      <c r="Q536" s="145"/>
      <c r="R536" s="145"/>
      <c r="S536" s="145"/>
      <c r="T536" s="145"/>
      <c r="U536" s="145"/>
      <c r="V536" s="145"/>
      <c r="W536" s="145"/>
      <c r="X536" s="145"/>
      <c r="Y536" s="145"/>
      <c r="Z536" s="145"/>
      <c r="AA536" s="145"/>
      <c r="AB536" s="145"/>
      <c r="AC536" s="145"/>
      <c r="AD536" s="145"/>
      <c r="AE536" s="144"/>
      <c r="AF536" s="144"/>
      <c r="AG536" s="144"/>
      <c r="AH536" s="144"/>
      <c r="AI536" s="144"/>
      <c r="AJ536" s="144"/>
      <c r="AK536" s="144"/>
      <c r="AL536" s="144"/>
      <c r="AM536" s="144"/>
      <c r="AN536" s="144"/>
      <c r="AO536" s="144"/>
      <c r="AP536" s="144"/>
      <c r="AQ536" s="144"/>
      <c r="AR536" s="144"/>
      <c r="AS536" s="144"/>
      <c r="AT536" s="144"/>
      <c r="AU536" s="144"/>
      <c r="AV536" s="144"/>
      <c r="AW536" s="144"/>
      <c r="AX536" s="144"/>
      <c r="AY536" s="144"/>
      <c r="AZ536" s="144"/>
      <c r="BA536" s="144"/>
      <c r="BB536" s="144"/>
      <c r="BC536" s="144"/>
      <c r="BD536" s="144"/>
      <c r="BE536" s="144"/>
      <c r="BF536" s="144"/>
    </row>
    <row r="537" spans="3:58">
      <c r="C537" s="144"/>
      <c r="D537" s="144"/>
      <c r="E537" s="144"/>
      <c r="F537" s="144"/>
      <c r="G537" s="144"/>
      <c r="H537" s="144"/>
      <c r="I537" s="144"/>
      <c r="J537" s="144"/>
      <c r="K537" s="144"/>
      <c r="L537" s="144"/>
      <c r="M537" s="144"/>
      <c r="N537" s="144"/>
      <c r="O537" s="144"/>
      <c r="P537" s="144"/>
      <c r="Q537" s="145"/>
      <c r="R537" s="145"/>
      <c r="S537" s="145"/>
      <c r="T537" s="145"/>
      <c r="U537" s="145"/>
      <c r="V537" s="145"/>
      <c r="W537" s="145"/>
      <c r="X537" s="145"/>
      <c r="Y537" s="145"/>
      <c r="Z537" s="145"/>
      <c r="AA537" s="145"/>
      <c r="AB537" s="145"/>
      <c r="AC537" s="145"/>
      <c r="AD537" s="145"/>
      <c r="AE537" s="144"/>
      <c r="AF537" s="144"/>
      <c r="AG537" s="144"/>
      <c r="AH537" s="144"/>
      <c r="AI537" s="144"/>
      <c r="AJ537" s="144"/>
      <c r="AK537" s="144"/>
      <c r="AL537" s="144"/>
      <c r="AM537" s="144"/>
      <c r="AN537" s="144"/>
      <c r="AO537" s="144"/>
      <c r="AP537" s="144"/>
      <c r="AQ537" s="144"/>
      <c r="AR537" s="144"/>
      <c r="AS537" s="144"/>
      <c r="AT537" s="144"/>
      <c r="AU537" s="144"/>
      <c r="AV537" s="144"/>
      <c r="AW537" s="144"/>
      <c r="AX537" s="144"/>
      <c r="AY537" s="144"/>
      <c r="AZ537" s="144"/>
      <c r="BA537" s="144"/>
      <c r="BB537" s="144"/>
      <c r="BC537" s="144"/>
      <c r="BD537" s="144"/>
      <c r="BE537" s="144"/>
      <c r="BF537" s="144"/>
    </row>
    <row r="538" spans="3:58">
      <c r="C538" s="144"/>
      <c r="D538" s="144"/>
      <c r="E538" s="144"/>
      <c r="F538" s="144"/>
      <c r="G538" s="144"/>
      <c r="H538" s="144"/>
      <c r="I538" s="144"/>
      <c r="J538" s="144"/>
      <c r="K538" s="144"/>
      <c r="L538" s="144"/>
      <c r="M538" s="144"/>
      <c r="N538" s="144"/>
      <c r="O538" s="144"/>
      <c r="P538" s="144"/>
      <c r="Q538" s="145"/>
      <c r="R538" s="145"/>
      <c r="S538" s="145"/>
      <c r="T538" s="145"/>
      <c r="U538" s="145"/>
      <c r="V538" s="145"/>
      <c r="W538" s="145"/>
      <c r="X538" s="145"/>
      <c r="Y538" s="145"/>
      <c r="Z538" s="145"/>
      <c r="AA538" s="145"/>
      <c r="AB538" s="145"/>
      <c r="AC538" s="145"/>
      <c r="AD538" s="145"/>
      <c r="AE538" s="144"/>
      <c r="AF538" s="144"/>
      <c r="AG538" s="144"/>
      <c r="AH538" s="144"/>
      <c r="AI538" s="144"/>
      <c r="AJ538" s="144"/>
      <c r="AK538" s="144"/>
      <c r="AL538" s="144"/>
      <c r="AM538" s="144"/>
      <c r="AN538" s="144"/>
      <c r="AO538" s="144"/>
      <c r="AP538" s="144"/>
      <c r="AQ538" s="144"/>
      <c r="AR538" s="144"/>
      <c r="AS538" s="144"/>
      <c r="AT538" s="144"/>
      <c r="AU538" s="144"/>
      <c r="AV538" s="144"/>
      <c r="AW538" s="144"/>
      <c r="AX538" s="144"/>
      <c r="AY538" s="144"/>
      <c r="AZ538" s="144"/>
      <c r="BA538" s="144"/>
      <c r="BB538" s="144"/>
      <c r="BC538" s="144"/>
      <c r="BD538" s="144"/>
      <c r="BE538" s="144"/>
      <c r="BF538" s="144"/>
    </row>
    <row r="539" spans="3:58">
      <c r="C539" s="144"/>
      <c r="D539" s="144"/>
      <c r="E539" s="144"/>
      <c r="F539" s="144"/>
      <c r="G539" s="144"/>
      <c r="H539" s="144"/>
      <c r="I539" s="144"/>
      <c r="J539" s="144"/>
      <c r="K539" s="144"/>
      <c r="L539" s="144"/>
      <c r="M539" s="144"/>
      <c r="N539" s="144"/>
      <c r="O539" s="144"/>
      <c r="P539" s="144"/>
      <c r="Q539" s="145"/>
      <c r="R539" s="145"/>
      <c r="S539" s="145"/>
      <c r="T539" s="145"/>
      <c r="U539" s="145"/>
      <c r="V539" s="145"/>
      <c r="W539" s="145"/>
      <c r="X539" s="145"/>
      <c r="Y539" s="145"/>
      <c r="Z539" s="145"/>
      <c r="AA539" s="145"/>
      <c r="AB539" s="145"/>
      <c r="AC539" s="145"/>
      <c r="AD539" s="145"/>
      <c r="AE539" s="144"/>
      <c r="AF539" s="144"/>
      <c r="AG539" s="144"/>
      <c r="AH539" s="144"/>
      <c r="AI539" s="144"/>
      <c r="AJ539" s="144"/>
      <c r="AK539" s="144"/>
      <c r="AL539" s="144"/>
      <c r="AM539" s="144"/>
      <c r="AN539" s="144"/>
      <c r="AO539" s="144"/>
      <c r="AP539" s="144"/>
      <c r="AQ539" s="144"/>
      <c r="AR539" s="144"/>
      <c r="AS539" s="144"/>
      <c r="AT539" s="144"/>
      <c r="AU539" s="144"/>
      <c r="AV539" s="144"/>
      <c r="AW539" s="144"/>
      <c r="AX539" s="144"/>
      <c r="AY539" s="144"/>
      <c r="AZ539" s="144"/>
      <c r="BA539" s="144"/>
      <c r="BB539" s="144"/>
      <c r="BC539" s="144"/>
      <c r="BD539" s="144"/>
      <c r="BE539" s="144"/>
      <c r="BF539" s="144"/>
    </row>
    <row r="540" spans="3:58">
      <c r="C540" s="144"/>
      <c r="D540" s="144"/>
      <c r="E540" s="144"/>
      <c r="F540" s="144"/>
      <c r="G540" s="144"/>
      <c r="H540" s="144"/>
      <c r="I540" s="144"/>
      <c r="J540" s="144"/>
      <c r="K540" s="144"/>
      <c r="L540" s="144"/>
      <c r="M540" s="144"/>
      <c r="N540" s="144"/>
      <c r="O540" s="144"/>
      <c r="P540" s="144"/>
      <c r="Q540" s="145"/>
      <c r="R540" s="145"/>
      <c r="S540" s="145"/>
      <c r="T540" s="145"/>
      <c r="U540" s="145"/>
      <c r="V540" s="145"/>
      <c r="W540" s="145"/>
      <c r="X540" s="145"/>
      <c r="Y540" s="145"/>
      <c r="Z540" s="145"/>
      <c r="AA540" s="145"/>
      <c r="AB540" s="145"/>
      <c r="AC540" s="145"/>
      <c r="AD540" s="145"/>
      <c r="AE540" s="144"/>
      <c r="AF540" s="144"/>
      <c r="AG540" s="144"/>
      <c r="AH540" s="144"/>
      <c r="AI540" s="144"/>
      <c r="AJ540" s="144"/>
      <c r="AK540" s="144"/>
      <c r="AL540" s="144"/>
      <c r="AM540" s="144"/>
      <c r="AN540" s="144"/>
      <c r="AO540" s="144"/>
      <c r="AP540" s="144"/>
      <c r="AQ540" s="144"/>
      <c r="AR540" s="144"/>
      <c r="AS540" s="144"/>
      <c r="AT540" s="144"/>
      <c r="AU540" s="144"/>
      <c r="AV540" s="144"/>
      <c r="AW540" s="144"/>
      <c r="AX540" s="144"/>
      <c r="AY540" s="144"/>
      <c r="AZ540" s="144"/>
      <c r="BA540" s="144"/>
      <c r="BB540" s="144"/>
      <c r="BC540" s="144"/>
      <c r="BD540" s="144"/>
      <c r="BE540" s="144"/>
      <c r="BF540" s="144"/>
    </row>
    <row r="541" spans="3:58">
      <c r="C541" s="144"/>
      <c r="D541" s="144"/>
      <c r="E541" s="144"/>
      <c r="F541" s="144"/>
      <c r="G541" s="144"/>
      <c r="H541" s="144"/>
      <c r="I541" s="144"/>
      <c r="J541" s="144"/>
      <c r="K541" s="144"/>
      <c r="L541" s="144"/>
      <c r="M541" s="144"/>
      <c r="N541" s="144"/>
      <c r="O541" s="144"/>
      <c r="P541" s="144"/>
      <c r="Q541" s="145"/>
      <c r="R541" s="145"/>
      <c r="S541" s="145"/>
      <c r="T541" s="145"/>
      <c r="U541" s="145"/>
      <c r="V541" s="145"/>
      <c r="W541" s="145"/>
      <c r="X541" s="145"/>
      <c r="Y541" s="145"/>
      <c r="Z541" s="145"/>
      <c r="AA541" s="145"/>
      <c r="AB541" s="145"/>
      <c r="AC541" s="145"/>
      <c r="AD541" s="145"/>
      <c r="AE541" s="144"/>
      <c r="AF541" s="144"/>
      <c r="AG541" s="144"/>
      <c r="AH541" s="144"/>
      <c r="AI541" s="144"/>
      <c r="AJ541" s="144"/>
      <c r="AK541" s="144"/>
      <c r="AL541" s="144"/>
      <c r="AM541" s="144"/>
      <c r="AN541" s="144"/>
      <c r="AO541" s="144"/>
      <c r="AP541" s="144"/>
      <c r="AQ541" s="144"/>
      <c r="AR541" s="144"/>
      <c r="AS541" s="144"/>
      <c r="AT541" s="144"/>
      <c r="AU541" s="144"/>
      <c r="AV541" s="144"/>
      <c r="AW541" s="144"/>
      <c r="AX541" s="144"/>
      <c r="AY541" s="144"/>
      <c r="AZ541" s="144"/>
      <c r="BA541" s="144"/>
      <c r="BB541" s="144"/>
      <c r="BC541" s="144"/>
      <c r="BD541" s="144"/>
      <c r="BE541" s="144"/>
      <c r="BF541" s="144"/>
    </row>
    <row r="542" spans="3:58">
      <c r="C542" s="144"/>
      <c r="D542" s="144"/>
      <c r="E542" s="144"/>
      <c r="F542" s="144"/>
      <c r="G542" s="144"/>
      <c r="H542" s="144"/>
      <c r="I542" s="144"/>
      <c r="J542" s="144"/>
      <c r="K542" s="144"/>
      <c r="L542" s="144"/>
      <c r="M542" s="144"/>
      <c r="N542" s="144"/>
      <c r="O542" s="144"/>
      <c r="P542" s="144"/>
      <c r="Q542" s="145"/>
      <c r="R542" s="145"/>
      <c r="S542" s="145"/>
      <c r="T542" s="145"/>
      <c r="U542" s="145"/>
      <c r="V542" s="145"/>
      <c r="W542" s="145"/>
      <c r="X542" s="145"/>
      <c r="Y542" s="145"/>
      <c r="Z542" s="145"/>
      <c r="AA542" s="145"/>
      <c r="AB542" s="145"/>
      <c r="AC542" s="145"/>
      <c r="AD542" s="145"/>
      <c r="AE542" s="144"/>
      <c r="AF542" s="144"/>
      <c r="AG542" s="144"/>
      <c r="AH542" s="144"/>
      <c r="AI542" s="144"/>
      <c r="AJ542" s="144"/>
      <c r="AK542" s="144"/>
      <c r="AL542" s="144"/>
      <c r="AM542" s="144"/>
      <c r="AN542" s="144"/>
      <c r="AO542" s="144"/>
      <c r="AP542" s="144"/>
      <c r="AQ542" s="144"/>
      <c r="AR542" s="144"/>
      <c r="AS542" s="144"/>
      <c r="AT542" s="144"/>
      <c r="AU542" s="144"/>
      <c r="AV542" s="144"/>
      <c r="AW542" s="144"/>
      <c r="AX542" s="144"/>
      <c r="AY542" s="144"/>
      <c r="AZ542" s="144"/>
      <c r="BA542" s="144"/>
      <c r="BB542" s="144"/>
      <c r="BC542" s="144"/>
      <c r="BD542" s="144"/>
      <c r="BE542" s="144"/>
      <c r="BF542" s="144"/>
    </row>
    <row r="543" spans="3:58">
      <c r="C543" s="144"/>
      <c r="D543" s="144"/>
      <c r="E543" s="144"/>
      <c r="F543" s="144"/>
      <c r="G543" s="144"/>
      <c r="H543" s="144"/>
      <c r="I543" s="144"/>
      <c r="J543" s="144"/>
      <c r="K543" s="144"/>
      <c r="L543" s="144"/>
      <c r="M543" s="144"/>
      <c r="N543" s="144"/>
      <c r="O543" s="144"/>
      <c r="P543" s="144"/>
      <c r="Q543" s="145"/>
      <c r="R543" s="145"/>
      <c r="S543" s="145"/>
      <c r="T543" s="145"/>
      <c r="U543" s="145"/>
      <c r="V543" s="145"/>
      <c r="W543" s="145"/>
      <c r="X543" s="145"/>
      <c r="Y543" s="145"/>
      <c r="Z543" s="145"/>
      <c r="AA543" s="145"/>
      <c r="AB543" s="145"/>
      <c r="AC543" s="145"/>
      <c r="AD543" s="145"/>
      <c r="AE543" s="144"/>
      <c r="AF543" s="144"/>
      <c r="AG543" s="144"/>
      <c r="AH543" s="144"/>
      <c r="AI543" s="144"/>
      <c r="AJ543" s="144"/>
      <c r="AK543" s="144"/>
      <c r="AL543" s="144"/>
      <c r="AM543" s="144"/>
      <c r="AN543" s="144"/>
      <c r="AO543" s="144"/>
      <c r="AP543" s="144"/>
      <c r="AQ543" s="144"/>
      <c r="AR543" s="144"/>
      <c r="AS543" s="144"/>
      <c r="AT543" s="144"/>
      <c r="AU543" s="144"/>
      <c r="AV543" s="144"/>
      <c r="AW543" s="144"/>
      <c r="AX543" s="144"/>
      <c r="AY543" s="144"/>
      <c r="AZ543" s="144"/>
      <c r="BA543" s="144"/>
      <c r="BB543" s="144"/>
      <c r="BC543" s="144"/>
      <c r="BD543" s="144"/>
      <c r="BE543" s="144"/>
      <c r="BF543" s="144"/>
    </row>
    <row r="544" spans="3:58">
      <c r="C544" s="144"/>
      <c r="D544" s="144"/>
      <c r="E544" s="144"/>
      <c r="F544" s="144"/>
      <c r="G544" s="144"/>
      <c r="H544" s="144"/>
      <c r="I544" s="144"/>
      <c r="J544" s="144"/>
      <c r="K544" s="144"/>
      <c r="L544" s="144"/>
      <c r="M544" s="144"/>
      <c r="N544" s="144"/>
      <c r="O544" s="144"/>
      <c r="P544" s="144"/>
      <c r="Q544" s="145"/>
      <c r="R544" s="145"/>
      <c r="S544" s="145"/>
      <c r="T544" s="145"/>
      <c r="U544" s="145"/>
      <c r="V544" s="145"/>
      <c r="W544" s="145"/>
      <c r="X544" s="145"/>
      <c r="Y544" s="145"/>
      <c r="Z544" s="145"/>
      <c r="AA544" s="145"/>
      <c r="AB544" s="145"/>
      <c r="AC544" s="145"/>
      <c r="AD544" s="145"/>
      <c r="AE544" s="144"/>
      <c r="AF544" s="144"/>
      <c r="AG544" s="144"/>
      <c r="AH544" s="144"/>
      <c r="AI544" s="144"/>
      <c r="AJ544" s="144"/>
      <c r="AK544" s="144"/>
      <c r="AL544" s="144"/>
      <c r="AM544" s="144"/>
      <c r="AN544" s="144"/>
      <c r="AO544" s="144"/>
      <c r="AP544" s="144"/>
      <c r="AQ544" s="144"/>
      <c r="AR544" s="144"/>
      <c r="AS544" s="144"/>
      <c r="AT544" s="144"/>
      <c r="AU544" s="144"/>
      <c r="AV544" s="144"/>
      <c r="AW544" s="144"/>
      <c r="AX544" s="144"/>
      <c r="AY544" s="144"/>
      <c r="AZ544" s="144"/>
      <c r="BA544" s="144"/>
      <c r="BB544" s="144"/>
      <c r="BC544" s="144"/>
      <c r="BD544" s="144"/>
      <c r="BE544" s="144"/>
      <c r="BF544" s="144"/>
    </row>
    <row r="545" spans="3:58">
      <c r="C545" s="144"/>
      <c r="D545" s="144"/>
      <c r="E545" s="144"/>
      <c r="F545" s="144"/>
      <c r="G545" s="144"/>
      <c r="H545" s="144"/>
      <c r="I545" s="144"/>
      <c r="J545" s="144"/>
      <c r="K545" s="144"/>
      <c r="L545" s="144"/>
      <c r="M545" s="144"/>
      <c r="N545" s="144"/>
      <c r="O545" s="144"/>
      <c r="P545" s="144"/>
      <c r="Q545" s="145"/>
      <c r="R545" s="145"/>
      <c r="S545" s="145"/>
      <c r="T545" s="145"/>
      <c r="U545" s="145"/>
      <c r="V545" s="145"/>
      <c r="W545" s="145"/>
      <c r="X545" s="145"/>
      <c r="Y545" s="145"/>
      <c r="Z545" s="145"/>
      <c r="AA545" s="145"/>
      <c r="AB545" s="145"/>
      <c r="AC545" s="145"/>
      <c r="AD545" s="145"/>
      <c r="AE545" s="144"/>
      <c r="AF545" s="144"/>
      <c r="AG545" s="144"/>
      <c r="AH545" s="144"/>
      <c r="AI545" s="144"/>
      <c r="AJ545" s="144"/>
      <c r="AK545" s="144"/>
      <c r="AL545" s="144"/>
      <c r="AM545" s="144"/>
      <c r="AN545" s="144"/>
      <c r="AO545" s="144"/>
      <c r="AP545" s="144"/>
      <c r="AQ545" s="144"/>
      <c r="AR545" s="144"/>
      <c r="AS545" s="144"/>
      <c r="AT545" s="144"/>
      <c r="AU545" s="144"/>
      <c r="AV545" s="144"/>
      <c r="AW545" s="144"/>
      <c r="AX545" s="144"/>
      <c r="AY545" s="144"/>
      <c r="AZ545" s="144"/>
      <c r="BA545" s="144"/>
      <c r="BB545" s="144"/>
      <c r="BC545" s="144"/>
      <c r="BD545" s="144"/>
      <c r="BE545" s="144"/>
      <c r="BF545" s="144"/>
    </row>
    <row r="546" spans="3:58">
      <c r="C546" s="144"/>
      <c r="D546" s="144"/>
      <c r="E546" s="144"/>
      <c r="F546" s="144"/>
      <c r="G546" s="144"/>
      <c r="H546" s="144"/>
      <c r="I546" s="144"/>
      <c r="J546" s="144"/>
      <c r="K546" s="144"/>
      <c r="L546" s="144"/>
      <c r="M546" s="144"/>
      <c r="N546" s="144"/>
      <c r="O546" s="144"/>
      <c r="P546" s="144"/>
      <c r="Q546" s="145"/>
      <c r="R546" s="145"/>
      <c r="S546" s="145"/>
      <c r="T546" s="145"/>
      <c r="U546" s="145"/>
      <c r="V546" s="145"/>
      <c r="W546" s="145"/>
      <c r="X546" s="145"/>
      <c r="Y546" s="145"/>
      <c r="Z546" s="145"/>
      <c r="AA546" s="145"/>
      <c r="AB546" s="145"/>
      <c r="AC546" s="145"/>
      <c r="AD546" s="145"/>
      <c r="AE546" s="144"/>
      <c r="AF546" s="144"/>
      <c r="AG546" s="144"/>
      <c r="AH546" s="144"/>
      <c r="AI546" s="144"/>
      <c r="AJ546" s="144"/>
      <c r="AK546" s="144"/>
      <c r="AL546" s="144"/>
      <c r="AM546" s="144"/>
      <c r="AN546" s="144"/>
      <c r="AO546" s="144"/>
      <c r="AP546" s="144"/>
      <c r="AQ546" s="144"/>
      <c r="AR546" s="144"/>
      <c r="AS546" s="144"/>
      <c r="AT546" s="144"/>
      <c r="AU546" s="144"/>
      <c r="AV546" s="144"/>
      <c r="AW546" s="144"/>
      <c r="AX546" s="144"/>
      <c r="AY546" s="144"/>
      <c r="AZ546" s="144"/>
      <c r="BA546" s="144"/>
      <c r="BB546" s="144"/>
      <c r="BC546" s="144"/>
      <c r="BD546" s="144"/>
      <c r="BE546" s="144"/>
      <c r="BF546" s="144"/>
    </row>
    <row r="547" spans="3:58">
      <c r="C547" s="144"/>
      <c r="D547" s="144"/>
      <c r="E547" s="144"/>
      <c r="F547" s="144"/>
      <c r="G547" s="144"/>
      <c r="H547" s="144"/>
      <c r="I547" s="144"/>
      <c r="J547" s="144"/>
      <c r="K547" s="144"/>
      <c r="L547" s="144"/>
      <c r="M547" s="144"/>
      <c r="N547" s="144"/>
      <c r="O547" s="144"/>
      <c r="P547" s="144"/>
      <c r="Q547" s="145"/>
      <c r="R547" s="145"/>
      <c r="S547" s="145"/>
      <c r="T547" s="145"/>
      <c r="U547" s="145"/>
      <c r="V547" s="145"/>
      <c r="W547" s="145"/>
      <c r="X547" s="145"/>
      <c r="Y547" s="145"/>
      <c r="Z547" s="145"/>
      <c r="AA547" s="145"/>
      <c r="AB547" s="145"/>
      <c r="AC547" s="145"/>
      <c r="AD547" s="145"/>
      <c r="AE547" s="144"/>
      <c r="AF547" s="144"/>
      <c r="AG547" s="144"/>
      <c r="AH547" s="144"/>
      <c r="AI547" s="144"/>
      <c r="AJ547" s="144"/>
      <c r="AK547" s="144"/>
      <c r="AL547" s="144"/>
      <c r="AM547" s="144"/>
      <c r="AN547" s="144"/>
      <c r="AO547" s="144"/>
      <c r="AP547" s="144"/>
      <c r="AQ547" s="144"/>
      <c r="AR547" s="144"/>
      <c r="AS547" s="144"/>
      <c r="AT547" s="144"/>
      <c r="AU547" s="144"/>
      <c r="AV547" s="144"/>
      <c r="AW547" s="144"/>
      <c r="AX547" s="144"/>
      <c r="AY547" s="144"/>
      <c r="AZ547" s="144"/>
      <c r="BA547" s="144"/>
      <c r="BB547" s="144"/>
      <c r="BC547" s="144"/>
      <c r="BD547" s="144"/>
      <c r="BE547" s="144"/>
      <c r="BF547" s="144"/>
    </row>
    <row r="548" spans="3:58">
      <c r="C548" s="144"/>
      <c r="D548" s="144"/>
      <c r="E548" s="144"/>
      <c r="F548" s="144"/>
      <c r="G548" s="144"/>
      <c r="H548" s="144"/>
      <c r="I548" s="144"/>
      <c r="J548" s="144"/>
      <c r="K548" s="144"/>
      <c r="L548" s="144"/>
      <c r="M548" s="144"/>
      <c r="N548" s="144"/>
      <c r="O548" s="144"/>
      <c r="P548" s="144"/>
      <c r="Q548" s="145"/>
      <c r="R548" s="145"/>
      <c r="S548" s="145"/>
      <c r="T548" s="145"/>
      <c r="U548" s="145"/>
      <c r="V548" s="145"/>
      <c r="W548" s="145"/>
      <c r="X548" s="145"/>
      <c r="Y548" s="145"/>
      <c r="Z548" s="145"/>
      <c r="AA548" s="145"/>
      <c r="AB548" s="145"/>
      <c r="AC548" s="145"/>
      <c r="AD548" s="145"/>
      <c r="AE548" s="144"/>
      <c r="AF548" s="144"/>
      <c r="AG548" s="144"/>
      <c r="AH548" s="144"/>
      <c r="AI548" s="144"/>
      <c r="AJ548" s="144"/>
      <c r="AK548" s="144"/>
      <c r="AL548" s="144"/>
      <c r="AM548" s="144"/>
      <c r="AN548" s="144"/>
      <c r="AO548" s="144"/>
      <c r="AP548" s="144"/>
      <c r="AQ548" s="144"/>
      <c r="AR548" s="144"/>
      <c r="AS548" s="144"/>
      <c r="AT548" s="144"/>
      <c r="AU548" s="144"/>
      <c r="AV548" s="144"/>
      <c r="AW548" s="144"/>
      <c r="AX548" s="144"/>
      <c r="AY548" s="144"/>
      <c r="AZ548" s="144"/>
      <c r="BA548" s="144"/>
      <c r="BB548" s="144"/>
      <c r="BC548" s="144"/>
      <c r="BD548" s="144"/>
      <c r="BE548" s="144"/>
      <c r="BF548" s="144"/>
    </row>
    <row r="549" spans="3:58">
      <c r="C549" s="144"/>
      <c r="D549" s="144"/>
      <c r="E549" s="144"/>
      <c r="F549" s="144"/>
      <c r="G549" s="144"/>
      <c r="H549" s="144"/>
      <c r="I549" s="144"/>
      <c r="J549" s="144"/>
      <c r="K549" s="144"/>
      <c r="L549" s="144"/>
      <c r="M549" s="144"/>
      <c r="N549" s="144"/>
      <c r="O549" s="144"/>
      <c r="P549" s="144"/>
      <c r="Q549" s="145"/>
      <c r="R549" s="145"/>
      <c r="S549" s="145"/>
      <c r="T549" s="145"/>
      <c r="U549" s="145"/>
      <c r="V549" s="145"/>
      <c r="W549" s="145"/>
      <c r="X549" s="145"/>
      <c r="Y549" s="145"/>
      <c r="Z549" s="145"/>
      <c r="AA549" s="145"/>
      <c r="AB549" s="145"/>
      <c r="AC549" s="145"/>
      <c r="AD549" s="145"/>
      <c r="AE549" s="144"/>
      <c r="AF549" s="144"/>
      <c r="AG549" s="144"/>
      <c r="AH549" s="144"/>
      <c r="AI549" s="144"/>
      <c r="AJ549" s="144"/>
      <c r="AK549" s="144"/>
      <c r="AL549" s="144"/>
      <c r="AM549" s="144"/>
      <c r="AN549" s="144"/>
      <c r="AO549" s="144"/>
      <c r="AP549" s="144"/>
      <c r="AQ549" s="144"/>
      <c r="AR549" s="144"/>
      <c r="AS549" s="144"/>
      <c r="AT549" s="144"/>
      <c r="AU549" s="144"/>
      <c r="AV549" s="144"/>
      <c r="AW549" s="144"/>
      <c r="AX549" s="144"/>
      <c r="AY549" s="144"/>
      <c r="AZ549" s="144"/>
      <c r="BA549" s="144"/>
      <c r="BB549" s="144"/>
      <c r="BC549" s="144"/>
      <c r="BD549" s="144"/>
      <c r="BE549" s="144"/>
      <c r="BF549" s="144"/>
    </row>
    <row r="550" spans="3:58">
      <c r="C550" s="144"/>
      <c r="D550" s="144"/>
      <c r="E550" s="144"/>
      <c r="F550" s="144"/>
      <c r="G550" s="144"/>
      <c r="H550" s="144"/>
      <c r="I550" s="144"/>
      <c r="J550" s="144"/>
      <c r="K550" s="144"/>
      <c r="L550" s="144"/>
      <c r="M550" s="144"/>
      <c r="N550" s="144"/>
      <c r="O550" s="144"/>
      <c r="P550" s="144"/>
      <c r="Q550" s="145"/>
      <c r="R550" s="145"/>
      <c r="S550" s="145"/>
      <c r="T550" s="145"/>
      <c r="U550" s="145"/>
      <c r="V550" s="145"/>
      <c r="W550" s="145"/>
      <c r="X550" s="145"/>
      <c r="Y550" s="145"/>
      <c r="Z550" s="145"/>
      <c r="AA550" s="145"/>
      <c r="AB550" s="145"/>
      <c r="AC550" s="145"/>
      <c r="AD550" s="145"/>
      <c r="AE550" s="144"/>
      <c r="AF550" s="144"/>
      <c r="AG550" s="144"/>
      <c r="AH550" s="144"/>
      <c r="AI550" s="144"/>
      <c r="AJ550" s="144"/>
      <c r="AK550" s="144"/>
      <c r="AL550" s="144"/>
      <c r="AM550" s="144"/>
      <c r="AN550" s="144"/>
      <c r="AO550" s="144"/>
      <c r="AP550" s="144"/>
      <c r="AQ550" s="144"/>
      <c r="AR550" s="144"/>
      <c r="AS550" s="144"/>
      <c r="AT550" s="144"/>
      <c r="AU550" s="144"/>
      <c r="AV550" s="144"/>
      <c r="AW550" s="144"/>
      <c r="AX550" s="144"/>
      <c r="AY550" s="144"/>
      <c r="AZ550" s="144"/>
      <c r="BA550" s="144"/>
      <c r="BB550" s="144"/>
      <c r="BC550" s="144"/>
      <c r="BD550" s="144"/>
      <c r="BE550" s="144"/>
      <c r="BF550" s="144"/>
    </row>
    <row r="551" spans="3:58">
      <c r="C551" s="144"/>
      <c r="D551" s="144"/>
      <c r="E551" s="144"/>
      <c r="F551" s="144"/>
      <c r="G551" s="144"/>
      <c r="H551" s="144"/>
      <c r="I551" s="144"/>
      <c r="J551" s="144"/>
      <c r="K551" s="144"/>
      <c r="L551" s="144"/>
      <c r="M551" s="144"/>
      <c r="N551" s="144"/>
      <c r="O551" s="144"/>
      <c r="P551" s="144"/>
      <c r="Q551" s="145"/>
      <c r="R551" s="145"/>
      <c r="S551" s="145"/>
      <c r="T551" s="145"/>
      <c r="U551" s="145"/>
      <c r="V551" s="145"/>
      <c r="W551" s="145"/>
      <c r="X551" s="145"/>
      <c r="Y551" s="145"/>
      <c r="Z551" s="145"/>
      <c r="AA551" s="145"/>
      <c r="AB551" s="145"/>
      <c r="AC551" s="145"/>
      <c r="AD551" s="145"/>
      <c r="AE551" s="144"/>
      <c r="AF551" s="144"/>
      <c r="AG551" s="144"/>
      <c r="AH551" s="144"/>
      <c r="AI551" s="144"/>
      <c r="AJ551" s="144"/>
      <c r="AK551" s="144"/>
      <c r="AL551" s="144"/>
      <c r="AM551" s="144"/>
      <c r="AN551" s="144"/>
      <c r="AO551" s="144"/>
      <c r="AP551" s="144"/>
      <c r="AQ551" s="144"/>
      <c r="AR551" s="144"/>
      <c r="AS551" s="144"/>
      <c r="AT551" s="144"/>
      <c r="AU551" s="144"/>
      <c r="AV551" s="144"/>
      <c r="AW551" s="144"/>
      <c r="AX551" s="144"/>
      <c r="AY551" s="144"/>
      <c r="AZ551" s="144"/>
      <c r="BA551" s="144"/>
      <c r="BB551" s="144"/>
      <c r="BC551" s="144"/>
      <c r="BD551" s="144"/>
      <c r="BE551" s="144"/>
      <c r="BF551" s="144"/>
    </row>
    <row r="552" spans="3:58">
      <c r="C552" s="144"/>
      <c r="D552" s="144"/>
      <c r="E552" s="144"/>
      <c r="F552" s="144"/>
      <c r="G552" s="144"/>
      <c r="H552" s="144"/>
      <c r="I552" s="144"/>
      <c r="J552" s="144"/>
      <c r="K552" s="144"/>
      <c r="L552" s="144"/>
      <c r="M552" s="144"/>
      <c r="N552" s="144"/>
      <c r="O552" s="144"/>
      <c r="P552" s="144"/>
      <c r="Q552" s="145"/>
      <c r="R552" s="145"/>
      <c r="S552" s="145"/>
      <c r="T552" s="145"/>
      <c r="U552" s="145"/>
      <c r="V552" s="145"/>
      <c r="W552" s="145"/>
      <c r="X552" s="145"/>
      <c r="Y552" s="145"/>
      <c r="Z552" s="145"/>
      <c r="AA552" s="145"/>
      <c r="AB552" s="145"/>
      <c r="AC552" s="145"/>
      <c r="AD552" s="145"/>
      <c r="AE552" s="144"/>
      <c r="AF552" s="144"/>
      <c r="AG552" s="144"/>
      <c r="AH552" s="144"/>
      <c r="AI552" s="144"/>
      <c r="AJ552" s="144"/>
      <c r="AK552" s="144"/>
      <c r="AL552" s="144"/>
      <c r="AM552" s="144"/>
      <c r="AN552" s="144"/>
      <c r="AO552" s="144"/>
      <c r="AP552" s="144"/>
      <c r="AQ552" s="144"/>
      <c r="AR552" s="144"/>
      <c r="AS552" s="144"/>
      <c r="AT552" s="144"/>
      <c r="AU552" s="144"/>
      <c r="AV552" s="144"/>
      <c r="AW552" s="144"/>
      <c r="AX552" s="144"/>
      <c r="AY552" s="144"/>
      <c r="AZ552" s="144"/>
      <c r="BA552" s="144"/>
      <c r="BB552" s="144"/>
      <c r="BC552" s="144"/>
      <c r="BD552" s="144"/>
      <c r="BE552" s="144"/>
      <c r="BF552" s="144"/>
    </row>
    <row r="553" spans="3:58">
      <c r="C553" s="144"/>
      <c r="D553" s="144"/>
      <c r="E553" s="144"/>
      <c r="F553" s="144"/>
      <c r="G553" s="144"/>
      <c r="H553" s="144"/>
      <c r="I553" s="144"/>
      <c r="J553" s="144"/>
      <c r="K553" s="144"/>
      <c r="L553" s="144"/>
      <c r="M553" s="144"/>
      <c r="N553" s="144"/>
      <c r="O553" s="144"/>
      <c r="P553" s="144"/>
      <c r="Q553" s="145"/>
      <c r="R553" s="145"/>
      <c r="S553" s="145"/>
      <c r="T553" s="145"/>
      <c r="U553" s="145"/>
      <c r="V553" s="145"/>
      <c r="W553" s="145"/>
      <c r="X553" s="145"/>
      <c r="Y553" s="145"/>
      <c r="Z553" s="145"/>
      <c r="AA553" s="145"/>
      <c r="AB553" s="145"/>
      <c r="AC553" s="145"/>
      <c r="AD553" s="145"/>
      <c r="AE553" s="144"/>
      <c r="AF553" s="144"/>
      <c r="AG553" s="144"/>
      <c r="AH553" s="144"/>
      <c r="AI553" s="144"/>
      <c r="AJ553" s="144"/>
      <c r="AK553" s="144"/>
      <c r="AL553" s="144"/>
      <c r="AM553" s="144"/>
      <c r="AN553" s="144"/>
      <c r="AO553" s="144"/>
      <c r="AP553" s="144"/>
      <c r="AQ553" s="144"/>
      <c r="AR553" s="144"/>
      <c r="AS553" s="144"/>
      <c r="AT553" s="144"/>
      <c r="AU553" s="144"/>
      <c r="AV553" s="144"/>
      <c r="AW553" s="144"/>
      <c r="AX553" s="144"/>
      <c r="AY553" s="144"/>
      <c r="AZ553" s="144"/>
      <c r="BA553" s="144"/>
      <c r="BB553" s="144"/>
      <c r="BC553" s="144"/>
      <c r="BD553" s="144"/>
      <c r="BE553" s="144"/>
      <c r="BF553" s="144"/>
    </row>
    <row r="554" spans="3:58">
      <c r="C554" s="144"/>
      <c r="D554" s="144"/>
      <c r="E554" s="144"/>
      <c r="F554" s="144"/>
      <c r="G554" s="144"/>
      <c r="H554" s="144"/>
      <c r="I554" s="144"/>
      <c r="J554" s="144"/>
      <c r="K554" s="144"/>
      <c r="L554" s="144"/>
      <c r="M554" s="144"/>
      <c r="N554" s="144"/>
      <c r="O554" s="144"/>
      <c r="P554" s="144"/>
      <c r="Q554" s="145"/>
      <c r="R554" s="145"/>
      <c r="S554" s="145"/>
      <c r="T554" s="145"/>
      <c r="U554" s="145"/>
      <c r="V554" s="145"/>
      <c r="W554" s="145"/>
      <c r="X554" s="145"/>
      <c r="Y554" s="145"/>
      <c r="Z554" s="145"/>
      <c r="AA554" s="145"/>
      <c r="AB554" s="145"/>
      <c r="AC554" s="145"/>
      <c r="AD554" s="145"/>
      <c r="AE554" s="144"/>
      <c r="AF554" s="144"/>
      <c r="AG554" s="144"/>
      <c r="AH554" s="144"/>
      <c r="AI554" s="144"/>
      <c r="AJ554" s="144"/>
      <c r="AK554" s="144"/>
      <c r="AL554" s="144"/>
      <c r="AM554" s="144"/>
      <c r="AN554" s="144"/>
      <c r="AO554" s="144"/>
      <c r="AP554" s="144"/>
      <c r="AQ554" s="144"/>
      <c r="AR554" s="144"/>
      <c r="AS554" s="144"/>
      <c r="AT554" s="144"/>
      <c r="AU554" s="144"/>
      <c r="AV554" s="144"/>
      <c r="AW554" s="144"/>
      <c r="AX554" s="144"/>
      <c r="AY554" s="144"/>
      <c r="AZ554" s="144"/>
      <c r="BA554" s="144"/>
      <c r="BB554" s="144"/>
      <c r="BC554" s="144"/>
      <c r="BD554" s="144"/>
      <c r="BE554" s="144"/>
      <c r="BF554" s="144"/>
    </row>
    <row r="555" spans="3:58">
      <c r="C555" s="144"/>
      <c r="D555" s="144"/>
      <c r="E555" s="144"/>
      <c r="F555" s="144"/>
      <c r="G555" s="144"/>
      <c r="H555" s="144"/>
      <c r="I555" s="144"/>
      <c r="J555" s="144"/>
      <c r="K555" s="144"/>
      <c r="L555" s="144"/>
      <c r="M555" s="144"/>
      <c r="N555" s="144"/>
      <c r="O555" s="144"/>
      <c r="P555" s="144"/>
      <c r="Q555" s="145"/>
      <c r="R555" s="145"/>
      <c r="S555" s="145"/>
      <c r="T555" s="145"/>
      <c r="U555" s="145"/>
      <c r="V555" s="145"/>
      <c r="W555" s="145"/>
      <c r="X555" s="145"/>
      <c r="Y555" s="145"/>
      <c r="Z555" s="145"/>
      <c r="AA555" s="145"/>
      <c r="AB555" s="145"/>
      <c r="AC555" s="145"/>
      <c r="AD555" s="145"/>
      <c r="AE555" s="144"/>
      <c r="AF555" s="144"/>
      <c r="AG555" s="144"/>
      <c r="AH555" s="144"/>
      <c r="AI555" s="144"/>
      <c r="AJ555" s="144"/>
      <c r="AK555" s="144"/>
      <c r="AL555" s="144"/>
      <c r="AM555" s="144"/>
      <c r="AN555" s="144"/>
      <c r="AO555" s="144"/>
      <c r="AP555" s="144"/>
      <c r="AQ555" s="144"/>
      <c r="AR555" s="144"/>
      <c r="AS555" s="144"/>
      <c r="AT555" s="144"/>
      <c r="AU555" s="144"/>
      <c r="AV555" s="144"/>
      <c r="AW555" s="144"/>
      <c r="AX555" s="144"/>
      <c r="AY555" s="144"/>
      <c r="AZ555" s="144"/>
      <c r="BA555" s="144"/>
      <c r="BB555" s="144"/>
      <c r="BC555" s="144"/>
      <c r="BD555" s="144"/>
      <c r="BE555" s="144"/>
      <c r="BF555" s="144"/>
    </row>
    <row r="556" spans="3:58">
      <c r="C556" s="144"/>
      <c r="D556" s="144"/>
      <c r="E556" s="144"/>
      <c r="F556" s="144"/>
      <c r="G556" s="144"/>
      <c r="H556" s="144"/>
      <c r="I556" s="144"/>
      <c r="J556" s="144"/>
      <c r="K556" s="144"/>
      <c r="L556" s="144"/>
      <c r="M556" s="144"/>
      <c r="N556" s="144"/>
      <c r="O556" s="144"/>
      <c r="P556" s="144"/>
      <c r="Q556" s="145"/>
      <c r="R556" s="145"/>
      <c r="S556" s="145"/>
      <c r="T556" s="145"/>
      <c r="U556" s="145"/>
      <c r="V556" s="145"/>
      <c r="W556" s="145"/>
      <c r="X556" s="145"/>
      <c r="Y556" s="145"/>
      <c r="Z556" s="145"/>
      <c r="AA556" s="145"/>
      <c r="AB556" s="145"/>
      <c r="AC556" s="145"/>
      <c r="AD556" s="145"/>
      <c r="AE556" s="144"/>
      <c r="AF556" s="144"/>
      <c r="AG556" s="144"/>
      <c r="AH556" s="144"/>
      <c r="AI556" s="144"/>
      <c r="AJ556" s="144"/>
      <c r="AK556" s="144"/>
      <c r="AL556" s="144"/>
      <c r="AM556" s="144"/>
      <c r="AN556" s="144"/>
      <c r="AO556" s="144"/>
      <c r="AP556" s="144"/>
      <c r="AQ556" s="144"/>
      <c r="AR556" s="144"/>
      <c r="AS556" s="144"/>
      <c r="AT556" s="144"/>
      <c r="AU556" s="144"/>
      <c r="AV556" s="144"/>
      <c r="AW556" s="144"/>
      <c r="AX556" s="144"/>
      <c r="AY556" s="144"/>
      <c r="AZ556" s="144"/>
      <c r="BA556" s="144"/>
      <c r="BB556" s="144"/>
      <c r="BC556" s="144"/>
      <c r="BD556" s="144"/>
      <c r="BE556" s="144"/>
      <c r="BF556" s="144"/>
    </row>
    <row r="557" spans="3:58">
      <c r="C557" s="144"/>
      <c r="D557" s="144"/>
      <c r="E557" s="144"/>
      <c r="F557" s="144"/>
      <c r="G557" s="144"/>
      <c r="H557" s="144"/>
      <c r="I557" s="144"/>
      <c r="J557" s="144"/>
      <c r="K557" s="144"/>
      <c r="L557" s="144"/>
      <c r="M557" s="144"/>
      <c r="N557" s="144"/>
      <c r="O557" s="144"/>
      <c r="P557" s="144"/>
      <c r="Q557" s="145"/>
      <c r="R557" s="145"/>
      <c r="S557" s="145"/>
      <c r="T557" s="145"/>
      <c r="U557" s="145"/>
      <c r="V557" s="145"/>
      <c r="W557" s="145"/>
      <c r="X557" s="145"/>
      <c r="Y557" s="145"/>
      <c r="Z557" s="145"/>
      <c r="AA557" s="145"/>
      <c r="AB557" s="145"/>
      <c r="AC557" s="145"/>
      <c r="AD557" s="145"/>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row>
    <row r="558" spans="3:58">
      <c r="C558" s="144"/>
      <c r="D558" s="144"/>
      <c r="E558" s="144"/>
      <c r="F558" s="144"/>
      <c r="G558" s="144"/>
      <c r="H558" s="144"/>
      <c r="I558" s="144"/>
      <c r="J558" s="144"/>
      <c r="K558" s="144"/>
      <c r="L558" s="144"/>
      <c r="M558" s="144"/>
      <c r="N558" s="144"/>
      <c r="O558" s="144"/>
      <c r="P558" s="144"/>
      <c r="Q558" s="145"/>
      <c r="R558" s="145"/>
      <c r="S558" s="145"/>
      <c r="T558" s="145"/>
      <c r="U558" s="145"/>
      <c r="V558" s="145"/>
      <c r="W558" s="145"/>
      <c r="X558" s="145"/>
      <c r="Y558" s="145"/>
      <c r="Z558" s="145"/>
      <c r="AA558" s="145"/>
      <c r="AB558" s="145"/>
      <c r="AC558" s="145"/>
      <c r="AD558" s="145"/>
      <c r="AE558" s="144"/>
      <c r="AF558" s="144"/>
      <c r="AG558" s="144"/>
      <c r="AH558" s="144"/>
      <c r="AI558" s="144"/>
      <c r="AJ558" s="144"/>
      <c r="AK558" s="144"/>
      <c r="AL558" s="144"/>
      <c r="AM558" s="144"/>
      <c r="AN558" s="144"/>
      <c r="AO558" s="144"/>
      <c r="AP558" s="144"/>
      <c r="AQ558" s="144"/>
      <c r="AR558" s="144"/>
      <c r="AS558" s="144"/>
      <c r="AT558" s="144"/>
      <c r="AU558" s="144"/>
      <c r="AV558" s="144"/>
      <c r="AW558" s="144"/>
      <c r="AX558" s="144"/>
      <c r="AY558" s="144"/>
      <c r="AZ558" s="144"/>
      <c r="BA558" s="144"/>
      <c r="BB558" s="144"/>
      <c r="BC558" s="144"/>
      <c r="BD558" s="144"/>
      <c r="BE558" s="144"/>
      <c r="BF558" s="144"/>
    </row>
    <row r="559" spans="3:58">
      <c r="C559" s="144"/>
      <c r="D559" s="144"/>
      <c r="E559" s="144"/>
      <c r="F559" s="144"/>
      <c r="G559" s="144"/>
      <c r="H559" s="144"/>
      <c r="I559" s="144"/>
      <c r="J559" s="144"/>
      <c r="K559" s="144"/>
      <c r="L559" s="144"/>
      <c r="M559" s="144"/>
      <c r="N559" s="144"/>
      <c r="O559" s="144"/>
      <c r="P559" s="144"/>
      <c r="Q559" s="145"/>
      <c r="R559" s="145"/>
      <c r="S559" s="145"/>
      <c r="T559" s="145"/>
      <c r="U559" s="145"/>
      <c r="V559" s="145"/>
      <c r="W559" s="145"/>
      <c r="X559" s="145"/>
      <c r="Y559" s="145"/>
      <c r="Z559" s="145"/>
      <c r="AA559" s="145"/>
      <c r="AB559" s="145"/>
      <c r="AC559" s="145"/>
      <c r="AD559" s="145"/>
      <c r="AE559" s="144"/>
      <c r="AF559" s="144"/>
      <c r="AG559" s="144"/>
      <c r="AH559" s="144"/>
      <c r="AI559" s="144"/>
      <c r="AJ559" s="144"/>
      <c r="AK559" s="144"/>
      <c r="AL559" s="144"/>
      <c r="AM559" s="144"/>
      <c r="AN559" s="144"/>
      <c r="AO559" s="144"/>
      <c r="AP559" s="144"/>
      <c r="AQ559" s="144"/>
      <c r="AR559" s="144"/>
      <c r="AS559" s="144"/>
      <c r="AT559" s="144"/>
      <c r="AU559" s="144"/>
      <c r="AV559" s="144"/>
      <c r="AW559" s="144"/>
      <c r="AX559" s="144"/>
      <c r="AY559" s="144"/>
      <c r="AZ559" s="144"/>
      <c r="BA559" s="144"/>
      <c r="BB559" s="144"/>
      <c r="BC559" s="144"/>
      <c r="BD559" s="144"/>
      <c r="BE559" s="144"/>
      <c r="BF559" s="144"/>
    </row>
    <row r="560" spans="3:58">
      <c r="C560" s="144"/>
      <c r="D560" s="144"/>
      <c r="E560" s="144"/>
      <c r="F560" s="144"/>
      <c r="G560" s="144"/>
      <c r="H560" s="144"/>
      <c r="I560" s="144"/>
      <c r="J560" s="144"/>
      <c r="K560" s="144"/>
      <c r="L560" s="144"/>
      <c r="M560" s="144"/>
      <c r="N560" s="144"/>
      <c r="O560" s="144"/>
      <c r="P560" s="144"/>
      <c r="Q560" s="145"/>
      <c r="R560" s="145"/>
      <c r="S560" s="145"/>
      <c r="T560" s="145"/>
      <c r="U560" s="145"/>
      <c r="V560" s="145"/>
      <c r="W560" s="145"/>
      <c r="X560" s="145"/>
      <c r="Y560" s="145"/>
      <c r="Z560" s="145"/>
      <c r="AA560" s="145"/>
      <c r="AB560" s="145"/>
      <c r="AC560" s="145"/>
      <c r="AD560" s="145"/>
      <c r="AE560" s="144"/>
      <c r="AF560" s="144"/>
      <c r="AG560" s="144"/>
      <c r="AH560" s="144"/>
      <c r="AI560" s="144"/>
      <c r="AJ560" s="144"/>
      <c r="AK560" s="144"/>
      <c r="AL560" s="144"/>
      <c r="AM560" s="144"/>
      <c r="AN560" s="144"/>
      <c r="AO560" s="144"/>
      <c r="AP560" s="144"/>
      <c r="AQ560" s="144"/>
      <c r="AR560" s="144"/>
      <c r="AS560" s="144"/>
      <c r="AT560" s="144"/>
      <c r="AU560" s="144"/>
      <c r="AV560" s="144"/>
      <c r="AW560" s="144"/>
      <c r="AX560" s="144"/>
      <c r="AY560" s="144"/>
      <c r="AZ560" s="144"/>
      <c r="BA560" s="144"/>
      <c r="BB560" s="144"/>
      <c r="BC560" s="144"/>
      <c r="BD560" s="144"/>
      <c r="BE560" s="144"/>
      <c r="BF560" s="144"/>
    </row>
    <row r="561" spans="3:58">
      <c r="C561" s="144"/>
      <c r="D561" s="144"/>
      <c r="E561" s="144"/>
      <c r="F561" s="144"/>
      <c r="G561" s="144"/>
      <c r="H561" s="144"/>
      <c r="I561" s="144"/>
      <c r="J561" s="144"/>
      <c r="K561" s="144"/>
      <c r="L561" s="144"/>
      <c r="M561" s="144"/>
      <c r="N561" s="144"/>
      <c r="O561" s="144"/>
      <c r="P561" s="144"/>
      <c r="Q561" s="145"/>
      <c r="R561" s="145"/>
      <c r="S561" s="145"/>
      <c r="T561" s="145"/>
      <c r="U561" s="145"/>
      <c r="V561" s="145"/>
      <c r="W561" s="145"/>
      <c r="X561" s="145"/>
      <c r="Y561" s="145"/>
      <c r="Z561" s="145"/>
      <c r="AA561" s="145"/>
      <c r="AB561" s="145"/>
      <c r="AC561" s="145"/>
      <c r="AD561" s="145"/>
      <c r="AE561" s="144"/>
      <c r="AF561" s="144"/>
      <c r="AG561" s="144"/>
      <c r="AH561" s="144"/>
      <c r="AI561" s="144"/>
      <c r="AJ561" s="144"/>
      <c r="AK561" s="144"/>
      <c r="AL561" s="144"/>
      <c r="AM561" s="144"/>
      <c r="AN561" s="144"/>
      <c r="AO561" s="144"/>
      <c r="AP561" s="144"/>
      <c r="AQ561" s="144"/>
      <c r="AR561" s="144"/>
      <c r="AS561" s="144"/>
      <c r="AT561" s="144"/>
      <c r="AU561" s="144"/>
      <c r="AV561" s="144"/>
      <c r="AW561" s="144"/>
      <c r="AX561" s="144"/>
      <c r="AY561" s="144"/>
      <c r="AZ561" s="144"/>
      <c r="BA561" s="144"/>
      <c r="BB561" s="144"/>
      <c r="BC561" s="144"/>
      <c r="BD561" s="144"/>
      <c r="BE561" s="144"/>
      <c r="BF561" s="144"/>
    </row>
    <row r="562" spans="3:58">
      <c r="C562" s="144"/>
      <c r="D562" s="144"/>
      <c r="E562" s="144"/>
      <c r="F562" s="144"/>
      <c r="G562" s="144"/>
      <c r="H562" s="144"/>
      <c r="I562" s="144"/>
      <c r="J562" s="144"/>
      <c r="K562" s="144"/>
      <c r="L562" s="144"/>
      <c r="M562" s="144"/>
      <c r="N562" s="144"/>
      <c r="O562" s="144"/>
      <c r="P562" s="144"/>
      <c r="Q562" s="145"/>
      <c r="R562" s="145"/>
      <c r="S562" s="145"/>
      <c r="T562" s="145"/>
      <c r="U562" s="145"/>
      <c r="V562" s="145"/>
      <c r="W562" s="145"/>
      <c r="X562" s="145"/>
      <c r="Y562" s="145"/>
      <c r="Z562" s="145"/>
      <c r="AA562" s="145"/>
      <c r="AB562" s="145"/>
      <c r="AC562" s="145"/>
      <c r="AD562" s="145"/>
      <c r="AE562" s="144"/>
      <c r="AF562" s="144"/>
      <c r="AG562" s="144"/>
      <c r="AH562" s="144"/>
      <c r="AI562" s="144"/>
      <c r="AJ562" s="144"/>
      <c r="AK562" s="144"/>
      <c r="AL562" s="144"/>
      <c r="AM562" s="144"/>
      <c r="AN562" s="144"/>
      <c r="AO562" s="144"/>
      <c r="AP562" s="144"/>
      <c r="AQ562" s="144"/>
      <c r="AR562" s="144"/>
      <c r="AS562" s="144"/>
      <c r="AT562" s="144"/>
      <c r="AU562" s="144"/>
      <c r="AV562" s="144"/>
      <c r="AW562" s="144"/>
      <c r="AX562" s="144"/>
      <c r="AY562" s="144"/>
      <c r="AZ562" s="144"/>
      <c r="BA562" s="144"/>
      <c r="BB562" s="144"/>
      <c r="BC562" s="144"/>
      <c r="BD562" s="144"/>
      <c r="BE562" s="144"/>
      <c r="BF562" s="144"/>
    </row>
    <row r="563" spans="3:58">
      <c r="C563" s="144"/>
      <c r="D563" s="144"/>
      <c r="E563" s="144"/>
      <c r="F563" s="144"/>
      <c r="G563" s="144"/>
      <c r="H563" s="144"/>
      <c r="I563" s="144"/>
      <c r="J563" s="144"/>
      <c r="K563" s="144"/>
      <c r="L563" s="144"/>
      <c r="M563" s="144"/>
      <c r="N563" s="144"/>
      <c r="O563" s="144"/>
      <c r="P563" s="144"/>
      <c r="Q563" s="145"/>
      <c r="R563" s="145"/>
      <c r="S563" s="145"/>
      <c r="T563" s="145"/>
      <c r="U563" s="145"/>
      <c r="V563" s="145"/>
      <c r="W563" s="145"/>
      <c r="X563" s="145"/>
      <c r="Y563" s="145"/>
      <c r="Z563" s="145"/>
      <c r="AA563" s="145"/>
      <c r="AB563" s="145"/>
      <c r="AC563" s="145"/>
      <c r="AD563" s="145"/>
      <c r="AE563" s="144"/>
      <c r="AF563" s="144"/>
      <c r="AG563" s="144"/>
      <c r="AH563" s="144"/>
      <c r="AI563" s="144"/>
      <c r="AJ563" s="144"/>
      <c r="AK563" s="144"/>
      <c r="AL563" s="144"/>
      <c r="AM563" s="144"/>
      <c r="AN563" s="144"/>
      <c r="AO563" s="144"/>
      <c r="AP563" s="144"/>
      <c r="AQ563" s="144"/>
      <c r="AR563" s="144"/>
      <c r="AS563" s="144"/>
      <c r="AT563" s="144"/>
      <c r="AU563" s="144"/>
      <c r="AV563" s="144"/>
      <c r="AW563" s="144"/>
      <c r="AX563" s="144"/>
      <c r="AY563" s="144"/>
      <c r="AZ563" s="144"/>
      <c r="BA563" s="144"/>
      <c r="BB563" s="144"/>
      <c r="BC563" s="144"/>
      <c r="BD563" s="144"/>
      <c r="BE563" s="144"/>
      <c r="BF563" s="144"/>
    </row>
    <row r="564" spans="3:58">
      <c r="C564" s="144"/>
      <c r="D564" s="144"/>
      <c r="E564" s="144"/>
      <c r="F564" s="144"/>
      <c r="G564" s="144"/>
      <c r="H564" s="144"/>
      <c r="I564" s="144"/>
      <c r="J564" s="144"/>
      <c r="K564" s="144"/>
      <c r="L564" s="144"/>
      <c r="M564" s="144"/>
      <c r="N564" s="144"/>
      <c r="O564" s="144"/>
      <c r="P564" s="144"/>
      <c r="Q564" s="145"/>
      <c r="R564" s="145"/>
      <c r="S564" s="145"/>
      <c r="T564" s="145"/>
      <c r="U564" s="145"/>
      <c r="V564" s="145"/>
      <c r="W564" s="145"/>
      <c r="X564" s="145"/>
      <c r="Y564" s="145"/>
      <c r="Z564" s="145"/>
      <c r="AA564" s="145"/>
      <c r="AB564" s="145"/>
      <c r="AC564" s="145"/>
      <c r="AD564" s="145"/>
      <c r="AE564" s="144"/>
      <c r="AF564" s="144"/>
      <c r="AG564" s="144"/>
      <c r="AH564" s="144"/>
      <c r="AI564" s="144"/>
      <c r="AJ564" s="144"/>
      <c r="AK564" s="144"/>
      <c r="AL564" s="144"/>
      <c r="AM564" s="144"/>
      <c r="AN564" s="144"/>
      <c r="AO564" s="144"/>
      <c r="AP564" s="144"/>
      <c r="AQ564" s="144"/>
      <c r="AR564" s="144"/>
      <c r="AS564" s="144"/>
      <c r="AT564" s="144"/>
      <c r="AU564" s="144"/>
      <c r="AV564" s="144"/>
      <c r="AW564" s="144"/>
      <c r="AX564" s="144"/>
      <c r="AY564" s="144"/>
      <c r="AZ564" s="144"/>
      <c r="BA564" s="144"/>
      <c r="BB564" s="144"/>
      <c r="BC564" s="144"/>
      <c r="BD564" s="144"/>
      <c r="BE564" s="144"/>
      <c r="BF564" s="144"/>
    </row>
    <row r="565" spans="3:58">
      <c r="C565" s="144"/>
      <c r="D565" s="144"/>
      <c r="E565" s="144"/>
      <c r="F565" s="144"/>
      <c r="G565" s="144"/>
      <c r="H565" s="144"/>
      <c r="I565" s="144"/>
      <c r="J565" s="144"/>
      <c r="K565" s="144"/>
      <c r="L565" s="144"/>
      <c r="M565" s="144"/>
      <c r="N565" s="144"/>
      <c r="O565" s="144"/>
      <c r="P565" s="144"/>
      <c r="Q565" s="145"/>
      <c r="R565" s="145"/>
      <c r="S565" s="145"/>
      <c r="T565" s="145"/>
      <c r="U565" s="145"/>
      <c r="V565" s="145"/>
      <c r="W565" s="145"/>
      <c r="X565" s="145"/>
      <c r="Y565" s="145"/>
      <c r="Z565" s="145"/>
      <c r="AA565" s="145"/>
      <c r="AB565" s="145"/>
      <c r="AC565" s="145"/>
      <c r="AD565" s="145"/>
      <c r="AE565" s="144"/>
      <c r="AF565" s="144"/>
      <c r="AG565" s="144"/>
      <c r="AH565" s="144"/>
      <c r="AI565" s="144"/>
      <c r="AJ565" s="144"/>
      <c r="AK565" s="144"/>
      <c r="AL565" s="144"/>
      <c r="AM565" s="144"/>
      <c r="AN565" s="144"/>
      <c r="AO565" s="144"/>
      <c r="AP565" s="144"/>
      <c r="AQ565" s="144"/>
      <c r="AR565" s="144"/>
      <c r="AS565" s="144"/>
      <c r="AT565" s="144"/>
      <c r="AU565" s="144"/>
      <c r="AV565" s="144"/>
      <c r="AW565" s="144"/>
      <c r="AX565" s="144"/>
      <c r="AY565" s="144"/>
      <c r="AZ565" s="144"/>
      <c r="BA565" s="144"/>
      <c r="BB565" s="144"/>
      <c r="BC565" s="144"/>
      <c r="BD565" s="144"/>
      <c r="BE565" s="144"/>
      <c r="BF565" s="144"/>
    </row>
    <row r="566" spans="3:58">
      <c r="C566" s="144"/>
      <c r="D566" s="144"/>
      <c r="E566" s="144"/>
      <c r="F566" s="144"/>
      <c r="G566" s="144"/>
      <c r="H566" s="144"/>
      <c r="I566" s="144"/>
      <c r="J566" s="144"/>
      <c r="K566" s="144"/>
      <c r="L566" s="144"/>
      <c r="M566" s="144"/>
      <c r="N566" s="144"/>
      <c r="O566" s="144"/>
      <c r="P566" s="144"/>
      <c r="Q566" s="145"/>
      <c r="R566" s="145"/>
      <c r="S566" s="145"/>
      <c r="T566" s="145"/>
      <c r="U566" s="145"/>
      <c r="V566" s="145"/>
      <c r="W566" s="145"/>
      <c r="X566" s="145"/>
      <c r="Y566" s="145"/>
      <c r="Z566" s="145"/>
      <c r="AA566" s="145"/>
      <c r="AB566" s="145"/>
      <c r="AC566" s="145"/>
      <c r="AD566" s="145"/>
      <c r="AE566" s="144"/>
      <c r="AF566" s="144"/>
      <c r="AG566" s="144"/>
      <c r="AH566" s="144"/>
      <c r="AI566" s="144"/>
      <c r="AJ566" s="144"/>
      <c r="AK566" s="144"/>
      <c r="AL566" s="144"/>
      <c r="AM566" s="144"/>
      <c r="AN566" s="144"/>
      <c r="AO566" s="144"/>
      <c r="AP566" s="144"/>
      <c r="AQ566" s="144"/>
      <c r="AR566" s="144"/>
      <c r="AS566" s="144"/>
      <c r="AT566" s="144"/>
      <c r="AU566" s="144"/>
      <c r="AV566" s="144"/>
      <c r="AW566" s="144"/>
      <c r="AX566" s="144"/>
      <c r="AY566" s="144"/>
      <c r="AZ566" s="144"/>
      <c r="BA566" s="144"/>
      <c r="BB566" s="144"/>
      <c r="BC566" s="144"/>
      <c r="BD566" s="144"/>
      <c r="BE566" s="144"/>
      <c r="BF566" s="144"/>
    </row>
    <row r="567" spans="3:58">
      <c r="C567" s="144"/>
      <c r="D567" s="144"/>
      <c r="E567" s="144"/>
      <c r="F567" s="144"/>
      <c r="G567" s="144"/>
      <c r="H567" s="144"/>
      <c r="I567" s="144"/>
      <c r="J567" s="144"/>
      <c r="K567" s="144"/>
      <c r="L567" s="144"/>
      <c r="M567" s="144"/>
      <c r="N567" s="144"/>
      <c r="O567" s="144"/>
      <c r="P567" s="144"/>
      <c r="Q567" s="145"/>
      <c r="R567" s="145"/>
      <c r="S567" s="145"/>
      <c r="T567" s="145"/>
      <c r="U567" s="145"/>
      <c r="V567" s="145"/>
      <c r="W567" s="145"/>
      <c r="X567" s="145"/>
      <c r="Y567" s="145"/>
      <c r="Z567" s="145"/>
      <c r="AA567" s="145"/>
      <c r="AB567" s="145"/>
      <c r="AC567" s="145"/>
      <c r="AD567" s="145"/>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c r="BB567" s="144"/>
      <c r="BC567" s="144"/>
      <c r="BD567" s="144"/>
      <c r="BE567" s="144"/>
      <c r="BF567" s="144"/>
    </row>
    <row r="568" spans="3:58">
      <c r="C568" s="144"/>
      <c r="D568" s="144"/>
      <c r="E568" s="144"/>
      <c r="F568" s="144"/>
      <c r="G568" s="144"/>
      <c r="H568" s="144"/>
      <c r="I568" s="144"/>
      <c r="J568" s="144"/>
      <c r="K568" s="144"/>
      <c r="L568" s="144"/>
      <c r="M568" s="144"/>
      <c r="N568" s="144"/>
      <c r="O568" s="144"/>
      <c r="P568" s="144"/>
      <c r="Q568" s="145"/>
      <c r="R568" s="145"/>
      <c r="S568" s="145"/>
      <c r="T568" s="145"/>
      <c r="U568" s="145"/>
      <c r="V568" s="145"/>
      <c r="W568" s="145"/>
      <c r="X568" s="145"/>
      <c r="Y568" s="145"/>
      <c r="Z568" s="145"/>
      <c r="AA568" s="145"/>
      <c r="AB568" s="145"/>
      <c r="AC568" s="145"/>
      <c r="AD568" s="145"/>
      <c r="AE568" s="144"/>
      <c r="AF568" s="144"/>
      <c r="AG568" s="144"/>
      <c r="AH568" s="144"/>
      <c r="AI568" s="144"/>
      <c r="AJ568" s="144"/>
      <c r="AK568" s="144"/>
      <c r="AL568" s="144"/>
      <c r="AM568" s="144"/>
      <c r="AN568" s="144"/>
      <c r="AO568" s="144"/>
      <c r="AP568" s="144"/>
      <c r="AQ568" s="144"/>
      <c r="AR568" s="144"/>
      <c r="AS568" s="144"/>
      <c r="AT568" s="144"/>
      <c r="AU568" s="144"/>
      <c r="AV568" s="144"/>
      <c r="AW568" s="144"/>
      <c r="AX568" s="144"/>
      <c r="AY568" s="144"/>
      <c r="AZ568" s="144"/>
      <c r="BA568" s="144"/>
      <c r="BB568" s="144"/>
      <c r="BC568" s="144"/>
      <c r="BD568" s="144"/>
      <c r="BE568" s="144"/>
      <c r="BF568" s="144"/>
    </row>
    <row r="569" spans="3:58">
      <c r="C569" s="144"/>
      <c r="D569" s="144"/>
      <c r="E569" s="144"/>
      <c r="F569" s="144"/>
      <c r="G569" s="144"/>
      <c r="H569" s="144"/>
      <c r="I569" s="144"/>
      <c r="J569" s="144"/>
      <c r="K569" s="144"/>
      <c r="L569" s="144"/>
      <c r="M569" s="144"/>
      <c r="N569" s="144"/>
      <c r="O569" s="144"/>
      <c r="P569" s="144"/>
      <c r="Q569" s="145"/>
      <c r="R569" s="145"/>
      <c r="S569" s="145"/>
      <c r="T569" s="145"/>
      <c r="U569" s="145"/>
      <c r="V569" s="145"/>
      <c r="W569" s="145"/>
      <c r="X569" s="145"/>
      <c r="Y569" s="145"/>
      <c r="Z569" s="145"/>
      <c r="AA569" s="145"/>
      <c r="AB569" s="145"/>
      <c r="AC569" s="145"/>
      <c r="AD569" s="145"/>
      <c r="AE569" s="144"/>
      <c r="AF569" s="144"/>
      <c r="AG569" s="144"/>
      <c r="AH569" s="144"/>
      <c r="AI569" s="144"/>
      <c r="AJ569" s="144"/>
      <c r="AK569" s="144"/>
      <c r="AL569" s="144"/>
      <c r="AM569" s="144"/>
      <c r="AN569" s="144"/>
      <c r="AO569" s="144"/>
      <c r="AP569" s="144"/>
      <c r="AQ569" s="144"/>
      <c r="AR569" s="144"/>
      <c r="AS569" s="144"/>
      <c r="AT569" s="144"/>
      <c r="AU569" s="144"/>
      <c r="AV569" s="144"/>
      <c r="AW569" s="144"/>
      <c r="AX569" s="144"/>
      <c r="AY569" s="144"/>
      <c r="AZ569" s="144"/>
      <c r="BA569" s="144"/>
      <c r="BB569" s="144"/>
      <c r="BC569" s="144"/>
      <c r="BD569" s="144"/>
      <c r="BE569" s="144"/>
      <c r="BF569" s="144"/>
    </row>
    <row r="570" spans="3:58">
      <c r="C570" s="144"/>
      <c r="D570" s="144"/>
      <c r="E570" s="144"/>
      <c r="F570" s="144"/>
      <c r="G570" s="144"/>
      <c r="H570" s="144"/>
      <c r="I570" s="144"/>
      <c r="J570" s="144"/>
      <c r="K570" s="144"/>
      <c r="L570" s="144"/>
      <c r="M570" s="144"/>
      <c r="N570" s="144"/>
      <c r="O570" s="144"/>
      <c r="P570" s="144"/>
      <c r="Q570" s="145"/>
      <c r="R570" s="145"/>
      <c r="S570" s="145"/>
      <c r="T570" s="145"/>
      <c r="U570" s="145"/>
      <c r="V570" s="145"/>
      <c r="W570" s="145"/>
      <c r="X570" s="145"/>
      <c r="Y570" s="145"/>
      <c r="Z570" s="145"/>
      <c r="AA570" s="145"/>
      <c r="AB570" s="145"/>
      <c r="AC570" s="145"/>
      <c r="AD570" s="145"/>
      <c r="AE570" s="144"/>
      <c r="AF570" s="144"/>
      <c r="AG570" s="144"/>
      <c r="AH570" s="144"/>
      <c r="AI570" s="144"/>
      <c r="AJ570" s="144"/>
      <c r="AK570" s="144"/>
      <c r="AL570" s="144"/>
      <c r="AM570" s="144"/>
      <c r="AN570" s="144"/>
      <c r="AO570" s="144"/>
      <c r="AP570" s="144"/>
      <c r="AQ570" s="144"/>
      <c r="AR570" s="144"/>
      <c r="AS570" s="144"/>
      <c r="AT570" s="144"/>
      <c r="AU570" s="144"/>
      <c r="AV570" s="144"/>
      <c r="AW570" s="144"/>
      <c r="AX570" s="144"/>
      <c r="AY570" s="144"/>
      <c r="AZ570" s="144"/>
      <c r="BA570" s="144"/>
      <c r="BB570" s="144"/>
      <c r="BC570" s="144"/>
      <c r="BD570" s="144"/>
      <c r="BE570" s="144"/>
      <c r="BF570" s="144"/>
    </row>
    <row r="571" spans="3:58">
      <c r="C571" s="144"/>
      <c r="D571" s="144"/>
      <c r="E571" s="144"/>
      <c r="F571" s="144"/>
      <c r="G571" s="144"/>
      <c r="H571" s="144"/>
      <c r="I571" s="144"/>
      <c r="J571" s="144"/>
      <c r="K571" s="144"/>
      <c r="L571" s="144"/>
      <c r="M571" s="144"/>
      <c r="N571" s="144"/>
      <c r="O571" s="144"/>
      <c r="P571" s="144"/>
      <c r="Q571" s="145"/>
      <c r="R571" s="145"/>
      <c r="S571" s="145"/>
      <c r="T571" s="145"/>
      <c r="U571" s="145"/>
      <c r="V571" s="145"/>
      <c r="W571" s="145"/>
      <c r="X571" s="145"/>
      <c r="Y571" s="145"/>
      <c r="Z571" s="145"/>
      <c r="AA571" s="145"/>
      <c r="AB571" s="145"/>
      <c r="AC571" s="145"/>
      <c r="AD571" s="145"/>
      <c r="AE571" s="144"/>
      <c r="AF571" s="144"/>
      <c r="AG571" s="144"/>
      <c r="AH571" s="144"/>
      <c r="AI571" s="144"/>
      <c r="AJ571" s="144"/>
      <c r="AK571" s="144"/>
      <c r="AL571" s="144"/>
      <c r="AM571" s="144"/>
      <c r="AN571" s="144"/>
      <c r="AO571" s="144"/>
      <c r="AP571" s="144"/>
      <c r="AQ571" s="144"/>
      <c r="AR571" s="144"/>
      <c r="AS571" s="144"/>
      <c r="AT571" s="144"/>
      <c r="AU571" s="144"/>
      <c r="AV571" s="144"/>
      <c r="AW571" s="144"/>
      <c r="AX571" s="144"/>
      <c r="AY571" s="144"/>
      <c r="AZ571" s="144"/>
      <c r="BA571" s="144"/>
      <c r="BB571" s="144"/>
      <c r="BC571" s="144"/>
      <c r="BD571" s="144"/>
      <c r="BE571" s="144"/>
      <c r="BF571" s="144"/>
    </row>
    <row r="572" spans="3:58">
      <c r="C572" s="144"/>
      <c r="D572" s="144"/>
      <c r="E572" s="144"/>
      <c r="F572" s="144"/>
      <c r="G572" s="144"/>
      <c r="H572" s="144"/>
      <c r="I572" s="144"/>
      <c r="J572" s="144"/>
      <c r="K572" s="144"/>
      <c r="L572" s="144"/>
      <c r="M572" s="144"/>
      <c r="N572" s="144"/>
      <c r="O572" s="144"/>
      <c r="P572" s="144"/>
      <c r="Q572" s="145"/>
      <c r="R572" s="145"/>
      <c r="S572" s="145"/>
      <c r="T572" s="145"/>
      <c r="U572" s="145"/>
      <c r="V572" s="145"/>
      <c r="W572" s="145"/>
      <c r="X572" s="145"/>
      <c r="Y572" s="145"/>
      <c r="Z572" s="145"/>
      <c r="AA572" s="145"/>
      <c r="AB572" s="145"/>
      <c r="AC572" s="145"/>
      <c r="AD572" s="145"/>
      <c r="AE572" s="144"/>
      <c r="AF572" s="144"/>
      <c r="AG572" s="144"/>
      <c r="AH572" s="144"/>
      <c r="AI572" s="144"/>
      <c r="AJ572" s="144"/>
      <c r="AK572" s="144"/>
      <c r="AL572" s="144"/>
      <c r="AM572" s="144"/>
      <c r="AN572" s="144"/>
      <c r="AO572" s="144"/>
      <c r="AP572" s="144"/>
      <c r="AQ572" s="144"/>
      <c r="AR572" s="144"/>
      <c r="AS572" s="144"/>
      <c r="AT572" s="144"/>
      <c r="AU572" s="144"/>
      <c r="AV572" s="144"/>
      <c r="AW572" s="144"/>
      <c r="AX572" s="144"/>
      <c r="AY572" s="144"/>
      <c r="AZ572" s="144"/>
      <c r="BA572" s="144"/>
      <c r="BB572" s="144"/>
      <c r="BC572" s="144"/>
      <c r="BD572" s="144"/>
      <c r="BE572" s="144"/>
      <c r="BF572" s="144"/>
    </row>
    <row r="573" spans="3:58">
      <c r="C573" s="144"/>
      <c r="D573" s="144"/>
      <c r="E573" s="144"/>
      <c r="F573" s="144"/>
      <c r="G573" s="144"/>
      <c r="H573" s="144"/>
      <c r="I573" s="144"/>
      <c r="J573" s="144"/>
      <c r="K573" s="144"/>
      <c r="L573" s="144"/>
      <c r="M573" s="144"/>
      <c r="N573" s="144"/>
      <c r="O573" s="144"/>
      <c r="P573" s="144"/>
      <c r="Q573" s="145"/>
      <c r="R573" s="145"/>
      <c r="S573" s="145"/>
      <c r="T573" s="145"/>
      <c r="U573" s="145"/>
      <c r="V573" s="145"/>
      <c r="W573" s="145"/>
      <c r="X573" s="145"/>
      <c r="Y573" s="145"/>
      <c r="Z573" s="145"/>
      <c r="AA573" s="145"/>
      <c r="AB573" s="145"/>
      <c r="AC573" s="145"/>
      <c r="AD573" s="145"/>
      <c r="AE573" s="144"/>
      <c r="AF573" s="144"/>
      <c r="AG573" s="144"/>
      <c r="AH573" s="144"/>
      <c r="AI573" s="144"/>
      <c r="AJ573" s="144"/>
      <c r="AK573" s="144"/>
      <c r="AL573" s="144"/>
      <c r="AM573" s="144"/>
      <c r="AN573" s="144"/>
      <c r="AO573" s="144"/>
      <c r="AP573" s="144"/>
      <c r="AQ573" s="144"/>
      <c r="AR573" s="144"/>
      <c r="AS573" s="144"/>
      <c r="AT573" s="144"/>
      <c r="AU573" s="144"/>
      <c r="AV573" s="144"/>
      <c r="AW573" s="144"/>
      <c r="AX573" s="144"/>
      <c r="AY573" s="144"/>
      <c r="AZ573" s="144"/>
      <c r="BA573" s="144"/>
      <c r="BB573" s="144"/>
      <c r="BC573" s="144"/>
      <c r="BD573" s="144"/>
      <c r="BE573" s="144"/>
      <c r="BF573" s="144"/>
    </row>
    <row r="574" spans="3:58">
      <c r="C574" s="144"/>
      <c r="D574" s="144"/>
      <c r="E574" s="144"/>
      <c r="F574" s="144"/>
      <c r="G574" s="144"/>
      <c r="H574" s="144"/>
      <c r="I574" s="144"/>
      <c r="J574" s="144"/>
      <c r="K574" s="144"/>
      <c r="L574" s="144"/>
      <c r="M574" s="144"/>
      <c r="N574" s="144"/>
      <c r="O574" s="144"/>
      <c r="P574" s="144"/>
      <c r="Q574" s="145"/>
      <c r="R574" s="145"/>
      <c r="S574" s="145"/>
      <c r="T574" s="145"/>
      <c r="U574" s="145"/>
      <c r="V574" s="145"/>
      <c r="W574" s="145"/>
      <c r="X574" s="145"/>
      <c r="Y574" s="145"/>
      <c r="Z574" s="145"/>
      <c r="AA574" s="145"/>
      <c r="AB574" s="145"/>
      <c r="AC574" s="145"/>
      <c r="AD574" s="145"/>
      <c r="AE574" s="144"/>
      <c r="AF574" s="144"/>
      <c r="AG574" s="144"/>
      <c r="AH574" s="144"/>
      <c r="AI574" s="144"/>
      <c r="AJ574" s="144"/>
      <c r="AK574" s="144"/>
      <c r="AL574" s="144"/>
      <c r="AM574" s="144"/>
      <c r="AN574" s="144"/>
      <c r="AO574" s="144"/>
      <c r="AP574" s="144"/>
      <c r="AQ574" s="144"/>
      <c r="AR574" s="144"/>
      <c r="AS574" s="144"/>
      <c r="AT574" s="144"/>
      <c r="AU574" s="144"/>
      <c r="AV574" s="144"/>
      <c r="AW574" s="144"/>
      <c r="AX574" s="144"/>
      <c r="AY574" s="144"/>
      <c r="AZ574" s="144"/>
      <c r="BA574" s="144"/>
      <c r="BB574" s="144"/>
      <c r="BC574" s="144"/>
      <c r="BD574" s="144"/>
      <c r="BE574" s="144"/>
      <c r="BF574" s="144"/>
    </row>
    <row r="575" spans="3:58">
      <c r="C575" s="144"/>
      <c r="D575" s="144"/>
      <c r="E575" s="144"/>
      <c r="F575" s="144"/>
      <c r="G575" s="144"/>
      <c r="H575" s="144"/>
      <c r="I575" s="144"/>
      <c r="J575" s="144"/>
      <c r="K575" s="144"/>
      <c r="L575" s="144"/>
      <c r="M575" s="144"/>
      <c r="N575" s="144"/>
      <c r="O575" s="144"/>
      <c r="P575" s="144"/>
      <c r="Q575" s="145"/>
      <c r="R575" s="145"/>
      <c r="S575" s="145"/>
      <c r="T575" s="145"/>
      <c r="U575" s="145"/>
      <c r="V575" s="145"/>
      <c r="W575" s="145"/>
      <c r="X575" s="145"/>
      <c r="Y575" s="145"/>
      <c r="Z575" s="145"/>
      <c r="AA575" s="145"/>
      <c r="AB575" s="145"/>
      <c r="AC575" s="145"/>
      <c r="AD575" s="145"/>
      <c r="AE575" s="144"/>
      <c r="AF575" s="144"/>
      <c r="AG575" s="144"/>
      <c r="AH575" s="144"/>
      <c r="AI575" s="144"/>
      <c r="AJ575" s="144"/>
      <c r="AK575" s="144"/>
      <c r="AL575" s="144"/>
      <c r="AM575" s="144"/>
      <c r="AN575" s="144"/>
      <c r="AO575" s="144"/>
      <c r="AP575" s="144"/>
      <c r="AQ575" s="144"/>
      <c r="AR575" s="144"/>
      <c r="AS575" s="144"/>
      <c r="AT575" s="144"/>
      <c r="AU575" s="144"/>
      <c r="AV575" s="144"/>
      <c r="AW575" s="144"/>
      <c r="AX575" s="144"/>
      <c r="AY575" s="144"/>
      <c r="AZ575" s="144"/>
      <c r="BA575" s="144"/>
      <c r="BB575" s="144"/>
      <c r="BC575" s="144"/>
      <c r="BD575" s="144"/>
      <c r="BE575" s="144"/>
      <c r="BF575" s="144"/>
    </row>
    <row r="576" spans="3:58">
      <c r="C576" s="144"/>
      <c r="D576" s="144"/>
      <c r="E576" s="144"/>
      <c r="F576" s="144"/>
      <c r="G576" s="144"/>
      <c r="H576" s="144"/>
      <c r="I576" s="144"/>
      <c r="J576" s="144"/>
      <c r="K576" s="144"/>
      <c r="L576" s="144"/>
      <c r="M576" s="144"/>
      <c r="N576" s="144"/>
      <c r="O576" s="144"/>
      <c r="P576" s="144"/>
      <c r="Q576" s="145"/>
      <c r="R576" s="145"/>
      <c r="S576" s="145"/>
      <c r="T576" s="145"/>
      <c r="U576" s="145"/>
      <c r="V576" s="145"/>
      <c r="W576" s="145"/>
      <c r="X576" s="145"/>
      <c r="Y576" s="145"/>
      <c r="Z576" s="145"/>
      <c r="AA576" s="145"/>
      <c r="AB576" s="145"/>
      <c r="AC576" s="145"/>
      <c r="AD576" s="145"/>
      <c r="AE576" s="144"/>
      <c r="AF576" s="144"/>
      <c r="AG576" s="144"/>
      <c r="AH576" s="144"/>
      <c r="AI576" s="144"/>
      <c r="AJ576" s="144"/>
      <c r="AK576" s="144"/>
      <c r="AL576" s="144"/>
      <c r="AM576" s="144"/>
      <c r="AN576" s="144"/>
      <c r="AO576" s="144"/>
      <c r="AP576" s="144"/>
      <c r="AQ576" s="144"/>
      <c r="AR576" s="144"/>
      <c r="AS576" s="144"/>
      <c r="AT576" s="144"/>
      <c r="AU576" s="144"/>
      <c r="AV576" s="144"/>
      <c r="AW576" s="144"/>
      <c r="AX576" s="144"/>
      <c r="AY576" s="144"/>
      <c r="AZ576" s="144"/>
      <c r="BA576" s="144"/>
      <c r="BB576" s="144"/>
      <c r="BC576" s="144"/>
      <c r="BD576" s="144"/>
      <c r="BE576" s="144"/>
      <c r="BF576" s="144"/>
    </row>
    <row r="577" spans="3:58">
      <c r="C577" s="144"/>
      <c r="D577" s="144"/>
      <c r="E577" s="144"/>
      <c r="F577" s="144"/>
      <c r="G577" s="144"/>
      <c r="H577" s="144"/>
      <c r="I577" s="144"/>
      <c r="J577" s="144"/>
      <c r="K577" s="144"/>
      <c r="L577" s="144"/>
      <c r="M577" s="144"/>
      <c r="N577" s="144"/>
      <c r="O577" s="144"/>
      <c r="P577" s="144"/>
      <c r="Q577" s="145"/>
      <c r="R577" s="145"/>
      <c r="S577" s="145"/>
      <c r="T577" s="145"/>
      <c r="U577" s="145"/>
      <c r="V577" s="145"/>
      <c r="W577" s="145"/>
      <c r="X577" s="145"/>
      <c r="Y577" s="145"/>
      <c r="Z577" s="145"/>
      <c r="AA577" s="145"/>
      <c r="AB577" s="145"/>
      <c r="AC577" s="145"/>
      <c r="AD577" s="145"/>
      <c r="AE577" s="144"/>
      <c r="AF577" s="144"/>
      <c r="AG577" s="144"/>
      <c r="AH577" s="144"/>
      <c r="AI577" s="144"/>
      <c r="AJ577" s="144"/>
      <c r="AK577" s="144"/>
      <c r="AL577" s="144"/>
      <c r="AM577" s="144"/>
      <c r="AN577" s="144"/>
      <c r="AO577" s="144"/>
      <c r="AP577" s="144"/>
      <c r="AQ577" s="144"/>
      <c r="AR577" s="144"/>
      <c r="AS577" s="144"/>
      <c r="AT577" s="144"/>
      <c r="AU577" s="144"/>
      <c r="AV577" s="144"/>
      <c r="AW577" s="144"/>
      <c r="AX577" s="144"/>
      <c r="AY577" s="144"/>
      <c r="AZ577" s="144"/>
      <c r="BA577" s="144"/>
      <c r="BB577" s="144"/>
      <c r="BC577" s="144"/>
      <c r="BD577" s="144"/>
      <c r="BE577" s="144"/>
      <c r="BF577" s="144"/>
    </row>
    <row r="578" spans="3:58">
      <c r="C578" s="144"/>
      <c r="D578" s="144"/>
      <c r="E578" s="144"/>
      <c r="F578" s="144"/>
      <c r="G578" s="144"/>
      <c r="H578" s="144"/>
      <c r="I578" s="144"/>
      <c r="J578" s="144"/>
      <c r="K578" s="144"/>
      <c r="L578" s="144"/>
      <c r="M578" s="144"/>
      <c r="N578" s="144"/>
      <c r="O578" s="144"/>
      <c r="P578" s="144"/>
      <c r="Q578" s="145"/>
      <c r="R578" s="145"/>
      <c r="S578" s="145"/>
      <c r="T578" s="145"/>
      <c r="U578" s="145"/>
      <c r="V578" s="145"/>
      <c r="W578" s="145"/>
      <c r="X578" s="145"/>
      <c r="Y578" s="145"/>
      <c r="Z578" s="145"/>
      <c r="AA578" s="145"/>
      <c r="AB578" s="145"/>
      <c r="AC578" s="145"/>
      <c r="AD578" s="145"/>
      <c r="AE578" s="144"/>
      <c r="AF578" s="144"/>
      <c r="AG578" s="144"/>
      <c r="AH578" s="144"/>
      <c r="AI578" s="144"/>
      <c r="AJ578" s="144"/>
      <c r="AK578" s="144"/>
      <c r="AL578" s="144"/>
      <c r="AM578" s="144"/>
      <c r="AN578" s="144"/>
      <c r="AO578" s="144"/>
      <c r="AP578" s="144"/>
      <c r="AQ578" s="144"/>
      <c r="AR578" s="144"/>
      <c r="AS578" s="144"/>
      <c r="AT578" s="144"/>
      <c r="AU578" s="144"/>
      <c r="AV578" s="144"/>
      <c r="AW578" s="144"/>
      <c r="AX578" s="144"/>
      <c r="AY578" s="144"/>
      <c r="AZ578" s="144"/>
      <c r="BA578" s="144"/>
      <c r="BB578" s="144"/>
      <c r="BC578" s="144"/>
      <c r="BD578" s="144"/>
      <c r="BE578" s="144"/>
      <c r="BF578" s="144"/>
    </row>
    <row r="579" spans="3:58">
      <c r="C579" s="144"/>
      <c r="D579" s="144"/>
      <c r="E579" s="144"/>
      <c r="F579" s="144"/>
      <c r="G579" s="144"/>
      <c r="H579" s="144"/>
      <c r="I579" s="144"/>
      <c r="J579" s="144"/>
      <c r="K579" s="144"/>
      <c r="L579" s="144"/>
      <c r="M579" s="144"/>
      <c r="N579" s="144"/>
      <c r="O579" s="144"/>
      <c r="P579" s="144"/>
      <c r="Q579" s="145"/>
      <c r="R579" s="145"/>
      <c r="S579" s="145"/>
      <c r="T579" s="145"/>
      <c r="U579" s="145"/>
      <c r="V579" s="145"/>
      <c r="W579" s="145"/>
      <c r="X579" s="145"/>
      <c r="Y579" s="145"/>
      <c r="Z579" s="145"/>
      <c r="AA579" s="145"/>
      <c r="AB579" s="145"/>
      <c r="AC579" s="145"/>
      <c r="AD579" s="145"/>
      <c r="AE579" s="144"/>
      <c r="AF579" s="144"/>
      <c r="AG579" s="144"/>
      <c r="AH579" s="144"/>
      <c r="AI579" s="144"/>
      <c r="AJ579" s="144"/>
      <c r="AK579" s="144"/>
      <c r="AL579" s="144"/>
      <c r="AM579" s="144"/>
      <c r="AN579" s="144"/>
      <c r="AO579" s="144"/>
      <c r="AP579" s="144"/>
      <c r="AQ579" s="144"/>
      <c r="AR579" s="144"/>
      <c r="AS579" s="144"/>
      <c r="AT579" s="144"/>
      <c r="AU579" s="144"/>
      <c r="AV579" s="144"/>
      <c r="AW579" s="144"/>
      <c r="AX579" s="144"/>
      <c r="AY579" s="144"/>
      <c r="AZ579" s="144"/>
      <c r="BA579" s="144"/>
      <c r="BB579" s="144"/>
      <c r="BC579" s="144"/>
      <c r="BD579" s="144"/>
      <c r="BE579" s="144"/>
      <c r="BF579" s="144"/>
    </row>
    <row r="580" spans="3:58">
      <c r="C580" s="144"/>
      <c r="D580" s="144"/>
      <c r="E580" s="144"/>
      <c r="F580" s="144"/>
      <c r="G580" s="144"/>
      <c r="H580" s="144"/>
      <c r="I580" s="144"/>
      <c r="J580" s="144"/>
      <c r="K580" s="144"/>
      <c r="L580" s="144"/>
      <c r="M580" s="144"/>
      <c r="N580" s="144"/>
      <c r="O580" s="144"/>
      <c r="P580" s="144"/>
      <c r="Q580" s="145"/>
      <c r="R580" s="145"/>
      <c r="S580" s="145"/>
      <c r="T580" s="145"/>
      <c r="U580" s="145"/>
      <c r="V580" s="145"/>
      <c r="W580" s="145"/>
      <c r="X580" s="145"/>
      <c r="Y580" s="145"/>
      <c r="Z580" s="145"/>
      <c r="AA580" s="145"/>
      <c r="AB580" s="145"/>
      <c r="AC580" s="145"/>
      <c r="AD580" s="145"/>
      <c r="AE580" s="144"/>
      <c r="AF580" s="144"/>
      <c r="AG580" s="144"/>
      <c r="AH580" s="144"/>
      <c r="AI580" s="144"/>
      <c r="AJ580" s="144"/>
      <c r="AK580" s="144"/>
      <c r="AL580" s="144"/>
      <c r="AM580" s="144"/>
      <c r="AN580" s="144"/>
      <c r="AO580" s="144"/>
      <c r="AP580" s="144"/>
      <c r="AQ580" s="144"/>
      <c r="AR580" s="144"/>
      <c r="AS580" s="144"/>
      <c r="AT580" s="144"/>
      <c r="AU580" s="144"/>
      <c r="AV580" s="144"/>
      <c r="AW580" s="144"/>
      <c r="AX580" s="144"/>
      <c r="AY580" s="144"/>
      <c r="AZ580" s="144"/>
      <c r="BA580" s="144"/>
      <c r="BB580" s="144"/>
      <c r="BC580" s="144"/>
      <c r="BD580" s="144"/>
      <c r="BE580" s="144"/>
      <c r="BF580" s="144"/>
    </row>
    <row r="581" spans="3:58">
      <c r="C581" s="144"/>
      <c r="D581" s="144"/>
      <c r="E581" s="144"/>
      <c r="F581" s="144"/>
      <c r="G581" s="144"/>
      <c r="H581" s="144"/>
      <c r="I581" s="144"/>
      <c r="J581" s="144"/>
      <c r="K581" s="144"/>
      <c r="L581" s="144"/>
      <c r="M581" s="144"/>
      <c r="N581" s="144"/>
      <c r="O581" s="144"/>
      <c r="P581" s="144"/>
      <c r="Q581" s="145"/>
      <c r="R581" s="145"/>
      <c r="S581" s="145"/>
      <c r="T581" s="145"/>
      <c r="U581" s="145"/>
      <c r="V581" s="145"/>
      <c r="W581" s="145"/>
      <c r="X581" s="145"/>
      <c r="Y581" s="145"/>
      <c r="Z581" s="145"/>
      <c r="AA581" s="145"/>
      <c r="AB581" s="145"/>
      <c r="AC581" s="145"/>
      <c r="AD581" s="145"/>
      <c r="AE581" s="144"/>
      <c r="AF581" s="144"/>
      <c r="AG581" s="144"/>
      <c r="AH581" s="144"/>
      <c r="AI581" s="144"/>
      <c r="AJ581" s="144"/>
      <c r="AK581" s="144"/>
      <c r="AL581" s="144"/>
      <c r="AM581" s="144"/>
      <c r="AN581" s="144"/>
      <c r="AO581" s="144"/>
      <c r="AP581" s="144"/>
      <c r="AQ581" s="144"/>
      <c r="AR581" s="144"/>
      <c r="AS581" s="144"/>
      <c r="AT581" s="144"/>
      <c r="AU581" s="144"/>
      <c r="AV581" s="144"/>
      <c r="AW581" s="144"/>
      <c r="AX581" s="144"/>
      <c r="AY581" s="144"/>
      <c r="AZ581" s="144"/>
      <c r="BA581" s="144"/>
      <c r="BB581" s="144"/>
      <c r="BC581" s="144"/>
      <c r="BD581" s="144"/>
      <c r="BE581" s="144"/>
      <c r="BF581" s="144"/>
    </row>
    <row r="582" spans="3:58">
      <c r="C582" s="144"/>
      <c r="D582" s="144"/>
      <c r="E582" s="144"/>
      <c r="F582" s="144"/>
      <c r="G582" s="144"/>
      <c r="H582" s="144"/>
      <c r="I582" s="144"/>
      <c r="J582" s="144"/>
      <c r="K582" s="144"/>
      <c r="L582" s="144"/>
      <c r="M582" s="144"/>
      <c r="N582" s="144"/>
      <c r="O582" s="144"/>
      <c r="P582" s="144"/>
      <c r="Q582" s="145"/>
      <c r="R582" s="145"/>
      <c r="S582" s="145"/>
      <c r="T582" s="145"/>
      <c r="U582" s="145"/>
      <c r="V582" s="145"/>
      <c r="W582" s="145"/>
      <c r="X582" s="145"/>
      <c r="Y582" s="145"/>
      <c r="Z582" s="145"/>
      <c r="AA582" s="145"/>
      <c r="AB582" s="145"/>
      <c r="AC582" s="145"/>
      <c r="AD582" s="145"/>
      <c r="AE582" s="144"/>
      <c r="AF582" s="144"/>
      <c r="AG582" s="144"/>
      <c r="AH582" s="144"/>
      <c r="AI582" s="144"/>
      <c r="AJ582" s="144"/>
      <c r="AK582" s="144"/>
      <c r="AL582" s="144"/>
      <c r="AM582" s="144"/>
      <c r="AN582" s="144"/>
      <c r="AO582" s="144"/>
      <c r="AP582" s="144"/>
      <c r="AQ582" s="144"/>
      <c r="AR582" s="144"/>
      <c r="AS582" s="144"/>
      <c r="AT582" s="144"/>
      <c r="AU582" s="144"/>
      <c r="AV582" s="144"/>
      <c r="AW582" s="144"/>
      <c r="AX582" s="144"/>
      <c r="AY582" s="144"/>
      <c r="AZ582" s="144"/>
      <c r="BA582" s="144"/>
      <c r="BB582" s="144"/>
      <c r="BC582" s="144"/>
      <c r="BD582" s="144"/>
      <c r="BE582" s="144"/>
      <c r="BF582" s="144"/>
    </row>
    <row r="583" spans="3:58">
      <c r="C583" s="144"/>
      <c r="D583" s="144"/>
      <c r="E583" s="144"/>
      <c r="F583" s="144"/>
      <c r="G583" s="144"/>
      <c r="H583" s="144"/>
      <c r="I583" s="144"/>
      <c r="J583" s="144"/>
      <c r="K583" s="144"/>
      <c r="L583" s="144"/>
      <c r="M583" s="144"/>
      <c r="N583" s="144"/>
      <c r="O583" s="144"/>
      <c r="P583" s="144"/>
      <c r="Q583" s="145"/>
      <c r="R583" s="145"/>
      <c r="S583" s="145"/>
      <c r="T583" s="145"/>
      <c r="U583" s="145"/>
      <c r="V583" s="145"/>
      <c r="W583" s="145"/>
      <c r="X583" s="145"/>
      <c r="Y583" s="145"/>
      <c r="Z583" s="145"/>
      <c r="AA583" s="145"/>
      <c r="AB583" s="145"/>
      <c r="AC583" s="145"/>
      <c r="AD583" s="145"/>
      <c r="AE583" s="144"/>
      <c r="AF583" s="144"/>
      <c r="AG583" s="144"/>
      <c r="AH583" s="144"/>
      <c r="AI583" s="144"/>
      <c r="AJ583" s="144"/>
      <c r="AK583" s="144"/>
      <c r="AL583" s="144"/>
      <c r="AM583" s="144"/>
      <c r="AN583" s="144"/>
      <c r="AO583" s="144"/>
      <c r="AP583" s="144"/>
      <c r="AQ583" s="144"/>
      <c r="AR583" s="144"/>
      <c r="AS583" s="144"/>
      <c r="AT583" s="144"/>
      <c r="AU583" s="144"/>
      <c r="AV583" s="144"/>
      <c r="AW583" s="144"/>
      <c r="AX583" s="144"/>
      <c r="AY583" s="144"/>
      <c r="AZ583" s="144"/>
      <c r="BA583" s="144"/>
      <c r="BB583" s="144"/>
      <c r="BC583" s="144"/>
      <c r="BD583" s="144"/>
      <c r="BE583" s="144"/>
      <c r="BF583" s="144"/>
    </row>
    <row r="584" spans="3:58">
      <c r="C584" s="144"/>
      <c r="D584" s="144"/>
      <c r="E584" s="144"/>
      <c r="F584" s="144"/>
      <c r="G584" s="144"/>
      <c r="H584" s="144"/>
      <c r="I584" s="144"/>
      <c r="J584" s="144"/>
      <c r="K584" s="144"/>
      <c r="L584" s="144"/>
      <c r="M584" s="144"/>
      <c r="N584" s="144"/>
      <c r="O584" s="144"/>
      <c r="P584" s="144"/>
      <c r="Q584" s="145"/>
      <c r="R584" s="145"/>
      <c r="S584" s="145"/>
      <c r="T584" s="145"/>
      <c r="U584" s="145"/>
      <c r="V584" s="145"/>
      <c r="W584" s="145"/>
      <c r="X584" s="145"/>
      <c r="Y584" s="145"/>
      <c r="Z584" s="145"/>
      <c r="AA584" s="145"/>
      <c r="AB584" s="145"/>
      <c r="AC584" s="145"/>
      <c r="AD584" s="145"/>
      <c r="AE584" s="144"/>
      <c r="AF584" s="144"/>
      <c r="AG584" s="144"/>
      <c r="AH584" s="144"/>
      <c r="AI584" s="144"/>
      <c r="AJ584" s="144"/>
      <c r="AK584" s="144"/>
      <c r="AL584" s="144"/>
      <c r="AM584" s="144"/>
      <c r="AN584" s="144"/>
      <c r="AO584" s="144"/>
      <c r="AP584" s="144"/>
      <c r="AQ584" s="144"/>
      <c r="AR584" s="144"/>
      <c r="AS584" s="144"/>
      <c r="AT584" s="144"/>
      <c r="AU584" s="144"/>
      <c r="AV584" s="144"/>
      <c r="AW584" s="144"/>
      <c r="AX584" s="144"/>
      <c r="AY584" s="144"/>
      <c r="AZ584" s="144"/>
      <c r="BA584" s="144"/>
      <c r="BB584" s="144"/>
      <c r="BC584" s="144"/>
      <c r="BD584" s="144"/>
      <c r="BE584" s="144"/>
      <c r="BF584" s="144"/>
    </row>
    <row r="585" spans="3:58">
      <c r="C585" s="144"/>
      <c r="D585" s="144"/>
      <c r="E585" s="144"/>
      <c r="F585" s="144"/>
      <c r="G585" s="144"/>
      <c r="H585" s="144"/>
      <c r="I585" s="144"/>
      <c r="J585" s="144"/>
      <c r="K585" s="144"/>
      <c r="L585" s="144"/>
      <c r="M585" s="144"/>
      <c r="N585" s="144"/>
      <c r="O585" s="144"/>
      <c r="P585" s="144"/>
      <c r="Q585" s="145"/>
      <c r="R585" s="145"/>
      <c r="S585" s="145"/>
      <c r="T585" s="145"/>
      <c r="U585" s="145"/>
      <c r="V585" s="145"/>
      <c r="W585" s="145"/>
      <c r="X585" s="145"/>
      <c r="Y585" s="145"/>
      <c r="Z585" s="145"/>
      <c r="AA585" s="145"/>
      <c r="AB585" s="145"/>
      <c r="AC585" s="145"/>
      <c r="AD585" s="145"/>
      <c r="AE585" s="144"/>
      <c r="AF585" s="144"/>
      <c r="AG585" s="144"/>
      <c r="AH585" s="144"/>
      <c r="AI585" s="144"/>
      <c r="AJ585" s="144"/>
      <c r="AK585" s="144"/>
      <c r="AL585" s="144"/>
      <c r="AM585" s="144"/>
      <c r="AN585" s="144"/>
      <c r="AO585" s="144"/>
      <c r="AP585" s="144"/>
      <c r="AQ585" s="144"/>
      <c r="AR585" s="144"/>
      <c r="AS585" s="144"/>
      <c r="AT585" s="144"/>
      <c r="AU585" s="144"/>
      <c r="AV585" s="144"/>
      <c r="AW585" s="144"/>
      <c r="AX585" s="144"/>
      <c r="AY585" s="144"/>
      <c r="AZ585" s="144"/>
      <c r="BA585" s="144"/>
      <c r="BB585" s="144"/>
      <c r="BC585" s="144"/>
      <c r="BD585" s="144"/>
      <c r="BE585" s="144"/>
      <c r="BF585" s="144"/>
    </row>
    <row r="586" spans="3:58">
      <c r="C586" s="144"/>
      <c r="D586" s="144"/>
      <c r="E586" s="144"/>
      <c r="F586" s="144"/>
      <c r="G586" s="144"/>
      <c r="H586" s="144"/>
      <c r="I586" s="144"/>
      <c r="J586" s="144"/>
      <c r="K586" s="144"/>
      <c r="L586" s="144"/>
      <c r="M586" s="144"/>
      <c r="N586" s="144"/>
      <c r="O586" s="144"/>
      <c r="P586" s="144"/>
      <c r="Q586" s="145"/>
      <c r="R586" s="145"/>
      <c r="S586" s="145"/>
      <c r="T586" s="145"/>
      <c r="U586" s="145"/>
      <c r="V586" s="145"/>
      <c r="W586" s="145"/>
      <c r="X586" s="145"/>
      <c r="Y586" s="145"/>
      <c r="Z586" s="145"/>
      <c r="AA586" s="145"/>
      <c r="AB586" s="145"/>
      <c r="AC586" s="145"/>
      <c r="AD586" s="145"/>
      <c r="AE586" s="144"/>
      <c r="AF586" s="144"/>
      <c r="AG586" s="144"/>
      <c r="AH586" s="144"/>
      <c r="AI586" s="144"/>
      <c r="AJ586" s="144"/>
      <c r="AK586" s="144"/>
      <c r="AL586" s="144"/>
      <c r="AM586" s="144"/>
      <c r="AN586" s="144"/>
      <c r="AO586" s="144"/>
      <c r="AP586" s="144"/>
      <c r="AQ586" s="144"/>
      <c r="AR586" s="144"/>
      <c r="AS586" s="144"/>
      <c r="AT586" s="144"/>
      <c r="AU586" s="144"/>
      <c r="AV586" s="144"/>
      <c r="AW586" s="144"/>
      <c r="AX586" s="144"/>
      <c r="AY586" s="144"/>
      <c r="AZ586" s="144"/>
      <c r="BA586" s="144"/>
      <c r="BB586" s="144"/>
      <c r="BC586" s="144"/>
      <c r="BD586" s="144"/>
      <c r="BE586" s="144"/>
      <c r="BF586" s="144"/>
    </row>
    <row r="587" spans="3:58">
      <c r="C587" s="144"/>
      <c r="D587" s="144"/>
      <c r="E587" s="144"/>
      <c r="F587" s="144"/>
      <c r="G587" s="144"/>
      <c r="H587" s="144"/>
      <c r="I587" s="144"/>
      <c r="J587" s="144"/>
      <c r="K587" s="144"/>
      <c r="L587" s="144"/>
      <c r="M587" s="144"/>
      <c r="N587" s="144"/>
      <c r="O587" s="144"/>
      <c r="P587" s="144"/>
      <c r="Q587" s="145"/>
      <c r="R587" s="145"/>
      <c r="S587" s="145"/>
      <c r="T587" s="145"/>
      <c r="U587" s="145"/>
      <c r="V587" s="145"/>
      <c r="W587" s="145"/>
      <c r="X587" s="145"/>
      <c r="Y587" s="145"/>
      <c r="Z587" s="145"/>
      <c r="AA587" s="145"/>
      <c r="AB587" s="145"/>
      <c r="AC587" s="145"/>
      <c r="AD587" s="145"/>
      <c r="AE587" s="144"/>
      <c r="AF587" s="144"/>
      <c r="AG587" s="144"/>
      <c r="AH587" s="144"/>
      <c r="AI587" s="144"/>
      <c r="AJ587" s="144"/>
      <c r="AK587" s="144"/>
      <c r="AL587" s="144"/>
      <c r="AM587" s="144"/>
      <c r="AN587" s="144"/>
      <c r="AO587" s="144"/>
      <c r="AP587" s="144"/>
      <c r="AQ587" s="144"/>
      <c r="AR587" s="144"/>
      <c r="AS587" s="144"/>
      <c r="AT587" s="144"/>
      <c r="AU587" s="144"/>
      <c r="AV587" s="144"/>
      <c r="AW587" s="144"/>
      <c r="AX587" s="144"/>
      <c r="AY587" s="144"/>
      <c r="AZ587" s="144"/>
      <c r="BA587" s="144"/>
      <c r="BB587" s="144"/>
      <c r="BC587" s="144"/>
      <c r="BD587" s="144"/>
      <c r="BE587" s="144"/>
      <c r="BF587" s="144"/>
    </row>
    <row r="588" spans="3:58">
      <c r="C588" s="144"/>
      <c r="D588" s="144"/>
      <c r="E588" s="144"/>
      <c r="F588" s="144"/>
      <c r="G588" s="144"/>
      <c r="H588" s="144"/>
      <c r="I588" s="144"/>
      <c r="J588" s="144"/>
      <c r="K588" s="144"/>
      <c r="L588" s="144"/>
      <c r="M588" s="144"/>
      <c r="N588" s="144"/>
      <c r="O588" s="144"/>
      <c r="P588" s="144"/>
      <c r="Q588" s="145"/>
      <c r="R588" s="145"/>
      <c r="S588" s="145"/>
      <c r="T588" s="145"/>
      <c r="U588" s="145"/>
      <c r="V588" s="145"/>
      <c r="W588" s="145"/>
      <c r="X588" s="145"/>
      <c r="Y588" s="145"/>
      <c r="Z588" s="145"/>
      <c r="AA588" s="145"/>
      <c r="AB588" s="145"/>
      <c r="AC588" s="145"/>
      <c r="AD588" s="145"/>
      <c r="AE588" s="144"/>
      <c r="AF588" s="144"/>
      <c r="AG588" s="144"/>
      <c r="AH588" s="144"/>
      <c r="AI588" s="144"/>
      <c r="AJ588" s="144"/>
      <c r="AK588" s="144"/>
      <c r="AL588" s="144"/>
      <c r="AM588" s="144"/>
      <c r="AN588" s="144"/>
      <c r="AO588" s="144"/>
      <c r="AP588" s="144"/>
      <c r="AQ588" s="144"/>
      <c r="AR588" s="144"/>
      <c r="AS588" s="144"/>
      <c r="AT588" s="144"/>
      <c r="AU588" s="144"/>
      <c r="AV588" s="144"/>
      <c r="AW588" s="144"/>
      <c r="AX588" s="144"/>
      <c r="AY588" s="144"/>
      <c r="AZ588" s="144"/>
      <c r="BA588" s="144"/>
      <c r="BB588" s="144"/>
      <c r="BC588" s="144"/>
      <c r="BD588" s="144"/>
      <c r="BE588" s="144"/>
      <c r="BF588" s="144"/>
    </row>
    <row r="589" spans="3:58">
      <c r="C589" s="144"/>
      <c r="D589" s="144"/>
      <c r="E589" s="144"/>
      <c r="F589" s="144"/>
      <c r="G589" s="144"/>
      <c r="H589" s="144"/>
      <c r="I589" s="144"/>
      <c r="J589" s="144"/>
      <c r="K589" s="144"/>
      <c r="L589" s="144"/>
      <c r="M589" s="144"/>
      <c r="N589" s="144"/>
      <c r="O589" s="144"/>
      <c r="P589" s="144"/>
      <c r="Q589" s="145"/>
      <c r="R589" s="145"/>
      <c r="S589" s="145"/>
      <c r="T589" s="145"/>
      <c r="U589" s="145"/>
      <c r="V589" s="145"/>
      <c r="W589" s="145"/>
      <c r="X589" s="145"/>
      <c r="Y589" s="145"/>
      <c r="Z589" s="145"/>
      <c r="AA589" s="145"/>
      <c r="AB589" s="145"/>
      <c r="AC589" s="145"/>
      <c r="AD589" s="145"/>
      <c r="AE589" s="144"/>
      <c r="AF589" s="144"/>
      <c r="AG589" s="144"/>
      <c r="AH589" s="144"/>
      <c r="AI589" s="144"/>
      <c r="AJ589" s="144"/>
      <c r="AK589" s="144"/>
      <c r="AL589" s="144"/>
      <c r="AM589" s="144"/>
      <c r="AN589" s="144"/>
      <c r="AO589" s="144"/>
      <c r="AP589" s="144"/>
      <c r="AQ589" s="144"/>
      <c r="AR589" s="144"/>
      <c r="AS589" s="144"/>
      <c r="AT589" s="144"/>
      <c r="AU589" s="144"/>
      <c r="AV589" s="144"/>
      <c r="AW589" s="144"/>
      <c r="AX589" s="144"/>
      <c r="AY589" s="144"/>
      <c r="AZ589" s="144"/>
      <c r="BA589" s="144"/>
      <c r="BB589" s="144"/>
      <c r="BC589" s="144"/>
      <c r="BD589" s="144"/>
      <c r="BE589" s="144"/>
      <c r="BF589" s="144"/>
    </row>
    <row r="590" spans="3:58">
      <c r="C590" s="144"/>
      <c r="D590" s="144"/>
      <c r="E590" s="144"/>
      <c r="F590" s="144"/>
      <c r="G590" s="144"/>
      <c r="H590" s="144"/>
      <c r="I590" s="144"/>
      <c r="J590" s="144"/>
      <c r="K590" s="144"/>
      <c r="L590" s="144"/>
      <c r="M590" s="144"/>
      <c r="N590" s="144"/>
      <c r="O590" s="144"/>
      <c r="P590" s="144"/>
      <c r="Q590" s="145"/>
      <c r="R590" s="145"/>
      <c r="S590" s="145"/>
      <c r="T590" s="145"/>
      <c r="U590" s="145"/>
      <c r="V590" s="145"/>
      <c r="W590" s="145"/>
      <c r="X590" s="145"/>
      <c r="Y590" s="145"/>
      <c r="Z590" s="145"/>
      <c r="AA590" s="145"/>
      <c r="AB590" s="145"/>
      <c r="AC590" s="145"/>
      <c r="AD590" s="145"/>
      <c r="AE590" s="144"/>
      <c r="AF590" s="144"/>
      <c r="AG590" s="144"/>
      <c r="AH590" s="144"/>
      <c r="AI590" s="144"/>
      <c r="AJ590" s="144"/>
      <c r="AK590" s="144"/>
      <c r="AL590" s="144"/>
      <c r="AM590" s="144"/>
      <c r="AN590" s="144"/>
      <c r="AO590" s="144"/>
      <c r="AP590" s="144"/>
      <c r="AQ590" s="144"/>
      <c r="AR590" s="144"/>
      <c r="AS590" s="144"/>
      <c r="AT590" s="144"/>
      <c r="AU590" s="144"/>
      <c r="AV590" s="144"/>
      <c r="AW590" s="144"/>
      <c r="AX590" s="144"/>
      <c r="AY590" s="144"/>
      <c r="AZ590" s="144"/>
      <c r="BA590" s="144"/>
      <c r="BB590" s="144"/>
      <c r="BC590" s="144"/>
      <c r="BD590" s="144"/>
      <c r="BE590" s="144"/>
      <c r="BF590" s="144"/>
    </row>
    <row r="591" spans="3:58">
      <c r="C591" s="144"/>
      <c r="D591" s="144"/>
      <c r="E591" s="144"/>
      <c r="F591" s="144"/>
      <c r="G591" s="144"/>
      <c r="H591" s="144"/>
      <c r="I591" s="144"/>
      <c r="J591" s="144"/>
      <c r="K591" s="144"/>
      <c r="L591" s="144"/>
      <c r="M591" s="144"/>
      <c r="N591" s="144"/>
      <c r="O591" s="144"/>
      <c r="P591" s="144"/>
      <c r="Q591" s="145"/>
      <c r="R591" s="145"/>
      <c r="S591" s="145"/>
      <c r="T591" s="145"/>
      <c r="U591" s="145"/>
      <c r="V591" s="145"/>
      <c r="W591" s="145"/>
      <c r="X591" s="145"/>
      <c r="Y591" s="145"/>
      <c r="Z591" s="145"/>
      <c r="AA591" s="145"/>
      <c r="AB591" s="145"/>
      <c r="AC591" s="145"/>
      <c r="AD591" s="145"/>
      <c r="AE591" s="144"/>
      <c r="AF591" s="144"/>
      <c r="AG591" s="144"/>
      <c r="AH591" s="144"/>
      <c r="AI591" s="144"/>
      <c r="AJ591" s="144"/>
      <c r="AK591" s="144"/>
      <c r="AL591" s="144"/>
      <c r="AM591" s="144"/>
      <c r="AN591" s="144"/>
      <c r="AO591" s="144"/>
      <c r="AP591" s="144"/>
      <c r="AQ591" s="144"/>
      <c r="AR591" s="144"/>
      <c r="AS591" s="144"/>
      <c r="AT591" s="144"/>
      <c r="AU591" s="144"/>
      <c r="AV591" s="144"/>
      <c r="AW591" s="144"/>
      <c r="AX591" s="144"/>
      <c r="AY591" s="144"/>
      <c r="AZ591" s="144"/>
      <c r="BA591" s="144"/>
      <c r="BB591" s="144"/>
      <c r="BC591" s="144"/>
      <c r="BD591" s="144"/>
      <c r="BE591" s="144"/>
      <c r="BF591" s="144"/>
    </row>
    <row r="592" spans="3:58">
      <c r="C592" s="144"/>
      <c r="D592" s="144"/>
      <c r="E592" s="144"/>
      <c r="F592" s="144"/>
      <c r="G592" s="144"/>
      <c r="H592" s="144"/>
      <c r="I592" s="144"/>
      <c r="J592" s="144"/>
      <c r="K592" s="144"/>
      <c r="L592" s="144"/>
      <c r="M592" s="144"/>
      <c r="N592" s="144"/>
      <c r="O592" s="144"/>
      <c r="P592" s="144"/>
      <c r="Q592" s="145"/>
      <c r="R592" s="145"/>
      <c r="S592" s="145"/>
      <c r="T592" s="145"/>
      <c r="U592" s="145"/>
      <c r="V592" s="145"/>
      <c r="W592" s="145"/>
      <c r="X592" s="145"/>
      <c r="Y592" s="145"/>
      <c r="Z592" s="145"/>
      <c r="AA592" s="145"/>
      <c r="AB592" s="145"/>
      <c r="AC592" s="145"/>
      <c r="AD592" s="145"/>
      <c r="AE592" s="144"/>
      <c r="AF592" s="144"/>
      <c r="AG592" s="144"/>
      <c r="AH592" s="144"/>
      <c r="AI592" s="144"/>
      <c r="AJ592" s="144"/>
      <c r="AK592" s="144"/>
      <c r="AL592" s="144"/>
      <c r="AM592" s="144"/>
      <c r="AN592" s="144"/>
      <c r="AO592" s="144"/>
      <c r="AP592" s="144"/>
      <c r="AQ592" s="144"/>
      <c r="AR592" s="144"/>
      <c r="AS592" s="144"/>
      <c r="AT592" s="144"/>
      <c r="AU592" s="144"/>
      <c r="AV592" s="144"/>
      <c r="AW592" s="144"/>
      <c r="AX592" s="144"/>
      <c r="AY592" s="144"/>
      <c r="AZ592" s="144"/>
      <c r="BA592" s="144"/>
      <c r="BB592" s="144"/>
      <c r="BC592" s="144"/>
      <c r="BD592" s="144"/>
      <c r="BE592" s="144"/>
      <c r="BF592" s="144"/>
    </row>
    <row r="593" spans="3:58">
      <c r="C593" s="144"/>
      <c r="D593" s="144"/>
      <c r="E593" s="144"/>
      <c r="F593" s="144"/>
      <c r="G593" s="144"/>
      <c r="H593" s="144"/>
      <c r="I593" s="144"/>
      <c r="J593" s="144"/>
      <c r="K593" s="144"/>
      <c r="L593" s="144"/>
      <c r="M593" s="144"/>
      <c r="N593" s="144"/>
      <c r="O593" s="144"/>
      <c r="P593" s="144"/>
      <c r="Q593" s="145"/>
      <c r="R593" s="145"/>
      <c r="S593" s="145"/>
      <c r="T593" s="145"/>
      <c r="U593" s="145"/>
      <c r="V593" s="145"/>
      <c r="W593" s="145"/>
      <c r="X593" s="145"/>
      <c r="Y593" s="145"/>
      <c r="Z593" s="145"/>
      <c r="AA593" s="145"/>
      <c r="AB593" s="145"/>
      <c r="AC593" s="145"/>
      <c r="AD593" s="145"/>
      <c r="AE593" s="144"/>
      <c r="AF593" s="144"/>
      <c r="AG593" s="144"/>
      <c r="AH593" s="144"/>
      <c r="AI593" s="144"/>
      <c r="AJ593" s="144"/>
      <c r="AK593" s="144"/>
      <c r="AL593" s="144"/>
      <c r="AM593" s="144"/>
      <c r="AN593" s="144"/>
      <c r="AO593" s="144"/>
      <c r="AP593" s="144"/>
      <c r="AQ593" s="144"/>
      <c r="AR593" s="144"/>
      <c r="AS593" s="144"/>
      <c r="AT593" s="144"/>
      <c r="AU593" s="144"/>
      <c r="AV593" s="144"/>
      <c r="AW593" s="144"/>
      <c r="AX593" s="144"/>
      <c r="AY593" s="144"/>
      <c r="AZ593" s="144"/>
      <c r="BA593" s="144"/>
      <c r="BB593" s="144"/>
      <c r="BC593" s="144"/>
      <c r="BD593" s="144"/>
      <c r="BE593" s="144"/>
      <c r="BF593" s="144"/>
    </row>
    <row r="594" spans="3:58">
      <c r="C594" s="144"/>
      <c r="D594" s="144"/>
      <c r="E594" s="144"/>
      <c r="F594" s="144"/>
      <c r="G594" s="144"/>
      <c r="H594" s="144"/>
      <c r="I594" s="144"/>
      <c r="J594" s="144"/>
      <c r="K594" s="144"/>
      <c r="L594" s="144"/>
      <c r="M594" s="144"/>
      <c r="N594" s="144"/>
      <c r="O594" s="144"/>
      <c r="P594" s="144"/>
      <c r="Q594" s="145"/>
      <c r="R594" s="145"/>
      <c r="S594" s="145"/>
      <c r="T594" s="145"/>
      <c r="U594" s="145"/>
      <c r="V594" s="145"/>
      <c r="W594" s="145"/>
      <c r="X594" s="145"/>
      <c r="Y594" s="145"/>
      <c r="Z594" s="145"/>
      <c r="AA594" s="145"/>
      <c r="AB594" s="145"/>
      <c r="AC594" s="145"/>
      <c r="AD594" s="145"/>
      <c r="AE594" s="144"/>
      <c r="AF594" s="144"/>
      <c r="AG594" s="144"/>
      <c r="AH594" s="144"/>
      <c r="AI594" s="144"/>
      <c r="AJ594" s="144"/>
      <c r="AK594" s="144"/>
      <c r="AL594" s="144"/>
      <c r="AM594" s="144"/>
      <c r="AN594" s="144"/>
      <c r="AO594" s="144"/>
      <c r="AP594" s="144"/>
      <c r="AQ594" s="144"/>
      <c r="AR594" s="144"/>
      <c r="AS594" s="144"/>
      <c r="AT594" s="144"/>
      <c r="AU594" s="144"/>
      <c r="AV594" s="144"/>
      <c r="AW594" s="144"/>
      <c r="AX594" s="144"/>
      <c r="AY594" s="144"/>
      <c r="AZ594" s="144"/>
      <c r="BA594" s="144"/>
      <c r="BB594" s="144"/>
      <c r="BC594" s="144"/>
      <c r="BD594" s="144"/>
      <c r="BE594" s="144"/>
      <c r="BF594" s="144"/>
    </row>
    <row r="595" spans="3:58">
      <c r="C595" s="144"/>
      <c r="D595" s="144"/>
      <c r="E595" s="144"/>
      <c r="F595" s="144"/>
      <c r="G595" s="144"/>
      <c r="H595" s="144"/>
      <c r="I595" s="144"/>
      <c r="J595" s="144"/>
      <c r="K595" s="144"/>
      <c r="L595" s="144"/>
      <c r="M595" s="144"/>
      <c r="N595" s="144"/>
      <c r="O595" s="144"/>
      <c r="P595" s="144"/>
      <c r="Q595" s="145"/>
      <c r="R595" s="145"/>
      <c r="S595" s="145"/>
      <c r="T595" s="145"/>
      <c r="U595" s="145"/>
      <c r="V595" s="145"/>
      <c r="W595" s="145"/>
      <c r="X595" s="145"/>
      <c r="Y595" s="145"/>
      <c r="Z595" s="145"/>
      <c r="AA595" s="145"/>
      <c r="AB595" s="145"/>
      <c r="AC595" s="145"/>
      <c r="AD595" s="145"/>
      <c r="AE595" s="144"/>
      <c r="AF595" s="144"/>
      <c r="AG595" s="144"/>
      <c r="AH595" s="144"/>
      <c r="AI595" s="144"/>
      <c r="AJ595" s="144"/>
      <c r="AK595" s="144"/>
      <c r="AL595" s="144"/>
      <c r="AM595" s="144"/>
      <c r="AN595" s="144"/>
      <c r="AO595" s="144"/>
      <c r="AP595" s="144"/>
      <c r="AQ595" s="144"/>
      <c r="AR595" s="144"/>
      <c r="AS595" s="144"/>
      <c r="AT595" s="144"/>
      <c r="AU595" s="144"/>
      <c r="AV595" s="144"/>
      <c r="AW595" s="144"/>
      <c r="AX595" s="144"/>
      <c r="AY595" s="144"/>
      <c r="AZ595" s="144"/>
      <c r="BA595" s="144"/>
      <c r="BB595" s="144"/>
      <c r="BC595" s="144"/>
      <c r="BD595" s="144"/>
      <c r="BE595" s="144"/>
      <c r="BF595" s="144"/>
    </row>
    <row r="596" spans="3:58">
      <c r="C596" s="144"/>
      <c r="D596" s="144"/>
      <c r="E596" s="144"/>
      <c r="F596" s="144"/>
      <c r="G596" s="144"/>
      <c r="H596" s="144"/>
      <c r="I596" s="144"/>
      <c r="J596" s="144"/>
      <c r="K596" s="144"/>
      <c r="L596" s="144"/>
      <c r="M596" s="144"/>
      <c r="N596" s="144"/>
      <c r="O596" s="144"/>
      <c r="P596" s="144"/>
      <c r="Q596" s="145"/>
      <c r="R596" s="145"/>
      <c r="S596" s="145"/>
      <c r="T596" s="145"/>
      <c r="U596" s="145"/>
      <c r="V596" s="145"/>
      <c r="W596" s="145"/>
      <c r="X596" s="145"/>
      <c r="Y596" s="145"/>
      <c r="Z596" s="145"/>
      <c r="AA596" s="145"/>
      <c r="AB596" s="145"/>
      <c r="AC596" s="145"/>
      <c r="AD596" s="145"/>
      <c r="AE596" s="144"/>
      <c r="AF596" s="144"/>
      <c r="AG596" s="144"/>
      <c r="AH596" s="144"/>
      <c r="AI596" s="144"/>
      <c r="AJ596" s="144"/>
      <c r="AK596" s="144"/>
      <c r="AL596" s="144"/>
      <c r="AM596" s="144"/>
      <c r="AN596" s="144"/>
      <c r="AO596" s="144"/>
      <c r="AP596" s="144"/>
      <c r="AQ596" s="144"/>
      <c r="AR596" s="144"/>
      <c r="AS596" s="144"/>
      <c r="AT596" s="144"/>
      <c r="AU596" s="144"/>
      <c r="AV596" s="144"/>
      <c r="AW596" s="144"/>
      <c r="AX596" s="144"/>
      <c r="AY596" s="144"/>
      <c r="AZ596" s="144"/>
      <c r="BA596" s="144"/>
      <c r="BB596" s="144"/>
      <c r="BC596" s="144"/>
      <c r="BD596" s="144"/>
      <c r="BE596" s="144"/>
      <c r="BF596" s="144"/>
    </row>
    <row r="597" spans="3:58">
      <c r="C597" s="144"/>
      <c r="D597" s="144"/>
      <c r="E597" s="144"/>
      <c r="F597" s="144"/>
      <c r="G597" s="144"/>
      <c r="H597" s="144"/>
      <c r="I597" s="144"/>
      <c r="J597" s="144"/>
      <c r="K597" s="144"/>
      <c r="L597" s="144"/>
      <c r="M597" s="144"/>
      <c r="N597" s="144"/>
      <c r="O597" s="144"/>
      <c r="P597" s="144"/>
      <c r="Q597" s="145"/>
      <c r="R597" s="145"/>
      <c r="S597" s="145"/>
      <c r="T597" s="145"/>
      <c r="U597" s="145"/>
      <c r="V597" s="145"/>
      <c r="W597" s="145"/>
      <c r="X597" s="145"/>
      <c r="Y597" s="145"/>
      <c r="Z597" s="145"/>
      <c r="AA597" s="145"/>
      <c r="AB597" s="145"/>
      <c r="AC597" s="145"/>
      <c r="AD597" s="145"/>
      <c r="AE597" s="144"/>
      <c r="AF597" s="144"/>
      <c r="AG597" s="144"/>
      <c r="AH597" s="144"/>
      <c r="AI597" s="144"/>
      <c r="AJ597" s="144"/>
      <c r="AK597" s="144"/>
      <c r="AL597" s="144"/>
      <c r="AM597" s="144"/>
      <c r="AN597" s="144"/>
      <c r="AO597" s="144"/>
      <c r="AP597" s="144"/>
      <c r="AQ597" s="144"/>
      <c r="AR597" s="144"/>
      <c r="AS597" s="144"/>
      <c r="AT597" s="144"/>
      <c r="AU597" s="144"/>
      <c r="AV597" s="144"/>
      <c r="AW597" s="144"/>
      <c r="AX597" s="144"/>
      <c r="AY597" s="144"/>
      <c r="AZ597" s="144"/>
      <c r="BA597" s="144"/>
      <c r="BB597" s="144"/>
      <c r="BC597" s="144"/>
      <c r="BD597" s="144"/>
      <c r="BE597" s="144"/>
      <c r="BF597" s="144"/>
    </row>
    <row r="598" spans="3:58">
      <c r="C598" s="144"/>
      <c r="D598" s="144"/>
      <c r="E598" s="144"/>
      <c r="F598" s="144"/>
      <c r="G598" s="144"/>
      <c r="H598" s="144"/>
      <c r="I598" s="144"/>
      <c r="J598" s="144"/>
      <c r="K598" s="144"/>
      <c r="L598" s="144"/>
      <c r="M598" s="144"/>
      <c r="N598" s="144"/>
      <c r="O598" s="144"/>
      <c r="P598" s="144"/>
      <c r="Q598" s="145"/>
      <c r="R598" s="145"/>
      <c r="S598" s="145"/>
      <c r="T598" s="145"/>
      <c r="U598" s="145"/>
      <c r="V598" s="145"/>
      <c r="W598" s="145"/>
      <c r="X598" s="145"/>
      <c r="Y598" s="145"/>
      <c r="Z598" s="145"/>
      <c r="AA598" s="145"/>
      <c r="AB598" s="145"/>
      <c r="AC598" s="145"/>
      <c r="AD598" s="145"/>
      <c r="AE598" s="144"/>
      <c r="AF598" s="144"/>
      <c r="AG598" s="144"/>
      <c r="AH598" s="144"/>
      <c r="AI598" s="144"/>
      <c r="AJ598" s="144"/>
      <c r="AK598" s="144"/>
      <c r="AL598" s="144"/>
      <c r="AM598" s="144"/>
      <c r="AN598" s="144"/>
      <c r="AO598" s="144"/>
      <c r="AP598" s="144"/>
      <c r="AQ598" s="144"/>
      <c r="AR598" s="144"/>
      <c r="AS598" s="144"/>
      <c r="AT598" s="144"/>
      <c r="AU598" s="144"/>
      <c r="AV598" s="144"/>
      <c r="AW598" s="144"/>
      <c r="AX598" s="144"/>
      <c r="AY598" s="144"/>
      <c r="AZ598" s="144"/>
      <c r="BA598" s="144"/>
      <c r="BB598" s="144"/>
      <c r="BC598" s="144"/>
      <c r="BD598" s="144"/>
      <c r="BE598" s="144"/>
      <c r="BF598" s="144"/>
    </row>
    <row r="599" spans="3:58">
      <c r="C599" s="144"/>
      <c r="D599" s="144"/>
      <c r="E599" s="144"/>
      <c r="F599" s="144"/>
      <c r="G599" s="144"/>
      <c r="H599" s="144"/>
      <c r="I599" s="144"/>
      <c r="J599" s="144"/>
      <c r="K599" s="144"/>
      <c r="L599" s="144"/>
      <c r="M599" s="144"/>
      <c r="N599" s="144"/>
      <c r="O599" s="144"/>
      <c r="P599" s="144"/>
      <c r="Q599" s="145"/>
      <c r="R599" s="145"/>
      <c r="S599" s="145"/>
      <c r="T599" s="145"/>
      <c r="U599" s="145"/>
      <c r="V599" s="145"/>
      <c r="W599" s="145"/>
      <c r="X599" s="145"/>
      <c r="Y599" s="145"/>
      <c r="Z599" s="145"/>
      <c r="AA599" s="145"/>
      <c r="AB599" s="145"/>
      <c r="AC599" s="145"/>
      <c r="AD599" s="145"/>
      <c r="AE599" s="144"/>
      <c r="AF599" s="144"/>
      <c r="AG599" s="144"/>
      <c r="AH599" s="144"/>
      <c r="AI599" s="144"/>
      <c r="AJ599" s="144"/>
      <c r="AK599" s="144"/>
      <c r="AL599" s="144"/>
      <c r="AM599" s="144"/>
      <c r="AN599" s="144"/>
      <c r="AO599" s="144"/>
      <c r="AP599" s="144"/>
      <c r="AQ599" s="144"/>
      <c r="AR599" s="144"/>
      <c r="AS599" s="144"/>
      <c r="AT599" s="144"/>
      <c r="AU599" s="144"/>
      <c r="AV599" s="144"/>
      <c r="AW599" s="144"/>
      <c r="AX599" s="144"/>
      <c r="AY599" s="144"/>
      <c r="AZ599" s="144"/>
      <c r="BA599" s="144"/>
      <c r="BB599" s="144"/>
      <c r="BC599" s="144"/>
      <c r="BD599" s="144"/>
      <c r="BE599" s="144"/>
      <c r="BF599" s="144"/>
    </row>
    <row r="600" spans="3:58">
      <c r="C600" s="144"/>
      <c r="D600" s="144"/>
      <c r="E600" s="144"/>
      <c r="F600" s="144"/>
      <c r="G600" s="144"/>
      <c r="H600" s="144"/>
      <c r="I600" s="144"/>
      <c r="J600" s="144"/>
      <c r="K600" s="144"/>
      <c r="L600" s="144"/>
      <c r="M600" s="144"/>
      <c r="N600" s="144"/>
      <c r="O600" s="144"/>
      <c r="P600" s="144"/>
      <c r="Q600" s="145"/>
      <c r="R600" s="145"/>
      <c r="S600" s="145"/>
      <c r="T600" s="145"/>
      <c r="U600" s="145"/>
      <c r="V600" s="145"/>
      <c r="W600" s="145"/>
      <c r="X600" s="145"/>
      <c r="Y600" s="145"/>
      <c r="Z600" s="145"/>
      <c r="AA600" s="145"/>
      <c r="AB600" s="145"/>
      <c r="AC600" s="145"/>
      <c r="AD600" s="145"/>
      <c r="AE600" s="144"/>
      <c r="AF600" s="144"/>
      <c r="AG600" s="144"/>
      <c r="AH600" s="144"/>
      <c r="AI600" s="144"/>
      <c r="AJ600" s="144"/>
      <c r="AK600" s="144"/>
      <c r="AL600" s="144"/>
      <c r="AM600" s="144"/>
      <c r="AN600" s="144"/>
      <c r="AO600" s="144"/>
      <c r="AP600" s="144"/>
      <c r="AQ600" s="144"/>
      <c r="AR600" s="144"/>
      <c r="AS600" s="144"/>
      <c r="AT600" s="144"/>
      <c r="AU600" s="144"/>
      <c r="AV600" s="144"/>
      <c r="AW600" s="144"/>
      <c r="AX600" s="144"/>
      <c r="AY600" s="144"/>
      <c r="AZ600" s="144"/>
      <c r="BA600" s="144"/>
      <c r="BB600" s="144"/>
      <c r="BC600" s="144"/>
      <c r="BD600" s="144"/>
      <c r="BE600" s="144"/>
      <c r="BF600" s="144"/>
    </row>
    <row r="601" spans="3:58">
      <c r="C601" s="144"/>
      <c r="D601" s="144"/>
      <c r="E601" s="144"/>
      <c r="F601" s="144"/>
      <c r="G601" s="144"/>
      <c r="H601" s="144"/>
      <c r="I601" s="144"/>
      <c r="J601" s="144"/>
      <c r="K601" s="144"/>
      <c r="L601" s="144"/>
      <c r="M601" s="144"/>
      <c r="N601" s="144"/>
      <c r="O601" s="144"/>
      <c r="P601" s="144"/>
      <c r="Q601" s="145"/>
      <c r="R601" s="145"/>
      <c r="S601" s="145"/>
      <c r="T601" s="145"/>
      <c r="U601" s="145"/>
      <c r="V601" s="145"/>
      <c r="W601" s="145"/>
      <c r="X601" s="145"/>
      <c r="Y601" s="145"/>
      <c r="Z601" s="145"/>
      <c r="AA601" s="145"/>
      <c r="AB601" s="145"/>
      <c r="AC601" s="145"/>
      <c r="AD601" s="145"/>
      <c r="AE601" s="144"/>
      <c r="AF601" s="144"/>
      <c r="AG601" s="144"/>
      <c r="AH601" s="144"/>
      <c r="AI601" s="144"/>
      <c r="AJ601" s="144"/>
      <c r="AK601" s="144"/>
      <c r="AL601" s="144"/>
      <c r="AM601" s="144"/>
      <c r="AN601" s="144"/>
      <c r="AO601" s="144"/>
      <c r="AP601" s="144"/>
      <c r="AQ601" s="144"/>
      <c r="AR601" s="144"/>
      <c r="AS601" s="144"/>
      <c r="AT601" s="144"/>
      <c r="AU601" s="144"/>
      <c r="AV601" s="144"/>
      <c r="AW601" s="144"/>
      <c r="AX601" s="144"/>
      <c r="AY601" s="144"/>
      <c r="AZ601" s="144"/>
      <c r="BA601" s="144"/>
      <c r="BB601" s="144"/>
      <c r="BC601" s="144"/>
      <c r="BD601" s="144"/>
      <c r="BE601" s="144"/>
      <c r="BF601" s="144"/>
    </row>
    <row r="602" spans="3:58">
      <c r="C602" s="144"/>
      <c r="D602" s="144"/>
      <c r="E602" s="144"/>
      <c r="F602" s="144"/>
      <c r="G602" s="144"/>
      <c r="H602" s="144"/>
      <c r="I602" s="144"/>
      <c r="J602" s="144"/>
      <c r="K602" s="144"/>
      <c r="L602" s="144"/>
      <c r="M602" s="144"/>
      <c r="N602" s="144"/>
      <c r="O602" s="144"/>
      <c r="P602" s="144"/>
      <c r="Q602" s="145"/>
      <c r="R602" s="145"/>
      <c r="S602" s="145"/>
      <c r="T602" s="145"/>
      <c r="U602" s="145"/>
      <c r="V602" s="145"/>
      <c r="W602" s="145"/>
      <c r="X602" s="145"/>
      <c r="Y602" s="145"/>
      <c r="Z602" s="145"/>
      <c r="AA602" s="145"/>
      <c r="AB602" s="145"/>
      <c r="AC602" s="145"/>
      <c r="AD602" s="145"/>
      <c r="AE602" s="144"/>
      <c r="AF602" s="144"/>
      <c r="AG602" s="144"/>
      <c r="AH602" s="144"/>
      <c r="AI602" s="144"/>
      <c r="AJ602" s="144"/>
      <c r="AK602" s="144"/>
      <c r="AL602" s="144"/>
      <c r="AM602" s="144"/>
      <c r="AN602" s="144"/>
      <c r="AO602" s="144"/>
      <c r="AP602" s="144"/>
      <c r="AQ602" s="144"/>
      <c r="AR602" s="144"/>
      <c r="AS602" s="144"/>
      <c r="AT602" s="144"/>
      <c r="AU602" s="144"/>
      <c r="AV602" s="144"/>
      <c r="AW602" s="144"/>
      <c r="AX602" s="144"/>
      <c r="AY602" s="144"/>
      <c r="AZ602" s="144"/>
      <c r="BA602" s="144"/>
      <c r="BB602" s="144"/>
      <c r="BC602" s="144"/>
      <c r="BD602" s="144"/>
      <c r="BE602" s="144"/>
      <c r="BF602" s="144"/>
    </row>
    <row r="603" spans="3:58">
      <c r="C603" s="144"/>
      <c r="D603" s="144"/>
      <c r="E603" s="144"/>
      <c r="F603" s="144"/>
      <c r="G603" s="144"/>
      <c r="H603" s="144"/>
      <c r="I603" s="144"/>
      <c r="J603" s="144"/>
      <c r="K603" s="144"/>
      <c r="L603" s="144"/>
      <c r="M603" s="144"/>
      <c r="N603" s="144"/>
      <c r="O603" s="144"/>
      <c r="P603" s="144"/>
      <c r="Q603" s="145"/>
      <c r="R603" s="145"/>
      <c r="S603" s="145"/>
      <c r="T603" s="145"/>
      <c r="U603" s="145"/>
      <c r="V603" s="145"/>
      <c r="W603" s="145"/>
      <c r="X603" s="145"/>
      <c r="Y603" s="145"/>
      <c r="Z603" s="145"/>
      <c r="AA603" s="145"/>
      <c r="AB603" s="145"/>
      <c r="AC603" s="145"/>
      <c r="AD603" s="145"/>
      <c r="AE603" s="144"/>
      <c r="AF603" s="144"/>
      <c r="AG603" s="144"/>
      <c r="AH603" s="144"/>
      <c r="AI603" s="144"/>
      <c r="AJ603" s="144"/>
      <c r="AK603" s="144"/>
      <c r="AL603" s="144"/>
      <c r="AM603" s="144"/>
      <c r="AN603" s="144"/>
      <c r="AO603" s="144"/>
      <c r="AP603" s="144"/>
      <c r="AQ603" s="144"/>
      <c r="AR603" s="144"/>
      <c r="AS603" s="144"/>
      <c r="AT603" s="144"/>
      <c r="AU603" s="144"/>
      <c r="AV603" s="144"/>
      <c r="AW603" s="144"/>
      <c r="AX603" s="144"/>
      <c r="AY603" s="144"/>
      <c r="AZ603" s="144"/>
      <c r="BA603" s="144"/>
      <c r="BB603" s="144"/>
      <c r="BC603" s="144"/>
      <c r="BD603" s="144"/>
      <c r="BE603" s="144"/>
      <c r="BF603" s="144"/>
    </row>
    <row r="604" spans="3:58">
      <c r="C604" s="144"/>
      <c r="D604" s="144"/>
      <c r="E604" s="144"/>
      <c r="F604" s="144"/>
      <c r="G604" s="144"/>
      <c r="H604" s="144"/>
      <c r="I604" s="144"/>
      <c r="J604" s="144"/>
      <c r="K604" s="144"/>
      <c r="L604" s="144"/>
      <c r="M604" s="144"/>
      <c r="N604" s="144"/>
      <c r="O604" s="144"/>
      <c r="P604" s="144"/>
      <c r="Q604" s="145"/>
      <c r="R604" s="145"/>
      <c r="S604" s="145"/>
      <c r="T604" s="145"/>
      <c r="U604" s="145"/>
      <c r="V604" s="145"/>
      <c r="W604" s="145"/>
      <c r="X604" s="145"/>
      <c r="Y604" s="145"/>
      <c r="Z604" s="145"/>
      <c r="AA604" s="145"/>
      <c r="AB604" s="145"/>
      <c r="AC604" s="145"/>
      <c r="AD604" s="145"/>
      <c r="AE604" s="144"/>
      <c r="AF604" s="144"/>
      <c r="AG604" s="144"/>
      <c r="AH604" s="144"/>
      <c r="AI604" s="144"/>
      <c r="AJ604" s="144"/>
      <c r="AK604" s="144"/>
      <c r="AL604" s="144"/>
      <c r="AM604" s="144"/>
      <c r="AN604" s="144"/>
      <c r="AO604" s="144"/>
      <c r="AP604" s="144"/>
      <c r="AQ604" s="144"/>
      <c r="AR604" s="144"/>
      <c r="AS604" s="144"/>
      <c r="AT604" s="144"/>
      <c r="AU604" s="144"/>
      <c r="AV604" s="144"/>
      <c r="AW604" s="144"/>
      <c r="AX604" s="144"/>
      <c r="AY604" s="144"/>
      <c r="AZ604" s="144"/>
      <c r="BA604" s="144"/>
      <c r="BB604" s="144"/>
      <c r="BC604" s="144"/>
      <c r="BD604" s="144"/>
      <c r="BE604" s="144"/>
      <c r="BF604" s="144"/>
    </row>
    <row r="605" spans="3:58">
      <c r="C605" s="144"/>
      <c r="D605" s="144"/>
      <c r="E605" s="144"/>
      <c r="F605" s="144"/>
      <c r="G605" s="144"/>
      <c r="H605" s="144"/>
      <c r="I605" s="144"/>
      <c r="J605" s="144"/>
      <c r="K605" s="144"/>
      <c r="L605" s="144"/>
      <c r="M605" s="144"/>
      <c r="N605" s="144"/>
      <c r="O605" s="144"/>
      <c r="P605" s="144"/>
      <c r="Q605" s="145"/>
      <c r="R605" s="145"/>
      <c r="S605" s="145"/>
      <c r="T605" s="145"/>
      <c r="U605" s="145"/>
      <c r="V605" s="145"/>
      <c r="W605" s="145"/>
      <c r="X605" s="145"/>
      <c r="Y605" s="145"/>
      <c r="Z605" s="145"/>
      <c r="AA605" s="145"/>
      <c r="AB605" s="145"/>
      <c r="AC605" s="145"/>
      <c r="AD605" s="145"/>
      <c r="AE605" s="144"/>
      <c r="AF605" s="144"/>
      <c r="AG605" s="144"/>
      <c r="AH605" s="144"/>
      <c r="AI605" s="144"/>
      <c r="AJ605" s="144"/>
      <c r="AK605" s="144"/>
      <c r="AL605" s="144"/>
      <c r="AM605" s="144"/>
      <c r="AN605" s="144"/>
      <c r="AO605" s="144"/>
      <c r="AP605" s="144"/>
      <c r="AQ605" s="144"/>
      <c r="AR605" s="144"/>
      <c r="AS605" s="144"/>
      <c r="AT605" s="144"/>
      <c r="AU605" s="144"/>
      <c r="AV605" s="144"/>
      <c r="AW605" s="144"/>
      <c r="AX605" s="144"/>
      <c r="AY605" s="144"/>
      <c r="AZ605" s="144"/>
      <c r="BA605" s="144"/>
      <c r="BB605" s="144"/>
      <c r="BC605" s="144"/>
      <c r="BD605" s="144"/>
      <c r="BE605" s="144"/>
      <c r="BF605" s="144"/>
    </row>
    <row r="606" spans="3:58">
      <c r="C606" s="144"/>
      <c r="D606" s="144"/>
      <c r="E606" s="144"/>
      <c r="F606" s="144"/>
      <c r="G606" s="144"/>
      <c r="H606" s="144"/>
      <c r="I606" s="144"/>
      <c r="J606" s="144"/>
      <c r="K606" s="144"/>
      <c r="L606" s="144"/>
      <c r="M606" s="144"/>
      <c r="N606" s="144"/>
      <c r="O606" s="144"/>
      <c r="P606" s="144"/>
      <c r="Q606" s="145"/>
      <c r="R606" s="145"/>
      <c r="S606" s="145"/>
      <c r="T606" s="145"/>
      <c r="U606" s="145"/>
      <c r="V606" s="145"/>
      <c r="W606" s="145"/>
      <c r="X606" s="145"/>
      <c r="Y606" s="145"/>
      <c r="Z606" s="145"/>
      <c r="AA606" s="145"/>
      <c r="AB606" s="145"/>
      <c r="AC606" s="145"/>
      <c r="AD606" s="145"/>
      <c r="AE606" s="144"/>
      <c r="AF606" s="144"/>
      <c r="AG606" s="144"/>
      <c r="AH606" s="144"/>
      <c r="AI606" s="144"/>
      <c r="AJ606" s="144"/>
      <c r="AK606" s="144"/>
      <c r="AL606" s="144"/>
      <c r="AM606" s="144"/>
      <c r="AN606" s="144"/>
      <c r="AO606" s="144"/>
      <c r="AP606" s="144"/>
      <c r="AQ606" s="144"/>
      <c r="AR606" s="144"/>
      <c r="AS606" s="144"/>
      <c r="AT606" s="144"/>
      <c r="AU606" s="144"/>
      <c r="AV606" s="144"/>
      <c r="AW606" s="144"/>
      <c r="AX606" s="144"/>
      <c r="AY606" s="144"/>
      <c r="AZ606" s="144"/>
      <c r="BA606" s="144"/>
      <c r="BB606" s="144"/>
      <c r="BC606" s="144"/>
      <c r="BD606" s="144"/>
      <c r="BE606" s="144"/>
      <c r="BF606" s="144"/>
    </row>
    <row r="607" spans="3:58">
      <c r="C607" s="144"/>
      <c r="D607" s="144"/>
      <c r="E607" s="144"/>
      <c r="F607" s="144"/>
      <c r="G607" s="144"/>
      <c r="H607" s="144"/>
      <c r="I607" s="144"/>
      <c r="J607" s="144"/>
      <c r="K607" s="144"/>
      <c r="L607" s="144"/>
      <c r="M607" s="144"/>
      <c r="N607" s="144"/>
      <c r="O607" s="144"/>
      <c r="P607" s="144"/>
      <c r="Q607" s="145"/>
      <c r="R607" s="145"/>
      <c r="S607" s="145"/>
      <c r="T607" s="145"/>
      <c r="U607" s="145"/>
      <c r="V607" s="145"/>
      <c r="W607" s="145"/>
      <c r="X607" s="145"/>
      <c r="Y607" s="145"/>
      <c r="Z607" s="145"/>
      <c r="AA607" s="145"/>
      <c r="AB607" s="145"/>
      <c r="AC607" s="145"/>
      <c r="AD607" s="145"/>
      <c r="AE607" s="144"/>
      <c r="AF607" s="144"/>
      <c r="AG607" s="144"/>
      <c r="AH607" s="144"/>
      <c r="AI607" s="144"/>
      <c r="AJ607" s="144"/>
      <c r="AK607" s="144"/>
      <c r="AL607" s="144"/>
      <c r="AM607" s="144"/>
      <c r="AN607" s="144"/>
      <c r="AO607" s="144"/>
      <c r="AP607" s="144"/>
      <c r="AQ607" s="144"/>
      <c r="AR607" s="144"/>
      <c r="AS607" s="144"/>
      <c r="AT607" s="144"/>
      <c r="AU607" s="144"/>
      <c r="AV607" s="144"/>
      <c r="AW607" s="144"/>
      <c r="AX607" s="144"/>
      <c r="AY607" s="144"/>
      <c r="AZ607" s="144"/>
      <c r="BA607" s="144"/>
      <c r="BB607" s="144"/>
      <c r="BC607" s="144"/>
      <c r="BD607" s="144"/>
      <c r="BE607" s="144"/>
      <c r="BF607" s="144"/>
    </row>
    <row r="608" spans="3:58">
      <c r="C608" s="144"/>
      <c r="D608" s="144"/>
      <c r="E608" s="144"/>
      <c r="F608" s="144"/>
      <c r="G608" s="144"/>
      <c r="H608" s="144"/>
      <c r="I608" s="144"/>
      <c r="J608" s="144"/>
      <c r="K608" s="144"/>
      <c r="L608" s="144"/>
      <c r="M608" s="144"/>
      <c r="N608" s="144"/>
      <c r="O608" s="144"/>
      <c r="P608" s="144"/>
      <c r="Q608" s="145"/>
      <c r="R608" s="145"/>
      <c r="S608" s="145"/>
      <c r="T608" s="145"/>
      <c r="U608" s="145"/>
      <c r="V608" s="145"/>
      <c r="W608" s="145"/>
      <c r="X608" s="145"/>
      <c r="Y608" s="145"/>
      <c r="Z608" s="145"/>
      <c r="AA608" s="145"/>
      <c r="AB608" s="145"/>
      <c r="AC608" s="145"/>
      <c r="AD608" s="145"/>
      <c r="AE608" s="144"/>
      <c r="AF608" s="144"/>
      <c r="AG608" s="144"/>
      <c r="AH608" s="144"/>
      <c r="AI608" s="144"/>
      <c r="AJ608" s="144"/>
      <c r="AK608" s="144"/>
      <c r="AL608" s="144"/>
      <c r="AM608" s="144"/>
      <c r="AN608" s="144"/>
      <c r="AO608" s="144"/>
      <c r="AP608" s="144"/>
      <c r="AQ608" s="144"/>
      <c r="AR608" s="144"/>
      <c r="AS608" s="144"/>
      <c r="AT608" s="144"/>
      <c r="AU608" s="144"/>
      <c r="AV608" s="144"/>
      <c r="AW608" s="144"/>
      <c r="AX608" s="144"/>
      <c r="AY608" s="144"/>
      <c r="AZ608" s="144"/>
      <c r="BA608" s="144"/>
      <c r="BB608" s="144"/>
      <c r="BC608" s="144"/>
      <c r="BD608" s="144"/>
      <c r="BE608" s="144"/>
      <c r="BF608" s="144"/>
    </row>
    <row r="609" spans="3:58">
      <c r="C609" s="144"/>
      <c r="D609" s="144"/>
      <c r="E609" s="144"/>
      <c r="F609" s="144"/>
      <c r="G609" s="144"/>
      <c r="H609" s="144"/>
      <c r="I609" s="144"/>
      <c r="J609" s="144"/>
      <c r="K609" s="144"/>
      <c r="L609" s="144"/>
      <c r="M609" s="144"/>
      <c r="N609" s="144"/>
      <c r="O609" s="144"/>
      <c r="P609" s="144"/>
      <c r="Q609" s="145"/>
      <c r="R609" s="145"/>
      <c r="S609" s="145"/>
      <c r="T609" s="145"/>
      <c r="U609" s="145"/>
      <c r="V609" s="145"/>
      <c r="W609" s="145"/>
      <c r="X609" s="145"/>
      <c r="Y609" s="145"/>
      <c r="Z609" s="145"/>
      <c r="AA609" s="145"/>
      <c r="AB609" s="145"/>
      <c r="AC609" s="145"/>
      <c r="AD609" s="145"/>
      <c r="AE609" s="144"/>
      <c r="AF609" s="144"/>
      <c r="AG609" s="144"/>
      <c r="AH609" s="144"/>
      <c r="AI609" s="144"/>
      <c r="AJ609" s="144"/>
      <c r="AK609" s="144"/>
      <c r="AL609" s="144"/>
      <c r="AM609" s="144"/>
      <c r="AN609" s="144"/>
      <c r="AO609" s="144"/>
      <c r="AP609" s="144"/>
      <c r="AQ609" s="144"/>
      <c r="AR609" s="144"/>
      <c r="AS609" s="144"/>
      <c r="AT609" s="144"/>
      <c r="AU609" s="144"/>
      <c r="AV609" s="144"/>
      <c r="AW609" s="144"/>
      <c r="AX609" s="144"/>
      <c r="AY609" s="144"/>
      <c r="AZ609" s="144"/>
      <c r="BA609" s="144"/>
      <c r="BB609" s="144"/>
      <c r="BC609" s="144"/>
      <c r="BD609" s="144"/>
      <c r="BE609" s="144"/>
      <c r="BF609" s="144"/>
    </row>
    <row r="610" spans="3:58">
      <c r="C610" s="144"/>
      <c r="D610" s="144"/>
      <c r="E610" s="144"/>
      <c r="F610" s="144"/>
      <c r="G610" s="144"/>
      <c r="H610" s="144"/>
      <c r="I610" s="144"/>
      <c r="J610" s="144"/>
      <c r="K610" s="144"/>
      <c r="L610" s="144"/>
      <c r="M610" s="144"/>
      <c r="N610" s="144"/>
      <c r="O610" s="144"/>
      <c r="P610" s="144"/>
      <c r="Q610" s="145"/>
      <c r="R610" s="145"/>
      <c r="S610" s="145"/>
      <c r="T610" s="145"/>
      <c r="U610" s="145"/>
      <c r="V610" s="145"/>
      <c r="W610" s="145"/>
      <c r="X610" s="145"/>
      <c r="Y610" s="145"/>
      <c r="Z610" s="145"/>
      <c r="AA610" s="145"/>
      <c r="AB610" s="145"/>
      <c r="AC610" s="145"/>
      <c r="AD610" s="145"/>
      <c r="AE610" s="144"/>
      <c r="AF610" s="144"/>
      <c r="AG610" s="144"/>
      <c r="AH610" s="144"/>
      <c r="AI610" s="144"/>
      <c r="AJ610" s="144"/>
      <c r="AK610" s="144"/>
      <c r="AL610" s="144"/>
      <c r="AM610" s="144"/>
      <c r="AN610" s="144"/>
      <c r="AO610" s="144"/>
      <c r="AP610" s="144"/>
      <c r="AQ610" s="144"/>
      <c r="AR610" s="144"/>
      <c r="AS610" s="144"/>
      <c r="AT610" s="144"/>
      <c r="AU610" s="144"/>
      <c r="AV610" s="144"/>
      <c r="AW610" s="144"/>
      <c r="AX610" s="144"/>
      <c r="AY610" s="144"/>
      <c r="AZ610" s="144"/>
      <c r="BA610" s="144"/>
      <c r="BB610" s="144"/>
      <c r="BC610" s="144"/>
      <c r="BD610" s="144"/>
      <c r="BE610" s="144"/>
      <c r="BF610" s="144"/>
    </row>
    <row r="611" spans="3:58">
      <c r="C611" s="144"/>
      <c r="D611" s="144"/>
      <c r="E611" s="144"/>
      <c r="F611" s="144"/>
      <c r="G611" s="144"/>
      <c r="H611" s="144"/>
      <c r="I611" s="144"/>
      <c r="J611" s="144"/>
      <c r="K611" s="144"/>
      <c r="L611" s="144"/>
      <c r="M611" s="144"/>
      <c r="N611" s="144"/>
      <c r="O611" s="144"/>
      <c r="P611" s="144"/>
      <c r="Q611" s="145"/>
      <c r="R611" s="145"/>
      <c r="S611" s="145"/>
      <c r="T611" s="145"/>
      <c r="U611" s="145"/>
      <c r="V611" s="145"/>
      <c r="W611" s="145"/>
      <c r="X611" s="145"/>
      <c r="Y611" s="145"/>
      <c r="Z611" s="145"/>
      <c r="AA611" s="145"/>
      <c r="AB611" s="145"/>
      <c r="AC611" s="145"/>
      <c r="AD611" s="145"/>
      <c r="AE611" s="144"/>
      <c r="AF611" s="144"/>
      <c r="AG611" s="144"/>
      <c r="AH611" s="144"/>
      <c r="AI611" s="144"/>
      <c r="AJ611" s="144"/>
      <c r="AK611" s="144"/>
      <c r="AL611" s="144"/>
      <c r="AM611" s="144"/>
      <c r="AN611" s="144"/>
      <c r="AO611" s="144"/>
      <c r="AP611" s="144"/>
      <c r="AQ611" s="144"/>
      <c r="AR611" s="144"/>
      <c r="AS611" s="144"/>
      <c r="AT611" s="144"/>
      <c r="AU611" s="144"/>
      <c r="AV611" s="144"/>
      <c r="AW611" s="144"/>
      <c r="AX611" s="144"/>
      <c r="AY611" s="144"/>
      <c r="AZ611" s="144"/>
      <c r="BA611" s="144"/>
      <c r="BB611" s="144"/>
      <c r="BC611" s="144"/>
      <c r="BD611" s="144"/>
      <c r="BE611" s="144"/>
      <c r="BF611" s="144"/>
    </row>
    <row r="612" spans="3:58">
      <c r="C612" s="144"/>
      <c r="D612" s="144"/>
      <c r="E612" s="144"/>
      <c r="F612" s="144"/>
      <c r="G612" s="144"/>
      <c r="H612" s="144"/>
      <c r="I612" s="144"/>
      <c r="J612" s="144"/>
      <c r="K612" s="144"/>
      <c r="L612" s="144"/>
      <c r="M612" s="144"/>
      <c r="N612" s="144"/>
      <c r="O612" s="144"/>
      <c r="P612" s="144"/>
      <c r="Q612" s="145"/>
      <c r="R612" s="145"/>
      <c r="S612" s="145"/>
      <c r="T612" s="145"/>
      <c r="U612" s="145"/>
      <c r="V612" s="145"/>
      <c r="W612" s="145"/>
      <c r="X612" s="145"/>
      <c r="Y612" s="145"/>
      <c r="Z612" s="145"/>
      <c r="AA612" s="145"/>
      <c r="AB612" s="145"/>
      <c r="AC612" s="145"/>
      <c r="AD612" s="145"/>
      <c r="AE612" s="144"/>
      <c r="AF612" s="144"/>
      <c r="AG612" s="144"/>
      <c r="AH612" s="144"/>
      <c r="AI612" s="144"/>
      <c r="AJ612" s="144"/>
      <c r="AK612" s="144"/>
      <c r="AL612" s="144"/>
      <c r="AM612" s="144"/>
      <c r="AN612" s="144"/>
      <c r="AO612" s="144"/>
      <c r="AP612" s="144"/>
      <c r="AQ612" s="144"/>
      <c r="AR612" s="144"/>
      <c r="AS612" s="144"/>
      <c r="AT612" s="144"/>
      <c r="AU612" s="144"/>
      <c r="AV612" s="144"/>
      <c r="AW612" s="144"/>
      <c r="AX612" s="144"/>
      <c r="AY612" s="144"/>
      <c r="AZ612" s="144"/>
      <c r="BA612" s="144"/>
      <c r="BB612" s="144"/>
      <c r="BC612" s="144"/>
      <c r="BD612" s="144"/>
      <c r="BE612" s="144"/>
      <c r="BF612" s="144"/>
    </row>
    <row r="613" spans="3:58">
      <c r="C613" s="144"/>
      <c r="D613" s="144"/>
      <c r="E613" s="144"/>
      <c r="F613" s="144"/>
      <c r="G613" s="144"/>
      <c r="H613" s="144"/>
      <c r="I613" s="144"/>
      <c r="J613" s="144"/>
      <c r="K613" s="144"/>
      <c r="L613" s="144"/>
      <c r="M613" s="144"/>
      <c r="N613" s="144"/>
      <c r="O613" s="144"/>
      <c r="P613" s="144"/>
      <c r="Q613" s="145"/>
      <c r="R613" s="145"/>
      <c r="S613" s="145"/>
      <c r="T613" s="145"/>
      <c r="U613" s="145"/>
      <c r="V613" s="145"/>
      <c r="W613" s="145"/>
      <c r="X613" s="145"/>
      <c r="Y613" s="145"/>
      <c r="Z613" s="145"/>
      <c r="AA613" s="145"/>
      <c r="AB613" s="145"/>
      <c r="AC613" s="145"/>
      <c r="AD613" s="145"/>
      <c r="AE613" s="144"/>
      <c r="AF613" s="144"/>
      <c r="AG613" s="144"/>
      <c r="AH613" s="144"/>
      <c r="AI613" s="144"/>
      <c r="AJ613" s="144"/>
      <c r="AK613" s="144"/>
      <c r="AL613" s="144"/>
      <c r="AM613" s="144"/>
      <c r="AN613" s="144"/>
      <c r="AO613" s="144"/>
      <c r="AP613" s="144"/>
      <c r="AQ613" s="144"/>
      <c r="AR613" s="144"/>
      <c r="AS613" s="144"/>
      <c r="AT613" s="144"/>
      <c r="AU613" s="144"/>
      <c r="AV613" s="144"/>
      <c r="AW613" s="144"/>
      <c r="AX613" s="144"/>
      <c r="AY613" s="144"/>
      <c r="AZ613" s="144"/>
      <c r="BA613" s="144"/>
      <c r="BB613" s="144"/>
      <c r="BC613" s="144"/>
      <c r="BD613" s="144"/>
      <c r="BE613" s="144"/>
      <c r="BF613" s="144"/>
    </row>
    <row r="614" spans="3:58">
      <c r="C614" s="144"/>
      <c r="D614" s="144"/>
      <c r="E614" s="144"/>
      <c r="F614" s="144"/>
      <c r="G614" s="144"/>
      <c r="H614" s="144"/>
      <c r="I614" s="144"/>
      <c r="J614" s="144"/>
      <c r="K614" s="144"/>
      <c r="L614" s="144"/>
      <c r="M614" s="144"/>
      <c r="N614" s="144"/>
      <c r="O614" s="144"/>
      <c r="P614" s="144"/>
      <c r="Q614" s="145"/>
      <c r="R614" s="145"/>
      <c r="S614" s="145"/>
      <c r="T614" s="145"/>
      <c r="U614" s="145"/>
      <c r="V614" s="145"/>
      <c r="W614" s="145"/>
      <c r="X614" s="145"/>
      <c r="Y614" s="145"/>
      <c r="Z614" s="145"/>
      <c r="AA614" s="145"/>
      <c r="AB614" s="145"/>
      <c r="AC614" s="145"/>
      <c r="AD614" s="145"/>
      <c r="AE614" s="144"/>
      <c r="AF614" s="144"/>
      <c r="AG614" s="144"/>
      <c r="AH614" s="144"/>
      <c r="AI614" s="144"/>
      <c r="AJ614" s="144"/>
      <c r="AK614" s="144"/>
      <c r="AL614" s="144"/>
      <c r="AM614" s="144"/>
      <c r="AN614" s="144"/>
      <c r="AO614" s="144"/>
      <c r="AP614" s="144"/>
      <c r="AQ614" s="144"/>
      <c r="AR614" s="144"/>
      <c r="AS614" s="144"/>
      <c r="AT614" s="144"/>
      <c r="AU614" s="144"/>
      <c r="AV614" s="144"/>
      <c r="AW614" s="144"/>
      <c r="AX614" s="144"/>
      <c r="AY614" s="144"/>
      <c r="AZ614" s="144"/>
      <c r="BA614" s="144"/>
      <c r="BB614" s="144"/>
      <c r="BC614" s="144"/>
      <c r="BD614" s="144"/>
      <c r="BE614" s="144"/>
      <c r="BF614" s="144"/>
    </row>
    <row r="615" spans="3:58">
      <c r="C615" s="144"/>
      <c r="D615" s="144"/>
      <c r="E615" s="144"/>
      <c r="F615" s="144"/>
      <c r="G615" s="144"/>
      <c r="H615" s="144"/>
      <c r="I615" s="144"/>
      <c r="J615" s="144"/>
      <c r="K615" s="144"/>
      <c r="L615" s="144"/>
      <c r="M615" s="144"/>
      <c r="N615" s="144"/>
      <c r="O615" s="144"/>
      <c r="P615" s="144"/>
      <c r="Q615" s="145"/>
      <c r="R615" s="145"/>
      <c r="S615" s="145"/>
      <c r="T615" s="145"/>
      <c r="U615" s="145"/>
      <c r="V615" s="145"/>
      <c r="W615" s="145"/>
      <c r="X615" s="145"/>
      <c r="Y615" s="145"/>
      <c r="Z615" s="145"/>
      <c r="AA615" s="145"/>
      <c r="AB615" s="145"/>
      <c r="AC615" s="145"/>
      <c r="AD615" s="145"/>
      <c r="AE615" s="144"/>
      <c r="AF615" s="144"/>
      <c r="AG615" s="144"/>
      <c r="AH615" s="144"/>
      <c r="AI615" s="144"/>
      <c r="AJ615" s="144"/>
      <c r="AK615" s="144"/>
      <c r="AL615" s="144"/>
      <c r="AM615" s="144"/>
      <c r="AN615" s="144"/>
      <c r="AO615" s="144"/>
      <c r="AP615" s="144"/>
      <c r="AQ615" s="144"/>
      <c r="AR615" s="144"/>
      <c r="AS615" s="144"/>
      <c r="AT615" s="144"/>
      <c r="AU615" s="144"/>
      <c r="AV615" s="144"/>
      <c r="AW615" s="144"/>
      <c r="AX615" s="144"/>
      <c r="AY615" s="144"/>
      <c r="AZ615" s="144"/>
      <c r="BA615" s="144"/>
      <c r="BB615" s="144"/>
      <c r="BC615" s="144"/>
      <c r="BD615" s="144"/>
      <c r="BE615" s="144"/>
      <c r="BF615" s="144"/>
    </row>
    <row r="616" spans="3:58">
      <c r="C616" s="144"/>
      <c r="D616" s="144"/>
      <c r="E616" s="144"/>
      <c r="F616" s="144"/>
      <c r="G616" s="144"/>
      <c r="H616" s="144"/>
      <c r="I616" s="144"/>
      <c r="J616" s="144"/>
      <c r="K616" s="144"/>
      <c r="L616" s="144"/>
      <c r="M616" s="144"/>
      <c r="N616" s="144"/>
      <c r="O616" s="144"/>
      <c r="P616" s="144"/>
      <c r="Q616" s="145"/>
      <c r="R616" s="145"/>
      <c r="S616" s="145"/>
      <c r="T616" s="145"/>
      <c r="U616" s="145"/>
      <c r="V616" s="145"/>
      <c r="W616" s="145"/>
      <c r="X616" s="145"/>
      <c r="Y616" s="145"/>
      <c r="Z616" s="145"/>
      <c r="AA616" s="145"/>
      <c r="AB616" s="145"/>
      <c r="AC616" s="145"/>
      <c r="AD616" s="145"/>
      <c r="AE616" s="144"/>
      <c r="AF616" s="144"/>
      <c r="AG616" s="144"/>
      <c r="AH616" s="144"/>
      <c r="AI616" s="144"/>
      <c r="AJ616" s="144"/>
      <c r="AK616" s="144"/>
      <c r="AL616" s="144"/>
      <c r="AM616" s="144"/>
      <c r="AN616" s="144"/>
      <c r="AO616" s="144"/>
      <c r="AP616" s="144"/>
      <c r="AQ616" s="144"/>
      <c r="AR616" s="144"/>
      <c r="AS616" s="144"/>
      <c r="AT616" s="144"/>
      <c r="AU616" s="144"/>
      <c r="AV616" s="144"/>
      <c r="AW616" s="144"/>
      <c r="AX616" s="144"/>
      <c r="AY616" s="144"/>
      <c r="AZ616" s="144"/>
      <c r="BA616" s="144"/>
      <c r="BB616" s="144"/>
      <c r="BC616" s="144"/>
      <c r="BD616" s="144"/>
      <c r="BE616" s="144"/>
      <c r="BF616" s="144"/>
    </row>
    <row r="617" spans="3:58">
      <c r="C617" s="144"/>
      <c r="D617" s="144"/>
      <c r="E617" s="144"/>
      <c r="F617" s="144"/>
      <c r="G617" s="144"/>
      <c r="H617" s="144"/>
      <c r="I617" s="144"/>
      <c r="J617" s="144"/>
      <c r="K617" s="144"/>
      <c r="L617" s="144"/>
      <c r="M617" s="144"/>
      <c r="N617" s="144"/>
      <c r="O617" s="144"/>
      <c r="P617" s="144"/>
      <c r="Q617" s="145"/>
      <c r="R617" s="145"/>
      <c r="S617" s="145"/>
      <c r="T617" s="145"/>
      <c r="U617" s="145"/>
      <c r="V617" s="145"/>
      <c r="W617" s="145"/>
      <c r="X617" s="145"/>
      <c r="Y617" s="145"/>
      <c r="Z617" s="145"/>
      <c r="AA617" s="145"/>
      <c r="AB617" s="145"/>
      <c r="AC617" s="145"/>
      <c r="AD617" s="145"/>
      <c r="AE617" s="144"/>
      <c r="AF617" s="144"/>
      <c r="AG617" s="144"/>
      <c r="AH617" s="144"/>
      <c r="AI617" s="144"/>
      <c r="AJ617" s="144"/>
      <c r="AK617" s="144"/>
      <c r="AL617" s="144"/>
      <c r="AM617" s="144"/>
      <c r="AN617" s="144"/>
      <c r="AO617" s="144"/>
      <c r="AP617" s="144"/>
      <c r="AQ617" s="144"/>
      <c r="AR617" s="144"/>
      <c r="AS617" s="144"/>
      <c r="AT617" s="144"/>
      <c r="AU617" s="144"/>
      <c r="AV617" s="144"/>
      <c r="AW617" s="144"/>
      <c r="AX617" s="144"/>
      <c r="AY617" s="144"/>
      <c r="AZ617" s="144"/>
      <c r="BA617" s="144"/>
      <c r="BB617" s="144"/>
      <c r="BC617" s="144"/>
      <c r="BD617" s="144"/>
      <c r="BE617" s="144"/>
      <c r="BF617" s="144"/>
    </row>
    <row r="618" spans="3:58">
      <c r="C618" s="144"/>
      <c r="D618" s="144"/>
      <c r="E618" s="144"/>
      <c r="F618" s="144"/>
      <c r="G618" s="144"/>
      <c r="H618" s="144"/>
      <c r="I618" s="144"/>
      <c r="J618" s="144"/>
      <c r="K618" s="144"/>
      <c r="L618" s="144"/>
      <c r="M618" s="144"/>
      <c r="N618" s="144"/>
      <c r="O618" s="144"/>
      <c r="P618" s="144"/>
      <c r="Q618" s="145"/>
      <c r="R618" s="145"/>
      <c r="S618" s="145"/>
      <c r="T618" s="145"/>
      <c r="U618" s="145"/>
      <c r="V618" s="145"/>
      <c r="W618" s="145"/>
      <c r="X618" s="145"/>
      <c r="Y618" s="145"/>
      <c r="Z618" s="145"/>
      <c r="AA618" s="145"/>
      <c r="AB618" s="145"/>
      <c r="AC618" s="145"/>
      <c r="AD618" s="145"/>
      <c r="AE618" s="144"/>
      <c r="AF618" s="144"/>
      <c r="AG618" s="144"/>
      <c r="AH618" s="144"/>
      <c r="AI618" s="144"/>
      <c r="AJ618" s="144"/>
      <c r="AK618" s="144"/>
      <c r="AL618" s="144"/>
      <c r="AM618" s="144"/>
      <c r="AN618" s="144"/>
      <c r="AO618" s="144"/>
      <c r="AP618" s="144"/>
      <c r="AQ618" s="144"/>
      <c r="AR618" s="144"/>
      <c r="AS618" s="144"/>
      <c r="AT618" s="144"/>
      <c r="AU618" s="144"/>
      <c r="AV618" s="144"/>
      <c r="AW618" s="144"/>
      <c r="AX618" s="144"/>
      <c r="AY618" s="144"/>
      <c r="AZ618" s="144"/>
      <c r="BA618" s="144"/>
      <c r="BB618" s="144"/>
      <c r="BC618" s="144"/>
      <c r="BD618" s="144"/>
      <c r="BE618" s="144"/>
      <c r="BF618" s="144"/>
    </row>
    <row r="619" spans="3:58">
      <c r="C619" s="144"/>
      <c r="D619" s="144"/>
      <c r="E619" s="144"/>
      <c r="F619" s="144"/>
      <c r="G619" s="144"/>
      <c r="H619" s="144"/>
      <c r="I619" s="144"/>
      <c r="J619" s="144"/>
      <c r="K619" s="144"/>
      <c r="L619" s="144"/>
      <c r="M619" s="144"/>
      <c r="N619" s="144"/>
      <c r="O619" s="144"/>
      <c r="P619" s="144"/>
      <c r="Q619" s="145"/>
      <c r="R619" s="145"/>
      <c r="S619" s="145"/>
      <c r="T619" s="145"/>
      <c r="U619" s="145"/>
      <c r="V619" s="145"/>
      <c r="W619" s="145"/>
      <c r="X619" s="145"/>
      <c r="Y619" s="145"/>
      <c r="Z619" s="145"/>
      <c r="AA619" s="145"/>
      <c r="AB619" s="145"/>
      <c r="AC619" s="145"/>
      <c r="AD619" s="145"/>
      <c r="AE619" s="144"/>
      <c r="AF619" s="144"/>
      <c r="AG619" s="144"/>
      <c r="AH619" s="144"/>
      <c r="AI619" s="144"/>
      <c r="AJ619" s="144"/>
      <c r="AK619" s="144"/>
      <c r="AL619" s="144"/>
      <c r="AM619" s="144"/>
      <c r="AN619" s="144"/>
      <c r="AO619" s="144"/>
      <c r="AP619" s="144"/>
      <c r="AQ619" s="144"/>
      <c r="AR619" s="144"/>
      <c r="AS619" s="144"/>
      <c r="AT619" s="144"/>
      <c r="AU619" s="144"/>
      <c r="AV619" s="144"/>
      <c r="AW619" s="144"/>
      <c r="AX619" s="144"/>
      <c r="AY619" s="144"/>
      <c r="AZ619" s="144"/>
      <c r="BA619" s="144"/>
      <c r="BB619" s="144"/>
      <c r="BC619" s="144"/>
      <c r="BD619" s="144"/>
      <c r="BE619" s="144"/>
      <c r="BF619" s="144"/>
    </row>
    <row r="620" spans="3:58">
      <c r="C620" s="144"/>
      <c r="D620" s="144"/>
      <c r="E620" s="144"/>
      <c r="F620" s="144"/>
      <c r="G620" s="144"/>
      <c r="H620" s="144"/>
      <c r="I620" s="144"/>
      <c r="J620" s="144"/>
      <c r="K620" s="144"/>
      <c r="L620" s="144"/>
      <c r="M620" s="144"/>
      <c r="N620" s="144"/>
      <c r="O620" s="144"/>
      <c r="P620" s="144"/>
      <c r="Q620" s="145"/>
      <c r="R620" s="145"/>
      <c r="S620" s="145"/>
      <c r="T620" s="145"/>
      <c r="U620" s="145"/>
      <c r="V620" s="145"/>
      <c r="W620" s="145"/>
      <c r="X620" s="145"/>
      <c r="Y620" s="145"/>
      <c r="Z620" s="145"/>
      <c r="AA620" s="145"/>
      <c r="AB620" s="145"/>
      <c r="AC620" s="145"/>
      <c r="AD620" s="145"/>
      <c r="AE620" s="144"/>
      <c r="AF620" s="144"/>
      <c r="AG620" s="144"/>
      <c r="AH620" s="144"/>
      <c r="AI620" s="144"/>
      <c r="AJ620" s="144"/>
      <c r="AK620" s="144"/>
      <c r="AL620" s="144"/>
      <c r="AM620" s="144"/>
      <c r="AN620" s="144"/>
      <c r="AO620" s="144"/>
      <c r="AP620" s="144"/>
      <c r="AQ620" s="144"/>
      <c r="AR620" s="144"/>
      <c r="AS620" s="144"/>
      <c r="AT620" s="144"/>
      <c r="AU620" s="144"/>
      <c r="AV620" s="144"/>
      <c r="AW620" s="144"/>
      <c r="AX620" s="144"/>
      <c r="AY620" s="144"/>
      <c r="AZ620" s="144"/>
      <c r="BA620" s="144"/>
      <c r="BB620" s="144"/>
      <c r="BC620" s="144"/>
      <c r="BD620" s="144"/>
      <c r="BE620" s="144"/>
      <c r="BF620" s="144"/>
    </row>
    <row r="621" spans="3:58">
      <c r="C621" s="144"/>
      <c r="D621" s="144"/>
      <c r="E621" s="144"/>
      <c r="F621" s="144"/>
      <c r="G621" s="144"/>
      <c r="H621" s="144"/>
      <c r="I621" s="144"/>
      <c r="J621" s="144"/>
      <c r="K621" s="144"/>
      <c r="L621" s="144"/>
      <c r="M621" s="144"/>
      <c r="N621" s="144"/>
      <c r="O621" s="144"/>
      <c r="P621" s="144"/>
      <c r="Q621" s="145"/>
      <c r="R621" s="145"/>
      <c r="S621" s="145"/>
      <c r="T621" s="145"/>
      <c r="U621" s="145"/>
      <c r="V621" s="145"/>
      <c r="W621" s="145"/>
      <c r="X621" s="145"/>
      <c r="Y621" s="145"/>
      <c r="Z621" s="145"/>
      <c r="AA621" s="145"/>
      <c r="AB621" s="145"/>
      <c r="AC621" s="145"/>
      <c r="AD621" s="145"/>
      <c r="AE621" s="144"/>
      <c r="AF621" s="144"/>
      <c r="AG621" s="144"/>
      <c r="AH621" s="144"/>
      <c r="AI621" s="144"/>
      <c r="AJ621" s="144"/>
      <c r="AK621" s="144"/>
      <c r="AL621" s="144"/>
      <c r="AM621" s="144"/>
      <c r="AN621" s="144"/>
      <c r="AO621" s="144"/>
      <c r="AP621" s="144"/>
      <c r="AQ621" s="144"/>
      <c r="AR621" s="144"/>
      <c r="AS621" s="144"/>
      <c r="AT621" s="144"/>
      <c r="AU621" s="144"/>
      <c r="AV621" s="144"/>
      <c r="AW621" s="144"/>
      <c r="AX621" s="144"/>
      <c r="AY621" s="144"/>
      <c r="AZ621" s="144"/>
      <c r="BA621" s="144"/>
      <c r="BB621" s="144"/>
      <c r="BC621" s="144"/>
      <c r="BD621" s="144"/>
      <c r="BE621" s="144"/>
      <c r="BF621" s="144"/>
    </row>
    <row r="622" spans="3:58">
      <c r="C622" s="144"/>
      <c r="D622" s="144"/>
      <c r="E622" s="144"/>
      <c r="F622" s="144"/>
      <c r="G622" s="144"/>
      <c r="H622" s="144"/>
      <c r="I622" s="144"/>
      <c r="J622" s="144"/>
      <c r="K622" s="144"/>
      <c r="L622" s="144"/>
      <c r="M622" s="144"/>
      <c r="N622" s="144"/>
      <c r="O622" s="144"/>
      <c r="P622" s="144"/>
      <c r="Q622" s="145"/>
      <c r="R622" s="145"/>
      <c r="S622" s="145"/>
      <c r="T622" s="145"/>
      <c r="U622" s="145"/>
      <c r="V622" s="145"/>
      <c r="W622" s="145"/>
      <c r="X622" s="145"/>
      <c r="Y622" s="145"/>
      <c r="Z622" s="145"/>
      <c r="AA622" s="145"/>
      <c r="AB622" s="145"/>
      <c r="AC622" s="145"/>
      <c r="AD622" s="145"/>
      <c r="AE622" s="144"/>
      <c r="AF622" s="144"/>
      <c r="AG622" s="144"/>
      <c r="AH622" s="144"/>
      <c r="AI622" s="144"/>
      <c r="AJ622" s="144"/>
      <c r="AK622" s="144"/>
      <c r="AL622" s="144"/>
      <c r="AM622" s="144"/>
      <c r="AN622" s="144"/>
      <c r="AO622" s="144"/>
      <c r="AP622" s="144"/>
      <c r="AQ622" s="144"/>
      <c r="AR622" s="144"/>
      <c r="AS622" s="144"/>
      <c r="AT622" s="144"/>
      <c r="AU622" s="144"/>
      <c r="AV622" s="144"/>
      <c r="AW622" s="144"/>
      <c r="AX622" s="144"/>
      <c r="AY622" s="144"/>
      <c r="AZ622" s="144"/>
      <c r="BA622" s="144"/>
      <c r="BB622" s="144"/>
      <c r="BC622" s="144"/>
      <c r="BD622" s="144"/>
      <c r="BE622" s="144"/>
      <c r="BF622" s="144"/>
    </row>
    <row r="623" spans="3:58">
      <c r="C623" s="144"/>
      <c r="D623" s="144"/>
      <c r="E623" s="144"/>
      <c r="F623" s="144"/>
      <c r="G623" s="144"/>
      <c r="H623" s="144"/>
      <c r="I623" s="144"/>
      <c r="J623" s="144"/>
      <c r="K623" s="144"/>
      <c r="L623" s="144"/>
      <c r="M623" s="144"/>
      <c r="N623" s="144"/>
      <c r="O623" s="144"/>
      <c r="P623" s="144"/>
      <c r="Q623" s="145"/>
      <c r="R623" s="145"/>
      <c r="S623" s="145"/>
      <c r="T623" s="145"/>
      <c r="U623" s="145"/>
      <c r="V623" s="145"/>
      <c r="W623" s="145"/>
      <c r="X623" s="145"/>
      <c r="Y623" s="145"/>
      <c r="Z623" s="145"/>
      <c r="AA623" s="145"/>
      <c r="AB623" s="145"/>
      <c r="AC623" s="145"/>
      <c r="AD623" s="145"/>
      <c r="AE623" s="144"/>
      <c r="AF623" s="144"/>
      <c r="AG623" s="144"/>
      <c r="AH623" s="144"/>
      <c r="AI623" s="144"/>
      <c r="AJ623" s="144"/>
      <c r="AK623" s="144"/>
      <c r="AL623" s="144"/>
      <c r="AM623" s="144"/>
      <c r="AN623" s="144"/>
      <c r="AO623" s="144"/>
      <c r="AP623" s="144"/>
      <c r="AQ623" s="144"/>
      <c r="AR623" s="144"/>
      <c r="AS623" s="144"/>
      <c r="AT623" s="144"/>
      <c r="AU623" s="144"/>
      <c r="AV623" s="144"/>
      <c r="AW623" s="144"/>
      <c r="AX623" s="144"/>
      <c r="AY623" s="144"/>
      <c r="AZ623" s="144"/>
      <c r="BA623" s="144"/>
      <c r="BB623" s="144"/>
      <c r="BC623" s="144"/>
      <c r="BD623" s="144"/>
      <c r="BE623" s="144"/>
      <c r="BF623" s="144"/>
    </row>
    <row r="624" spans="3:58">
      <c r="C624" s="144"/>
      <c r="D624" s="144"/>
      <c r="E624" s="144"/>
      <c r="F624" s="144"/>
      <c r="G624" s="144"/>
      <c r="H624" s="144"/>
      <c r="I624" s="144"/>
      <c r="J624" s="144"/>
      <c r="K624" s="144"/>
      <c r="L624" s="144"/>
      <c r="M624" s="144"/>
      <c r="N624" s="144"/>
      <c r="O624" s="144"/>
      <c r="P624" s="144"/>
      <c r="Q624" s="145"/>
      <c r="R624" s="145"/>
      <c r="S624" s="145"/>
      <c r="T624" s="145"/>
      <c r="U624" s="145"/>
      <c r="V624" s="145"/>
      <c r="W624" s="145"/>
      <c r="X624" s="145"/>
      <c r="Y624" s="145"/>
      <c r="Z624" s="145"/>
      <c r="AA624" s="145"/>
      <c r="AB624" s="145"/>
      <c r="AC624" s="145"/>
      <c r="AD624" s="145"/>
      <c r="AE624" s="144"/>
      <c r="AF624" s="144"/>
      <c r="AG624" s="144"/>
      <c r="AH624" s="144"/>
      <c r="AI624" s="144"/>
      <c r="AJ624" s="144"/>
      <c r="AK624" s="144"/>
      <c r="AL624" s="144"/>
      <c r="AM624" s="144"/>
      <c r="AN624" s="144"/>
      <c r="AO624" s="144"/>
      <c r="AP624" s="144"/>
      <c r="AQ624" s="144"/>
      <c r="AR624" s="144"/>
      <c r="AS624" s="144"/>
      <c r="AT624" s="144"/>
      <c r="AU624" s="144"/>
      <c r="AV624" s="144"/>
      <c r="AW624" s="144"/>
      <c r="AX624" s="144"/>
      <c r="AY624" s="144"/>
      <c r="AZ624" s="144"/>
      <c r="BA624" s="144"/>
      <c r="BB624" s="144"/>
      <c r="BC624" s="144"/>
      <c r="BD624" s="144"/>
      <c r="BE624" s="144"/>
      <c r="BF624" s="144"/>
    </row>
    <row r="625" spans="3:58">
      <c r="C625" s="144"/>
      <c r="D625" s="144"/>
      <c r="E625" s="144"/>
      <c r="F625" s="144"/>
      <c r="G625" s="144"/>
      <c r="H625" s="144"/>
      <c r="I625" s="144"/>
      <c r="J625" s="144"/>
      <c r="K625" s="144"/>
      <c r="L625" s="144"/>
      <c r="M625" s="144"/>
      <c r="N625" s="144"/>
      <c r="O625" s="144"/>
      <c r="P625" s="144"/>
      <c r="Q625" s="145"/>
      <c r="R625" s="145"/>
      <c r="S625" s="145"/>
      <c r="T625" s="145"/>
      <c r="U625" s="145"/>
      <c r="V625" s="145"/>
      <c r="W625" s="145"/>
      <c r="X625" s="145"/>
      <c r="Y625" s="145"/>
      <c r="Z625" s="145"/>
      <c r="AA625" s="145"/>
      <c r="AB625" s="145"/>
      <c r="AC625" s="145"/>
      <c r="AD625" s="145"/>
      <c r="AE625" s="144"/>
      <c r="AF625" s="144"/>
      <c r="AG625" s="144"/>
      <c r="AH625" s="144"/>
      <c r="AI625" s="144"/>
      <c r="AJ625" s="144"/>
      <c r="AK625" s="144"/>
      <c r="AL625" s="144"/>
      <c r="AM625" s="144"/>
      <c r="AN625" s="144"/>
      <c r="AO625" s="144"/>
      <c r="AP625" s="144"/>
      <c r="AQ625" s="144"/>
      <c r="AR625" s="144"/>
      <c r="AS625" s="144"/>
      <c r="AT625" s="144"/>
      <c r="AU625" s="144"/>
      <c r="AV625" s="144"/>
      <c r="AW625" s="144"/>
      <c r="AX625" s="144"/>
      <c r="AY625" s="144"/>
      <c r="AZ625" s="144"/>
      <c r="BA625" s="144"/>
      <c r="BB625" s="144"/>
      <c r="BC625" s="144"/>
      <c r="BD625" s="144"/>
      <c r="BE625" s="144"/>
      <c r="BF625" s="144"/>
    </row>
    <row r="626" spans="3:58">
      <c r="C626" s="144"/>
      <c r="D626" s="144"/>
      <c r="E626" s="144"/>
      <c r="F626" s="144"/>
      <c r="G626" s="144"/>
      <c r="H626" s="144"/>
      <c r="I626" s="144"/>
      <c r="J626" s="144"/>
      <c r="K626" s="144"/>
      <c r="L626" s="144"/>
      <c r="M626" s="144"/>
      <c r="N626" s="144"/>
      <c r="O626" s="144"/>
      <c r="P626" s="144"/>
      <c r="Q626" s="145"/>
      <c r="R626" s="145"/>
      <c r="S626" s="145"/>
      <c r="T626" s="145"/>
      <c r="U626" s="145"/>
      <c r="V626" s="145"/>
      <c r="W626" s="145"/>
      <c r="X626" s="145"/>
      <c r="Y626" s="145"/>
      <c r="Z626" s="145"/>
      <c r="AA626" s="145"/>
      <c r="AB626" s="145"/>
      <c r="AC626" s="145"/>
      <c r="AD626" s="145"/>
      <c r="AE626" s="144"/>
      <c r="AF626" s="144"/>
      <c r="AG626" s="144"/>
      <c r="AH626" s="144"/>
      <c r="AI626" s="144"/>
      <c r="AJ626" s="144"/>
      <c r="AK626" s="144"/>
      <c r="AL626" s="144"/>
      <c r="AM626" s="144"/>
      <c r="AN626" s="144"/>
      <c r="AO626" s="144"/>
      <c r="AP626" s="144"/>
      <c r="AQ626" s="144"/>
      <c r="AR626" s="144"/>
      <c r="AS626" s="144"/>
      <c r="AT626" s="144"/>
      <c r="AU626" s="144"/>
      <c r="AV626" s="144"/>
      <c r="AW626" s="144"/>
      <c r="AX626" s="144"/>
      <c r="AY626" s="144"/>
      <c r="AZ626" s="144"/>
      <c r="BA626" s="144"/>
      <c r="BB626" s="144"/>
      <c r="BC626" s="144"/>
      <c r="BD626" s="144"/>
      <c r="BE626" s="144"/>
      <c r="BF626" s="144"/>
    </row>
    <row r="627" spans="3:58">
      <c r="C627" s="144"/>
      <c r="D627" s="144"/>
      <c r="E627" s="144"/>
      <c r="F627" s="144"/>
      <c r="G627" s="144"/>
      <c r="H627" s="144"/>
      <c r="I627" s="144"/>
      <c r="J627" s="144"/>
      <c r="K627" s="144"/>
      <c r="L627" s="144"/>
      <c r="M627" s="144"/>
      <c r="N627" s="144"/>
      <c r="O627" s="144"/>
      <c r="P627" s="144"/>
      <c r="Q627" s="145"/>
      <c r="R627" s="145"/>
      <c r="S627" s="145"/>
      <c r="T627" s="145"/>
      <c r="U627" s="145"/>
      <c r="V627" s="145"/>
      <c r="W627" s="145"/>
      <c r="X627" s="145"/>
      <c r="Y627" s="145"/>
      <c r="Z627" s="145"/>
      <c r="AA627" s="145"/>
      <c r="AB627" s="145"/>
      <c r="AC627" s="145"/>
      <c r="AD627" s="145"/>
      <c r="AE627" s="144"/>
      <c r="AF627" s="144"/>
      <c r="AG627" s="144"/>
      <c r="AH627" s="144"/>
      <c r="AI627" s="144"/>
      <c r="AJ627" s="144"/>
      <c r="AK627" s="144"/>
      <c r="AL627" s="144"/>
      <c r="AM627" s="144"/>
      <c r="AN627" s="144"/>
      <c r="AO627" s="144"/>
      <c r="AP627" s="144"/>
      <c r="AQ627" s="144"/>
      <c r="AR627" s="144"/>
      <c r="AS627" s="144"/>
      <c r="AT627" s="144"/>
      <c r="AU627" s="144"/>
      <c r="AV627" s="144"/>
      <c r="AW627" s="144"/>
      <c r="AX627" s="144"/>
      <c r="AY627" s="144"/>
      <c r="AZ627" s="144"/>
      <c r="BA627" s="144"/>
      <c r="BB627" s="144"/>
      <c r="BC627" s="144"/>
      <c r="BD627" s="144"/>
      <c r="BE627" s="144"/>
      <c r="BF627" s="144"/>
    </row>
    <row r="628" spans="3:58">
      <c r="C628" s="144"/>
      <c r="D628" s="144"/>
      <c r="E628" s="144"/>
      <c r="F628" s="144"/>
      <c r="G628" s="144"/>
      <c r="H628" s="144"/>
      <c r="I628" s="144"/>
      <c r="J628" s="144"/>
      <c r="K628" s="144"/>
      <c r="L628" s="144"/>
      <c r="M628" s="144"/>
      <c r="N628" s="144"/>
      <c r="O628" s="144"/>
      <c r="P628" s="144"/>
      <c r="Q628" s="145"/>
      <c r="R628" s="145"/>
      <c r="S628" s="145"/>
      <c r="T628" s="145"/>
      <c r="U628" s="145"/>
      <c r="V628" s="145"/>
      <c r="W628" s="145"/>
      <c r="X628" s="145"/>
      <c r="Y628" s="145"/>
      <c r="Z628" s="145"/>
      <c r="AA628" s="145"/>
      <c r="AB628" s="145"/>
      <c r="AC628" s="145"/>
      <c r="AD628" s="145"/>
      <c r="AE628" s="144"/>
      <c r="AF628" s="144"/>
      <c r="AG628" s="144"/>
      <c r="AH628" s="144"/>
      <c r="AI628" s="144"/>
      <c r="AJ628" s="144"/>
      <c r="AK628" s="144"/>
      <c r="AL628" s="144"/>
      <c r="AM628" s="144"/>
      <c r="AN628" s="144"/>
      <c r="AO628" s="144"/>
      <c r="AP628" s="144"/>
      <c r="AQ628" s="144"/>
      <c r="AR628" s="144"/>
      <c r="AS628" s="144"/>
      <c r="AT628" s="144"/>
      <c r="AU628" s="144"/>
      <c r="AV628" s="144"/>
      <c r="AW628" s="144"/>
      <c r="AX628" s="144"/>
      <c r="AY628" s="144"/>
      <c r="AZ628" s="144"/>
      <c r="BA628" s="144"/>
      <c r="BB628" s="144"/>
      <c r="BC628" s="144"/>
      <c r="BD628" s="144"/>
      <c r="BE628" s="144"/>
      <c r="BF628" s="144"/>
    </row>
    <row r="629" spans="3:58">
      <c r="C629" s="144"/>
      <c r="D629" s="144"/>
      <c r="E629" s="144"/>
      <c r="F629" s="144"/>
      <c r="G629" s="144"/>
      <c r="H629" s="144"/>
      <c r="I629" s="144"/>
      <c r="J629" s="144"/>
      <c r="K629" s="144"/>
      <c r="L629" s="144"/>
      <c r="M629" s="144"/>
      <c r="N629" s="144"/>
      <c r="O629" s="144"/>
      <c r="P629" s="144"/>
      <c r="Q629" s="145"/>
      <c r="R629" s="145"/>
      <c r="S629" s="145"/>
      <c r="T629" s="145"/>
      <c r="U629" s="145"/>
      <c r="V629" s="145"/>
      <c r="W629" s="145"/>
      <c r="X629" s="145"/>
      <c r="Y629" s="145"/>
      <c r="Z629" s="145"/>
      <c r="AA629" s="145"/>
      <c r="AB629" s="145"/>
      <c r="AC629" s="145"/>
      <c r="AD629" s="145"/>
      <c r="AE629" s="144"/>
      <c r="AF629" s="144"/>
      <c r="AG629" s="144"/>
      <c r="AH629" s="144"/>
      <c r="AI629" s="144"/>
      <c r="AJ629" s="144"/>
      <c r="AK629" s="144"/>
      <c r="AL629" s="144"/>
      <c r="AM629" s="144"/>
      <c r="AN629" s="144"/>
      <c r="AO629" s="144"/>
      <c r="AP629" s="144"/>
      <c r="AQ629" s="144"/>
      <c r="AR629" s="144"/>
      <c r="AS629" s="144"/>
      <c r="AT629" s="144"/>
      <c r="AU629" s="144"/>
      <c r="AV629" s="144"/>
      <c r="AW629" s="144"/>
      <c r="AX629" s="144"/>
      <c r="AY629" s="144"/>
      <c r="AZ629" s="144"/>
      <c r="BA629" s="144"/>
      <c r="BB629" s="144"/>
      <c r="BC629" s="144"/>
      <c r="BD629" s="144"/>
      <c r="BE629" s="144"/>
      <c r="BF629" s="144"/>
    </row>
    <row r="630" spans="3:58">
      <c r="C630" s="144"/>
      <c r="D630" s="144"/>
      <c r="E630" s="144"/>
      <c r="F630" s="144"/>
      <c r="G630" s="144"/>
      <c r="H630" s="144"/>
      <c r="I630" s="144"/>
      <c r="J630" s="144"/>
      <c r="K630" s="144"/>
      <c r="L630" s="144"/>
      <c r="M630" s="144"/>
      <c r="N630" s="144"/>
      <c r="O630" s="144"/>
      <c r="P630" s="144"/>
      <c r="Q630" s="145"/>
      <c r="R630" s="145"/>
      <c r="S630" s="145"/>
      <c r="T630" s="145"/>
      <c r="U630" s="145"/>
      <c r="V630" s="145"/>
      <c r="W630" s="145"/>
      <c r="X630" s="145"/>
      <c r="Y630" s="145"/>
      <c r="Z630" s="145"/>
      <c r="AA630" s="145"/>
      <c r="AB630" s="145"/>
      <c r="AC630" s="145"/>
      <c r="AD630" s="145"/>
      <c r="AE630" s="144"/>
      <c r="AF630" s="144"/>
      <c r="AG630" s="144"/>
      <c r="AH630" s="144"/>
      <c r="AI630" s="144"/>
      <c r="AJ630" s="144"/>
      <c r="AK630" s="144"/>
      <c r="AL630" s="144"/>
      <c r="AM630" s="144"/>
      <c r="AN630" s="144"/>
      <c r="AO630" s="144"/>
      <c r="AP630" s="144"/>
      <c r="AQ630" s="144"/>
      <c r="AR630" s="144"/>
      <c r="AS630" s="144"/>
      <c r="AT630" s="144"/>
      <c r="AU630" s="144"/>
      <c r="AV630" s="144"/>
      <c r="AW630" s="144"/>
      <c r="AX630" s="144"/>
      <c r="AY630" s="144"/>
      <c r="AZ630" s="144"/>
      <c r="BA630" s="144"/>
      <c r="BB630" s="144"/>
      <c r="BC630" s="144"/>
      <c r="BD630" s="144"/>
      <c r="BE630" s="144"/>
      <c r="BF630" s="144"/>
    </row>
    <row r="631" spans="3:58">
      <c r="C631" s="144"/>
      <c r="D631" s="144"/>
      <c r="E631" s="144"/>
      <c r="F631" s="144"/>
      <c r="G631" s="144"/>
      <c r="H631" s="144"/>
      <c r="I631" s="144"/>
      <c r="J631" s="144"/>
      <c r="K631" s="144"/>
      <c r="L631" s="144"/>
      <c r="M631" s="144"/>
      <c r="N631" s="144"/>
      <c r="O631" s="144"/>
      <c r="P631" s="144"/>
      <c r="Q631" s="145"/>
      <c r="R631" s="145"/>
      <c r="S631" s="145"/>
      <c r="T631" s="145"/>
      <c r="U631" s="145"/>
      <c r="V631" s="145"/>
      <c r="W631" s="145"/>
      <c r="X631" s="145"/>
      <c r="Y631" s="145"/>
      <c r="Z631" s="145"/>
      <c r="AA631" s="145"/>
      <c r="AB631" s="145"/>
      <c r="AC631" s="145"/>
      <c r="AD631" s="145"/>
      <c r="AE631" s="144"/>
      <c r="AF631" s="144"/>
      <c r="AG631" s="144"/>
      <c r="AH631" s="144"/>
      <c r="AI631" s="144"/>
      <c r="AJ631" s="144"/>
      <c r="AK631" s="144"/>
      <c r="AL631" s="144"/>
      <c r="AM631" s="144"/>
      <c r="AN631" s="144"/>
      <c r="AO631" s="144"/>
      <c r="AP631" s="144"/>
      <c r="AQ631" s="144"/>
      <c r="AR631" s="144"/>
      <c r="AS631" s="144"/>
      <c r="AT631" s="144"/>
      <c r="AU631" s="144"/>
      <c r="AV631" s="144"/>
      <c r="AW631" s="144"/>
      <c r="AX631" s="144"/>
      <c r="AY631" s="144"/>
      <c r="AZ631" s="144"/>
      <c r="BA631" s="144"/>
      <c r="BB631" s="144"/>
      <c r="BC631" s="144"/>
      <c r="BD631" s="144"/>
      <c r="BE631" s="144"/>
      <c r="BF631" s="144"/>
    </row>
    <row r="632" spans="3:58">
      <c r="C632" s="144"/>
      <c r="D632" s="144"/>
      <c r="E632" s="144"/>
      <c r="F632" s="144"/>
      <c r="G632" s="144"/>
      <c r="H632" s="144"/>
      <c r="I632" s="144"/>
      <c r="J632" s="144"/>
      <c r="K632" s="144"/>
      <c r="L632" s="144"/>
      <c r="M632" s="144"/>
      <c r="N632" s="144"/>
      <c r="O632" s="144"/>
      <c r="P632" s="144"/>
      <c r="Q632" s="145"/>
      <c r="R632" s="145"/>
      <c r="S632" s="145"/>
      <c r="T632" s="145"/>
      <c r="U632" s="145"/>
      <c r="V632" s="145"/>
      <c r="W632" s="145"/>
      <c r="X632" s="145"/>
      <c r="Y632" s="145"/>
      <c r="Z632" s="145"/>
      <c r="AA632" s="145"/>
      <c r="AB632" s="145"/>
      <c r="AC632" s="145"/>
      <c r="AD632" s="145"/>
      <c r="AE632" s="144"/>
      <c r="AF632" s="144"/>
      <c r="AG632" s="144"/>
      <c r="AH632" s="144"/>
      <c r="AI632" s="144"/>
      <c r="AJ632" s="144"/>
      <c r="AK632" s="144"/>
      <c r="AL632" s="144"/>
      <c r="AM632" s="144"/>
      <c r="AN632" s="144"/>
      <c r="AO632" s="144"/>
      <c r="AP632" s="144"/>
      <c r="AQ632" s="144"/>
      <c r="AR632" s="144"/>
      <c r="AS632" s="144"/>
      <c r="AT632" s="144"/>
      <c r="AU632" s="144"/>
      <c r="AV632" s="144"/>
      <c r="AW632" s="144"/>
      <c r="AX632" s="144"/>
      <c r="AY632" s="144"/>
      <c r="AZ632" s="144"/>
      <c r="BA632" s="144"/>
      <c r="BB632" s="144"/>
      <c r="BC632" s="144"/>
      <c r="BD632" s="144"/>
      <c r="BE632" s="144"/>
      <c r="BF632" s="144"/>
    </row>
    <row r="633" spans="3:58">
      <c r="C633" s="144"/>
      <c r="D633" s="144"/>
      <c r="E633" s="144"/>
      <c r="F633" s="144"/>
      <c r="G633" s="144"/>
      <c r="H633" s="144"/>
      <c r="I633" s="144"/>
      <c r="J633" s="144"/>
      <c r="K633" s="144"/>
      <c r="L633" s="144"/>
      <c r="M633" s="144"/>
      <c r="N633" s="144"/>
      <c r="O633" s="144"/>
      <c r="P633" s="144"/>
      <c r="Q633" s="145"/>
      <c r="R633" s="145"/>
      <c r="S633" s="145"/>
      <c r="T633" s="145"/>
      <c r="U633" s="145"/>
      <c r="V633" s="145"/>
      <c r="W633" s="145"/>
      <c r="X633" s="145"/>
      <c r="Y633" s="145"/>
      <c r="Z633" s="145"/>
      <c r="AA633" s="145"/>
      <c r="AB633" s="145"/>
      <c r="AC633" s="145"/>
      <c r="AD633" s="145"/>
      <c r="AE633" s="144"/>
      <c r="AF633" s="144"/>
      <c r="AG633" s="144"/>
      <c r="AH633" s="144"/>
      <c r="AI633" s="144"/>
      <c r="AJ633" s="144"/>
      <c r="AK633" s="144"/>
      <c r="AL633" s="144"/>
      <c r="AM633" s="144"/>
      <c r="AN633" s="144"/>
      <c r="AO633" s="144"/>
      <c r="AP633" s="144"/>
      <c r="AQ633" s="144"/>
      <c r="AR633" s="144"/>
      <c r="AS633" s="144"/>
      <c r="AT633" s="144"/>
      <c r="AU633" s="144"/>
      <c r="AV633" s="144"/>
      <c r="AW633" s="144"/>
      <c r="AX633" s="144"/>
      <c r="AY633" s="144"/>
      <c r="AZ633" s="144"/>
      <c r="BA633" s="144"/>
      <c r="BB633" s="144"/>
      <c r="BC633" s="144"/>
      <c r="BD633" s="144"/>
      <c r="BE633" s="144"/>
      <c r="BF633" s="144"/>
    </row>
    <row r="634" spans="3:58">
      <c r="C634" s="144"/>
      <c r="D634" s="144"/>
      <c r="E634" s="144"/>
      <c r="F634" s="144"/>
      <c r="G634" s="144"/>
      <c r="H634" s="144"/>
      <c r="I634" s="144"/>
      <c r="J634" s="144"/>
      <c r="K634" s="144"/>
      <c r="L634" s="144"/>
      <c r="M634" s="144"/>
      <c r="N634" s="144"/>
      <c r="O634" s="144"/>
      <c r="P634" s="144"/>
      <c r="Q634" s="145"/>
      <c r="R634" s="145"/>
      <c r="S634" s="145"/>
      <c r="T634" s="145"/>
      <c r="U634" s="145"/>
      <c r="V634" s="145"/>
      <c r="W634" s="145"/>
      <c r="X634" s="145"/>
      <c r="Y634" s="145"/>
      <c r="Z634" s="145"/>
      <c r="AA634" s="145"/>
      <c r="AB634" s="145"/>
      <c r="AC634" s="145"/>
      <c r="AD634" s="145"/>
      <c r="AE634" s="144"/>
      <c r="AF634" s="144"/>
      <c r="AG634" s="144"/>
      <c r="AH634" s="144"/>
      <c r="AI634" s="144"/>
      <c r="AJ634" s="144"/>
      <c r="AK634" s="144"/>
      <c r="AL634" s="144"/>
      <c r="AM634" s="144"/>
      <c r="AN634" s="144"/>
      <c r="AO634" s="144"/>
      <c r="AP634" s="144"/>
      <c r="AQ634" s="144"/>
      <c r="AR634" s="144"/>
      <c r="AS634" s="144"/>
      <c r="AT634" s="144"/>
      <c r="AU634" s="144"/>
      <c r="AV634" s="144"/>
      <c r="AW634" s="144"/>
      <c r="AX634" s="144"/>
      <c r="AY634" s="144"/>
      <c r="AZ634" s="144"/>
      <c r="BA634" s="144"/>
      <c r="BB634" s="144"/>
      <c r="BC634" s="144"/>
      <c r="BD634" s="144"/>
      <c r="BE634" s="144"/>
      <c r="BF634" s="144"/>
    </row>
    <row r="635" spans="3:58">
      <c r="C635" s="144"/>
      <c r="D635" s="144"/>
      <c r="E635" s="144"/>
      <c r="F635" s="144"/>
      <c r="G635" s="144"/>
      <c r="H635" s="144"/>
      <c r="I635" s="144"/>
      <c r="J635" s="144"/>
      <c r="K635" s="144"/>
      <c r="L635" s="144"/>
      <c r="M635" s="144"/>
      <c r="N635" s="144"/>
      <c r="O635" s="144"/>
      <c r="P635" s="144"/>
      <c r="Q635" s="145"/>
      <c r="R635" s="145"/>
      <c r="S635" s="145"/>
      <c r="T635" s="145"/>
      <c r="U635" s="145"/>
      <c r="V635" s="145"/>
      <c r="W635" s="145"/>
      <c r="X635" s="145"/>
      <c r="Y635" s="145"/>
      <c r="Z635" s="145"/>
      <c r="AA635" s="145"/>
      <c r="AB635" s="145"/>
      <c r="AC635" s="145"/>
      <c r="AD635" s="145"/>
      <c r="AE635" s="144"/>
      <c r="AF635" s="144"/>
      <c r="AG635" s="144"/>
      <c r="AH635" s="144"/>
      <c r="AI635" s="144"/>
      <c r="AJ635" s="144"/>
      <c r="AK635" s="144"/>
      <c r="AL635" s="144"/>
      <c r="AM635" s="144"/>
      <c r="AN635" s="144"/>
      <c r="AO635" s="144"/>
      <c r="AP635" s="144"/>
      <c r="AQ635" s="144"/>
      <c r="AR635" s="144"/>
      <c r="AS635" s="144"/>
      <c r="AT635" s="144"/>
      <c r="AU635" s="144"/>
      <c r="AV635" s="144"/>
      <c r="AW635" s="144"/>
      <c r="AX635" s="144"/>
      <c r="AY635" s="144"/>
      <c r="AZ635" s="144"/>
      <c r="BA635" s="144"/>
      <c r="BB635" s="144"/>
      <c r="BC635" s="144"/>
      <c r="BD635" s="144"/>
      <c r="BE635" s="144"/>
      <c r="BF635" s="144"/>
    </row>
    <row r="636" spans="3:58">
      <c r="C636" s="144"/>
      <c r="D636" s="144"/>
      <c r="E636" s="144"/>
      <c r="F636" s="144"/>
      <c r="G636" s="144"/>
      <c r="H636" s="144"/>
      <c r="I636" s="144"/>
      <c r="J636" s="144"/>
      <c r="K636" s="144"/>
      <c r="L636" s="144"/>
      <c r="M636" s="144"/>
      <c r="N636" s="144"/>
      <c r="O636" s="144"/>
      <c r="P636" s="144"/>
      <c r="Q636" s="145"/>
      <c r="R636" s="145"/>
      <c r="S636" s="145"/>
      <c r="T636" s="145"/>
      <c r="U636" s="145"/>
      <c r="V636" s="145"/>
      <c r="W636" s="145"/>
      <c r="X636" s="145"/>
      <c r="Y636" s="145"/>
      <c r="Z636" s="145"/>
      <c r="AA636" s="145"/>
      <c r="AB636" s="145"/>
      <c r="AC636" s="145"/>
      <c r="AD636" s="145"/>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row>
    <row r="637" spans="3:58">
      <c r="C637" s="144"/>
      <c r="D637" s="144"/>
      <c r="E637" s="144"/>
      <c r="F637" s="144"/>
      <c r="G637" s="144"/>
      <c r="H637" s="144"/>
      <c r="I637" s="144"/>
      <c r="J637" s="144"/>
      <c r="K637" s="144"/>
      <c r="L637" s="144"/>
      <c r="M637" s="144"/>
      <c r="N637" s="144"/>
      <c r="O637" s="144"/>
      <c r="P637" s="144"/>
      <c r="Q637" s="145"/>
      <c r="R637" s="145"/>
      <c r="S637" s="145"/>
      <c r="T637" s="145"/>
      <c r="U637" s="145"/>
      <c r="V637" s="145"/>
      <c r="W637" s="145"/>
      <c r="X637" s="145"/>
      <c r="Y637" s="145"/>
      <c r="Z637" s="145"/>
      <c r="AA637" s="145"/>
      <c r="AB637" s="145"/>
      <c r="AC637" s="145"/>
      <c r="AD637" s="145"/>
      <c r="AE637" s="144"/>
      <c r="AF637" s="144"/>
      <c r="AG637" s="144"/>
      <c r="AH637" s="144"/>
      <c r="AI637" s="144"/>
      <c r="AJ637" s="144"/>
      <c r="AK637" s="144"/>
      <c r="AL637" s="144"/>
      <c r="AM637" s="144"/>
      <c r="AN637" s="144"/>
      <c r="AO637" s="144"/>
      <c r="AP637" s="144"/>
      <c r="AQ637" s="144"/>
      <c r="AR637" s="144"/>
      <c r="AS637" s="144"/>
      <c r="AT637" s="144"/>
      <c r="AU637" s="144"/>
      <c r="AV637" s="144"/>
      <c r="AW637" s="144"/>
      <c r="AX637" s="144"/>
      <c r="AY637" s="144"/>
      <c r="AZ637" s="144"/>
      <c r="BA637" s="144"/>
      <c r="BB637" s="144"/>
      <c r="BC637" s="144"/>
      <c r="BD637" s="144"/>
      <c r="BE637" s="144"/>
      <c r="BF637" s="144"/>
    </row>
    <row r="638" spans="3:58">
      <c r="C638" s="144"/>
      <c r="D638" s="144"/>
      <c r="E638" s="144"/>
      <c r="F638" s="144"/>
      <c r="G638" s="144"/>
      <c r="H638" s="144"/>
      <c r="I638" s="144"/>
      <c r="J638" s="144"/>
      <c r="K638" s="144"/>
      <c r="L638" s="144"/>
      <c r="M638" s="144"/>
      <c r="N638" s="144"/>
      <c r="O638" s="144"/>
      <c r="P638" s="144"/>
      <c r="Q638" s="145"/>
      <c r="R638" s="145"/>
      <c r="S638" s="145"/>
      <c r="T638" s="145"/>
      <c r="U638" s="145"/>
      <c r="V638" s="145"/>
      <c r="W638" s="145"/>
      <c r="X638" s="145"/>
      <c r="Y638" s="145"/>
      <c r="Z638" s="145"/>
      <c r="AA638" s="145"/>
      <c r="AB638" s="145"/>
      <c r="AC638" s="145"/>
      <c r="AD638" s="145"/>
      <c r="AE638" s="144"/>
      <c r="AF638" s="144"/>
      <c r="AG638" s="144"/>
      <c r="AH638" s="144"/>
      <c r="AI638" s="144"/>
      <c r="AJ638" s="144"/>
      <c r="AK638" s="144"/>
      <c r="AL638" s="144"/>
      <c r="AM638" s="144"/>
      <c r="AN638" s="144"/>
      <c r="AO638" s="144"/>
      <c r="AP638" s="144"/>
      <c r="AQ638" s="144"/>
      <c r="AR638" s="144"/>
      <c r="AS638" s="144"/>
      <c r="AT638" s="144"/>
      <c r="AU638" s="144"/>
      <c r="AV638" s="144"/>
      <c r="AW638" s="144"/>
      <c r="AX638" s="144"/>
      <c r="AY638" s="144"/>
      <c r="AZ638" s="144"/>
      <c r="BA638" s="144"/>
      <c r="BB638" s="144"/>
      <c r="BC638" s="144"/>
      <c r="BD638" s="144"/>
      <c r="BE638" s="144"/>
      <c r="BF638" s="144"/>
    </row>
    <row r="639" spans="3:58">
      <c r="C639" s="144"/>
      <c r="D639" s="144"/>
      <c r="E639" s="144"/>
      <c r="F639" s="144"/>
      <c r="G639" s="144"/>
      <c r="H639" s="144"/>
      <c r="I639" s="144"/>
      <c r="J639" s="144"/>
      <c r="K639" s="144"/>
      <c r="L639" s="144"/>
      <c r="M639" s="144"/>
      <c r="N639" s="144"/>
      <c r="O639" s="144"/>
      <c r="P639" s="144"/>
      <c r="Q639" s="145"/>
      <c r="R639" s="145"/>
      <c r="S639" s="145"/>
      <c r="T639" s="145"/>
      <c r="U639" s="145"/>
      <c r="V639" s="145"/>
      <c r="W639" s="145"/>
      <c r="X639" s="145"/>
      <c r="Y639" s="145"/>
      <c r="Z639" s="145"/>
      <c r="AA639" s="145"/>
      <c r="AB639" s="145"/>
      <c r="AC639" s="145"/>
      <c r="AD639" s="145"/>
      <c r="AE639" s="144"/>
      <c r="AF639" s="144"/>
      <c r="AG639" s="144"/>
      <c r="AH639" s="144"/>
      <c r="AI639" s="144"/>
      <c r="AJ639" s="144"/>
      <c r="AK639" s="144"/>
      <c r="AL639" s="144"/>
      <c r="AM639" s="144"/>
      <c r="AN639" s="144"/>
      <c r="AO639" s="144"/>
      <c r="AP639" s="144"/>
      <c r="AQ639" s="144"/>
      <c r="AR639" s="144"/>
      <c r="AS639" s="144"/>
      <c r="AT639" s="144"/>
      <c r="AU639" s="144"/>
      <c r="AV639" s="144"/>
      <c r="AW639" s="144"/>
      <c r="AX639" s="144"/>
      <c r="AY639" s="144"/>
      <c r="AZ639" s="144"/>
      <c r="BA639" s="144"/>
      <c r="BB639" s="144"/>
      <c r="BC639" s="144"/>
      <c r="BD639" s="144"/>
      <c r="BE639" s="144"/>
      <c r="BF639" s="144"/>
    </row>
    <row r="640" spans="3:58">
      <c r="C640" s="144"/>
      <c r="D640" s="144"/>
      <c r="E640" s="144"/>
      <c r="F640" s="144"/>
      <c r="G640" s="144"/>
      <c r="H640" s="144"/>
      <c r="I640" s="144"/>
      <c r="J640" s="144"/>
      <c r="K640" s="144"/>
      <c r="L640" s="144"/>
      <c r="M640" s="144"/>
      <c r="N640" s="144"/>
      <c r="O640" s="144"/>
      <c r="P640" s="144"/>
      <c r="Q640" s="145"/>
      <c r="R640" s="145"/>
      <c r="S640" s="145"/>
      <c r="T640" s="145"/>
      <c r="U640" s="145"/>
      <c r="V640" s="145"/>
      <c r="W640" s="145"/>
      <c r="X640" s="145"/>
      <c r="Y640" s="145"/>
      <c r="Z640" s="145"/>
      <c r="AA640" s="145"/>
      <c r="AB640" s="145"/>
      <c r="AC640" s="145"/>
      <c r="AD640" s="145"/>
      <c r="AE640" s="144"/>
      <c r="AF640" s="144"/>
      <c r="AG640" s="144"/>
      <c r="AH640" s="144"/>
      <c r="AI640" s="144"/>
      <c r="AJ640" s="144"/>
      <c r="AK640" s="144"/>
      <c r="AL640" s="144"/>
      <c r="AM640" s="144"/>
      <c r="AN640" s="144"/>
      <c r="AO640" s="144"/>
      <c r="AP640" s="144"/>
      <c r="AQ640" s="144"/>
      <c r="AR640" s="144"/>
      <c r="AS640" s="144"/>
      <c r="AT640" s="144"/>
      <c r="AU640" s="144"/>
      <c r="AV640" s="144"/>
      <c r="AW640" s="144"/>
      <c r="AX640" s="144"/>
      <c r="AY640" s="144"/>
      <c r="AZ640" s="144"/>
      <c r="BA640" s="144"/>
      <c r="BB640" s="144"/>
      <c r="BC640" s="144"/>
      <c r="BD640" s="144"/>
      <c r="BE640" s="144"/>
      <c r="BF640" s="144"/>
    </row>
    <row r="641" spans="3:58">
      <c r="C641" s="144"/>
      <c r="D641" s="144"/>
      <c r="E641" s="144"/>
      <c r="F641" s="144"/>
      <c r="G641" s="144"/>
      <c r="H641" s="144"/>
      <c r="I641" s="144"/>
      <c r="J641" s="144"/>
      <c r="K641" s="144"/>
      <c r="L641" s="144"/>
      <c r="M641" s="144"/>
      <c r="N641" s="144"/>
      <c r="O641" s="144"/>
      <c r="P641" s="144"/>
      <c r="Q641" s="145"/>
      <c r="R641" s="145"/>
      <c r="S641" s="145"/>
      <c r="T641" s="145"/>
      <c r="U641" s="145"/>
      <c r="V641" s="145"/>
      <c r="W641" s="145"/>
      <c r="X641" s="145"/>
      <c r="Y641" s="145"/>
      <c r="Z641" s="145"/>
      <c r="AA641" s="145"/>
      <c r="AB641" s="145"/>
      <c r="AC641" s="145"/>
      <c r="AD641" s="145"/>
      <c r="AE641" s="144"/>
      <c r="AF641" s="144"/>
      <c r="AG641" s="144"/>
      <c r="AH641" s="144"/>
      <c r="AI641" s="144"/>
      <c r="AJ641" s="144"/>
      <c r="AK641" s="144"/>
      <c r="AL641" s="144"/>
      <c r="AM641" s="144"/>
      <c r="AN641" s="144"/>
      <c r="AO641" s="144"/>
      <c r="AP641" s="144"/>
      <c r="AQ641" s="144"/>
      <c r="AR641" s="144"/>
      <c r="AS641" s="144"/>
      <c r="AT641" s="144"/>
      <c r="AU641" s="144"/>
      <c r="AV641" s="144"/>
      <c r="AW641" s="144"/>
      <c r="AX641" s="144"/>
      <c r="AY641" s="144"/>
      <c r="AZ641" s="144"/>
      <c r="BA641" s="144"/>
      <c r="BB641" s="144"/>
      <c r="BC641" s="144"/>
      <c r="BD641" s="144"/>
      <c r="BE641" s="144"/>
      <c r="BF641" s="144"/>
    </row>
    <row r="642" spans="3:58">
      <c r="C642" s="144"/>
      <c r="D642" s="144"/>
      <c r="E642" s="144"/>
      <c r="F642" s="144"/>
      <c r="G642" s="144"/>
      <c r="H642" s="144"/>
      <c r="I642" s="144"/>
      <c r="J642" s="144"/>
      <c r="K642" s="144"/>
      <c r="L642" s="144"/>
      <c r="M642" s="144"/>
      <c r="N642" s="144"/>
      <c r="O642" s="144"/>
      <c r="P642" s="144"/>
      <c r="Q642" s="145"/>
      <c r="R642" s="145"/>
      <c r="S642" s="145"/>
      <c r="T642" s="145"/>
      <c r="U642" s="145"/>
      <c r="V642" s="145"/>
      <c r="W642" s="145"/>
      <c r="X642" s="145"/>
      <c r="Y642" s="145"/>
      <c r="Z642" s="145"/>
      <c r="AA642" s="145"/>
      <c r="AB642" s="145"/>
      <c r="AC642" s="145"/>
      <c r="AD642" s="145"/>
      <c r="AE642" s="144"/>
      <c r="AF642" s="144"/>
      <c r="AG642" s="144"/>
      <c r="AH642" s="144"/>
      <c r="AI642" s="144"/>
      <c r="AJ642" s="144"/>
      <c r="AK642" s="144"/>
      <c r="AL642" s="144"/>
      <c r="AM642" s="144"/>
      <c r="AN642" s="144"/>
      <c r="AO642" s="144"/>
      <c r="AP642" s="144"/>
      <c r="AQ642" s="144"/>
      <c r="AR642" s="144"/>
      <c r="AS642" s="144"/>
      <c r="AT642" s="144"/>
      <c r="AU642" s="144"/>
      <c r="AV642" s="144"/>
      <c r="AW642" s="144"/>
      <c r="AX642" s="144"/>
      <c r="AY642" s="144"/>
      <c r="AZ642" s="144"/>
      <c r="BA642" s="144"/>
      <c r="BB642" s="144"/>
      <c r="BC642" s="144"/>
      <c r="BD642" s="144"/>
      <c r="BE642" s="144"/>
      <c r="BF642" s="144"/>
    </row>
    <row r="643" spans="3:58">
      <c r="C643" s="144"/>
      <c r="D643" s="144"/>
      <c r="E643" s="144"/>
      <c r="F643" s="144"/>
      <c r="G643" s="144"/>
      <c r="H643" s="144"/>
      <c r="I643" s="144"/>
      <c r="J643" s="144"/>
      <c r="K643" s="144"/>
      <c r="L643" s="144"/>
      <c r="M643" s="144"/>
      <c r="N643" s="144"/>
      <c r="O643" s="144"/>
      <c r="P643" s="144"/>
      <c r="Q643" s="145"/>
      <c r="R643" s="145"/>
      <c r="S643" s="145"/>
      <c r="T643" s="145"/>
      <c r="U643" s="145"/>
      <c r="V643" s="145"/>
      <c r="W643" s="145"/>
      <c r="X643" s="145"/>
      <c r="Y643" s="145"/>
      <c r="Z643" s="145"/>
      <c r="AA643" s="145"/>
      <c r="AB643" s="145"/>
      <c r="AC643" s="145"/>
      <c r="AD643" s="145"/>
      <c r="AE643" s="144"/>
      <c r="AF643" s="144"/>
      <c r="AG643" s="144"/>
      <c r="AH643" s="144"/>
      <c r="AI643" s="144"/>
      <c r="AJ643" s="144"/>
      <c r="AK643" s="144"/>
      <c r="AL643" s="144"/>
      <c r="AM643" s="144"/>
      <c r="AN643" s="144"/>
      <c r="AO643" s="144"/>
      <c r="AP643" s="144"/>
      <c r="AQ643" s="144"/>
      <c r="AR643" s="144"/>
      <c r="AS643" s="144"/>
      <c r="AT643" s="144"/>
      <c r="AU643" s="144"/>
      <c r="AV643" s="144"/>
      <c r="AW643" s="144"/>
      <c r="AX643" s="144"/>
      <c r="AY643" s="144"/>
      <c r="AZ643" s="144"/>
      <c r="BA643" s="144"/>
      <c r="BB643" s="144"/>
      <c r="BC643" s="144"/>
      <c r="BD643" s="144"/>
      <c r="BE643" s="144"/>
      <c r="BF643" s="144"/>
    </row>
    <row r="644" spans="3:58">
      <c r="C644" s="144"/>
      <c r="D644" s="144"/>
      <c r="E644" s="144"/>
      <c r="F644" s="144"/>
      <c r="G644" s="144"/>
      <c r="H644" s="144"/>
      <c r="I644" s="144"/>
      <c r="J644" s="144"/>
      <c r="K644" s="144"/>
      <c r="L644" s="144"/>
      <c r="M644" s="144"/>
      <c r="N644" s="144"/>
      <c r="O644" s="144"/>
      <c r="P644" s="144"/>
      <c r="Q644" s="145"/>
      <c r="R644" s="145"/>
      <c r="S644" s="145"/>
      <c r="T644" s="145"/>
      <c r="U644" s="145"/>
      <c r="V644" s="145"/>
      <c r="W644" s="145"/>
      <c r="X644" s="145"/>
      <c r="Y644" s="145"/>
      <c r="Z644" s="145"/>
      <c r="AA644" s="145"/>
      <c r="AB644" s="145"/>
      <c r="AC644" s="145"/>
      <c r="AD644" s="145"/>
      <c r="AE644" s="144"/>
      <c r="AF644" s="144"/>
      <c r="AG644" s="144"/>
      <c r="AH644" s="144"/>
      <c r="AI644" s="144"/>
      <c r="AJ644" s="144"/>
      <c r="AK644" s="144"/>
      <c r="AL644" s="144"/>
      <c r="AM644" s="144"/>
      <c r="AN644" s="144"/>
      <c r="AO644" s="144"/>
      <c r="AP644" s="144"/>
      <c r="AQ644" s="144"/>
      <c r="AR644" s="144"/>
      <c r="AS644" s="144"/>
      <c r="AT644" s="144"/>
      <c r="AU644" s="144"/>
      <c r="AV644" s="144"/>
      <c r="AW644" s="144"/>
      <c r="AX644" s="144"/>
      <c r="AY644" s="144"/>
      <c r="AZ644" s="144"/>
      <c r="BA644" s="144"/>
      <c r="BB644" s="144"/>
      <c r="BC644" s="144"/>
      <c r="BD644" s="144"/>
      <c r="BE644" s="144"/>
      <c r="BF644" s="144"/>
    </row>
    <row r="645" spans="3:58">
      <c r="C645" s="144"/>
      <c r="D645" s="144"/>
      <c r="E645" s="144"/>
      <c r="F645" s="144"/>
      <c r="G645" s="144"/>
      <c r="H645" s="144"/>
      <c r="I645" s="144"/>
      <c r="J645" s="144"/>
      <c r="K645" s="144"/>
      <c r="L645" s="144"/>
      <c r="M645" s="144"/>
      <c r="N645" s="144"/>
      <c r="O645" s="144"/>
      <c r="P645" s="144"/>
      <c r="Q645" s="145"/>
      <c r="R645" s="145"/>
      <c r="S645" s="145"/>
      <c r="T645" s="145"/>
      <c r="U645" s="145"/>
      <c r="V645" s="145"/>
      <c r="W645" s="145"/>
      <c r="X645" s="145"/>
      <c r="Y645" s="145"/>
      <c r="Z645" s="145"/>
      <c r="AA645" s="145"/>
      <c r="AB645" s="145"/>
      <c r="AC645" s="145"/>
      <c r="AD645" s="145"/>
      <c r="AE645" s="144"/>
      <c r="AF645" s="144"/>
      <c r="AG645" s="144"/>
      <c r="AH645" s="144"/>
      <c r="AI645" s="144"/>
      <c r="AJ645" s="144"/>
      <c r="AK645" s="144"/>
      <c r="AL645" s="144"/>
      <c r="AM645" s="144"/>
      <c r="AN645" s="144"/>
      <c r="AO645" s="144"/>
      <c r="AP645" s="144"/>
      <c r="AQ645" s="144"/>
      <c r="AR645" s="144"/>
      <c r="AS645" s="144"/>
      <c r="AT645" s="144"/>
      <c r="AU645" s="144"/>
      <c r="AV645" s="144"/>
      <c r="AW645" s="144"/>
      <c r="AX645" s="144"/>
      <c r="AY645" s="144"/>
      <c r="AZ645" s="144"/>
      <c r="BA645" s="144"/>
      <c r="BB645" s="144"/>
      <c r="BC645" s="144"/>
      <c r="BD645" s="144"/>
      <c r="BE645" s="144"/>
      <c r="BF645" s="144"/>
    </row>
    <row r="646" spans="3:58">
      <c r="C646" s="144"/>
      <c r="D646" s="144"/>
      <c r="E646" s="144"/>
      <c r="F646" s="144"/>
      <c r="G646" s="144"/>
      <c r="H646" s="144"/>
      <c r="I646" s="144"/>
      <c r="J646" s="144"/>
      <c r="K646" s="144"/>
      <c r="L646" s="144"/>
      <c r="M646" s="144"/>
      <c r="N646" s="144"/>
      <c r="O646" s="144"/>
      <c r="P646" s="144"/>
      <c r="Q646" s="145"/>
      <c r="R646" s="145"/>
      <c r="S646" s="145"/>
      <c r="T646" s="145"/>
      <c r="U646" s="145"/>
      <c r="V646" s="145"/>
      <c r="W646" s="145"/>
      <c r="X646" s="145"/>
      <c r="Y646" s="145"/>
      <c r="Z646" s="145"/>
      <c r="AA646" s="145"/>
      <c r="AB646" s="145"/>
      <c r="AC646" s="145"/>
      <c r="AD646" s="145"/>
      <c r="AE646" s="144"/>
      <c r="AF646" s="144"/>
      <c r="AG646" s="144"/>
      <c r="AH646" s="144"/>
      <c r="AI646" s="144"/>
      <c r="AJ646" s="144"/>
      <c r="AK646" s="144"/>
      <c r="AL646" s="144"/>
      <c r="AM646" s="144"/>
      <c r="AN646" s="144"/>
      <c r="AO646" s="144"/>
      <c r="AP646" s="144"/>
      <c r="AQ646" s="144"/>
      <c r="AR646" s="144"/>
      <c r="AS646" s="144"/>
      <c r="AT646" s="144"/>
      <c r="AU646" s="144"/>
      <c r="AV646" s="144"/>
      <c r="AW646" s="144"/>
      <c r="AX646" s="144"/>
      <c r="AY646" s="144"/>
      <c r="AZ646" s="144"/>
      <c r="BA646" s="144"/>
      <c r="BB646" s="144"/>
      <c r="BC646" s="144"/>
      <c r="BD646" s="144"/>
      <c r="BE646" s="144"/>
      <c r="BF646" s="144"/>
    </row>
    <row r="647" spans="3:58">
      <c r="C647" s="144"/>
      <c r="D647" s="144"/>
      <c r="E647" s="144"/>
      <c r="F647" s="144"/>
      <c r="G647" s="144"/>
      <c r="H647" s="144"/>
      <c r="I647" s="144"/>
      <c r="J647" s="144"/>
      <c r="K647" s="144"/>
      <c r="L647" s="144"/>
      <c r="M647" s="144"/>
      <c r="N647" s="144"/>
      <c r="O647" s="144"/>
      <c r="P647" s="144"/>
      <c r="Q647" s="145"/>
      <c r="R647" s="145"/>
      <c r="S647" s="145"/>
      <c r="T647" s="145"/>
      <c r="U647" s="145"/>
      <c r="V647" s="145"/>
      <c r="W647" s="145"/>
      <c r="X647" s="145"/>
      <c r="Y647" s="145"/>
      <c r="Z647" s="145"/>
      <c r="AA647" s="145"/>
      <c r="AB647" s="145"/>
      <c r="AC647" s="145"/>
      <c r="AD647" s="145"/>
      <c r="AE647" s="144"/>
      <c r="AF647" s="144"/>
      <c r="AG647" s="144"/>
      <c r="AH647" s="144"/>
      <c r="AI647" s="144"/>
      <c r="AJ647" s="144"/>
      <c r="AK647" s="144"/>
      <c r="AL647" s="144"/>
      <c r="AM647" s="144"/>
      <c r="AN647" s="144"/>
      <c r="AO647" s="144"/>
      <c r="AP647" s="144"/>
      <c r="AQ647" s="144"/>
      <c r="AR647" s="144"/>
      <c r="AS647" s="144"/>
      <c r="AT647" s="144"/>
      <c r="AU647" s="144"/>
      <c r="AV647" s="144"/>
      <c r="AW647" s="144"/>
      <c r="AX647" s="144"/>
      <c r="AY647" s="144"/>
      <c r="AZ647" s="144"/>
      <c r="BA647" s="144"/>
      <c r="BB647" s="144"/>
      <c r="BC647" s="144"/>
      <c r="BD647" s="144"/>
      <c r="BE647" s="144"/>
      <c r="BF647" s="144"/>
    </row>
    <row r="648" spans="3:58">
      <c r="C648" s="144"/>
      <c r="D648" s="144"/>
      <c r="E648" s="144"/>
      <c r="F648" s="144"/>
      <c r="G648" s="144"/>
      <c r="H648" s="144"/>
      <c r="I648" s="144"/>
      <c r="J648" s="144"/>
      <c r="K648" s="144"/>
      <c r="L648" s="144"/>
      <c r="M648" s="144"/>
      <c r="N648" s="144"/>
      <c r="O648" s="144"/>
      <c r="P648" s="144"/>
      <c r="Q648" s="145"/>
      <c r="R648" s="145"/>
      <c r="S648" s="145"/>
      <c r="T648" s="145"/>
      <c r="U648" s="145"/>
      <c r="V648" s="145"/>
      <c r="W648" s="145"/>
      <c r="X648" s="145"/>
      <c r="Y648" s="145"/>
      <c r="Z648" s="145"/>
      <c r="AA648" s="145"/>
      <c r="AB648" s="145"/>
      <c r="AC648" s="145"/>
      <c r="AD648" s="145"/>
      <c r="AE648" s="144"/>
      <c r="AF648" s="144"/>
      <c r="AG648" s="144"/>
      <c r="AH648" s="144"/>
      <c r="AI648" s="144"/>
      <c r="AJ648" s="144"/>
      <c r="AK648" s="144"/>
      <c r="AL648" s="144"/>
      <c r="AM648" s="144"/>
      <c r="AN648" s="144"/>
      <c r="AO648" s="144"/>
      <c r="AP648" s="144"/>
      <c r="AQ648" s="144"/>
      <c r="AR648" s="144"/>
      <c r="AS648" s="144"/>
      <c r="AT648" s="144"/>
      <c r="AU648" s="144"/>
      <c r="AV648" s="144"/>
      <c r="AW648" s="144"/>
      <c r="AX648" s="144"/>
      <c r="AY648" s="144"/>
      <c r="AZ648" s="144"/>
      <c r="BA648" s="144"/>
      <c r="BB648" s="144"/>
      <c r="BC648" s="144"/>
      <c r="BD648" s="144"/>
      <c r="BE648" s="144"/>
      <c r="BF648" s="144"/>
    </row>
    <row r="649" spans="3:58">
      <c r="C649" s="144"/>
      <c r="D649" s="144"/>
      <c r="E649" s="144"/>
      <c r="F649" s="144"/>
      <c r="G649" s="144"/>
      <c r="H649" s="144"/>
      <c r="I649" s="144"/>
      <c r="J649" s="144"/>
      <c r="K649" s="144"/>
      <c r="L649" s="144"/>
      <c r="M649" s="144"/>
      <c r="N649" s="144"/>
      <c r="O649" s="144"/>
      <c r="P649" s="144"/>
      <c r="Q649" s="145"/>
      <c r="R649" s="145"/>
      <c r="S649" s="145"/>
      <c r="T649" s="145"/>
      <c r="U649" s="145"/>
      <c r="V649" s="145"/>
      <c r="W649" s="145"/>
      <c r="X649" s="145"/>
      <c r="Y649" s="145"/>
      <c r="Z649" s="145"/>
      <c r="AA649" s="145"/>
      <c r="AB649" s="145"/>
      <c r="AC649" s="145"/>
      <c r="AD649" s="145"/>
      <c r="AE649" s="144"/>
      <c r="AF649" s="144"/>
      <c r="AG649" s="144"/>
      <c r="AH649" s="144"/>
      <c r="AI649" s="144"/>
      <c r="AJ649" s="144"/>
      <c r="AK649" s="144"/>
      <c r="AL649" s="144"/>
      <c r="AM649" s="144"/>
      <c r="AN649" s="144"/>
      <c r="AO649" s="144"/>
      <c r="AP649" s="144"/>
      <c r="AQ649" s="144"/>
      <c r="AR649" s="144"/>
      <c r="AS649" s="144"/>
      <c r="AT649" s="144"/>
      <c r="AU649" s="144"/>
      <c r="AV649" s="144"/>
      <c r="AW649" s="144"/>
      <c r="AX649" s="144"/>
      <c r="AY649" s="144"/>
      <c r="AZ649" s="144"/>
      <c r="BA649" s="144"/>
      <c r="BB649" s="144"/>
      <c r="BC649" s="144"/>
      <c r="BD649" s="144"/>
      <c r="BE649" s="144"/>
      <c r="BF649" s="144"/>
    </row>
    <row r="650" spans="3:58">
      <c r="C650" s="144"/>
      <c r="D650" s="144"/>
      <c r="E650" s="144"/>
      <c r="F650" s="144"/>
      <c r="G650" s="144"/>
      <c r="H650" s="144"/>
      <c r="I650" s="144"/>
      <c r="J650" s="144"/>
      <c r="K650" s="144"/>
      <c r="L650" s="144"/>
      <c r="M650" s="144"/>
      <c r="N650" s="144"/>
      <c r="O650" s="144"/>
      <c r="P650" s="144"/>
      <c r="Q650" s="145"/>
      <c r="R650" s="145"/>
      <c r="S650" s="145"/>
      <c r="T650" s="145"/>
      <c r="U650" s="145"/>
      <c r="V650" s="145"/>
      <c r="W650" s="145"/>
      <c r="X650" s="145"/>
      <c r="Y650" s="145"/>
      <c r="Z650" s="145"/>
      <c r="AA650" s="145"/>
      <c r="AB650" s="145"/>
      <c r="AC650" s="145"/>
      <c r="AD650" s="145"/>
      <c r="AE650" s="144"/>
      <c r="AF650" s="144"/>
      <c r="AG650" s="144"/>
      <c r="AH650" s="144"/>
      <c r="AI650" s="144"/>
      <c r="AJ650" s="144"/>
      <c r="AK650" s="144"/>
      <c r="AL650" s="144"/>
      <c r="AM650" s="144"/>
      <c r="AN650" s="144"/>
      <c r="AO650" s="144"/>
      <c r="AP650" s="144"/>
      <c r="AQ650" s="144"/>
      <c r="AR650" s="144"/>
      <c r="AS650" s="144"/>
      <c r="AT650" s="144"/>
      <c r="AU650" s="144"/>
      <c r="AV650" s="144"/>
      <c r="AW650" s="144"/>
      <c r="AX650" s="144"/>
      <c r="AY650" s="144"/>
      <c r="AZ650" s="144"/>
      <c r="BA650" s="144"/>
      <c r="BB650" s="144"/>
      <c r="BC650" s="144"/>
      <c r="BD650" s="144"/>
      <c r="BE650" s="144"/>
      <c r="BF650" s="144"/>
    </row>
    <row r="651" spans="3:58">
      <c r="C651" s="144"/>
      <c r="D651" s="144"/>
      <c r="E651" s="144"/>
      <c r="F651" s="144"/>
      <c r="G651" s="144"/>
      <c r="H651" s="144"/>
      <c r="I651" s="144"/>
      <c r="J651" s="144"/>
      <c r="K651" s="144"/>
      <c r="L651" s="144"/>
      <c r="M651" s="144"/>
      <c r="N651" s="144"/>
      <c r="O651" s="144"/>
      <c r="P651" s="144"/>
      <c r="Q651" s="145"/>
      <c r="R651" s="145"/>
      <c r="S651" s="145"/>
      <c r="T651" s="145"/>
      <c r="U651" s="145"/>
      <c r="V651" s="145"/>
      <c r="W651" s="145"/>
      <c r="X651" s="145"/>
      <c r="Y651" s="145"/>
      <c r="Z651" s="145"/>
      <c r="AA651" s="145"/>
      <c r="AB651" s="145"/>
      <c r="AC651" s="145"/>
      <c r="AD651" s="145"/>
      <c r="AE651" s="144"/>
      <c r="AF651" s="144"/>
      <c r="AG651" s="144"/>
      <c r="AH651" s="144"/>
      <c r="AI651" s="144"/>
      <c r="AJ651" s="144"/>
      <c r="AK651" s="144"/>
      <c r="AL651" s="144"/>
      <c r="AM651" s="144"/>
      <c r="AN651" s="144"/>
      <c r="AO651" s="144"/>
      <c r="AP651" s="144"/>
      <c r="AQ651" s="144"/>
      <c r="AR651" s="144"/>
      <c r="AS651" s="144"/>
      <c r="AT651" s="144"/>
      <c r="AU651" s="144"/>
      <c r="AV651" s="144"/>
      <c r="AW651" s="144"/>
      <c r="AX651" s="144"/>
      <c r="AY651" s="144"/>
      <c r="AZ651" s="144"/>
      <c r="BA651" s="144"/>
      <c r="BB651" s="144"/>
      <c r="BC651" s="144"/>
      <c r="BD651" s="144"/>
      <c r="BE651" s="144"/>
      <c r="BF651" s="144"/>
    </row>
    <row r="652" spans="3:58">
      <c r="C652" s="144"/>
      <c r="D652" s="144"/>
      <c r="E652" s="144"/>
      <c r="F652" s="144"/>
      <c r="G652" s="144"/>
      <c r="H652" s="144"/>
      <c r="I652" s="144"/>
      <c r="J652" s="144"/>
      <c r="K652" s="144"/>
      <c r="L652" s="144"/>
      <c r="M652" s="144"/>
      <c r="N652" s="144"/>
      <c r="O652" s="144"/>
      <c r="P652" s="144"/>
      <c r="Q652" s="145"/>
      <c r="R652" s="145"/>
      <c r="S652" s="145"/>
      <c r="T652" s="145"/>
      <c r="U652" s="145"/>
      <c r="V652" s="145"/>
      <c r="W652" s="145"/>
      <c r="X652" s="145"/>
      <c r="Y652" s="145"/>
      <c r="Z652" s="145"/>
      <c r="AA652" s="145"/>
      <c r="AB652" s="145"/>
      <c r="AC652" s="145"/>
      <c r="AD652" s="145"/>
      <c r="AE652" s="144"/>
      <c r="AF652" s="144"/>
      <c r="AG652" s="144"/>
      <c r="AH652" s="144"/>
      <c r="AI652" s="144"/>
      <c r="AJ652" s="144"/>
      <c r="AK652" s="144"/>
      <c r="AL652" s="144"/>
      <c r="AM652" s="144"/>
      <c r="AN652" s="144"/>
      <c r="AO652" s="144"/>
      <c r="AP652" s="144"/>
      <c r="AQ652" s="144"/>
      <c r="AR652" s="144"/>
      <c r="AS652" s="144"/>
      <c r="AT652" s="144"/>
      <c r="AU652" s="144"/>
      <c r="AV652" s="144"/>
      <c r="AW652" s="144"/>
      <c r="AX652" s="144"/>
      <c r="AY652" s="144"/>
      <c r="AZ652" s="144"/>
      <c r="BA652" s="144"/>
      <c r="BB652" s="144"/>
      <c r="BC652" s="144"/>
      <c r="BD652" s="144"/>
      <c r="BE652" s="144"/>
      <c r="BF652" s="144"/>
    </row>
    <row r="653" spans="3:58">
      <c r="C653" s="144"/>
      <c r="D653" s="144"/>
      <c r="E653" s="144"/>
      <c r="F653" s="144"/>
      <c r="G653" s="144"/>
      <c r="H653" s="144"/>
      <c r="I653" s="144"/>
      <c r="J653" s="144"/>
      <c r="K653" s="144"/>
      <c r="L653" s="144"/>
      <c r="M653" s="144"/>
      <c r="N653" s="144"/>
      <c r="O653" s="144"/>
      <c r="P653" s="144"/>
      <c r="Q653" s="145"/>
      <c r="R653" s="145"/>
      <c r="S653" s="145"/>
      <c r="T653" s="145"/>
      <c r="U653" s="145"/>
      <c r="V653" s="145"/>
      <c r="W653" s="145"/>
      <c r="X653" s="145"/>
      <c r="Y653" s="145"/>
      <c r="Z653" s="145"/>
      <c r="AA653" s="145"/>
      <c r="AB653" s="145"/>
      <c r="AC653" s="145"/>
      <c r="AD653" s="145"/>
      <c r="AE653" s="144"/>
      <c r="AF653" s="144"/>
      <c r="AG653" s="144"/>
      <c r="AH653" s="144"/>
      <c r="AI653" s="144"/>
      <c r="AJ653" s="144"/>
      <c r="AK653" s="144"/>
      <c r="AL653" s="144"/>
      <c r="AM653" s="144"/>
      <c r="AN653" s="144"/>
      <c r="AO653" s="144"/>
      <c r="AP653" s="144"/>
      <c r="AQ653" s="144"/>
      <c r="AR653" s="144"/>
      <c r="AS653" s="144"/>
      <c r="AT653" s="144"/>
      <c r="AU653" s="144"/>
      <c r="AV653" s="144"/>
      <c r="AW653" s="144"/>
      <c r="AX653" s="144"/>
      <c r="AY653" s="144"/>
      <c r="AZ653" s="144"/>
      <c r="BA653" s="144"/>
      <c r="BB653" s="144"/>
      <c r="BC653" s="144"/>
      <c r="BD653" s="144"/>
      <c r="BE653" s="144"/>
      <c r="BF653" s="144"/>
    </row>
    <row r="654" spans="3:58">
      <c r="C654" s="144"/>
      <c r="D654" s="144"/>
      <c r="E654" s="144"/>
      <c r="F654" s="144"/>
      <c r="G654" s="144"/>
      <c r="H654" s="144"/>
      <c r="I654" s="144"/>
      <c r="J654" s="144"/>
      <c r="K654" s="144"/>
      <c r="L654" s="144"/>
      <c r="M654" s="144"/>
      <c r="N654" s="144"/>
      <c r="O654" s="144"/>
      <c r="P654" s="144"/>
      <c r="Q654" s="145"/>
      <c r="R654" s="145"/>
      <c r="S654" s="145"/>
      <c r="T654" s="145"/>
      <c r="U654" s="145"/>
      <c r="V654" s="145"/>
      <c r="W654" s="145"/>
      <c r="X654" s="145"/>
      <c r="Y654" s="145"/>
      <c r="Z654" s="145"/>
      <c r="AA654" s="145"/>
      <c r="AB654" s="145"/>
      <c r="AC654" s="145"/>
      <c r="AD654" s="145"/>
      <c r="AE654" s="144"/>
      <c r="AF654" s="144"/>
      <c r="AG654" s="144"/>
      <c r="AH654" s="144"/>
      <c r="AI654" s="144"/>
      <c r="AJ654" s="144"/>
      <c r="AK654" s="144"/>
      <c r="AL654" s="144"/>
      <c r="AM654" s="144"/>
      <c r="AN654" s="144"/>
      <c r="AO654" s="144"/>
      <c r="AP654" s="144"/>
      <c r="AQ654" s="144"/>
      <c r="AR654" s="144"/>
      <c r="AS654" s="144"/>
      <c r="AT654" s="144"/>
      <c r="AU654" s="144"/>
      <c r="AV654" s="144"/>
      <c r="AW654" s="144"/>
      <c r="AX654" s="144"/>
      <c r="AY654" s="144"/>
      <c r="AZ654" s="144"/>
      <c r="BA654" s="144"/>
      <c r="BB654" s="144"/>
      <c r="BC654" s="144"/>
      <c r="BD654" s="144"/>
      <c r="BE654" s="144"/>
      <c r="BF654" s="144"/>
    </row>
    <row r="655" spans="3:58">
      <c r="C655" s="144"/>
      <c r="D655" s="144"/>
      <c r="E655" s="144"/>
      <c r="F655" s="144"/>
      <c r="G655" s="144"/>
      <c r="H655" s="144"/>
      <c r="I655" s="144"/>
      <c r="J655" s="144"/>
      <c r="K655" s="144"/>
      <c r="L655" s="144"/>
      <c r="M655" s="144"/>
      <c r="N655" s="144"/>
      <c r="O655" s="144"/>
      <c r="P655" s="144"/>
      <c r="Q655" s="145"/>
      <c r="R655" s="145"/>
      <c r="S655" s="145"/>
      <c r="T655" s="145"/>
      <c r="U655" s="145"/>
      <c r="V655" s="145"/>
      <c r="W655" s="145"/>
      <c r="X655" s="145"/>
      <c r="Y655" s="145"/>
      <c r="Z655" s="145"/>
      <c r="AA655" s="145"/>
      <c r="AB655" s="145"/>
      <c r="AC655" s="145"/>
      <c r="AD655" s="145"/>
      <c r="AE655" s="144"/>
      <c r="AF655" s="144"/>
      <c r="AG655" s="144"/>
      <c r="AH655" s="144"/>
      <c r="AI655" s="144"/>
      <c r="AJ655" s="144"/>
      <c r="AK655" s="144"/>
      <c r="AL655" s="144"/>
      <c r="AM655" s="144"/>
      <c r="AN655" s="144"/>
      <c r="AO655" s="144"/>
      <c r="AP655" s="144"/>
      <c r="AQ655" s="144"/>
      <c r="AR655" s="144"/>
      <c r="AS655" s="144"/>
      <c r="AT655" s="144"/>
      <c r="AU655" s="144"/>
      <c r="AV655" s="144"/>
      <c r="AW655" s="144"/>
      <c r="AX655" s="144"/>
      <c r="AY655" s="144"/>
      <c r="AZ655" s="144"/>
      <c r="BA655" s="144"/>
      <c r="BB655" s="144"/>
      <c r="BC655" s="144"/>
      <c r="BD655" s="144"/>
      <c r="BE655" s="144"/>
      <c r="BF655" s="144"/>
    </row>
    <row r="656" spans="3:58">
      <c r="C656" s="144"/>
      <c r="D656" s="144"/>
      <c r="E656" s="144"/>
      <c r="F656" s="144"/>
      <c r="G656" s="144"/>
      <c r="H656" s="144"/>
      <c r="I656" s="144"/>
      <c r="J656" s="144"/>
      <c r="K656" s="144"/>
      <c r="L656" s="144"/>
      <c r="M656" s="144"/>
      <c r="N656" s="144"/>
      <c r="O656" s="144"/>
      <c r="P656" s="144"/>
      <c r="Q656" s="145"/>
      <c r="R656" s="145"/>
      <c r="S656" s="145"/>
      <c r="T656" s="145"/>
      <c r="U656" s="145"/>
      <c r="V656" s="145"/>
      <c r="W656" s="145"/>
      <c r="X656" s="145"/>
      <c r="Y656" s="145"/>
      <c r="Z656" s="145"/>
      <c r="AA656" s="145"/>
      <c r="AB656" s="145"/>
      <c r="AC656" s="145"/>
      <c r="AD656" s="145"/>
      <c r="AE656" s="144"/>
      <c r="AF656" s="144"/>
      <c r="AG656" s="144"/>
      <c r="AH656" s="144"/>
      <c r="AI656" s="144"/>
      <c r="AJ656" s="144"/>
      <c r="AK656" s="144"/>
      <c r="AL656" s="144"/>
      <c r="AM656" s="144"/>
      <c r="AN656" s="144"/>
      <c r="AO656" s="144"/>
      <c r="AP656" s="144"/>
      <c r="AQ656" s="144"/>
      <c r="AR656" s="144"/>
      <c r="AS656" s="144"/>
      <c r="AT656" s="144"/>
      <c r="AU656" s="144"/>
      <c r="AV656" s="144"/>
      <c r="AW656" s="144"/>
      <c r="AX656" s="144"/>
      <c r="AY656" s="144"/>
      <c r="AZ656" s="144"/>
      <c r="BA656" s="144"/>
      <c r="BB656" s="144"/>
      <c r="BC656" s="144"/>
      <c r="BD656" s="144"/>
      <c r="BE656" s="144"/>
      <c r="BF656" s="144"/>
    </row>
    <row r="657" spans="3:58">
      <c r="C657" s="144"/>
      <c r="D657" s="144"/>
      <c r="E657" s="144"/>
      <c r="F657" s="144"/>
      <c r="G657" s="144"/>
      <c r="H657" s="144"/>
      <c r="I657" s="144"/>
      <c r="J657" s="144"/>
      <c r="K657" s="144"/>
      <c r="L657" s="144"/>
      <c r="M657" s="144"/>
      <c r="N657" s="144"/>
      <c r="O657" s="144"/>
      <c r="P657" s="144"/>
      <c r="Q657" s="145"/>
      <c r="R657" s="145"/>
      <c r="S657" s="145"/>
      <c r="T657" s="145"/>
      <c r="U657" s="145"/>
      <c r="V657" s="145"/>
      <c r="W657" s="145"/>
      <c r="X657" s="145"/>
      <c r="Y657" s="145"/>
      <c r="Z657" s="145"/>
      <c r="AA657" s="145"/>
      <c r="AB657" s="145"/>
      <c r="AC657" s="145"/>
      <c r="AD657" s="145"/>
      <c r="AE657" s="144"/>
      <c r="AF657" s="144"/>
      <c r="AG657" s="144"/>
      <c r="AH657" s="144"/>
      <c r="AI657" s="144"/>
      <c r="AJ657" s="144"/>
      <c r="AK657" s="144"/>
      <c r="AL657" s="144"/>
      <c r="AM657" s="144"/>
      <c r="AN657" s="144"/>
      <c r="AO657" s="144"/>
      <c r="AP657" s="144"/>
      <c r="AQ657" s="144"/>
      <c r="AR657" s="144"/>
      <c r="AS657" s="144"/>
      <c r="AT657" s="144"/>
      <c r="AU657" s="144"/>
      <c r="AV657" s="144"/>
      <c r="AW657" s="144"/>
      <c r="AX657" s="144"/>
      <c r="AY657" s="144"/>
      <c r="AZ657" s="144"/>
      <c r="BA657" s="144"/>
      <c r="BB657" s="144"/>
      <c r="BC657" s="144"/>
      <c r="BD657" s="144"/>
      <c r="BE657" s="144"/>
      <c r="BF657" s="144"/>
    </row>
    <row r="658" spans="3:58">
      <c r="C658" s="144"/>
      <c r="D658" s="144"/>
      <c r="E658" s="144"/>
      <c r="F658" s="144"/>
      <c r="G658" s="144"/>
      <c r="H658" s="144"/>
      <c r="I658" s="144"/>
      <c r="J658" s="144"/>
      <c r="K658" s="144"/>
      <c r="L658" s="144"/>
      <c r="M658" s="144"/>
      <c r="N658" s="144"/>
      <c r="O658" s="144"/>
      <c r="P658" s="144"/>
      <c r="Q658" s="145"/>
      <c r="R658" s="145"/>
      <c r="S658" s="145"/>
      <c r="T658" s="145"/>
      <c r="U658" s="145"/>
      <c r="V658" s="145"/>
      <c r="W658" s="145"/>
      <c r="X658" s="145"/>
      <c r="Y658" s="145"/>
      <c r="Z658" s="145"/>
      <c r="AA658" s="145"/>
      <c r="AB658" s="145"/>
      <c r="AC658" s="145"/>
      <c r="AD658" s="145"/>
      <c r="AE658" s="144"/>
      <c r="AF658" s="144"/>
      <c r="AG658" s="144"/>
      <c r="AH658" s="144"/>
      <c r="AI658" s="144"/>
      <c r="AJ658" s="144"/>
      <c r="AK658" s="144"/>
      <c r="AL658" s="144"/>
      <c r="AM658" s="144"/>
      <c r="AN658" s="144"/>
      <c r="AO658" s="144"/>
      <c r="AP658" s="144"/>
      <c r="AQ658" s="144"/>
      <c r="AR658" s="144"/>
      <c r="AS658" s="144"/>
      <c r="AT658" s="144"/>
      <c r="AU658" s="144"/>
      <c r="AV658" s="144"/>
      <c r="AW658" s="144"/>
      <c r="AX658" s="144"/>
      <c r="AY658" s="144"/>
      <c r="AZ658" s="144"/>
      <c r="BA658" s="144"/>
      <c r="BB658" s="144"/>
      <c r="BC658" s="144"/>
      <c r="BD658" s="144"/>
      <c r="BE658" s="144"/>
      <c r="BF658" s="144"/>
    </row>
    <row r="659" spans="3:58">
      <c r="C659" s="144"/>
      <c r="D659" s="144"/>
      <c r="E659" s="144"/>
      <c r="F659" s="144"/>
      <c r="G659" s="144"/>
      <c r="H659" s="144"/>
      <c r="I659" s="144"/>
      <c r="J659" s="144"/>
      <c r="K659" s="144"/>
      <c r="L659" s="144"/>
      <c r="M659" s="144"/>
      <c r="N659" s="144"/>
      <c r="O659" s="144"/>
      <c r="P659" s="144"/>
      <c r="Q659" s="145"/>
      <c r="R659" s="145"/>
      <c r="S659" s="145"/>
      <c r="T659" s="145"/>
      <c r="U659" s="145"/>
      <c r="V659" s="145"/>
      <c r="W659" s="145"/>
      <c r="X659" s="145"/>
      <c r="Y659" s="145"/>
      <c r="Z659" s="145"/>
      <c r="AA659" s="145"/>
      <c r="AB659" s="145"/>
      <c r="AC659" s="145"/>
      <c r="AD659" s="145"/>
      <c r="AE659" s="144"/>
      <c r="AF659" s="144"/>
      <c r="AG659" s="144"/>
      <c r="AH659" s="144"/>
      <c r="AI659" s="144"/>
      <c r="AJ659" s="144"/>
      <c r="AK659" s="144"/>
      <c r="AL659" s="144"/>
      <c r="AM659" s="144"/>
      <c r="AN659" s="144"/>
      <c r="AO659" s="144"/>
      <c r="AP659" s="144"/>
      <c r="AQ659" s="144"/>
      <c r="AR659" s="144"/>
      <c r="AS659" s="144"/>
      <c r="AT659" s="144"/>
      <c r="AU659" s="144"/>
      <c r="AV659" s="144"/>
      <c r="AW659" s="144"/>
      <c r="AX659" s="144"/>
      <c r="AY659" s="144"/>
      <c r="AZ659" s="144"/>
      <c r="BA659" s="144"/>
      <c r="BB659" s="144"/>
      <c r="BC659" s="144"/>
      <c r="BD659" s="144"/>
      <c r="BE659" s="144"/>
      <c r="BF659" s="144"/>
    </row>
    <row r="660" spans="3:58">
      <c r="C660" s="144"/>
      <c r="D660" s="144"/>
      <c r="E660" s="144"/>
      <c r="F660" s="144"/>
      <c r="G660" s="144"/>
      <c r="H660" s="144"/>
      <c r="I660" s="144"/>
      <c r="J660" s="144"/>
      <c r="K660" s="144"/>
      <c r="L660" s="144"/>
      <c r="M660" s="144"/>
      <c r="N660" s="144"/>
      <c r="O660" s="144"/>
      <c r="P660" s="144"/>
      <c r="Q660" s="145"/>
      <c r="R660" s="145"/>
      <c r="S660" s="145"/>
      <c r="T660" s="145"/>
      <c r="U660" s="145"/>
      <c r="V660" s="145"/>
      <c r="W660" s="145"/>
      <c r="X660" s="145"/>
      <c r="Y660" s="145"/>
      <c r="Z660" s="145"/>
      <c r="AA660" s="145"/>
      <c r="AB660" s="145"/>
      <c r="AC660" s="145"/>
      <c r="AD660" s="145"/>
      <c r="AE660" s="144"/>
      <c r="AF660" s="144"/>
      <c r="AG660" s="144"/>
      <c r="AH660" s="144"/>
      <c r="AI660" s="144"/>
      <c r="AJ660" s="144"/>
      <c r="AK660" s="144"/>
      <c r="AL660" s="144"/>
      <c r="AM660" s="144"/>
      <c r="AN660" s="144"/>
      <c r="AO660" s="144"/>
      <c r="AP660" s="144"/>
      <c r="AQ660" s="144"/>
      <c r="AR660" s="144"/>
      <c r="AS660" s="144"/>
      <c r="AT660" s="144"/>
      <c r="AU660" s="144"/>
      <c r="AV660" s="144"/>
      <c r="AW660" s="144"/>
      <c r="AX660" s="144"/>
      <c r="AY660" s="144"/>
      <c r="AZ660" s="144"/>
      <c r="BA660" s="144"/>
      <c r="BB660" s="144"/>
      <c r="BC660" s="144"/>
      <c r="BD660" s="144"/>
      <c r="BE660" s="144"/>
      <c r="BF660" s="144"/>
    </row>
    <row r="661" spans="3:58">
      <c r="C661" s="144"/>
      <c r="D661" s="144"/>
      <c r="E661" s="144"/>
      <c r="F661" s="144"/>
      <c r="G661" s="144"/>
      <c r="H661" s="144"/>
      <c r="I661" s="144"/>
      <c r="J661" s="144"/>
      <c r="K661" s="144"/>
      <c r="L661" s="144"/>
      <c r="M661" s="144"/>
      <c r="N661" s="144"/>
      <c r="O661" s="144"/>
      <c r="P661" s="144"/>
      <c r="Q661" s="145"/>
      <c r="R661" s="145"/>
      <c r="S661" s="145"/>
      <c r="T661" s="145"/>
      <c r="U661" s="145"/>
      <c r="V661" s="145"/>
      <c r="W661" s="145"/>
      <c r="X661" s="145"/>
      <c r="Y661" s="145"/>
      <c r="Z661" s="145"/>
      <c r="AA661" s="145"/>
      <c r="AB661" s="145"/>
      <c r="AC661" s="145"/>
      <c r="AD661" s="145"/>
      <c r="AE661" s="144"/>
      <c r="AF661" s="144"/>
      <c r="AG661" s="144"/>
      <c r="AH661" s="144"/>
      <c r="AI661" s="144"/>
      <c r="AJ661" s="144"/>
      <c r="AK661" s="144"/>
      <c r="AL661" s="144"/>
      <c r="AM661" s="144"/>
      <c r="AN661" s="144"/>
      <c r="AO661" s="144"/>
      <c r="AP661" s="144"/>
      <c r="AQ661" s="144"/>
      <c r="AR661" s="144"/>
      <c r="AS661" s="144"/>
      <c r="AT661" s="144"/>
      <c r="AU661" s="144"/>
      <c r="AV661" s="144"/>
      <c r="AW661" s="144"/>
      <c r="AX661" s="144"/>
      <c r="AY661" s="144"/>
      <c r="AZ661" s="144"/>
      <c r="BA661" s="144"/>
      <c r="BB661" s="144"/>
      <c r="BC661" s="144"/>
      <c r="BD661" s="144"/>
      <c r="BE661" s="144"/>
      <c r="BF661" s="144"/>
    </row>
    <row r="662" spans="3:58">
      <c r="C662" s="144"/>
      <c r="D662" s="144"/>
      <c r="E662" s="144"/>
      <c r="F662" s="144"/>
      <c r="G662" s="144"/>
      <c r="H662" s="144"/>
      <c r="I662" s="144"/>
      <c r="J662" s="144"/>
      <c r="K662" s="144"/>
      <c r="L662" s="144"/>
      <c r="M662" s="144"/>
      <c r="N662" s="144"/>
      <c r="O662" s="144"/>
      <c r="P662" s="144"/>
      <c r="Q662" s="145"/>
      <c r="R662" s="145"/>
      <c r="S662" s="145"/>
      <c r="T662" s="145"/>
      <c r="U662" s="145"/>
      <c r="V662" s="145"/>
      <c r="W662" s="145"/>
      <c r="X662" s="145"/>
      <c r="Y662" s="145"/>
      <c r="Z662" s="145"/>
      <c r="AA662" s="145"/>
      <c r="AB662" s="145"/>
      <c r="AC662" s="145"/>
      <c r="AD662" s="145"/>
      <c r="AE662" s="144"/>
      <c r="AF662" s="144"/>
      <c r="AG662" s="144"/>
      <c r="AH662" s="144"/>
      <c r="AI662" s="144"/>
      <c r="AJ662" s="144"/>
      <c r="AK662" s="144"/>
      <c r="AL662" s="144"/>
      <c r="AM662" s="144"/>
      <c r="AN662" s="144"/>
      <c r="AO662" s="144"/>
      <c r="AP662" s="144"/>
      <c r="AQ662" s="144"/>
      <c r="AR662" s="144"/>
      <c r="AS662" s="144"/>
      <c r="AT662" s="144"/>
      <c r="AU662" s="144"/>
      <c r="AV662" s="144"/>
      <c r="AW662" s="144"/>
      <c r="AX662" s="144"/>
      <c r="AY662" s="144"/>
      <c r="AZ662" s="144"/>
      <c r="BA662" s="144"/>
      <c r="BB662" s="144"/>
      <c r="BC662" s="144"/>
      <c r="BD662" s="144"/>
      <c r="BE662" s="144"/>
      <c r="BF662" s="144"/>
    </row>
    <row r="663" spans="3:58">
      <c r="C663" s="144"/>
      <c r="D663" s="144"/>
      <c r="E663" s="144"/>
      <c r="F663" s="144"/>
      <c r="G663" s="144"/>
      <c r="H663" s="144"/>
      <c r="I663" s="144"/>
      <c r="J663" s="144"/>
      <c r="K663" s="144"/>
      <c r="L663" s="144"/>
      <c r="M663" s="144"/>
      <c r="N663" s="144"/>
      <c r="O663" s="144"/>
      <c r="P663" s="144"/>
      <c r="Q663" s="145"/>
      <c r="R663" s="145"/>
      <c r="S663" s="145"/>
      <c r="T663" s="145"/>
      <c r="U663" s="145"/>
      <c r="V663" s="145"/>
      <c r="W663" s="145"/>
      <c r="X663" s="145"/>
      <c r="Y663" s="145"/>
      <c r="Z663" s="145"/>
      <c r="AA663" s="145"/>
      <c r="AB663" s="145"/>
      <c r="AC663" s="145"/>
      <c r="AD663" s="145"/>
      <c r="AE663" s="144"/>
      <c r="AF663" s="144"/>
      <c r="AG663" s="144"/>
      <c r="AH663" s="144"/>
      <c r="AI663" s="144"/>
      <c r="AJ663" s="144"/>
      <c r="AK663" s="144"/>
      <c r="AL663" s="144"/>
      <c r="AM663" s="144"/>
      <c r="AN663" s="144"/>
      <c r="AO663" s="144"/>
      <c r="AP663" s="144"/>
      <c r="AQ663" s="144"/>
      <c r="AR663" s="144"/>
      <c r="AS663" s="144"/>
      <c r="AT663" s="144"/>
      <c r="AU663" s="144"/>
      <c r="AV663" s="144"/>
      <c r="AW663" s="144"/>
      <c r="AX663" s="144"/>
      <c r="AY663" s="144"/>
      <c r="AZ663" s="144"/>
      <c r="BA663" s="144"/>
      <c r="BB663" s="144"/>
      <c r="BC663" s="144"/>
      <c r="BD663" s="144"/>
      <c r="BE663" s="144"/>
      <c r="BF663" s="144"/>
    </row>
    <row r="664" spans="3:58">
      <c r="C664" s="144"/>
      <c r="D664" s="144"/>
      <c r="E664" s="144"/>
      <c r="F664" s="144"/>
      <c r="G664" s="144"/>
      <c r="H664" s="144"/>
      <c r="I664" s="144"/>
      <c r="J664" s="144"/>
      <c r="K664" s="144"/>
      <c r="L664" s="144"/>
      <c r="M664" s="144"/>
      <c r="N664" s="144"/>
      <c r="O664" s="144"/>
      <c r="P664" s="144"/>
      <c r="Q664" s="145"/>
      <c r="R664" s="145"/>
      <c r="S664" s="145"/>
      <c r="T664" s="145"/>
      <c r="U664" s="145"/>
      <c r="V664" s="145"/>
      <c r="W664" s="145"/>
      <c r="X664" s="145"/>
      <c r="Y664" s="145"/>
      <c r="Z664" s="145"/>
      <c r="AA664" s="145"/>
      <c r="AB664" s="145"/>
      <c r="AC664" s="145"/>
      <c r="AD664" s="145"/>
      <c r="AE664" s="144"/>
      <c r="AF664" s="144"/>
      <c r="AG664" s="144"/>
      <c r="AH664" s="144"/>
      <c r="AI664" s="144"/>
      <c r="AJ664" s="144"/>
      <c r="AK664" s="144"/>
      <c r="AL664" s="144"/>
      <c r="AM664" s="144"/>
      <c r="AN664" s="144"/>
      <c r="AO664" s="144"/>
      <c r="AP664" s="144"/>
      <c r="AQ664" s="144"/>
      <c r="AR664" s="144"/>
      <c r="AS664" s="144"/>
      <c r="AT664" s="144"/>
      <c r="AU664" s="144"/>
      <c r="AV664" s="144"/>
      <c r="AW664" s="144"/>
      <c r="AX664" s="144"/>
      <c r="AY664" s="144"/>
      <c r="AZ664" s="144"/>
      <c r="BA664" s="144"/>
      <c r="BB664" s="144"/>
      <c r="BC664" s="144"/>
      <c r="BD664" s="144"/>
      <c r="BE664" s="144"/>
      <c r="BF664" s="144"/>
    </row>
    <row r="665" spans="3:58">
      <c r="C665" s="144"/>
      <c r="D665" s="144"/>
      <c r="E665" s="144"/>
      <c r="F665" s="144"/>
      <c r="G665" s="144"/>
      <c r="H665" s="144"/>
      <c r="I665" s="144"/>
      <c r="J665" s="144"/>
      <c r="K665" s="144"/>
      <c r="L665" s="144"/>
      <c r="M665" s="144"/>
      <c r="N665" s="144"/>
      <c r="O665" s="144"/>
      <c r="P665" s="144"/>
      <c r="Q665" s="145"/>
      <c r="R665" s="145"/>
      <c r="S665" s="145"/>
      <c r="T665" s="145"/>
      <c r="U665" s="145"/>
      <c r="V665" s="145"/>
      <c r="W665" s="145"/>
      <c r="X665" s="145"/>
      <c r="Y665" s="145"/>
      <c r="Z665" s="145"/>
      <c r="AA665" s="145"/>
      <c r="AB665" s="145"/>
      <c r="AC665" s="145"/>
      <c r="AD665" s="145"/>
      <c r="AE665" s="144"/>
      <c r="AF665" s="144"/>
      <c r="AG665" s="144"/>
      <c r="AH665" s="144"/>
      <c r="AI665" s="144"/>
      <c r="AJ665" s="144"/>
      <c r="AK665" s="144"/>
      <c r="AL665" s="144"/>
      <c r="AM665" s="144"/>
      <c r="AN665" s="144"/>
      <c r="AO665" s="144"/>
      <c r="AP665" s="144"/>
      <c r="AQ665" s="144"/>
      <c r="AR665" s="144"/>
      <c r="AS665" s="144"/>
      <c r="AT665" s="144"/>
      <c r="AU665" s="144"/>
      <c r="AV665" s="144"/>
      <c r="AW665" s="144"/>
      <c r="AX665" s="144"/>
      <c r="AY665" s="144"/>
      <c r="AZ665" s="144"/>
      <c r="BA665" s="144"/>
      <c r="BB665" s="144"/>
      <c r="BC665" s="144"/>
      <c r="BD665" s="144"/>
      <c r="BE665" s="144"/>
      <c r="BF665" s="144"/>
    </row>
    <row r="666" spans="3:58">
      <c r="C666" s="144"/>
      <c r="D666" s="144"/>
      <c r="E666" s="144"/>
      <c r="F666" s="144"/>
      <c r="G666" s="144"/>
      <c r="H666" s="144"/>
      <c r="I666" s="144"/>
      <c r="J666" s="144"/>
      <c r="K666" s="144"/>
      <c r="L666" s="144"/>
      <c r="M666" s="144"/>
      <c r="N666" s="144"/>
      <c r="O666" s="144"/>
      <c r="P666" s="144"/>
      <c r="Q666" s="145"/>
      <c r="R666" s="145"/>
      <c r="S666" s="145"/>
      <c r="T666" s="145"/>
      <c r="U666" s="145"/>
      <c r="V666" s="145"/>
      <c r="W666" s="145"/>
      <c r="X666" s="145"/>
      <c r="Y666" s="145"/>
      <c r="Z666" s="145"/>
      <c r="AA666" s="145"/>
      <c r="AB666" s="145"/>
      <c r="AC666" s="145"/>
      <c r="AD666" s="145"/>
      <c r="AE666" s="144"/>
      <c r="AF666" s="144"/>
      <c r="AG666" s="144"/>
      <c r="AH666" s="144"/>
      <c r="AI666" s="144"/>
      <c r="AJ666" s="144"/>
      <c r="AK666" s="144"/>
      <c r="AL666" s="144"/>
      <c r="AM666" s="144"/>
      <c r="AN666" s="144"/>
      <c r="AO666" s="144"/>
      <c r="AP666" s="144"/>
      <c r="AQ666" s="144"/>
      <c r="AR666" s="144"/>
      <c r="AS666" s="144"/>
      <c r="AT666" s="144"/>
      <c r="AU666" s="144"/>
      <c r="AV666" s="144"/>
      <c r="AW666" s="144"/>
      <c r="AX666" s="144"/>
      <c r="AY666" s="144"/>
      <c r="AZ666" s="144"/>
      <c r="BA666" s="144"/>
      <c r="BB666" s="144"/>
      <c r="BC666" s="144"/>
      <c r="BD666" s="144"/>
      <c r="BE666" s="144"/>
      <c r="BF666" s="144"/>
    </row>
    <row r="667" spans="3:58">
      <c r="C667" s="144"/>
      <c r="D667" s="144"/>
      <c r="E667" s="144"/>
      <c r="F667" s="144"/>
      <c r="G667" s="144"/>
      <c r="H667" s="144"/>
      <c r="I667" s="144"/>
      <c r="J667" s="144"/>
      <c r="K667" s="144"/>
      <c r="L667" s="144"/>
      <c r="M667" s="144"/>
      <c r="N667" s="144"/>
      <c r="O667" s="144"/>
      <c r="P667" s="144"/>
      <c r="Q667" s="145"/>
      <c r="R667" s="145"/>
      <c r="S667" s="145"/>
      <c r="T667" s="145"/>
      <c r="U667" s="145"/>
      <c r="V667" s="145"/>
      <c r="W667" s="145"/>
      <c r="X667" s="145"/>
      <c r="Y667" s="145"/>
      <c r="Z667" s="145"/>
      <c r="AA667" s="145"/>
      <c r="AB667" s="145"/>
      <c r="AC667" s="145"/>
      <c r="AD667" s="145"/>
      <c r="AE667" s="144"/>
      <c r="AF667" s="144"/>
      <c r="AG667" s="144"/>
      <c r="AH667" s="144"/>
      <c r="AI667" s="144"/>
      <c r="AJ667" s="144"/>
      <c r="AK667" s="144"/>
      <c r="AL667" s="144"/>
      <c r="AM667" s="144"/>
      <c r="AN667" s="144"/>
      <c r="AO667" s="144"/>
      <c r="AP667" s="144"/>
      <c r="AQ667" s="144"/>
      <c r="AR667" s="144"/>
      <c r="AS667" s="144"/>
      <c r="AT667" s="144"/>
      <c r="AU667" s="144"/>
      <c r="AV667" s="144"/>
      <c r="AW667" s="144"/>
      <c r="AX667" s="144"/>
      <c r="AY667" s="144"/>
      <c r="AZ667" s="144"/>
      <c r="BA667" s="144"/>
      <c r="BB667" s="144"/>
      <c r="BC667" s="144"/>
      <c r="BD667" s="144"/>
      <c r="BE667" s="144"/>
      <c r="BF667" s="144"/>
    </row>
    <row r="668" spans="3:58">
      <c r="C668" s="144"/>
      <c r="D668" s="144"/>
      <c r="E668" s="144"/>
      <c r="F668" s="144"/>
      <c r="G668" s="144"/>
      <c r="H668" s="144"/>
      <c r="I668" s="144"/>
      <c r="J668" s="144"/>
      <c r="K668" s="144"/>
      <c r="L668" s="144"/>
      <c r="M668" s="144"/>
      <c r="N668" s="144"/>
      <c r="O668" s="144"/>
      <c r="P668" s="144"/>
      <c r="Q668" s="145"/>
      <c r="R668" s="145"/>
      <c r="S668" s="145"/>
      <c r="T668" s="145"/>
      <c r="U668" s="145"/>
      <c r="V668" s="145"/>
      <c r="W668" s="145"/>
      <c r="X668" s="145"/>
      <c r="Y668" s="145"/>
      <c r="Z668" s="145"/>
      <c r="AA668" s="145"/>
      <c r="AB668" s="145"/>
      <c r="AC668" s="145"/>
      <c r="AD668" s="145"/>
      <c r="AE668" s="144"/>
      <c r="AF668" s="144"/>
      <c r="AG668" s="144"/>
      <c r="AH668" s="144"/>
      <c r="AI668" s="144"/>
      <c r="AJ668" s="144"/>
      <c r="AK668" s="144"/>
      <c r="AL668" s="144"/>
      <c r="AM668" s="144"/>
      <c r="AN668" s="144"/>
      <c r="AO668" s="144"/>
      <c r="AP668" s="144"/>
      <c r="AQ668" s="144"/>
      <c r="AR668" s="144"/>
      <c r="AS668" s="144"/>
      <c r="AT668" s="144"/>
      <c r="AU668" s="144"/>
      <c r="AV668" s="144"/>
      <c r="AW668" s="144"/>
      <c r="AX668" s="144"/>
      <c r="AY668" s="144"/>
      <c r="AZ668" s="144"/>
      <c r="BA668" s="144"/>
      <c r="BB668" s="144"/>
      <c r="BC668" s="144"/>
      <c r="BD668" s="144"/>
      <c r="BE668" s="144"/>
      <c r="BF668" s="144"/>
    </row>
    <row r="669" spans="3:58">
      <c r="C669" s="144"/>
      <c r="D669" s="144"/>
      <c r="E669" s="144"/>
      <c r="F669" s="144"/>
      <c r="G669" s="144"/>
      <c r="H669" s="144"/>
      <c r="I669" s="144"/>
      <c r="J669" s="144"/>
      <c r="K669" s="144"/>
      <c r="L669" s="144"/>
      <c r="M669" s="144"/>
      <c r="N669" s="144"/>
      <c r="O669" s="144"/>
      <c r="P669" s="144"/>
      <c r="Q669" s="145"/>
      <c r="R669" s="145"/>
      <c r="S669" s="145"/>
      <c r="T669" s="145"/>
      <c r="U669" s="145"/>
      <c r="V669" s="145"/>
      <c r="W669" s="145"/>
      <c r="X669" s="145"/>
      <c r="Y669" s="145"/>
      <c r="Z669" s="145"/>
      <c r="AA669" s="145"/>
      <c r="AB669" s="145"/>
      <c r="AC669" s="145"/>
      <c r="AD669" s="145"/>
      <c r="AE669" s="144"/>
      <c r="AF669" s="144"/>
      <c r="AG669" s="144"/>
      <c r="AH669" s="144"/>
      <c r="AI669" s="144"/>
      <c r="AJ669" s="144"/>
      <c r="AK669" s="144"/>
      <c r="AL669" s="144"/>
      <c r="AM669" s="144"/>
      <c r="AN669" s="144"/>
      <c r="AO669" s="144"/>
      <c r="AP669" s="144"/>
      <c r="AQ669" s="144"/>
      <c r="AR669" s="144"/>
      <c r="AS669" s="144"/>
      <c r="AT669" s="144"/>
      <c r="AU669" s="144"/>
      <c r="AV669" s="144"/>
      <c r="AW669" s="144"/>
      <c r="AX669" s="144"/>
      <c r="AY669" s="144"/>
      <c r="AZ669" s="144"/>
      <c r="BA669" s="144"/>
      <c r="BB669" s="144"/>
      <c r="BC669" s="144"/>
      <c r="BD669" s="144"/>
      <c r="BE669" s="144"/>
      <c r="BF669" s="144"/>
    </row>
    <row r="670" spans="3:58">
      <c r="C670" s="144"/>
      <c r="D670" s="144"/>
      <c r="E670" s="144"/>
      <c r="F670" s="144"/>
      <c r="G670" s="144"/>
      <c r="H670" s="144"/>
      <c r="I670" s="144"/>
      <c r="J670" s="144"/>
      <c r="K670" s="144"/>
      <c r="L670" s="144"/>
      <c r="M670" s="144"/>
      <c r="N670" s="144"/>
      <c r="O670" s="144"/>
      <c r="P670" s="144"/>
      <c r="Q670" s="145"/>
      <c r="R670" s="145"/>
      <c r="S670" s="145"/>
      <c r="T670" s="145"/>
      <c r="U670" s="145"/>
      <c r="V670" s="145"/>
      <c r="W670" s="145"/>
      <c r="X670" s="145"/>
      <c r="Y670" s="145"/>
      <c r="Z670" s="145"/>
      <c r="AA670" s="145"/>
      <c r="AB670" s="145"/>
      <c r="AC670" s="145"/>
      <c r="AD670" s="145"/>
      <c r="AE670" s="144"/>
      <c r="AF670" s="144"/>
      <c r="AG670" s="144"/>
      <c r="AH670" s="144"/>
      <c r="AI670" s="144"/>
      <c r="AJ670" s="144"/>
      <c r="AK670" s="144"/>
      <c r="AL670" s="144"/>
      <c r="AM670" s="144"/>
      <c r="AN670" s="144"/>
      <c r="AO670" s="144"/>
      <c r="AP670" s="144"/>
      <c r="AQ670" s="144"/>
      <c r="AR670" s="144"/>
      <c r="AS670" s="144"/>
      <c r="AT670" s="144"/>
      <c r="AU670" s="144"/>
      <c r="AV670" s="144"/>
      <c r="AW670" s="144"/>
      <c r="AX670" s="144"/>
      <c r="AY670" s="144"/>
      <c r="AZ670" s="144"/>
      <c r="BA670" s="144"/>
      <c r="BB670" s="144"/>
      <c r="BC670" s="144"/>
      <c r="BD670" s="144"/>
      <c r="BE670" s="144"/>
      <c r="BF670" s="144"/>
    </row>
    <row r="671" spans="3:58">
      <c r="C671" s="144"/>
      <c r="D671" s="144"/>
      <c r="E671" s="144"/>
      <c r="F671" s="144"/>
      <c r="G671" s="144"/>
      <c r="H671" s="144"/>
      <c r="I671" s="144"/>
      <c r="J671" s="144"/>
      <c r="K671" s="144"/>
      <c r="L671" s="144"/>
      <c r="M671" s="144"/>
      <c r="N671" s="144"/>
      <c r="O671" s="144"/>
      <c r="P671" s="144"/>
      <c r="Q671" s="145"/>
      <c r="R671" s="145"/>
      <c r="S671" s="145"/>
      <c r="T671" s="145"/>
      <c r="U671" s="145"/>
      <c r="V671" s="145"/>
      <c r="W671" s="145"/>
      <c r="X671" s="145"/>
      <c r="Y671" s="145"/>
      <c r="Z671" s="145"/>
      <c r="AA671" s="145"/>
      <c r="AB671" s="145"/>
      <c r="AC671" s="145"/>
      <c r="AD671" s="145"/>
      <c r="AE671" s="144"/>
      <c r="AF671" s="144"/>
      <c r="AG671" s="144"/>
      <c r="AH671" s="144"/>
      <c r="AI671" s="144"/>
      <c r="AJ671" s="144"/>
      <c r="AK671" s="144"/>
      <c r="AL671" s="144"/>
      <c r="AM671" s="144"/>
      <c r="AN671" s="144"/>
      <c r="AO671" s="144"/>
      <c r="AP671" s="144"/>
      <c r="AQ671" s="144"/>
      <c r="AR671" s="144"/>
      <c r="AS671" s="144"/>
      <c r="AT671" s="144"/>
      <c r="AU671" s="144"/>
      <c r="AV671" s="144"/>
      <c r="AW671" s="144"/>
      <c r="AX671" s="144"/>
      <c r="AY671" s="144"/>
      <c r="AZ671" s="144"/>
      <c r="BA671" s="144"/>
      <c r="BB671" s="144"/>
      <c r="BC671" s="144"/>
      <c r="BD671" s="144"/>
      <c r="BE671" s="144"/>
      <c r="BF671" s="144"/>
    </row>
    <row r="672" spans="3:58">
      <c r="C672" s="144"/>
      <c r="D672" s="144"/>
      <c r="E672" s="144"/>
      <c r="F672" s="144"/>
      <c r="G672" s="144"/>
      <c r="H672" s="144"/>
      <c r="I672" s="144"/>
      <c r="J672" s="144"/>
      <c r="K672" s="144"/>
      <c r="L672" s="144"/>
      <c r="M672" s="144"/>
      <c r="N672" s="144"/>
      <c r="O672" s="144"/>
      <c r="P672" s="144"/>
      <c r="Q672" s="145"/>
      <c r="R672" s="145"/>
      <c r="S672" s="145"/>
      <c r="T672" s="145"/>
      <c r="U672" s="145"/>
      <c r="V672" s="145"/>
      <c r="W672" s="145"/>
      <c r="X672" s="145"/>
      <c r="Y672" s="145"/>
      <c r="Z672" s="145"/>
      <c r="AA672" s="145"/>
      <c r="AB672" s="145"/>
      <c r="AC672" s="145"/>
      <c r="AD672" s="145"/>
      <c r="AE672" s="144"/>
      <c r="AF672" s="144"/>
      <c r="AG672" s="144"/>
      <c r="AH672" s="144"/>
      <c r="AI672" s="144"/>
      <c r="AJ672" s="144"/>
      <c r="AK672" s="144"/>
      <c r="AL672" s="144"/>
      <c r="AM672" s="144"/>
      <c r="AN672" s="144"/>
      <c r="AO672" s="144"/>
      <c r="AP672" s="144"/>
      <c r="AQ672" s="144"/>
      <c r="AR672" s="144"/>
      <c r="AS672" s="144"/>
      <c r="AT672" s="144"/>
      <c r="AU672" s="144"/>
      <c r="AV672" s="144"/>
      <c r="AW672" s="144"/>
      <c r="AX672" s="144"/>
      <c r="AY672" s="144"/>
      <c r="AZ672" s="144"/>
      <c r="BA672" s="144"/>
      <c r="BB672" s="144"/>
      <c r="BC672" s="144"/>
      <c r="BD672" s="144"/>
      <c r="BE672" s="144"/>
      <c r="BF672" s="144"/>
    </row>
    <row r="673" spans="3:58">
      <c r="C673" s="144"/>
      <c r="D673" s="144"/>
      <c r="E673" s="144"/>
      <c r="F673" s="144"/>
      <c r="G673" s="144"/>
      <c r="H673" s="144"/>
      <c r="I673" s="144"/>
      <c r="J673" s="144"/>
      <c r="K673" s="144"/>
      <c r="L673" s="144"/>
      <c r="M673" s="144"/>
      <c r="N673" s="144"/>
      <c r="O673" s="144"/>
      <c r="P673" s="144"/>
      <c r="Q673" s="145"/>
      <c r="R673" s="145"/>
      <c r="S673" s="145"/>
      <c r="T673" s="145"/>
      <c r="U673" s="145"/>
      <c r="V673" s="145"/>
      <c r="W673" s="145"/>
      <c r="X673" s="145"/>
      <c r="Y673" s="145"/>
      <c r="Z673" s="145"/>
      <c r="AA673" s="145"/>
      <c r="AB673" s="145"/>
      <c r="AC673" s="145"/>
      <c r="AD673" s="145"/>
      <c r="AE673" s="144"/>
      <c r="AF673" s="144"/>
      <c r="AG673" s="144"/>
      <c r="AH673" s="144"/>
      <c r="AI673" s="144"/>
      <c r="AJ673" s="144"/>
      <c r="AK673" s="144"/>
      <c r="AL673" s="144"/>
      <c r="AM673" s="144"/>
      <c r="AN673" s="144"/>
      <c r="AO673" s="144"/>
      <c r="AP673" s="144"/>
      <c r="AQ673" s="144"/>
      <c r="AR673" s="144"/>
      <c r="AS673" s="144"/>
      <c r="AT673" s="144"/>
      <c r="AU673" s="144"/>
      <c r="AV673" s="144"/>
      <c r="AW673" s="144"/>
      <c r="AX673" s="144"/>
      <c r="AY673" s="144"/>
      <c r="AZ673" s="144"/>
      <c r="BA673" s="144"/>
      <c r="BB673" s="144"/>
      <c r="BC673" s="144"/>
      <c r="BD673" s="144"/>
      <c r="BE673" s="144"/>
      <c r="BF673" s="144"/>
    </row>
    <row r="674" spans="3:58">
      <c r="C674" s="144"/>
      <c r="D674" s="144"/>
      <c r="E674" s="144"/>
      <c r="F674" s="144"/>
      <c r="G674" s="144"/>
      <c r="H674" s="144"/>
      <c r="I674" s="144"/>
      <c r="J674" s="144"/>
      <c r="K674" s="144"/>
      <c r="L674" s="144"/>
      <c r="M674" s="144"/>
      <c r="N674" s="144"/>
      <c r="O674" s="144"/>
      <c r="P674" s="144"/>
      <c r="Q674" s="145"/>
      <c r="R674" s="145"/>
      <c r="S674" s="145"/>
      <c r="T674" s="145"/>
      <c r="U674" s="145"/>
      <c r="V674" s="145"/>
      <c r="W674" s="145"/>
      <c r="X674" s="145"/>
      <c r="Y674" s="145"/>
      <c r="Z674" s="145"/>
      <c r="AA674" s="145"/>
      <c r="AB674" s="145"/>
      <c r="AC674" s="145"/>
      <c r="AD674" s="145"/>
      <c r="AE674" s="144"/>
      <c r="AF674" s="144"/>
      <c r="AG674" s="144"/>
      <c r="AH674" s="144"/>
      <c r="AI674" s="144"/>
      <c r="AJ674" s="144"/>
      <c r="AK674" s="144"/>
      <c r="AL674" s="144"/>
      <c r="AM674" s="144"/>
      <c r="AN674" s="144"/>
      <c r="AO674" s="144"/>
      <c r="AP674" s="144"/>
      <c r="AQ674" s="144"/>
      <c r="AR674" s="144"/>
      <c r="AS674" s="144"/>
      <c r="AT674" s="144"/>
      <c r="AU674" s="144"/>
      <c r="AV674" s="144"/>
      <c r="AW674" s="144"/>
      <c r="AX674" s="144"/>
      <c r="AY674" s="144"/>
      <c r="AZ674" s="144"/>
      <c r="BA674" s="144"/>
      <c r="BB674" s="144"/>
      <c r="BC674" s="144"/>
      <c r="BD674" s="144"/>
      <c r="BE674" s="144"/>
      <c r="BF674" s="144"/>
    </row>
    <row r="675" spans="3:58">
      <c r="C675" s="144"/>
      <c r="D675" s="144"/>
      <c r="E675" s="144"/>
      <c r="F675" s="144"/>
      <c r="G675" s="144"/>
      <c r="H675" s="144"/>
      <c r="I675" s="144"/>
      <c r="J675" s="144"/>
      <c r="K675" s="144"/>
      <c r="L675" s="144"/>
      <c r="M675" s="144"/>
      <c r="N675" s="144"/>
      <c r="O675" s="144"/>
      <c r="P675" s="144"/>
      <c r="Q675" s="145"/>
      <c r="R675" s="145"/>
      <c r="S675" s="145"/>
      <c r="T675" s="145"/>
      <c r="U675" s="145"/>
      <c r="V675" s="145"/>
      <c r="W675" s="145"/>
      <c r="X675" s="145"/>
      <c r="Y675" s="145"/>
      <c r="Z675" s="145"/>
      <c r="AA675" s="145"/>
      <c r="AB675" s="145"/>
      <c r="AC675" s="145"/>
      <c r="AD675" s="145"/>
      <c r="AE675" s="144"/>
      <c r="AF675" s="144"/>
      <c r="AG675" s="144"/>
      <c r="AH675" s="144"/>
      <c r="AI675" s="144"/>
      <c r="AJ675" s="144"/>
      <c r="AK675" s="144"/>
      <c r="AL675" s="144"/>
      <c r="AM675" s="144"/>
      <c r="AN675" s="144"/>
      <c r="AO675" s="144"/>
      <c r="AP675" s="144"/>
      <c r="AQ675" s="144"/>
      <c r="AR675" s="144"/>
      <c r="AS675" s="144"/>
      <c r="AT675" s="144"/>
      <c r="AU675" s="144"/>
      <c r="AV675" s="144"/>
      <c r="AW675" s="144"/>
      <c r="AX675" s="144"/>
      <c r="AY675" s="144"/>
      <c r="AZ675" s="144"/>
      <c r="BA675" s="144"/>
      <c r="BB675" s="144"/>
      <c r="BC675" s="144"/>
      <c r="BD675" s="144"/>
      <c r="BE675" s="144"/>
      <c r="BF675" s="144"/>
    </row>
    <row r="676" spans="3:58">
      <c r="C676" s="144"/>
      <c r="D676" s="144"/>
      <c r="E676" s="144"/>
      <c r="F676" s="144"/>
      <c r="G676" s="144"/>
      <c r="H676" s="144"/>
      <c r="I676" s="144"/>
      <c r="J676" s="144"/>
      <c r="K676" s="144"/>
      <c r="L676" s="144"/>
      <c r="M676" s="144"/>
      <c r="N676" s="144"/>
      <c r="O676" s="144"/>
      <c r="P676" s="144"/>
      <c r="Q676" s="145"/>
      <c r="R676" s="145"/>
      <c r="S676" s="145"/>
      <c r="T676" s="145"/>
      <c r="U676" s="145"/>
      <c r="V676" s="145"/>
      <c r="W676" s="145"/>
      <c r="X676" s="145"/>
      <c r="Y676" s="145"/>
      <c r="Z676" s="145"/>
      <c r="AA676" s="145"/>
      <c r="AB676" s="145"/>
      <c r="AC676" s="145"/>
      <c r="AD676" s="145"/>
      <c r="AE676" s="144"/>
      <c r="AF676" s="144"/>
      <c r="AG676" s="144"/>
      <c r="AH676" s="144"/>
      <c r="AI676" s="144"/>
      <c r="AJ676" s="144"/>
      <c r="AK676" s="144"/>
      <c r="AL676" s="144"/>
      <c r="AM676" s="144"/>
      <c r="AN676" s="144"/>
      <c r="AO676" s="144"/>
      <c r="AP676" s="144"/>
      <c r="AQ676" s="144"/>
      <c r="AR676" s="144"/>
      <c r="AS676" s="144"/>
      <c r="AT676" s="144"/>
      <c r="AU676" s="144"/>
      <c r="AV676" s="144"/>
      <c r="AW676" s="144"/>
      <c r="AX676" s="144"/>
      <c r="AY676" s="144"/>
      <c r="AZ676" s="144"/>
      <c r="BA676" s="144"/>
      <c r="BB676" s="144"/>
      <c r="BC676" s="144"/>
      <c r="BD676" s="144"/>
      <c r="BE676" s="144"/>
      <c r="BF676" s="144"/>
    </row>
    <row r="677" spans="3:58">
      <c r="C677" s="144"/>
      <c r="D677" s="144"/>
      <c r="E677" s="144"/>
      <c r="F677" s="144"/>
      <c r="G677" s="144"/>
      <c r="H677" s="144"/>
      <c r="I677" s="144"/>
      <c r="J677" s="144"/>
      <c r="K677" s="144"/>
      <c r="L677" s="144"/>
      <c r="M677" s="144"/>
      <c r="N677" s="144"/>
      <c r="O677" s="144"/>
      <c r="P677" s="144"/>
      <c r="Q677" s="145"/>
      <c r="R677" s="145"/>
      <c r="S677" s="145"/>
      <c r="T677" s="145"/>
      <c r="U677" s="145"/>
      <c r="V677" s="145"/>
      <c r="W677" s="145"/>
      <c r="X677" s="145"/>
      <c r="Y677" s="145"/>
      <c r="Z677" s="145"/>
      <c r="AA677" s="145"/>
      <c r="AB677" s="145"/>
      <c r="AC677" s="145"/>
      <c r="AD677" s="145"/>
      <c r="AE677" s="144"/>
      <c r="AF677" s="144"/>
      <c r="AG677" s="144"/>
      <c r="AH677" s="144"/>
      <c r="AI677" s="144"/>
      <c r="AJ677" s="144"/>
      <c r="AK677" s="144"/>
      <c r="AL677" s="144"/>
      <c r="AM677" s="144"/>
      <c r="AN677" s="144"/>
      <c r="AO677" s="144"/>
      <c r="AP677" s="144"/>
      <c r="AQ677" s="144"/>
      <c r="AR677" s="144"/>
      <c r="AS677" s="144"/>
      <c r="AT677" s="144"/>
      <c r="AU677" s="144"/>
      <c r="AV677" s="144"/>
      <c r="AW677" s="144"/>
      <c r="AX677" s="144"/>
      <c r="AY677" s="144"/>
      <c r="AZ677" s="144"/>
      <c r="BA677" s="144"/>
      <c r="BB677" s="144"/>
      <c r="BC677" s="144"/>
      <c r="BD677" s="144"/>
      <c r="BE677" s="144"/>
      <c r="BF677" s="144"/>
    </row>
    <row r="678" spans="3:58">
      <c r="C678" s="144"/>
      <c r="D678" s="144"/>
      <c r="E678" s="144"/>
      <c r="F678" s="144"/>
      <c r="G678" s="144"/>
      <c r="H678" s="144"/>
      <c r="I678" s="144"/>
      <c r="J678" s="144"/>
      <c r="K678" s="144"/>
      <c r="L678" s="144"/>
      <c r="M678" s="144"/>
      <c r="N678" s="144"/>
      <c r="O678" s="144"/>
      <c r="P678" s="144"/>
      <c r="Q678" s="145"/>
      <c r="R678" s="145"/>
      <c r="S678" s="145"/>
      <c r="T678" s="145"/>
      <c r="U678" s="145"/>
      <c r="V678" s="145"/>
      <c r="W678" s="145"/>
      <c r="X678" s="145"/>
      <c r="Y678" s="145"/>
      <c r="Z678" s="145"/>
      <c r="AA678" s="145"/>
      <c r="AB678" s="145"/>
      <c r="AC678" s="145"/>
      <c r="AD678" s="145"/>
      <c r="AE678" s="144"/>
      <c r="AF678" s="144"/>
      <c r="AG678" s="144"/>
      <c r="AH678" s="144"/>
      <c r="AI678" s="144"/>
      <c r="AJ678" s="144"/>
      <c r="AK678" s="144"/>
      <c r="AL678" s="144"/>
      <c r="AM678" s="144"/>
      <c r="AN678" s="144"/>
      <c r="AO678" s="144"/>
      <c r="AP678" s="144"/>
      <c r="AQ678" s="144"/>
      <c r="AR678" s="144"/>
      <c r="AS678" s="144"/>
      <c r="AT678" s="144"/>
      <c r="AU678" s="144"/>
      <c r="AV678" s="144"/>
      <c r="AW678" s="144"/>
      <c r="AX678" s="144"/>
      <c r="AY678" s="144"/>
      <c r="AZ678" s="144"/>
      <c r="BA678" s="144"/>
      <c r="BB678" s="144"/>
      <c r="BC678" s="144"/>
      <c r="BD678" s="144"/>
      <c r="BE678" s="144"/>
      <c r="BF678" s="144"/>
    </row>
    <row r="679" spans="3:58">
      <c r="C679" s="144"/>
      <c r="D679" s="144"/>
      <c r="E679" s="144"/>
      <c r="F679" s="144"/>
      <c r="G679" s="144"/>
      <c r="H679" s="144"/>
      <c r="I679" s="144"/>
      <c r="J679" s="144"/>
      <c r="K679" s="144"/>
      <c r="L679" s="144"/>
      <c r="M679" s="144"/>
      <c r="N679" s="144"/>
      <c r="O679" s="144"/>
      <c r="P679" s="144"/>
      <c r="Q679" s="145"/>
      <c r="R679" s="145"/>
      <c r="S679" s="145"/>
      <c r="T679" s="145"/>
      <c r="U679" s="145"/>
      <c r="V679" s="145"/>
      <c r="W679" s="145"/>
      <c r="X679" s="145"/>
      <c r="Y679" s="145"/>
      <c r="Z679" s="145"/>
      <c r="AA679" s="145"/>
      <c r="AB679" s="145"/>
      <c r="AC679" s="145"/>
      <c r="AD679" s="145"/>
      <c r="AE679" s="144"/>
      <c r="AF679" s="144"/>
      <c r="AG679" s="144"/>
      <c r="AH679" s="144"/>
      <c r="AI679" s="144"/>
      <c r="AJ679" s="144"/>
      <c r="AK679" s="144"/>
      <c r="AL679" s="144"/>
      <c r="AM679" s="144"/>
      <c r="AN679" s="144"/>
      <c r="AO679" s="144"/>
      <c r="AP679" s="144"/>
      <c r="AQ679" s="144"/>
      <c r="AR679" s="144"/>
      <c r="AS679" s="144"/>
      <c r="AT679" s="144"/>
      <c r="AU679" s="144"/>
      <c r="AV679" s="144"/>
      <c r="AW679" s="144"/>
      <c r="AX679" s="144"/>
      <c r="AY679" s="144"/>
      <c r="AZ679" s="144"/>
      <c r="BA679" s="144"/>
      <c r="BB679" s="144"/>
      <c r="BC679" s="144"/>
      <c r="BD679" s="144"/>
      <c r="BE679" s="144"/>
      <c r="BF679" s="144"/>
    </row>
    <row r="680" spans="3:58">
      <c r="C680" s="144"/>
      <c r="D680" s="144"/>
      <c r="E680" s="144"/>
      <c r="F680" s="144"/>
      <c r="G680" s="144"/>
      <c r="H680" s="144"/>
      <c r="I680" s="144"/>
      <c r="J680" s="144"/>
      <c r="K680" s="144"/>
      <c r="L680" s="144"/>
      <c r="M680" s="144"/>
      <c r="N680" s="144"/>
      <c r="O680" s="144"/>
      <c r="P680" s="144"/>
      <c r="Q680" s="145"/>
      <c r="R680" s="145"/>
      <c r="S680" s="145"/>
      <c r="T680" s="145"/>
      <c r="U680" s="145"/>
      <c r="V680" s="145"/>
      <c r="W680" s="145"/>
      <c r="X680" s="145"/>
      <c r="Y680" s="145"/>
      <c r="Z680" s="145"/>
      <c r="AA680" s="145"/>
      <c r="AB680" s="145"/>
      <c r="AC680" s="145"/>
      <c r="AD680" s="145"/>
      <c r="AE680" s="144"/>
      <c r="AF680" s="144"/>
      <c r="AG680" s="144"/>
      <c r="AH680" s="144"/>
      <c r="AI680" s="144"/>
      <c r="AJ680" s="144"/>
      <c r="AK680" s="144"/>
      <c r="AL680" s="144"/>
      <c r="AM680" s="144"/>
      <c r="AN680" s="144"/>
      <c r="AO680" s="144"/>
      <c r="AP680" s="144"/>
      <c r="AQ680" s="144"/>
      <c r="AR680" s="144"/>
      <c r="AS680" s="144"/>
      <c r="AT680" s="144"/>
      <c r="AU680" s="144"/>
      <c r="AV680" s="144"/>
      <c r="AW680" s="144"/>
      <c r="AX680" s="144"/>
      <c r="AY680" s="144"/>
      <c r="AZ680" s="144"/>
      <c r="BA680" s="144"/>
      <c r="BB680" s="144"/>
      <c r="BC680" s="144"/>
      <c r="BD680" s="144"/>
      <c r="BE680" s="144"/>
      <c r="BF680" s="144"/>
    </row>
    <row r="681" spans="3:58">
      <c r="C681" s="144"/>
      <c r="D681" s="144"/>
      <c r="E681" s="144"/>
      <c r="F681" s="144"/>
      <c r="G681" s="144"/>
      <c r="H681" s="144"/>
      <c r="I681" s="144"/>
      <c r="J681" s="144"/>
      <c r="K681" s="144"/>
      <c r="L681" s="144"/>
      <c r="M681" s="144"/>
      <c r="N681" s="144"/>
      <c r="O681" s="144"/>
      <c r="P681" s="144"/>
      <c r="Q681" s="145"/>
      <c r="R681" s="145"/>
      <c r="S681" s="145"/>
      <c r="T681" s="145"/>
      <c r="U681" s="145"/>
      <c r="V681" s="145"/>
      <c r="W681" s="145"/>
      <c r="X681" s="145"/>
      <c r="Y681" s="145"/>
      <c r="Z681" s="145"/>
      <c r="AA681" s="145"/>
      <c r="AB681" s="145"/>
      <c r="AC681" s="145"/>
      <c r="AD681" s="145"/>
      <c r="AE681" s="144"/>
      <c r="AF681" s="144"/>
      <c r="AG681" s="144"/>
      <c r="AH681" s="144"/>
      <c r="AI681" s="144"/>
      <c r="AJ681" s="144"/>
      <c r="AK681" s="144"/>
      <c r="AL681" s="144"/>
      <c r="AM681" s="144"/>
      <c r="AN681" s="144"/>
      <c r="AO681" s="144"/>
      <c r="AP681" s="144"/>
      <c r="AQ681" s="144"/>
      <c r="AR681" s="144"/>
      <c r="AS681" s="144"/>
      <c r="AT681" s="144"/>
      <c r="AU681" s="144"/>
      <c r="AV681" s="144"/>
      <c r="AW681" s="144"/>
      <c r="AX681" s="144"/>
      <c r="AY681" s="144"/>
      <c r="AZ681" s="144"/>
      <c r="BA681" s="144"/>
      <c r="BB681" s="144"/>
      <c r="BC681" s="144"/>
      <c r="BD681" s="144"/>
      <c r="BE681" s="144"/>
      <c r="BF681" s="144"/>
    </row>
    <row r="682" spans="3:58">
      <c r="C682" s="144"/>
      <c r="D682" s="144"/>
      <c r="E682" s="144"/>
      <c r="F682" s="144"/>
      <c r="G682" s="144"/>
      <c r="H682" s="144"/>
      <c r="I682" s="144"/>
      <c r="J682" s="144"/>
      <c r="K682" s="144"/>
      <c r="L682" s="144"/>
      <c r="M682" s="144"/>
      <c r="N682" s="144"/>
      <c r="O682" s="144"/>
      <c r="P682" s="144"/>
      <c r="Q682" s="145"/>
      <c r="R682" s="145"/>
      <c r="S682" s="145"/>
      <c r="T682" s="145"/>
      <c r="U682" s="145"/>
      <c r="V682" s="145"/>
      <c r="W682" s="145"/>
      <c r="X682" s="145"/>
      <c r="Y682" s="145"/>
      <c r="Z682" s="145"/>
      <c r="AA682" s="145"/>
      <c r="AB682" s="145"/>
      <c r="AC682" s="145"/>
      <c r="AD682" s="145"/>
      <c r="AE682" s="144"/>
      <c r="AF682" s="144"/>
      <c r="AG682" s="144"/>
      <c r="AH682" s="144"/>
      <c r="AI682" s="144"/>
      <c r="AJ682" s="144"/>
      <c r="AK682" s="144"/>
      <c r="AL682" s="144"/>
      <c r="AM682" s="144"/>
      <c r="AN682" s="144"/>
      <c r="AO682" s="144"/>
      <c r="AP682" s="144"/>
      <c r="AQ682" s="144"/>
      <c r="AR682" s="144"/>
      <c r="AS682" s="144"/>
      <c r="AT682" s="144"/>
      <c r="AU682" s="144"/>
      <c r="AV682" s="144"/>
      <c r="AW682" s="144"/>
      <c r="AX682" s="144"/>
      <c r="AY682" s="144"/>
      <c r="AZ682" s="144"/>
      <c r="BA682" s="144"/>
      <c r="BB682" s="144"/>
      <c r="BC682" s="144"/>
      <c r="BD682" s="144"/>
      <c r="BE682" s="144"/>
      <c r="BF682" s="144"/>
    </row>
    <row r="683" spans="3:58">
      <c r="C683" s="144"/>
      <c r="D683" s="144"/>
      <c r="E683" s="144"/>
      <c r="F683" s="144"/>
      <c r="G683" s="144"/>
      <c r="H683" s="144"/>
      <c r="I683" s="144"/>
      <c r="J683" s="144"/>
      <c r="K683" s="144"/>
      <c r="L683" s="144"/>
      <c r="M683" s="144"/>
      <c r="N683" s="144"/>
      <c r="O683" s="144"/>
      <c r="P683" s="144"/>
      <c r="Q683" s="145"/>
      <c r="R683" s="145"/>
      <c r="S683" s="145"/>
      <c r="T683" s="145"/>
      <c r="U683" s="145"/>
      <c r="V683" s="145"/>
      <c r="W683" s="145"/>
      <c r="X683" s="145"/>
      <c r="Y683" s="145"/>
      <c r="Z683" s="145"/>
      <c r="AA683" s="145"/>
      <c r="AB683" s="145"/>
      <c r="AC683" s="145"/>
      <c r="AD683" s="145"/>
      <c r="AE683" s="144"/>
      <c r="AF683" s="144"/>
      <c r="AG683" s="144"/>
      <c r="AH683" s="144"/>
      <c r="AI683" s="144"/>
      <c r="AJ683" s="144"/>
      <c r="AK683" s="144"/>
      <c r="AL683" s="144"/>
      <c r="AM683" s="144"/>
      <c r="AN683" s="144"/>
      <c r="AO683" s="144"/>
      <c r="AP683" s="144"/>
      <c r="AQ683" s="144"/>
      <c r="AR683" s="144"/>
      <c r="AS683" s="144"/>
      <c r="AT683" s="144"/>
      <c r="AU683" s="144"/>
      <c r="AV683" s="144"/>
      <c r="AW683" s="144"/>
      <c r="AX683" s="144"/>
      <c r="AY683" s="144"/>
      <c r="AZ683" s="144"/>
      <c r="BA683" s="144"/>
      <c r="BB683" s="144"/>
      <c r="BC683" s="144"/>
      <c r="BD683" s="144"/>
      <c r="BE683" s="144"/>
      <c r="BF683" s="144"/>
    </row>
    <row r="684" spans="3:58">
      <c r="C684" s="144"/>
      <c r="D684" s="144"/>
      <c r="E684" s="144"/>
      <c r="F684" s="144"/>
      <c r="G684" s="144"/>
      <c r="H684" s="144"/>
      <c r="I684" s="144"/>
      <c r="J684" s="144"/>
      <c r="K684" s="144"/>
      <c r="L684" s="144"/>
      <c r="M684" s="144"/>
      <c r="N684" s="144"/>
      <c r="O684" s="144"/>
      <c r="P684" s="144"/>
      <c r="Q684" s="145"/>
      <c r="R684" s="145"/>
      <c r="S684" s="145"/>
      <c r="T684" s="145"/>
      <c r="U684" s="145"/>
      <c r="V684" s="145"/>
      <c r="W684" s="145"/>
      <c r="X684" s="145"/>
      <c r="Y684" s="145"/>
      <c r="Z684" s="145"/>
      <c r="AA684" s="145"/>
      <c r="AB684" s="145"/>
      <c r="AC684" s="145"/>
      <c r="AD684" s="145"/>
      <c r="AE684" s="144"/>
      <c r="AF684" s="144"/>
      <c r="AG684" s="144"/>
      <c r="AH684" s="144"/>
      <c r="AI684" s="144"/>
      <c r="AJ684" s="144"/>
      <c r="AK684" s="144"/>
      <c r="AL684" s="144"/>
      <c r="AM684" s="144"/>
      <c r="AN684" s="144"/>
      <c r="AO684" s="144"/>
      <c r="AP684" s="144"/>
      <c r="AQ684" s="144"/>
      <c r="AR684" s="144"/>
      <c r="AS684" s="144"/>
      <c r="AT684" s="144"/>
      <c r="AU684" s="144"/>
      <c r="AV684" s="144"/>
      <c r="AW684" s="144"/>
      <c r="AX684" s="144"/>
      <c r="AY684" s="144"/>
      <c r="AZ684" s="144"/>
      <c r="BA684" s="144"/>
      <c r="BB684" s="144"/>
      <c r="BC684" s="144"/>
      <c r="BD684" s="144"/>
      <c r="BE684" s="144"/>
      <c r="BF684" s="144"/>
    </row>
    <row r="685" spans="3:58">
      <c r="C685" s="144"/>
      <c r="D685" s="144"/>
      <c r="E685" s="144"/>
      <c r="F685" s="144"/>
      <c r="G685" s="144"/>
      <c r="H685" s="144"/>
      <c r="I685" s="144"/>
      <c r="J685" s="144"/>
      <c r="K685" s="144"/>
      <c r="L685" s="144"/>
      <c r="M685" s="144"/>
      <c r="N685" s="144"/>
      <c r="O685" s="144"/>
      <c r="P685" s="144"/>
      <c r="Q685" s="145"/>
      <c r="R685" s="145"/>
      <c r="S685" s="145"/>
      <c r="T685" s="145"/>
      <c r="U685" s="145"/>
      <c r="V685" s="145"/>
      <c r="W685" s="145"/>
      <c r="X685" s="145"/>
      <c r="Y685" s="145"/>
      <c r="Z685" s="145"/>
      <c r="AA685" s="145"/>
      <c r="AB685" s="145"/>
      <c r="AC685" s="145"/>
      <c r="AD685" s="145"/>
      <c r="AE685" s="144"/>
      <c r="AF685" s="144"/>
      <c r="AG685" s="144"/>
      <c r="AH685" s="144"/>
      <c r="AI685" s="144"/>
      <c r="AJ685" s="144"/>
      <c r="AK685" s="144"/>
      <c r="AL685" s="144"/>
      <c r="AM685" s="144"/>
      <c r="AN685" s="144"/>
      <c r="AO685" s="144"/>
      <c r="AP685" s="144"/>
      <c r="AQ685" s="144"/>
      <c r="AR685" s="144"/>
      <c r="AS685" s="144"/>
      <c r="AT685" s="144"/>
      <c r="AU685" s="144"/>
      <c r="AV685" s="144"/>
      <c r="AW685" s="144"/>
      <c r="AX685" s="144"/>
      <c r="AY685" s="144"/>
      <c r="AZ685" s="144"/>
      <c r="BA685" s="144"/>
      <c r="BB685" s="144"/>
      <c r="BC685" s="144"/>
      <c r="BD685" s="144"/>
      <c r="BE685" s="144"/>
      <c r="BF685" s="144"/>
    </row>
    <row r="686" spans="3:58">
      <c r="C686" s="144"/>
      <c r="D686" s="144"/>
      <c r="E686" s="144"/>
      <c r="F686" s="144"/>
      <c r="G686" s="144"/>
      <c r="H686" s="144"/>
      <c r="I686" s="144"/>
      <c r="J686" s="144"/>
      <c r="K686" s="144"/>
      <c r="L686" s="144"/>
      <c r="M686" s="144"/>
      <c r="N686" s="144"/>
      <c r="O686" s="144"/>
      <c r="P686" s="144"/>
      <c r="Q686" s="145"/>
      <c r="R686" s="145"/>
      <c r="S686" s="145"/>
      <c r="T686" s="145"/>
      <c r="U686" s="145"/>
      <c r="V686" s="145"/>
      <c r="W686" s="145"/>
      <c r="X686" s="145"/>
      <c r="Y686" s="145"/>
      <c r="Z686" s="145"/>
      <c r="AA686" s="145"/>
      <c r="AB686" s="145"/>
      <c r="AC686" s="145"/>
      <c r="AD686" s="145"/>
      <c r="AE686" s="144"/>
      <c r="AF686" s="144"/>
      <c r="AG686" s="144"/>
      <c r="AH686" s="144"/>
      <c r="AI686" s="144"/>
      <c r="AJ686" s="144"/>
      <c r="AK686" s="144"/>
      <c r="AL686" s="144"/>
      <c r="AM686" s="144"/>
      <c r="AN686" s="144"/>
      <c r="AO686" s="144"/>
      <c r="AP686" s="144"/>
      <c r="AQ686" s="144"/>
      <c r="AR686" s="144"/>
      <c r="AS686" s="144"/>
      <c r="AT686" s="144"/>
      <c r="AU686" s="144"/>
      <c r="AV686" s="144"/>
      <c r="AW686" s="144"/>
      <c r="AX686" s="144"/>
      <c r="AY686" s="144"/>
      <c r="AZ686" s="144"/>
      <c r="BA686" s="144"/>
      <c r="BB686" s="144"/>
      <c r="BC686" s="144"/>
      <c r="BD686" s="144"/>
      <c r="BE686" s="144"/>
      <c r="BF686" s="144"/>
    </row>
    <row r="687" spans="3:58">
      <c r="C687" s="144"/>
      <c r="D687" s="144"/>
      <c r="E687" s="144"/>
      <c r="F687" s="144"/>
      <c r="G687" s="144"/>
      <c r="H687" s="144"/>
      <c r="I687" s="144"/>
      <c r="J687" s="144"/>
      <c r="K687" s="144"/>
      <c r="L687" s="144"/>
      <c r="M687" s="144"/>
      <c r="N687" s="144"/>
      <c r="O687" s="144"/>
      <c r="P687" s="144"/>
      <c r="Q687" s="145"/>
      <c r="R687" s="145"/>
      <c r="S687" s="145"/>
      <c r="T687" s="145"/>
      <c r="U687" s="145"/>
      <c r="V687" s="145"/>
      <c r="W687" s="145"/>
      <c r="X687" s="145"/>
      <c r="Y687" s="145"/>
      <c r="Z687" s="145"/>
      <c r="AA687" s="145"/>
      <c r="AB687" s="145"/>
      <c r="AC687" s="145"/>
      <c r="AD687" s="145"/>
      <c r="AE687" s="144"/>
      <c r="AF687" s="144"/>
      <c r="AG687" s="144"/>
      <c r="AH687" s="144"/>
      <c r="AI687" s="144"/>
      <c r="AJ687" s="144"/>
      <c r="AK687" s="144"/>
      <c r="AL687" s="144"/>
      <c r="AM687" s="144"/>
      <c r="AN687" s="144"/>
      <c r="AO687" s="144"/>
      <c r="AP687" s="144"/>
      <c r="AQ687" s="144"/>
      <c r="AR687" s="144"/>
      <c r="AS687" s="144"/>
      <c r="AT687" s="144"/>
      <c r="AU687" s="144"/>
      <c r="AV687" s="144"/>
      <c r="AW687" s="144"/>
      <c r="AX687" s="144"/>
      <c r="AY687" s="144"/>
      <c r="AZ687" s="144"/>
      <c r="BA687" s="144"/>
      <c r="BB687" s="144"/>
      <c r="BC687" s="144"/>
      <c r="BD687" s="144"/>
      <c r="BE687" s="144"/>
      <c r="BF687" s="144"/>
    </row>
    <row r="688" spans="3:58">
      <c r="C688" s="144"/>
      <c r="D688" s="144"/>
      <c r="E688" s="144"/>
      <c r="F688" s="144"/>
      <c r="G688" s="144"/>
      <c r="H688" s="144"/>
      <c r="I688" s="144"/>
      <c r="J688" s="144"/>
      <c r="K688" s="144"/>
      <c r="L688" s="144"/>
      <c r="M688" s="144"/>
      <c r="N688" s="144"/>
      <c r="O688" s="144"/>
      <c r="P688" s="144"/>
      <c r="Q688" s="145"/>
      <c r="R688" s="145"/>
      <c r="S688" s="145"/>
      <c r="T688" s="145"/>
      <c r="U688" s="145"/>
      <c r="V688" s="145"/>
      <c r="W688" s="145"/>
      <c r="X688" s="145"/>
      <c r="Y688" s="145"/>
      <c r="Z688" s="145"/>
      <c r="AA688" s="145"/>
      <c r="AB688" s="145"/>
      <c r="AC688" s="145"/>
      <c r="AD688" s="145"/>
      <c r="AE688" s="144"/>
      <c r="AF688" s="144"/>
      <c r="AG688" s="144"/>
      <c r="AH688" s="144"/>
      <c r="AI688" s="144"/>
      <c r="AJ688" s="144"/>
      <c r="AK688" s="144"/>
      <c r="AL688" s="144"/>
      <c r="AM688" s="144"/>
      <c r="AN688" s="144"/>
      <c r="AO688" s="144"/>
      <c r="AP688" s="144"/>
      <c r="AQ688" s="144"/>
      <c r="AR688" s="144"/>
      <c r="AS688" s="144"/>
      <c r="AT688" s="144"/>
      <c r="AU688" s="144"/>
      <c r="AV688" s="144"/>
      <c r="AW688" s="144"/>
      <c r="AX688" s="144"/>
      <c r="AY688" s="144"/>
      <c r="AZ688" s="144"/>
      <c r="BA688" s="144"/>
      <c r="BB688" s="144"/>
      <c r="BC688" s="144"/>
      <c r="BD688" s="144"/>
      <c r="BE688" s="144"/>
      <c r="BF688" s="144"/>
    </row>
    <row r="689" spans="3:58">
      <c r="C689" s="144"/>
      <c r="D689" s="144"/>
      <c r="E689" s="144"/>
      <c r="F689" s="144"/>
      <c r="G689" s="144"/>
      <c r="H689" s="144"/>
      <c r="I689" s="144"/>
      <c r="J689" s="144"/>
      <c r="K689" s="144"/>
      <c r="L689" s="144"/>
      <c r="M689" s="144"/>
      <c r="N689" s="144"/>
      <c r="O689" s="144"/>
      <c r="P689" s="144"/>
      <c r="Q689" s="145"/>
      <c r="R689" s="145"/>
      <c r="S689" s="145"/>
      <c r="T689" s="145"/>
      <c r="U689" s="145"/>
      <c r="V689" s="145"/>
      <c r="W689" s="145"/>
      <c r="X689" s="145"/>
      <c r="Y689" s="145"/>
      <c r="Z689" s="145"/>
      <c r="AA689" s="145"/>
      <c r="AB689" s="145"/>
      <c r="AC689" s="145"/>
      <c r="AD689" s="145"/>
      <c r="AE689" s="144"/>
      <c r="AF689" s="144"/>
      <c r="AG689" s="144"/>
      <c r="AH689" s="144"/>
      <c r="AI689" s="144"/>
      <c r="AJ689" s="144"/>
      <c r="AK689" s="144"/>
      <c r="AL689" s="144"/>
      <c r="AM689" s="144"/>
      <c r="AN689" s="144"/>
      <c r="AO689" s="144"/>
      <c r="AP689" s="144"/>
      <c r="AQ689" s="144"/>
      <c r="AR689" s="144"/>
      <c r="AS689" s="144"/>
      <c r="AT689" s="144"/>
      <c r="AU689" s="144"/>
      <c r="AV689" s="144"/>
      <c r="AW689" s="144"/>
      <c r="AX689" s="144"/>
      <c r="AY689" s="144"/>
      <c r="AZ689" s="144"/>
      <c r="BA689" s="144"/>
      <c r="BB689" s="144"/>
      <c r="BC689" s="144"/>
      <c r="BD689" s="144"/>
      <c r="BE689" s="144"/>
      <c r="BF689" s="144"/>
    </row>
    <row r="690" spans="3:58">
      <c r="C690" s="144"/>
      <c r="D690" s="144"/>
      <c r="E690" s="144"/>
      <c r="F690" s="144"/>
      <c r="G690" s="144"/>
      <c r="H690" s="144"/>
      <c r="I690" s="144"/>
      <c r="J690" s="144"/>
      <c r="K690" s="144"/>
      <c r="L690" s="144"/>
      <c r="M690" s="144"/>
      <c r="N690" s="144"/>
      <c r="O690" s="144"/>
      <c r="P690" s="144"/>
      <c r="Q690" s="145"/>
      <c r="R690" s="145"/>
      <c r="S690" s="145"/>
      <c r="T690" s="145"/>
      <c r="U690" s="145"/>
      <c r="V690" s="145"/>
      <c r="W690" s="145"/>
      <c r="X690" s="145"/>
      <c r="Y690" s="145"/>
      <c r="Z690" s="145"/>
      <c r="AA690" s="145"/>
      <c r="AB690" s="145"/>
      <c r="AC690" s="145"/>
      <c r="AD690" s="145"/>
      <c r="AE690" s="144"/>
      <c r="AF690" s="144"/>
      <c r="AG690" s="144"/>
      <c r="AH690" s="144"/>
      <c r="AI690" s="144"/>
      <c r="AJ690" s="144"/>
      <c r="AK690" s="144"/>
      <c r="AL690" s="144"/>
      <c r="AM690" s="144"/>
      <c r="AN690" s="144"/>
      <c r="AO690" s="144"/>
      <c r="AP690" s="144"/>
      <c r="AQ690" s="144"/>
      <c r="AR690" s="144"/>
      <c r="AS690" s="144"/>
      <c r="AT690" s="144"/>
      <c r="AU690" s="144"/>
      <c r="AV690" s="144"/>
      <c r="AW690" s="144"/>
      <c r="AX690" s="144"/>
      <c r="AY690" s="144"/>
      <c r="AZ690" s="144"/>
      <c r="BA690" s="144"/>
      <c r="BB690" s="144"/>
      <c r="BC690" s="144"/>
      <c r="BD690" s="144"/>
      <c r="BE690" s="144"/>
      <c r="BF690" s="144"/>
    </row>
    <row r="691" spans="3:58">
      <c r="C691" s="144"/>
      <c r="D691" s="144"/>
      <c r="E691" s="144"/>
      <c r="F691" s="144"/>
      <c r="G691" s="144"/>
      <c r="H691" s="144"/>
      <c r="I691" s="144"/>
      <c r="J691" s="144"/>
      <c r="K691" s="144"/>
      <c r="L691" s="144"/>
      <c r="M691" s="144"/>
      <c r="N691" s="144"/>
      <c r="O691" s="144"/>
      <c r="P691" s="144"/>
      <c r="Q691" s="145"/>
      <c r="R691" s="145"/>
      <c r="S691" s="145"/>
      <c r="T691" s="145"/>
      <c r="U691" s="145"/>
      <c r="V691" s="145"/>
      <c r="W691" s="145"/>
      <c r="X691" s="145"/>
      <c r="Y691" s="145"/>
      <c r="Z691" s="145"/>
      <c r="AA691" s="145"/>
      <c r="AB691" s="145"/>
      <c r="AC691" s="145"/>
      <c r="AD691" s="145"/>
      <c r="AE691" s="144"/>
      <c r="AF691" s="144"/>
      <c r="AG691" s="144"/>
      <c r="AH691" s="144"/>
      <c r="AI691" s="144"/>
      <c r="AJ691" s="144"/>
      <c r="AK691" s="144"/>
      <c r="AL691" s="144"/>
      <c r="AM691" s="144"/>
      <c r="AN691" s="144"/>
      <c r="AO691" s="144"/>
      <c r="AP691" s="144"/>
      <c r="AQ691" s="144"/>
      <c r="AR691" s="144"/>
      <c r="AS691" s="144"/>
      <c r="AT691" s="144"/>
      <c r="AU691" s="144"/>
      <c r="AV691" s="144"/>
      <c r="AW691" s="144"/>
      <c r="AX691" s="144"/>
      <c r="AY691" s="144"/>
      <c r="AZ691" s="144"/>
      <c r="BA691" s="144"/>
      <c r="BB691" s="144"/>
      <c r="BC691" s="144"/>
      <c r="BD691" s="144"/>
      <c r="BE691" s="144"/>
      <c r="BF691" s="144"/>
    </row>
    <row r="692" spans="3:58">
      <c r="C692" s="144"/>
      <c r="D692" s="144"/>
      <c r="E692" s="144"/>
      <c r="F692" s="144"/>
      <c r="G692" s="144"/>
      <c r="H692" s="144"/>
      <c r="I692" s="144"/>
      <c r="J692" s="144"/>
      <c r="K692" s="144"/>
      <c r="L692" s="144"/>
      <c r="M692" s="144"/>
      <c r="N692" s="144"/>
      <c r="O692" s="144"/>
      <c r="P692" s="144"/>
      <c r="Q692" s="145"/>
      <c r="R692" s="145"/>
      <c r="S692" s="145"/>
      <c r="T692" s="145"/>
      <c r="U692" s="145"/>
      <c r="V692" s="145"/>
      <c r="W692" s="145"/>
      <c r="X692" s="145"/>
      <c r="Y692" s="145"/>
      <c r="Z692" s="145"/>
      <c r="AA692" s="145"/>
      <c r="AB692" s="145"/>
      <c r="AC692" s="145"/>
      <c r="AD692" s="145"/>
      <c r="AE692" s="144"/>
      <c r="AF692" s="144"/>
      <c r="AG692" s="144"/>
      <c r="AH692" s="144"/>
      <c r="AI692" s="144"/>
      <c r="AJ692" s="144"/>
      <c r="AK692" s="144"/>
      <c r="AL692" s="144"/>
      <c r="AM692" s="144"/>
      <c r="AN692" s="144"/>
      <c r="AO692" s="144"/>
      <c r="AP692" s="144"/>
      <c r="AQ692" s="144"/>
      <c r="AR692" s="144"/>
      <c r="AS692" s="144"/>
      <c r="AT692" s="144"/>
      <c r="AU692" s="144"/>
      <c r="AV692" s="144"/>
      <c r="AW692" s="144"/>
      <c r="AX692" s="144"/>
      <c r="AY692" s="144"/>
      <c r="AZ692" s="144"/>
      <c r="BA692" s="144"/>
      <c r="BB692" s="144"/>
      <c r="BC692" s="144"/>
      <c r="BD692" s="144"/>
      <c r="BE692" s="144"/>
      <c r="BF692" s="144"/>
    </row>
    <row r="693" spans="3:58">
      <c r="C693" s="144"/>
      <c r="D693" s="144"/>
      <c r="E693" s="144"/>
      <c r="F693" s="144"/>
      <c r="G693" s="144"/>
      <c r="H693" s="144"/>
      <c r="I693" s="144"/>
      <c r="J693" s="144"/>
      <c r="K693" s="144"/>
      <c r="L693" s="144"/>
      <c r="M693" s="144"/>
      <c r="N693" s="144"/>
      <c r="O693" s="144"/>
      <c r="P693" s="144"/>
      <c r="Q693" s="145"/>
      <c r="R693" s="145"/>
      <c r="S693" s="145"/>
      <c r="T693" s="145"/>
      <c r="U693" s="145"/>
      <c r="V693" s="145"/>
      <c r="W693" s="145"/>
      <c r="X693" s="145"/>
      <c r="Y693" s="145"/>
      <c r="Z693" s="145"/>
      <c r="AA693" s="145"/>
      <c r="AB693" s="145"/>
      <c r="AC693" s="145"/>
      <c r="AD693" s="145"/>
      <c r="AE693" s="144"/>
      <c r="AF693" s="144"/>
      <c r="AG693" s="144"/>
      <c r="AH693" s="144"/>
      <c r="AI693" s="144"/>
      <c r="AJ693" s="144"/>
      <c r="AK693" s="144"/>
      <c r="AL693" s="144"/>
      <c r="AM693" s="144"/>
      <c r="AN693" s="144"/>
      <c r="AO693" s="144"/>
      <c r="AP693" s="144"/>
      <c r="AQ693" s="144"/>
      <c r="AR693" s="144"/>
      <c r="AS693" s="144"/>
      <c r="AT693" s="144"/>
      <c r="AU693" s="144"/>
      <c r="AV693" s="144"/>
      <c r="AW693" s="144"/>
      <c r="AX693" s="144"/>
      <c r="AY693" s="144"/>
      <c r="AZ693" s="144"/>
      <c r="BA693" s="144"/>
      <c r="BB693" s="144"/>
      <c r="BC693" s="144"/>
      <c r="BD693" s="144"/>
      <c r="BE693" s="144"/>
      <c r="BF693" s="144"/>
    </row>
    <row r="694" spans="3:58">
      <c r="C694" s="144"/>
      <c r="D694" s="144"/>
      <c r="E694" s="144"/>
      <c r="F694" s="144"/>
      <c r="G694" s="144"/>
      <c r="H694" s="144"/>
      <c r="I694" s="144"/>
      <c r="J694" s="144"/>
      <c r="K694" s="144"/>
      <c r="L694" s="144"/>
      <c r="M694" s="144"/>
      <c r="N694" s="144"/>
      <c r="O694" s="144"/>
      <c r="P694" s="144"/>
      <c r="Q694" s="145"/>
      <c r="R694" s="145"/>
      <c r="S694" s="145"/>
      <c r="T694" s="145"/>
      <c r="U694" s="145"/>
      <c r="V694" s="145"/>
      <c r="W694" s="145"/>
      <c r="X694" s="145"/>
      <c r="Y694" s="145"/>
      <c r="Z694" s="145"/>
      <c r="AA694" s="145"/>
      <c r="AB694" s="145"/>
      <c r="AC694" s="145"/>
      <c r="AD694" s="145"/>
      <c r="AE694" s="144"/>
      <c r="AF694" s="144"/>
      <c r="AG694" s="144"/>
      <c r="AH694" s="144"/>
      <c r="AI694" s="144"/>
      <c r="AJ694" s="144"/>
      <c r="AK694" s="144"/>
      <c r="AL694" s="144"/>
      <c r="AM694" s="144"/>
      <c r="AN694" s="144"/>
      <c r="AO694" s="144"/>
      <c r="AP694" s="144"/>
      <c r="AQ694" s="144"/>
      <c r="AR694" s="144"/>
      <c r="AS694" s="144"/>
      <c r="AT694" s="144"/>
      <c r="AU694" s="144"/>
      <c r="AV694" s="144"/>
      <c r="AW694" s="144"/>
      <c r="AX694" s="144"/>
      <c r="AY694" s="144"/>
      <c r="AZ694" s="144"/>
      <c r="BA694" s="144"/>
      <c r="BB694" s="144"/>
      <c r="BC694" s="144"/>
      <c r="BD694" s="144"/>
      <c r="BE694" s="144"/>
      <c r="BF694" s="144"/>
    </row>
    <row r="695" spans="3:58">
      <c r="C695" s="144"/>
      <c r="D695" s="144"/>
      <c r="E695" s="144"/>
      <c r="F695" s="144"/>
      <c r="G695" s="144"/>
      <c r="H695" s="144"/>
      <c r="I695" s="144"/>
      <c r="J695" s="144"/>
      <c r="K695" s="144"/>
      <c r="L695" s="144"/>
      <c r="M695" s="144"/>
      <c r="N695" s="144"/>
      <c r="O695" s="144"/>
      <c r="P695" s="144"/>
      <c r="Q695" s="145"/>
      <c r="R695" s="145"/>
      <c r="S695" s="145"/>
      <c r="T695" s="145"/>
      <c r="U695" s="145"/>
      <c r="V695" s="145"/>
      <c r="W695" s="145"/>
      <c r="X695" s="145"/>
      <c r="Y695" s="145"/>
      <c r="Z695" s="145"/>
      <c r="AA695" s="145"/>
      <c r="AB695" s="145"/>
      <c r="AC695" s="145"/>
      <c r="AD695" s="145"/>
      <c r="AE695" s="144"/>
      <c r="AF695" s="144"/>
      <c r="AG695" s="144"/>
      <c r="AH695" s="144"/>
      <c r="AI695" s="144"/>
      <c r="AJ695" s="144"/>
      <c r="AK695" s="144"/>
      <c r="AL695" s="144"/>
      <c r="AM695" s="144"/>
      <c r="AN695" s="144"/>
      <c r="AO695" s="144"/>
      <c r="AP695" s="144"/>
      <c r="AQ695" s="144"/>
      <c r="AR695" s="144"/>
      <c r="AS695" s="144"/>
      <c r="AT695" s="144"/>
      <c r="AU695" s="144"/>
      <c r="AV695" s="144"/>
      <c r="AW695" s="144"/>
      <c r="AX695" s="144"/>
      <c r="AY695" s="144"/>
      <c r="AZ695" s="144"/>
      <c r="BA695" s="144"/>
      <c r="BB695" s="144"/>
      <c r="BC695" s="144"/>
      <c r="BD695" s="144"/>
      <c r="BE695" s="144"/>
      <c r="BF695" s="144"/>
    </row>
    <row r="696" spans="3:58">
      <c r="C696" s="144"/>
      <c r="D696" s="144"/>
      <c r="E696" s="144"/>
      <c r="F696" s="144"/>
      <c r="G696" s="144"/>
      <c r="H696" s="144"/>
      <c r="I696" s="144"/>
      <c r="J696" s="144"/>
      <c r="K696" s="144"/>
      <c r="L696" s="144"/>
      <c r="M696" s="144"/>
      <c r="N696" s="144"/>
      <c r="O696" s="144"/>
      <c r="P696" s="144"/>
      <c r="Q696" s="145"/>
      <c r="R696" s="145"/>
      <c r="S696" s="145"/>
      <c r="T696" s="145"/>
      <c r="U696" s="145"/>
      <c r="V696" s="145"/>
      <c r="W696" s="145"/>
      <c r="X696" s="145"/>
      <c r="Y696" s="145"/>
      <c r="Z696" s="145"/>
      <c r="AA696" s="145"/>
      <c r="AB696" s="145"/>
      <c r="AC696" s="145"/>
      <c r="AD696" s="145"/>
      <c r="AE696" s="144"/>
      <c r="AF696" s="144"/>
      <c r="AG696" s="144"/>
      <c r="AH696" s="144"/>
      <c r="AI696" s="144"/>
      <c r="AJ696" s="144"/>
      <c r="AK696" s="144"/>
      <c r="AL696" s="144"/>
      <c r="AM696" s="144"/>
      <c r="AN696" s="144"/>
      <c r="AO696" s="144"/>
      <c r="AP696" s="144"/>
      <c r="AQ696" s="144"/>
      <c r="AR696" s="144"/>
      <c r="AS696" s="144"/>
      <c r="AT696" s="144"/>
      <c r="AU696" s="144"/>
      <c r="AV696" s="144"/>
      <c r="AW696" s="144"/>
      <c r="AX696" s="144"/>
      <c r="AY696" s="144"/>
      <c r="AZ696" s="144"/>
      <c r="BA696" s="144"/>
      <c r="BB696" s="144"/>
      <c r="BC696" s="144"/>
      <c r="BD696" s="144"/>
      <c r="BE696" s="144"/>
      <c r="BF696" s="144"/>
    </row>
    <row r="697" spans="3:58">
      <c r="C697" s="144"/>
      <c r="D697" s="144"/>
      <c r="E697" s="144"/>
      <c r="F697" s="144"/>
      <c r="G697" s="144"/>
      <c r="H697" s="144"/>
      <c r="I697" s="144"/>
      <c r="J697" s="144"/>
      <c r="K697" s="144"/>
      <c r="L697" s="144"/>
      <c r="M697" s="144"/>
      <c r="N697" s="144"/>
      <c r="O697" s="144"/>
      <c r="P697" s="144"/>
      <c r="Q697" s="145"/>
      <c r="R697" s="145"/>
      <c r="S697" s="145"/>
      <c r="T697" s="145"/>
      <c r="U697" s="145"/>
      <c r="V697" s="145"/>
      <c r="W697" s="145"/>
      <c r="X697" s="145"/>
      <c r="Y697" s="145"/>
      <c r="Z697" s="145"/>
      <c r="AA697" s="145"/>
      <c r="AB697" s="145"/>
      <c r="AC697" s="145"/>
      <c r="AD697" s="145"/>
      <c r="AE697" s="144"/>
      <c r="AF697" s="144"/>
      <c r="AG697" s="144"/>
      <c r="AH697" s="144"/>
      <c r="AI697" s="144"/>
      <c r="AJ697" s="144"/>
      <c r="AK697" s="144"/>
      <c r="AL697" s="144"/>
      <c r="AM697" s="144"/>
      <c r="AN697" s="144"/>
      <c r="AO697" s="144"/>
      <c r="AP697" s="144"/>
      <c r="AQ697" s="144"/>
      <c r="AR697" s="144"/>
      <c r="AS697" s="144"/>
      <c r="AT697" s="144"/>
      <c r="AU697" s="144"/>
      <c r="AV697" s="144"/>
      <c r="AW697" s="144"/>
      <c r="AX697" s="144"/>
      <c r="AY697" s="144"/>
      <c r="AZ697" s="144"/>
      <c r="BA697" s="144"/>
      <c r="BB697" s="144"/>
      <c r="BC697" s="144"/>
      <c r="BD697" s="144"/>
      <c r="BE697" s="144"/>
      <c r="BF697" s="144"/>
    </row>
    <row r="698" spans="3:58">
      <c r="C698" s="144"/>
      <c r="D698" s="144"/>
      <c r="E698" s="144"/>
      <c r="F698" s="144"/>
      <c r="G698" s="144"/>
      <c r="H698" s="144"/>
      <c r="I698" s="144"/>
      <c r="J698" s="144"/>
      <c r="K698" s="144"/>
      <c r="L698" s="144"/>
      <c r="M698" s="144"/>
      <c r="N698" s="144"/>
      <c r="O698" s="144"/>
      <c r="P698" s="144"/>
      <c r="Q698" s="145"/>
      <c r="R698" s="145"/>
      <c r="S698" s="145"/>
      <c r="T698" s="145"/>
      <c r="U698" s="145"/>
      <c r="V698" s="145"/>
      <c r="W698" s="145"/>
      <c r="X698" s="145"/>
      <c r="Y698" s="145"/>
      <c r="Z698" s="145"/>
      <c r="AA698" s="145"/>
      <c r="AB698" s="145"/>
      <c r="AC698" s="145"/>
      <c r="AD698" s="145"/>
      <c r="AE698" s="144"/>
      <c r="AF698" s="144"/>
      <c r="AG698" s="144"/>
      <c r="AH698" s="144"/>
      <c r="AI698" s="144"/>
      <c r="AJ698" s="144"/>
      <c r="AK698" s="144"/>
      <c r="AL698" s="144"/>
      <c r="AM698" s="144"/>
      <c r="AN698" s="144"/>
      <c r="AO698" s="144"/>
      <c r="AP698" s="144"/>
      <c r="AQ698" s="144"/>
      <c r="AR698" s="144"/>
      <c r="AS698" s="144"/>
      <c r="AT698" s="144"/>
      <c r="AU698" s="144"/>
      <c r="AV698" s="144"/>
      <c r="AW698" s="144"/>
      <c r="AX698" s="144"/>
      <c r="AY698" s="144"/>
      <c r="AZ698" s="144"/>
      <c r="BA698" s="144"/>
      <c r="BB698" s="144"/>
      <c r="BC698" s="144"/>
      <c r="BD698" s="144"/>
      <c r="BE698" s="144"/>
      <c r="BF698" s="144"/>
    </row>
    <row r="699" spans="3:58">
      <c r="C699" s="144"/>
      <c r="D699" s="144"/>
      <c r="E699" s="144"/>
      <c r="F699" s="144"/>
      <c r="G699" s="144"/>
      <c r="H699" s="144"/>
      <c r="I699" s="144"/>
      <c r="J699" s="144"/>
      <c r="K699" s="144"/>
      <c r="L699" s="144"/>
      <c r="M699" s="144"/>
      <c r="N699" s="144"/>
      <c r="O699" s="144"/>
      <c r="P699" s="144"/>
      <c r="Q699" s="145"/>
      <c r="R699" s="145"/>
      <c r="S699" s="145"/>
      <c r="T699" s="145"/>
      <c r="U699" s="145"/>
      <c r="V699" s="145"/>
      <c r="W699" s="145"/>
      <c r="X699" s="145"/>
      <c r="Y699" s="145"/>
      <c r="Z699" s="145"/>
      <c r="AA699" s="145"/>
      <c r="AB699" s="145"/>
      <c r="AC699" s="145"/>
      <c r="AD699" s="145"/>
      <c r="AE699" s="144"/>
      <c r="AF699" s="144"/>
      <c r="AG699" s="144"/>
      <c r="AH699" s="144"/>
      <c r="AI699" s="144"/>
      <c r="AJ699" s="144"/>
      <c r="AK699" s="144"/>
      <c r="AL699" s="144"/>
      <c r="AM699" s="144"/>
      <c r="AN699" s="144"/>
      <c r="AO699" s="144"/>
      <c r="AP699" s="144"/>
      <c r="AQ699" s="144"/>
      <c r="AR699" s="144"/>
      <c r="AS699" s="144"/>
      <c r="AT699" s="144"/>
      <c r="AU699" s="144"/>
      <c r="AV699" s="144"/>
      <c r="AW699" s="144"/>
      <c r="AX699" s="144"/>
      <c r="AY699" s="144"/>
      <c r="AZ699" s="144"/>
      <c r="BA699" s="144"/>
      <c r="BB699" s="144"/>
      <c r="BC699" s="144"/>
      <c r="BD699" s="144"/>
      <c r="BE699" s="144"/>
      <c r="BF699" s="144"/>
    </row>
    <row r="700" spans="3:58">
      <c r="C700" s="144"/>
      <c r="D700" s="144"/>
      <c r="E700" s="144"/>
      <c r="F700" s="144"/>
      <c r="G700" s="144"/>
      <c r="H700" s="144"/>
      <c r="I700" s="144"/>
      <c r="J700" s="144"/>
      <c r="K700" s="144"/>
      <c r="L700" s="144"/>
      <c r="M700" s="144"/>
      <c r="N700" s="144"/>
      <c r="O700" s="144"/>
      <c r="P700" s="144"/>
      <c r="Q700" s="145"/>
      <c r="R700" s="145"/>
      <c r="S700" s="145"/>
      <c r="T700" s="145"/>
      <c r="U700" s="145"/>
      <c r="V700" s="145"/>
      <c r="W700" s="145"/>
      <c r="X700" s="145"/>
      <c r="Y700" s="145"/>
      <c r="Z700" s="145"/>
      <c r="AA700" s="145"/>
      <c r="AB700" s="145"/>
      <c r="AC700" s="145"/>
      <c r="AD700" s="145"/>
      <c r="AE700" s="144"/>
      <c r="AF700" s="144"/>
      <c r="AG700" s="144"/>
      <c r="AH700" s="144"/>
      <c r="AI700" s="144"/>
      <c r="AJ700" s="144"/>
      <c r="AK700" s="144"/>
      <c r="AL700" s="144"/>
      <c r="AM700" s="144"/>
      <c r="AN700" s="144"/>
      <c r="AO700" s="144"/>
      <c r="AP700" s="144"/>
      <c r="AQ700" s="144"/>
      <c r="AR700" s="144"/>
      <c r="AS700" s="144"/>
      <c r="AT700" s="144"/>
      <c r="AU700" s="144"/>
      <c r="AV700" s="144"/>
      <c r="AW700" s="144"/>
      <c r="AX700" s="144"/>
      <c r="AY700" s="144"/>
      <c r="AZ700" s="144"/>
      <c r="BA700" s="144"/>
      <c r="BB700" s="144"/>
      <c r="BC700" s="144"/>
      <c r="BD700" s="144"/>
      <c r="BE700" s="144"/>
      <c r="BF700" s="144"/>
    </row>
    <row r="701" spans="3:58">
      <c r="C701" s="144"/>
      <c r="D701" s="144"/>
      <c r="E701" s="144"/>
      <c r="F701" s="144"/>
      <c r="G701" s="144"/>
      <c r="H701" s="144"/>
      <c r="I701" s="144"/>
      <c r="J701" s="144"/>
      <c r="K701" s="144"/>
      <c r="L701" s="144"/>
      <c r="M701" s="144"/>
      <c r="N701" s="144"/>
      <c r="O701" s="144"/>
      <c r="P701" s="144"/>
      <c r="Q701" s="145"/>
      <c r="R701" s="145"/>
      <c r="S701" s="145"/>
      <c r="T701" s="145"/>
      <c r="U701" s="145"/>
      <c r="V701" s="145"/>
      <c r="W701" s="145"/>
      <c r="X701" s="145"/>
      <c r="Y701" s="145"/>
      <c r="Z701" s="145"/>
      <c r="AA701" s="145"/>
      <c r="AB701" s="145"/>
      <c r="AC701" s="145"/>
      <c r="AD701" s="145"/>
      <c r="AE701" s="144"/>
      <c r="AF701" s="144"/>
      <c r="AG701" s="144"/>
      <c r="AH701" s="144"/>
      <c r="AI701" s="144"/>
      <c r="AJ701" s="144"/>
      <c r="AK701" s="144"/>
      <c r="AL701" s="144"/>
      <c r="AM701" s="144"/>
      <c r="AN701" s="144"/>
      <c r="AO701" s="144"/>
      <c r="AP701" s="144"/>
      <c r="AQ701" s="144"/>
      <c r="AR701" s="144"/>
      <c r="AS701" s="144"/>
      <c r="AT701" s="144"/>
      <c r="AU701" s="144"/>
      <c r="AV701" s="144"/>
      <c r="AW701" s="144"/>
      <c r="AX701" s="144"/>
      <c r="AY701" s="144"/>
      <c r="AZ701" s="144"/>
      <c r="BA701" s="144"/>
      <c r="BB701" s="144"/>
      <c r="BC701" s="144"/>
      <c r="BD701" s="144"/>
      <c r="BE701" s="144"/>
      <c r="BF701" s="144"/>
    </row>
    <row r="702" spans="3:58">
      <c r="C702" s="144"/>
      <c r="D702" s="144"/>
      <c r="E702" s="144"/>
      <c r="F702" s="144"/>
      <c r="G702" s="144"/>
      <c r="H702" s="144"/>
      <c r="I702" s="144"/>
      <c r="J702" s="144"/>
      <c r="K702" s="144"/>
      <c r="L702" s="144"/>
      <c r="M702" s="144"/>
      <c r="N702" s="144"/>
      <c r="O702" s="144"/>
      <c r="P702" s="144"/>
      <c r="Q702" s="145"/>
      <c r="R702" s="145"/>
      <c r="S702" s="145"/>
      <c r="T702" s="145"/>
      <c r="U702" s="145"/>
      <c r="V702" s="145"/>
      <c r="W702" s="145"/>
      <c r="X702" s="145"/>
      <c r="Y702" s="145"/>
      <c r="Z702" s="145"/>
      <c r="AA702" s="145"/>
      <c r="AB702" s="145"/>
      <c r="AC702" s="145"/>
      <c r="AD702" s="145"/>
      <c r="AE702" s="144"/>
      <c r="AF702" s="144"/>
      <c r="AG702" s="144"/>
      <c r="AH702" s="144"/>
      <c r="AI702" s="144"/>
      <c r="AJ702" s="144"/>
      <c r="AK702" s="144"/>
      <c r="AL702" s="144"/>
      <c r="AM702" s="144"/>
      <c r="AN702" s="144"/>
      <c r="AO702" s="144"/>
      <c r="AP702" s="144"/>
      <c r="AQ702" s="144"/>
      <c r="AR702" s="144"/>
      <c r="AS702" s="144"/>
      <c r="AT702" s="144"/>
      <c r="AU702" s="144"/>
      <c r="AV702" s="144"/>
      <c r="AW702" s="144"/>
      <c r="AX702" s="144"/>
      <c r="AY702" s="144"/>
      <c r="AZ702" s="144"/>
      <c r="BA702" s="144"/>
      <c r="BB702" s="144"/>
      <c r="BC702" s="144"/>
      <c r="BD702" s="144"/>
      <c r="BE702" s="144"/>
      <c r="BF702" s="144"/>
    </row>
    <row r="703" spans="3:58">
      <c r="C703" s="144"/>
      <c r="D703" s="144"/>
      <c r="E703" s="144"/>
      <c r="F703" s="144"/>
      <c r="G703" s="144"/>
      <c r="H703" s="144"/>
      <c r="I703" s="144"/>
      <c r="J703" s="144"/>
      <c r="K703" s="144"/>
      <c r="L703" s="144"/>
      <c r="M703" s="144"/>
      <c r="N703" s="144"/>
      <c r="O703" s="144"/>
      <c r="P703" s="144"/>
      <c r="Q703" s="145"/>
      <c r="R703" s="145"/>
      <c r="S703" s="145"/>
      <c r="T703" s="145"/>
      <c r="U703" s="145"/>
      <c r="V703" s="145"/>
      <c r="W703" s="145"/>
      <c r="X703" s="145"/>
      <c r="Y703" s="145"/>
      <c r="Z703" s="145"/>
      <c r="AA703" s="145"/>
      <c r="AB703" s="145"/>
      <c r="AC703" s="145"/>
      <c r="AD703" s="145"/>
      <c r="AE703" s="144"/>
      <c r="AF703" s="144"/>
      <c r="AG703" s="144"/>
      <c r="AH703" s="144"/>
      <c r="AI703" s="144"/>
      <c r="AJ703" s="144"/>
      <c r="AK703" s="144"/>
      <c r="AL703" s="144"/>
      <c r="AM703" s="144"/>
      <c r="AN703" s="144"/>
      <c r="AO703" s="144"/>
      <c r="AP703" s="144"/>
      <c r="AQ703" s="144"/>
      <c r="AR703" s="144"/>
      <c r="AS703" s="144"/>
      <c r="AT703" s="144"/>
      <c r="AU703" s="144"/>
      <c r="AV703" s="144"/>
      <c r="AW703" s="144"/>
      <c r="AX703" s="144"/>
      <c r="AY703" s="144"/>
      <c r="AZ703" s="144"/>
      <c r="BA703" s="144"/>
      <c r="BB703" s="144"/>
      <c r="BC703" s="144"/>
      <c r="BD703" s="144"/>
      <c r="BE703" s="144"/>
      <c r="BF703" s="144"/>
    </row>
    <row r="704" spans="3:58">
      <c r="C704" s="144"/>
      <c r="D704" s="144"/>
      <c r="E704" s="144"/>
      <c r="F704" s="144"/>
      <c r="G704" s="144"/>
      <c r="H704" s="144"/>
      <c r="I704" s="144"/>
      <c r="J704" s="144"/>
      <c r="K704" s="144"/>
      <c r="L704" s="144"/>
      <c r="M704" s="144"/>
      <c r="N704" s="144"/>
      <c r="O704" s="144"/>
      <c r="P704" s="144"/>
      <c r="Q704" s="145"/>
      <c r="R704" s="145"/>
      <c r="S704" s="145"/>
      <c r="T704" s="145"/>
      <c r="U704" s="145"/>
      <c r="V704" s="145"/>
      <c r="W704" s="145"/>
      <c r="X704" s="145"/>
      <c r="Y704" s="145"/>
      <c r="Z704" s="145"/>
      <c r="AA704" s="145"/>
      <c r="AB704" s="145"/>
      <c r="AC704" s="145"/>
      <c r="AD704" s="145"/>
      <c r="AE704" s="144"/>
      <c r="AF704" s="144"/>
      <c r="AG704" s="144"/>
      <c r="AH704" s="144"/>
      <c r="AI704" s="144"/>
      <c r="AJ704" s="144"/>
      <c r="AK704" s="144"/>
      <c r="AL704" s="144"/>
      <c r="AM704" s="144"/>
      <c r="AN704" s="144"/>
      <c r="AO704" s="144"/>
      <c r="AP704" s="144"/>
      <c r="AQ704" s="144"/>
      <c r="AR704" s="144"/>
      <c r="AS704" s="144"/>
      <c r="AT704" s="144"/>
      <c r="AU704" s="144"/>
      <c r="AV704" s="144"/>
      <c r="AW704" s="144"/>
      <c r="AX704" s="144"/>
      <c r="AY704" s="144"/>
      <c r="AZ704" s="144"/>
      <c r="BA704" s="144"/>
      <c r="BB704" s="144"/>
      <c r="BC704" s="144"/>
      <c r="BD704" s="144"/>
      <c r="BE704" s="144"/>
      <c r="BF704" s="144"/>
    </row>
    <row r="705" spans="3:58">
      <c r="C705" s="144"/>
      <c r="D705" s="144"/>
      <c r="E705" s="144"/>
      <c r="F705" s="144"/>
      <c r="G705" s="144"/>
      <c r="H705" s="144"/>
      <c r="I705" s="144"/>
      <c r="J705" s="144"/>
      <c r="K705" s="144"/>
      <c r="L705" s="144"/>
      <c r="M705" s="144"/>
      <c r="N705" s="144"/>
      <c r="O705" s="144"/>
      <c r="P705" s="144"/>
      <c r="Q705" s="145"/>
      <c r="R705" s="145"/>
      <c r="S705" s="145"/>
      <c r="T705" s="145"/>
      <c r="U705" s="145"/>
      <c r="V705" s="145"/>
      <c r="W705" s="145"/>
      <c r="X705" s="145"/>
      <c r="Y705" s="145"/>
      <c r="Z705" s="145"/>
      <c r="AA705" s="145"/>
      <c r="AB705" s="145"/>
      <c r="AC705" s="145"/>
      <c r="AD705" s="145"/>
      <c r="AE705" s="144"/>
      <c r="AF705" s="144"/>
      <c r="AG705" s="144"/>
      <c r="AH705" s="144"/>
      <c r="AI705" s="144"/>
      <c r="AJ705" s="144"/>
      <c r="AK705" s="144"/>
      <c r="AL705" s="144"/>
      <c r="AM705" s="144"/>
      <c r="AN705" s="144"/>
      <c r="AO705" s="144"/>
      <c r="AP705" s="144"/>
      <c r="AQ705" s="144"/>
      <c r="AR705" s="144"/>
      <c r="AS705" s="144"/>
      <c r="AT705" s="144"/>
      <c r="AU705" s="144"/>
      <c r="AV705" s="144"/>
      <c r="AW705" s="144"/>
      <c r="AX705" s="144"/>
      <c r="AY705" s="144"/>
      <c r="AZ705" s="144"/>
      <c r="BA705" s="144"/>
      <c r="BB705" s="144"/>
      <c r="BC705" s="144"/>
      <c r="BD705" s="144"/>
      <c r="BE705" s="144"/>
      <c r="BF705" s="144"/>
    </row>
    <row r="706" spans="3:58">
      <c r="C706" s="144"/>
      <c r="D706" s="144"/>
      <c r="E706" s="144"/>
      <c r="F706" s="144"/>
      <c r="G706" s="144"/>
      <c r="H706" s="144"/>
      <c r="I706" s="144"/>
      <c r="J706" s="144"/>
      <c r="K706" s="144"/>
      <c r="L706" s="144"/>
      <c r="M706" s="144"/>
      <c r="N706" s="144"/>
      <c r="O706" s="144"/>
      <c r="P706" s="144"/>
      <c r="Q706" s="145"/>
      <c r="R706" s="145"/>
      <c r="S706" s="145"/>
      <c r="T706" s="145"/>
      <c r="U706" s="145"/>
      <c r="V706" s="145"/>
      <c r="W706" s="145"/>
      <c r="X706" s="145"/>
      <c r="Y706" s="145"/>
      <c r="Z706" s="145"/>
      <c r="AA706" s="145"/>
      <c r="AB706" s="145"/>
      <c r="AC706" s="145"/>
      <c r="AD706" s="145"/>
      <c r="AE706" s="144"/>
      <c r="AF706" s="144"/>
      <c r="AG706" s="144"/>
      <c r="AH706" s="144"/>
      <c r="AI706" s="144"/>
      <c r="AJ706" s="144"/>
      <c r="AK706" s="144"/>
      <c r="AL706" s="144"/>
      <c r="AM706" s="144"/>
      <c r="AN706" s="144"/>
      <c r="AO706" s="144"/>
      <c r="AP706" s="144"/>
      <c r="AQ706" s="144"/>
      <c r="AR706" s="144"/>
      <c r="AS706" s="144"/>
      <c r="AT706" s="144"/>
      <c r="AU706" s="144"/>
      <c r="AV706" s="144"/>
      <c r="AW706" s="144"/>
      <c r="AX706" s="144"/>
      <c r="AY706" s="144"/>
      <c r="AZ706" s="144"/>
      <c r="BA706" s="144"/>
      <c r="BB706" s="144"/>
      <c r="BC706" s="144"/>
      <c r="BD706" s="144"/>
      <c r="BE706" s="144"/>
      <c r="BF706" s="144"/>
    </row>
    <row r="707" spans="3:58">
      <c r="C707" s="144"/>
      <c r="D707" s="144"/>
      <c r="E707" s="144"/>
      <c r="F707" s="144"/>
      <c r="G707" s="144"/>
      <c r="H707" s="144"/>
      <c r="I707" s="144"/>
      <c r="J707" s="144"/>
      <c r="K707" s="144"/>
      <c r="L707" s="144"/>
      <c r="M707" s="144"/>
      <c r="N707" s="144"/>
      <c r="O707" s="144"/>
      <c r="P707" s="144"/>
      <c r="Q707" s="145"/>
      <c r="R707" s="145"/>
      <c r="S707" s="145"/>
      <c r="T707" s="145"/>
      <c r="U707" s="145"/>
      <c r="V707" s="145"/>
      <c r="W707" s="145"/>
      <c r="X707" s="145"/>
      <c r="Y707" s="145"/>
      <c r="Z707" s="145"/>
      <c r="AA707" s="145"/>
      <c r="AB707" s="145"/>
      <c r="AC707" s="145"/>
      <c r="AD707" s="145"/>
      <c r="AE707" s="144"/>
      <c r="AF707" s="144"/>
      <c r="AG707" s="144"/>
      <c r="AH707" s="144"/>
      <c r="AI707" s="144"/>
      <c r="AJ707" s="144"/>
      <c r="AK707" s="144"/>
      <c r="AL707" s="144"/>
      <c r="AM707" s="144"/>
      <c r="AN707" s="144"/>
      <c r="AO707" s="144"/>
      <c r="AP707" s="144"/>
      <c r="AQ707" s="144"/>
      <c r="AR707" s="144"/>
      <c r="AS707" s="144"/>
      <c r="AT707" s="144"/>
      <c r="AU707" s="144"/>
      <c r="AV707" s="144"/>
      <c r="AW707" s="144"/>
      <c r="AX707" s="144"/>
      <c r="AY707" s="144"/>
      <c r="AZ707" s="144"/>
      <c r="BA707" s="144"/>
      <c r="BB707" s="144"/>
      <c r="BC707" s="144"/>
      <c r="BD707" s="144"/>
      <c r="BE707" s="144"/>
      <c r="BF707" s="144"/>
    </row>
    <row r="708" spans="3:58">
      <c r="C708" s="144"/>
      <c r="D708" s="144"/>
      <c r="E708" s="144"/>
      <c r="F708" s="144"/>
      <c r="G708" s="144"/>
      <c r="H708" s="144"/>
      <c r="I708" s="144"/>
      <c r="J708" s="144"/>
      <c r="K708" s="144"/>
      <c r="L708" s="144"/>
      <c r="M708" s="144"/>
      <c r="N708" s="144"/>
      <c r="O708" s="144"/>
      <c r="P708" s="144"/>
      <c r="Q708" s="145"/>
      <c r="R708" s="145"/>
      <c r="S708" s="145"/>
      <c r="T708" s="145"/>
      <c r="U708" s="145"/>
      <c r="V708" s="145"/>
      <c r="W708" s="145"/>
      <c r="X708" s="145"/>
      <c r="Y708" s="145"/>
      <c r="Z708" s="145"/>
      <c r="AA708" s="145"/>
      <c r="AB708" s="145"/>
      <c r="AC708" s="145"/>
      <c r="AD708" s="145"/>
      <c r="AE708" s="144"/>
      <c r="AF708" s="144"/>
      <c r="AG708" s="144"/>
      <c r="AH708" s="144"/>
      <c r="AI708" s="144"/>
      <c r="AJ708" s="144"/>
      <c r="AK708" s="144"/>
      <c r="AL708" s="144"/>
      <c r="AM708" s="144"/>
      <c r="AN708" s="144"/>
      <c r="AO708" s="144"/>
      <c r="AP708" s="144"/>
      <c r="AQ708" s="144"/>
      <c r="AR708" s="144"/>
      <c r="AS708" s="144"/>
      <c r="AT708" s="144"/>
      <c r="AU708" s="144"/>
      <c r="AV708" s="144"/>
      <c r="AW708" s="144"/>
      <c r="AX708" s="144"/>
      <c r="AY708" s="144"/>
      <c r="AZ708" s="144"/>
      <c r="BA708" s="144"/>
      <c r="BB708" s="144"/>
      <c r="BC708" s="144"/>
      <c r="BD708" s="144"/>
      <c r="BE708" s="144"/>
      <c r="BF708" s="144"/>
    </row>
    <row r="709" spans="3:58">
      <c r="C709" s="144"/>
      <c r="D709" s="144"/>
      <c r="E709" s="144"/>
      <c r="F709" s="144"/>
      <c r="G709" s="144"/>
      <c r="H709" s="144"/>
      <c r="I709" s="144"/>
      <c r="J709" s="144"/>
      <c r="K709" s="144"/>
      <c r="L709" s="144"/>
      <c r="M709" s="144"/>
      <c r="N709" s="144"/>
      <c r="O709" s="144"/>
      <c r="P709" s="144"/>
      <c r="Q709" s="145"/>
      <c r="R709" s="145"/>
      <c r="S709" s="145"/>
      <c r="T709" s="145"/>
      <c r="U709" s="145"/>
      <c r="V709" s="145"/>
      <c r="W709" s="145"/>
      <c r="X709" s="145"/>
      <c r="Y709" s="145"/>
      <c r="Z709" s="145"/>
      <c r="AA709" s="145"/>
      <c r="AB709" s="145"/>
      <c r="AC709" s="145"/>
      <c r="AD709" s="145"/>
      <c r="AE709" s="144"/>
      <c r="AF709" s="144"/>
      <c r="AG709" s="144"/>
      <c r="AH709" s="144"/>
      <c r="AI709" s="144"/>
      <c r="AJ709" s="144"/>
      <c r="AK709" s="144"/>
      <c r="AL709" s="144"/>
      <c r="AM709" s="144"/>
      <c r="AN709" s="144"/>
      <c r="AO709" s="144"/>
      <c r="AP709" s="144"/>
      <c r="AQ709" s="144"/>
      <c r="AR709" s="144"/>
      <c r="AS709" s="144"/>
      <c r="AT709" s="144"/>
      <c r="AU709" s="144"/>
      <c r="AV709" s="144"/>
      <c r="AW709" s="144"/>
      <c r="AX709" s="144"/>
      <c r="AY709" s="144"/>
      <c r="AZ709" s="144"/>
      <c r="BA709" s="144"/>
      <c r="BB709" s="144"/>
      <c r="BC709" s="144"/>
      <c r="BD709" s="144"/>
      <c r="BE709" s="144"/>
      <c r="BF709" s="144"/>
    </row>
    <row r="710" spans="3:58">
      <c r="C710" s="144"/>
      <c r="D710" s="144"/>
      <c r="E710" s="144"/>
      <c r="F710" s="144"/>
      <c r="G710" s="144"/>
      <c r="H710" s="144"/>
      <c r="I710" s="144"/>
      <c r="J710" s="144"/>
      <c r="K710" s="144"/>
      <c r="L710" s="144"/>
      <c r="M710" s="144"/>
      <c r="N710" s="144"/>
      <c r="O710" s="144"/>
      <c r="P710" s="144"/>
      <c r="Q710" s="145"/>
      <c r="R710" s="145"/>
      <c r="S710" s="145"/>
      <c r="T710" s="145"/>
      <c r="U710" s="145"/>
      <c r="V710" s="145"/>
      <c r="W710" s="145"/>
      <c r="X710" s="145"/>
      <c r="Y710" s="145"/>
      <c r="Z710" s="145"/>
      <c r="AA710" s="145"/>
      <c r="AB710" s="145"/>
      <c r="AC710" s="145"/>
      <c r="AD710" s="145"/>
      <c r="AE710" s="144"/>
      <c r="AF710" s="144"/>
      <c r="AG710" s="144"/>
      <c r="AH710" s="144"/>
      <c r="AI710" s="144"/>
      <c r="AJ710" s="144"/>
      <c r="AK710" s="144"/>
      <c r="AL710" s="144"/>
      <c r="AM710" s="144"/>
      <c r="AN710" s="144"/>
      <c r="AO710" s="144"/>
      <c r="AP710" s="144"/>
      <c r="AQ710" s="144"/>
      <c r="AR710" s="144"/>
      <c r="AS710" s="144"/>
      <c r="AT710" s="144"/>
      <c r="AU710" s="144"/>
      <c r="AV710" s="144"/>
      <c r="AW710" s="144"/>
      <c r="AX710" s="144"/>
      <c r="AY710" s="144"/>
      <c r="AZ710" s="144"/>
      <c r="BA710" s="144"/>
      <c r="BB710" s="144"/>
      <c r="BC710" s="144"/>
      <c r="BD710" s="144"/>
      <c r="BE710" s="144"/>
      <c r="BF710" s="144"/>
    </row>
    <row r="711" spans="3:58">
      <c r="C711" s="144"/>
      <c r="D711" s="144"/>
      <c r="E711" s="144"/>
      <c r="F711" s="144"/>
      <c r="G711" s="144"/>
      <c r="H711" s="144"/>
      <c r="I711" s="144"/>
      <c r="J711" s="144"/>
      <c r="K711" s="144"/>
      <c r="L711" s="144"/>
      <c r="M711" s="144"/>
      <c r="N711" s="144"/>
      <c r="O711" s="144"/>
      <c r="P711" s="144"/>
      <c r="Q711" s="145"/>
      <c r="R711" s="145"/>
      <c r="S711" s="145"/>
      <c r="T711" s="145"/>
      <c r="U711" s="145"/>
      <c r="V711" s="145"/>
      <c r="W711" s="145"/>
      <c r="X711" s="145"/>
      <c r="Y711" s="145"/>
      <c r="Z711" s="145"/>
      <c r="AA711" s="145"/>
      <c r="AB711" s="145"/>
      <c r="AC711" s="145"/>
      <c r="AD711" s="145"/>
      <c r="AE711" s="144"/>
      <c r="AF711" s="144"/>
      <c r="AG711" s="144"/>
      <c r="AH711" s="144"/>
      <c r="AI711" s="144"/>
      <c r="AJ711" s="144"/>
      <c r="AK711" s="144"/>
      <c r="AL711" s="144"/>
      <c r="AM711" s="144"/>
      <c r="AN711" s="144"/>
      <c r="AO711" s="144"/>
      <c r="AP711" s="144"/>
      <c r="AQ711" s="144"/>
      <c r="AR711" s="144"/>
      <c r="AS711" s="144"/>
      <c r="AT711" s="144"/>
      <c r="AU711" s="144"/>
      <c r="AV711" s="144"/>
      <c r="AW711" s="144"/>
      <c r="AX711" s="144"/>
      <c r="AY711" s="144"/>
      <c r="AZ711" s="144"/>
      <c r="BA711" s="144"/>
      <c r="BB711" s="144"/>
      <c r="BC711" s="144"/>
      <c r="BD711" s="144"/>
      <c r="BE711" s="144"/>
      <c r="BF711" s="144"/>
    </row>
    <row r="712" spans="3:58">
      <c r="C712" s="144"/>
      <c r="D712" s="144"/>
      <c r="E712" s="144"/>
      <c r="F712" s="144"/>
      <c r="G712" s="144"/>
      <c r="H712" s="144"/>
      <c r="I712" s="144"/>
      <c r="J712" s="144"/>
      <c r="K712" s="144"/>
      <c r="L712" s="144"/>
      <c r="M712" s="144"/>
      <c r="N712" s="144"/>
      <c r="O712" s="144"/>
      <c r="P712" s="144"/>
      <c r="Q712" s="145"/>
      <c r="R712" s="145"/>
      <c r="S712" s="145"/>
      <c r="T712" s="145"/>
      <c r="U712" s="145"/>
      <c r="V712" s="145"/>
      <c r="W712" s="145"/>
      <c r="X712" s="145"/>
      <c r="Y712" s="145"/>
      <c r="Z712" s="145"/>
      <c r="AA712" s="145"/>
      <c r="AB712" s="145"/>
      <c r="AC712" s="145"/>
      <c r="AD712" s="145"/>
      <c r="AE712" s="144"/>
      <c r="AF712" s="144"/>
      <c r="AG712" s="144"/>
      <c r="AH712" s="144"/>
      <c r="AI712" s="144"/>
      <c r="AJ712" s="144"/>
      <c r="AK712" s="144"/>
      <c r="AL712" s="144"/>
      <c r="AM712" s="144"/>
      <c r="AN712" s="144"/>
      <c r="AO712" s="144"/>
      <c r="AP712" s="144"/>
      <c r="AQ712" s="144"/>
      <c r="AR712" s="144"/>
      <c r="AS712" s="144"/>
      <c r="AT712" s="144"/>
      <c r="AU712" s="144"/>
      <c r="AV712" s="144"/>
      <c r="AW712" s="144"/>
      <c r="AX712" s="144"/>
      <c r="AY712" s="144"/>
      <c r="AZ712" s="144"/>
      <c r="BA712" s="144"/>
      <c r="BB712" s="144"/>
      <c r="BC712" s="144"/>
      <c r="BD712" s="144"/>
      <c r="BE712" s="144"/>
      <c r="BF712" s="144"/>
    </row>
    <row r="713" spans="3:58">
      <c r="C713" s="144"/>
      <c r="D713" s="144"/>
      <c r="E713" s="144"/>
      <c r="F713" s="144"/>
      <c r="G713" s="144"/>
      <c r="H713" s="144"/>
      <c r="I713" s="144"/>
      <c r="J713" s="144"/>
      <c r="K713" s="144"/>
      <c r="L713" s="144"/>
      <c r="M713" s="144"/>
      <c r="N713" s="144"/>
      <c r="O713" s="144"/>
      <c r="P713" s="144"/>
      <c r="Q713" s="145"/>
      <c r="R713" s="145"/>
      <c r="S713" s="145"/>
      <c r="T713" s="145"/>
      <c r="U713" s="145"/>
      <c r="V713" s="145"/>
      <c r="W713" s="145"/>
      <c r="X713" s="145"/>
      <c r="Y713" s="145"/>
      <c r="Z713" s="145"/>
      <c r="AA713" s="145"/>
      <c r="AB713" s="145"/>
      <c r="AC713" s="145"/>
      <c r="AD713" s="145"/>
      <c r="AE713" s="144"/>
      <c r="AF713" s="144"/>
      <c r="AG713" s="144"/>
      <c r="AH713" s="144"/>
      <c r="AI713" s="144"/>
      <c r="AJ713" s="144"/>
      <c r="AK713" s="144"/>
      <c r="AL713" s="144"/>
      <c r="AM713" s="144"/>
      <c r="AN713" s="144"/>
      <c r="AO713" s="144"/>
      <c r="AP713" s="144"/>
      <c r="AQ713" s="144"/>
      <c r="AR713" s="144"/>
      <c r="AS713" s="144"/>
      <c r="AT713" s="144"/>
      <c r="AU713" s="144"/>
      <c r="AV713" s="144"/>
      <c r="AW713" s="144"/>
      <c r="AX713" s="144"/>
      <c r="AY713" s="144"/>
      <c r="AZ713" s="144"/>
      <c r="BA713" s="144"/>
      <c r="BB713" s="144"/>
      <c r="BC713" s="144"/>
      <c r="BD713" s="144"/>
      <c r="BE713" s="144"/>
      <c r="BF713" s="144"/>
    </row>
    <row r="714" spans="3:58">
      <c r="C714" s="144"/>
      <c r="D714" s="144"/>
      <c r="E714" s="144"/>
      <c r="F714" s="144"/>
      <c r="G714" s="144"/>
      <c r="H714" s="144"/>
      <c r="I714" s="144"/>
      <c r="J714" s="144"/>
      <c r="K714" s="144"/>
      <c r="L714" s="144"/>
      <c r="M714" s="144"/>
      <c r="N714" s="144"/>
      <c r="O714" s="144"/>
      <c r="P714" s="144"/>
      <c r="Q714" s="145"/>
      <c r="R714" s="145"/>
      <c r="S714" s="145"/>
      <c r="T714" s="145"/>
      <c r="U714" s="145"/>
      <c r="V714" s="145"/>
      <c r="W714" s="145"/>
      <c r="X714" s="145"/>
      <c r="Y714" s="145"/>
      <c r="Z714" s="145"/>
      <c r="AA714" s="145"/>
      <c r="AB714" s="145"/>
      <c r="AC714" s="145"/>
      <c r="AD714" s="145"/>
      <c r="AE714" s="144"/>
      <c r="AF714" s="144"/>
      <c r="AG714" s="144"/>
      <c r="AH714" s="144"/>
      <c r="AI714" s="144"/>
      <c r="AJ714" s="144"/>
      <c r="AK714" s="144"/>
      <c r="AL714" s="144"/>
      <c r="AM714" s="144"/>
      <c r="AN714" s="144"/>
      <c r="AO714" s="144"/>
      <c r="AP714" s="144"/>
      <c r="AQ714" s="144"/>
      <c r="AR714" s="144"/>
      <c r="AS714" s="144"/>
      <c r="AT714" s="144"/>
      <c r="AU714" s="144"/>
      <c r="AV714" s="144"/>
      <c r="AW714" s="144"/>
      <c r="AX714" s="144"/>
      <c r="AY714" s="144"/>
      <c r="AZ714" s="144"/>
      <c r="BA714" s="144"/>
      <c r="BB714" s="144"/>
      <c r="BC714" s="144"/>
      <c r="BD714" s="144"/>
      <c r="BE714" s="144"/>
      <c r="BF714" s="144"/>
    </row>
    <row r="715" spans="3:58">
      <c r="C715" s="144"/>
      <c r="D715" s="144"/>
      <c r="E715" s="144"/>
      <c r="F715" s="144"/>
      <c r="G715" s="144"/>
      <c r="H715" s="144"/>
      <c r="I715" s="144"/>
      <c r="J715" s="144"/>
      <c r="K715" s="144"/>
      <c r="L715" s="144"/>
      <c r="M715" s="144"/>
      <c r="N715" s="144"/>
      <c r="O715" s="144"/>
      <c r="P715" s="144"/>
      <c r="Q715" s="145"/>
      <c r="R715" s="145"/>
      <c r="S715" s="145"/>
      <c r="T715" s="145"/>
      <c r="U715" s="145"/>
      <c r="V715" s="145"/>
      <c r="W715" s="145"/>
      <c r="X715" s="145"/>
      <c r="Y715" s="145"/>
      <c r="Z715" s="145"/>
      <c r="AA715" s="145"/>
      <c r="AB715" s="145"/>
      <c r="AC715" s="145"/>
      <c r="AD715" s="145"/>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c r="BB715" s="144"/>
      <c r="BC715" s="144"/>
      <c r="BD715" s="144"/>
      <c r="BE715" s="144"/>
      <c r="BF715" s="144"/>
    </row>
    <row r="716" spans="3:58">
      <c r="C716" s="144"/>
      <c r="D716" s="144"/>
      <c r="E716" s="144"/>
      <c r="F716" s="144"/>
      <c r="G716" s="144"/>
      <c r="H716" s="144"/>
      <c r="I716" s="144"/>
      <c r="J716" s="144"/>
      <c r="K716" s="144"/>
      <c r="L716" s="144"/>
      <c r="M716" s="144"/>
      <c r="N716" s="144"/>
      <c r="O716" s="144"/>
      <c r="P716" s="144"/>
      <c r="Q716" s="145"/>
      <c r="R716" s="145"/>
      <c r="S716" s="145"/>
      <c r="T716" s="145"/>
      <c r="U716" s="145"/>
      <c r="V716" s="145"/>
      <c r="W716" s="145"/>
      <c r="X716" s="145"/>
      <c r="Y716" s="145"/>
      <c r="Z716" s="145"/>
      <c r="AA716" s="145"/>
      <c r="AB716" s="145"/>
      <c r="AC716" s="145"/>
      <c r="AD716" s="145"/>
      <c r="AE716" s="144"/>
      <c r="AF716" s="144"/>
      <c r="AG716" s="144"/>
      <c r="AH716" s="144"/>
      <c r="AI716" s="144"/>
      <c r="AJ716" s="144"/>
      <c r="AK716" s="144"/>
      <c r="AL716" s="144"/>
      <c r="AM716" s="144"/>
      <c r="AN716" s="144"/>
      <c r="AO716" s="144"/>
      <c r="AP716" s="144"/>
      <c r="AQ716" s="144"/>
      <c r="AR716" s="144"/>
      <c r="AS716" s="144"/>
      <c r="AT716" s="144"/>
      <c r="AU716" s="144"/>
      <c r="AV716" s="144"/>
      <c r="AW716" s="144"/>
      <c r="AX716" s="144"/>
      <c r="AY716" s="144"/>
      <c r="AZ716" s="144"/>
      <c r="BA716" s="144"/>
      <c r="BB716" s="144"/>
      <c r="BC716" s="144"/>
      <c r="BD716" s="144"/>
      <c r="BE716" s="144"/>
      <c r="BF716" s="144"/>
    </row>
    <row r="717" spans="3:58">
      <c r="C717" s="144"/>
      <c r="D717" s="144"/>
      <c r="E717" s="144"/>
      <c r="F717" s="144"/>
      <c r="G717" s="144"/>
      <c r="H717" s="144"/>
      <c r="I717" s="144"/>
      <c r="J717" s="144"/>
      <c r="K717" s="144"/>
      <c r="L717" s="144"/>
      <c r="M717" s="144"/>
      <c r="N717" s="144"/>
      <c r="O717" s="144"/>
      <c r="P717" s="144"/>
      <c r="Q717" s="145"/>
      <c r="R717" s="145"/>
      <c r="S717" s="145"/>
      <c r="T717" s="145"/>
      <c r="U717" s="145"/>
      <c r="V717" s="145"/>
      <c r="W717" s="145"/>
      <c r="X717" s="145"/>
      <c r="Y717" s="145"/>
      <c r="Z717" s="145"/>
      <c r="AA717" s="145"/>
      <c r="AB717" s="145"/>
      <c r="AC717" s="145"/>
      <c r="AD717" s="145"/>
      <c r="AE717" s="144"/>
      <c r="AF717" s="144"/>
      <c r="AG717" s="144"/>
      <c r="AH717" s="144"/>
      <c r="AI717" s="144"/>
      <c r="AJ717" s="144"/>
      <c r="AK717" s="144"/>
      <c r="AL717" s="144"/>
      <c r="AM717" s="144"/>
      <c r="AN717" s="144"/>
      <c r="AO717" s="144"/>
      <c r="AP717" s="144"/>
      <c r="AQ717" s="144"/>
      <c r="AR717" s="144"/>
      <c r="AS717" s="144"/>
      <c r="AT717" s="144"/>
      <c r="AU717" s="144"/>
      <c r="AV717" s="144"/>
      <c r="AW717" s="144"/>
      <c r="AX717" s="144"/>
      <c r="AY717" s="144"/>
      <c r="AZ717" s="144"/>
      <c r="BA717" s="144"/>
      <c r="BB717" s="144"/>
      <c r="BC717" s="144"/>
      <c r="BD717" s="144"/>
      <c r="BE717" s="144"/>
      <c r="BF717" s="144"/>
    </row>
    <row r="718" spans="3:58">
      <c r="C718" s="144"/>
      <c r="D718" s="144"/>
      <c r="E718" s="144"/>
      <c r="F718" s="144"/>
      <c r="G718" s="144"/>
      <c r="H718" s="144"/>
      <c r="I718" s="144"/>
      <c r="J718" s="144"/>
      <c r="K718" s="144"/>
      <c r="L718" s="144"/>
      <c r="M718" s="144"/>
      <c r="N718" s="144"/>
      <c r="O718" s="144"/>
      <c r="P718" s="144"/>
      <c r="Q718" s="145"/>
      <c r="R718" s="145"/>
      <c r="S718" s="145"/>
      <c r="T718" s="145"/>
      <c r="U718" s="145"/>
      <c r="V718" s="145"/>
      <c r="W718" s="145"/>
      <c r="X718" s="145"/>
      <c r="Y718" s="145"/>
      <c r="Z718" s="145"/>
      <c r="AA718" s="145"/>
      <c r="AB718" s="145"/>
      <c r="AC718" s="145"/>
      <c r="AD718" s="145"/>
      <c r="AE718" s="144"/>
      <c r="AF718" s="144"/>
      <c r="AG718" s="144"/>
      <c r="AH718" s="144"/>
      <c r="AI718" s="144"/>
      <c r="AJ718" s="144"/>
      <c r="AK718" s="144"/>
      <c r="AL718" s="144"/>
      <c r="AM718" s="144"/>
      <c r="AN718" s="144"/>
      <c r="AO718" s="144"/>
      <c r="AP718" s="144"/>
      <c r="AQ718" s="144"/>
      <c r="AR718" s="144"/>
      <c r="AS718" s="144"/>
      <c r="AT718" s="144"/>
      <c r="AU718" s="144"/>
      <c r="AV718" s="144"/>
      <c r="AW718" s="144"/>
      <c r="AX718" s="144"/>
      <c r="AY718" s="144"/>
      <c r="AZ718" s="144"/>
      <c r="BA718" s="144"/>
      <c r="BB718" s="144"/>
      <c r="BC718" s="144"/>
      <c r="BD718" s="144"/>
      <c r="BE718" s="144"/>
      <c r="BF718" s="144"/>
    </row>
    <row r="719" spans="3:58">
      <c r="C719" s="144"/>
      <c r="D719" s="144"/>
      <c r="E719" s="144"/>
      <c r="F719" s="144"/>
      <c r="G719" s="144"/>
      <c r="H719" s="144"/>
      <c r="I719" s="144"/>
      <c r="J719" s="144"/>
      <c r="K719" s="144"/>
      <c r="L719" s="144"/>
      <c r="M719" s="144"/>
      <c r="N719" s="144"/>
      <c r="O719" s="144"/>
      <c r="P719" s="144"/>
      <c r="Q719" s="145"/>
      <c r="R719" s="145"/>
      <c r="S719" s="145"/>
      <c r="T719" s="145"/>
      <c r="U719" s="145"/>
      <c r="V719" s="145"/>
      <c r="W719" s="145"/>
      <c r="X719" s="145"/>
      <c r="Y719" s="145"/>
      <c r="Z719" s="145"/>
      <c r="AA719" s="145"/>
      <c r="AB719" s="145"/>
      <c r="AC719" s="145"/>
      <c r="AD719" s="145"/>
      <c r="AE719" s="144"/>
      <c r="AF719" s="144"/>
      <c r="AG719" s="144"/>
      <c r="AH719" s="144"/>
      <c r="AI719" s="144"/>
      <c r="AJ719" s="144"/>
      <c r="AK719" s="144"/>
      <c r="AL719" s="144"/>
      <c r="AM719" s="144"/>
      <c r="AN719" s="144"/>
      <c r="AO719" s="144"/>
      <c r="AP719" s="144"/>
      <c r="AQ719" s="144"/>
      <c r="AR719" s="144"/>
      <c r="AS719" s="144"/>
      <c r="AT719" s="144"/>
      <c r="AU719" s="144"/>
      <c r="AV719" s="144"/>
      <c r="AW719" s="144"/>
      <c r="AX719" s="144"/>
      <c r="AY719" s="144"/>
      <c r="AZ719" s="144"/>
      <c r="BA719" s="144"/>
      <c r="BB719" s="144"/>
      <c r="BC719" s="144"/>
      <c r="BD719" s="144"/>
      <c r="BE719" s="144"/>
      <c r="BF719" s="144"/>
    </row>
    <row r="720" spans="3:58">
      <c r="C720" s="144"/>
      <c r="D720" s="144"/>
      <c r="E720" s="144"/>
      <c r="F720" s="144"/>
      <c r="G720" s="144"/>
      <c r="H720" s="144"/>
      <c r="I720" s="144"/>
      <c r="J720" s="144"/>
      <c r="K720" s="144"/>
      <c r="L720" s="144"/>
      <c r="M720" s="144"/>
      <c r="N720" s="144"/>
      <c r="O720" s="144"/>
      <c r="P720" s="144"/>
      <c r="Q720" s="145"/>
      <c r="R720" s="145"/>
      <c r="S720" s="145"/>
      <c r="T720" s="145"/>
      <c r="U720" s="145"/>
      <c r="V720" s="145"/>
      <c r="W720" s="145"/>
      <c r="X720" s="145"/>
      <c r="Y720" s="145"/>
      <c r="Z720" s="145"/>
      <c r="AA720" s="145"/>
      <c r="AB720" s="145"/>
      <c r="AC720" s="145"/>
      <c r="AD720" s="145"/>
      <c r="AE720" s="144"/>
      <c r="AF720" s="144"/>
      <c r="AG720" s="144"/>
      <c r="AH720" s="144"/>
      <c r="AI720" s="144"/>
      <c r="AJ720" s="144"/>
      <c r="AK720" s="144"/>
      <c r="AL720" s="144"/>
      <c r="AM720" s="144"/>
      <c r="AN720" s="144"/>
      <c r="AO720" s="144"/>
      <c r="AP720" s="144"/>
      <c r="AQ720" s="144"/>
      <c r="AR720" s="144"/>
      <c r="AS720" s="144"/>
      <c r="AT720" s="144"/>
      <c r="AU720" s="144"/>
      <c r="AV720" s="144"/>
      <c r="AW720" s="144"/>
      <c r="AX720" s="144"/>
      <c r="AY720" s="144"/>
      <c r="AZ720" s="144"/>
      <c r="BA720" s="144"/>
      <c r="BB720" s="144"/>
      <c r="BC720" s="144"/>
      <c r="BD720" s="144"/>
      <c r="BE720" s="144"/>
      <c r="BF720" s="144"/>
    </row>
    <row r="721" spans="3:58">
      <c r="C721" s="144"/>
      <c r="D721" s="144"/>
      <c r="E721" s="144"/>
      <c r="F721" s="144"/>
      <c r="G721" s="144"/>
      <c r="H721" s="144"/>
      <c r="I721" s="144"/>
      <c r="J721" s="144"/>
      <c r="K721" s="144"/>
      <c r="L721" s="144"/>
      <c r="M721" s="144"/>
      <c r="N721" s="144"/>
      <c r="O721" s="144"/>
      <c r="P721" s="144"/>
      <c r="Q721" s="145"/>
      <c r="R721" s="145"/>
      <c r="S721" s="145"/>
      <c r="T721" s="145"/>
      <c r="U721" s="145"/>
      <c r="V721" s="145"/>
      <c r="W721" s="145"/>
      <c r="X721" s="145"/>
      <c r="Y721" s="145"/>
      <c r="Z721" s="145"/>
      <c r="AA721" s="145"/>
      <c r="AB721" s="145"/>
      <c r="AC721" s="145"/>
      <c r="AD721" s="145"/>
      <c r="AE721" s="144"/>
      <c r="AF721" s="144"/>
      <c r="AG721" s="144"/>
      <c r="AH721" s="144"/>
      <c r="AI721" s="144"/>
      <c r="AJ721" s="144"/>
      <c r="AK721" s="144"/>
      <c r="AL721" s="144"/>
      <c r="AM721" s="144"/>
      <c r="AN721" s="144"/>
      <c r="AO721" s="144"/>
      <c r="AP721" s="144"/>
      <c r="AQ721" s="144"/>
      <c r="AR721" s="144"/>
      <c r="AS721" s="144"/>
      <c r="AT721" s="144"/>
      <c r="AU721" s="144"/>
      <c r="AV721" s="144"/>
      <c r="AW721" s="144"/>
      <c r="AX721" s="144"/>
      <c r="AY721" s="144"/>
      <c r="AZ721" s="144"/>
      <c r="BA721" s="144"/>
      <c r="BB721" s="144"/>
      <c r="BC721" s="144"/>
      <c r="BD721" s="144"/>
      <c r="BE721" s="144"/>
      <c r="BF721" s="144"/>
    </row>
    <row r="722" spans="3:58">
      <c r="C722" s="144"/>
      <c r="D722" s="144"/>
      <c r="E722" s="144"/>
      <c r="F722" s="144"/>
      <c r="G722" s="144"/>
      <c r="H722" s="144"/>
      <c r="I722" s="144"/>
      <c r="J722" s="144"/>
      <c r="K722" s="144"/>
      <c r="L722" s="144"/>
      <c r="M722" s="144"/>
      <c r="N722" s="144"/>
      <c r="O722" s="144"/>
      <c r="P722" s="144"/>
      <c r="Q722" s="145"/>
      <c r="R722" s="145"/>
      <c r="S722" s="145"/>
      <c r="T722" s="145"/>
      <c r="U722" s="145"/>
      <c r="V722" s="145"/>
      <c r="W722" s="145"/>
      <c r="X722" s="145"/>
      <c r="Y722" s="145"/>
      <c r="Z722" s="145"/>
      <c r="AA722" s="145"/>
      <c r="AB722" s="145"/>
      <c r="AC722" s="145"/>
      <c r="AD722" s="145"/>
      <c r="AE722" s="144"/>
      <c r="AF722" s="144"/>
      <c r="AG722" s="144"/>
      <c r="AH722" s="144"/>
      <c r="AI722" s="144"/>
      <c r="AJ722" s="144"/>
      <c r="AK722" s="144"/>
      <c r="AL722" s="144"/>
      <c r="AM722" s="144"/>
      <c r="AN722" s="144"/>
      <c r="AO722" s="144"/>
      <c r="AP722" s="144"/>
      <c r="AQ722" s="144"/>
      <c r="AR722" s="144"/>
      <c r="AS722" s="144"/>
      <c r="AT722" s="144"/>
      <c r="AU722" s="144"/>
      <c r="AV722" s="144"/>
      <c r="AW722" s="144"/>
      <c r="AX722" s="144"/>
      <c r="AY722" s="144"/>
      <c r="AZ722" s="144"/>
      <c r="BA722" s="144"/>
      <c r="BB722" s="144"/>
      <c r="BC722" s="144"/>
      <c r="BD722" s="144"/>
      <c r="BE722" s="144"/>
      <c r="BF722" s="144"/>
    </row>
    <row r="723" spans="3:58">
      <c r="C723" s="144"/>
      <c r="D723" s="144"/>
      <c r="E723" s="144"/>
      <c r="F723" s="144"/>
      <c r="G723" s="144"/>
      <c r="H723" s="144"/>
      <c r="I723" s="144"/>
      <c r="J723" s="144"/>
      <c r="K723" s="144"/>
      <c r="L723" s="144"/>
      <c r="M723" s="144"/>
      <c r="N723" s="144"/>
      <c r="O723" s="144"/>
      <c r="P723" s="144"/>
      <c r="Q723" s="145"/>
      <c r="R723" s="145"/>
      <c r="S723" s="145"/>
      <c r="T723" s="145"/>
      <c r="U723" s="145"/>
      <c r="V723" s="145"/>
      <c r="W723" s="145"/>
      <c r="X723" s="145"/>
      <c r="Y723" s="145"/>
      <c r="Z723" s="145"/>
      <c r="AA723" s="145"/>
      <c r="AB723" s="145"/>
      <c r="AC723" s="145"/>
      <c r="AD723" s="145"/>
      <c r="AE723" s="144"/>
      <c r="AF723" s="144"/>
      <c r="AG723" s="144"/>
      <c r="AH723" s="144"/>
      <c r="AI723" s="144"/>
      <c r="AJ723" s="144"/>
      <c r="AK723" s="144"/>
      <c r="AL723" s="144"/>
      <c r="AM723" s="144"/>
      <c r="AN723" s="144"/>
      <c r="AO723" s="144"/>
      <c r="AP723" s="144"/>
      <c r="AQ723" s="144"/>
      <c r="AR723" s="144"/>
      <c r="AS723" s="144"/>
      <c r="AT723" s="144"/>
      <c r="AU723" s="144"/>
      <c r="AV723" s="144"/>
      <c r="AW723" s="144"/>
      <c r="AX723" s="144"/>
      <c r="AY723" s="144"/>
      <c r="AZ723" s="144"/>
      <c r="BA723" s="144"/>
      <c r="BB723" s="144"/>
      <c r="BC723" s="144"/>
      <c r="BD723" s="144"/>
      <c r="BE723" s="144"/>
      <c r="BF723" s="144"/>
    </row>
    <row r="724" spans="3:58">
      <c r="C724" s="144"/>
      <c r="D724" s="144"/>
      <c r="E724" s="144"/>
      <c r="F724" s="144"/>
      <c r="G724" s="144"/>
      <c r="H724" s="144"/>
      <c r="I724" s="144"/>
      <c r="J724" s="144"/>
      <c r="K724" s="144"/>
      <c r="L724" s="144"/>
      <c r="M724" s="144"/>
      <c r="N724" s="144"/>
      <c r="O724" s="144"/>
      <c r="P724" s="144"/>
      <c r="Q724" s="145"/>
      <c r="R724" s="145"/>
      <c r="S724" s="145"/>
      <c r="T724" s="145"/>
      <c r="U724" s="145"/>
      <c r="V724" s="145"/>
      <c r="W724" s="145"/>
      <c r="X724" s="145"/>
      <c r="Y724" s="145"/>
      <c r="Z724" s="145"/>
      <c r="AA724" s="145"/>
      <c r="AB724" s="145"/>
      <c r="AC724" s="145"/>
      <c r="AD724" s="145"/>
      <c r="AE724" s="144"/>
      <c r="AF724" s="144"/>
      <c r="AG724" s="144"/>
      <c r="AH724" s="144"/>
      <c r="AI724" s="144"/>
      <c r="AJ724" s="144"/>
      <c r="AK724" s="144"/>
      <c r="AL724" s="144"/>
      <c r="AM724" s="144"/>
      <c r="AN724" s="144"/>
      <c r="AO724" s="144"/>
      <c r="AP724" s="144"/>
      <c r="AQ724" s="144"/>
      <c r="AR724" s="144"/>
      <c r="AS724" s="144"/>
      <c r="AT724" s="144"/>
      <c r="AU724" s="144"/>
      <c r="AV724" s="144"/>
      <c r="AW724" s="144"/>
      <c r="AX724" s="144"/>
      <c r="AY724" s="144"/>
      <c r="AZ724" s="144"/>
      <c r="BA724" s="144"/>
      <c r="BB724" s="144"/>
      <c r="BC724" s="144"/>
      <c r="BD724" s="144"/>
      <c r="BE724" s="144"/>
      <c r="BF724" s="144"/>
    </row>
    <row r="725" spans="3:58">
      <c r="C725" s="144"/>
      <c r="D725" s="144"/>
      <c r="E725" s="144"/>
      <c r="F725" s="144"/>
      <c r="G725" s="144"/>
      <c r="H725" s="144"/>
      <c r="I725" s="144"/>
      <c r="J725" s="144"/>
      <c r="K725" s="144"/>
      <c r="L725" s="144"/>
      <c r="M725" s="144"/>
      <c r="N725" s="144"/>
      <c r="O725" s="144"/>
      <c r="P725" s="144"/>
      <c r="Q725" s="145"/>
      <c r="R725" s="145"/>
      <c r="S725" s="145"/>
      <c r="T725" s="145"/>
      <c r="U725" s="145"/>
      <c r="V725" s="145"/>
      <c r="W725" s="145"/>
      <c r="X725" s="145"/>
      <c r="Y725" s="145"/>
      <c r="Z725" s="145"/>
      <c r="AA725" s="145"/>
      <c r="AB725" s="145"/>
      <c r="AC725" s="145"/>
      <c r="AD725" s="145"/>
      <c r="AE725" s="144"/>
      <c r="AF725" s="144"/>
      <c r="AG725" s="144"/>
      <c r="AH725" s="144"/>
      <c r="AI725" s="144"/>
      <c r="AJ725" s="144"/>
      <c r="AK725" s="144"/>
      <c r="AL725" s="144"/>
      <c r="AM725" s="144"/>
      <c r="AN725" s="144"/>
      <c r="AO725" s="144"/>
      <c r="AP725" s="144"/>
      <c r="AQ725" s="144"/>
      <c r="AR725" s="144"/>
      <c r="AS725" s="144"/>
      <c r="AT725" s="144"/>
      <c r="AU725" s="144"/>
      <c r="AV725" s="144"/>
      <c r="AW725" s="144"/>
      <c r="AX725" s="144"/>
      <c r="AY725" s="144"/>
      <c r="AZ725" s="144"/>
      <c r="BA725" s="144"/>
      <c r="BB725" s="144"/>
      <c r="BC725" s="144"/>
      <c r="BD725" s="144"/>
      <c r="BE725" s="144"/>
      <c r="BF725" s="144"/>
    </row>
    <row r="726" spans="3:58">
      <c r="C726" s="144"/>
      <c r="D726" s="144"/>
      <c r="E726" s="144"/>
      <c r="F726" s="144"/>
      <c r="G726" s="144"/>
      <c r="H726" s="144"/>
      <c r="I726" s="144"/>
      <c r="J726" s="144"/>
      <c r="K726" s="144"/>
      <c r="L726" s="144"/>
      <c r="M726" s="144"/>
      <c r="N726" s="144"/>
      <c r="O726" s="144"/>
      <c r="P726" s="144"/>
      <c r="Q726" s="145"/>
      <c r="R726" s="145"/>
      <c r="S726" s="145"/>
      <c r="T726" s="145"/>
      <c r="U726" s="145"/>
      <c r="V726" s="145"/>
      <c r="W726" s="145"/>
      <c r="X726" s="145"/>
      <c r="Y726" s="145"/>
      <c r="Z726" s="145"/>
      <c r="AA726" s="145"/>
      <c r="AB726" s="145"/>
      <c r="AC726" s="145"/>
      <c r="AD726" s="145"/>
      <c r="AE726" s="144"/>
      <c r="AF726" s="144"/>
      <c r="AG726" s="144"/>
      <c r="AH726" s="144"/>
      <c r="AI726" s="144"/>
      <c r="AJ726" s="144"/>
      <c r="AK726" s="144"/>
      <c r="AL726" s="144"/>
      <c r="AM726" s="144"/>
      <c r="AN726" s="144"/>
      <c r="AO726" s="144"/>
      <c r="AP726" s="144"/>
      <c r="AQ726" s="144"/>
      <c r="AR726" s="144"/>
      <c r="AS726" s="144"/>
      <c r="AT726" s="144"/>
      <c r="AU726" s="144"/>
      <c r="AV726" s="144"/>
      <c r="AW726" s="144"/>
      <c r="AX726" s="144"/>
      <c r="AY726" s="144"/>
      <c r="AZ726" s="144"/>
      <c r="BA726" s="144"/>
      <c r="BB726" s="144"/>
      <c r="BC726" s="144"/>
      <c r="BD726" s="144"/>
      <c r="BE726" s="144"/>
      <c r="BF726" s="144"/>
    </row>
    <row r="727" spans="3:58">
      <c r="C727" s="144"/>
      <c r="D727" s="144"/>
      <c r="E727" s="144"/>
      <c r="F727" s="144"/>
      <c r="G727" s="144"/>
      <c r="H727" s="144"/>
      <c r="I727" s="144"/>
      <c r="J727" s="144"/>
      <c r="K727" s="144"/>
      <c r="L727" s="144"/>
      <c r="M727" s="144"/>
      <c r="N727" s="144"/>
      <c r="O727" s="144"/>
      <c r="P727" s="144"/>
      <c r="Q727" s="145"/>
      <c r="R727" s="145"/>
      <c r="S727" s="145"/>
      <c r="T727" s="145"/>
      <c r="U727" s="145"/>
      <c r="V727" s="145"/>
      <c r="W727" s="145"/>
      <c r="X727" s="145"/>
      <c r="Y727" s="145"/>
      <c r="Z727" s="145"/>
      <c r="AA727" s="145"/>
      <c r="AB727" s="145"/>
      <c r="AC727" s="145"/>
      <c r="AD727" s="145"/>
      <c r="AE727" s="144"/>
      <c r="AF727" s="144"/>
      <c r="AG727" s="144"/>
      <c r="AH727" s="144"/>
      <c r="AI727" s="144"/>
      <c r="AJ727" s="144"/>
      <c r="AK727" s="144"/>
      <c r="AL727" s="144"/>
      <c r="AM727" s="144"/>
      <c r="AN727" s="144"/>
      <c r="AO727" s="144"/>
      <c r="AP727" s="144"/>
      <c r="AQ727" s="144"/>
      <c r="AR727" s="144"/>
      <c r="AS727" s="144"/>
      <c r="AT727" s="144"/>
      <c r="AU727" s="144"/>
      <c r="AV727" s="144"/>
      <c r="AW727" s="144"/>
      <c r="AX727" s="144"/>
      <c r="AY727" s="144"/>
      <c r="AZ727" s="144"/>
      <c r="BA727" s="144"/>
      <c r="BB727" s="144"/>
      <c r="BC727" s="144"/>
      <c r="BD727" s="144"/>
      <c r="BE727" s="144"/>
      <c r="BF727" s="144"/>
    </row>
    <row r="728" spans="3:58">
      <c r="C728" s="144"/>
      <c r="D728" s="144"/>
      <c r="E728" s="144"/>
      <c r="F728" s="144"/>
      <c r="G728" s="144"/>
      <c r="H728" s="144"/>
      <c r="I728" s="144"/>
      <c r="J728" s="144"/>
      <c r="K728" s="144"/>
      <c r="L728" s="144"/>
      <c r="M728" s="144"/>
      <c r="N728" s="144"/>
      <c r="O728" s="144"/>
      <c r="P728" s="144"/>
      <c r="Q728" s="145"/>
      <c r="R728" s="145"/>
      <c r="S728" s="145"/>
      <c r="T728" s="145"/>
      <c r="U728" s="145"/>
      <c r="V728" s="145"/>
      <c r="W728" s="145"/>
      <c r="X728" s="145"/>
      <c r="Y728" s="145"/>
      <c r="Z728" s="145"/>
      <c r="AA728" s="145"/>
      <c r="AB728" s="145"/>
      <c r="AC728" s="145"/>
      <c r="AD728" s="145"/>
      <c r="AE728" s="144"/>
      <c r="AF728" s="144"/>
      <c r="AG728" s="144"/>
      <c r="AH728" s="144"/>
      <c r="AI728" s="144"/>
      <c r="AJ728" s="144"/>
      <c r="AK728" s="144"/>
      <c r="AL728" s="144"/>
      <c r="AM728" s="144"/>
      <c r="AN728" s="144"/>
      <c r="AO728" s="144"/>
      <c r="AP728" s="144"/>
      <c r="AQ728" s="144"/>
      <c r="AR728" s="144"/>
      <c r="AS728" s="144"/>
      <c r="AT728" s="144"/>
      <c r="AU728" s="144"/>
      <c r="AV728" s="144"/>
      <c r="AW728" s="144"/>
      <c r="AX728" s="144"/>
      <c r="AY728" s="144"/>
      <c r="AZ728" s="144"/>
      <c r="BA728" s="144"/>
      <c r="BB728" s="144"/>
      <c r="BC728" s="144"/>
      <c r="BD728" s="144"/>
      <c r="BE728" s="144"/>
      <c r="BF728" s="144"/>
    </row>
    <row r="729" spans="3:58">
      <c r="C729" s="144"/>
      <c r="D729" s="144"/>
      <c r="E729" s="144"/>
      <c r="F729" s="144"/>
      <c r="G729" s="144"/>
      <c r="H729" s="144"/>
      <c r="I729" s="144"/>
      <c r="J729" s="144"/>
      <c r="K729" s="144"/>
      <c r="L729" s="144"/>
      <c r="M729" s="144"/>
      <c r="N729" s="144"/>
      <c r="O729" s="144"/>
      <c r="P729" s="144"/>
      <c r="Q729" s="145"/>
      <c r="R729" s="145"/>
      <c r="S729" s="145"/>
      <c r="T729" s="145"/>
      <c r="U729" s="145"/>
      <c r="V729" s="145"/>
      <c r="W729" s="145"/>
      <c r="X729" s="145"/>
      <c r="Y729" s="145"/>
      <c r="Z729" s="145"/>
      <c r="AA729" s="145"/>
      <c r="AB729" s="145"/>
      <c r="AC729" s="145"/>
      <c r="AD729" s="145"/>
      <c r="AE729" s="144"/>
      <c r="AF729" s="144"/>
      <c r="AG729" s="144"/>
      <c r="AH729" s="144"/>
      <c r="AI729" s="144"/>
      <c r="AJ729" s="144"/>
      <c r="AK729" s="144"/>
      <c r="AL729" s="144"/>
      <c r="AM729" s="144"/>
      <c r="AN729" s="144"/>
      <c r="AO729" s="144"/>
      <c r="AP729" s="144"/>
      <c r="AQ729" s="144"/>
      <c r="AR729" s="144"/>
      <c r="AS729" s="144"/>
      <c r="AT729" s="144"/>
      <c r="AU729" s="144"/>
      <c r="AV729" s="144"/>
      <c r="AW729" s="144"/>
      <c r="AX729" s="144"/>
      <c r="AY729" s="144"/>
      <c r="AZ729" s="144"/>
      <c r="BA729" s="144"/>
      <c r="BB729" s="144"/>
      <c r="BC729" s="144"/>
      <c r="BD729" s="144"/>
      <c r="BE729" s="144"/>
      <c r="BF729" s="144"/>
    </row>
    <row r="730" spans="3:58">
      <c r="C730" s="144"/>
      <c r="D730" s="144"/>
      <c r="E730" s="144"/>
      <c r="F730" s="144"/>
      <c r="G730" s="144"/>
      <c r="H730" s="144"/>
      <c r="I730" s="144"/>
      <c r="J730" s="144"/>
      <c r="K730" s="144"/>
      <c r="L730" s="144"/>
      <c r="M730" s="144"/>
      <c r="N730" s="144"/>
      <c r="O730" s="144"/>
      <c r="P730" s="144"/>
      <c r="Q730" s="145"/>
      <c r="R730" s="145"/>
      <c r="S730" s="145"/>
      <c r="T730" s="145"/>
      <c r="U730" s="145"/>
      <c r="V730" s="145"/>
      <c r="W730" s="145"/>
      <c r="X730" s="145"/>
      <c r="Y730" s="145"/>
      <c r="Z730" s="145"/>
      <c r="AA730" s="145"/>
      <c r="AB730" s="145"/>
      <c r="AC730" s="145"/>
      <c r="AD730" s="145"/>
      <c r="AE730" s="144"/>
      <c r="AF730" s="144"/>
      <c r="AG730" s="144"/>
      <c r="AH730" s="144"/>
      <c r="AI730" s="144"/>
      <c r="AJ730" s="144"/>
      <c r="AK730" s="144"/>
      <c r="AL730" s="144"/>
      <c r="AM730" s="144"/>
      <c r="AN730" s="144"/>
      <c r="AO730" s="144"/>
      <c r="AP730" s="144"/>
      <c r="AQ730" s="144"/>
      <c r="AR730" s="144"/>
      <c r="AS730" s="144"/>
      <c r="AT730" s="144"/>
      <c r="AU730" s="144"/>
      <c r="AV730" s="144"/>
      <c r="AW730" s="144"/>
      <c r="AX730" s="144"/>
      <c r="AY730" s="144"/>
      <c r="AZ730" s="144"/>
      <c r="BA730" s="144"/>
      <c r="BB730" s="144"/>
      <c r="BC730" s="144"/>
      <c r="BD730" s="144"/>
      <c r="BE730" s="144"/>
      <c r="BF730" s="144"/>
    </row>
    <row r="731" spans="3:58">
      <c r="C731" s="144"/>
      <c r="D731" s="144"/>
      <c r="E731" s="144"/>
      <c r="F731" s="144"/>
      <c r="G731" s="144"/>
      <c r="H731" s="144"/>
      <c r="I731" s="144"/>
      <c r="J731" s="144"/>
      <c r="K731" s="144"/>
      <c r="L731" s="144"/>
      <c r="M731" s="144"/>
      <c r="N731" s="144"/>
      <c r="O731" s="144"/>
      <c r="P731" s="144"/>
      <c r="Q731" s="145"/>
      <c r="R731" s="145"/>
      <c r="S731" s="145"/>
      <c r="T731" s="145"/>
      <c r="U731" s="145"/>
      <c r="V731" s="145"/>
      <c r="W731" s="145"/>
      <c r="X731" s="145"/>
      <c r="Y731" s="145"/>
      <c r="Z731" s="145"/>
      <c r="AA731" s="145"/>
      <c r="AB731" s="145"/>
      <c r="AC731" s="145"/>
      <c r="AD731" s="145"/>
      <c r="AE731" s="144"/>
      <c r="AF731" s="144"/>
      <c r="AG731" s="144"/>
      <c r="AH731" s="144"/>
      <c r="AI731" s="144"/>
      <c r="AJ731" s="144"/>
      <c r="AK731" s="144"/>
      <c r="AL731" s="144"/>
      <c r="AM731" s="144"/>
      <c r="AN731" s="144"/>
      <c r="AO731" s="144"/>
      <c r="AP731" s="144"/>
      <c r="AQ731" s="144"/>
      <c r="AR731" s="144"/>
      <c r="AS731" s="144"/>
      <c r="AT731" s="144"/>
      <c r="AU731" s="144"/>
      <c r="AV731" s="144"/>
      <c r="AW731" s="144"/>
      <c r="AX731" s="144"/>
      <c r="AY731" s="144"/>
      <c r="AZ731" s="144"/>
      <c r="BA731" s="144"/>
      <c r="BB731" s="144"/>
      <c r="BC731" s="144"/>
      <c r="BD731" s="144"/>
      <c r="BE731" s="144"/>
      <c r="BF731" s="144"/>
    </row>
    <row r="732" spans="3:58">
      <c r="C732" s="144"/>
      <c r="D732" s="144"/>
      <c r="E732" s="144"/>
      <c r="F732" s="144"/>
      <c r="G732" s="144"/>
      <c r="H732" s="144"/>
      <c r="I732" s="144"/>
      <c r="J732" s="144"/>
      <c r="K732" s="144"/>
      <c r="L732" s="144"/>
      <c r="M732" s="144"/>
      <c r="N732" s="144"/>
      <c r="O732" s="144"/>
      <c r="P732" s="144"/>
      <c r="Q732" s="145"/>
      <c r="R732" s="145"/>
      <c r="S732" s="145"/>
      <c r="T732" s="145"/>
      <c r="U732" s="145"/>
      <c r="V732" s="145"/>
      <c r="W732" s="145"/>
      <c r="X732" s="145"/>
      <c r="Y732" s="145"/>
      <c r="Z732" s="145"/>
      <c r="AA732" s="145"/>
      <c r="AB732" s="145"/>
      <c r="AC732" s="145"/>
      <c r="AD732" s="145"/>
      <c r="AE732" s="144"/>
      <c r="AF732" s="144"/>
      <c r="AG732" s="144"/>
      <c r="AH732" s="144"/>
      <c r="AI732" s="144"/>
      <c r="AJ732" s="144"/>
      <c r="AK732" s="144"/>
      <c r="AL732" s="144"/>
      <c r="AM732" s="144"/>
      <c r="AN732" s="144"/>
      <c r="AO732" s="144"/>
      <c r="AP732" s="144"/>
      <c r="AQ732" s="144"/>
      <c r="AR732" s="144"/>
      <c r="AS732" s="144"/>
      <c r="AT732" s="144"/>
      <c r="AU732" s="144"/>
      <c r="AV732" s="144"/>
      <c r="AW732" s="144"/>
      <c r="AX732" s="144"/>
      <c r="AY732" s="144"/>
      <c r="AZ732" s="144"/>
      <c r="BA732" s="144"/>
      <c r="BB732" s="144"/>
      <c r="BC732" s="144"/>
      <c r="BD732" s="144"/>
      <c r="BE732" s="144"/>
      <c r="BF732" s="144"/>
    </row>
    <row r="733" spans="3:58">
      <c r="C733" s="144"/>
      <c r="D733" s="144"/>
      <c r="E733" s="144"/>
      <c r="F733" s="144"/>
      <c r="G733" s="144"/>
      <c r="H733" s="144"/>
      <c r="I733" s="144"/>
      <c r="J733" s="144"/>
      <c r="K733" s="144"/>
      <c r="L733" s="144"/>
      <c r="M733" s="144"/>
      <c r="N733" s="144"/>
      <c r="O733" s="144"/>
      <c r="P733" s="144"/>
      <c r="Q733" s="145"/>
      <c r="R733" s="145"/>
      <c r="S733" s="145"/>
      <c r="T733" s="145"/>
      <c r="U733" s="145"/>
      <c r="V733" s="145"/>
      <c r="W733" s="145"/>
      <c r="X733" s="145"/>
      <c r="Y733" s="145"/>
      <c r="Z733" s="145"/>
      <c r="AA733" s="145"/>
      <c r="AB733" s="145"/>
      <c r="AC733" s="145"/>
      <c r="AD733" s="145"/>
      <c r="AE733" s="144"/>
      <c r="AF733" s="144"/>
      <c r="AG733" s="144"/>
      <c r="AH733" s="144"/>
      <c r="AI733" s="144"/>
      <c r="AJ733" s="144"/>
      <c r="AK733" s="144"/>
      <c r="AL733" s="144"/>
      <c r="AM733" s="144"/>
      <c r="AN733" s="144"/>
      <c r="AO733" s="144"/>
      <c r="AP733" s="144"/>
      <c r="AQ733" s="144"/>
      <c r="AR733" s="144"/>
      <c r="AS733" s="144"/>
      <c r="AT733" s="144"/>
      <c r="AU733" s="144"/>
      <c r="AV733" s="144"/>
      <c r="AW733" s="144"/>
      <c r="AX733" s="144"/>
      <c r="AY733" s="144"/>
      <c r="AZ733" s="144"/>
      <c r="BA733" s="144"/>
      <c r="BB733" s="144"/>
      <c r="BC733" s="144"/>
      <c r="BD733" s="144"/>
      <c r="BE733" s="144"/>
      <c r="BF733" s="144"/>
    </row>
    <row r="734" spans="3:58">
      <c r="C734" s="144"/>
      <c r="D734" s="144"/>
      <c r="E734" s="144"/>
      <c r="F734" s="144"/>
      <c r="G734" s="144"/>
      <c r="H734" s="144"/>
      <c r="I734" s="144"/>
      <c r="J734" s="144"/>
      <c r="K734" s="144"/>
      <c r="L734" s="144"/>
      <c r="M734" s="144"/>
      <c r="N734" s="144"/>
      <c r="O734" s="144"/>
      <c r="P734" s="144"/>
      <c r="Q734" s="145"/>
      <c r="R734" s="145"/>
      <c r="S734" s="145"/>
      <c r="T734" s="145"/>
      <c r="U734" s="145"/>
      <c r="V734" s="145"/>
      <c r="W734" s="145"/>
      <c r="X734" s="145"/>
      <c r="Y734" s="145"/>
      <c r="Z734" s="145"/>
      <c r="AA734" s="145"/>
      <c r="AB734" s="145"/>
      <c r="AC734" s="145"/>
      <c r="AD734" s="145"/>
      <c r="AE734" s="144"/>
      <c r="AF734" s="144"/>
      <c r="AG734" s="144"/>
      <c r="AH734" s="144"/>
      <c r="AI734" s="144"/>
      <c r="AJ734" s="144"/>
      <c r="AK734" s="144"/>
      <c r="AL734" s="144"/>
      <c r="AM734" s="144"/>
      <c r="AN734" s="144"/>
      <c r="AO734" s="144"/>
      <c r="AP734" s="144"/>
      <c r="AQ734" s="144"/>
      <c r="AR734" s="144"/>
      <c r="AS734" s="144"/>
      <c r="AT734" s="144"/>
      <c r="AU734" s="144"/>
      <c r="AV734" s="144"/>
      <c r="AW734" s="144"/>
      <c r="AX734" s="144"/>
      <c r="AY734" s="144"/>
      <c r="AZ734" s="144"/>
      <c r="BA734" s="144"/>
      <c r="BB734" s="144"/>
      <c r="BC734" s="144"/>
      <c r="BD734" s="144"/>
      <c r="BE734" s="144"/>
      <c r="BF734" s="144"/>
    </row>
    <row r="735" spans="3:58">
      <c r="C735" s="144"/>
      <c r="D735" s="144"/>
      <c r="E735" s="144"/>
      <c r="F735" s="144"/>
      <c r="G735" s="144"/>
      <c r="H735" s="144"/>
      <c r="I735" s="144"/>
      <c r="J735" s="144"/>
      <c r="K735" s="144"/>
      <c r="L735" s="144"/>
      <c r="M735" s="144"/>
      <c r="N735" s="144"/>
      <c r="O735" s="144"/>
      <c r="P735" s="144"/>
      <c r="Q735" s="145"/>
      <c r="R735" s="145"/>
      <c r="S735" s="145"/>
      <c r="T735" s="145"/>
      <c r="U735" s="145"/>
      <c r="V735" s="145"/>
      <c r="W735" s="145"/>
      <c r="X735" s="145"/>
      <c r="Y735" s="145"/>
      <c r="Z735" s="145"/>
      <c r="AA735" s="145"/>
      <c r="AB735" s="145"/>
      <c r="AC735" s="145"/>
      <c r="AD735" s="145"/>
      <c r="AE735" s="144"/>
      <c r="AF735" s="144"/>
      <c r="AG735" s="144"/>
      <c r="AH735" s="144"/>
      <c r="AI735" s="144"/>
      <c r="AJ735" s="144"/>
      <c r="AK735" s="144"/>
      <c r="AL735" s="144"/>
      <c r="AM735" s="144"/>
      <c r="AN735" s="144"/>
      <c r="AO735" s="144"/>
      <c r="AP735" s="144"/>
      <c r="AQ735" s="144"/>
      <c r="AR735" s="144"/>
      <c r="AS735" s="144"/>
      <c r="AT735" s="144"/>
      <c r="AU735" s="144"/>
      <c r="AV735" s="144"/>
      <c r="AW735" s="144"/>
      <c r="AX735" s="144"/>
      <c r="AY735" s="144"/>
      <c r="AZ735" s="144"/>
      <c r="BA735" s="144"/>
      <c r="BB735" s="144"/>
      <c r="BC735" s="144"/>
      <c r="BD735" s="144"/>
      <c r="BE735" s="144"/>
      <c r="BF735" s="144"/>
    </row>
    <row r="736" spans="3:58">
      <c r="C736" s="144"/>
      <c r="D736" s="144"/>
      <c r="E736" s="144"/>
      <c r="F736" s="144"/>
      <c r="G736" s="144"/>
      <c r="H736" s="144"/>
      <c r="I736" s="144"/>
      <c r="J736" s="144"/>
      <c r="K736" s="144"/>
      <c r="L736" s="144"/>
      <c r="M736" s="144"/>
      <c r="N736" s="144"/>
      <c r="O736" s="144"/>
      <c r="P736" s="144"/>
      <c r="Q736" s="145"/>
      <c r="R736" s="145"/>
      <c r="S736" s="145"/>
      <c r="T736" s="145"/>
      <c r="U736" s="145"/>
      <c r="V736" s="145"/>
      <c r="W736" s="145"/>
      <c r="X736" s="145"/>
      <c r="Y736" s="145"/>
      <c r="Z736" s="145"/>
      <c r="AA736" s="145"/>
      <c r="AB736" s="145"/>
      <c r="AC736" s="145"/>
      <c r="AD736" s="145"/>
      <c r="AE736" s="144"/>
      <c r="AF736" s="144"/>
      <c r="AG736" s="144"/>
      <c r="AH736" s="144"/>
      <c r="AI736" s="144"/>
      <c r="AJ736" s="144"/>
      <c r="AK736" s="144"/>
      <c r="AL736" s="144"/>
      <c r="AM736" s="144"/>
      <c r="AN736" s="144"/>
      <c r="AO736" s="144"/>
      <c r="AP736" s="144"/>
      <c r="AQ736" s="144"/>
      <c r="AR736" s="144"/>
      <c r="AS736" s="144"/>
      <c r="AT736" s="144"/>
      <c r="AU736" s="144"/>
      <c r="AV736" s="144"/>
      <c r="AW736" s="144"/>
      <c r="AX736" s="144"/>
      <c r="AY736" s="144"/>
      <c r="AZ736" s="144"/>
      <c r="BA736" s="144"/>
      <c r="BB736" s="144"/>
      <c r="BC736" s="144"/>
      <c r="BD736" s="144"/>
      <c r="BE736" s="144"/>
      <c r="BF736" s="144"/>
    </row>
    <row r="737" spans="3:58">
      <c r="C737" s="144"/>
      <c r="D737" s="144"/>
      <c r="E737" s="144"/>
      <c r="F737" s="144"/>
      <c r="G737" s="144"/>
      <c r="H737" s="144"/>
      <c r="I737" s="144"/>
      <c r="J737" s="144"/>
      <c r="K737" s="144"/>
      <c r="L737" s="144"/>
      <c r="M737" s="144"/>
      <c r="N737" s="144"/>
      <c r="O737" s="144"/>
      <c r="P737" s="144"/>
      <c r="Q737" s="145"/>
      <c r="R737" s="145"/>
      <c r="S737" s="145"/>
      <c r="T737" s="145"/>
      <c r="U737" s="145"/>
      <c r="V737" s="145"/>
      <c r="W737" s="145"/>
      <c r="X737" s="145"/>
      <c r="Y737" s="145"/>
      <c r="Z737" s="145"/>
      <c r="AA737" s="145"/>
      <c r="AB737" s="145"/>
      <c r="AC737" s="145"/>
      <c r="AD737" s="145"/>
      <c r="AE737" s="144"/>
      <c r="AF737" s="144"/>
      <c r="AG737" s="144"/>
      <c r="AH737" s="144"/>
      <c r="AI737" s="144"/>
      <c r="AJ737" s="144"/>
      <c r="AK737" s="144"/>
      <c r="AL737" s="144"/>
      <c r="AM737" s="144"/>
      <c r="AN737" s="144"/>
      <c r="AO737" s="144"/>
      <c r="AP737" s="144"/>
      <c r="AQ737" s="144"/>
      <c r="AR737" s="144"/>
      <c r="AS737" s="144"/>
      <c r="AT737" s="144"/>
      <c r="AU737" s="144"/>
      <c r="AV737" s="144"/>
      <c r="AW737" s="144"/>
      <c r="AX737" s="144"/>
      <c r="AY737" s="144"/>
      <c r="AZ737" s="144"/>
      <c r="BA737" s="144"/>
      <c r="BB737" s="144"/>
      <c r="BC737" s="144"/>
      <c r="BD737" s="144"/>
      <c r="BE737" s="144"/>
      <c r="BF737" s="144"/>
    </row>
    <row r="738" spans="3:58">
      <c r="C738" s="144"/>
      <c r="D738" s="144"/>
      <c r="E738" s="144"/>
      <c r="F738" s="144"/>
      <c r="G738" s="144"/>
      <c r="H738" s="144"/>
      <c r="I738" s="144"/>
      <c r="J738" s="144"/>
      <c r="K738" s="144"/>
      <c r="L738" s="144"/>
      <c r="M738" s="144"/>
      <c r="N738" s="144"/>
      <c r="O738" s="144"/>
      <c r="P738" s="144"/>
      <c r="Q738" s="145"/>
      <c r="R738" s="145"/>
      <c r="S738" s="145"/>
      <c r="T738" s="145"/>
      <c r="U738" s="145"/>
      <c r="V738" s="145"/>
      <c r="W738" s="145"/>
      <c r="X738" s="145"/>
      <c r="Y738" s="145"/>
      <c r="Z738" s="145"/>
      <c r="AA738" s="145"/>
      <c r="AB738" s="145"/>
      <c r="AC738" s="145"/>
      <c r="AD738" s="145"/>
      <c r="AE738" s="144"/>
      <c r="AF738" s="144"/>
      <c r="AG738" s="144"/>
      <c r="AH738" s="144"/>
      <c r="AI738" s="144"/>
      <c r="AJ738" s="144"/>
      <c r="AK738" s="144"/>
      <c r="AL738" s="144"/>
      <c r="AM738" s="144"/>
      <c r="AN738" s="144"/>
      <c r="AO738" s="144"/>
      <c r="AP738" s="144"/>
      <c r="AQ738" s="144"/>
      <c r="AR738" s="144"/>
      <c r="AS738" s="144"/>
      <c r="AT738" s="144"/>
      <c r="AU738" s="144"/>
      <c r="AV738" s="144"/>
      <c r="AW738" s="144"/>
      <c r="AX738" s="144"/>
      <c r="AY738" s="144"/>
      <c r="AZ738" s="144"/>
      <c r="BA738" s="144"/>
      <c r="BB738" s="144"/>
      <c r="BC738" s="144"/>
      <c r="BD738" s="144"/>
      <c r="BE738" s="144"/>
      <c r="BF738" s="144"/>
    </row>
    <row r="739" spans="3:58">
      <c r="C739" s="144"/>
      <c r="D739" s="144"/>
      <c r="E739" s="144"/>
      <c r="F739" s="144"/>
      <c r="G739" s="144"/>
      <c r="H739" s="144"/>
      <c r="I739" s="144"/>
      <c r="J739" s="144"/>
      <c r="K739" s="144"/>
      <c r="L739" s="144"/>
      <c r="M739" s="144"/>
      <c r="N739" s="144"/>
      <c r="O739" s="144"/>
      <c r="P739" s="144"/>
      <c r="Q739" s="145"/>
      <c r="R739" s="145"/>
      <c r="S739" s="145"/>
      <c r="T739" s="145"/>
      <c r="U739" s="145"/>
      <c r="V739" s="145"/>
      <c r="W739" s="145"/>
      <c r="X739" s="145"/>
      <c r="Y739" s="145"/>
      <c r="Z739" s="145"/>
      <c r="AA739" s="145"/>
      <c r="AB739" s="145"/>
      <c r="AC739" s="145"/>
      <c r="AD739" s="145"/>
      <c r="AE739" s="144"/>
      <c r="AF739" s="144"/>
      <c r="AG739" s="144"/>
      <c r="AH739" s="144"/>
      <c r="AI739" s="144"/>
      <c r="AJ739" s="144"/>
      <c r="AK739" s="144"/>
      <c r="AL739" s="144"/>
      <c r="AM739" s="144"/>
      <c r="AN739" s="144"/>
      <c r="AO739" s="144"/>
      <c r="AP739" s="144"/>
      <c r="AQ739" s="144"/>
      <c r="AR739" s="144"/>
      <c r="AS739" s="144"/>
      <c r="AT739" s="144"/>
      <c r="AU739" s="144"/>
      <c r="AV739" s="144"/>
      <c r="AW739" s="144"/>
      <c r="AX739" s="144"/>
      <c r="AY739" s="144"/>
      <c r="AZ739" s="144"/>
      <c r="BA739" s="144"/>
      <c r="BB739" s="144"/>
      <c r="BC739" s="144"/>
      <c r="BD739" s="144"/>
      <c r="BE739" s="144"/>
      <c r="BF739" s="144"/>
    </row>
    <row r="740" spans="3:58">
      <c r="C740" s="144"/>
      <c r="D740" s="144"/>
      <c r="E740" s="144"/>
      <c r="F740" s="144"/>
      <c r="G740" s="144"/>
      <c r="H740" s="144"/>
      <c r="I740" s="144"/>
      <c r="J740" s="144"/>
      <c r="K740" s="144"/>
      <c r="L740" s="144"/>
      <c r="M740" s="144"/>
      <c r="N740" s="144"/>
      <c r="O740" s="144"/>
      <c r="P740" s="144"/>
      <c r="Q740" s="145"/>
      <c r="R740" s="145"/>
      <c r="S740" s="145"/>
      <c r="T740" s="145"/>
      <c r="U740" s="145"/>
      <c r="V740" s="145"/>
      <c r="W740" s="145"/>
      <c r="X740" s="145"/>
      <c r="Y740" s="145"/>
      <c r="Z740" s="145"/>
      <c r="AA740" s="145"/>
      <c r="AB740" s="145"/>
      <c r="AC740" s="145"/>
      <c r="AD740" s="145"/>
      <c r="AE740" s="144"/>
      <c r="AF740" s="144"/>
      <c r="AG740" s="144"/>
      <c r="AH740" s="144"/>
      <c r="AI740" s="144"/>
      <c r="AJ740" s="144"/>
      <c r="AK740" s="144"/>
      <c r="AL740" s="144"/>
      <c r="AM740" s="144"/>
      <c r="AN740" s="144"/>
      <c r="AO740" s="144"/>
      <c r="AP740" s="144"/>
      <c r="AQ740" s="144"/>
      <c r="AR740" s="144"/>
      <c r="AS740" s="144"/>
      <c r="AT740" s="144"/>
      <c r="AU740" s="144"/>
      <c r="AV740" s="144"/>
      <c r="AW740" s="144"/>
      <c r="AX740" s="144"/>
      <c r="AY740" s="144"/>
      <c r="AZ740" s="144"/>
      <c r="BA740" s="144"/>
      <c r="BB740" s="144"/>
      <c r="BC740" s="144"/>
      <c r="BD740" s="144"/>
      <c r="BE740" s="144"/>
      <c r="BF740" s="144"/>
    </row>
    <row r="741" spans="3:58">
      <c r="C741" s="144"/>
      <c r="D741" s="144"/>
      <c r="E741" s="144"/>
      <c r="F741" s="144"/>
      <c r="G741" s="144"/>
      <c r="H741" s="144"/>
      <c r="I741" s="144"/>
      <c r="J741" s="144"/>
      <c r="K741" s="144"/>
      <c r="L741" s="144"/>
      <c r="M741" s="144"/>
      <c r="N741" s="144"/>
      <c r="O741" s="144"/>
      <c r="P741" s="144"/>
      <c r="Q741" s="145"/>
      <c r="R741" s="145"/>
      <c r="S741" s="145"/>
      <c r="T741" s="145"/>
      <c r="U741" s="145"/>
      <c r="V741" s="145"/>
      <c r="W741" s="145"/>
      <c r="X741" s="145"/>
      <c r="Y741" s="145"/>
      <c r="Z741" s="145"/>
      <c r="AA741" s="145"/>
      <c r="AB741" s="145"/>
      <c r="AC741" s="145"/>
      <c r="AD741" s="145"/>
      <c r="AE741" s="144"/>
      <c r="AF741" s="144"/>
      <c r="AG741" s="144"/>
      <c r="AH741" s="144"/>
      <c r="AI741" s="144"/>
      <c r="AJ741" s="144"/>
      <c r="AK741" s="144"/>
      <c r="AL741" s="144"/>
      <c r="AM741" s="144"/>
      <c r="AN741" s="144"/>
      <c r="AO741" s="144"/>
      <c r="AP741" s="144"/>
      <c r="AQ741" s="144"/>
      <c r="AR741" s="144"/>
      <c r="AS741" s="144"/>
      <c r="AT741" s="144"/>
      <c r="AU741" s="144"/>
      <c r="AV741" s="144"/>
      <c r="AW741" s="144"/>
      <c r="AX741" s="144"/>
      <c r="AY741" s="144"/>
      <c r="AZ741" s="144"/>
      <c r="BA741" s="144"/>
      <c r="BB741" s="144"/>
      <c r="BC741" s="144"/>
      <c r="BD741" s="144"/>
      <c r="BE741" s="144"/>
      <c r="BF741" s="144"/>
    </row>
    <row r="742" spans="3:58">
      <c r="C742" s="144"/>
      <c r="D742" s="144"/>
      <c r="E742" s="144"/>
      <c r="F742" s="144"/>
      <c r="G742" s="144"/>
      <c r="H742" s="144"/>
      <c r="I742" s="144"/>
      <c r="J742" s="144"/>
      <c r="K742" s="144"/>
      <c r="L742" s="144"/>
      <c r="M742" s="144"/>
      <c r="N742" s="144"/>
      <c r="O742" s="144"/>
      <c r="P742" s="144"/>
      <c r="Q742" s="145"/>
      <c r="R742" s="145"/>
      <c r="S742" s="145"/>
      <c r="T742" s="145"/>
      <c r="U742" s="145"/>
      <c r="V742" s="145"/>
      <c r="W742" s="145"/>
      <c r="X742" s="145"/>
      <c r="Y742" s="145"/>
      <c r="Z742" s="145"/>
      <c r="AA742" s="145"/>
      <c r="AB742" s="145"/>
      <c r="AC742" s="145"/>
      <c r="AD742" s="145"/>
      <c r="AE742" s="144"/>
      <c r="AF742" s="144"/>
      <c r="AG742" s="144"/>
      <c r="AH742" s="144"/>
      <c r="AI742" s="144"/>
      <c r="AJ742" s="144"/>
      <c r="AK742" s="144"/>
      <c r="AL742" s="144"/>
      <c r="AM742" s="144"/>
      <c r="AN742" s="144"/>
      <c r="AO742" s="144"/>
      <c r="AP742" s="144"/>
      <c r="AQ742" s="144"/>
      <c r="AR742" s="144"/>
      <c r="AS742" s="144"/>
      <c r="AT742" s="144"/>
      <c r="AU742" s="144"/>
      <c r="AV742" s="144"/>
      <c r="AW742" s="144"/>
      <c r="AX742" s="144"/>
      <c r="AY742" s="144"/>
      <c r="AZ742" s="144"/>
      <c r="BA742" s="144"/>
      <c r="BB742" s="144"/>
      <c r="BC742" s="144"/>
      <c r="BD742" s="144"/>
      <c r="BE742" s="144"/>
      <c r="BF742" s="144"/>
    </row>
    <row r="743" spans="3:58">
      <c r="C743" s="144"/>
      <c r="D743" s="144"/>
      <c r="E743" s="144"/>
      <c r="F743" s="144"/>
      <c r="G743" s="144"/>
      <c r="H743" s="144"/>
      <c r="I743" s="144"/>
      <c r="J743" s="144"/>
      <c r="K743" s="144"/>
      <c r="L743" s="144"/>
      <c r="M743" s="144"/>
      <c r="N743" s="144"/>
      <c r="O743" s="144"/>
      <c r="P743" s="144"/>
      <c r="Q743" s="145"/>
      <c r="R743" s="145"/>
      <c r="S743" s="145"/>
      <c r="T743" s="145"/>
      <c r="U743" s="145"/>
      <c r="V743" s="145"/>
      <c r="W743" s="145"/>
      <c r="X743" s="145"/>
      <c r="Y743" s="145"/>
      <c r="Z743" s="145"/>
      <c r="AA743" s="145"/>
      <c r="AB743" s="145"/>
      <c r="AC743" s="145"/>
      <c r="AD743" s="145"/>
      <c r="AE743" s="144"/>
      <c r="AF743" s="144"/>
      <c r="AG743" s="144"/>
      <c r="AH743" s="144"/>
      <c r="AI743" s="144"/>
      <c r="AJ743" s="144"/>
      <c r="AK743" s="144"/>
      <c r="AL743" s="144"/>
      <c r="AM743" s="144"/>
      <c r="AN743" s="144"/>
      <c r="AO743" s="144"/>
      <c r="AP743" s="144"/>
      <c r="AQ743" s="144"/>
      <c r="AR743" s="144"/>
      <c r="AS743" s="144"/>
      <c r="AT743" s="144"/>
      <c r="AU743" s="144"/>
      <c r="AV743" s="144"/>
      <c r="AW743" s="144"/>
      <c r="AX743" s="144"/>
      <c r="AY743" s="144"/>
      <c r="AZ743" s="144"/>
      <c r="BA743" s="144"/>
      <c r="BB743" s="144"/>
      <c r="BC743" s="144"/>
      <c r="BD743" s="144"/>
      <c r="BE743" s="144"/>
      <c r="BF743" s="144"/>
    </row>
    <row r="744" spans="3:58">
      <c r="C744" s="144"/>
      <c r="D744" s="144"/>
      <c r="E744" s="144"/>
      <c r="F744" s="144"/>
      <c r="G744" s="144"/>
      <c r="H744" s="144"/>
      <c r="I744" s="144"/>
      <c r="J744" s="144"/>
      <c r="K744" s="144"/>
      <c r="L744" s="144"/>
      <c r="M744" s="144"/>
      <c r="N744" s="144"/>
      <c r="O744" s="144"/>
      <c r="P744" s="144"/>
      <c r="Q744" s="145"/>
      <c r="R744" s="145"/>
      <c r="S744" s="145"/>
      <c r="T744" s="145"/>
      <c r="U744" s="145"/>
      <c r="V744" s="145"/>
      <c r="W744" s="145"/>
      <c r="X744" s="145"/>
      <c r="Y744" s="145"/>
      <c r="Z744" s="145"/>
      <c r="AA744" s="145"/>
      <c r="AB744" s="145"/>
      <c r="AC744" s="145"/>
      <c r="AD744" s="145"/>
      <c r="AE744" s="144"/>
      <c r="AF744" s="144"/>
      <c r="AG744" s="144"/>
      <c r="AH744" s="144"/>
      <c r="AI744" s="144"/>
      <c r="AJ744" s="144"/>
      <c r="AK744" s="144"/>
      <c r="AL744" s="144"/>
      <c r="AM744" s="144"/>
      <c r="AN744" s="144"/>
      <c r="AO744" s="144"/>
      <c r="AP744" s="144"/>
      <c r="AQ744" s="144"/>
      <c r="AR744" s="144"/>
      <c r="AS744" s="144"/>
      <c r="AT744" s="144"/>
      <c r="AU744" s="144"/>
      <c r="AV744" s="144"/>
      <c r="AW744" s="144"/>
      <c r="AX744" s="144"/>
      <c r="AY744" s="144"/>
      <c r="AZ744" s="144"/>
      <c r="BA744" s="144"/>
      <c r="BB744" s="144"/>
      <c r="BC744" s="144"/>
      <c r="BD744" s="144"/>
      <c r="BE744" s="144"/>
      <c r="BF744" s="144"/>
    </row>
    <row r="745" spans="3:58">
      <c r="C745" s="144"/>
      <c r="D745" s="144"/>
      <c r="E745" s="144"/>
      <c r="F745" s="144"/>
      <c r="G745" s="144"/>
      <c r="H745" s="144"/>
      <c r="I745" s="144"/>
      <c r="J745" s="144"/>
      <c r="K745" s="144"/>
      <c r="L745" s="144"/>
      <c r="M745" s="144"/>
      <c r="N745" s="144"/>
      <c r="O745" s="144"/>
      <c r="P745" s="144"/>
      <c r="Q745" s="145"/>
      <c r="R745" s="145"/>
      <c r="S745" s="145"/>
      <c r="T745" s="145"/>
      <c r="U745" s="145"/>
      <c r="V745" s="145"/>
      <c r="W745" s="145"/>
      <c r="X745" s="145"/>
      <c r="Y745" s="145"/>
      <c r="Z745" s="145"/>
      <c r="AA745" s="145"/>
      <c r="AB745" s="145"/>
      <c r="AC745" s="145"/>
      <c r="AD745" s="145"/>
      <c r="AE745" s="144"/>
      <c r="AF745" s="144"/>
      <c r="AG745" s="144"/>
      <c r="AH745" s="144"/>
      <c r="AI745" s="144"/>
      <c r="AJ745" s="144"/>
      <c r="AK745" s="144"/>
      <c r="AL745" s="144"/>
      <c r="AM745" s="144"/>
      <c r="AN745" s="144"/>
      <c r="AO745" s="144"/>
      <c r="AP745" s="144"/>
      <c r="AQ745" s="144"/>
      <c r="AR745" s="144"/>
      <c r="AS745" s="144"/>
      <c r="AT745" s="144"/>
      <c r="AU745" s="144"/>
      <c r="AV745" s="144"/>
      <c r="AW745" s="144"/>
      <c r="AX745" s="144"/>
      <c r="AY745" s="144"/>
      <c r="AZ745" s="144"/>
      <c r="BA745" s="144"/>
      <c r="BB745" s="144"/>
      <c r="BC745" s="144"/>
      <c r="BD745" s="144"/>
      <c r="BE745" s="144"/>
      <c r="BF745" s="144"/>
    </row>
    <row r="746" spans="3:58">
      <c r="C746" s="144"/>
      <c r="D746" s="144"/>
      <c r="E746" s="144"/>
      <c r="F746" s="144"/>
      <c r="G746" s="144"/>
      <c r="H746" s="144"/>
      <c r="I746" s="144"/>
      <c r="J746" s="144"/>
      <c r="K746" s="144"/>
      <c r="L746" s="144"/>
      <c r="M746" s="144"/>
      <c r="N746" s="144"/>
      <c r="O746" s="144"/>
      <c r="P746" s="144"/>
      <c r="Q746" s="145"/>
      <c r="R746" s="145"/>
      <c r="S746" s="145"/>
      <c r="T746" s="145"/>
      <c r="U746" s="145"/>
      <c r="V746" s="145"/>
      <c r="W746" s="145"/>
      <c r="X746" s="145"/>
      <c r="Y746" s="145"/>
      <c r="Z746" s="145"/>
      <c r="AA746" s="145"/>
      <c r="AB746" s="145"/>
      <c r="AC746" s="145"/>
      <c r="AD746" s="145"/>
      <c r="AE746" s="144"/>
      <c r="AF746" s="144"/>
      <c r="AG746" s="144"/>
      <c r="AH746" s="144"/>
      <c r="AI746" s="144"/>
      <c r="AJ746" s="144"/>
      <c r="AK746" s="144"/>
      <c r="AL746" s="144"/>
      <c r="AM746" s="144"/>
      <c r="AN746" s="144"/>
      <c r="AO746" s="144"/>
      <c r="AP746" s="144"/>
      <c r="AQ746" s="144"/>
      <c r="AR746" s="144"/>
      <c r="AS746" s="144"/>
      <c r="AT746" s="144"/>
      <c r="AU746" s="144"/>
      <c r="AV746" s="144"/>
      <c r="AW746" s="144"/>
      <c r="AX746" s="144"/>
      <c r="AY746" s="144"/>
      <c r="AZ746" s="144"/>
      <c r="BA746" s="144"/>
      <c r="BB746" s="144"/>
      <c r="BC746" s="144"/>
      <c r="BD746" s="144"/>
      <c r="BE746" s="144"/>
      <c r="BF746" s="144"/>
    </row>
    <row r="747" spans="3:58">
      <c r="C747" s="144"/>
      <c r="D747" s="144"/>
      <c r="E747" s="144"/>
      <c r="F747" s="144"/>
      <c r="G747" s="144"/>
      <c r="H747" s="144"/>
      <c r="I747" s="144"/>
      <c r="J747" s="144"/>
      <c r="K747" s="144"/>
      <c r="L747" s="144"/>
      <c r="M747" s="144"/>
      <c r="N747" s="144"/>
      <c r="O747" s="144"/>
      <c r="P747" s="144"/>
      <c r="Q747" s="145"/>
      <c r="R747" s="145"/>
      <c r="S747" s="145"/>
      <c r="T747" s="145"/>
      <c r="U747" s="145"/>
      <c r="V747" s="145"/>
      <c r="W747" s="145"/>
      <c r="X747" s="145"/>
      <c r="Y747" s="145"/>
      <c r="Z747" s="145"/>
      <c r="AA747" s="145"/>
      <c r="AB747" s="145"/>
      <c r="AC747" s="145"/>
      <c r="AD747" s="145"/>
      <c r="AE747" s="144"/>
      <c r="AF747" s="144"/>
      <c r="AG747" s="144"/>
      <c r="AH747" s="144"/>
      <c r="AI747" s="144"/>
      <c r="AJ747" s="144"/>
      <c r="AK747" s="144"/>
      <c r="AL747" s="144"/>
      <c r="AM747" s="144"/>
      <c r="AN747" s="144"/>
      <c r="AO747" s="144"/>
      <c r="AP747" s="144"/>
      <c r="AQ747" s="144"/>
      <c r="AR747" s="144"/>
      <c r="AS747" s="144"/>
      <c r="AT747" s="144"/>
      <c r="AU747" s="144"/>
      <c r="AV747" s="144"/>
      <c r="AW747" s="144"/>
      <c r="AX747" s="144"/>
      <c r="AY747" s="144"/>
      <c r="AZ747" s="144"/>
      <c r="BA747" s="144"/>
      <c r="BB747" s="144"/>
      <c r="BC747" s="144"/>
      <c r="BD747" s="144"/>
      <c r="BE747" s="144"/>
      <c r="BF747" s="144"/>
    </row>
    <row r="748" spans="3:58">
      <c r="C748" s="144"/>
      <c r="D748" s="144"/>
      <c r="E748" s="144"/>
      <c r="F748" s="144"/>
      <c r="G748" s="144"/>
      <c r="H748" s="144"/>
      <c r="I748" s="144"/>
      <c r="J748" s="144"/>
      <c r="K748" s="144"/>
      <c r="L748" s="144"/>
      <c r="M748" s="144"/>
      <c r="N748" s="144"/>
      <c r="O748" s="144"/>
      <c r="P748" s="144"/>
      <c r="Q748" s="145"/>
      <c r="R748" s="145"/>
      <c r="S748" s="145"/>
      <c r="T748" s="145"/>
      <c r="U748" s="145"/>
      <c r="V748" s="145"/>
      <c r="W748" s="145"/>
      <c r="X748" s="145"/>
      <c r="Y748" s="145"/>
      <c r="Z748" s="145"/>
      <c r="AA748" s="145"/>
      <c r="AB748" s="145"/>
      <c r="AC748" s="145"/>
      <c r="AD748" s="145"/>
      <c r="AE748" s="144"/>
      <c r="AF748" s="144"/>
      <c r="AG748" s="144"/>
      <c r="AH748" s="144"/>
      <c r="AI748" s="144"/>
      <c r="AJ748" s="144"/>
      <c r="AK748" s="144"/>
      <c r="AL748" s="144"/>
      <c r="AM748" s="144"/>
      <c r="AN748" s="144"/>
      <c r="AO748" s="144"/>
      <c r="AP748" s="144"/>
      <c r="AQ748" s="144"/>
      <c r="AR748" s="144"/>
      <c r="AS748" s="144"/>
      <c r="AT748" s="144"/>
      <c r="AU748" s="144"/>
      <c r="AV748" s="144"/>
      <c r="AW748" s="144"/>
      <c r="AX748" s="144"/>
      <c r="AY748" s="144"/>
      <c r="AZ748" s="144"/>
      <c r="BA748" s="144"/>
      <c r="BB748" s="144"/>
      <c r="BC748" s="144"/>
      <c r="BD748" s="144"/>
      <c r="BE748" s="144"/>
      <c r="BF748" s="144"/>
    </row>
    <row r="749" spans="3:58">
      <c r="C749" s="144"/>
      <c r="D749" s="144"/>
      <c r="E749" s="144"/>
      <c r="F749" s="144"/>
      <c r="G749" s="144"/>
      <c r="H749" s="144"/>
      <c r="I749" s="144"/>
      <c r="J749" s="144"/>
      <c r="K749" s="144"/>
      <c r="L749" s="144"/>
      <c r="M749" s="144"/>
      <c r="N749" s="144"/>
      <c r="O749" s="144"/>
      <c r="P749" s="144"/>
      <c r="Q749" s="145"/>
      <c r="R749" s="145"/>
      <c r="S749" s="145"/>
      <c r="T749" s="145"/>
      <c r="U749" s="145"/>
      <c r="V749" s="145"/>
      <c r="W749" s="145"/>
      <c r="X749" s="145"/>
      <c r="Y749" s="145"/>
      <c r="Z749" s="145"/>
      <c r="AA749" s="145"/>
      <c r="AB749" s="145"/>
      <c r="AC749" s="145"/>
      <c r="AD749" s="145"/>
      <c r="AE749" s="144"/>
      <c r="AF749" s="144"/>
      <c r="AG749" s="144"/>
      <c r="AH749" s="144"/>
      <c r="AI749" s="144"/>
      <c r="AJ749" s="144"/>
      <c r="AK749" s="144"/>
      <c r="AL749" s="144"/>
      <c r="AM749" s="144"/>
      <c r="AN749" s="144"/>
      <c r="AO749" s="144"/>
      <c r="AP749" s="144"/>
      <c r="AQ749" s="144"/>
      <c r="AR749" s="144"/>
      <c r="AS749" s="144"/>
      <c r="AT749" s="144"/>
      <c r="AU749" s="144"/>
      <c r="AV749" s="144"/>
      <c r="AW749" s="144"/>
      <c r="AX749" s="144"/>
      <c r="AY749" s="144"/>
      <c r="AZ749" s="144"/>
      <c r="BA749" s="144"/>
      <c r="BB749" s="144"/>
      <c r="BC749" s="144"/>
      <c r="BD749" s="144"/>
      <c r="BE749" s="144"/>
      <c r="BF749" s="144"/>
    </row>
    <row r="750" spans="3:58">
      <c r="C750" s="144"/>
      <c r="D750" s="144"/>
      <c r="E750" s="144"/>
      <c r="F750" s="144"/>
      <c r="G750" s="144"/>
      <c r="H750" s="144"/>
      <c r="I750" s="144"/>
      <c r="J750" s="144"/>
      <c r="K750" s="144"/>
      <c r="L750" s="144"/>
      <c r="M750" s="144"/>
      <c r="N750" s="144"/>
      <c r="O750" s="144"/>
      <c r="P750" s="144"/>
      <c r="Q750" s="145"/>
      <c r="R750" s="145"/>
      <c r="S750" s="145"/>
      <c r="T750" s="145"/>
      <c r="U750" s="145"/>
      <c r="V750" s="145"/>
      <c r="W750" s="145"/>
      <c r="X750" s="145"/>
      <c r="Y750" s="145"/>
      <c r="Z750" s="145"/>
      <c r="AA750" s="145"/>
      <c r="AB750" s="145"/>
      <c r="AC750" s="145"/>
      <c r="AD750" s="145"/>
      <c r="AE750" s="144"/>
      <c r="AF750" s="144"/>
      <c r="AG750" s="144"/>
      <c r="AH750" s="144"/>
      <c r="AI750" s="144"/>
      <c r="AJ750" s="144"/>
      <c r="AK750" s="144"/>
      <c r="AL750" s="144"/>
      <c r="AM750" s="144"/>
      <c r="AN750" s="144"/>
      <c r="AO750" s="144"/>
      <c r="AP750" s="144"/>
      <c r="AQ750" s="144"/>
      <c r="AR750" s="144"/>
      <c r="AS750" s="144"/>
      <c r="AT750" s="144"/>
      <c r="AU750" s="144"/>
      <c r="AV750" s="144"/>
      <c r="AW750" s="144"/>
      <c r="AX750" s="144"/>
      <c r="AY750" s="144"/>
      <c r="AZ750" s="144"/>
      <c r="BA750" s="144"/>
      <c r="BB750" s="144"/>
      <c r="BC750" s="144"/>
      <c r="BD750" s="144"/>
      <c r="BE750" s="144"/>
      <c r="BF750" s="144"/>
    </row>
    <row r="751" spans="3:58">
      <c r="C751" s="144"/>
      <c r="D751" s="144"/>
      <c r="E751" s="144"/>
      <c r="F751" s="144"/>
      <c r="G751" s="144"/>
      <c r="H751" s="144"/>
      <c r="I751" s="144"/>
      <c r="J751" s="144"/>
      <c r="K751" s="144"/>
      <c r="L751" s="144"/>
      <c r="M751" s="144"/>
      <c r="N751" s="144"/>
      <c r="O751" s="144"/>
      <c r="P751" s="144"/>
      <c r="Q751" s="145"/>
      <c r="R751" s="145"/>
      <c r="S751" s="145"/>
      <c r="T751" s="145"/>
      <c r="U751" s="145"/>
      <c r="V751" s="145"/>
      <c r="W751" s="145"/>
      <c r="X751" s="145"/>
      <c r="Y751" s="145"/>
      <c r="Z751" s="145"/>
      <c r="AA751" s="145"/>
      <c r="AB751" s="145"/>
      <c r="AC751" s="145"/>
      <c r="AD751" s="145"/>
      <c r="AE751" s="144"/>
      <c r="AF751" s="144"/>
      <c r="AG751" s="144"/>
      <c r="AH751" s="144"/>
      <c r="AI751" s="144"/>
      <c r="AJ751" s="144"/>
      <c r="AK751" s="144"/>
      <c r="AL751" s="144"/>
      <c r="AM751" s="144"/>
      <c r="AN751" s="144"/>
      <c r="AO751" s="144"/>
      <c r="AP751" s="144"/>
      <c r="AQ751" s="144"/>
      <c r="AR751" s="144"/>
      <c r="AS751" s="144"/>
      <c r="AT751" s="144"/>
      <c r="AU751" s="144"/>
      <c r="AV751" s="144"/>
      <c r="AW751" s="144"/>
      <c r="AX751" s="144"/>
      <c r="AY751" s="144"/>
      <c r="AZ751" s="144"/>
      <c r="BA751" s="144"/>
      <c r="BB751" s="144"/>
      <c r="BC751" s="144"/>
      <c r="BD751" s="144"/>
      <c r="BE751" s="144"/>
      <c r="BF751" s="144"/>
    </row>
    <row r="752" spans="3:58">
      <c r="C752" s="144"/>
      <c r="D752" s="144"/>
      <c r="E752" s="144"/>
      <c r="F752" s="144"/>
      <c r="G752" s="144"/>
      <c r="H752" s="144"/>
      <c r="I752" s="144"/>
      <c r="J752" s="144"/>
      <c r="K752" s="144"/>
      <c r="L752" s="144"/>
      <c r="M752" s="144"/>
      <c r="N752" s="144"/>
      <c r="O752" s="144"/>
      <c r="P752" s="144"/>
      <c r="Q752" s="145"/>
      <c r="R752" s="145"/>
      <c r="S752" s="145"/>
      <c r="T752" s="145"/>
      <c r="U752" s="145"/>
      <c r="V752" s="145"/>
      <c r="W752" s="145"/>
      <c r="X752" s="145"/>
      <c r="Y752" s="145"/>
      <c r="Z752" s="145"/>
      <c r="AA752" s="145"/>
      <c r="AB752" s="145"/>
      <c r="AC752" s="145"/>
      <c r="AD752" s="145"/>
      <c r="AE752" s="144"/>
      <c r="AF752" s="144"/>
      <c r="AG752" s="144"/>
      <c r="AH752" s="144"/>
      <c r="AI752" s="144"/>
      <c r="AJ752" s="144"/>
      <c r="AK752" s="144"/>
      <c r="AL752" s="144"/>
      <c r="AM752" s="144"/>
      <c r="AN752" s="144"/>
      <c r="AO752" s="144"/>
      <c r="AP752" s="144"/>
      <c r="AQ752" s="144"/>
      <c r="AR752" s="144"/>
      <c r="AS752" s="144"/>
      <c r="AT752" s="144"/>
      <c r="AU752" s="144"/>
      <c r="AV752" s="144"/>
      <c r="AW752" s="144"/>
      <c r="AX752" s="144"/>
      <c r="AY752" s="144"/>
      <c r="AZ752" s="144"/>
      <c r="BA752" s="144"/>
      <c r="BB752" s="144"/>
      <c r="BC752" s="144"/>
      <c r="BD752" s="144"/>
      <c r="BE752" s="144"/>
      <c r="BF752" s="144"/>
    </row>
    <row r="753" spans="3:58">
      <c r="C753" s="144"/>
      <c r="D753" s="144"/>
      <c r="E753" s="144"/>
      <c r="F753" s="144"/>
      <c r="G753" s="144"/>
      <c r="H753" s="144"/>
      <c r="I753" s="144"/>
      <c r="J753" s="144"/>
      <c r="K753" s="144"/>
      <c r="L753" s="144"/>
      <c r="M753" s="144"/>
      <c r="N753" s="144"/>
      <c r="O753" s="144"/>
      <c r="P753" s="144"/>
      <c r="Q753" s="145"/>
      <c r="R753" s="145"/>
      <c r="S753" s="145"/>
      <c r="T753" s="145"/>
      <c r="U753" s="145"/>
      <c r="V753" s="145"/>
      <c r="W753" s="145"/>
      <c r="X753" s="145"/>
      <c r="Y753" s="145"/>
      <c r="Z753" s="145"/>
      <c r="AA753" s="145"/>
      <c r="AB753" s="145"/>
      <c r="AC753" s="145"/>
      <c r="AD753" s="145"/>
      <c r="AE753" s="144"/>
      <c r="AF753" s="144"/>
      <c r="AG753" s="144"/>
      <c r="AH753" s="144"/>
      <c r="AI753" s="144"/>
      <c r="AJ753" s="144"/>
      <c r="AK753" s="144"/>
      <c r="AL753" s="144"/>
      <c r="AM753" s="144"/>
      <c r="AN753" s="144"/>
      <c r="AO753" s="144"/>
      <c r="AP753" s="144"/>
      <c r="AQ753" s="144"/>
      <c r="AR753" s="144"/>
      <c r="AS753" s="144"/>
      <c r="AT753" s="144"/>
      <c r="AU753" s="144"/>
      <c r="AV753" s="144"/>
      <c r="AW753" s="144"/>
      <c r="AX753" s="144"/>
      <c r="AY753" s="144"/>
      <c r="AZ753" s="144"/>
      <c r="BA753" s="144"/>
      <c r="BB753" s="144"/>
      <c r="BC753" s="144"/>
      <c r="BD753" s="144"/>
      <c r="BE753" s="144"/>
      <c r="BF753" s="144"/>
    </row>
    <row r="754" spans="3:58">
      <c r="C754" s="144"/>
      <c r="D754" s="144"/>
      <c r="E754" s="144"/>
      <c r="F754" s="144"/>
      <c r="G754" s="144"/>
      <c r="H754" s="144"/>
      <c r="I754" s="144"/>
      <c r="J754" s="144"/>
      <c r="K754" s="144"/>
      <c r="L754" s="144"/>
      <c r="M754" s="144"/>
      <c r="N754" s="144"/>
      <c r="O754" s="144"/>
      <c r="P754" s="144"/>
      <c r="Q754" s="145"/>
      <c r="R754" s="145"/>
      <c r="S754" s="145"/>
      <c r="T754" s="145"/>
      <c r="U754" s="145"/>
      <c r="V754" s="145"/>
      <c r="W754" s="145"/>
      <c r="X754" s="145"/>
      <c r="Y754" s="145"/>
      <c r="Z754" s="145"/>
      <c r="AA754" s="145"/>
      <c r="AB754" s="145"/>
      <c r="AC754" s="145"/>
      <c r="AD754" s="145"/>
      <c r="AE754" s="144"/>
      <c r="AF754" s="144"/>
      <c r="AG754" s="144"/>
      <c r="AH754" s="144"/>
      <c r="AI754" s="144"/>
      <c r="AJ754" s="144"/>
      <c r="AK754" s="144"/>
      <c r="AL754" s="144"/>
      <c r="AM754" s="144"/>
      <c r="AN754" s="144"/>
      <c r="AO754" s="144"/>
      <c r="AP754" s="144"/>
      <c r="AQ754" s="144"/>
      <c r="AR754" s="144"/>
      <c r="AS754" s="144"/>
      <c r="AT754" s="144"/>
      <c r="AU754" s="144"/>
      <c r="AV754" s="144"/>
      <c r="AW754" s="144"/>
      <c r="AX754" s="144"/>
      <c r="AY754" s="144"/>
      <c r="AZ754" s="144"/>
      <c r="BA754" s="144"/>
      <c r="BB754" s="144"/>
      <c r="BC754" s="144"/>
      <c r="BD754" s="144"/>
      <c r="BE754" s="144"/>
      <c r="BF754" s="144"/>
    </row>
    <row r="755" spans="3:58">
      <c r="C755" s="144"/>
      <c r="D755" s="144"/>
      <c r="E755" s="144"/>
      <c r="F755" s="144"/>
      <c r="G755" s="144"/>
      <c r="H755" s="144"/>
      <c r="I755" s="144"/>
      <c r="J755" s="144"/>
      <c r="K755" s="144"/>
      <c r="L755" s="144"/>
      <c r="M755" s="144"/>
      <c r="N755" s="144"/>
      <c r="O755" s="144"/>
      <c r="P755" s="144"/>
      <c r="Q755" s="145"/>
      <c r="R755" s="145"/>
      <c r="S755" s="145"/>
      <c r="T755" s="145"/>
      <c r="U755" s="145"/>
      <c r="V755" s="145"/>
      <c r="W755" s="145"/>
      <c r="X755" s="145"/>
      <c r="Y755" s="145"/>
      <c r="Z755" s="145"/>
      <c r="AA755" s="145"/>
      <c r="AB755" s="145"/>
      <c r="AC755" s="145"/>
      <c r="AD755" s="145"/>
      <c r="AE755" s="144"/>
      <c r="AF755" s="144"/>
      <c r="AG755" s="144"/>
      <c r="AH755" s="144"/>
      <c r="AI755" s="144"/>
      <c r="AJ755" s="144"/>
      <c r="AK755" s="144"/>
      <c r="AL755" s="144"/>
      <c r="AM755" s="144"/>
      <c r="AN755" s="144"/>
      <c r="AO755" s="144"/>
      <c r="AP755" s="144"/>
      <c r="AQ755" s="144"/>
      <c r="AR755" s="144"/>
      <c r="AS755" s="144"/>
      <c r="AT755" s="144"/>
      <c r="AU755" s="144"/>
      <c r="AV755" s="144"/>
      <c r="AW755" s="144"/>
      <c r="AX755" s="144"/>
      <c r="AY755" s="144"/>
      <c r="AZ755" s="144"/>
      <c r="BA755" s="144"/>
      <c r="BB755" s="144"/>
      <c r="BC755" s="144"/>
      <c r="BD755" s="144"/>
      <c r="BE755" s="144"/>
      <c r="BF755" s="144"/>
    </row>
    <row r="756" spans="3:58">
      <c r="C756" s="144"/>
      <c r="D756" s="144"/>
      <c r="E756" s="144"/>
      <c r="F756" s="144"/>
      <c r="G756" s="144"/>
      <c r="H756" s="144"/>
      <c r="I756" s="144"/>
      <c r="J756" s="144"/>
      <c r="K756" s="144"/>
      <c r="L756" s="144"/>
      <c r="M756" s="144"/>
      <c r="N756" s="144"/>
      <c r="O756" s="144"/>
      <c r="P756" s="144"/>
      <c r="Q756" s="145"/>
      <c r="R756" s="145"/>
      <c r="S756" s="145"/>
      <c r="T756" s="145"/>
      <c r="U756" s="145"/>
      <c r="V756" s="145"/>
      <c r="W756" s="145"/>
      <c r="X756" s="145"/>
      <c r="Y756" s="145"/>
      <c r="Z756" s="145"/>
      <c r="AA756" s="145"/>
      <c r="AB756" s="145"/>
      <c r="AC756" s="145"/>
      <c r="AD756" s="145"/>
      <c r="AE756" s="144"/>
      <c r="AF756" s="144"/>
      <c r="AG756" s="144"/>
      <c r="AH756" s="144"/>
      <c r="AI756" s="144"/>
      <c r="AJ756" s="144"/>
      <c r="AK756" s="144"/>
      <c r="AL756" s="144"/>
      <c r="AM756" s="144"/>
      <c r="AN756" s="144"/>
      <c r="AO756" s="144"/>
      <c r="AP756" s="144"/>
      <c r="AQ756" s="144"/>
      <c r="AR756" s="144"/>
      <c r="AS756" s="144"/>
      <c r="AT756" s="144"/>
      <c r="AU756" s="144"/>
      <c r="AV756" s="144"/>
      <c r="AW756" s="144"/>
      <c r="AX756" s="144"/>
      <c r="AY756" s="144"/>
      <c r="AZ756" s="144"/>
      <c r="BA756" s="144"/>
      <c r="BB756" s="144"/>
      <c r="BC756" s="144"/>
      <c r="BD756" s="144"/>
      <c r="BE756" s="144"/>
      <c r="BF756" s="144"/>
    </row>
    <row r="757" spans="3:58">
      <c r="C757" s="144"/>
      <c r="D757" s="144"/>
      <c r="E757" s="144"/>
      <c r="F757" s="144"/>
      <c r="G757" s="144"/>
      <c r="H757" s="144"/>
      <c r="I757" s="144"/>
      <c r="J757" s="144"/>
      <c r="K757" s="144"/>
      <c r="L757" s="144"/>
      <c r="M757" s="144"/>
      <c r="N757" s="144"/>
      <c r="O757" s="144"/>
      <c r="P757" s="144"/>
      <c r="Q757" s="145"/>
      <c r="R757" s="145"/>
      <c r="S757" s="145"/>
      <c r="T757" s="145"/>
      <c r="U757" s="145"/>
      <c r="V757" s="145"/>
      <c r="W757" s="145"/>
      <c r="X757" s="145"/>
      <c r="Y757" s="145"/>
      <c r="Z757" s="145"/>
      <c r="AA757" s="145"/>
      <c r="AB757" s="145"/>
      <c r="AC757" s="145"/>
      <c r="AD757" s="145"/>
      <c r="AE757" s="144"/>
      <c r="AF757" s="144"/>
      <c r="AG757" s="144"/>
      <c r="AH757" s="144"/>
      <c r="AI757" s="144"/>
      <c r="AJ757" s="144"/>
      <c r="AK757" s="144"/>
      <c r="AL757" s="144"/>
      <c r="AM757" s="144"/>
      <c r="AN757" s="144"/>
      <c r="AO757" s="144"/>
      <c r="AP757" s="144"/>
      <c r="AQ757" s="144"/>
      <c r="AR757" s="144"/>
      <c r="AS757" s="144"/>
      <c r="AT757" s="144"/>
      <c r="AU757" s="144"/>
      <c r="AV757" s="144"/>
      <c r="AW757" s="144"/>
      <c r="AX757" s="144"/>
      <c r="AY757" s="144"/>
      <c r="AZ757" s="144"/>
      <c r="BA757" s="144"/>
      <c r="BB757" s="144"/>
      <c r="BC757" s="144"/>
      <c r="BD757" s="144"/>
      <c r="BE757" s="144"/>
      <c r="BF757" s="144"/>
    </row>
    <row r="758" spans="3:58">
      <c r="C758" s="144"/>
      <c r="D758" s="144"/>
      <c r="E758" s="144"/>
      <c r="F758" s="144"/>
      <c r="G758" s="144"/>
      <c r="H758" s="144"/>
      <c r="I758" s="144"/>
      <c r="J758" s="144"/>
      <c r="K758" s="144"/>
      <c r="L758" s="144"/>
      <c r="M758" s="144"/>
      <c r="N758" s="144"/>
      <c r="O758" s="144"/>
      <c r="P758" s="144"/>
      <c r="Q758" s="145"/>
      <c r="R758" s="145"/>
      <c r="S758" s="145"/>
      <c r="T758" s="145"/>
      <c r="U758" s="145"/>
      <c r="V758" s="145"/>
      <c r="W758" s="145"/>
      <c r="X758" s="145"/>
      <c r="Y758" s="145"/>
      <c r="Z758" s="145"/>
      <c r="AA758" s="145"/>
      <c r="AB758" s="145"/>
      <c r="AC758" s="145"/>
      <c r="AD758" s="145"/>
      <c r="AE758" s="144"/>
      <c r="AF758" s="144"/>
      <c r="AG758" s="144"/>
      <c r="AH758" s="144"/>
      <c r="AI758" s="144"/>
      <c r="AJ758" s="144"/>
      <c r="AK758" s="144"/>
      <c r="AL758" s="144"/>
      <c r="AM758" s="144"/>
      <c r="AN758" s="144"/>
      <c r="AO758" s="144"/>
      <c r="AP758" s="144"/>
      <c r="AQ758" s="144"/>
      <c r="AR758" s="144"/>
      <c r="AS758" s="144"/>
      <c r="AT758" s="144"/>
      <c r="AU758" s="144"/>
      <c r="AV758" s="144"/>
      <c r="AW758" s="144"/>
      <c r="AX758" s="144"/>
      <c r="AY758" s="144"/>
      <c r="AZ758" s="144"/>
      <c r="BA758" s="144"/>
      <c r="BB758" s="144"/>
      <c r="BC758" s="144"/>
      <c r="BD758" s="144"/>
      <c r="BE758" s="144"/>
      <c r="BF758" s="144"/>
    </row>
    <row r="759" spans="3:58">
      <c r="C759" s="144"/>
      <c r="D759" s="144"/>
      <c r="E759" s="144"/>
      <c r="F759" s="144"/>
      <c r="G759" s="144"/>
      <c r="H759" s="144"/>
      <c r="I759" s="144"/>
      <c r="J759" s="144"/>
      <c r="K759" s="144"/>
      <c r="L759" s="144"/>
      <c r="M759" s="144"/>
      <c r="N759" s="144"/>
      <c r="O759" s="144"/>
      <c r="P759" s="144"/>
      <c r="Q759" s="145"/>
      <c r="R759" s="145"/>
      <c r="S759" s="145"/>
      <c r="T759" s="145"/>
      <c r="U759" s="145"/>
      <c r="V759" s="145"/>
      <c r="W759" s="145"/>
      <c r="X759" s="145"/>
      <c r="Y759" s="145"/>
      <c r="Z759" s="145"/>
      <c r="AA759" s="145"/>
      <c r="AB759" s="145"/>
      <c r="AC759" s="145"/>
      <c r="AD759" s="145"/>
      <c r="AE759" s="144"/>
      <c r="AF759" s="144"/>
      <c r="AG759" s="144"/>
      <c r="AH759" s="144"/>
      <c r="AI759" s="144"/>
      <c r="AJ759" s="144"/>
      <c r="AK759" s="144"/>
      <c r="AL759" s="144"/>
      <c r="AM759" s="144"/>
      <c r="AN759" s="144"/>
      <c r="AO759" s="144"/>
      <c r="AP759" s="144"/>
      <c r="AQ759" s="144"/>
      <c r="AR759" s="144"/>
      <c r="AS759" s="144"/>
      <c r="AT759" s="144"/>
      <c r="AU759" s="144"/>
      <c r="AV759" s="144"/>
      <c r="AW759" s="144"/>
      <c r="AX759" s="144"/>
      <c r="AY759" s="144"/>
      <c r="AZ759" s="144"/>
      <c r="BA759" s="144"/>
      <c r="BB759" s="144"/>
      <c r="BC759" s="144"/>
      <c r="BD759" s="144"/>
      <c r="BE759" s="144"/>
      <c r="BF759" s="144"/>
    </row>
    <row r="760" spans="3:58">
      <c r="C760" s="144"/>
      <c r="D760" s="144"/>
      <c r="E760" s="144"/>
      <c r="F760" s="144"/>
      <c r="G760" s="144"/>
      <c r="H760" s="144"/>
      <c r="I760" s="144"/>
      <c r="J760" s="144"/>
      <c r="K760" s="144"/>
      <c r="L760" s="144"/>
      <c r="M760" s="144"/>
      <c r="N760" s="144"/>
      <c r="O760" s="144"/>
      <c r="P760" s="144"/>
      <c r="Q760" s="145"/>
      <c r="R760" s="145"/>
      <c r="S760" s="145"/>
      <c r="T760" s="145"/>
      <c r="U760" s="145"/>
      <c r="V760" s="145"/>
      <c r="W760" s="145"/>
      <c r="X760" s="145"/>
      <c r="Y760" s="145"/>
      <c r="Z760" s="145"/>
      <c r="AA760" s="145"/>
      <c r="AB760" s="145"/>
      <c r="AC760" s="145"/>
      <c r="AD760" s="145"/>
      <c r="AE760" s="144"/>
      <c r="AF760" s="144"/>
      <c r="AG760" s="144"/>
      <c r="AH760" s="144"/>
      <c r="AI760" s="144"/>
      <c r="AJ760" s="144"/>
      <c r="AK760" s="144"/>
      <c r="AL760" s="144"/>
      <c r="AM760" s="144"/>
      <c r="AN760" s="144"/>
      <c r="AO760" s="144"/>
      <c r="AP760" s="144"/>
      <c r="AQ760" s="144"/>
      <c r="AR760" s="144"/>
      <c r="AS760" s="144"/>
      <c r="AT760" s="144"/>
      <c r="AU760" s="144"/>
      <c r="AV760" s="144"/>
      <c r="AW760" s="144"/>
      <c r="AX760" s="144"/>
      <c r="AY760" s="144"/>
      <c r="AZ760" s="144"/>
      <c r="BA760" s="144"/>
      <c r="BB760" s="144"/>
      <c r="BC760" s="144"/>
      <c r="BD760" s="144"/>
      <c r="BE760" s="144"/>
      <c r="BF760" s="144"/>
    </row>
    <row r="761" spans="3:58">
      <c r="C761" s="144"/>
      <c r="D761" s="144"/>
      <c r="E761" s="144"/>
      <c r="F761" s="144"/>
      <c r="G761" s="144"/>
      <c r="H761" s="144"/>
      <c r="I761" s="144"/>
      <c r="J761" s="144"/>
      <c r="K761" s="144"/>
      <c r="L761" s="144"/>
      <c r="M761" s="144"/>
      <c r="N761" s="144"/>
      <c r="O761" s="144"/>
      <c r="P761" s="144"/>
      <c r="Q761" s="145"/>
      <c r="R761" s="145"/>
      <c r="S761" s="145"/>
      <c r="T761" s="145"/>
      <c r="U761" s="145"/>
      <c r="V761" s="145"/>
      <c r="W761" s="145"/>
      <c r="X761" s="145"/>
      <c r="Y761" s="145"/>
      <c r="Z761" s="145"/>
      <c r="AA761" s="145"/>
      <c r="AB761" s="145"/>
      <c r="AC761" s="145"/>
      <c r="AD761" s="145"/>
      <c r="AE761" s="144"/>
      <c r="AF761" s="144"/>
      <c r="AG761" s="144"/>
      <c r="AH761" s="144"/>
      <c r="AI761" s="144"/>
      <c r="AJ761" s="144"/>
      <c r="AK761" s="144"/>
      <c r="AL761" s="144"/>
      <c r="AM761" s="144"/>
      <c r="AN761" s="144"/>
      <c r="AO761" s="144"/>
      <c r="AP761" s="144"/>
      <c r="AQ761" s="144"/>
      <c r="AR761" s="144"/>
      <c r="AS761" s="144"/>
      <c r="AT761" s="144"/>
      <c r="AU761" s="144"/>
      <c r="AV761" s="144"/>
      <c r="AW761" s="144"/>
      <c r="AX761" s="144"/>
      <c r="AY761" s="144"/>
      <c r="AZ761" s="144"/>
      <c r="BA761" s="144"/>
      <c r="BB761" s="144"/>
      <c r="BC761" s="144"/>
      <c r="BD761" s="144"/>
      <c r="BE761" s="144"/>
      <c r="BF761" s="144"/>
    </row>
    <row r="762" spans="3:58">
      <c r="C762" s="144"/>
      <c r="D762" s="144"/>
      <c r="E762" s="144"/>
      <c r="F762" s="144"/>
      <c r="G762" s="144"/>
      <c r="H762" s="144"/>
      <c r="I762" s="144"/>
      <c r="J762" s="144"/>
      <c r="K762" s="144"/>
      <c r="L762" s="144"/>
      <c r="M762" s="144"/>
      <c r="N762" s="144"/>
      <c r="O762" s="144"/>
      <c r="P762" s="144"/>
      <c r="Q762" s="145"/>
      <c r="R762" s="145"/>
      <c r="S762" s="145"/>
      <c r="T762" s="145"/>
      <c r="U762" s="145"/>
      <c r="V762" s="145"/>
      <c r="W762" s="145"/>
      <c r="X762" s="145"/>
      <c r="Y762" s="145"/>
      <c r="Z762" s="145"/>
      <c r="AA762" s="145"/>
      <c r="AB762" s="145"/>
      <c r="AC762" s="145"/>
      <c r="AD762" s="145"/>
      <c r="AE762" s="144"/>
      <c r="AF762" s="144"/>
      <c r="AG762" s="144"/>
      <c r="AH762" s="144"/>
      <c r="AI762" s="144"/>
      <c r="AJ762" s="144"/>
      <c r="AK762" s="144"/>
      <c r="AL762" s="144"/>
      <c r="AM762" s="144"/>
      <c r="AN762" s="144"/>
      <c r="AO762" s="144"/>
      <c r="AP762" s="144"/>
      <c r="AQ762" s="144"/>
      <c r="AR762" s="144"/>
      <c r="AS762" s="144"/>
      <c r="AT762" s="144"/>
      <c r="AU762" s="144"/>
      <c r="AV762" s="144"/>
      <c r="AW762" s="144"/>
      <c r="AX762" s="144"/>
      <c r="AY762" s="144"/>
      <c r="AZ762" s="144"/>
      <c r="BA762" s="144"/>
      <c r="BB762" s="144"/>
      <c r="BC762" s="144"/>
      <c r="BD762" s="144"/>
      <c r="BE762" s="144"/>
      <c r="BF762" s="144"/>
    </row>
    <row r="763" spans="3:58">
      <c r="C763" s="144"/>
      <c r="D763" s="144"/>
      <c r="E763" s="144"/>
      <c r="F763" s="144"/>
      <c r="G763" s="144"/>
      <c r="H763" s="144"/>
      <c r="I763" s="144"/>
      <c r="J763" s="144"/>
      <c r="K763" s="144"/>
      <c r="L763" s="144"/>
      <c r="M763" s="144"/>
      <c r="N763" s="144"/>
      <c r="O763" s="144"/>
      <c r="P763" s="144"/>
      <c r="Q763" s="145"/>
      <c r="R763" s="145"/>
      <c r="S763" s="145"/>
      <c r="T763" s="145"/>
      <c r="U763" s="145"/>
      <c r="V763" s="145"/>
      <c r="W763" s="145"/>
      <c r="X763" s="145"/>
      <c r="Y763" s="145"/>
      <c r="Z763" s="145"/>
      <c r="AA763" s="145"/>
      <c r="AB763" s="145"/>
      <c r="AC763" s="145"/>
      <c r="AD763" s="145"/>
      <c r="AE763" s="144"/>
      <c r="AF763" s="144"/>
      <c r="AG763" s="144"/>
      <c r="AH763" s="144"/>
      <c r="AI763" s="144"/>
      <c r="AJ763" s="144"/>
      <c r="AK763" s="144"/>
      <c r="AL763" s="144"/>
      <c r="AM763" s="144"/>
      <c r="AN763" s="144"/>
      <c r="AO763" s="144"/>
      <c r="AP763" s="144"/>
      <c r="AQ763" s="144"/>
      <c r="AR763" s="144"/>
      <c r="AS763" s="144"/>
      <c r="AT763" s="144"/>
      <c r="AU763" s="144"/>
      <c r="AV763" s="144"/>
      <c r="AW763" s="144"/>
      <c r="AX763" s="144"/>
      <c r="AY763" s="144"/>
      <c r="AZ763" s="144"/>
      <c r="BA763" s="144"/>
      <c r="BB763" s="144"/>
      <c r="BC763" s="144"/>
      <c r="BD763" s="144"/>
      <c r="BE763" s="144"/>
      <c r="BF763" s="144"/>
    </row>
    <row r="764" spans="3:58">
      <c r="C764" s="144"/>
      <c r="D764" s="144"/>
      <c r="E764" s="144"/>
      <c r="F764" s="144"/>
      <c r="G764" s="144"/>
      <c r="H764" s="144"/>
      <c r="I764" s="144"/>
      <c r="J764" s="144"/>
      <c r="K764" s="144"/>
      <c r="L764" s="144"/>
      <c r="M764" s="144"/>
      <c r="N764" s="144"/>
      <c r="O764" s="144"/>
      <c r="P764" s="144"/>
      <c r="Q764" s="145"/>
      <c r="R764" s="145"/>
      <c r="S764" s="145"/>
      <c r="T764" s="145"/>
      <c r="U764" s="145"/>
      <c r="V764" s="145"/>
      <c r="W764" s="145"/>
      <c r="X764" s="145"/>
      <c r="Y764" s="145"/>
      <c r="Z764" s="145"/>
      <c r="AA764" s="145"/>
      <c r="AB764" s="145"/>
      <c r="AC764" s="145"/>
      <c r="AD764" s="145"/>
      <c r="AE764" s="144"/>
      <c r="AF764" s="144"/>
      <c r="AG764" s="144"/>
      <c r="AH764" s="144"/>
      <c r="AI764" s="144"/>
      <c r="AJ764" s="144"/>
      <c r="AK764" s="144"/>
      <c r="AL764" s="144"/>
      <c r="AM764" s="144"/>
      <c r="AN764" s="144"/>
      <c r="AO764" s="144"/>
      <c r="AP764" s="144"/>
      <c r="AQ764" s="144"/>
      <c r="AR764" s="144"/>
      <c r="AS764" s="144"/>
      <c r="AT764" s="144"/>
      <c r="AU764" s="144"/>
      <c r="AV764" s="144"/>
      <c r="AW764" s="144"/>
      <c r="AX764" s="144"/>
      <c r="AY764" s="144"/>
      <c r="AZ764" s="144"/>
      <c r="BA764" s="144"/>
      <c r="BB764" s="144"/>
      <c r="BC764" s="144"/>
      <c r="BD764" s="144"/>
      <c r="BE764" s="144"/>
      <c r="BF764" s="144"/>
    </row>
    <row r="765" spans="3:58">
      <c r="C765" s="144"/>
      <c r="D765" s="144"/>
      <c r="E765" s="144"/>
      <c r="F765" s="144"/>
      <c r="G765" s="144"/>
      <c r="H765" s="144"/>
      <c r="I765" s="144"/>
      <c r="J765" s="144"/>
      <c r="K765" s="144"/>
      <c r="L765" s="144"/>
      <c r="M765" s="144"/>
      <c r="N765" s="144"/>
      <c r="O765" s="144"/>
      <c r="P765" s="144"/>
      <c r="Q765" s="145"/>
      <c r="R765" s="145"/>
      <c r="S765" s="145"/>
      <c r="T765" s="145"/>
      <c r="U765" s="145"/>
      <c r="V765" s="145"/>
      <c r="W765" s="145"/>
      <c r="X765" s="145"/>
      <c r="Y765" s="145"/>
      <c r="Z765" s="145"/>
      <c r="AA765" s="145"/>
      <c r="AB765" s="145"/>
      <c r="AC765" s="145"/>
      <c r="AD765" s="145"/>
      <c r="AE765" s="144"/>
      <c r="AF765" s="144"/>
      <c r="AG765" s="144"/>
      <c r="AH765" s="144"/>
      <c r="AI765" s="144"/>
      <c r="AJ765" s="144"/>
      <c r="AK765" s="144"/>
      <c r="AL765" s="144"/>
      <c r="AM765" s="144"/>
      <c r="AN765" s="144"/>
      <c r="AO765" s="144"/>
      <c r="AP765" s="144"/>
      <c r="AQ765" s="144"/>
      <c r="AR765" s="144"/>
      <c r="AS765" s="144"/>
      <c r="AT765" s="144"/>
      <c r="AU765" s="144"/>
      <c r="AV765" s="144"/>
      <c r="AW765" s="144"/>
      <c r="AX765" s="144"/>
      <c r="AY765" s="144"/>
      <c r="AZ765" s="144"/>
      <c r="BA765" s="144"/>
      <c r="BB765" s="144"/>
      <c r="BC765" s="144"/>
      <c r="BD765" s="144"/>
      <c r="BE765" s="144"/>
      <c r="BF765" s="144"/>
    </row>
    <row r="766" spans="3:58">
      <c r="C766" s="144"/>
      <c r="D766" s="144"/>
      <c r="E766" s="144"/>
      <c r="F766" s="144"/>
      <c r="G766" s="144"/>
      <c r="H766" s="144"/>
      <c r="I766" s="144"/>
      <c r="J766" s="144"/>
      <c r="K766" s="144"/>
      <c r="L766" s="144"/>
      <c r="M766" s="144"/>
      <c r="N766" s="144"/>
      <c r="O766" s="144"/>
      <c r="P766" s="144"/>
      <c r="Q766" s="145"/>
      <c r="R766" s="145"/>
      <c r="S766" s="145"/>
      <c r="T766" s="145"/>
      <c r="U766" s="145"/>
      <c r="V766" s="145"/>
      <c r="W766" s="145"/>
      <c r="X766" s="145"/>
      <c r="Y766" s="145"/>
      <c r="Z766" s="145"/>
      <c r="AA766" s="145"/>
      <c r="AB766" s="145"/>
      <c r="AC766" s="145"/>
      <c r="AD766" s="145"/>
      <c r="AE766" s="144"/>
      <c r="AF766" s="144"/>
      <c r="AG766" s="144"/>
      <c r="AH766" s="144"/>
      <c r="AI766" s="144"/>
      <c r="AJ766" s="144"/>
      <c r="AK766" s="144"/>
      <c r="AL766" s="144"/>
      <c r="AM766" s="144"/>
      <c r="AN766" s="144"/>
      <c r="AO766" s="144"/>
      <c r="AP766" s="144"/>
      <c r="AQ766" s="144"/>
      <c r="AR766" s="144"/>
      <c r="AS766" s="144"/>
      <c r="AT766" s="144"/>
      <c r="AU766" s="144"/>
      <c r="AV766" s="144"/>
      <c r="AW766" s="144"/>
      <c r="AX766" s="144"/>
      <c r="AY766" s="144"/>
      <c r="AZ766" s="144"/>
      <c r="BA766" s="144"/>
      <c r="BB766" s="144"/>
      <c r="BC766" s="144"/>
      <c r="BD766" s="144"/>
      <c r="BE766" s="144"/>
      <c r="BF766" s="144"/>
    </row>
    <row r="767" spans="3:58">
      <c r="C767" s="144"/>
      <c r="D767" s="144"/>
      <c r="E767" s="144"/>
      <c r="F767" s="144"/>
      <c r="G767" s="144"/>
      <c r="H767" s="144"/>
      <c r="I767" s="144"/>
      <c r="J767" s="144"/>
      <c r="K767" s="144"/>
      <c r="L767" s="144"/>
      <c r="M767" s="144"/>
      <c r="N767" s="144"/>
      <c r="O767" s="144"/>
      <c r="P767" s="144"/>
      <c r="Q767" s="145"/>
      <c r="R767" s="145"/>
      <c r="S767" s="145"/>
      <c r="T767" s="145"/>
      <c r="U767" s="145"/>
      <c r="V767" s="145"/>
      <c r="W767" s="145"/>
      <c r="X767" s="145"/>
      <c r="Y767" s="145"/>
      <c r="Z767" s="145"/>
      <c r="AA767" s="145"/>
      <c r="AB767" s="145"/>
      <c r="AC767" s="145"/>
      <c r="AD767" s="145"/>
      <c r="AE767" s="144"/>
      <c r="AF767" s="144"/>
      <c r="AG767" s="144"/>
      <c r="AH767" s="144"/>
      <c r="AI767" s="144"/>
      <c r="AJ767" s="144"/>
      <c r="AK767" s="144"/>
      <c r="AL767" s="144"/>
      <c r="AM767" s="144"/>
      <c r="AN767" s="144"/>
      <c r="AO767" s="144"/>
      <c r="AP767" s="144"/>
      <c r="AQ767" s="144"/>
      <c r="AR767" s="144"/>
      <c r="AS767" s="144"/>
      <c r="AT767" s="144"/>
      <c r="AU767" s="144"/>
      <c r="AV767" s="144"/>
      <c r="AW767" s="144"/>
      <c r="AX767" s="144"/>
      <c r="AY767" s="144"/>
      <c r="AZ767" s="144"/>
      <c r="BA767" s="144"/>
      <c r="BB767" s="144"/>
      <c r="BC767" s="144"/>
      <c r="BD767" s="144"/>
      <c r="BE767" s="144"/>
      <c r="BF767" s="144"/>
    </row>
    <row r="768" spans="3:58">
      <c r="C768" s="144"/>
      <c r="D768" s="144"/>
      <c r="E768" s="144"/>
      <c r="F768" s="144"/>
      <c r="G768" s="144"/>
      <c r="H768" s="144"/>
      <c r="I768" s="144"/>
      <c r="J768" s="144"/>
      <c r="K768" s="144"/>
      <c r="L768" s="144"/>
      <c r="M768" s="144"/>
      <c r="N768" s="144"/>
      <c r="O768" s="144"/>
      <c r="P768" s="144"/>
      <c r="Q768" s="145"/>
      <c r="R768" s="145"/>
      <c r="S768" s="145"/>
      <c r="T768" s="145"/>
      <c r="U768" s="145"/>
      <c r="V768" s="145"/>
      <c r="W768" s="145"/>
      <c r="X768" s="145"/>
      <c r="Y768" s="145"/>
      <c r="Z768" s="145"/>
      <c r="AA768" s="145"/>
      <c r="AB768" s="145"/>
      <c r="AC768" s="145"/>
      <c r="AD768" s="145"/>
      <c r="AE768" s="144"/>
      <c r="AF768" s="144"/>
      <c r="AG768" s="144"/>
      <c r="AH768" s="144"/>
      <c r="AI768" s="144"/>
      <c r="AJ768" s="144"/>
      <c r="AK768" s="144"/>
      <c r="AL768" s="144"/>
      <c r="AM768" s="144"/>
      <c r="AN768" s="144"/>
      <c r="AO768" s="144"/>
      <c r="AP768" s="144"/>
      <c r="AQ768" s="144"/>
      <c r="AR768" s="144"/>
      <c r="AS768" s="144"/>
      <c r="AT768" s="144"/>
      <c r="AU768" s="144"/>
      <c r="AV768" s="144"/>
      <c r="AW768" s="144"/>
      <c r="AX768" s="144"/>
      <c r="AY768" s="144"/>
      <c r="AZ768" s="144"/>
      <c r="BA768" s="144"/>
      <c r="BB768" s="144"/>
      <c r="BC768" s="144"/>
      <c r="BD768" s="144"/>
      <c r="BE768" s="144"/>
      <c r="BF768" s="144"/>
    </row>
    <row r="769" spans="3:58">
      <c r="C769" s="144"/>
      <c r="D769" s="144"/>
      <c r="E769" s="144"/>
      <c r="F769" s="144"/>
      <c r="G769" s="144"/>
      <c r="H769" s="144"/>
      <c r="I769" s="144"/>
      <c r="J769" s="144"/>
      <c r="K769" s="144"/>
      <c r="L769" s="144"/>
      <c r="M769" s="144"/>
      <c r="N769" s="144"/>
      <c r="O769" s="144"/>
      <c r="P769" s="144"/>
      <c r="Q769" s="145"/>
      <c r="R769" s="145"/>
      <c r="S769" s="145"/>
      <c r="T769" s="145"/>
      <c r="U769" s="145"/>
      <c r="V769" s="145"/>
      <c r="W769" s="145"/>
      <c r="X769" s="145"/>
      <c r="Y769" s="145"/>
      <c r="Z769" s="145"/>
      <c r="AA769" s="145"/>
      <c r="AB769" s="145"/>
      <c r="AC769" s="145"/>
      <c r="AD769" s="145"/>
      <c r="AE769" s="144"/>
      <c r="AF769" s="144"/>
      <c r="AG769" s="144"/>
      <c r="AH769" s="144"/>
      <c r="AI769" s="144"/>
      <c r="AJ769" s="144"/>
      <c r="AK769" s="144"/>
      <c r="AL769" s="144"/>
      <c r="AM769" s="144"/>
      <c r="AN769" s="144"/>
      <c r="AO769" s="144"/>
      <c r="AP769" s="144"/>
      <c r="AQ769" s="144"/>
      <c r="AR769" s="144"/>
      <c r="AS769" s="144"/>
      <c r="AT769" s="144"/>
      <c r="AU769" s="144"/>
      <c r="AV769" s="144"/>
      <c r="AW769" s="144"/>
      <c r="AX769" s="144"/>
      <c r="AY769" s="144"/>
      <c r="AZ769" s="144"/>
      <c r="BA769" s="144"/>
      <c r="BB769" s="144"/>
      <c r="BC769" s="144"/>
      <c r="BD769" s="144"/>
      <c r="BE769" s="144"/>
      <c r="BF769" s="144"/>
    </row>
    <row r="770" spans="3:58">
      <c r="C770" s="144"/>
      <c r="D770" s="144"/>
      <c r="E770" s="144"/>
      <c r="F770" s="144"/>
      <c r="G770" s="144"/>
      <c r="H770" s="144"/>
      <c r="I770" s="144"/>
      <c r="J770" s="144"/>
      <c r="K770" s="144"/>
      <c r="L770" s="144"/>
      <c r="M770" s="144"/>
      <c r="N770" s="144"/>
      <c r="O770" s="144"/>
      <c r="P770" s="144"/>
      <c r="Q770" s="145"/>
      <c r="R770" s="145"/>
      <c r="S770" s="145"/>
      <c r="T770" s="145"/>
      <c r="U770" s="145"/>
      <c r="V770" s="145"/>
      <c r="W770" s="145"/>
      <c r="X770" s="145"/>
      <c r="Y770" s="145"/>
      <c r="Z770" s="145"/>
      <c r="AA770" s="145"/>
      <c r="AB770" s="145"/>
      <c r="AC770" s="145"/>
      <c r="AD770" s="145"/>
      <c r="AE770" s="144"/>
      <c r="AF770" s="144"/>
      <c r="AG770" s="144"/>
      <c r="AH770" s="144"/>
      <c r="AI770" s="144"/>
      <c r="AJ770" s="144"/>
      <c r="AK770" s="144"/>
      <c r="AL770" s="144"/>
      <c r="AM770" s="144"/>
      <c r="AN770" s="144"/>
      <c r="AO770" s="144"/>
      <c r="AP770" s="144"/>
      <c r="AQ770" s="144"/>
      <c r="AR770" s="144"/>
      <c r="AS770" s="144"/>
      <c r="AT770" s="144"/>
      <c r="AU770" s="144"/>
      <c r="AV770" s="144"/>
      <c r="AW770" s="144"/>
      <c r="AX770" s="144"/>
      <c r="AY770" s="144"/>
      <c r="AZ770" s="144"/>
      <c r="BA770" s="144"/>
      <c r="BB770" s="144"/>
      <c r="BC770" s="144"/>
      <c r="BD770" s="144"/>
      <c r="BE770" s="144"/>
      <c r="BF770" s="144"/>
    </row>
    <row r="771" spans="3:58">
      <c r="C771" s="144"/>
      <c r="D771" s="144"/>
      <c r="E771" s="144"/>
      <c r="F771" s="144"/>
      <c r="G771" s="144"/>
      <c r="H771" s="144"/>
      <c r="I771" s="144"/>
      <c r="J771" s="144"/>
      <c r="K771" s="144"/>
      <c r="L771" s="144"/>
      <c r="M771" s="144"/>
      <c r="N771" s="144"/>
      <c r="O771" s="144"/>
      <c r="P771" s="144"/>
      <c r="Q771" s="145"/>
      <c r="R771" s="145"/>
      <c r="S771" s="145"/>
      <c r="T771" s="145"/>
      <c r="U771" s="145"/>
      <c r="V771" s="145"/>
      <c r="W771" s="145"/>
      <c r="X771" s="145"/>
      <c r="Y771" s="145"/>
      <c r="Z771" s="145"/>
      <c r="AA771" s="145"/>
      <c r="AB771" s="145"/>
      <c r="AC771" s="145"/>
      <c r="AD771" s="145"/>
      <c r="AE771" s="144"/>
      <c r="AF771" s="144"/>
      <c r="AG771" s="144"/>
      <c r="AH771" s="144"/>
      <c r="AI771" s="144"/>
      <c r="AJ771" s="144"/>
      <c r="AK771" s="144"/>
      <c r="AL771" s="144"/>
      <c r="AM771" s="144"/>
      <c r="AN771" s="144"/>
      <c r="AO771" s="144"/>
      <c r="AP771" s="144"/>
      <c r="AQ771" s="144"/>
      <c r="AR771" s="144"/>
      <c r="AS771" s="144"/>
      <c r="AT771" s="144"/>
      <c r="AU771" s="144"/>
      <c r="AV771" s="144"/>
      <c r="AW771" s="144"/>
      <c r="AX771" s="144"/>
      <c r="AY771" s="144"/>
      <c r="AZ771" s="144"/>
      <c r="BA771" s="144"/>
      <c r="BB771" s="144"/>
      <c r="BC771" s="144"/>
      <c r="BD771" s="144"/>
      <c r="BE771" s="144"/>
      <c r="BF771" s="144"/>
    </row>
    <row r="772" spans="3:58">
      <c r="C772" s="144"/>
      <c r="D772" s="144"/>
      <c r="E772" s="144"/>
      <c r="F772" s="144"/>
      <c r="G772" s="144"/>
      <c r="H772" s="144"/>
      <c r="I772" s="144"/>
      <c r="J772" s="144"/>
      <c r="K772" s="144"/>
      <c r="L772" s="144"/>
      <c r="M772" s="144"/>
      <c r="N772" s="144"/>
      <c r="O772" s="144"/>
      <c r="P772" s="144"/>
      <c r="Q772" s="145"/>
      <c r="R772" s="145"/>
      <c r="S772" s="145"/>
      <c r="T772" s="145"/>
      <c r="U772" s="145"/>
      <c r="V772" s="145"/>
      <c r="W772" s="145"/>
      <c r="X772" s="145"/>
      <c r="Y772" s="145"/>
      <c r="Z772" s="145"/>
      <c r="AA772" s="145"/>
      <c r="AB772" s="145"/>
      <c r="AC772" s="145"/>
      <c r="AD772" s="145"/>
      <c r="AE772" s="144"/>
      <c r="AF772" s="144"/>
      <c r="AG772" s="144"/>
      <c r="AH772" s="144"/>
      <c r="AI772" s="144"/>
      <c r="AJ772" s="144"/>
      <c r="AK772" s="144"/>
      <c r="AL772" s="144"/>
      <c r="AM772" s="144"/>
      <c r="AN772" s="144"/>
      <c r="AO772" s="144"/>
      <c r="AP772" s="144"/>
      <c r="AQ772" s="144"/>
      <c r="AR772" s="144"/>
      <c r="AS772" s="144"/>
      <c r="AT772" s="144"/>
      <c r="AU772" s="144"/>
      <c r="AV772" s="144"/>
      <c r="AW772" s="144"/>
      <c r="AX772" s="144"/>
      <c r="AY772" s="144"/>
      <c r="AZ772" s="144"/>
      <c r="BA772" s="144"/>
      <c r="BB772" s="144"/>
      <c r="BC772" s="144"/>
      <c r="BD772" s="144"/>
      <c r="BE772" s="144"/>
      <c r="BF772" s="144"/>
    </row>
    <row r="773" spans="3:58">
      <c r="C773" s="144"/>
      <c r="D773" s="144"/>
      <c r="E773" s="144"/>
      <c r="F773" s="144"/>
      <c r="G773" s="144"/>
      <c r="H773" s="144"/>
      <c r="I773" s="144"/>
      <c r="J773" s="144"/>
      <c r="K773" s="144"/>
      <c r="L773" s="144"/>
      <c r="M773" s="144"/>
      <c r="N773" s="144"/>
      <c r="O773" s="144"/>
      <c r="P773" s="144"/>
      <c r="Q773" s="145"/>
      <c r="R773" s="145"/>
      <c r="S773" s="145"/>
      <c r="T773" s="145"/>
      <c r="U773" s="145"/>
      <c r="V773" s="145"/>
      <c r="W773" s="145"/>
      <c r="X773" s="145"/>
      <c r="Y773" s="145"/>
      <c r="Z773" s="145"/>
      <c r="AA773" s="145"/>
      <c r="AB773" s="145"/>
      <c r="AC773" s="145"/>
      <c r="AD773" s="145"/>
      <c r="AE773" s="144"/>
      <c r="AF773" s="144"/>
      <c r="AG773" s="144"/>
      <c r="AH773" s="144"/>
      <c r="AI773" s="144"/>
      <c r="AJ773" s="144"/>
      <c r="AK773" s="144"/>
      <c r="AL773" s="144"/>
      <c r="AM773" s="144"/>
      <c r="AN773" s="144"/>
      <c r="AO773" s="144"/>
      <c r="AP773" s="144"/>
      <c r="AQ773" s="144"/>
      <c r="AR773" s="144"/>
      <c r="AS773" s="144"/>
      <c r="AT773" s="144"/>
      <c r="AU773" s="144"/>
      <c r="AV773" s="144"/>
      <c r="AW773" s="144"/>
      <c r="AX773" s="144"/>
      <c r="AY773" s="144"/>
      <c r="AZ773" s="144"/>
      <c r="BA773" s="144"/>
      <c r="BB773" s="144"/>
      <c r="BC773" s="144"/>
      <c r="BD773" s="144"/>
      <c r="BE773" s="144"/>
      <c r="BF773" s="144"/>
    </row>
    <row r="774" spans="3:58">
      <c r="C774" s="144"/>
      <c r="D774" s="144"/>
      <c r="E774" s="144"/>
      <c r="F774" s="144"/>
      <c r="G774" s="144"/>
      <c r="H774" s="144"/>
      <c r="I774" s="144"/>
      <c r="J774" s="144"/>
      <c r="K774" s="144"/>
      <c r="L774" s="144"/>
      <c r="M774" s="144"/>
      <c r="N774" s="144"/>
      <c r="O774" s="144"/>
      <c r="P774" s="144"/>
      <c r="Q774" s="145"/>
      <c r="R774" s="145"/>
      <c r="S774" s="145"/>
      <c r="T774" s="145"/>
      <c r="U774" s="145"/>
      <c r="V774" s="145"/>
      <c r="W774" s="145"/>
      <c r="X774" s="145"/>
      <c r="Y774" s="145"/>
      <c r="Z774" s="145"/>
      <c r="AA774" s="145"/>
      <c r="AB774" s="145"/>
      <c r="AC774" s="145"/>
      <c r="AD774" s="145"/>
      <c r="AE774" s="144"/>
      <c r="AF774" s="144"/>
      <c r="AG774" s="144"/>
      <c r="AH774" s="144"/>
      <c r="AI774" s="144"/>
      <c r="AJ774" s="144"/>
      <c r="AK774" s="144"/>
      <c r="AL774" s="144"/>
      <c r="AM774" s="144"/>
      <c r="AN774" s="144"/>
      <c r="AO774" s="144"/>
      <c r="AP774" s="144"/>
      <c r="AQ774" s="144"/>
      <c r="AR774" s="144"/>
      <c r="AS774" s="144"/>
      <c r="AT774" s="144"/>
      <c r="AU774" s="144"/>
      <c r="AV774" s="144"/>
      <c r="AW774" s="144"/>
      <c r="AX774" s="144"/>
      <c r="AY774" s="144"/>
      <c r="AZ774" s="144"/>
      <c r="BA774" s="144"/>
      <c r="BB774" s="144"/>
      <c r="BC774" s="144"/>
      <c r="BD774" s="144"/>
      <c r="BE774" s="144"/>
      <c r="BF774" s="144"/>
    </row>
    <row r="775" spans="3:58">
      <c r="C775" s="144"/>
      <c r="D775" s="144"/>
      <c r="E775" s="144"/>
      <c r="F775" s="144"/>
      <c r="G775" s="144"/>
      <c r="H775" s="144"/>
      <c r="I775" s="144"/>
      <c r="J775" s="144"/>
      <c r="K775" s="144"/>
      <c r="L775" s="144"/>
      <c r="M775" s="144"/>
      <c r="N775" s="144"/>
      <c r="O775" s="144"/>
      <c r="P775" s="144"/>
      <c r="Q775" s="145"/>
      <c r="R775" s="145"/>
      <c r="S775" s="145"/>
      <c r="T775" s="145"/>
      <c r="U775" s="145"/>
      <c r="V775" s="145"/>
      <c r="W775" s="145"/>
      <c r="X775" s="145"/>
      <c r="Y775" s="145"/>
      <c r="Z775" s="145"/>
      <c r="AA775" s="145"/>
      <c r="AB775" s="145"/>
      <c r="AC775" s="145"/>
      <c r="AD775" s="145"/>
      <c r="AE775" s="144"/>
      <c r="AF775" s="144"/>
      <c r="AG775" s="144"/>
      <c r="AH775" s="144"/>
      <c r="AI775" s="144"/>
      <c r="AJ775" s="144"/>
      <c r="AK775" s="144"/>
      <c r="AL775" s="144"/>
      <c r="AM775" s="144"/>
      <c r="AN775" s="144"/>
      <c r="AO775" s="144"/>
      <c r="AP775" s="144"/>
      <c r="AQ775" s="144"/>
      <c r="AR775" s="144"/>
      <c r="AS775" s="144"/>
      <c r="AT775" s="144"/>
      <c r="AU775" s="144"/>
      <c r="AV775" s="144"/>
      <c r="AW775" s="144"/>
      <c r="AX775" s="144"/>
      <c r="AY775" s="144"/>
      <c r="AZ775" s="144"/>
      <c r="BA775" s="144"/>
      <c r="BB775" s="144"/>
      <c r="BC775" s="144"/>
      <c r="BD775" s="144"/>
      <c r="BE775" s="144"/>
      <c r="BF775" s="144"/>
    </row>
    <row r="776" spans="3:58">
      <c r="C776" s="144"/>
      <c r="D776" s="144"/>
      <c r="E776" s="144"/>
      <c r="F776" s="144"/>
      <c r="G776" s="144"/>
      <c r="H776" s="144"/>
      <c r="I776" s="144"/>
      <c r="J776" s="144"/>
      <c r="K776" s="144"/>
      <c r="L776" s="144"/>
      <c r="M776" s="144"/>
      <c r="N776" s="144"/>
      <c r="O776" s="144"/>
      <c r="P776" s="144"/>
      <c r="Q776" s="145"/>
      <c r="R776" s="145"/>
      <c r="S776" s="145"/>
      <c r="T776" s="145"/>
      <c r="U776" s="145"/>
      <c r="V776" s="145"/>
      <c r="W776" s="145"/>
      <c r="X776" s="145"/>
      <c r="Y776" s="145"/>
      <c r="Z776" s="145"/>
      <c r="AA776" s="145"/>
      <c r="AB776" s="145"/>
      <c r="AC776" s="145"/>
      <c r="AD776" s="145"/>
      <c r="AE776" s="144"/>
      <c r="AF776" s="144"/>
      <c r="AG776" s="144"/>
      <c r="AH776" s="144"/>
      <c r="AI776" s="144"/>
      <c r="AJ776" s="144"/>
      <c r="AK776" s="144"/>
      <c r="AL776" s="144"/>
      <c r="AM776" s="144"/>
      <c r="AN776" s="144"/>
      <c r="AO776" s="144"/>
      <c r="AP776" s="144"/>
      <c r="AQ776" s="144"/>
      <c r="AR776" s="144"/>
      <c r="AS776" s="144"/>
      <c r="AT776" s="144"/>
      <c r="AU776" s="144"/>
      <c r="AV776" s="144"/>
      <c r="AW776" s="144"/>
      <c r="AX776" s="144"/>
      <c r="AY776" s="144"/>
      <c r="AZ776" s="144"/>
      <c r="BA776" s="144"/>
      <c r="BB776" s="144"/>
      <c r="BC776" s="144"/>
      <c r="BD776" s="144"/>
      <c r="BE776" s="144"/>
      <c r="BF776" s="144"/>
    </row>
    <row r="777" spans="3:58">
      <c r="C777" s="144"/>
      <c r="D777" s="144"/>
      <c r="E777" s="144"/>
      <c r="F777" s="144"/>
      <c r="G777" s="144"/>
      <c r="H777" s="144"/>
      <c r="I777" s="144"/>
      <c r="J777" s="144"/>
      <c r="K777" s="144"/>
      <c r="L777" s="144"/>
      <c r="M777" s="144"/>
      <c r="N777" s="144"/>
      <c r="O777" s="144"/>
      <c r="P777" s="144"/>
      <c r="Q777" s="145"/>
      <c r="R777" s="145"/>
      <c r="S777" s="145"/>
      <c r="T777" s="145"/>
      <c r="U777" s="145"/>
      <c r="V777" s="145"/>
      <c r="W777" s="145"/>
      <c r="X777" s="145"/>
      <c r="Y777" s="145"/>
      <c r="Z777" s="145"/>
      <c r="AA777" s="145"/>
      <c r="AB777" s="145"/>
      <c r="AC777" s="145"/>
      <c r="AD777" s="145"/>
      <c r="AE777" s="144"/>
      <c r="AF777" s="144"/>
      <c r="AG777" s="144"/>
      <c r="AH777" s="144"/>
      <c r="AI777" s="144"/>
      <c r="AJ777" s="144"/>
      <c r="AK777" s="144"/>
      <c r="AL777" s="144"/>
      <c r="AM777" s="144"/>
      <c r="AN777" s="144"/>
      <c r="AO777" s="144"/>
      <c r="AP777" s="144"/>
      <c r="AQ777" s="144"/>
      <c r="AR777" s="144"/>
      <c r="AS777" s="144"/>
      <c r="AT777" s="144"/>
      <c r="AU777" s="144"/>
      <c r="AV777" s="144"/>
      <c r="AW777" s="144"/>
      <c r="AX777" s="144"/>
      <c r="AY777" s="144"/>
      <c r="AZ777" s="144"/>
      <c r="BA777" s="144"/>
      <c r="BB777" s="144"/>
      <c r="BC777" s="144"/>
      <c r="BD777" s="144"/>
      <c r="BE777" s="144"/>
      <c r="BF777" s="144"/>
    </row>
    <row r="778" spans="3:58">
      <c r="C778" s="144"/>
      <c r="D778" s="144"/>
      <c r="E778" s="144"/>
      <c r="F778" s="144"/>
      <c r="G778" s="144"/>
      <c r="H778" s="144"/>
      <c r="I778" s="144"/>
      <c r="J778" s="144"/>
      <c r="K778" s="144"/>
      <c r="L778" s="144"/>
      <c r="M778" s="144"/>
      <c r="N778" s="144"/>
      <c r="O778" s="144"/>
      <c r="P778" s="144"/>
      <c r="Q778" s="145"/>
      <c r="R778" s="145"/>
      <c r="S778" s="145"/>
      <c r="T778" s="145"/>
      <c r="U778" s="145"/>
      <c r="V778" s="145"/>
      <c r="W778" s="145"/>
      <c r="X778" s="145"/>
      <c r="Y778" s="145"/>
      <c r="Z778" s="145"/>
      <c r="AA778" s="145"/>
      <c r="AB778" s="145"/>
      <c r="AC778" s="145"/>
      <c r="AD778" s="145"/>
      <c r="AE778" s="144"/>
      <c r="AF778" s="144"/>
      <c r="AG778" s="144"/>
      <c r="AH778" s="144"/>
      <c r="AI778" s="144"/>
      <c r="AJ778" s="144"/>
      <c r="AK778" s="144"/>
      <c r="AL778" s="144"/>
      <c r="AM778" s="144"/>
      <c r="AN778" s="144"/>
      <c r="AO778" s="144"/>
      <c r="AP778" s="144"/>
      <c r="AQ778" s="144"/>
      <c r="AR778" s="144"/>
      <c r="AS778" s="144"/>
      <c r="AT778" s="144"/>
      <c r="AU778" s="144"/>
      <c r="AV778" s="144"/>
      <c r="AW778" s="144"/>
      <c r="AX778" s="144"/>
      <c r="AY778" s="144"/>
      <c r="AZ778" s="144"/>
      <c r="BA778" s="144"/>
      <c r="BB778" s="144"/>
      <c r="BC778" s="144"/>
      <c r="BD778" s="144"/>
      <c r="BE778" s="144"/>
      <c r="BF778" s="144"/>
    </row>
    <row r="779" spans="3:58">
      <c r="C779" s="144"/>
      <c r="D779" s="144"/>
      <c r="E779" s="144"/>
      <c r="F779" s="144"/>
      <c r="G779" s="144"/>
      <c r="H779" s="144"/>
      <c r="I779" s="144"/>
      <c r="J779" s="144"/>
      <c r="K779" s="144"/>
      <c r="L779" s="144"/>
      <c r="M779" s="144"/>
      <c r="N779" s="144"/>
      <c r="O779" s="144"/>
      <c r="P779" s="144"/>
      <c r="Q779" s="145"/>
      <c r="R779" s="145"/>
      <c r="S779" s="145"/>
      <c r="T779" s="145"/>
      <c r="U779" s="145"/>
      <c r="V779" s="145"/>
      <c r="W779" s="145"/>
      <c r="X779" s="145"/>
      <c r="Y779" s="145"/>
      <c r="Z779" s="145"/>
      <c r="AA779" s="145"/>
      <c r="AB779" s="145"/>
      <c r="AC779" s="145"/>
      <c r="AD779" s="145"/>
      <c r="AE779" s="144"/>
      <c r="AF779" s="144"/>
      <c r="AG779" s="144"/>
      <c r="AH779" s="144"/>
      <c r="AI779" s="144"/>
      <c r="AJ779" s="144"/>
      <c r="AK779" s="144"/>
      <c r="AL779" s="144"/>
      <c r="AM779" s="144"/>
      <c r="AN779" s="144"/>
      <c r="AO779" s="144"/>
      <c r="AP779" s="144"/>
      <c r="AQ779" s="144"/>
      <c r="AR779" s="144"/>
      <c r="AS779" s="144"/>
      <c r="AT779" s="144"/>
      <c r="AU779" s="144"/>
      <c r="AV779" s="144"/>
      <c r="AW779" s="144"/>
      <c r="AX779" s="144"/>
      <c r="AY779" s="144"/>
      <c r="AZ779" s="144"/>
      <c r="BA779" s="144"/>
      <c r="BB779" s="144"/>
      <c r="BC779" s="144"/>
      <c r="BD779" s="144"/>
      <c r="BE779" s="144"/>
      <c r="BF779" s="144"/>
    </row>
    <row r="780" spans="3:58">
      <c r="C780" s="144"/>
      <c r="D780" s="144"/>
      <c r="E780" s="144"/>
      <c r="F780" s="144"/>
      <c r="G780" s="144"/>
      <c r="H780" s="144"/>
      <c r="I780" s="144"/>
      <c r="J780" s="144"/>
      <c r="K780" s="144"/>
      <c r="L780" s="144"/>
      <c r="M780" s="144"/>
      <c r="N780" s="144"/>
      <c r="O780" s="144"/>
      <c r="P780" s="144"/>
      <c r="Q780" s="145"/>
      <c r="R780" s="145"/>
      <c r="S780" s="145"/>
      <c r="T780" s="145"/>
      <c r="U780" s="145"/>
      <c r="V780" s="145"/>
      <c r="W780" s="145"/>
      <c r="X780" s="145"/>
      <c r="Y780" s="145"/>
      <c r="Z780" s="145"/>
      <c r="AA780" s="145"/>
      <c r="AB780" s="145"/>
      <c r="AC780" s="145"/>
      <c r="AD780" s="145"/>
      <c r="AE780" s="144"/>
      <c r="AF780" s="144"/>
      <c r="AG780" s="144"/>
      <c r="AH780" s="144"/>
      <c r="AI780" s="144"/>
      <c r="AJ780" s="144"/>
      <c r="AK780" s="144"/>
      <c r="AL780" s="144"/>
      <c r="AM780" s="144"/>
      <c r="AN780" s="144"/>
      <c r="AO780" s="144"/>
      <c r="AP780" s="144"/>
      <c r="AQ780" s="144"/>
      <c r="AR780" s="144"/>
      <c r="AS780" s="144"/>
      <c r="AT780" s="144"/>
      <c r="AU780" s="144"/>
      <c r="AV780" s="144"/>
      <c r="AW780" s="144"/>
      <c r="AX780" s="144"/>
      <c r="AY780" s="144"/>
      <c r="AZ780" s="144"/>
      <c r="BA780" s="144"/>
      <c r="BB780" s="144"/>
      <c r="BC780" s="144"/>
      <c r="BD780" s="144"/>
      <c r="BE780" s="144"/>
      <c r="BF780" s="144"/>
    </row>
    <row r="781" spans="3:58">
      <c r="C781" s="144"/>
      <c r="D781" s="144"/>
      <c r="E781" s="144"/>
      <c r="F781" s="144"/>
      <c r="G781" s="144"/>
      <c r="H781" s="144"/>
      <c r="I781" s="144"/>
      <c r="J781" s="144"/>
      <c r="K781" s="144"/>
      <c r="L781" s="144"/>
      <c r="M781" s="144"/>
      <c r="N781" s="144"/>
      <c r="O781" s="144"/>
      <c r="P781" s="144"/>
      <c r="Q781" s="145"/>
      <c r="R781" s="145"/>
      <c r="S781" s="145"/>
      <c r="T781" s="145"/>
      <c r="U781" s="145"/>
      <c r="V781" s="145"/>
      <c r="W781" s="145"/>
      <c r="X781" s="145"/>
      <c r="Y781" s="145"/>
      <c r="Z781" s="145"/>
      <c r="AA781" s="145"/>
      <c r="AB781" s="145"/>
      <c r="AC781" s="145"/>
      <c r="AD781" s="145"/>
      <c r="AE781" s="144"/>
      <c r="AF781" s="144"/>
      <c r="AG781" s="144"/>
      <c r="AH781" s="144"/>
      <c r="AI781" s="144"/>
      <c r="AJ781" s="144"/>
      <c r="AK781" s="144"/>
      <c r="AL781" s="144"/>
      <c r="AM781" s="144"/>
      <c r="AN781" s="144"/>
      <c r="AO781" s="144"/>
      <c r="AP781" s="144"/>
      <c r="AQ781" s="144"/>
      <c r="AR781" s="144"/>
      <c r="AS781" s="144"/>
      <c r="AT781" s="144"/>
      <c r="AU781" s="144"/>
      <c r="AV781" s="144"/>
      <c r="AW781" s="144"/>
      <c r="AX781" s="144"/>
      <c r="AY781" s="144"/>
      <c r="AZ781" s="144"/>
      <c r="BA781" s="144"/>
      <c r="BB781" s="144"/>
      <c r="BC781" s="144"/>
      <c r="BD781" s="144"/>
      <c r="BE781" s="144"/>
      <c r="BF781" s="144"/>
    </row>
    <row r="782" spans="3:58">
      <c r="C782" s="144"/>
      <c r="D782" s="144"/>
      <c r="E782" s="144"/>
      <c r="F782" s="144"/>
      <c r="G782" s="144"/>
      <c r="H782" s="144"/>
      <c r="I782" s="144"/>
      <c r="J782" s="144"/>
      <c r="K782" s="144"/>
      <c r="L782" s="144"/>
      <c r="M782" s="144"/>
      <c r="N782" s="144"/>
      <c r="O782" s="144"/>
      <c r="P782" s="144"/>
      <c r="Q782" s="145"/>
      <c r="R782" s="145"/>
      <c r="S782" s="145"/>
      <c r="T782" s="145"/>
      <c r="U782" s="145"/>
      <c r="V782" s="145"/>
      <c r="W782" s="145"/>
      <c r="X782" s="145"/>
      <c r="Y782" s="145"/>
      <c r="Z782" s="145"/>
      <c r="AA782" s="145"/>
      <c r="AB782" s="145"/>
      <c r="AC782" s="145"/>
      <c r="AD782" s="145"/>
      <c r="AE782" s="144"/>
      <c r="AF782" s="144"/>
      <c r="AG782" s="144"/>
      <c r="AH782" s="144"/>
      <c r="AI782" s="144"/>
      <c r="AJ782" s="144"/>
      <c r="AK782" s="144"/>
      <c r="AL782" s="144"/>
      <c r="AM782" s="144"/>
      <c r="AN782" s="144"/>
      <c r="AO782" s="144"/>
      <c r="AP782" s="144"/>
      <c r="AQ782" s="144"/>
      <c r="AR782" s="144"/>
      <c r="AS782" s="144"/>
      <c r="AT782" s="144"/>
      <c r="AU782" s="144"/>
      <c r="AV782" s="144"/>
      <c r="AW782" s="144"/>
      <c r="AX782" s="144"/>
      <c r="AY782" s="144"/>
      <c r="AZ782" s="144"/>
      <c r="BA782" s="144"/>
      <c r="BB782" s="144"/>
      <c r="BC782" s="144"/>
      <c r="BD782" s="144"/>
      <c r="BE782" s="144"/>
      <c r="BF782" s="144"/>
    </row>
    <row r="783" spans="3:58">
      <c r="C783" s="144"/>
      <c r="D783" s="144"/>
      <c r="E783" s="144"/>
      <c r="F783" s="144"/>
      <c r="G783" s="144"/>
      <c r="H783" s="144"/>
      <c r="I783" s="144"/>
      <c r="J783" s="144"/>
      <c r="K783" s="144"/>
      <c r="L783" s="144"/>
      <c r="M783" s="144"/>
      <c r="N783" s="144"/>
      <c r="O783" s="144"/>
      <c r="P783" s="144"/>
      <c r="Q783" s="145"/>
      <c r="R783" s="145"/>
      <c r="S783" s="145"/>
      <c r="T783" s="145"/>
      <c r="U783" s="145"/>
      <c r="V783" s="145"/>
      <c r="W783" s="145"/>
      <c r="X783" s="145"/>
      <c r="Y783" s="145"/>
      <c r="Z783" s="145"/>
      <c r="AA783" s="145"/>
      <c r="AB783" s="145"/>
      <c r="AC783" s="145"/>
      <c r="AD783" s="145"/>
      <c r="AE783" s="144"/>
      <c r="AF783" s="144"/>
      <c r="AG783" s="144"/>
      <c r="AH783" s="144"/>
      <c r="AI783" s="144"/>
      <c r="AJ783" s="144"/>
      <c r="AK783" s="144"/>
      <c r="AL783" s="144"/>
      <c r="AM783" s="144"/>
      <c r="AN783" s="144"/>
      <c r="AO783" s="144"/>
      <c r="AP783" s="144"/>
      <c r="AQ783" s="144"/>
      <c r="AR783" s="144"/>
      <c r="AS783" s="144"/>
      <c r="AT783" s="144"/>
      <c r="AU783" s="144"/>
      <c r="AV783" s="144"/>
      <c r="AW783" s="144"/>
      <c r="AX783" s="144"/>
      <c r="AY783" s="144"/>
      <c r="AZ783" s="144"/>
      <c r="BA783" s="144"/>
      <c r="BB783" s="144"/>
      <c r="BC783" s="144"/>
      <c r="BD783" s="144"/>
      <c r="BE783" s="144"/>
      <c r="BF783" s="144"/>
    </row>
    <row r="784" spans="3:58">
      <c r="C784" s="144"/>
      <c r="D784" s="144"/>
      <c r="E784" s="144"/>
      <c r="F784" s="144"/>
      <c r="G784" s="144"/>
      <c r="H784" s="144"/>
      <c r="I784" s="144"/>
      <c r="J784" s="144"/>
      <c r="K784" s="144"/>
      <c r="L784" s="144"/>
      <c r="M784" s="144"/>
      <c r="N784" s="144"/>
      <c r="O784" s="144"/>
      <c r="P784" s="144"/>
      <c r="Q784" s="145"/>
      <c r="R784" s="145"/>
      <c r="S784" s="145"/>
      <c r="T784" s="145"/>
      <c r="U784" s="145"/>
      <c r="V784" s="145"/>
      <c r="W784" s="145"/>
      <c r="X784" s="145"/>
      <c r="Y784" s="145"/>
      <c r="Z784" s="145"/>
      <c r="AA784" s="145"/>
      <c r="AB784" s="145"/>
      <c r="AC784" s="145"/>
      <c r="AD784" s="145"/>
      <c r="AE784" s="144"/>
      <c r="AF784" s="144"/>
      <c r="AG784" s="144"/>
      <c r="AH784" s="144"/>
      <c r="AI784" s="144"/>
      <c r="AJ784" s="144"/>
      <c r="AK784" s="144"/>
      <c r="AL784" s="144"/>
      <c r="AM784" s="144"/>
      <c r="AN784" s="144"/>
      <c r="AO784" s="144"/>
      <c r="AP784" s="144"/>
      <c r="AQ784" s="144"/>
      <c r="AR784" s="144"/>
      <c r="AS784" s="144"/>
      <c r="AT784" s="144"/>
      <c r="AU784" s="144"/>
      <c r="AV784" s="144"/>
      <c r="AW784" s="144"/>
      <c r="AX784" s="144"/>
      <c r="AY784" s="144"/>
      <c r="AZ784" s="144"/>
      <c r="BA784" s="144"/>
      <c r="BB784" s="144"/>
      <c r="BC784" s="144"/>
      <c r="BD784" s="144"/>
      <c r="BE784" s="144"/>
      <c r="BF784" s="144"/>
    </row>
    <row r="785" spans="3:58">
      <c r="C785" s="144"/>
      <c r="D785" s="144"/>
      <c r="E785" s="144"/>
      <c r="F785" s="144"/>
      <c r="G785" s="144"/>
      <c r="H785" s="144"/>
      <c r="I785" s="144"/>
      <c r="J785" s="144"/>
      <c r="K785" s="144"/>
      <c r="L785" s="144"/>
      <c r="M785" s="144"/>
      <c r="N785" s="144"/>
      <c r="O785" s="144"/>
      <c r="P785" s="144"/>
      <c r="Q785" s="145"/>
      <c r="R785" s="145"/>
      <c r="S785" s="145"/>
      <c r="T785" s="145"/>
      <c r="U785" s="145"/>
      <c r="V785" s="145"/>
      <c r="W785" s="145"/>
      <c r="X785" s="145"/>
      <c r="Y785" s="145"/>
      <c r="Z785" s="145"/>
      <c r="AA785" s="145"/>
      <c r="AB785" s="145"/>
      <c r="AC785" s="145"/>
      <c r="AD785" s="145"/>
      <c r="AE785" s="144"/>
      <c r="AF785" s="144"/>
      <c r="AG785" s="144"/>
      <c r="AH785" s="144"/>
      <c r="AI785" s="144"/>
      <c r="AJ785" s="144"/>
      <c r="AK785" s="144"/>
      <c r="AL785" s="144"/>
      <c r="AM785" s="144"/>
      <c r="AN785" s="144"/>
      <c r="AO785" s="144"/>
      <c r="AP785" s="144"/>
      <c r="AQ785" s="144"/>
      <c r="AR785" s="144"/>
      <c r="AS785" s="144"/>
      <c r="AT785" s="144"/>
      <c r="AU785" s="144"/>
      <c r="AV785" s="144"/>
      <c r="AW785" s="144"/>
      <c r="AX785" s="144"/>
      <c r="AY785" s="144"/>
      <c r="AZ785" s="144"/>
      <c r="BA785" s="144"/>
      <c r="BB785" s="144"/>
      <c r="BC785" s="144"/>
      <c r="BD785" s="144"/>
      <c r="BE785" s="144"/>
      <c r="BF785" s="144"/>
    </row>
    <row r="786" spans="3:58">
      <c r="C786" s="144"/>
      <c r="D786" s="144"/>
      <c r="E786" s="144"/>
      <c r="F786" s="144"/>
      <c r="G786" s="144"/>
      <c r="H786" s="144"/>
      <c r="I786" s="144"/>
      <c r="J786" s="144"/>
      <c r="K786" s="144"/>
      <c r="L786" s="144"/>
      <c r="M786" s="144"/>
      <c r="N786" s="144"/>
      <c r="O786" s="144"/>
      <c r="P786" s="144"/>
      <c r="Q786" s="145"/>
      <c r="R786" s="145"/>
      <c r="S786" s="145"/>
      <c r="T786" s="145"/>
      <c r="U786" s="145"/>
      <c r="V786" s="145"/>
      <c r="W786" s="145"/>
      <c r="X786" s="145"/>
      <c r="Y786" s="145"/>
      <c r="Z786" s="145"/>
      <c r="AA786" s="145"/>
      <c r="AB786" s="145"/>
      <c r="AC786" s="145"/>
      <c r="AD786" s="145"/>
      <c r="AE786" s="144"/>
      <c r="AF786" s="144"/>
      <c r="AG786" s="144"/>
      <c r="AH786" s="144"/>
      <c r="AI786" s="144"/>
      <c r="AJ786" s="144"/>
      <c r="AK786" s="144"/>
      <c r="AL786" s="144"/>
      <c r="AM786" s="144"/>
      <c r="AN786" s="144"/>
      <c r="AO786" s="144"/>
      <c r="AP786" s="144"/>
      <c r="AQ786" s="144"/>
      <c r="AR786" s="144"/>
      <c r="AS786" s="144"/>
      <c r="AT786" s="144"/>
      <c r="AU786" s="144"/>
      <c r="AV786" s="144"/>
      <c r="AW786" s="144"/>
      <c r="AX786" s="144"/>
      <c r="AY786" s="144"/>
      <c r="AZ786" s="144"/>
      <c r="BA786" s="144"/>
      <c r="BB786" s="144"/>
      <c r="BC786" s="144"/>
      <c r="BD786" s="144"/>
      <c r="BE786" s="144"/>
      <c r="BF786" s="144"/>
    </row>
    <row r="787" spans="3:58">
      <c r="C787" s="144"/>
      <c r="D787" s="144"/>
      <c r="E787" s="144"/>
      <c r="F787" s="144"/>
      <c r="G787" s="144"/>
      <c r="H787" s="144"/>
      <c r="I787" s="144"/>
      <c r="J787" s="144"/>
      <c r="K787" s="144"/>
      <c r="L787" s="144"/>
      <c r="M787" s="144"/>
      <c r="N787" s="144"/>
      <c r="O787" s="144"/>
      <c r="P787" s="144"/>
      <c r="Q787" s="145"/>
      <c r="R787" s="145"/>
      <c r="S787" s="145"/>
      <c r="T787" s="145"/>
      <c r="U787" s="145"/>
      <c r="V787" s="145"/>
      <c r="W787" s="145"/>
      <c r="X787" s="145"/>
      <c r="Y787" s="145"/>
      <c r="Z787" s="145"/>
      <c r="AA787" s="145"/>
      <c r="AB787" s="145"/>
      <c r="AC787" s="145"/>
      <c r="AD787" s="145"/>
      <c r="AE787" s="144"/>
      <c r="AF787" s="144"/>
      <c r="AG787" s="144"/>
      <c r="AH787" s="144"/>
      <c r="AI787" s="144"/>
      <c r="AJ787" s="144"/>
      <c r="AK787" s="144"/>
      <c r="AL787" s="144"/>
      <c r="AM787" s="144"/>
      <c r="AN787" s="144"/>
      <c r="AO787" s="144"/>
      <c r="AP787" s="144"/>
      <c r="AQ787" s="144"/>
      <c r="AR787" s="144"/>
      <c r="AS787" s="144"/>
      <c r="AT787" s="144"/>
      <c r="AU787" s="144"/>
      <c r="AV787" s="144"/>
      <c r="AW787" s="144"/>
      <c r="AX787" s="144"/>
      <c r="AY787" s="144"/>
      <c r="AZ787" s="144"/>
      <c r="BA787" s="144"/>
      <c r="BB787" s="144"/>
      <c r="BC787" s="144"/>
      <c r="BD787" s="144"/>
      <c r="BE787" s="144"/>
      <c r="BF787" s="144"/>
    </row>
    <row r="788" spans="3:58">
      <c r="C788" s="144"/>
      <c r="D788" s="144"/>
      <c r="E788" s="144"/>
      <c r="F788" s="144"/>
      <c r="G788" s="144"/>
      <c r="H788" s="144"/>
      <c r="I788" s="144"/>
      <c r="J788" s="144"/>
      <c r="K788" s="144"/>
      <c r="L788" s="144"/>
      <c r="M788" s="144"/>
      <c r="N788" s="144"/>
      <c r="O788" s="144"/>
      <c r="P788" s="144"/>
      <c r="Q788" s="145"/>
      <c r="R788" s="145"/>
      <c r="S788" s="145"/>
      <c r="T788" s="145"/>
      <c r="U788" s="145"/>
      <c r="V788" s="145"/>
      <c r="W788" s="145"/>
      <c r="X788" s="145"/>
      <c r="Y788" s="145"/>
      <c r="Z788" s="145"/>
      <c r="AA788" s="145"/>
      <c r="AB788" s="145"/>
      <c r="AC788" s="145"/>
      <c r="AD788" s="145"/>
      <c r="AE788" s="144"/>
      <c r="AF788" s="144"/>
      <c r="AG788" s="144"/>
      <c r="AH788" s="144"/>
      <c r="AI788" s="144"/>
      <c r="AJ788" s="144"/>
      <c r="AK788" s="144"/>
      <c r="AL788" s="144"/>
      <c r="AM788" s="144"/>
      <c r="AN788" s="144"/>
      <c r="AO788" s="144"/>
      <c r="AP788" s="144"/>
      <c r="AQ788" s="144"/>
      <c r="AR788" s="144"/>
      <c r="AS788" s="144"/>
      <c r="AT788" s="144"/>
      <c r="AU788" s="144"/>
      <c r="AV788" s="144"/>
      <c r="AW788" s="144"/>
      <c r="AX788" s="144"/>
      <c r="AY788" s="144"/>
      <c r="AZ788" s="144"/>
      <c r="BA788" s="144"/>
      <c r="BB788" s="144"/>
      <c r="BC788" s="144"/>
      <c r="BD788" s="144"/>
      <c r="BE788" s="144"/>
      <c r="BF788" s="144"/>
    </row>
    <row r="789" spans="3:58">
      <c r="C789" s="144"/>
      <c r="D789" s="144"/>
      <c r="E789" s="144"/>
      <c r="F789" s="144"/>
      <c r="G789" s="144"/>
      <c r="H789" s="144"/>
      <c r="I789" s="144"/>
      <c r="J789" s="144"/>
      <c r="K789" s="144"/>
      <c r="L789" s="144"/>
      <c r="M789" s="144"/>
      <c r="N789" s="144"/>
      <c r="O789" s="144"/>
      <c r="P789" s="144"/>
      <c r="Q789" s="145"/>
      <c r="R789" s="145"/>
      <c r="S789" s="145"/>
      <c r="T789" s="145"/>
      <c r="U789" s="145"/>
      <c r="V789" s="145"/>
      <c r="W789" s="145"/>
      <c r="X789" s="145"/>
      <c r="Y789" s="145"/>
      <c r="Z789" s="145"/>
      <c r="AA789" s="145"/>
      <c r="AB789" s="145"/>
      <c r="AC789" s="145"/>
      <c r="AD789" s="145"/>
      <c r="AE789" s="144"/>
      <c r="AF789" s="144"/>
      <c r="AG789" s="144"/>
      <c r="AH789" s="144"/>
      <c r="AI789" s="144"/>
      <c r="AJ789" s="144"/>
      <c r="AK789" s="144"/>
      <c r="AL789" s="144"/>
      <c r="AM789" s="144"/>
      <c r="AN789" s="144"/>
      <c r="AO789" s="144"/>
      <c r="AP789" s="144"/>
      <c r="AQ789" s="144"/>
      <c r="AR789" s="144"/>
      <c r="AS789" s="144"/>
      <c r="AT789" s="144"/>
      <c r="AU789" s="144"/>
      <c r="AV789" s="144"/>
      <c r="AW789" s="144"/>
      <c r="AX789" s="144"/>
      <c r="AY789" s="144"/>
      <c r="AZ789" s="144"/>
      <c r="BA789" s="144"/>
      <c r="BB789" s="144"/>
      <c r="BC789" s="144"/>
      <c r="BD789" s="144"/>
      <c r="BE789" s="144"/>
      <c r="BF789" s="144"/>
    </row>
    <row r="790" spans="3:58">
      <c r="C790" s="144"/>
      <c r="D790" s="144"/>
      <c r="E790" s="144"/>
      <c r="F790" s="144"/>
      <c r="G790" s="144"/>
      <c r="H790" s="144"/>
      <c r="I790" s="144"/>
      <c r="J790" s="144"/>
      <c r="K790" s="144"/>
      <c r="L790" s="144"/>
      <c r="M790" s="144"/>
      <c r="N790" s="144"/>
      <c r="O790" s="144"/>
      <c r="P790" s="144"/>
      <c r="Q790" s="145"/>
      <c r="R790" s="145"/>
      <c r="S790" s="145"/>
      <c r="T790" s="145"/>
      <c r="U790" s="145"/>
      <c r="V790" s="145"/>
      <c r="W790" s="145"/>
      <c r="X790" s="145"/>
      <c r="Y790" s="145"/>
      <c r="Z790" s="145"/>
      <c r="AA790" s="145"/>
      <c r="AB790" s="145"/>
      <c r="AC790" s="145"/>
      <c r="AD790" s="145"/>
      <c r="AE790" s="144"/>
      <c r="AF790" s="144"/>
      <c r="AG790" s="144"/>
      <c r="AH790" s="144"/>
      <c r="AI790" s="144"/>
      <c r="AJ790" s="144"/>
      <c r="AK790" s="144"/>
      <c r="AL790" s="144"/>
      <c r="AM790" s="144"/>
      <c r="AN790" s="144"/>
      <c r="AO790" s="144"/>
      <c r="AP790" s="144"/>
      <c r="AQ790" s="144"/>
      <c r="AR790" s="144"/>
      <c r="AS790" s="144"/>
      <c r="AT790" s="144"/>
      <c r="AU790" s="144"/>
      <c r="AV790" s="144"/>
      <c r="AW790" s="144"/>
      <c r="AX790" s="144"/>
      <c r="AY790" s="144"/>
      <c r="AZ790" s="144"/>
      <c r="BA790" s="144"/>
      <c r="BB790" s="144"/>
      <c r="BC790" s="144"/>
      <c r="BD790" s="144"/>
      <c r="BE790" s="144"/>
      <c r="BF790" s="144"/>
    </row>
    <row r="791" spans="3:58">
      <c r="C791" s="144"/>
      <c r="D791" s="144"/>
      <c r="E791" s="144"/>
      <c r="F791" s="144"/>
      <c r="G791" s="144"/>
      <c r="H791" s="144"/>
      <c r="I791" s="144"/>
      <c r="J791" s="144"/>
      <c r="K791" s="144"/>
      <c r="L791" s="144"/>
      <c r="M791" s="144"/>
      <c r="N791" s="144"/>
      <c r="O791" s="144"/>
      <c r="P791" s="144"/>
      <c r="Q791" s="145"/>
      <c r="R791" s="145"/>
      <c r="S791" s="145"/>
      <c r="T791" s="145"/>
      <c r="U791" s="145"/>
      <c r="V791" s="145"/>
      <c r="W791" s="145"/>
      <c r="X791" s="145"/>
      <c r="Y791" s="145"/>
      <c r="Z791" s="145"/>
      <c r="AA791" s="145"/>
      <c r="AB791" s="145"/>
      <c r="AC791" s="145"/>
      <c r="AD791" s="145"/>
      <c r="AE791" s="144"/>
      <c r="AF791" s="144"/>
      <c r="AG791" s="144"/>
      <c r="AH791" s="144"/>
      <c r="AI791" s="144"/>
      <c r="AJ791" s="144"/>
      <c r="AK791" s="144"/>
      <c r="AL791" s="144"/>
      <c r="AM791" s="144"/>
      <c r="AN791" s="144"/>
      <c r="AO791" s="144"/>
      <c r="AP791" s="144"/>
      <c r="AQ791" s="144"/>
      <c r="AR791" s="144"/>
      <c r="AS791" s="144"/>
      <c r="AT791" s="144"/>
      <c r="AU791" s="144"/>
      <c r="AV791" s="144"/>
      <c r="AW791" s="144"/>
      <c r="AX791" s="144"/>
      <c r="AY791" s="144"/>
      <c r="AZ791" s="144"/>
      <c r="BA791" s="144"/>
      <c r="BB791" s="144"/>
      <c r="BC791" s="144"/>
      <c r="BD791" s="144"/>
      <c r="BE791" s="144"/>
      <c r="BF791" s="144"/>
    </row>
    <row r="792" spans="3:58">
      <c r="C792" s="144"/>
      <c r="D792" s="144"/>
      <c r="E792" s="144"/>
      <c r="F792" s="144"/>
      <c r="G792" s="144"/>
      <c r="H792" s="144"/>
      <c r="I792" s="144"/>
      <c r="J792" s="144"/>
      <c r="K792" s="144"/>
      <c r="L792" s="144"/>
      <c r="M792" s="144"/>
      <c r="N792" s="144"/>
      <c r="O792" s="144"/>
      <c r="P792" s="144"/>
      <c r="Q792" s="145"/>
      <c r="R792" s="145"/>
      <c r="S792" s="145"/>
      <c r="T792" s="145"/>
      <c r="U792" s="145"/>
      <c r="V792" s="145"/>
      <c r="W792" s="145"/>
      <c r="X792" s="145"/>
      <c r="Y792" s="145"/>
      <c r="Z792" s="145"/>
      <c r="AA792" s="145"/>
      <c r="AB792" s="145"/>
      <c r="AC792" s="145"/>
      <c r="AD792" s="145"/>
      <c r="AE792" s="144"/>
      <c r="AF792" s="144"/>
      <c r="AG792" s="144"/>
      <c r="AH792" s="144"/>
      <c r="AI792" s="144"/>
      <c r="AJ792" s="144"/>
      <c r="AK792" s="144"/>
      <c r="AL792" s="144"/>
      <c r="AM792" s="144"/>
      <c r="AN792" s="144"/>
      <c r="AO792" s="144"/>
      <c r="AP792" s="144"/>
      <c r="AQ792" s="144"/>
      <c r="AR792" s="144"/>
      <c r="AS792" s="144"/>
      <c r="AT792" s="144"/>
      <c r="AU792" s="144"/>
      <c r="AV792" s="144"/>
      <c r="AW792" s="144"/>
      <c r="AX792" s="144"/>
      <c r="AY792" s="144"/>
      <c r="AZ792" s="144"/>
      <c r="BA792" s="144"/>
      <c r="BB792" s="144"/>
      <c r="BC792" s="144"/>
      <c r="BD792" s="144"/>
      <c r="BE792" s="144"/>
      <c r="BF792" s="144"/>
    </row>
    <row r="793" spans="3:58">
      <c r="C793" s="144"/>
      <c r="D793" s="144"/>
      <c r="E793" s="144"/>
      <c r="F793" s="144"/>
      <c r="G793" s="144"/>
      <c r="H793" s="144"/>
      <c r="I793" s="144"/>
      <c r="J793" s="144"/>
      <c r="K793" s="144"/>
      <c r="L793" s="144"/>
      <c r="M793" s="144"/>
      <c r="N793" s="144"/>
      <c r="O793" s="144"/>
      <c r="P793" s="144"/>
      <c r="Q793" s="145"/>
      <c r="R793" s="145"/>
      <c r="S793" s="145"/>
      <c r="T793" s="145"/>
      <c r="U793" s="145"/>
      <c r="V793" s="145"/>
      <c r="W793" s="145"/>
      <c r="X793" s="145"/>
      <c r="Y793" s="145"/>
      <c r="Z793" s="145"/>
      <c r="AA793" s="145"/>
      <c r="AB793" s="145"/>
      <c r="AC793" s="145"/>
      <c r="AD793" s="145"/>
      <c r="AE793" s="144"/>
      <c r="AF793" s="144"/>
      <c r="AG793" s="144"/>
      <c r="AH793" s="144"/>
      <c r="AI793" s="144"/>
      <c r="AJ793" s="144"/>
      <c r="AK793" s="144"/>
      <c r="AL793" s="144"/>
      <c r="AM793" s="144"/>
      <c r="AN793" s="144"/>
      <c r="AO793" s="144"/>
      <c r="AP793" s="144"/>
      <c r="AQ793" s="144"/>
      <c r="AR793" s="144"/>
      <c r="AS793" s="144"/>
      <c r="AT793" s="144"/>
      <c r="AU793" s="144"/>
      <c r="AV793" s="144"/>
      <c r="AW793" s="144"/>
      <c r="AX793" s="144"/>
      <c r="AY793" s="144"/>
      <c r="AZ793" s="144"/>
      <c r="BA793" s="144"/>
      <c r="BB793" s="144"/>
      <c r="BC793" s="144"/>
      <c r="BD793" s="144"/>
      <c r="BE793" s="144"/>
      <c r="BF793" s="144"/>
    </row>
    <row r="794" spans="3:58">
      <c r="C794" s="144"/>
      <c r="D794" s="144"/>
      <c r="E794" s="144"/>
      <c r="F794" s="144"/>
      <c r="G794" s="144"/>
      <c r="H794" s="144"/>
      <c r="I794" s="144"/>
      <c r="J794" s="144"/>
      <c r="K794" s="144"/>
      <c r="L794" s="144"/>
      <c r="M794" s="144"/>
      <c r="N794" s="144"/>
      <c r="O794" s="144"/>
      <c r="P794" s="144"/>
      <c r="Q794" s="145"/>
      <c r="R794" s="145"/>
      <c r="S794" s="145"/>
      <c r="T794" s="145"/>
      <c r="U794" s="145"/>
      <c r="V794" s="145"/>
      <c r="W794" s="145"/>
      <c r="X794" s="145"/>
      <c r="Y794" s="145"/>
      <c r="Z794" s="145"/>
      <c r="AA794" s="145"/>
      <c r="AB794" s="145"/>
      <c r="AC794" s="145"/>
      <c r="AD794" s="145"/>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row>
    <row r="795" spans="3:58">
      <c r="C795" s="144"/>
      <c r="D795" s="144"/>
      <c r="E795" s="144"/>
      <c r="F795" s="144"/>
      <c r="G795" s="144"/>
      <c r="H795" s="144"/>
      <c r="I795" s="144"/>
      <c r="J795" s="144"/>
      <c r="K795" s="144"/>
      <c r="L795" s="144"/>
      <c r="M795" s="144"/>
      <c r="N795" s="144"/>
      <c r="O795" s="144"/>
      <c r="P795" s="144"/>
      <c r="Q795" s="145"/>
      <c r="R795" s="145"/>
      <c r="S795" s="145"/>
      <c r="T795" s="145"/>
      <c r="U795" s="145"/>
      <c r="V795" s="145"/>
      <c r="W795" s="145"/>
      <c r="X795" s="145"/>
      <c r="Y795" s="145"/>
      <c r="Z795" s="145"/>
      <c r="AA795" s="145"/>
      <c r="AB795" s="145"/>
      <c r="AC795" s="145"/>
      <c r="AD795" s="145"/>
      <c r="AE795" s="144"/>
      <c r="AF795" s="144"/>
      <c r="AG795" s="144"/>
      <c r="AH795" s="144"/>
      <c r="AI795" s="144"/>
      <c r="AJ795" s="144"/>
      <c r="AK795" s="144"/>
      <c r="AL795" s="144"/>
      <c r="AM795" s="144"/>
      <c r="AN795" s="144"/>
      <c r="AO795" s="144"/>
      <c r="AP795" s="144"/>
      <c r="AQ795" s="144"/>
      <c r="AR795" s="144"/>
      <c r="AS795" s="144"/>
      <c r="AT795" s="144"/>
      <c r="AU795" s="144"/>
      <c r="AV795" s="144"/>
      <c r="AW795" s="144"/>
      <c r="AX795" s="144"/>
      <c r="AY795" s="144"/>
      <c r="AZ795" s="144"/>
      <c r="BA795" s="144"/>
      <c r="BB795" s="144"/>
      <c r="BC795" s="144"/>
      <c r="BD795" s="144"/>
      <c r="BE795" s="144"/>
      <c r="BF795" s="144"/>
    </row>
    <row r="796" spans="3:58">
      <c r="C796" s="144"/>
      <c r="D796" s="144"/>
      <c r="E796" s="144"/>
      <c r="F796" s="144"/>
      <c r="G796" s="144"/>
      <c r="H796" s="144"/>
      <c r="I796" s="144"/>
      <c r="J796" s="144"/>
      <c r="K796" s="144"/>
      <c r="L796" s="144"/>
      <c r="M796" s="144"/>
      <c r="N796" s="144"/>
      <c r="O796" s="144"/>
      <c r="P796" s="144"/>
      <c r="Q796" s="145"/>
      <c r="R796" s="145"/>
      <c r="S796" s="145"/>
      <c r="T796" s="145"/>
      <c r="U796" s="145"/>
      <c r="V796" s="145"/>
      <c r="W796" s="145"/>
      <c r="X796" s="145"/>
      <c r="Y796" s="145"/>
      <c r="Z796" s="145"/>
      <c r="AA796" s="145"/>
      <c r="AB796" s="145"/>
      <c r="AC796" s="145"/>
      <c r="AD796" s="145"/>
      <c r="AE796" s="144"/>
      <c r="AF796" s="144"/>
      <c r="AG796" s="144"/>
      <c r="AH796" s="144"/>
      <c r="AI796" s="144"/>
      <c r="AJ796" s="144"/>
      <c r="AK796" s="144"/>
      <c r="AL796" s="144"/>
      <c r="AM796" s="144"/>
      <c r="AN796" s="144"/>
      <c r="AO796" s="144"/>
      <c r="AP796" s="144"/>
      <c r="AQ796" s="144"/>
      <c r="AR796" s="144"/>
      <c r="AS796" s="144"/>
      <c r="AT796" s="144"/>
      <c r="AU796" s="144"/>
      <c r="AV796" s="144"/>
      <c r="AW796" s="144"/>
      <c r="AX796" s="144"/>
      <c r="AY796" s="144"/>
      <c r="AZ796" s="144"/>
      <c r="BA796" s="144"/>
      <c r="BB796" s="144"/>
      <c r="BC796" s="144"/>
      <c r="BD796" s="144"/>
      <c r="BE796" s="144"/>
      <c r="BF796" s="144"/>
    </row>
    <row r="797" spans="3:58">
      <c r="C797" s="144"/>
      <c r="D797" s="144"/>
      <c r="E797" s="144"/>
      <c r="F797" s="144"/>
      <c r="G797" s="144"/>
      <c r="H797" s="144"/>
      <c r="I797" s="144"/>
      <c r="J797" s="144"/>
      <c r="K797" s="144"/>
      <c r="L797" s="144"/>
      <c r="M797" s="144"/>
      <c r="N797" s="144"/>
      <c r="O797" s="144"/>
      <c r="P797" s="144"/>
      <c r="Q797" s="145"/>
      <c r="R797" s="145"/>
      <c r="S797" s="145"/>
      <c r="T797" s="145"/>
      <c r="U797" s="145"/>
      <c r="V797" s="145"/>
      <c r="W797" s="145"/>
      <c r="X797" s="145"/>
      <c r="Y797" s="145"/>
      <c r="Z797" s="145"/>
      <c r="AA797" s="145"/>
      <c r="AB797" s="145"/>
      <c r="AC797" s="145"/>
      <c r="AD797" s="145"/>
      <c r="AE797" s="144"/>
      <c r="AF797" s="144"/>
      <c r="AG797" s="144"/>
      <c r="AH797" s="144"/>
      <c r="AI797" s="144"/>
      <c r="AJ797" s="144"/>
      <c r="AK797" s="144"/>
      <c r="AL797" s="144"/>
      <c r="AM797" s="144"/>
      <c r="AN797" s="144"/>
      <c r="AO797" s="144"/>
      <c r="AP797" s="144"/>
      <c r="AQ797" s="144"/>
      <c r="AR797" s="144"/>
      <c r="AS797" s="144"/>
      <c r="AT797" s="144"/>
      <c r="AU797" s="144"/>
      <c r="AV797" s="144"/>
      <c r="AW797" s="144"/>
      <c r="AX797" s="144"/>
      <c r="AY797" s="144"/>
      <c r="AZ797" s="144"/>
      <c r="BA797" s="144"/>
      <c r="BB797" s="144"/>
      <c r="BC797" s="144"/>
      <c r="BD797" s="144"/>
      <c r="BE797" s="144"/>
      <c r="BF797" s="144"/>
    </row>
    <row r="798" spans="3:58">
      <c r="C798" s="144"/>
      <c r="D798" s="144"/>
      <c r="E798" s="144"/>
      <c r="F798" s="144"/>
      <c r="G798" s="144"/>
      <c r="H798" s="144"/>
      <c r="I798" s="144"/>
      <c r="J798" s="144"/>
      <c r="K798" s="144"/>
      <c r="L798" s="144"/>
      <c r="M798" s="144"/>
      <c r="N798" s="144"/>
      <c r="O798" s="144"/>
      <c r="P798" s="144"/>
      <c r="Q798" s="145"/>
      <c r="R798" s="145"/>
      <c r="S798" s="145"/>
      <c r="T798" s="145"/>
      <c r="U798" s="145"/>
      <c r="V798" s="145"/>
      <c r="W798" s="145"/>
      <c r="X798" s="145"/>
      <c r="Y798" s="145"/>
      <c r="Z798" s="145"/>
      <c r="AA798" s="145"/>
      <c r="AB798" s="145"/>
      <c r="AC798" s="145"/>
      <c r="AD798" s="145"/>
      <c r="AE798" s="144"/>
      <c r="AF798" s="144"/>
      <c r="AG798" s="144"/>
      <c r="AH798" s="144"/>
      <c r="AI798" s="144"/>
      <c r="AJ798" s="144"/>
      <c r="AK798" s="144"/>
      <c r="AL798" s="144"/>
      <c r="AM798" s="144"/>
      <c r="AN798" s="144"/>
      <c r="AO798" s="144"/>
      <c r="AP798" s="144"/>
      <c r="AQ798" s="144"/>
      <c r="AR798" s="144"/>
      <c r="AS798" s="144"/>
      <c r="AT798" s="144"/>
      <c r="AU798" s="144"/>
      <c r="AV798" s="144"/>
      <c r="AW798" s="144"/>
      <c r="AX798" s="144"/>
      <c r="AY798" s="144"/>
      <c r="AZ798" s="144"/>
      <c r="BA798" s="144"/>
      <c r="BB798" s="144"/>
      <c r="BC798" s="144"/>
      <c r="BD798" s="144"/>
      <c r="BE798" s="144"/>
      <c r="BF798" s="144"/>
    </row>
    <row r="799" spans="3:58">
      <c r="C799" s="144"/>
      <c r="D799" s="144"/>
      <c r="E799" s="144"/>
      <c r="F799" s="144"/>
      <c r="G799" s="144"/>
      <c r="H799" s="144"/>
      <c r="I799" s="144"/>
      <c r="J799" s="144"/>
      <c r="K799" s="144"/>
      <c r="L799" s="144"/>
      <c r="M799" s="144"/>
      <c r="N799" s="144"/>
      <c r="O799" s="144"/>
      <c r="P799" s="144"/>
      <c r="Q799" s="145"/>
      <c r="R799" s="145"/>
      <c r="S799" s="145"/>
      <c r="T799" s="145"/>
      <c r="U799" s="145"/>
      <c r="V799" s="145"/>
      <c r="W799" s="145"/>
      <c r="X799" s="145"/>
      <c r="Y799" s="145"/>
      <c r="Z799" s="145"/>
      <c r="AA799" s="145"/>
      <c r="AB799" s="145"/>
      <c r="AC799" s="145"/>
      <c r="AD799" s="145"/>
      <c r="AE799" s="144"/>
      <c r="AF799" s="144"/>
      <c r="AG799" s="144"/>
      <c r="AH799" s="144"/>
      <c r="AI799" s="144"/>
      <c r="AJ799" s="144"/>
      <c r="AK799" s="144"/>
      <c r="AL799" s="144"/>
      <c r="AM799" s="144"/>
      <c r="AN799" s="144"/>
      <c r="AO799" s="144"/>
      <c r="AP799" s="144"/>
      <c r="AQ799" s="144"/>
      <c r="AR799" s="144"/>
      <c r="AS799" s="144"/>
      <c r="AT799" s="144"/>
      <c r="AU799" s="144"/>
      <c r="AV799" s="144"/>
      <c r="AW799" s="144"/>
      <c r="AX799" s="144"/>
      <c r="AY799" s="144"/>
      <c r="AZ799" s="144"/>
      <c r="BA799" s="144"/>
      <c r="BB799" s="144"/>
      <c r="BC799" s="144"/>
      <c r="BD799" s="144"/>
      <c r="BE799" s="144"/>
      <c r="BF799" s="144"/>
    </row>
    <row r="800" spans="3:58">
      <c r="C800" s="144"/>
      <c r="D800" s="144"/>
      <c r="E800" s="144"/>
      <c r="F800" s="144"/>
      <c r="G800" s="144"/>
      <c r="H800" s="144"/>
      <c r="I800" s="144"/>
      <c r="J800" s="144"/>
      <c r="K800" s="144"/>
      <c r="L800" s="144"/>
      <c r="M800" s="144"/>
      <c r="N800" s="144"/>
      <c r="O800" s="144"/>
      <c r="P800" s="144"/>
      <c r="Q800" s="145"/>
      <c r="R800" s="145"/>
      <c r="S800" s="145"/>
      <c r="T800" s="145"/>
      <c r="U800" s="145"/>
      <c r="V800" s="145"/>
      <c r="W800" s="145"/>
      <c r="X800" s="145"/>
      <c r="Y800" s="145"/>
      <c r="Z800" s="145"/>
      <c r="AA800" s="145"/>
      <c r="AB800" s="145"/>
      <c r="AC800" s="145"/>
      <c r="AD800" s="145"/>
      <c r="AE800" s="144"/>
      <c r="AF800" s="144"/>
      <c r="AG800" s="144"/>
      <c r="AH800" s="144"/>
      <c r="AI800" s="144"/>
      <c r="AJ800" s="144"/>
      <c r="AK800" s="144"/>
      <c r="AL800" s="144"/>
      <c r="AM800" s="144"/>
      <c r="AN800" s="144"/>
      <c r="AO800" s="144"/>
      <c r="AP800" s="144"/>
      <c r="AQ800" s="144"/>
      <c r="AR800" s="144"/>
      <c r="AS800" s="144"/>
      <c r="AT800" s="144"/>
      <c r="AU800" s="144"/>
      <c r="AV800" s="144"/>
      <c r="AW800" s="144"/>
      <c r="AX800" s="144"/>
      <c r="AY800" s="144"/>
      <c r="AZ800" s="144"/>
      <c r="BA800" s="144"/>
      <c r="BB800" s="144"/>
      <c r="BC800" s="144"/>
      <c r="BD800" s="144"/>
      <c r="BE800" s="144"/>
      <c r="BF800" s="144"/>
    </row>
    <row r="801" spans="3:58">
      <c r="C801" s="144"/>
      <c r="D801" s="144"/>
      <c r="E801" s="144"/>
      <c r="F801" s="144"/>
      <c r="G801" s="144"/>
      <c r="H801" s="144"/>
      <c r="I801" s="144"/>
      <c r="J801" s="144"/>
      <c r="K801" s="144"/>
      <c r="L801" s="144"/>
      <c r="M801" s="144"/>
      <c r="N801" s="144"/>
      <c r="O801" s="144"/>
      <c r="P801" s="144"/>
      <c r="Q801" s="145"/>
      <c r="R801" s="145"/>
      <c r="S801" s="145"/>
      <c r="T801" s="145"/>
      <c r="U801" s="145"/>
      <c r="V801" s="145"/>
      <c r="W801" s="145"/>
      <c r="X801" s="145"/>
      <c r="Y801" s="145"/>
      <c r="Z801" s="145"/>
      <c r="AA801" s="145"/>
      <c r="AB801" s="145"/>
      <c r="AC801" s="145"/>
      <c r="AD801" s="145"/>
      <c r="AE801" s="144"/>
      <c r="AF801" s="144"/>
      <c r="AG801" s="144"/>
      <c r="AH801" s="144"/>
      <c r="AI801" s="144"/>
      <c r="AJ801" s="144"/>
      <c r="AK801" s="144"/>
      <c r="AL801" s="144"/>
      <c r="AM801" s="144"/>
      <c r="AN801" s="144"/>
      <c r="AO801" s="144"/>
      <c r="AP801" s="144"/>
      <c r="AQ801" s="144"/>
      <c r="AR801" s="144"/>
      <c r="AS801" s="144"/>
      <c r="AT801" s="144"/>
      <c r="AU801" s="144"/>
      <c r="AV801" s="144"/>
      <c r="AW801" s="144"/>
      <c r="AX801" s="144"/>
      <c r="AY801" s="144"/>
      <c r="AZ801" s="144"/>
      <c r="BA801" s="144"/>
      <c r="BB801" s="144"/>
      <c r="BC801" s="144"/>
      <c r="BD801" s="144"/>
      <c r="BE801" s="144"/>
      <c r="BF801" s="144"/>
    </row>
    <row r="802" spans="3:58">
      <c r="C802" s="144"/>
      <c r="D802" s="144"/>
      <c r="E802" s="144"/>
      <c r="F802" s="144"/>
      <c r="G802" s="144"/>
      <c r="H802" s="144"/>
      <c r="I802" s="144"/>
      <c r="J802" s="144"/>
      <c r="K802" s="144"/>
      <c r="L802" s="144"/>
      <c r="M802" s="144"/>
      <c r="N802" s="144"/>
      <c r="O802" s="144"/>
      <c r="P802" s="144"/>
      <c r="Q802" s="145"/>
      <c r="R802" s="145"/>
      <c r="S802" s="145"/>
      <c r="T802" s="145"/>
      <c r="U802" s="145"/>
      <c r="V802" s="145"/>
      <c r="W802" s="145"/>
      <c r="X802" s="145"/>
      <c r="Y802" s="145"/>
      <c r="Z802" s="145"/>
      <c r="AA802" s="145"/>
      <c r="AB802" s="145"/>
      <c r="AC802" s="145"/>
      <c r="AD802" s="145"/>
      <c r="AE802" s="144"/>
      <c r="AF802" s="144"/>
      <c r="AG802" s="144"/>
      <c r="AH802" s="144"/>
      <c r="AI802" s="144"/>
      <c r="AJ802" s="144"/>
      <c r="AK802" s="144"/>
      <c r="AL802" s="144"/>
      <c r="AM802" s="144"/>
      <c r="AN802" s="144"/>
      <c r="AO802" s="144"/>
      <c r="AP802" s="144"/>
      <c r="AQ802" s="144"/>
      <c r="AR802" s="144"/>
      <c r="AS802" s="144"/>
      <c r="AT802" s="144"/>
      <c r="AU802" s="144"/>
      <c r="AV802" s="144"/>
      <c r="AW802" s="144"/>
      <c r="AX802" s="144"/>
      <c r="AY802" s="144"/>
      <c r="AZ802" s="144"/>
      <c r="BA802" s="144"/>
      <c r="BB802" s="144"/>
      <c r="BC802" s="144"/>
      <c r="BD802" s="144"/>
      <c r="BE802" s="144"/>
      <c r="BF802" s="144"/>
    </row>
    <row r="803" spans="3:58">
      <c r="C803" s="144"/>
      <c r="D803" s="144"/>
      <c r="E803" s="144"/>
      <c r="F803" s="144"/>
      <c r="G803" s="144"/>
      <c r="H803" s="144"/>
      <c r="I803" s="144"/>
      <c r="J803" s="144"/>
      <c r="K803" s="144"/>
      <c r="L803" s="144"/>
      <c r="M803" s="144"/>
      <c r="N803" s="144"/>
      <c r="O803" s="144"/>
      <c r="P803" s="144"/>
      <c r="Q803" s="145"/>
      <c r="R803" s="145"/>
      <c r="S803" s="145"/>
      <c r="T803" s="145"/>
      <c r="U803" s="145"/>
      <c r="V803" s="145"/>
      <c r="W803" s="145"/>
      <c r="X803" s="145"/>
      <c r="Y803" s="145"/>
      <c r="Z803" s="145"/>
      <c r="AA803" s="145"/>
      <c r="AB803" s="145"/>
      <c r="AC803" s="145"/>
      <c r="AD803" s="145"/>
      <c r="AE803" s="144"/>
      <c r="AF803" s="144"/>
      <c r="AG803" s="144"/>
      <c r="AH803" s="144"/>
      <c r="AI803" s="144"/>
      <c r="AJ803" s="144"/>
      <c r="AK803" s="144"/>
      <c r="AL803" s="144"/>
      <c r="AM803" s="144"/>
      <c r="AN803" s="144"/>
      <c r="AO803" s="144"/>
      <c r="AP803" s="144"/>
      <c r="AQ803" s="144"/>
      <c r="AR803" s="144"/>
      <c r="AS803" s="144"/>
      <c r="AT803" s="144"/>
      <c r="AU803" s="144"/>
      <c r="AV803" s="144"/>
      <c r="AW803" s="144"/>
      <c r="AX803" s="144"/>
      <c r="AY803" s="144"/>
      <c r="AZ803" s="144"/>
      <c r="BA803" s="144"/>
      <c r="BB803" s="144"/>
      <c r="BC803" s="144"/>
      <c r="BD803" s="144"/>
      <c r="BE803" s="144"/>
      <c r="BF803" s="144"/>
    </row>
    <row r="804" spans="3:58">
      <c r="C804" s="144"/>
      <c r="D804" s="144"/>
      <c r="E804" s="144"/>
      <c r="F804" s="144"/>
      <c r="G804" s="144"/>
      <c r="H804" s="144"/>
      <c r="I804" s="144"/>
      <c r="J804" s="144"/>
      <c r="K804" s="144"/>
      <c r="L804" s="144"/>
      <c r="M804" s="144"/>
      <c r="N804" s="144"/>
      <c r="O804" s="144"/>
      <c r="P804" s="144"/>
      <c r="Q804" s="145"/>
      <c r="R804" s="145"/>
      <c r="S804" s="145"/>
      <c r="T804" s="145"/>
      <c r="U804" s="145"/>
      <c r="V804" s="145"/>
      <c r="W804" s="145"/>
      <c r="X804" s="145"/>
      <c r="Y804" s="145"/>
      <c r="Z804" s="145"/>
      <c r="AA804" s="145"/>
      <c r="AB804" s="145"/>
      <c r="AC804" s="145"/>
      <c r="AD804" s="145"/>
      <c r="AE804" s="144"/>
      <c r="AF804" s="144"/>
      <c r="AG804" s="144"/>
      <c r="AH804" s="144"/>
      <c r="AI804" s="144"/>
      <c r="AJ804" s="144"/>
      <c r="AK804" s="144"/>
      <c r="AL804" s="144"/>
      <c r="AM804" s="144"/>
      <c r="AN804" s="144"/>
      <c r="AO804" s="144"/>
      <c r="AP804" s="144"/>
      <c r="AQ804" s="144"/>
      <c r="AR804" s="144"/>
      <c r="AS804" s="144"/>
      <c r="AT804" s="144"/>
      <c r="AU804" s="144"/>
      <c r="AV804" s="144"/>
      <c r="AW804" s="144"/>
      <c r="AX804" s="144"/>
      <c r="AY804" s="144"/>
      <c r="AZ804" s="144"/>
      <c r="BA804" s="144"/>
      <c r="BB804" s="144"/>
      <c r="BC804" s="144"/>
      <c r="BD804" s="144"/>
      <c r="BE804" s="144"/>
      <c r="BF804" s="144"/>
    </row>
    <row r="805" spans="3:58">
      <c r="C805" s="144"/>
      <c r="D805" s="144"/>
      <c r="E805" s="144"/>
      <c r="F805" s="144"/>
      <c r="G805" s="144"/>
      <c r="H805" s="144"/>
      <c r="I805" s="144"/>
      <c r="J805" s="144"/>
      <c r="K805" s="144"/>
      <c r="L805" s="144"/>
      <c r="M805" s="144"/>
      <c r="N805" s="144"/>
      <c r="O805" s="144"/>
      <c r="P805" s="144"/>
      <c r="Q805" s="145"/>
      <c r="R805" s="145"/>
      <c r="S805" s="145"/>
      <c r="T805" s="145"/>
      <c r="U805" s="145"/>
      <c r="V805" s="145"/>
      <c r="W805" s="145"/>
      <c r="X805" s="145"/>
      <c r="Y805" s="145"/>
      <c r="Z805" s="145"/>
      <c r="AA805" s="145"/>
      <c r="AB805" s="145"/>
      <c r="AC805" s="145"/>
      <c r="AD805" s="145"/>
      <c r="AE805" s="144"/>
      <c r="AF805" s="144"/>
      <c r="AG805" s="144"/>
      <c r="AH805" s="144"/>
      <c r="AI805" s="144"/>
      <c r="AJ805" s="144"/>
      <c r="AK805" s="144"/>
      <c r="AL805" s="144"/>
      <c r="AM805" s="144"/>
      <c r="AN805" s="144"/>
      <c r="AO805" s="144"/>
      <c r="AP805" s="144"/>
      <c r="AQ805" s="144"/>
      <c r="AR805" s="144"/>
      <c r="AS805" s="144"/>
      <c r="AT805" s="144"/>
      <c r="AU805" s="144"/>
      <c r="AV805" s="144"/>
      <c r="AW805" s="144"/>
      <c r="AX805" s="144"/>
      <c r="AY805" s="144"/>
      <c r="AZ805" s="144"/>
      <c r="BA805" s="144"/>
      <c r="BB805" s="144"/>
      <c r="BC805" s="144"/>
      <c r="BD805" s="144"/>
      <c r="BE805" s="144"/>
      <c r="BF805" s="144"/>
    </row>
    <row r="806" spans="3:58">
      <c r="C806" s="144"/>
      <c r="D806" s="144"/>
      <c r="E806" s="144"/>
      <c r="F806" s="144"/>
      <c r="G806" s="144"/>
      <c r="H806" s="144"/>
      <c r="I806" s="144"/>
      <c r="J806" s="144"/>
      <c r="K806" s="144"/>
      <c r="L806" s="144"/>
      <c r="M806" s="144"/>
      <c r="N806" s="144"/>
      <c r="O806" s="144"/>
      <c r="P806" s="144"/>
      <c r="Q806" s="145"/>
      <c r="R806" s="145"/>
      <c r="S806" s="145"/>
      <c r="T806" s="145"/>
      <c r="U806" s="145"/>
      <c r="V806" s="145"/>
      <c r="W806" s="145"/>
      <c r="X806" s="145"/>
      <c r="Y806" s="145"/>
      <c r="Z806" s="145"/>
      <c r="AA806" s="145"/>
      <c r="AB806" s="145"/>
      <c r="AC806" s="145"/>
      <c r="AD806" s="145"/>
      <c r="AE806" s="144"/>
      <c r="AF806" s="144"/>
      <c r="AG806" s="144"/>
      <c r="AH806" s="144"/>
      <c r="AI806" s="144"/>
      <c r="AJ806" s="144"/>
      <c r="AK806" s="144"/>
      <c r="AL806" s="144"/>
      <c r="AM806" s="144"/>
      <c r="AN806" s="144"/>
      <c r="AO806" s="144"/>
      <c r="AP806" s="144"/>
      <c r="AQ806" s="144"/>
      <c r="AR806" s="144"/>
      <c r="AS806" s="144"/>
      <c r="AT806" s="144"/>
      <c r="AU806" s="144"/>
      <c r="AV806" s="144"/>
      <c r="AW806" s="144"/>
      <c r="AX806" s="144"/>
      <c r="AY806" s="144"/>
      <c r="AZ806" s="144"/>
      <c r="BA806" s="144"/>
      <c r="BB806" s="144"/>
      <c r="BC806" s="144"/>
      <c r="BD806" s="144"/>
      <c r="BE806" s="144"/>
      <c r="BF806" s="144"/>
    </row>
    <row r="807" spans="3:58">
      <c r="C807" s="144"/>
      <c r="D807" s="144"/>
      <c r="E807" s="144"/>
      <c r="F807" s="144"/>
      <c r="G807" s="144"/>
      <c r="H807" s="144"/>
      <c r="I807" s="144"/>
      <c r="J807" s="144"/>
      <c r="K807" s="144"/>
      <c r="L807" s="144"/>
      <c r="M807" s="144"/>
      <c r="N807" s="144"/>
      <c r="O807" s="144"/>
      <c r="P807" s="144"/>
      <c r="Q807" s="145"/>
      <c r="R807" s="145"/>
      <c r="S807" s="145"/>
      <c r="T807" s="145"/>
      <c r="U807" s="145"/>
      <c r="V807" s="145"/>
      <c r="W807" s="145"/>
      <c r="X807" s="145"/>
      <c r="Y807" s="145"/>
      <c r="Z807" s="145"/>
      <c r="AA807" s="145"/>
      <c r="AB807" s="145"/>
      <c r="AC807" s="145"/>
      <c r="AD807" s="145"/>
      <c r="AE807" s="144"/>
      <c r="AF807" s="144"/>
      <c r="AG807" s="144"/>
      <c r="AH807" s="144"/>
      <c r="AI807" s="144"/>
      <c r="AJ807" s="144"/>
      <c r="AK807" s="144"/>
      <c r="AL807" s="144"/>
      <c r="AM807" s="144"/>
      <c r="AN807" s="144"/>
      <c r="AO807" s="144"/>
      <c r="AP807" s="144"/>
      <c r="AQ807" s="144"/>
      <c r="AR807" s="144"/>
      <c r="AS807" s="144"/>
      <c r="AT807" s="144"/>
      <c r="AU807" s="144"/>
      <c r="AV807" s="144"/>
      <c r="AW807" s="144"/>
      <c r="AX807" s="144"/>
      <c r="AY807" s="144"/>
      <c r="AZ807" s="144"/>
      <c r="BA807" s="144"/>
      <c r="BB807" s="144"/>
      <c r="BC807" s="144"/>
      <c r="BD807" s="144"/>
      <c r="BE807" s="144"/>
      <c r="BF807" s="144"/>
    </row>
    <row r="808" spans="3:58">
      <c r="C808" s="144"/>
      <c r="D808" s="144"/>
      <c r="E808" s="144"/>
      <c r="F808" s="144"/>
      <c r="G808" s="144"/>
      <c r="H808" s="144"/>
      <c r="I808" s="144"/>
      <c r="J808" s="144"/>
      <c r="K808" s="144"/>
      <c r="L808" s="144"/>
      <c r="M808" s="144"/>
      <c r="N808" s="144"/>
      <c r="O808" s="144"/>
      <c r="P808" s="144"/>
      <c r="Q808" s="145"/>
      <c r="R808" s="145"/>
      <c r="S808" s="145"/>
      <c r="T808" s="145"/>
      <c r="U808" s="145"/>
      <c r="V808" s="145"/>
      <c r="W808" s="145"/>
      <c r="X808" s="145"/>
      <c r="Y808" s="145"/>
      <c r="Z808" s="145"/>
      <c r="AA808" s="145"/>
      <c r="AB808" s="145"/>
      <c r="AC808" s="145"/>
      <c r="AD808" s="145"/>
      <c r="AE808" s="144"/>
      <c r="AF808" s="144"/>
      <c r="AG808" s="144"/>
      <c r="AH808" s="144"/>
      <c r="AI808" s="144"/>
      <c r="AJ808" s="144"/>
      <c r="AK808" s="144"/>
      <c r="AL808" s="144"/>
      <c r="AM808" s="144"/>
      <c r="AN808" s="144"/>
      <c r="AO808" s="144"/>
      <c r="AP808" s="144"/>
      <c r="AQ808" s="144"/>
      <c r="AR808" s="144"/>
      <c r="AS808" s="144"/>
      <c r="AT808" s="144"/>
      <c r="AU808" s="144"/>
      <c r="AV808" s="144"/>
      <c r="AW808" s="144"/>
      <c r="AX808" s="144"/>
      <c r="AY808" s="144"/>
      <c r="AZ808" s="144"/>
      <c r="BA808" s="144"/>
      <c r="BB808" s="144"/>
      <c r="BC808" s="144"/>
      <c r="BD808" s="144"/>
      <c r="BE808" s="144"/>
      <c r="BF808" s="144"/>
    </row>
    <row r="809" spans="3:58">
      <c r="C809" s="144"/>
      <c r="D809" s="144"/>
      <c r="E809" s="144"/>
      <c r="F809" s="144"/>
      <c r="G809" s="144"/>
      <c r="H809" s="144"/>
      <c r="I809" s="144"/>
      <c r="J809" s="144"/>
      <c r="K809" s="144"/>
      <c r="L809" s="144"/>
      <c r="M809" s="144"/>
      <c r="N809" s="144"/>
      <c r="O809" s="144"/>
      <c r="P809" s="144"/>
      <c r="Q809" s="145"/>
      <c r="R809" s="145"/>
      <c r="S809" s="145"/>
      <c r="T809" s="145"/>
      <c r="U809" s="145"/>
      <c r="V809" s="145"/>
      <c r="W809" s="145"/>
      <c r="X809" s="145"/>
      <c r="Y809" s="145"/>
      <c r="Z809" s="145"/>
      <c r="AA809" s="145"/>
      <c r="AB809" s="145"/>
      <c r="AC809" s="145"/>
      <c r="AD809" s="145"/>
      <c r="AE809" s="144"/>
      <c r="AF809" s="144"/>
      <c r="AG809" s="144"/>
      <c r="AH809" s="144"/>
      <c r="AI809" s="144"/>
      <c r="AJ809" s="144"/>
      <c r="AK809" s="144"/>
      <c r="AL809" s="144"/>
      <c r="AM809" s="144"/>
      <c r="AN809" s="144"/>
      <c r="AO809" s="144"/>
      <c r="AP809" s="144"/>
      <c r="AQ809" s="144"/>
      <c r="AR809" s="144"/>
      <c r="AS809" s="144"/>
      <c r="AT809" s="144"/>
      <c r="AU809" s="144"/>
      <c r="AV809" s="144"/>
      <c r="AW809" s="144"/>
      <c r="AX809" s="144"/>
      <c r="AY809" s="144"/>
      <c r="AZ809" s="144"/>
      <c r="BA809" s="144"/>
      <c r="BB809" s="144"/>
      <c r="BC809" s="144"/>
      <c r="BD809" s="144"/>
      <c r="BE809" s="144"/>
      <c r="BF809" s="144"/>
    </row>
    <row r="810" spans="3:58">
      <c r="C810" s="144"/>
      <c r="D810" s="144"/>
      <c r="E810" s="144"/>
      <c r="F810" s="144"/>
      <c r="G810" s="144"/>
      <c r="H810" s="144"/>
      <c r="I810" s="144"/>
      <c r="J810" s="144"/>
      <c r="K810" s="144"/>
      <c r="L810" s="144"/>
      <c r="M810" s="144"/>
      <c r="N810" s="144"/>
      <c r="O810" s="144"/>
      <c r="P810" s="144"/>
      <c r="Q810" s="145"/>
      <c r="R810" s="145"/>
      <c r="S810" s="145"/>
      <c r="T810" s="145"/>
      <c r="U810" s="145"/>
      <c r="V810" s="145"/>
      <c r="W810" s="145"/>
      <c r="X810" s="145"/>
      <c r="Y810" s="145"/>
      <c r="Z810" s="145"/>
      <c r="AA810" s="145"/>
      <c r="AB810" s="145"/>
      <c r="AC810" s="145"/>
      <c r="AD810" s="145"/>
      <c r="AE810" s="144"/>
      <c r="AF810" s="144"/>
      <c r="AG810" s="144"/>
      <c r="AH810" s="144"/>
      <c r="AI810" s="144"/>
      <c r="AJ810" s="144"/>
      <c r="AK810" s="144"/>
      <c r="AL810" s="144"/>
      <c r="AM810" s="144"/>
      <c r="AN810" s="144"/>
      <c r="AO810" s="144"/>
      <c r="AP810" s="144"/>
      <c r="AQ810" s="144"/>
      <c r="AR810" s="144"/>
      <c r="AS810" s="144"/>
      <c r="AT810" s="144"/>
      <c r="AU810" s="144"/>
      <c r="AV810" s="144"/>
      <c r="AW810" s="144"/>
      <c r="AX810" s="144"/>
      <c r="AY810" s="144"/>
      <c r="AZ810" s="144"/>
      <c r="BA810" s="144"/>
      <c r="BB810" s="144"/>
      <c r="BC810" s="144"/>
      <c r="BD810" s="144"/>
      <c r="BE810" s="144"/>
      <c r="BF810" s="144"/>
    </row>
    <row r="811" spans="3:58">
      <c r="C811" s="144"/>
      <c r="D811" s="144"/>
      <c r="E811" s="144"/>
      <c r="F811" s="144"/>
      <c r="G811" s="144"/>
      <c r="H811" s="144"/>
      <c r="I811" s="144"/>
      <c r="J811" s="144"/>
      <c r="K811" s="144"/>
      <c r="L811" s="144"/>
      <c r="M811" s="144"/>
      <c r="N811" s="144"/>
      <c r="O811" s="144"/>
      <c r="P811" s="144"/>
      <c r="Q811" s="145"/>
      <c r="R811" s="145"/>
      <c r="S811" s="145"/>
      <c r="T811" s="145"/>
      <c r="U811" s="145"/>
      <c r="V811" s="145"/>
      <c r="W811" s="145"/>
      <c r="X811" s="145"/>
      <c r="Y811" s="145"/>
      <c r="Z811" s="145"/>
      <c r="AA811" s="145"/>
      <c r="AB811" s="145"/>
      <c r="AC811" s="145"/>
      <c r="AD811" s="145"/>
      <c r="AE811" s="144"/>
      <c r="AF811" s="144"/>
      <c r="AG811" s="144"/>
      <c r="AH811" s="144"/>
      <c r="AI811" s="144"/>
      <c r="AJ811" s="144"/>
      <c r="AK811" s="144"/>
      <c r="AL811" s="144"/>
      <c r="AM811" s="144"/>
      <c r="AN811" s="144"/>
      <c r="AO811" s="144"/>
      <c r="AP811" s="144"/>
      <c r="AQ811" s="144"/>
      <c r="AR811" s="144"/>
      <c r="AS811" s="144"/>
      <c r="AT811" s="144"/>
      <c r="AU811" s="144"/>
      <c r="AV811" s="144"/>
      <c r="AW811" s="144"/>
      <c r="AX811" s="144"/>
      <c r="AY811" s="144"/>
      <c r="AZ811" s="144"/>
      <c r="BA811" s="144"/>
      <c r="BB811" s="144"/>
      <c r="BC811" s="144"/>
      <c r="BD811" s="144"/>
      <c r="BE811" s="144"/>
      <c r="BF811" s="144"/>
    </row>
    <row r="812" spans="3:58">
      <c r="C812" s="144"/>
      <c r="D812" s="144"/>
      <c r="E812" s="144"/>
      <c r="F812" s="144"/>
      <c r="G812" s="144"/>
      <c r="H812" s="144"/>
      <c r="I812" s="144"/>
      <c r="J812" s="144"/>
      <c r="K812" s="144"/>
      <c r="L812" s="144"/>
      <c r="M812" s="144"/>
      <c r="N812" s="144"/>
      <c r="O812" s="144"/>
      <c r="P812" s="144"/>
      <c r="Q812" s="145"/>
      <c r="R812" s="145"/>
      <c r="S812" s="145"/>
      <c r="T812" s="145"/>
      <c r="U812" s="145"/>
      <c r="V812" s="145"/>
      <c r="W812" s="145"/>
      <c r="X812" s="145"/>
      <c r="Y812" s="145"/>
      <c r="Z812" s="145"/>
      <c r="AA812" s="145"/>
      <c r="AB812" s="145"/>
      <c r="AC812" s="145"/>
      <c r="AD812" s="145"/>
      <c r="AE812" s="144"/>
      <c r="AF812" s="144"/>
      <c r="AG812" s="144"/>
      <c r="AH812" s="144"/>
      <c r="AI812" s="144"/>
      <c r="AJ812" s="144"/>
      <c r="AK812" s="144"/>
      <c r="AL812" s="144"/>
      <c r="AM812" s="144"/>
      <c r="AN812" s="144"/>
      <c r="AO812" s="144"/>
      <c r="AP812" s="144"/>
      <c r="AQ812" s="144"/>
      <c r="AR812" s="144"/>
      <c r="AS812" s="144"/>
      <c r="AT812" s="144"/>
      <c r="AU812" s="144"/>
      <c r="AV812" s="144"/>
      <c r="AW812" s="144"/>
      <c r="AX812" s="144"/>
      <c r="AY812" s="144"/>
      <c r="AZ812" s="144"/>
      <c r="BA812" s="144"/>
      <c r="BB812" s="144"/>
      <c r="BC812" s="144"/>
      <c r="BD812" s="144"/>
      <c r="BE812" s="144"/>
      <c r="BF812" s="144"/>
    </row>
    <row r="813" spans="3:58">
      <c r="C813" s="144"/>
      <c r="D813" s="144"/>
      <c r="E813" s="144"/>
      <c r="F813" s="144"/>
      <c r="G813" s="144"/>
      <c r="H813" s="144"/>
      <c r="I813" s="144"/>
      <c r="J813" s="144"/>
      <c r="K813" s="144"/>
      <c r="L813" s="144"/>
      <c r="M813" s="144"/>
      <c r="N813" s="144"/>
      <c r="O813" s="144"/>
      <c r="P813" s="144"/>
      <c r="Q813" s="145"/>
      <c r="R813" s="145"/>
      <c r="S813" s="145"/>
      <c r="T813" s="145"/>
      <c r="U813" s="145"/>
      <c r="V813" s="145"/>
      <c r="W813" s="145"/>
      <c r="X813" s="145"/>
      <c r="Y813" s="145"/>
      <c r="Z813" s="145"/>
      <c r="AA813" s="145"/>
      <c r="AB813" s="145"/>
      <c r="AC813" s="145"/>
      <c r="AD813" s="145"/>
      <c r="AE813" s="144"/>
      <c r="AF813" s="144"/>
      <c r="AG813" s="144"/>
      <c r="AH813" s="144"/>
      <c r="AI813" s="144"/>
      <c r="AJ813" s="144"/>
      <c r="AK813" s="144"/>
      <c r="AL813" s="144"/>
      <c r="AM813" s="144"/>
      <c r="AN813" s="144"/>
      <c r="AO813" s="144"/>
      <c r="AP813" s="144"/>
      <c r="AQ813" s="144"/>
      <c r="AR813" s="144"/>
      <c r="AS813" s="144"/>
      <c r="AT813" s="144"/>
      <c r="AU813" s="144"/>
      <c r="AV813" s="144"/>
      <c r="AW813" s="144"/>
      <c r="AX813" s="144"/>
      <c r="AY813" s="144"/>
      <c r="AZ813" s="144"/>
      <c r="BA813" s="144"/>
      <c r="BB813" s="144"/>
      <c r="BC813" s="144"/>
      <c r="BD813" s="144"/>
      <c r="BE813" s="144"/>
      <c r="BF813" s="144"/>
    </row>
    <row r="814" spans="3:58">
      <c r="C814" s="144"/>
      <c r="D814" s="144"/>
      <c r="E814" s="144"/>
      <c r="F814" s="144"/>
      <c r="G814" s="144"/>
      <c r="H814" s="144"/>
      <c r="I814" s="144"/>
      <c r="J814" s="144"/>
      <c r="K814" s="144"/>
      <c r="L814" s="144"/>
      <c r="M814" s="144"/>
      <c r="N814" s="144"/>
      <c r="O814" s="144"/>
      <c r="P814" s="144"/>
      <c r="Q814" s="145"/>
      <c r="R814" s="145"/>
      <c r="S814" s="145"/>
      <c r="T814" s="145"/>
      <c r="U814" s="145"/>
      <c r="V814" s="145"/>
      <c r="W814" s="145"/>
      <c r="X814" s="145"/>
      <c r="Y814" s="145"/>
      <c r="Z814" s="145"/>
      <c r="AA814" s="145"/>
      <c r="AB814" s="145"/>
      <c r="AC814" s="145"/>
      <c r="AD814" s="145"/>
      <c r="AE814" s="144"/>
      <c r="AF814" s="144"/>
      <c r="AG814" s="144"/>
      <c r="AH814" s="144"/>
      <c r="AI814" s="144"/>
      <c r="AJ814" s="144"/>
      <c r="AK814" s="144"/>
      <c r="AL814" s="144"/>
      <c r="AM814" s="144"/>
      <c r="AN814" s="144"/>
      <c r="AO814" s="144"/>
      <c r="AP814" s="144"/>
      <c r="AQ814" s="144"/>
      <c r="AR814" s="144"/>
      <c r="AS814" s="144"/>
      <c r="AT814" s="144"/>
      <c r="AU814" s="144"/>
      <c r="AV814" s="144"/>
      <c r="AW814" s="144"/>
      <c r="AX814" s="144"/>
      <c r="AY814" s="144"/>
      <c r="AZ814" s="144"/>
      <c r="BA814" s="144"/>
      <c r="BB814" s="144"/>
      <c r="BC814" s="144"/>
      <c r="BD814" s="144"/>
      <c r="BE814" s="144"/>
      <c r="BF814" s="144"/>
    </row>
    <row r="815" spans="3:58">
      <c r="C815" s="144"/>
      <c r="D815" s="144"/>
      <c r="E815" s="144"/>
      <c r="F815" s="144"/>
      <c r="G815" s="144"/>
      <c r="H815" s="144"/>
      <c r="I815" s="144"/>
      <c r="J815" s="144"/>
      <c r="K815" s="144"/>
      <c r="L815" s="144"/>
      <c r="M815" s="144"/>
      <c r="N815" s="144"/>
      <c r="O815" s="144"/>
      <c r="P815" s="144"/>
      <c r="Q815" s="145"/>
      <c r="R815" s="145"/>
      <c r="S815" s="145"/>
      <c r="T815" s="145"/>
      <c r="U815" s="145"/>
      <c r="V815" s="145"/>
      <c r="W815" s="145"/>
      <c r="X815" s="145"/>
      <c r="Y815" s="145"/>
      <c r="Z815" s="145"/>
      <c r="AA815" s="145"/>
      <c r="AB815" s="145"/>
      <c r="AC815" s="145"/>
      <c r="AD815" s="145"/>
      <c r="AE815" s="144"/>
      <c r="AF815" s="144"/>
      <c r="AG815" s="144"/>
      <c r="AH815" s="144"/>
      <c r="AI815" s="144"/>
      <c r="AJ815" s="144"/>
      <c r="AK815" s="144"/>
      <c r="AL815" s="144"/>
      <c r="AM815" s="144"/>
      <c r="AN815" s="144"/>
      <c r="AO815" s="144"/>
      <c r="AP815" s="144"/>
      <c r="AQ815" s="144"/>
      <c r="AR815" s="144"/>
      <c r="AS815" s="144"/>
      <c r="AT815" s="144"/>
      <c r="AU815" s="144"/>
      <c r="AV815" s="144"/>
      <c r="AW815" s="144"/>
      <c r="AX815" s="144"/>
      <c r="AY815" s="144"/>
      <c r="AZ815" s="144"/>
      <c r="BA815" s="144"/>
      <c r="BB815" s="144"/>
      <c r="BC815" s="144"/>
      <c r="BD815" s="144"/>
      <c r="BE815" s="144"/>
      <c r="BF815" s="144"/>
    </row>
    <row r="816" spans="3:58">
      <c r="C816" s="144"/>
      <c r="D816" s="144"/>
      <c r="E816" s="144"/>
      <c r="F816" s="144"/>
      <c r="G816" s="144"/>
      <c r="H816" s="144"/>
      <c r="I816" s="144"/>
      <c r="J816" s="144"/>
      <c r="K816" s="144"/>
      <c r="L816" s="144"/>
      <c r="M816" s="144"/>
      <c r="N816" s="144"/>
      <c r="O816" s="144"/>
      <c r="P816" s="144"/>
      <c r="Q816" s="145"/>
      <c r="R816" s="145"/>
      <c r="S816" s="145"/>
      <c r="T816" s="145"/>
      <c r="U816" s="145"/>
      <c r="V816" s="145"/>
      <c r="W816" s="145"/>
      <c r="X816" s="145"/>
      <c r="Y816" s="145"/>
      <c r="Z816" s="145"/>
      <c r="AA816" s="145"/>
      <c r="AB816" s="145"/>
      <c r="AC816" s="145"/>
      <c r="AD816" s="145"/>
      <c r="AE816" s="144"/>
      <c r="AF816" s="144"/>
      <c r="AG816" s="144"/>
      <c r="AH816" s="144"/>
      <c r="AI816" s="144"/>
      <c r="AJ816" s="144"/>
      <c r="AK816" s="144"/>
      <c r="AL816" s="144"/>
      <c r="AM816" s="144"/>
      <c r="AN816" s="144"/>
      <c r="AO816" s="144"/>
      <c r="AP816" s="144"/>
      <c r="AQ816" s="144"/>
      <c r="AR816" s="144"/>
      <c r="AS816" s="144"/>
      <c r="AT816" s="144"/>
      <c r="AU816" s="144"/>
      <c r="AV816" s="144"/>
      <c r="AW816" s="144"/>
      <c r="AX816" s="144"/>
      <c r="AY816" s="144"/>
      <c r="AZ816" s="144"/>
      <c r="BA816" s="144"/>
      <c r="BB816" s="144"/>
      <c r="BC816" s="144"/>
      <c r="BD816" s="144"/>
      <c r="BE816" s="144"/>
      <c r="BF816" s="144"/>
    </row>
    <row r="817" spans="3:58">
      <c r="C817" s="144"/>
      <c r="D817" s="144"/>
      <c r="E817" s="144"/>
      <c r="F817" s="144"/>
      <c r="G817" s="144"/>
      <c r="H817" s="144"/>
      <c r="I817" s="144"/>
      <c r="J817" s="144"/>
      <c r="K817" s="144"/>
      <c r="L817" s="144"/>
      <c r="M817" s="144"/>
      <c r="N817" s="144"/>
      <c r="O817" s="144"/>
      <c r="P817" s="144"/>
      <c r="Q817" s="145"/>
      <c r="R817" s="145"/>
      <c r="S817" s="145"/>
      <c r="T817" s="145"/>
      <c r="U817" s="145"/>
      <c r="V817" s="145"/>
      <c r="W817" s="145"/>
      <c r="X817" s="145"/>
      <c r="Y817" s="145"/>
      <c r="Z817" s="145"/>
      <c r="AA817" s="145"/>
      <c r="AB817" s="145"/>
      <c r="AC817" s="145"/>
      <c r="AD817" s="145"/>
      <c r="AE817" s="144"/>
      <c r="AF817" s="144"/>
      <c r="AG817" s="144"/>
      <c r="AH817" s="144"/>
      <c r="AI817" s="144"/>
      <c r="AJ817" s="144"/>
      <c r="AK817" s="144"/>
      <c r="AL817" s="144"/>
      <c r="AM817" s="144"/>
      <c r="AN817" s="144"/>
      <c r="AO817" s="144"/>
      <c r="AP817" s="144"/>
      <c r="AQ817" s="144"/>
      <c r="AR817" s="144"/>
      <c r="AS817" s="144"/>
      <c r="AT817" s="144"/>
      <c r="AU817" s="144"/>
      <c r="AV817" s="144"/>
      <c r="AW817" s="144"/>
      <c r="AX817" s="144"/>
      <c r="AY817" s="144"/>
      <c r="AZ817" s="144"/>
      <c r="BA817" s="144"/>
      <c r="BB817" s="144"/>
      <c r="BC817" s="144"/>
      <c r="BD817" s="144"/>
      <c r="BE817" s="144"/>
      <c r="BF817" s="144"/>
    </row>
    <row r="818" spans="3:58">
      <c r="C818" s="144"/>
      <c r="D818" s="144"/>
      <c r="E818" s="144"/>
      <c r="F818" s="144"/>
      <c r="G818" s="144"/>
      <c r="H818" s="144"/>
      <c r="I818" s="144"/>
      <c r="J818" s="144"/>
      <c r="K818" s="144"/>
      <c r="L818" s="144"/>
      <c r="M818" s="144"/>
      <c r="N818" s="144"/>
      <c r="O818" s="144"/>
      <c r="P818" s="144"/>
      <c r="Q818" s="145"/>
      <c r="R818" s="145"/>
      <c r="S818" s="145"/>
      <c r="T818" s="145"/>
      <c r="U818" s="145"/>
      <c r="V818" s="145"/>
      <c r="W818" s="145"/>
      <c r="X818" s="145"/>
      <c r="Y818" s="145"/>
      <c r="Z818" s="145"/>
      <c r="AA818" s="145"/>
      <c r="AB818" s="145"/>
      <c r="AC818" s="145"/>
      <c r="AD818" s="145"/>
      <c r="AE818" s="144"/>
      <c r="AF818" s="144"/>
      <c r="AG818" s="144"/>
      <c r="AH818" s="144"/>
      <c r="AI818" s="144"/>
      <c r="AJ818" s="144"/>
      <c r="AK818" s="144"/>
      <c r="AL818" s="144"/>
      <c r="AM818" s="144"/>
      <c r="AN818" s="144"/>
      <c r="AO818" s="144"/>
      <c r="AP818" s="144"/>
      <c r="AQ818" s="144"/>
      <c r="AR818" s="144"/>
      <c r="AS818" s="144"/>
      <c r="AT818" s="144"/>
      <c r="AU818" s="144"/>
      <c r="AV818" s="144"/>
      <c r="AW818" s="144"/>
      <c r="AX818" s="144"/>
      <c r="AY818" s="144"/>
      <c r="AZ818" s="144"/>
      <c r="BA818" s="144"/>
      <c r="BB818" s="144"/>
      <c r="BC818" s="144"/>
      <c r="BD818" s="144"/>
      <c r="BE818" s="144"/>
      <c r="BF818" s="144"/>
    </row>
    <row r="819" spans="3:58">
      <c r="C819" s="144"/>
      <c r="D819" s="144"/>
      <c r="E819" s="144"/>
      <c r="F819" s="144"/>
      <c r="G819" s="144"/>
      <c r="H819" s="144"/>
      <c r="I819" s="144"/>
      <c r="J819" s="144"/>
      <c r="K819" s="144"/>
      <c r="L819" s="144"/>
      <c r="M819" s="144"/>
      <c r="N819" s="144"/>
      <c r="O819" s="144"/>
      <c r="P819" s="144"/>
      <c r="Q819" s="145"/>
      <c r="R819" s="145"/>
      <c r="S819" s="145"/>
      <c r="T819" s="145"/>
      <c r="U819" s="145"/>
      <c r="V819" s="145"/>
      <c r="W819" s="145"/>
      <c r="X819" s="145"/>
      <c r="Y819" s="145"/>
      <c r="Z819" s="145"/>
      <c r="AA819" s="145"/>
      <c r="AB819" s="145"/>
      <c r="AC819" s="145"/>
      <c r="AD819" s="145"/>
      <c r="AE819" s="144"/>
      <c r="AF819" s="144"/>
      <c r="AG819" s="144"/>
      <c r="AH819" s="144"/>
      <c r="AI819" s="144"/>
      <c r="AJ819" s="144"/>
      <c r="AK819" s="144"/>
      <c r="AL819" s="144"/>
      <c r="AM819" s="144"/>
      <c r="AN819" s="144"/>
      <c r="AO819" s="144"/>
      <c r="AP819" s="144"/>
      <c r="AQ819" s="144"/>
      <c r="AR819" s="144"/>
      <c r="AS819" s="144"/>
      <c r="AT819" s="144"/>
      <c r="AU819" s="144"/>
      <c r="AV819" s="144"/>
      <c r="AW819" s="144"/>
      <c r="AX819" s="144"/>
      <c r="AY819" s="144"/>
      <c r="AZ819" s="144"/>
      <c r="BA819" s="144"/>
      <c r="BB819" s="144"/>
      <c r="BC819" s="144"/>
      <c r="BD819" s="144"/>
      <c r="BE819" s="144"/>
      <c r="BF819" s="144"/>
    </row>
    <row r="820" spans="3:58">
      <c r="C820" s="144"/>
      <c r="D820" s="144"/>
      <c r="E820" s="144"/>
      <c r="F820" s="144"/>
      <c r="G820" s="144"/>
      <c r="H820" s="144"/>
      <c r="I820" s="144"/>
      <c r="J820" s="144"/>
      <c r="K820" s="144"/>
      <c r="L820" s="144"/>
      <c r="M820" s="144"/>
      <c r="N820" s="144"/>
      <c r="O820" s="144"/>
      <c r="P820" s="144"/>
      <c r="Q820" s="145"/>
      <c r="R820" s="145"/>
      <c r="S820" s="145"/>
      <c r="T820" s="145"/>
      <c r="U820" s="145"/>
      <c r="V820" s="145"/>
      <c r="W820" s="145"/>
      <c r="X820" s="145"/>
      <c r="Y820" s="145"/>
      <c r="Z820" s="145"/>
      <c r="AA820" s="145"/>
      <c r="AB820" s="145"/>
      <c r="AC820" s="145"/>
      <c r="AD820" s="145"/>
      <c r="AE820" s="144"/>
      <c r="AF820" s="144"/>
      <c r="AG820" s="144"/>
      <c r="AH820" s="144"/>
      <c r="AI820" s="144"/>
      <c r="AJ820" s="144"/>
      <c r="AK820" s="144"/>
      <c r="AL820" s="144"/>
      <c r="AM820" s="144"/>
      <c r="AN820" s="144"/>
      <c r="AO820" s="144"/>
      <c r="AP820" s="144"/>
      <c r="AQ820" s="144"/>
      <c r="AR820" s="144"/>
      <c r="AS820" s="144"/>
      <c r="AT820" s="144"/>
      <c r="AU820" s="144"/>
      <c r="AV820" s="144"/>
      <c r="AW820" s="144"/>
      <c r="AX820" s="144"/>
      <c r="AY820" s="144"/>
      <c r="AZ820" s="144"/>
      <c r="BA820" s="144"/>
      <c r="BB820" s="144"/>
      <c r="BC820" s="144"/>
      <c r="BD820" s="144"/>
      <c r="BE820" s="144"/>
      <c r="BF820" s="144"/>
    </row>
    <row r="821" spans="3:58">
      <c r="C821" s="144"/>
      <c r="D821" s="144"/>
      <c r="E821" s="144"/>
      <c r="F821" s="144"/>
      <c r="G821" s="144"/>
      <c r="H821" s="144"/>
      <c r="I821" s="144"/>
      <c r="J821" s="144"/>
      <c r="K821" s="144"/>
      <c r="L821" s="144"/>
      <c r="M821" s="144"/>
      <c r="N821" s="144"/>
      <c r="O821" s="144"/>
      <c r="P821" s="144"/>
      <c r="Q821" s="145"/>
      <c r="R821" s="145"/>
      <c r="S821" s="145"/>
      <c r="T821" s="145"/>
      <c r="U821" s="145"/>
      <c r="V821" s="145"/>
      <c r="W821" s="145"/>
      <c r="X821" s="145"/>
      <c r="Y821" s="145"/>
      <c r="Z821" s="145"/>
      <c r="AA821" s="145"/>
      <c r="AB821" s="145"/>
      <c r="AC821" s="145"/>
      <c r="AD821" s="145"/>
      <c r="AE821" s="144"/>
      <c r="AF821" s="144"/>
      <c r="AG821" s="144"/>
      <c r="AH821" s="144"/>
      <c r="AI821" s="144"/>
      <c r="AJ821" s="144"/>
      <c r="AK821" s="144"/>
      <c r="AL821" s="144"/>
      <c r="AM821" s="144"/>
      <c r="AN821" s="144"/>
      <c r="AO821" s="144"/>
      <c r="AP821" s="144"/>
      <c r="AQ821" s="144"/>
      <c r="AR821" s="144"/>
      <c r="AS821" s="144"/>
      <c r="AT821" s="144"/>
      <c r="AU821" s="144"/>
      <c r="AV821" s="144"/>
      <c r="AW821" s="144"/>
      <c r="AX821" s="144"/>
      <c r="AY821" s="144"/>
      <c r="AZ821" s="144"/>
      <c r="BA821" s="144"/>
      <c r="BB821" s="144"/>
      <c r="BC821" s="144"/>
      <c r="BD821" s="144"/>
      <c r="BE821" s="144"/>
      <c r="BF821" s="144"/>
    </row>
    <row r="822" spans="3:58">
      <c r="C822" s="144"/>
      <c r="D822" s="144"/>
      <c r="E822" s="144"/>
      <c r="F822" s="144"/>
      <c r="G822" s="144"/>
      <c r="H822" s="144"/>
      <c r="I822" s="144"/>
      <c r="J822" s="144"/>
      <c r="K822" s="144"/>
      <c r="L822" s="144"/>
      <c r="M822" s="144"/>
      <c r="N822" s="144"/>
      <c r="O822" s="144"/>
      <c r="P822" s="144"/>
      <c r="Q822" s="145"/>
      <c r="R822" s="145"/>
      <c r="S822" s="145"/>
      <c r="T822" s="145"/>
      <c r="U822" s="145"/>
      <c r="V822" s="145"/>
      <c r="W822" s="145"/>
      <c r="X822" s="145"/>
      <c r="Y822" s="145"/>
      <c r="Z822" s="145"/>
      <c r="AA822" s="145"/>
      <c r="AB822" s="145"/>
      <c r="AC822" s="145"/>
      <c r="AD822" s="145"/>
      <c r="AE822" s="144"/>
      <c r="AF822" s="144"/>
      <c r="AG822" s="144"/>
      <c r="AH822" s="144"/>
      <c r="AI822" s="144"/>
      <c r="AJ822" s="144"/>
      <c r="AK822" s="144"/>
      <c r="AL822" s="144"/>
      <c r="AM822" s="144"/>
      <c r="AN822" s="144"/>
      <c r="AO822" s="144"/>
      <c r="AP822" s="144"/>
      <c r="AQ822" s="144"/>
      <c r="AR822" s="144"/>
      <c r="AS822" s="144"/>
      <c r="AT822" s="144"/>
      <c r="AU822" s="144"/>
      <c r="AV822" s="144"/>
      <c r="AW822" s="144"/>
      <c r="AX822" s="144"/>
      <c r="AY822" s="144"/>
      <c r="AZ822" s="144"/>
      <c r="BA822" s="144"/>
      <c r="BB822" s="144"/>
      <c r="BC822" s="144"/>
      <c r="BD822" s="144"/>
      <c r="BE822" s="144"/>
      <c r="BF822" s="144"/>
    </row>
    <row r="823" spans="3:58">
      <c r="C823" s="144"/>
      <c r="D823" s="144"/>
      <c r="E823" s="144"/>
      <c r="F823" s="144"/>
      <c r="G823" s="144"/>
      <c r="H823" s="144"/>
      <c r="I823" s="144"/>
      <c r="J823" s="144"/>
      <c r="K823" s="144"/>
      <c r="L823" s="144"/>
      <c r="M823" s="144"/>
      <c r="N823" s="144"/>
      <c r="O823" s="144"/>
      <c r="P823" s="144"/>
      <c r="Q823" s="145"/>
      <c r="R823" s="145"/>
      <c r="S823" s="145"/>
      <c r="T823" s="145"/>
      <c r="U823" s="145"/>
      <c r="V823" s="145"/>
      <c r="W823" s="145"/>
      <c r="X823" s="145"/>
      <c r="Y823" s="145"/>
      <c r="Z823" s="145"/>
      <c r="AA823" s="145"/>
      <c r="AB823" s="145"/>
      <c r="AC823" s="145"/>
      <c r="AD823" s="145"/>
      <c r="AE823" s="144"/>
      <c r="AF823" s="144"/>
      <c r="AG823" s="144"/>
      <c r="AH823" s="144"/>
      <c r="AI823" s="144"/>
      <c r="AJ823" s="144"/>
      <c r="AK823" s="144"/>
      <c r="AL823" s="144"/>
      <c r="AM823" s="144"/>
      <c r="AN823" s="144"/>
      <c r="AO823" s="144"/>
      <c r="AP823" s="144"/>
      <c r="AQ823" s="144"/>
      <c r="AR823" s="144"/>
      <c r="AS823" s="144"/>
      <c r="AT823" s="144"/>
      <c r="AU823" s="144"/>
      <c r="AV823" s="144"/>
      <c r="AW823" s="144"/>
      <c r="AX823" s="144"/>
      <c r="AY823" s="144"/>
      <c r="AZ823" s="144"/>
      <c r="BA823" s="144"/>
      <c r="BB823" s="144"/>
      <c r="BC823" s="144"/>
      <c r="BD823" s="144"/>
      <c r="BE823" s="144"/>
      <c r="BF823" s="144"/>
    </row>
    <row r="824" spans="3:58">
      <c r="C824" s="144"/>
      <c r="D824" s="144"/>
      <c r="E824" s="144"/>
      <c r="F824" s="144"/>
      <c r="G824" s="144"/>
      <c r="H824" s="144"/>
      <c r="I824" s="144"/>
      <c r="J824" s="144"/>
      <c r="K824" s="144"/>
      <c r="L824" s="144"/>
      <c r="M824" s="144"/>
      <c r="N824" s="144"/>
      <c r="O824" s="144"/>
      <c r="P824" s="144"/>
      <c r="Q824" s="145"/>
      <c r="R824" s="145"/>
      <c r="S824" s="145"/>
      <c r="T824" s="145"/>
      <c r="U824" s="145"/>
      <c r="V824" s="145"/>
      <c r="W824" s="145"/>
      <c r="X824" s="145"/>
      <c r="Y824" s="145"/>
      <c r="Z824" s="145"/>
      <c r="AA824" s="145"/>
      <c r="AB824" s="145"/>
      <c r="AC824" s="145"/>
      <c r="AD824" s="145"/>
      <c r="AE824" s="144"/>
      <c r="AF824" s="144"/>
      <c r="AG824" s="144"/>
      <c r="AH824" s="144"/>
      <c r="AI824" s="144"/>
      <c r="AJ824" s="144"/>
      <c r="AK824" s="144"/>
      <c r="AL824" s="144"/>
      <c r="AM824" s="144"/>
      <c r="AN824" s="144"/>
      <c r="AO824" s="144"/>
      <c r="AP824" s="144"/>
      <c r="AQ824" s="144"/>
      <c r="AR824" s="144"/>
      <c r="AS824" s="144"/>
      <c r="AT824" s="144"/>
      <c r="AU824" s="144"/>
      <c r="AV824" s="144"/>
      <c r="AW824" s="144"/>
      <c r="AX824" s="144"/>
      <c r="AY824" s="144"/>
      <c r="AZ824" s="144"/>
      <c r="BA824" s="144"/>
      <c r="BB824" s="144"/>
      <c r="BC824" s="144"/>
      <c r="BD824" s="144"/>
      <c r="BE824" s="144"/>
      <c r="BF824" s="144"/>
    </row>
    <row r="825" spans="3:58">
      <c r="C825" s="144"/>
      <c r="D825" s="144"/>
      <c r="E825" s="144"/>
      <c r="F825" s="144"/>
      <c r="G825" s="144"/>
      <c r="H825" s="144"/>
      <c r="I825" s="144"/>
      <c r="J825" s="144"/>
      <c r="K825" s="144"/>
      <c r="L825" s="144"/>
      <c r="M825" s="144"/>
      <c r="N825" s="144"/>
      <c r="O825" s="144"/>
      <c r="P825" s="144"/>
      <c r="Q825" s="145"/>
      <c r="R825" s="145"/>
      <c r="S825" s="145"/>
      <c r="T825" s="145"/>
      <c r="U825" s="145"/>
      <c r="V825" s="145"/>
      <c r="W825" s="145"/>
      <c r="X825" s="145"/>
      <c r="Y825" s="145"/>
      <c r="Z825" s="145"/>
      <c r="AA825" s="145"/>
      <c r="AB825" s="145"/>
      <c r="AC825" s="145"/>
      <c r="AD825" s="145"/>
      <c r="AE825" s="144"/>
      <c r="AF825" s="144"/>
      <c r="AG825" s="144"/>
      <c r="AH825" s="144"/>
      <c r="AI825" s="144"/>
      <c r="AJ825" s="144"/>
      <c r="AK825" s="144"/>
      <c r="AL825" s="144"/>
      <c r="AM825" s="144"/>
      <c r="AN825" s="144"/>
      <c r="AO825" s="144"/>
      <c r="AP825" s="144"/>
      <c r="AQ825" s="144"/>
      <c r="AR825" s="144"/>
      <c r="AS825" s="144"/>
      <c r="AT825" s="144"/>
      <c r="AU825" s="144"/>
      <c r="AV825" s="144"/>
      <c r="AW825" s="144"/>
      <c r="AX825" s="144"/>
      <c r="AY825" s="144"/>
      <c r="AZ825" s="144"/>
      <c r="BA825" s="144"/>
      <c r="BB825" s="144"/>
      <c r="BC825" s="144"/>
      <c r="BD825" s="144"/>
      <c r="BE825" s="144"/>
      <c r="BF825" s="144"/>
    </row>
    <row r="826" spans="3:58">
      <c r="C826" s="144"/>
      <c r="D826" s="144"/>
      <c r="E826" s="144"/>
      <c r="F826" s="144"/>
      <c r="G826" s="144"/>
      <c r="H826" s="144"/>
      <c r="I826" s="144"/>
      <c r="J826" s="144"/>
      <c r="K826" s="144"/>
      <c r="L826" s="144"/>
      <c r="M826" s="144"/>
      <c r="N826" s="144"/>
      <c r="O826" s="144"/>
      <c r="P826" s="144"/>
      <c r="Q826" s="145"/>
      <c r="R826" s="145"/>
      <c r="S826" s="145"/>
      <c r="T826" s="145"/>
      <c r="U826" s="145"/>
      <c r="V826" s="145"/>
      <c r="W826" s="145"/>
      <c r="X826" s="145"/>
      <c r="Y826" s="145"/>
      <c r="Z826" s="145"/>
      <c r="AA826" s="145"/>
      <c r="AB826" s="145"/>
      <c r="AC826" s="145"/>
      <c r="AD826" s="145"/>
      <c r="AE826" s="144"/>
      <c r="AF826" s="144"/>
      <c r="AG826" s="144"/>
      <c r="AH826" s="144"/>
      <c r="AI826" s="144"/>
      <c r="AJ826" s="144"/>
      <c r="AK826" s="144"/>
      <c r="AL826" s="144"/>
      <c r="AM826" s="144"/>
      <c r="AN826" s="144"/>
      <c r="AO826" s="144"/>
      <c r="AP826" s="144"/>
      <c r="AQ826" s="144"/>
      <c r="AR826" s="144"/>
      <c r="AS826" s="144"/>
      <c r="AT826" s="144"/>
      <c r="AU826" s="144"/>
      <c r="AV826" s="144"/>
      <c r="AW826" s="144"/>
      <c r="AX826" s="144"/>
      <c r="AY826" s="144"/>
      <c r="AZ826" s="144"/>
      <c r="BA826" s="144"/>
      <c r="BB826" s="144"/>
      <c r="BC826" s="144"/>
      <c r="BD826" s="144"/>
      <c r="BE826" s="144"/>
      <c r="BF826" s="144"/>
    </row>
    <row r="827" spans="3:58">
      <c r="C827" s="144"/>
      <c r="D827" s="144"/>
      <c r="E827" s="144"/>
      <c r="F827" s="144"/>
      <c r="G827" s="144"/>
      <c r="H827" s="144"/>
      <c r="I827" s="144"/>
      <c r="J827" s="144"/>
      <c r="K827" s="144"/>
      <c r="L827" s="144"/>
      <c r="M827" s="144"/>
      <c r="N827" s="144"/>
      <c r="O827" s="144"/>
      <c r="P827" s="144"/>
      <c r="Q827" s="145"/>
      <c r="R827" s="145"/>
      <c r="S827" s="145"/>
      <c r="T827" s="145"/>
      <c r="U827" s="145"/>
      <c r="V827" s="145"/>
      <c r="W827" s="145"/>
      <c r="X827" s="145"/>
      <c r="Y827" s="145"/>
      <c r="Z827" s="145"/>
      <c r="AA827" s="145"/>
      <c r="AB827" s="145"/>
      <c r="AC827" s="145"/>
      <c r="AD827" s="145"/>
      <c r="AE827" s="144"/>
      <c r="AF827" s="144"/>
      <c r="AG827" s="144"/>
      <c r="AH827" s="144"/>
      <c r="AI827" s="144"/>
      <c r="AJ827" s="144"/>
      <c r="AK827" s="144"/>
      <c r="AL827" s="144"/>
      <c r="AM827" s="144"/>
      <c r="AN827" s="144"/>
      <c r="AO827" s="144"/>
      <c r="AP827" s="144"/>
      <c r="AQ827" s="144"/>
      <c r="AR827" s="144"/>
      <c r="AS827" s="144"/>
      <c r="AT827" s="144"/>
      <c r="AU827" s="144"/>
      <c r="AV827" s="144"/>
      <c r="AW827" s="144"/>
      <c r="AX827" s="144"/>
      <c r="AY827" s="144"/>
      <c r="AZ827" s="144"/>
      <c r="BA827" s="144"/>
      <c r="BB827" s="144"/>
      <c r="BC827" s="144"/>
      <c r="BD827" s="144"/>
      <c r="BE827" s="144"/>
      <c r="BF827" s="144"/>
    </row>
    <row r="828" spans="3:58">
      <c r="C828" s="144"/>
      <c r="D828" s="144"/>
      <c r="E828" s="144"/>
      <c r="F828" s="144"/>
      <c r="G828" s="144"/>
      <c r="H828" s="144"/>
      <c r="I828" s="144"/>
      <c r="J828" s="144"/>
      <c r="K828" s="144"/>
      <c r="L828" s="144"/>
      <c r="M828" s="144"/>
      <c r="N828" s="144"/>
      <c r="O828" s="144"/>
      <c r="P828" s="144"/>
      <c r="Q828" s="145"/>
      <c r="R828" s="145"/>
      <c r="S828" s="145"/>
      <c r="T828" s="145"/>
      <c r="U828" s="145"/>
      <c r="V828" s="145"/>
      <c r="W828" s="145"/>
      <c r="X828" s="145"/>
      <c r="Y828" s="145"/>
      <c r="Z828" s="145"/>
      <c r="AA828" s="145"/>
      <c r="AB828" s="145"/>
      <c r="AC828" s="145"/>
      <c r="AD828" s="145"/>
      <c r="AE828" s="144"/>
      <c r="AF828" s="144"/>
      <c r="AG828" s="144"/>
      <c r="AH828" s="144"/>
      <c r="AI828" s="144"/>
      <c r="AJ828" s="144"/>
      <c r="AK828" s="144"/>
      <c r="AL828" s="144"/>
      <c r="AM828" s="144"/>
      <c r="AN828" s="144"/>
      <c r="AO828" s="144"/>
      <c r="AP828" s="144"/>
      <c r="AQ828" s="144"/>
      <c r="AR828" s="144"/>
      <c r="AS828" s="144"/>
      <c r="AT828" s="144"/>
      <c r="AU828" s="144"/>
      <c r="AV828" s="144"/>
      <c r="AW828" s="144"/>
      <c r="AX828" s="144"/>
      <c r="AY828" s="144"/>
      <c r="AZ828" s="144"/>
      <c r="BA828" s="144"/>
      <c r="BB828" s="144"/>
      <c r="BC828" s="144"/>
      <c r="BD828" s="144"/>
      <c r="BE828" s="144"/>
      <c r="BF828" s="144"/>
    </row>
    <row r="829" spans="3:58">
      <c r="C829" s="144"/>
      <c r="D829" s="144"/>
      <c r="E829" s="144"/>
      <c r="F829" s="144"/>
      <c r="G829" s="144"/>
      <c r="H829" s="144"/>
      <c r="I829" s="144"/>
      <c r="J829" s="144"/>
      <c r="K829" s="144"/>
      <c r="L829" s="144"/>
      <c r="M829" s="144"/>
      <c r="N829" s="144"/>
      <c r="O829" s="144"/>
      <c r="P829" s="144"/>
      <c r="Q829" s="145"/>
      <c r="R829" s="145"/>
      <c r="S829" s="145"/>
      <c r="T829" s="145"/>
      <c r="U829" s="145"/>
      <c r="V829" s="145"/>
      <c r="W829" s="145"/>
      <c r="X829" s="145"/>
      <c r="Y829" s="145"/>
      <c r="Z829" s="145"/>
      <c r="AA829" s="145"/>
      <c r="AB829" s="145"/>
      <c r="AC829" s="145"/>
      <c r="AD829" s="145"/>
      <c r="AE829" s="144"/>
      <c r="AF829" s="144"/>
      <c r="AG829" s="144"/>
      <c r="AH829" s="144"/>
      <c r="AI829" s="144"/>
      <c r="AJ829" s="144"/>
      <c r="AK829" s="144"/>
      <c r="AL829" s="144"/>
      <c r="AM829" s="144"/>
      <c r="AN829" s="144"/>
      <c r="AO829" s="144"/>
      <c r="AP829" s="144"/>
      <c r="AQ829" s="144"/>
      <c r="AR829" s="144"/>
      <c r="AS829" s="144"/>
      <c r="AT829" s="144"/>
      <c r="AU829" s="144"/>
      <c r="AV829" s="144"/>
      <c r="AW829" s="144"/>
      <c r="AX829" s="144"/>
      <c r="AY829" s="144"/>
      <c r="AZ829" s="144"/>
      <c r="BA829" s="144"/>
      <c r="BB829" s="144"/>
      <c r="BC829" s="144"/>
      <c r="BD829" s="144"/>
      <c r="BE829" s="144"/>
      <c r="BF829" s="144"/>
    </row>
    <row r="830" spans="3:58">
      <c r="C830" s="144"/>
      <c r="D830" s="144"/>
      <c r="E830" s="144"/>
      <c r="F830" s="144"/>
      <c r="G830" s="144"/>
      <c r="H830" s="144"/>
      <c r="I830" s="144"/>
      <c r="J830" s="144"/>
      <c r="K830" s="144"/>
      <c r="L830" s="144"/>
      <c r="M830" s="144"/>
      <c r="N830" s="144"/>
      <c r="O830" s="144"/>
      <c r="P830" s="144"/>
      <c r="Q830" s="145"/>
      <c r="R830" s="145"/>
      <c r="S830" s="145"/>
      <c r="T830" s="145"/>
      <c r="U830" s="145"/>
      <c r="V830" s="145"/>
      <c r="W830" s="145"/>
      <c r="X830" s="145"/>
      <c r="Y830" s="145"/>
      <c r="Z830" s="145"/>
      <c r="AA830" s="145"/>
      <c r="AB830" s="145"/>
      <c r="AC830" s="145"/>
      <c r="AD830" s="145"/>
      <c r="AE830" s="144"/>
      <c r="AF830" s="144"/>
      <c r="AG830" s="144"/>
      <c r="AH830" s="144"/>
      <c r="AI830" s="144"/>
      <c r="AJ830" s="144"/>
      <c r="AK830" s="144"/>
      <c r="AL830" s="144"/>
      <c r="AM830" s="144"/>
      <c r="AN830" s="144"/>
      <c r="AO830" s="144"/>
      <c r="AP830" s="144"/>
      <c r="AQ830" s="144"/>
      <c r="AR830" s="144"/>
      <c r="AS830" s="144"/>
      <c r="AT830" s="144"/>
      <c r="AU830" s="144"/>
      <c r="AV830" s="144"/>
      <c r="AW830" s="144"/>
      <c r="AX830" s="144"/>
      <c r="AY830" s="144"/>
      <c r="AZ830" s="144"/>
      <c r="BA830" s="144"/>
      <c r="BB830" s="144"/>
      <c r="BC830" s="144"/>
      <c r="BD830" s="144"/>
      <c r="BE830" s="144"/>
      <c r="BF830" s="144"/>
    </row>
    <row r="831" spans="3:58">
      <c r="C831" s="144"/>
      <c r="D831" s="144"/>
      <c r="E831" s="144"/>
      <c r="F831" s="144"/>
      <c r="G831" s="144"/>
      <c r="H831" s="144"/>
      <c r="I831" s="144"/>
      <c r="J831" s="144"/>
      <c r="K831" s="144"/>
      <c r="L831" s="144"/>
      <c r="M831" s="144"/>
      <c r="N831" s="144"/>
      <c r="O831" s="144"/>
      <c r="P831" s="144"/>
      <c r="Q831" s="145"/>
      <c r="R831" s="145"/>
      <c r="S831" s="145"/>
      <c r="T831" s="145"/>
      <c r="U831" s="145"/>
      <c r="V831" s="145"/>
      <c r="W831" s="145"/>
      <c r="X831" s="145"/>
      <c r="Y831" s="145"/>
      <c r="Z831" s="145"/>
      <c r="AA831" s="145"/>
      <c r="AB831" s="145"/>
      <c r="AC831" s="145"/>
      <c r="AD831" s="145"/>
      <c r="AE831" s="144"/>
      <c r="AF831" s="144"/>
      <c r="AG831" s="144"/>
      <c r="AH831" s="144"/>
      <c r="AI831" s="144"/>
      <c r="AJ831" s="144"/>
      <c r="AK831" s="144"/>
      <c r="AL831" s="144"/>
      <c r="AM831" s="144"/>
      <c r="AN831" s="144"/>
      <c r="AO831" s="144"/>
      <c r="AP831" s="144"/>
      <c r="AQ831" s="144"/>
      <c r="AR831" s="144"/>
      <c r="AS831" s="144"/>
      <c r="AT831" s="144"/>
      <c r="AU831" s="144"/>
      <c r="AV831" s="144"/>
      <c r="AW831" s="144"/>
      <c r="AX831" s="144"/>
      <c r="AY831" s="144"/>
      <c r="AZ831" s="144"/>
      <c r="BA831" s="144"/>
      <c r="BB831" s="144"/>
      <c r="BC831" s="144"/>
      <c r="BD831" s="144"/>
      <c r="BE831" s="144"/>
      <c r="BF831" s="144"/>
    </row>
    <row r="832" spans="3:58">
      <c r="C832" s="144"/>
      <c r="D832" s="144"/>
      <c r="E832" s="144"/>
      <c r="F832" s="144"/>
      <c r="G832" s="144"/>
      <c r="H832" s="144"/>
      <c r="I832" s="144"/>
      <c r="J832" s="144"/>
      <c r="K832" s="144"/>
      <c r="L832" s="144"/>
      <c r="M832" s="144"/>
      <c r="N832" s="144"/>
      <c r="O832" s="144"/>
      <c r="P832" s="144"/>
      <c r="Q832" s="145"/>
      <c r="R832" s="145"/>
      <c r="S832" s="145"/>
      <c r="T832" s="145"/>
      <c r="U832" s="145"/>
      <c r="V832" s="145"/>
      <c r="W832" s="145"/>
      <c r="X832" s="145"/>
      <c r="Y832" s="145"/>
      <c r="Z832" s="145"/>
      <c r="AA832" s="145"/>
      <c r="AB832" s="145"/>
      <c r="AC832" s="145"/>
      <c r="AD832" s="145"/>
      <c r="AE832" s="144"/>
      <c r="AF832" s="144"/>
      <c r="AG832" s="144"/>
      <c r="AH832" s="144"/>
      <c r="AI832" s="144"/>
      <c r="AJ832" s="144"/>
      <c r="AK832" s="144"/>
      <c r="AL832" s="144"/>
      <c r="AM832" s="144"/>
      <c r="AN832" s="144"/>
      <c r="AO832" s="144"/>
      <c r="AP832" s="144"/>
      <c r="AQ832" s="144"/>
      <c r="AR832" s="144"/>
      <c r="AS832" s="144"/>
      <c r="AT832" s="144"/>
      <c r="AU832" s="144"/>
      <c r="AV832" s="144"/>
      <c r="AW832" s="144"/>
      <c r="AX832" s="144"/>
      <c r="AY832" s="144"/>
      <c r="AZ832" s="144"/>
      <c r="BA832" s="144"/>
      <c r="BB832" s="144"/>
      <c r="BC832" s="144"/>
      <c r="BD832" s="144"/>
      <c r="BE832" s="144"/>
      <c r="BF832" s="144"/>
    </row>
    <row r="833" spans="3:58">
      <c r="C833" s="144"/>
      <c r="D833" s="144"/>
      <c r="E833" s="144"/>
      <c r="F833" s="144"/>
      <c r="G833" s="144"/>
      <c r="H833" s="144"/>
      <c r="I833" s="144"/>
      <c r="J833" s="144"/>
      <c r="K833" s="144"/>
      <c r="L833" s="144"/>
      <c r="M833" s="144"/>
      <c r="N833" s="144"/>
      <c r="O833" s="144"/>
      <c r="P833" s="144"/>
      <c r="Q833" s="145"/>
      <c r="R833" s="145"/>
      <c r="S833" s="145"/>
      <c r="T833" s="145"/>
      <c r="U833" s="145"/>
      <c r="V833" s="145"/>
      <c r="W833" s="145"/>
      <c r="X833" s="145"/>
      <c r="Y833" s="145"/>
      <c r="Z833" s="145"/>
      <c r="AA833" s="145"/>
      <c r="AB833" s="145"/>
      <c r="AC833" s="145"/>
      <c r="AD833" s="145"/>
      <c r="AE833" s="144"/>
      <c r="AF833" s="144"/>
      <c r="AG833" s="144"/>
      <c r="AH833" s="144"/>
      <c r="AI833" s="144"/>
      <c r="AJ833" s="144"/>
      <c r="AK833" s="144"/>
      <c r="AL833" s="144"/>
      <c r="AM833" s="144"/>
      <c r="AN833" s="144"/>
      <c r="AO833" s="144"/>
      <c r="AP833" s="144"/>
      <c r="AQ833" s="144"/>
      <c r="AR833" s="144"/>
      <c r="AS833" s="144"/>
      <c r="AT833" s="144"/>
      <c r="AU833" s="144"/>
      <c r="AV833" s="144"/>
      <c r="AW833" s="144"/>
      <c r="AX833" s="144"/>
      <c r="AY833" s="144"/>
      <c r="AZ833" s="144"/>
      <c r="BA833" s="144"/>
      <c r="BB833" s="144"/>
      <c r="BC833" s="144"/>
      <c r="BD833" s="144"/>
      <c r="BE833" s="144"/>
      <c r="BF833" s="144"/>
    </row>
    <row r="834" spans="3:58">
      <c r="C834" s="144"/>
      <c r="D834" s="144"/>
      <c r="E834" s="144"/>
      <c r="F834" s="144"/>
      <c r="G834" s="144"/>
      <c r="H834" s="144"/>
      <c r="I834" s="144"/>
      <c r="J834" s="144"/>
      <c r="K834" s="144"/>
      <c r="L834" s="144"/>
      <c r="M834" s="144"/>
      <c r="N834" s="144"/>
      <c r="O834" s="144"/>
      <c r="P834" s="144"/>
      <c r="Q834" s="145"/>
      <c r="R834" s="145"/>
      <c r="S834" s="145"/>
      <c r="T834" s="145"/>
      <c r="U834" s="145"/>
      <c r="V834" s="145"/>
      <c r="W834" s="145"/>
      <c r="X834" s="145"/>
      <c r="Y834" s="145"/>
      <c r="Z834" s="145"/>
      <c r="AA834" s="145"/>
      <c r="AB834" s="145"/>
      <c r="AC834" s="145"/>
      <c r="AD834" s="145"/>
      <c r="AE834" s="144"/>
      <c r="AF834" s="144"/>
      <c r="AG834" s="144"/>
      <c r="AH834" s="144"/>
      <c r="AI834" s="144"/>
      <c r="AJ834" s="144"/>
      <c r="AK834" s="144"/>
      <c r="AL834" s="144"/>
      <c r="AM834" s="144"/>
      <c r="AN834" s="144"/>
      <c r="AO834" s="144"/>
      <c r="AP834" s="144"/>
      <c r="AQ834" s="144"/>
      <c r="AR834" s="144"/>
      <c r="AS834" s="144"/>
      <c r="AT834" s="144"/>
      <c r="AU834" s="144"/>
      <c r="AV834" s="144"/>
      <c r="AW834" s="144"/>
      <c r="AX834" s="144"/>
      <c r="AY834" s="144"/>
      <c r="AZ834" s="144"/>
      <c r="BA834" s="144"/>
      <c r="BB834" s="144"/>
      <c r="BC834" s="144"/>
      <c r="BD834" s="144"/>
      <c r="BE834" s="144"/>
      <c r="BF834" s="144"/>
    </row>
    <row r="835" spans="3:58">
      <c r="C835" s="144"/>
      <c r="D835" s="144"/>
      <c r="E835" s="144"/>
      <c r="F835" s="144"/>
      <c r="G835" s="144"/>
      <c r="H835" s="144"/>
      <c r="I835" s="144"/>
      <c r="J835" s="144"/>
      <c r="K835" s="144"/>
      <c r="L835" s="144"/>
      <c r="M835" s="144"/>
      <c r="N835" s="144"/>
      <c r="O835" s="144"/>
      <c r="P835" s="144"/>
      <c r="Q835" s="145"/>
      <c r="R835" s="145"/>
      <c r="S835" s="145"/>
      <c r="T835" s="145"/>
      <c r="U835" s="145"/>
      <c r="V835" s="145"/>
      <c r="W835" s="145"/>
      <c r="X835" s="145"/>
      <c r="Y835" s="145"/>
      <c r="Z835" s="145"/>
      <c r="AA835" s="145"/>
      <c r="AB835" s="145"/>
      <c r="AC835" s="145"/>
      <c r="AD835" s="145"/>
      <c r="AE835" s="144"/>
      <c r="AF835" s="144"/>
      <c r="AG835" s="144"/>
      <c r="AH835" s="144"/>
      <c r="AI835" s="144"/>
      <c r="AJ835" s="144"/>
      <c r="AK835" s="144"/>
      <c r="AL835" s="144"/>
      <c r="AM835" s="144"/>
      <c r="AN835" s="144"/>
      <c r="AO835" s="144"/>
      <c r="AP835" s="144"/>
      <c r="AQ835" s="144"/>
      <c r="AR835" s="144"/>
      <c r="AS835" s="144"/>
      <c r="AT835" s="144"/>
      <c r="AU835" s="144"/>
      <c r="AV835" s="144"/>
      <c r="AW835" s="144"/>
      <c r="AX835" s="144"/>
      <c r="AY835" s="144"/>
      <c r="AZ835" s="144"/>
      <c r="BA835" s="144"/>
      <c r="BB835" s="144"/>
      <c r="BC835" s="144"/>
      <c r="BD835" s="144"/>
      <c r="BE835" s="144"/>
      <c r="BF835" s="144"/>
    </row>
    <row r="836" spans="3:58">
      <c r="C836" s="144"/>
      <c r="D836" s="144"/>
      <c r="E836" s="144"/>
      <c r="F836" s="144"/>
      <c r="G836" s="144"/>
      <c r="H836" s="144"/>
      <c r="I836" s="144"/>
      <c r="J836" s="144"/>
      <c r="K836" s="144"/>
      <c r="L836" s="144"/>
      <c r="M836" s="144"/>
      <c r="N836" s="144"/>
      <c r="O836" s="144"/>
      <c r="P836" s="144"/>
      <c r="Q836" s="145"/>
      <c r="R836" s="145"/>
      <c r="S836" s="145"/>
      <c r="T836" s="145"/>
      <c r="U836" s="145"/>
      <c r="V836" s="145"/>
      <c r="W836" s="145"/>
      <c r="X836" s="145"/>
      <c r="Y836" s="145"/>
      <c r="Z836" s="145"/>
      <c r="AA836" s="145"/>
      <c r="AB836" s="145"/>
      <c r="AC836" s="145"/>
      <c r="AD836" s="145"/>
      <c r="AE836" s="144"/>
      <c r="AF836" s="144"/>
      <c r="AG836" s="144"/>
      <c r="AH836" s="144"/>
      <c r="AI836" s="144"/>
      <c r="AJ836" s="144"/>
      <c r="AK836" s="144"/>
      <c r="AL836" s="144"/>
      <c r="AM836" s="144"/>
      <c r="AN836" s="144"/>
      <c r="AO836" s="144"/>
      <c r="AP836" s="144"/>
      <c r="AQ836" s="144"/>
      <c r="AR836" s="144"/>
      <c r="AS836" s="144"/>
      <c r="AT836" s="144"/>
      <c r="AU836" s="144"/>
      <c r="AV836" s="144"/>
      <c r="AW836" s="144"/>
      <c r="AX836" s="144"/>
      <c r="AY836" s="144"/>
      <c r="AZ836" s="144"/>
      <c r="BA836" s="144"/>
      <c r="BB836" s="144"/>
      <c r="BC836" s="144"/>
      <c r="BD836" s="144"/>
      <c r="BE836" s="144"/>
      <c r="BF836" s="144"/>
    </row>
    <row r="837" spans="3:58">
      <c r="C837" s="144"/>
      <c r="D837" s="144"/>
      <c r="E837" s="144"/>
      <c r="F837" s="144"/>
      <c r="G837" s="144"/>
      <c r="H837" s="144"/>
      <c r="I837" s="144"/>
      <c r="J837" s="144"/>
      <c r="K837" s="144"/>
      <c r="L837" s="144"/>
      <c r="M837" s="144"/>
      <c r="N837" s="144"/>
      <c r="O837" s="144"/>
      <c r="P837" s="144"/>
      <c r="Q837" s="145"/>
      <c r="R837" s="145"/>
      <c r="S837" s="145"/>
      <c r="T837" s="145"/>
      <c r="U837" s="145"/>
      <c r="V837" s="145"/>
      <c r="W837" s="145"/>
      <c r="X837" s="145"/>
      <c r="Y837" s="145"/>
      <c r="Z837" s="145"/>
      <c r="AA837" s="145"/>
      <c r="AB837" s="145"/>
      <c r="AC837" s="145"/>
      <c r="AD837" s="145"/>
      <c r="AE837" s="144"/>
      <c r="AF837" s="144"/>
      <c r="AG837" s="144"/>
      <c r="AH837" s="144"/>
      <c r="AI837" s="144"/>
      <c r="AJ837" s="144"/>
      <c r="AK837" s="144"/>
      <c r="AL837" s="144"/>
      <c r="AM837" s="144"/>
      <c r="AN837" s="144"/>
      <c r="AO837" s="144"/>
      <c r="AP837" s="144"/>
      <c r="AQ837" s="144"/>
      <c r="AR837" s="144"/>
      <c r="AS837" s="144"/>
      <c r="AT837" s="144"/>
      <c r="AU837" s="144"/>
      <c r="AV837" s="144"/>
      <c r="AW837" s="144"/>
      <c r="AX837" s="144"/>
      <c r="AY837" s="144"/>
      <c r="AZ837" s="144"/>
      <c r="BA837" s="144"/>
      <c r="BB837" s="144"/>
      <c r="BC837" s="144"/>
      <c r="BD837" s="144"/>
      <c r="BE837" s="144"/>
      <c r="BF837" s="144"/>
    </row>
    <row r="838" spans="3:58">
      <c r="C838" s="144"/>
      <c r="D838" s="144"/>
      <c r="E838" s="144"/>
      <c r="F838" s="144"/>
      <c r="G838" s="144"/>
      <c r="H838" s="144"/>
      <c r="I838" s="144"/>
      <c r="J838" s="144"/>
      <c r="K838" s="144"/>
      <c r="L838" s="144"/>
      <c r="M838" s="144"/>
      <c r="N838" s="144"/>
      <c r="O838" s="144"/>
      <c r="P838" s="144"/>
      <c r="Q838" s="145"/>
      <c r="R838" s="145"/>
      <c r="S838" s="145"/>
      <c r="T838" s="145"/>
      <c r="U838" s="145"/>
      <c r="V838" s="145"/>
      <c r="W838" s="145"/>
      <c r="X838" s="145"/>
      <c r="Y838" s="145"/>
      <c r="Z838" s="145"/>
      <c r="AA838" s="145"/>
      <c r="AB838" s="145"/>
      <c r="AC838" s="145"/>
      <c r="AD838" s="145"/>
      <c r="AE838" s="144"/>
      <c r="AF838" s="144"/>
      <c r="AG838" s="144"/>
      <c r="AH838" s="144"/>
      <c r="AI838" s="144"/>
      <c r="AJ838" s="144"/>
      <c r="AK838" s="144"/>
      <c r="AL838" s="144"/>
      <c r="AM838" s="144"/>
      <c r="AN838" s="144"/>
      <c r="AO838" s="144"/>
      <c r="AP838" s="144"/>
      <c r="AQ838" s="144"/>
      <c r="AR838" s="144"/>
      <c r="AS838" s="144"/>
      <c r="AT838" s="144"/>
      <c r="AU838" s="144"/>
      <c r="AV838" s="144"/>
      <c r="AW838" s="144"/>
      <c r="AX838" s="144"/>
      <c r="AY838" s="144"/>
      <c r="AZ838" s="144"/>
      <c r="BA838" s="144"/>
      <c r="BB838" s="144"/>
      <c r="BC838" s="144"/>
      <c r="BD838" s="144"/>
      <c r="BE838" s="144"/>
      <c r="BF838" s="144"/>
    </row>
    <row r="839" spans="3:58">
      <c r="C839" s="144"/>
      <c r="D839" s="144"/>
      <c r="E839" s="144"/>
      <c r="F839" s="144"/>
      <c r="G839" s="144"/>
      <c r="H839" s="144"/>
      <c r="I839" s="144"/>
      <c r="J839" s="144"/>
      <c r="K839" s="144"/>
      <c r="L839" s="144"/>
      <c r="M839" s="144"/>
      <c r="N839" s="144"/>
      <c r="O839" s="144"/>
      <c r="P839" s="144"/>
      <c r="Q839" s="145"/>
      <c r="R839" s="145"/>
      <c r="S839" s="145"/>
      <c r="T839" s="145"/>
      <c r="U839" s="145"/>
      <c r="V839" s="145"/>
      <c r="W839" s="145"/>
      <c r="X839" s="145"/>
      <c r="Y839" s="145"/>
      <c r="Z839" s="145"/>
      <c r="AA839" s="145"/>
      <c r="AB839" s="145"/>
      <c r="AC839" s="145"/>
      <c r="AD839" s="145"/>
      <c r="AE839" s="144"/>
      <c r="AF839" s="144"/>
      <c r="AG839" s="144"/>
      <c r="AH839" s="144"/>
      <c r="AI839" s="144"/>
      <c r="AJ839" s="144"/>
      <c r="AK839" s="144"/>
      <c r="AL839" s="144"/>
      <c r="AM839" s="144"/>
      <c r="AN839" s="144"/>
      <c r="AO839" s="144"/>
      <c r="AP839" s="144"/>
      <c r="AQ839" s="144"/>
      <c r="AR839" s="144"/>
      <c r="AS839" s="144"/>
      <c r="AT839" s="144"/>
      <c r="AU839" s="144"/>
      <c r="AV839" s="144"/>
      <c r="AW839" s="144"/>
      <c r="AX839" s="144"/>
      <c r="AY839" s="144"/>
      <c r="AZ839" s="144"/>
      <c r="BA839" s="144"/>
      <c r="BB839" s="144"/>
      <c r="BC839" s="144"/>
      <c r="BD839" s="144"/>
      <c r="BE839" s="144"/>
      <c r="BF839" s="144"/>
    </row>
    <row r="840" spans="3:58">
      <c r="C840" s="144"/>
      <c r="D840" s="144"/>
      <c r="E840" s="144"/>
      <c r="F840" s="144"/>
      <c r="G840" s="144"/>
      <c r="H840" s="144"/>
      <c r="I840" s="144"/>
      <c r="J840" s="144"/>
      <c r="K840" s="144"/>
      <c r="L840" s="144"/>
      <c r="M840" s="144"/>
      <c r="N840" s="144"/>
      <c r="O840" s="144"/>
      <c r="P840" s="144"/>
      <c r="Q840" s="145"/>
      <c r="R840" s="145"/>
      <c r="S840" s="145"/>
      <c r="T840" s="145"/>
      <c r="U840" s="145"/>
      <c r="V840" s="145"/>
      <c r="W840" s="145"/>
      <c r="X840" s="145"/>
      <c r="Y840" s="145"/>
      <c r="Z840" s="145"/>
      <c r="AA840" s="145"/>
      <c r="AB840" s="145"/>
      <c r="AC840" s="145"/>
      <c r="AD840" s="145"/>
      <c r="AE840" s="144"/>
      <c r="AF840" s="144"/>
      <c r="AG840" s="144"/>
      <c r="AH840" s="144"/>
      <c r="AI840" s="144"/>
      <c r="AJ840" s="144"/>
      <c r="AK840" s="144"/>
      <c r="AL840" s="144"/>
      <c r="AM840" s="144"/>
      <c r="AN840" s="144"/>
      <c r="AO840" s="144"/>
      <c r="AP840" s="144"/>
      <c r="AQ840" s="144"/>
      <c r="AR840" s="144"/>
      <c r="AS840" s="144"/>
      <c r="AT840" s="144"/>
      <c r="AU840" s="144"/>
      <c r="AV840" s="144"/>
      <c r="AW840" s="144"/>
      <c r="AX840" s="144"/>
      <c r="AY840" s="144"/>
      <c r="AZ840" s="144"/>
      <c r="BA840" s="144"/>
      <c r="BB840" s="144"/>
      <c r="BC840" s="144"/>
      <c r="BD840" s="144"/>
      <c r="BE840" s="144"/>
      <c r="BF840" s="144"/>
    </row>
    <row r="841" spans="3:58">
      <c r="C841" s="144"/>
      <c r="D841" s="144"/>
      <c r="E841" s="144"/>
      <c r="F841" s="144"/>
      <c r="G841" s="144"/>
      <c r="H841" s="144"/>
      <c r="I841" s="144"/>
      <c r="J841" s="144"/>
      <c r="K841" s="144"/>
      <c r="L841" s="144"/>
      <c r="M841" s="144"/>
      <c r="N841" s="144"/>
      <c r="O841" s="144"/>
      <c r="P841" s="144"/>
      <c r="Q841" s="145"/>
      <c r="R841" s="145"/>
      <c r="S841" s="145"/>
      <c r="T841" s="145"/>
      <c r="U841" s="145"/>
      <c r="V841" s="145"/>
      <c r="W841" s="145"/>
      <c r="X841" s="145"/>
      <c r="Y841" s="145"/>
      <c r="Z841" s="145"/>
      <c r="AA841" s="145"/>
      <c r="AB841" s="145"/>
      <c r="AC841" s="145"/>
      <c r="AD841" s="145"/>
      <c r="AE841" s="144"/>
      <c r="AF841" s="144"/>
      <c r="AG841" s="144"/>
      <c r="AH841" s="144"/>
      <c r="AI841" s="144"/>
      <c r="AJ841" s="144"/>
      <c r="AK841" s="144"/>
      <c r="AL841" s="144"/>
      <c r="AM841" s="144"/>
      <c r="AN841" s="144"/>
      <c r="AO841" s="144"/>
      <c r="AP841" s="144"/>
      <c r="AQ841" s="144"/>
      <c r="AR841" s="144"/>
      <c r="AS841" s="144"/>
      <c r="AT841" s="144"/>
      <c r="AU841" s="144"/>
      <c r="AV841" s="144"/>
      <c r="AW841" s="144"/>
      <c r="AX841" s="144"/>
      <c r="AY841" s="144"/>
      <c r="AZ841" s="144"/>
      <c r="BA841" s="144"/>
      <c r="BB841" s="144"/>
      <c r="BC841" s="144"/>
      <c r="BD841" s="144"/>
      <c r="BE841" s="144"/>
      <c r="BF841" s="144"/>
    </row>
    <row r="842" spans="3:58">
      <c r="C842" s="144"/>
      <c r="D842" s="144"/>
      <c r="E842" s="144"/>
      <c r="F842" s="144"/>
      <c r="G842" s="144"/>
      <c r="H842" s="144"/>
      <c r="I842" s="144"/>
      <c r="J842" s="144"/>
      <c r="K842" s="144"/>
      <c r="L842" s="144"/>
      <c r="M842" s="144"/>
      <c r="N842" s="144"/>
      <c r="O842" s="144"/>
      <c r="P842" s="144"/>
      <c r="Q842" s="145"/>
      <c r="R842" s="145"/>
      <c r="S842" s="145"/>
      <c r="T842" s="145"/>
      <c r="U842" s="145"/>
      <c r="V842" s="145"/>
      <c r="W842" s="145"/>
      <c r="X842" s="145"/>
      <c r="Y842" s="145"/>
      <c r="Z842" s="145"/>
      <c r="AA842" s="145"/>
      <c r="AB842" s="145"/>
      <c r="AC842" s="145"/>
      <c r="AD842" s="145"/>
      <c r="AE842" s="144"/>
      <c r="AF842" s="144"/>
      <c r="AG842" s="144"/>
      <c r="AH842" s="144"/>
      <c r="AI842" s="144"/>
      <c r="AJ842" s="144"/>
      <c r="AK842" s="144"/>
      <c r="AL842" s="144"/>
      <c r="AM842" s="144"/>
      <c r="AN842" s="144"/>
      <c r="AO842" s="144"/>
      <c r="AP842" s="144"/>
      <c r="AQ842" s="144"/>
      <c r="AR842" s="144"/>
      <c r="AS842" s="144"/>
      <c r="AT842" s="144"/>
      <c r="AU842" s="144"/>
      <c r="AV842" s="144"/>
      <c r="AW842" s="144"/>
      <c r="AX842" s="144"/>
      <c r="AY842" s="144"/>
      <c r="AZ842" s="144"/>
      <c r="BA842" s="144"/>
      <c r="BB842" s="144"/>
      <c r="BC842" s="144"/>
      <c r="BD842" s="144"/>
      <c r="BE842" s="144"/>
      <c r="BF842" s="144"/>
    </row>
    <row r="843" spans="3:58">
      <c r="C843" s="144"/>
      <c r="D843" s="144"/>
      <c r="E843" s="144"/>
      <c r="F843" s="144"/>
      <c r="G843" s="144"/>
      <c r="H843" s="144"/>
      <c r="I843" s="144"/>
      <c r="J843" s="144"/>
      <c r="K843" s="144"/>
      <c r="L843" s="144"/>
      <c r="M843" s="144"/>
      <c r="N843" s="144"/>
      <c r="O843" s="144"/>
      <c r="P843" s="144"/>
      <c r="Q843" s="145"/>
      <c r="R843" s="145"/>
      <c r="S843" s="145"/>
      <c r="T843" s="145"/>
      <c r="U843" s="145"/>
      <c r="V843" s="145"/>
      <c r="W843" s="145"/>
      <c r="X843" s="145"/>
      <c r="Y843" s="145"/>
      <c r="Z843" s="145"/>
      <c r="AA843" s="145"/>
      <c r="AB843" s="145"/>
      <c r="AC843" s="145"/>
      <c r="AD843" s="145"/>
      <c r="AE843" s="144"/>
      <c r="AF843" s="144"/>
      <c r="AG843" s="144"/>
      <c r="AH843" s="144"/>
      <c r="AI843" s="144"/>
      <c r="AJ843" s="144"/>
      <c r="AK843" s="144"/>
      <c r="AL843" s="144"/>
      <c r="AM843" s="144"/>
      <c r="AN843" s="144"/>
      <c r="AO843" s="144"/>
      <c r="AP843" s="144"/>
      <c r="AQ843" s="144"/>
      <c r="AR843" s="144"/>
      <c r="AS843" s="144"/>
      <c r="AT843" s="144"/>
      <c r="AU843" s="144"/>
      <c r="AV843" s="144"/>
      <c r="AW843" s="144"/>
      <c r="AX843" s="144"/>
      <c r="AY843" s="144"/>
      <c r="AZ843" s="144"/>
      <c r="BA843" s="144"/>
      <c r="BB843" s="144"/>
      <c r="BC843" s="144"/>
      <c r="BD843" s="144"/>
      <c r="BE843" s="144"/>
      <c r="BF843" s="144"/>
    </row>
    <row r="844" spans="3:58">
      <c r="C844" s="144"/>
      <c r="D844" s="144"/>
      <c r="E844" s="144"/>
      <c r="F844" s="144"/>
      <c r="G844" s="144"/>
      <c r="H844" s="144"/>
      <c r="I844" s="144"/>
      <c r="J844" s="144"/>
      <c r="K844" s="144"/>
      <c r="L844" s="144"/>
      <c r="M844" s="144"/>
      <c r="N844" s="144"/>
      <c r="O844" s="144"/>
      <c r="P844" s="144"/>
      <c r="Q844" s="145"/>
      <c r="R844" s="145"/>
      <c r="S844" s="145"/>
      <c r="T844" s="145"/>
      <c r="U844" s="145"/>
      <c r="V844" s="145"/>
      <c r="W844" s="145"/>
      <c r="X844" s="145"/>
      <c r="Y844" s="145"/>
      <c r="Z844" s="145"/>
      <c r="AA844" s="145"/>
      <c r="AB844" s="145"/>
      <c r="AC844" s="145"/>
      <c r="AD844" s="145"/>
      <c r="AE844" s="144"/>
      <c r="AF844" s="144"/>
      <c r="AG844" s="144"/>
      <c r="AH844" s="144"/>
      <c r="AI844" s="144"/>
      <c r="AJ844" s="144"/>
      <c r="AK844" s="144"/>
      <c r="AL844" s="144"/>
      <c r="AM844" s="144"/>
      <c r="AN844" s="144"/>
      <c r="AO844" s="144"/>
      <c r="AP844" s="144"/>
      <c r="AQ844" s="144"/>
      <c r="AR844" s="144"/>
      <c r="AS844" s="144"/>
      <c r="AT844" s="144"/>
      <c r="AU844" s="144"/>
      <c r="AV844" s="144"/>
      <c r="AW844" s="144"/>
      <c r="AX844" s="144"/>
      <c r="AY844" s="144"/>
      <c r="AZ844" s="144"/>
      <c r="BA844" s="144"/>
      <c r="BB844" s="144"/>
      <c r="BC844" s="144"/>
      <c r="BD844" s="144"/>
      <c r="BE844" s="144"/>
      <c r="BF844" s="144"/>
    </row>
    <row r="845" spans="3:58">
      <c r="C845" s="144"/>
      <c r="D845" s="144"/>
      <c r="E845" s="144"/>
      <c r="F845" s="144"/>
      <c r="G845" s="144"/>
      <c r="H845" s="144"/>
      <c r="I845" s="144"/>
      <c r="J845" s="144"/>
      <c r="K845" s="144"/>
      <c r="L845" s="144"/>
      <c r="M845" s="144"/>
      <c r="N845" s="144"/>
      <c r="O845" s="144"/>
      <c r="P845" s="144"/>
      <c r="Q845" s="145"/>
      <c r="R845" s="145"/>
      <c r="S845" s="145"/>
      <c r="T845" s="145"/>
      <c r="U845" s="145"/>
      <c r="V845" s="145"/>
      <c r="W845" s="145"/>
      <c r="X845" s="145"/>
      <c r="Y845" s="145"/>
      <c r="Z845" s="145"/>
      <c r="AA845" s="145"/>
      <c r="AB845" s="145"/>
      <c r="AC845" s="145"/>
      <c r="AD845" s="145"/>
      <c r="AE845" s="144"/>
      <c r="AF845" s="144"/>
      <c r="AG845" s="144"/>
      <c r="AH845" s="144"/>
      <c r="AI845" s="144"/>
      <c r="AJ845" s="144"/>
      <c r="AK845" s="144"/>
      <c r="AL845" s="144"/>
      <c r="AM845" s="144"/>
      <c r="AN845" s="144"/>
      <c r="AO845" s="144"/>
      <c r="AP845" s="144"/>
      <c r="AQ845" s="144"/>
      <c r="AR845" s="144"/>
      <c r="AS845" s="144"/>
      <c r="AT845" s="144"/>
      <c r="AU845" s="144"/>
      <c r="AV845" s="144"/>
      <c r="AW845" s="144"/>
      <c r="AX845" s="144"/>
      <c r="AY845" s="144"/>
      <c r="AZ845" s="144"/>
      <c r="BA845" s="144"/>
      <c r="BB845" s="144"/>
      <c r="BC845" s="144"/>
      <c r="BD845" s="144"/>
      <c r="BE845" s="144"/>
      <c r="BF845" s="144"/>
    </row>
    <row r="846" spans="3:58">
      <c r="C846" s="144"/>
      <c r="D846" s="144"/>
      <c r="E846" s="144"/>
      <c r="F846" s="144"/>
      <c r="G846" s="144"/>
      <c r="H846" s="144"/>
      <c r="I846" s="144"/>
      <c r="J846" s="144"/>
      <c r="K846" s="144"/>
      <c r="L846" s="144"/>
      <c r="M846" s="144"/>
      <c r="N846" s="144"/>
      <c r="O846" s="144"/>
      <c r="P846" s="144"/>
      <c r="Q846" s="145"/>
      <c r="R846" s="145"/>
      <c r="S846" s="145"/>
      <c r="T846" s="145"/>
      <c r="U846" s="145"/>
      <c r="V846" s="145"/>
      <c r="W846" s="145"/>
      <c r="X846" s="145"/>
      <c r="Y846" s="145"/>
      <c r="Z846" s="145"/>
      <c r="AA846" s="145"/>
      <c r="AB846" s="145"/>
      <c r="AC846" s="145"/>
      <c r="AD846" s="145"/>
      <c r="AE846" s="144"/>
      <c r="AF846" s="144"/>
      <c r="AG846" s="144"/>
      <c r="AH846" s="144"/>
      <c r="AI846" s="144"/>
      <c r="AJ846" s="144"/>
      <c r="AK846" s="144"/>
      <c r="AL846" s="144"/>
      <c r="AM846" s="144"/>
      <c r="AN846" s="144"/>
      <c r="AO846" s="144"/>
      <c r="AP846" s="144"/>
      <c r="AQ846" s="144"/>
      <c r="AR846" s="144"/>
      <c r="AS846" s="144"/>
      <c r="AT846" s="144"/>
      <c r="AU846" s="144"/>
      <c r="AV846" s="144"/>
      <c r="AW846" s="144"/>
      <c r="AX846" s="144"/>
      <c r="AY846" s="144"/>
      <c r="AZ846" s="144"/>
      <c r="BA846" s="144"/>
      <c r="BB846" s="144"/>
      <c r="BC846" s="144"/>
      <c r="BD846" s="144"/>
      <c r="BE846" s="144"/>
      <c r="BF846" s="144"/>
    </row>
    <row r="847" spans="3:58">
      <c r="C847" s="144"/>
      <c r="D847" s="144"/>
      <c r="E847" s="144"/>
      <c r="F847" s="144"/>
      <c r="G847" s="144"/>
      <c r="H847" s="144"/>
      <c r="I847" s="144"/>
      <c r="J847" s="144"/>
      <c r="K847" s="144"/>
      <c r="L847" s="144"/>
      <c r="M847" s="144"/>
      <c r="N847" s="144"/>
      <c r="O847" s="144"/>
      <c r="P847" s="144"/>
      <c r="Q847" s="145"/>
      <c r="R847" s="145"/>
      <c r="S847" s="145"/>
      <c r="T847" s="145"/>
      <c r="U847" s="145"/>
      <c r="V847" s="145"/>
      <c r="W847" s="145"/>
      <c r="X847" s="145"/>
      <c r="Y847" s="145"/>
      <c r="Z847" s="145"/>
      <c r="AA847" s="145"/>
      <c r="AB847" s="145"/>
      <c r="AC847" s="145"/>
      <c r="AD847" s="145"/>
      <c r="AE847" s="144"/>
      <c r="AF847" s="144"/>
      <c r="AG847" s="144"/>
      <c r="AH847" s="144"/>
      <c r="AI847" s="144"/>
      <c r="AJ847" s="144"/>
      <c r="AK847" s="144"/>
      <c r="AL847" s="144"/>
      <c r="AM847" s="144"/>
      <c r="AN847" s="144"/>
      <c r="AO847" s="144"/>
      <c r="AP847" s="144"/>
      <c r="AQ847" s="144"/>
      <c r="AR847" s="144"/>
      <c r="AS847" s="144"/>
      <c r="AT847" s="144"/>
      <c r="AU847" s="144"/>
      <c r="AV847" s="144"/>
      <c r="AW847" s="144"/>
      <c r="AX847" s="144"/>
      <c r="AY847" s="144"/>
      <c r="AZ847" s="144"/>
      <c r="BA847" s="144"/>
      <c r="BB847" s="144"/>
      <c r="BC847" s="144"/>
      <c r="BD847" s="144"/>
      <c r="BE847" s="144"/>
      <c r="BF847" s="144"/>
    </row>
    <row r="848" spans="3:58">
      <c r="C848" s="144"/>
      <c r="D848" s="144"/>
      <c r="E848" s="144"/>
      <c r="F848" s="144"/>
      <c r="G848" s="144"/>
      <c r="H848" s="144"/>
      <c r="I848" s="144"/>
      <c r="J848" s="144"/>
      <c r="K848" s="144"/>
      <c r="L848" s="144"/>
      <c r="M848" s="144"/>
      <c r="N848" s="144"/>
      <c r="O848" s="144"/>
      <c r="P848" s="144"/>
      <c r="Q848" s="145"/>
      <c r="R848" s="145"/>
      <c r="S848" s="145"/>
      <c r="T848" s="145"/>
      <c r="U848" s="145"/>
      <c r="V848" s="145"/>
      <c r="W848" s="145"/>
      <c r="X848" s="145"/>
      <c r="Y848" s="145"/>
      <c r="Z848" s="145"/>
      <c r="AA848" s="145"/>
      <c r="AB848" s="145"/>
      <c r="AC848" s="145"/>
      <c r="AD848" s="145"/>
      <c r="AE848" s="144"/>
      <c r="AF848" s="144"/>
      <c r="AG848" s="144"/>
      <c r="AH848" s="144"/>
      <c r="AI848" s="144"/>
      <c r="AJ848" s="144"/>
      <c r="AK848" s="144"/>
      <c r="AL848" s="144"/>
      <c r="AM848" s="144"/>
      <c r="AN848" s="144"/>
      <c r="AO848" s="144"/>
      <c r="AP848" s="144"/>
      <c r="AQ848" s="144"/>
      <c r="AR848" s="144"/>
      <c r="AS848" s="144"/>
      <c r="AT848" s="144"/>
      <c r="AU848" s="144"/>
      <c r="AV848" s="144"/>
      <c r="AW848" s="144"/>
      <c r="AX848" s="144"/>
      <c r="AY848" s="144"/>
      <c r="AZ848" s="144"/>
      <c r="BA848" s="144"/>
      <c r="BB848" s="144"/>
      <c r="BC848" s="144"/>
      <c r="BD848" s="144"/>
      <c r="BE848" s="144"/>
      <c r="BF848" s="144"/>
    </row>
    <row r="849" spans="3:58">
      <c r="C849" s="144"/>
      <c r="D849" s="144"/>
      <c r="E849" s="144"/>
      <c r="F849" s="144"/>
      <c r="G849" s="144"/>
      <c r="H849" s="144"/>
      <c r="I849" s="144"/>
      <c r="J849" s="144"/>
      <c r="K849" s="144"/>
      <c r="L849" s="144"/>
      <c r="M849" s="144"/>
      <c r="N849" s="144"/>
      <c r="O849" s="144"/>
      <c r="P849" s="144"/>
      <c r="Q849" s="145"/>
      <c r="R849" s="145"/>
      <c r="S849" s="145"/>
      <c r="T849" s="145"/>
      <c r="U849" s="145"/>
      <c r="V849" s="145"/>
      <c r="W849" s="145"/>
      <c r="X849" s="145"/>
      <c r="Y849" s="145"/>
      <c r="Z849" s="145"/>
      <c r="AA849" s="145"/>
      <c r="AB849" s="145"/>
      <c r="AC849" s="145"/>
      <c r="AD849" s="145"/>
      <c r="AE849" s="144"/>
      <c r="AF849" s="144"/>
      <c r="AG849" s="144"/>
      <c r="AH849" s="144"/>
      <c r="AI849" s="144"/>
      <c r="AJ849" s="144"/>
      <c r="AK849" s="144"/>
      <c r="AL849" s="144"/>
      <c r="AM849" s="144"/>
      <c r="AN849" s="144"/>
      <c r="AO849" s="144"/>
      <c r="AP849" s="144"/>
      <c r="AQ849" s="144"/>
      <c r="AR849" s="144"/>
      <c r="AS849" s="144"/>
      <c r="AT849" s="144"/>
      <c r="AU849" s="144"/>
      <c r="AV849" s="144"/>
      <c r="AW849" s="144"/>
      <c r="AX849" s="144"/>
      <c r="AY849" s="144"/>
      <c r="AZ849" s="144"/>
      <c r="BA849" s="144"/>
      <c r="BB849" s="144"/>
      <c r="BC849" s="144"/>
      <c r="BD849" s="144"/>
      <c r="BE849" s="144"/>
      <c r="BF849" s="144"/>
    </row>
    <row r="850" spans="3:58">
      <c r="C850" s="144"/>
      <c r="D850" s="144"/>
      <c r="E850" s="144"/>
      <c r="F850" s="144"/>
      <c r="G850" s="144"/>
      <c r="H850" s="144"/>
      <c r="I850" s="144"/>
      <c r="J850" s="144"/>
      <c r="K850" s="144"/>
      <c r="L850" s="144"/>
      <c r="M850" s="144"/>
      <c r="N850" s="144"/>
      <c r="O850" s="144"/>
      <c r="P850" s="144"/>
      <c r="Q850" s="145"/>
      <c r="R850" s="145"/>
      <c r="S850" s="145"/>
      <c r="T850" s="145"/>
      <c r="U850" s="145"/>
      <c r="V850" s="145"/>
      <c r="W850" s="145"/>
      <c r="X850" s="145"/>
      <c r="Y850" s="145"/>
      <c r="Z850" s="145"/>
      <c r="AA850" s="145"/>
      <c r="AB850" s="145"/>
      <c r="AC850" s="145"/>
      <c r="AD850" s="145"/>
      <c r="AE850" s="144"/>
      <c r="AF850" s="144"/>
      <c r="AG850" s="144"/>
      <c r="AH850" s="144"/>
      <c r="AI850" s="144"/>
      <c r="AJ850" s="144"/>
      <c r="AK850" s="144"/>
      <c r="AL850" s="144"/>
      <c r="AM850" s="144"/>
      <c r="AN850" s="144"/>
      <c r="AO850" s="144"/>
      <c r="AP850" s="144"/>
      <c r="AQ850" s="144"/>
      <c r="AR850" s="144"/>
      <c r="AS850" s="144"/>
      <c r="AT850" s="144"/>
      <c r="AU850" s="144"/>
      <c r="AV850" s="144"/>
      <c r="AW850" s="144"/>
      <c r="AX850" s="144"/>
      <c r="AY850" s="144"/>
      <c r="AZ850" s="144"/>
      <c r="BA850" s="144"/>
      <c r="BB850" s="144"/>
      <c r="BC850" s="144"/>
      <c r="BD850" s="144"/>
      <c r="BE850" s="144"/>
      <c r="BF850" s="144"/>
    </row>
    <row r="851" spans="3:58">
      <c r="C851" s="144"/>
      <c r="D851" s="144"/>
      <c r="E851" s="144"/>
      <c r="F851" s="144"/>
      <c r="G851" s="144"/>
      <c r="H851" s="144"/>
      <c r="I851" s="144"/>
      <c r="J851" s="144"/>
      <c r="K851" s="144"/>
      <c r="L851" s="144"/>
      <c r="M851" s="144"/>
      <c r="N851" s="144"/>
      <c r="O851" s="144"/>
      <c r="P851" s="144"/>
      <c r="Q851" s="145"/>
      <c r="R851" s="145"/>
      <c r="S851" s="145"/>
      <c r="T851" s="145"/>
      <c r="U851" s="145"/>
      <c r="V851" s="145"/>
      <c r="W851" s="145"/>
      <c r="X851" s="145"/>
      <c r="Y851" s="145"/>
      <c r="Z851" s="145"/>
      <c r="AA851" s="145"/>
      <c r="AB851" s="145"/>
      <c r="AC851" s="145"/>
      <c r="AD851" s="145"/>
      <c r="AE851" s="144"/>
      <c r="AF851" s="144"/>
      <c r="AG851" s="144"/>
      <c r="AH851" s="144"/>
      <c r="AI851" s="144"/>
      <c r="AJ851" s="144"/>
      <c r="AK851" s="144"/>
      <c r="AL851" s="144"/>
      <c r="AM851" s="144"/>
      <c r="AN851" s="144"/>
      <c r="AO851" s="144"/>
      <c r="AP851" s="144"/>
      <c r="AQ851" s="144"/>
      <c r="AR851" s="144"/>
      <c r="AS851" s="144"/>
      <c r="AT851" s="144"/>
      <c r="AU851" s="144"/>
      <c r="AV851" s="144"/>
      <c r="AW851" s="144"/>
      <c r="AX851" s="144"/>
      <c r="AY851" s="144"/>
      <c r="AZ851" s="144"/>
      <c r="BA851" s="144"/>
      <c r="BB851" s="144"/>
      <c r="BC851" s="144"/>
      <c r="BD851" s="144"/>
      <c r="BE851" s="144"/>
      <c r="BF851" s="144"/>
    </row>
    <row r="852" spans="3:58">
      <c r="C852" s="144"/>
      <c r="D852" s="144"/>
      <c r="E852" s="144"/>
      <c r="F852" s="144"/>
      <c r="G852" s="144"/>
      <c r="H852" s="144"/>
      <c r="I852" s="144"/>
      <c r="J852" s="144"/>
      <c r="K852" s="144"/>
      <c r="L852" s="144"/>
      <c r="M852" s="144"/>
      <c r="N852" s="144"/>
      <c r="O852" s="144"/>
      <c r="P852" s="144"/>
      <c r="Q852" s="145"/>
      <c r="R852" s="145"/>
      <c r="S852" s="145"/>
      <c r="T852" s="145"/>
      <c r="U852" s="145"/>
      <c r="V852" s="145"/>
      <c r="W852" s="145"/>
      <c r="X852" s="145"/>
      <c r="Y852" s="145"/>
      <c r="Z852" s="145"/>
      <c r="AA852" s="145"/>
      <c r="AB852" s="145"/>
      <c r="AC852" s="145"/>
      <c r="AD852" s="145"/>
      <c r="AE852" s="144"/>
      <c r="AF852" s="144"/>
      <c r="AG852" s="144"/>
      <c r="AH852" s="144"/>
      <c r="AI852" s="144"/>
      <c r="AJ852" s="144"/>
      <c r="AK852" s="144"/>
      <c r="AL852" s="144"/>
      <c r="AM852" s="144"/>
      <c r="AN852" s="144"/>
      <c r="AO852" s="144"/>
      <c r="AP852" s="144"/>
      <c r="AQ852" s="144"/>
      <c r="AR852" s="144"/>
      <c r="AS852" s="144"/>
      <c r="AT852" s="144"/>
      <c r="AU852" s="144"/>
      <c r="AV852" s="144"/>
      <c r="AW852" s="144"/>
      <c r="AX852" s="144"/>
      <c r="AY852" s="144"/>
      <c r="AZ852" s="144"/>
      <c r="BA852" s="144"/>
      <c r="BB852" s="144"/>
      <c r="BC852" s="144"/>
      <c r="BD852" s="144"/>
      <c r="BE852" s="144"/>
      <c r="BF852" s="144"/>
    </row>
    <row r="853" spans="3:58">
      <c r="C853" s="144"/>
      <c r="D853" s="144"/>
      <c r="E853" s="144"/>
      <c r="F853" s="144"/>
      <c r="G853" s="144"/>
      <c r="H853" s="144"/>
      <c r="I853" s="144"/>
      <c r="J853" s="144"/>
      <c r="K853" s="144"/>
      <c r="L853" s="144"/>
      <c r="M853" s="144"/>
      <c r="N853" s="144"/>
      <c r="O853" s="144"/>
      <c r="P853" s="144"/>
      <c r="Q853" s="145"/>
      <c r="R853" s="145"/>
      <c r="S853" s="145"/>
      <c r="T853" s="145"/>
      <c r="U853" s="145"/>
      <c r="V853" s="145"/>
      <c r="W853" s="145"/>
      <c r="X853" s="145"/>
      <c r="Y853" s="145"/>
      <c r="Z853" s="145"/>
      <c r="AA853" s="145"/>
      <c r="AB853" s="145"/>
      <c r="AC853" s="145"/>
      <c r="AD853" s="145"/>
      <c r="AE853" s="144"/>
      <c r="AF853" s="144"/>
      <c r="AG853" s="144"/>
      <c r="AH853" s="144"/>
      <c r="AI853" s="144"/>
      <c r="AJ853" s="144"/>
      <c r="AK853" s="144"/>
      <c r="AL853" s="144"/>
      <c r="AM853" s="144"/>
      <c r="AN853" s="144"/>
      <c r="AO853" s="144"/>
      <c r="AP853" s="144"/>
      <c r="AQ853" s="144"/>
      <c r="AR853" s="144"/>
      <c r="AS853" s="144"/>
      <c r="AT853" s="144"/>
      <c r="AU853" s="144"/>
      <c r="AV853" s="144"/>
      <c r="AW853" s="144"/>
      <c r="AX853" s="144"/>
      <c r="AY853" s="144"/>
      <c r="AZ853" s="144"/>
      <c r="BA853" s="144"/>
      <c r="BB853" s="144"/>
      <c r="BC853" s="144"/>
      <c r="BD853" s="144"/>
      <c r="BE853" s="144"/>
      <c r="BF853" s="144"/>
    </row>
    <row r="854" spans="3:58">
      <c r="C854" s="144"/>
      <c r="D854" s="144"/>
      <c r="E854" s="144"/>
      <c r="F854" s="144"/>
      <c r="G854" s="144"/>
      <c r="H854" s="144"/>
      <c r="I854" s="144"/>
      <c r="J854" s="144"/>
      <c r="K854" s="144"/>
      <c r="L854" s="144"/>
      <c r="M854" s="144"/>
      <c r="N854" s="144"/>
      <c r="O854" s="144"/>
      <c r="P854" s="144"/>
      <c r="Q854" s="145"/>
      <c r="R854" s="145"/>
      <c r="S854" s="145"/>
      <c r="T854" s="145"/>
      <c r="U854" s="145"/>
      <c r="V854" s="145"/>
      <c r="W854" s="145"/>
      <c r="X854" s="145"/>
      <c r="Y854" s="145"/>
      <c r="Z854" s="145"/>
      <c r="AA854" s="145"/>
      <c r="AB854" s="145"/>
      <c r="AC854" s="145"/>
      <c r="AD854" s="145"/>
      <c r="AE854" s="144"/>
      <c r="AF854" s="144"/>
      <c r="AG854" s="144"/>
      <c r="AH854" s="144"/>
      <c r="AI854" s="144"/>
      <c r="AJ854" s="144"/>
      <c r="AK854" s="144"/>
      <c r="AL854" s="144"/>
      <c r="AM854" s="144"/>
      <c r="AN854" s="144"/>
      <c r="AO854" s="144"/>
      <c r="AP854" s="144"/>
      <c r="AQ854" s="144"/>
      <c r="AR854" s="144"/>
      <c r="AS854" s="144"/>
      <c r="AT854" s="144"/>
      <c r="AU854" s="144"/>
      <c r="AV854" s="144"/>
      <c r="AW854" s="144"/>
      <c r="AX854" s="144"/>
      <c r="AY854" s="144"/>
      <c r="AZ854" s="144"/>
      <c r="BA854" s="144"/>
      <c r="BB854" s="144"/>
      <c r="BC854" s="144"/>
      <c r="BD854" s="144"/>
      <c r="BE854" s="144"/>
      <c r="BF854" s="144"/>
    </row>
    <row r="855" spans="3:58">
      <c r="C855" s="144"/>
      <c r="D855" s="144"/>
      <c r="E855" s="144"/>
      <c r="F855" s="144"/>
      <c r="G855" s="144"/>
      <c r="H855" s="144"/>
      <c r="I855" s="144"/>
      <c r="J855" s="144"/>
      <c r="K855" s="144"/>
      <c r="L855" s="144"/>
      <c r="M855" s="144"/>
      <c r="N855" s="144"/>
      <c r="O855" s="144"/>
      <c r="P855" s="144"/>
      <c r="Q855" s="145"/>
      <c r="R855" s="145"/>
      <c r="S855" s="145"/>
      <c r="T855" s="145"/>
      <c r="U855" s="145"/>
      <c r="V855" s="145"/>
      <c r="W855" s="145"/>
      <c r="X855" s="145"/>
      <c r="Y855" s="145"/>
      <c r="Z855" s="145"/>
      <c r="AA855" s="145"/>
      <c r="AB855" s="145"/>
      <c r="AC855" s="145"/>
      <c r="AD855" s="145"/>
      <c r="AE855" s="144"/>
      <c r="AF855" s="144"/>
      <c r="AG855" s="144"/>
      <c r="AH855" s="144"/>
      <c r="AI855" s="144"/>
      <c r="AJ855" s="144"/>
      <c r="AK855" s="144"/>
      <c r="AL855" s="144"/>
      <c r="AM855" s="144"/>
      <c r="AN855" s="144"/>
      <c r="AO855" s="144"/>
      <c r="AP855" s="144"/>
      <c r="AQ855" s="144"/>
      <c r="AR855" s="144"/>
      <c r="AS855" s="144"/>
      <c r="AT855" s="144"/>
      <c r="AU855" s="144"/>
      <c r="AV855" s="144"/>
      <c r="AW855" s="144"/>
      <c r="AX855" s="144"/>
      <c r="AY855" s="144"/>
      <c r="AZ855" s="144"/>
      <c r="BA855" s="144"/>
      <c r="BB855" s="144"/>
      <c r="BC855" s="144"/>
      <c r="BD855" s="144"/>
      <c r="BE855" s="144"/>
      <c r="BF855" s="144"/>
    </row>
    <row r="856" spans="3:58">
      <c r="C856" s="144"/>
      <c r="D856" s="144"/>
      <c r="E856" s="144"/>
      <c r="F856" s="144"/>
      <c r="G856" s="144"/>
      <c r="H856" s="144"/>
      <c r="I856" s="144"/>
      <c r="J856" s="144"/>
      <c r="K856" s="144"/>
      <c r="L856" s="144"/>
      <c r="M856" s="144"/>
      <c r="N856" s="144"/>
      <c r="O856" s="144"/>
      <c r="P856" s="144"/>
      <c r="Q856" s="145"/>
      <c r="R856" s="145"/>
      <c r="S856" s="145"/>
      <c r="T856" s="145"/>
      <c r="U856" s="145"/>
      <c r="V856" s="145"/>
      <c r="W856" s="145"/>
      <c r="X856" s="145"/>
      <c r="Y856" s="145"/>
      <c r="Z856" s="145"/>
      <c r="AA856" s="145"/>
      <c r="AB856" s="145"/>
      <c r="AC856" s="145"/>
      <c r="AD856" s="145"/>
      <c r="AE856" s="144"/>
      <c r="AF856" s="144"/>
      <c r="AG856" s="144"/>
      <c r="AH856" s="144"/>
      <c r="AI856" s="144"/>
      <c r="AJ856" s="144"/>
      <c r="AK856" s="144"/>
      <c r="AL856" s="144"/>
      <c r="AM856" s="144"/>
      <c r="AN856" s="144"/>
      <c r="AO856" s="144"/>
      <c r="AP856" s="144"/>
      <c r="AQ856" s="144"/>
      <c r="AR856" s="144"/>
      <c r="AS856" s="144"/>
      <c r="AT856" s="144"/>
      <c r="AU856" s="144"/>
      <c r="AV856" s="144"/>
      <c r="AW856" s="144"/>
      <c r="AX856" s="144"/>
      <c r="AY856" s="144"/>
      <c r="AZ856" s="144"/>
      <c r="BA856" s="144"/>
      <c r="BB856" s="144"/>
      <c r="BC856" s="144"/>
      <c r="BD856" s="144"/>
      <c r="BE856" s="144"/>
      <c r="BF856" s="144"/>
    </row>
    <row r="857" spans="3:58">
      <c r="C857" s="144"/>
      <c r="D857" s="144"/>
      <c r="E857" s="144"/>
      <c r="F857" s="144"/>
      <c r="G857" s="144"/>
      <c r="H857" s="144"/>
      <c r="I857" s="144"/>
      <c r="J857" s="144"/>
      <c r="K857" s="144"/>
      <c r="L857" s="144"/>
      <c r="M857" s="144"/>
      <c r="N857" s="144"/>
      <c r="O857" s="144"/>
      <c r="P857" s="144"/>
      <c r="Q857" s="145"/>
      <c r="R857" s="145"/>
      <c r="S857" s="145"/>
      <c r="T857" s="145"/>
      <c r="U857" s="145"/>
      <c r="V857" s="145"/>
      <c r="W857" s="145"/>
      <c r="X857" s="145"/>
      <c r="Y857" s="145"/>
      <c r="Z857" s="145"/>
      <c r="AA857" s="145"/>
      <c r="AB857" s="145"/>
      <c r="AC857" s="145"/>
      <c r="AD857" s="145"/>
      <c r="AE857" s="144"/>
      <c r="AF857" s="144"/>
      <c r="AG857" s="144"/>
      <c r="AH857" s="144"/>
      <c r="AI857" s="144"/>
      <c r="AJ857" s="144"/>
      <c r="AK857" s="144"/>
      <c r="AL857" s="144"/>
      <c r="AM857" s="144"/>
      <c r="AN857" s="144"/>
      <c r="AO857" s="144"/>
      <c r="AP857" s="144"/>
      <c r="AQ857" s="144"/>
      <c r="AR857" s="144"/>
      <c r="AS857" s="144"/>
      <c r="AT857" s="144"/>
      <c r="AU857" s="144"/>
      <c r="AV857" s="144"/>
      <c r="AW857" s="144"/>
      <c r="AX857" s="144"/>
      <c r="AY857" s="144"/>
      <c r="AZ857" s="144"/>
      <c r="BA857" s="144"/>
      <c r="BB857" s="144"/>
      <c r="BC857" s="144"/>
      <c r="BD857" s="144"/>
      <c r="BE857" s="144"/>
      <c r="BF857" s="144"/>
    </row>
    <row r="858" spans="3:58">
      <c r="C858" s="144"/>
      <c r="D858" s="144"/>
      <c r="E858" s="144"/>
      <c r="F858" s="144"/>
      <c r="G858" s="144"/>
      <c r="H858" s="144"/>
      <c r="I858" s="144"/>
      <c r="J858" s="144"/>
      <c r="K858" s="144"/>
      <c r="L858" s="144"/>
      <c r="M858" s="144"/>
      <c r="N858" s="144"/>
      <c r="O858" s="144"/>
      <c r="P858" s="144"/>
      <c r="Q858" s="145"/>
      <c r="R858" s="145"/>
      <c r="S858" s="145"/>
      <c r="T858" s="145"/>
      <c r="U858" s="145"/>
      <c r="V858" s="145"/>
      <c r="W858" s="145"/>
      <c r="X858" s="145"/>
      <c r="Y858" s="145"/>
      <c r="Z858" s="145"/>
      <c r="AA858" s="145"/>
      <c r="AB858" s="145"/>
      <c r="AC858" s="145"/>
      <c r="AD858" s="145"/>
      <c r="AE858" s="144"/>
      <c r="AF858" s="144"/>
      <c r="AG858" s="144"/>
      <c r="AH858" s="144"/>
      <c r="AI858" s="144"/>
      <c r="AJ858" s="144"/>
      <c r="AK858" s="144"/>
      <c r="AL858" s="144"/>
      <c r="AM858" s="144"/>
      <c r="AN858" s="144"/>
      <c r="AO858" s="144"/>
      <c r="AP858" s="144"/>
      <c r="AQ858" s="144"/>
      <c r="AR858" s="144"/>
      <c r="AS858" s="144"/>
      <c r="AT858" s="144"/>
      <c r="AU858" s="144"/>
      <c r="AV858" s="144"/>
      <c r="AW858" s="144"/>
      <c r="AX858" s="144"/>
      <c r="AY858" s="144"/>
      <c r="AZ858" s="144"/>
      <c r="BA858" s="144"/>
      <c r="BB858" s="144"/>
      <c r="BC858" s="144"/>
      <c r="BD858" s="144"/>
      <c r="BE858" s="144"/>
      <c r="BF858" s="144"/>
    </row>
    <row r="859" spans="3:58">
      <c r="C859" s="144"/>
      <c r="D859" s="144"/>
      <c r="E859" s="144"/>
      <c r="F859" s="144"/>
      <c r="G859" s="144"/>
      <c r="H859" s="144"/>
      <c r="I859" s="144"/>
      <c r="J859" s="144"/>
      <c r="K859" s="144"/>
      <c r="L859" s="144"/>
      <c r="M859" s="144"/>
      <c r="N859" s="144"/>
      <c r="O859" s="144"/>
      <c r="P859" s="144"/>
      <c r="Q859" s="145"/>
      <c r="R859" s="145"/>
      <c r="S859" s="145"/>
      <c r="T859" s="145"/>
      <c r="U859" s="145"/>
      <c r="V859" s="145"/>
      <c r="W859" s="145"/>
      <c r="X859" s="145"/>
      <c r="Y859" s="145"/>
      <c r="Z859" s="145"/>
      <c r="AA859" s="145"/>
      <c r="AB859" s="145"/>
      <c r="AC859" s="145"/>
      <c r="AD859" s="145"/>
      <c r="AE859" s="144"/>
      <c r="AF859" s="144"/>
      <c r="AG859" s="144"/>
      <c r="AH859" s="144"/>
      <c r="AI859" s="144"/>
      <c r="AJ859" s="144"/>
      <c r="AK859" s="144"/>
      <c r="AL859" s="144"/>
      <c r="AM859" s="144"/>
      <c r="AN859" s="144"/>
      <c r="AO859" s="144"/>
      <c r="AP859" s="144"/>
      <c r="AQ859" s="144"/>
      <c r="AR859" s="144"/>
      <c r="AS859" s="144"/>
      <c r="AT859" s="144"/>
      <c r="AU859" s="144"/>
      <c r="AV859" s="144"/>
      <c r="AW859" s="144"/>
      <c r="AX859" s="144"/>
      <c r="AY859" s="144"/>
      <c r="AZ859" s="144"/>
      <c r="BA859" s="144"/>
      <c r="BB859" s="144"/>
      <c r="BC859" s="144"/>
      <c r="BD859" s="144"/>
      <c r="BE859" s="144"/>
      <c r="BF859" s="144"/>
    </row>
    <row r="860" spans="3:58">
      <c r="C860" s="144"/>
      <c r="D860" s="144"/>
      <c r="E860" s="144"/>
      <c r="F860" s="144"/>
      <c r="G860" s="144"/>
      <c r="H860" s="144"/>
      <c r="I860" s="144"/>
      <c r="J860" s="144"/>
      <c r="K860" s="144"/>
      <c r="L860" s="144"/>
      <c r="M860" s="144"/>
      <c r="N860" s="144"/>
      <c r="O860" s="144"/>
      <c r="P860" s="144"/>
      <c r="Q860" s="145"/>
      <c r="R860" s="145"/>
      <c r="S860" s="145"/>
      <c r="T860" s="145"/>
      <c r="U860" s="145"/>
      <c r="V860" s="145"/>
      <c r="W860" s="145"/>
      <c r="X860" s="145"/>
      <c r="Y860" s="145"/>
      <c r="Z860" s="145"/>
      <c r="AA860" s="145"/>
      <c r="AB860" s="145"/>
      <c r="AC860" s="145"/>
      <c r="AD860" s="145"/>
      <c r="AE860" s="144"/>
      <c r="AF860" s="144"/>
      <c r="AG860" s="144"/>
      <c r="AH860" s="144"/>
      <c r="AI860" s="144"/>
      <c r="AJ860" s="144"/>
      <c r="AK860" s="144"/>
      <c r="AL860" s="144"/>
      <c r="AM860" s="144"/>
      <c r="AN860" s="144"/>
      <c r="AO860" s="144"/>
      <c r="AP860" s="144"/>
      <c r="AQ860" s="144"/>
      <c r="AR860" s="144"/>
      <c r="AS860" s="144"/>
      <c r="AT860" s="144"/>
      <c r="AU860" s="144"/>
      <c r="AV860" s="144"/>
      <c r="AW860" s="144"/>
      <c r="AX860" s="144"/>
      <c r="AY860" s="144"/>
      <c r="AZ860" s="144"/>
      <c r="BA860" s="144"/>
      <c r="BB860" s="144"/>
      <c r="BC860" s="144"/>
      <c r="BD860" s="144"/>
      <c r="BE860" s="144"/>
      <c r="BF860" s="144"/>
    </row>
    <row r="861" spans="3:58">
      <c r="C861" s="144"/>
      <c r="D861" s="144"/>
      <c r="E861" s="144"/>
      <c r="F861" s="144"/>
      <c r="G861" s="144"/>
      <c r="H861" s="144"/>
      <c r="I861" s="144"/>
      <c r="J861" s="144"/>
      <c r="K861" s="144"/>
      <c r="L861" s="144"/>
      <c r="M861" s="144"/>
      <c r="N861" s="144"/>
      <c r="O861" s="144"/>
      <c r="P861" s="144"/>
      <c r="Q861" s="145"/>
      <c r="R861" s="145"/>
      <c r="S861" s="145"/>
      <c r="T861" s="145"/>
      <c r="U861" s="145"/>
      <c r="V861" s="145"/>
      <c r="W861" s="145"/>
      <c r="X861" s="145"/>
      <c r="Y861" s="145"/>
      <c r="Z861" s="145"/>
      <c r="AA861" s="145"/>
      <c r="AB861" s="145"/>
      <c r="AC861" s="145"/>
      <c r="AD861" s="145"/>
      <c r="AE861" s="144"/>
      <c r="AF861" s="144"/>
      <c r="AG861" s="144"/>
      <c r="AH861" s="144"/>
      <c r="AI861" s="144"/>
      <c r="AJ861" s="144"/>
      <c r="AK861" s="144"/>
      <c r="AL861" s="144"/>
      <c r="AM861" s="144"/>
      <c r="AN861" s="144"/>
      <c r="AO861" s="144"/>
      <c r="AP861" s="144"/>
      <c r="AQ861" s="144"/>
      <c r="AR861" s="144"/>
      <c r="AS861" s="144"/>
      <c r="AT861" s="144"/>
      <c r="AU861" s="144"/>
      <c r="AV861" s="144"/>
      <c r="AW861" s="144"/>
      <c r="AX861" s="144"/>
      <c r="AY861" s="144"/>
      <c r="AZ861" s="144"/>
      <c r="BA861" s="144"/>
      <c r="BB861" s="144"/>
      <c r="BC861" s="144"/>
      <c r="BD861" s="144"/>
      <c r="BE861" s="144"/>
      <c r="BF861" s="144"/>
    </row>
    <row r="862" spans="3:58">
      <c r="C862" s="144"/>
      <c r="D862" s="144"/>
      <c r="E862" s="144"/>
      <c r="F862" s="144"/>
      <c r="G862" s="144"/>
      <c r="H862" s="144"/>
      <c r="I862" s="144"/>
      <c r="J862" s="144"/>
      <c r="K862" s="144"/>
      <c r="L862" s="144"/>
      <c r="M862" s="144"/>
      <c r="N862" s="144"/>
      <c r="O862" s="144"/>
      <c r="P862" s="144"/>
      <c r="Q862" s="145"/>
      <c r="R862" s="145"/>
      <c r="S862" s="145"/>
      <c r="T862" s="145"/>
      <c r="U862" s="145"/>
      <c r="V862" s="145"/>
      <c r="W862" s="145"/>
      <c r="X862" s="145"/>
      <c r="Y862" s="145"/>
      <c r="Z862" s="145"/>
      <c r="AA862" s="145"/>
      <c r="AB862" s="145"/>
      <c r="AC862" s="145"/>
      <c r="AD862" s="145"/>
      <c r="AE862" s="144"/>
      <c r="AF862" s="144"/>
      <c r="AG862" s="144"/>
      <c r="AH862" s="144"/>
      <c r="AI862" s="144"/>
      <c r="AJ862" s="144"/>
      <c r="AK862" s="144"/>
      <c r="AL862" s="144"/>
      <c r="AM862" s="144"/>
      <c r="AN862" s="144"/>
      <c r="AO862" s="144"/>
      <c r="AP862" s="144"/>
      <c r="AQ862" s="144"/>
      <c r="AR862" s="144"/>
      <c r="AS862" s="144"/>
      <c r="AT862" s="144"/>
      <c r="AU862" s="144"/>
      <c r="AV862" s="144"/>
      <c r="AW862" s="144"/>
      <c r="AX862" s="144"/>
      <c r="AY862" s="144"/>
      <c r="AZ862" s="144"/>
      <c r="BA862" s="144"/>
      <c r="BB862" s="144"/>
      <c r="BC862" s="144"/>
      <c r="BD862" s="144"/>
      <c r="BE862" s="144"/>
      <c r="BF862" s="144"/>
    </row>
    <row r="863" spans="3:58">
      <c r="C863" s="144"/>
      <c r="D863" s="144"/>
      <c r="E863" s="144"/>
      <c r="F863" s="144"/>
      <c r="G863" s="144"/>
      <c r="H863" s="144"/>
      <c r="I863" s="144"/>
      <c r="J863" s="144"/>
      <c r="K863" s="144"/>
      <c r="L863" s="144"/>
      <c r="M863" s="144"/>
      <c r="N863" s="144"/>
      <c r="O863" s="144"/>
      <c r="P863" s="144"/>
      <c r="Q863" s="145"/>
      <c r="R863" s="145"/>
      <c r="S863" s="145"/>
      <c r="T863" s="145"/>
      <c r="U863" s="145"/>
      <c r="V863" s="145"/>
      <c r="W863" s="145"/>
      <c r="X863" s="145"/>
      <c r="Y863" s="145"/>
      <c r="Z863" s="145"/>
      <c r="AA863" s="145"/>
      <c r="AB863" s="145"/>
      <c r="AC863" s="145"/>
      <c r="AD863" s="145"/>
      <c r="AE863" s="144"/>
      <c r="AF863" s="144"/>
      <c r="AG863" s="144"/>
      <c r="AH863" s="144"/>
      <c r="AI863" s="144"/>
      <c r="AJ863" s="144"/>
      <c r="AK863" s="144"/>
      <c r="AL863" s="144"/>
      <c r="AM863" s="144"/>
      <c r="AN863" s="144"/>
      <c r="AO863" s="144"/>
      <c r="AP863" s="144"/>
      <c r="AQ863" s="144"/>
      <c r="AR863" s="144"/>
      <c r="AS863" s="144"/>
      <c r="AT863" s="144"/>
      <c r="AU863" s="144"/>
      <c r="AV863" s="144"/>
      <c r="AW863" s="144"/>
      <c r="AX863" s="144"/>
      <c r="AY863" s="144"/>
      <c r="AZ863" s="144"/>
      <c r="BA863" s="144"/>
      <c r="BB863" s="144"/>
      <c r="BC863" s="144"/>
      <c r="BD863" s="144"/>
      <c r="BE863" s="144"/>
      <c r="BF863" s="144"/>
    </row>
    <row r="864" spans="3:58">
      <c r="C864" s="144"/>
      <c r="D864" s="144"/>
      <c r="E864" s="144"/>
      <c r="F864" s="144"/>
      <c r="G864" s="144"/>
      <c r="H864" s="144"/>
      <c r="I864" s="144"/>
      <c r="J864" s="144"/>
      <c r="K864" s="144"/>
      <c r="L864" s="144"/>
      <c r="M864" s="144"/>
      <c r="N864" s="144"/>
      <c r="O864" s="144"/>
      <c r="P864" s="144"/>
      <c r="Q864" s="145"/>
      <c r="R864" s="145"/>
      <c r="S864" s="145"/>
      <c r="T864" s="145"/>
      <c r="U864" s="145"/>
      <c r="V864" s="145"/>
      <c r="W864" s="145"/>
      <c r="X864" s="145"/>
      <c r="Y864" s="145"/>
      <c r="Z864" s="145"/>
      <c r="AA864" s="145"/>
      <c r="AB864" s="145"/>
      <c r="AC864" s="145"/>
      <c r="AD864" s="145"/>
      <c r="AE864" s="144"/>
      <c r="AF864" s="144"/>
      <c r="AG864" s="144"/>
      <c r="AH864" s="144"/>
      <c r="AI864" s="144"/>
      <c r="AJ864" s="144"/>
      <c r="AK864" s="144"/>
      <c r="AL864" s="144"/>
      <c r="AM864" s="144"/>
      <c r="AN864" s="144"/>
      <c r="AO864" s="144"/>
      <c r="AP864" s="144"/>
      <c r="AQ864" s="144"/>
      <c r="AR864" s="144"/>
      <c r="AS864" s="144"/>
      <c r="AT864" s="144"/>
      <c r="AU864" s="144"/>
      <c r="AV864" s="144"/>
      <c r="AW864" s="144"/>
      <c r="AX864" s="144"/>
      <c r="AY864" s="144"/>
      <c r="AZ864" s="144"/>
      <c r="BA864" s="144"/>
      <c r="BB864" s="144"/>
      <c r="BC864" s="144"/>
      <c r="BD864" s="144"/>
      <c r="BE864" s="144"/>
      <c r="BF864" s="144"/>
    </row>
    <row r="865" spans="3:58">
      <c r="C865" s="144"/>
      <c r="D865" s="144"/>
      <c r="E865" s="144"/>
      <c r="F865" s="144"/>
      <c r="G865" s="144"/>
      <c r="H865" s="144"/>
      <c r="I865" s="144"/>
      <c r="J865" s="144"/>
      <c r="K865" s="144"/>
      <c r="L865" s="144"/>
      <c r="M865" s="144"/>
      <c r="N865" s="144"/>
      <c r="O865" s="144"/>
      <c r="P865" s="144"/>
      <c r="Q865" s="145"/>
      <c r="R865" s="145"/>
      <c r="S865" s="145"/>
      <c r="T865" s="145"/>
      <c r="U865" s="145"/>
      <c r="V865" s="145"/>
      <c r="W865" s="145"/>
      <c r="X865" s="145"/>
      <c r="Y865" s="145"/>
      <c r="Z865" s="145"/>
      <c r="AA865" s="145"/>
      <c r="AB865" s="145"/>
      <c r="AC865" s="145"/>
      <c r="AD865" s="145"/>
      <c r="AE865" s="144"/>
      <c r="AF865" s="144"/>
      <c r="AG865" s="144"/>
      <c r="AH865" s="144"/>
      <c r="AI865" s="144"/>
      <c r="AJ865" s="144"/>
      <c r="AK865" s="144"/>
      <c r="AL865" s="144"/>
      <c r="AM865" s="144"/>
      <c r="AN865" s="144"/>
      <c r="AO865" s="144"/>
      <c r="AP865" s="144"/>
      <c r="AQ865" s="144"/>
      <c r="AR865" s="144"/>
      <c r="AS865" s="144"/>
      <c r="AT865" s="144"/>
      <c r="AU865" s="144"/>
      <c r="AV865" s="144"/>
      <c r="AW865" s="144"/>
      <c r="AX865" s="144"/>
      <c r="AY865" s="144"/>
      <c r="AZ865" s="144"/>
      <c r="BA865" s="144"/>
      <c r="BB865" s="144"/>
      <c r="BC865" s="144"/>
      <c r="BD865" s="144"/>
      <c r="BE865" s="144"/>
      <c r="BF865" s="144"/>
    </row>
    <row r="866" spans="3:58">
      <c r="C866" s="144"/>
      <c r="D866" s="144"/>
      <c r="E866" s="144"/>
      <c r="F866" s="144"/>
      <c r="G866" s="144"/>
      <c r="H866" s="144"/>
      <c r="I866" s="144"/>
      <c r="J866" s="144"/>
      <c r="K866" s="144"/>
      <c r="L866" s="144"/>
      <c r="M866" s="144"/>
      <c r="N866" s="144"/>
      <c r="O866" s="144"/>
      <c r="P866" s="144"/>
      <c r="Q866" s="145"/>
      <c r="R866" s="145"/>
      <c r="S866" s="145"/>
      <c r="T866" s="145"/>
      <c r="U866" s="145"/>
      <c r="V866" s="145"/>
      <c r="W866" s="145"/>
      <c r="X866" s="145"/>
      <c r="Y866" s="145"/>
      <c r="Z866" s="145"/>
      <c r="AA866" s="145"/>
      <c r="AB866" s="145"/>
      <c r="AC866" s="145"/>
      <c r="AD866" s="145"/>
      <c r="AE866" s="144"/>
      <c r="AF866" s="144"/>
      <c r="AG866" s="144"/>
      <c r="AH866" s="144"/>
      <c r="AI866" s="144"/>
      <c r="AJ866" s="144"/>
      <c r="AK866" s="144"/>
      <c r="AL866" s="144"/>
      <c r="AM866" s="144"/>
      <c r="AN866" s="144"/>
      <c r="AO866" s="144"/>
      <c r="AP866" s="144"/>
      <c r="AQ866" s="144"/>
      <c r="AR866" s="144"/>
      <c r="AS866" s="144"/>
      <c r="AT866" s="144"/>
      <c r="AU866" s="144"/>
      <c r="AV866" s="144"/>
      <c r="AW866" s="144"/>
      <c r="AX866" s="144"/>
      <c r="AY866" s="144"/>
      <c r="AZ866" s="144"/>
      <c r="BA866" s="144"/>
      <c r="BB866" s="144"/>
      <c r="BC866" s="144"/>
      <c r="BD866" s="144"/>
      <c r="BE866" s="144"/>
      <c r="BF866" s="144"/>
    </row>
    <row r="867" spans="3:58">
      <c r="C867" s="144"/>
      <c r="D867" s="144"/>
      <c r="E867" s="144"/>
      <c r="F867" s="144"/>
      <c r="G867" s="144"/>
      <c r="H867" s="144"/>
      <c r="I867" s="144"/>
      <c r="J867" s="144"/>
      <c r="K867" s="144"/>
      <c r="L867" s="144"/>
      <c r="M867" s="144"/>
      <c r="N867" s="144"/>
      <c r="O867" s="144"/>
      <c r="P867" s="144"/>
      <c r="Q867" s="145"/>
      <c r="R867" s="145"/>
      <c r="S867" s="145"/>
      <c r="T867" s="145"/>
      <c r="U867" s="145"/>
      <c r="V867" s="145"/>
      <c r="W867" s="145"/>
      <c r="X867" s="145"/>
      <c r="Y867" s="145"/>
      <c r="Z867" s="145"/>
      <c r="AA867" s="145"/>
      <c r="AB867" s="145"/>
      <c r="AC867" s="145"/>
      <c r="AD867" s="145"/>
      <c r="AE867" s="144"/>
      <c r="AF867" s="144"/>
      <c r="AG867" s="144"/>
      <c r="AH867" s="144"/>
      <c r="AI867" s="144"/>
      <c r="AJ867" s="144"/>
      <c r="AK867" s="144"/>
      <c r="AL867" s="144"/>
      <c r="AM867" s="144"/>
      <c r="AN867" s="144"/>
      <c r="AO867" s="144"/>
      <c r="AP867" s="144"/>
      <c r="AQ867" s="144"/>
      <c r="AR867" s="144"/>
      <c r="AS867" s="144"/>
      <c r="AT867" s="144"/>
      <c r="AU867" s="144"/>
      <c r="AV867" s="144"/>
      <c r="AW867" s="144"/>
      <c r="AX867" s="144"/>
      <c r="AY867" s="144"/>
      <c r="AZ867" s="144"/>
      <c r="BA867" s="144"/>
      <c r="BB867" s="144"/>
      <c r="BC867" s="144"/>
      <c r="BD867" s="144"/>
      <c r="BE867" s="144"/>
      <c r="BF867" s="144"/>
    </row>
    <row r="868" spans="3:58">
      <c r="C868" s="144"/>
      <c r="D868" s="144"/>
      <c r="E868" s="144"/>
      <c r="F868" s="144"/>
      <c r="G868" s="144"/>
      <c r="H868" s="144"/>
      <c r="I868" s="144"/>
      <c r="J868" s="144"/>
      <c r="K868" s="144"/>
      <c r="L868" s="144"/>
      <c r="M868" s="144"/>
      <c r="N868" s="144"/>
      <c r="O868" s="144"/>
      <c r="P868" s="144"/>
      <c r="Q868" s="145"/>
      <c r="R868" s="145"/>
      <c r="S868" s="145"/>
      <c r="T868" s="145"/>
      <c r="U868" s="145"/>
      <c r="V868" s="145"/>
      <c r="W868" s="145"/>
      <c r="X868" s="145"/>
      <c r="Y868" s="145"/>
      <c r="Z868" s="145"/>
      <c r="AA868" s="145"/>
      <c r="AB868" s="145"/>
      <c r="AC868" s="145"/>
      <c r="AD868" s="145"/>
      <c r="AE868" s="144"/>
      <c r="AF868" s="144"/>
      <c r="AG868" s="144"/>
      <c r="AH868" s="144"/>
      <c r="AI868" s="144"/>
      <c r="AJ868" s="144"/>
      <c r="AK868" s="144"/>
      <c r="AL868" s="144"/>
      <c r="AM868" s="144"/>
      <c r="AN868" s="144"/>
      <c r="AO868" s="144"/>
      <c r="AP868" s="144"/>
      <c r="AQ868" s="144"/>
      <c r="AR868" s="144"/>
      <c r="AS868" s="144"/>
      <c r="AT868" s="144"/>
      <c r="AU868" s="144"/>
      <c r="AV868" s="144"/>
      <c r="AW868" s="144"/>
      <c r="AX868" s="144"/>
      <c r="AY868" s="144"/>
      <c r="AZ868" s="144"/>
      <c r="BA868" s="144"/>
      <c r="BB868" s="144"/>
      <c r="BC868" s="144"/>
      <c r="BD868" s="144"/>
      <c r="BE868" s="144"/>
      <c r="BF868" s="144"/>
    </row>
    <row r="869" spans="3:58">
      <c r="C869" s="144"/>
      <c r="D869" s="144"/>
      <c r="E869" s="144"/>
      <c r="F869" s="144"/>
      <c r="G869" s="144"/>
      <c r="H869" s="144"/>
      <c r="I869" s="144"/>
      <c r="J869" s="144"/>
      <c r="K869" s="144"/>
      <c r="L869" s="144"/>
      <c r="M869" s="144"/>
      <c r="N869" s="144"/>
      <c r="O869" s="144"/>
      <c r="P869" s="144"/>
      <c r="Q869" s="145"/>
      <c r="R869" s="145"/>
      <c r="S869" s="145"/>
      <c r="T869" s="145"/>
      <c r="U869" s="145"/>
      <c r="V869" s="145"/>
      <c r="W869" s="145"/>
      <c r="X869" s="145"/>
      <c r="Y869" s="145"/>
      <c r="Z869" s="145"/>
      <c r="AA869" s="145"/>
      <c r="AB869" s="145"/>
      <c r="AC869" s="145"/>
      <c r="AD869" s="145"/>
      <c r="AE869" s="144"/>
      <c r="AF869" s="144"/>
      <c r="AG869" s="144"/>
      <c r="AH869" s="144"/>
      <c r="AI869" s="144"/>
      <c r="AJ869" s="144"/>
      <c r="AK869" s="144"/>
      <c r="AL869" s="144"/>
      <c r="AM869" s="144"/>
      <c r="AN869" s="144"/>
      <c r="AO869" s="144"/>
      <c r="AP869" s="144"/>
      <c r="AQ869" s="144"/>
      <c r="AR869" s="144"/>
      <c r="AS869" s="144"/>
      <c r="AT869" s="144"/>
      <c r="AU869" s="144"/>
      <c r="AV869" s="144"/>
      <c r="AW869" s="144"/>
      <c r="AX869" s="144"/>
      <c r="AY869" s="144"/>
      <c r="AZ869" s="144"/>
      <c r="BA869" s="144"/>
      <c r="BB869" s="144"/>
      <c r="BC869" s="144"/>
      <c r="BD869" s="144"/>
      <c r="BE869" s="144"/>
      <c r="BF869" s="144"/>
    </row>
    <row r="870" spans="3:58">
      <c r="C870" s="144"/>
      <c r="D870" s="144"/>
      <c r="E870" s="144"/>
      <c r="F870" s="144"/>
      <c r="G870" s="144"/>
      <c r="H870" s="144"/>
      <c r="I870" s="144"/>
      <c r="J870" s="144"/>
      <c r="K870" s="144"/>
      <c r="L870" s="144"/>
      <c r="M870" s="144"/>
      <c r="N870" s="144"/>
      <c r="O870" s="144"/>
      <c r="P870" s="144"/>
      <c r="Q870" s="145"/>
      <c r="R870" s="145"/>
      <c r="S870" s="145"/>
      <c r="T870" s="145"/>
      <c r="U870" s="145"/>
      <c r="V870" s="145"/>
      <c r="W870" s="145"/>
      <c r="X870" s="145"/>
      <c r="Y870" s="145"/>
      <c r="Z870" s="145"/>
      <c r="AA870" s="145"/>
      <c r="AB870" s="145"/>
      <c r="AC870" s="145"/>
      <c r="AD870" s="145"/>
      <c r="AE870" s="144"/>
      <c r="AF870" s="144"/>
      <c r="AG870" s="144"/>
      <c r="AH870" s="144"/>
      <c r="AI870" s="144"/>
      <c r="AJ870" s="144"/>
      <c r="AK870" s="144"/>
      <c r="AL870" s="144"/>
      <c r="AM870" s="144"/>
      <c r="AN870" s="144"/>
      <c r="AO870" s="144"/>
      <c r="AP870" s="144"/>
      <c r="AQ870" s="144"/>
      <c r="AR870" s="144"/>
      <c r="AS870" s="144"/>
      <c r="AT870" s="144"/>
      <c r="AU870" s="144"/>
      <c r="AV870" s="144"/>
      <c r="AW870" s="144"/>
      <c r="AX870" s="144"/>
      <c r="AY870" s="144"/>
      <c r="AZ870" s="144"/>
      <c r="BA870" s="144"/>
      <c r="BB870" s="144"/>
      <c r="BC870" s="144"/>
      <c r="BD870" s="144"/>
      <c r="BE870" s="144"/>
      <c r="BF870" s="144"/>
    </row>
    <row r="871" spans="3:58">
      <c r="C871" s="144"/>
      <c r="D871" s="144"/>
      <c r="E871" s="144"/>
      <c r="F871" s="144"/>
      <c r="G871" s="144"/>
      <c r="H871" s="144"/>
      <c r="I871" s="144"/>
      <c r="J871" s="144"/>
      <c r="K871" s="144"/>
      <c r="L871" s="144"/>
      <c r="M871" s="144"/>
      <c r="N871" s="144"/>
      <c r="O871" s="144"/>
      <c r="P871" s="144"/>
      <c r="Q871" s="145"/>
      <c r="R871" s="145"/>
      <c r="S871" s="145"/>
      <c r="T871" s="145"/>
      <c r="U871" s="145"/>
      <c r="V871" s="145"/>
      <c r="W871" s="145"/>
      <c r="X871" s="145"/>
      <c r="Y871" s="145"/>
      <c r="Z871" s="145"/>
      <c r="AA871" s="145"/>
      <c r="AB871" s="145"/>
      <c r="AC871" s="145"/>
      <c r="AD871" s="145"/>
      <c r="AE871" s="144"/>
      <c r="AF871" s="144"/>
      <c r="AG871" s="144"/>
      <c r="AH871" s="144"/>
      <c r="AI871" s="144"/>
      <c r="AJ871" s="144"/>
      <c r="AK871" s="144"/>
      <c r="AL871" s="144"/>
      <c r="AM871" s="144"/>
      <c r="AN871" s="144"/>
      <c r="AO871" s="144"/>
      <c r="AP871" s="144"/>
      <c r="AQ871" s="144"/>
      <c r="AR871" s="144"/>
      <c r="AS871" s="144"/>
      <c r="AT871" s="144"/>
      <c r="AU871" s="144"/>
      <c r="AV871" s="144"/>
      <c r="AW871" s="144"/>
      <c r="AX871" s="144"/>
      <c r="AY871" s="144"/>
      <c r="AZ871" s="144"/>
      <c r="BA871" s="144"/>
      <c r="BB871" s="144"/>
      <c r="BC871" s="144"/>
      <c r="BD871" s="144"/>
      <c r="BE871" s="144"/>
      <c r="BF871" s="144"/>
    </row>
    <row r="872" spans="3:58">
      <c r="C872" s="144"/>
      <c r="D872" s="144"/>
      <c r="E872" s="144"/>
      <c r="F872" s="144"/>
      <c r="G872" s="144"/>
      <c r="H872" s="144"/>
      <c r="I872" s="144"/>
      <c r="J872" s="144"/>
      <c r="K872" s="144"/>
      <c r="L872" s="144"/>
      <c r="M872" s="144"/>
      <c r="N872" s="144"/>
      <c r="O872" s="144"/>
      <c r="P872" s="144"/>
      <c r="Q872" s="145"/>
      <c r="R872" s="145"/>
      <c r="S872" s="145"/>
      <c r="T872" s="145"/>
      <c r="U872" s="145"/>
      <c r="V872" s="145"/>
      <c r="W872" s="145"/>
      <c r="X872" s="145"/>
      <c r="Y872" s="145"/>
      <c r="Z872" s="145"/>
      <c r="AA872" s="145"/>
      <c r="AB872" s="145"/>
      <c r="AC872" s="145"/>
      <c r="AD872" s="145"/>
      <c r="AE872" s="144"/>
      <c r="AF872" s="144"/>
      <c r="AG872" s="144"/>
      <c r="AH872" s="144"/>
      <c r="AI872" s="144"/>
      <c r="AJ872" s="144"/>
      <c r="AK872" s="144"/>
      <c r="AL872" s="144"/>
      <c r="AM872" s="144"/>
      <c r="AN872" s="144"/>
      <c r="AO872" s="144"/>
      <c r="AP872" s="144"/>
      <c r="AQ872" s="144"/>
      <c r="AR872" s="144"/>
      <c r="AS872" s="144"/>
      <c r="AT872" s="144"/>
      <c r="AU872" s="144"/>
      <c r="AV872" s="144"/>
      <c r="AW872" s="144"/>
      <c r="AX872" s="144"/>
      <c r="AY872" s="144"/>
      <c r="AZ872" s="144"/>
      <c r="BA872" s="144"/>
      <c r="BB872" s="144"/>
      <c r="BC872" s="144"/>
      <c r="BD872" s="144"/>
      <c r="BE872" s="144"/>
      <c r="BF872" s="144"/>
    </row>
    <row r="873" spans="3:58">
      <c r="C873" s="144"/>
      <c r="D873" s="144"/>
      <c r="E873" s="144"/>
      <c r="F873" s="144"/>
      <c r="G873" s="144"/>
      <c r="H873" s="144"/>
      <c r="I873" s="144"/>
      <c r="J873" s="144"/>
      <c r="K873" s="144"/>
      <c r="L873" s="144"/>
      <c r="M873" s="144"/>
      <c r="N873" s="144"/>
      <c r="O873" s="144"/>
      <c r="P873" s="144"/>
      <c r="Q873" s="145"/>
      <c r="R873" s="145"/>
      <c r="S873" s="145"/>
      <c r="T873" s="145"/>
      <c r="U873" s="145"/>
      <c r="V873" s="145"/>
      <c r="W873" s="145"/>
      <c r="X873" s="145"/>
      <c r="Y873" s="145"/>
      <c r="Z873" s="145"/>
      <c r="AA873" s="145"/>
      <c r="AB873" s="145"/>
      <c r="AC873" s="145"/>
      <c r="AD873" s="145"/>
      <c r="AE873" s="144"/>
      <c r="AF873" s="144"/>
      <c r="AG873" s="144"/>
      <c r="AH873" s="144"/>
      <c r="AI873" s="144"/>
      <c r="AJ873" s="144"/>
      <c r="AK873" s="144"/>
      <c r="AL873" s="144"/>
      <c r="AM873" s="144"/>
      <c r="AN873" s="144"/>
      <c r="AO873" s="144"/>
      <c r="AP873" s="144"/>
      <c r="AQ873" s="144"/>
      <c r="AR873" s="144"/>
      <c r="AS873" s="144"/>
      <c r="AT873" s="144"/>
      <c r="AU873" s="144"/>
      <c r="AV873" s="144"/>
      <c r="AW873" s="144"/>
      <c r="AX873" s="144"/>
      <c r="AY873" s="144"/>
      <c r="AZ873" s="144"/>
      <c r="BA873" s="144"/>
      <c r="BB873" s="144"/>
      <c r="BC873" s="144"/>
      <c r="BD873" s="144"/>
      <c r="BE873" s="144"/>
      <c r="BF873" s="144"/>
    </row>
    <row r="874" spans="3:58">
      <c r="C874" s="144"/>
      <c r="D874" s="144"/>
      <c r="E874" s="144"/>
      <c r="F874" s="144"/>
      <c r="G874" s="144"/>
      <c r="H874" s="144"/>
      <c r="I874" s="144"/>
      <c r="J874" s="144"/>
      <c r="K874" s="144"/>
      <c r="L874" s="144"/>
      <c r="M874" s="144"/>
      <c r="N874" s="144"/>
      <c r="O874" s="144"/>
      <c r="P874" s="144"/>
      <c r="Q874" s="145"/>
      <c r="R874" s="145"/>
      <c r="S874" s="145"/>
      <c r="T874" s="145"/>
      <c r="U874" s="145"/>
      <c r="V874" s="145"/>
      <c r="W874" s="145"/>
      <c r="X874" s="145"/>
      <c r="Y874" s="145"/>
      <c r="Z874" s="145"/>
      <c r="AA874" s="145"/>
      <c r="AB874" s="145"/>
      <c r="AC874" s="145"/>
      <c r="AD874" s="145"/>
      <c r="AE874" s="144"/>
      <c r="AF874" s="144"/>
      <c r="AG874" s="144"/>
      <c r="AH874" s="144"/>
      <c r="AI874" s="144"/>
      <c r="AJ874" s="144"/>
      <c r="AK874" s="144"/>
      <c r="AL874" s="144"/>
      <c r="AM874" s="144"/>
      <c r="AN874" s="144"/>
      <c r="AO874" s="144"/>
      <c r="AP874" s="144"/>
      <c r="AQ874" s="144"/>
      <c r="AR874" s="144"/>
      <c r="AS874" s="144"/>
      <c r="AT874" s="144"/>
      <c r="AU874" s="144"/>
      <c r="AV874" s="144"/>
      <c r="AW874" s="144"/>
      <c r="AX874" s="144"/>
      <c r="AY874" s="144"/>
      <c r="AZ874" s="144"/>
      <c r="BA874" s="144"/>
      <c r="BB874" s="144"/>
      <c r="BC874" s="144"/>
      <c r="BD874" s="144"/>
      <c r="BE874" s="144"/>
      <c r="BF874" s="144"/>
    </row>
    <row r="875" spans="3:58">
      <c r="C875" s="144"/>
      <c r="D875" s="144"/>
      <c r="E875" s="144"/>
      <c r="F875" s="144"/>
      <c r="G875" s="144"/>
      <c r="H875" s="144"/>
      <c r="I875" s="144"/>
      <c r="J875" s="144"/>
      <c r="K875" s="144"/>
      <c r="L875" s="144"/>
      <c r="M875" s="144"/>
      <c r="N875" s="144"/>
      <c r="O875" s="144"/>
      <c r="P875" s="144"/>
      <c r="Q875" s="145"/>
      <c r="R875" s="145"/>
      <c r="S875" s="145"/>
      <c r="T875" s="145"/>
      <c r="U875" s="145"/>
      <c r="V875" s="145"/>
      <c r="W875" s="145"/>
      <c r="X875" s="145"/>
      <c r="Y875" s="145"/>
      <c r="Z875" s="145"/>
      <c r="AA875" s="145"/>
      <c r="AB875" s="145"/>
      <c r="AC875" s="145"/>
      <c r="AD875" s="145"/>
      <c r="AE875" s="144"/>
      <c r="AF875" s="144"/>
      <c r="AG875" s="144"/>
      <c r="AH875" s="144"/>
      <c r="AI875" s="144"/>
      <c r="AJ875" s="144"/>
      <c r="AK875" s="144"/>
      <c r="AL875" s="144"/>
      <c r="AM875" s="144"/>
      <c r="AN875" s="144"/>
      <c r="AO875" s="144"/>
      <c r="AP875" s="144"/>
      <c r="AQ875" s="144"/>
      <c r="AR875" s="144"/>
      <c r="AS875" s="144"/>
      <c r="AT875" s="144"/>
      <c r="AU875" s="144"/>
      <c r="AV875" s="144"/>
      <c r="AW875" s="144"/>
      <c r="AX875" s="144"/>
      <c r="AY875" s="144"/>
      <c r="AZ875" s="144"/>
      <c r="BA875" s="144"/>
      <c r="BB875" s="144"/>
      <c r="BC875" s="144"/>
      <c r="BD875" s="144"/>
      <c r="BE875" s="144"/>
      <c r="BF875" s="144"/>
    </row>
    <row r="876" spans="3:58">
      <c r="C876" s="144"/>
      <c r="D876" s="144"/>
      <c r="E876" s="144"/>
      <c r="F876" s="144"/>
      <c r="G876" s="144"/>
      <c r="H876" s="144"/>
      <c r="I876" s="144"/>
      <c r="J876" s="144"/>
      <c r="K876" s="144"/>
      <c r="L876" s="144"/>
      <c r="M876" s="144"/>
      <c r="N876" s="144"/>
      <c r="O876" s="144"/>
      <c r="P876" s="144"/>
      <c r="Q876" s="145"/>
      <c r="R876" s="145"/>
      <c r="S876" s="145"/>
      <c r="T876" s="145"/>
      <c r="U876" s="145"/>
      <c r="V876" s="145"/>
      <c r="W876" s="145"/>
      <c r="X876" s="145"/>
      <c r="Y876" s="145"/>
      <c r="Z876" s="145"/>
      <c r="AA876" s="145"/>
      <c r="AB876" s="145"/>
      <c r="AC876" s="145"/>
      <c r="AD876" s="145"/>
      <c r="AE876" s="144"/>
      <c r="AF876" s="144"/>
      <c r="AG876" s="144"/>
      <c r="AH876" s="144"/>
      <c r="AI876" s="144"/>
      <c r="AJ876" s="144"/>
      <c r="AK876" s="144"/>
      <c r="AL876" s="144"/>
      <c r="AM876" s="144"/>
      <c r="AN876" s="144"/>
      <c r="AO876" s="144"/>
      <c r="AP876" s="144"/>
      <c r="AQ876" s="144"/>
      <c r="AR876" s="144"/>
      <c r="AS876" s="144"/>
      <c r="AT876" s="144"/>
      <c r="AU876" s="144"/>
      <c r="AV876" s="144"/>
      <c r="AW876" s="144"/>
      <c r="AX876" s="144"/>
      <c r="AY876" s="144"/>
      <c r="AZ876" s="144"/>
      <c r="BA876" s="144"/>
      <c r="BB876" s="144"/>
      <c r="BC876" s="144"/>
      <c r="BD876" s="144"/>
      <c r="BE876" s="144"/>
      <c r="BF876" s="144"/>
    </row>
    <row r="877" spans="3:58">
      <c r="C877" s="144"/>
      <c r="D877" s="144"/>
      <c r="E877" s="144"/>
      <c r="F877" s="144"/>
      <c r="G877" s="144"/>
      <c r="H877" s="144"/>
      <c r="I877" s="144"/>
      <c r="J877" s="144"/>
      <c r="K877" s="144"/>
      <c r="L877" s="144"/>
      <c r="M877" s="144"/>
      <c r="N877" s="144"/>
      <c r="O877" s="144"/>
      <c r="P877" s="144"/>
      <c r="Q877" s="145"/>
      <c r="R877" s="145"/>
      <c r="S877" s="145"/>
      <c r="T877" s="145"/>
      <c r="U877" s="145"/>
      <c r="V877" s="145"/>
      <c r="W877" s="145"/>
      <c r="X877" s="145"/>
      <c r="Y877" s="145"/>
      <c r="Z877" s="145"/>
      <c r="AA877" s="145"/>
      <c r="AB877" s="145"/>
      <c r="AC877" s="145"/>
      <c r="AD877" s="145"/>
      <c r="AE877" s="144"/>
      <c r="AF877" s="144"/>
      <c r="AG877" s="144"/>
      <c r="AH877" s="144"/>
      <c r="AI877" s="144"/>
      <c r="AJ877" s="144"/>
      <c r="AK877" s="144"/>
      <c r="AL877" s="144"/>
      <c r="AM877" s="144"/>
      <c r="AN877" s="144"/>
      <c r="AO877" s="144"/>
      <c r="AP877" s="144"/>
      <c r="AQ877" s="144"/>
      <c r="AR877" s="144"/>
      <c r="AS877" s="144"/>
      <c r="AT877" s="144"/>
      <c r="AU877" s="144"/>
      <c r="AV877" s="144"/>
      <c r="AW877" s="144"/>
      <c r="AX877" s="144"/>
      <c r="AY877" s="144"/>
      <c r="AZ877" s="144"/>
      <c r="BA877" s="144"/>
      <c r="BB877" s="144"/>
      <c r="BC877" s="144"/>
      <c r="BD877" s="144"/>
      <c r="BE877" s="144"/>
      <c r="BF877" s="144"/>
    </row>
    <row r="878" spans="3:58">
      <c r="C878" s="144"/>
      <c r="D878" s="144"/>
      <c r="E878" s="144"/>
      <c r="F878" s="144"/>
      <c r="G878" s="144"/>
      <c r="H878" s="144"/>
      <c r="I878" s="144"/>
      <c r="J878" s="144"/>
      <c r="K878" s="144"/>
      <c r="L878" s="144"/>
      <c r="M878" s="144"/>
      <c r="N878" s="144"/>
      <c r="O878" s="144"/>
      <c r="P878" s="144"/>
      <c r="Q878" s="145"/>
      <c r="R878" s="145"/>
      <c r="S878" s="145"/>
      <c r="T878" s="145"/>
      <c r="U878" s="145"/>
      <c r="V878" s="145"/>
      <c r="W878" s="145"/>
      <c r="X878" s="145"/>
      <c r="Y878" s="145"/>
      <c r="Z878" s="145"/>
      <c r="AA878" s="145"/>
      <c r="AB878" s="145"/>
      <c r="AC878" s="145"/>
      <c r="AD878" s="145"/>
      <c r="AE878" s="144"/>
      <c r="AF878" s="144"/>
      <c r="AG878" s="144"/>
      <c r="AH878" s="144"/>
      <c r="AI878" s="144"/>
      <c r="AJ878" s="144"/>
      <c r="AK878" s="144"/>
      <c r="AL878" s="144"/>
      <c r="AM878" s="144"/>
      <c r="AN878" s="144"/>
      <c r="AO878" s="144"/>
      <c r="AP878" s="144"/>
      <c r="AQ878" s="144"/>
      <c r="AR878" s="144"/>
      <c r="AS878" s="144"/>
      <c r="AT878" s="144"/>
      <c r="AU878" s="144"/>
      <c r="AV878" s="144"/>
      <c r="AW878" s="144"/>
      <c r="AX878" s="144"/>
      <c r="AY878" s="144"/>
      <c r="AZ878" s="144"/>
      <c r="BA878" s="144"/>
      <c r="BB878" s="144"/>
      <c r="BC878" s="144"/>
      <c r="BD878" s="144"/>
      <c r="BE878" s="144"/>
      <c r="BF878" s="144"/>
    </row>
    <row r="879" spans="3:58">
      <c r="C879" s="144"/>
      <c r="D879" s="144"/>
      <c r="E879" s="144"/>
      <c r="F879" s="144"/>
      <c r="G879" s="144"/>
      <c r="H879" s="144"/>
      <c r="I879" s="144"/>
      <c r="J879" s="144"/>
      <c r="K879" s="144"/>
      <c r="L879" s="144"/>
      <c r="M879" s="144"/>
      <c r="N879" s="144"/>
      <c r="O879" s="144"/>
      <c r="P879" s="144"/>
      <c r="Q879" s="145"/>
      <c r="R879" s="145"/>
      <c r="S879" s="145"/>
      <c r="T879" s="145"/>
      <c r="U879" s="145"/>
      <c r="V879" s="145"/>
      <c r="W879" s="145"/>
      <c r="X879" s="145"/>
      <c r="Y879" s="145"/>
      <c r="Z879" s="145"/>
      <c r="AA879" s="145"/>
      <c r="AB879" s="145"/>
      <c r="AC879" s="145"/>
      <c r="AD879" s="145"/>
      <c r="AE879" s="144"/>
      <c r="AF879" s="144"/>
      <c r="AG879" s="144"/>
      <c r="AH879" s="144"/>
      <c r="AI879" s="144"/>
      <c r="AJ879" s="144"/>
      <c r="AK879" s="144"/>
      <c r="AL879" s="144"/>
      <c r="AM879" s="144"/>
      <c r="AN879" s="144"/>
      <c r="AO879" s="144"/>
      <c r="AP879" s="144"/>
      <c r="AQ879" s="144"/>
      <c r="AR879" s="144"/>
      <c r="AS879" s="144"/>
      <c r="AT879" s="144"/>
      <c r="AU879" s="144"/>
      <c r="AV879" s="144"/>
      <c r="AW879" s="144"/>
      <c r="AX879" s="144"/>
      <c r="AY879" s="144"/>
      <c r="AZ879" s="144"/>
      <c r="BA879" s="144"/>
      <c r="BB879" s="144"/>
      <c r="BC879" s="144"/>
      <c r="BD879" s="144"/>
      <c r="BE879" s="144"/>
      <c r="BF879" s="144"/>
    </row>
    <row r="880" spans="3:58">
      <c r="C880" s="144"/>
      <c r="D880" s="144"/>
      <c r="E880" s="144"/>
      <c r="F880" s="144"/>
      <c r="G880" s="144"/>
      <c r="H880" s="144"/>
      <c r="I880" s="144"/>
      <c r="J880" s="144"/>
      <c r="K880" s="144"/>
      <c r="L880" s="144"/>
      <c r="M880" s="144"/>
      <c r="N880" s="144"/>
      <c r="O880" s="144"/>
      <c r="P880" s="144"/>
      <c r="Q880" s="145"/>
      <c r="R880" s="145"/>
      <c r="S880" s="145"/>
      <c r="T880" s="145"/>
      <c r="U880" s="145"/>
      <c r="V880" s="145"/>
      <c r="W880" s="145"/>
      <c r="X880" s="145"/>
      <c r="Y880" s="145"/>
      <c r="Z880" s="145"/>
      <c r="AA880" s="145"/>
      <c r="AB880" s="145"/>
      <c r="AC880" s="145"/>
      <c r="AD880" s="145"/>
      <c r="AE880" s="144"/>
      <c r="AF880" s="144"/>
      <c r="AG880" s="144"/>
      <c r="AH880" s="144"/>
      <c r="AI880" s="144"/>
      <c r="AJ880" s="144"/>
      <c r="AK880" s="144"/>
      <c r="AL880" s="144"/>
      <c r="AM880" s="144"/>
      <c r="AN880" s="144"/>
      <c r="AO880" s="144"/>
      <c r="AP880" s="144"/>
      <c r="AQ880" s="144"/>
      <c r="AR880" s="144"/>
      <c r="AS880" s="144"/>
      <c r="AT880" s="144"/>
      <c r="AU880" s="144"/>
      <c r="AV880" s="144"/>
      <c r="AW880" s="144"/>
      <c r="AX880" s="144"/>
      <c r="AY880" s="144"/>
      <c r="AZ880" s="144"/>
      <c r="BA880" s="144"/>
      <c r="BB880" s="144"/>
      <c r="BC880" s="144"/>
      <c r="BD880" s="144"/>
      <c r="BE880" s="144"/>
      <c r="BF880" s="144"/>
    </row>
    <row r="881" spans="3:58">
      <c r="C881" s="144"/>
      <c r="D881" s="144"/>
      <c r="E881" s="144"/>
      <c r="F881" s="144"/>
      <c r="G881" s="144"/>
      <c r="H881" s="144"/>
      <c r="I881" s="144"/>
      <c r="J881" s="144"/>
      <c r="K881" s="144"/>
      <c r="L881" s="144"/>
      <c r="M881" s="144"/>
      <c r="N881" s="144"/>
      <c r="O881" s="144"/>
      <c r="P881" s="144"/>
      <c r="Q881" s="145"/>
      <c r="R881" s="145"/>
      <c r="S881" s="145"/>
      <c r="T881" s="145"/>
      <c r="U881" s="145"/>
      <c r="V881" s="145"/>
      <c r="W881" s="145"/>
      <c r="X881" s="145"/>
      <c r="Y881" s="145"/>
      <c r="Z881" s="145"/>
      <c r="AA881" s="145"/>
      <c r="AB881" s="145"/>
      <c r="AC881" s="145"/>
      <c r="AD881" s="145"/>
      <c r="AE881" s="144"/>
      <c r="AF881" s="144"/>
      <c r="AG881" s="144"/>
      <c r="AH881" s="144"/>
      <c r="AI881" s="144"/>
      <c r="AJ881" s="144"/>
      <c r="AK881" s="144"/>
      <c r="AL881" s="144"/>
      <c r="AM881" s="144"/>
      <c r="AN881" s="144"/>
      <c r="AO881" s="144"/>
      <c r="AP881" s="144"/>
      <c r="AQ881" s="144"/>
      <c r="AR881" s="144"/>
      <c r="AS881" s="144"/>
      <c r="AT881" s="144"/>
      <c r="AU881" s="144"/>
      <c r="AV881" s="144"/>
      <c r="AW881" s="144"/>
      <c r="AX881" s="144"/>
      <c r="AY881" s="144"/>
      <c r="AZ881" s="144"/>
      <c r="BA881" s="144"/>
      <c r="BB881" s="144"/>
      <c r="BC881" s="144"/>
      <c r="BD881" s="144"/>
      <c r="BE881" s="144"/>
      <c r="BF881" s="144"/>
    </row>
    <row r="882" spans="3:58">
      <c r="C882" s="144"/>
      <c r="D882" s="144"/>
      <c r="E882" s="144"/>
      <c r="F882" s="144"/>
      <c r="G882" s="144"/>
      <c r="H882" s="144"/>
      <c r="I882" s="144"/>
      <c r="J882" s="144"/>
      <c r="K882" s="144"/>
      <c r="L882" s="144"/>
      <c r="M882" s="144"/>
      <c r="N882" s="144"/>
      <c r="O882" s="144"/>
      <c r="P882" s="144"/>
      <c r="Q882" s="145"/>
      <c r="R882" s="145"/>
      <c r="S882" s="145"/>
      <c r="T882" s="145"/>
      <c r="U882" s="145"/>
      <c r="V882" s="145"/>
      <c r="W882" s="145"/>
      <c r="X882" s="145"/>
      <c r="Y882" s="145"/>
      <c r="Z882" s="145"/>
      <c r="AA882" s="145"/>
      <c r="AB882" s="145"/>
      <c r="AC882" s="145"/>
      <c r="AD882" s="145"/>
      <c r="AE882" s="144"/>
      <c r="AF882" s="144"/>
      <c r="AG882" s="144"/>
      <c r="AH882" s="144"/>
      <c r="AI882" s="144"/>
      <c r="AJ882" s="144"/>
      <c r="AK882" s="144"/>
      <c r="AL882" s="144"/>
      <c r="AM882" s="144"/>
      <c r="AN882" s="144"/>
      <c r="AO882" s="144"/>
      <c r="AP882" s="144"/>
      <c r="AQ882" s="144"/>
      <c r="AR882" s="144"/>
      <c r="AS882" s="144"/>
      <c r="AT882" s="144"/>
      <c r="AU882" s="144"/>
      <c r="AV882" s="144"/>
      <c r="AW882" s="144"/>
      <c r="AX882" s="144"/>
      <c r="AY882" s="144"/>
      <c r="AZ882" s="144"/>
      <c r="BA882" s="144"/>
      <c r="BB882" s="144"/>
      <c r="BC882" s="144"/>
      <c r="BD882" s="144"/>
      <c r="BE882" s="144"/>
      <c r="BF882" s="144"/>
    </row>
    <row r="883" spans="3:58">
      <c r="C883" s="144"/>
      <c r="D883" s="144"/>
      <c r="E883" s="144"/>
      <c r="F883" s="144"/>
      <c r="G883" s="144"/>
      <c r="H883" s="144"/>
      <c r="I883" s="144"/>
      <c r="J883" s="144"/>
      <c r="K883" s="144"/>
      <c r="L883" s="144"/>
      <c r="M883" s="144"/>
      <c r="N883" s="144"/>
      <c r="O883" s="144"/>
      <c r="P883" s="144"/>
      <c r="Q883" s="145"/>
      <c r="R883" s="145"/>
      <c r="S883" s="145"/>
      <c r="T883" s="145"/>
      <c r="U883" s="145"/>
      <c r="V883" s="145"/>
      <c r="W883" s="145"/>
      <c r="X883" s="145"/>
      <c r="Y883" s="145"/>
      <c r="Z883" s="145"/>
      <c r="AA883" s="145"/>
      <c r="AB883" s="145"/>
      <c r="AC883" s="145"/>
      <c r="AD883" s="145"/>
      <c r="AE883" s="144"/>
      <c r="AF883" s="144"/>
      <c r="AG883" s="144"/>
      <c r="AH883" s="144"/>
      <c r="AI883" s="144"/>
      <c r="AJ883" s="144"/>
      <c r="AK883" s="144"/>
      <c r="AL883" s="144"/>
      <c r="AM883" s="144"/>
      <c r="AN883" s="144"/>
      <c r="AO883" s="144"/>
      <c r="AP883" s="144"/>
      <c r="AQ883" s="144"/>
      <c r="AR883" s="144"/>
      <c r="AS883" s="144"/>
      <c r="AT883" s="144"/>
      <c r="AU883" s="144"/>
      <c r="AV883" s="144"/>
      <c r="AW883" s="144"/>
      <c r="AX883" s="144"/>
      <c r="AY883" s="144"/>
      <c r="AZ883" s="144"/>
      <c r="BA883" s="144"/>
      <c r="BB883" s="144"/>
      <c r="BC883" s="144"/>
      <c r="BD883" s="144"/>
      <c r="BE883" s="144"/>
      <c r="BF883" s="144"/>
    </row>
    <row r="884" spans="3:58">
      <c r="C884" s="144"/>
      <c r="D884" s="144"/>
      <c r="E884" s="144"/>
      <c r="F884" s="144"/>
      <c r="G884" s="144"/>
      <c r="H884" s="144"/>
      <c r="I884" s="144"/>
      <c r="J884" s="144"/>
      <c r="K884" s="144"/>
      <c r="L884" s="144"/>
      <c r="M884" s="144"/>
      <c r="N884" s="144"/>
      <c r="O884" s="144"/>
      <c r="P884" s="144"/>
      <c r="Q884" s="145"/>
      <c r="R884" s="145"/>
      <c r="S884" s="145"/>
      <c r="T884" s="145"/>
      <c r="U884" s="145"/>
      <c r="V884" s="145"/>
      <c r="W884" s="145"/>
      <c r="X884" s="145"/>
      <c r="Y884" s="145"/>
      <c r="Z884" s="145"/>
      <c r="AA884" s="145"/>
      <c r="AB884" s="145"/>
      <c r="AC884" s="145"/>
      <c r="AD884" s="145"/>
      <c r="AE884" s="144"/>
      <c r="AF884" s="144"/>
      <c r="AG884" s="144"/>
      <c r="AH884" s="144"/>
      <c r="AI884" s="144"/>
      <c r="AJ884" s="144"/>
      <c r="AK884" s="144"/>
      <c r="AL884" s="144"/>
      <c r="AM884" s="144"/>
      <c r="AN884" s="144"/>
      <c r="AO884" s="144"/>
      <c r="AP884" s="144"/>
      <c r="AQ884" s="144"/>
      <c r="AR884" s="144"/>
      <c r="AS884" s="144"/>
      <c r="AT884" s="144"/>
      <c r="AU884" s="144"/>
      <c r="AV884" s="144"/>
      <c r="AW884" s="144"/>
      <c r="AX884" s="144"/>
      <c r="AY884" s="144"/>
      <c r="AZ884" s="144"/>
      <c r="BA884" s="144"/>
      <c r="BB884" s="144"/>
      <c r="BC884" s="144"/>
      <c r="BD884" s="144"/>
      <c r="BE884" s="144"/>
      <c r="BF884" s="144"/>
    </row>
    <row r="885" spans="3:58">
      <c r="C885" s="144"/>
      <c r="D885" s="144"/>
      <c r="E885" s="144"/>
      <c r="F885" s="144"/>
      <c r="G885" s="144"/>
      <c r="H885" s="144"/>
      <c r="I885" s="144"/>
      <c r="J885" s="144"/>
      <c r="K885" s="144"/>
      <c r="L885" s="144"/>
      <c r="M885" s="144"/>
      <c r="N885" s="144"/>
      <c r="O885" s="144"/>
      <c r="P885" s="144"/>
      <c r="Q885" s="145"/>
      <c r="R885" s="145"/>
      <c r="S885" s="145"/>
      <c r="T885" s="145"/>
      <c r="U885" s="145"/>
      <c r="V885" s="145"/>
      <c r="W885" s="145"/>
      <c r="X885" s="145"/>
      <c r="Y885" s="145"/>
      <c r="Z885" s="145"/>
      <c r="AA885" s="145"/>
      <c r="AB885" s="145"/>
      <c r="AC885" s="145"/>
      <c r="AD885" s="145"/>
      <c r="AE885" s="144"/>
      <c r="AF885" s="144"/>
      <c r="AG885" s="144"/>
      <c r="AH885" s="144"/>
      <c r="AI885" s="144"/>
      <c r="AJ885" s="144"/>
      <c r="AK885" s="144"/>
      <c r="AL885" s="144"/>
      <c r="AM885" s="144"/>
      <c r="AN885" s="144"/>
      <c r="AO885" s="144"/>
      <c r="AP885" s="144"/>
      <c r="AQ885" s="144"/>
      <c r="AR885" s="144"/>
      <c r="AS885" s="144"/>
      <c r="AT885" s="144"/>
      <c r="AU885" s="144"/>
      <c r="AV885" s="144"/>
      <c r="AW885" s="144"/>
      <c r="AX885" s="144"/>
      <c r="AY885" s="144"/>
      <c r="AZ885" s="144"/>
      <c r="BA885" s="144"/>
      <c r="BB885" s="144"/>
      <c r="BC885" s="144"/>
      <c r="BD885" s="144"/>
      <c r="BE885" s="144"/>
      <c r="BF885" s="144"/>
    </row>
    <row r="886" spans="3:58">
      <c r="C886" s="144"/>
      <c r="D886" s="144"/>
      <c r="E886" s="144"/>
      <c r="F886" s="144"/>
      <c r="G886" s="144"/>
      <c r="H886" s="144"/>
      <c r="I886" s="144"/>
      <c r="J886" s="144"/>
      <c r="K886" s="144"/>
      <c r="L886" s="144"/>
      <c r="M886" s="144"/>
      <c r="N886" s="144"/>
      <c r="O886" s="144"/>
      <c r="P886" s="144"/>
      <c r="Q886" s="145"/>
      <c r="R886" s="145"/>
      <c r="S886" s="145"/>
      <c r="T886" s="145"/>
      <c r="U886" s="145"/>
      <c r="V886" s="145"/>
      <c r="W886" s="145"/>
      <c r="X886" s="145"/>
      <c r="Y886" s="145"/>
      <c r="Z886" s="145"/>
      <c r="AA886" s="145"/>
      <c r="AB886" s="145"/>
      <c r="AC886" s="145"/>
      <c r="AD886" s="145"/>
      <c r="AE886" s="144"/>
      <c r="AF886" s="144"/>
      <c r="AG886" s="144"/>
      <c r="AH886" s="144"/>
      <c r="AI886" s="144"/>
      <c r="AJ886" s="144"/>
      <c r="AK886" s="144"/>
      <c r="AL886" s="144"/>
      <c r="AM886" s="144"/>
      <c r="AN886" s="144"/>
      <c r="AO886" s="144"/>
      <c r="AP886" s="144"/>
      <c r="AQ886" s="144"/>
      <c r="AR886" s="144"/>
      <c r="AS886" s="144"/>
      <c r="AT886" s="144"/>
      <c r="AU886" s="144"/>
      <c r="AV886" s="144"/>
      <c r="AW886" s="144"/>
      <c r="AX886" s="144"/>
      <c r="AY886" s="144"/>
      <c r="AZ886" s="144"/>
      <c r="BA886" s="144"/>
      <c r="BB886" s="144"/>
      <c r="BC886" s="144"/>
      <c r="BD886" s="144"/>
      <c r="BE886" s="144"/>
      <c r="BF886" s="144"/>
    </row>
    <row r="887" spans="3:58">
      <c r="C887" s="144"/>
      <c r="D887" s="144"/>
      <c r="E887" s="144"/>
      <c r="F887" s="144"/>
      <c r="G887" s="144"/>
      <c r="H887" s="144"/>
      <c r="I887" s="144"/>
      <c r="J887" s="144"/>
      <c r="K887" s="144"/>
      <c r="L887" s="144"/>
      <c r="M887" s="144"/>
      <c r="N887" s="144"/>
      <c r="O887" s="144"/>
      <c r="P887" s="144"/>
      <c r="Q887" s="145"/>
      <c r="R887" s="145"/>
      <c r="S887" s="145"/>
      <c r="T887" s="145"/>
      <c r="U887" s="145"/>
      <c r="V887" s="145"/>
      <c r="W887" s="145"/>
      <c r="X887" s="145"/>
      <c r="Y887" s="145"/>
      <c r="Z887" s="145"/>
      <c r="AA887" s="145"/>
      <c r="AB887" s="145"/>
      <c r="AC887" s="145"/>
      <c r="AD887" s="145"/>
      <c r="AE887" s="144"/>
      <c r="AF887" s="144"/>
      <c r="AG887" s="144"/>
      <c r="AH887" s="144"/>
      <c r="AI887" s="144"/>
      <c r="AJ887" s="144"/>
      <c r="AK887" s="144"/>
      <c r="AL887" s="144"/>
      <c r="AM887" s="144"/>
      <c r="AN887" s="144"/>
      <c r="AO887" s="144"/>
      <c r="AP887" s="144"/>
      <c r="AQ887" s="144"/>
      <c r="AR887" s="144"/>
      <c r="AS887" s="144"/>
      <c r="AT887" s="144"/>
      <c r="AU887" s="144"/>
      <c r="AV887" s="144"/>
      <c r="AW887" s="144"/>
      <c r="AX887" s="144"/>
      <c r="AY887" s="144"/>
      <c r="AZ887" s="144"/>
      <c r="BA887" s="144"/>
      <c r="BB887" s="144"/>
      <c r="BC887" s="144"/>
      <c r="BD887" s="144"/>
      <c r="BE887" s="144"/>
      <c r="BF887" s="144"/>
    </row>
    <row r="888" spans="3:58">
      <c r="C888" s="144"/>
      <c r="D888" s="144"/>
      <c r="E888" s="144"/>
      <c r="F888" s="144"/>
      <c r="G888" s="144"/>
      <c r="H888" s="144"/>
      <c r="I888" s="144"/>
      <c r="J888" s="144"/>
      <c r="K888" s="144"/>
      <c r="L888" s="144"/>
      <c r="M888" s="144"/>
      <c r="N888" s="144"/>
      <c r="O888" s="144"/>
      <c r="P888" s="144"/>
      <c r="Q888" s="145"/>
      <c r="R888" s="145"/>
      <c r="S888" s="145"/>
      <c r="T888" s="145"/>
      <c r="U888" s="145"/>
      <c r="V888" s="145"/>
      <c r="W888" s="145"/>
      <c r="X888" s="145"/>
      <c r="Y888" s="145"/>
      <c r="Z888" s="145"/>
      <c r="AA888" s="145"/>
      <c r="AB888" s="145"/>
      <c r="AC888" s="145"/>
      <c r="AD888" s="145"/>
      <c r="AE888" s="144"/>
      <c r="AF888" s="144"/>
      <c r="AG888" s="144"/>
      <c r="AH888" s="144"/>
      <c r="AI888" s="144"/>
      <c r="AJ888" s="144"/>
      <c r="AK888" s="144"/>
      <c r="AL888" s="144"/>
      <c r="AM888" s="144"/>
      <c r="AN888" s="144"/>
      <c r="AO888" s="144"/>
      <c r="AP888" s="144"/>
      <c r="AQ888" s="144"/>
      <c r="AR888" s="144"/>
      <c r="AS888" s="144"/>
      <c r="AT888" s="144"/>
      <c r="AU888" s="144"/>
      <c r="AV888" s="144"/>
      <c r="AW888" s="144"/>
      <c r="AX888" s="144"/>
      <c r="AY888" s="144"/>
      <c r="AZ888" s="144"/>
      <c r="BA888" s="144"/>
      <c r="BB888" s="144"/>
      <c r="BC888" s="144"/>
      <c r="BD888" s="144"/>
      <c r="BE888" s="144"/>
      <c r="BF888" s="144"/>
    </row>
    <row r="889" spans="3:58">
      <c r="C889" s="144"/>
      <c r="D889" s="144"/>
      <c r="E889" s="144"/>
      <c r="F889" s="144"/>
      <c r="G889" s="144"/>
      <c r="H889" s="144"/>
      <c r="I889" s="144"/>
      <c r="J889" s="144"/>
      <c r="K889" s="144"/>
      <c r="L889" s="144"/>
      <c r="M889" s="144"/>
      <c r="N889" s="144"/>
      <c r="O889" s="144"/>
      <c r="P889" s="144"/>
      <c r="Q889" s="145"/>
      <c r="R889" s="145"/>
      <c r="S889" s="145"/>
      <c r="T889" s="145"/>
      <c r="U889" s="145"/>
      <c r="V889" s="145"/>
      <c r="W889" s="145"/>
      <c r="X889" s="145"/>
      <c r="Y889" s="145"/>
      <c r="Z889" s="145"/>
      <c r="AA889" s="145"/>
      <c r="AB889" s="145"/>
      <c r="AC889" s="145"/>
      <c r="AD889" s="145"/>
      <c r="AE889" s="144"/>
      <c r="AF889" s="144"/>
      <c r="AG889" s="144"/>
      <c r="AH889" s="144"/>
      <c r="AI889" s="144"/>
      <c r="AJ889" s="144"/>
      <c r="AK889" s="144"/>
      <c r="AL889" s="144"/>
      <c r="AM889" s="144"/>
      <c r="AN889" s="144"/>
      <c r="AO889" s="144"/>
      <c r="AP889" s="144"/>
      <c r="AQ889" s="144"/>
      <c r="AR889" s="144"/>
      <c r="AS889" s="144"/>
      <c r="AT889" s="144"/>
      <c r="AU889" s="144"/>
      <c r="AV889" s="144"/>
      <c r="AW889" s="144"/>
      <c r="AX889" s="144"/>
      <c r="AY889" s="144"/>
      <c r="AZ889" s="144"/>
      <c r="BA889" s="144"/>
      <c r="BB889" s="144"/>
      <c r="BC889" s="144"/>
      <c r="BD889" s="144"/>
      <c r="BE889" s="144"/>
      <c r="BF889" s="144"/>
    </row>
    <row r="890" spans="3:58">
      <c r="C890" s="144"/>
      <c r="D890" s="144"/>
      <c r="E890" s="144"/>
      <c r="F890" s="144"/>
      <c r="G890" s="144"/>
      <c r="H890" s="144"/>
      <c r="I890" s="144"/>
      <c r="J890" s="144"/>
      <c r="K890" s="144"/>
      <c r="L890" s="144"/>
      <c r="M890" s="144"/>
      <c r="N890" s="144"/>
      <c r="O890" s="144"/>
      <c r="P890" s="144"/>
      <c r="Q890" s="145"/>
      <c r="R890" s="145"/>
      <c r="S890" s="145"/>
      <c r="T890" s="145"/>
      <c r="U890" s="145"/>
      <c r="V890" s="145"/>
      <c r="W890" s="145"/>
      <c r="X890" s="145"/>
      <c r="Y890" s="145"/>
      <c r="Z890" s="145"/>
      <c r="AA890" s="145"/>
      <c r="AB890" s="145"/>
      <c r="AC890" s="145"/>
      <c r="AD890" s="145"/>
      <c r="AE890" s="144"/>
      <c r="AF890" s="144"/>
      <c r="AG890" s="144"/>
      <c r="AH890" s="144"/>
      <c r="AI890" s="144"/>
      <c r="AJ890" s="144"/>
      <c r="AK890" s="144"/>
      <c r="AL890" s="144"/>
      <c r="AM890" s="144"/>
      <c r="AN890" s="144"/>
      <c r="AO890" s="144"/>
      <c r="AP890" s="144"/>
      <c r="AQ890" s="144"/>
      <c r="AR890" s="144"/>
      <c r="AS890" s="144"/>
      <c r="AT890" s="144"/>
      <c r="AU890" s="144"/>
      <c r="AV890" s="144"/>
      <c r="AW890" s="144"/>
      <c r="AX890" s="144"/>
      <c r="AY890" s="144"/>
      <c r="AZ890" s="144"/>
      <c r="BA890" s="144"/>
      <c r="BB890" s="144"/>
      <c r="BC890" s="144"/>
      <c r="BD890" s="144"/>
      <c r="BE890" s="144"/>
      <c r="BF890" s="144"/>
    </row>
    <row r="891" spans="3:58">
      <c r="C891" s="144"/>
      <c r="D891" s="144"/>
      <c r="E891" s="144"/>
      <c r="F891" s="144"/>
      <c r="G891" s="144"/>
      <c r="H891" s="144"/>
      <c r="I891" s="144"/>
      <c r="J891" s="144"/>
      <c r="K891" s="144"/>
      <c r="L891" s="144"/>
      <c r="M891" s="144"/>
      <c r="N891" s="144"/>
      <c r="O891" s="144"/>
      <c r="P891" s="144"/>
      <c r="Q891" s="145"/>
      <c r="R891" s="145"/>
      <c r="S891" s="145"/>
      <c r="T891" s="145"/>
      <c r="U891" s="145"/>
      <c r="V891" s="145"/>
      <c r="W891" s="145"/>
      <c r="X891" s="145"/>
      <c r="Y891" s="145"/>
      <c r="Z891" s="145"/>
      <c r="AA891" s="145"/>
      <c r="AB891" s="145"/>
      <c r="AC891" s="145"/>
      <c r="AD891" s="145"/>
      <c r="AE891" s="144"/>
      <c r="AF891" s="144"/>
      <c r="AG891" s="144"/>
      <c r="AH891" s="144"/>
      <c r="AI891" s="144"/>
      <c r="AJ891" s="144"/>
      <c r="AK891" s="144"/>
      <c r="AL891" s="144"/>
      <c r="AM891" s="144"/>
      <c r="AN891" s="144"/>
      <c r="AO891" s="144"/>
      <c r="AP891" s="144"/>
      <c r="AQ891" s="144"/>
      <c r="AR891" s="144"/>
      <c r="AS891" s="144"/>
      <c r="AT891" s="144"/>
      <c r="AU891" s="144"/>
      <c r="AV891" s="144"/>
      <c r="AW891" s="144"/>
      <c r="AX891" s="144"/>
      <c r="AY891" s="144"/>
      <c r="AZ891" s="144"/>
      <c r="BA891" s="144"/>
      <c r="BB891" s="144"/>
      <c r="BC891" s="144"/>
      <c r="BD891" s="144"/>
      <c r="BE891" s="144"/>
      <c r="BF891" s="144"/>
    </row>
    <row r="892" spans="3:58">
      <c r="C892" s="144"/>
      <c r="D892" s="144"/>
      <c r="E892" s="144"/>
      <c r="F892" s="144"/>
      <c r="G892" s="144"/>
      <c r="H892" s="144"/>
      <c r="I892" s="144"/>
      <c r="J892" s="144"/>
      <c r="K892" s="144"/>
      <c r="L892" s="144"/>
      <c r="M892" s="144"/>
      <c r="N892" s="144"/>
      <c r="O892" s="144"/>
      <c r="P892" s="144"/>
      <c r="Q892" s="145"/>
      <c r="R892" s="145"/>
      <c r="S892" s="145"/>
      <c r="T892" s="145"/>
      <c r="U892" s="145"/>
      <c r="V892" s="145"/>
      <c r="W892" s="145"/>
      <c r="X892" s="145"/>
      <c r="Y892" s="145"/>
      <c r="Z892" s="145"/>
      <c r="AA892" s="145"/>
      <c r="AB892" s="145"/>
      <c r="AC892" s="145"/>
      <c r="AD892" s="145"/>
      <c r="AE892" s="144"/>
      <c r="AF892" s="144"/>
      <c r="AG892" s="144"/>
      <c r="AH892" s="144"/>
      <c r="AI892" s="144"/>
      <c r="AJ892" s="144"/>
      <c r="AK892" s="144"/>
      <c r="AL892" s="144"/>
      <c r="AM892" s="144"/>
      <c r="AN892" s="144"/>
      <c r="AO892" s="144"/>
      <c r="AP892" s="144"/>
      <c r="AQ892" s="144"/>
      <c r="AR892" s="144"/>
      <c r="AS892" s="144"/>
      <c r="AT892" s="144"/>
      <c r="AU892" s="144"/>
      <c r="AV892" s="144"/>
      <c r="AW892" s="144"/>
      <c r="AX892" s="144"/>
      <c r="AY892" s="144"/>
      <c r="AZ892" s="144"/>
      <c r="BA892" s="144"/>
      <c r="BB892" s="144"/>
      <c r="BC892" s="144"/>
      <c r="BD892" s="144"/>
      <c r="BE892" s="144"/>
      <c r="BF892" s="144"/>
    </row>
    <row r="893" spans="3:58">
      <c r="C893" s="144"/>
      <c r="D893" s="144"/>
      <c r="E893" s="144"/>
      <c r="F893" s="144"/>
      <c r="G893" s="144"/>
      <c r="H893" s="144"/>
      <c r="I893" s="144"/>
      <c r="J893" s="144"/>
      <c r="K893" s="144"/>
      <c r="L893" s="144"/>
      <c r="M893" s="144"/>
      <c r="N893" s="144"/>
      <c r="O893" s="144"/>
      <c r="P893" s="144"/>
      <c r="Q893" s="145"/>
      <c r="R893" s="145"/>
      <c r="S893" s="145"/>
      <c r="T893" s="145"/>
      <c r="U893" s="145"/>
      <c r="V893" s="145"/>
      <c r="W893" s="145"/>
      <c r="X893" s="145"/>
      <c r="Y893" s="145"/>
      <c r="Z893" s="145"/>
      <c r="AA893" s="145"/>
      <c r="AB893" s="145"/>
      <c r="AC893" s="145"/>
      <c r="AD893" s="145"/>
      <c r="AE893" s="144"/>
      <c r="AF893" s="144"/>
      <c r="AG893" s="144"/>
      <c r="AH893" s="144"/>
      <c r="AI893" s="144"/>
      <c r="AJ893" s="144"/>
      <c r="AK893" s="144"/>
      <c r="AL893" s="144"/>
      <c r="AM893" s="144"/>
      <c r="AN893" s="144"/>
      <c r="AO893" s="144"/>
      <c r="AP893" s="144"/>
      <c r="AQ893" s="144"/>
      <c r="AR893" s="144"/>
      <c r="AS893" s="144"/>
      <c r="AT893" s="144"/>
      <c r="AU893" s="144"/>
      <c r="AV893" s="144"/>
      <c r="AW893" s="144"/>
      <c r="AX893" s="144"/>
      <c r="AY893" s="144"/>
      <c r="AZ893" s="144"/>
      <c r="BA893" s="144"/>
      <c r="BB893" s="144"/>
      <c r="BC893" s="144"/>
      <c r="BD893" s="144"/>
      <c r="BE893" s="144"/>
      <c r="BF893" s="144"/>
    </row>
    <row r="894" spans="3:58">
      <c r="C894" s="144"/>
      <c r="D894" s="144"/>
      <c r="E894" s="144"/>
      <c r="F894" s="144"/>
      <c r="G894" s="144"/>
      <c r="H894" s="144"/>
      <c r="I894" s="144"/>
      <c r="J894" s="144"/>
      <c r="K894" s="144"/>
      <c r="L894" s="144"/>
      <c r="M894" s="144"/>
      <c r="N894" s="144"/>
      <c r="O894" s="144"/>
      <c r="P894" s="144"/>
      <c r="Q894" s="145"/>
      <c r="R894" s="145"/>
      <c r="S894" s="145"/>
      <c r="T894" s="145"/>
      <c r="U894" s="145"/>
      <c r="V894" s="145"/>
      <c r="W894" s="145"/>
      <c r="X894" s="145"/>
      <c r="Y894" s="145"/>
      <c r="Z894" s="145"/>
      <c r="AA894" s="145"/>
      <c r="AB894" s="145"/>
      <c r="AC894" s="145"/>
      <c r="AD894" s="145"/>
      <c r="AE894" s="144"/>
      <c r="AF894" s="144"/>
      <c r="AG894" s="144"/>
      <c r="AH894" s="144"/>
      <c r="AI894" s="144"/>
      <c r="AJ894" s="144"/>
      <c r="AK894" s="144"/>
      <c r="AL894" s="144"/>
      <c r="AM894" s="144"/>
      <c r="AN894" s="144"/>
      <c r="AO894" s="144"/>
      <c r="AP894" s="144"/>
      <c r="AQ894" s="144"/>
      <c r="AR894" s="144"/>
      <c r="AS894" s="144"/>
      <c r="AT894" s="144"/>
      <c r="AU894" s="144"/>
      <c r="AV894" s="144"/>
      <c r="AW894" s="144"/>
      <c r="AX894" s="144"/>
      <c r="AY894" s="144"/>
      <c r="AZ894" s="144"/>
      <c r="BA894" s="144"/>
      <c r="BB894" s="144"/>
      <c r="BC894" s="144"/>
      <c r="BD894" s="144"/>
      <c r="BE894" s="144"/>
      <c r="BF894" s="144"/>
    </row>
    <row r="895" spans="3:58">
      <c r="C895" s="144"/>
      <c r="D895" s="144"/>
      <c r="E895" s="144"/>
      <c r="F895" s="144"/>
      <c r="G895" s="144"/>
      <c r="H895" s="144"/>
      <c r="I895" s="144"/>
      <c r="J895" s="144"/>
      <c r="K895" s="144"/>
      <c r="L895" s="144"/>
      <c r="M895" s="144"/>
      <c r="N895" s="144"/>
      <c r="O895" s="144"/>
      <c r="P895" s="144"/>
      <c r="Q895" s="145"/>
      <c r="R895" s="145"/>
      <c r="S895" s="145"/>
      <c r="T895" s="145"/>
      <c r="U895" s="145"/>
      <c r="V895" s="145"/>
      <c r="W895" s="145"/>
      <c r="X895" s="145"/>
      <c r="Y895" s="145"/>
      <c r="Z895" s="145"/>
      <c r="AA895" s="145"/>
      <c r="AB895" s="145"/>
      <c r="AC895" s="145"/>
      <c r="AD895" s="145"/>
      <c r="AE895" s="144"/>
      <c r="AF895" s="144"/>
      <c r="AG895" s="144"/>
      <c r="AH895" s="144"/>
      <c r="AI895" s="144"/>
      <c r="AJ895" s="144"/>
      <c r="AK895" s="144"/>
      <c r="AL895" s="144"/>
      <c r="AM895" s="144"/>
      <c r="AN895" s="144"/>
      <c r="AO895" s="144"/>
      <c r="AP895" s="144"/>
      <c r="AQ895" s="144"/>
      <c r="AR895" s="144"/>
      <c r="AS895" s="144"/>
      <c r="AT895" s="144"/>
      <c r="AU895" s="144"/>
      <c r="AV895" s="144"/>
      <c r="AW895" s="144"/>
      <c r="AX895" s="144"/>
      <c r="AY895" s="144"/>
      <c r="AZ895" s="144"/>
      <c r="BA895" s="144"/>
      <c r="BB895" s="144"/>
      <c r="BC895" s="144"/>
      <c r="BD895" s="144"/>
      <c r="BE895" s="144"/>
      <c r="BF895" s="144"/>
    </row>
    <row r="896" spans="3:58">
      <c r="C896" s="144"/>
      <c r="D896" s="144"/>
      <c r="E896" s="144"/>
      <c r="F896" s="144"/>
      <c r="G896" s="144"/>
      <c r="H896" s="144"/>
      <c r="I896" s="144"/>
      <c r="J896" s="144"/>
      <c r="K896" s="144"/>
      <c r="L896" s="144"/>
      <c r="M896" s="144"/>
      <c r="N896" s="144"/>
      <c r="O896" s="144"/>
      <c r="P896" s="144"/>
      <c r="Q896" s="145"/>
      <c r="R896" s="145"/>
      <c r="S896" s="145"/>
      <c r="T896" s="145"/>
      <c r="U896" s="145"/>
      <c r="V896" s="145"/>
      <c r="W896" s="145"/>
      <c r="X896" s="145"/>
      <c r="Y896" s="145"/>
      <c r="Z896" s="145"/>
      <c r="AA896" s="145"/>
      <c r="AB896" s="145"/>
      <c r="AC896" s="145"/>
      <c r="AD896" s="145"/>
      <c r="AE896" s="144"/>
      <c r="AF896" s="144"/>
      <c r="AG896" s="144"/>
      <c r="AH896" s="144"/>
      <c r="AI896" s="144"/>
      <c r="AJ896" s="144"/>
      <c r="AK896" s="144"/>
      <c r="AL896" s="144"/>
      <c r="AM896" s="144"/>
      <c r="AN896" s="144"/>
      <c r="AO896" s="144"/>
      <c r="AP896" s="144"/>
      <c r="AQ896" s="144"/>
      <c r="AR896" s="144"/>
      <c r="AS896" s="144"/>
      <c r="AT896" s="144"/>
      <c r="AU896" s="144"/>
      <c r="AV896" s="144"/>
      <c r="AW896" s="144"/>
      <c r="AX896" s="144"/>
      <c r="AY896" s="144"/>
      <c r="AZ896" s="144"/>
      <c r="BA896" s="144"/>
      <c r="BB896" s="144"/>
      <c r="BC896" s="144"/>
      <c r="BD896" s="144"/>
      <c r="BE896" s="144"/>
      <c r="BF896" s="144"/>
    </row>
    <row r="897" spans="3:58">
      <c r="C897" s="144"/>
      <c r="D897" s="144"/>
      <c r="E897" s="144"/>
      <c r="F897" s="144"/>
      <c r="G897" s="144"/>
      <c r="H897" s="144"/>
      <c r="I897" s="144"/>
      <c r="J897" s="144"/>
      <c r="K897" s="144"/>
      <c r="L897" s="144"/>
      <c r="M897" s="144"/>
      <c r="N897" s="144"/>
      <c r="O897" s="144"/>
      <c r="P897" s="144"/>
      <c r="Q897" s="145"/>
      <c r="R897" s="145"/>
      <c r="S897" s="145"/>
      <c r="T897" s="145"/>
      <c r="U897" s="145"/>
      <c r="V897" s="145"/>
      <c r="W897" s="145"/>
      <c r="X897" s="145"/>
      <c r="Y897" s="145"/>
      <c r="Z897" s="145"/>
      <c r="AA897" s="145"/>
      <c r="AB897" s="145"/>
      <c r="AC897" s="145"/>
      <c r="AD897" s="145"/>
      <c r="AE897" s="144"/>
      <c r="AF897" s="144"/>
      <c r="AG897" s="144"/>
      <c r="AH897" s="144"/>
      <c r="AI897" s="144"/>
      <c r="AJ897" s="144"/>
      <c r="AK897" s="144"/>
      <c r="AL897" s="144"/>
      <c r="AM897" s="144"/>
      <c r="AN897" s="144"/>
      <c r="AO897" s="144"/>
      <c r="AP897" s="144"/>
      <c r="AQ897" s="144"/>
      <c r="AR897" s="144"/>
      <c r="AS897" s="144"/>
      <c r="AT897" s="144"/>
      <c r="AU897" s="144"/>
      <c r="AV897" s="144"/>
      <c r="AW897" s="144"/>
      <c r="AX897" s="144"/>
      <c r="AY897" s="144"/>
      <c r="AZ897" s="144"/>
      <c r="BA897" s="144"/>
      <c r="BB897" s="144"/>
      <c r="BC897" s="144"/>
      <c r="BD897" s="144"/>
      <c r="BE897" s="144"/>
      <c r="BF897" s="144"/>
    </row>
    <row r="898" spans="3:58">
      <c r="C898" s="144"/>
      <c r="D898" s="144"/>
      <c r="E898" s="144"/>
      <c r="F898" s="144"/>
      <c r="G898" s="144"/>
      <c r="H898" s="144"/>
      <c r="I898" s="144"/>
      <c r="J898" s="144"/>
      <c r="K898" s="144"/>
      <c r="L898" s="144"/>
      <c r="M898" s="144"/>
      <c r="N898" s="144"/>
      <c r="O898" s="144"/>
      <c r="P898" s="144"/>
      <c r="Q898" s="145"/>
      <c r="R898" s="145"/>
      <c r="S898" s="145"/>
      <c r="T898" s="145"/>
      <c r="U898" s="145"/>
      <c r="V898" s="145"/>
      <c r="W898" s="145"/>
      <c r="X898" s="145"/>
      <c r="Y898" s="145"/>
      <c r="Z898" s="145"/>
      <c r="AA898" s="145"/>
      <c r="AB898" s="145"/>
      <c r="AC898" s="145"/>
      <c r="AD898" s="145"/>
      <c r="AE898" s="144"/>
      <c r="AF898" s="144"/>
      <c r="AG898" s="144"/>
      <c r="AH898" s="144"/>
      <c r="AI898" s="144"/>
      <c r="AJ898" s="144"/>
      <c r="AK898" s="144"/>
      <c r="AL898" s="144"/>
      <c r="AM898" s="144"/>
      <c r="AN898" s="144"/>
      <c r="AO898" s="144"/>
      <c r="AP898" s="144"/>
      <c r="AQ898" s="144"/>
      <c r="AR898" s="144"/>
      <c r="AS898" s="144"/>
      <c r="AT898" s="144"/>
      <c r="AU898" s="144"/>
      <c r="AV898" s="144"/>
      <c r="AW898" s="144"/>
      <c r="AX898" s="144"/>
      <c r="AY898" s="144"/>
      <c r="AZ898" s="144"/>
      <c r="BA898" s="144"/>
      <c r="BB898" s="144"/>
      <c r="BC898" s="144"/>
      <c r="BD898" s="144"/>
      <c r="BE898" s="144"/>
      <c r="BF898" s="144"/>
    </row>
    <row r="899" spans="3:58">
      <c r="C899" s="144"/>
      <c r="D899" s="144"/>
      <c r="E899" s="144"/>
      <c r="F899" s="144"/>
      <c r="G899" s="144"/>
      <c r="H899" s="144"/>
      <c r="I899" s="144"/>
      <c r="J899" s="144"/>
      <c r="K899" s="144"/>
      <c r="L899" s="144"/>
      <c r="M899" s="144"/>
      <c r="N899" s="144"/>
      <c r="O899" s="144"/>
      <c r="P899" s="144"/>
      <c r="Q899" s="145"/>
      <c r="R899" s="145"/>
      <c r="S899" s="145"/>
      <c r="T899" s="145"/>
      <c r="U899" s="145"/>
      <c r="V899" s="145"/>
      <c r="W899" s="145"/>
      <c r="X899" s="145"/>
      <c r="Y899" s="145"/>
      <c r="Z899" s="145"/>
      <c r="AA899" s="145"/>
      <c r="AB899" s="145"/>
      <c r="AC899" s="145"/>
      <c r="AD899" s="145"/>
      <c r="AE899" s="144"/>
      <c r="AF899" s="144"/>
      <c r="AG899" s="144"/>
      <c r="AH899" s="144"/>
      <c r="AI899" s="144"/>
      <c r="AJ899" s="144"/>
      <c r="AK899" s="144"/>
      <c r="AL899" s="144"/>
      <c r="AM899" s="144"/>
      <c r="AN899" s="144"/>
      <c r="AO899" s="144"/>
      <c r="AP899" s="144"/>
      <c r="AQ899" s="144"/>
      <c r="AR899" s="144"/>
      <c r="AS899" s="144"/>
      <c r="AT899" s="144"/>
      <c r="AU899" s="144"/>
      <c r="AV899" s="144"/>
      <c r="AW899" s="144"/>
      <c r="AX899" s="144"/>
      <c r="AY899" s="144"/>
      <c r="AZ899" s="144"/>
      <c r="BA899" s="144"/>
      <c r="BB899" s="144"/>
      <c r="BC899" s="144"/>
      <c r="BD899" s="144"/>
      <c r="BE899" s="144"/>
      <c r="BF899" s="144"/>
    </row>
    <row r="900" spans="3:58">
      <c r="C900" s="144"/>
      <c r="D900" s="144"/>
      <c r="E900" s="144"/>
      <c r="F900" s="144"/>
      <c r="G900" s="144"/>
      <c r="H900" s="144"/>
      <c r="I900" s="144"/>
      <c r="J900" s="144"/>
      <c r="K900" s="144"/>
      <c r="L900" s="144"/>
      <c r="M900" s="144"/>
      <c r="N900" s="144"/>
      <c r="O900" s="144"/>
      <c r="P900" s="144"/>
      <c r="Q900" s="145"/>
      <c r="R900" s="145"/>
      <c r="S900" s="145"/>
      <c r="T900" s="145"/>
      <c r="U900" s="145"/>
      <c r="V900" s="145"/>
      <c r="W900" s="145"/>
      <c r="X900" s="145"/>
      <c r="Y900" s="145"/>
      <c r="Z900" s="145"/>
      <c r="AA900" s="145"/>
      <c r="AB900" s="145"/>
      <c r="AC900" s="145"/>
      <c r="AD900" s="145"/>
      <c r="AE900" s="144"/>
      <c r="AF900" s="144"/>
      <c r="AG900" s="144"/>
      <c r="AH900" s="144"/>
      <c r="AI900" s="144"/>
      <c r="AJ900" s="144"/>
      <c r="AK900" s="144"/>
      <c r="AL900" s="144"/>
      <c r="AM900" s="144"/>
      <c r="AN900" s="144"/>
      <c r="AO900" s="144"/>
      <c r="AP900" s="144"/>
      <c r="AQ900" s="144"/>
      <c r="AR900" s="144"/>
      <c r="AS900" s="144"/>
      <c r="AT900" s="144"/>
      <c r="AU900" s="144"/>
      <c r="AV900" s="144"/>
      <c r="AW900" s="144"/>
      <c r="AX900" s="144"/>
      <c r="AY900" s="144"/>
      <c r="AZ900" s="144"/>
      <c r="BA900" s="144"/>
      <c r="BB900" s="144"/>
      <c r="BC900" s="144"/>
      <c r="BD900" s="144"/>
      <c r="BE900" s="144"/>
      <c r="BF900" s="144"/>
    </row>
    <row r="901" spans="3:58">
      <c r="C901" s="144"/>
      <c r="D901" s="144"/>
      <c r="E901" s="144"/>
      <c r="F901" s="144"/>
      <c r="G901" s="144"/>
      <c r="H901" s="144"/>
      <c r="I901" s="144"/>
      <c r="J901" s="144"/>
      <c r="K901" s="144"/>
      <c r="L901" s="144"/>
      <c r="M901" s="144"/>
      <c r="N901" s="144"/>
      <c r="O901" s="144"/>
      <c r="P901" s="144"/>
      <c r="Q901" s="145"/>
      <c r="R901" s="145"/>
      <c r="S901" s="145"/>
      <c r="T901" s="145"/>
      <c r="U901" s="145"/>
      <c r="V901" s="145"/>
      <c r="W901" s="145"/>
      <c r="X901" s="145"/>
      <c r="Y901" s="145"/>
      <c r="Z901" s="145"/>
      <c r="AA901" s="145"/>
      <c r="AB901" s="145"/>
      <c r="AC901" s="145"/>
      <c r="AD901" s="145"/>
      <c r="AE901" s="144"/>
      <c r="AF901" s="144"/>
      <c r="AG901" s="144"/>
      <c r="AH901" s="144"/>
      <c r="AI901" s="144"/>
      <c r="AJ901" s="144"/>
      <c r="AK901" s="144"/>
      <c r="AL901" s="144"/>
      <c r="AM901" s="144"/>
      <c r="AN901" s="144"/>
      <c r="AO901" s="144"/>
      <c r="AP901" s="144"/>
      <c r="AQ901" s="144"/>
      <c r="AR901" s="144"/>
      <c r="AS901" s="144"/>
      <c r="AT901" s="144"/>
      <c r="AU901" s="144"/>
      <c r="AV901" s="144"/>
      <c r="AW901" s="144"/>
      <c r="AX901" s="144"/>
      <c r="AY901" s="144"/>
      <c r="AZ901" s="144"/>
      <c r="BA901" s="144"/>
      <c r="BB901" s="144"/>
      <c r="BC901" s="144"/>
      <c r="BD901" s="144"/>
      <c r="BE901" s="144"/>
      <c r="BF901" s="144"/>
    </row>
    <row r="902" spans="3:58">
      <c r="C902" s="144"/>
      <c r="D902" s="144"/>
      <c r="E902" s="144"/>
      <c r="F902" s="144"/>
      <c r="G902" s="144"/>
      <c r="H902" s="144"/>
      <c r="I902" s="144"/>
      <c r="J902" s="144"/>
      <c r="K902" s="144"/>
      <c r="L902" s="144"/>
      <c r="M902" s="144"/>
      <c r="N902" s="144"/>
      <c r="O902" s="144"/>
      <c r="P902" s="144"/>
      <c r="Q902" s="145"/>
      <c r="R902" s="145"/>
      <c r="S902" s="145"/>
      <c r="T902" s="145"/>
      <c r="U902" s="145"/>
      <c r="V902" s="145"/>
      <c r="W902" s="145"/>
      <c r="X902" s="145"/>
      <c r="Y902" s="145"/>
      <c r="Z902" s="145"/>
      <c r="AA902" s="145"/>
      <c r="AB902" s="145"/>
      <c r="AC902" s="145"/>
      <c r="AD902" s="145"/>
      <c r="AE902" s="144"/>
      <c r="AF902" s="144"/>
      <c r="AG902" s="144"/>
      <c r="AH902" s="144"/>
      <c r="AI902" s="144"/>
      <c r="AJ902" s="144"/>
      <c r="AK902" s="144"/>
      <c r="AL902" s="144"/>
      <c r="AM902" s="144"/>
      <c r="AN902" s="144"/>
      <c r="AO902" s="144"/>
      <c r="AP902" s="144"/>
      <c r="AQ902" s="144"/>
      <c r="AR902" s="144"/>
      <c r="AS902" s="144"/>
      <c r="AT902" s="144"/>
      <c r="AU902" s="144"/>
      <c r="AV902" s="144"/>
      <c r="AW902" s="144"/>
      <c r="AX902" s="144"/>
      <c r="AY902" s="144"/>
      <c r="AZ902" s="144"/>
      <c r="BA902" s="144"/>
      <c r="BB902" s="144"/>
      <c r="BC902" s="144"/>
      <c r="BD902" s="144"/>
      <c r="BE902" s="144"/>
      <c r="BF902" s="144"/>
    </row>
    <row r="903" spans="3:58">
      <c r="C903" s="144"/>
      <c r="D903" s="144"/>
      <c r="E903" s="144"/>
      <c r="F903" s="144"/>
      <c r="G903" s="144"/>
      <c r="H903" s="144"/>
      <c r="I903" s="144"/>
      <c r="J903" s="144"/>
      <c r="K903" s="144"/>
      <c r="L903" s="144"/>
      <c r="M903" s="144"/>
      <c r="N903" s="144"/>
      <c r="O903" s="144"/>
      <c r="P903" s="144"/>
      <c r="Q903" s="145"/>
      <c r="R903" s="145"/>
      <c r="S903" s="145"/>
      <c r="T903" s="145"/>
      <c r="U903" s="145"/>
      <c r="V903" s="145"/>
      <c r="W903" s="145"/>
      <c r="X903" s="145"/>
      <c r="Y903" s="145"/>
      <c r="Z903" s="145"/>
      <c r="AA903" s="145"/>
      <c r="AB903" s="145"/>
      <c r="AC903" s="145"/>
      <c r="AD903" s="145"/>
      <c r="AE903" s="144"/>
      <c r="AF903" s="144"/>
      <c r="AG903" s="144"/>
      <c r="AH903" s="144"/>
      <c r="AI903" s="144"/>
      <c r="AJ903" s="144"/>
      <c r="AK903" s="144"/>
      <c r="AL903" s="144"/>
      <c r="AM903" s="144"/>
      <c r="AN903" s="144"/>
      <c r="AO903" s="144"/>
      <c r="AP903" s="144"/>
      <c r="AQ903" s="144"/>
      <c r="AR903" s="144"/>
      <c r="AS903" s="144"/>
      <c r="AT903" s="144"/>
      <c r="AU903" s="144"/>
      <c r="AV903" s="144"/>
      <c r="AW903" s="144"/>
      <c r="AX903" s="144"/>
      <c r="AY903" s="144"/>
      <c r="AZ903" s="144"/>
      <c r="BA903" s="144"/>
      <c r="BB903" s="144"/>
      <c r="BC903" s="144"/>
      <c r="BD903" s="144"/>
      <c r="BE903" s="144"/>
      <c r="BF903" s="144"/>
    </row>
    <row r="904" spans="3:58">
      <c r="C904" s="144"/>
      <c r="D904" s="144"/>
      <c r="E904" s="144"/>
      <c r="F904" s="144"/>
      <c r="G904" s="144"/>
      <c r="H904" s="144"/>
      <c r="I904" s="144"/>
      <c r="J904" s="144"/>
      <c r="K904" s="144"/>
      <c r="L904" s="144"/>
      <c r="M904" s="144"/>
      <c r="N904" s="144"/>
      <c r="O904" s="144"/>
      <c r="P904" s="144"/>
      <c r="Q904" s="145"/>
      <c r="R904" s="145"/>
      <c r="S904" s="145"/>
      <c r="T904" s="145"/>
      <c r="U904" s="145"/>
      <c r="V904" s="145"/>
      <c r="W904" s="145"/>
      <c r="X904" s="145"/>
      <c r="Y904" s="145"/>
      <c r="Z904" s="145"/>
      <c r="AA904" s="145"/>
      <c r="AB904" s="145"/>
      <c r="AC904" s="145"/>
      <c r="AD904" s="145"/>
      <c r="AE904" s="144"/>
      <c r="AF904" s="144"/>
      <c r="AG904" s="144"/>
      <c r="AH904" s="144"/>
      <c r="AI904" s="144"/>
      <c r="AJ904" s="144"/>
      <c r="AK904" s="144"/>
      <c r="AL904" s="144"/>
      <c r="AM904" s="144"/>
      <c r="AN904" s="144"/>
      <c r="AO904" s="144"/>
      <c r="AP904" s="144"/>
      <c r="AQ904" s="144"/>
      <c r="AR904" s="144"/>
      <c r="AS904" s="144"/>
      <c r="AT904" s="144"/>
      <c r="AU904" s="144"/>
      <c r="AV904" s="144"/>
      <c r="AW904" s="144"/>
      <c r="AX904" s="144"/>
      <c r="AY904" s="144"/>
      <c r="AZ904" s="144"/>
      <c r="BA904" s="144"/>
      <c r="BB904" s="144"/>
      <c r="BC904" s="144"/>
      <c r="BD904" s="144"/>
      <c r="BE904" s="144"/>
      <c r="BF904" s="144"/>
    </row>
    <row r="905" spans="3:58">
      <c r="C905" s="144"/>
      <c r="D905" s="144"/>
      <c r="E905" s="144"/>
      <c r="F905" s="144"/>
      <c r="G905" s="144"/>
      <c r="H905" s="144"/>
      <c r="I905" s="144"/>
      <c r="J905" s="144"/>
      <c r="K905" s="144"/>
      <c r="L905" s="144"/>
      <c r="M905" s="144"/>
      <c r="N905" s="144"/>
      <c r="O905" s="144"/>
      <c r="P905" s="144"/>
      <c r="Q905" s="145"/>
      <c r="R905" s="145"/>
      <c r="S905" s="145"/>
      <c r="T905" s="145"/>
      <c r="U905" s="145"/>
      <c r="V905" s="145"/>
      <c r="W905" s="145"/>
      <c r="X905" s="145"/>
      <c r="Y905" s="145"/>
      <c r="Z905" s="145"/>
      <c r="AA905" s="145"/>
      <c r="AB905" s="145"/>
      <c r="AC905" s="145"/>
      <c r="AD905" s="145"/>
      <c r="AE905" s="144"/>
      <c r="AF905" s="144"/>
      <c r="AG905" s="144"/>
      <c r="AH905" s="144"/>
      <c r="AI905" s="144"/>
      <c r="AJ905" s="144"/>
      <c r="AK905" s="144"/>
      <c r="AL905" s="144"/>
      <c r="AM905" s="144"/>
      <c r="AN905" s="144"/>
      <c r="AO905" s="144"/>
      <c r="AP905" s="144"/>
      <c r="AQ905" s="144"/>
      <c r="AR905" s="144"/>
      <c r="AS905" s="144"/>
      <c r="AT905" s="144"/>
      <c r="AU905" s="144"/>
      <c r="AV905" s="144"/>
      <c r="AW905" s="144"/>
      <c r="AX905" s="144"/>
      <c r="AY905" s="144"/>
      <c r="AZ905" s="144"/>
      <c r="BA905" s="144"/>
      <c r="BB905" s="144"/>
      <c r="BC905" s="144"/>
      <c r="BD905" s="144"/>
      <c r="BE905" s="144"/>
      <c r="BF905" s="144"/>
    </row>
    <row r="906" spans="3:58">
      <c r="C906" s="144"/>
      <c r="D906" s="144"/>
      <c r="E906" s="144"/>
      <c r="F906" s="144"/>
      <c r="G906" s="144"/>
      <c r="H906" s="144"/>
      <c r="I906" s="144"/>
      <c r="J906" s="144"/>
      <c r="K906" s="144"/>
      <c r="L906" s="144"/>
      <c r="M906" s="144"/>
      <c r="N906" s="144"/>
      <c r="O906" s="144"/>
      <c r="P906" s="144"/>
      <c r="Q906" s="145"/>
      <c r="R906" s="145"/>
      <c r="S906" s="145"/>
      <c r="T906" s="145"/>
      <c r="U906" s="145"/>
      <c r="V906" s="145"/>
      <c r="W906" s="145"/>
      <c r="X906" s="145"/>
      <c r="Y906" s="145"/>
      <c r="Z906" s="145"/>
      <c r="AA906" s="145"/>
      <c r="AB906" s="145"/>
      <c r="AC906" s="145"/>
      <c r="AD906" s="145"/>
      <c r="AE906" s="144"/>
      <c r="AF906" s="144"/>
      <c r="AG906" s="144"/>
      <c r="AH906" s="144"/>
      <c r="AI906" s="144"/>
      <c r="AJ906" s="144"/>
      <c r="AK906" s="144"/>
      <c r="AL906" s="144"/>
      <c r="AM906" s="144"/>
      <c r="AN906" s="144"/>
      <c r="AO906" s="144"/>
      <c r="AP906" s="144"/>
      <c r="AQ906" s="144"/>
      <c r="AR906" s="144"/>
      <c r="AS906" s="144"/>
      <c r="AT906" s="144"/>
      <c r="AU906" s="144"/>
      <c r="AV906" s="144"/>
      <c r="AW906" s="144"/>
      <c r="AX906" s="144"/>
      <c r="AY906" s="144"/>
      <c r="AZ906" s="144"/>
      <c r="BA906" s="144"/>
      <c r="BB906" s="144"/>
      <c r="BC906" s="144"/>
      <c r="BD906" s="144"/>
      <c r="BE906" s="144"/>
      <c r="BF906" s="144"/>
    </row>
    <row r="907" spans="3:58">
      <c r="C907" s="144"/>
      <c r="D907" s="144"/>
      <c r="E907" s="144"/>
      <c r="F907" s="144"/>
      <c r="G907" s="144"/>
      <c r="H907" s="144"/>
      <c r="I907" s="144"/>
      <c r="J907" s="144"/>
      <c r="K907" s="144"/>
      <c r="L907" s="144"/>
      <c r="M907" s="144"/>
      <c r="N907" s="144"/>
      <c r="O907" s="144"/>
      <c r="P907" s="144"/>
      <c r="Q907" s="145"/>
      <c r="R907" s="145"/>
      <c r="S907" s="145"/>
      <c r="T907" s="145"/>
      <c r="U907" s="145"/>
      <c r="V907" s="145"/>
      <c r="W907" s="145"/>
      <c r="X907" s="145"/>
      <c r="Y907" s="145"/>
      <c r="Z907" s="145"/>
      <c r="AA907" s="145"/>
      <c r="AB907" s="145"/>
      <c r="AC907" s="145"/>
      <c r="AD907" s="145"/>
      <c r="AE907" s="144"/>
      <c r="AF907" s="144"/>
      <c r="AG907" s="144"/>
      <c r="AH907" s="144"/>
      <c r="AI907" s="144"/>
      <c r="AJ907" s="144"/>
      <c r="AK907" s="144"/>
      <c r="AL907" s="144"/>
      <c r="AM907" s="144"/>
      <c r="AN907" s="144"/>
      <c r="AO907" s="144"/>
      <c r="AP907" s="144"/>
      <c r="AQ907" s="144"/>
      <c r="AR907" s="144"/>
      <c r="AS907" s="144"/>
      <c r="AT907" s="144"/>
      <c r="AU907" s="144"/>
      <c r="AV907" s="144"/>
      <c r="AW907" s="144"/>
      <c r="AX907" s="144"/>
      <c r="AY907" s="144"/>
      <c r="AZ907" s="144"/>
      <c r="BA907" s="144"/>
      <c r="BB907" s="144"/>
      <c r="BC907" s="144"/>
      <c r="BD907" s="144"/>
      <c r="BE907" s="144"/>
      <c r="BF907" s="144"/>
    </row>
    <row r="908" spans="3:58">
      <c r="C908" s="144"/>
      <c r="D908" s="144"/>
      <c r="E908" s="144"/>
      <c r="F908" s="144"/>
      <c r="G908" s="144"/>
      <c r="H908" s="144"/>
      <c r="I908" s="144"/>
      <c r="J908" s="144"/>
      <c r="K908" s="144"/>
      <c r="L908" s="144"/>
      <c r="M908" s="144"/>
      <c r="N908" s="144"/>
      <c r="O908" s="144"/>
      <c r="P908" s="144"/>
      <c r="Q908" s="145"/>
      <c r="R908" s="145"/>
      <c r="S908" s="145"/>
      <c r="T908" s="145"/>
      <c r="U908" s="145"/>
      <c r="V908" s="145"/>
      <c r="W908" s="145"/>
      <c r="X908" s="145"/>
      <c r="Y908" s="145"/>
      <c r="Z908" s="145"/>
      <c r="AA908" s="145"/>
      <c r="AB908" s="145"/>
      <c r="AC908" s="145"/>
      <c r="AD908" s="145"/>
      <c r="AE908" s="144"/>
      <c r="AF908" s="144"/>
      <c r="AG908" s="144"/>
      <c r="AH908" s="144"/>
      <c r="AI908" s="144"/>
      <c r="AJ908" s="144"/>
      <c r="AK908" s="144"/>
      <c r="AL908" s="144"/>
      <c r="AM908" s="144"/>
      <c r="AN908" s="144"/>
      <c r="AO908" s="144"/>
      <c r="AP908" s="144"/>
      <c r="AQ908" s="144"/>
      <c r="AR908" s="144"/>
      <c r="AS908" s="144"/>
      <c r="AT908" s="144"/>
      <c r="AU908" s="144"/>
      <c r="AV908" s="144"/>
      <c r="AW908" s="144"/>
      <c r="AX908" s="144"/>
      <c r="AY908" s="144"/>
      <c r="AZ908" s="144"/>
      <c r="BA908" s="144"/>
      <c r="BB908" s="144"/>
      <c r="BC908" s="144"/>
      <c r="BD908" s="144"/>
      <c r="BE908" s="144"/>
      <c r="BF908" s="144"/>
    </row>
    <row r="909" spans="3:58">
      <c r="C909" s="144"/>
      <c r="D909" s="144"/>
      <c r="E909" s="144"/>
      <c r="F909" s="144"/>
      <c r="G909" s="144"/>
      <c r="H909" s="144"/>
      <c r="I909" s="144"/>
      <c r="J909" s="144"/>
      <c r="K909" s="144"/>
      <c r="L909" s="144"/>
      <c r="M909" s="144"/>
      <c r="N909" s="144"/>
      <c r="O909" s="144"/>
      <c r="P909" s="144"/>
      <c r="Q909" s="145"/>
      <c r="R909" s="145"/>
      <c r="S909" s="145"/>
      <c r="T909" s="145"/>
      <c r="U909" s="145"/>
      <c r="V909" s="145"/>
      <c r="W909" s="145"/>
      <c r="X909" s="145"/>
      <c r="Y909" s="145"/>
      <c r="Z909" s="145"/>
      <c r="AA909" s="145"/>
      <c r="AB909" s="145"/>
      <c r="AC909" s="145"/>
      <c r="AD909" s="145"/>
      <c r="AE909" s="144"/>
      <c r="AF909" s="144"/>
      <c r="AG909" s="144"/>
      <c r="AH909" s="144"/>
      <c r="AI909" s="144"/>
      <c r="AJ909" s="144"/>
      <c r="AK909" s="144"/>
      <c r="AL909" s="144"/>
      <c r="AM909" s="144"/>
      <c r="AN909" s="144"/>
      <c r="AO909" s="144"/>
      <c r="AP909" s="144"/>
      <c r="AQ909" s="144"/>
      <c r="AR909" s="144"/>
      <c r="AS909" s="144"/>
      <c r="AT909" s="144"/>
      <c r="AU909" s="144"/>
      <c r="AV909" s="144"/>
      <c r="AW909" s="144"/>
      <c r="AX909" s="144"/>
      <c r="AY909" s="144"/>
      <c r="AZ909" s="144"/>
      <c r="BA909" s="144"/>
      <c r="BB909" s="144"/>
      <c r="BC909" s="144"/>
      <c r="BD909" s="144"/>
      <c r="BE909" s="144"/>
      <c r="BF909" s="144"/>
    </row>
    <row r="910" spans="3:58">
      <c r="C910" s="144"/>
      <c r="D910" s="144"/>
      <c r="E910" s="144"/>
      <c r="F910" s="144"/>
      <c r="G910" s="144"/>
      <c r="H910" s="144"/>
      <c r="I910" s="144"/>
      <c r="J910" s="144"/>
      <c r="K910" s="144"/>
      <c r="L910" s="144"/>
      <c r="M910" s="144"/>
      <c r="N910" s="144"/>
      <c r="O910" s="144"/>
      <c r="P910" s="144"/>
      <c r="Q910" s="145"/>
      <c r="R910" s="145"/>
      <c r="S910" s="145"/>
      <c r="T910" s="145"/>
      <c r="U910" s="145"/>
      <c r="V910" s="145"/>
      <c r="W910" s="145"/>
      <c r="X910" s="145"/>
      <c r="Y910" s="145"/>
      <c r="Z910" s="145"/>
      <c r="AA910" s="145"/>
      <c r="AB910" s="145"/>
      <c r="AC910" s="145"/>
      <c r="AD910" s="145"/>
      <c r="AE910" s="144"/>
      <c r="AF910" s="144"/>
      <c r="AG910" s="144"/>
      <c r="AH910" s="144"/>
      <c r="AI910" s="144"/>
      <c r="AJ910" s="144"/>
      <c r="AK910" s="144"/>
      <c r="AL910" s="144"/>
      <c r="AM910" s="144"/>
      <c r="AN910" s="144"/>
      <c r="AO910" s="144"/>
      <c r="AP910" s="144"/>
      <c r="AQ910" s="144"/>
      <c r="AR910" s="144"/>
      <c r="AS910" s="144"/>
      <c r="AT910" s="144"/>
      <c r="AU910" s="144"/>
      <c r="AV910" s="144"/>
      <c r="AW910" s="144"/>
      <c r="AX910" s="144"/>
      <c r="AY910" s="144"/>
      <c r="AZ910" s="144"/>
      <c r="BA910" s="144"/>
      <c r="BB910" s="144"/>
      <c r="BC910" s="144"/>
      <c r="BD910" s="144"/>
      <c r="BE910" s="144"/>
      <c r="BF910" s="144"/>
    </row>
    <row r="911" spans="3:58">
      <c r="C911" s="144"/>
      <c r="D911" s="144"/>
      <c r="E911" s="144"/>
      <c r="F911" s="144"/>
      <c r="G911" s="144"/>
      <c r="H911" s="144"/>
      <c r="I911" s="144"/>
      <c r="J911" s="144"/>
      <c r="K911" s="144"/>
      <c r="L911" s="144"/>
      <c r="M911" s="144"/>
      <c r="N911" s="144"/>
      <c r="O911" s="144"/>
      <c r="P911" s="144"/>
      <c r="Q911" s="145"/>
      <c r="R911" s="145"/>
      <c r="S911" s="145"/>
      <c r="T911" s="145"/>
      <c r="U911" s="145"/>
      <c r="V911" s="145"/>
      <c r="W911" s="145"/>
      <c r="X911" s="145"/>
      <c r="Y911" s="145"/>
      <c r="Z911" s="145"/>
      <c r="AA911" s="145"/>
      <c r="AB911" s="145"/>
      <c r="AC911" s="145"/>
      <c r="AD911" s="145"/>
      <c r="AE911" s="144"/>
      <c r="AF911" s="144"/>
      <c r="AG911" s="144"/>
      <c r="AH911" s="144"/>
      <c r="AI911" s="144"/>
      <c r="AJ911" s="144"/>
      <c r="AK911" s="144"/>
      <c r="AL911" s="144"/>
      <c r="AM911" s="144"/>
      <c r="AN911" s="144"/>
      <c r="AO911" s="144"/>
      <c r="AP911" s="144"/>
      <c r="AQ911" s="144"/>
      <c r="AR911" s="144"/>
      <c r="AS911" s="144"/>
      <c r="AT911" s="144"/>
      <c r="AU911" s="144"/>
      <c r="AV911" s="144"/>
      <c r="AW911" s="144"/>
      <c r="AX911" s="144"/>
      <c r="AY911" s="144"/>
      <c r="AZ911" s="144"/>
      <c r="BA911" s="144"/>
      <c r="BB911" s="144"/>
      <c r="BC911" s="144"/>
      <c r="BD911" s="144"/>
      <c r="BE911" s="144"/>
      <c r="BF911" s="144"/>
    </row>
    <row r="912" spans="3:58">
      <c r="C912" s="144"/>
      <c r="D912" s="144"/>
      <c r="E912" s="144"/>
      <c r="F912" s="144"/>
      <c r="G912" s="144"/>
      <c r="H912" s="144"/>
      <c r="I912" s="144"/>
      <c r="J912" s="144"/>
      <c r="K912" s="144"/>
      <c r="L912" s="144"/>
      <c r="M912" s="144"/>
      <c r="N912" s="144"/>
      <c r="O912" s="144"/>
      <c r="P912" s="144"/>
      <c r="Q912" s="145"/>
      <c r="R912" s="145"/>
      <c r="S912" s="145"/>
      <c r="T912" s="145"/>
      <c r="U912" s="145"/>
      <c r="V912" s="145"/>
      <c r="W912" s="145"/>
      <c r="X912" s="145"/>
      <c r="Y912" s="145"/>
      <c r="Z912" s="145"/>
      <c r="AA912" s="145"/>
      <c r="AB912" s="145"/>
      <c r="AC912" s="145"/>
      <c r="AD912" s="145"/>
      <c r="AE912" s="144"/>
      <c r="AF912" s="144"/>
      <c r="AG912" s="144"/>
      <c r="AH912" s="144"/>
      <c r="AI912" s="144"/>
      <c r="AJ912" s="144"/>
      <c r="AK912" s="144"/>
      <c r="AL912" s="144"/>
      <c r="AM912" s="144"/>
      <c r="AN912" s="144"/>
      <c r="AO912" s="144"/>
      <c r="AP912" s="144"/>
      <c r="AQ912" s="144"/>
      <c r="AR912" s="144"/>
      <c r="AS912" s="144"/>
      <c r="AT912" s="144"/>
      <c r="AU912" s="144"/>
      <c r="AV912" s="144"/>
      <c r="AW912" s="144"/>
      <c r="AX912" s="144"/>
      <c r="AY912" s="144"/>
      <c r="AZ912" s="144"/>
      <c r="BA912" s="144"/>
      <c r="BB912" s="144"/>
      <c r="BC912" s="144"/>
      <c r="BD912" s="144"/>
      <c r="BE912" s="144"/>
      <c r="BF912" s="144"/>
    </row>
    <row r="913" spans="3:58">
      <c r="C913" s="144"/>
      <c r="D913" s="144"/>
      <c r="E913" s="144"/>
      <c r="F913" s="144"/>
      <c r="G913" s="144"/>
      <c r="H913" s="144"/>
      <c r="I913" s="144"/>
      <c r="J913" s="144"/>
      <c r="K913" s="144"/>
      <c r="L913" s="144"/>
      <c r="M913" s="144"/>
      <c r="N913" s="144"/>
      <c r="O913" s="144"/>
      <c r="P913" s="144"/>
      <c r="Q913" s="145"/>
      <c r="R913" s="145"/>
      <c r="S913" s="145"/>
      <c r="T913" s="145"/>
      <c r="U913" s="145"/>
      <c r="V913" s="145"/>
      <c r="W913" s="145"/>
      <c r="X913" s="145"/>
      <c r="Y913" s="145"/>
      <c r="Z913" s="145"/>
      <c r="AA913" s="145"/>
      <c r="AB913" s="145"/>
      <c r="AC913" s="145"/>
      <c r="AD913" s="145"/>
      <c r="AE913" s="144"/>
      <c r="AF913" s="144"/>
      <c r="AG913" s="144"/>
      <c r="AH913" s="144"/>
      <c r="AI913" s="144"/>
      <c r="AJ913" s="144"/>
      <c r="AK913" s="144"/>
      <c r="AL913" s="144"/>
      <c r="AM913" s="144"/>
      <c r="AN913" s="144"/>
      <c r="AO913" s="144"/>
      <c r="AP913" s="144"/>
      <c r="AQ913" s="144"/>
      <c r="AR913" s="144"/>
      <c r="AS913" s="144"/>
      <c r="AT913" s="144"/>
      <c r="AU913" s="144"/>
      <c r="AV913" s="144"/>
      <c r="AW913" s="144"/>
      <c r="AX913" s="144"/>
      <c r="AY913" s="144"/>
      <c r="AZ913" s="144"/>
      <c r="BA913" s="144"/>
      <c r="BB913" s="144"/>
      <c r="BC913" s="144"/>
      <c r="BD913" s="144"/>
      <c r="BE913" s="144"/>
      <c r="BF913" s="144"/>
    </row>
    <row r="914" spans="3:58">
      <c r="C914" s="144"/>
      <c r="D914" s="144"/>
      <c r="E914" s="144"/>
      <c r="F914" s="144"/>
      <c r="G914" s="144"/>
      <c r="H914" s="144"/>
      <c r="I914" s="144"/>
      <c r="J914" s="144"/>
      <c r="K914" s="144"/>
      <c r="L914" s="144"/>
      <c r="M914" s="144"/>
      <c r="N914" s="144"/>
      <c r="O914" s="144"/>
      <c r="P914" s="144"/>
      <c r="Q914" s="145"/>
      <c r="R914" s="145"/>
      <c r="S914" s="145"/>
      <c r="T914" s="145"/>
      <c r="U914" s="145"/>
      <c r="V914" s="145"/>
      <c r="W914" s="145"/>
      <c r="X914" s="145"/>
      <c r="Y914" s="145"/>
      <c r="Z914" s="145"/>
      <c r="AA914" s="145"/>
      <c r="AB914" s="145"/>
      <c r="AC914" s="145"/>
      <c r="AD914" s="145"/>
      <c r="AE914" s="144"/>
      <c r="AF914" s="144"/>
      <c r="AG914" s="144"/>
      <c r="AH914" s="144"/>
      <c r="AI914" s="144"/>
      <c r="AJ914" s="144"/>
      <c r="AK914" s="144"/>
      <c r="AL914" s="144"/>
      <c r="AM914" s="144"/>
      <c r="AN914" s="144"/>
      <c r="AO914" s="144"/>
      <c r="AP914" s="144"/>
      <c r="AQ914" s="144"/>
      <c r="AR914" s="144"/>
      <c r="AS914" s="144"/>
      <c r="AT914" s="144"/>
      <c r="AU914" s="144"/>
      <c r="AV914" s="144"/>
      <c r="AW914" s="144"/>
      <c r="AX914" s="144"/>
      <c r="AY914" s="144"/>
      <c r="AZ914" s="144"/>
      <c r="BA914" s="144"/>
      <c r="BB914" s="144"/>
      <c r="BC914" s="144"/>
      <c r="BD914" s="144"/>
      <c r="BE914" s="144"/>
      <c r="BF914" s="144"/>
    </row>
    <row r="915" spans="3:58">
      <c r="C915" s="144"/>
      <c r="D915" s="144"/>
      <c r="E915" s="144"/>
      <c r="F915" s="144"/>
      <c r="G915" s="144"/>
      <c r="H915" s="144"/>
      <c r="I915" s="144"/>
      <c r="J915" s="144"/>
      <c r="K915" s="144"/>
      <c r="L915" s="144"/>
      <c r="M915" s="144"/>
      <c r="N915" s="144"/>
      <c r="O915" s="144"/>
      <c r="P915" s="144"/>
      <c r="Q915" s="145"/>
      <c r="R915" s="145"/>
      <c r="S915" s="145"/>
      <c r="T915" s="145"/>
      <c r="U915" s="145"/>
      <c r="V915" s="145"/>
      <c r="W915" s="145"/>
      <c r="X915" s="145"/>
      <c r="Y915" s="145"/>
      <c r="Z915" s="145"/>
      <c r="AA915" s="145"/>
      <c r="AB915" s="145"/>
      <c r="AC915" s="145"/>
      <c r="AD915" s="145"/>
      <c r="AE915" s="144"/>
      <c r="AF915" s="144"/>
      <c r="AG915" s="144"/>
      <c r="AH915" s="144"/>
      <c r="AI915" s="144"/>
      <c r="AJ915" s="144"/>
      <c r="AK915" s="144"/>
      <c r="AL915" s="144"/>
      <c r="AM915" s="144"/>
      <c r="AN915" s="144"/>
      <c r="AO915" s="144"/>
      <c r="AP915" s="144"/>
      <c r="AQ915" s="144"/>
      <c r="AR915" s="144"/>
      <c r="AS915" s="144"/>
      <c r="AT915" s="144"/>
      <c r="AU915" s="144"/>
      <c r="AV915" s="144"/>
      <c r="AW915" s="144"/>
      <c r="AX915" s="144"/>
      <c r="AY915" s="144"/>
      <c r="AZ915" s="144"/>
      <c r="BA915" s="144"/>
      <c r="BB915" s="144"/>
      <c r="BC915" s="144"/>
      <c r="BD915" s="144"/>
      <c r="BE915" s="144"/>
      <c r="BF915" s="144"/>
    </row>
    <row r="916" spans="3:58">
      <c r="C916" s="144"/>
      <c r="D916" s="144"/>
      <c r="E916" s="144"/>
      <c r="F916" s="144"/>
      <c r="G916" s="144"/>
      <c r="H916" s="144"/>
      <c r="I916" s="144"/>
      <c r="J916" s="144"/>
      <c r="K916" s="144"/>
      <c r="L916" s="144"/>
      <c r="M916" s="144"/>
      <c r="N916" s="144"/>
      <c r="O916" s="144"/>
      <c r="P916" s="144"/>
      <c r="Q916" s="145"/>
      <c r="R916" s="145"/>
      <c r="S916" s="145"/>
      <c r="T916" s="145"/>
      <c r="U916" s="145"/>
      <c r="V916" s="145"/>
      <c r="W916" s="145"/>
      <c r="X916" s="145"/>
      <c r="Y916" s="145"/>
      <c r="Z916" s="145"/>
      <c r="AA916" s="145"/>
      <c r="AB916" s="145"/>
      <c r="AC916" s="145"/>
      <c r="AD916" s="145"/>
      <c r="AE916" s="144"/>
      <c r="AF916" s="144"/>
      <c r="AG916" s="144"/>
      <c r="AH916" s="144"/>
      <c r="AI916" s="144"/>
      <c r="AJ916" s="144"/>
      <c r="AK916" s="144"/>
      <c r="AL916" s="144"/>
      <c r="AM916" s="144"/>
      <c r="AN916" s="144"/>
      <c r="AO916" s="144"/>
      <c r="AP916" s="144"/>
      <c r="AQ916" s="144"/>
      <c r="AR916" s="144"/>
      <c r="AS916" s="144"/>
      <c r="AT916" s="144"/>
      <c r="AU916" s="144"/>
      <c r="AV916" s="144"/>
      <c r="AW916" s="144"/>
      <c r="AX916" s="144"/>
      <c r="AY916" s="144"/>
      <c r="AZ916" s="144"/>
      <c r="BA916" s="144"/>
      <c r="BB916" s="144"/>
      <c r="BC916" s="144"/>
      <c r="BD916" s="144"/>
      <c r="BE916" s="144"/>
      <c r="BF916" s="144"/>
    </row>
    <row r="917" spans="3:58">
      <c r="C917" s="144"/>
      <c r="D917" s="144"/>
      <c r="E917" s="144"/>
      <c r="F917" s="144"/>
      <c r="G917" s="144"/>
      <c r="H917" s="144"/>
      <c r="I917" s="144"/>
      <c r="J917" s="144"/>
      <c r="K917" s="144"/>
      <c r="L917" s="144"/>
      <c r="M917" s="144"/>
      <c r="N917" s="144"/>
      <c r="O917" s="144"/>
      <c r="P917" s="144"/>
      <c r="Q917" s="145"/>
      <c r="R917" s="145"/>
      <c r="S917" s="145"/>
      <c r="T917" s="145"/>
      <c r="U917" s="145"/>
      <c r="V917" s="145"/>
      <c r="W917" s="145"/>
      <c r="X917" s="145"/>
      <c r="Y917" s="145"/>
      <c r="Z917" s="145"/>
      <c r="AA917" s="145"/>
      <c r="AB917" s="145"/>
      <c r="AC917" s="145"/>
      <c r="AD917" s="145"/>
      <c r="AE917" s="144"/>
      <c r="AF917" s="144"/>
      <c r="AG917" s="144"/>
      <c r="AH917" s="144"/>
      <c r="AI917" s="144"/>
      <c r="AJ917" s="144"/>
      <c r="AK917" s="144"/>
      <c r="AL917" s="144"/>
      <c r="AM917" s="144"/>
      <c r="AN917" s="144"/>
      <c r="AO917" s="144"/>
      <c r="AP917" s="144"/>
      <c r="AQ917" s="144"/>
      <c r="AR917" s="144"/>
      <c r="AS917" s="144"/>
      <c r="AT917" s="144"/>
      <c r="AU917" s="144"/>
      <c r="AV917" s="144"/>
      <c r="AW917" s="144"/>
      <c r="AX917" s="144"/>
      <c r="AY917" s="144"/>
      <c r="AZ917" s="144"/>
      <c r="BA917" s="144"/>
      <c r="BB917" s="144"/>
      <c r="BC917" s="144"/>
      <c r="BD917" s="144"/>
      <c r="BE917" s="144"/>
      <c r="BF917" s="144"/>
    </row>
    <row r="918" spans="3:58">
      <c r="C918" s="144"/>
      <c r="D918" s="144"/>
      <c r="E918" s="144"/>
      <c r="F918" s="144"/>
      <c r="G918" s="144"/>
      <c r="H918" s="144"/>
      <c r="I918" s="144"/>
      <c r="J918" s="144"/>
      <c r="K918" s="144"/>
      <c r="L918" s="144"/>
      <c r="M918" s="144"/>
      <c r="N918" s="144"/>
      <c r="O918" s="144"/>
      <c r="P918" s="144"/>
      <c r="Q918" s="145"/>
      <c r="R918" s="145"/>
      <c r="S918" s="145"/>
      <c r="T918" s="145"/>
      <c r="U918" s="145"/>
      <c r="V918" s="145"/>
      <c r="W918" s="145"/>
      <c r="X918" s="145"/>
      <c r="Y918" s="145"/>
      <c r="Z918" s="145"/>
      <c r="AA918" s="145"/>
      <c r="AB918" s="145"/>
      <c r="AC918" s="145"/>
      <c r="AD918" s="145"/>
      <c r="AE918" s="144"/>
      <c r="AF918" s="144"/>
      <c r="AG918" s="144"/>
      <c r="AH918" s="144"/>
      <c r="AI918" s="144"/>
      <c r="AJ918" s="144"/>
      <c r="AK918" s="144"/>
      <c r="AL918" s="144"/>
      <c r="AM918" s="144"/>
      <c r="AN918" s="144"/>
      <c r="AO918" s="144"/>
      <c r="AP918" s="144"/>
      <c r="AQ918" s="144"/>
      <c r="AR918" s="144"/>
      <c r="AS918" s="144"/>
      <c r="AT918" s="144"/>
      <c r="AU918" s="144"/>
      <c r="AV918" s="144"/>
      <c r="AW918" s="144"/>
      <c r="AX918" s="144"/>
      <c r="AY918" s="144"/>
      <c r="AZ918" s="144"/>
      <c r="BA918" s="144"/>
      <c r="BB918" s="144"/>
      <c r="BC918" s="144"/>
      <c r="BD918" s="144"/>
      <c r="BE918" s="144"/>
      <c r="BF918" s="144"/>
    </row>
    <row r="919" spans="3:58">
      <c r="C919" s="144"/>
      <c r="D919" s="144"/>
      <c r="E919" s="144"/>
      <c r="F919" s="144"/>
      <c r="G919" s="144"/>
      <c r="H919" s="144"/>
      <c r="I919" s="144"/>
      <c r="J919" s="144"/>
      <c r="K919" s="144"/>
      <c r="L919" s="144"/>
      <c r="M919" s="144"/>
      <c r="N919" s="144"/>
      <c r="O919" s="144"/>
      <c r="P919" s="144"/>
      <c r="Q919" s="145"/>
      <c r="R919" s="145"/>
      <c r="S919" s="145"/>
      <c r="T919" s="145"/>
      <c r="U919" s="145"/>
      <c r="V919" s="145"/>
      <c r="W919" s="145"/>
      <c r="X919" s="145"/>
      <c r="Y919" s="145"/>
      <c r="Z919" s="145"/>
      <c r="AA919" s="145"/>
      <c r="AB919" s="145"/>
      <c r="AC919" s="145"/>
      <c r="AD919" s="145"/>
      <c r="AE919" s="144"/>
      <c r="AF919" s="144"/>
      <c r="AG919" s="144"/>
      <c r="AH919" s="144"/>
      <c r="AI919" s="144"/>
      <c r="AJ919" s="144"/>
      <c r="AK919" s="144"/>
      <c r="AL919" s="144"/>
      <c r="AM919" s="144"/>
      <c r="AN919" s="144"/>
      <c r="AO919" s="144"/>
      <c r="AP919" s="144"/>
      <c r="AQ919" s="144"/>
      <c r="AR919" s="144"/>
      <c r="AS919" s="144"/>
      <c r="AT919" s="144"/>
      <c r="AU919" s="144"/>
      <c r="AV919" s="144"/>
      <c r="AW919" s="144"/>
      <c r="AX919" s="144"/>
      <c r="AY919" s="144"/>
      <c r="AZ919" s="144"/>
      <c r="BA919" s="144"/>
      <c r="BB919" s="144"/>
      <c r="BC919" s="144"/>
      <c r="BD919" s="144"/>
      <c r="BE919" s="144"/>
      <c r="BF919" s="144"/>
    </row>
    <row r="920" spans="3:58">
      <c r="C920" s="144"/>
      <c r="D920" s="144"/>
      <c r="E920" s="144"/>
      <c r="F920" s="144"/>
      <c r="G920" s="144"/>
      <c r="H920" s="144"/>
      <c r="I920" s="144"/>
      <c r="J920" s="144"/>
      <c r="K920" s="144"/>
      <c r="L920" s="144"/>
      <c r="M920" s="144"/>
      <c r="N920" s="144"/>
      <c r="O920" s="144"/>
      <c r="P920" s="144"/>
      <c r="Q920" s="145"/>
      <c r="R920" s="145"/>
      <c r="S920" s="145"/>
      <c r="T920" s="145"/>
      <c r="U920" s="145"/>
      <c r="V920" s="145"/>
      <c r="W920" s="145"/>
      <c r="X920" s="145"/>
      <c r="Y920" s="145"/>
      <c r="Z920" s="145"/>
      <c r="AA920" s="145"/>
      <c r="AB920" s="145"/>
      <c r="AC920" s="145"/>
      <c r="AD920" s="145"/>
      <c r="AE920" s="144"/>
      <c r="AF920" s="144"/>
      <c r="AG920" s="144"/>
      <c r="AH920" s="144"/>
      <c r="AI920" s="144"/>
      <c r="AJ920" s="144"/>
      <c r="AK920" s="144"/>
      <c r="AL920" s="144"/>
      <c r="AM920" s="144"/>
      <c r="AN920" s="144"/>
      <c r="AO920" s="144"/>
      <c r="AP920" s="144"/>
      <c r="AQ920" s="144"/>
      <c r="AR920" s="144"/>
      <c r="AS920" s="144"/>
      <c r="AT920" s="144"/>
      <c r="AU920" s="144"/>
      <c r="AV920" s="144"/>
      <c r="AW920" s="144"/>
      <c r="AX920" s="144"/>
      <c r="AY920" s="144"/>
      <c r="AZ920" s="144"/>
      <c r="BA920" s="144"/>
      <c r="BB920" s="144"/>
      <c r="BC920" s="144"/>
      <c r="BD920" s="144"/>
      <c r="BE920" s="144"/>
      <c r="BF920" s="144"/>
    </row>
    <row r="921" spans="3:58">
      <c r="C921" s="144"/>
      <c r="D921" s="144"/>
      <c r="E921" s="144"/>
      <c r="F921" s="144"/>
      <c r="G921" s="144"/>
      <c r="H921" s="144"/>
      <c r="I921" s="144"/>
      <c r="J921" s="144"/>
      <c r="K921" s="144"/>
      <c r="L921" s="144"/>
      <c r="M921" s="144"/>
      <c r="N921" s="144"/>
      <c r="O921" s="144"/>
      <c r="P921" s="144"/>
      <c r="Q921" s="145"/>
      <c r="R921" s="145"/>
      <c r="S921" s="145"/>
      <c r="T921" s="145"/>
      <c r="U921" s="145"/>
      <c r="V921" s="145"/>
      <c r="W921" s="145"/>
      <c r="X921" s="145"/>
      <c r="Y921" s="145"/>
      <c r="Z921" s="145"/>
      <c r="AA921" s="145"/>
      <c r="AB921" s="145"/>
      <c r="AC921" s="145"/>
      <c r="AD921" s="145"/>
      <c r="AE921" s="144"/>
      <c r="AF921" s="144"/>
      <c r="AG921" s="144"/>
      <c r="AH921" s="144"/>
      <c r="AI921" s="144"/>
      <c r="AJ921" s="144"/>
      <c r="AK921" s="144"/>
      <c r="AL921" s="144"/>
      <c r="AM921" s="144"/>
      <c r="AN921" s="144"/>
      <c r="AO921" s="144"/>
      <c r="AP921" s="144"/>
      <c r="AQ921" s="144"/>
      <c r="AR921" s="144"/>
      <c r="AS921" s="144"/>
      <c r="AT921" s="144"/>
      <c r="AU921" s="144"/>
      <c r="AV921" s="144"/>
      <c r="AW921" s="144"/>
      <c r="AX921" s="144"/>
      <c r="AY921" s="144"/>
      <c r="AZ921" s="144"/>
      <c r="BA921" s="144"/>
      <c r="BB921" s="144"/>
      <c r="BC921" s="144"/>
      <c r="BD921" s="144"/>
      <c r="BE921" s="144"/>
      <c r="BF921" s="144"/>
    </row>
    <row r="922" spans="3:58">
      <c r="C922" s="144"/>
      <c r="D922" s="144"/>
      <c r="E922" s="144"/>
      <c r="F922" s="144"/>
      <c r="G922" s="144"/>
      <c r="H922" s="144"/>
      <c r="I922" s="144"/>
      <c r="J922" s="144"/>
      <c r="K922" s="144"/>
      <c r="L922" s="144"/>
      <c r="M922" s="144"/>
      <c r="N922" s="144"/>
      <c r="O922" s="144"/>
      <c r="P922" s="144"/>
      <c r="Q922" s="145"/>
      <c r="R922" s="145"/>
      <c r="S922" s="145"/>
      <c r="T922" s="145"/>
      <c r="U922" s="145"/>
      <c r="V922" s="145"/>
      <c r="W922" s="145"/>
      <c r="X922" s="145"/>
      <c r="Y922" s="145"/>
      <c r="Z922" s="145"/>
      <c r="AA922" s="145"/>
      <c r="AB922" s="145"/>
      <c r="AC922" s="145"/>
      <c r="AD922" s="145"/>
      <c r="AE922" s="144"/>
      <c r="AF922" s="144"/>
      <c r="AG922" s="144"/>
      <c r="AH922" s="144"/>
      <c r="AI922" s="144"/>
      <c r="AJ922" s="144"/>
      <c r="AK922" s="144"/>
      <c r="AL922" s="144"/>
      <c r="AM922" s="144"/>
      <c r="AN922" s="144"/>
      <c r="AO922" s="144"/>
      <c r="AP922" s="144"/>
      <c r="AQ922" s="144"/>
      <c r="AR922" s="144"/>
      <c r="AS922" s="144"/>
      <c r="AT922" s="144"/>
      <c r="AU922" s="144"/>
      <c r="AV922" s="144"/>
      <c r="AW922" s="144"/>
      <c r="AX922" s="144"/>
      <c r="AY922" s="144"/>
      <c r="AZ922" s="144"/>
      <c r="BA922" s="144"/>
      <c r="BB922" s="144"/>
      <c r="BC922" s="144"/>
      <c r="BD922" s="144"/>
      <c r="BE922" s="144"/>
      <c r="BF922" s="144"/>
    </row>
    <row r="923" spans="3:58">
      <c r="C923" s="144"/>
      <c r="D923" s="144"/>
      <c r="E923" s="144"/>
      <c r="F923" s="144"/>
      <c r="G923" s="144"/>
      <c r="H923" s="144"/>
      <c r="I923" s="144"/>
      <c r="J923" s="144"/>
      <c r="K923" s="144"/>
      <c r="L923" s="144"/>
      <c r="M923" s="144"/>
      <c r="N923" s="144"/>
      <c r="O923" s="144"/>
      <c r="P923" s="144"/>
      <c r="Q923" s="145"/>
      <c r="R923" s="145"/>
      <c r="S923" s="145"/>
      <c r="T923" s="145"/>
      <c r="U923" s="145"/>
      <c r="V923" s="145"/>
      <c r="W923" s="145"/>
      <c r="X923" s="145"/>
      <c r="Y923" s="145"/>
      <c r="Z923" s="145"/>
      <c r="AA923" s="145"/>
      <c r="AB923" s="145"/>
      <c r="AC923" s="145"/>
      <c r="AD923" s="145"/>
      <c r="AE923" s="144"/>
      <c r="AF923" s="144"/>
      <c r="AG923" s="144"/>
      <c r="AH923" s="144"/>
      <c r="AI923" s="144"/>
      <c r="AJ923" s="144"/>
      <c r="AK923" s="144"/>
      <c r="AL923" s="144"/>
      <c r="AM923" s="144"/>
      <c r="AN923" s="144"/>
      <c r="AO923" s="144"/>
      <c r="AP923" s="144"/>
      <c r="AQ923" s="144"/>
      <c r="AR923" s="144"/>
      <c r="AS923" s="144"/>
      <c r="AT923" s="144"/>
      <c r="AU923" s="144"/>
      <c r="AV923" s="144"/>
      <c r="AW923" s="144"/>
      <c r="AX923" s="144"/>
      <c r="AY923" s="144"/>
      <c r="AZ923" s="144"/>
      <c r="BA923" s="144"/>
      <c r="BB923" s="144"/>
      <c r="BC923" s="144"/>
      <c r="BD923" s="144"/>
      <c r="BE923" s="144"/>
      <c r="BF923" s="144"/>
    </row>
    <row r="924" spans="3:58">
      <c r="C924" s="144"/>
      <c r="D924" s="144"/>
      <c r="E924" s="144"/>
      <c r="F924" s="144"/>
      <c r="G924" s="144"/>
      <c r="H924" s="144"/>
      <c r="I924" s="144"/>
      <c r="J924" s="144"/>
      <c r="K924" s="144"/>
      <c r="L924" s="144"/>
      <c r="M924" s="144"/>
      <c r="N924" s="144"/>
      <c r="O924" s="144"/>
      <c r="P924" s="144"/>
      <c r="Q924" s="145"/>
      <c r="R924" s="145"/>
      <c r="S924" s="145"/>
      <c r="T924" s="145"/>
      <c r="U924" s="145"/>
      <c r="V924" s="145"/>
      <c r="W924" s="145"/>
      <c r="X924" s="145"/>
      <c r="Y924" s="145"/>
      <c r="Z924" s="145"/>
      <c r="AA924" s="145"/>
      <c r="AB924" s="145"/>
      <c r="AC924" s="145"/>
      <c r="AD924" s="145"/>
      <c r="AE924" s="144"/>
      <c r="AF924" s="144"/>
      <c r="AG924" s="144"/>
      <c r="AH924" s="144"/>
      <c r="AI924" s="144"/>
      <c r="AJ924" s="144"/>
      <c r="AK924" s="144"/>
      <c r="AL924" s="144"/>
      <c r="AM924" s="144"/>
      <c r="AN924" s="144"/>
      <c r="AO924" s="144"/>
      <c r="AP924" s="144"/>
      <c r="AQ924" s="144"/>
      <c r="AR924" s="144"/>
      <c r="AS924" s="144"/>
      <c r="AT924" s="144"/>
      <c r="AU924" s="144"/>
      <c r="AV924" s="144"/>
      <c r="AW924" s="144"/>
      <c r="AX924" s="144"/>
      <c r="AY924" s="144"/>
      <c r="AZ924" s="144"/>
      <c r="BA924" s="144"/>
      <c r="BB924" s="144"/>
      <c r="BC924" s="144"/>
      <c r="BD924" s="144"/>
      <c r="BE924" s="144"/>
      <c r="BF924" s="144"/>
    </row>
    <row r="925" spans="3:58">
      <c r="C925" s="144"/>
      <c r="D925" s="144"/>
      <c r="E925" s="144"/>
      <c r="F925" s="144"/>
      <c r="G925" s="144"/>
      <c r="H925" s="144"/>
      <c r="I925" s="144"/>
      <c r="J925" s="144"/>
      <c r="K925" s="144"/>
      <c r="L925" s="144"/>
      <c r="M925" s="144"/>
      <c r="N925" s="144"/>
      <c r="O925" s="144"/>
      <c r="P925" s="144"/>
      <c r="Q925" s="145"/>
      <c r="R925" s="145"/>
      <c r="S925" s="145"/>
      <c r="T925" s="145"/>
      <c r="U925" s="145"/>
      <c r="V925" s="145"/>
      <c r="W925" s="145"/>
      <c r="X925" s="145"/>
      <c r="Y925" s="145"/>
      <c r="Z925" s="145"/>
      <c r="AA925" s="145"/>
      <c r="AB925" s="145"/>
      <c r="AC925" s="145"/>
      <c r="AD925" s="145"/>
      <c r="AE925" s="144"/>
      <c r="AF925" s="144"/>
      <c r="AG925" s="144"/>
      <c r="AH925" s="144"/>
      <c r="AI925" s="144"/>
      <c r="AJ925" s="144"/>
      <c r="AK925" s="144"/>
      <c r="AL925" s="144"/>
      <c r="AM925" s="144"/>
      <c r="AN925" s="144"/>
      <c r="AO925" s="144"/>
      <c r="AP925" s="144"/>
      <c r="AQ925" s="144"/>
      <c r="AR925" s="144"/>
      <c r="AS925" s="144"/>
      <c r="AT925" s="144"/>
      <c r="AU925" s="144"/>
      <c r="AV925" s="144"/>
      <c r="AW925" s="144"/>
      <c r="AX925" s="144"/>
      <c r="AY925" s="144"/>
      <c r="AZ925" s="144"/>
      <c r="BA925" s="144"/>
      <c r="BB925" s="144"/>
      <c r="BC925" s="144"/>
      <c r="BD925" s="144"/>
      <c r="BE925" s="144"/>
      <c r="BF925" s="144"/>
    </row>
    <row r="926" spans="3:58">
      <c r="C926" s="144"/>
      <c r="D926" s="144"/>
      <c r="E926" s="144"/>
      <c r="F926" s="144"/>
      <c r="G926" s="144"/>
      <c r="H926" s="144"/>
      <c r="I926" s="144"/>
      <c r="J926" s="144"/>
      <c r="K926" s="144"/>
      <c r="L926" s="144"/>
      <c r="M926" s="144"/>
      <c r="N926" s="144"/>
      <c r="O926" s="144"/>
      <c r="P926" s="144"/>
      <c r="Q926" s="145"/>
      <c r="R926" s="145"/>
      <c r="S926" s="145"/>
      <c r="T926" s="145"/>
      <c r="U926" s="145"/>
      <c r="V926" s="145"/>
      <c r="W926" s="145"/>
      <c r="X926" s="145"/>
      <c r="Y926" s="145"/>
      <c r="Z926" s="145"/>
      <c r="AA926" s="145"/>
      <c r="AB926" s="145"/>
      <c r="AC926" s="145"/>
      <c r="AD926" s="145"/>
      <c r="AE926" s="144"/>
      <c r="AF926" s="144"/>
      <c r="AG926" s="144"/>
      <c r="AH926" s="144"/>
      <c r="AI926" s="144"/>
      <c r="AJ926" s="144"/>
      <c r="AK926" s="144"/>
      <c r="AL926" s="144"/>
      <c r="AM926" s="144"/>
      <c r="AN926" s="144"/>
      <c r="AO926" s="144"/>
      <c r="AP926" s="144"/>
      <c r="AQ926" s="144"/>
      <c r="AR926" s="144"/>
      <c r="AS926" s="144"/>
      <c r="AT926" s="144"/>
      <c r="AU926" s="144"/>
      <c r="AV926" s="144"/>
      <c r="AW926" s="144"/>
      <c r="AX926" s="144"/>
      <c r="AY926" s="144"/>
      <c r="AZ926" s="144"/>
      <c r="BA926" s="144"/>
      <c r="BB926" s="144"/>
      <c r="BC926" s="144"/>
      <c r="BD926" s="144"/>
      <c r="BE926" s="144"/>
      <c r="BF926" s="144"/>
    </row>
    <row r="927" spans="3:58">
      <c r="C927" s="144"/>
      <c r="D927" s="144"/>
      <c r="E927" s="144"/>
      <c r="F927" s="144"/>
      <c r="G927" s="144"/>
      <c r="H927" s="144"/>
      <c r="I927" s="144"/>
      <c r="J927" s="144"/>
      <c r="K927" s="144"/>
      <c r="L927" s="144"/>
      <c r="M927" s="144"/>
      <c r="N927" s="144"/>
      <c r="O927" s="144"/>
      <c r="P927" s="144"/>
      <c r="Q927" s="145"/>
      <c r="R927" s="145"/>
      <c r="S927" s="145"/>
      <c r="T927" s="145"/>
      <c r="U927" s="145"/>
      <c r="V927" s="145"/>
      <c r="W927" s="145"/>
      <c r="X927" s="145"/>
      <c r="Y927" s="145"/>
      <c r="Z927" s="145"/>
      <c r="AA927" s="145"/>
      <c r="AB927" s="145"/>
      <c r="AC927" s="145"/>
      <c r="AD927" s="145"/>
      <c r="AE927" s="144"/>
      <c r="AF927" s="144"/>
      <c r="AG927" s="144"/>
      <c r="AH927" s="144"/>
      <c r="AI927" s="144"/>
      <c r="AJ927" s="144"/>
      <c r="AK927" s="144"/>
      <c r="AL927" s="144"/>
      <c r="AM927" s="144"/>
      <c r="AN927" s="144"/>
      <c r="AO927" s="144"/>
      <c r="AP927" s="144"/>
      <c r="AQ927" s="144"/>
      <c r="AR927" s="144"/>
      <c r="AS927" s="144"/>
      <c r="AT927" s="144"/>
      <c r="AU927" s="144"/>
      <c r="AV927" s="144"/>
      <c r="AW927" s="144"/>
      <c r="AX927" s="144"/>
      <c r="AY927" s="144"/>
      <c r="AZ927" s="144"/>
      <c r="BA927" s="144"/>
      <c r="BB927" s="144"/>
      <c r="BC927" s="144"/>
      <c r="BD927" s="144"/>
      <c r="BE927" s="144"/>
      <c r="BF927" s="144"/>
    </row>
    <row r="928" spans="3:58">
      <c r="C928" s="144"/>
      <c r="D928" s="144"/>
      <c r="E928" s="144"/>
      <c r="F928" s="144"/>
      <c r="G928" s="144"/>
      <c r="H928" s="144"/>
      <c r="I928" s="144"/>
      <c r="J928" s="144"/>
      <c r="K928" s="144"/>
      <c r="L928" s="144"/>
      <c r="M928" s="144"/>
      <c r="N928" s="144"/>
      <c r="O928" s="144"/>
      <c r="P928" s="144"/>
      <c r="Q928" s="145"/>
      <c r="R928" s="145"/>
      <c r="S928" s="145"/>
      <c r="T928" s="145"/>
      <c r="U928" s="145"/>
      <c r="V928" s="145"/>
      <c r="W928" s="145"/>
      <c r="X928" s="145"/>
      <c r="Y928" s="145"/>
      <c r="Z928" s="145"/>
      <c r="AA928" s="145"/>
      <c r="AB928" s="145"/>
      <c r="AC928" s="145"/>
      <c r="AD928" s="145"/>
      <c r="AE928" s="144"/>
      <c r="AF928" s="144"/>
      <c r="AG928" s="144"/>
      <c r="AH928" s="144"/>
      <c r="AI928" s="144"/>
      <c r="AJ928" s="144"/>
      <c r="AK928" s="144"/>
      <c r="AL928" s="144"/>
      <c r="AM928" s="144"/>
      <c r="AN928" s="144"/>
      <c r="AO928" s="144"/>
      <c r="AP928" s="144"/>
      <c r="AQ928" s="144"/>
      <c r="AR928" s="144"/>
      <c r="AS928" s="144"/>
      <c r="AT928" s="144"/>
      <c r="AU928" s="144"/>
      <c r="AV928" s="144"/>
      <c r="AW928" s="144"/>
      <c r="AX928" s="144"/>
      <c r="AY928" s="144"/>
      <c r="AZ928" s="144"/>
      <c r="BA928" s="144"/>
      <c r="BB928" s="144"/>
      <c r="BC928" s="144"/>
      <c r="BD928" s="144"/>
      <c r="BE928" s="144"/>
      <c r="BF928" s="144"/>
    </row>
    <row r="929" spans="3:58">
      <c r="C929" s="144"/>
      <c r="D929" s="144"/>
      <c r="E929" s="144"/>
      <c r="F929" s="144"/>
      <c r="G929" s="144"/>
      <c r="H929" s="144"/>
      <c r="I929" s="144"/>
      <c r="J929" s="144"/>
      <c r="K929" s="144"/>
      <c r="L929" s="144"/>
      <c r="M929" s="144"/>
      <c r="N929" s="144"/>
      <c r="O929" s="144"/>
      <c r="P929" s="144"/>
      <c r="Q929" s="145"/>
      <c r="R929" s="145"/>
      <c r="S929" s="145"/>
      <c r="T929" s="145"/>
      <c r="U929" s="145"/>
      <c r="V929" s="145"/>
      <c r="W929" s="145"/>
      <c r="X929" s="145"/>
      <c r="Y929" s="145"/>
      <c r="Z929" s="145"/>
      <c r="AA929" s="145"/>
      <c r="AB929" s="145"/>
      <c r="AC929" s="145"/>
      <c r="AD929" s="145"/>
      <c r="AE929" s="144"/>
      <c r="AF929" s="144"/>
      <c r="AG929" s="144"/>
      <c r="AH929" s="144"/>
      <c r="AI929" s="144"/>
      <c r="AJ929" s="144"/>
      <c r="AK929" s="144"/>
      <c r="AL929" s="144"/>
      <c r="AM929" s="144"/>
      <c r="AN929" s="144"/>
      <c r="AO929" s="144"/>
      <c r="AP929" s="144"/>
      <c r="AQ929" s="144"/>
      <c r="AR929" s="144"/>
      <c r="AS929" s="144"/>
      <c r="AT929" s="144"/>
      <c r="AU929" s="144"/>
      <c r="AV929" s="144"/>
      <c r="AW929" s="144"/>
      <c r="AX929" s="144"/>
      <c r="AY929" s="144"/>
      <c r="AZ929" s="144"/>
      <c r="BA929" s="144"/>
      <c r="BB929" s="144"/>
      <c r="BC929" s="144"/>
      <c r="BD929" s="144"/>
      <c r="BE929" s="144"/>
      <c r="BF929" s="144"/>
    </row>
    <row r="930" spans="3:58">
      <c r="C930" s="144"/>
      <c r="D930" s="144"/>
      <c r="E930" s="144"/>
      <c r="F930" s="144"/>
      <c r="G930" s="144"/>
      <c r="H930" s="144"/>
      <c r="I930" s="144"/>
      <c r="J930" s="144"/>
      <c r="K930" s="144"/>
      <c r="L930" s="144"/>
      <c r="M930" s="144"/>
      <c r="N930" s="144"/>
      <c r="O930" s="144"/>
      <c r="P930" s="144"/>
      <c r="Q930" s="145"/>
      <c r="R930" s="145"/>
      <c r="S930" s="145"/>
      <c r="T930" s="145"/>
      <c r="U930" s="145"/>
      <c r="V930" s="145"/>
      <c r="W930" s="145"/>
      <c r="X930" s="145"/>
      <c r="Y930" s="145"/>
      <c r="Z930" s="145"/>
      <c r="AA930" s="145"/>
      <c r="AB930" s="145"/>
      <c r="AC930" s="145"/>
      <c r="AD930" s="145"/>
      <c r="AE930" s="144"/>
      <c r="AF930" s="144"/>
      <c r="AG930" s="144"/>
      <c r="AH930" s="144"/>
      <c r="AI930" s="144"/>
      <c r="AJ930" s="144"/>
      <c r="AK930" s="144"/>
      <c r="AL930" s="144"/>
      <c r="AM930" s="144"/>
      <c r="AN930" s="144"/>
      <c r="AO930" s="144"/>
      <c r="AP930" s="144"/>
      <c r="AQ930" s="144"/>
      <c r="AR930" s="144"/>
      <c r="AS930" s="144"/>
      <c r="AT930" s="144"/>
      <c r="AU930" s="144"/>
      <c r="AV930" s="144"/>
      <c r="AW930" s="144"/>
      <c r="AX930" s="144"/>
      <c r="AY930" s="144"/>
      <c r="AZ930" s="144"/>
      <c r="BA930" s="144"/>
      <c r="BB930" s="144"/>
      <c r="BC930" s="144"/>
      <c r="BD930" s="144"/>
      <c r="BE930" s="144"/>
      <c r="BF930" s="144"/>
    </row>
    <row r="931" spans="3:58">
      <c r="C931" s="144"/>
      <c r="D931" s="144"/>
      <c r="E931" s="144"/>
      <c r="F931" s="144"/>
      <c r="G931" s="144"/>
      <c r="H931" s="144"/>
      <c r="I931" s="144"/>
      <c r="J931" s="144"/>
      <c r="K931" s="144"/>
      <c r="L931" s="144"/>
      <c r="M931" s="144"/>
      <c r="N931" s="144"/>
      <c r="O931" s="144"/>
      <c r="P931" s="144"/>
      <c r="Q931" s="145"/>
      <c r="R931" s="145"/>
      <c r="S931" s="145"/>
      <c r="T931" s="145"/>
      <c r="U931" s="145"/>
      <c r="V931" s="145"/>
      <c r="W931" s="145"/>
      <c r="X931" s="145"/>
      <c r="Y931" s="145"/>
      <c r="Z931" s="145"/>
      <c r="AA931" s="145"/>
      <c r="AB931" s="145"/>
      <c r="AC931" s="145"/>
      <c r="AD931" s="145"/>
      <c r="AE931" s="144"/>
      <c r="AF931" s="144"/>
      <c r="AG931" s="144"/>
      <c r="AH931" s="144"/>
      <c r="AI931" s="144"/>
      <c r="AJ931" s="144"/>
      <c r="AK931" s="144"/>
      <c r="AL931" s="144"/>
      <c r="AM931" s="144"/>
      <c r="AN931" s="144"/>
      <c r="AO931" s="144"/>
      <c r="AP931" s="144"/>
      <c r="AQ931" s="144"/>
      <c r="AR931" s="144"/>
      <c r="AS931" s="144"/>
      <c r="AT931" s="144"/>
      <c r="AU931" s="144"/>
      <c r="AV931" s="144"/>
      <c r="AW931" s="144"/>
      <c r="AX931" s="144"/>
      <c r="AY931" s="144"/>
      <c r="AZ931" s="144"/>
      <c r="BA931" s="144"/>
      <c r="BB931" s="144"/>
      <c r="BC931" s="144"/>
      <c r="BD931" s="144"/>
      <c r="BE931" s="144"/>
      <c r="BF931" s="144"/>
    </row>
    <row r="932" spans="3:58">
      <c r="C932" s="144"/>
      <c r="D932" s="144"/>
      <c r="E932" s="144"/>
      <c r="F932" s="144"/>
      <c r="G932" s="144"/>
      <c r="H932" s="144"/>
      <c r="I932" s="144"/>
      <c r="J932" s="144"/>
      <c r="K932" s="144"/>
      <c r="L932" s="144"/>
      <c r="M932" s="144"/>
      <c r="N932" s="144"/>
      <c r="O932" s="144"/>
      <c r="P932" s="144"/>
      <c r="Q932" s="145"/>
      <c r="R932" s="145"/>
      <c r="S932" s="145"/>
      <c r="T932" s="145"/>
      <c r="U932" s="145"/>
      <c r="V932" s="145"/>
      <c r="W932" s="145"/>
      <c r="X932" s="145"/>
      <c r="Y932" s="145"/>
      <c r="Z932" s="145"/>
      <c r="AA932" s="145"/>
      <c r="AB932" s="145"/>
      <c r="AC932" s="145"/>
      <c r="AD932" s="145"/>
      <c r="AE932" s="144"/>
      <c r="AF932" s="144"/>
      <c r="AG932" s="144"/>
      <c r="AH932" s="144"/>
      <c r="AI932" s="144"/>
      <c r="AJ932" s="144"/>
      <c r="AK932" s="144"/>
      <c r="AL932" s="144"/>
      <c r="AM932" s="144"/>
      <c r="AN932" s="144"/>
      <c r="AO932" s="144"/>
      <c r="AP932" s="144"/>
      <c r="AQ932" s="144"/>
      <c r="AR932" s="144"/>
      <c r="AS932" s="144"/>
      <c r="AT932" s="144"/>
      <c r="AU932" s="144"/>
      <c r="AV932" s="144"/>
      <c r="AW932" s="144"/>
      <c r="AX932" s="144"/>
      <c r="AY932" s="144"/>
      <c r="AZ932" s="144"/>
      <c r="BA932" s="144"/>
      <c r="BB932" s="144"/>
      <c r="BC932" s="144"/>
      <c r="BD932" s="144"/>
      <c r="BE932" s="144"/>
      <c r="BF932" s="144"/>
    </row>
    <row r="933" spans="3:58">
      <c r="C933" s="144"/>
      <c r="D933" s="144"/>
      <c r="E933" s="144"/>
      <c r="F933" s="144"/>
      <c r="G933" s="144"/>
      <c r="H933" s="144"/>
      <c r="I933" s="144"/>
      <c r="J933" s="144"/>
      <c r="K933" s="144"/>
      <c r="L933" s="144"/>
      <c r="M933" s="144"/>
      <c r="N933" s="144"/>
      <c r="O933" s="144"/>
      <c r="P933" s="144"/>
      <c r="Q933" s="145"/>
      <c r="R933" s="145"/>
      <c r="S933" s="145"/>
      <c r="T933" s="145"/>
      <c r="U933" s="145"/>
      <c r="V933" s="145"/>
      <c r="W933" s="145"/>
      <c r="X933" s="145"/>
      <c r="Y933" s="145"/>
      <c r="Z933" s="145"/>
      <c r="AA933" s="145"/>
      <c r="AB933" s="145"/>
      <c r="AC933" s="145"/>
      <c r="AD933" s="145"/>
      <c r="AE933" s="144"/>
      <c r="AF933" s="144"/>
      <c r="AG933" s="144"/>
      <c r="AH933" s="144"/>
      <c r="AI933" s="144"/>
      <c r="AJ933" s="144"/>
      <c r="AK933" s="144"/>
      <c r="AL933" s="144"/>
      <c r="AM933" s="144"/>
      <c r="AN933" s="144"/>
      <c r="AO933" s="144"/>
      <c r="AP933" s="144"/>
      <c r="AQ933" s="144"/>
      <c r="AR933" s="144"/>
      <c r="AS933" s="144"/>
      <c r="AT933" s="144"/>
      <c r="AU933" s="144"/>
      <c r="AV933" s="144"/>
      <c r="AW933" s="144"/>
      <c r="AX933" s="144"/>
      <c r="AY933" s="144"/>
      <c r="AZ933" s="144"/>
      <c r="BA933" s="144"/>
      <c r="BB933" s="144"/>
      <c r="BC933" s="144"/>
      <c r="BD933" s="144"/>
      <c r="BE933" s="144"/>
      <c r="BF933" s="144"/>
    </row>
    <row r="934" spans="3:58">
      <c r="C934" s="144"/>
      <c r="D934" s="144"/>
      <c r="E934" s="144"/>
      <c r="F934" s="144"/>
      <c r="G934" s="144"/>
      <c r="H934" s="144"/>
      <c r="I934" s="144"/>
      <c r="J934" s="144"/>
      <c r="K934" s="144"/>
      <c r="L934" s="144"/>
      <c r="M934" s="144"/>
      <c r="N934" s="144"/>
      <c r="O934" s="144"/>
      <c r="P934" s="144"/>
      <c r="Q934" s="145"/>
      <c r="R934" s="145"/>
      <c r="S934" s="145"/>
      <c r="T934" s="145"/>
      <c r="U934" s="145"/>
      <c r="V934" s="145"/>
      <c r="W934" s="145"/>
      <c r="X934" s="145"/>
      <c r="Y934" s="145"/>
      <c r="Z934" s="145"/>
      <c r="AA934" s="145"/>
      <c r="AB934" s="145"/>
      <c r="AC934" s="145"/>
      <c r="AD934" s="145"/>
      <c r="AE934" s="144"/>
      <c r="AF934" s="144"/>
      <c r="AG934" s="144"/>
      <c r="AH934" s="144"/>
      <c r="AI934" s="144"/>
      <c r="AJ934" s="144"/>
      <c r="AK934" s="144"/>
      <c r="AL934" s="144"/>
      <c r="AM934" s="144"/>
      <c r="AN934" s="144"/>
      <c r="AO934" s="144"/>
      <c r="AP934" s="144"/>
      <c r="AQ934" s="144"/>
      <c r="AR934" s="144"/>
      <c r="AS934" s="144"/>
      <c r="AT934" s="144"/>
      <c r="AU934" s="144"/>
      <c r="AV934" s="144"/>
      <c r="AW934" s="144"/>
      <c r="AX934" s="144"/>
      <c r="AY934" s="144"/>
      <c r="AZ934" s="144"/>
      <c r="BA934" s="144"/>
      <c r="BB934" s="144"/>
      <c r="BC934" s="144"/>
      <c r="BD934" s="144"/>
      <c r="BE934" s="144"/>
      <c r="BF934" s="144"/>
    </row>
    <row r="935" spans="3:58">
      <c r="C935" s="144"/>
      <c r="D935" s="144"/>
      <c r="E935" s="144"/>
      <c r="F935" s="144"/>
      <c r="G935" s="144"/>
      <c r="H935" s="144"/>
      <c r="I935" s="144"/>
      <c r="J935" s="144"/>
      <c r="K935" s="144"/>
      <c r="L935" s="144"/>
      <c r="M935" s="144"/>
      <c r="N935" s="144"/>
      <c r="O935" s="144"/>
      <c r="P935" s="144"/>
      <c r="Q935" s="145"/>
      <c r="R935" s="145"/>
      <c r="S935" s="145"/>
      <c r="T935" s="145"/>
      <c r="U935" s="145"/>
      <c r="V935" s="145"/>
      <c r="W935" s="145"/>
      <c r="X935" s="145"/>
      <c r="Y935" s="145"/>
      <c r="Z935" s="145"/>
      <c r="AA935" s="145"/>
      <c r="AB935" s="145"/>
      <c r="AC935" s="145"/>
      <c r="AD935" s="145"/>
      <c r="AE935" s="144"/>
      <c r="AF935" s="144"/>
      <c r="AG935" s="144"/>
      <c r="AH935" s="144"/>
      <c r="AI935" s="144"/>
      <c r="AJ935" s="144"/>
      <c r="AK935" s="144"/>
      <c r="AL935" s="144"/>
      <c r="AM935" s="144"/>
      <c r="AN935" s="144"/>
      <c r="AO935" s="144"/>
      <c r="AP935" s="144"/>
      <c r="AQ935" s="144"/>
      <c r="AR935" s="144"/>
      <c r="AS935" s="144"/>
      <c r="AT935" s="144"/>
      <c r="AU935" s="144"/>
      <c r="AV935" s="144"/>
      <c r="AW935" s="144"/>
      <c r="AX935" s="144"/>
      <c r="AY935" s="144"/>
      <c r="AZ935" s="144"/>
      <c r="BA935" s="144"/>
      <c r="BB935" s="144"/>
      <c r="BC935" s="144"/>
      <c r="BD935" s="144"/>
      <c r="BE935" s="144"/>
      <c r="BF935" s="144"/>
    </row>
    <row r="936" spans="3:58">
      <c r="C936" s="144"/>
      <c r="D936" s="144"/>
      <c r="E936" s="144"/>
      <c r="F936" s="144"/>
      <c r="G936" s="144"/>
      <c r="H936" s="144"/>
      <c r="I936" s="144"/>
      <c r="J936" s="144"/>
      <c r="K936" s="144"/>
      <c r="L936" s="144"/>
      <c r="M936" s="144"/>
      <c r="N936" s="144"/>
      <c r="O936" s="144"/>
      <c r="P936" s="144"/>
      <c r="Q936" s="145"/>
      <c r="R936" s="145"/>
      <c r="S936" s="145"/>
      <c r="T936" s="145"/>
      <c r="U936" s="145"/>
      <c r="V936" s="145"/>
      <c r="W936" s="145"/>
      <c r="X936" s="145"/>
      <c r="Y936" s="145"/>
      <c r="Z936" s="145"/>
      <c r="AA936" s="145"/>
      <c r="AB936" s="145"/>
      <c r="AC936" s="145"/>
      <c r="AD936" s="145"/>
      <c r="AE936" s="144"/>
      <c r="AF936" s="144"/>
      <c r="AG936" s="144"/>
      <c r="AH936" s="144"/>
      <c r="AI936" s="144"/>
      <c r="AJ936" s="144"/>
      <c r="AK936" s="144"/>
      <c r="AL936" s="144"/>
      <c r="AM936" s="144"/>
      <c r="AN936" s="144"/>
      <c r="AO936" s="144"/>
      <c r="AP936" s="144"/>
      <c r="AQ936" s="144"/>
      <c r="AR936" s="144"/>
      <c r="AS936" s="144"/>
      <c r="AT936" s="144"/>
      <c r="AU936" s="144"/>
      <c r="AV936" s="144"/>
      <c r="AW936" s="144"/>
      <c r="AX936" s="144"/>
      <c r="AY936" s="144"/>
      <c r="AZ936" s="144"/>
      <c r="BA936" s="144"/>
      <c r="BB936" s="144"/>
      <c r="BC936" s="144"/>
      <c r="BD936" s="144"/>
      <c r="BE936" s="144"/>
      <c r="BF936" s="144"/>
    </row>
    <row r="937" spans="3:58">
      <c r="C937" s="144"/>
      <c r="D937" s="144"/>
      <c r="E937" s="144"/>
      <c r="F937" s="144"/>
      <c r="G937" s="144"/>
      <c r="H937" s="144"/>
      <c r="I937" s="144"/>
      <c r="J937" s="144"/>
      <c r="K937" s="144"/>
      <c r="L937" s="144"/>
      <c r="M937" s="144"/>
      <c r="N937" s="144"/>
      <c r="O937" s="144"/>
      <c r="P937" s="144"/>
      <c r="Q937" s="145"/>
      <c r="R937" s="145"/>
      <c r="S937" s="145"/>
      <c r="T937" s="145"/>
      <c r="U937" s="145"/>
      <c r="V937" s="145"/>
      <c r="W937" s="145"/>
      <c r="X937" s="145"/>
      <c r="Y937" s="145"/>
      <c r="Z937" s="145"/>
      <c r="AA937" s="145"/>
      <c r="AB937" s="145"/>
      <c r="AC937" s="145"/>
      <c r="AD937" s="145"/>
      <c r="AE937" s="144"/>
      <c r="AF937" s="144"/>
      <c r="AG937" s="144"/>
      <c r="AH937" s="144"/>
      <c r="AI937" s="144"/>
      <c r="AJ937" s="144"/>
      <c r="AK937" s="144"/>
      <c r="AL937" s="144"/>
      <c r="AM937" s="144"/>
      <c r="AN937" s="144"/>
      <c r="AO937" s="144"/>
      <c r="AP937" s="144"/>
      <c r="AQ937" s="144"/>
      <c r="AR937" s="144"/>
      <c r="AS937" s="144"/>
      <c r="AT937" s="144"/>
      <c r="AU937" s="144"/>
      <c r="AV937" s="144"/>
      <c r="AW937" s="144"/>
      <c r="AX937" s="144"/>
      <c r="AY937" s="144"/>
      <c r="AZ937" s="144"/>
      <c r="BA937" s="144"/>
      <c r="BB937" s="144"/>
      <c r="BC937" s="144"/>
      <c r="BD937" s="144"/>
      <c r="BE937" s="144"/>
      <c r="BF937" s="144"/>
    </row>
    <row r="938" spans="3:58">
      <c r="C938" s="144"/>
      <c r="D938" s="144"/>
      <c r="E938" s="144"/>
      <c r="F938" s="144"/>
      <c r="G938" s="144"/>
      <c r="H938" s="144"/>
      <c r="I938" s="144"/>
      <c r="J938" s="144"/>
      <c r="K938" s="144"/>
      <c r="L938" s="144"/>
      <c r="M938" s="144"/>
      <c r="N938" s="144"/>
      <c r="O938" s="144"/>
      <c r="P938" s="144"/>
      <c r="Q938" s="145"/>
      <c r="R938" s="145"/>
      <c r="S938" s="145"/>
      <c r="T938" s="145"/>
      <c r="U938" s="145"/>
      <c r="V938" s="145"/>
      <c r="W938" s="145"/>
      <c r="X938" s="145"/>
      <c r="Y938" s="145"/>
      <c r="Z938" s="145"/>
      <c r="AA938" s="145"/>
      <c r="AB938" s="145"/>
      <c r="AC938" s="145"/>
      <c r="AD938" s="145"/>
      <c r="AE938" s="144"/>
      <c r="AF938" s="144"/>
      <c r="AG938" s="144"/>
      <c r="AH938" s="144"/>
      <c r="AI938" s="144"/>
      <c r="AJ938" s="144"/>
      <c r="AK938" s="144"/>
      <c r="AL938" s="144"/>
      <c r="AM938" s="144"/>
      <c r="AN938" s="144"/>
      <c r="AO938" s="144"/>
      <c r="AP938" s="144"/>
      <c r="AQ938" s="144"/>
      <c r="AR938" s="144"/>
      <c r="AS938" s="144"/>
      <c r="AT938" s="144"/>
      <c r="AU938" s="144"/>
      <c r="AV938" s="144"/>
      <c r="AW938" s="144"/>
      <c r="AX938" s="144"/>
      <c r="AY938" s="144"/>
      <c r="AZ938" s="144"/>
      <c r="BA938" s="144"/>
      <c r="BB938" s="144"/>
      <c r="BC938" s="144"/>
      <c r="BD938" s="144"/>
      <c r="BE938" s="144"/>
      <c r="BF938" s="144"/>
    </row>
    <row r="939" spans="3:58">
      <c r="C939" s="144"/>
      <c r="D939" s="144"/>
      <c r="E939" s="144"/>
      <c r="F939" s="144"/>
      <c r="G939" s="144"/>
      <c r="H939" s="144"/>
      <c r="I939" s="144"/>
      <c r="J939" s="144"/>
      <c r="K939" s="144"/>
      <c r="L939" s="144"/>
      <c r="M939" s="144"/>
      <c r="N939" s="144"/>
      <c r="O939" s="144"/>
      <c r="P939" s="144"/>
      <c r="Q939" s="145"/>
      <c r="R939" s="145"/>
      <c r="S939" s="145"/>
      <c r="T939" s="145"/>
      <c r="U939" s="145"/>
      <c r="V939" s="145"/>
      <c r="W939" s="145"/>
      <c r="X939" s="145"/>
      <c r="Y939" s="145"/>
      <c r="Z939" s="145"/>
      <c r="AA939" s="145"/>
      <c r="AB939" s="145"/>
      <c r="AC939" s="145"/>
      <c r="AD939" s="145"/>
      <c r="AE939" s="144"/>
      <c r="AF939" s="144"/>
      <c r="AG939" s="144"/>
      <c r="AH939" s="144"/>
      <c r="AI939" s="144"/>
      <c r="AJ939" s="144"/>
      <c r="AK939" s="144"/>
      <c r="AL939" s="144"/>
      <c r="AM939" s="144"/>
      <c r="AN939" s="144"/>
      <c r="AO939" s="144"/>
      <c r="AP939" s="144"/>
      <c r="AQ939" s="144"/>
      <c r="AR939" s="144"/>
      <c r="AS939" s="144"/>
      <c r="AT939" s="144"/>
      <c r="AU939" s="144"/>
      <c r="AV939" s="144"/>
      <c r="AW939" s="144"/>
      <c r="AX939" s="144"/>
      <c r="AY939" s="144"/>
      <c r="AZ939" s="144"/>
      <c r="BA939" s="144"/>
      <c r="BB939" s="144"/>
      <c r="BC939" s="144"/>
      <c r="BD939" s="144"/>
      <c r="BE939" s="144"/>
      <c r="BF939" s="144"/>
    </row>
    <row r="940" spans="3:58">
      <c r="C940" s="144"/>
      <c r="D940" s="144"/>
      <c r="E940" s="144"/>
      <c r="F940" s="144"/>
      <c r="G940" s="144"/>
      <c r="H940" s="144"/>
      <c r="I940" s="144"/>
      <c r="J940" s="144"/>
      <c r="K940" s="144"/>
      <c r="L940" s="144"/>
      <c r="M940" s="144"/>
      <c r="N940" s="144"/>
      <c r="O940" s="144"/>
      <c r="P940" s="144"/>
      <c r="Q940" s="145"/>
      <c r="R940" s="145"/>
      <c r="S940" s="145"/>
      <c r="T940" s="145"/>
      <c r="U940" s="145"/>
      <c r="V940" s="145"/>
      <c r="W940" s="145"/>
      <c r="X940" s="145"/>
      <c r="Y940" s="145"/>
      <c r="Z940" s="145"/>
      <c r="AA940" s="145"/>
      <c r="AB940" s="145"/>
      <c r="AC940" s="145"/>
      <c r="AD940" s="145"/>
      <c r="AE940" s="144"/>
      <c r="AF940" s="144"/>
      <c r="AG940" s="144"/>
      <c r="AH940" s="144"/>
      <c r="AI940" s="144"/>
      <c r="AJ940" s="144"/>
      <c r="AK940" s="144"/>
      <c r="AL940" s="144"/>
      <c r="AM940" s="144"/>
      <c r="AN940" s="144"/>
      <c r="AO940" s="144"/>
      <c r="AP940" s="144"/>
      <c r="AQ940" s="144"/>
      <c r="AR940" s="144"/>
      <c r="AS940" s="144"/>
      <c r="AT940" s="144"/>
      <c r="AU940" s="144"/>
      <c r="AV940" s="144"/>
      <c r="AW940" s="144"/>
      <c r="AX940" s="144"/>
      <c r="AY940" s="144"/>
      <c r="AZ940" s="144"/>
      <c r="BA940" s="144"/>
      <c r="BB940" s="144"/>
      <c r="BC940" s="144"/>
      <c r="BD940" s="144"/>
      <c r="BE940" s="144"/>
      <c r="BF940" s="144"/>
    </row>
    <row r="941" spans="3:58">
      <c r="C941" s="144"/>
      <c r="D941" s="144"/>
      <c r="E941" s="144"/>
      <c r="F941" s="144"/>
      <c r="G941" s="144"/>
      <c r="H941" s="144"/>
      <c r="I941" s="144"/>
      <c r="J941" s="144"/>
      <c r="K941" s="144"/>
      <c r="L941" s="144"/>
      <c r="M941" s="144"/>
      <c r="N941" s="144"/>
      <c r="O941" s="144"/>
      <c r="P941" s="144"/>
      <c r="Q941" s="145"/>
      <c r="R941" s="145"/>
      <c r="S941" s="145"/>
      <c r="T941" s="145"/>
      <c r="U941" s="145"/>
      <c r="V941" s="145"/>
      <c r="W941" s="145"/>
      <c r="X941" s="145"/>
      <c r="Y941" s="145"/>
      <c r="Z941" s="145"/>
      <c r="AA941" s="145"/>
      <c r="AB941" s="145"/>
      <c r="AC941" s="145"/>
      <c r="AD941" s="145"/>
      <c r="AE941" s="144"/>
      <c r="AF941" s="144"/>
      <c r="AG941" s="144"/>
      <c r="AH941" s="144"/>
      <c r="AI941" s="144"/>
      <c r="AJ941" s="144"/>
      <c r="AK941" s="144"/>
      <c r="AL941" s="144"/>
      <c r="AM941" s="144"/>
      <c r="AN941" s="144"/>
      <c r="AO941" s="144"/>
      <c r="AP941" s="144"/>
      <c r="AQ941" s="144"/>
      <c r="AR941" s="144"/>
      <c r="AS941" s="144"/>
      <c r="AT941" s="144"/>
      <c r="AU941" s="144"/>
      <c r="AV941" s="144"/>
      <c r="AW941" s="144"/>
      <c r="AX941" s="144"/>
      <c r="AY941" s="144"/>
      <c r="AZ941" s="144"/>
      <c r="BA941" s="144"/>
      <c r="BB941" s="144"/>
      <c r="BC941" s="144"/>
      <c r="BD941" s="144"/>
      <c r="BE941" s="144"/>
      <c r="BF941" s="144"/>
    </row>
    <row r="942" spans="3:58">
      <c r="C942" s="144"/>
      <c r="D942" s="144"/>
      <c r="E942" s="144"/>
      <c r="F942" s="144"/>
      <c r="G942" s="144"/>
      <c r="H942" s="144"/>
      <c r="I942" s="144"/>
      <c r="J942" s="144"/>
      <c r="K942" s="144"/>
      <c r="L942" s="144"/>
      <c r="M942" s="144"/>
      <c r="N942" s="144"/>
      <c r="O942" s="144"/>
      <c r="P942" s="144"/>
      <c r="Q942" s="145"/>
      <c r="R942" s="145"/>
      <c r="S942" s="145"/>
      <c r="T942" s="145"/>
      <c r="U942" s="145"/>
      <c r="V942" s="145"/>
      <c r="W942" s="145"/>
      <c r="X942" s="145"/>
      <c r="Y942" s="145"/>
      <c r="Z942" s="145"/>
      <c r="AA942" s="145"/>
      <c r="AB942" s="145"/>
      <c r="AC942" s="145"/>
      <c r="AD942" s="145"/>
      <c r="AE942" s="144"/>
      <c r="AF942" s="144"/>
      <c r="AG942" s="144"/>
      <c r="AH942" s="144"/>
      <c r="AI942" s="144"/>
      <c r="AJ942" s="144"/>
      <c r="AK942" s="144"/>
      <c r="AL942" s="144"/>
      <c r="AM942" s="144"/>
      <c r="AN942" s="144"/>
      <c r="AO942" s="144"/>
      <c r="AP942" s="144"/>
      <c r="AQ942" s="144"/>
      <c r="AR942" s="144"/>
      <c r="AS942" s="144"/>
      <c r="AT942" s="144"/>
      <c r="AU942" s="144"/>
      <c r="AV942" s="144"/>
      <c r="AW942" s="144"/>
      <c r="AX942" s="144"/>
      <c r="AY942" s="144"/>
      <c r="AZ942" s="144"/>
      <c r="BA942" s="144"/>
      <c r="BB942" s="144"/>
      <c r="BC942" s="144"/>
      <c r="BD942" s="144"/>
      <c r="BE942" s="144"/>
      <c r="BF942" s="144"/>
    </row>
    <row r="943" spans="3:58">
      <c r="C943" s="144"/>
      <c r="D943" s="144"/>
      <c r="E943" s="144"/>
      <c r="F943" s="144"/>
      <c r="G943" s="144"/>
      <c r="H943" s="144"/>
      <c r="I943" s="144"/>
      <c r="J943" s="144"/>
      <c r="K943" s="144"/>
      <c r="L943" s="144"/>
      <c r="M943" s="144"/>
      <c r="N943" s="144"/>
      <c r="O943" s="144"/>
      <c r="P943" s="144"/>
      <c r="Q943" s="145"/>
      <c r="R943" s="145"/>
      <c r="S943" s="145"/>
      <c r="T943" s="145"/>
      <c r="U943" s="145"/>
      <c r="V943" s="145"/>
      <c r="W943" s="145"/>
      <c r="X943" s="145"/>
      <c r="Y943" s="145"/>
      <c r="Z943" s="145"/>
      <c r="AA943" s="145"/>
      <c r="AB943" s="145"/>
      <c r="AC943" s="145"/>
      <c r="AD943" s="145"/>
      <c r="AE943" s="144"/>
      <c r="AF943" s="144"/>
      <c r="AG943" s="144"/>
      <c r="AH943" s="144"/>
      <c r="AI943" s="144"/>
      <c r="AJ943" s="144"/>
      <c r="AK943" s="144"/>
      <c r="AL943" s="144"/>
      <c r="AM943" s="144"/>
      <c r="AN943" s="144"/>
      <c r="AO943" s="144"/>
      <c r="AP943" s="144"/>
      <c r="AQ943" s="144"/>
      <c r="AR943" s="144"/>
      <c r="AS943" s="144"/>
      <c r="AT943" s="144"/>
      <c r="AU943" s="144"/>
      <c r="AV943" s="144"/>
      <c r="AW943" s="144"/>
      <c r="AX943" s="144"/>
      <c r="AY943" s="144"/>
      <c r="AZ943" s="144"/>
      <c r="BA943" s="144"/>
      <c r="BB943" s="144"/>
      <c r="BC943" s="144"/>
      <c r="BD943" s="144"/>
      <c r="BE943" s="144"/>
      <c r="BF943" s="144"/>
    </row>
    <row r="944" spans="3:58">
      <c r="C944" s="144"/>
      <c r="D944" s="144"/>
      <c r="E944" s="144"/>
      <c r="F944" s="144"/>
      <c r="G944" s="144"/>
      <c r="H944" s="144"/>
      <c r="I944" s="144"/>
      <c r="J944" s="144"/>
      <c r="K944" s="144"/>
      <c r="L944" s="144"/>
      <c r="M944" s="144"/>
      <c r="N944" s="144"/>
      <c r="O944" s="144"/>
      <c r="P944" s="144"/>
      <c r="Q944" s="145"/>
      <c r="R944" s="145"/>
      <c r="S944" s="145"/>
      <c r="T944" s="145"/>
      <c r="U944" s="145"/>
      <c r="V944" s="145"/>
      <c r="W944" s="145"/>
      <c r="X944" s="145"/>
      <c r="Y944" s="145"/>
      <c r="Z944" s="145"/>
      <c r="AA944" s="145"/>
      <c r="AB944" s="145"/>
      <c r="AC944" s="145"/>
      <c r="AD944" s="145"/>
      <c r="AE944" s="144"/>
      <c r="AF944" s="144"/>
      <c r="AG944" s="144"/>
      <c r="AH944" s="144"/>
      <c r="AI944" s="144"/>
      <c r="AJ944" s="144"/>
      <c r="AK944" s="144"/>
      <c r="AL944" s="144"/>
      <c r="AM944" s="144"/>
      <c r="AN944" s="144"/>
      <c r="AO944" s="144"/>
      <c r="AP944" s="144"/>
      <c r="AQ944" s="144"/>
      <c r="AR944" s="144"/>
      <c r="AS944" s="144"/>
      <c r="AT944" s="144"/>
      <c r="AU944" s="144"/>
      <c r="AV944" s="144"/>
      <c r="AW944" s="144"/>
      <c r="AX944" s="144"/>
      <c r="AY944" s="144"/>
      <c r="AZ944" s="144"/>
      <c r="BA944" s="144"/>
      <c r="BB944" s="144"/>
      <c r="BC944" s="144"/>
      <c r="BD944" s="144"/>
      <c r="BE944" s="144"/>
      <c r="BF944" s="144"/>
    </row>
    <row r="945" spans="3:58">
      <c r="C945" s="144"/>
      <c r="D945" s="144"/>
      <c r="E945" s="144"/>
      <c r="F945" s="144"/>
      <c r="G945" s="144"/>
      <c r="H945" s="144"/>
      <c r="I945" s="144"/>
      <c r="J945" s="144"/>
      <c r="K945" s="144"/>
      <c r="L945" s="144"/>
      <c r="M945" s="144"/>
      <c r="N945" s="144"/>
      <c r="O945" s="144"/>
      <c r="P945" s="144"/>
      <c r="Q945" s="145"/>
      <c r="R945" s="145"/>
      <c r="S945" s="145"/>
      <c r="T945" s="145"/>
      <c r="U945" s="145"/>
      <c r="V945" s="145"/>
      <c r="W945" s="145"/>
      <c r="X945" s="145"/>
      <c r="Y945" s="145"/>
      <c r="Z945" s="145"/>
      <c r="AA945" s="145"/>
      <c r="AB945" s="145"/>
      <c r="AC945" s="145"/>
      <c r="AD945" s="145"/>
      <c r="AE945" s="144"/>
      <c r="AF945" s="144"/>
      <c r="AG945" s="144"/>
      <c r="AH945" s="144"/>
      <c r="AI945" s="144"/>
      <c r="AJ945" s="144"/>
      <c r="AK945" s="144"/>
      <c r="AL945" s="144"/>
      <c r="AM945" s="144"/>
      <c r="AN945" s="144"/>
      <c r="AO945" s="144"/>
      <c r="AP945" s="144"/>
      <c r="AQ945" s="144"/>
      <c r="AR945" s="144"/>
      <c r="AS945" s="144"/>
      <c r="AT945" s="144"/>
      <c r="AU945" s="144"/>
      <c r="AV945" s="144"/>
      <c r="AW945" s="144"/>
      <c r="AX945" s="144"/>
      <c r="AY945" s="144"/>
      <c r="AZ945" s="144"/>
      <c r="BA945" s="144"/>
      <c r="BB945" s="144"/>
      <c r="BC945" s="144"/>
      <c r="BD945" s="144"/>
      <c r="BE945" s="144"/>
      <c r="BF945" s="144"/>
    </row>
    <row r="946" spans="3:58">
      <c r="C946" s="144"/>
      <c r="D946" s="144"/>
      <c r="E946" s="144"/>
      <c r="F946" s="144"/>
      <c r="G946" s="144"/>
      <c r="H946" s="144"/>
      <c r="I946" s="144"/>
      <c r="J946" s="144"/>
      <c r="K946" s="144"/>
      <c r="L946" s="144"/>
      <c r="M946" s="144"/>
      <c r="N946" s="144"/>
      <c r="O946" s="144"/>
      <c r="P946" s="144"/>
      <c r="Q946" s="145"/>
      <c r="R946" s="145"/>
      <c r="S946" s="145"/>
      <c r="T946" s="145"/>
      <c r="U946" s="145"/>
      <c r="V946" s="145"/>
      <c r="W946" s="145"/>
      <c r="X946" s="145"/>
      <c r="Y946" s="145"/>
      <c r="Z946" s="145"/>
      <c r="AA946" s="145"/>
      <c r="AB946" s="145"/>
      <c r="AC946" s="145"/>
      <c r="AD946" s="145"/>
      <c r="AE946" s="144"/>
      <c r="AF946" s="144"/>
      <c r="AG946" s="144"/>
      <c r="AH946" s="144"/>
      <c r="AI946" s="144"/>
      <c r="AJ946" s="144"/>
      <c r="AK946" s="144"/>
      <c r="AL946" s="144"/>
      <c r="AM946" s="144"/>
      <c r="AN946" s="144"/>
      <c r="AO946" s="144"/>
      <c r="AP946" s="144"/>
      <c r="AQ946" s="144"/>
      <c r="AR946" s="144"/>
      <c r="AS946" s="144"/>
      <c r="AT946" s="144"/>
      <c r="AU946" s="144"/>
      <c r="AV946" s="144"/>
      <c r="AW946" s="144"/>
      <c r="AX946" s="144"/>
      <c r="AY946" s="144"/>
      <c r="AZ946" s="144"/>
      <c r="BA946" s="144"/>
      <c r="BB946" s="144"/>
      <c r="BC946" s="144"/>
      <c r="BD946" s="144"/>
      <c r="BE946" s="144"/>
      <c r="BF946" s="144"/>
    </row>
    <row r="947" spans="3:58">
      <c r="C947" s="144"/>
      <c r="D947" s="144"/>
      <c r="E947" s="144"/>
      <c r="F947" s="144"/>
      <c r="G947" s="144"/>
      <c r="H947" s="144"/>
      <c r="I947" s="144"/>
      <c r="J947" s="144"/>
      <c r="K947" s="144"/>
      <c r="L947" s="144"/>
      <c r="M947" s="144"/>
      <c r="N947" s="144"/>
      <c r="O947" s="144"/>
      <c r="P947" s="144"/>
      <c r="Q947" s="145"/>
      <c r="R947" s="145"/>
      <c r="S947" s="145"/>
      <c r="T947" s="145"/>
      <c r="U947" s="145"/>
      <c r="V947" s="145"/>
      <c r="W947" s="145"/>
      <c r="X947" s="145"/>
      <c r="Y947" s="145"/>
      <c r="Z947" s="145"/>
      <c r="AA947" s="145"/>
      <c r="AB947" s="145"/>
      <c r="AC947" s="145"/>
      <c r="AD947" s="145"/>
      <c r="AE947" s="144"/>
      <c r="AF947" s="144"/>
      <c r="AG947" s="144"/>
      <c r="AH947" s="144"/>
      <c r="AI947" s="144"/>
      <c r="AJ947" s="144"/>
      <c r="AK947" s="144"/>
      <c r="AL947" s="144"/>
      <c r="AM947" s="144"/>
      <c r="AN947" s="144"/>
      <c r="AO947" s="144"/>
      <c r="AP947" s="144"/>
      <c r="AQ947" s="144"/>
      <c r="AR947" s="144"/>
      <c r="AS947" s="144"/>
      <c r="AT947" s="144"/>
      <c r="AU947" s="144"/>
      <c r="AV947" s="144"/>
      <c r="AW947" s="144"/>
      <c r="AX947" s="144"/>
      <c r="AY947" s="144"/>
      <c r="AZ947" s="144"/>
      <c r="BA947" s="144"/>
      <c r="BB947" s="144"/>
      <c r="BC947" s="144"/>
      <c r="BD947" s="144"/>
      <c r="BE947" s="144"/>
      <c r="BF947" s="144"/>
    </row>
    <row r="948" spans="3:58">
      <c r="C948" s="144"/>
      <c r="D948" s="144"/>
      <c r="E948" s="144"/>
      <c r="F948" s="144"/>
      <c r="G948" s="144"/>
      <c r="H948" s="144"/>
      <c r="I948" s="144"/>
      <c r="J948" s="144"/>
      <c r="K948" s="144"/>
      <c r="L948" s="144"/>
      <c r="M948" s="144"/>
      <c r="N948" s="144"/>
      <c r="O948" s="144"/>
      <c r="P948" s="144"/>
      <c r="Q948" s="145"/>
      <c r="R948" s="145"/>
      <c r="S948" s="145"/>
      <c r="T948" s="145"/>
      <c r="U948" s="145"/>
      <c r="V948" s="145"/>
      <c r="W948" s="145"/>
      <c r="X948" s="145"/>
      <c r="Y948" s="145"/>
      <c r="Z948" s="145"/>
      <c r="AA948" s="145"/>
      <c r="AB948" s="145"/>
      <c r="AC948" s="145"/>
      <c r="AD948" s="145"/>
      <c r="AE948" s="144"/>
      <c r="AF948" s="144"/>
      <c r="AG948" s="144"/>
      <c r="AH948" s="144"/>
      <c r="AI948" s="144"/>
      <c r="AJ948" s="144"/>
      <c r="AK948" s="144"/>
      <c r="AL948" s="144"/>
      <c r="AM948" s="144"/>
      <c r="AN948" s="144"/>
      <c r="AO948" s="144"/>
      <c r="AP948" s="144"/>
      <c r="AQ948" s="144"/>
      <c r="AR948" s="144"/>
      <c r="AS948" s="144"/>
      <c r="AT948" s="144"/>
      <c r="AU948" s="144"/>
      <c r="AV948" s="144"/>
      <c r="AW948" s="144"/>
      <c r="AX948" s="144"/>
      <c r="AY948" s="144"/>
      <c r="AZ948" s="144"/>
      <c r="BA948" s="144"/>
      <c r="BB948" s="144"/>
      <c r="BC948" s="144"/>
      <c r="BD948" s="144"/>
      <c r="BE948" s="144"/>
      <c r="BF948" s="144"/>
    </row>
    <row r="949" spans="3:58">
      <c r="C949" s="144"/>
      <c r="D949" s="144"/>
      <c r="E949" s="144"/>
      <c r="F949" s="144"/>
      <c r="G949" s="144"/>
      <c r="H949" s="144"/>
      <c r="I949" s="144"/>
      <c r="J949" s="144"/>
      <c r="K949" s="144"/>
      <c r="L949" s="144"/>
      <c r="M949" s="144"/>
      <c r="N949" s="144"/>
      <c r="O949" s="144"/>
      <c r="P949" s="144"/>
      <c r="Q949" s="145"/>
      <c r="R949" s="145"/>
      <c r="S949" s="145"/>
      <c r="T949" s="145"/>
      <c r="U949" s="145"/>
      <c r="V949" s="145"/>
      <c r="W949" s="145"/>
      <c r="X949" s="145"/>
      <c r="Y949" s="145"/>
      <c r="Z949" s="145"/>
      <c r="AA949" s="145"/>
      <c r="AB949" s="145"/>
      <c r="AC949" s="145"/>
      <c r="AD949" s="145"/>
      <c r="AE949" s="144"/>
      <c r="AF949" s="144"/>
      <c r="AG949" s="144"/>
      <c r="AH949" s="144"/>
      <c r="AI949" s="144"/>
      <c r="AJ949" s="144"/>
      <c r="AK949" s="144"/>
      <c r="AL949" s="144"/>
      <c r="AM949" s="144"/>
      <c r="AN949" s="144"/>
      <c r="AO949" s="144"/>
      <c r="AP949" s="144"/>
      <c r="AQ949" s="144"/>
      <c r="AR949" s="144"/>
      <c r="AS949" s="144"/>
      <c r="AT949" s="144"/>
      <c r="AU949" s="144"/>
      <c r="AV949" s="144"/>
      <c r="AW949" s="144"/>
      <c r="AX949" s="144"/>
      <c r="AY949" s="144"/>
      <c r="AZ949" s="144"/>
      <c r="BA949" s="144"/>
      <c r="BB949" s="144"/>
      <c r="BC949" s="144"/>
      <c r="BD949" s="144"/>
      <c r="BE949" s="144"/>
      <c r="BF949" s="144"/>
    </row>
    <row r="950" spans="3:58">
      <c r="C950" s="144"/>
      <c r="D950" s="144"/>
      <c r="E950" s="144"/>
      <c r="F950" s="144"/>
      <c r="G950" s="144"/>
      <c r="H950" s="144"/>
      <c r="I950" s="144"/>
      <c r="J950" s="144"/>
      <c r="K950" s="144"/>
      <c r="L950" s="144"/>
      <c r="M950" s="144"/>
      <c r="N950" s="144"/>
      <c r="O950" s="144"/>
      <c r="P950" s="144"/>
      <c r="Q950" s="145"/>
      <c r="R950" s="145"/>
      <c r="S950" s="145"/>
      <c r="T950" s="145"/>
      <c r="U950" s="145"/>
      <c r="V950" s="145"/>
      <c r="W950" s="145"/>
      <c r="X950" s="145"/>
      <c r="Y950" s="145"/>
      <c r="Z950" s="145"/>
      <c r="AA950" s="145"/>
      <c r="AB950" s="145"/>
      <c r="AC950" s="145"/>
      <c r="AD950" s="145"/>
      <c r="AE950" s="144"/>
      <c r="AF950" s="144"/>
      <c r="AG950" s="144"/>
      <c r="AH950" s="144"/>
      <c r="AI950" s="144"/>
      <c r="AJ950" s="144"/>
      <c r="AK950" s="144"/>
      <c r="AL950" s="144"/>
      <c r="AM950" s="144"/>
      <c r="AN950" s="144"/>
      <c r="AO950" s="144"/>
      <c r="AP950" s="144"/>
      <c r="AQ950" s="144"/>
      <c r="AR950" s="144"/>
      <c r="AS950" s="144"/>
      <c r="AT950" s="144"/>
      <c r="AU950" s="144"/>
      <c r="AV950" s="144"/>
      <c r="AW950" s="144"/>
      <c r="AX950" s="144"/>
      <c r="AY950" s="144"/>
      <c r="AZ950" s="144"/>
      <c r="BA950" s="144"/>
      <c r="BB950" s="144"/>
      <c r="BC950" s="144"/>
      <c r="BD950" s="144"/>
      <c r="BE950" s="144"/>
      <c r="BF950" s="144"/>
    </row>
    <row r="951" spans="3:58">
      <c r="C951" s="144"/>
      <c r="D951" s="144"/>
      <c r="E951" s="144"/>
      <c r="F951" s="144"/>
      <c r="G951" s="144"/>
      <c r="H951" s="144"/>
      <c r="I951" s="144"/>
      <c r="J951" s="144"/>
      <c r="K951" s="144"/>
      <c r="L951" s="144"/>
      <c r="M951" s="144"/>
      <c r="N951" s="144"/>
      <c r="O951" s="144"/>
      <c r="P951" s="144"/>
      <c r="Q951" s="145"/>
      <c r="R951" s="145"/>
      <c r="S951" s="145"/>
      <c r="T951" s="145"/>
      <c r="U951" s="145"/>
      <c r="V951" s="145"/>
      <c r="W951" s="145"/>
      <c r="X951" s="145"/>
      <c r="Y951" s="145"/>
      <c r="Z951" s="145"/>
      <c r="AA951" s="145"/>
      <c r="AB951" s="145"/>
      <c r="AC951" s="145"/>
      <c r="AD951" s="145"/>
      <c r="AE951" s="144"/>
      <c r="AF951" s="144"/>
      <c r="AG951" s="144"/>
      <c r="AH951" s="144"/>
      <c r="AI951" s="144"/>
      <c r="AJ951" s="144"/>
      <c r="AK951" s="144"/>
      <c r="AL951" s="144"/>
      <c r="AM951" s="144"/>
      <c r="AN951" s="144"/>
      <c r="AO951" s="144"/>
      <c r="AP951" s="144"/>
      <c r="AQ951" s="144"/>
      <c r="AR951" s="144"/>
      <c r="AS951" s="144"/>
      <c r="AT951" s="144"/>
      <c r="AU951" s="144"/>
      <c r="AV951" s="144"/>
      <c r="AW951" s="144"/>
      <c r="AX951" s="144"/>
      <c r="AY951" s="144"/>
      <c r="AZ951" s="144"/>
      <c r="BA951" s="144"/>
      <c r="BB951" s="144"/>
      <c r="BC951" s="144"/>
      <c r="BD951" s="144"/>
      <c r="BE951" s="144"/>
      <c r="BF951" s="144"/>
    </row>
    <row r="952" spans="3:58">
      <c r="C952" s="144"/>
      <c r="D952" s="144"/>
      <c r="E952" s="144"/>
      <c r="F952" s="144"/>
      <c r="G952" s="144"/>
      <c r="H952" s="144"/>
      <c r="I952" s="144"/>
      <c r="J952" s="144"/>
      <c r="K952" s="144"/>
      <c r="L952" s="144"/>
      <c r="M952" s="144"/>
      <c r="N952" s="144"/>
      <c r="O952" s="144"/>
      <c r="P952" s="144"/>
      <c r="Q952" s="145"/>
      <c r="R952" s="145"/>
      <c r="S952" s="145"/>
      <c r="T952" s="145"/>
      <c r="U952" s="145"/>
      <c r="V952" s="145"/>
      <c r="W952" s="145"/>
      <c r="X952" s="145"/>
      <c r="Y952" s="145"/>
      <c r="Z952" s="145"/>
      <c r="AA952" s="145"/>
      <c r="AB952" s="145"/>
      <c r="AC952" s="145"/>
      <c r="AD952" s="145"/>
      <c r="AE952" s="144"/>
      <c r="AF952" s="144"/>
      <c r="AG952" s="144"/>
      <c r="AH952" s="144"/>
      <c r="AI952" s="144"/>
      <c r="AJ952" s="144"/>
      <c r="AK952" s="144"/>
      <c r="AL952" s="144"/>
      <c r="AM952" s="144"/>
      <c r="AN952" s="144"/>
      <c r="AO952" s="144"/>
      <c r="AP952" s="144"/>
      <c r="AQ952" s="144"/>
      <c r="AR952" s="144"/>
      <c r="AS952" s="144"/>
      <c r="AT952" s="144"/>
      <c r="AU952" s="144"/>
      <c r="AV952" s="144"/>
      <c r="AW952" s="144"/>
      <c r="AX952" s="144"/>
      <c r="AY952" s="144"/>
      <c r="AZ952" s="144"/>
      <c r="BA952" s="144"/>
      <c r="BB952" s="144"/>
      <c r="BC952" s="144"/>
      <c r="BD952" s="144"/>
      <c r="BE952" s="144"/>
      <c r="BF952" s="144"/>
    </row>
    <row r="953" spans="3:58">
      <c r="C953" s="144"/>
      <c r="D953" s="144"/>
      <c r="E953" s="144"/>
      <c r="F953" s="144"/>
      <c r="G953" s="144"/>
      <c r="H953" s="144"/>
      <c r="I953" s="144"/>
      <c r="J953" s="144"/>
      <c r="K953" s="144"/>
      <c r="L953" s="144"/>
      <c r="M953" s="144"/>
      <c r="N953" s="144"/>
      <c r="O953" s="144"/>
      <c r="P953" s="144"/>
      <c r="Q953" s="145"/>
      <c r="R953" s="145"/>
      <c r="S953" s="145"/>
      <c r="T953" s="145"/>
      <c r="U953" s="145"/>
      <c r="V953" s="145"/>
      <c r="W953" s="145"/>
      <c r="X953" s="145"/>
      <c r="Y953" s="145"/>
      <c r="Z953" s="145"/>
      <c r="AA953" s="145"/>
      <c r="AB953" s="145"/>
      <c r="AC953" s="145"/>
      <c r="AD953" s="145"/>
      <c r="AE953" s="144"/>
      <c r="AF953" s="144"/>
      <c r="AG953" s="144"/>
      <c r="AH953" s="144"/>
      <c r="AI953" s="144"/>
      <c r="AJ953" s="144"/>
      <c r="AK953" s="144"/>
      <c r="AL953" s="144"/>
      <c r="AM953" s="144"/>
      <c r="AN953" s="144"/>
      <c r="AO953" s="144"/>
      <c r="AP953" s="144"/>
      <c r="AQ953" s="144"/>
      <c r="AR953" s="144"/>
      <c r="AS953" s="144"/>
      <c r="AT953" s="144"/>
      <c r="AU953" s="144"/>
      <c r="AV953" s="144"/>
      <c r="AW953" s="144"/>
      <c r="AX953" s="144"/>
      <c r="AY953" s="144"/>
      <c r="AZ953" s="144"/>
      <c r="BA953" s="144"/>
      <c r="BB953" s="144"/>
      <c r="BC953" s="144"/>
      <c r="BD953" s="144"/>
      <c r="BE953" s="144"/>
      <c r="BF953" s="144"/>
    </row>
    <row r="954" spans="3:58">
      <c r="C954" s="144"/>
      <c r="D954" s="144"/>
      <c r="E954" s="144"/>
      <c r="F954" s="144"/>
      <c r="G954" s="144"/>
      <c r="H954" s="144"/>
      <c r="I954" s="144"/>
      <c r="J954" s="144"/>
      <c r="K954" s="144"/>
      <c r="L954" s="144"/>
      <c r="M954" s="144"/>
      <c r="N954" s="144"/>
      <c r="O954" s="144"/>
      <c r="P954" s="144"/>
      <c r="Q954" s="145"/>
      <c r="R954" s="145"/>
      <c r="S954" s="145"/>
      <c r="T954" s="145"/>
      <c r="U954" s="145"/>
      <c r="V954" s="145"/>
      <c r="W954" s="145"/>
      <c r="X954" s="145"/>
      <c r="Y954" s="145"/>
      <c r="Z954" s="145"/>
      <c r="AA954" s="145"/>
      <c r="AB954" s="145"/>
      <c r="AC954" s="145"/>
      <c r="AD954" s="145"/>
      <c r="AE954" s="144"/>
      <c r="AF954" s="144"/>
      <c r="AG954" s="144"/>
      <c r="AH954" s="144"/>
      <c r="AI954" s="144"/>
      <c r="AJ954" s="144"/>
      <c r="AK954" s="144"/>
      <c r="AL954" s="144"/>
      <c r="AM954" s="144"/>
      <c r="AN954" s="144"/>
      <c r="AO954" s="144"/>
      <c r="AP954" s="144"/>
      <c r="AQ954" s="144"/>
      <c r="AR954" s="144"/>
      <c r="AS954" s="144"/>
      <c r="AT954" s="144"/>
      <c r="AU954" s="144"/>
      <c r="AV954" s="144"/>
      <c r="AW954" s="144"/>
      <c r="AX954" s="144"/>
      <c r="AY954" s="144"/>
      <c r="AZ954" s="144"/>
      <c r="BA954" s="144"/>
      <c r="BB954" s="144"/>
      <c r="BC954" s="144"/>
      <c r="BD954" s="144"/>
      <c r="BE954" s="144"/>
      <c r="BF954" s="144"/>
    </row>
    <row r="955" spans="3:58">
      <c r="C955" s="144"/>
      <c r="D955" s="144"/>
      <c r="E955" s="144"/>
      <c r="F955" s="144"/>
      <c r="G955" s="144"/>
      <c r="H955" s="144"/>
      <c r="I955" s="144"/>
      <c r="J955" s="144"/>
      <c r="K955" s="144"/>
      <c r="L955" s="144"/>
      <c r="M955" s="144"/>
      <c r="N955" s="144"/>
      <c r="O955" s="144"/>
      <c r="P955" s="144"/>
      <c r="Q955" s="145"/>
      <c r="R955" s="145"/>
      <c r="S955" s="145"/>
      <c r="T955" s="145"/>
      <c r="U955" s="145"/>
      <c r="V955" s="145"/>
      <c r="W955" s="145"/>
      <c r="X955" s="145"/>
      <c r="Y955" s="145"/>
      <c r="Z955" s="145"/>
      <c r="AA955" s="145"/>
      <c r="AB955" s="145"/>
      <c r="AC955" s="145"/>
      <c r="AD955" s="145"/>
      <c r="AE955" s="144"/>
      <c r="AF955" s="144"/>
      <c r="AG955" s="144"/>
      <c r="AH955" s="144"/>
      <c r="AI955" s="144"/>
      <c r="AJ955" s="144"/>
      <c r="AK955" s="144"/>
      <c r="AL955" s="144"/>
      <c r="AM955" s="144"/>
      <c r="AN955" s="144"/>
      <c r="AO955" s="144"/>
      <c r="AP955" s="144"/>
      <c r="AQ955" s="144"/>
      <c r="AR955" s="144"/>
      <c r="AS955" s="144"/>
      <c r="AT955" s="144"/>
      <c r="AU955" s="144"/>
      <c r="AV955" s="144"/>
      <c r="AW955" s="144"/>
      <c r="AX955" s="144"/>
      <c r="AY955" s="144"/>
      <c r="AZ955" s="144"/>
      <c r="BA955" s="144"/>
      <c r="BB955" s="144"/>
      <c r="BC955" s="144"/>
      <c r="BD955" s="144"/>
      <c r="BE955" s="144"/>
      <c r="BF955" s="144"/>
    </row>
    <row r="956" spans="3:58">
      <c r="C956" s="144"/>
      <c r="D956" s="144"/>
      <c r="E956" s="144"/>
      <c r="F956" s="144"/>
      <c r="G956" s="144"/>
      <c r="H956" s="144"/>
      <c r="I956" s="144"/>
      <c r="J956" s="144"/>
      <c r="K956" s="144"/>
      <c r="L956" s="144"/>
      <c r="M956" s="144"/>
      <c r="N956" s="144"/>
      <c r="O956" s="144"/>
      <c r="P956" s="144"/>
      <c r="Q956" s="145"/>
      <c r="R956" s="145"/>
      <c r="S956" s="145"/>
      <c r="T956" s="145"/>
      <c r="U956" s="145"/>
      <c r="V956" s="145"/>
      <c r="W956" s="145"/>
      <c r="X956" s="145"/>
      <c r="Y956" s="145"/>
      <c r="Z956" s="145"/>
      <c r="AA956" s="145"/>
      <c r="AB956" s="145"/>
      <c r="AC956" s="145"/>
      <c r="AD956" s="145"/>
      <c r="AE956" s="144"/>
      <c r="AF956" s="144"/>
      <c r="AG956" s="144"/>
      <c r="AH956" s="144"/>
      <c r="AI956" s="144"/>
      <c r="AJ956" s="144"/>
      <c r="AK956" s="144"/>
      <c r="AL956" s="144"/>
      <c r="AM956" s="144"/>
      <c r="AN956" s="144"/>
      <c r="AO956" s="144"/>
      <c r="AP956" s="144"/>
      <c r="AQ956" s="144"/>
      <c r="AR956" s="144"/>
      <c r="AS956" s="144"/>
      <c r="AT956" s="144"/>
      <c r="AU956" s="144"/>
      <c r="AV956" s="144"/>
      <c r="AW956" s="144"/>
      <c r="AX956" s="144"/>
      <c r="AY956" s="144"/>
      <c r="AZ956" s="144"/>
      <c r="BA956" s="144"/>
      <c r="BB956" s="144"/>
      <c r="BC956" s="144"/>
      <c r="BD956" s="144"/>
      <c r="BE956" s="144"/>
      <c r="BF956" s="144"/>
    </row>
    <row r="957" spans="3:58">
      <c r="C957" s="144"/>
      <c r="D957" s="144"/>
      <c r="E957" s="144"/>
      <c r="F957" s="144"/>
      <c r="G957" s="144"/>
      <c r="H957" s="144"/>
      <c r="I957" s="144"/>
      <c r="J957" s="144"/>
      <c r="K957" s="144"/>
      <c r="L957" s="144"/>
      <c r="M957" s="144"/>
      <c r="N957" s="144"/>
      <c r="O957" s="144"/>
      <c r="P957" s="144"/>
      <c r="Q957" s="145"/>
      <c r="R957" s="145"/>
      <c r="S957" s="145"/>
      <c r="T957" s="145"/>
      <c r="U957" s="145"/>
      <c r="V957" s="145"/>
      <c r="W957" s="145"/>
      <c r="X957" s="145"/>
      <c r="Y957" s="145"/>
      <c r="Z957" s="145"/>
      <c r="AA957" s="145"/>
      <c r="AB957" s="145"/>
      <c r="AC957" s="145"/>
      <c r="AD957" s="145"/>
      <c r="AE957" s="144"/>
      <c r="AF957" s="144"/>
      <c r="AG957" s="144"/>
      <c r="AH957" s="144"/>
      <c r="AI957" s="144"/>
      <c r="AJ957" s="144"/>
      <c r="AK957" s="144"/>
      <c r="AL957" s="144"/>
      <c r="AM957" s="144"/>
      <c r="AN957" s="144"/>
      <c r="AO957" s="144"/>
      <c r="AP957" s="144"/>
      <c r="AQ957" s="144"/>
      <c r="AR957" s="144"/>
      <c r="AS957" s="144"/>
      <c r="AT957" s="144"/>
      <c r="AU957" s="144"/>
      <c r="AV957" s="144"/>
      <c r="AW957" s="144"/>
      <c r="AX957" s="144"/>
      <c r="AY957" s="144"/>
      <c r="AZ957" s="144"/>
      <c r="BA957" s="144"/>
      <c r="BB957" s="144"/>
      <c r="BC957" s="144"/>
      <c r="BD957" s="144"/>
      <c r="BE957" s="144"/>
      <c r="BF957" s="144"/>
    </row>
    <row r="958" spans="3:58">
      <c r="C958" s="144"/>
      <c r="D958" s="144"/>
      <c r="E958" s="144"/>
      <c r="F958" s="144"/>
      <c r="G958" s="144"/>
      <c r="H958" s="144"/>
      <c r="I958" s="144"/>
      <c r="J958" s="144"/>
      <c r="K958" s="144"/>
      <c r="L958" s="144"/>
      <c r="M958" s="144"/>
      <c r="N958" s="144"/>
      <c r="O958" s="144"/>
      <c r="P958" s="144"/>
      <c r="Q958" s="145"/>
      <c r="R958" s="145"/>
      <c r="S958" s="145"/>
      <c r="T958" s="145"/>
      <c r="U958" s="145"/>
      <c r="V958" s="145"/>
      <c r="W958" s="145"/>
      <c r="X958" s="145"/>
      <c r="Y958" s="145"/>
      <c r="Z958" s="145"/>
      <c r="AA958" s="145"/>
      <c r="AB958" s="145"/>
      <c r="AC958" s="145"/>
      <c r="AD958" s="145"/>
      <c r="AE958" s="144"/>
      <c r="AF958" s="144"/>
      <c r="AG958" s="144"/>
      <c r="AH958" s="144"/>
      <c r="AI958" s="144"/>
      <c r="AJ958" s="144"/>
      <c r="AK958" s="144"/>
      <c r="AL958" s="144"/>
      <c r="AM958" s="144"/>
      <c r="AN958" s="144"/>
      <c r="AO958" s="144"/>
      <c r="AP958" s="144"/>
      <c r="AQ958" s="144"/>
      <c r="AR958" s="144"/>
      <c r="AS958" s="144"/>
      <c r="AT958" s="144"/>
      <c r="AU958" s="144"/>
      <c r="AV958" s="144"/>
      <c r="AW958" s="144"/>
      <c r="AX958" s="144"/>
      <c r="AY958" s="144"/>
      <c r="AZ958" s="144"/>
      <c r="BA958" s="144"/>
      <c r="BB958" s="144"/>
      <c r="BC958" s="144"/>
      <c r="BD958" s="144"/>
      <c r="BE958" s="144"/>
      <c r="BF958" s="144"/>
    </row>
    <row r="959" spans="3:58">
      <c r="C959" s="144"/>
      <c r="D959" s="144"/>
      <c r="E959" s="144"/>
      <c r="F959" s="144"/>
      <c r="G959" s="144"/>
      <c r="H959" s="144"/>
      <c r="I959" s="144"/>
      <c r="J959" s="144"/>
      <c r="K959" s="144"/>
      <c r="L959" s="144"/>
      <c r="M959" s="144"/>
      <c r="N959" s="144"/>
      <c r="O959" s="144"/>
      <c r="P959" s="144"/>
      <c r="Q959" s="145"/>
      <c r="R959" s="145"/>
      <c r="S959" s="145"/>
      <c r="T959" s="145"/>
      <c r="U959" s="145"/>
      <c r="V959" s="145"/>
      <c r="W959" s="145"/>
      <c r="X959" s="145"/>
      <c r="Y959" s="145"/>
      <c r="Z959" s="145"/>
      <c r="AA959" s="145"/>
      <c r="AB959" s="145"/>
      <c r="AC959" s="145"/>
      <c r="AD959" s="145"/>
      <c r="AE959" s="144"/>
      <c r="AF959" s="144"/>
      <c r="AG959" s="144"/>
      <c r="AH959" s="144"/>
      <c r="AI959" s="144"/>
      <c r="AJ959" s="144"/>
      <c r="AK959" s="144"/>
      <c r="AL959" s="144"/>
      <c r="AM959" s="144"/>
      <c r="AN959" s="144"/>
      <c r="AO959" s="144"/>
      <c r="AP959" s="144"/>
      <c r="AQ959" s="144"/>
      <c r="AR959" s="144"/>
      <c r="AS959" s="144"/>
      <c r="AT959" s="144"/>
      <c r="AU959" s="144"/>
      <c r="AV959" s="144"/>
      <c r="AW959" s="144"/>
      <c r="AX959" s="144"/>
      <c r="AY959" s="144"/>
      <c r="AZ959" s="144"/>
      <c r="BA959" s="144"/>
      <c r="BB959" s="144"/>
      <c r="BC959" s="144"/>
      <c r="BD959" s="144"/>
      <c r="BE959" s="144"/>
      <c r="BF959" s="144"/>
    </row>
    <row r="960" spans="3:58">
      <c r="C960" s="144"/>
      <c r="D960" s="144"/>
      <c r="E960" s="144"/>
      <c r="F960" s="144"/>
      <c r="G960" s="144"/>
      <c r="H960" s="144"/>
      <c r="I960" s="144"/>
      <c r="J960" s="144"/>
      <c r="K960" s="144"/>
      <c r="L960" s="144"/>
      <c r="M960" s="144"/>
      <c r="N960" s="144"/>
      <c r="O960" s="144"/>
      <c r="P960" s="144"/>
      <c r="Q960" s="145"/>
      <c r="R960" s="145"/>
      <c r="S960" s="145"/>
      <c r="T960" s="145"/>
      <c r="U960" s="145"/>
      <c r="V960" s="145"/>
      <c r="W960" s="145"/>
      <c r="X960" s="145"/>
      <c r="Y960" s="145"/>
      <c r="Z960" s="145"/>
      <c r="AA960" s="145"/>
      <c r="AB960" s="145"/>
      <c r="AC960" s="145"/>
      <c r="AD960" s="145"/>
      <c r="AE960" s="144"/>
      <c r="AF960" s="144"/>
      <c r="AG960" s="144"/>
      <c r="AH960" s="144"/>
      <c r="AI960" s="144"/>
      <c r="AJ960" s="144"/>
      <c r="AK960" s="144"/>
      <c r="AL960" s="144"/>
      <c r="AM960" s="144"/>
      <c r="AN960" s="144"/>
      <c r="AO960" s="144"/>
      <c r="AP960" s="144"/>
      <c r="AQ960" s="144"/>
      <c r="AR960" s="144"/>
      <c r="AS960" s="144"/>
      <c r="AT960" s="144"/>
      <c r="AU960" s="144"/>
      <c r="AV960" s="144"/>
      <c r="AW960" s="144"/>
      <c r="AX960" s="144"/>
      <c r="AY960" s="144"/>
      <c r="AZ960" s="144"/>
      <c r="BA960" s="144"/>
      <c r="BB960" s="144"/>
      <c r="BC960" s="144"/>
      <c r="BD960" s="144"/>
      <c r="BE960" s="144"/>
      <c r="BF960" s="144"/>
    </row>
    <row r="961" spans="3:58">
      <c r="C961" s="144"/>
      <c r="D961" s="144"/>
      <c r="E961" s="144"/>
      <c r="F961" s="144"/>
      <c r="G961" s="144"/>
      <c r="H961" s="144"/>
      <c r="I961" s="144"/>
      <c r="J961" s="144"/>
      <c r="K961" s="144"/>
      <c r="L961" s="144"/>
      <c r="M961" s="144"/>
      <c r="N961" s="144"/>
      <c r="O961" s="144"/>
      <c r="P961" s="144"/>
      <c r="Q961" s="145"/>
      <c r="R961" s="145"/>
      <c r="S961" s="145"/>
      <c r="T961" s="145"/>
      <c r="U961" s="145"/>
      <c r="V961" s="145"/>
      <c r="W961" s="145"/>
      <c r="X961" s="145"/>
      <c r="Y961" s="145"/>
      <c r="Z961" s="145"/>
      <c r="AA961" s="145"/>
      <c r="AB961" s="145"/>
      <c r="AC961" s="145"/>
      <c r="AD961" s="145"/>
      <c r="AE961" s="144"/>
      <c r="AF961" s="144"/>
      <c r="AG961" s="144"/>
      <c r="AH961" s="144"/>
      <c r="AI961" s="144"/>
      <c r="AJ961" s="144"/>
      <c r="AK961" s="144"/>
      <c r="AL961" s="144"/>
      <c r="AM961" s="144"/>
      <c r="AN961" s="144"/>
      <c r="AO961" s="144"/>
      <c r="AP961" s="144"/>
      <c r="AQ961" s="144"/>
      <c r="AR961" s="144"/>
      <c r="AS961" s="144"/>
      <c r="AT961" s="144"/>
      <c r="AU961" s="144"/>
      <c r="AV961" s="144"/>
      <c r="AW961" s="144"/>
      <c r="AX961" s="144"/>
      <c r="AY961" s="144"/>
      <c r="AZ961" s="144"/>
      <c r="BA961" s="144"/>
      <c r="BB961" s="144"/>
      <c r="BC961" s="144"/>
      <c r="BD961" s="144"/>
      <c r="BE961" s="144"/>
      <c r="BF961" s="144"/>
    </row>
    <row r="962" spans="3:58">
      <c r="C962" s="144"/>
      <c r="D962" s="144"/>
      <c r="E962" s="144"/>
      <c r="F962" s="144"/>
      <c r="G962" s="144"/>
      <c r="H962" s="144"/>
      <c r="I962" s="144"/>
      <c r="J962" s="144"/>
      <c r="K962" s="144"/>
      <c r="L962" s="144"/>
      <c r="M962" s="144"/>
      <c r="N962" s="144"/>
      <c r="O962" s="144"/>
      <c r="P962" s="144"/>
      <c r="Q962" s="145"/>
      <c r="R962" s="145"/>
      <c r="S962" s="145"/>
      <c r="T962" s="145"/>
      <c r="U962" s="145"/>
      <c r="V962" s="145"/>
      <c r="W962" s="145"/>
      <c r="X962" s="145"/>
      <c r="Y962" s="145"/>
      <c r="Z962" s="145"/>
      <c r="AA962" s="145"/>
      <c r="AB962" s="145"/>
      <c r="AC962" s="145"/>
      <c r="AD962" s="145"/>
      <c r="AE962" s="144"/>
      <c r="AF962" s="144"/>
      <c r="AG962" s="144"/>
      <c r="AH962" s="144"/>
      <c r="AI962" s="144"/>
      <c r="AJ962" s="144"/>
      <c r="AK962" s="144"/>
      <c r="AL962" s="144"/>
      <c r="AM962" s="144"/>
      <c r="AN962" s="144"/>
      <c r="AO962" s="144"/>
      <c r="AP962" s="144"/>
      <c r="AQ962" s="144"/>
      <c r="AR962" s="144"/>
      <c r="AS962" s="144"/>
      <c r="AT962" s="144"/>
      <c r="AU962" s="144"/>
      <c r="AV962" s="144"/>
      <c r="AW962" s="144"/>
      <c r="AX962" s="144"/>
      <c r="AY962" s="144"/>
      <c r="AZ962" s="144"/>
      <c r="BA962" s="144"/>
      <c r="BB962" s="144"/>
      <c r="BC962" s="144"/>
      <c r="BD962" s="144"/>
      <c r="BE962" s="144"/>
      <c r="BF962" s="144"/>
    </row>
    <row r="963" spans="3:58">
      <c r="C963" s="144"/>
      <c r="D963" s="144"/>
      <c r="E963" s="144"/>
      <c r="F963" s="144"/>
      <c r="G963" s="144"/>
      <c r="H963" s="144"/>
      <c r="I963" s="144"/>
      <c r="J963" s="144"/>
      <c r="K963" s="144"/>
      <c r="L963" s="144"/>
      <c r="M963" s="144"/>
      <c r="N963" s="144"/>
      <c r="O963" s="144"/>
      <c r="P963" s="144"/>
      <c r="Q963" s="145"/>
      <c r="R963" s="145"/>
      <c r="S963" s="145"/>
      <c r="T963" s="145"/>
      <c r="U963" s="145"/>
      <c r="V963" s="145"/>
      <c r="W963" s="145"/>
      <c r="X963" s="145"/>
      <c r="Y963" s="145"/>
      <c r="Z963" s="145"/>
      <c r="AA963" s="145"/>
      <c r="AB963" s="145"/>
      <c r="AC963" s="145"/>
      <c r="AD963" s="145"/>
      <c r="AE963" s="144"/>
      <c r="AF963" s="144"/>
      <c r="AG963" s="144"/>
      <c r="AH963" s="144"/>
      <c r="AI963" s="144"/>
      <c r="AJ963" s="144"/>
      <c r="AK963" s="144"/>
      <c r="AL963" s="144"/>
      <c r="AM963" s="144"/>
      <c r="AN963" s="144"/>
      <c r="AO963" s="144"/>
      <c r="AP963" s="144"/>
      <c r="AQ963" s="144"/>
      <c r="AR963" s="144"/>
      <c r="AS963" s="144"/>
      <c r="AT963" s="144"/>
      <c r="AU963" s="144"/>
      <c r="AV963" s="144"/>
      <c r="AW963" s="144"/>
      <c r="AX963" s="144"/>
      <c r="AY963" s="144"/>
      <c r="AZ963" s="144"/>
      <c r="BA963" s="144"/>
      <c r="BB963" s="144"/>
      <c r="BC963" s="144"/>
      <c r="BD963" s="144"/>
      <c r="BE963" s="144"/>
      <c r="BF963" s="144"/>
    </row>
    <row r="964" spans="3:58">
      <c r="C964" s="144"/>
      <c r="D964" s="144"/>
      <c r="E964" s="144"/>
      <c r="F964" s="144"/>
      <c r="G964" s="144"/>
      <c r="H964" s="144"/>
      <c r="I964" s="144"/>
      <c r="J964" s="144"/>
      <c r="K964" s="144"/>
      <c r="L964" s="144"/>
      <c r="M964" s="144"/>
      <c r="N964" s="144"/>
      <c r="O964" s="144"/>
      <c r="P964" s="144"/>
      <c r="Q964" s="145"/>
      <c r="R964" s="145"/>
      <c r="S964" s="145"/>
      <c r="T964" s="145"/>
      <c r="U964" s="145"/>
      <c r="V964" s="145"/>
      <c r="W964" s="145"/>
      <c r="X964" s="145"/>
      <c r="Y964" s="145"/>
      <c r="Z964" s="145"/>
      <c r="AA964" s="145"/>
      <c r="AB964" s="145"/>
      <c r="AC964" s="145"/>
      <c r="AD964" s="145"/>
      <c r="AE964" s="144"/>
      <c r="AF964" s="144"/>
      <c r="AG964" s="144"/>
      <c r="AH964" s="144"/>
      <c r="AI964" s="144"/>
      <c r="AJ964" s="144"/>
      <c r="AK964" s="144"/>
      <c r="AL964" s="144"/>
      <c r="AM964" s="144"/>
      <c r="AN964" s="144"/>
      <c r="AO964" s="144"/>
      <c r="AP964" s="144"/>
      <c r="AQ964" s="144"/>
      <c r="AR964" s="144"/>
      <c r="AS964" s="144"/>
      <c r="AT964" s="144"/>
      <c r="AU964" s="144"/>
      <c r="AV964" s="144"/>
      <c r="AW964" s="144"/>
      <c r="AX964" s="144"/>
      <c r="AY964" s="144"/>
      <c r="AZ964" s="144"/>
      <c r="BA964" s="144"/>
      <c r="BB964" s="144"/>
      <c r="BC964" s="144"/>
      <c r="BD964" s="144"/>
      <c r="BE964" s="144"/>
      <c r="BF964" s="144"/>
    </row>
    <row r="965" spans="3:58">
      <c r="C965" s="144"/>
      <c r="D965" s="144"/>
      <c r="E965" s="144"/>
      <c r="F965" s="144"/>
      <c r="G965" s="144"/>
      <c r="H965" s="144"/>
      <c r="I965" s="144"/>
      <c r="J965" s="144"/>
      <c r="K965" s="144"/>
      <c r="L965" s="144"/>
      <c r="M965" s="144"/>
      <c r="N965" s="144"/>
      <c r="O965" s="144"/>
      <c r="P965" s="144"/>
      <c r="Q965" s="145"/>
      <c r="R965" s="145"/>
      <c r="S965" s="145"/>
      <c r="T965" s="145"/>
      <c r="U965" s="145"/>
      <c r="V965" s="145"/>
      <c r="W965" s="145"/>
      <c r="X965" s="145"/>
      <c r="Y965" s="145"/>
      <c r="Z965" s="145"/>
      <c r="AA965" s="145"/>
      <c r="AB965" s="145"/>
      <c r="AC965" s="145"/>
      <c r="AD965" s="145"/>
      <c r="AE965" s="144"/>
      <c r="AF965" s="144"/>
      <c r="AG965" s="144"/>
      <c r="AH965" s="144"/>
      <c r="AI965" s="144"/>
      <c r="AJ965" s="144"/>
      <c r="AK965" s="144"/>
      <c r="AL965" s="144"/>
      <c r="AM965" s="144"/>
      <c r="AN965" s="144"/>
      <c r="AO965" s="144"/>
      <c r="AP965" s="144"/>
      <c r="AQ965" s="144"/>
      <c r="AR965" s="144"/>
      <c r="AS965" s="144"/>
      <c r="AT965" s="144"/>
      <c r="AU965" s="144"/>
      <c r="AV965" s="144"/>
      <c r="AW965" s="144"/>
      <c r="AX965" s="144"/>
      <c r="AY965" s="144"/>
      <c r="AZ965" s="144"/>
      <c r="BA965" s="144"/>
      <c r="BB965" s="144"/>
      <c r="BC965" s="144"/>
      <c r="BD965" s="144"/>
      <c r="BE965" s="144"/>
      <c r="BF965" s="144"/>
    </row>
    <row r="966" spans="3:58">
      <c r="C966" s="144"/>
      <c r="D966" s="144"/>
      <c r="E966" s="144"/>
      <c r="F966" s="144"/>
      <c r="G966" s="144"/>
      <c r="H966" s="144"/>
      <c r="I966" s="144"/>
      <c r="J966" s="144"/>
      <c r="K966" s="144"/>
      <c r="L966" s="144"/>
      <c r="M966" s="144"/>
      <c r="N966" s="144"/>
      <c r="O966" s="144"/>
      <c r="P966" s="144"/>
      <c r="Q966" s="145"/>
      <c r="R966" s="145"/>
      <c r="S966" s="145"/>
      <c r="T966" s="145"/>
      <c r="U966" s="145"/>
      <c r="V966" s="145"/>
      <c r="W966" s="145"/>
      <c r="X966" s="145"/>
      <c r="Y966" s="145"/>
      <c r="Z966" s="145"/>
      <c r="AA966" s="145"/>
      <c r="AB966" s="145"/>
      <c r="AC966" s="145"/>
      <c r="AD966" s="145"/>
      <c r="AE966" s="144"/>
      <c r="AF966" s="144"/>
      <c r="AG966" s="144"/>
      <c r="AH966" s="144"/>
      <c r="AI966" s="144"/>
      <c r="AJ966" s="144"/>
      <c r="AK966" s="144"/>
      <c r="AL966" s="144"/>
      <c r="AM966" s="144"/>
      <c r="AN966" s="144"/>
      <c r="AO966" s="144"/>
      <c r="AP966" s="144"/>
      <c r="AQ966" s="144"/>
      <c r="AR966" s="144"/>
      <c r="AS966" s="144"/>
      <c r="AT966" s="144"/>
      <c r="AU966" s="144"/>
      <c r="AV966" s="144"/>
      <c r="AW966" s="144"/>
      <c r="AX966" s="144"/>
      <c r="AY966" s="144"/>
      <c r="AZ966" s="144"/>
      <c r="BA966" s="144"/>
      <c r="BB966" s="144"/>
      <c r="BC966" s="144"/>
      <c r="BD966" s="144"/>
      <c r="BE966" s="144"/>
      <c r="BF966" s="144"/>
    </row>
    <row r="967" spans="3:58">
      <c r="C967" s="144"/>
      <c r="D967" s="144"/>
      <c r="E967" s="144"/>
      <c r="F967" s="144"/>
      <c r="G967" s="144"/>
      <c r="H967" s="144"/>
      <c r="I967" s="144"/>
      <c r="J967" s="144"/>
      <c r="K967" s="144"/>
      <c r="L967" s="144"/>
      <c r="M967" s="144"/>
      <c r="N967" s="144"/>
      <c r="O967" s="144"/>
      <c r="P967" s="144"/>
      <c r="Q967" s="145"/>
      <c r="R967" s="145"/>
      <c r="S967" s="145"/>
      <c r="T967" s="145"/>
      <c r="U967" s="145"/>
      <c r="V967" s="145"/>
      <c r="W967" s="145"/>
      <c r="X967" s="145"/>
      <c r="Y967" s="145"/>
      <c r="Z967" s="145"/>
      <c r="AA967" s="145"/>
      <c r="AB967" s="145"/>
      <c r="AC967" s="145"/>
      <c r="AD967" s="145"/>
      <c r="AE967" s="144"/>
      <c r="AF967" s="144"/>
      <c r="AG967" s="144"/>
      <c r="AH967" s="144"/>
      <c r="AI967" s="144"/>
      <c r="AJ967" s="144"/>
      <c r="AK967" s="144"/>
      <c r="AL967" s="144"/>
      <c r="AM967" s="144"/>
      <c r="AN967" s="144"/>
      <c r="AO967" s="144"/>
      <c r="AP967" s="144"/>
      <c r="AQ967" s="144"/>
      <c r="AR967" s="144"/>
      <c r="AS967" s="144"/>
      <c r="AT967" s="144"/>
      <c r="AU967" s="144"/>
      <c r="AV967" s="144"/>
      <c r="AW967" s="144"/>
      <c r="AX967" s="144"/>
      <c r="AY967" s="144"/>
      <c r="AZ967" s="144"/>
      <c r="BA967" s="144"/>
      <c r="BB967" s="144"/>
      <c r="BC967" s="144"/>
      <c r="BD967" s="144"/>
      <c r="BE967" s="144"/>
      <c r="BF967" s="144"/>
    </row>
    <row r="968" spans="3:58">
      <c r="C968" s="144"/>
      <c r="D968" s="144"/>
      <c r="E968" s="144"/>
      <c r="F968" s="144"/>
      <c r="G968" s="144"/>
      <c r="H968" s="144"/>
      <c r="I968" s="144"/>
      <c r="J968" s="144"/>
      <c r="K968" s="144"/>
      <c r="L968" s="144"/>
      <c r="M968" s="144"/>
      <c r="N968" s="144"/>
      <c r="O968" s="144"/>
      <c r="P968" s="144"/>
      <c r="Q968" s="145"/>
      <c r="R968" s="145"/>
      <c r="S968" s="145"/>
      <c r="T968" s="145"/>
      <c r="U968" s="145"/>
      <c r="V968" s="145"/>
      <c r="W968" s="145"/>
      <c r="X968" s="145"/>
      <c r="Y968" s="145"/>
      <c r="Z968" s="145"/>
      <c r="AA968" s="145"/>
      <c r="AB968" s="145"/>
      <c r="AC968" s="145"/>
      <c r="AD968" s="145"/>
      <c r="AE968" s="144"/>
      <c r="AF968" s="144"/>
      <c r="AG968" s="144"/>
      <c r="AH968" s="144"/>
      <c r="AI968" s="144"/>
      <c r="AJ968" s="144"/>
      <c r="AK968" s="144"/>
      <c r="AL968" s="144"/>
      <c r="AM968" s="144"/>
      <c r="AN968" s="144"/>
      <c r="AO968" s="144"/>
      <c r="AP968" s="144"/>
      <c r="AQ968" s="144"/>
      <c r="AR968" s="144"/>
      <c r="AS968" s="144"/>
      <c r="AT968" s="144"/>
      <c r="AU968" s="144"/>
      <c r="AV968" s="144"/>
      <c r="AW968" s="144"/>
      <c r="AX968" s="144"/>
      <c r="AY968" s="144"/>
      <c r="AZ968" s="144"/>
      <c r="BA968" s="144"/>
      <c r="BB968" s="144"/>
      <c r="BC968" s="144"/>
      <c r="BD968" s="144"/>
      <c r="BE968" s="144"/>
      <c r="BF968" s="144"/>
    </row>
    <row r="969" spans="3:58">
      <c r="C969" s="144"/>
      <c r="D969" s="144"/>
      <c r="E969" s="144"/>
      <c r="F969" s="144"/>
      <c r="G969" s="144"/>
      <c r="H969" s="144"/>
      <c r="I969" s="144"/>
      <c r="J969" s="144"/>
      <c r="K969" s="144"/>
      <c r="L969" s="144"/>
      <c r="M969" s="144"/>
      <c r="N969" s="144"/>
      <c r="O969" s="144"/>
      <c r="P969" s="144"/>
      <c r="Q969" s="145"/>
      <c r="R969" s="145"/>
      <c r="S969" s="145"/>
      <c r="T969" s="145"/>
      <c r="U969" s="145"/>
      <c r="V969" s="145"/>
      <c r="W969" s="145"/>
      <c r="X969" s="145"/>
      <c r="Y969" s="145"/>
      <c r="Z969" s="145"/>
      <c r="AA969" s="145"/>
      <c r="AB969" s="145"/>
      <c r="AC969" s="145"/>
      <c r="AD969" s="145"/>
      <c r="AE969" s="144"/>
      <c r="AF969" s="144"/>
      <c r="AG969" s="144"/>
      <c r="AH969" s="144"/>
      <c r="AI969" s="144"/>
      <c r="AJ969" s="144"/>
      <c r="AK969" s="144"/>
      <c r="AL969" s="144"/>
      <c r="AM969" s="144"/>
      <c r="AN969" s="144"/>
      <c r="AO969" s="144"/>
      <c r="AP969" s="144"/>
      <c r="AQ969" s="144"/>
      <c r="AR969" s="144"/>
      <c r="AS969" s="144"/>
      <c r="AT969" s="144"/>
      <c r="AU969" s="144"/>
      <c r="AV969" s="144"/>
      <c r="AW969" s="144"/>
      <c r="AX969" s="144"/>
      <c r="AY969" s="144"/>
      <c r="AZ969" s="144"/>
      <c r="BA969" s="144"/>
      <c r="BB969" s="144"/>
      <c r="BC969" s="144"/>
      <c r="BD969" s="144"/>
      <c r="BE969" s="144"/>
      <c r="BF969" s="144"/>
    </row>
    <row r="970" spans="3:58">
      <c r="C970" s="144"/>
      <c r="D970" s="144"/>
      <c r="E970" s="144"/>
      <c r="F970" s="144"/>
      <c r="G970" s="144"/>
      <c r="H970" s="144"/>
      <c r="I970" s="144"/>
      <c r="J970" s="144"/>
      <c r="K970" s="144"/>
      <c r="L970" s="144"/>
      <c r="M970" s="144"/>
      <c r="N970" s="144"/>
      <c r="O970" s="144"/>
      <c r="P970" s="144"/>
      <c r="Q970" s="145"/>
      <c r="R970" s="145"/>
      <c r="S970" s="145"/>
      <c r="T970" s="145"/>
      <c r="U970" s="145"/>
      <c r="V970" s="145"/>
      <c r="W970" s="145"/>
      <c r="X970" s="145"/>
      <c r="Y970" s="145"/>
      <c r="Z970" s="145"/>
      <c r="AA970" s="145"/>
      <c r="AB970" s="145"/>
      <c r="AC970" s="145"/>
      <c r="AD970" s="145"/>
      <c r="AE970" s="144"/>
      <c r="AF970" s="144"/>
      <c r="AG970" s="144"/>
      <c r="AH970" s="144"/>
      <c r="AI970" s="144"/>
      <c r="AJ970" s="144"/>
      <c r="AK970" s="144"/>
      <c r="AL970" s="144"/>
      <c r="AM970" s="144"/>
      <c r="AN970" s="144"/>
      <c r="AO970" s="144"/>
      <c r="AP970" s="144"/>
      <c r="AQ970" s="144"/>
      <c r="AR970" s="144"/>
      <c r="AS970" s="144"/>
      <c r="AT970" s="144"/>
      <c r="AU970" s="144"/>
      <c r="AV970" s="144"/>
      <c r="AW970" s="144"/>
      <c r="AX970" s="144"/>
      <c r="AY970" s="144"/>
      <c r="AZ970" s="144"/>
      <c r="BA970" s="144"/>
      <c r="BB970" s="144"/>
      <c r="BC970" s="144"/>
      <c r="BD970" s="144"/>
      <c r="BE970" s="144"/>
      <c r="BF970" s="144"/>
    </row>
    <row r="971" spans="3:58">
      <c r="C971" s="144"/>
      <c r="D971" s="144"/>
      <c r="E971" s="144"/>
      <c r="F971" s="144"/>
      <c r="G971" s="144"/>
      <c r="H971" s="144"/>
      <c r="I971" s="144"/>
      <c r="J971" s="144"/>
      <c r="K971" s="144"/>
      <c r="L971" s="144"/>
      <c r="M971" s="144"/>
      <c r="N971" s="144"/>
      <c r="O971" s="144"/>
      <c r="P971" s="144"/>
      <c r="Q971" s="145"/>
      <c r="R971" s="145"/>
      <c r="S971" s="145"/>
      <c r="T971" s="145"/>
      <c r="U971" s="145"/>
      <c r="V971" s="145"/>
      <c r="W971" s="145"/>
      <c r="X971" s="145"/>
      <c r="Y971" s="145"/>
      <c r="Z971" s="145"/>
      <c r="AA971" s="145"/>
      <c r="AB971" s="145"/>
      <c r="AC971" s="145"/>
      <c r="AD971" s="145"/>
      <c r="AE971" s="144"/>
      <c r="AF971" s="144"/>
      <c r="AG971" s="144"/>
      <c r="AH971" s="144"/>
      <c r="AI971" s="144"/>
      <c r="AJ971" s="144"/>
      <c r="AK971" s="144"/>
      <c r="AL971" s="144"/>
      <c r="AM971" s="144"/>
      <c r="AN971" s="144"/>
      <c r="AO971" s="144"/>
      <c r="AP971" s="144"/>
      <c r="AQ971" s="144"/>
      <c r="AR971" s="144"/>
      <c r="AS971" s="144"/>
      <c r="AT971" s="144"/>
      <c r="AU971" s="144"/>
      <c r="AV971" s="144"/>
      <c r="AW971" s="144"/>
      <c r="AX971" s="144"/>
      <c r="AY971" s="144"/>
      <c r="AZ971" s="144"/>
      <c r="BA971" s="144"/>
      <c r="BB971" s="144"/>
      <c r="BC971" s="144"/>
      <c r="BD971" s="144"/>
      <c r="BE971" s="144"/>
      <c r="BF971" s="144"/>
    </row>
    <row r="972" spans="3:58">
      <c r="C972" s="144"/>
      <c r="D972" s="144"/>
      <c r="E972" s="144"/>
      <c r="F972" s="144"/>
      <c r="G972" s="144"/>
      <c r="H972" s="144"/>
      <c r="I972" s="144"/>
      <c r="J972" s="144"/>
      <c r="K972" s="144"/>
      <c r="L972" s="144"/>
      <c r="M972" s="144"/>
      <c r="N972" s="144"/>
      <c r="O972" s="144"/>
      <c r="P972" s="144"/>
      <c r="Q972" s="145"/>
      <c r="R972" s="145"/>
      <c r="S972" s="145"/>
      <c r="T972" s="145"/>
      <c r="U972" s="145"/>
      <c r="V972" s="145"/>
      <c r="W972" s="145"/>
      <c r="X972" s="145"/>
      <c r="Y972" s="145"/>
      <c r="Z972" s="145"/>
      <c r="AA972" s="145"/>
      <c r="AB972" s="145"/>
      <c r="AC972" s="145"/>
      <c r="AD972" s="145"/>
      <c r="AE972" s="144"/>
      <c r="AF972" s="144"/>
      <c r="AG972" s="144"/>
      <c r="AH972" s="144"/>
      <c r="AI972" s="144"/>
      <c r="AJ972" s="144"/>
      <c r="AK972" s="144"/>
      <c r="AL972" s="144"/>
      <c r="AM972" s="144"/>
      <c r="AN972" s="144"/>
      <c r="AO972" s="144"/>
      <c r="AP972" s="144"/>
      <c r="AQ972" s="144"/>
      <c r="AR972" s="144"/>
      <c r="AS972" s="144"/>
      <c r="AT972" s="144"/>
      <c r="AU972" s="144"/>
      <c r="AV972" s="144"/>
      <c r="AW972" s="144"/>
      <c r="AX972" s="144"/>
      <c r="AY972" s="144"/>
      <c r="AZ972" s="144"/>
      <c r="BA972" s="144"/>
      <c r="BB972" s="144"/>
      <c r="BC972" s="144"/>
      <c r="BD972" s="144"/>
      <c r="BE972" s="144"/>
      <c r="BF972" s="144"/>
    </row>
    <row r="973" spans="3:58">
      <c r="C973" s="144"/>
      <c r="D973" s="144"/>
      <c r="E973" s="144"/>
      <c r="F973" s="144"/>
      <c r="G973" s="144"/>
      <c r="H973" s="144"/>
      <c r="I973" s="144"/>
      <c r="J973" s="144"/>
      <c r="K973" s="144"/>
      <c r="L973" s="144"/>
      <c r="M973" s="144"/>
      <c r="N973" s="144"/>
      <c r="O973" s="144"/>
      <c r="P973" s="144"/>
      <c r="Q973" s="145"/>
      <c r="R973" s="145"/>
      <c r="S973" s="145"/>
      <c r="T973" s="145"/>
      <c r="U973" s="145"/>
      <c r="V973" s="145"/>
      <c r="W973" s="145"/>
      <c r="X973" s="145"/>
      <c r="Y973" s="145"/>
      <c r="Z973" s="145"/>
      <c r="AA973" s="145"/>
      <c r="AB973" s="145"/>
      <c r="AC973" s="145"/>
      <c r="AD973" s="145"/>
      <c r="AE973" s="144"/>
      <c r="AF973" s="144"/>
      <c r="AG973" s="144"/>
      <c r="AH973" s="144"/>
      <c r="AI973" s="144"/>
      <c r="AJ973" s="144"/>
      <c r="AK973" s="144"/>
      <c r="AL973" s="144"/>
      <c r="AM973" s="144"/>
      <c r="AN973" s="144"/>
      <c r="AO973" s="144"/>
      <c r="AP973" s="144"/>
      <c r="AQ973" s="144"/>
      <c r="AR973" s="144"/>
      <c r="AS973" s="144"/>
      <c r="AT973" s="144"/>
      <c r="AU973" s="144"/>
      <c r="AV973" s="144"/>
      <c r="AW973" s="144"/>
      <c r="AX973" s="144"/>
      <c r="AY973" s="144"/>
      <c r="AZ973" s="144"/>
      <c r="BA973" s="144"/>
      <c r="BB973" s="144"/>
      <c r="BC973" s="144"/>
      <c r="BD973" s="144"/>
      <c r="BE973" s="144"/>
      <c r="BF973" s="144"/>
    </row>
    <row r="974" spans="3:58">
      <c r="C974" s="144"/>
      <c r="D974" s="144"/>
      <c r="E974" s="144"/>
      <c r="F974" s="144"/>
      <c r="G974" s="144"/>
      <c r="H974" s="144"/>
      <c r="I974" s="144"/>
      <c r="J974" s="144"/>
      <c r="K974" s="144"/>
      <c r="L974" s="144"/>
      <c r="M974" s="144"/>
      <c r="N974" s="144"/>
      <c r="O974" s="144"/>
      <c r="P974" s="144"/>
      <c r="Q974" s="145"/>
      <c r="R974" s="145"/>
      <c r="S974" s="145"/>
      <c r="T974" s="145"/>
      <c r="U974" s="145"/>
      <c r="V974" s="145"/>
      <c r="W974" s="145"/>
      <c r="X974" s="145"/>
      <c r="Y974" s="145"/>
      <c r="Z974" s="145"/>
      <c r="AA974" s="145"/>
      <c r="AB974" s="145"/>
      <c r="AC974" s="145"/>
      <c r="AD974" s="145"/>
      <c r="AE974" s="144"/>
      <c r="AF974" s="144"/>
      <c r="AG974" s="144"/>
      <c r="AH974" s="144"/>
      <c r="AI974" s="144"/>
      <c r="AJ974" s="144"/>
      <c r="AK974" s="144"/>
      <c r="AL974" s="144"/>
      <c r="AM974" s="144"/>
      <c r="AN974" s="144"/>
      <c r="AO974" s="144"/>
      <c r="AP974" s="144"/>
      <c r="AQ974" s="144"/>
      <c r="AR974" s="144"/>
      <c r="AS974" s="144"/>
      <c r="AT974" s="144"/>
      <c r="AU974" s="144"/>
      <c r="AV974" s="144"/>
      <c r="AW974" s="144"/>
      <c r="AX974" s="144"/>
      <c r="AY974" s="144"/>
      <c r="AZ974" s="144"/>
      <c r="BA974" s="144"/>
      <c r="BB974" s="144"/>
      <c r="BC974" s="144"/>
      <c r="BD974" s="144"/>
      <c r="BE974" s="144"/>
      <c r="BF974" s="144"/>
    </row>
    <row r="975" spans="3:58">
      <c r="C975" s="144"/>
      <c r="D975" s="144"/>
      <c r="E975" s="144"/>
      <c r="F975" s="144"/>
      <c r="G975" s="144"/>
      <c r="H975" s="144"/>
      <c r="I975" s="144"/>
      <c r="J975" s="144"/>
      <c r="K975" s="144"/>
      <c r="L975" s="144"/>
      <c r="M975" s="144"/>
      <c r="N975" s="144"/>
      <c r="O975" s="144"/>
      <c r="P975" s="144"/>
      <c r="Q975" s="145"/>
      <c r="R975" s="145"/>
      <c r="S975" s="145"/>
      <c r="T975" s="145"/>
      <c r="U975" s="145"/>
      <c r="V975" s="145"/>
      <c r="W975" s="145"/>
      <c r="X975" s="145"/>
      <c r="Y975" s="145"/>
      <c r="Z975" s="145"/>
      <c r="AA975" s="145"/>
      <c r="AB975" s="145"/>
      <c r="AC975" s="145"/>
      <c r="AD975" s="145"/>
      <c r="AE975" s="144"/>
      <c r="AF975" s="144"/>
      <c r="AG975" s="144"/>
      <c r="AH975" s="144"/>
      <c r="AI975" s="144"/>
      <c r="AJ975" s="144"/>
      <c r="AK975" s="144"/>
      <c r="AL975" s="144"/>
      <c r="AM975" s="144"/>
      <c r="AN975" s="144"/>
      <c r="AO975" s="144"/>
      <c r="AP975" s="144"/>
      <c r="AQ975" s="144"/>
      <c r="AR975" s="144"/>
      <c r="AS975" s="144"/>
      <c r="AT975" s="144"/>
      <c r="AU975" s="144"/>
      <c r="AV975" s="144"/>
      <c r="AW975" s="144"/>
      <c r="AX975" s="144"/>
      <c r="AY975" s="144"/>
      <c r="AZ975" s="144"/>
      <c r="BA975" s="144"/>
      <c r="BB975" s="144"/>
      <c r="BC975" s="144"/>
      <c r="BD975" s="144"/>
      <c r="BE975" s="144"/>
      <c r="BF975" s="144"/>
    </row>
    <row r="976" spans="3:58">
      <c r="C976" s="144"/>
      <c r="D976" s="144"/>
      <c r="E976" s="144"/>
      <c r="F976" s="144"/>
      <c r="G976" s="144"/>
      <c r="H976" s="144"/>
      <c r="I976" s="144"/>
      <c r="J976" s="144"/>
      <c r="K976" s="144"/>
      <c r="L976" s="144"/>
      <c r="M976" s="144"/>
      <c r="N976" s="144"/>
      <c r="O976" s="144"/>
      <c r="P976" s="144"/>
      <c r="Q976" s="145"/>
      <c r="R976" s="145"/>
      <c r="S976" s="145"/>
      <c r="T976" s="145"/>
      <c r="U976" s="145"/>
      <c r="V976" s="145"/>
      <c r="W976" s="145"/>
      <c r="X976" s="145"/>
      <c r="Y976" s="145"/>
      <c r="Z976" s="145"/>
      <c r="AA976" s="145"/>
      <c r="AB976" s="145"/>
      <c r="AC976" s="145"/>
      <c r="AD976" s="145"/>
      <c r="AE976" s="144"/>
      <c r="AF976" s="144"/>
      <c r="AG976" s="144"/>
      <c r="AH976" s="144"/>
      <c r="AI976" s="144"/>
      <c r="AJ976" s="144"/>
      <c r="AK976" s="144"/>
      <c r="AL976" s="144"/>
      <c r="AM976" s="144"/>
      <c r="AN976" s="144"/>
      <c r="AO976" s="144"/>
      <c r="AP976" s="144"/>
      <c r="AQ976" s="144"/>
      <c r="AR976" s="144"/>
      <c r="AS976" s="144"/>
      <c r="AT976" s="144"/>
      <c r="AU976" s="144"/>
      <c r="AV976" s="144"/>
      <c r="AW976" s="144"/>
      <c r="AX976" s="144"/>
      <c r="AY976" s="144"/>
      <c r="AZ976" s="144"/>
      <c r="BA976" s="144"/>
      <c r="BB976" s="144"/>
      <c r="BC976" s="144"/>
      <c r="BD976" s="144"/>
      <c r="BE976" s="144"/>
      <c r="BF976" s="144"/>
    </row>
    <row r="977" spans="3:58">
      <c r="C977" s="144"/>
      <c r="D977" s="144"/>
      <c r="E977" s="144"/>
      <c r="F977" s="144"/>
      <c r="G977" s="144"/>
      <c r="H977" s="144"/>
      <c r="I977" s="144"/>
      <c r="J977" s="144"/>
      <c r="K977" s="144"/>
      <c r="L977" s="144"/>
      <c r="M977" s="144"/>
      <c r="N977" s="144"/>
      <c r="O977" s="144"/>
      <c r="P977" s="144"/>
      <c r="Q977" s="145"/>
      <c r="R977" s="145"/>
      <c r="S977" s="145"/>
      <c r="T977" s="145"/>
      <c r="U977" s="145"/>
      <c r="V977" s="145"/>
      <c r="W977" s="145"/>
      <c r="X977" s="145"/>
      <c r="Y977" s="145"/>
      <c r="Z977" s="145"/>
      <c r="AA977" s="145"/>
      <c r="AB977" s="145"/>
      <c r="AC977" s="145"/>
      <c r="AD977" s="145"/>
      <c r="AE977" s="144"/>
      <c r="AF977" s="144"/>
      <c r="AG977" s="144"/>
      <c r="AH977" s="144"/>
      <c r="AI977" s="144"/>
      <c r="AJ977" s="144"/>
      <c r="AK977" s="144"/>
      <c r="AL977" s="144"/>
      <c r="AM977" s="144"/>
      <c r="AN977" s="144"/>
      <c r="AO977" s="144"/>
      <c r="AP977" s="144"/>
      <c r="AQ977" s="144"/>
      <c r="AR977" s="144"/>
      <c r="AS977" s="144"/>
      <c r="AT977" s="144"/>
      <c r="AU977" s="144"/>
      <c r="AV977" s="144"/>
      <c r="AW977" s="144"/>
      <c r="AX977" s="144"/>
      <c r="AY977" s="144"/>
      <c r="AZ977" s="144"/>
      <c r="BA977" s="144"/>
      <c r="BB977" s="144"/>
      <c r="BC977" s="144"/>
      <c r="BD977" s="144"/>
      <c r="BE977" s="144"/>
      <c r="BF977" s="144"/>
    </row>
    <row r="978" spans="3:58">
      <c r="C978" s="144"/>
      <c r="D978" s="144"/>
      <c r="E978" s="144"/>
      <c r="F978" s="144"/>
      <c r="G978" s="144"/>
      <c r="H978" s="144"/>
      <c r="I978" s="144"/>
      <c r="J978" s="144"/>
      <c r="K978" s="144"/>
      <c r="L978" s="144"/>
      <c r="M978" s="144"/>
      <c r="N978" s="144"/>
      <c r="O978" s="144"/>
      <c r="P978" s="144"/>
      <c r="Q978" s="145"/>
      <c r="R978" s="145"/>
      <c r="S978" s="145"/>
      <c r="T978" s="145"/>
      <c r="U978" s="145"/>
      <c r="V978" s="145"/>
      <c r="W978" s="145"/>
      <c r="X978" s="145"/>
      <c r="Y978" s="145"/>
      <c r="Z978" s="145"/>
      <c r="AA978" s="145"/>
      <c r="AB978" s="145"/>
      <c r="AC978" s="145"/>
      <c r="AD978" s="145"/>
      <c r="AE978" s="144"/>
      <c r="AF978" s="144"/>
      <c r="AG978" s="144"/>
      <c r="AH978" s="144"/>
      <c r="AI978" s="144"/>
      <c r="AJ978" s="144"/>
      <c r="AK978" s="144"/>
      <c r="AL978" s="144"/>
      <c r="AM978" s="144"/>
      <c r="AN978" s="144"/>
      <c r="AO978" s="144"/>
      <c r="AP978" s="144"/>
      <c r="AQ978" s="144"/>
      <c r="AR978" s="144"/>
      <c r="AS978" s="144"/>
      <c r="AT978" s="144"/>
      <c r="AU978" s="144"/>
      <c r="AV978" s="144"/>
      <c r="AW978" s="144"/>
      <c r="AX978" s="144"/>
      <c r="AY978" s="144"/>
      <c r="AZ978" s="144"/>
      <c r="BA978" s="144"/>
      <c r="BB978" s="144"/>
      <c r="BC978" s="144"/>
      <c r="BD978" s="144"/>
      <c r="BE978" s="144"/>
      <c r="BF978" s="144"/>
    </row>
    <row r="979" spans="3:58">
      <c r="C979" s="144"/>
      <c r="D979" s="144"/>
      <c r="E979" s="144"/>
      <c r="F979" s="144"/>
      <c r="G979" s="144"/>
      <c r="H979" s="144"/>
      <c r="I979" s="144"/>
      <c r="J979" s="144"/>
      <c r="K979" s="144"/>
      <c r="L979" s="144"/>
      <c r="M979" s="144"/>
      <c r="N979" s="144"/>
      <c r="O979" s="144"/>
      <c r="P979" s="144"/>
      <c r="Q979" s="145"/>
      <c r="R979" s="145"/>
      <c r="S979" s="145"/>
      <c r="T979" s="145"/>
      <c r="U979" s="145"/>
      <c r="V979" s="145"/>
      <c r="W979" s="145"/>
      <c r="X979" s="145"/>
      <c r="Y979" s="145"/>
      <c r="Z979" s="145"/>
      <c r="AA979" s="145"/>
      <c r="AB979" s="145"/>
      <c r="AC979" s="145"/>
      <c r="AD979" s="145"/>
      <c r="AE979" s="144"/>
      <c r="AF979" s="144"/>
      <c r="AG979" s="144"/>
      <c r="AH979" s="144"/>
      <c r="AI979" s="144"/>
      <c r="AJ979" s="144"/>
      <c r="AK979" s="144"/>
      <c r="AL979" s="144"/>
      <c r="AM979" s="144"/>
      <c r="AN979" s="144"/>
      <c r="AO979" s="144"/>
      <c r="AP979" s="144"/>
      <c r="AQ979" s="144"/>
      <c r="AR979" s="144"/>
      <c r="AS979" s="144"/>
      <c r="AT979" s="144"/>
      <c r="AU979" s="144"/>
      <c r="AV979" s="144"/>
      <c r="AW979" s="144"/>
      <c r="AX979" s="144"/>
      <c r="AY979" s="144"/>
      <c r="AZ979" s="144"/>
      <c r="BA979" s="144"/>
      <c r="BB979" s="144"/>
      <c r="BC979" s="144"/>
      <c r="BD979" s="144"/>
      <c r="BE979" s="144"/>
      <c r="BF979" s="144"/>
    </row>
    <row r="980" spans="3:58">
      <c r="C980" s="144"/>
      <c r="D980" s="144"/>
      <c r="E980" s="144"/>
      <c r="F980" s="144"/>
      <c r="G980" s="144"/>
      <c r="H980" s="144"/>
      <c r="I980" s="144"/>
      <c r="J980" s="144"/>
      <c r="K980" s="144"/>
      <c r="L980" s="144"/>
      <c r="M980" s="144"/>
      <c r="N980" s="144"/>
      <c r="O980" s="144"/>
      <c r="P980" s="144"/>
      <c r="Q980" s="145"/>
      <c r="R980" s="145"/>
      <c r="S980" s="145"/>
      <c r="T980" s="145"/>
      <c r="U980" s="145"/>
      <c r="V980" s="145"/>
      <c r="W980" s="145"/>
      <c r="X980" s="145"/>
      <c r="Y980" s="145"/>
      <c r="Z980" s="145"/>
      <c r="AA980" s="145"/>
      <c r="AB980" s="145"/>
      <c r="AC980" s="145"/>
      <c r="AD980" s="145"/>
      <c r="AE980" s="144"/>
      <c r="AF980" s="144"/>
      <c r="AG980" s="144"/>
      <c r="AH980" s="144"/>
      <c r="AI980" s="144"/>
      <c r="AJ980" s="144"/>
      <c r="AK980" s="144"/>
      <c r="AL980" s="144"/>
      <c r="AM980" s="144"/>
      <c r="AN980" s="144"/>
      <c r="AO980" s="144"/>
      <c r="AP980" s="144"/>
      <c r="AQ980" s="144"/>
      <c r="AR980" s="144"/>
      <c r="AS980" s="144"/>
      <c r="AT980" s="144"/>
      <c r="AU980" s="144"/>
      <c r="AV980" s="144"/>
      <c r="AW980" s="144"/>
      <c r="AX980" s="144"/>
      <c r="AY980" s="144"/>
      <c r="AZ980" s="144"/>
      <c r="BA980" s="144"/>
      <c r="BB980" s="144"/>
      <c r="BC980" s="144"/>
      <c r="BD980" s="144"/>
      <c r="BE980" s="144"/>
      <c r="BF980" s="144"/>
    </row>
    <row r="981" spans="3:58">
      <c r="C981" s="144"/>
      <c r="D981" s="144"/>
      <c r="E981" s="144"/>
      <c r="F981" s="144"/>
      <c r="G981" s="144"/>
      <c r="H981" s="144"/>
      <c r="I981" s="144"/>
      <c r="J981" s="144"/>
      <c r="K981" s="144"/>
      <c r="L981" s="144"/>
      <c r="M981" s="144"/>
      <c r="N981" s="144"/>
      <c r="O981" s="144"/>
      <c r="P981" s="144"/>
      <c r="Q981" s="145"/>
      <c r="R981" s="145"/>
      <c r="S981" s="145"/>
      <c r="T981" s="145"/>
      <c r="U981" s="145"/>
      <c r="V981" s="145"/>
      <c r="W981" s="145"/>
      <c r="X981" s="145"/>
      <c r="Y981" s="145"/>
      <c r="Z981" s="145"/>
      <c r="AA981" s="145"/>
      <c r="AB981" s="145"/>
      <c r="AC981" s="145"/>
      <c r="AD981" s="145"/>
      <c r="AE981" s="144"/>
      <c r="AF981" s="144"/>
      <c r="AG981" s="144"/>
      <c r="AH981" s="144"/>
      <c r="AI981" s="144"/>
      <c r="AJ981" s="144"/>
      <c r="AK981" s="144"/>
      <c r="AL981" s="144"/>
      <c r="AM981" s="144"/>
      <c r="AN981" s="144"/>
      <c r="AO981" s="144"/>
      <c r="AP981" s="144"/>
      <c r="AQ981" s="144"/>
      <c r="AR981" s="144"/>
      <c r="AS981" s="144"/>
      <c r="AT981" s="144"/>
      <c r="AU981" s="144"/>
      <c r="AV981" s="144"/>
      <c r="AW981" s="144"/>
      <c r="AX981" s="144"/>
      <c r="AY981" s="144"/>
      <c r="AZ981" s="144"/>
      <c r="BA981" s="144"/>
      <c r="BB981" s="144"/>
      <c r="BC981" s="144"/>
      <c r="BD981" s="144"/>
      <c r="BE981" s="144"/>
      <c r="BF981" s="144"/>
    </row>
    <row r="982" spans="3:58">
      <c r="C982" s="144"/>
      <c r="D982" s="144"/>
      <c r="E982" s="144"/>
      <c r="F982" s="144"/>
      <c r="G982" s="144"/>
      <c r="H982" s="144"/>
      <c r="I982" s="144"/>
      <c r="J982" s="144"/>
      <c r="K982" s="144"/>
      <c r="L982" s="144"/>
      <c r="M982" s="144"/>
      <c r="N982" s="144"/>
      <c r="O982" s="144"/>
      <c r="P982" s="144"/>
      <c r="Q982" s="145"/>
      <c r="R982" s="145"/>
      <c r="S982" s="145"/>
      <c r="T982" s="145"/>
      <c r="U982" s="145"/>
      <c r="V982" s="145"/>
      <c r="W982" s="145"/>
      <c r="X982" s="145"/>
      <c r="Y982" s="145"/>
      <c r="Z982" s="145"/>
      <c r="AA982" s="145"/>
      <c r="AB982" s="145"/>
      <c r="AC982" s="145"/>
      <c r="AD982" s="145"/>
      <c r="AE982" s="144"/>
      <c r="AF982" s="144"/>
      <c r="AG982" s="144"/>
      <c r="AH982" s="144"/>
      <c r="AI982" s="144"/>
      <c r="AJ982" s="144"/>
      <c r="AK982" s="144"/>
      <c r="AL982" s="144"/>
      <c r="AM982" s="144"/>
      <c r="AN982" s="144"/>
      <c r="AO982" s="144"/>
      <c r="AP982" s="144"/>
      <c r="AQ982" s="144"/>
      <c r="AR982" s="144"/>
      <c r="AS982" s="144"/>
      <c r="AT982" s="144"/>
      <c r="AU982" s="144"/>
      <c r="AV982" s="144"/>
      <c r="AW982" s="144"/>
      <c r="AX982" s="144"/>
      <c r="AY982" s="144"/>
      <c r="AZ982" s="144"/>
      <c r="BA982" s="144"/>
      <c r="BB982" s="144"/>
      <c r="BC982" s="144"/>
      <c r="BD982" s="144"/>
      <c r="BE982" s="144"/>
      <c r="BF982" s="144"/>
    </row>
    <row r="983" spans="3:58">
      <c r="C983" s="144"/>
      <c r="D983" s="144"/>
      <c r="E983" s="144"/>
      <c r="F983" s="144"/>
      <c r="G983" s="144"/>
      <c r="H983" s="144"/>
      <c r="I983" s="144"/>
      <c r="J983" s="144"/>
      <c r="K983" s="144"/>
      <c r="L983" s="144"/>
      <c r="M983" s="144"/>
      <c r="N983" s="144"/>
      <c r="O983" s="144"/>
      <c r="P983" s="144"/>
      <c r="Q983" s="145"/>
      <c r="R983" s="145"/>
      <c r="S983" s="145"/>
      <c r="T983" s="145"/>
      <c r="U983" s="145"/>
      <c r="V983" s="145"/>
      <c r="W983" s="145"/>
      <c r="X983" s="145"/>
      <c r="Y983" s="145"/>
      <c r="Z983" s="145"/>
      <c r="AA983" s="145"/>
      <c r="AB983" s="145"/>
      <c r="AC983" s="145"/>
      <c r="AD983" s="145"/>
      <c r="AE983" s="144"/>
      <c r="AF983" s="144"/>
      <c r="AG983" s="144"/>
      <c r="AH983" s="144"/>
      <c r="AI983" s="144"/>
      <c r="AJ983" s="144"/>
      <c r="AK983" s="144"/>
      <c r="AL983" s="144"/>
      <c r="AM983" s="144"/>
      <c r="AN983" s="144"/>
      <c r="AO983" s="144"/>
      <c r="AP983" s="144"/>
      <c r="AQ983" s="144"/>
      <c r="AR983" s="144"/>
      <c r="AS983" s="144"/>
      <c r="AT983" s="144"/>
      <c r="AU983" s="144"/>
      <c r="AV983" s="144"/>
      <c r="AW983" s="144"/>
      <c r="AX983" s="144"/>
      <c r="AY983" s="144"/>
      <c r="AZ983" s="144"/>
      <c r="BA983" s="144"/>
      <c r="BB983" s="144"/>
      <c r="BC983" s="144"/>
      <c r="BD983" s="144"/>
      <c r="BE983" s="144"/>
      <c r="BF983" s="144"/>
    </row>
    <row r="984" spans="3:58">
      <c r="C984" s="144"/>
      <c r="D984" s="144"/>
      <c r="E984" s="144"/>
      <c r="F984" s="144"/>
      <c r="G984" s="144"/>
      <c r="H984" s="144"/>
      <c r="I984" s="144"/>
      <c r="J984" s="144"/>
      <c r="K984" s="144"/>
      <c r="L984" s="144"/>
      <c r="M984" s="144"/>
      <c r="N984" s="144"/>
      <c r="O984" s="144"/>
      <c r="P984" s="144"/>
      <c r="Q984" s="145"/>
      <c r="R984" s="145"/>
      <c r="S984" s="145"/>
      <c r="T984" s="145"/>
      <c r="U984" s="145"/>
      <c r="V984" s="145"/>
      <c r="W984" s="145"/>
      <c r="X984" s="145"/>
      <c r="Y984" s="145"/>
      <c r="Z984" s="145"/>
      <c r="AA984" s="145"/>
      <c r="AB984" s="145"/>
      <c r="AC984" s="145"/>
      <c r="AD984" s="145"/>
      <c r="AE984" s="144"/>
      <c r="AF984" s="144"/>
      <c r="AG984" s="144"/>
      <c r="AH984" s="144"/>
      <c r="AI984" s="144"/>
      <c r="AJ984" s="144"/>
      <c r="AK984" s="144"/>
      <c r="AL984" s="144"/>
      <c r="AM984" s="144"/>
      <c r="AN984" s="144"/>
      <c r="AO984" s="144"/>
      <c r="AP984" s="144"/>
      <c r="AQ984" s="144"/>
      <c r="AR984" s="144"/>
      <c r="AS984" s="144"/>
      <c r="AT984" s="144"/>
      <c r="AU984" s="144"/>
      <c r="AV984" s="144"/>
      <c r="AW984" s="144"/>
      <c r="AX984" s="144"/>
      <c r="AY984" s="144"/>
      <c r="AZ984" s="144"/>
      <c r="BA984" s="144"/>
      <c r="BB984" s="144"/>
      <c r="BC984" s="144"/>
      <c r="BD984" s="144"/>
      <c r="BE984" s="144"/>
      <c r="BF984" s="144"/>
    </row>
    <row r="985" spans="3:58">
      <c r="C985" s="144"/>
      <c r="D985" s="144"/>
      <c r="E985" s="144"/>
      <c r="F985" s="144"/>
      <c r="G985" s="144"/>
      <c r="H985" s="144"/>
      <c r="I985" s="144"/>
      <c r="J985" s="144"/>
      <c r="K985" s="144"/>
      <c r="L985" s="144"/>
      <c r="M985" s="144"/>
      <c r="N985" s="144"/>
      <c r="O985" s="144"/>
      <c r="P985" s="144"/>
      <c r="Q985" s="145"/>
      <c r="R985" s="145"/>
      <c r="S985" s="145"/>
      <c r="T985" s="145"/>
      <c r="U985" s="145"/>
      <c r="V985" s="145"/>
      <c r="W985" s="145"/>
      <c r="X985" s="145"/>
      <c r="Y985" s="145"/>
      <c r="Z985" s="145"/>
      <c r="AA985" s="145"/>
      <c r="AB985" s="145"/>
      <c r="AC985" s="145"/>
      <c r="AD985" s="145"/>
      <c r="AE985" s="144"/>
      <c r="AF985" s="144"/>
      <c r="AG985" s="144"/>
      <c r="AH985" s="144"/>
      <c r="AI985" s="144"/>
      <c r="AJ985" s="144"/>
      <c r="AK985" s="144"/>
      <c r="AL985" s="144"/>
      <c r="AM985" s="144"/>
      <c r="AN985" s="144"/>
      <c r="AO985" s="144"/>
      <c r="AP985" s="144"/>
      <c r="AQ985" s="144"/>
      <c r="AR985" s="144"/>
      <c r="AS985" s="144"/>
      <c r="AT985" s="144"/>
      <c r="AU985" s="144"/>
      <c r="AV985" s="144"/>
      <c r="AW985" s="144"/>
      <c r="AX985" s="144"/>
      <c r="AY985" s="144"/>
      <c r="AZ985" s="144"/>
      <c r="BA985" s="144"/>
      <c r="BB985" s="144"/>
      <c r="BC985" s="144"/>
      <c r="BD985" s="144"/>
      <c r="BE985" s="144"/>
      <c r="BF985" s="144"/>
    </row>
    <row r="986" spans="3:58">
      <c r="C986" s="144"/>
      <c r="D986" s="144"/>
      <c r="E986" s="144"/>
      <c r="F986" s="144"/>
      <c r="G986" s="144"/>
      <c r="H986" s="144"/>
      <c r="I986" s="144"/>
      <c r="J986" s="144"/>
      <c r="K986" s="144"/>
      <c r="L986" s="144"/>
      <c r="M986" s="144"/>
      <c r="N986" s="144"/>
      <c r="O986" s="144"/>
      <c r="P986" s="144"/>
      <c r="Q986" s="145"/>
      <c r="R986" s="145"/>
      <c r="S986" s="145"/>
      <c r="T986" s="145"/>
      <c r="U986" s="145"/>
      <c r="V986" s="145"/>
      <c r="W986" s="145"/>
      <c r="X986" s="145"/>
      <c r="Y986" s="145"/>
      <c r="Z986" s="145"/>
      <c r="AA986" s="145"/>
      <c r="AB986" s="145"/>
      <c r="AC986" s="145"/>
      <c r="AD986" s="145"/>
      <c r="AE986" s="144"/>
      <c r="AF986" s="144"/>
      <c r="AG986" s="144"/>
      <c r="AH986" s="144"/>
      <c r="AI986" s="144"/>
      <c r="AJ986" s="144"/>
      <c r="AK986" s="144"/>
      <c r="AL986" s="144"/>
      <c r="AM986" s="144"/>
      <c r="AN986" s="144"/>
      <c r="AO986" s="144"/>
      <c r="AP986" s="144"/>
      <c r="AQ986" s="144"/>
      <c r="AR986" s="144"/>
      <c r="AS986" s="144"/>
      <c r="AT986" s="144"/>
      <c r="AU986" s="144"/>
      <c r="AV986" s="144"/>
      <c r="AW986" s="144"/>
      <c r="AX986" s="144"/>
      <c r="AY986" s="144"/>
      <c r="AZ986" s="144"/>
      <c r="BA986" s="144"/>
      <c r="BB986" s="144"/>
      <c r="BC986" s="144"/>
      <c r="BD986" s="144"/>
      <c r="BE986" s="144"/>
      <c r="BF986" s="144"/>
    </row>
    <row r="987" spans="3:58">
      <c r="C987" s="144"/>
      <c r="D987" s="144"/>
      <c r="E987" s="144"/>
      <c r="F987" s="144"/>
      <c r="G987" s="144"/>
      <c r="H987" s="144"/>
      <c r="I987" s="144"/>
      <c r="J987" s="144"/>
      <c r="K987" s="144"/>
      <c r="L987" s="144"/>
      <c r="M987" s="144"/>
      <c r="N987" s="144"/>
      <c r="O987" s="144"/>
      <c r="P987" s="144"/>
      <c r="Q987" s="145"/>
      <c r="R987" s="145"/>
      <c r="S987" s="145"/>
      <c r="T987" s="145"/>
      <c r="U987" s="145"/>
      <c r="V987" s="145"/>
      <c r="W987" s="145"/>
      <c r="X987" s="145"/>
      <c r="Y987" s="145"/>
      <c r="Z987" s="145"/>
      <c r="AA987" s="145"/>
      <c r="AB987" s="145"/>
      <c r="AC987" s="145"/>
      <c r="AD987" s="145"/>
      <c r="AE987" s="144"/>
      <c r="AF987" s="144"/>
      <c r="AG987" s="144"/>
      <c r="AH987" s="144"/>
      <c r="AI987" s="144"/>
      <c r="AJ987" s="144"/>
      <c r="AK987" s="144"/>
      <c r="AL987" s="144"/>
      <c r="AM987" s="144"/>
      <c r="AN987" s="144"/>
      <c r="AO987" s="144"/>
      <c r="AP987" s="144"/>
      <c r="AQ987" s="144"/>
      <c r="AR987" s="144"/>
      <c r="AS987" s="144"/>
      <c r="AT987" s="144"/>
      <c r="AU987" s="144"/>
      <c r="AV987" s="144"/>
      <c r="AW987" s="144"/>
      <c r="AX987" s="144"/>
      <c r="AY987" s="144"/>
      <c r="AZ987" s="144"/>
      <c r="BA987" s="144"/>
      <c r="BB987" s="144"/>
      <c r="BC987" s="144"/>
      <c r="BD987" s="144"/>
      <c r="BE987" s="144"/>
      <c r="BF987" s="144"/>
    </row>
    <row r="988" spans="3:58">
      <c r="C988" s="144"/>
      <c r="D988" s="144"/>
      <c r="E988" s="144"/>
      <c r="F988" s="144"/>
      <c r="G988" s="144"/>
      <c r="H988" s="144"/>
      <c r="I988" s="144"/>
      <c r="J988" s="144"/>
      <c r="K988" s="144"/>
      <c r="L988" s="144"/>
      <c r="M988" s="144"/>
      <c r="N988" s="144"/>
      <c r="O988" s="144"/>
      <c r="P988" s="144"/>
      <c r="Q988" s="145"/>
      <c r="R988" s="145"/>
      <c r="S988" s="145"/>
      <c r="T988" s="145"/>
      <c r="U988" s="145"/>
      <c r="V988" s="145"/>
      <c r="W988" s="145"/>
      <c r="X988" s="145"/>
      <c r="Y988" s="145"/>
      <c r="Z988" s="145"/>
      <c r="AA988" s="145"/>
      <c r="AB988" s="145"/>
      <c r="AC988" s="145"/>
      <c r="AD988" s="145"/>
      <c r="AE988" s="144"/>
      <c r="AF988" s="144"/>
      <c r="AG988" s="144"/>
      <c r="AH988" s="144"/>
      <c r="AI988" s="144"/>
      <c r="AJ988" s="144"/>
      <c r="AK988" s="144"/>
      <c r="AL988" s="144"/>
      <c r="AM988" s="144"/>
      <c r="AN988" s="144"/>
      <c r="AO988" s="144"/>
      <c r="AP988" s="144"/>
      <c r="AQ988" s="144"/>
      <c r="AR988" s="144"/>
      <c r="AS988" s="144"/>
      <c r="AT988" s="144"/>
      <c r="AU988" s="144"/>
      <c r="AV988" s="144"/>
      <c r="AW988" s="144"/>
      <c r="AX988" s="144"/>
      <c r="AY988" s="144"/>
      <c r="AZ988" s="144"/>
      <c r="BA988" s="144"/>
      <c r="BB988" s="144"/>
      <c r="BC988" s="144"/>
      <c r="BD988" s="144"/>
      <c r="BE988" s="144"/>
      <c r="BF988" s="144"/>
    </row>
    <row r="989" spans="3:58">
      <c r="C989" s="144"/>
      <c r="D989" s="144"/>
      <c r="E989" s="144"/>
      <c r="F989" s="144"/>
      <c r="G989" s="144"/>
      <c r="H989" s="144"/>
      <c r="I989" s="144"/>
      <c r="J989" s="144"/>
      <c r="K989" s="144"/>
      <c r="L989" s="144"/>
      <c r="M989" s="144"/>
      <c r="N989" s="144"/>
      <c r="O989" s="144"/>
      <c r="P989" s="144"/>
      <c r="Q989" s="145"/>
      <c r="R989" s="145"/>
      <c r="S989" s="145"/>
      <c r="T989" s="145"/>
      <c r="U989" s="145"/>
      <c r="V989" s="145"/>
      <c r="W989" s="145"/>
      <c r="X989" s="145"/>
      <c r="Y989" s="145"/>
      <c r="Z989" s="145"/>
      <c r="AA989" s="145"/>
      <c r="AB989" s="145"/>
      <c r="AC989" s="145"/>
      <c r="AD989" s="145"/>
      <c r="AE989" s="144"/>
      <c r="AF989" s="144"/>
      <c r="AG989" s="144"/>
      <c r="AH989" s="144"/>
      <c r="AI989" s="144"/>
      <c r="AJ989" s="144"/>
      <c r="AK989" s="144"/>
      <c r="AL989" s="144"/>
      <c r="AM989" s="144"/>
      <c r="AN989" s="144"/>
      <c r="AO989" s="144"/>
      <c r="AP989" s="144"/>
      <c r="AQ989" s="144"/>
      <c r="AR989" s="144"/>
      <c r="AS989" s="144"/>
      <c r="AT989" s="144"/>
      <c r="AU989" s="144"/>
      <c r="AV989" s="144"/>
      <c r="AW989" s="144"/>
      <c r="AX989" s="144"/>
      <c r="AY989" s="144"/>
      <c r="AZ989" s="144"/>
      <c r="BA989" s="144"/>
      <c r="BB989" s="144"/>
      <c r="BC989" s="144"/>
      <c r="BD989" s="144"/>
      <c r="BE989" s="144"/>
      <c r="BF989" s="144"/>
    </row>
    <row r="990" spans="3:58">
      <c r="C990" s="144"/>
      <c r="D990" s="144"/>
      <c r="E990" s="144"/>
      <c r="F990" s="144"/>
      <c r="G990" s="144"/>
      <c r="H990" s="144"/>
      <c r="I990" s="144"/>
      <c r="J990" s="144"/>
      <c r="K990" s="144"/>
      <c r="L990" s="144"/>
      <c r="M990" s="144"/>
      <c r="N990" s="144"/>
      <c r="O990" s="144"/>
      <c r="P990" s="144"/>
      <c r="Q990" s="145"/>
      <c r="R990" s="145"/>
      <c r="S990" s="145"/>
      <c r="T990" s="145"/>
      <c r="U990" s="145"/>
      <c r="V990" s="145"/>
      <c r="W990" s="145"/>
      <c r="X990" s="145"/>
      <c r="Y990" s="145"/>
      <c r="Z990" s="145"/>
      <c r="AA990" s="145"/>
      <c r="AB990" s="145"/>
      <c r="AC990" s="145"/>
      <c r="AD990" s="145"/>
      <c r="AE990" s="144"/>
      <c r="AF990" s="144"/>
      <c r="AG990" s="144"/>
      <c r="AH990" s="144"/>
      <c r="AI990" s="144"/>
      <c r="AJ990" s="144"/>
      <c r="AK990" s="144"/>
      <c r="AL990" s="144"/>
      <c r="AM990" s="144"/>
      <c r="AN990" s="144"/>
      <c r="AO990" s="144"/>
      <c r="AP990" s="144"/>
      <c r="AQ990" s="144"/>
      <c r="AR990" s="144"/>
      <c r="AS990" s="144"/>
      <c r="AT990" s="144"/>
      <c r="AU990" s="144"/>
      <c r="AV990" s="144"/>
      <c r="AW990" s="144"/>
      <c r="AX990" s="144"/>
      <c r="AY990" s="144"/>
      <c r="AZ990" s="144"/>
      <c r="BA990" s="144"/>
      <c r="BB990" s="144"/>
      <c r="BC990" s="144"/>
      <c r="BD990" s="144"/>
      <c r="BE990" s="144"/>
      <c r="BF990" s="144"/>
    </row>
    <row r="991" spans="3:58">
      <c r="C991" s="144"/>
      <c r="D991" s="144"/>
      <c r="E991" s="144"/>
      <c r="F991" s="144"/>
      <c r="G991" s="144"/>
      <c r="H991" s="144"/>
      <c r="I991" s="144"/>
      <c r="J991" s="144"/>
      <c r="K991" s="144"/>
      <c r="L991" s="144"/>
      <c r="M991" s="144"/>
      <c r="N991" s="144"/>
      <c r="O991" s="144"/>
      <c r="P991" s="144"/>
      <c r="Q991" s="145"/>
      <c r="R991" s="145"/>
      <c r="S991" s="145"/>
      <c r="T991" s="145"/>
      <c r="U991" s="145"/>
      <c r="V991" s="145"/>
      <c r="W991" s="145"/>
      <c r="X991" s="145"/>
      <c r="Y991" s="145"/>
      <c r="Z991" s="145"/>
      <c r="AA991" s="145"/>
      <c r="AB991" s="145"/>
      <c r="AC991" s="145"/>
      <c r="AD991" s="145"/>
      <c r="AE991" s="144"/>
      <c r="AF991" s="144"/>
      <c r="AG991" s="144"/>
      <c r="AH991" s="144"/>
      <c r="AI991" s="144"/>
      <c r="AJ991" s="144"/>
      <c r="AK991" s="144"/>
      <c r="AL991" s="144"/>
      <c r="AM991" s="144"/>
      <c r="AN991" s="144"/>
      <c r="AO991" s="144"/>
      <c r="AP991" s="144"/>
      <c r="AQ991" s="144"/>
      <c r="AR991" s="144"/>
      <c r="AS991" s="144"/>
      <c r="AT991" s="144"/>
      <c r="AU991" s="144"/>
      <c r="AV991" s="144"/>
      <c r="AW991" s="144"/>
      <c r="AX991" s="144"/>
      <c r="AY991" s="144"/>
      <c r="AZ991" s="144"/>
      <c r="BA991" s="144"/>
      <c r="BB991" s="144"/>
      <c r="BC991" s="144"/>
      <c r="BD991" s="144"/>
      <c r="BE991" s="144"/>
      <c r="BF991" s="144"/>
    </row>
    <row r="992" spans="3:58">
      <c r="C992" s="144"/>
      <c r="D992" s="144"/>
      <c r="E992" s="144"/>
      <c r="F992" s="144"/>
      <c r="G992" s="144"/>
      <c r="H992" s="144"/>
      <c r="I992" s="144"/>
      <c r="J992" s="144"/>
      <c r="K992" s="144"/>
      <c r="L992" s="144"/>
      <c r="M992" s="144"/>
      <c r="N992" s="144"/>
      <c r="O992" s="144"/>
      <c r="P992" s="144"/>
      <c r="Q992" s="145"/>
      <c r="R992" s="145"/>
      <c r="S992" s="145"/>
      <c r="T992" s="145"/>
      <c r="U992" s="145"/>
      <c r="V992" s="145"/>
      <c r="W992" s="145"/>
      <c r="X992" s="145"/>
      <c r="Y992" s="145"/>
      <c r="Z992" s="145"/>
      <c r="AA992" s="145"/>
      <c r="AB992" s="145"/>
      <c r="AC992" s="145"/>
      <c r="AD992" s="145"/>
      <c r="AE992" s="144"/>
      <c r="AF992" s="144"/>
      <c r="AG992" s="144"/>
      <c r="AH992" s="144"/>
      <c r="AI992" s="144"/>
      <c r="AJ992" s="144"/>
      <c r="AK992" s="144"/>
      <c r="AL992" s="144"/>
      <c r="AM992" s="144"/>
      <c r="AN992" s="144"/>
      <c r="AO992" s="144"/>
      <c r="AP992" s="144"/>
      <c r="AQ992" s="144"/>
      <c r="AR992" s="144"/>
      <c r="AS992" s="144"/>
      <c r="AT992" s="144"/>
      <c r="AU992" s="144"/>
      <c r="AV992" s="144"/>
      <c r="AW992" s="144"/>
      <c r="AX992" s="144"/>
      <c r="AY992" s="144"/>
      <c r="AZ992" s="144"/>
      <c r="BA992" s="144"/>
      <c r="BB992" s="144"/>
      <c r="BC992" s="144"/>
      <c r="BD992" s="144"/>
      <c r="BE992" s="144"/>
      <c r="BF992" s="144"/>
    </row>
    <row r="993" spans="3:58">
      <c r="C993" s="144"/>
      <c r="D993" s="144"/>
      <c r="E993" s="144"/>
      <c r="F993" s="144"/>
      <c r="G993" s="144"/>
      <c r="H993" s="144"/>
      <c r="I993" s="144"/>
      <c r="J993" s="144"/>
      <c r="K993" s="144"/>
      <c r="L993" s="144"/>
      <c r="M993" s="144"/>
      <c r="N993" s="144"/>
      <c r="O993" s="144"/>
      <c r="P993" s="144"/>
      <c r="Q993" s="145"/>
      <c r="R993" s="145"/>
      <c r="S993" s="145"/>
      <c r="T993" s="145"/>
      <c r="U993" s="145"/>
      <c r="V993" s="145"/>
      <c r="W993" s="145"/>
      <c r="X993" s="145"/>
      <c r="Y993" s="145"/>
      <c r="Z993" s="145"/>
      <c r="AA993" s="145"/>
      <c r="AB993" s="145"/>
      <c r="AC993" s="145"/>
      <c r="AD993" s="145"/>
      <c r="AE993" s="144"/>
      <c r="AF993" s="144"/>
      <c r="AG993" s="144"/>
      <c r="AH993" s="144"/>
      <c r="AI993" s="144"/>
      <c r="AJ993" s="144"/>
      <c r="AK993" s="144"/>
      <c r="AL993" s="144"/>
      <c r="AM993" s="144"/>
      <c r="AN993" s="144"/>
      <c r="AO993" s="144"/>
      <c r="AP993" s="144"/>
      <c r="AQ993" s="144"/>
      <c r="AR993" s="144"/>
      <c r="AS993" s="144"/>
      <c r="AT993" s="144"/>
      <c r="AU993" s="144"/>
      <c r="AV993" s="144"/>
      <c r="AW993" s="144"/>
      <c r="AX993" s="144"/>
      <c r="AY993" s="144"/>
      <c r="AZ993" s="144"/>
      <c r="BA993" s="144"/>
      <c r="BB993" s="144"/>
      <c r="BC993" s="144"/>
      <c r="BD993" s="144"/>
      <c r="BE993" s="144"/>
      <c r="BF993" s="144"/>
    </row>
    <row r="994" spans="3:58">
      <c r="C994" s="144"/>
      <c r="D994" s="144"/>
      <c r="E994" s="144"/>
      <c r="F994" s="144"/>
      <c r="G994" s="144"/>
      <c r="H994" s="144"/>
      <c r="I994" s="144"/>
      <c r="J994" s="144"/>
      <c r="K994" s="144"/>
      <c r="L994" s="144"/>
      <c r="M994" s="144"/>
      <c r="N994" s="144"/>
      <c r="O994" s="144"/>
      <c r="P994" s="144"/>
      <c r="Q994" s="145"/>
      <c r="R994" s="145"/>
      <c r="S994" s="145"/>
      <c r="T994" s="145"/>
      <c r="U994" s="145"/>
      <c r="V994" s="145"/>
      <c r="W994" s="145"/>
      <c r="X994" s="145"/>
      <c r="Y994" s="145"/>
      <c r="Z994" s="145"/>
      <c r="AA994" s="145"/>
      <c r="AB994" s="145"/>
      <c r="AC994" s="145"/>
      <c r="AD994" s="145"/>
      <c r="AE994" s="144"/>
      <c r="AF994" s="144"/>
      <c r="AG994" s="144"/>
      <c r="AH994" s="144"/>
      <c r="AI994" s="144"/>
      <c r="AJ994" s="144"/>
      <c r="AK994" s="144"/>
      <c r="AL994" s="144"/>
      <c r="AM994" s="144"/>
      <c r="AN994" s="144"/>
      <c r="AO994" s="144"/>
      <c r="AP994" s="144"/>
      <c r="AQ994" s="144"/>
      <c r="AR994" s="144"/>
      <c r="AS994" s="144"/>
      <c r="AT994" s="144"/>
      <c r="AU994" s="144"/>
      <c r="AV994" s="144"/>
      <c r="AW994" s="144"/>
      <c r="AX994" s="144"/>
      <c r="AY994" s="144"/>
      <c r="AZ994" s="144"/>
      <c r="BA994" s="144"/>
      <c r="BB994" s="144"/>
      <c r="BC994" s="144"/>
      <c r="BD994" s="144"/>
      <c r="BE994" s="144"/>
      <c r="BF994" s="144"/>
    </row>
    <row r="995" spans="3:58">
      <c r="C995" s="144"/>
      <c r="D995" s="144"/>
      <c r="E995" s="144"/>
      <c r="F995" s="144"/>
      <c r="G995" s="144"/>
      <c r="H995" s="144"/>
      <c r="I995" s="144"/>
      <c r="J995" s="144"/>
      <c r="K995" s="144"/>
      <c r="L995" s="144"/>
      <c r="M995" s="144"/>
      <c r="N995" s="144"/>
      <c r="O995" s="144"/>
      <c r="P995" s="144"/>
      <c r="Q995" s="145"/>
      <c r="R995" s="145"/>
      <c r="S995" s="145"/>
      <c r="T995" s="145"/>
      <c r="U995" s="145"/>
      <c r="V995" s="145"/>
      <c r="W995" s="145"/>
      <c r="X995" s="145"/>
      <c r="Y995" s="145"/>
      <c r="Z995" s="145"/>
      <c r="AA995" s="145"/>
      <c r="AB995" s="145"/>
      <c r="AC995" s="145"/>
      <c r="AD995" s="145"/>
      <c r="AE995" s="144"/>
      <c r="AF995" s="144"/>
      <c r="AG995" s="144"/>
      <c r="AH995" s="144"/>
      <c r="AI995" s="144"/>
      <c r="AJ995" s="144"/>
      <c r="AK995" s="144"/>
      <c r="AL995" s="144"/>
      <c r="AM995" s="144"/>
      <c r="AN995" s="144"/>
      <c r="AO995" s="144"/>
      <c r="AP995" s="144"/>
      <c r="AQ995" s="144"/>
      <c r="AR995" s="144"/>
      <c r="AS995" s="144"/>
      <c r="AT995" s="144"/>
      <c r="AU995" s="144"/>
      <c r="AV995" s="144"/>
      <c r="AW995" s="144"/>
      <c r="AX995" s="144"/>
      <c r="AY995" s="144"/>
      <c r="AZ995" s="144"/>
      <c r="BA995" s="144"/>
      <c r="BB995" s="144"/>
      <c r="BC995" s="144"/>
      <c r="BD995" s="144"/>
      <c r="BE995" s="144"/>
      <c r="BF995" s="144"/>
    </row>
    <row r="996" spans="3:58">
      <c r="C996" s="144"/>
      <c r="D996" s="144"/>
      <c r="E996" s="144"/>
      <c r="F996" s="144"/>
      <c r="G996" s="144"/>
      <c r="H996" s="144"/>
      <c r="I996" s="144"/>
      <c r="J996" s="144"/>
      <c r="K996" s="144"/>
      <c r="L996" s="144"/>
      <c r="M996" s="144"/>
      <c r="N996" s="144"/>
      <c r="O996" s="144"/>
      <c r="P996" s="144"/>
      <c r="Q996" s="145"/>
      <c r="R996" s="145"/>
      <c r="S996" s="145"/>
      <c r="T996" s="145"/>
      <c r="U996" s="145"/>
      <c r="V996" s="145"/>
      <c r="W996" s="145"/>
      <c r="X996" s="145"/>
      <c r="Y996" s="145"/>
      <c r="Z996" s="145"/>
      <c r="AA996" s="145"/>
      <c r="AB996" s="145"/>
      <c r="AC996" s="145"/>
      <c r="AD996" s="145"/>
      <c r="AE996" s="144"/>
      <c r="AF996" s="144"/>
      <c r="AG996" s="144"/>
      <c r="AH996" s="144"/>
      <c r="AI996" s="144"/>
      <c r="AJ996" s="144"/>
      <c r="AK996" s="144"/>
      <c r="AL996" s="144"/>
      <c r="AM996" s="144"/>
      <c r="AN996" s="144"/>
      <c r="AO996" s="144"/>
      <c r="AP996" s="144"/>
      <c r="AQ996" s="144"/>
      <c r="AR996" s="144"/>
      <c r="AS996" s="144"/>
      <c r="AT996" s="144"/>
      <c r="AU996" s="144"/>
      <c r="AV996" s="144"/>
      <c r="AW996" s="144"/>
      <c r="AX996" s="144"/>
      <c r="AY996" s="144"/>
      <c r="AZ996" s="144"/>
      <c r="BA996" s="144"/>
      <c r="BB996" s="144"/>
      <c r="BC996" s="144"/>
      <c r="BD996" s="144"/>
      <c r="BE996" s="144"/>
      <c r="BF996" s="144"/>
    </row>
    <row r="997" spans="3:58">
      <c r="C997" s="144"/>
      <c r="D997" s="144"/>
      <c r="E997" s="144"/>
      <c r="F997" s="144"/>
      <c r="G997" s="144"/>
      <c r="H997" s="144"/>
      <c r="I997" s="144"/>
      <c r="J997" s="144"/>
      <c r="K997" s="144"/>
      <c r="L997" s="144"/>
      <c r="M997" s="144"/>
      <c r="N997" s="144"/>
      <c r="O997" s="144"/>
      <c r="P997" s="144"/>
      <c r="Q997" s="145"/>
      <c r="R997" s="145"/>
      <c r="S997" s="145"/>
      <c r="T997" s="145"/>
      <c r="U997" s="145"/>
      <c r="V997" s="145"/>
      <c r="W997" s="145"/>
      <c r="X997" s="145"/>
      <c r="Y997" s="145"/>
      <c r="Z997" s="145"/>
      <c r="AA997" s="145"/>
      <c r="AB997" s="145"/>
      <c r="AC997" s="145"/>
      <c r="AD997" s="145"/>
      <c r="AE997" s="144"/>
      <c r="AF997" s="144"/>
      <c r="AG997" s="144"/>
      <c r="AH997" s="144"/>
      <c r="AI997" s="144"/>
      <c r="AJ997" s="144"/>
      <c r="AK997" s="144"/>
      <c r="AL997" s="144"/>
      <c r="AM997" s="144"/>
      <c r="AN997" s="144"/>
      <c r="AO997" s="144"/>
      <c r="AP997" s="144"/>
      <c r="AQ997" s="144"/>
      <c r="AR997" s="144"/>
      <c r="AS997" s="144"/>
      <c r="AT997" s="144"/>
      <c r="AU997" s="144"/>
      <c r="AV997" s="144"/>
      <c r="AW997" s="144"/>
      <c r="AX997" s="144"/>
      <c r="AY997" s="144"/>
      <c r="AZ997" s="144"/>
      <c r="BA997" s="144"/>
      <c r="BB997" s="144"/>
      <c r="BC997" s="144"/>
      <c r="BD997" s="144"/>
      <c r="BE997" s="144"/>
      <c r="BF997" s="144"/>
    </row>
    <row r="998" spans="3:58">
      <c r="C998" s="144"/>
      <c r="D998" s="144"/>
      <c r="E998" s="144"/>
      <c r="F998" s="144"/>
      <c r="G998" s="144"/>
      <c r="H998" s="144"/>
      <c r="I998" s="144"/>
      <c r="J998" s="144"/>
      <c r="K998" s="144"/>
      <c r="L998" s="144"/>
      <c r="M998" s="144"/>
      <c r="N998" s="144"/>
      <c r="O998" s="144"/>
      <c r="P998" s="144"/>
      <c r="Q998" s="145"/>
      <c r="R998" s="145"/>
      <c r="S998" s="145"/>
      <c r="T998" s="145"/>
      <c r="U998" s="145"/>
      <c r="V998" s="145"/>
      <c r="W998" s="145"/>
      <c r="X998" s="145"/>
      <c r="Y998" s="145"/>
      <c r="Z998" s="145"/>
      <c r="AA998" s="145"/>
      <c r="AB998" s="145"/>
      <c r="AC998" s="145"/>
      <c r="AD998" s="145"/>
      <c r="AE998" s="144"/>
      <c r="AF998" s="144"/>
      <c r="AG998" s="144"/>
      <c r="AH998" s="144"/>
      <c r="AI998" s="144"/>
      <c r="AJ998" s="144"/>
      <c r="AK998" s="144"/>
      <c r="AL998" s="144"/>
      <c r="AM998" s="144"/>
      <c r="AN998" s="144"/>
      <c r="AO998" s="144"/>
      <c r="AP998" s="144"/>
      <c r="AQ998" s="144"/>
      <c r="AR998" s="144"/>
      <c r="AS998" s="144"/>
      <c r="AT998" s="144"/>
      <c r="AU998" s="144"/>
      <c r="AV998" s="144"/>
      <c r="AW998" s="144"/>
      <c r="AX998" s="144"/>
      <c r="AY998" s="144"/>
      <c r="AZ998" s="144"/>
      <c r="BA998" s="144"/>
      <c r="BB998" s="144"/>
      <c r="BC998" s="144"/>
      <c r="BD998" s="144"/>
      <c r="BE998" s="144"/>
      <c r="BF998" s="144"/>
    </row>
    <row r="999" spans="3:58">
      <c r="C999" s="144"/>
      <c r="D999" s="144"/>
      <c r="E999" s="144"/>
      <c r="F999" s="144"/>
      <c r="G999" s="144"/>
      <c r="H999" s="144"/>
      <c r="I999" s="144"/>
      <c r="J999" s="144"/>
      <c r="K999" s="144"/>
      <c r="L999" s="144"/>
      <c r="M999" s="144"/>
      <c r="N999" s="144"/>
      <c r="O999" s="144"/>
      <c r="P999" s="144"/>
      <c r="Q999" s="145"/>
      <c r="R999" s="145"/>
      <c r="S999" s="145"/>
      <c r="T999" s="145"/>
      <c r="U999" s="145"/>
      <c r="V999" s="145"/>
      <c r="W999" s="145"/>
      <c r="X999" s="145"/>
      <c r="Y999" s="145"/>
      <c r="Z999" s="145"/>
      <c r="AA999" s="145"/>
      <c r="AB999" s="145"/>
      <c r="AC999" s="145"/>
      <c r="AD999" s="145"/>
      <c r="AE999" s="144"/>
      <c r="AF999" s="144"/>
      <c r="AG999" s="144"/>
      <c r="AH999" s="144"/>
      <c r="AI999" s="144"/>
      <c r="AJ999" s="144"/>
      <c r="AK999" s="144"/>
      <c r="AL999" s="144"/>
      <c r="AM999" s="144"/>
      <c r="AN999" s="144"/>
      <c r="AO999" s="144"/>
      <c r="AP999" s="144"/>
      <c r="AQ999" s="144"/>
      <c r="AR999" s="144"/>
      <c r="AS999" s="144"/>
      <c r="AT999" s="144"/>
      <c r="AU999" s="144"/>
      <c r="AV999" s="144"/>
      <c r="AW999" s="144"/>
      <c r="AX999" s="144"/>
      <c r="AY999" s="144"/>
      <c r="AZ999" s="144"/>
      <c r="BA999" s="144"/>
      <c r="BB999" s="144"/>
      <c r="BC999" s="144"/>
      <c r="BD999" s="144"/>
      <c r="BE999" s="144"/>
      <c r="BF999" s="144"/>
    </row>
    <row r="1000" spans="3:58">
      <c r="C1000" s="144"/>
      <c r="D1000" s="144"/>
      <c r="E1000" s="144"/>
      <c r="F1000" s="144"/>
      <c r="G1000" s="144"/>
      <c r="H1000" s="144"/>
      <c r="I1000" s="144"/>
      <c r="J1000" s="144"/>
      <c r="K1000" s="144"/>
      <c r="L1000" s="144"/>
      <c r="M1000" s="144"/>
      <c r="N1000" s="144"/>
      <c r="O1000" s="144"/>
      <c r="P1000" s="144"/>
      <c r="Q1000" s="145"/>
      <c r="R1000" s="145"/>
      <c r="S1000" s="145"/>
      <c r="T1000" s="145"/>
      <c r="U1000" s="145"/>
      <c r="V1000" s="145"/>
      <c r="W1000" s="145"/>
      <c r="X1000" s="145"/>
      <c r="Y1000" s="145"/>
      <c r="Z1000" s="145"/>
      <c r="AA1000" s="145"/>
      <c r="AB1000" s="145"/>
      <c r="AC1000" s="145"/>
      <c r="AD1000" s="145"/>
      <c r="AE1000" s="144"/>
      <c r="AF1000" s="144"/>
      <c r="AG1000" s="144"/>
      <c r="AH1000" s="144"/>
      <c r="AI1000" s="144"/>
      <c r="AJ1000" s="144"/>
      <c r="AK1000" s="144"/>
      <c r="AL1000" s="144"/>
      <c r="AM1000" s="144"/>
      <c r="AN1000" s="144"/>
      <c r="AO1000" s="144"/>
      <c r="AP1000" s="144"/>
      <c r="AQ1000" s="144"/>
      <c r="AR1000" s="144"/>
      <c r="AS1000" s="144"/>
      <c r="AT1000" s="144"/>
      <c r="AU1000" s="144"/>
      <c r="AV1000" s="144"/>
      <c r="AW1000" s="144"/>
      <c r="AX1000" s="144"/>
      <c r="AY1000" s="144"/>
      <c r="AZ1000" s="144"/>
      <c r="BA1000" s="144"/>
      <c r="BB1000" s="144"/>
      <c r="BC1000" s="144"/>
      <c r="BD1000" s="144"/>
      <c r="BE1000" s="144"/>
      <c r="BF1000" s="144"/>
    </row>
    <row r="1001" spans="3:58">
      <c r="C1001" s="144"/>
      <c r="D1001" s="144"/>
      <c r="E1001" s="144"/>
      <c r="F1001" s="144"/>
      <c r="G1001" s="144"/>
      <c r="H1001" s="144"/>
      <c r="I1001" s="144"/>
      <c r="J1001" s="144"/>
      <c r="K1001" s="144"/>
      <c r="L1001" s="144"/>
      <c r="M1001" s="144"/>
      <c r="N1001" s="144"/>
      <c r="O1001" s="144"/>
      <c r="P1001" s="144"/>
      <c r="Q1001" s="145"/>
      <c r="R1001" s="145"/>
      <c r="S1001" s="145"/>
      <c r="T1001" s="145"/>
      <c r="U1001" s="145"/>
      <c r="V1001" s="145"/>
      <c r="W1001" s="145"/>
      <c r="X1001" s="145"/>
      <c r="Y1001" s="145"/>
      <c r="Z1001" s="145"/>
      <c r="AA1001" s="145"/>
      <c r="AB1001" s="145"/>
      <c r="AC1001" s="145"/>
      <c r="AD1001" s="145"/>
      <c r="AE1001" s="144"/>
      <c r="AF1001" s="144"/>
      <c r="AG1001" s="144"/>
      <c r="AH1001" s="144"/>
      <c r="AI1001" s="144"/>
      <c r="AJ1001" s="144"/>
      <c r="AK1001" s="144"/>
      <c r="AL1001" s="144"/>
      <c r="AM1001" s="144"/>
      <c r="AN1001" s="144"/>
      <c r="AO1001" s="144"/>
      <c r="AP1001" s="144"/>
      <c r="AQ1001" s="144"/>
      <c r="AR1001" s="144"/>
      <c r="AS1001" s="144"/>
      <c r="AT1001" s="144"/>
      <c r="AU1001" s="144"/>
      <c r="AV1001" s="144"/>
      <c r="AW1001" s="144"/>
      <c r="AX1001" s="144"/>
      <c r="AY1001" s="144"/>
      <c r="AZ1001" s="144"/>
      <c r="BA1001" s="144"/>
      <c r="BB1001" s="144"/>
      <c r="BC1001" s="144"/>
      <c r="BD1001" s="144"/>
      <c r="BE1001" s="144"/>
      <c r="BF1001" s="144"/>
    </row>
    <row r="1002" spans="3:58">
      <c r="C1002" s="144"/>
      <c r="D1002" s="144"/>
      <c r="E1002" s="144"/>
      <c r="F1002" s="144"/>
      <c r="G1002" s="144"/>
      <c r="H1002" s="144"/>
      <c r="I1002" s="144"/>
      <c r="J1002" s="144"/>
      <c r="K1002" s="144"/>
      <c r="L1002" s="144"/>
      <c r="M1002" s="144"/>
      <c r="N1002" s="144"/>
      <c r="O1002" s="144"/>
      <c r="P1002" s="144"/>
      <c r="Q1002" s="145"/>
      <c r="R1002" s="145"/>
      <c r="S1002" s="145"/>
      <c r="T1002" s="145"/>
      <c r="U1002" s="145"/>
      <c r="V1002" s="145"/>
      <c r="W1002" s="145"/>
      <c r="X1002" s="145"/>
      <c r="Y1002" s="145"/>
      <c r="Z1002" s="145"/>
      <c r="AA1002" s="145"/>
      <c r="AB1002" s="145"/>
      <c r="AC1002" s="145"/>
      <c r="AD1002" s="145"/>
      <c r="AE1002" s="144"/>
      <c r="AF1002" s="144"/>
      <c r="AG1002" s="144"/>
      <c r="AH1002" s="144"/>
      <c r="AI1002" s="144"/>
      <c r="AJ1002" s="144"/>
      <c r="AK1002" s="144"/>
      <c r="AL1002" s="144"/>
      <c r="AM1002" s="144"/>
      <c r="AN1002" s="144"/>
      <c r="AO1002" s="144"/>
      <c r="AP1002" s="144"/>
      <c r="AQ1002" s="144"/>
      <c r="AR1002" s="144"/>
      <c r="AS1002" s="144"/>
      <c r="AT1002" s="144"/>
      <c r="AU1002" s="144"/>
      <c r="AV1002" s="144"/>
      <c r="AW1002" s="144"/>
      <c r="AX1002" s="144"/>
      <c r="AY1002" s="144"/>
      <c r="AZ1002" s="144"/>
      <c r="BA1002" s="144"/>
      <c r="BB1002" s="144"/>
      <c r="BC1002" s="144"/>
      <c r="BD1002" s="144"/>
      <c r="BE1002" s="144"/>
      <c r="BF1002" s="144"/>
    </row>
    <row r="1003" spans="3:58">
      <c r="C1003" s="144"/>
      <c r="D1003" s="144"/>
      <c r="E1003" s="144"/>
      <c r="F1003" s="144"/>
      <c r="G1003" s="144"/>
      <c r="H1003" s="144"/>
      <c r="I1003" s="144"/>
      <c r="J1003" s="144"/>
      <c r="K1003" s="144"/>
      <c r="L1003" s="144"/>
      <c r="M1003" s="144"/>
      <c r="N1003" s="144"/>
      <c r="O1003" s="144"/>
      <c r="P1003" s="144"/>
      <c r="Q1003" s="145"/>
      <c r="R1003" s="145"/>
      <c r="S1003" s="145"/>
      <c r="T1003" s="145"/>
      <c r="U1003" s="145"/>
      <c r="V1003" s="145"/>
      <c r="W1003" s="145"/>
      <c r="X1003" s="145"/>
      <c r="Y1003" s="145"/>
      <c r="Z1003" s="145"/>
      <c r="AA1003" s="145"/>
      <c r="AB1003" s="145"/>
      <c r="AC1003" s="145"/>
      <c r="AD1003" s="145"/>
      <c r="AE1003" s="144"/>
      <c r="AF1003" s="144"/>
      <c r="AG1003" s="144"/>
      <c r="AH1003" s="144"/>
      <c r="AI1003" s="144"/>
      <c r="AJ1003" s="144"/>
      <c r="AK1003" s="144"/>
      <c r="AL1003" s="144"/>
      <c r="AM1003" s="144"/>
      <c r="AN1003" s="144"/>
      <c r="AO1003" s="144"/>
      <c r="AP1003" s="144"/>
      <c r="AQ1003" s="144"/>
      <c r="AR1003" s="144"/>
      <c r="AS1003" s="144"/>
      <c r="AT1003" s="144"/>
      <c r="AU1003" s="144"/>
      <c r="AV1003" s="144"/>
      <c r="AW1003" s="144"/>
      <c r="AX1003" s="144"/>
      <c r="AY1003" s="144"/>
      <c r="AZ1003" s="144"/>
      <c r="BA1003" s="144"/>
      <c r="BB1003" s="144"/>
      <c r="BC1003" s="144"/>
      <c r="BD1003" s="144"/>
      <c r="BE1003" s="144"/>
      <c r="BF1003" s="144"/>
    </row>
    <row r="1004" spans="3:58">
      <c r="C1004" s="144"/>
      <c r="D1004" s="144"/>
      <c r="E1004" s="144"/>
      <c r="F1004" s="144"/>
      <c r="G1004" s="144"/>
      <c r="H1004" s="144"/>
      <c r="I1004" s="144"/>
      <c r="J1004" s="144"/>
      <c r="K1004" s="144"/>
      <c r="L1004" s="144"/>
      <c r="M1004" s="144"/>
      <c r="N1004" s="144"/>
      <c r="O1004" s="144"/>
      <c r="P1004" s="144"/>
      <c r="Q1004" s="145"/>
      <c r="R1004" s="145"/>
      <c r="S1004" s="145"/>
      <c r="T1004" s="145"/>
      <c r="U1004" s="145"/>
      <c r="V1004" s="145"/>
      <c r="W1004" s="145"/>
      <c r="X1004" s="145"/>
      <c r="Y1004" s="145"/>
      <c r="Z1004" s="145"/>
      <c r="AA1004" s="145"/>
      <c r="AB1004" s="145"/>
      <c r="AC1004" s="145"/>
      <c r="AD1004" s="145"/>
      <c r="AE1004" s="144"/>
      <c r="AF1004" s="144"/>
      <c r="AG1004" s="144"/>
      <c r="AH1004" s="144"/>
      <c r="AI1004" s="144"/>
      <c r="AJ1004" s="144"/>
      <c r="AK1004" s="144"/>
      <c r="AL1004" s="144"/>
      <c r="AM1004" s="144"/>
      <c r="AN1004" s="144"/>
      <c r="AO1004" s="144"/>
      <c r="AP1004" s="144"/>
      <c r="AQ1004" s="144"/>
      <c r="AR1004" s="144"/>
      <c r="AS1004" s="144"/>
      <c r="AT1004" s="144"/>
      <c r="AU1004" s="144"/>
      <c r="AV1004" s="144"/>
      <c r="AW1004" s="144"/>
      <c r="AX1004" s="144"/>
      <c r="AY1004" s="144"/>
      <c r="AZ1004" s="144"/>
      <c r="BA1004" s="144"/>
      <c r="BB1004" s="144"/>
      <c r="BC1004" s="144"/>
      <c r="BD1004" s="144"/>
      <c r="BE1004" s="144"/>
      <c r="BF1004" s="144"/>
    </row>
    <row r="1005" spans="3:58">
      <c r="C1005" s="144"/>
      <c r="D1005" s="144"/>
      <c r="E1005" s="144"/>
      <c r="F1005" s="144"/>
      <c r="G1005" s="144"/>
      <c r="H1005" s="144"/>
      <c r="I1005" s="144"/>
      <c r="J1005" s="144"/>
      <c r="K1005" s="144"/>
      <c r="L1005" s="144"/>
      <c r="M1005" s="144"/>
      <c r="N1005" s="144"/>
      <c r="O1005" s="144"/>
      <c r="P1005" s="144"/>
      <c r="Q1005" s="145"/>
      <c r="R1005" s="145"/>
      <c r="S1005" s="145"/>
      <c r="T1005" s="145"/>
      <c r="U1005" s="145"/>
      <c r="V1005" s="145"/>
      <c r="W1005" s="145"/>
      <c r="X1005" s="145"/>
      <c r="Y1005" s="145"/>
      <c r="Z1005" s="145"/>
      <c r="AA1005" s="145"/>
      <c r="AB1005" s="145"/>
      <c r="AC1005" s="145"/>
      <c r="AD1005" s="145"/>
      <c r="AE1005" s="144"/>
      <c r="AF1005" s="144"/>
      <c r="AG1005" s="144"/>
      <c r="AH1005" s="144"/>
      <c r="AI1005" s="144"/>
      <c r="AJ1005" s="144"/>
      <c r="AK1005" s="144"/>
      <c r="AL1005" s="144"/>
      <c r="AM1005" s="144"/>
      <c r="AN1005" s="144"/>
      <c r="AO1005" s="144"/>
      <c r="AP1005" s="144"/>
      <c r="AQ1005" s="144"/>
      <c r="AR1005" s="144"/>
      <c r="AS1005" s="144"/>
      <c r="AT1005" s="144"/>
      <c r="AU1005" s="144"/>
      <c r="AV1005" s="144"/>
      <c r="AW1005" s="144"/>
      <c r="AX1005" s="144"/>
      <c r="AY1005" s="144"/>
      <c r="AZ1005" s="144"/>
      <c r="BA1005" s="144"/>
      <c r="BB1005" s="144"/>
      <c r="BC1005" s="144"/>
      <c r="BD1005" s="144"/>
      <c r="BE1005" s="144"/>
      <c r="BF1005" s="144"/>
    </row>
    <row r="1006" spans="3:58">
      <c r="C1006" s="144"/>
      <c r="D1006" s="144"/>
      <c r="E1006" s="144"/>
      <c r="F1006" s="144"/>
      <c r="G1006" s="144"/>
      <c r="H1006" s="144"/>
      <c r="I1006" s="144"/>
      <c r="J1006" s="144"/>
      <c r="K1006" s="144"/>
      <c r="L1006" s="144"/>
      <c r="M1006" s="144"/>
      <c r="N1006" s="144"/>
      <c r="O1006" s="144"/>
      <c r="P1006" s="144"/>
      <c r="Q1006" s="145"/>
      <c r="R1006" s="145"/>
      <c r="S1006" s="145"/>
      <c r="T1006" s="145"/>
      <c r="U1006" s="145"/>
      <c r="V1006" s="145"/>
      <c r="W1006" s="145"/>
      <c r="X1006" s="145"/>
      <c r="Y1006" s="145"/>
      <c r="Z1006" s="145"/>
      <c r="AA1006" s="145"/>
      <c r="AB1006" s="145"/>
      <c r="AC1006" s="145"/>
      <c r="AD1006" s="145"/>
      <c r="AE1006" s="144"/>
      <c r="AF1006" s="144"/>
      <c r="AG1006" s="144"/>
      <c r="AH1006" s="144"/>
      <c r="AI1006" s="144"/>
      <c r="AJ1006" s="144"/>
      <c r="AK1006" s="144"/>
      <c r="AL1006" s="144"/>
      <c r="AM1006" s="144"/>
      <c r="AN1006" s="144"/>
      <c r="AO1006" s="144"/>
      <c r="AP1006" s="144"/>
      <c r="AQ1006" s="144"/>
      <c r="AR1006" s="144"/>
      <c r="AS1006" s="144"/>
      <c r="AT1006" s="144"/>
      <c r="AU1006" s="144"/>
      <c r="AV1006" s="144"/>
      <c r="AW1006" s="144"/>
      <c r="AX1006" s="144"/>
      <c r="AY1006" s="144"/>
      <c r="AZ1006" s="144"/>
      <c r="BA1006" s="144"/>
      <c r="BB1006" s="144"/>
      <c r="BC1006" s="144"/>
      <c r="BD1006" s="144"/>
      <c r="BE1006" s="144"/>
      <c r="BF1006" s="144"/>
    </row>
    <row r="1007" spans="3:58">
      <c r="C1007" s="144"/>
      <c r="D1007" s="144"/>
      <c r="E1007" s="144"/>
      <c r="F1007" s="144"/>
      <c r="G1007" s="144"/>
      <c r="H1007" s="144"/>
      <c r="I1007" s="144"/>
      <c r="J1007" s="144"/>
      <c r="K1007" s="144"/>
      <c r="L1007" s="144"/>
      <c r="M1007" s="144"/>
      <c r="N1007" s="144"/>
      <c r="O1007" s="144"/>
      <c r="P1007" s="144"/>
      <c r="Q1007" s="145"/>
      <c r="R1007" s="145"/>
      <c r="S1007" s="145"/>
      <c r="T1007" s="145"/>
      <c r="U1007" s="145"/>
      <c r="V1007" s="145"/>
      <c r="W1007" s="145"/>
      <c r="X1007" s="145"/>
      <c r="Y1007" s="145"/>
      <c r="Z1007" s="145"/>
      <c r="AA1007" s="145"/>
      <c r="AB1007" s="145"/>
      <c r="AC1007" s="145"/>
      <c r="AD1007" s="145"/>
      <c r="AE1007" s="144"/>
      <c r="AF1007" s="144"/>
      <c r="AG1007" s="144"/>
      <c r="AH1007" s="144"/>
      <c r="AI1007" s="144"/>
      <c r="AJ1007" s="144"/>
      <c r="AK1007" s="144"/>
      <c r="AL1007" s="144"/>
      <c r="AM1007" s="144"/>
      <c r="AN1007" s="144"/>
      <c r="AO1007" s="144"/>
      <c r="AP1007" s="144"/>
      <c r="AQ1007" s="144"/>
      <c r="AR1007" s="144"/>
      <c r="AS1007" s="144"/>
      <c r="AT1007" s="144"/>
      <c r="AU1007" s="144"/>
      <c r="AV1007" s="144"/>
      <c r="AW1007" s="144"/>
      <c r="AX1007" s="144"/>
      <c r="AY1007" s="144"/>
      <c r="AZ1007" s="144"/>
      <c r="BA1007" s="144"/>
      <c r="BB1007" s="144"/>
      <c r="BC1007" s="144"/>
      <c r="BD1007" s="144"/>
      <c r="BE1007" s="144"/>
      <c r="BF1007" s="144"/>
    </row>
    <row r="1008" spans="3:58">
      <c r="C1008" s="144"/>
      <c r="D1008" s="144"/>
      <c r="E1008" s="144"/>
      <c r="F1008" s="144"/>
      <c r="G1008" s="144"/>
      <c r="H1008" s="144"/>
      <c r="I1008" s="144"/>
      <c r="J1008" s="144"/>
      <c r="K1008" s="144"/>
      <c r="L1008" s="144"/>
      <c r="M1008" s="144"/>
      <c r="N1008" s="144"/>
      <c r="O1008" s="144"/>
      <c r="P1008" s="144"/>
      <c r="Q1008" s="145"/>
      <c r="R1008" s="145"/>
      <c r="S1008" s="145"/>
      <c r="T1008" s="145"/>
      <c r="U1008" s="145"/>
      <c r="V1008" s="145"/>
      <c r="W1008" s="145"/>
      <c r="X1008" s="145"/>
      <c r="Y1008" s="145"/>
      <c r="Z1008" s="145"/>
      <c r="AA1008" s="145"/>
      <c r="AB1008" s="145"/>
      <c r="AC1008" s="145"/>
      <c r="AD1008" s="145"/>
      <c r="AE1008" s="144"/>
      <c r="AF1008" s="144"/>
      <c r="AG1008" s="144"/>
      <c r="AH1008" s="144"/>
      <c r="AI1008" s="144"/>
      <c r="AJ1008" s="144"/>
      <c r="AK1008" s="144"/>
      <c r="AL1008" s="144"/>
      <c r="AM1008" s="144"/>
      <c r="AN1008" s="144"/>
      <c r="AO1008" s="144"/>
      <c r="AP1008" s="144"/>
      <c r="AQ1008" s="144"/>
      <c r="AR1008" s="144"/>
      <c r="AS1008" s="144"/>
      <c r="AT1008" s="144"/>
      <c r="AU1008" s="144"/>
      <c r="AV1008" s="144"/>
      <c r="AW1008" s="144"/>
      <c r="AX1008" s="144"/>
      <c r="AY1008" s="144"/>
      <c r="AZ1008" s="144"/>
      <c r="BA1008" s="144"/>
      <c r="BB1008" s="144"/>
      <c r="BC1008" s="144"/>
      <c r="BD1008" s="144"/>
      <c r="BE1008" s="144"/>
      <c r="BF1008" s="144"/>
    </row>
    <row r="1009" spans="3:58">
      <c r="C1009" s="144"/>
      <c r="D1009" s="144"/>
      <c r="E1009" s="144"/>
      <c r="F1009" s="144"/>
      <c r="G1009" s="144"/>
      <c r="H1009" s="144"/>
      <c r="I1009" s="144"/>
      <c r="J1009" s="144"/>
      <c r="K1009" s="144"/>
      <c r="L1009" s="144"/>
      <c r="M1009" s="144"/>
      <c r="N1009" s="144"/>
      <c r="O1009" s="144"/>
      <c r="P1009" s="144"/>
      <c r="Q1009" s="145"/>
      <c r="R1009" s="145"/>
      <c r="S1009" s="145"/>
      <c r="T1009" s="145"/>
      <c r="U1009" s="145"/>
      <c r="V1009" s="145"/>
      <c r="W1009" s="145"/>
      <c r="X1009" s="145"/>
      <c r="Y1009" s="145"/>
      <c r="Z1009" s="145"/>
      <c r="AA1009" s="145"/>
      <c r="AB1009" s="145"/>
      <c r="AC1009" s="145"/>
      <c r="AD1009" s="145"/>
      <c r="AE1009" s="144"/>
      <c r="AF1009" s="144"/>
      <c r="AG1009" s="144"/>
      <c r="AH1009" s="144"/>
      <c r="AI1009" s="144"/>
      <c r="AJ1009" s="144"/>
      <c r="AK1009" s="144"/>
      <c r="AL1009" s="144"/>
      <c r="AM1009" s="144"/>
      <c r="AN1009" s="144"/>
      <c r="AO1009" s="144"/>
      <c r="AP1009" s="144"/>
      <c r="AQ1009" s="144"/>
      <c r="AR1009" s="144"/>
      <c r="AS1009" s="144"/>
      <c r="AT1009" s="144"/>
      <c r="AU1009" s="144"/>
      <c r="AV1009" s="144"/>
      <c r="AW1009" s="144"/>
      <c r="AX1009" s="144"/>
      <c r="AY1009" s="144"/>
      <c r="AZ1009" s="144"/>
      <c r="BA1009" s="144"/>
      <c r="BB1009" s="144"/>
      <c r="BC1009" s="144"/>
      <c r="BD1009" s="144"/>
      <c r="BE1009" s="144"/>
      <c r="BF1009" s="144"/>
    </row>
    <row r="1010" spans="3:58">
      <c r="C1010" s="144"/>
      <c r="D1010" s="144"/>
      <c r="E1010" s="144"/>
      <c r="F1010" s="144"/>
      <c r="G1010" s="144"/>
      <c r="H1010" s="144"/>
      <c r="I1010" s="144"/>
      <c r="J1010" s="144"/>
      <c r="K1010" s="144"/>
      <c r="L1010" s="144"/>
      <c r="M1010" s="144"/>
      <c r="N1010" s="144"/>
      <c r="O1010" s="144"/>
      <c r="P1010" s="144"/>
      <c r="Q1010" s="145"/>
      <c r="R1010" s="145"/>
      <c r="S1010" s="145"/>
      <c r="T1010" s="145"/>
      <c r="U1010" s="145"/>
      <c r="V1010" s="145"/>
      <c r="W1010" s="145"/>
      <c r="X1010" s="145"/>
      <c r="Y1010" s="145"/>
      <c r="Z1010" s="145"/>
      <c r="AA1010" s="145"/>
      <c r="AB1010" s="145"/>
      <c r="AC1010" s="145"/>
      <c r="AD1010" s="145"/>
      <c r="AE1010" s="144"/>
      <c r="AF1010" s="144"/>
      <c r="AG1010" s="144"/>
      <c r="AH1010" s="144"/>
      <c r="AI1010" s="144"/>
      <c r="AJ1010" s="144"/>
      <c r="AK1010" s="144"/>
      <c r="AL1010" s="144"/>
      <c r="AM1010" s="144"/>
      <c r="AN1010" s="144"/>
      <c r="AO1010" s="144"/>
      <c r="AP1010" s="144"/>
      <c r="AQ1010" s="144"/>
      <c r="AR1010" s="144"/>
      <c r="AS1010" s="144"/>
      <c r="AT1010" s="144"/>
      <c r="AU1010" s="144"/>
      <c r="AV1010" s="144"/>
      <c r="AW1010" s="144"/>
      <c r="AX1010" s="144"/>
      <c r="AY1010" s="144"/>
      <c r="AZ1010" s="144"/>
      <c r="BA1010" s="144"/>
      <c r="BB1010" s="144"/>
      <c r="BC1010" s="144"/>
      <c r="BD1010" s="144"/>
      <c r="BE1010" s="144"/>
      <c r="BF1010" s="144"/>
    </row>
    <row r="1011" spans="3:58">
      <c r="C1011" s="144"/>
      <c r="D1011" s="144"/>
      <c r="E1011" s="144"/>
      <c r="F1011" s="144"/>
      <c r="G1011" s="144"/>
      <c r="H1011" s="144"/>
      <c r="I1011" s="144"/>
      <c r="J1011" s="144"/>
      <c r="K1011" s="144"/>
      <c r="L1011" s="144"/>
      <c r="M1011" s="144"/>
      <c r="N1011" s="144"/>
      <c r="O1011" s="144"/>
      <c r="P1011" s="144"/>
      <c r="Q1011" s="145"/>
      <c r="R1011" s="145"/>
      <c r="S1011" s="145"/>
      <c r="T1011" s="145"/>
      <c r="U1011" s="145"/>
      <c r="V1011" s="145"/>
      <c r="W1011" s="145"/>
      <c r="X1011" s="145"/>
      <c r="Y1011" s="145"/>
      <c r="Z1011" s="145"/>
      <c r="AA1011" s="145"/>
      <c r="AB1011" s="145"/>
      <c r="AC1011" s="145"/>
      <c r="AD1011" s="145"/>
      <c r="AE1011" s="144"/>
      <c r="AF1011" s="144"/>
      <c r="AG1011" s="144"/>
      <c r="AH1011" s="144"/>
      <c r="AI1011" s="144"/>
      <c r="AJ1011" s="144"/>
      <c r="AK1011" s="144"/>
      <c r="AL1011" s="144"/>
      <c r="AM1011" s="144"/>
      <c r="AN1011" s="144"/>
      <c r="AO1011" s="144"/>
      <c r="AP1011" s="144"/>
      <c r="AQ1011" s="144"/>
      <c r="AR1011" s="144"/>
      <c r="AS1011" s="144"/>
      <c r="AT1011" s="144"/>
      <c r="AU1011" s="144"/>
      <c r="AV1011" s="144"/>
      <c r="AW1011" s="144"/>
      <c r="AX1011" s="144"/>
      <c r="AY1011" s="144"/>
      <c r="AZ1011" s="144"/>
      <c r="BA1011" s="144"/>
      <c r="BB1011" s="144"/>
      <c r="BC1011" s="144"/>
      <c r="BD1011" s="144"/>
      <c r="BE1011" s="144"/>
      <c r="BF1011" s="144"/>
    </row>
    <row r="1012" spans="3:58">
      <c r="C1012" s="144"/>
      <c r="D1012" s="144"/>
      <c r="E1012" s="144"/>
      <c r="F1012" s="144"/>
      <c r="G1012" s="144"/>
      <c r="H1012" s="144"/>
      <c r="I1012" s="144"/>
      <c r="J1012" s="144"/>
      <c r="K1012" s="144"/>
      <c r="L1012" s="144"/>
      <c r="M1012" s="144"/>
      <c r="N1012" s="144"/>
      <c r="O1012" s="144"/>
      <c r="P1012" s="144"/>
      <c r="Q1012" s="145"/>
      <c r="R1012" s="145"/>
      <c r="S1012" s="145"/>
      <c r="T1012" s="145"/>
      <c r="U1012" s="145"/>
      <c r="V1012" s="145"/>
      <c r="W1012" s="145"/>
      <c r="X1012" s="145"/>
      <c r="Y1012" s="145"/>
      <c r="Z1012" s="145"/>
      <c r="AA1012" s="145"/>
      <c r="AB1012" s="145"/>
      <c r="AC1012" s="145"/>
      <c r="AD1012" s="145"/>
      <c r="AE1012" s="144"/>
      <c r="AF1012" s="144"/>
      <c r="AG1012" s="144"/>
      <c r="AH1012" s="144"/>
      <c r="AI1012" s="144"/>
      <c r="AJ1012" s="144"/>
      <c r="AK1012" s="144"/>
      <c r="AL1012" s="144"/>
      <c r="AM1012" s="144"/>
      <c r="AN1012" s="144"/>
      <c r="AO1012" s="144"/>
      <c r="AP1012" s="144"/>
      <c r="AQ1012" s="144"/>
      <c r="AR1012" s="144"/>
      <c r="AS1012" s="144"/>
      <c r="AT1012" s="144"/>
      <c r="AU1012" s="144"/>
      <c r="AV1012" s="144"/>
      <c r="AW1012" s="144"/>
      <c r="AX1012" s="144"/>
      <c r="AY1012" s="144"/>
      <c r="AZ1012" s="144"/>
      <c r="BA1012" s="144"/>
      <c r="BB1012" s="144"/>
      <c r="BC1012" s="144"/>
      <c r="BD1012" s="144"/>
      <c r="BE1012" s="144"/>
      <c r="BF1012" s="144"/>
    </row>
    <row r="1013" spans="3:58">
      <c r="C1013" s="144"/>
      <c r="D1013" s="144"/>
      <c r="E1013" s="144"/>
      <c r="F1013" s="144"/>
      <c r="G1013" s="144"/>
      <c r="H1013" s="144"/>
      <c r="I1013" s="144"/>
      <c r="J1013" s="144"/>
      <c r="K1013" s="144"/>
      <c r="L1013" s="144"/>
      <c r="M1013" s="144"/>
      <c r="N1013" s="144"/>
      <c r="O1013" s="144"/>
      <c r="P1013" s="144"/>
      <c r="Q1013" s="145"/>
      <c r="R1013" s="145"/>
      <c r="S1013" s="145"/>
      <c r="T1013" s="145"/>
      <c r="U1013" s="145"/>
      <c r="V1013" s="145"/>
      <c r="W1013" s="145"/>
      <c r="X1013" s="145"/>
      <c r="Y1013" s="145"/>
      <c r="Z1013" s="145"/>
      <c r="AA1013" s="145"/>
      <c r="AB1013" s="145"/>
      <c r="AC1013" s="145"/>
      <c r="AD1013" s="145"/>
      <c r="AE1013" s="144"/>
      <c r="AF1013" s="144"/>
      <c r="AG1013" s="144"/>
      <c r="AH1013" s="144"/>
      <c r="AI1013" s="144"/>
      <c r="AJ1013" s="144"/>
      <c r="AK1013" s="144"/>
      <c r="AL1013" s="144"/>
      <c r="AM1013" s="144"/>
      <c r="AN1013" s="144"/>
      <c r="AO1013" s="144"/>
      <c r="AP1013" s="144"/>
      <c r="AQ1013" s="144"/>
      <c r="AR1013" s="144"/>
      <c r="AS1013" s="144"/>
      <c r="AT1013" s="144"/>
      <c r="AU1013" s="144"/>
      <c r="AV1013" s="144"/>
      <c r="AW1013" s="144"/>
      <c r="AX1013" s="144"/>
      <c r="AY1013" s="144"/>
      <c r="AZ1013" s="144"/>
      <c r="BA1013" s="144"/>
      <c r="BB1013" s="144"/>
      <c r="BC1013" s="144"/>
      <c r="BD1013" s="144"/>
      <c r="BE1013" s="144"/>
      <c r="BF1013" s="144"/>
    </row>
    <row r="1014" spans="3:58">
      <c r="C1014" s="144"/>
      <c r="D1014" s="144"/>
      <c r="E1014" s="144"/>
      <c r="F1014" s="144"/>
      <c r="G1014" s="144"/>
      <c r="H1014" s="144"/>
      <c r="I1014" s="144"/>
      <c r="J1014" s="144"/>
      <c r="K1014" s="144"/>
      <c r="L1014" s="144"/>
      <c r="M1014" s="144"/>
      <c r="N1014" s="144"/>
      <c r="O1014" s="144"/>
      <c r="P1014" s="144"/>
      <c r="Q1014" s="145"/>
      <c r="R1014" s="145"/>
      <c r="S1014" s="145"/>
      <c r="T1014" s="145"/>
      <c r="U1014" s="145"/>
      <c r="V1014" s="145"/>
      <c r="W1014" s="145"/>
      <c r="X1014" s="145"/>
      <c r="Y1014" s="145"/>
      <c r="Z1014" s="145"/>
      <c r="AA1014" s="145"/>
      <c r="AB1014" s="145"/>
      <c r="AC1014" s="145"/>
      <c r="AD1014" s="145"/>
      <c r="AE1014" s="144"/>
      <c r="AF1014" s="144"/>
      <c r="AG1014" s="144"/>
      <c r="AH1014" s="144"/>
      <c r="AI1014" s="144"/>
      <c r="AJ1014" s="144"/>
      <c r="AK1014" s="144"/>
      <c r="AL1014" s="144"/>
      <c r="AM1014" s="144"/>
      <c r="AN1014" s="144"/>
      <c r="AO1014" s="144"/>
      <c r="AP1014" s="144"/>
      <c r="AQ1014" s="144"/>
      <c r="AR1014" s="144"/>
      <c r="AS1014" s="144"/>
      <c r="AT1014" s="144"/>
      <c r="AU1014" s="144"/>
      <c r="AV1014" s="144"/>
      <c r="AW1014" s="144"/>
      <c r="AX1014" s="144"/>
      <c r="AY1014" s="144"/>
      <c r="AZ1014" s="144"/>
      <c r="BA1014" s="144"/>
      <c r="BB1014" s="144"/>
      <c r="BC1014" s="144"/>
      <c r="BD1014" s="144"/>
      <c r="BE1014" s="144"/>
      <c r="BF1014" s="144"/>
    </row>
    <row r="1015" spans="3:58">
      <c r="C1015" s="144"/>
      <c r="D1015" s="144"/>
      <c r="E1015" s="144"/>
      <c r="F1015" s="144"/>
      <c r="G1015" s="144"/>
      <c r="H1015" s="144"/>
      <c r="I1015" s="144"/>
      <c r="J1015" s="144"/>
      <c r="K1015" s="144"/>
      <c r="L1015" s="144"/>
      <c r="M1015" s="144"/>
      <c r="N1015" s="144"/>
      <c r="O1015" s="144"/>
      <c r="P1015" s="144"/>
      <c r="Q1015" s="145"/>
      <c r="R1015" s="145"/>
      <c r="S1015" s="145"/>
      <c r="T1015" s="145"/>
      <c r="U1015" s="145"/>
      <c r="V1015" s="145"/>
      <c r="W1015" s="145"/>
      <c r="X1015" s="145"/>
      <c r="Y1015" s="145"/>
      <c r="Z1015" s="145"/>
      <c r="AA1015" s="145"/>
      <c r="AB1015" s="145"/>
      <c r="AC1015" s="145"/>
      <c r="AD1015" s="145"/>
      <c r="AE1015" s="144"/>
      <c r="AF1015" s="144"/>
      <c r="AG1015" s="144"/>
      <c r="AH1015" s="144"/>
      <c r="AI1015" s="144"/>
      <c r="AJ1015" s="144"/>
      <c r="AK1015" s="144"/>
      <c r="AL1015" s="144"/>
      <c r="AM1015" s="144"/>
      <c r="AN1015" s="144"/>
      <c r="AO1015" s="144"/>
      <c r="AP1015" s="144"/>
      <c r="AQ1015" s="144"/>
      <c r="AR1015" s="144"/>
      <c r="AS1015" s="144"/>
      <c r="AT1015" s="144"/>
      <c r="AU1015" s="144"/>
      <c r="AV1015" s="144"/>
      <c r="AW1015" s="144"/>
      <c r="AX1015" s="144"/>
      <c r="AY1015" s="144"/>
      <c r="AZ1015" s="144"/>
      <c r="BA1015" s="144"/>
      <c r="BB1015" s="144"/>
      <c r="BC1015" s="144"/>
      <c r="BD1015" s="144"/>
      <c r="BE1015" s="144"/>
      <c r="BF1015" s="144"/>
    </row>
    <row r="1016" spans="3:58">
      <c r="C1016" s="144"/>
      <c r="D1016" s="144"/>
      <c r="E1016" s="144"/>
      <c r="F1016" s="144"/>
      <c r="G1016" s="144"/>
      <c r="H1016" s="144"/>
      <c r="I1016" s="144"/>
      <c r="J1016" s="144"/>
      <c r="K1016" s="144"/>
      <c r="L1016" s="144"/>
      <c r="M1016" s="144"/>
      <c r="N1016" s="144"/>
      <c r="O1016" s="144"/>
      <c r="P1016" s="144"/>
      <c r="Q1016" s="145"/>
      <c r="R1016" s="145"/>
      <c r="S1016" s="145"/>
      <c r="T1016" s="145"/>
      <c r="U1016" s="145"/>
      <c r="V1016" s="145"/>
      <c r="W1016" s="145"/>
      <c r="X1016" s="145"/>
      <c r="Y1016" s="145"/>
      <c r="Z1016" s="145"/>
      <c r="AA1016" s="145"/>
      <c r="AB1016" s="145"/>
      <c r="AC1016" s="145"/>
      <c r="AD1016" s="145"/>
      <c r="AE1016" s="144"/>
      <c r="AF1016" s="144"/>
      <c r="AG1016" s="144"/>
      <c r="AH1016" s="144"/>
      <c r="AI1016" s="144"/>
      <c r="AJ1016" s="144"/>
      <c r="AK1016" s="144"/>
      <c r="AL1016" s="144"/>
      <c r="AM1016" s="144"/>
      <c r="AN1016" s="144"/>
      <c r="AO1016" s="144"/>
      <c r="AP1016" s="144"/>
      <c r="AQ1016" s="144"/>
      <c r="AR1016" s="144"/>
      <c r="AS1016" s="144"/>
      <c r="AT1016" s="144"/>
      <c r="AU1016" s="144"/>
      <c r="AV1016" s="144"/>
      <c r="AW1016" s="144"/>
      <c r="AX1016" s="144"/>
      <c r="AY1016" s="144"/>
      <c r="AZ1016" s="144"/>
      <c r="BA1016" s="144"/>
      <c r="BB1016" s="144"/>
      <c r="BC1016" s="144"/>
      <c r="BD1016" s="144"/>
      <c r="BE1016" s="144"/>
      <c r="BF1016" s="144"/>
    </row>
    <row r="1017" spans="3:58">
      <c r="C1017" s="144"/>
      <c r="D1017" s="144"/>
      <c r="E1017" s="144"/>
      <c r="F1017" s="144"/>
      <c r="G1017" s="144"/>
      <c r="H1017" s="144"/>
      <c r="I1017" s="144"/>
      <c r="J1017" s="144"/>
      <c r="K1017" s="144"/>
      <c r="L1017" s="144"/>
      <c r="M1017" s="144"/>
      <c r="N1017" s="144"/>
      <c r="O1017" s="144"/>
      <c r="P1017" s="144"/>
      <c r="Q1017" s="145"/>
      <c r="R1017" s="145"/>
      <c r="S1017" s="145"/>
      <c r="T1017" s="145"/>
      <c r="U1017" s="145"/>
      <c r="V1017" s="145"/>
      <c r="W1017" s="145"/>
      <c r="X1017" s="145"/>
      <c r="Y1017" s="145"/>
      <c r="Z1017" s="145"/>
      <c r="AA1017" s="145"/>
      <c r="AB1017" s="145"/>
      <c r="AC1017" s="145"/>
      <c r="AD1017" s="145"/>
      <c r="AE1017" s="144"/>
      <c r="AF1017" s="144"/>
      <c r="AG1017" s="144"/>
      <c r="AH1017" s="144"/>
      <c r="AI1017" s="144"/>
      <c r="AJ1017" s="144"/>
      <c r="AK1017" s="144"/>
      <c r="AL1017" s="144"/>
      <c r="AM1017" s="144"/>
      <c r="AN1017" s="144"/>
      <c r="AO1017" s="144"/>
      <c r="AP1017" s="144"/>
      <c r="AQ1017" s="144"/>
      <c r="AR1017" s="144"/>
      <c r="AS1017" s="144"/>
      <c r="AT1017" s="144"/>
      <c r="AU1017" s="144"/>
      <c r="AV1017" s="144"/>
      <c r="AW1017" s="144"/>
      <c r="AX1017" s="144"/>
      <c r="AY1017" s="144"/>
      <c r="AZ1017" s="144"/>
      <c r="BA1017" s="144"/>
      <c r="BB1017" s="144"/>
      <c r="BC1017" s="144"/>
      <c r="BD1017" s="144"/>
      <c r="BE1017" s="144"/>
      <c r="BF1017" s="144"/>
    </row>
    <row r="1018" spans="3:58">
      <c r="C1018" s="144"/>
      <c r="D1018" s="144"/>
      <c r="E1018" s="144"/>
      <c r="F1018" s="144"/>
      <c r="G1018" s="144"/>
      <c r="H1018" s="144"/>
      <c r="I1018" s="144"/>
      <c r="J1018" s="144"/>
      <c r="K1018" s="144"/>
      <c r="L1018" s="144"/>
      <c r="M1018" s="144"/>
      <c r="N1018" s="144"/>
      <c r="O1018" s="144"/>
      <c r="P1018" s="144"/>
      <c r="Q1018" s="145"/>
      <c r="R1018" s="145"/>
      <c r="S1018" s="145"/>
      <c r="T1018" s="145"/>
      <c r="U1018" s="145"/>
      <c r="V1018" s="145"/>
      <c r="W1018" s="145"/>
      <c r="X1018" s="145"/>
      <c r="Y1018" s="145"/>
      <c r="Z1018" s="145"/>
      <c r="AA1018" s="145"/>
      <c r="AB1018" s="145"/>
      <c r="AC1018" s="145"/>
      <c r="AD1018" s="145"/>
      <c r="AE1018" s="144"/>
      <c r="AF1018" s="144"/>
      <c r="AG1018" s="144"/>
      <c r="AH1018" s="144"/>
      <c r="AI1018" s="144"/>
      <c r="AJ1018" s="144"/>
      <c r="AK1018" s="144"/>
      <c r="AL1018" s="144"/>
      <c r="AM1018" s="144"/>
      <c r="AN1018" s="144"/>
      <c r="AO1018" s="144"/>
      <c r="AP1018" s="144"/>
      <c r="AQ1018" s="144"/>
      <c r="AR1018" s="144"/>
      <c r="AS1018" s="144"/>
      <c r="AT1018" s="144"/>
      <c r="AU1018" s="144"/>
      <c r="AV1018" s="144"/>
      <c r="AW1018" s="144"/>
      <c r="AX1018" s="144"/>
      <c r="AY1018" s="144"/>
      <c r="AZ1018" s="144"/>
      <c r="BA1018" s="144"/>
      <c r="BB1018" s="144"/>
      <c r="BC1018" s="144"/>
      <c r="BD1018" s="144"/>
      <c r="BE1018" s="144"/>
      <c r="BF1018" s="144"/>
    </row>
    <row r="1019" spans="3:58">
      <c r="C1019" s="144"/>
      <c r="D1019" s="144"/>
      <c r="E1019" s="144"/>
      <c r="F1019" s="144"/>
      <c r="G1019" s="144"/>
      <c r="H1019" s="144"/>
      <c r="I1019" s="144"/>
      <c r="J1019" s="144"/>
      <c r="K1019" s="144"/>
      <c r="L1019" s="144"/>
      <c r="M1019" s="144"/>
      <c r="N1019" s="144"/>
      <c r="O1019" s="144"/>
      <c r="P1019" s="144"/>
      <c r="Q1019" s="145"/>
      <c r="R1019" s="145"/>
      <c r="S1019" s="145"/>
      <c r="T1019" s="145"/>
      <c r="U1019" s="145"/>
      <c r="V1019" s="145"/>
      <c r="W1019" s="145"/>
      <c r="X1019" s="145"/>
      <c r="Y1019" s="145"/>
      <c r="Z1019" s="145"/>
      <c r="AA1019" s="145"/>
      <c r="AB1019" s="145"/>
      <c r="AC1019" s="145"/>
      <c r="AD1019" s="145"/>
      <c r="AE1019" s="144"/>
      <c r="AF1019" s="144"/>
      <c r="AG1019" s="144"/>
      <c r="AH1019" s="144"/>
      <c r="AI1019" s="144"/>
      <c r="AJ1019" s="144"/>
      <c r="AK1019" s="144"/>
      <c r="AL1019" s="144"/>
      <c r="AM1019" s="144"/>
      <c r="AN1019" s="144"/>
      <c r="AO1019" s="144"/>
      <c r="AP1019" s="144"/>
      <c r="AQ1019" s="144"/>
      <c r="AR1019" s="144"/>
      <c r="AS1019" s="144"/>
      <c r="AT1019" s="144"/>
      <c r="AU1019" s="144"/>
      <c r="AV1019" s="144"/>
      <c r="AW1019" s="144"/>
      <c r="AX1019" s="144"/>
      <c r="AY1019" s="144"/>
      <c r="AZ1019" s="144"/>
      <c r="BA1019" s="144"/>
      <c r="BB1019" s="144"/>
      <c r="BC1019" s="144"/>
      <c r="BD1019" s="144"/>
      <c r="BE1019" s="144"/>
      <c r="BF1019" s="144"/>
    </row>
    <row r="1020" spans="3:58">
      <c r="C1020" s="144"/>
      <c r="D1020" s="144"/>
      <c r="E1020" s="144"/>
      <c r="F1020" s="144"/>
      <c r="G1020" s="144"/>
      <c r="H1020" s="144"/>
      <c r="I1020" s="144"/>
      <c r="J1020" s="144"/>
      <c r="K1020" s="144"/>
      <c r="L1020" s="144"/>
      <c r="M1020" s="144"/>
      <c r="N1020" s="144"/>
      <c r="O1020" s="144"/>
      <c r="P1020" s="144"/>
      <c r="Q1020" s="145"/>
      <c r="R1020" s="145"/>
      <c r="S1020" s="145"/>
      <c r="T1020" s="145"/>
      <c r="U1020" s="145"/>
      <c r="V1020" s="145"/>
      <c r="W1020" s="145"/>
      <c r="X1020" s="145"/>
      <c r="Y1020" s="145"/>
      <c r="Z1020" s="145"/>
      <c r="AA1020" s="145"/>
      <c r="AB1020" s="145"/>
      <c r="AC1020" s="145"/>
      <c r="AD1020" s="145"/>
      <c r="AE1020" s="144"/>
      <c r="AF1020" s="144"/>
      <c r="AG1020" s="144"/>
      <c r="AH1020" s="144"/>
      <c r="AI1020" s="144"/>
      <c r="AJ1020" s="144"/>
      <c r="AK1020" s="144"/>
      <c r="AL1020" s="144"/>
      <c r="AM1020" s="144"/>
      <c r="AN1020" s="144"/>
      <c r="AO1020" s="144"/>
      <c r="AP1020" s="144"/>
      <c r="AQ1020" s="144"/>
      <c r="AR1020" s="144"/>
      <c r="AS1020" s="144"/>
      <c r="AT1020" s="144"/>
      <c r="AU1020" s="144"/>
      <c r="AV1020" s="144"/>
      <c r="AW1020" s="144"/>
      <c r="AX1020" s="144"/>
      <c r="AY1020" s="144"/>
      <c r="AZ1020" s="144"/>
      <c r="BA1020" s="144"/>
      <c r="BB1020" s="144"/>
      <c r="BC1020" s="144"/>
      <c r="BD1020" s="144"/>
      <c r="BE1020" s="144"/>
      <c r="BF1020" s="144"/>
    </row>
    <row r="1021" spans="3:58">
      <c r="C1021" s="144"/>
      <c r="D1021" s="144"/>
      <c r="E1021" s="144"/>
      <c r="F1021" s="144"/>
      <c r="G1021" s="144"/>
      <c r="H1021" s="144"/>
      <c r="I1021" s="144"/>
      <c r="J1021" s="144"/>
      <c r="K1021" s="144"/>
      <c r="L1021" s="144"/>
      <c r="M1021" s="144"/>
      <c r="N1021" s="144"/>
      <c r="O1021" s="144"/>
      <c r="P1021" s="144"/>
      <c r="Q1021" s="145"/>
      <c r="R1021" s="145"/>
      <c r="S1021" s="145"/>
      <c r="T1021" s="145"/>
      <c r="U1021" s="145"/>
      <c r="V1021" s="145"/>
      <c r="W1021" s="145"/>
      <c r="X1021" s="145"/>
      <c r="Y1021" s="145"/>
      <c r="Z1021" s="145"/>
      <c r="AA1021" s="145"/>
      <c r="AB1021" s="145"/>
      <c r="AC1021" s="145"/>
      <c r="AD1021" s="145"/>
      <c r="AE1021" s="144"/>
      <c r="AF1021" s="144"/>
      <c r="AG1021" s="144"/>
      <c r="AH1021" s="144"/>
      <c r="AI1021" s="144"/>
      <c r="AJ1021" s="144"/>
      <c r="AK1021" s="144"/>
      <c r="AL1021" s="144"/>
      <c r="AM1021" s="144"/>
      <c r="AN1021" s="144"/>
      <c r="AO1021" s="144"/>
      <c r="AP1021" s="144"/>
      <c r="AQ1021" s="144"/>
      <c r="AR1021" s="144"/>
      <c r="AS1021" s="144"/>
      <c r="AT1021" s="144"/>
      <c r="AU1021" s="144"/>
      <c r="AV1021" s="144"/>
      <c r="AW1021" s="144"/>
      <c r="AX1021" s="144"/>
      <c r="AY1021" s="144"/>
      <c r="AZ1021" s="144"/>
      <c r="BA1021" s="144"/>
      <c r="BB1021" s="144"/>
      <c r="BC1021" s="144"/>
      <c r="BD1021" s="144"/>
      <c r="BE1021" s="144"/>
      <c r="BF1021" s="144"/>
    </row>
    <row r="1022" spans="3:58">
      <c r="C1022" s="144"/>
      <c r="D1022" s="144"/>
      <c r="E1022" s="144"/>
      <c r="F1022" s="144"/>
      <c r="G1022" s="144"/>
      <c r="H1022" s="144"/>
      <c r="I1022" s="144"/>
      <c r="J1022" s="144"/>
      <c r="K1022" s="144"/>
      <c r="L1022" s="144"/>
      <c r="M1022" s="144"/>
      <c r="N1022" s="144"/>
      <c r="O1022" s="144"/>
      <c r="P1022" s="144"/>
      <c r="Q1022" s="145"/>
      <c r="R1022" s="145"/>
      <c r="S1022" s="145"/>
      <c r="T1022" s="145"/>
      <c r="U1022" s="145"/>
      <c r="V1022" s="145"/>
      <c r="W1022" s="145"/>
      <c r="X1022" s="145"/>
      <c r="Y1022" s="145"/>
      <c r="Z1022" s="145"/>
      <c r="AA1022" s="145"/>
      <c r="AB1022" s="145"/>
      <c r="AC1022" s="145"/>
      <c r="AD1022" s="145"/>
      <c r="AE1022" s="144"/>
      <c r="AF1022" s="144"/>
      <c r="AG1022" s="144"/>
      <c r="AH1022" s="144"/>
      <c r="AI1022" s="144"/>
      <c r="AJ1022" s="144"/>
      <c r="AK1022" s="144"/>
      <c r="AL1022" s="144"/>
      <c r="AM1022" s="144"/>
      <c r="AN1022" s="144"/>
      <c r="AO1022" s="144"/>
      <c r="AP1022" s="144"/>
      <c r="AQ1022" s="144"/>
      <c r="AR1022" s="144"/>
      <c r="AS1022" s="144"/>
      <c r="AT1022" s="144"/>
      <c r="AU1022" s="144"/>
      <c r="AV1022" s="144"/>
      <c r="AW1022" s="144"/>
      <c r="AX1022" s="144"/>
      <c r="AY1022" s="144"/>
      <c r="AZ1022" s="144"/>
      <c r="BA1022" s="144"/>
      <c r="BB1022" s="144"/>
      <c r="BC1022" s="144"/>
      <c r="BD1022" s="144"/>
      <c r="BE1022" s="144"/>
      <c r="BF1022" s="144"/>
    </row>
    <row r="1023" spans="3:58">
      <c r="C1023" s="144"/>
      <c r="D1023" s="144"/>
      <c r="E1023" s="144"/>
      <c r="F1023" s="144"/>
      <c r="G1023" s="144"/>
      <c r="H1023" s="144"/>
      <c r="I1023" s="144"/>
      <c r="J1023" s="144"/>
      <c r="K1023" s="144"/>
      <c r="L1023" s="144"/>
      <c r="M1023" s="144"/>
      <c r="N1023" s="144"/>
      <c r="O1023" s="144"/>
      <c r="P1023" s="144"/>
      <c r="Q1023" s="145"/>
      <c r="R1023" s="145"/>
      <c r="S1023" s="145"/>
      <c r="T1023" s="145"/>
      <c r="U1023" s="145"/>
      <c r="V1023" s="145"/>
      <c r="W1023" s="145"/>
      <c r="X1023" s="145"/>
      <c r="Y1023" s="145"/>
      <c r="Z1023" s="145"/>
      <c r="AA1023" s="145"/>
      <c r="AB1023" s="145"/>
      <c r="AC1023" s="145"/>
      <c r="AD1023" s="145"/>
      <c r="AE1023" s="144"/>
      <c r="AF1023" s="144"/>
      <c r="AG1023" s="144"/>
      <c r="AH1023" s="144"/>
      <c r="AI1023" s="144"/>
      <c r="AJ1023" s="144"/>
      <c r="AK1023" s="144"/>
      <c r="AL1023" s="144"/>
      <c r="AM1023" s="144"/>
      <c r="AN1023" s="144"/>
      <c r="AO1023" s="144"/>
      <c r="AP1023" s="144"/>
      <c r="AQ1023" s="144"/>
      <c r="AR1023" s="144"/>
      <c r="AS1023" s="144"/>
      <c r="AT1023" s="144"/>
      <c r="AU1023" s="144"/>
      <c r="AV1023" s="144"/>
      <c r="AW1023" s="144"/>
      <c r="AX1023" s="144"/>
      <c r="AY1023" s="144"/>
      <c r="AZ1023" s="144"/>
      <c r="BA1023" s="144"/>
      <c r="BB1023" s="144"/>
      <c r="BC1023" s="144"/>
      <c r="BD1023" s="144"/>
      <c r="BE1023" s="144"/>
      <c r="BF1023" s="144"/>
    </row>
    <row r="1024" spans="3:58">
      <c r="C1024" s="144"/>
      <c r="D1024" s="144"/>
      <c r="E1024" s="144"/>
      <c r="F1024" s="144"/>
      <c r="G1024" s="144"/>
      <c r="H1024" s="144"/>
      <c r="I1024" s="144"/>
      <c r="J1024" s="144"/>
      <c r="K1024" s="144"/>
      <c r="L1024" s="144"/>
      <c r="M1024" s="144"/>
      <c r="N1024" s="144"/>
      <c r="O1024" s="144"/>
      <c r="P1024" s="144"/>
      <c r="Q1024" s="145"/>
      <c r="R1024" s="145"/>
      <c r="S1024" s="145"/>
      <c r="T1024" s="145"/>
      <c r="U1024" s="145"/>
      <c r="V1024" s="145"/>
      <c r="W1024" s="145"/>
      <c r="X1024" s="145"/>
      <c r="Y1024" s="145"/>
      <c r="Z1024" s="145"/>
      <c r="AA1024" s="145"/>
      <c r="AB1024" s="145"/>
      <c r="AC1024" s="145"/>
      <c r="AD1024" s="145"/>
      <c r="AE1024" s="144"/>
      <c r="AF1024" s="144"/>
      <c r="AG1024" s="144"/>
      <c r="AH1024" s="144"/>
      <c r="AI1024" s="144"/>
      <c r="AJ1024" s="144"/>
      <c r="AK1024" s="144"/>
      <c r="AL1024" s="144"/>
      <c r="AM1024" s="144"/>
      <c r="AN1024" s="144"/>
      <c r="AO1024" s="144"/>
      <c r="AP1024" s="144"/>
      <c r="AQ1024" s="144"/>
      <c r="AR1024" s="144"/>
      <c r="AS1024" s="144"/>
      <c r="AT1024" s="144"/>
      <c r="AU1024" s="144"/>
      <c r="AV1024" s="144"/>
      <c r="AW1024" s="144"/>
      <c r="AX1024" s="144"/>
      <c r="AY1024" s="144"/>
      <c r="AZ1024" s="144"/>
      <c r="BA1024" s="144"/>
      <c r="BB1024" s="144"/>
      <c r="BC1024" s="144"/>
      <c r="BD1024" s="144"/>
      <c r="BE1024" s="144"/>
      <c r="BF1024" s="144"/>
    </row>
    <row r="1025" spans="3:58">
      <c r="C1025" s="144"/>
      <c r="D1025" s="144"/>
      <c r="E1025" s="144"/>
      <c r="F1025" s="144"/>
      <c r="G1025" s="144"/>
      <c r="H1025" s="144"/>
      <c r="I1025" s="144"/>
      <c r="J1025" s="144"/>
      <c r="K1025" s="144"/>
      <c r="L1025" s="144"/>
      <c r="M1025" s="144"/>
      <c r="N1025" s="144"/>
      <c r="O1025" s="144"/>
      <c r="P1025" s="144"/>
      <c r="Q1025" s="145"/>
      <c r="R1025" s="145"/>
      <c r="S1025" s="145"/>
      <c r="T1025" s="145"/>
      <c r="U1025" s="145"/>
      <c r="V1025" s="145"/>
      <c r="W1025" s="145"/>
      <c r="X1025" s="145"/>
      <c r="Y1025" s="145"/>
      <c r="Z1025" s="145"/>
      <c r="AA1025" s="145"/>
      <c r="AB1025" s="145"/>
      <c r="AC1025" s="145"/>
      <c r="AD1025" s="145"/>
      <c r="AE1025" s="144"/>
      <c r="AF1025" s="144"/>
      <c r="AG1025" s="144"/>
      <c r="AH1025" s="144"/>
      <c r="AI1025" s="144"/>
      <c r="AJ1025" s="144"/>
      <c r="AK1025" s="144"/>
      <c r="AL1025" s="144"/>
      <c r="AM1025" s="144"/>
      <c r="AN1025" s="144"/>
      <c r="AO1025" s="144"/>
      <c r="AP1025" s="144"/>
      <c r="AQ1025" s="144"/>
      <c r="AR1025" s="144"/>
      <c r="AS1025" s="144"/>
      <c r="AT1025" s="144"/>
      <c r="AU1025" s="144"/>
      <c r="AV1025" s="144"/>
      <c r="AW1025" s="144"/>
      <c r="AX1025" s="144"/>
      <c r="AY1025" s="144"/>
      <c r="AZ1025" s="144"/>
      <c r="BA1025" s="144"/>
      <c r="BB1025" s="144"/>
      <c r="BC1025" s="144"/>
      <c r="BD1025" s="144"/>
      <c r="BE1025" s="144"/>
      <c r="BF1025" s="144"/>
    </row>
    <row r="1026" spans="3:58">
      <c r="C1026" s="144"/>
      <c r="D1026" s="144"/>
      <c r="E1026" s="144"/>
      <c r="F1026" s="144"/>
      <c r="G1026" s="144"/>
      <c r="H1026" s="144"/>
      <c r="I1026" s="144"/>
      <c r="J1026" s="144"/>
      <c r="K1026" s="144"/>
      <c r="L1026" s="144"/>
      <c r="M1026" s="144"/>
      <c r="N1026" s="144"/>
      <c r="O1026" s="144"/>
      <c r="P1026" s="144"/>
      <c r="Q1026" s="145"/>
      <c r="R1026" s="145"/>
      <c r="S1026" s="145"/>
      <c r="T1026" s="145"/>
      <c r="U1026" s="145"/>
      <c r="V1026" s="145"/>
      <c r="W1026" s="145"/>
      <c r="X1026" s="145"/>
      <c r="Y1026" s="145"/>
      <c r="Z1026" s="145"/>
      <c r="AA1026" s="145"/>
      <c r="AB1026" s="145"/>
      <c r="AC1026" s="145"/>
      <c r="AD1026" s="145"/>
      <c r="AE1026" s="144"/>
      <c r="AF1026" s="144"/>
      <c r="AG1026" s="144"/>
      <c r="AH1026" s="144"/>
      <c r="AI1026" s="144"/>
      <c r="AJ1026" s="144"/>
      <c r="AK1026" s="144"/>
      <c r="AL1026" s="144"/>
      <c r="AM1026" s="144"/>
      <c r="AN1026" s="144"/>
      <c r="AO1026" s="144"/>
      <c r="AP1026" s="144"/>
      <c r="AQ1026" s="144"/>
      <c r="AR1026" s="144"/>
      <c r="AS1026" s="144"/>
      <c r="AT1026" s="144"/>
      <c r="AU1026" s="144"/>
      <c r="AV1026" s="144"/>
      <c r="AW1026" s="144"/>
      <c r="AX1026" s="144"/>
      <c r="AY1026" s="144"/>
      <c r="AZ1026" s="144"/>
      <c r="BA1026" s="144"/>
      <c r="BB1026" s="144"/>
      <c r="BC1026" s="144"/>
      <c r="BD1026" s="144"/>
      <c r="BE1026" s="144"/>
      <c r="BF1026" s="144"/>
    </row>
    <row r="1027" spans="3:58">
      <c r="C1027" s="144"/>
      <c r="D1027" s="144"/>
      <c r="E1027" s="144"/>
      <c r="F1027" s="144"/>
      <c r="G1027" s="144"/>
      <c r="H1027" s="144"/>
      <c r="I1027" s="144"/>
      <c r="J1027" s="144"/>
      <c r="K1027" s="144"/>
      <c r="L1027" s="144"/>
      <c r="M1027" s="144"/>
      <c r="N1027" s="144"/>
      <c r="O1027" s="144"/>
      <c r="P1027" s="144"/>
      <c r="Q1027" s="145"/>
      <c r="R1027" s="145"/>
      <c r="S1027" s="145"/>
      <c r="T1027" s="145"/>
      <c r="U1027" s="145"/>
      <c r="V1027" s="145"/>
      <c r="W1027" s="145"/>
      <c r="X1027" s="145"/>
      <c r="Y1027" s="145"/>
      <c r="Z1027" s="145"/>
      <c r="AA1027" s="145"/>
      <c r="AB1027" s="145"/>
      <c r="AC1027" s="145"/>
      <c r="AD1027" s="145"/>
      <c r="AE1027" s="144"/>
      <c r="AF1027" s="144"/>
      <c r="AG1027" s="144"/>
      <c r="AH1027" s="144"/>
      <c r="AI1027" s="144"/>
      <c r="AJ1027" s="144"/>
      <c r="AK1027" s="144"/>
      <c r="AL1027" s="144"/>
      <c r="AM1027" s="144"/>
      <c r="AN1027" s="144"/>
      <c r="AO1027" s="144"/>
      <c r="AP1027" s="144"/>
      <c r="AQ1027" s="144"/>
      <c r="AR1027" s="144"/>
      <c r="AS1027" s="144"/>
      <c r="AT1027" s="144"/>
      <c r="AU1027" s="144"/>
      <c r="AV1027" s="144"/>
      <c r="AW1027" s="144"/>
      <c r="AX1027" s="144"/>
      <c r="AY1027" s="144"/>
      <c r="AZ1027" s="144"/>
      <c r="BA1027" s="144"/>
      <c r="BB1027" s="144"/>
      <c r="BC1027" s="144"/>
      <c r="BD1027" s="144"/>
      <c r="BE1027" s="144"/>
      <c r="BF1027" s="144"/>
    </row>
    <row r="1028" spans="3:58">
      <c r="C1028" s="144"/>
      <c r="D1028" s="144"/>
      <c r="E1028" s="144"/>
      <c r="F1028" s="144"/>
      <c r="G1028" s="144"/>
      <c r="H1028" s="144"/>
      <c r="I1028" s="144"/>
      <c r="J1028" s="144"/>
      <c r="K1028" s="144"/>
      <c r="L1028" s="144"/>
      <c r="M1028" s="144"/>
      <c r="N1028" s="144"/>
      <c r="O1028" s="144"/>
      <c r="P1028" s="144"/>
      <c r="Q1028" s="145"/>
      <c r="R1028" s="145"/>
      <c r="S1028" s="145"/>
      <c r="T1028" s="145"/>
      <c r="U1028" s="145"/>
      <c r="V1028" s="145"/>
      <c r="W1028" s="145"/>
      <c r="X1028" s="145"/>
      <c r="Y1028" s="145"/>
      <c r="Z1028" s="145"/>
      <c r="AA1028" s="145"/>
      <c r="AB1028" s="145"/>
      <c r="AC1028" s="145"/>
      <c r="AD1028" s="145"/>
      <c r="AE1028" s="144"/>
      <c r="AF1028" s="144"/>
      <c r="AG1028" s="144"/>
      <c r="AH1028" s="144"/>
      <c r="AI1028" s="144"/>
      <c r="AJ1028" s="144"/>
      <c r="AK1028" s="144"/>
      <c r="AL1028" s="144"/>
      <c r="AM1028" s="144"/>
      <c r="AN1028" s="144"/>
      <c r="AO1028" s="144"/>
      <c r="AP1028" s="144"/>
      <c r="AQ1028" s="144"/>
      <c r="AR1028" s="144"/>
      <c r="AS1028" s="144"/>
      <c r="AT1028" s="144"/>
      <c r="AU1028" s="144"/>
      <c r="AV1028" s="144"/>
      <c r="AW1028" s="144"/>
      <c r="AX1028" s="144"/>
      <c r="AY1028" s="144"/>
      <c r="AZ1028" s="144"/>
      <c r="BA1028" s="144"/>
      <c r="BB1028" s="144"/>
      <c r="BC1028" s="144"/>
      <c r="BD1028" s="144"/>
      <c r="BE1028" s="144"/>
      <c r="BF1028" s="144"/>
    </row>
    <row r="1029" spans="3:58">
      <c r="C1029" s="144"/>
      <c r="D1029" s="144"/>
      <c r="E1029" s="144"/>
      <c r="F1029" s="144"/>
      <c r="G1029" s="144"/>
      <c r="H1029" s="144"/>
      <c r="I1029" s="144"/>
      <c r="J1029" s="144"/>
      <c r="K1029" s="144"/>
      <c r="L1029" s="144"/>
      <c r="M1029" s="144"/>
      <c r="N1029" s="144"/>
      <c r="O1029" s="144"/>
      <c r="P1029" s="144"/>
      <c r="Q1029" s="145"/>
      <c r="R1029" s="145"/>
      <c r="S1029" s="145"/>
      <c r="T1029" s="145"/>
      <c r="U1029" s="145"/>
      <c r="V1029" s="145"/>
      <c r="W1029" s="145"/>
      <c r="X1029" s="145"/>
      <c r="Y1029" s="145"/>
      <c r="Z1029" s="145"/>
      <c r="AA1029" s="145"/>
      <c r="AB1029" s="145"/>
      <c r="AC1029" s="145"/>
      <c r="AD1029" s="145"/>
      <c r="AE1029" s="144"/>
      <c r="AF1029" s="144"/>
      <c r="AG1029" s="144"/>
      <c r="AH1029" s="144"/>
      <c r="AI1029" s="144"/>
      <c r="AJ1029" s="144"/>
      <c r="AK1029" s="144"/>
      <c r="AL1029" s="144"/>
      <c r="AM1029" s="144"/>
      <c r="AN1029" s="144"/>
      <c r="AO1029" s="144"/>
      <c r="AP1029" s="144"/>
      <c r="AQ1029" s="144"/>
      <c r="AR1029" s="144"/>
      <c r="AS1029" s="144"/>
      <c r="AT1029" s="144"/>
      <c r="AU1029" s="144"/>
      <c r="AV1029" s="144"/>
      <c r="AW1029" s="144"/>
      <c r="AX1029" s="144"/>
      <c r="AY1029" s="144"/>
      <c r="AZ1029" s="144"/>
      <c r="BA1029" s="144"/>
      <c r="BB1029" s="144"/>
      <c r="BC1029" s="144"/>
      <c r="BD1029" s="144"/>
      <c r="BE1029" s="144"/>
      <c r="BF1029" s="144"/>
    </row>
    <row r="1030" spans="3:58">
      <c r="C1030" s="144"/>
      <c r="D1030" s="144"/>
      <c r="E1030" s="144"/>
      <c r="F1030" s="144"/>
      <c r="G1030" s="144"/>
      <c r="H1030" s="144"/>
      <c r="I1030" s="144"/>
      <c r="J1030" s="144"/>
      <c r="K1030" s="144"/>
      <c r="L1030" s="144"/>
      <c r="M1030" s="144"/>
      <c r="N1030" s="144"/>
      <c r="O1030" s="144"/>
      <c r="P1030" s="144"/>
      <c r="Q1030" s="145"/>
      <c r="R1030" s="145"/>
      <c r="S1030" s="145"/>
      <c r="T1030" s="145"/>
      <c r="U1030" s="145"/>
      <c r="V1030" s="145"/>
      <c r="W1030" s="145"/>
      <c r="X1030" s="145"/>
      <c r="Y1030" s="145"/>
      <c r="Z1030" s="145"/>
      <c r="AA1030" s="145"/>
      <c r="AB1030" s="145"/>
      <c r="AC1030" s="145"/>
      <c r="AD1030" s="145"/>
      <c r="AE1030" s="144"/>
      <c r="AF1030" s="144"/>
      <c r="AG1030" s="144"/>
      <c r="AH1030" s="144"/>
      <c r="AI1030" s="144"/>
      <c r="AJ1030" s="144"/>
      <c r="AK1030" s="144"/>
      <c r="AL1030" s="144"/>
      <c r="AM1030" s="144"/>
      <c r="AN1030" s="144"/>
      <c r="AO1030" s="144"/>
      <c r="AP1030" s="144"/>
      <c r="AQ1030" s="144"/>
      <c r="AR1030" s="144"/>
      <c r="AS1030" s="144"/>
      <c r="AT1030" s="144"/>
      <c r="AU1030" s="144"/>
      <c r="AV1030" s="144"/>
      <c r="AW1030" s="144"/>
      <c r="AX1030" s="144"/>
      <c r="AY1030" s="144"/>
      <c r="AZ1030" s="144"/>
      <c r="BA1030" s="144"/>
      <c r="BB1030" s="144"/>
      <c r="BC1030" s="144"/>
      <c r="BD1030" s="144"/>
      <c r="BE1030" s="144"/>
      <c r="BF1030" s="144"/>
    </row>
    <row r="1031" spans="3:58">
      <c r="C1031" s="144"/>
      <c r="D1031" s="144"/>
      <c r="E1031" s="144"/>
      <c r="F1031" s="144"/>
      <c r="G1031" s="144"/>
      <c r="H1031" s="144"/>
      <c r="I1031" s="144"/>
      <c r="J1031" s="144"/>
      <c r="K1031" s="144"/>
      <c r="L1031" s="144"/>
      <c r="M1031" s="144"/>
      <c r="N1031" s="144"/>
      <c r="O1031" s="144"/>
      <c r="P1031" s="144"/>
      <c r="Q1031" s="145"/>
      <c r="R1031" s="145"/>
      <c r="S1031" s="145"/>
      <c r="T1031" s="145"/>
      <c r="U1031" s="145"/>
      <c r="V1031" s="145"/>
      <c r="W1031" s="145"/>
      <c r="X1031" s="145"/>
      <c r="Y1031" s="145"/>
      <c r="Z1031" s="145"/>
      <c r="AA1031" s="145"/>
      <c r="AB1031" s="145"/>
      <c r="AC1031" s="145"/>
      <c r="AD1031" s="145"/>
      <c r="AE1031" s="144"/>
      <c r="AF1031" s="144"/>
      <c r="AG1031" s="144"/>
      <c r="AH1031" s="144"/>
      <c r="AI1031" s="144"/>
      <c r="AJ1031" s="144"/>
      <c r="AK1031" s="144"/>
      <c r="AL1031" s="144"/>
      <c r="AM1031" s="144"/>
      <c r="AN1031" s="144"/>
      <c r="AO1031" s="144"/>
      <c r="AP1031" s="144"/>
      <c r="AQ1031" s="144"/>
      <c r="AR1031" s="144"/>
      <c r="AS1031" s="144"/>
      <c r="AT1031" s="144"/>
      <c r="AU1031" s="144"/>
      <c r="AV1031" s="144"/>
      <c r="AW1031" s="144"/>
      <c r="AX1031" s="144"/>
      <c r="AY1031" s="144"/>
      <c r="AZ1031" s="144"/>
      <c r="BA1031" s="144"/>
      <c r="BB1031" s="144"/>
      <c r="BC1031" s="144"/>
      <c r="BD1031" s="144"/>
      <c r="BE1031" s="144"/>
      <c r="BF1031" s="144"/>
    </row>
    <row r="1032" spans="3:58">
      <c r="C1032" s="144"/>
      <c r="D1032" s="144"/>
      <c r="E1032" s="144"/>
      <c r="F1032" s="144"/>
      <c r="G1032" s="144"/>
      <c r="H1032" s="144"/>
      <c r="I1032" s="144"/>
      <c r="J1032" s="144"/>
      <c r="K1032" s="144"/>
      <c r="L1032" s="144"/>
      <c r="M1032" s="144"/>
      <c r="N1032" s="144"/>
      <c r="O1032" s="144"/>
      <c r="P1032" s="144"/>
      <c r="Q1032" s="145"/>
      <c r="R1032" s="145"/>
      <c r="S1032" s="145"/>
      <c r="T1032" s="145"/>
      <c r="U1032" s="145"/>
      <c r="V1032" s="145"/>
      <c r="W1032" s="145"/>
      <c r="X1032" s="145"/>
      <c r="Y1032" s="145"/>
      <c r="Z1032" s="145"/>
      <c r="AA1032" s="145"/>
      <c r="AB1032" s="145"/>
      <c r="AC1032" s="145"/>
      <c r="AD1032" s="145"/>
      <c r="AE1032" s="144"/>
      <c r="AF1032" s="144"/>
      <c r="AG1032" s="144"/>
      <c r="AH1032" s="144"/>
      <c r="AI1032" s="144"/>
      <c r="AJ1032" s="144"/>
      <c r="AK1032" s="144"/>
      <c r="AL1032" s="144"/>
      <c r="AM1032" s="144"/>
      <c r="AN1032" s="144"/>
      <c r="AO1032" s="144"/>
      <c r="AP1032" s="144"/>
      <c r="AQ1032" s="144"/>
      <c r="AR1032" s="144"/>
      <c r="AS1032" s="144"/>
      <c r="AT1032" s="144"/>
      <c r="AU1032" s="144"/>
      <c r="AV1032" s="144"/>
      <c r="AW1032" s="144"/>
      <c r="AX1032" s="144"/>
      <c r="AY1032" s="144"/>
      <c r="AZ1032" s="144"/>
      <c r="BA1032" s="144"/>
      <c r="BB1032" s="144"/>
      <c r="BC1032" s="144"/>
      <c r="BD1032" s="144"/>
      <c r="BE1032" s="144"/>
      <c r="BF1032" s="144"/>
    </row>
    <row r="1033" spans="3:58">
      <c r="C1033" s="144"/>
      <c r="D1033" s="144"/>
      <c r="E1033" s="144"/>
      <c r="F1033" s="144"/>
      <c r="G1033" s="144"/>
      <c r="H1033" s="144"/>
      <c r="I1033" s="144"/>
      <c r="J1033" s="144"/>
      <c r="K1033" s="144"/>
      <c r="L1033" s="144"/>
      <c r="M1033" s="144"/>
      <c r="N1033" s="144"/>
      <c r="O1033" s="144"/>
      <c r="P1033" s="144"/>
      <c r="Q1033" s="145"/>
      <c r="R1033" s="145"/>
      <c r="S1033" s="145"/>
      <c r="T1033" s="145"/>
      <c r="U1033" s="145"/>
      <c r="V1033" s="145"/>
      <c r="W1033" s="145"/>
      <c r="X1033" s="145"/>
      <c r="Y1033" s="145"/>
      <c r="Z1033" s="145"/>
      <c r="AA1033" s="145"/>
      <c r="AB1033" s="145"/>
      <c r="AC1033" s="145"/>
      <c r="AD1033" s="145"/>
      <c r="AE1033" s="144"/>
      <c r="AF1033" s="144"/>
      <c r="AG1033" s="144"/>
      <c r="AH1033" s="144"/>
      <c r="AI1033" s="144"/>
      <c r="AJ1033" s="144"/>
      <c r="AK1033" s="144"/>
      <c r="AL1033" s="144"/>
      <c r="AM1033" s="144"/>
      <c r="AN1033" s="144"/>
      <c r="AO1033" s="144"/>
      <c r="AP1033" s="144"/>
      <c r="AQ1033" s="144"/>
      <c r="AR1033" s="144"/>
      <c r="AS1033" s="144"/>
      <c r="AT1033" s="144"/>
      <c r="AU1033" s="144"/>
      <c r="AV1033" s="144"/>
      <c r="AW1033" s="144"/>
      <c r="AX1033" s="144"/>
      <c r="AY1033" s="144"/>
      <c r="AZ1033" s="144"/>
      <c r="BA1033" s="144"/>
      <c r="BB1033" s="144"/>
      <c r="BC1033" s="144"/>
      <c r="BD1033" s="144"/>
      <c r="BE1033" s="144"/>
      <c r="BF1033" s="144"/>
    </row>
    <row r="1034" spans="3:58">
      <c r="C1034" s="144"/>
      <c r="D1034" s="144"/>
      <c r="E1034" s="144"/>
      <c r="F1034" s="144"/>
      <c r="G1034" s="144"/>
      <c r="H1034" s="144"/>
      <c r="I1034" s="144"/>
      <c r="J1034" s="144"/>
      <c r="K1034" s="144"/>
      <c r="L1034" s="144"/>
      <c r="M1034" s="144"/>
      <c r="N1034" s="144"/>
      <c r="O1034" s="144"/>
      <c r="P1034" s="144"/>
      <c r="Q1034" s="145"/>
      <c r="R1034" s="145"/>
      <c r="S1034" s="145"/>
      <c r="T1034" s="145"/>
      <c r="U1034" s="145"/>
      <c r="V1034" s="145"/>
      <c r="W1034" s="145"/>
      <c r="X1034" s="145"/>
      <c r="Y1034" s="145"/>
      <c r="Z1034" s="145"/>
      <c r="AA1034" s="145"/>
      <c r="AB1034" s="145"/>
      <c r="AC1034" s="145"/>
      <c r="AD1034" s="145"/>
      <c r="AE1034" s="144"/>
      <c r="AF1034" s="144"/>
      <c r="AG1034" s="144"/>
      <c r="AH1034" s="144"/>
      <c r="AI1034" s="144"/>
      <c r="AJ1034" s="144"/>
      <c r="AK1034" s="144"/>
      <c r="AL1034" s="144"/>
      <c r="AM1034" s="144"/>
      <c r="AN1034" s="144"/>
      <c r="AO1034" s="144"/>
      <c r="AP1034" s="144"/>
      <c r="AQ1034" s="144"/>
      <c r="AR1034" s="144"/>
      <c r="AS1034" s="144"/>
      <c r="AT1034" s="144"/>
      <c r="AU1034" s="144"/>
      <c r="AV1034" s="144"/>
      <c r="AW1034" s="144"/>
      <c r="AX1034" s="144"/>
      <c r="AY1034" s="144"/>
      <c r="AZ1034" s="144"/>
      <c r="BA1034" s="144"/>
      <c r="BB1034" s="144"/>
      <c r="BC1034" s="144"/>
      <c r="BD1034" s="144"/>
      <c r="BE1034" s="144"/>
      <c r="BF1034" s="144"/>
    </row>
    <row r="1035" spans="3:58">
      <c r="C1035" s="144"/>
      <c r="D1035" s="144"/>
      <c r="E1035" s="144"/>
      <c r="F1035" s="144"/>
      <c r="G1035" s="144"/>
      <c r="H1035" s="144"/>
      <c r="I1035" s="144"/>
      <c r="J1035" s="144"/>
      <c r="K1035" s="144"/>
      <c r="L1035" s="144"/>
      <c r="M1035" s="144"/>
      <c r="N1035" s="144"/>
      <c r="O1035" s="144"/>
      <c r="P1035" s="144"/>
      <c r="Q1035" s="145"/>
      <c r="R1035" s="145"/>
      <c r="S1035" s="145"/>
      <c r="T1035" s="145"/>
      <c r="U1035" s="145"/>
      <c r="V1035" s="145"/>
      <c r="W1035" s="145"/>
      <c r="X1035" s="145"/>
      <c r="Y1035" s="145"/>
      <c r="Z1035" s="145"/>
      <c r="AA1035" s="145"/>
      <c r="AB1035" s="145"/>
      <c r="AC1035" s="145"/>
      <c r="AD1035" s="145"/>
      <c r="AE1035" s="144"/>
      <c r="AF1035" s="144"/>
      <c r="AG1035" s="144"/>
      <c r="AH1035" s="144"/>
      <c r="AI1035" s="144"/>
      <c r="AJ1035" s="144"/>
      <c r="AK1035" s="144"/>
      <c r="AL1035" s="144"/>
      <c r="AM1035" s="144"/>
      <c r="AN1035" s="144"/>
      <c r="AO1035" s="144"/>
      <c r="AP1035" s="144"/>
      <c r="AQ1035" s="144"/>
      <c r="AR1035" s="144"/>
      <c r="AS1035" s="144"/>
      <c r="AT1035" s="144"/>
      <c r="AU1035" s="144"/>
      <c r="AV1035" s="144"/>
      <c r="AW1035" s="144"/>
      <c r="AX1035" s="144"/>
      <c r="AY1035" s="144"/>
      <c r="AZ1035" s="144"/>
      <c r="BA1035" s="144"/>
      <c r="BB1035" s="144"/>
      <c r="BC1035" s="144"/>
      <c r="BD1035" s="144"/>
      <c r="BE1035" s="144"/>
      <c r="BF1035" s="144"/>
    </row>
    <row r="1036" spans="3:58">
      <c r="C1036" s="144"/>
      <c r="D1036" s="144"/>
      <c r="E1036" s="144"/>
      <c r="F1036" s="144"/>
      <c r="G1036" s="144"/>
      <c r="H1036" s="144"/>
      <c r="I1036" s="144"/>
      <c r="J1036" s="144"/>
      <c r="K1036" s="144"/>
      <c r="L1036" s="144"/>
      <c r="M1036" s="144"/>
      <c r="N1036" s="144"/>
      <c r="O1036" s="144"/>
      <c r="P1036" s="144"/>
      <c r="Q1036" s="145"/>
      <c r="R1036" s="145"/>
      <c r="S1036" s="145"/>
      <c r="T1036" s="145"/>
      <c r="U1036" s="145"/>
      <c r="V1036" s="145"/>
      <c r="W1036" s="145"/>
      <c r="X1036" s="145"/>
      <c r="Y1036" s="145"/>
      <c r="Z1036" s="145"/>
      <c r="AA1036" s="145"/>
      <c r="AB1036" s="145"/>
      <c r="AC1036" s="145"/>
      <c r="AD1036" s="145"/>
      <c r="AE1036" s="144"/>
      <c r="AF1036" s="144"/>
      <c r="AG1036" s="144"/>
      <c r="AH1036" s="144"/>
      <c r="AI1036" s="144"/>
      <c r="AJ1036" s="144"/>
      <c r="AK1036" s="144"/>
      <c r="AL1036" s="144"/>
      <c r="AM1036" s="144"/>
      <c r="AN1036" s="144"/>
      <c r="AO1036" s="144"/>
      <c r="AP1036" s="144"/>
      <c r="AQ1036" s="144"/>
      <c r="AR1036" s="144"/>
      <c r="AS1036" s="144"/>
      <c r="AT1036" s="144"/>
      <c r="AU1036" s="144"/>
      <c r="AV1036" s="144"/>
      <c r="AW1036" s="144"/>
      <c r="AX1036" s="144"/>
      <c r="AY1036" s="144"/>
      <c r="AZ1036" s="144"/>
      <c r="BA1036" s="144"/>
      <c r="BB1036" s="144"/>
      <c r="BC1036" s="144"/>
      <c r="BD1036" s="144"/>
      <c r="BE1036" s="144"/>
      <c r="BF1036" s="144"/>
    </row>
    <row r="1037" spans="3:58">
      <c r="C1037" s="144"/>
      <c r="D1037" s="144"/>
      <c r="E1037" s="144"/>
      <c r="F1037" s="144"/>
      <c r="G1037" s="144"/>
      <c r="H1037" s="144"/>
      <c r="I1037" s="144"/>
      <c r="J1037" s="144"/>
      <c r="K1037" s="144"/>
      <c r="L1037" s="144"/>
      <c r="M1037" s="144"/>
      <c r="N1037" s="144"/>
      <c r="O1037" s="144"/>
      <c r="P1037" s="144"/>
      <c r="Q1037" s="145"/>
      <c r="R1037" s="145"/>
      <c r="S1037" s="145"/>
      <c r="T1037" s="145"/>
      <c r="U1037" s="145"/>
      <c r="V1037" s="145"/>
      <c r="W1037" s="145"/>
      <c r="X1037" s="145"/>
      <c r="Y1037" s="145"/>
      <c r="Z1037" s="145"/>
      <c r="AA1037" s="145"/>
      <c r="AB1037" s="145"/>
      <c r="AC1037" s="145"/>
      <c r="AD1037" s="145"/>
      <c r="AE1037" s="144"/>
      <c r="AF1037" s="144"/>
      <c r="AG1037" s="144"/>
      <c r="AH1037" s="144"/>
      <c r="AI1037" s="144"/>
      <c r="AJ1037" s="144"/>
      <c r="AK1037" s="144"/>
      <c r="AL1037" s="144"/>
      <c r="AM1037" s="144"/>
      <c r="AN1037" s="144"/>
      <c r="AO1037" s="144"/>
      <c r="AP1037" s="144"/>
      <c r="AQ1037" s="144"/>
      <c r="AR1037" s="144"/>
      <c r="AS1037" s="144"/>
      <c r="AT1037" s="144"/>
      <c r="AU1037" s="144"/>
      <c r="AV1037" s="144"/>
      <c r="AW1037" s="144"/>
      <c r="AX1037" s="144"/>
      <c r="AY1037" s="144"/>
      <c r="AZ1037" s="144"/>
      <c r="BA1037" s="144"/>
      <c r="BB1037" s="144"/>
      <c r="BC1037" s="144"/>
      <c r="BD1037" s="144"/>
      <c r="BE1037" s="144"/>
      <c r="BF1037" s="144"/>
    </row>
    <row r="1038" spans="3:58">
      <c r="C1038" s="144"/>
      <c r="D1038" s="144"/>
      <c r="E1038" s="144"/>
      <c r="F1038" s="144"/>
      <c r="G1038" s="144"/>
      <c r="H1038" s="144"/>
      <c r="I1038" s="144"/>
      <c r="J1038" s="144"/>
      <c r="K1038" s="144"/>
      <c r="L1038" s="144"/>
      <c r="M1038" s="144"/>
      <c r="N1038" s="144"/>
      <c r="O1038" s="144"/>
      <c r="P1038" s="144"/>
      <c r="Q1038" s="145"/>
      <c r="R1038" s="145"/>
      <c r="S1038" s="145"/>
      <c r="T1038" s="145"/>
      <c r="U1038" s="145"/>
      <c r="V1038" s="145"/>
      <c r="W1038" s="145"/>
      <c r="X1038" s="145"/>
      <c r="Y1038" s="145"/>
      <c r="Z1038" s="145"/>
      <c r="AA1038" s="145"/>
      <c r="AB1038" s="145"/>
      <c r="AC1038" s="145"/>
      <c r="AD1038" s="145"/>
      <c r="AE1038" s="144"/>
      <c r="AF1038" s="144"/>
      <c r="AG1038" s="144"/>
      <c r="AH1038" s="144"/>
      <c r="AI1038" s="144"/>
      <c r="AJ1038" s="144"/>
      <c r="AK1038" s="144"/>
      <c r="AL1038" s="144"/>
      <c r="AM1038" s="144"/>
      <c r="AN1038" s="144"/>
      <c r="AO1038" s="144"/>
      <c r="AP1038" s="144"/>
      <c r="AQ1038" s="144"/>
      <c r="AR1038" s="144"/>
      <c r="AS1038" s="144"/>
      <c r="AT1038" s="144"/>
      <c r="AU1038" s="144"/>
      <c r="AV1038" s="144"/>
      <c r="AW1038" s="144"/>
      <c r="AX1038" s="144"/>
      <c r="AY1038" s="144"/>
      <c r="AZ1038" s="144"/>
      <c r="BA1038" s="144"/>
      <c r="BB1038" s="144"/>
      <c r="BC1038" s="144"/>
      <c r="BD1038" s="144"/>
      <c r="BE1038" s="144"/>
      <c r="BF1038" s="144"/>
    </row>
    <row r="1039" spans="3:58">
      <c r="C1039" s="144"/>
      <c r="D1039" s="144"/>
      <c r="E1039" s="144"/>
      <c r="F1039" s="144"/>
      <c r="G1039" s="144"/>
      <c r="H1039" s="144"/>
      <c r="I1039" s="144"/>
      <c r="J1039" s="144"/>
      <c r="K1039" s="144"/>
      <c r="L1039" s="144"/>
      <c r="M1039" s="144"/>
      <c r="N1039" s="144"/>
      <c r="O1039" s="144"/>
      <c r="P1039" s="144"/>
      <c r="Q1039" s="145"/>
      <c r="R1039" s="145"/>
      <c r="S1039" s="145"/>
      <c r="T1039" s="145"/>
      <c r="U1039" s="145"/>
      <c r="V1039" s="145"/>
      <c r="W1039" s="145"/>
      <c r="X1039" s="145"/>
      <c r="Y1039" s="145"/>
      <c r="Z1039" s="145"/>
      <c r="AA1039" s="145"/>
      <c r="AB1039" s="145"/>
      <c r="AC1039" s="145"/>
      <c r="AD1039" s="145"/>
      <c r="AE1039" s="144"/>
      <c r="AF1039" s="144"/>
      <c r="AG1039" s="144"/>
      <c r="AH1039" s="144"/>
      <c r="AI1039" s="144"/>
      <c r="AJ1039" s="144"/>
      <c r="AK1039" s="144"/>
      <c r="AL1039" s="144"/>
      <c r="AM1039" s="144"/>
      <c r="AN1039" s="144"/>
      <c r="AO1039" s="144"/>
      <c r="AP1039" s="144"/>
      <c r="AQ1039" s="144"/>
      <c r="AR1039" s="144"/>
      <c r="AS1039" s="144"/>
      <c r="AT1039" s="144"/>
      <c r="AU1039" s="144"/>
      <c r="AV1039" s="144"/>
      <c r="AW1039" s="144"/>
      <c r="AX1039" s="144"/>
      <c r="AY1039" s="144"/>
      <c r="AZ1039" s="144"/>
      <c r="BA1039" s="144"/>
      <c r="BB1039" s="144"/>
      <c r="BC1039" s="144"/>
      <c r="BD1039" s="144"/>
      <c r="BE1039" s="144"/>
      <c r="BF1039" s="144"/>
    </row>
    <row r="1040" spans="3:58">
      <c r="C1040" s="144"/>
      <c r="D1040" s="144"/>
      <c r="E1040" s="144"/>
      <c r="F1040" s="144"/>
      <c r="G1040" s="144"/>
      <c r="H1040" s="144"/>
      <c r="I1040" s="144"/>
      <c r="J1040" s="144"/>
      <c r="K1040" s="144"/>
      <c r="L1040" s="144"/>
      <c r="M1040" s="144"/>
      <c r="N1040" s="144"/>
      <c r="O1040" s="144"/>
      <c r="P1040" s="144"/>
      <c r="Q1040" s="145"/>
      <c r="R1040" s="145"/>
      <c r="S1040" s="145"/>
      <c r="T1040" s="145"/>
      <c r="U1040" s="145"/>
      <c r="V1040" s="145"/>
      <c r="W1040" s="145"/>
      <c r="X1040" s="145"/>
      <c r="Y1040" s="145"/>
      <c r="Z1040" s="145"/>
      <c r="AA1040" s="145"/>
      <c r="AB1040" s="145"/>
      <c r="AC1040" s="145"/>
      <c r="AD1040" s="145"/>
      <c r="AE1040" s="144"/>
      <c r="AF1040" s="144"/>
      <c r="AG1040" s="144"/>
      <c r="AH1040" s="144"/>
      <c r="AI1040" s="144"/>
      <c r="AJ1040" s="144"/>
      <c r="AK1040" s="144"/>
      <c r="AL1040" s="144"/>
      <c r="AM1040" s="144"/>
      <c r="AN1040" s="144"/>
      <c r="AO1040" s="144"/>
      <c r="AP1040" s="144"/>
      <c r="AQ1040" s="144"/>
      <c r="AR1040" s="144"/>
      <c r="AS1040" s="144"/>
      <c r="AT1040" s="144"/>
      <c r="AU1040" s="144"/>
      <c r="AV1040" s="144"/>
      <c r="AW1040" s="144"/>
      <c r="AX1040" s="144"/>
      <c r="AY1040" s="144"/>
      <c r="AZ1040" s="144"/>
      <c r="BA1040" s="144"/>
      <c r="BB1040" s="144"/>
      <c r="BC1040" s="144"/>
      <c r="BD1040" s="144"/>
      <c r="BE1040" s="144"/>
      <c r="BF1040" s="144"/>
    </row>
    <row r="1041" spans="3:58">
      <c r="C1041" s="144"/>
      <c r="D1041" s="144"/>
      <c r="E1041" s="144"/>
      <c r="F1041" s="144"/>
      <c r="G1041" s="144"/>
      <c r="H1041" s="144"/>
      <c r="I1041" s="144"/>
      <c r="J1041" s="144"/>
      <c r="K1041" s="144"/>
      <c r="L1041" s="144"/>
      <c r="M1041" s="144"/>
      <c r="N1041" s="144"/>
      <c r="O1041" s="144"/>
      <c r="P1041" s="144"/>
      <c r="Q1041" s="145"/>
      <c r="R1041" s="145"/>
      <c r="S1041" s="145"/>
      <c r="T1041" s="145"/>
      <c r="U1041" s="145"/>
      <c r="V1041" s="145"/>
      <c r="W1041" s="145"/>
      <c r="X1041" s="145"/>
      <c r="Y1041" s="145"/>
      <c r="Z1041" s="145"/>
      <c r="AA1041" s="145"/>
      <c r="AB1041" s="145"/>
      <c r="AC1041" s="145"/>
      <c r="AD1041" s="145"/>
      <c r="AE1041" s="144"/>
      <c r="AF1041" s="144"/>
      <c r="AG1041" s="144"/>
      <c r="AH1041" s="144"/>
      <c r="AI1041" s="144"/>
      <c r="AJ1041" s="144"/>
      <c r="AK1041" s="144"/>
      <c r="AL1041" s="144"/>
      <c r="AM1041" s="144"/>
      <c r="AN1041" s="144"/>
      <c r="AO1041" s="144"/>
      <c r="AP1041" s="144"/>
      <c r="AQ1041" s="144"/>
      <c r="AR1041" s="144"/>
      <c r="AS1041" s="144"/>
      <c r="AT1041" s="144"/>
      <c r="AU1041" s="144"/>
      <c r="AV1041" s="144"/>
      <c r="AW1041" s="144"/>
      <c r="AX1041" s="144"/>
      <c r="AY1041" s="144"/>
      <c r="AZ1041" s="144"/>
      <c r="BA1041" s="144"/>
      <c r="BB1041" s="144"/>
      <c r="BC1041" s="144"/>
      <c r="BD1041" s="144"/>
      <c r="BE1041" s="144"/>
      <c r="BF1041" s="144"/>
    </row>
    <row r="1042" spans="3:58">
      <c r="C1042" s="144"/>
      <c r="D1042" s="144"/>
      <c r="E1042" s="144"/>
      <c r="F1042" s="144"/>
      <c r="G1042" s="144"/>
      <c r="H1042" s="144"/>
      <c r="I1042" s="144"/>
      <c r="J1042" s="144"/>
      <c r="K1042" s="144"/>
      <c r="L1042" s="144"/>
      <c r="M1042" s="144"/>
      <c r="N1042" s="144"/>
      <c r="O1042" s="144"/>
      <c r="P1042" s="144"/>
      <c r="Q1042" s="145"/>
      <c r="R1042" s="145"/>
      <c r="S1042" s="145"/>
      <c r="T1042" s="145"/>
      <c r="U1042" s="145"/>
      <c r="V1042" s="145"/>
      <c r="W1042" s="145"/>
      <c r="X1042" s="145"/>
      <c r="Y1042" s="145"/>
      <c r="Z1042" s="145"/>
      <c r="AA1042" s="145"/>
      <c r="AB1042" s="145"/>
      <c r="AC1042" s="145"/>
      <c r="AD1042" s="145"/>
      <c r="AE1042" s="144"/>
      <c r="AF1042" s="144"/>
      <c r="AG1042" s="144"/>
      <c r="AH1042" s="144"/>
      <c r="AI1042" s="144"/>
      <c r="AJ1042" s="144"/>
      <c r="AK1042" s="144"/>
      <c r="AL1042" s="144"/>
      <c r="AM1042" s="144"/>
      <c r="AN1042" s="144"/>
      <c r="AO1042" s="144"/>
      <c r="AP1042" s="144"/>
      <c r="AQ1042" s="144"/>
      <c r="AR1042" s="144"/>
      <c r="AS1042" s="144"/>
      <c r="AT1042" s="144"/>
      <c r="AU1042" s="144"/>
      <c r="AV1042" s="144"/>
      <c r="AW1042" s="144"/>
      <c r="AX1042" s="144"/>
      <c r="AY1042" s="144"/>
      <c r="AZ1042" s="144"/>
      <c r="BA1042" s="144"/>
      <c r="BB1042" s="144"/>
      <c r="BC1042" s="144"/>
      <c r="BD1042" s="144"/>
      <c r="BE1042" s="144"/>
      <c r="BF1042" s="144"/>
    </row>
    <row r="1043" spans="3:58">
      <c r="C1043" s="144"/>
      <c r="D1043" s="144"/>
      <c r="E1043" s="144"/>
      <c r="F1043" s="144"/>
      <c r="G1043" s="144"/>
      <c r="H1043" s="144"/>
      <c r="I1043" s="144"/>
      <c r="J1043" s="144"/>
      <c r="K1043" s="144"/>
      <c r="L1043" s="144"/>
      <c r="M1043" s="144"/>
      <c r="N1043" s="144"/>
      <c r="O1043" s="144"/>
      <c r="P1043" s="144"/>
      <c r="Q1043" s="145"/>
      <c r="R1043" s="145"/>
      <c r="S1043" s="145"/>
      <c r="T1043" s="145"/>
      <c r="U1043" s="145"/>
      <c r="V1043" s="145"/>
      <c r="W1043" s="145"/>
      <c r="X1043" s="145"/>
      <c r="Y1043" s="145"/>
      <c r="Z1043" s="145"/>
      <c r="AA1043" s="145"/>
      <c r="AB1043" s="145"/>
      <c r="AC1043" s="145"/>
      <c r="AD1043" s="145"/>
      <c r="AE1043" s="144"/>
      <c r="AF1043" s="144"/>
      <c r="AG1043" s="144"/>
      <c r="AH1043" s="144"/>
      <c r="AI1043" s="144"/>
      <c r="AJ1043" s="144"/>
      <c r="AK1043" s="144"/>
      <c r="AL1043" s="144"/>
      <c r="AM1043" s="144"/>
      <c r="AN1043" s="144"/>
      <c r="AO1043" s="144"/>
      <c r="AP1043" s="144"/>
      <c r="AQ1043" s="144"/>
      <c r="AR1043" s="144"/>
      <c r="AS1043" s="144"/>
      <c r="AT1043" s="144"/>
      <c r="AU1043" s="144"/>
      <c r="AV1043" s="144"/>
      <c r="AW1043" s="144"/>
      <c r="AX1043" s="144"/>
      <c r="AY1043" s="144"/>
      <c r="AZ1043" s="144"/>
      <c r="BA1043" s="144"/>
      <c r="BB1043" s="144"/>
      <c r="BC1043" s="144"/>
      <c r="BD1043" s="144"/>
      <c r="BE1043" s="144"/>
      <c r="BF1043" s="144"/>
    </row>
    <row r="1044" spans="3:58">
      <c r="C1044" s="144"/>
      <c r="D1044" s="144"/>
      <c r="E1044" s="144"/>
      <c r="F1044" s="144"/>
      <c r="G1044" s="144"/>
      <c r="H1044" s="144"/>
      <c r="I1044" s="144"/>
      <c r="J1044" s="144"/>
      <c r="K1044" s="144"/>
      <c r="L1044" s="144"/>
      <c r="M1044" s="144"/>
      <c r="N1044" s="144"/>
      <c r="O1044" s="144"/>
      <c r="P1044" s="144"/>
      <c r="Q1044" s="145"/>
      <c r="R1044" s="145"/>
      <c r="S1044" s="145"/>
      <c r="T1044" s="145"/>
      <c r="U1044" s="145"/>
      <c r="V1044" s="145"/>
      <c r="W1044" s="145"/>
      <c r="X1044" s="145"/>
      <c r="Y1044" s="145"/>
      <c r="Z1044" s="145"/>
      <c r="AA1044" s="145"/>
      <c r="AB1044" s="145"/>
      <c r="AC1044" s="145"/>
      <c r="AD1044" s="145"/>
      <c r="AE1044" s="144"/>
      <c r="AF1044" s="144"/>
      <c r="AG1044" s="144"/>
      <c r="AH1044" s="144"/>
      <c r="AI1044" s="144"/>
      <c r="AJ1044" s="144"/>
      <c r="AK1044" s="144"/>
      <c r="AL1044" s="144"/>
      <c r="AM1044" s="144"/>
      <c r="AN1044" s="144"/>
      <c r="AO1044" s="144"/>
      <c r="AP1044" s="144"/>
      <c r="AQ1044" s="144"/>
      <c r="AR1044" s="144"/>
      <c r="AS1044" s="144"/>
      <c r="AT1044" s="144"/>
      <c r="AU1044" s="144"/>
      <c r="AV1044" s="144"/>
      <c r="AW1044" s="144"/>
      <c r="AX1044" s="144"/>
      <c r="AY1044" s="144"/>
      <c r="AZ1044" s="144"/>
      <c r="BA1044" s="144"/>
      <c r="BB1044" s="144"/>
      <c r="BC1044" s="144"/>
      <c r="BD1044" s="144"/>
      <c r="BE1044" s="144"/>
      <c r="BF1044" s="144"/>
    </row>
    <row r="1045" spans="3:58">
      <c r="C1045" s="144"/>
      <c r="D1045" s="144"/>
      <c r="E1045" s="144"/>
      <c r="F1045" s="144"/>
      <c r="G1045" s="144"/>
      <c r="H1045" s="144"/>
      <c r="I1045" s="144"/>
      <c r="J1045" s="144"/>
      <c r="K1045" s="144"/>
      <c r="L1045" s="144"/>
      <c r="M1045" s="144"/>
      <c r="N1045" s="144"/>
      <c r="O1045" s="144"/>
      <c r="P1045" s="144"/>
      <c r="Q1045" s="145"/>
      <c r="R1045" s="145"/>
      <c r="S1045" s="145"/>
      <c r="T1045" s="145"/>
      <c r="U1045" s="145"/>
      <c r="V1045" s="145"/>
      <c r="W1045" s="145"/>
      <c r="X1045" s="145"/>
      <c r="Y1045" s="145"/>
      <c r="Z1045" s="145"/>
      <c r="AA1045" s="145"/>
      <c r="AB1045" s="145"/>
      <c r="AC1045" s="145"/>
      <c r="AD1045" s="145"/>
      <c r="AE1045" s="144"/>
      <c r="AF1045" s="144"/>
      <c r="AG1045" s="144"/>
      <c r="AH1045" s="144"/>
      <c r="AI1045" s="144"/>
      <c r="AJ1045" s="144"/>
      <c r="AK1045" s="144"/>
      <c r="AL1045" s="144"/>
      <c r="AM1045" s="144"/>
      <c r="AN1045" s="144"/>
      <c r="AO1045" s="144"/>
      <c r="AP1045" s="144"/>
      <c r="AQ1045" s="144"/>
      <c r="AR1045" s="144"/>
      <c r="AS1045" s="144"/>
      <c r="AT1045" s="144"/>
      <c r="AU1045" s="144"/>
      <c r="AV1045" s="144"/>
      <c r="AW1045" s="144"/>
      <c r="AX1045" s="144"/>
      <c r="AY1045" s="144"/>
      <c r="AZ1045" s="144"/>
      <c r="BA1045" s="144"/>
      <c r="BB1045" s="144"/>
      <c r="BC1045" s="144"/>
      <c r="BD1045" s="144"/>
      <c r="BE1045" s="144"/>
      <c r="BF1045" s="144"/>
    </row>
    <row r="1046" spans="3:58">
      <c r="C1046" s="144"/>
      <c r="D1046" s="144"/>
      <c r="E1046" s="144"/>
      <c r="F1046" s="144"/>
      <c r="G1046" s="144"/>
      <c r="H1046" s="144"/>
      <c r="I1046" s="144"/>
      <c r="J1046" s="144"/>
      <c r="K1046" s="144"/>
      <c r="L1046" s="144"/>
      <c r="M1046" s="144"/>
      <c r="N1046" s="144"/>
      <c r="O1046" s="144"/>
      <c r="P1046" s="144"/>
      <c r="Q1046" s="145"/>
      <c r="R1046" s="145"/>
      <c r="S1046" s="145"/>
      <c r="T1046" s="145"/>
      <c r="U1046" s="145"/>
      <c r="V1046" s="145"/>
      <c r="W1046" s="145"/>
      <c r="X1046" s="145"/>
      <c r="Y1046" s="145"/>
      <c r="Z1046" s="145"/>
      <c r="AA1046" s="145"/>
      <c r="AB1046" s="145"/>
      <c r="AC1046" s="145"/>
      <c r="AD1046" s="145"/>
      <c r="AE1046" s="144"/>
      <c r="AF1046" s="144"/>
      <c r="AG1046" s="144"/>
      <c r="AH1046" s="144"/>
      <c r="AI1046" s="144"/>
      <c r="AJ1046" s="144"/>
      <c r="AK1046" s="144"/>
      <c r="AL1046" s="144"/>
      <c r="AM1046" s="144"/>
      <c r="AN1046" s="144"/>
      <c r="AO1046" s="144"/>
      <c r="AP1046" s="144"/>
      <c r="AQ1046" s="144"/>
      <c r="AR1046" s="144"/>
      <c r="AS1046" s="144"/>
      <c r="AT1046" s="144"/>
      <c r="AU1046" s="144"/>
      <c r="AV1046" s="144"/>
      <c r="AW1046" s="144"/>
      <c r="AX1046" s="144"/>
      <c r="AY1046" s="144"/>
      <c r="AZ1046" s="144"/>
      <c r="BA1046" s="144"/>
      <c r="BB1046" s="144"/>
      <c r="BC1046" s="144"/>
      <c r="BD1046" s="144"/>
      <c r="BE1046" s="144"/>
      <c r="BF1046" s="144"/>
    </row>
    <row r="1047" spans="3:58">
      <c r="C1047" s="144"/>
      <c r="D1047" s="144"/>
      <c r="E1047" s="144"/>
      <c r="F1047" s="144"/>
      <c r="G1047" s="144"/>
      <c r="H1047" s="144"/>
      <c r="I1047" s="144"/>
      <c r="J1047" s="144"/>
      <c r="K1047" s="144"/>
      <c r="L1047" s="144"/>
      <c r="M1047" s="144"/>
      <c r="N1047" s="144"/>
      <c r="O1047" s="144"/>
      <c r="P1047" s="144"/>
      <c r="Q1047" s="145"/>
      <c r="R1047" s="145"/>
      <c r="S1047" s="145"/>
      <c r="T1047" s="145"/>
      <c r="U1047" s="145"/>
      <c r="V1047" s="145"/>
      <c r="W1047" s="145"/>
      <c r="X1047" s="145"/>
      <c r="Y1047" s="145"/>
      <c r="Z1047" s="145"/>
      <c r="AA1047" s="145"/>
      <c r="AB1047" s="145"/>
      <c r="AC1047" s="145"/>
      <c r="AD1047" s="145"/>
      <c r="AE1047" s="144"/>
      <c r="AF1047" s="144"/>
      <c r="AG1047" s="144"/>
      <c r="AH1047" s="144"/>
      <c r="AI1047" s="144"/>
      <c r="AJ1047" s="144"/>
      <c r="AK1047" s="144"/>
      <c r="AL1047" s="144"/>
      <c r="AM1047" s="144"/>
      <c r="AN1047" s="144"/>
      <c r="AO1047" s="144"/>
      <c r="AP1047" s="144"/>
      <c r="AQ1047" s="144"/>
      <c r="AR1047" s="144"/>
      <c r="AS1047" s="144"/>
      <c r="AT1047" s="144"/>
      <c r="AU1047" s="144"/>
      <c r="AV1047" s="144"/>
      <c r="AW1047" s="144"/>
      <c r="AX1047" s="144"/>
      <c r="AY1047" s="144"/>
      <c r="AZ1047" s="144"/>
      <c r="BA1047" s="144"/>
      <c r="BB1047" s="144"/>
      <c r="BC1047" s="144"/>
      <c r="BD1047" s="144"/>
      <c r="BE1047" s="144"/>
      <c r="BF1047" s="144"/>
    </row>
    <row r="1048" spans="3:58">
      <c r="C1048" s="144"/>
      <c r="D1048" s="144"/>
      <c r="E1048" s="144"/>
      <c r="F1048" s="144"/>
      <c r="G1048" s="144"/>
      <c r="H1048" s="144"/>
      <c r="I1048" s="144"/>
      <c r="J1048" s="144"/>
      <c r="K1048" s="144"/>
      <c r="L1048" s="144"/>
      <c r="M1048" s="144"/>
      <c r="N1048" s="144"/>
      <c r="O1048" s="144"/>
      <c r="P1048" s="144"/>
      <c r="Q1048" s="145"/>
      <c r="R1048" s="145"/>
      <c r="S1048" s="145"/>
      <c r="T1048" s="145"/>
      <c r="U1048" s="145"/>
      <c r="V1048" s="145"/>
      <c r="W1048" s="145"/>
      <c r="X1048" s="145"/>
      <c r="Y1048" s="145"/>
      <c r="Z1048" s="145"/>
      <c r="AA1048" s="145"/>
      <c r="AB1048" s="145"/>
      <c r="AC1048" s="145"/>
      <c r="AD1048" s="145"/>
      <c r="AE1048" s="144"/>
      <c r="AF1048" s="144"/>
      <c r="AG1048" s="144"/>
      <c r="AH1048" s="144"/>
      <c r="AI1048" s="144"/>
      <c r="AJ1048" s="144"/>
      <c r="AK1048" s="144"/>
      <c r="AL1048" s="144"/>
      <c r="AM1048" s="144"/>
      <c r="AN1048" s="144"/>
      <c r="AO1048" s="144"/>
      <c r="AP1048" s="144"/>
      <c r="AQ1048" s="144"/>
      <c r="AR1048" s="144"/>
      <c r="AS1048" s="144"/>
      <c r="AT1048" s="144"/>
      <c r="AU1048" s="144"/>
      <c r="AV1048" s="144"/>
      <c r="AW1048" s="144"/>
      <c r="AX1048" s="144"/>
      <c r="AY1048" s="144"/>
      <c r="AZ1048" s="144"/>
      <c r="BA1048" s="144"/>
      <c r="BB1048" s="144"/>
      <c r="BC1048" s="144"/>
      <c r="BD1048" s="144"/>
      <c r="BE1048" s="144"/>
      <c r="BF1048" s="144"/>
    </row>
    <row r="1049" spans="3:58">
      <c r="C1049" s="144"/>
      <c r="D1049" s="144"/>
      <c r="E1049" s="144"/>
      <c r="F1049" s="144"/>
      <c r="G1049" s="144"/>
      <c r="H1049" s="144"/>
      <c r="I1049" s="144"/>
      <c r="J1049" s="144"/>
      <c r="K1049" s="144"/>
      <c r="L1049" s="144"/>
      <c r="M1049" s="144"/>
      <c r="N1049" s="144"/>
      <c r="O1049" s="144"/>
      <c r="P1049" s="144"/>
      <c r="Q1049" s="145"/>
      <c r="R1049" s="145"/>
      <c r="S1049" s="145"/>
      <c r="T1049" s="145"/>
      <c r="U1049" s="145"/>
      <c r="V1049" s="145"/>
      <c r="W1049" s="145"/>
      <c r="X1049" s="145"/>
      <c r="Y1049" s="145"/>
      <c r="Z1049" s="145"/>
      <c r="AA1049" s="145"/>
      <c r="AB1049" s="145"/>
      <c r="AC1049" s="145"/>
      <c r="AD1049" s="145"/>
      <c r="AE1049" s="144"/>
      <c r="AF1049" s="144"/>
      <c r="AG1049" s="144"/>
      <c r="AH1049" s="144"/>
      <c r="AI1049" s="144"/>
      <c r="AJ1049" s="144"/>
      <c r="AK1049" s="144"/>
      <c r="AL1049" s="144"/>
      <c r="AM1049" s="144"/>
      <c r="AN1049" s="144"/>
      <c r="AO1049" s="144"/>
      <c r="AP1049" s="144"/>
      <c r="AQ1049" s="144"/>
      <c r="AR1049" s="144"/>
      <c r="AS1049" s="144"/>
      <c r="AT1049" s="144"/>
      <c r="AU1049" s="144"/>
      <c r="AV1049" s="144"/>
      <c r="AW1049" s="144"/>
      <c r="AX1049" s="144"/>
      <c r="AY1049" s="144"/>
      <c r="AZ1049" s="144"/>
      <c r="BA1049" s="144"/>
      <c r="BB1049" s="144"/>
      <c r="BC1049" s="144"/>
      <c r="BD1049" s="144"/>
      <c r="BE1049" s="144"/>
      <c r="BF1049" s="144"/>
    </row>
    <row r="1050" spans="3:58">
      <c r="C1050" s="144"/>
      <c r="D1050" s="144"/>
      <c r="E1050" s="144"/>
      <c r="F1050" s="144"/>
      <c r="G1050" s="144"/>
      <c r="H1050" s="144"/>
      <c r="I1050" s="144"/>
      <c r="J1050" s="144"/>
      <c r="K1050" s="144"/>
      <c r="L1050" s="144"/>
      <c r="M1050" s="144"/>
      <c r="N1050" s="144"/>
      <c r="O1050" s="144"/>
      <c r="P1050" s="144"/>
      <c r="Q1050" s="145"/>
      <c r="R1050" s="145"/>
      <c r="S1050" s="145"/>
      <c r="T1050" s="145"/>
      <c r="U1050" s="145"/>
      <c r="V1050" s="145"/>
      <c r="W1050" s="145"/>
      <c r="X1050" s="145"/>
      <c r="Y1050" s="145"/>
      <c r="Z1050" s="145"/>
      <c r="AA1050" s="145"/>
      <c r="AB1050" s="145"/>
      <c r="AC1050" s="145"/>
      <c r="AD1050" s="145"/>
      <c r="AE1050" s="144"/>
      <c r="AF1050" s="144"/>
      <c r="AG1050" s="144"/>
      <c r="AH1050" s="144"/>
      <c r="AI1050" s="144"/>
      <c r="AJ1050" s="144"/>
      <c r="AK1050" s="144"/>
      <c r="AL1050" s="144"/>
      <c r="AM1050" s="144"/>
      <c r="AN1050" s="144"/>
      <c r="AO1050" s="144"/>
      <c r="AP1050" s="144"/>
      <c r="AQ1050" s="144"/>
      <c r="AR1050" s="144"/>
      <c r="AS1050" s="144"/>
      <c r="AT1050" s="144"/>
      <c r="AU1050" s="144"/>
      <c r="AV1050" s="144"/>
      <c r="AW1050" s="144"/>
      <c r="AX1050" s="144"/>
      <c r="AY1050" s="144"/>
      <c r="AZ1050" s="144"/>
      <c r="BA1050" s="144"/>
      <c r="BB1050" s="144"/>
      <c r="BC1050" s="144"/>
      <c r="BD1050" s="144"/>
      <c r="BE1050" s="144"/>
      <c r="BF1050" s="144"/>
    </row>
    <row r="1051" spans="3:58">
      <c r="C1051" s="144"/>
      <c r="D1051" s="144"/>
      <c r="E1051" s="144"/>
      <c r="F1051" s="144"/>
      <c r="G1051" s="144"/>
      <c r="H1051" s="144"/>
      <c r="I1051" s="144"/>
      <c r="J1051" s="144"/>
      <c r="K1051" s="144"/>
      <c r="L1051" s="144"/>
      <c r="M1051" s="144"/>
      <c r="N1051" s="144"/>
      <c r="O1051" s="144"/>
      <c r="P1051" s="144"/>
      <c r="Q1051" s="145"/>
      <c r="R1051" s="145"/>
      <c r="S1051" s="145"/>
      <c r="T1051" s="145"/>
      <c r="U1051" s="145"/>
      <c r="V1051" s="145"/>
      <c r="W1051" s="145"/>
      <c r="X1051" s="145"/>
      <c r="Y1051" s="145"/>
      <c r="Z1051" s="145"/>
      <c r="AA1051" s="145"/>
      <c r="AB1051" s="145"/>
      <c r="AC1051" s="145"/>
      <c r="AD1051" s="145"/>
      <c r="AE1051" s="144"/>
      <c r="AF1051" s="144"/>
      <c r="AG1051" s="144"/>
      <c r="AH1051" s="144"/>
      <c r="AI1051" s="144"/>
      <c r="AJ1051" s="144"/>
      <c r="AK1051" s="144"/>
      <c r="AL1051" s="144"/>
      <c r="AM1051" s="144"/>
      <c r="AN1051" s="144"/>
      <c r="AO1051" s="144"/>
      <c r="AP1051" s="144"/>
      <c r="AQ1051" s="144"/>
      <c r="AR1051" s="144"/>
      <c r="AS1051" s="144"/>
      <c r="AT1051" s="144"/>
      <c r="AU1051" s="144"/>
      <c r="AV1051" s="144"/>
      <c r="AW1051" s="144"/>
      <c r="AX1051" s="144"/>
      <c r="AY1051" s="144"/>
      <c r="AZ1051" s="144"/>
      <c r="BA1051" s="144"/>
      <c r="BB1051" s="144"/>
      <c r="BC1051" s="144"/>
      <c r="BD1051" s="144"/>
      <c r="BE1051" s="144"/>
      <c r="BF1051" s="144"/>
    </row>
    <row r="1052" spans="3:58">
      <c r="C1052" s="144"/>
      <c r="D1052" s="144"/>
      <c r="E1052" s="144"/>
      <c r="F1052" s="144"/>
      <c r="G1052" s="144"/>
      <c r="H1052" s="144"/>
      <c r="I1052" s="144"/>
      <c r="J1052" s="144"/>
      <c r="K1052" s="144"/>
      <c r="L1052" s="144"/>
      <c r="M1052" s="144"/>
      <c r="N1052" s="144"/>
      <c r="O1052" s="144"/>
      <c r="P1052" s="144"/>
      <c r="Q1052" s="145"/>
      <c r="R1052" s="145"/>
      <c r="S1052" s="145"/>
      <c r="T1052" s="145"/>
      <c r="U1052" s="145"/>
      <c r="V1052" s="145"/>
      <c r="W1052" s="145"/>
      <c r="X1052" s="145"/>
      <c r="Y1052" s="145"/>
      <c r="Z1052" s="145"/>
      <c r="AA1052" s="145"/>
      <c r="AB1052" s="145"/>
      <c r="AC1052" s="145"/>
      <c r="AD1052" s="145"/>
      <c r="AE1052" s="144"/>
      <c r="AF1052" s="144"/>
      <c r="AG1052" s="144"/>
      <c r="AH1052" s="144"/>
      <c r="AI1052" s="144"/>
      <c r="AJ1052" s="144"/>
      <c r="AK1052" s="144"/>
      <c r="AL1052" s="144"/>
      <c r="AM1052" s="144"/>
      <c r="AN1052" s="144"/>
      <c r="AO1052" s="144"/>
      <c r="AP1052" s="144"/>
      <c r="AQ1052" s="144"/>
      <c r="AR1052" s="144"/>
      <c r="AS1052" s="144"/>
      <c r="AT1052" s="144"/>
      <c r="AU1052" s="144"/>
      <c r="AV1052" s="144"/>
      <c r="AW1052" s="144"/>
      <c r="AX1052" s="144"/>
      <c r="AY1052" s="144"/>
      <c r="AZ1052" s="144"/>
      <c r="BA1052" s="144"/>
      <c r="BB1052" s="144"/>
      <c r="BC1052" s="144"/>
      <c r="BD1052" s="144"/>
      <c r="BE1052" s="144"/>
      <c r="BF1052" s="144"/>
    </row>
    <row r="1053" spans="3:58">
      <c r="C1053" s="144"/>
      <c r="D1053" s="144"/>
      <c r="E1053" s="144"/>
      <c r="F1053" s="144"/>
      <c r="G1053" s="144"/>
      <c r="H1053" s="144"/>
      <c r="I1053" s="144"/>
      <c r="J1053" s="144"/>
      <c r="K1053" s="144"/>
      <c r="L1053" s="144"/>
      <c r="M1053" s="144"/>
      <c r="N1053" s="144"/>
      <c r="O1053" s="144"/>
      <c r="P1053" s="144"/>
      <c r="Q1053" s="145"/>
      <c r="R1053" s="145"/>
      <c r="S1053" s="145"/>
      <c r="T1053" s="145"/>
      <c r="U1053" s="145"/>
      <c r="V1053" s="145"/>
      <c r="W1053" s="145"/>
      <c r="X1053" s="145"/>
      <c r="Y1053" s="145"/>
      <c r="Z1053" s="145"/>
      <c r="AA1053" s="145"/>
      <c r="AB1053" s="145"/>
      <c r="AC1053" s="145"/>
      <c r="AD1053" s="145"/>
      <c r="AE1053" s="144"/>
      <c r="AF1053" s="144"/>
      <c r="AG1053" s="144"/>
      <c r="AH1053" s="144"/>
      <c r="AI1053" s="144"/>
      <c r="AJ1053" s="144"/>
      <c r="AK1053" s="144"/>
      <c r="AL1053" s="144"/>
      <c r="AM1053" s="144"/>
      <c r="AN1053" s="144"/>
      <c r="AO1053" s="144"/>
      <c r="AP1053" s="144"/>
      <c r="AQ1053" s="144"/>
      <c r="AR1053" s="144"/>
      <c r="AS1053" s="144"/>
      <c r="AT1053" s="144"/>
      <c r="AU1053" s="144"/>
      <c r="AV1053" s="144"/>
      <c r="AW1053" s="144"/>
      <c r="AX1053" s="144"/>
      <c r="AY1053" s="144"/>
      <c r="AZ1053" s="144"/>
      <c r="BA1053" s="144"/>
      <c r="BB1053" s="144"/>
      <c r="BC1053" s="144"/>
      <c r="BD1053" s="144"/>
      <c r="BE1053" s="144"/>
      <c r="BF1053" s="144"/>
    </row>
    <row r="1054" spans="3:58">
      <c r="C1054" s="144"/>
      <c r="D1054" s="144"/>
      <c r="E1054" s="144"/>
      <c r="F1054" s="144"/>
      <c r="G1054" s="144"/>
      <c r="H1054" s="144"/>
      <c r="I1054" s="144"/>
      <c r="J1054" s="144"/>
      <c r="K1054" s="144"/>
      <c r="L1054" s="144"/>
      <c r="M1054" s="144"/>
      <c r="N1054" s="144"/>
      <c r="O1054" s="144"/>
      <c r="P1054" s="144"/>
      <c r="Q1054" s="145"/>
      <c r="R1054" s="145"/>
      <c r="S1054" s="145"/>
      <c r="T1054" s="145"/>
      <c r="U1054" s="145"/>
      <c r="V1054" s="145"/>
      <c r="W1054" s="145"/>
      <c r="X1054" s="145"/>
      <c r="Y1054" s="145"/>
      <c r="Z1054" s="145"/>
      <c r="AA1054" s="145"/>
      <c r="AB1054" s="145"/>
      <c r="AC1054" s="145"/>
      <c r="AD1054" s="145"/>
      <c r="AE1054" s="144"/>
      <c r="AF1054" s="144"/>
      <c r="AG1054" s="144"/>
      <c r="AH1054" s="144"/>
      <c r="AI1054" s="144"/>
      <c r="AJ1054" s="144"/>
      <c r="AK1054" s="144"/>
      <c r="AL1054" s="144"/>
      <c r="AM1054" s="144"/>
      <c r="AN1054" s="144"/>
      <c r="AO1054" s="144"/>
      <c r="AP1054" s="144"/>
      <c r="AQ1054" s="144"/>
      <c r="AR1054" s="144"/>
      <c r="AS1054" s="144"/>
      <c r="AT1054" s="144"/>
      <c r="AU1054" s="144"/>
      <c r="AV1054" s="144"/>
      <c r="AW1054" s="144"/>
      <c r="AX1054" s="144"/>
      <c r="AY1054" s="144"/>
      <c r="AZ1054" s="144"/>
      <c r="BA1054" s="144"/>
      <c r="BB1054" s="144"/>
      <c r="BC1054" s="144"/>
      <c r="BD1054" s="144"/>
      <c r="BE1054" s="144"/>
      <c r="BF1054" s="144"/>
    </row>
    <row r="1055" spans="3:58">
      <c r="C1055" s="144"/>
      <c r="D1055" s="144"/>
      <c r="E1055" s="144"/>
      <c r="F1055" s="144"/>
      <c r="G1055" s="144"/>
      <c r="H1055" s="144"/>
      <c r="I1055" s="144"/>
      <c r="J1055" s="144"/>
      <c r="K1055" s="144"/>
      <c r="L1055" s="144"/>
      <c r="M1055" s="144"/>
      <c r="N1055" s="144"/>
      <c r="O1055" s="144"/>
      <c r="P1055" s="144"/>
      <c r="Q1055" s="145"/>
      <c r="R1055" s="145"/>
      <c r="S1055" s="145"/>
      <c r="T1055" s="145"/>
      <c r="U1055" s="145"/>
      <c r="V1055" s="145"/>
      <c r="W1055" s="145"/>
      <c r="X1055" s="145"/>
      <c r="Y1055" s="145"/>
      <c r="Z1055" s="145"/>
      <c r="AA1055" s="145"/>
      <c r="AB1055" s="145"/>
      <c r="AC1055" s="145"/>
      <c r="AD1055" s="145"/>
      <c r="AE1055" s="144"/>
      <c r="AF1055" s="144"/>
      <c r="AG1055" s="144"/>
      <c r="AH1055" s="144"/>
      <c r="AI1055" s="144"/>
      <c r="AJ1055" s="144"/>
      <c r="AK1055" s="144"/>
      <c r="AL1055" s="144"/>
      <c r="AM1055" s="144"/>
      <c r="AN1055" s="144"/>
      <c r="AO1055" s="144"/>
      <c r="AP1055" s="144"/>
      <c r="AQ1055" s="144"/>
      <c r="AR1055" s="144"/>
      <c r="AS1055" s="144"/>
      <c r="AT1055" s="144"/>
      <c r="AU1055" s="144"/>
      <c r="AV1055" s="144"/>
      <c r="AW1055" s="144"/>
      <c r="AX1055" s="144"/>
      <c r="AY1055" s="144"/>
      <c r="AZ1055" s="144"/>
      <c r="BA1055" s="144"/>
      <c r="BB1055" s="144"/>
      <c r="BC1055" s="144"/>
      <c r="BD1055" s="144"/>
      <c r="BE1055" s="144"/>
      <c r="BF1055" s="144"/>
    </row>
    <row r="1056" spans="3:58">
      <c r="C1056" s="144"/>
      <c r="D1056" s="144"/>
      <c r="E1056" s="144"/>
      <c r="F1056" s="144"/>
      <c r="G1056" s="144"/>
      <c r="H1056" s="144"/>
      <c r="I1056" s="144"/>
      <c r="J1056" s="144"/>
      <c r="K1056" s="144"/>
      <c r="L1056" s="144"/>
      <c r="M1056" s="144"/>
      <c r="N1056" s="144"/>
      <c r="O1056" s="144"/>
      <c r="P1056" s="144"/>
      <c r="Q1056" s="145"/>
      <c r="R1056" s="145"/>
      <c r="S1056" s="145"/>
      <c r="T1056" s="145"/>
      <c r="U1056" s="145"/>
      <c r="V1056" s="145"/>
      <c r="W1056" s="145"/>
      <c r="X1056" s="145"/>
      <c r="Y1056" s="145"/>
      <c r="Z1056" s="145"/>
      <c r="AA1056" s="145"/>
      <c r="AB1056" s="145"/>
      <c r="AC1056" s="145"/>
      <c r="AD1056" s="145"/>
      <c r="AE1056" s="144"/>
      <c r="AF1056" s="144"/>
      <c r="AG1056" s="144"/>
      <c r="AH1056" s="144"/>
      <c r="AI1056" s="144"/>
      <c r="AJ1056" s="144"/>
      <c r="AK1056" s="144"/>
      <c r="AL1056" s="144"/>
      <c r="AM1056" s="144"/>
      <c r="AN1056" s="144"/>
      <c r="AO1056" s="144"/>
      <c r="AP1056" s="144"/>
      <c r="AQ1056" s="144"/>
      <c r="AR1056" s="144"/>
      <c r="AS1056" s="144"/>
      <c r="AT1056" s="144"/>
      <c r="AU1056" s="144"/>
      <c r="AV1056" s="144"/>
      <c r="AW1056" s="144"/>
      <c r="AX1056" s="144"/>
      <c r="AY1056" s="144"/>
      <c r="AZ1056" s="144"/>
      <c r="BA1056" s="144"/>
      <c r="BB1056" s="144"/>
      <c r="BC1056" s="144"/>
      <c r="BD1056" s="144"/>
      <c r="BE1056" s="144"/>
      <c r="BF1056" s="144"/>
    </row>
    <row r="1057" spans="3:58">
      <c r="C1057" s="144"/>
      <c r="D1057" s="144"/>
      <c r="E1057" s="144"/>
      <c r="F1057" s="144"/>
      <c r="G1057" s="144"/>
      <c r="H1057" s="144"/>
      <c r="I1057" s="144"/>
      <c r="J1057" s="144"/>
      <c r="K1057" s="144"/>
      <c r="L1057" s="144"/>
      <c r="M1057" s="144"/>
      <c r="N1057" s="144"/>
      <c r="O1057" s="144"/>
      <c r="P1057" s="144"/>
      <c r="Q1057" s="145"/>
      <c r="R1057" s="145"/>
      <c r="S1057" s="145"/>
      <c r="T1057" s="145"/>
      <c r="U1057" s="145"/>
      <c r="V1057" s="145"/>
      <c r="W1057" s="145"/>
      <c r="X1057" s="145"/>
      <c r="Y1057" s="145"/>
      <c r="Z1057" s="145"/>
      <c r="AA1057" s="145"/>
      <c r="AB1057" s="145"/>
      <c r="AC1057" s="145"/>
      <c r="AD1057" s="145"/>
      <c r="AE1057" s="144"/>
      <c r="AF1057" s="144"/>
      <c r="AG1057" s="144"/>
      <c r="AH1057" s="144"/>
      <c r="AI1057" s="144"/>
      <c r="AJ1057" s="144"/>
      <c r="AK1057" s="144"/>
      <c r="AL1057" s="144"/>
      <c r="AM1057" s="144"/>
      <c r="AN1057" s="144"/>
      <c r="AO1057" s="144"/>
      <c r="AP1057" s="144"/>
      <c r="AQ1057" s="144"/>
      <c r="AR1057" s="144"/>
      <c r="AS1057" s="144"/>
      <c r="AT1057" s="144"/>
      <c r="AU1057" s="144"/>
      <c r="AV1057" s="144"/>
      <c r="AW1057" s="144"/>
      <c r="AX1057" s="144"/>
      <c r="AY1057" s="144"/>
      <c r="AZ1057" s="144"/>
      <c r="BA1057" s="144"/>
      <c r="BB1057" s="144"/>
      <c r="BC1057" s="144"/>
      <c r="BD1057" s="144"/>
      <c r="BE1057" s="144"/>
      <c r="BF1057" s="144"/>
    </row>
    <row r="1058" spans="3:58">
      <c r="C1058" s="144"/>
      <c r="D1058" s="144"/>
      <c r="E1058" s="144"/>
      <c r="F1058" s="144"/>
      <c r="G1058" s="144"/>
      <c r="H1058" s="144"/>
      <c r="I1058" s="144"/>
      <c r="J1058" s="144"/>
      <c r="K1058" s="144"/>
      <c r="L1058" s="144"/>
      <c r="M1058" s="144"/>
      <c r="N1058" s="144"/>
      <c r="O1058" s="144"/>
      <c r="P1058" s="144"/>
      <c r="Q1058" s="145"/>
      <c r="R1058" s="145"/>
      <c r="S1058" s="145"/>
      <c r="T1058" s="145"/>
      <c r="U1058" s="145"/>
      <c r="V1058" s="145"/>
      <c r="W1058" s="145"/>
      <c r="X1058" s="145"/>
      <c r="Y1058" s="145"/>
      <c r="Z1058" s="145"/>
      <c r="AA1058" s="145"/>
      <c r="AB1058" s="145"/>
      <c r="AC1058" s="145"/>
      <c r="AD1058" s="145"/>
      <c r="AE1058" s="144"/>
      <c r="AF1058" s="144"/>
      <c r="AG1058" s="144"/>
      <c r="AH1058" s="144"/>
      <c r="AI1058" s="144"/>
      <c r="AJ1058" s="144"/>
      <c r="AK1058" s="144"/>
      <c r="AL1058" s="144"/>
      <c r="AM1058" s="144"/>
      <c r="AN1058" s="144"/>
      <c r="AO1058" s="144"/>
      <c r="AP1058" s="144"/>
      <c r="AQ1058" s="144"/>
      <c r="AR1058" s="144"/>
      <c r="AS1058" s="144"/>
      <c r="AT1058" s="144"/>
      <c r="AU1058" s="144"/>
      <c r="AV1058" s="144"/>
      <c r="AW1058" s="144"/>
      <c r="AX1058" s="144"/>
      <c r="AY1058" s="144"/>
      <c r="AZ1058" s="144"/>
      <c r="BA1058" s="144"/>
      <c r="BB1058" s="144"/>
      <c r="BC1058" s="144"/>
      <c r="BD1058" s="144"/>
      <c r="BE1058" s="144"/>
      <c r="BF1058" s="144"/>
    </row>
    <row r="1059" spans="3:58">
      <c r="C1059" s="144"/>
      <c r="D1059" s="144"/>
      <c r="E1059" s="144"/>
      <c r="F1059" s="144"/>
      <c r="G1059" s="144"/>
      <c r="H1059" s="144"/>
      <c r="I1059" s="144"/>
      <c r="J1059" s="144"/>
      <c r="K1059" s="144"/>
      <c r="L1059" s="144"/>
      <c r="M1059" s="144"/>
      <c r="N1059" s="144"/>
      <c r="O1059" s="144"/>
      <c r="P1059" s="144"/>
      <c r="Q1059" s="145"/>
      <c r="R1059" s="145"/>
      <c r="S1059" s="145"/>
      <c r="T1059" s="145"/>
      <c r="U1059" s="145"/>
      <c r="V1059" s="145"/>
      <c r="W1059" s="145"/>
      <c r="X1059" s="145"/>
      <c r="Y1059" s="145"/>
      <c r="Z1059" s="145"/>
      <c r="AA1059" s="145"/>
      <c r="AB1059" s="145"/>
      <c r="AC1059" s="145"/>
      <c r="AD1059" s="145"/>
      <c r="AE1059" s="144"/>
      <c r="AF1059" s="144"/>
      <c r="AG1059" s="144"/>
      <c r="AH1059" s="144"/>
      <c r="AI1059" s="144"/>
      <c r="AJ1059" s="144"/>
      <c r="AK1059" s="144"/>
      <c r="AL1059" s="144"/>
      <c r="AM1059" s="144"/>
      <c r="AN1059" s="144"/>
      <c r="AO1059" s="144"/>
      <c r="AP1059" s="144"/>
      <c r="AQ1059" s="144"/>
      <c r="AR1059" s="144"/>
      <c r="AS1059" s="144"/>
      <c r="AT1059" s="144"/>
      <c r="AU1059" s="144"/>
      <c r="AV1059" s="144"/>
      <c r="AW1059" s="144"/>
      <c r="AX1059" s="144"/>
      <c r="AY1059" s="144"/>
      <c r="AZ1059" s="144"/>
      <c r="BA1059" s="144"/>
      <c r="BB1059" s="144"/>
      <c r="BC1059" s="144"/>
      <c r="BD1059" s="144"/>
      <c r="BE1059" s="144"/>
      <c r="BF1059" s="144"/>
    </row>
    <row r="1060" spans="3:58">
      <c r="C1060" s="144"/>
      <c r="D1060" s="144"/>
      <c r="E1060" s="144"/>
      <c r="F1060" s="144"/>
      <c r="G1060" s="144"/>
      <c r="H1060" s="144"/>
      <c r="I1060" s="144"/>
      <c r="J1060" s="144"/>
      <c r="K1060" s="144"/>
      <c r="L1060" s="144"/>
      <c r="M1060" s="144"/>
      <c r="N1060" s="144"/>
      <c r="O1060" s="144"/>
      <c r="P1060" s="144"/>
      <c r="Q1060" s="145"/>
      <c r="R1060" s="145"/>
      <c r="S1060" s="145"/>
      <c r="T1060" s="145"/>
      <c r="U1060" s="145"/>
      <c r="V1060" s="145"/>
      <c r="W1060" s="145"/>
      <c r="X1060" s="145"/>
      <c r="Y1060" s="145"/>
      <c r="Z1060" s="145"/>
      <c r="AA1060" s="145"/>
      <c r="AB1060" s="145"/>
      <c r="AC1060" s="145"/>
      <c r="AD1060" s="145"/>
      <c r="AE1060" s="144"/>
      <c r="AF1060" s="144"/>
      <c r="AG1060" s="144"/>
      <c r="AH1060" s="144"/>
      <c r="AI1060" s="144"/>
      <c r="AJ1060" s="144"/>
      <c r="AK1060" s="144"/>
      <c r="AL1060" s="144"/>
      <c r="AM1060" s="144"/>
      <c r="AN1060" s="144"/>
      <c r="AO1060" s="144"/>
      <c r="AP1060" s="144"/>
      <c r="AQ1060" s="144"/>
      <c r="AR1060" s="144"/>
      <c r="AS1060" s="144"/>
      <c r="AT1060" s="144"/>
      <c r="AU1060" s="144"/>
      <c r="AV1060" s="144"/>
      <c r="AW1060" s="144"/>
      <c r="AX1060" s="144"/>
      <c r="AY1060" s="144"/>
      <c r="AZ1060" s="144"/>
      <c r="BA1060" s="144"/>
      <c r="BB1060" s="144"/>
      <c r="BC1060" s="144"/>
      <c r="BD1060" s="144"/>
      <c r="BE1060" s="144"/>
      <c r="BF1060" s="144"/>
    </row>
    <row r="1061" spans="3:58">
      <c r="C1061" s="144"/>
      <c r="D1061" s="144"/>
      <c r="E1061" s="144"/>
      <c r="F1061" s="144"/>
      <c r="G1061" s="144"/>
      <c r="H1061" s="144"/>
      <c r="I1061" s="144"/>
      <c r="J1061" s="144"/>
      <c r="K1061" s="144"/>
      <c r="L1061" s="144"/>
      <c r="M1061" s="144"/>
      <c r="N1061" s="144"/>
      <c r="O1061" s="144"/>
      <c r="P1061" s="144"/>
      <c r="Q1061" s="145"/>
      <c r="R1061" s="145"/>
      <c r="S1061" s="145"/>
      <c r="T1061" s="145"/>
      <c r="U1061" s="145"/>
      <c r="V1061" s="145"/>
      <c r="W1061" s="145"/>
      <c r="X1061" s="145"/>
      <c r="Y1061" s="145"/>
      <c r="Z1061" s="145"/>
      <c r="AA1061" s="145"/>
      <c r="AB1061" s="145"/>
      <c r="AC1061" s="145"/>
      <c r="AD1061" s="145"/>
      <c r="AE1061" s="144"/>
      <c r="AF1061" s="144"/>
      <c r="AG1061" s="144"/>
      <c r="AH1061" s="144"/>
      <c r="AI1061" s="144"/>
      <c r="AJ1061" s="144"/>
      <c r="AK1061" s="144"/>
      <c r="AL1061" s="144"/>
      <c r="AM1061" s="144"/>
      <c r="AN1061" s="144"/>
      <c r="AO1061" s="144"/>
      <c r="AP1061" s="144"/>
      <c r="AQ1061" s="144"/>
      <c r="AR1061" s="144"/>
      <c r="AS1061" s="144"/>
      <c r="AT1061" s="144"/>
      <c r="AU1061" s="144"/>
      <c r="AV1061" s="144"/>
      <c r="AW1061" s="144"/>
      <c r="AX1061" s="144"/>
      <c r="AY1061" s="144"/>
      <c r="AZ1061" s="144"/>
      <c r="BA1061" s="144"/>
      <c r="BB1061" s="144"/>
      <c r="BC1061" s="144"/>
      <c r="BD1061" s="144"/>
      <c r="BE1061" s="144"/>
      <c r="BF1061" s="144"/>
    </row>
    <row r="1062" spans="3:58">
      <c r="C1062" s="144"/>
      <c r="D1062" s="144"/>
      <c r="E1062" s="144"/>
      <c r="F1062" s="144"/>
      <c r="G1062" s="144"/>
      <c r="H1062" s="144"/>
      <c r="I1062" s="144"/>
      <c r="J1062" s="144"/>
      <c r="K1062" s="144"/>
      <c r="L1062" s="144"/>
      <c r="M1062" s="144"/>
      <c r="N1062" s="144"/>
      <c r="O1062" s="144"/>
      <c r="P1062" s="144"/>
      <c r="Q1062" s="145"/>
      <c r="R1062" s="145"/>
      <c r="S1062" s="145"/>
      <c r="T1062" s="145"/>
      <c r="U1062" s="145"/>
      <c r="V1062" s="145"/>
      <c r="W1062" s="145"/>
      <c r="X1062" s="145"/>
      <c r="Y1062" s="145"/>
      <c r="Z1062" s="145"/>
      <c r="AA1062" s="145"/>
      <c r="AB1062" s="145"/>
      <c r="AC1062" s="145"/>
      <c r="AD1062" s="145"/>
      <c r="AE1062" s="144"/>
      <c r="AF1062" s="144"/>
      <c r="AG1062" s="144"/>
      <c r="AH1062" s="144"/>
      <c r="AI1062" s="144"/>
      <c r="AJ1062" s="144"/>
      <c r="AK1062" s="144"/>
      <c r="AL1062" s="144"/>
      <c r="AM1062" s="144"/>
      <c r="AN1062" s="144"/>
      <c r="AO1062" s="144"/>
      <c r="AP1062" s="144"/>
      <c r="AQ1062" s="144"/>
      <c r="AR1062" s="144"/>
      <c r="AS1062" s="144"/>
      <c r="AT1062" s="144"/>
      <c r="AU1062" s="144"/>
      <c r="AV1062" s="144"/>
      <c r="AW1062" s="144"/>
      <c r="AX1062" s="144"/>
      <c r="AY1062" s="144"/>
      <c r="AZ1062" s="144"/>
      <c r="BA1062" s="144"/>
      <c r="BB1062" s="144"/>
      <c r="BC1062" s="144"/>
      <c r="BD1062" s="144"/>
      <c r="BE1062" s="144"/>
      <c r="BF1062" s="144"/>
    </row>
    <row r="1063" spans="3:58">
      <c r="C1063" s="144"/>
      <c r="D1063" s="144"/>
      <c r="E1063" s="144"/>
      <c r="F1063" s="144"/>
      <c r="G1063" s="144"/>
      <c r="H1063" s="144"/>
      <c r="I1063" s="144"/>
      <c r="J1063" s="144"/>
      <c r="K1063" s="144"/>
      <c r="L1063" s="144"/>
      <c r="M1063" s="144"/>
      <c r="N1063" s="144"/>
      <c r="O1063" s="144"/>
      <c r="P1063" s="144"/>
      <c r="Q1063" s="145"/>
      <c r="R1063" s="145"/>
      <c r="S1063" s="145"/>
      <c r="T1063" s="145"/>
      <c r="U1063" s="145"/>
      <c r="V1063" s="145"/>
      <c r="W1063" s="145"/>
      <c r="X1063" s="145"/>
      <c r="Y1063" s="145"/>
      <c r="Z1063" s="145"/>
      <c r="AA1063" s="145"/>
      <c r="AB1063" s="145"/>
      <c r="AC1063" s="145"/>
      <c r="AD1063" s="145"/>
      <c r="AE1063" s="144"/>
      <c r="AF1063" s="144"/>
      <c r="AG1063" s="144"/>
      <c r="AH1063" s="144"/>
      <c r="AI1063" s="144"/>
      <c r="AJ1063" s="144"/>
      <c r="AK1063" s="144"/>
      <c r="AL1063" s="144"/>
      <c r="AM1063" s="144"/>
      <c r="AN1063" s="144"/>
      <c r="AO1063" s="144"/>
      <c r="AP1063" s="144"/>
      <c r="AQ1063" s="144"/>
      <c r="AR1063" s="144"/>
      <c r="AS1063" s="144"/>
      <c r="AT1063" s="144"/>
      <c r="AU1063" s="144"/>
      <c r="AV1063" s="144"/>
      <c r="AW1063" s="144"/>
      <c r="AX1063" s="144"/>
      <c r="AY1063" s="144"/>
      <c r="AZ1063" s="144"/>
      <c r="BA1063" s="144"/>
      <c r="BB1063" s="144"/>
      <c r="BC1063" s="144"/>
      <c r="BD1063" s="144"/>
      <c r="BE1063" s="144"/>
      <c r="BF1063" s="144"/>
    </row>
    <row r="1064" spans="3:58">
      <c r="C1064" s="144"/>
      <c r="D1064" s="144"/>
      <c r="E1064" s="144"/>
      <c r="F1064" s="144"/>
      <c r="G1064" s="144"/>
      <c r="H1064" s="144"/>
      <c r="I1064" s="144"/>
      <c r="J1064" s="144"/>
      <c r="K1064" s="144"/>
      <c r="L1064" s="144"/>
      <c r="M1064" s="144"/>
      <c r="N1064" s="144"/>
      <c r="O1064" s="144"/>
      <c r="P1064" s="144"/>
      <c r="Q1064" s="145"/>
      <c r="R1064" s="145"/>
      <c r="S1064" s="145"/>
      <c r="T1064" s="145"/>
      <c r="U1064" s="145"/>
      <c r="V1064" s="145"/>
      <c r="W1064" s="145"/>
      <c r="X1064" s="145"/>
      <c r="Y1064" s="145"/>
      <c r="Z1064" s="145"/>
      <c r="AA1064" s="145"/>
      <c r="AB1064" s="145"/>
      <c r="AC1064" s="145"/>
      <c r="AD1064" s="145"/>
      <c r="AE1064" s="144"/>
      <c r="AF1064" s="144"/>
      <c r="AG1064" s="144"/>
      <c r="AH1064" s="144"/>
      <c r="AI1064" s="144"/>
      <c r="AJ1064" s="144"/>
      <c r="AK1064" s="144"/>
      <c r="AL1064" s="144"/>
      <c r="AM1064" s="144"/>
      <c r="AN1064" s="144"/>
      <c r="AO1064" s="144"/>
      <c r="AP1064" s="144"/>
      <c r="AQ1064" s="144"/>
      <c r="AR1064" s="144"/>
      <c r="AS1064" s="144"/>
      <c r="AT1064" s="144"/>
      <c r="AU1064" s="144"/>
      <c r="AV1064" s="144"/>
      <c r="AW1064" s="144"/>
      <c r="AX1064" s="144"/>
      <c r="AY1064" s="144"/>
      <c r="AZ1064" s="144"/>
      <c r="BA1064" s="144"/>
      <c r="BB1064" s="144"/>
      <c r="BC1064" s="144"/>
      <c r="BD1064" s="144"/>
      <c r="BE1064" s="144"/>
      <c r="BF1064" s="144"/>
    </row>
    <row r="1065" spans="3:58">
      <c r="C1065" s="144"/>
      <c r="D1065" s="144"/>
      <c r="E1065" s="144"/>
      <c r="F1065" s="144"/>
      <c r="G1065" s="144"/>
      <c r="H1065" s="144"/>
      <c r="I1065" s="144"/>
      <c r="J1065" s="144"/>
      <c r="K1065" s="144"/>
      <c r="L1065" s="144"/>
      <c r="M1065" s="144"/>
      <c r="N1065" s="144"/>
      <c r="O1065" s="144"/>
      <c r="P1065" s="144"/>
      <c r="Q1065" s="145"/>
      <c r="R1065" s="145"/>
      <c r="S1065" s="145"/>
      <c r="T1065" s="145"/>
      <c r="U1065" s="145"/>
      <c r="V1065" s="145"/>
      <c r="W1065" s="145"/>
      <c r="X1065" s="145"/>
      <c r="Y1065" s="145"/>
      <c r="Z1065" s="145"/>
      <c r="AA1065" s="145"/>
      <c r="AB1065" s="145"/>
      <c r="AC1065" s="145"/>
      <c r="AD1065" s="145"/>
      <c r="AE1065" s="144"/>
      <c r="AF1065" s="144"/>
      <c r="AG1065" s="144"/>
      <c r="AH1065" s="144"/>
      <c r="AI1065" s="144"/>
      <c r="AJ1065" s="144"/>
      <c r="AK1065" s="144"/>
      <c r="AL1065" s="144"/>
      <c r="AM1065" s="144"/>
      <c r="AN1065" s="144"/>
      <c r="AO1065" s="144"/>
      <c r="AP1065" s="144"/>
      <c r="AQ1065" s="144"/>
      <c r="AR1065" s="144"/>
      <c r="AS1065" s="144"/>
      <c r="AT1065" s="144"/>
      <c r="AU1065" s="144"/>
      <c r="AV1065" s="144"/>
      <c r="AW1065" s="144"/>
      <c r="AX1065" s="144"/>
      <c r="AY1065" s="144"/>
      <c r="AZ1065" s="144"/>
      <c r="BA1065" s="144"/>
      <c r="BB1065" s="144"/>
      <c r="BC1065" s="144"/>
      <c r="BD1065" s="144"/>
      <c r="BE1065" s="144"/>
      <c r="BF1065" s="144"/>
    </row>
    <row r="1066" spans="3:58">
      <c r="C1066" s="144"/>
      <c r="D1066" s="144"/>
      <c r="E1066" s="144"/>
      <c r="F1066" s="144"/>
      <c r="G1066" s="144"/>
      <c r="H1066" s="144"/>
      <c r="I1066" s="144"/>
      <c r="J1066" s="144"/>
      <c r="K1066" s="144"/>
      <c r="L1066" s="144"/>
      <c r="M1066" s="144"/>
      <c r="N1066" s="144"/>
      <c r="O1066" s="144"/>
      <c r="P1066" s="144"/>
      <c r="Q1066" s="145"/>
      <c r="R1066" s="145"/>
      <c r="S1066" s="145"/>
      <c r="T1066" s="145"/>
      <c r="U1066" s="145"/>
      <c r="V1066" s="145"/>
      <c r="W1066" s="145"/>
      <c r="X1066" s="145"/>
      <c r="Y1066" s="145"/>
      <c r="Z1066" s="145"/>
      <c r="AA1066" s="145"/>
      <c r="AB1066" s="145"/>
      <c r="AC1066" s="145"/>
      <c r="AD1066" s="145"/>
      <c r="AE1066" s="144"/>
      <c r="AF1066" s="144"/>
      <c r="AG1066" s="144"/>
      <c r="AH1066" s="144"/>
      <c r="AI1066" s="144"/>
      <c r="AJ1066" s="144"/>
      <c r="AK1066" s="144"/>
      <c r="AL1066" s="144"/>
      <c r="AM1066" s="144"/>
      <c r="AN1066" s="144"/>
      <c r="AO1066" s="144"/>
      <c r="AP1066" s="144"/>
      <c r="AQ1066" s="144"/>
      <c r="AR1066" s="144"/>
      <c r="AS1066" s="144"/>
      <c r="AT1066" s="144"/>
      <c r="AU1066" s="144"/>
      <c r="AV1066" s="144"/>
      <c r="AW1066" s="144"/>
      <c r="AX1066" s="144"/>
      <c r="AY1066" s="144"/>
      <c r="AZ1066" s="144"/>
      <c r="BA1066" s="144"/>
      <c r="BB1066" s="144"/>
      <c r="BC1066" s="144"/>
      <c r="BD1066" s="144"/>
      <c r="BE1066" s="144"/>
      <c r="BF1066" s="144"/>
    </row>
    <row r="1067" spans="3:58">
      <c r="C1067" s="144"/>
      <c r="D1067" s="144"/>
      <c r="E1067" s="144"/>
      <c r="F1067" s="144"/>
      <c r="G1067" s="144"/>
      <c r="H1067" s="144"/>
      <c r="I1067" s="144"/>
      <c r="J1067" s="144"/>
      <c r="K1067" s="144"/>
      <c r="L1067" s="144"/>
      <c r="M1067" s="144"/>
      <c r="N1067" s="144"/>
      <c r="O1067" s="144"/>
      <c r="P1067" s="144"/>
      <c r="Q1067" s="145"/>
      <c r="R1067" s="145"/>
      <c r="S1067" s="145"/>
      <c r="T1067" s="145"/>
      <c r="U1067" s="145"/>
      <c r="V1067" s="145"/>
      <c r="W1067" s="145"/>
      <c r="X1067" s="145"/>
      <c r="Y1067" s="145"/>
      <c r="Z1067" s="145"/>
      <c r="AA1067" s="145"/>
      <c r="AB1067" s="145"/>
      <c r="AC1067" s="145"/>
      <c r="AD1067" s="145"/>
      <c r="AE1067" s="144"/>
      <c r="AF1067" s="144"/>
      <c r="AG1067" s="144"/>
      <c r="AH1067" s="144"/>
      <c r="AI1067" s="144"/>
      <c r="AJ1067" s="144"/>
      <c r="AK1067" s="144"/>
      <c r="AL1067" s="144"/>
      <c r="AM1067" s="144"/>
      <c r="AN1067" s="144"/>
      <c r="AO1067" s="144"/>
      <c r="AP1067" s="144"/>
      <c r="AQ1067" s="144"/>
      <c r="AR1067" s="144"/>
      <c r="AS1067" s="144"/>
      <c r="AT1067" s="144"/>
      <c r="AU1067" s="144"/>
      <c r="AV1067" s="144"/>
      <c r="AW1067" s="144"/>
      <c r="AX1067" s="144"/>
      <c r="AY1067" s="144"/>
      <c r="AZ1067" s="144"/>
      <c r="BA1067" s="144"/>
      <c r="BB1067" s="144"/>
      <c r="BC1067" s="144"/>
      <c r="BD1067" s="144"/>
      <c r="BE1067" s="144"/>
      <c r="BF1067" s="144"/>
    </row>
    <row r="1068" spans="3:58">
      <c r="C1068" s="144"/>
      <c r="D1068" s="144"/>
      <c r="E1068" s="144"/>
      <c r="F1068" s="144"/>
      <c r="G1068" s="144"/>
      <c r="H1068" s="144"/>
      <c r="I1068" s="144"/>
      <c r="J1068" s="144"/>
      <c r="K1068" s="144"/>
      <c r="L1068" s="144"/>
      <c r="M1068" s="144"/>
      <c r="N1068" s="144"/>
      <c r="O1068" s="144"/>
      <c r="P1068" s="144"/>
      <c r="Q1068" s="145"/>
      <c r="R1068" s="145"/>
      <c r="S1068" s="145"/>
      <c r="T1068" s="145"/>
      <c r="U1068" s="145"/>
      <c r="V1068" s="145"/>
      <c r="W1068" s="145"/>
      <c r="X1068" s="145"/>
      <c r="Y1068" s="145"/>
      <c r="Z1068" s="145"/>
      <c r="AA1068" s="145"/>
      <c r="AB1068" s="145"/>
      <c r="AC1068" s="145"/>
      <c r="AD1068" s="145"/>
      <c r="AE1068" s="144"/>
      <c r="AF1068" s="144"/>
      <c r="AG1068" s="144"/>
      <c r="AH1068" s="144"/>
      <c r="AI1068" s="144"/>
      <c r="AJ1068" s="144"/>
      <c r="AK1068" s="144"/>
      <c r="AL1068" s="144"/>
      <c r="AM1068" s="144"/>
      <c r="AN1068" s="144"/>
      <c r="AO1068" s="144"/>
      <c r="AP1068" s="144"/>
      <c r="AQ1068" s="144"/>
      <c r="AR1068" s="144"/>
      <c r="AS1068" s="144"/>
      <c r="AT1068" s="144"/>
      <c r="AU1068" s="144"/>
      <c r="AV1068" s="144"/>
      <c r="AW1068" s="144"/>
      <c r="AX1068" s="144"/>
      <c r="AY1068" s="144"/>
      <c r="AZ1068" s="144"/>
      <c r="BA1068" s="144"/>
      <c r="BB1068" s="144"/>
      <c r="BC1068" s="144"/>
      <c r="BD1068" s="144"/>
      <c r="BE1068" s="144"/>
      <c r="BF1068" s="144"/>
    </row>
    <row r="1069" spans="3:58">
      <c r="C1069" s="144"/>
      <c r="D1069" s="144"/>
      <c r="E1069" s="144"/>
      <c r="F1069" s="144"/>
      <c r="G1069" s="144"/>
      <c r="H1069" s="144"/>
      <c r="I1069" s="144"/>
      <c r="J1069" s="144"/>
      <c r="K1069" s="144"/>
      <c r="L1069" s="144"/>
      <c r="M1069" s="144"/>
      <c r="N1069" s="144"/>
      <c r="O1069" s="144"/>
      <c r="P1069" s="144"/>
      <c r="Q1069" s="145"/>
      <c r="R1069" s="145"/>
      <c r="S1069" s="145"/>
      <c r="T1069" s="145"/>
      <c r="U1069" s="145"/>
      <c r="V1069" s="145"/>
      <c r="W1069" s="145"/>
      <c r="X1069" s="145"/>
      <c r="Y1069" s="145"/>
      <c r="Z1069" s="145"/>
      <c r="AA1069" s="145"/>
      <c r="AB1069" s="145"/>
      <c r="AC1069" s="145"/>
      <c r="AD1069" s="145"/>
      <c r="AE1069" s="144"/>
      <c r="AF1069" s="144"/>
      <c r="AG1069" s="144"/>
      <c r="AH1069" s="144"/>
      <c r="AI1069" s="144"/>
      <c r="AJ1069" s="144"/>
      <c r="AK1069" s="144"/>
      <c r="AL1069" s="144"/>
      <c r="AM1069" s="144"/>
      <c r="AN1069" s="144"/>
      <c r="AO1069" s="144"/>
      <c r="AP1069" s="144"/>
      <c r="AQ1069" s="144"/>
      <c r="AR1069" s="144"/>
      <c r="AS1069" s="144"/>
      <c r="AT1069" s="144"/>
      <c r="AU1069" s="144"/>
      <c r="AV1069" s="144"/>
      <c r="AW1069" s="144"/>
      <c r="AX1069" s="144"/>
      <c r="AY1069" s="144"/>
      <c r="AZ1069" s="144"/>
      <c r="BA1069" s="144"/>
      <c r="BB1069" s="144"/>
      <c r="BC1069" s="144"/>
      <c r="BD1069" s="144"/>
      <c r="BE1069" s="144"/>
      <c r="BF1069" s="144"/>
    </row>
    <row r="1070" spans="3:58">
      <c r="C1070" s="144"/>
      <c r="D1070" s="144"/>
      <c r="E1070" s="144"/>
      <c r="F1070" s="144"/>
      <c r="G1070" s="144"/>
      <c r="H1070" s="144"/>
      <c r="I1070" s="144"/>
      <c r="J1070" s="144"/>
      <c r="K1070" s="144"/>
      <c r="L1070" s="144"/>
      <c r="M1070" s="144"/>
      <c r="N1070" s="144"/>
      <c r="O1070" s="144"/>
      <c r="P1070" s="144"/>
      <c r="Q1070" s="145"/>
      <c r="R1070" s="145"/>
      <c r="S1070" s="145"/>
      <c r="T1070" s="145"/>
      <c r="U1070" s="145"/>
      <c r="V1070" s="145"/>
      <c r="W1070" s="145"/>
      <c r="X1070" s="145"/>
      <c r="Y1070" s="145"/>
      <c r="Z1070" s="145"/>
      <c r="AA1070" s="145"/>
      <c r="AB1070" s="145"/>
      <c r="AC1070" s="145"/>
      <c r="AD1070" s="145"/>
      <c r="AE1070" s="144"/>
      <c r="AF1070" s="144"/>
      <c r="AG1070" s="144"/>
      <c r="AH1070" s="144"/>
      <c r="AI1070" s="144"/>
      <c r="AJ1070" s="144"/>
      <c r="AK1070" s="144"/>
      <c r="AL1070" s="144"/>
      <c r="AM1070" s="144"/>
      <c r="AN1070" s="144"/>
      <c r="AO1070" s="144"/>
      <c r="AP1070" s="144"/>
      <c r="AQ1070" s="144"/>
      <c r="AR1070" s="144"/>
      <c r="AS1070" s="144"/>
      <c r="AT1070" s="144"/>
      <c r="AU1070" s="144"/>
      <c r="AV1070" s="144"/>
      <c r="AW1070" s="144"/>
      <c r="AX1070" s="144"/>
      <c r="AY1070" s="144"/>
      <c r="AZ1070" s="144"/>
      <c r="BA1070" s="144"/>
      <c r="BB1070" s="144"/>
      <c r="BC1070" s="144"/>
      <c r="BD1070" s="144"/>
      <c r="BE1070" s="144"/>
      <c r="BF1070" s="144"/>
    </row>
    <row r="1071" spans="3:58">
      <c r="C1071" s="144"/>
      <c r="D1071" s="144"/>
      <c r="E1071" s="144"/>
      <c r="F1071" s="144"/>
      <c r="G1071" s="144"/>
      <c r="H1071" s="144"/>
      <c r="I1071" s="144"/>
      <c r="J1071" s="144"/>
      <c r="K1071" s="144"/>
      <c r="L1071" s="144"/>
      <c r="M1071" s="144"/>
      <c r="N1071" s="144"/>
      <c r="O1071" s="144"/>
      <c r="P1071" s="144"/>
      <c r="Q1071" s="145"/>
      <c r="R1071" s="145"/>
      <c r="S1071" s="145"/>
      <c r="T1071" s="145"/>
      <c r="U1071" s="145"/>
      <c r="V1071" s="145"/>
      <c r="W1071" s="145"/>
      <c r="X1071" s="145"/>
      <c r="Y1071" s="145"/>
      <c r="Z1071" s="145"/>
      <c r="AA1071" s="145"/>
      <c r="AB1071" s="145"/>
      <c r="AC1071" s="145"/>
      <c r="AD1071" s="145"/>
      <c r="AE1071" s="144"/>
      <c r="AF1071" s="144"/>
      <c r="AG1071" s="144"/>
      <c r="AH1071" s="144"/>
      <c r="AI1071" s="144"/>
      <c r="AJ1071" s="144"/>
      <c r="AK1071" s="144"/>
      <c r="AL1071" s="144"/>
      <c r="AM1071" s="144"/>
      <c r="AN1071" s="144"/>
      <c r="AO1071" s="144"/>
      <c r="AP1071" s="144"/>
      <c r="AQ1071" s="144"/>
      <c r="AR1071" s="144"/>
      <c r="AS1071" s="144"/>
      <c r="AT1071" s="144"/>
      <c r="AU1071" s="144"/>
      <c r="AV1071" s="144"/>
      <c r="AW1071" s="144"/>
      <c r="AX1071" s="144"/>
      <c r="AY1071" s="144"/>
      <c r="AZ1071" s="144"/>
      <c r="BA1071" s="144"/>
      <c r="BB1071" s="144"/>
      <c r="BC1071" s="144"/>
      <c r="BD1071" s="144"/>
      <c r="BE1071" s="144"/>
      <c r="BF1071" s="144"/>
    </row>
    <row r="1072" spans="3:58">
      <c r="C1072" s="144"/>
      <c r="D1072" s="144"/>
      <c r="E1072" s="144"/>
      <c r="F1072" s="144"/>
      <c r="G1072" s="144"/>
      <c r="H1072" s="144"/>
      <c r="I1072" s="144"/>
      <c r="J1072" s="144"/>
      <c r="K1072" s="144"/>
      <c r="L1072" s="144"/>
      <c r="M1072" s="144"/>
      <c r="N1072" s="144"/>
      <c r="O1072" s="144"/>
      <c r="P1072" s="144"/>
      <c r="Q1072" s="145"/>
      <c r="R1072" s="145"/>
      <c r="S1072" s="145"/>
      <c r="T1072" s="145"/>
      <c r="U1072" s="145"/>
      <c r="V1072" s="145"/>
      <c r="W1072" s="145"/>
      <c r="X1072" s="145"/>
      <c r="Y1072" s="145"/>
      <c r="Z1072" s="145"/>
      <c r="AA1072" s="145"/>
      <c r="AB1072" s="145"/>
      <c r="AC1072" s="145"/>
      <c r="AD1072" s="145"/>
      <c r="AE1072" s="144"/>
      <c r="AF1072" s="144"/>
      <c r="AG1072" s="144"/>
      <c r="AH1072" s="144"/>
      <c r="AI1072" s="144"/>
      <c r="AJ1072" s="144"/>
      <c r="AK1072" s="144"/>
      <c r="AL1072" s="144"/>
      <c r="AM1072" s="144"/>
      <c r="AN1072" s="144"/>
      <c r="AO1072" s="144"/>
      <c r="AP1072" s="144"/>
      <c r="AQ1072" s="144"/>
      <c r="AR1072" s="144"/>
      <c r="AS1072" s="144"/>
      <c r="AT1072" s="144"/>
      <c r="AU1072" s="144"/>
      <c r="AV1072" s="144"/>
      <c r="AW1072" s="144"/>
      <c r="AX1072" s="144"/>
      <c r="AY1072" s="144"/>
      <c r="AZ1072" s="144"/>
      <c r="BA1072" s="144"/>
      <c r="BB1072" s="144"/>
      <c r="BC1072" s="144"/>
      <c r="BD1072" s="144"/>
      <c r="BE1072" s="144"/>
      <c r="BF1072" s="144"/>
    </row>
    <row r="1073" spans="3:58">
      <c r="C1073" s="144"/>
      <c r="D1073" s="144"/>
      <c r="E1073" s="144"/>
      <c r="F1073" s="144"/>
      <c r="G1073" s="144"/>
      <c r="H1073" s="144"/>
      <c r="I1073" s="144"/>
      <c r="J1073" s="144"/>
      <c r="K1073" s="144"/>
      <c r="L1073" s="144"/>
      <c r="M1073" s="144"/>
      <c r="N1073" s="144"/>
      <c r="O1073" s="144"/>
      <c r="P1073" s="144"/>
      <c r="Q1073" s="145"/>
      <c r="R1073" s="145"/>
      <c r="S1073" s="145"/>
      <c r="T1073" s="145"/>
      <c r="U1073" s="145"/>
      <c r="V1073" s="145"/>
      <c r="W1073" s="145"/>
      <c r="X1073" s="145"/>
      <c r="Y1073" s="145"/>
      <c r="Z1073" s="145"/>
      <c r="AA1073" s="145"/>
      <c r="AB1073" s="145"/>
      <c r="AC1073" s="145"/>
      <c r="AD1073" s="145"/>
      <c r="AE1073" s="144"/>
      <c r="AF1073" s="144"/>
      <c r="AG1073" s="144"/>
      <c r="AH1073" s="144"/>
      <c r="AI1073" s="144"/>
      <c r="AJ1073" s="144"/>
      <c r="AK1073" s="144"/>
      <c r="AL1073" s="144"/>
      <c r="AM1073" s="144"/>
      <c r="AN1073" s="144"/>
      <c r="AO1073" s="144"/>
      <c r="AP1073" s="144"/>
      <c r="AQ1073" s="144"/>
      <c r="AR1073" s="144"/>
      <c r="AS1073" s="144"/>
      <c r="AT1073" s="144"/>
      <c r="AU1073" s="144"/>
      <c r="AV1073" s="144"/>
      <c r="AW1073" s="144"/>
      <c r="AX1073" s="144"/>
      <c r="AY1073" s="144"/>
      <c r="AZ1073" s="144"/>
      <c r="BA1073" s="144"/>
      <c r="BB1073" s="144"/>
      <c r="BC1073" s="144"/>
      <c r="BD1073" s="144"/>
      <c r="BE1073" s="144"/>
      <c r="BF1073" s="144"/>
    </row>
    <row r="1074" spans="3:58">
      <c r="C1074" s="144"/>
      <c r="D1074" s="144"/>
      <c r="E1074" s="144"/>
      <c r="F1074" s="144"/>
      <c r="G1074" s="144"/>
      <c r="H1074" s="144"/>
      <c r="I1074" s="144"/>
      <c r="J1074" s="144"/>
      <c r="K1074" s="144"/>
      <c r="L1074" s="144"/>
      <c r="M1074" s="144"/>
      <c r="N1074" s="144"/>
      <c r="O1074" s="144"/>
      <c r="P1074" s="144"/>
      <c r="Q1074" s="145"/>
      <c r="R1074" s="145"/>
      <c r="S1074" s="145"/>
      <c r="T1074" s="145"/>
      <c r="U1074" s="145"/>
      <c r="V1074" s="145"/>
      <c r="W1074" s="145"/>
      <c r="X1074" s="145"/>
      <c r="Y1074" s="145"/>
      <c r="Z1074" s="145"/>
      <c r="AA1074" s="145"/>
      <c r="AB1074" s="145"/>
      <c r="AC1074" s="145"/>
      <c r="AD1074" s="145"/>
      <c r="AE1074" s="144"/>
      <c r="AF1074" s="144"/>
      <c r="AG1074" s="144"/>
      <c r="AH1074" s="144"/>
      <c r="AI1074" s="144"/>
      <c r="AJ1074" s="144"/>
      <c r="AK1074" s="144"/>
      <c r="AL1074" s="144"/>
      <c r="AM1074" s="144"/>
      <c r="AN1074" s="144"/>
      <c r="AO1074" s="144"/>
      <c r="AP1074" s="144"/>
      <c r="AQ1074" s="144"/>
      <c r="AR1074" s="144"/>
      <c r="AS1074" s="144"/>
      <c r="AT1074" s="144"/>
      <c r="AU1074" s="144"/>
      <c r="AV1074" s="144"/>
      <c r="AW1074" s="144"/>
      <c r="AX1074" s="144"/>
      <c r="AY1074" s="144"/>
      <c r="AZ1074" s="144"/>
      <c r="BA1074" s="144"/>
      <c r="BB1074" s="144"/>
      <c r="BC1074" s="144"/>
      <c r="BD1074" s="144"/>
      <c r="BE1074" s="144"/>
      <c r="BF1074" s="144"/>
    </row>
    <row r="1075" spans="3:58">
      <c r="C1075" s="144"/>
      <c r="D1075" s="144"/>
      <c r="E1075" s="144"/>
      <c r="F1075" s="144"/>
      <c r="G1075" s="144"/>
      <c r="H1075" s="144"/>
      <c r="I1075" s="144"/>
      <c r="J1075" s="144"/>
      <c r="K1075" s="144"/>
      <c r="L1075" s="144"/>
      <c r="M1075" s="144"/>
      <c r="N1075" s="144"/>
      <c r="O1075" s="144"/>
      <c r="P1075" s="144"/>
      <c r="Q1075" s="145"/>
      <c r="R1075" s="145"/>
      <c r="S1075" s="145"/>
      <c r="T1075" s="145"/>
      <c r="U1075" s="145"/>
      <c r="V1075" s="145"/>
      <c r="W1075" s="145"/>
      <c r="X1075" s="145"/>
      <c r="Y1075" s="145"/>
      <c r="Z1075" s="145"/>
      <c r="AA1075" s="145"/>
      <c r="AB1075" s="145"/>
      <c r="AC1075" s="145"/>
      <c r="AD1075" s="145"/>
      <c r="AE1075" s="144"/>
      <c r="AF1075" s="144"/>
      <c r="AG1075" s="144"/>
      <c r="AH1075" s="144"/>
      <c r="AI1075" s="144"/>
      <c r="AJ1075" s="144"/>
      <c r="AK1075" s="144"/>
      <c r="AL1075" s="144"/>
      <c r="AM1075" s="144"/>
      <c r="AN1075" s="144"/>
      <c r="AO1075" s="144"/>
      <c r="AP1075" s="144"/>
      <c r="AQ1075" s="144"/>
      <c r="AR1075" s="144"/>
      <c r="AS1075" s="144"/>
      <c r="AT1075" s="144"/>
      <c r="AU1075" s="144"/>
      <c r="AV1075" s="144"/>
      <c r="AW1075" s="144"/>
      <c r="AX1075" s="144"/>
      <c r="AY1075" s="144"/>
      <c r="AZ1075" s="144"/>
      <c r="BA1075" s="144"/>
      <c r="BB1075" s="144"/>
      <c r="BC1075" s="144"/>
      <c r="BD1075" s="144"/>
      <c r="BE1075" s="144"/>
      <c r="BF1075" s="144"/>
    </row>
    <row r="1076" spans="3:58">
      <c r="C1076" s="144"/>
      <c r="D1076" s="144"/>
      <c r="E1076" s="144"/>
      <c r="F1076" s="144"/>
      <c r="G1076" s="144"/>
      <c r="H1076" s="144"/>
      <c r="I1076" s="144"/>
      <c r="J1076" s="144"/>
      <c r="K1076" s="144"/>
      <c r="L1076" s="144"/>
      <c r="M1076" s="144"/>
      <c r="N1076" s="144"/>
      <c r="O1076" s="144"/>
      <c r="P1076" s="144"/>
      <c r="Q1076" s="145"/>
      <c r="R1076" s="145"/>
      <c r="S1076" s="145"/>
      <c r="T1076" s="145"/>
      <c r="U1076" s="145"/>
      <c r="V1076" s="145"/>
      <c r="W1076" s="145"/>
      <c r="X1076" s="145"/>
      <c r="Y1076" s="145"/>
      <c r="Z1076" s="145"/>
      <c r="AA1076" s="145"/>
      <c r="AB1076" s="145"/>
      <c r="AC1076" s="145"/>
      <c r="AD1076" s="145"/>
      <c r="AE1076" s="144"/>
      <c r="AF1076" s="144"/>
      <c r="AG1076" s="144"/>
      <c r="AH1076" s="144"/>
      <c r="AI1076" s="144"/>
      <c r="AJ1076" s="144"/>
      <c r="AK1076" s="144"/>
      <c r="AL1076" s="144"/>
      <c r="AM1076" s="144"/>
      <c r="AN1076" s="144"/>
      <c r="AO1076" s="144"/>
      <c r="AP1076" s="144"/>
      <c r="AQ1076" s="144"/>
      <c r="AR1076" s="144"/>
      <c r="AS1076" s="144"/>
      <c r="AT1076" s="144"/>
      <c r="AU1076" s="144"/>
      <c r="AV1076" s="144"/>
      <c r="AW1076" s="144"/>
      <c r="AX1076" s="144"/>
      <c r="AY1076" s="144"/>
      <c r="AZ1076" s="144"/>
      <c r="BA1076" s="144"/>
      <c r="BB1076" s="144"/>
      <c r="BC1076" s="144"/>
      <c r="BD1076" s="144"/>
      <c r="BE1076" s="144"/>
      <c r="BF1076" s="144"/>
    </row>
    <row r="1077" spans="3:58">
      <c r="C1077" s="144"/>
      <c r="D1077" s="144"/>
      <c r="E1077" s="144"/>
      <c r="F1077" s="144"/>
      <c r="G1077" s="144"/>
      <c r="H1077" s="144"/>
      <c r="I1077" s="144"/>
      <c r="J1077" s="144"/>
      <c r="K1077" s="144"/>
      <c r="L1077" s="144"/>
      <c r="M1077" s="144"/>
      <c r="N1077" s="144"/>
      <c r="O1077" s="144"/>
      <c r="P1077" s="144"/>
      <c r="Q1077" s="145"/>
      <c r="R1077" s="145"/>
      <c r="S1077" s="145"/>
      <c r="T1077" s="145"/>
      <c r="U1077" s="145"/>
      <c r="V1077" s="145"/>
      <c r="W1077" s="145"/>
      <c r="X1077" s="145"/>
      <c r="Y1077" s="145"/>
      <c r="Z1077" s="145"/>
      <c r="AA1077" s="145"/>
      <c r="AB1077" s="145"/>
      <c r="AC1077" s="145"/>
      <c r="AD1077" s="145"/>
      <c r="AE1077" s="144"/>
      <c r="AF1077" s="144"/>
      <c r="AG1077" s="144"/>
      <c r="AH1077" s="144"/>
      <c r="AI1077" s="144"/>
      <c r="AJ1077" s="144"/>
      <c r="AK1077" s="144"/>
      <c r="AL1077" s="144"/>
      <c r="AM1077" s="144"/>
      <c r="AN1077" s="144"/>
      <c r="AO1077" s="144"/>
      <c r="AP1077" s="144"/>
      <c r="AQ1077" s="144"/>
      <c r="AR1077" s="144"/>
      <c r="AS1077" s="144"/>
      <c r="AT1077" s="144"/>
      <c r="AU1077" s="144"/>
      <c r="AV1077" s="144"/>
      <c r="AW1077" s="144"/>
      <c r="AX1077" s="144"/>
      <c r="AY1077" s="144"/>
      <c r="AZ1077" s="144"/>
      <c r="BA1077" s="144"/>
      <c r="BB1077" s="144"/>
      <c r="BC1077" s="144"/>
      <c r="BD1077" s="144"/>
      <c r="BE1077" s="144"/>
      <c r="BF1077" s="144"/>
    </row>
    <row r="1078" spans="3:58">
      <c r="C1078" s="144"/>
      <c r="D1078" s="144"/>
      <c r="E1078" s="144"/>
      <c r="F1078" s="144"/>
      <c r="G1078" s="144"/>
      <c r="H1078" s="144"/>
      <c r="I1078" s="144"/>
      <c r="J1078" s="144"/>
      <c r="K1078" s="144"/>
      <c r="L1078" s="144"/>
      <c r="M1078" s="144"/>
      <c r="N1078" s="144"/>
      <c r="O1078" s="144"/>
      <c r="P1078" s="144"/>
      <c r="Q1078" s="145"/>
      <c r="R1078" s="145"/>
      <c r="S1078" s="145"/>
      <c r="T1078" s="145"/>
      <c r="U1078" s="145"/>
      <c r="V1078" s="145"/>
      <c r="W1078" s="145"/>
      <c r="X1078" s="145"/>
      <c r="Y1078" s="145"/>
      <c r="Z1078" s="145"/>
      <c r="AA1078" s="145"/>
      <c r="AB1078" s="145"/>
      <c r="AC1078" s="145"/>
      <c r="AD1078" s="145"/>
      <c r="AE1078" s="144"/>
      <c r="AF1078" s="144"/>
      <c r="AG1078" s="144"/>
      <c r="AH1078" s="144"/>
      <c r="AI1078" s="144"/>
      <c r="AJ1078" s="144"/>
      <c r="AK1078" s="144"/>
      <c r="AL1078" s="144"/>
      <c r="AM1078" s="144"/>
      <c r="AN1078" s="144"/>
      <c r="AO1078" s="144"/>
      <c r="AP1078" s="144"/>
      <c r="AQ1078" s="144"/>
      <c r="AR1078" s="144"/>
      <c r="AS1078" s="144"/>
      <c r="AT1078" s="144"/>
      <c r="AU1078" s="144"/>
      <c r="AV1078" s="144"/>
      <c r="AW1078" s="144"/>
      <c r="AX1078" s="144"/>
      <c r="AY1078" s="144"/>
      <c r="AZ1078" s="144"/>
      <c r="BA1078" s="144"/>
      <c r="BB1078" s="144"/>
      <c r="BC1078" s="144"/>
      <c r="BD1078" s="144"/>
      <c r="BE1078" s="144"/>
      <c r="BF1078" s="144"/>
    </row>
    <row r="1079" spans="3:58">
      <c r="C1079" s="144"/>
      <c r="D1079" s="144"/>
      <c r="E1079" s="144"/>
      <c r="F1079" s="144"/>
      <c r="G1079" s="144"/>
      <c r="H1079" s="144"/>
      <c r="I1079" s="144"/>
      <c r="J1079" s="144"/>
      <c r="K1079" s="144"/>
      <c r="L1079" s="144"/>
      <c r="M1079" s="144"/>
      <c r="N1079" s="144"/>
      <c r="O1079" s="144"/>
      <c r="P1079" s="144"/>
      <c r="Q1079" s="145"/>
      <c r="R1079" s="145"/>
      <c r="S1079" s="145"/>
      <c r="T1079" s="145"/>
      <c r="U1079" s="145"/>
      <c r="V1079" s="145"/>
      <c r="W1079" s="145"/>
      <c r="X1079" s="145"/>
      <c r="Y1079" s="145"/>
      <c r="Z1079" s="145"/>
      <c r="AA1079" s="145"/>
      <c r="AB1079" s="145"/>
      <c r="AC1079" s="145"/>
      <c r="AD1079" s="145"/>
      <c r="AE1079" s="144"/>
      <c r="AF1079" s="144"/>
      <c r="AG1079" s="144"/>
      <c r="AH1079" s="144"/>
      <c r="AI1079" s="144"/>
      <c r="AJ1079" s="144"/>
      <c r="AK1079" s="144"/>
      <c r="AL1079" s="144"/>
      <c r="AM1079" s="144"/>
      <c r="AN1079" s="144"/>
      <c r="AO1079" s="144"/>
      <c r="AP1079" s="144"/>
      <c r="AQ1079" s="144"/>
      <c r="AR1079" s="144"/>
      <c r="AS1079" s="144"/>
      <c r="AT1079" s="144"/>
      <c r="AU1079" s="144"/>
      <c r="AV1079" s="144"/>
      <c r="AW1079" s="144"/>
      <c r="AX1079" s="144"/>
      <c r="AY1079" s="144"/>
      <c r="AZ1079" s="144"/>
      <c r="BA1079" s="144"/>
      <c r="BB1079" s="144"/>
      <c r="BC1079" s="144"/>
      <c r="BD1079" s="144"/>
      <c r="BE1079" s="144"/>
      <c r="BF1079" s="144"/>
    </row>
    <row r="1080" spans="3:58">
      <c r="C1080" s="144"/>
      <c r="D1080" s="144"/>
      <c r="E1080" s="144"/>
      <c r="F1080" s="144"/>
      <c r="G1080" s="144"/>
      <c r="H1080" s="144"/>
      <c r="I1080" s="144"/>
      <c r="J1080" s="144"/>
      <c r="K1080" s="144"/>
      <c r="L1080" s="144"/>
      <c r="M1080" s="144"/>
      <c r="N1080" s="144"/>
      <c r="O1080" s="144"/>
      <c r="P1080" s="144"/>
      <c r="Q1080" s="145"/>
      <c r="R1080" s="145"/>
      <c r="S1080" s="145"/>
      <c r="T1080" s="145"/>
      <c r="U1080" s="145"/>
      <c r="V1080" s="145"/>
      <c r="W1080" s="145"/>
      <c r="X1080" s="145"/>
      <c r="Y1080" s="145"/>
      <c r="Z1080" s="145"/>
      <c r="AA1080" s="145"/>
      <c r="AB1080" s="145"/>
      <c r="AC1080" s="145"/>
      <c r="AD1080" s="145"/>
      <c r="AE1080" s="144"/>
      <c r="AF1080" s="144"/>
      <c r="AG1080" s="144"/>
      <c r="AH1080" s="144"/>
      <c r="AI1080" s="144"/>
      <c r="AJ1080" s="144"/>
      <c r="AK1080" s="144"/>
      <c r="AL1080" s="144"/>
      <c r="AM1080" s="144"/>
      <c r="AN1080" s="144"/>
      <c r="AO1080" s="144"/>
      <c r="AP1080" s="144"/>
      <c r="AQ1080" s="144"/>
      <c r="AR1080" s="144"/>
      <c r="AS1080" s="144"/>
      <c r="AT1080" s="144"/>
      <c r="AU1080" s="144"/>
      <c r="AV1080" s="144"/>
      <c r="AW1080" s="144"/>
      <c r="AX1080" s="144"/>
      <c r="AY1080" s="144"/>
      <c r="AZ1080" s="144"/>
      <c r="BA1080" s="144"/>
      <c r="BB1080" s="144"/>
      <c r="BC1080" s="144"/>
      <c r="BD1080" s="144"/>
      <c r="BE1080" s="144"/>
      <c r="BF1080" s="144"/>
    </row>
    <row r="1081" spans="3:58">
      <c r="C1081" s="144"/>
      <c r="D1081" s="144"/>
      <c r="E1081" s="144"/>
      <c r="F1081" s="144"/>
      <c r="G1081" s="144"/>
      <c r="H1081" s="144"/>
      <c r="I1081" s="144"/>
      <c r="J1081" s="144"/>
      <c r="K1081" s="144"/>
      <c r="L1081" s="144"/>
      <c r="M1081" s="144"/>
      <c r="N1081" s="144"/>
      <c r="O1081" s="144"/>
      <c r="P1081" s="144"/>
      <c r="Q1081" s="145"/>
      <c r="R1081" s="145"/>
      <c r="S1081" s="145"/>
      <c r="T1081" s="145"/>
      <c r="U1081" s="145"/>
      <c r="V1081" s="145"/>
      <c r="W1081" s="145"/>
      <c r="X1081" s="145"/>
      <c r="Y1081" s="145"/>
      <c r="Z1081" s="145"/>
      <c r="AA1081" s="145"/>
      <c r="AB1081" s="145"/>
      <c r="AC1081" s="145"/>
      <c r="AD1081" s="145"/>
      <c r="AE1081" s="144"/>
      <c r="AF1081" s="144"/>
      <c r="AG1081" s="144"/>
      <c r="AH1081" s="144"/>
      <c r="AI1081" s="144"/>
      <c r="AJ1081" s="144"/>
      <c r="AK1081" s="144"/>
      <c r="AL1081" s="144"/>
      <c r="AM1081" s="144"/>
      <c r="AN1081" s="144"/>
      <c r="AO1081" s="144"/>
      <c r="AP1081" s="144"/>
      <c r="AQ1081" s="144"/>
      <c r="AR1081" s="144"/>
      <c r="AS1081" s="144"/>
      <c r="AT1081" s="144"/>
      <c r="AU1081" s="144"/>
      <c r="AV1081" s="144"/>
      <c r="AW1081" s="144"/>
      <c r="AX1081" s="144"/>
      <c r="AY1081" s="144"/>
      <c r="AZ1081" s="144"/>
      <c r="BA1081" s="144"/>
      <c r="BB1081" s="144"/>
      <c r="BC1081" s="144"/>
      <c r="BD1081" s="144"/>
      <c r="BE1081" s="144"/>
      <c r="BF1081" s="144"/>
    </row>
    <row r="1082" spans="3:58">
      <c r="C1082" s="144"/>
      <c r="D1082" s="144"/>
      <c r="E1082" s="144"/>
      <c r="F1082" s="144"/>
      <c r="G1082" s="144"/>
      <c r="H1082" s="144"/>
      <c r="I1082" s="144"/>
      <c r="J1082" s="144"/>
      <c r="K1082" s="144"/>
      <c r="L1082" s="144"/>
      <c r="M1082" s="144"/>
      <c r="N1082" s="144"/>
      <c r="O1082" s="144"/>
      <c r="P1082" s="144"/>
      <c r="Q1082" s="145"/>
      <c r="R1082" s="145"/>
      <c r="S1082" s="145"/>
      <c r="T1082" s="145"/>
      <c r="U1082" s="145"/>
      <c r="V1082" s="145"/>
      <c r="W1082" s="145"/>
      <c r="X1082" s="145"/>
      <c r="Y1082" s="145"/>
      <c r="Z1082" s="145"/>
      <c r="AA1082" s="145"/>
      <c r="AB1082" s="145"/>
      <c r="AC1082" s="145"/>
      <c r="AD1082" s="145"/>
      <c r="AE1082" s="144"/>
      <c r="AF1082" s="144"/>
      <c r="AG1082" s="144"/>
      <c r="AH1082" s="144"/>
      <c r="AI1082" s="144"/>
      <c r="AJ1082" s="144"/>
      <c r="AK1082" s="144"/>
      <c r="AL1082" s="144"/>
      <c r="AM1082" s="144"/>
      <c r="AN1082" s="144"/>
      <c r="AO1082" s="144"/>
      <c r="AP1082" s="144"/>
      <c r="AQ1082" s="144"/>
      <c r="AR1082" s="144"/>
      <c r="AS1082" s="144"/>
      <c r="AT1082" s="144"/>
      <c r="AU1082" s="144"/>
      <c r="AV1082" s="144"/>
      <c r="AW1082" s="144"/>
      <c r="AX1082" s="144"/>
      <c r="AY1082" s="144"/>
      <c r="AZ1082" s="144"/>
      <c r="BA1082" s="144"/>
      <c r="BB1082" s="144"/>
      <c r="BC1082" s="144"/>
      <c r="BD1082" s="144"/>
      <c r="BE1082" s="144"/>
      <c r="BF1082" s="144"/>
    </row>
    <row r="1083" spans="3:58">
      <c r="C1083" s="144"/>
      <c r="D1083" s="144"/>
      <c r="E1083" s="144"/>
      <c r="F1083" s="144"/>
      <c r="G1083" s="144"/>
      <c r="H1083" s="144"/>
      <c r="I1083" s="144"/>
      <c r="J1083" s="144"/>
      <c r="K1083" s="144"/>
      <c r="L1083" s="144"/>
      <c r="M1083" s="144"/>
      <c r="N1083" s="144"/>
      <c r="O1083" s="144"/>
      <c r="P1083" s="144"/>
      <c r="Q1083" s="145"/>
      <c r="R1083" s="145"/>
      <c r="S1083" s="145"/>
      <c r="T1083" s="145"/>
      <c r="U1083" s="145"/>
      <c r="V1083" s="145"/>
      <c r="W1083" s="145"/>
      <c r="X1083" s="145"/>
      <c r="Y1083" s="145"/>
      <c r="Z1083" s="145"/>
      <c r="AA1083" s="145"/>
      <c r="AB1083" s="145"/>
      <c r="AC1083" s="145"/>
      <c r="AD1083" s="145"/>
      <c r="AE1083" s="144"/>
      <c r="AF1083" s="144"/>
      <c r="AG1083" s="144"/>
      <c r="AH1083" s="144"/>
      <c r="AI1083" s="144"/>
      <c r="AJ1083" s="144"/>
      <c r="AK1083" s="144"/>
      <c r="AL1083" s="144"/>
      <c r="AM1083" s="144"/>
      <c r="AN1083" s="144"/>
      <c r="AO1083" s="144"/>
      <c r="AP1083" s="144"/>
      <c r="AQ1083" s="144"/>
      <c r="AR1083" s="144"/>
      <c r="AS1083" s="144"/>
      <c r="AT1083" s="144"/>
      <c r="AU1083" s="144"/>
      <c r="AV1083" s="144"/>
      <c r="AW1083" s="144"/>
      <c r="AX1083" s="144"/>
      <c r="AY1083" s="144"/>
      <c r="AZ1083" s="144"/>
      <c r="BA1083" s="144"/>
      <c r="BB1083" s="144"/>
      <c r="BC1083" s="144"/>
      <c r="BD1083" s="144"/>
      <c r="BE1083" s="144"/>
      <c r="BF1083" s="144"/>
    </row>
    <row r="1084" spans="3:58">
      <c r="C1084" s="144"/>
      <c r="D1084" s="144"/>
      <c r="E1084" s="144"/>
      <c r="F1084" s="144"/>
      <c r="G1084" s="144"/>
      <c r="H1084" s="144"/>
      <c r="I1084" s="144"/>
      <c r="J1084" s="144"/>
      <c r="K1084" s="144"/>
      <c r="L1084" s="144"/>
      <c r="M1084" s="144"/>
      <c r="N1084" s="144"/>
      <c r="O1084" s="144"/>
      <c r="P1084" s="144"/>
      <c r="Q1084" s="145"/>
      <c r="R1084" s="145"/>
      <c r="S1084" s="145"/>
      <c r="T1084" s="145"/>
      <c r="U1084" s="145"/>
      <c r="V1084" s="145"/>
      <c r="W1084" s="145"/>
      <c r="X1084" s="145"/>
      <c r="Y1084" s="145"/>
      <c r="Z1084" s="145"/>
      <c r="AA1084" s="145"/>
      <c r="AB1084" s="145"/>
      <c r="AC1084" s="145"/>
      <c r="AD1084" s="145"/>
      <c r="AE1084" s="144"/>
      <c r="AF1084" s="144"/>
      <c r="AG1084" s="144"/>
      <c r="AH1084" s="144"/>
      <c r="AI1084" s="144"/>
      <c r="AJ1084" s="144"/>
      <c r="AK1084" s="144"/>
      <c r="AL1084" s="144"/>
      <c r="AM1084" s="144"/>
      <c r="AN1084" s="144"/>
      <c r="AO1084" s="144"/>
      <c r="AP1084" s="144"/>
      <c r="AQ1084" s="144"/>
      <c r="AR1084" s="144"/>
      <c r="AS1084" s="144"/>
      <c r="AT1084" s="144"/>
      <c r="AU1084" s="144"/>
      <c r="AV1084" s="144"/>
      <c r="AW1084" s="144"/>
      <c r="AX1084" s="144"/>
      <c r="AY1084" s="144"/>
      <c r="AZ1084" s="144"/>
      <c r="BA1084" s="144"/>
      <c r="BB1084" s="144"/>
      <c r="BC1084" s="144"/>
      <c r="BD1084" s="144"/>
      <c r="BE1084" s="144"/>
      <c r="BF1084" s="144"/>
    </row>
    <row r="1085" spans="3:58">
      <c r="C1085" s="144"/>
      <c r="D1085" s="144"/>
      <c r="E1085" s="144"/>
      <c r="F1085" s="144"/>
      <c r="G1085" s="144"/>
      <c r="H1085" s="144"/>
      <c r="I1085" s="144"/>
      <c r="J1085" s="144"/>
      <c r="K1085" s="144"/>
      <c r="L1085" s="144"/>
      <c r="M1085" s="144"/>
      <c r="N1085" s="144"/>
      <c r="O1085" s="144"/>
      <c r="P1085" s="144"/>
      <c r="Q1085" s="145"/>
      <c r="R1085" s="145"/>
      <c r="S1085" s="145"/>
      <c r="T1085" s="145"/>
      <c r="U1085" s="145"/>
      <c r="V1085" s="145"/>
      <c r="W1085" s="145"/>
      <c r="X1085" s="145"/>
      <c r="Y1085" s="145"/>
      <c r="Z1085" s="145"/>
      <c r="AA1085" s="145"/>
      <c r="AB1085" s="145"/>
      <c r="AC1085" s="145"/>
      <c r="AD1085" s="145"/>
      <c r="AE1085" s="144"/>
      <c r="AF1085" s="144"/>
      <c r="AG1085" s="144"/>
      <c r="AH1085" s="144"/>
      <c r="AI1085" s="144"/>
      <c r="AJ1085" s="144"/>
      <c r="AK1085" s="144"/>
      <c r="AL1085" s="144"/>
      <c r="AM1085" s="144"/>
      <c r="AN1085" s="144"/>
      <c r="AO1085" s="144"/>
      <c r="AP1085" s="144"/>
      <c r="AQ1085" s="144"/>
      <c r="AR1085" s="144"/>
      <c r="AS1085" s="144"/>
      <c r="AT1085" s="144"/>
      <c r="AU1085" s="144"/>
      <c r="AV1085" s="144"/>
      <c r="AW1085" s="144"/>
      <c r="AX1085" s="144"/>
      <c r="AY1085" s="144"/>
      <c r="AZ1085" s="144"/>
      <c r="BA1085" s="144"/>
      <c r="BB1085" s="144"/>
      <c r="BC1085" s="144"/>
      <c r="BD1085" s="144"/>
      <c r="BE1085" s="144"/>
      <c r="BF1085" s="144"/>
    </row>
    <row r="1086" spans="3:58">
      <c r="C1086" s="144"/>
      <c r="D1086" s="144"/>
      <c r="E1086" s="144"/>
      <c r="F1086" s="144"/>
      <c r="G1086" s="144"/>
      <c r="H1086" s="144"/>
      <c r="I1086" s="144"/>
      <c r="J1086" s="144"/>
      <c r="K1086" s="144"/>
      <c r="L1086" s="144"/>
      <c r="M1086" s="144"/>
      <c r="N1086" s="144"/>
      <c r="O1086" s="144"/>
      <c r="P1086" s="144"/>
      <c r="Q1086" s="145"/>
      <c r="R1086" s="145"/>
      <c r="S1086" s="145"/>
      <c r="T1086" s="145"/>
      <c r="U1086" s="145"/>
      <c r="V1086" s="145"/>
      <c r="W1086" s="145"/>
      <c r="X1086" s="145"/>
      <c r="Y1086" s="145"/>
      <c r="Z1086" s="145"/>
      <c r="AA1086" s="145"/>
      <c r="AB1086" s="145"/>
      <c r="AC1086" s="145"/>
      <c r="AD1086" s="145"/>
      <c r="AE1086" s="144"/>
      <c r="AF1086" s="144"/>
      <c r="AG1086" s="144"/>
      <c r="AH1086" s="144"/>
      <c r="AI1086" s="144"/>
      <c r="AJ1086" s="144"/>
      <c r="AK1086" s="144"/>
      <c r="AL1086" s="144"/>
      <c r="AM1086" s="144"/>
      <c r="AN1086" s="144"/>
      <c r="AO1086" s="144"/>
      <c r="AP1086" s="144"/>
      <c r="AQ1086" s="144"/>
      <c r="AR1086" s="144"/>
      <c r="AS1086" s="144"/>
      <c r="AT1086" s="144"/>
      <c r="AU1086" s="144"/>
      <c r="AV1086" s="144"/>
      <c r="AW1086" s="144"/>
      <c r="AX1086" s="144"/>
      <c r="AY1086" s="144"/>
      <c r="AZ1086" s="144"/>
      <c r="BA1086" s="144"/>
      <c r="BB1086" s="144"/>
      <c r="BC1086" s="144"/>
      <c r="BD1086" s="144"/>
      <c r="BE1086" s="144"/>
      <c r="BF1086" s="144"/>
    </row>
    <row r="1087" spans="3:58">
      <c r="C1087" s="144"/>
      <c r="D1087" s="144"/>
      <c r="E1087" s="144"/>
      <c r="F1087" s="144"/>
      <c r="G1087" s="144"/>
      <c r="H1087" s="144"/>
      <c r="I1087" s="144"/>
      <c r="J1087" s="144"/>
      <c r="K1087" s="144"/>
      <c r="L1087" s="144"/>
      <c r="M1087" s="144"/>
      <c r="N1087" s="144"/>
      <c r="O1087" s="144"/>
      <c r="P1087" s="144"/>
      <c r="Q1087" s="145"/>
      <c r="R1087" s="145"/>
      <c r="S1087" s="145"/>
      <c r="T1087" s="145"/>
      <c r="U1087" s="145"/>
      <c r="V1087" s="145"/>
      <c r="W1087" s="145"/>
      <c r="X1087" s="145"/>
      <c r="Y1087" s="145"/>
      <c r="Z1087" s="145"/>
      <c r="AA1087" s="145"/>
      <c r="AB1087" s="145"/>
      <c r="AC1087" s="145"/>
      <c r="AD1087" s="145"/>
      <c r="AE1087" s="144"/>
      <c r="AF1087" s="144"/>
      <c r="AG1087" s="144"/>
      <c r="AH1087" s="144"/>
      <c r="AI1087" s="144"/>
      <c r="AJ1087" s="144"/>
      <c r="AK1087" s="144"/>
      <c r="AL1087" s="144"/>
      <c r="AM1087" s="144"/>
      <c r="AN1087" s="144"/>
      <c r="AO1087" s="144"/>
      <c r="AP1087" s="144"/>
      <c r="AQ1087" s="144"/>
      <c r="AR1087" s="144"/>
      <c r="AS1087" s="144"/>
      <c r="AT1087" s="144"/>
      <c r="AU1087" s="144"/>
      <c r="AV1087" s="144"/>
      <c r="AW1087" s="144"/>
      <c r="AX1087" s="144"/>
      <c r="AY1087" s="144"/>
      <c r="AZ1087" s="144"/>
      <c r="BA1087" s="144"/>
      <c r="BB1087" s="144"/>
      <c r="BC1087" s="144"/>
      <c r="BD1087" s="144"/>
      <c r="BE1087" s="144"/>
      <c r="BF1087" s="144"/>
    </row>
    <row r="1088" spans="3:58">
      <c r="C1088" s="144"/>
      <c r="D1088" s="144"/>
      <c r="E1088" s="144"/>
      <c r="F1088" s="144"/>
      <c r="G1088" s="144"/>
      <c r="H1088" s="144"/>
      <c r="I1088" s="144"/>
      <c r="J1088" s="144"/>
      <c r="K1088" s="144"/>
      <c r="L1088" s="144"/>
      <c r="M1088" s="144"/>
      <c r="N1088" s="144"/>
      <c r="O1088" s="144"/>
      <c r="P1088" s="144"/>
      <c r="Q1088" s="145"/>
      <c r="R1088" s="145"/>
      <c r="S1088" s="145"/>
      <c r="T1088" s="145"/>
      <c r="U1088" s="145"/>
      <c r="V1088" s="145"/>
      <c r="W1088" s="145"/>
      <c r="X1088" s="145"/>
      <c r="Y1088" s="145"/>
      <c r="Z1088" s="145"/>
      <c r="AA1088" s="145"/>
      <c r="AB1088" s="145"/>
      <c r="AC1088" s="145"/>
      <c r="AD1088" s="145"/>
      <c r="AE1088" s="144"/>
      <c r="AF1088" s="144"/>
      <c r="AG1088" s="144"/>
      <c r="AH1088" s="144"/>
      <c r="AI1088" s="144"/>
      <c r="AJ1088" s="144"/>
      <c r="AK1088" s="144"/>
      <c r="AL1088" s="144"/>
      <c r="AM1088" s="144"/>
      <c r="AN1088" s="144"/>
      <c r="AO1088" s="144"/>
      <c r="AP1088" s="144"/>
      <c r="AQ1088" s="144"/>
      <c r="AR1088" s="144"/>
      <c r="AS1088" s="144"/>
      <c r="AT1088" s="144"/>
      <c r="AU1088" s="144"/>
      <c r="AV1088" s="144"/>
      <c r="AW1088" s="144"/>
      <c r="AX1088" s="144"/>
      <c r="AY1088" s="144"/>
      <c r="AZ1088" s="144"/>
      <c r="BA1088" s="144"/>
      <c r="BB1088" s="144"/>
      <c r="BC1088" s="144"/>
      <c r="BD1088" s="144"/>
      <c r="BE1088" s="144"/>
      <c r="BF1088" s="144"/>
    </row>
    <row r="1089" spans="3:58">
      <c r="C1089" s="144"/>
      <c r="D1089" s="144"/>
      <c r="E1089" s="144"/>
      <c r="F1089" s="144"/>
      <c r="G1089" s="144"/>
      <c r="H1089" s="144"/>
      <c r="I1089" s="144"/>
      <c r="J1089" s="144"/>
      <c r="K1089" s="144"/>
      <c r="L1089" s="144"/>
      <c r="M1089" s="144"/>
      <c r="N1089" s="144"/>
      <c r="O1089" s="144"/>
      <c r="P1089" s="144"/>
      <c r="Q1089" s="145"/>
      <c r="R1089" s="145"/>
      <c r="S1089" s="145"/>
      <c r="T1089" s="145"/>
      <c r="U1089" s="145"/>
      <c r="V1089" s="145"/>
      <c r="W1089" s="145"/>
      <c r="X1089" s="145"/>
      <c r="Y1089" s="145"/>
      <c r="Z1089" s="145"/>
      <c r="AA1089" s="145"/>
      <c r="AB1089" s="145"/>
      <c r="AC1089" s="145"/>
      <c r="AD1089" s="145"/>
      <c r="AE1089" s="144"/>
      <c r="AF1089" s="144"/>
      <c r="AG1089" s="144"/>
      <c r="AH1089" s="144"/>
      <c r="AI1089" s="144"/>
      <c r="AJ1089" s="144"/>
      <c r="AK1089" s="144"/>
      <c r="AL1089" s="144"/>
      <c r="AM1089" s="144"/>
      <c r="AN1089" s="144"/>
      <c r="AO1089" s="144"/>
      <c r="AP1089" s="144"/>
      <c r="AQ1089" s="144"/>
      <c r="AR1089" s="144"/>
      <c r="AS1089" s="144"/>
      <c r="AT1089" s="144"/>
      <c r="AU1089" s="144"/>
      <c r="AV1089" s="144"/>
      <c r="AW1089" s="144"/>
      <c r="AX1089" s="144"/>
      <c r="AY1089" s="144"/>
      <c r="AZ1089" s="144"/>
      <c r="BA1089" s="144"/>
      <c r="BB1089" s="144"/>
      <c r="BC1089" s="144"/>
      <c r="BD1089" s="144"/>
      <c r="BE1089" s="144"/>
      <c r="BF1089" s="144"/>
    </row>
    <row r="1090" spans="3:58">
      <c r="C1090" s="144"/>
      <c r="D1090" s="144"/>
      <c r="E1090" s="144"/>
      <c r="F1090" s="144"/>
      <c r="G1090" s="144"/>
      <c r="H1090" s="144"/>
      <c r="I1090" s="144"/>
      <c r="J1090" s="144"/>
      <c r="K1090" s="144"/>
      <c r="L1090" s="144"/>
      <c r="M1090" s="144"/>
      <c r="N1090" s="144"/>
      <c r="O1090" s="144"/>
      <c r="P1090" s="144"/>
      <c r="Q1090" s="145"/>
      <c r="R1090" s="145"/>
      <c r="S1090" s="145"/>
      <c r="T1090" s="145"/>
      <c r="U1090" s="145"/>
      <c r="V1090" s="145"/>
      <c r="W1090" s="145"/>
      <c r="X1090" s="145"/>
      <c r="Y1090" s="145"/>
      <c r="Z1090" s="145"/>
      <c r="AA1090" s="145"/>
      <c r="AB1090" s="145"/>
      <c r="AC1090" s="145"/>
      <c r="AD1090" s="145"/>
      <c r="AE1090" s="144"/>
      <c r="AF1090" s="144"/>
      <c r="AG1090" s="144"/>
      <c r="AH1090" s="144"/>
      <c r="AI1090" s="144"/>
      <c r="AJ1090" s="144"/>
      <c r="AK1090" s="144"/>
      <c r="AL1090" s="144"/>
      <c r="AM1090" s="144"/>
      <c r="AN1090" s="144"/>
      <c r="AO1090" s="144"/>
      <c r="AP1090" s="144"/>
      <c r="AQ1090" s="144"/>
      <c r="AR1090" s="144"/>
      <c r="AS1090" s="144"/>
      <c r="AT1090" s="144"/>
      <c r="AU1090" s="144"/>
      <c r="AV1090" s="144"/>
      <c r="AW1090" s="144"/>
      <c r="AX1090" s="144"/>
      <c r="AY1090" s="144"/>
      <c r="AZ1090" s="144"/>
      <c r="BA1090" s="144"/>
      <c r="BB1090" s="144"/>
      <c r="BC1090" s="144"/>
      <c r="BD1090" s="144"/>
      <c r="BE1090" s="144"/>
      <c r="BF1090" s="144"/>
    </row>
    <row r="1091" spans="3:58">
      <c r="C1091" s="144"/>
      <c r="D1091" s="144"/>
      <c r="E1091" s="144"/>
      <c r="F1091" s="144"/>
      <c r="G1091" s="144"/>
      <c r="H1091" s="144"/>
      <c r="I1091" s="144"/>
      <c r="J1091" s="144"/>
      <c r="K1091" s="144"/>
      <c r="L1091" s="144"/>
      <c r="M1091" s="144"/>
      <c r="N1091" s="144"/>
      <c r="O1091" s="144"/>
      <c r="P1091" s="144"/>
      <c r="Q1091" s="145"/>
      <c r="R1091" s="145"/>
      <c r="S1091" s="145"/>
      <c r="T1091" s="145"/>
      <c r="U1091" s="145"/>
      <c r="V1091" s="145"/>
      <c r="W1091" s="145"/>
      <c r="X1091" s="145"/>
      <c r="Y1091" s="145"/>
      <c r="Z1091" s="145"/>
      <c r="AA1091" s="145"/>
      <c r="AB1091" s="145"/>
      <c r="AC1091" s="145"/>
      <c r="AD1091" s="145"/>
      <c r="AE1091" s="144"/>
      <c r="AF1091" s="144"/>
      <c r="AG1091" s="144"/>
      <c r="AH1091" s="144"/>
      <c r="AI1091" s="144"/>
      <c r="AJ1091" s="144"/>
      <c r="AK1091" s="144"/>
      <c r="AL1091" s="144"/>
      <c r="AM1091" s="144"/>
      <c r="AN1091" s="144"/>
      <c r="AO1091" s="144"/>
      <c r="AP1091" s="144"/>
      <c r="AQ1091" s="144"/>
      <c r="AR1091" s="144"/>
      <c r="AS1091" s="144"/>
      <c r="AT1091" s="144"/>
      <c r="AU1091" s="144"/>
      <c r="AV1091" s="144"/>
      <c r="AW1091" s="144"/>
      <c r="AX1091" s="144"/>
      <c r="AY1091" s="144"/>
      <c r="AZ1091" s="144"/>
      <c r="BA1091" s="144"/>
      <c r="BB1091" s="144"/>
      <c r="BC1091" s="144"/>
      <c r="BD1091" s="144"/>
      <c r="BE1091" s="144"/>
      <c r="BF1091" s="144"/>
    </row>
    <row r="1092" spans="3:58">
      <c r="C1092" s="144"/>
      <c r="D1092" s="144"/>
      <c r="E1092" s="144"/>
      <c r="F1092" s="144"/>
      <c r="G1092" s="144"/>
      <c r="H1092" s="144"/>
      <c r="I1092" s="144"/>
      <c r="J1092" s="144"/>
      <c r="K1092" s="144"/>
      <c r="L1092" s="144"/>
      <c r="M1092" s="144"/>
      <c r="N1092" s="144"/>
      <c r="O1092" s="144"/>
      <c r="P1092" s="144"/>
      <c r="Q1092" s="145"/>
      <c r="R1092" s="145"/>
      <c r="S1092" s="145"/>
      <c r="T1092" s="145"/>
      <c r="U1092" s="145"/>
      <c r="V1092" s="145"/>
      <c r="W1092" s="145"/>
      <c r="X1092" s="145"/>
      <c r="Y1092" s="145"/>
      <c r="Z1092" s="145"/>
      <c r="AA1092" s="145"/>
      <c r="AB1092" s="145"/>
      <c r="AC1092" s="145"/>
      <c r="AD1092" s="145"/>
      <c r="AE1092" s="144"/>
      <c r="AF1092" s="144"/>
      <c r="AG1092" s="144"/>
      <c r="AH1092" s="144"/>
      <c r="AI1092" s="144"/>
      <c r="AJ1092" s="144"/>
      <c r="AK1092" s="144"/>
      <c r="AL1092" s="144"/>
      <c r="AM1092" s="144"/>
      <c r="AN1092" s="144"/>
      <c r="AO1092" s="144"/>
      <c r="AP1092" s="144"/>
      <c r="AQ1092" s="144"/>
      <c r="AR1092" s="144"/>
      <c r="AS1092" s="144"/>
      <c r="AT1092" s="144"/>
      <c r="AU1092" s="144"/>
      <c r="AV1092" s="144"/>
      <c r="AW1092" s="144"/>
      <c r="AX1092" s="144"/>
      <c r="AY1092" s="144"/>
      <c r="AZ1092" s="144"/>
      <c r="BA1092" s="144"/>
      <c r="BB1092" s="144"/>
      <c r="BC1092" s="144"/>
      <c r="BD1092" s="144"/>
      <c r="BE1092" s="144"/>
      <c r="BF1092" s="144"/>
    </row>
    <row r="1093" spans="3:58">
      <c r="C1093" s="144"/>
      <c r="D1093" s="144"/>
      <c r="E1093" s="144"/>
      <c r="F1093" s="144"/>
      <c r="G1093" s="144"/>
      <c r="H1093" s="144"/>
      <c r="I1093" s="144"/>
      <c r="J1093" s="144"/>
      <c r="K1093" s="144"/>
      <c r="L1093" s="144"/>
      <c r="M1093" s="144"/>
      <c r="N1093" s="144"/>
      <c r="O1093" s="144"/>
      <c r="P1093" s="144"/>
      <c r="Q1093" s="145"/>
      <c r="R1093" s="145"/>
      <c r="S1093" s="145"/>
      <c r="T1093" s="145"/>
      <c r="U1093" s="145"/>
      <c r="V1093" s="145"/>
      <c r="W1093" s="145"/>
      <c r="X1093" s="145"/>
      <c r="Y1093" s="145"/>
      <c r="Z1093" s="145"/>
      <c r="AA1093" s="145"/>
      <c r="AB1093" s="145"/>
      <c r="AC1093" s="145"/>
      <c r="AD1093" s="145"/>
      <c r="AE1093" s="144"/>
      <c r="AF1093" s="144"/>
      <c r="AG1093" s="144"/>
      <c r="AH1093" s="144"/>
      <c r="AI1093" s="144"/>
      <c r="AJ1093" s="144"/>
      <c r="AK1093" s="144"/>
      <c r="AL1093" s="144"/>
      <c r="AM1093" s="144"/>
      <c r="AN1093" s="144"/>
      <c r="AO1093" s="144"/>
      <c r="AP1093" s="144"/>
      <c r="AQ1093" s="144"/>
      <c r="AR1093" s="144"/>
      <c r="AS1093" s="144"/>
      <c r="AT1093" s="144"/>
      <c r="AU1093" s="144"/>
      <c r="AV1093" s="144"/>
      <c r="AW1093" s="144"/>
      <c r="AX1093" s="144"/>
      <c r="AY1093" s="144"/>
      <c r="AZ1093" s="144"/>
      <c r="BA1093" s="144"/>
      <c r="BB1093" s="144"/>
      <c r="BC1093" s="144"/>
      <c r="BD1093" s="144"/>
      <c r="BE1093" s="144"/>
      <c r="BF1093" s="144"/>
    </row>
    <row r="1094" spans="3:58">
      <c r="C1094" s="144"/>
      <c r="D1094" s="144"/>
      <c r="E1094" s="144"/>
      <c r="F1094" s="144"/>
      <c r="G1094" s="144"/>
      <c r="H1094" s="144"/>
      <c r="I1094" s="144"/>
      <c r="J1094" s="144"/>
      <c r="K1094" s="144"/>
      <c r="L1094" s="144"/>
      <c r="M1094" s="144"/>
      <c r="N1094" s="144"/>
      <c r="O1094" s="144"/>
      <c r="P1094" s="144"/>
      <c r="Q1094" s="145"/>
      <c r="R1094" s="145"/>
      <c r="S1094" s="145"/>
      <c r="T1094" s="145"/>
      <c r="U1094" s="145"/>
      <c r="V1094" s="145"/>
      <c r="W1094" s="145"/>
      <c r="X1094" s="145"/>
      <c r="Y1094" s="145"/>
      <c r="Z1094" s="145"/>
      <c r="AA1094" s="145"/>
      <c r="AB1094" s="145"/>
      <c r="AC1094" s="145"/>
      <c r="AD1094" s="145"/>
      <c r="AE1094" s="144"/>
      <c r="AF1094" s="144"/>
      <c r="AG1094" s="144"/>
      <c r="AH1094" s="144"/>
      <c r="AI1094" s="144"/>
      <c r="AJ1094" s="144"/>
      <c r="AK1094" s="144"/>
      <c r="AL1094" s="144"/>
      <c r="AM1094" s="144"/>
      <c r="AN1094" s="144"/>
      <c r="AO1094" s="144"/>
      <c r="AP1094" s="144"/>
      <c r="AQ1094" s="144"/>
      <c r="AR1094" s="144"/>
      <c r="AS1094" s="144"/>
      <c r="AT1094" s="144"/>
      <c r="AU1094" s="144"/>
      <c r="AV1094" s="144"/>
      <c r="AW1094" s="144"/>
      <c r="AX1094" s="144"/>
      <c r="AY1094" s="144"/>
      <c r="AZ1094" s="144"/>
      <c r="BA1094" s="144"/>
      <c r="BB1094" s="144"/>
      <c r="BC1094" s="144"/>
      <c r="BD1094" s="144"/>
      <c r="BE1094" s="144"/>
      <c r="BF1094" s="144"/>
    </row>
    <row r="1095" spans="3:58">
      <c r="C1095" s="144"/>
      <c r="D1095" s="144"/>
      <c r="E1095" s="144"/>
      <c r="F1095" s="144"/>
      <c r="G1095" s="144"/>
      <c r="H1095" s="144"/>
      <c r="I1095" s="144"/>
      <c r="J1095" s="144"/>
      <c r="K1095" s="144"/>
      <c r="L1095" s="144"/>
      <c r="M1095" s="144"/>
      <c r="N1095" s="144"/>
      <c r="O1095" s="144"/>
      <c r="P1095" s="144"/>
      <c r="Q1095" s="145"/>
      <c r="R1095" s="145"/>
      <c r="S1095" s="145"/>
      <c r="T1095" s="145"/>
      <c r="U1095" s="145"/>
      <c r="V1095" s="145"/>
      <c r="W1095" s="145"/>
      <c r="X1095" s="145"/>
      <c r="Y1095" s="145"/>
      <c r="Z1095" s="145"/>
      <c r="AA1095" s="145"/>
      <c r="AB1095" s="145"/>
      <c r="AC1095" s="145"/>
      <c r="AD1095" s="145"/>
      <c r="AE1095" s="144"/>
      <c r="AF1095" s="144"/>
      <c r="AG1095" s="144"/>
      <c r="AH1095" s="144"/>
      <c r="AI1095" s="144"/>
      <c r="AJ1095" s="144"/>
      <c r="AK1095" s="144"/>
      <c r="AL1095" s="144"/>
      <c r="AM1095" s="144"/>
      <c r="AN1095" s="144"/>
      <c r="AO1095" s="144"/>
      <c r="AP1095" s="144"/>
      <c r="AQ1095" s="144"/>
      <c r="AR1095" s="144"/>
      <c r="AS1095" s="144"/>
      <c r="AT1095" s="144"/>
      <c r="AU1095" s="144"/>
      <c r="AV1095" s="144"/>
      <c r="AW1095" s="144"/>
      <c r="AX1095" s="144"/>
      <c r="AY1095" s="144"/>
      <c r="AZ1095" s="144"/>
      <c r="BA1095" s="144"/>
      <c r="BB1095" s="144"/>
      <c r="BC1095" s="144"/>
      <c r="BD1095" s="144"/>
      <c r="BE1095" s="144"/>
      <c r="BF1095" s="144"/>
    </row>
    <row r="1096" spans="3:58">
      <c r="C1096" s="144"/>
      <c r="D1096" s="144"/>
      <c r="E1096" s="144"/>
      <c r="F1096" s="144"/>
      <c r="G1096" s="144"/>
      <c r="H1096" s="144"/>
      <c r="I1096" s="144"/>
      <c r="J1096" s="144"/>
      <c r="K1096" s="144"/>
      <c r="L1096" s="144"/>
      <c r="M1096" s="144"/>
      <c r="N1096" s="144"/>
      <c r="O1096" s="144"/>
      <c r="P1096" s="144"/>
      <c r="Q1096" s="145"/>
      <c r="R1096" s="145"/>
      <c r="S1096" s="145"/>
      <c r="T1096" s="145"/>
      <c r="U1096" s="145"/>
      <c r="V1096" s="145"/>
      <c r="W1096" s="145"/>
      <c r="X1096" s="145"/>
      <c r="Y1096" s="145"/>
      <c r="Z1096" s="145"/>
      <c r="AA1096" s="145"/>
      <c r="AB1096" s="145"/>
      <c r="AC1096" s="145"/>
      <c r="AD1096" s="145"/>
      <c r="AE1096" s="144"/>
      <c r="AF1096" s="144"/>
      <c r="AG1096" s="144"/>
      <c r="AH1096" s="144"/>
      <c r="AI1096" s="144"/>
      <c r="AJ1096" s="144"/>
      <c r="AK1096" s="144"/>
      <c r="AL1096" s="144"/>
      <c r="AM1096" s="144"/>
      <c r="AN1096" s="144"/>
      <c r="AO1096" s="144"/>
      <c r="AP1096" s="144"/>
      <c r="AQ1096" s="144"/>
      <c r="AR1096" s="144"/>
      <c r="AS1096" s="144"/>
      <c r="AT1096" s="144"/>
      <c r="AU1096" s="144"/>
      <c r="AV1096" s="144"/>
      <c r="AW1096" s="144"/>
      <c r="AX1096" s="144"/>
      <c r="AY1096" s="144"/>
      <c r="AZ1096" s="144"/>
      <c r="BA1096" s="144"/>
      <c r="BB1096" s="144"/>
      <c r="BC1096" s="144"/>
      <c r="BD1096" s="144"/>
      <c r="BE1096" s="144"/>
      <c r="BF1096" s="144"/>
    </row>
    <row r="1097" spans="3:58">
      <c r="C1097" s="144"/>
      <c r="D1097" s="144"/>
      <c r="E1097" s="144"/>
      <c r="F1097" s="144"/>
      <c r="G1097" s="144"/>
      <c r="H1097" s="144"/>
      <c r="I1097" s="144"/>
      <c r="J1097" s="144"/>
      <c r="K1097" s="144"/>
      <c r="L1097" s="144"/>
      <c r="M1097" s="144"/>
      <c r="N1097" s="144"/>
      <c r="O1097" s="144"/>
      <c r="P1097" s="144"/>
      <c r="Q1097" s="145"/>
      <c r="R1097" s="145"/>
      <c r="S1097" s="145"/>
      <c r="T1097" s="145"/>
      <c r="U1097" s="145"/>
      <c r="V1097" s="145"/>
      <c r="W1097" s="145"/>
      <c r="X1097" s="145"/>
      <c r="Y1097" s="145"/>
      <c r="Z1097" s="145"/>
      <c r="AA1097" s="145"/>
      <c r="AB1097" s="145"/>
      <c r="AC1097" s="145"/>
      <c r="AD1097" s="145"/>
      <c r="AE1097" s="144"/>
      <c r="AF1097" s="144"/>
      <c r="AG1097" s="144"/>
      <c r="AH1097" s="144"/>
      <c r="AI1097" s="144"/>
      <c r="AJ1097" s="144"/>
      <c r="AK1097" s="144"/>
      <c r="AL1097" s="144"/>
      <c r="AM1097" s="144"/>
      <c r="AN1097" s="144"/>
      <c r="AO1097" s="144"/>
      <c r="AP1097" s="144"/>
      <c r="AQ1097" s="144"/>
      <c r="AR1097" s="144"/>
      <c r="AS1097" s="144"/>
      <c r="AT1097" s="144"/>
      <c r="AU1097" s="144"/>
      <c r="AV1097" s="144"/>
      <c r="AW1097" s="144"/>
      <c r="AX1097" s="144"/>
      <c r="AY1097" s="144"/>
      <c r="AZ1097" s="144"/>
      <c r="BA1097" s="144"/>
      <c r="BB1097" s="144"/>
      <c r="BC1097" s="144"/>
      <c r="BD1097" s="144"/>
      <c r="BE1097" s="144"/>
      <c r="BF1097" s="144"/>
    </row>
    <row r="1098" spans="3:58">
      <c r="C1098" s="144"/>
      <c r="D1098" s="144"/>
      <c r="E1098" s="144"/>
      <c r="F1098" s="144"/>
      <c r="G1098" s="144"/>
      <c r="H1098" s="144"/>
      <c r="I1098" s="144"/>
      <c r="J1098" s="144"/>
      <c r="K1098" s="144"/>
      <c r="L1098" s="144"/>
      <c r="M1098" s="144"/>
      <c r="N1098" s="144"/>
      <c r="O1098" s="144"/>
      <c r="P1098" s="144"/>
      <c r="Q1098" s="145"/>
      <c r="R1098" s="145"/>
      <c r="S1098" s="145"/>
      <c r="T1098" s="145"/>
      <c r="U1098" s="145"/>
      <c r="V1098" s="145"/>
      <c r="W1098" s="145"/>
      <c r="X1098" s="145"/>
      <c r="Y1098" s="145"/>
      <c r="Z1098" s="145"/>
      <c r="AA1098" s="145"/>
      <c r="AB1098" s="145"/>
      <c r="AC1098" s="145"/>
      <c r="AD1098" s="145"/>
      <c r="AE1098" s="144"/>
      <c r="AF1098" s="144"/>
      <c r="AG1098" s="144"/>
      <c r="AH1098" s="144"/>
      <c r="AI1098" s="144"/>
      <c r="AJ1098" s="144"/>
      <c r="AK1098" s="144"/>
      <c r="AL1098" s="144"/>
      <c r="AM1098" s="144"/>
      <c r="AN1098" s="144"/>
      <c r="AO1098" s="144"/>
      <c r="AP1098" s="144"/>
      <c r="AQ1098" s="144"/>
      <c r="AR1098" s="144"/>
      <c r="AS1098" s="144"/>
      <c r="AT1098" s="144"/>
      <c r="AU1098" s="144"/>
      <c r="AV1098" s="144"/>
      <c r="AW1098" s="144"/>
      <c r="AX1098" s="144"/>
      <c r="AY1098" s="144"/>
      <c r="AZ1098" s="144"/>
      <c r="BA1098" s="144"/>
      <c r="BB1098" s="144"/>
      <c r="BC1098" s="144"/>
      <c r="BD1098" s="144"/>
      <c r="BE1098" s="144"/>
      <c r="BF1098" s="144"/>
    </row>
    <row r="1099" spans="3:58">
      <c r="C1099" s="144"/>
      <c r="D1099" s="144"/>
      <c r="E1099" s="144"/>
      <c r="F1099" s="144"/>
      <c r="G1099" s="144"/>
      <c r="H1099" s="144"/>
      <c r="I1099" s="144"/>
      <c r="J1099" s="144"/>
      <c r="K1099" s="144"/>
      <c r="L1099" s="144"/>
      <c r="M1099" s="144"/>
      <c r="N1099" s="144"/>
      <c r="O1099" s="144"/>
      <c r="P1099" s="144"/>
      <c r="Q1099" s="145"/>
      <c r="R1099" s="145"/>
      <c r="S1099" s="145"/>
      <c r="T1099" s="145"/>
      <c r="U1099" s="145"/>
      <c r="V1099" s="145"/>
      <c r="W1099" s="145"/>
      <c r="X1099" s="145"/>
      <c r="Y1099" s="145"/>
      <c r="Z1099" s="145"/>
      <c r="AA1099" s="145"/>
      <c r="AB1099" s="145"/>
      <c r="AC1099" s="145"/>
      <c r="AD1099" s="145"/>
      <c r="AE1099" s="144"/>
      <c r="AF1099" s="144"/>
      <c r="AG1099" s="144"/>
      <c r="AH1099" s="144"/>
      <c r="AI1099" s="144"/>
      <c r="AJ1099" s="144"/>
      <c r="AK1099" s="144"/>
      <c r="AL1099" s="144"/>
      <c r="AM1099" s="144"/>
      <c r="AN1099" s="144"/>
      <c r="AO1099" s="144"/>
      <c r="AP1099" s="144"/>
      <c r="AQ1099" s="144"/>
      <c r="AR1099" s="144"/>
      <c r="AS1099" s="144"/>
      <c r="AT1099" s="144"/>
      <c r="AU1099" s="144"/>
      <c r="AV1099" s="144"/>
      <c r="AW1099" s="144"/>
      <c r="AX1099" s="144"/>
      <c r="AY1099" s="144"/>
      <c r="AZ1099" s="144"/>
      <c r="BA1099" s="144"/>
      <c r="BB1099" s="144"/>
      <c r="BC1099" s="144"/>
      <c r="BD1099" s="144"/>
      <c r="BE1099" s="144"/>
      <c r="BF1099" s="144"/>
    </row>
    <row r="1100" spans="3:58">
      <c r="C1100" s="144"/>
      <c r="D1100" s="144"/>
      <c r="E1100" s="144"/>
      <c r="F1100" s="144"/>
      <c r="G1100" s="144"/>
      <c r="H1100" s="144"/>
      <c r="I1100" s="144"/>
      <c r="J1100" s="144"/>
      <c r="K1100" s="144"/>
      <c r="L1100" s="144"/>
      <c r="M1100" s="144"/>
      <c r="N1100" s="144"/>
      <c r="O1100" s="144"/>
      <c r="P1100" s="144"/>
      <c r="Q1100" s="145"/>
      <c r="R1100" s="145"/>
      <c r="S1100" s="145"/>
      <c r="T1100" s="145"/>
      <c r="U1100" s="145"/>
      <c r="V1100" s="145"/>
      <c r="W1100" s="145"/>
      <c r="X1100" s="145"/>
      <c r="Y1100" s="145"/>
      <c r="Z1100" s="145"/>
      <c r="AA1100" s="145"/>
      <c r="AB1100" s="145"/>
      <c r="AC1100" s="145"/>
      <c r="AD1100" s="145"/>
      <c r="AE1100" s="144"/>
      <c r="AF1100" s="144"/>
      <c r="AG1100" s="144"/>
      <c r="AH1100" s="144"/>
      <c r="AI1100" s="144"/>
      <c r="AJ1100" s="144"/>
      <c r="AK1100" s="144"/>
      <c r="AL1100" s="144"/>
      <c r="AM1100" s="144"/>
      <c r="AN1100" s="144"/>
      <c r="AO1100" s="144"/>
      <c r="AP1100" s="144"/>
      <c r="AQ1100" s="144"/>
      <c r="AR1100" s="144"/>
      <c r="AS1100" s="144"/>
      <c r="AT1100" s="144"/>
      <c r="AU1100" s="144"/>
      <c r="AV1100" s="144"/>
      <c r="AW1100" s="144"/>
      <c r="AX1100" s="144"/>
      <c r="AY1100" s="144"/>
      <c r="AZ1100" s="144"/>
      <c r="BA1100" s="144"/>
      <c r="BB1100" s="144"/>
      <c r="BC1100" s="144"/>
      <c r="BD1100" s="144"/>
      <c r="BE1100" s="144"/>
      <c r="BF1100" s="144"/>
    </row>
    <row r="1101" spans="3:58">
      <c r="C1101" s="144"/>
      <c r="D1101" s="144"/>
      <c r="E1101" s="144"/>
      <c r="F1101" s="144"/>
      <c r="G1101" s="144"/>
      <c r="H1101" s="144"/>
      <c r="I1101" s="144"/>
      <c r="J1101" s="144"/>
      <c r="K1101" s="144"/>
      <c r="L1101" s="144"/>
      <c r="M1101" s="144"/>
      <c r="N1101" s="144"/>
      <c r="O1101" s="144"/>
      <c r="P1101" s="144"/>
      <c r="Q1101" s="145"/>
      <c r="R1101" s="145"/>
      <c r="S1101" s="145"/>
      <c r="T1101" s="145"/>
      <c r="U1101" s="145"/>
      <c r="V1101" s="145"/>
      <c r="W1101" s="145"/>
      <c r="X1101" s="145"/>
      <c r="Y1101" s="145"/>
      <c r="Z1101" s="145"/>
      <c r="AA1101" s="145"/>
      <c r="AB1101" s="145"/>
      <c r="AC1101" s="145"/>
      <c r="AD1101" s="145"/>
      <c r="AE1101" s="144"/>
      <c r="AF1101" s="144"/>
      <c r="AG1101" s="144"/>
      <c r="AH1101" s="144"/>
      <c r="AI1101" s="144"/>
      <c r="AJ1101" s="144"/>
      <c r="AK1101" s="144"/>
      <c r="AL1101" s="144"/>
      <c r="AM1101" s="144"/>
      <c r="AN1101" s="144"/>
      <c r="AO1101" s="144"/>
      <c r="AP1101" s="144"/>
      <c r="AQ1101" s="144"/>
      <c r="AR1101" s="144"/>
      <c r="AS1101" s="144"/>
      <c r="AT1101" s="144"/>
      <c r="AU1101" s="144"/>
      <c r="AV1101" s="144"/>
      <c r="AW1101" s="144"/>
      <c r="AX1101" s="144"/>
      <c r="AY1101" s="144"/>
      <c r="AZ1101" s="144"/>
      <c r="BA1101" s="144"/>
      <c r="BB1101" s="144"/>
      <c r="BC1101" s="144"/>
      <c r="BD1101" s="144"/>
      <c r="BE1101" s="144"/>
      <c r="BF1101" s="144"/>
    </row>
    <row r="1102" spans="3:58">
      <c r="C1102" s="144"/>
      <c r="D1102" s="144"/>
      <c r="E1102" s="144"/>
      <c r="F1102" s="144"/>
      <c r="G1102" s="144"/>
      <c r="H1102" s="144"/>
      <c r="I1102" s="144"/>
      <c r="J1102" s="144"/>
      <c r="K1102" s="144"/>
      <c r="L1102" s="144"/>
      <c r="M1102" s="144"/>
      <c r="N1102" s="144"/>
      <c r="O1102" s="144"/>
      <c r="P1102" s="144"/>
      <c r="Q1102" s="145"/>
      <c r="R1102" s="145"/>
      <c r="S1102" s="145"/>
      <c r="T1102" s="145"/>
      <c r="U1102" s="145"/>
      <c r="V1102" s="145"/>
      <c r="W1102" s="145"/>
      <c r="X1102" s="145"/>
      <c r="Y1102" s="145"/>
      <c r="Z1102" s="145"/>
      <c r="AA1102" s="145"/>
      <c r="AB1102" s="145"/>
      <c r="AC1102" s="145"/>
      <c r="AD1102" s="145"/>
      <c r="AE1102" s="144"/>
      <c r="AF1102" s="144"/>
      <c r="AG1102" s="144"/>
      <c r="AH1102" s="144"/>
      <c r="AI1102" s="144"/>
      <c r="AJ1102" s="144"/>
      <c r="AK1102" s="144"/>
      <c r="AL1102" s="144"/>
      <c r="AM1102" s="144"/>
      <c r="AN1102" s="144"/>
      <c r="AO1102" s="144"/>
      <c r="AP1102" s="144"/>
      <c r="AQ1102" s="144"/>
      <c r="AR1102" s="144"/>
      <c r="AS1102" s="144"/>
      <c r="AT1102" s="144"/>
      <c r="AU1102" s="144"/>
      <c r="AV1102" s="144"/>
      <c r="AW1102" s="144"/>
      <c r="AX1102" s="144"/>
      <c r="AY1102" s="144"/>
      <c r="AZ1102" s="144"/>
      <c r="BA1102" s="144"/>
      <c r="BB1102" s="144"/>
      <c r="BC1102" s="144"/>
      <c r="BD1102" s="144"/>
      <c r="BE1102" s="144"/>
      <c r="BF1102" s="144"/>
    </row>
    <row r="1103" spans="3:58">
      <c r="C1103" s="144"/>
      <c r="D1103" s="144"/>
      <c r="E1103" s="144"/>
      <c r="F1103" s="144"/>
      <c r="G1103" s="144"/>
      <c r="H1103" s="144"/>
      <c r="I1103" s="144"/>
      <c r="J1103" s="144"/>
      <c r="K1103" s="144"/>
      <c r="L1103" s="144"/>
      <c r="M1103" s="144"/>
      <c r="N1103" s="144"/>
      <c r="O1103" s="144"/>
      <c r="P1103" s="144"/>
      <c r="Q1103" s="145"/>
      <c r="R1103" s="145"/>
      <c r="S1103" s="145"/>
      <c r="T1103" s="145"/>
      <c r="U1103" s="145"/>
      <c r="V1103" s="145"/>
      <c r="W1103" s="145"/>
      <c r="X1103" s="145"/>
      <c r="Y1103" s="145"/>
      <c r="Z1103" s="145"/>
      <c r="AA1103" s="145"/>
      <c r="AB1103" s="145"/>
      <c r="AC1103" s="145"/>
      <c r="AD1103" s="145"/>
      <c r="AE1103" s="144"/>
      <c r="AF1103" s="144"/>
      <c r="AG1103" s="144"/>
      <c r="AH1103" s="144"/>
      <c r="AI1103" s="144"/>
      <c r="AJ1103" s="144"/>
      <c r="AK1103" s="144"/>
      <c r="AL1103" s="144"/>
      <c r="AM1103" s="144"/>
      <c r="AN1103" s="144"/>
      <c r="AO1103" s="144"/>
      <c r="AP1103" s="144"/>
      <c r="AQ1103" s="144"/>
      <c r="AR1103" s="144"/>
      <c r="AS1103" s="144"/>
      <c r="AT1103" s="144"/>
      <c r="AU1103" s="144"/>
      <c r="AV1103" s="144"/>
      <c r="AW1103" s="144"/>
      <c r="AX1103" s="144"/>
      <c r="AY1103" s="144"/>
      <c r="AZ1103" s="144"/>
      <c r="BA1103" s="144"/>
      <c r="BB1103" s="144"/>
      <c r="BC1103" s="144"/>
      <c r="BD1103" s="144"/>
      <c r="BE1103" s="144"/>
      <c r="BF1103" s="144"/>
    </row>
    <row r="1104" spans="3:58">
      <c r="C1104" s="144"/>
      <c r="D1104" s="144"/>
      <c r="E1104" s="144"/>
      <c r="F1104" s="144"/>
      <c r="G1104" s="144"/>
      <c r="H1104" s="144"/>
      <c r="I1104" s="144"/>
      <c r="J1104" s="144"/>
      <c r="K1104" s="144"/>
      <c r="L1104" s="144"/>
      <c r="M1104" s="144"/>
      <c r="N1104" s="144"/>
      <c r="O1104" s="144"/>
      <c r="P1104" s="144"/>
      <c r="Q1104" s="145"/>
      <c r="R1104" s="145"/>
      <c r="S1104" s="145"/>
      <c r="T1104" s="145"/>
      <c r="U1104" s="145"/>
      <c r="V1104" s="145"/>
      <c r="W1104" s="145"/>
      <c r="X1104" s="145"/>
      <c r="Y1104" s="145"/>
      <c r="Z1104" s="145"/>
      <c r="AA1104" s="145"/>
      <c r="AB1104" s="145"/>
      <c r="AC1104" s="145"/>
      <c r="AD1104" s="145"/>
      <c r="AE1104" s="144"/>
      <c r="AF1104" s="144"/>
      <c r="AG1104" s="144"/>
      <c r="AH1104" s="144"/>
      <c r="AI1104" s="144"/>
      <c r="AJ1104" s="144"/>
      <c r="AK1104" s="144"/>
      <c r="AL1104" s="144"/>
      <c r="AM1104" s="144"/>
      <c r="AN1104" s="144"/>
      <c r="AO1104" s="144"/>
      <c r="AP1104" s="144"/>
      <c r="AQ1104" s="144"/>
      <c r="AR1104" s="144"/>
      <c r="AS1104" s="144"/>
      <c r="AT1104" s="144"/>
      <c r="AU1104" s="144"/>
      <c r="AV1104" s="144"/>
      <c r="AW1104" s="144"/>
      <c r="AX1104" s="144"/>
      <c r="AY1104" s="144"/>
      <c r="AZ1104" s="144"/>
      <c r="BA1104" s="144"/>
      <c r="BB1104" s="144"/>
      <c r="BC1104" s="144"/>
      <c r="BD1104" s="144"/>
      <c r="BE1104" s="144"/>
      <c r="BF1104" s="144"/>
    </row>
    <row r="1105" spans="3:58">
      <c r="C1105" s="144"/>
      <c r="D1105" s="144"/>
      <c r="E1105" s="144"/>
      <c r="F1105" s="144"/>
      <c r="G1105" s="144"/>
      <c r="H1105" s="144"/>
      <c r="I1105" s="144"/>
      <c r="J1105" s="144"/>
      <c r="K1105" s="144"/>
      <c r="L1105" s="144"/>
      <c r="M1105" s="144"/>
      <c r="N1105" s="144"/>
      <c r="O1105" s="144"/>
      <c r="P1105" s="144"/>
      <c r="Q1105" s="145"/>
      <c r="R1105" s="145"/>
      <c r="S1105" s="145"/>
      <c r="T1105" s="145"/>
      <c r="U1105" s="145"/>
      <c r="V1105" s="145"/>
      <c r="W1105" s="145"/>
      <c r="X1105" s="145"/>
      <c r="Y1105" s="145"/>
      <c r="Z1105" s="145"/>
      <c r="AA1105" s="145"/>
      <c r="AB1105" s="145"/>
      <c r="AC1105" s="145"/>
      <c r="AD1105" s="145"/>
      <c r="AE1105" s="144"/>
      <c r="AF1105" s="144"/>
      <c r="AG1105" s="144"/>
      <c r="AH1105" s="144"/>
      <c r="AI1105" s="144"/>
      <c r="AJ1105" s="144"/>
      <c r="AK1105" s="144"/>
      <c r="AL1105" s="144"/>
      <c r="AM1105" s="144"/>
      <c r="AN1105" s="144"/>
      <c r="AO1105" s="144"/>
      <c r="AP1105" s="144"/>
      <c r="AQ1105" s="144"/>
      <c r="AR1105" s="144"/>
      <c r="AS1105" s="144"/>
      <c r="AT1105" s="144"/>
      <c r="AU1105" s="144"/>
      <c r="AV1105" s="144"/>
      <c r="AW1105" s="144"/>
      <c r="AX1105" s="144"/>
      <c r="AY1105" s="144"/>
      <c r="AZ1105" s="144"/>
      <c r="BA1105" s="144"/>
      <c r="BB1105" s="144"/>
      <c r="BC1105" s="144"/>
      <c r="BD1105" s="144"/>
      <c r="BE1105" s="144"/>
      <c r="BF1105" s="144"/>
    </row>
    <row r="1106" spans="3:58">
      <c r="C1106" s="144"/>
      <c r="D1106" s="144"/>
      <c r="E1106" s="144"/>
      <c r="F1106" s="144"/>
      <c r="G1106" s="144"/>
      <c r="H1106" s="144"/>
      <c r="I1106" s="144"/>
      <c r="J1106" s="144"/>
      <c r="K1106" s="144"/>
      <c r="L1106" s="144"/>
      <c r="M1106" s="144"/>
      <c r="N1106" s="144"/>
      <c r="O1106" s="144"/>
      <c r="P1106" s="144"/>
      <c r="Q1106" s="145"/>
      <c r="R1106" s="145"/>
      <c r="S1106" s="145"/>
      <c r="T1106" s="145"/>
      <c r="U1106" s="145"/>
      <c r="V1106" s="145"/>
      <c r="W1106" s="145"/>
      <c r="X1106" s="145"/>
      <c r="Y1106" s="145"/>
      <c r="Z1106" s="145"/>
      <c r="AA1106" s="145"/>
      <c r="AB1106" s="145"/>
      <c r="AC1106" s="145"/>
      <c r="AD1106" s="145"/>
      <c r="AE1106" s="144"/>
      <c r="AF1106" s="144"/>
      <c r="AG1106" s="144"/>
      <c r="AH1106" s="144"/>
      <c r="AI1106" s="144"/>
      <c r="AJ1106" s="144"/>
      <c r="AK1106" s="144"/>
      <c r="AL1106" s="144"/>
      <c r="AM1106" s="144"/>
      <c r="AN1106" s="144"/>
      <c r="AO1106" s="144"/>
      <c r="AP1106" s="144"/>
      <c r="AQ1106" s="144"/>
      <c r="AR1106" s="144"/>
      <c r="AS1106" s="144"/>
      <c r="AT1106" s="144"/>
      <c r="AU1106" s="144"/>
      <c r="AV1106" s="144"/>
      <c r="AW1106" s="144"/>
      <c r="AX1106" s="144"/>
      <c r="AY1106" s="144"/>
      <c r="AZ1106" s="144"/>
      <c r="BA1106" s="144"/>
      <c r="BB1106" s="144"/>
      <c r="BC1106" s="144"/>
      <c r="BD1106" s="144"/>
      <c r="BE1106" s="144"/>
      <c r="BF1106" s="144"/>
    </row>
    <row r="1107" spans="3:58">
      <c r="C1107" s="144"/>
      <c r="D1107" s="144"/>
      <c r="E1107" s="144"/>
      <c r="F1107" s="144"/>
      <c r="G1107" s="144"/>
      <c r="H1107" s="144"/>
      <c r="I1107" s="144"/>
      <c r="J1107" s="144"/>
      <c r="K1107" s="144"/>
      <c r="L1107" s="144"/>
      <c r="M1107" s="144"/>
      <c r="N1107" s="144"/>
      <c r="O1107" s="144"/>
      <c r="P1107" s="144"/>
      <c r="Q1107" s="145"/>
      <c r="R1107" s="145"/>
      <c r="S1107" s="145"/>
      <c r="T1107" s="145"/>
      <c r="U1107" s="145"/>
      <c r="V1107" s="145"/>
      <c r="W1107" s="145"/>
      <c r="X1107" s="145"/>
      <c r="Y1107" s="145"/>
      <c r="Z1107" s="145"/>
      <c r="AA1107" s="145"/>
      <c r="AB1107" s="145"/>
      <c r="AC1107" s="145"/>
      <c r="AD1107" s="145"/>
      <c r="AE1107" s="144"/>
      <c r="AF1107" s="144"/>
      <c r="AG1107" s="144"/>
      <c r="AH1107" s="144"/>
      <c r="AI1107" s="144"/>
      <c r="AJ1107" s="144"/>
      <c r="AK1107" s="144"/>
      <c r="AL1107" s="144"/>
      <c r="AM1107" s="144"/>
      <c r="AN1107" s="144"/>
      <c r="AO1107" s="144"/>
      <c r="AP1107" s="144"/>
      <c r="AQ1107" s="144"/>
      <c r="AR1107" s="144"/>
      <c r="AS1107" s="144"/>
      <c r="AT1107" s="144"/>
      <c r="AU1107" s="144"/>
      <c r="AV1107" s="144"/>
      <c r="AW1107" s="144"/>
      <c r="AX1107" s="144"/>
      <c r="AY1107" s="144"/>
      <c r="AZ1107" s="144"/>
      <c r="BA1107" s="144"/>
      <c r="BB1107" s="144"/>
      <c r="BC1107" s="144"/>
      <c r="BD1107" s="144"/>
      <c r="BE1107" s="144"/>
      <c r="BF1107" s="144"/>
    </row>
    <row r="1108" spans="3:58">
      <c r="C1108" s="144"/>
      <c r="D1108" s="144"/>
      <c r="E1108" s="144"/>
      <c r="F1108" s="144"/>
      <c r="G1108" s="144"/>
      <c r="H1108" s="144"/>
      <c r="I1108" s="144"/>
      <c r="J1108" s="144"/>
      <c r="K1108" s="144"/>
      <c r="L1108" s="144"/>
      <c r="M1108" s="144"/>
      <c r="N1108" s="144"/>
      <c r="O1108" s="144"/>
      <c r="P1108" s="144"/>
      <c r="Q1108" s="145"/>
      <c r="R1108" s="145"/>
      <c r="S1108" s="145"/>
      <c r="T1108" s="145"/>
      <c r="U1108" s="145"/>
      <c r="V1108" s="145"/>
      <c r="W1108" s="145"/>
      <c r="X1108" s="145"/>
      <c r="Y1108" s="145"/>
      <c r="Z1108" s="145"/>
      <c r="AA1108" s="145"/>
      <c r="AB1108" s="145"/>
      <c r="AC1108" s="145"/>
      <c r="AD1108" s="145"/>
      <c r="AE1108" s="144"/>
      <c r="AF1108" s="144"/>
      <c r="AG1108" s="144"/>
      <c r="AH1108" s="144"/>
      <c r="AI1108" s="144"/>
      <c r="AJ1108" s="144"/>
      <c r="AK1108" s="144"/>
      <c r="AL1108" s="144"/>
      <c r="AM1108" s="144"/>
      <c r="AN1108" s="144"/>
      <c r="AO1108" s="144"/>
      <c r="AP1108" s="144"/>
      <c r="AQ1108" s="144"/>
      <c r="AR1108" s="144"/>
      <c r="AS1108" s="144"/>
      <c r="AT1108" s="144"/>
      <c r="AU1108" s="144"/>
      <c r="AV1108" s="144"/>
      <c r="AW1108" s="144"/>
      <c r="AX1108" s="144"/>
      <c r="AY1108" s="144"/>
      <c r="AZ1108" s="144"/>
      <c r="BA1108" s="144"/>
      <c r="BB1108" s="144"/>
      <c r="BC1108" s="144"/>
      <c r="BD1108" s="144"/>
      <c r="BE1108" s="144"/>
      <c r="BF1108" s="144"/>
    </row>
    <row r="1109" spans="3:58">
      <c r="C1109" s="144"/>
      <c r="D1109" s="144"/>
      <c r="E1109" s="144"/>
      <c r="F1109" s="144"/>
      <c r="G1109" s="144"/>
      <c r="H1109" s="144"/>
      <c r="I1109" s="144"/>
      <c r="J1109" s="144"/>
      <c r="K1109" s="144"/>
      <c r="L1109" s="144"/>
      <c r="M1109" s="144"/>
      <c r="N1109" s="144"/>
      <c r="O1109" s="144"/>
      <c r="P1109" s="144"/>
      <c r="Q1109" s="145"/>
      <c r="R1109" s="145"/>
      <c r="S1109" s="145"/>
      <c r="T1109" s="145"/>
      <c r="U1109" s="145"/>
      <c r="V1109" s="145"/>
      <c r="W1109" s="145"/>
      <c r="X1109" s="145"/>
      <c r="Y1109" s="145"/>
      <c r="Z1109" s="145"/>
      <c r="AA1109" s="145"/>
      <c r="AB1109" s="145"/>
      <c r="AC1109" s="145"/>
      <c r="AD1109" s="145"/>
      <c r="AE1109" s="144"/>
      <c r="AF1109" s="144"/>
      <c r="AG1109" s="144"/>
      <c r="AH1109" s="144"/>
      <c r="AI1109" s="144"/>
      <c r="AJ1109" s="144"/>
      <c r="AK1109" s="144"/>
      <c r="AL1109" s="144"/>
      <c r="AM1109" s="144"/>
      <c r="AN1109" s="144"/>
      <c r="AO1109" s="144"/>
      <c r="AP1109" s="144"/>
      <c r="AQ1109" s="144"/>
      <c r="AR1109" s="144"/>
      <c r="AS1109" s="144"/>
      <c r="AT1109" s="144"/>
      <c r="AU1109" s="144"/>
      <c r="AV1109" s="144"/>
      <c r="AW1109" s="144"/>
      <c r="AX1109" s="144"/>
      <c r="AY1109" s="144"/>
      <c r="AZ1109" s="144"/>
      <c r="BA1109" s="144"/>
      <c r="BB1109" s="144"/>
      <c r="BC1109" s="144"/>
      <c r="BD1109" s="144"/>
      <c r="BE1109" s="144"/>
      <c r="BF1109" s="144"/>
    </row>
    <row r="1110" spans="3:58">
      <c r="C1110" s="144"/>
      <c r="D1110" s="144"/>
      <c r="E1110" s="144"/>
      <c r="F1110" s="144"/>
      <c r="G1110" s="144"/>
      <c r="H1110" s="144"/>
      <c r="I1110" s="144"/>
      <c r="J1110" s="144"/>
      <c r="K1110" s="144"/>
      <c r="L1110" s="144"/>
      <c r="M1110" s="144"/>
      <c r="N1110" s="144"/>
      <c r="O1110" s="144"/>
      <c r="P1110" s="144"/>
      <c r="Q1110" s="145"/>
      <c r="R1110" s="145"/>
      <c r="S1110" s="145"/>
      <c r="T1110" s="145"/>
      <c r="U1110" s="145"/>
      <c r="V1110" s="145"/>
      <c r="W1110" s="145"/>
      <c r="X1110" s="145"/>
      <c r="Y1110" s="145"/>
      <c r="Z1110" s="145"/>
      <c r="AA1110" s="145"/>
      <c r="AB1110" s="145"/>
      <c r="AC1110" s="145"/>
      <c r="AD1110" s="145"/>
      <c r="AE1110" s="144"/>
      <c r="AF1110" s="144"/>
      <c r="AG1110" s="144"/>
      <c r="AH1110" s="144"/>
      <c r="AI1110" s="144"/>
      <c r="AJ1110" s="144"/>
      <c r="AK1110" s="144"/>
      <c r="AL1110" s="144"/>
      <c r="AM1110" s="144"/>
      <c r="AN1110" s="144"/>
      <c r="AO1110" s="144"/>
      <c r="AP1110" s="144"/>
      <c r="AQ1110" s="144"/>
      <c r="AR1110" s="144"/>
      <c r="AS1110" s="144"/>
      <c r="AT1110" s="144"/>
      <c r="AU1110" s="144"/>
      <c r="AV1110" s="144"/>
      <c r="AW1110" s="144"/>
      <c r="AX1110" s="144"/>
      <c r="AY1110" s="144"/>
      <c r="AZ1110" s="144"/>
      <c r="BA1110" s="144"/>
      <c r="BB1110" s="144"/>
      <c r="BC1110" s="144"/>
      <c r="BD1110" s="144"/>
      <c r="BE1110" s="144"/>
      <c r="BF1110" s="144"/>
    </row>
    <row r="1111" spans="3:58">
      <c r="C1111" s="144"/>
      <c r="D1111" s="144"/>
      <c r="E1111" s="144"/>
      <c r="F1111" s="144"/>
      <c r="G1111" s="144"/>
      <c r="H1111" s="144"/>
      <c r="I1111" s="144"/>
      <c r="J1111" s="144"/>
      <c r="K1111" s="144"/>
      <c r="L1111" s="144"/>
      <c r="M1111" s="144"/>
      <c r="N1111" s="144"/>
      <c r="O1111" s="144"/>
      <c r="P1111" s="144"/>
      <c r="Q1111" s="145"/>
      <c r="R1111" s="145"/>
      <c r="S1111" s="145"/>
      <c r="T1111" s="145"/>
      <c r="U1111" s="145"/>
      <c r="V1111" s="145"/>
      <c r="W1111" s="145"/>
      <c r="X1111" s="145"/>
      <c r="Y1111" s="145"/>
      <c r="Z1111" s="145"/>
      <c r="AA1111" s="145"/>
      <c r="AB1111" s="145"/>
      <c r="AC1111" s="145"/>
      <c r="AD1111" s="145"/>
      <c r="AE1111" s="144"/>
      <c r="AF1111" s="144"/>
      <c r="AG1111" s="144"/>
      <c r="AH1111" s="144"/>
      <c r="AI1111" s="144"/>
      <c r="AJ1111" s="144"/>
      <c r="AK1111" s="144"/>
      <c r="AL1111" s="144"/>
      <c r="AM1111" s="144"/>
      <c r="AN1111" s="144"/>
      <c r="AO1111" s="144"/>
      <c r="AP1111" s="144"/>
      <c r="AQ1111" s="144"/>
      <c r="AR1111" s="144"/>
      <c r="AS1111" s="144"/>
      <c r="AT1111" s="144"/>
      <c r="AU1111" s="144"/>
      <c r="AV1111" s="144"/>
      <c r="AW1111" s="144"/>
      <c r="AX1111" s="144"/>
      <c r="AY1111" s="144"/>
      <c r="AZ1111" s="144"/>
      <c r="BA1111" s="144"/>
      <c r="BB1111" s="144"/>
      <c r="BC1111" s="144"/>
      <c r="BD1111" s="144"/>
      <c r="BE1111" s="144"/>
      <c r="BF1111" s="144"/>
    </row>
    <row r="1112" spans="3:58">
      <c r="C1112" s="144"/>
      <c r="D1112" s="144"/>
      <c r="E1112" s="144"/>
      <c r="F1112" s="144"/>
      <c r="G1112" s="144"/>
      <c r="H1112" s="144"/>
      <c r="I1112" s="144"/>
      <c r="J1112" s="144"/>
      <c r="K1112" s="144"/>
      <c r="L1112" s="144"/>
      <c r="M1112" s="144"/>
      <c r="N1112" s="144"/>
      <c r="O1112" s="144"/>
      <c r="P1112" s="144"/>
      <c r="Q1112" s="145"/>
      <c r="R1112" s="145"/>
      <c r="S1112" s="145"/>
      <c r="T1112" s="145"/>
      <c r="U1112" s="145"/>
      <c r="V1112" s="145"/>
      <c r="W1112" s="145"/>
      <c r="X1112" s="145"/>
      <c r="Y1112" s="145"/>
      <c r="Z1112" s="145"/>
      <c r="AA1112" s="145"/>
      <c r="AB1112" s="145"/>
      <c r="AC1112" s="145"/>
      <c r="AD1112" s="145"/>
      <c r="AE1112" s="144"/>
      <c r="AF1112" s="144"/>
      <c r="AG1112" s="144"/>
      <c r="AH1112" s="144"/>
      <c r="AI1112" s="144"/>
      <c r="AJ1112" s="144"/>
      <c r="AK1112" s="144"/>
      <c r="AL1112" s="144"/>
      <c r="AM1112" s="144"/>
      <c r="AN1112" s="144"/>
      <c r="AO1112" s="144"/>
      <c r="AP1112" s="144"/>
      <c r="AQ1112" s="144"/>
      <c r="AR1112" s="144"/>
      <c r="AS1112" s="144"/>
      <c r="AT1112" s="144"/>
      <c r="AU1112" s="144"/>
      <c r="AV1112" s="144"/>
      <c r="AW1112" s="144"/>
      <c r="AX1112" s="144"/>
      <c r="AY1112" s="144"/>
      <c r="AZ1112" s="144"/>
      <c r="BA1112" s="144"/>
      <c r="BB1112" s="144"/>
      <c r="BC1112" s="144"/>
      <c r="BD1112" s="144"/>
      <c r="BE1112" s="144"/>
      <c r="BF1112" s="144"/>
    </row>
    <row r="1113" spans="3:58">
      <c r="C1113" s="144"/>
      <c r="D1113" s="144"/>
      <c r="E1113" s="144"/>
      <c r="F1113" s="144"/>
      <c r="G1113" s="144"/>
      <c r="H1113" s="144"/>
      <c r="I1113" s="144"/>
      <c r="J1113" s="144"/>
      <c r="K1113" s="144"/>
      <c r="L1113" s="144"/>
      <c r="M1113" s="144"/>
      <c r="N1113" s="144"/>
      <c r="O1113" s="144"/>
      <c r="P1113" s="144"/>
      <c r="Q1113" s="145"/>
      <c r="R1113" s="145"/>
      <c r="S1113" s="145"/>
      <c r="T1113" s="145"/>
      <c r="U1113" s="145"/>
      <c r="V1113" s="145"/>
      <c r="W1113" s="145"/>
      <c r="X1113" s="145"/>
      <c r="Y1113" s="145"/>
      <c r="Z1113" s="145"/>
      <c r="AA1113" s="145"/>
      <c r="AB1113" s="145"/>
      <c r="AC1113" s="145"/>
      <c r="AD1113" s="145"/>
      <c r="AE1113" s="144"/>
      <c r="AF1113" s="144"/>
      <c r="AG1113" s="144"/>
      <c r="AH1113" s="144"/>
      <c r="AI1113" s="144"/>
      <c r="AJ1113" s="144"/>
      <c r="AK1113" s="144"/>
      <c r="AL1113" s="144"/>
      <c r="AM1113" s="144"/>
      <c r="AN1113" s="144"/>
      <c r="AO1113" s="144"/>
      <c r="AP1113" s="144"/>
      <c r="AQ1113" s="144"/>
      <c r="AR1113" s="144"/>
      <c r="AS1113" s="144"/>
      <c r="AT1113" s="144"/>
      <c r="AU1113" s="144"/>
      <c r="AV1113" s="144"/>
      <c r="AW1113" s="144"/>
      <c r="AX1113" s="144"/>
      <c r="AY1113" s="144"/>
      <c r="AZ1113" s="144"/>
      <c r="BA1113" s="144"/>
      <c r="BB1113" s="144"/>
      <c r="BC1113" s="144"/>
      <c r="BD1113" s="144"/>
      <c r="BE1113" s="144"/>
      <c r="BF1113" s="144"/>
    </row>
    <row r="1114" spans="3:58">
      <c r="C1114" s="144"/>
      <c r="D1114" s="144"/>
      <c r="E1114" s="144"/>
      <c r="F1114" s="144"/>
      <c r="G1114" s="144"/>
      <c r="H1114" s="144"/>
      <c r="I1114" s="144"/>
      <c r="J1114" s="144"/>
      <c r="K1114" s="144"/>
      <c r="L1114" s="144"/>
      <c r="M1114" s="144"/>
      <c r="N1114" s="144"/>
      <c r="O1114" s="144"/>
      <c r="P1114" s="144"/>
      <c r="Q1114" s="145"/>
      <c r="R1114" s="145"/>
      <c r="S1114" s="145"/>
      <c r="T1114" s="145"/>
      <c r="U1114" s="145"/>
      <c r="V1114" s="145"/>
      <c r="W1114" s="145"/>
      <c r="X1114" s="145"/>
      <c r="Y1114" s="145"/>
      <c r="Z1114" s="145"/>
      <c r="AA1114" s="145"/>
      <c r="AB1114" s="145"/>
      <c r="AC1114" s="145"/>
      <c r="AD1114" s="145"/>
      <c r="AE1114" s="144"/>
      <c r="AF1114" s="144"/>
      <c r="AG1114" s="144"/>
      <c r="AH1114" s="144"/>
      <c r="AI1114" s="144"/>
      <c r="AJ1114" s="144"/>
      <c r="AK1114" s="144"/>
      <c r="AL1114" s="144"/>
      <c r="AM1114" s="144"/>
      <c r="AN1114" s="144"/>
      <c r="AO1114" s="144"/>
      <c r="AP1114" s="144"/>
      <c r="AQ1114" s="144"/>
      <c r="AR1114" s="144"/>
      <c r="AS1114" s="144"/>
      <c r="AT1114" s="144"/>
      <c r="AU1114" s="144"/>
      <c r="AV1114" s="144"/>
      <c r="AW1114" s="144"/>
      <c r="AX1114" s="144"/>
      <c r="AY1114" s="144"/>
      <c r="AZ1114" s="144"/>
      <c r="BA1114" s="144"/>
      <c r="BB1114" s="144"/>
      <c r="BC1114" s="144"/>
      <c r="BD1114" s="144"/>
      <c r="BE1114" s="144"/>
      <c r="BF1114" s="144"/>
    </row>
    <row r="1115" spans="3:58">
      <c r="C1115" s="144"/>
      <c r="D1115" s="144"/>
      <c r="E1115" s="144"/>
      <c r="F1115" s="144"/>
      <c r="G1115" s="144"/>
      <c r="H1115" s="144"/>
      <c r="I1115" s="144"/>
      <c r="J1115" s="144"/>
      <c r="K1115" s="144"/>
      <c r="L1115" s="144"/>
      <c r="M1115" s="144"/>
      <c r="N1115" s="144"/>
      <c r="O1115" s="144"/>
      <c r="P1115" s="144"/>
      <c r="Q1115" s="145"/>
      <c r="R1115" s="145"/>
      <c r="S1115" s="145"/>
      <c r="T1115" s="145"/>
      <c r="U1115" s="145"/>
      <c r="V1115" s="145"/>
      <c r="W1115" s="145"/>
      <c r="X1115" s="145"/>
      <c r="Y1115" s="145"/>
      <c r="Z1115" s="145"/>
      <c r="AA1115" s="145"/>
      <c r="AB1115" s="145"/>
      <c r="AC1115" s="145"/>
      <c r="AD1115" s="145"/>
      <c r="AE1115" s="144"/>
      <c r="AF1115" s="144"/>
      <c r="AG1115" s="144"/>
      <c r="AH1115" s="144"/>
      <c r="AI1115" s="144"/>
      <c r="AJ1115" s="144"/>
      <c r="AK1115" s="144"/>
      <c r="AL1115" s="144"/>
      <c r="AM1115" s="144"/>
      <c r="AN1115" s="144"/>
      <c r="AO1115" s="144"/>
      <c r="AP1115" s="144"/>
      <c r="AQ1115" s="144"/>
      <c r="AR1115" s="144"/>
      <c r="AS1115" s="144"/>
      <c r="AT1115" s="144"/>
      <c r="AU1115" s="144"/>
      <c r="AV1115" s="144"/>
      <c r="AW1115" s="144"/>
      <c r="AX1115" s="144"/>
      <c r="AY1115" s="144"/>
      <c r="AZ1115" s="144"/>
      <c r="BA1115" s="144"/>
      <c r="BB1115" s="144"/>
      <c r="BC1115" s="144"/>
      <c r="BD1115" s="144"/>
      <c r="BE1115" s="144"/>
      <c r="BF1115" s="144"/>
    </row>
    <row r="1116" spans="3:58">
      <c r="C1116" s="144"/>
      <c r="D1116" s="144"/>
      <c r="E1116" s="144"/>
      <c r="F1116" s="144"/>
      <c r="G1116" s="144"/>
      <c r="H1116" s="144"/>
      <c r="I1116" s="144"/>
      <c r="J1116" s="144"/>
      <c r="K1116" s="144"/>
      <c r="L1116" s="144"/>
      <c r="M1116" s="144"/>
      <c r="N1116" s="144"/>
      <c r="O1116" s="144"/>
      <c r="P1116" s="144"/>
      <c r="Q1116" s="145"/>
      <c r="R1116" s="145"/>
      <c r="S1116" s="145"/>
      <c r="T1116" s="145"/>
      <c r="U1116" s="145"/>
      <c r="V1116" s="145"/>
      <c r="W1116" s="145"/>
      <c r="X1116" s="145"/>
      <c r="Y1116" s="145"/>
      <c r="Z1116" s="145"/>
      <c r="AA1116" s="145"/>
      <c r="AB1116" s="145"/>
      <c r="AC1116" s="145"/>
      <c r="AD1116" s="145"/>
      <c r="AE1116" s="144"/>
      <c r="AF1116" s="144"/>
      <c r="AG1116" s="144"/>
      <c r="AH1116" s="144"/>
      <c r="AI1116" s="144"/>
      <c r="AJ1116" s="144"/>
      <c r="AK1116" s="144"/>
      <c r="AL1116" s="144"/>
      <c r="AM1116" s="144"/>
      <c r="AN1116" s="144"/>
      <c r="AO1116" s="144"/>
      <c r="AP1116" s="144"/>
      <c r="AQ1116" s="144"/>
      <c r="AR1116" s="144"/>
      <c r="AS1116" s="144"/>
      <c r="AT1116" s="144"/>
      <c r="AU1116" s="144"/>
      <c r="AV1116" s="144"/>
      <c r="AW1116" s="144"/>
      <c r="AX1116" s="144"/>
      <c r="AY1116" s="144"/>
      <c r="AZ1116" s="144"/>
      <c r="BA1116" s="144"/>
      <c r="BB1116" s="144"/>
      <c r="BC1116" s="144"/>
      <c r="BD1116" s="144"/>
      <c r="BE1116" s="144"/>
      <c r="BF1116" s="144"/>
    </row>
    <row r="1117" spans="3:58">
      <c r="C1117" s="144"/>
      <c r="D1117" s="144"/>
      <c r="E1117" s="144"/>
      <c r="F1117" s="144"/>
      <c r="G1117" s="144"/>
      <c r="H1117" s="144"/>
      <c r="I1117" s="144"/>
      <c r="J1117" s="144"/>
      <c r="K1117" s="144"/>
      <c r="L1117" s="144"/>
      <c r="M1117" s="144"/>
      <c r="N1117" s="144"/>
      <c r="O1117" s="144"/>
      <c r="P1117" s="144"/>
      <c r="Q1117" s="145"/>
      <c r="R1117" s="145"/>
      <c r="S1117" s="145"/>
      <c r="T1117" s="145"/>
      <c r="U1117" s="145"/>
      <c r="V1117" s="145"/>
      <c r="W1117" s="145"/>
      <c r="X1117" s="145"/>
      <c r="Y1117" s="145"/>
      <c r="Z1117" s="145"/>
      <c r="AA1117" s="145"/>
      <c r="AB1117" s="145"/>
      <c r="AC1117" s="145"/>
      <c r="AD1117" s="145"/>
      <c r="AE1117" s="144"/>
      <c r="AF1117" s="144"/>
      <c r="AG1117" s="144"/>
      <c r="AH1117" s="144"/>
      <c r="AI1117" s="144"/>
      <c r="AJ1117" s="144"/>
      <c r="AK1117" s="144"/>
      <c r="AL1117" s="144"/>
      <c r="AM1117" s="144"/>
      <c r="AN1117" s="144"/>
      <c r="AO1117" s="144"/>
      <c r="AP1117" s="144"/>
      <c r="AQ1117" s="144"/>
      <c r="AR1117" s="144"/>
      <c r="AS1117" s="144"/>
      <c r="AT1117" s="144"/>
      <c r="AU1117" s="144"/>
      <c r="AV1117" s="144"/>
      <c r="AW1117" s="144"/>
      <c r="AX1117" s="144"/>
      <c r="AY1117" s="144"/>
      <c r="AZ1117" s="144"/>
      <c r="BA1117" s="144"/>
      <c r="BB1117" s="144"/>
      <c r="BC1117" s="144"/>
      <c r="BD1117" s="144"/>
      <c r="BE1117" s="144"/>
      <c r="BF1117" s="144"/>
    </row>
    <row r="1118" spans="3:58">
      <c r="C1118" s="144"/>
      <c r="D1118" s="144"/>
      <c r="E1118" s="144"/>
      <c r="F1118" s="144"/>
      <c r="G1118" s="144"/>
      <c r="H1118" s="144"/>
      <c r="I1118" s="144"/>
      <c r="J1118" s="144"/>
      <c r="K1118" s="144"/>
      <c r="L1118" s="144"/>
      <c r="M1118" s="144"/>
      <c r="N1118" s="144"/>
      <c r="O1118" s="144"/>
      <c r="P1118" s="144"/>
      <c r="Q1118" s="145"/>
      <c r="R1118" s="145"/>
      <c r="S1118" s="145"/>
      <c r="T1118" s="145"/>
      <c r="U1118" s="145"/>
      <c r="V1118" s="145"/>
      <c r="W1118" s="145"/>
      <c r="X1118" s="145"/>
      <c r="Y1118" s="145"/>
      <c r="Z1118" s="145"/>
      <c r="AA1118" s="145"/>
      <c r="AB1118" s="145"/>
      <c r="AC1118" s="145"/>
      <c r="AD1118" s="145"/>
      <c r="AE1118" s="144"/>
      <c r="AF1118" s="144"/>
      <c r="AG1118" s="144"/>
      <c r="AH1118" s="144"/>
      <c r="AI1118" s="144"/>
      <c r="AJ1118" s="144"/>
      <c r="AK1118" s="144"/>
      <c r="AL1118" s="144"/>
      <c r="AM1118" s="144"/>
      <c r="AN1118" s="144"/>
      <c r="AO1118" s="144"/>
      <c r="AP1118" s="144"/>
      <c r="AQ1118" s="144"/>
      <c r="AR1118" s="144"/>
      <c r="AS1118" s="144"/>
      <c r="AT1118" s="144"/>
      <c r="AU1118" s="144"/>
      <c r="AV1118" s="144"/>
      <c r="AW1118" s="144"/>
      <c r="AX1118" s="144"/>
      <c r="AY1118" s="144"/>
      <c r="AZ1118" s="144"/>
      <c r="BA1118" s="144"/>
      <c r="BB1118" s="144"/>
      <c r="BC1118" s="144"/>
      <c r="BD1118" s="144"/>
      <c r="BE1118" s="144"/>
      <c r="BF1118" s="144"/>
    </row>
    <row r="1119" spans="3:58">
      <c r="C1119" s="144"/>
      <c r="D1119" s="144"/>
      <c r="E1119" s="144"/>
      <c r="F1119" s="144"/>
      <c r="G1119" s="144"/>
      <c r="H1119" s="144"/>
      <c r="I1119" s="144"/>
      <c r="J1119" s="144"/>
      <c r="K1119" s="144"/>
      <c r="L1119" s="144"/>
      <c r="M1119" s="144"/>
      <c r="N1119" s="144"/>
      <c r="O1119" s="144"/>
      <c r="P1119" s="144"/>
      <c r="Q1119" s="145"/>
      <c r="R1119" s="145"/>
      <c r="S1119" s="145"/>
      <c r="T1119" s="145"/>
      <c r="U1119" s="145"/>
      <c r="V1119" s="145"/>
      <c r="W1119" s="145"/>
      <c r="X1119" s="145"/>
      <c r="Y1119" s="145"/>
      <c r="Z1119" s="145"/>
      <c r="AA1119" s="145"/>
      <c r="AB1119" s="145"/>
      <c r="AC1119" s="145"/>
      <c r="AD1119" s="145"/>
      <c r="AE1119" s="144"/>
      <c r="AF1119" s="144"/>
      <c r="AG1119" s="144"/>
      <c r="AH1119" s="144"/>
      <c r="AI1119" s="144"/>
      <c r="AJ1119" s="144"/>
      <c r="AK1119" s="144"/>
      <c r="AL1119" s="144"/>
      <c r="AM1119" s="144"/>
      <c r="AN1119" s="144"/>
      <c r="AO1119" s="144"/>
      <c r="AP1119" s="144"/>
      <c r="AQ1119" s="144"/>
      <c r="AR1119" s="144"/>
      <c r="AS1119" s="144"/>
      <c r="AT1119" s="144"/>
      <c r="AU1119" s="144"/>
      <c r="AV1119" s="144"/>
      <c r="AW1119" s="144"/>
      <c r="AX1119" s="144"/>
      <c r="AY1119" s="144"/>
      <c r="AZ1119" s="144"/>
      <c r="BA1119" s="144"/>
      <c r="BB1119" s="144"/>
      <c r="BC1119" s="144"/>
      <c r="BD1119" s="144"/>
      <c r="BE1119" s="144"/>
      <c r="BF1119" s="144"/>
    </row>
    <row r="1120" spans="3:58">
      <c r="C1120" s="144"/>
      <c r="D1120" s="144"/>
      <c r="E1120" s="144"/>
      <c r="F1120" s="144"/>
      <c r="G1120" s="144"/>
      <c r="H1120" s="144"/>
      <c r="I1120" s="144"/>
      <c r="J1120" s="144"/>
      <c r="K1120" s="144"/>
      <c r="L1120" s="144"/>
      <c r="M1120" s="144"/>
      <c r="N1120" s="144"/>
      <c r="O1120" s="144"/>
      <c r="P1120" s="144"/>
      <c r="Q1120" s="145"/>
      <c r="R1120" s="145"/>
      <c r="S1120" s="145"/>
      <c r="T1120" s="145"/>
      <c r="U1120" s="145"/>
      <c r="V1120" s="145"/>
      <c r="W1120" s="145"/>
      <c r="X1120" s="145"/>
      <c r="Y1120" s="145"/>
      <c r="Z1120" s="145"/>
      <c r="AA1120" s="145"/>
      <c r="AB1120" s="145"/>
      <c r="AC1120" s="145"/>
      <c r="AD1120" s="145"/>
      <c r="AE1120" s="144"/>
      <c r="AF1120" s="144"/>
      <c r="AG1120" s="144"/>
      <c r="AH1120" s="144"/>
      <c r="AI1120" s="144"/>
      <c r="AJ1120" s="144"/>
      <c r="AK1120" s="144"/>
      <c r="AL1120" s="144"/>
      <c r="AM1120" s="144"/>
      <c r="AN1120" s="144"/>
      <c r="AO1120" s="144"/>
      <c r="AP1120" s="144"/>
      <c r="AQ1120" s="144"/>
      <c r="AR1120" s="144"/>
      <c r="AS1120" s="144"/>
      <c r="AT1120" s="144"/>
      <c r="AU1120" s="144"/>
      <c r="AV1120" s="144"/>
      <c r="AW1120" s="144"/>
      <c r="AX1120" s="144"/>
      <c r="AY1120" s="144"/>
      <c r="AZ1120" s="144"/>
      <c r="BA1120" s="144"/>
      <c r="BB1120" s="144"/>
      <c r="BC1120" s="144"/>
      <c r="BD1120" s="144"/>
      <c r="BE1120" s="144"/>
      <c r="BF1120" s="144"/>
    </row>
    <row r="1121" spans="3:58">
      <c r="C1121" s="144"/>
      <c r="D1121" s="144"/>
      <c r="E1121" s="144"/>
      <c r="F1121" s="144"/>
      <c r="G1121" s="144"/>
      <c r="H1121" s="144"/>
      <c r="I1121" s="144"/>
      <c r="J1121" s="144"/>
      <c r="K1121" s="144"/>
      <c r="L1121" s="144"/>
      <c r="M1121" s="144"/>
      <c r="N1121" s="144"/>
      <c r="O1121" s="144"/>
      <c r="P1121" s="144"/>
      <c r="Q1121" s="145"/>
      <c r="R1121" s="145"/>
      <c r="S1121" s="145"/>
      <c r="T1121" s="145"/>
      <c r="U1121" s="145"/>
      <c r="V1121" s="145"/>
      <c r="W1121" s="145"/>
      <c r="X1121" s="145"/>
      <c r="Y1121" s="145"/>
      <c r="Z1121" s="145"/>
      <c r="AA1121" s="145"/>
      <c r="AB1121" s="145"/>
      <c r="AC1121" s="145"/>
      <c r="AD1121" s="145"/>
      <c r="AE1121" s="144"/>
      <c r="AF1121" s="144"/>
      <c r="AG1121" s="144"/>
      <c r="AH1121" s="144"/>
      <c r="AI1121" s="144"/>
      <c r="AJ1121" s="144"/>
      <c r="AK1121" s="144"/>
      <c r="AL1121" s="144"/>
      <c r="AM1121" s="144"/>
      <c r="AN1121" s="144"/>
      <c r="AO1121" s="144"/>
      <c r="AP1121" s="144"/>
      <c r="AQ1121" s="144"/>
      <c r="AR1121" s="144"/>
      <c r="AS1121" s="144"/>
      <c r="AT1121" s="144"/>
      <c r="AU1121" s="144"/>
      <c r="AV1121" s="144"/>
      <c r="AW1121" s="144"/>
      <c r="AX1121" s="144"/>
      <c r="AY1121" s="144"/>
      <c r="AZ1121" s="144"/>
      <c r="BA1121" s="144"/>
      <c r="BB1121" s="144"/>
      <c r="BC1121" s="144"/>
      <c r="BD1121" s="144"/>
      <c r="BE1121" s="144"/>
      <c r="BF1121" s="144"/>
    </row>
    <row r="1122" spans="3:58">
      <c r="C1122" s="144"/>
      <c r="D1122" s="144"/>
      <c r="E1122" s="144"/>
      <c r="F1122" s="144"/>
      <c r="G1122" s="144"/>
      <c r="H1122" s="144"/>
      <c r="I1122" s="144"/>
      <c r="J1122" s="144"/>
      <c r="K1122" s="144"/>
      <c r="L1122" s="144"/>
      <c r="M1122" s="144"/>
      <c r="N1122" s="144"/>
      <c r="O1122" s="144"/>
      <c r="P1122" s="144"/>
      <c r="Q1122" s="145"/>
      <c r="R1122" s="145"/>
      <c r="S1122" s="145"/>
      <c r="T1122" s="145"/>
      <c r="U1122" s="145"/>
      <c r="V1122" s="145"/>
      <c r="W1122" s="145"/>
      <c r="X1122" s="145"/>
      <c r="Y1122" s="145"/>
      <c r="Z1122" s="145"/>
      <c r="AA1122" s="145"/>
      <c r="AB1122" s="145"/>
      <c r="AC1122" s="145"/>
      <c r="AD1122" s="145"/>
      <c r="AE1122" s="144"/>
      <c r="AF1122" s="144"/>
      <c r="AG1122" s="144"/>
      <c r="AH1122" s="144"/>
      <c r="AI1122" s="144"/>
      <c r="AJ1122" s="144"/>
      <c r="AK1122" s="144"/>
      <c r="AL1122" s="144"/>
      <c r="AM1122" s="144"/>
      <c r="AN1122" s="144"/>
      <c r="AO1122" s="144"/>
      <c r="AP1122" s="144"/>
      <c r="AQ1122" s="144"/>
      <c r="AR1122" s="144"/>
      <c r="AS1122" s="144"/>
      <c r="AT1122" s="144"/>
      <c r="AU1122" s="144"/>
      <c r="AV1122" s="144"/>
      <c r="AW1122" s="144"/>
      <c r="AX1122" s="144"/>
      <c r="AY1122" s="144"/>
      <c r="AZ1122" s="144"/>
      <c r="BA1122" s="144"/>
      <c r="BB1122" s="144"/>
      <c r="BC1122" s="144"/>
      <c r="BD1122" s="144"/>
      <c r="BE1122" s="144"/>
      <c r="BF1122" s="144"/>
    </row>
    <row r="1123" spans="3:58">
      <c r="C1123" s="144"/>
      <c r="D1123" s="144"/>
      <c r="E1123" s="144"/>
      <c r="F1123" s="144"/>
      <c r="G1123" s="144"/>
      <c r="H1123" s="144"/>
      <c r="I1123" s="144"/>
      <c r="J1123" s="144"/>
      <c r="K1123" s="144"/>
      <c r="L1123" s="144"/>
      <c r="M1123" s="144"/>
      <c r="N1123" s="144"/>
      <c r="O1123" s="144"/>
      <c r="P1123" s="144"/>
      <c r="Q1123" s="145"/>
      <c r="R1123" s="145"/>
      <c r="S1123" s="145"/>
      <c r="T1123" s="145"/>
      <c r="U1123" s="145"/>
      <c r="V1123" s="145"/>
      <c r="W1123" s="145"/>
      <c r="X1123" s="145"/>
      <c r="Y1123" s="145"/>
      <c r="Z1123" s="145"/>
      <c r="AA1123" s="145"/>
      <c r="AB1123" s="145"/>
      <c r="AC1123" s="145"/>
      <c r="AD1123" s="145"/>
      <c r="AE1123" s="144"/>
      <c r="AF1123" s="144"/>
      <c r="AG1123" s="144"/>
      <c r="AH1123" s="144"/>
      <c r="AI1123" s="144"/>
      <c r="AJ1123" s="144"/>
      <c r="AK1123" s="144"/>
      <c r="AL1123" s="144"/>
      <c r="AM1123" s="144"/>
      <c r="AN1123" s="144"/>
      <c r="AO1123" s="144"/>
      <c r="AP1123" s="144"/>
      <c r="AQ1123" s="144"/>
      <c r="AR1123" s="144"/>
      <c r="AS1123" s="144"/>
      <c r="AT1123" s="144"/>
      <c r="AU1123" s="144"/>
      <c r="AV1123" s="144"/>
      <c r="AW1123" s="144"/>
      <c r="AX1123" s="144"/>
      <c r="AY1123" s="144"/>
      <c r="AZ1123" s="144"/>
      <c r="BA1123" s="144"/>
      <c r="BB1123" s="144"/>
      <c r="BC1123" s="144"/>
      <c r="BD1123" s="144"/>
      <c r="BE1123" s="144"/>
      <c r="BF1123" s="144"/>
    </row>
    <row r="1124" spans="3:58">
      <c r="C1124" s="144"/>
      <c r="D1124" s="144"/>
      <c r="E1124" s="144"/>
      <c r="F1124" s="144"/>
      <c r="G1124" s="144"/>
      <c r="H1124" s="144"/>
      <c r="I1124" s="144"/>
      <c r="J1124" s="144"/>
      <c r="K1124" s="144"/>
      <c r="L1124" s="144"/>
      <c r="M1124" s="144"/>
      <c r="N1124" s="144"/>
      <c r="O1124" s="144"/>
      <c r="P1124" s="144"/>
      <c r="Q1124" s="145"/>
      <c r="R1124" s="145"/>
      <c r="S1124" s="145"/>
      <c r="T1124" s="145"/>
      <c r="U1124" s="145"/>
      <c r="V1124" s="145"/>
      <c r="W1124" s="145"/>
      <c r="X1124" s="145"/>
      <c r="Y1124" s="145"/>
      <c r="Z1124" s="145"/>
      <c r="AA1124" s="145"/>
      <c r="AB1124" s="145"/>
      <c r="AC1124" s="145"/>
      <c r="AD1124" s="145"/>
      <c r="AE1124" s="144"/>
      <c r="AF1124" s="144"/>
      <c r="AG1124" s="144"/>
      <c r="AH1124" s="144"/>
      <c r="AI1124" s="144"/>
      <c r="AJ1124" s="144"/>
      <c r="AK1124" s="144"/>
      <c r="AL1124" s="144"/>
      <c r="AM1124" s="144"/>
      <c r="AN1124" s="144"/>
      <c r="AO1124" s="144"/>
      <c r="AP1124" s="144"/>
      <c r="AQ1124" s="144"/>
      <c r="AR1124" s="144"/>
      <c r="AS1124" s="144"/>
      <c r="AT1124" s="144"/>
      <c r="AU1124" s="144"/>
      <c r="AV1124" s="144"/>
      <c r="AW1124" s="144"/>
      <c r="AX1124" s="144"/>
      <c r="AY1124" s="144"/>
      <c r="AZ1124" s="144"/>
      <c r="BA1124" s="144"/>
      <c r="BB1124" s="144"/>
      <c r="BC1124" s="144"/>
      <c r="BD1124" s="144"/>
      <c r="BE1124" s="144"/>
      <c r="BF1124" s="144"/>
    </row>
    <row r="1125" spans="3:58">
      <c r="C1125" s="144"/>
      <c r="D1125" s="144"/>
      <c r="E1125" s="144"/>
      <c r="F1125" s="144"/>
      <c r="G1125" s="144"/>
      <c r="H1125" s="144"/>
      <c r="I1125" s="144"/>
      <c r="J1125" s="144"/>
      <c r="K1125" s="144"/>
      <c r="L1125" s="144"/>
      <c r="M1125" s="144"/>
      <c r="N1125" s="144"/>
      <c r="O1125" s="144"/>
      <c r="P1125" s="144"/>
      <c r="Q1125" s="145"/>
      <c r="R1125" s="145"/>
      <c r="S1125" s="145"/>
      <c r="T1125" s="145"/>
      <c r="U1125" s="145"/>
      <c r="V1125" s="145"/>
      <c r="W1125" s="145"/>
      <c r="X1125" s="145"/>
      <c r="Y1125" s="145"/>
      <c r="Z1125" s="145"/>
      <c r="AA1125" s="145"/>
      <c r="AB1125" s="145"/>
      <c r="AC1125" s="145"/>
      <c r="AD1125" s="145"/>
      <c r="AE1125" s="144"/>
      <c r="AF1125" s="144"/>
      <c r="AG1125" s="144"/>
      <c r="AH1125" s="144"/>
      <c r="AI1125" s="144"/>
      <c r="AJ1125" s="144"/>
      <c r="AK1125" s="144"/>
      <c r="AL1125" s="144"/>
      <c r="AM1125" s="144"/>
      <c r="AN1125" s="144"/>
      <c r="AO1125" s="144"/>
      <c r="AP1125" s="144"/>
      <c r="AQ1125" s="144"/>
      <c r="AR1125" s="144"/>
      <c r="AS1125" s="144"/>
      <c r="AT1125" s="144"/>
      <c r="AU1125" s="144"/>
      <c r="AV1125" s="144"/>
      <c r="AW1125" s="144"/>
      <c r="AX1125" s="144"/>
      <c r="AY1125" s="144"/>
      <c r="AZ1125" s="144"/>
      <c r="BA1125" s="144"/>
      <c r="BB1125" s="144"/>
      <c r="BC1125" s="144"/>
      <c r="BD1125" s="144"/>
      <c r="BE1125" s="144"/>
      <c r="BF1125" s="144"/>
    </row>
    <row r="1126" spans="3:58">
      <c r="C1126" s="144"/>
      <c r="D1126" s="144"/>
      <c r="E1126" s="144"/>
      <c r="F1126" s="144"/>
      <c r="G1126" s="144"/>
      <c r="H1126" s="144"/>
      <c r="I1126" s="144"/>
      <c r="J1126" s="144"/>
      <c r="K1126" s="144"/>
      <c r="L1126" s="144"/>
      <c r="M1126" s="144"/>
      <c r="N1126" s="144"/>
      <c r="O1126" s="144"/>
      <c r="P1126" s="144"/>
      <c r="Q1126" s="145"/>
      <c r="R1126" s="145"/>
      <c r="S1126" s="145"/>
      <c r="T1126" s="145"/>
      <c r="U1126" s="145"/>
      <c r="V1126" s="145"/>
      <c r="W1126" s="145"/>
      <c r="X1126" s="145"/>
      <c r="Y1126" s="145"/>
      <c r="Z1126" s="145"/>
      <c r="AA1126" s="145"/>
      <c r="AB1126" s="145"/>
      <c r="AC1126" s="145"/>
      <c r="AD1126" s="145"/>
      <c r="AE1126" s="144"/>
      <c r="AF1126" s="144"/>
      <c r="AG1126" s="144"/>
      <c r="AH1126" s="144"/>
      <c r="AI1126" s="144"/>
      <c r="AJ1126" s="144"/>
      <c r="AK1126" s="144"/>
      <c r="AL1126" s="144"/>
      <c r="AM1126" s="144"/>
      <c r="AN1126" s="144"/>
      <c r="AO1126" s="144"/>
      <c r="AP1126" s="144"/>
      <c r="AQ1126" s="144"/>
      <c r="AR1126" s="144"/>
      <c r="AS1126" s="144"/>
      <c r="AT1126" s="144"/>
      <c r="AU1126" s="144"/>
      <c r="AV1126" s="144"/>
      <c r="AW1126" s="144"/>
      <c r="AX1126" s="144"/>
      <c r="AY1126" s="144"/>
      <c r="AZ1126" s="144"/>
      <c r="BA1126" s="144"/>
      <c r="BB1126" s="144"/>
      <c r="BC1126" s="144"/>
      <c r="BD1126" s="144"/>
      <c r="BE1126" s="144"/>
      <c r="BF1126" s="144"/>
    </row>
    <row r="1127" spans="3:58">
      <c r="C1127" s="144"/>
      <c r="D1127" s="144"/>
      <c r="E1127" s="144"/>
      <c r="F1127" s="144"/>
      <c r="G1127" s="144"/>
      <c r="H1127" s="144"/>
      <c r="I1127" s="144"/>
      <c r="J1127" s="144"/>
      <c r="K1127" s="144"/>
      <c r="L1127" s="144"/>
      <c r="M1127" s="144"/>
      <c r="N1127" s="144"/>
      <c r="O1127" s="144"/>
      <c r="P1127" s="144"/>
      <c r="Q1127" s="145"/>
      <c r="R1127" s="145"/>
      <c r="S1127" s="145"/>
      <c r="T1127" s="145"/>
      <c r="U1127" s="145"/>
      <c r="V1127" s="145"/>
      <c r="W1127" s="145"/>
      <c r="X1127" s="145"/>
      <c r="Y1127" s="145"/>
      <c r="Z1127" s="145"/>
      <c r="AA1127" s="145"/>
      <c r="AB1127" s="145"/>
      <c r="AC1127" s="145"/>
      <c r="AD1127" s="145"/>
      <c r="AE1127" s="144"/>
      <c r="AF1127" s="144"/>
      <c r="AG1127" s="144"/>
      <c r="AH1127" s="144"/>
      <c r="AI1127" s="144"/>
      <c r="AJ1127" s="144"/>
      <c r="AK1127" s="144"/>
      <c r="AL1127" s="144"/>
      <c r="AM1127" s="144"/>
      <c r="AN1127" s="144"/>
      <c r="AO1127" s="144"/>
      <c r="AP1127" s="144"/>
      <c r="AQ1127" s="144"/>
      <c r="AR1127" s="144"/>
      <c r="AS1127" s="144"/>
      <c r="AT1127" s="144"/>
      <c r="AU1127" s="144"/>
      <c r="AV1127" s="144"/>
      <c r="AW1127" s="144"/>
      <c r="AX1127" s="144"/>
      <c r="AY1127" s="144"/>
      <c r="AZ1127" s="144"/>
      <c r="BA1127" s="144"/>
      <c r="BB1127" s="144"/>
      <c r="BC1127" s="144"/>
      <c r="BD1127" s="144"/>
      <c r="BE1127" s="144"/>
      <c r="BF1127" s="144"/>
    </row>
    <row r="1128" spans="3:58">
      <c r="C1128" s="144"/>
      <c r="D1128" s="144"/>
      <c r="E1128" s="144"/>
      <c r="F1128" s="144"/>
      <c r="G1128" s="144"/>
      <c r="H1128" s="144"/>
      <c r="I1128" s="144"/>
      <c r="J1128" s="144"/>
      <c r="K1128" s="144"/>
      <c r="L1128" s="144"/>
      <c r="M1128" s="144"/>
      <c r="N1128" s="144"/>
      <c r="O1128" s="144"/>
      <c r="P1128" s="144"/>
      <c r="Q1128" s="145"/>
      <c r="R1128" s="145"/>
      <c r="S1128" s="145"/>
      <c r="T1128" s="145"/>
      <c r="U1128" s="145"/>
      <c r="V1128" s="145"/>
      <c r="W1128" s="145"/>
      <c r="X1128" s="145"/>
      <c r="Y1128" s="145"/>
      <c r="Z1128" s="145"/>
      <c r="AA1128" s="145"/>
      <c r="AB1128" s="145"/>
      <c r="AC1128" s="145"/>
      <c r="AD1128" s="145"/>
      <c r="AE1128" s="144"/>
      <c r="AF1128" s="144"/>
      <c r="AG1128" s="144"/>
      <c r="AH1128" s="144"/>
      <c r="AI1128" s="144"/>
      <c r="AJ1128" s="144"/>
      <c r="AK1128" s="144"/>
      <c r="AL1128" s="144"/>
      <c r="AM1128" s="144"/>
      <c r="AN1128" s="144"/>
      <c r="AO1128" s="144"/>
      <c r="AP1128" s="144"/>
      <c r="AQ1128" s="144"/>
      <c r="AR1128" s="144"/>
      <c r="AS1128" s="144"/>
      <c r="AT1128" s="144"/>
      <c r="AU1128" s="144"/>
      <c r="AV1128" s="144"/>
      <c r="AW1128" s="144"/>
      <c r="AX1128" s="144"/>
      <c r="AY1128" s="144"/>
      <c r="AZ1128" s="144"/>
      <c r="BA1128" s="144"/>
      <c r="BB1128" s="144"/>
      <c r="BC1128" s="144"/>
      <c r="BD1128" s="144"/>
      <c r="BE1128" s="144"/>
      <c r="BF1128" s="144"/>
    </row>
    <row r="1129" spans="3:58">
      <c r="C1129" s="144"/>
      <c r="D1129" s="144"/>
      <c r="E1129" s="144"/>
      <c r="F1129" s="144"/>
      <c r="G1129" s="144"/>
      <c r="H1129" s="144"/>
      <c r="I1129" s="144"/>
      <c r="J1129" s="144"/>
      <c r="K1129" s="144"/>
      <c r="L1129" s="144"/>
      <c r="M1129" s="144"/>
      <c r="N1129" s="144"/>
      <c r="O1129" s="144"/>
      <c r="P1129" s="144"/>
      <c r="Q1129" s="145"/>
      <c r="R1129" s="145"/>
      <c r="S1129" s="145"/>
      <c r="T1129" s="145"/>
      <c r="U1129" s="145"/>
      <c r="V1129" s="145"/>
      <c r="W1129" s="145"/>
      <c r="X1129" s="145"/>
      <c r="Y1129" s="145"/>
      <c r="Z1129" s="145"/>
      <c r="AA1129" s="145"/>
      <c r="AB1129" s="145"/>
      <c r="AC1129" s="145"/>
      <c r="AD1129" s="145"/>
      <c r="AE1129" s="144"/>
      <c r="AF1129" s="144"/>
      <c r="AG1129" s="144"/>
      <c r="AH1129" s="144"/>
      <c r="AI1129" s="144"/>
      <c r="AJ1129" s="144"/>
      <c r="AK1129" s="144"/>
      <c r="AL1129" s="144"/>
      <c r="AM1129" s="144"/>
      <c r="AN1129" s="144"/>
      <c r="AO1129" s="144"/>
      <c r="AP1129" s="144"/>
      <c r="AQ1129" s="144"/>
      <c r="AR1129" s="144"/>
      <c r="AS1129" s="144"/>
      <c r="AT1129" s="144"/>
      <c r="AU1129" s="144"/>
      <c r="AV1129" s="144"/>
      <c r="AW1129" s="144"/>
      <c r="AX1129" s="144"/>
      <c r="AY1129" s="144"/>
      <c r="AZ1129" s="144"/>
      <c r="BA1129" s="144"/>
      <c r="BB1129" s="144"/>
      <c r="BC1129" s="144"/>
      <c r="BD1129" s="144"/>
      <c r="BE1129" s="144"/>
      <c r="BF1129" s="144"/>
    </row>
    <row r="1130" spans="3:58">
      <c r="C1130" s="144"/>
      <c r="D1130" s="144"/>
      <c r="E1130" s="144"/>
      <c r="F1130" s="144"/>
      <c r="G1130" s="144"/>
      <c r="H1130" s="144"/>
      <c r="I1130" s="144"/>
      <c r="J1130" s="144"/>
      <c r="K1130" s="144"/>
      <c r="L1130" s="144"/>
      <c r="M1130" s="144"/>
      <c r="N1130" s="144"/>
      <c r="O1130" s="144"/>
      <c r="P1130" s="144"/>
      <c r="Q1130" s="145"/>
      <c r="R1130" s="145"/>
      <c r="S1130" s="145"/>
      <c r="T1130" s="145"/>
      <c r="U1130" s="145"/>
      <c r="V1130" s="145"/>
      <c r="W1130" s="145"/>
      <c r="X1130" s="145"/>
      <c r="Y1130" s="145"/>
      <c r="Z1130" s="145"/>
      <c r="AA1130" s="145"/>
      <c r="AB1130" s="145"/>
      <c r="AC1130" s="145"/>
      <c r="AD1130" s="145"/>
      <c r="AE1130" s="144"/>
      <c r="AF1130" s="144"/>
      <c r="AG1130" s="144"/>
      <c r="AH1130" s="144"/>
      <c r="AI1130" s="144"/>
      <c r="AJ1130" s="144"/>
      <c r="AK1130" s="144"/>
      <c r="AL1130" s="144"/>
      <c r="AM1130" s="144"/>
      <c r="AN1130" s="144"/>
      <c r="AO1130" s="144"/>
      <c r="AP1130" s="144"/>
      <c r="AQ1130" s="144"/>
      <c r="AR1130" s="144"/>
      <c r="AS1130" s="144"/>
      <c r="AT1130" s="144"/>
      <c r="AU1130" s="144"/>
      <c r="AV1130" s="144"/>
      <c r="AW1130" s="144"/>
      <c r="AX1130" s="144"/>
      <c r="AY1130" s="144"/>
      <c r="AZ1130" s="144"/>
      <c r="BA1130" s="144"/>
      <c r="BB1130" s="144"/>
      <c r="BC1130" s="144"/>
      <c r="BD1130" s="144"/>
      <c r="BE1130" s="144"/>
      <c r="BF1130" s="144"/>
    </row>
    <row r="1131" spans="3:58">
      <c r="C1131" s="144"/>
      <c r="D1131" s="144"/>
      <c r="E1131" s="144"/>
      <c r="F1131" s="144"/>
      <c r="G1131" s="144"/>
      <c r="H1131" s="144"/>
      <c r="I1131" s="144"/>
      <c r="J1131" s="144"/>
      <c r="K1131" s="144"/>
      <c r="L1131" s="144"/>
      <c r="M1131" s="144"/>
      <c r="N1131" s="144"/>
      <c r="O1131" s="144"/>
      <c r="P1131" s="144"/>
      <c r="Q1131" s="145"/>
      <c r="R1131" s="145"/>
      <c r="S1131" s="145"/>
      <c r="T1131" s="145"/>
      <c r="U1131" s="145"/>
      <c r="V1131" s="145"/>
      <c r="W1131" s="145"/>
      <c r="X1131" s="145"/>
      <c r="Y1131" s="145"/>
      <c r="Z1131" s="145"/>
      <c r="AA1131" s="145"/>
      <c r="AB1131" s="145"/>
      <c r="AC1131" s="145"/>
      <c r="AD1131" s="145"/>
      <c r="AE1131" s="144"/>
      <c r="AF1131" s="144"/>
      <c r="AG1131" s="144"/>
      <c r="AH1131" s="144"/>
      <c r="AI1131" s="144"/>
      <c r="AJ1131" s="144"/>
      <c r="AK1131" s="144"/>
      <c r="AL1131" s="144"/>
      <c r="AM1131" s="144"/>
      <c r="AN1131" s="144"/>
      <c r="AO1131" s="144"/>
      <c r="AP1131" s="144"/>
      <c r="AQ1131" s="144"/>
      <c r="AR1131" s="144"/>
      <c r="AS1131" s="144"/>
      <c r="AT1131" s="144"/>
      <c r="AU1131" s="144"/>
      <c r="AV1131" s="144"/>
      <c r="AW1131" s="144"/>
      <c r="AX1131" s="144"/>
      <c r="AY1131" s="144"/>
      <c r="AZ1131" s="144"/>
      <c r="BA1131" s="144"/>
      <c r="BB1131" s="144"/>
      <c r="BC1131" s="144"/>
      <c r="BD1131" s="144"/>
      <c r="BE1131" s="144"/>
      <c r="BF1131" s="144"/>
    </row>
    <row r="1132" spans="3:58">
      <c r="C1132" s="144"/>
      <c r="D1132" s="144"/>
      <c r="E1132" s="144"/>
      <c r="F1132" s="144"/>
      <c r="G1132" s="144"/>
      <c r="H1132" s="144"/>
      <c r="I1132" s="144"/>
      <c r="J1132" s="144"/>
      <c r="K1132" s="144"/>
      <c r="L1132" s="144"/>
      <c r="M1132" s="144"/>
      <c r="N1132" s="144"/>
      <c r="O1132" s="144"/>
      <c r="P1132" s="144"/>
      <c r="Q1132" s="145"/>
      <c r="R1132" s="145"/>
      <c r="S1132" s="145"/>
      <c r="T1132" s="145"/>
      <c r="U1132" s="145"/>
      <c r="V1132" s="145"/>
      <c r="W1132" s="145"/>
      <c r="X1132" s="145"/>
      <c r="Y1132" s="145"/>
      <c r="Z1132" s="145"/>
      <c r="AA1132" s="145"/>
      <c r="AB1132" s="145"/>
      <c r="AC1132" s="145"/>
      <c r="AD1132" s="145"/>
      <c r="AE1132" s="144"/>
      <c r="AF1132" s="144"/>
      <c r="AG1132" s="144"/>
      <c r="AH1132" s="144"/>
      <c r="AI1132" s="144"/>
      <c r="AJ1132" s="144"/>
      <c r="AK1132" s="144"/>
      <c r="AL1132" s="144"/>
      <c r="AM1132" s="144"/>
      <c r="AN1132" s="144"/>
      <c r="AO1132" s="144"/>
      <c r="AP1132" s="144"/>
      <c r="AQ1132" s="144"/>
      <c r="AR1132" s="144"/>
      <c r="AS1132" s="144"/>
      <c r="AT1132" s="144"/>
      <c r="AU1132" s="144"/>
      <c r="AV1132" s="144"/>
      <c r="AW1132" s="144"/>
      <c r="AX1132" s="144"/>
      <c r="AY1132" s="144"/>
      <c r="AZ1132" s="144"/>
      <c r="BA1132" s="144"/>
      <c r="BB1132" s="144"/>
      <c r="BC1132" s="144"/>
      <c r="BD1132" s="144"/>
      <c r="BE1132" s="144"/>
      <c r="BF1132" s="144"/>
    </row>
    <row r="1133" spans="3:58">
      <c r="C1133" s="144"/>
      <c r="D1133" s="144"/>
      <c r="E1133" s="144"/>
      <c r="F1133" s="144"/>
      <c r="G1133" s="144"/>
      <c r="H1133" s="144"/>
      <c r="I1133" s="144"/>
      <c r="J1133" s="144"/>
      <c r="K1133" s="144"/>
      <c r="L1133" s="144"/>
      <c r="M1133" s="144"/>
      <c r="N1133" s="144"/>
      <c r="O1133" s="144"/>
      <c r="P1133" s="144"/>
      <c r="Q1133" s="145"/>
      <c r="R1133" s="145"/>
      <c r="S1133" s="145"/>
      <c r="T1133" s="145"/>
      <c r="U1133" s="145"/>
      <c r="V1133" s="145"/>
      <c r="W1133" s="145"/>
      <c r="X1133" s="145"/>
      <c r="Y1133" s="145"/>
      <c r="Z1133" s="145"/>
      <c r="AA1133" s="145"/>
      <c r="AB1133" s="145"/>
      <c r="AC1133" s="145"/>
      <c r="AD1133" s="145"/>
      <c r="AE1133" s="144"/>
      <c r="AF1133" s="144"/>
      <c r="AG1133" s="144"/>
      <c r="AH1133" s="144"/>
      <c r="AI1133" s="144"/>
      <c r="AJ1133" s="144"/>
      <c r="AK1133" s="144"/>
      <c r="AL1133" s="144"/>
      <c r="AM1133" s="144"/>
      <c r="AN1133" s="144"/>
      <c r="AO1133" s="144"/>
      <c r="AP1133" s="144"/>
      <c r="AQ1133" s="144"/>
      <c r="AR1133" s="144"/>
      <c r="AS1133" s="144"/>
      <c r="AT1133" s="144"/>
      <c r="AU1133" s="144"/>
      <c r="AV1133" s="144"/>
      <c r="AW1133" s="144"/>
      <c r="AX1133" s="144"/>
      <c r="AY1133" s="144"/>
      <c r="AZ1133" s="144"/>
      <c r="BA1133" s="144"/>
      <c r="BB1133" s="144"/>
      <c r="BC1133" s="144"/>
      <c r="BD1133" s="144"/>
      <c r="BE1133" s="144"/>
      <c r="BF1133" s="144"/>
    </row>
    <row r="1134" spans="3:58">
      <c r="C1134" s="144"/>
      <c r="D1134" s="144"/>
      <c r="E1134" s="144"/>
      <c r="F1134" s="144"/>
      <c r="G1134" s="144"/>
      <c r="H1134" s="144"/>
      <c r="I1134" s="144"/>
      <c r="J1134" s="144"/>
      <c r="K1134" s="144"/>
      <c r="L1134" s="144"/>
      <c r="M1134" s="144"/>
      <c r="N1134" s="144"/>
      <c r="O1134" s="144"/>
      <c r="P1134" s="144"/>
      <c r="Q1134" s="145"/>
      <c r="R1134" s="145"/>
      <c r="S1134" s="145"/>
      <c r="T1134" s="145"/>
      <c r="U1134" s="145"/>
      <c r="V1134" s="145"/>
      <c r="W1134" s="145"/>
      <c r="X1134" s="145"/>
      <c r="Y1134" s="145"/>
      <c r="Z1134" s="145"/>
      <c r="AA1134" s="145"/>
      <c r="AB1134" s="145"/>
      <c r="AC1134" s="145"/>
      <c r="AD1134" s="145"/>
      <c r="AE1134" s="144"/>
      <c r="AF1134" s="144"/>
      <c r="AG1134" s="144"/>
      <c r="AH1134" s="144"/>
      <c r="AI1134" s="144"/>
      <c r="AJ1134" s="144"/>
      <c r="AK1134" s="144"/>
      <c r="AL1134" s="144"/>
      <c r="AM1134" s="144"/>
      <c r="AN1134" s="144"/>
      <c r="AO1134" s="144"/>
      <c r="AP1134" s="144"/>
      <c r="AQ1134" s="144"/>
      <c r="AR1134" s="144"/>
      <c r="AS1134" s="144"/>
      <c r="AT1134" s="144"/>
      <c r="AU1134" s="144"/>
      <c r="AV1134" s="144"/>
      <c r="AW1134" s="144"/>
      <c r="AX1134" s="144"/>
      <c r="AY1134" s="144"/>
      <c r="AZ1134" s="144"/>
      <c r="BA1134" s="144"/>
      <c r="BB1134" s="144"/>
      <c r="BC1134" s="144"/>
      <c r="BD1134" s="144"/>
      <c r="BE1134" s="144"/>
      <c r="BF1134" s="144"/>
    </row>
    <row r="1135" spans="3:58">
      <c r="C1135" s="144"/>
      <c r="D1135" s="144"/>
      <c r="E1135" s="144"/>
      <c r="F1135" s="144"/>
      <c r="G1135" s="144"/>
      <c r="H1135" s="144"/>
      <c r="I1135" s="144"/>
      <c r="J1135" s="144"/>
      <c r="K1135" s="144"/>
      <c r="L1135" s="144"/>
      <c r="M1135" s="144"/>
      <c r="N1135" s="144"/>
      <c r="O1135" s="144"/>
      <c r="P1135" s="144"/>
      <c r="Q1135" s="145"/>
      <c r="R1135" s="145"/>
      <c r="S1135" s="145"/>
      <c r="T1135" s="145"/>
      <c r="U1135" s="145"/>
      <c r="V1135" s="145"/>
      <c r="W1135" s="145"/>
      <c r="X1135" s="145"/>
      <c r="Y1135" s="145"/>
      <c r="Z1135" s="145"/>
      <c r="AA1135" s="145"/>
      <c r="AB1135" s="145"/>
      <c r="AC1135" s="145"/>
      <c r="AD1135" s="145"/>
      <c r="AE1135" s="144"/>
      <c r="AF1135" s="144"/>
      <c r="AG1135" s="144"/>
      <c r="AH1135" s="144"/>
      <c r="AI1135" s="144"/>
      <c r="AJ1135" s="144"/>
      <c r="AK1135" s="144"/>
      <c r="AL1135" s="144"/>
      <c r="AM1135" s="144"/>
      <c r="AN1135" s="144"/>
      <c r="AO1135" s="144"/>
      <c r="AP1135" s="144"/>
      <c r="AQ1135" s="144"/>
      <c r="AR1135" s="144"/>
      <c r="AS1135" s="144"/>
      <c r="AT1135" s="144"/>
      <c r="AU1135" s="144"/>
      <c r="AV1135" s="144"/>
      <c r="AW1135" s="144"/>
      <c r="AX1135" s="144"/>
      <c r="AY1135" s="144"/>
      <c r="AZ1135" s="144"/>
      <c r="BA1135" s="144"/>
      <c r="BB1135" s="144"/>
      <c r="BC1135" s="144"/>
      <c r="BD1135" s="144"/>
      <c r="BE1135" s="144"/>
      <c r="BF1135" s="144"/>
    </row>
    <row r="1136" spans="3:58">
      <c r="C1136" s="144"/>
      <c r="D1136" s="144"/>
      <c r="E1136" s="144"/>
      <c r="F1136" s="144"/>
      <c r="G1136" s="144"/>
      <c r="H1136" s="144"/>
      <c r="I1136" s="144"/>
      <c r="J1136" s="144"/>
      <c r="K1136" s="144"/>
      <c r="L1136" s="144"/>
      <c r="M1136" s="144"/>
      <c r="N1136" s="144"/>
      <c r="O1136" s="144"/>
      <c r="P1136" s="144"/>
      <c r="Q1136" s="145"/>
      <c r="R1136" s="145"/>
      <c r="S1136" s="145"/>
      <c r="T1136" s="145"/>
      <c r="U1136" s="145"/>
      <c r="V1136" s="145"/>
      <c r="W1136" s="145"/>
      <c r="X1136" s="145"/>
      <c r="Y1136" s="145"/>
      <c r="Z1136" s="145"/>
      <c r="AA1136" s="145"/>
      <c r="AB1136" s="145"/>
      <c r="AC1136" s="145"/>
      <c r="AD1136" s="145"/>
      <c r="AE1136" s="144"/>
      <c r="AF1136" s="144"/>
      <c r="AG1136" s="144"/>
      <c r="AH1136" s="144"/>
      <c r="AI1136" s="144"/>
      <c r="AJ1136" s="144"/>
      <c r="AK1136" s="144"/>
      <c r="AL1136" s="144"/>
      <c r="AM1136" s="144"/>
      <c r="AN1136" s="144"/>
      <c r="AO1136" s="144"/>
      <c r="AP1136" s="144"/>
      <c r="AQ1136" s="144"/>
      <c r="AR1136" s="144"/>
      <c r="AS1136" s="144"/>
      <c r="AT1136" s="144"/>
      <c r="AU1136" s="144"/>
      <c r="AV1136" s="144"/>
      <c r="AW1136" s="144"/>
      <c r="AX1136" s="144"/>
      <c r="AY1136" s="144"/>
      <c r="AZ1136" s="144"/>
      <c r="BA1136" s="144"/>
      <c r="BB1136" s="144"/>
      <c r="BC1136" s="144"/>
      <c r="BD1136" s="144"/>
      <c r="BE1136" s="144"/>
      <c r="BF1136" s="144"/>
    </row>
    <row r="1137" spans="3:58">
      <c r="C1137" s="144"/>
      <c r="D1137" s="144"/>
      <c r="E1137" s="144"/>
      <c r="F1137" s="144"/>
      <c r="G1137" s="144"/>
      <c r="H1137" s="144"/>
      <c r="I1137" s="144"/>
      <c r="J1137" s="144"/>
      <c r="K1137" s="144"/>
      <c r="L1137" s="144"/>
      <c r="M1137" s="144"/>
      <c r="N1137" s="144"/>
      <c r="O1137" s="144"/>
      <c r="P1137" s="144"/>
      <c r="Q1137" s="145"/>
      <c r="R1137" s="145"/>
      <c r="S1137" s="145"/>
      <c r="T1137" s="145"/>
      <c r="U1137" s="145"/>
      <c r="V1137" s="145"/>
      <c r="W1137" s="145"/>
      <c r="X1137" s="145"/>
      <c r="Y1137" s="145"/>
      <c r="Z1137" s="145"/>
      <c r="AA1137" s="145"/>
      <c r="AB1137" s="145"/>
      <c r="AC1137" s="145"/>
      <c r="AD1137" s="145"/>
      <c r="AE1137" s="144"/>
      <c r="AF1137" s="144"/>
      <c r="AG1137" s="144"/>
      <c r="AH1137" s="144"/>
      <c r="AI1137" s="144"/>
      <c r="AJ1137" s="144"/>
      <c r="AK1137" s="144"/>
      <c r="AL1137" s="144"/>
      <c r="AM1137" s="144"/>
      <c r="AN1137" s="144"/>
      <c r="AO1137" s="144"/>
      <c r="AP1137" s="144"/>
      <c r="AQ1137" s="144"/>
      <c r="AR1137" s="144"/>
      <c r="AS1137" s="144"/>
      <c r="AT1137" s="144"/>
      <c r="AU1137" s="144"/>
      <c r="AV1137" s="144"/>
      <c r="AW1137" s="144"/>
      <c r="AX1137" s="144"/>
      <c r="AY1137" s="144"/>
      <c r="AZ1137" s="144"/>
      <c r="BA1137" s="144"/>
      <c r="BB1137" s="144"/>
      <c r="BC1137" s="144"/>
      <c r="BD1137" s="144"/>
      <c r="BE1137" s="144"/>
      <c r="BF1137" s="144"/>
    </row>
    <row r="1138" spans="3:58">
      <c r="C1138" s="144"/>
      <c r="D1138" s="144"/>
      <c r="E1138" s="144"/>
      <c r="F1138" s="144"/>
      <c r="G1138" s="144"/>
      <c r="H1138" s="144"/>
      <c r="I1138" s="144"/>
      <c r="J1138" s="144"/>
      <c r="K1138" s="144"/>
      <c r="L1138" s="144"/>
      <c r="M1138" s="144"/>
      <c r="N1138" s="144"/>
      <c r="O1138" s="144"/>
      <c r="P1138" s="144"/>
      <c r="Q1138" s="145"/>
      <c r="R1138" s="145"/>
      <c r="S1138" s="145"/>
      <c r="T1138" s="145"/>
      <c r="U1138" s="145"/>
      <c r="V1138" s="145"/>
      <c r="W1138" s="145"/>
      <c r="X1138" s="145"/>
      <c r="Y1138" s="145"/>
      <c r="Z1138" s="145"/>
      <c r="AA1138" s="145"/>
      <c r="AB1138" s="145"/>
      <c r="AC1138" s="145"/>
      <c r="AD1138" s="145"/>
      <c r="AE1138" s="144"/>
      <c r="AF1138" s="144"/>
      <c r="AG1138" s="144"/>
      <c r="AH1138" s="144"/>
      <c r="AI1138" s="144"/>
      <c r="AJ1138" s="144"/>
      <c r="AK1138" s="144"/>
      <c r="AL1138" s="144"/>
      <c r="AM1138" s="144"/>
      <c r="AN1138" s="144"/>
      <c r="AO1138" s="144"/>
      <c r="AP1138" s="144"/>
      <c r="AQ1138" s="144"/>
      <c r="AR1138" s="144"/>
      <c r="AS1138" s="144"/>
      <c r="AT1138" s="144"/>
      <c r="AU1138" s="144"/>
      <c r="AV1138" s="144"/>
      <c r="AW1138" s="144"/>
      <c r="AX1138" s="144"/>
      <c r="AY1138" s="144"/>
      <c r="AZ1138" s="144"/>
      <c r="BA1138" s="144"/>
      <c r="BB1138" s="144"/>
      <c r="BC1138" s="144"/>
      <c r="BD1138" s="144"/>
      <c r="BE1138" s="144"/>
      <c r="BF1138" s="144"/>
    </row>
    <row r="1139" spans="3:58">
      <c r="C1139" s="144"/>
      <c r="D1139" s="144"/>
      <c r="E1139" s="144"/>
      <c r="F1139" s="144"/>
      <c r="G1139" s="144"/>
      <c r="H1139" s="144"/>
      <c r="I1139" s="144"/>
      <c r="J1139" s="144"/>
      <c r="K1139" s="144"/>
      <c r="L1139" s="144"/>
      <c r="M1139" s="144"/>
      <c r="N1139" s="144"/>
      <c r="O1139" s="144"/>
      <c r="P1139" s="144"/>
      <c r="Q1139" s="145"/>
      <c r="R1139" s="145"/>
      <c r="S1139" s="145"/>
      <c r="T1139" s="145"/>
      <c r="U1139" s="145"/>
      <c r="V1139" s="145"/>
      <c r="W1139" s="145"/>
      <c r="X1139" s="145"/>
      <c r="Y1139" s="145"/>
      <c r="Z1139" s="145"/>
      <c r="AA1139" s="145"/>
      <c r="AB1139" s="145"/>
      <c r="AC1139" s="145"/>
      <c r="AD1139" s="145"/>
      <c r="AE1139" s="144"/>
      <c r="AF1139" s="144"/>
      <c r="AG1139" s="144"/>
      <c r="AH1139" s="144"/>
      <c r="AI1139" s="144"/>
      <c r="AJ1139" s="144"/>
      <c r="AK1139" s="144"/>
      <c r="AL1139" s="144"/>
      <c r="AM1139" s="144"/>
      <c r="AN1139" s="144"/>
      <c r="AO1139" s="144"/>
      <c r="AP1139" s="144"/>
      <c r="AQ1139" s="144"/>
      <c r="AR1139" s="144"/>
      <c r="AS1139" s="144"/>
      <c r="AT1139" s="144"/>
      <c r="AU1139" s="144"/>
      <c r="AV1139" s="144"/>
      <c r="AW1139" s="144"/>
      <c r="AX1139" s="144"/>
      <c r="AY1139" s="144"/>
      <c r="AZ1139" s="144"/>
      <c r="BA1139" s="144"/>
      <c r="BB1139" s="144"/>
      <c r="BC1139" s="144"/>
      <c r="BD1139" s="144"/>
      <c r="BE1139" s="144"/>
      <c r="BF1139" s="144"/>
    </row>
    <row r="1140" spans="3:58">
      <c r="C1140" s="144"/>
      <c r="D1140" s="144"/>
      <c r="E1140" s="144"/>
      <c r="F1140" s="144"/>
      <c r="G1140" s="144"/>
      <c r="H1140" s="144"/>
      <c r="I1140" s="144"/>
      <c r="J1140" s="144"/>
      <c r="K1140" s="144"/>
      <c r="L1140" s="144"/>
      <c r="M1140" s="144"/>
      <c r="N1140" s="144"/>
      <c r="O1140" s="144"/>
      <c r="P1140" s="144"/>
      <c r="Q1140" s="145"/>
      <c r="R1140" s="145"/>
      <c r="S1140" s="145"/>
      <c r="T1140" s="145"/>
      <c r="U1140" s="145"/>
      <c r="V1140" s="145"/>
      <c r="W1140" s="145"/>
      <c r="X1140" s="145"/>
      <c r="Y1140" s="145"/>
      <c r="Z1140" s="145"/>
      <c r="AA1140" s="145"/>
      <c r="AB1140" s="145"/>
      <c r="AC1140" s="145"/>
      <c r="AD1140" s="145"/>
      <c r="AE1140" s="144"/>
      <c r="AF1140" s="144"/>
      <c r="AG1140" s="144"/>
      <c r="AH1140" s="144"/>
      <c r="AI1140" s="144"/>
      <c r="AJ1140" s="144"/>
      <c r="AK1140" s="144"/>
      <c r="AL1140" s="144"/>
      <c r="AM1140" s="144"/>
      <c r="AN1140" s="144"/>
      <c r="AO1140" s="144"/>
      <c r="AP1140" s="144"/>
      <c r="AQ1140" s="144"/>
      <c r="AR1140" s="144"/>
      <c r="AS1140" s="144"/>
      <c r="AT1140" s="144"/>
      <c r="AU1140" s="144"/>
      <c r="AV1140" s="144"/>
      <c r="AW1140" s="144"/>
      <c r="AX1140" s="144"/>
      <c r="AY1140" s="144"/>
      <c r="AZ1140" s="144"/>
      <c r="BA1140" s="144"/>
      <c r="BB1140" s="144"/>
      <c r="BC1140" s="144"/>
      <c r="BD1140" s="144"/>
      <c r="BE1140" s="144"/>
      <c r="BF1140" s="144"/>
    </row>
    <row r="1141" spans="3:58">
      <c r="C1141" s="144"/>
      <c r="D1141" s="144"/>
      <c r="E1141" s="144"/>
      <c r="F1141" s="144"/>
      <c r="G1141" s="144"/>
      <c r="H1141" s="144"/>
      <c r="I1141" s="144"/>
      <c r="J1141" s="144"/>
      <c r="K1141" s="144"/>
      <c r="L1141" s="144"/>
      <c r="M1141" s="144"/>
      <c r="N1141" s="144"/>
      <c r="O1141" s="144"/>
      <c r="P1141" s="144"/>
      <c r="Q1141" s="145"/>
      <c r="R1141" s="145"/>
      <c r="S1141" s="145"/>
      <c r="T1141" s="145"/>
      <c r="U1141" s="145"/>
      <c r="V1141" s="145"/>
      <c r="W1141" s="145"/>
      <c r="X1141" s="145"/>
      <c r="Y1141" s="145"/>
      <c r="Z1141" s="145"/>
      <c r="AA1141" s="145"/>
      <c r="AB1141" s="145"/>
      <c r="AC1141" s="145"/>
      <c r="AD1141" s="145"/>
      <c r="AE1141" s="144"/>
      <c r="AF1141" s="144"/>
      <c r="AG1141" s="144"/>
      <c r="AH1141" s="144"/>
      <c r="AI1141" s="144"/>
      <c r="AJ1141" s="144"/>
      <c r="AK1141" s="144"/>
      <c r="AL1141" s="144"/>
      <c r="AM1141" s="144"/>
      <c r="AN1141" s="144"/>
      <c r="AO1141" s="144"/>
      <c r="AP1141" s="144"/>
      <c r="AQ1141" s="144"/>
      <c r="AR1141" s="144"/>
      <c r="AS1141" s="144"/>
      <c r="AT1141" s="144"/>
      <c r="AU1141" s="144"/>
      <c r="AV1141" s="144"/>
      <c r="AW1141" s="144"/>
      <c r="AX1141" s="144"/>
      <c r="AY1141" s="144"/>
      <c r="AZ1141" s="144"/>
      <c r="BA1141" s="144"/>
      <c r="BB1141" s="144"/>
      <c r="BC1141" s="144"/>
      <c r="BD1141" s="144"/>
      <c r="BE1141" s="144"/>
      <c r="BF1141" s="144"/>
    </row>
    <row r="1142" spans="3:58">
      <c r="C1142" s="144"/>
      <c r="D1142" s="144"/>
      <c r="E1142" s="144"/>
      <c r="F1142" s="144"/>
      <c r="G1142" s="144"/>
      <c r="H1142" s="144"/>
      <c r="I1142" s="144"/>
      <c r="J1142" s="144"/>
      <c r="K1142" s="144"/>
      <c r="L1142" s="144"/>
      <c r="M1142" s="144"/>
      <c r="N1142" s="144"/>
      <c r="O1142" s="144"/>
      <c r="P1142" s="144"/>
      <c r="Q1142" s="145"/>
      <c r="R1142" s="145"/>
      <c r="S1142" s="145"/>
      <c r="T1142" s="145"/>
      <c r="U1142" s="145"/>
      <c r="V1142" s="145"/>
      <c r="W1142" s="145"/>
      <c r="X1142" s="145"/>
      <c r="Y1142" s="145"/>
      <c r="Z1142" s="145"/>
      <c r="AA1142" s="145"/>
      <c r="AB1142" s="145"/>
      <c r="AC1142" s="145"/>
      <c r="AD1142" s="145"/>
      <c r="AE1142" s="144"/>
      <c r="AF1142" s="144"/>
      <c r="AG1142" s="144"/>
      <c r="AH1142" s="144"/>
      <c r="AI1142" s="144"/>
      <c r="AJ1142" s="144"/>
      <c r="AK1142" s="144"/>
      <c r="AL1142" s="144"/>
      <c r="AM1142" s="144"/>
      <c r="AN1142" s="144"/>
      <c r="AO1142" s="144"/>
      <c r="AP1142" s="144"/>
      <c r="AQ1142" s="144"/>
      <c r="AR1142" s="144"/>
      <c r="AS1142" s="144"/>
      <c r="AT1142" s="144"/>
      <c r="AU1142" s="144"/>
      <c r="AV1142" s="144"/>
      <c r="AW1142" s="144"/>
      <c r="AX1142" s="144"/>
      <c r="AY1142" s="144"/>
      <c r="AZ1142" s="144"/>
      <c r="BA1142" s="144"/>
      <c r="BB1142" s="144"/>
      <c r="BC1142" s="144"/>
      <c r="BD1142" s="144"/>
      <c r="BE1142" s="144"/>
      <c r="BF1142" s="144"/>
    </row>
    <row r="1143" spans="3:58">
      <c r="C1143" s="144"/>
      <c r="D1143" s="144"/>
      <c r="E1143" s="144"/>
      <c r="F1143" s="144"/>
      <c r="G1143" s="144"/>
      <c r="H1143" s="144"/>
      <c r="I1143" s="144"/>
      <c r="J1143" s="144"/>
      <c r="K1143" s="144"/>
      <c r="L1143" s="144"/>
      <c r="M1143" s="144"/>
      <c r="N1143" s="144"/>
      <c r="O1143" s="144"/>
      <c r="P1143" s="144"/>
      <c r="Q1143" s="145"/>
      <c r="R1143" s="145"/>
      <c r="S1143" s="145"/>
      <c r="T1143" s="145"/>
      <c r="U1143" s="145"/>
      <c r="V1143" s="145"/>
      <c r="W1143" s="145"/>
      <c r="X1143" s="145"/>
      <c r="Y1143" s="145"/>
      <c r="Z1143" s="145"/>
      <c r="AA1143" s="145"/>
      <c r="AB1143" s="145"/>
      <c r="AC1143" s="145"/>
      <c r="AD1143" s="145"/>
      <c r="AE1143" s="144"/>
      <c r="AF1143" s="144"/>
      <c r="AG1143" s="144"/>
      <c r="AH1143" s="144"/>
      <c r="AI1143" s="144"/>
      <c r="AJ1143" s="144"/>
      <c r="AK1143" s="144"/>
      <c r="AL1143" s="144"/>
      <c r="AM1143" s="144"/>
      <c r="AN1143" s="144"/>
      <c r="AO1143" s="144"/>
      <c r="AP1143" s="144"/>
      <c r="AQ1143" s="144"/>
      <c r="AR1143" s="144"/>
      <c r="AS1143" s="144"/>
      <c r="AT1143" s="144"/>
      <c r="AU1143" s="144"/>
      <c r="AV1143" s="144"/>
      <c r="AW1143" s="144"/>
      <c r="AX1143" s="144"/>
      <c r="AY1143" s="144"/>
      <c r="AZ1143" s="144"/>
      <c r="BA1143" s="144"/>
      <c r="BB1143" s="144"/>
      <c r="BC1143" s="144"/>
      <c r="BD1143" s="144"/>
      <c r="BE1143" s="144"/>
      <c r="BF1143" s="144"/>
    </row>
    <row r="1144" spans="3:58">
      <c r="C1144" s="144"/>
      <c r="D1144" s="144"/>
      <c r="E1144" s="144"/>
      <c r="F1144" s="144"/>
      <c r="G1144" s="144"/>
      <c r="H1144" s="144"/>
      <c r="I1144" s="144"/>
      <c r="J1144" s="144"/>
      <c r="K1144" s="144"/>
      <c r="L1144" s="144"/>
      <c r="M1144" s="144"/>
      <c r="N1144" s="144"/>
      <c r="O1144" s="144"/>
      <c r="P1144" s="144"/>
      <c r="Q1144" s="145"/>
      <c r="R1144" s="145"/>
      <c r="S1144" s="145"/>
      <c r="T1144" s="145"/>
      <c r="U1144" s="145"/>
      <c r="V1144" s="145"/>
      <c r="W1144" s="145"/>
      <c r="X1144" s="145"/>
      <c r="Y1144" s="145"/>
      <c r="Z1144" s="145"/>
      <c r="AA1144" s="145"/>
      <c r="AB1144" s="145"/>
      <c r="AC1144" s="145"/>
      <c r="AD1144" s="145"/>
      <c r="AE1144" s="144"/>
      <c r="AF1144" s="144"/>
      <c r="AG1144" s="144"/>
      <c r="AH1144" s="144"/>
      <c r="AI1144" s="144"/>
      <c r="AJ1144" s="144"/>
      <c r="AK1144" s="144"/>
      <c r="AL1144" s="144"/>
      <c r="AM1144" s="144"/>
      <c r="AN1144" s="144"/>
      <c r="AO1144" s="144"/>
      <c r="AP1144" s="144"/>
      <c r="AQ1144" s="144"/>
      <c r="AR1144" s="144"/>
      <c r="AS1144" s="144"/>
      <c r="AT1144" s="144"/>
      <c r="AU1144" s="144"/>
      <c r="AV1144" s="144"/>
      <c r="AW1144" s="144"/>
      <c r="AX1144" s="144"/>
      <c r="AY1144" s="144"/>
      <c r="AZ1144" s="144"/>
      <c r="BA1144" s="144"/>
      <c r="BB1144" s="144"/>
      <c r="BC1144" s="144"/>
      <c r="BD1144" s="144"/>
      <c r="BE1144" s="144"/>
      <c r="BF1144" s="144"/>
    </row>
    <row r="1145" spans="3:58">
      <c r="C1145" s="144"/>
      <c r="D1145" s="144"/>
      <c r="E1145" s="144"/>
      <c r="F1145" s="144"/>
      <c r="G1145" s="144"/>
      <c r="H1145" s="144"/>
      <c r="I1145" s="144"/>
      <c r="J1145" s="144"/>
      <c r="K1145" s="144"/>
      <c r="L1145" s="144"/>
      <c r="M1145" s="144"/>
      <c r="N1145" s="144"/>
      <c r="O1145" s="144"/>
      <c r="P1145" s="144"/>
      <c r="Q1145" s="145"/>
      <c r="R1145" s="145"/>
      <c r="S1145" s="145"/>
      <c r="T1145" s="145"/>
      <c r="U1145" s="145"/>
      <c r="V1145" s="145"/>
      <c r="W1145" s="145"/>
      <c r="X1145" s="145"/>
      <c r="Y1145" s="145"/>
      <c r="Z1145" s="145"/>
      <c r="AA1145" s="145"/>
      <c r="AB1145" s="145"/>
      <c r="AC1145" s="145"/>
      <c r="AD1145" s="145"/>
      <c r="AE1145" s="144"/>
      <c r="AF1145" s="144"/>
      <c r="AG1145" s="144"/>
      <c r="AH1145" s="144"/>
      <c r="AI1145" s="144"/>
      <c r="AJ1145" s="144"/>
      <c r="AK1145" s="144"/>
      <c r="AL1145" s="144"/>
      <c r="AM1145" s="144"/>
      <c r="AN1145" s="144"/>
      <c r="AO1145" s="144"/>
      <c r="AP1145" s="144"/>
      <c r="AQ1145" s="144"/>
      <c r="AR1145" s="144"/>
      <c r="AS1145" s="144"/>
      <c r="AT1145" s="144"/>
      <c r="AU1145" s="144"/>
      <c r="AV1145" s="144"/>
      <c r="AW1145" s="144"/>
      <c r="AX1145" s="144"/>
      <c r="AY1145" s="144"/>
      <c r="AZ1145" s="144"/>
      <c r="BA1145" s="144"/>
      <c r="BB1145" s="144"/>
      <c r="BC1145" s="144"/>
      <c r="BD1145" s="144"/>
      <c r="BE1145" s="144"/>
      <c r="BF1145" s="144"/>
    </row>
    <row r="1146" spans="3:58">
      <c r="C1146" s="144"/>
      <c r="D1146" s="144"/>
      <c r="E1146" s="144"/>
      <c r="F1146" s="144"/>
      <c r="G1146" s="144"/>
      <c r="H1146" s="144"/>
      <c r="I1146" s="144"/>
      <c r="J1146" s="144"/>
      <c r="K1146" s="144"/>
      <c r="L1146" s="144"/>
      <c r="M1146" s="144"/>
      <c r="N1146" s="144"/>
      <c r="O1146" s="144"/>
      <c r="P1146" s="144"/>
      <c r="Q1146" s="145"/>
      <c r="R1146" s="145"/>
      <c r="S1146" s="145"/>
      <c r="T1146" s="145"/>
      <c r="U1146" s="145"/>
      <c r="V1146" s="145"/>
      <c r="W1146" s="145"/>
      <c r="X1146" s="145"/>
      <c r="Y1146" s="145"/>
      <c r="Z1146" s="145"/>
      <c r="AA1146" s="145"/>
      <c r="AB1146" s="145"/>
      <c r="AC1146" s="145"/>
      <c r="AD1146" s="145"/>
      <c r="AE1146" s="144"/>
      <c r="AF1146" s="144"/>
      <c r="AG1146" s="144"/>
      <c r="AH1146" s="144"/>
      <c r="AI1146" s="144"/>
      <c r="AJ1146" s="144"/>
      <c r="AK1146" s="144"/>
      <c r="AL1146" s="144"/>
      <c r="AM1146" s="144"/>
      <c r="AN1146" s="144"/>
      <c r="AO1146" s="144"/>
      <c r="AP1146" s="144"/>
      <c r="AQ1146" s="144"/>
      <c r="AR1146" s="144"/>
      <c r="AS1146" s="144"/>
      <c r="AT1146" s="144"/>
      <c r="AU1146" s="144"/>
      <c r="AV1146" s="144"/>
      <c r="AW1146" s="144"/>
      <c r="AX1146" s="144"/>
      <c r="AY1146" s="144"/>
      <c r="AZ1146" s="144"/>
      <c r="BA1146" s="144"/>
      <c r="BB1146" s="144"/>
      <c r="BC1146" s="144"/>
      <c r="BD1146" s="144"/>
      <c r="BE1146" s="144"/>
      <c r="BF1146" s="144"/>
    </row>
    <row r="1147" spans="3:58">
      <c r="C1147" s="144"/>
      <c r="D1147" s="144"/>
      <c r="E1147" s="144"/>
      <c r="F1147" s="144"/>
      <c r="G1147" s="144"/>
      <c r="H1147" s="144"/>
      <c r="I1147" s="144"/>
      <c r="J1147" s="144"/>
      <c r="K1147" s="144"/>
      <c r="L1147" s="144"/>
      <c r="M1147" s="144"/>
      <c r="N1147" s="144"/>
      <c r="O1147" s="144"/>
      <c r="P1147" s="144"/>
      <c r="Q1147" s="145"/>
      <c r="R1147" s="145"/>
      <c r="S1147" s="145"/>
      <c r="T1147" s="145"/>
      <c r="U1147" s="145"/>
      <c r="V1147" s="145"/>
      <c r="W1147" s="145"/>
      <c r="X1147" s="145"/>
      <c r="Y1147" s="145"/>
      <c r="Z1147" s="145"/>
      <c r="AA1147" s="145"/>
      <c r="AB1147" s="145"/>
      <c r="AC1147" s="145"/>
      <c r="AD1147" s="145"/>
      <c r="AE1147" s="144"/>
      <c r="AF1147" s="144"/>
      <c r="AG1147" s="144"/>
      <c r="AH1147" s="144"/>
      <c r="AI1147" s="144"/>
      <c r="AJ1147" s="144"/>
      <c r="AK1147" s="144"/>
      <c r="AL1147" s="144"/>
      <c r="AM1147" s="144"/>
      <c r="AN1147" s="144"/>
      <c r="AO1147" s="144"/>
      <c r="AP1147" s="144"/>
      <c r="AQ1147" s="144"/>
      <c r="AR1147" s="144"/>
      <c r="AS1147" s="144"/>
      <c r="AT1147" s="144"/>
      <c r="AU1147" s="144"/>
      <c r="AV1147" s="144"/>
      <c r="AW1147" s="144"/>
      <c r="AX1147" s="144"/>
      <c r="AY1147" s="144"/>
      <c r="AZ1147" s="144"/>
      <c r="BA1147" s="144"/>
      <c r="BB1147" s="144"/>
      <c r="BC1147" s="144"/>
      <c r="BD1147" s="144"/>
      <c r="BE1147" s="144"/>
      <c r="BF1147" s="144"/>
    </row>
    <row r="1148" spans="3:58">
      <c r="C1148" s="144"/>
      <c r="D1148" s="144"/>
      <c r="E1148" s="144"/>
      <c r="F1148" s="144"/>
      <c r="G1148" s="144"/>
      <c r="H1148" s="144"/>
      <c r="I1148" s="144"/>
      <c r="J1148" s="144"/>
      <c r="K1148" s="144"/>
      <c r="L1148" s="144"/>
      <c r="M1148" s="144"/>
      <c r="N1148" s="144"/>
      <c r="O1148" s="144"/>
      <c r="P1148" s="144"/>
      <c r="Q1148" s="145"/>
      <c r="R1148" s="145"/>
      <c r="S1148" s="145"/>
      <c r="T1148" s="145"/>
      <c r="U1148" s="145"/>
      <c r="V1148" s="145"/>
      <c r="W1148" s="145"/>
      <c r="X1148" s="145"/>
      <c r="Y1148" s="145"/>
      <c r="Z1148" s="145"/>
      <c r="AA1148" s="145"/>
      <c r="AB1148" s="145"/>
      <c r="AC1148" s="145"/>
      <c r="AD1148" s="145"/>
      <c r="AE1148" s="144"/>
      <c r="AF1148" s="144"/>
      <c r="AG1148" s="144"/>
      <c r="AH1148" s="144"/>
      <c r="AI1148" s="144"/>
      <c r="AJ1148" s="144"/>
      <c r="AK1148" s="144"/>
      <c r="AL1148" s="144"/>
      <c r="AM1148" s="144"/>
      <c r="AN1148" s="144"/>
      <c r="AO1148" s="144"/>
      <c r="AP1148" s="144"/>
      <c r="AQ1148" s="144"/>
      <c r="AR1148" s="144"/>
      <c r="AS1148" s="144"/>
      <c r="AT1148" s="144"/>
      <c r="AU1148" s="144"/>
      <c r="AV1148" s="144"/>
      <c r="AW1148" s="144"/>
      <c r="AX1148" s="144"/>
      <c r="AY1148" s="144"/>
      <c r="AZ1148" s="144"/>
      <c r="BA1148" s="144"/>
      <c r="BB1148" s="144"/>
      <c r="BC1148" s="144"/>
      <c r="BD1148" s="144"/>
      <c r="BE1148" s="144"/>
      <c r="BF1148" s="144"/>
    </row>
    <row r="1149" spans="3:58">
      <c r="C1149" s="144"/>
      <c r="D1149" s="144"/>
      <c r="E1149" s="144"/>
      <c r="F1149" s="144"/>
      <c r="G1149" s="144"/>
      <c r="H1149" s="144"/>
      <c r="I1149" s="144"/>
      <c r="J1149" s="144"/>
      <c r="K1149" s="144"/>
      <c r="L1149" s="144"/>
      <c r="M1149" s="144"/>
      <c r="N1149" s="144"/>
      <c r="O1149" s="144"/>
      <c r="P1149" s="144"/>
      <c r="Q1149" s="145"/>
      <c r="R1149" s="145"/>
      <c r="S1149" s="145"/>
      <c r="T1149" s="145"/>
      <c r="U1149" s="145"/>
      <c r="V1149" s="145"/>
      <c r="W1149" s="145"/>
      <c r="X1149" s="145"/>
      <c r="Y1149" s="145"/>
      <c r="Z1149" s="145"/>
      <c r="AA1149" s="145"/>
      <c r="AB1149" s="145"/>
      <c r="AC1149" s="145"/>
      <c r="AD1149" s="145"/>
      <c r="AE1149" s="144"/>
      <c r="AF1149" s="144"/>
      <c r="AG1149" s="144"/>
      <c r="AH1149" s="144"/>
      <c r="AI1149" s="144"/>
      <c r="AJ1149" s="144"/>
      <c r="AK1149" s="144"/>
      <c r="AL1149" s="144"/>
      <c r="AM1149" s="144"/>
      <c r="AN1149" s="144"/>
      <c r="AO1149" s="144"/>
      <c r="AP1149" s="144"/>
      <c r="AQ1149" s="144"/>
      <c r="AR1149" s="144"/>
      <c r="AS1149" s="144"/>
      <c r="AT1149" s="144"/>
      <c r="AU1149" s="144"/>
      <c r="AV1149" s="144"/>
      <c r="AW1149" s="144"/>
      <c r="AX1149" s="144"/>
      <c r="AY1149" s="144"/>
      <c r="AZ1149" s="144"/>
      <c r="BA1149" s="144"/>
      <c r="BB1149" s="144"/>
      <c r="BC1149" s="144"/>
      <c r="BD1149" s="144"/>
      <c r="BE1149" s="144"/>
      <c r="BF1149" s="144"/>
    </row>
    <row r="1150" spans="3:58">
      <c r="C1150" s="144"/>
      <c r="D1150" s="144"/>
      <c r="E1150" s="144"/>
      <c r="F1150" s="144"/>
      <c r="G1150" s="144"/>
      <c r="H1150" s="144"/>
      <c r="I1150" s="144"/>
      <c r="J1150" s="144"/>
      <c r="K1150" s="144"/>
      <c r="L1150" s="144"/>
      <c r="M1150" s="144"/>
      <c r="N1150" s="144"/>
      <c r="O1150" s="144"/>
      <c r="P1150" s="144"/>
      <c r="Q1150" s="145"/>
      <c r="R1150" s="145"/>
      <c r="S1150" s="145"/>
      <c r="T1150" s="145"/>
      <c r="U1150" s="145"/>
      <c r="V1150" s="145"/>
      <c r="W1150" s="145"/>
      <c r="X1150" s="145"/>
      <c r="Y1150" s="145"/>
      <c r="Z1150" s="145"/>
      <c r="AA1150" s="145"/>
      <c r="AB1150" s="145"/>
      <c r="AC1150" s="145"/>
      <c r="AD1150" s="145"/>
      <c r="AE1150" s="144"/>
      <c r="AF1150" s="144"/>
      <c r="AG1150" s="144"/>
      <c r="AH1150" s="144"/>
      <c r="AI1150" s="144"/>
      <c r="AJ1150" s="144"/>
      <c r="AK1150" s="144"/>
      <c r="AL1150" s="144"/>
      <c r="AM1150" s="144"/>
      <c r="AN1150" s="144"/>
      <c r="AO1150" s="144"/>
      <c r="AP1150" s="144"/>
      <c r="AQ1150" s="144"/>
      <c r="AR1150" s="144"/>
      <c r="AS1150" s="144"/>
      <c r="AT1150" s="144"/>
      <c r="AU1150" s="144"/>
      <c r="AV1150" s="144"/>
      <c r="AW1150" s="144"/>
      <c r="AX1150" s="144"/>
      <c r="AY1150" s="144"/>
      <c r="AZ1150" s="144"/>
      <c r="BA1150" s="144"/>
      <c r="BB1150" s="144"/>
      <c r="BC1150" s="144"/>
      <c r="BD1150" s="144"/>
      <c r="BE1150" s="144"/>
      <c r="BF1150" s="144"/>
    </row>
    <row r="1151" spans="3:58">
      <c r="C1151" s="144"/>
      <c r="D1151" s="144"/>
      <c r="E1151" s="144"/>
      <c r="F1151" s="144"/>
      <c r="G1151" s="144"/>
      <c r="H1151" s="144"/>
      <c r="I1151" s="144"/>
      <c r="J1151" s="144"/>
      <c r="K1151" s="144"/>
      <c r="L1151" s="144"/>
      <c r="M1151" s="144"/>
      <c r="N1151" s="144"/>
      <c r="O1151" s="144"/>
      <c r="P1151" s="144"/>
      <c r="Q1151" s="145"/>
      <c r="R1151" s="145"/>
      <c r="S1151" s="145"/>
      <c r="T1151" s="145"/>
      <c r="U1151" s="145"/>
      <c r="V1151" s="145"/>
      <c r="W1151" s="145"/>
      <c r="X1151" s="145"/>
      <c r="Y1151" s="145"/>
      <c r="Z1151" s="145"/>
      <c r="AA1151" s="145"/>
      <c r="AB1151" s="145"/>
      <c r="AC1151" s="145"/>
      <c r="AD1151" s="145"/>
      <c r="AE1151" s="144"/>
      <c r="AF1151" s="144"/>
      <c r="AG1151" s="144"/>
      <c r="AH1151" s="144"/>
      <c r="AI1151" s="144"/>
      <c r="AJ1151" s="144"/>
      <c r="AK1151" s="144"/>
      <c r="AL1151" s="144"/>
      <c r="AM1151" s="144"/>
      <c r="AN1151" s="144"/>
      <c r="AO1151" s="144"/>
      <c r="AP1151" s="144"/>
      <c r="AQ1151" s="144"/>
      <c r="AR1151" s="144"/>
      <c r="AS1151" s="144"/>
      <c r="AT1151" s="144"/>
      <c r="AU1151" s="144"/>
      <c r="AV1151" s="144"/>
      <c r="AW1151" s="144"/>
      <c r="AX1151" s="144"/>
      <c r="AY1151" s="144"/>
      <c r="AZ1151" s="144"/>
      <c r="BA1151" s="144"/>
      <c r="BB1151" s="144"/>
      <c r="BC1151" s="144"/>
      <c r="BD1151" s="144"/>
      <c r="BE1151" s="144"/>
      <c r="BF1151" s="144"/>
    </row>
    <row r="1152" spans="3:58">
      <c r="C1152" s="144"/>
      <c r="D1152" s="144"/>
      <c r="E1152" s="144"/>
      <c r="F1152" s="144"/>
      <c r="G1152" s="144"/>
      <c r="H1152" s="144"/>
      <c r="I1152" s="144"/>
      <c r="J1152" s="144"/>
      <c r="K1152" s="144"/>
      <c r="L1152" s="144"/>
      <c r="M1152" s="144"/>
      <c r="N1152" s="144"/>
      <c r="O1152" s="144"/>
      <c r="P1152" s="144"/>
      <c r="Q1152" s="145"/>
      <c r="R1152" s="145"/>
      <c r="S1152" s="145"/>
      <c r="T1152" s="145"/>
      <c r="U1152" s="145"/>
      <c r="V1152" s="145"/>
      <c r="W1152" s="145"/>
      <c r="X1152" s="145"/>
      <c r="Y1152" s="145"/>
      <c r="Z1152" s="145"/>
      <c r="AA1152" s="145"/>
      <c r="AB1152" s="145"/>
      <c r="AC1152" s="145"/>
      <c r="AD1152" s="145"/>
      <c r="AE1152" s="144"/>
      <c r="AF1152" s="144"/>
      <c r="AG1152" s="144"/>
      <c r="AH1152" s="144"/>
      <c r="AI1152" s="144"/>
      <c r="AJ1152" s="144"/>
      <c r="AK1152" s="144"/>
      <c r="AL1152" s="144"/>
      <c r="AM1152" s="144"/>
      <c r="AN1152" s="144"/>
      <c r="AO1152" s="144"/>
      <c r="AP1152" s="144"/>
      <c r="AQ1152" s="144"/>
      <c r="AR1152" s="144"/>
      <c r="AS1152" s="144"/>
      <c r="AT1152" s="144"/>
      <c r="AU1152" s="144"/>
      <c r="AV1152" s="144"/>
      <c r="AW1152" s="144"/>
      <c r="AX1152" s="144"/>
      <c r="AY1152" s="144"/>
      <c r="AZ1152" s="144"/>
      <c r="BA1152" s="144"/>
      <c r="BB1152" s="144"/>
      <c r="BC1152" s="144"/>
      <c r="BD1152" s="144"/>
      <c r="BE1152" s="144"/>
      <c r="BF1152" s="144"/>
    </row>
    <row r="1153" spans="3:58">
      <c r="C1153" s="144"/>
      <c r="D1153" s="144"/>
      <c r="E1153" s="144"/>
      <c r="F1153" s="144"/>
      <c r="G1153" s="144"/>
      <c r="H1153" s="144"/>
      <c r="I1153" s="144"/>
      <c r="J1153" s="144"/>
      <c r="K1153" s="144"/>
      <c r="L1153" s="144"/>
      <c r="M1153" s="144"/>
      <c r="N1153" s="144"/>
      <c r="O1153" s="144"/>
      <c r="P1153" s="144"/>
      <c r="Q1153" s="145"/>
      <c r="R1153" s="145"/>
      <c r="S1153" s="145"/>
      <c r="T1153" s="145"/>
      <c r="U1153" s="145"/>
      <c r="V1153" s="145"/>
      <c r="W1153" s="145"/>
      <c r="X1153" s="145"/>
      <c r="Y1153" s="145"/>
      <c r="Z1153" s="145"/>
      <c r="AA1153" s="145"/>
      <c r="AB1153" s="145"/>
      <c r="AC1153" s="145"/>
      <c r="AD1153" s="145"/>
      <c r="AE1153" s="144"/>
      <c r="AF1153" s="144"/>
      <c r="AG1153" s="144"/>
      <c r="AH1153" s="144"/>
      <c r="AI1153" s="144"/>
      <c r="AJ1153" s="144"/>
      <c r="AK1153" s="144"/>
      <c r="AL1153" s="144"/>
      <c r="AM1153" s="144"/>
      <c r="AN1153" s="144"/>
      <c r="AO1153" s="144"/>
      <c r="AP1153" s="144"/>
      <c r="AQ1153" s="144"/>
      <c r="AR1153" s="144"/>
      <c r="AS1153" s="144"/>
      <c r="AT1153" s="144"/>
      <c r="AU1153" s="144"/>
      <c r="AV1153" s="144"/>
      <c r="AW1153" s="144"/>
      <c r="AX1153" s="144"/>
      <c r="AY1153" s="144"/>
      <c r="AZ1153" s="144"/>
      <c r="BA1153" s="144"/>
      <c r="BB1153" s="144"/>
      <c r="BC1153" s="144"/>
      <c r="BD1153" s="144"/>
      <c r="BE1153" s="144"/>
      <c r="BF1153" s="144"/>
    </row>
    <row r="1154" spans="3:58">
      <c r="C1154" s="144"/>
      <c r="D1154" s="144"/>
      <c r="E1154" s="144"/>
      <c r="F1154" s="144"/>
      <c r="G1154" s="144"/>
      <c r="H1154" s="144"/>
      <c r="I1154" s="144"/>
      <c r="J1154" s="144"/>
      <c r="K1154" s="144"/>
      <c r="L1154" s="144"/>
      <c r="M1154" s="144"/>
      <c r="N1154" s="144"/>
      <c r="O1154" s="144"/>
      <c r="P1154" s="144"/>
      <c r="Q1154" s="145"/>
      <c r="R1154" s="145"/>
      <c r="S1154" s="145"/>
      <c r="T1154" s="145"/>
      <c r="U1154" s="145"/>
      <c r="V1154" s="145"/>
      <c r="W1154" s="145"/>
      <c r="X1154" s="145"/>
      <c r="Y1154" s="145"/>
      <c r="Z1154" s="145"/>
      <c r="AA1154" s="145"/>
      <c r="AB1154" s="145"/>
      <c r="AC1154" s="145"/>
      <c r="AD1154" s="145"/>
      <c r="AE1154" s="144"/>
      <c r="AF1154" s="144"/>
      <c r="AG1154" s="144"/>
      <c r="AH1154" s="144"/>
      <c r="AI1154" s="144"/>
      <c r="AJ1154" s="144"/>
      <c r="AK1154" s="144"/>
      <c r="AL1154" s="144"/>
      <c r="AM1154" s="144"/>
      <c r="AN1154" s="144"/>
      <c r="AO1154" s="144"/>
      <c r="AP1154" s="144"/>
      <c r="AQ1154" s="144"/>
      <c r="AR1154" s="144"/>
      <c r="AS1154" s="144"/>
      <c r="AT1154" s="144"/>
      <c r="AU1154" s="144"/>
      <c r="AV1154" s="144"/>
      <c r="AW1154" s="144"/>
      <c r="AX1154" s="144"/>
      <c r="AY1154" s="144"/>
      <c r="AZ1154" s="144"/>
      <c r="BA1154" s="144"/>
      <c r="BB1154" s="144"/>
      <c r="BC1154" s="144"/>
      <c r="BD1154" s="144"/>
      <c r="BE1154" s="144"/>
      <c r="BF1154" s="144"/>
    </row>
    <row r="1155" spans="3:58">
      <c r="C1155" s="144"/>
      <c r="D1155" s="144"/>
      <c r="E1155" s="144"/>
      <c r="F1155" s="144"/>
      <c r="G1155" s="144"/>
      <c r="H1155" s="144"/>
      <c r="I1155" s="144"/>
      <c r="J1155" s="144"/>
      <c r="K1155" s="144"/>
      <c r="L1155" s="144"/>
      <c r="M1155" s="144"/>
      <c r="N1155" s="144"/>
      <c r="O1155" s="144"/>
      <c r="P1155" s="144"/>
      <c r="Q1155" s="145"/>
      <c r="R1155" s="145"/>
      <c r="S1155" s="145"/>
      <c r="T1155" s="145"/>
      <c r="U1155" s="145"/>
      <c r="V1155" s="145"/>
      <c r="W1155" s="145"/>
      <c r="X1155" s="145"/>
      <c r="Y1155" s="145"/>
      <c r="Z1155" s="145"/>
      <c r="AA1155" s="145"/>
      <c r="AB1155" s="145"/>
      <c r="AC1155" s="145"/>
      <c r="AD1155" s="145"/>
      <c r="AE1155" s="144"/>
      <c r="AF1155" s="144"/>
      <c r="AG1155" s="144"/>
      <c r="AH1155" s="144"/>
      <c r="AI1155" s="144"/>
      <c r="AJ1155" s="144"/>
      <c r="AK1155" s="144"/>
      <c r="AL1155" s="144"/>
      <c r="AM1155" s="144"/>
      <c r="AN1155" s="144"/>
      <c r="AO1155" s="144"/>
      <c r="AP1155" s="144"/>
      <c r="AQ1155" s="144"/>
      <c r="AR1155" s="144"/>
      <c r="AS1155" s="144"/>
      <c r="AT1155" s="144"/>
      <c r="AU1155" s="144"/>
      <c r="AV1155" s="144"/>
      <c r="AW1155" s="144"/>
      <c r="AX1155" s="144"/>
      <c r="AY1155" s="144"/>
      <c r="AZ1155" s="144"/>
      <c r="BA1155" s="144"/>
      <c r="BB1155" s="144"/>
      <c r="BC1155" s="144"/>
      <c r="BD1155" s="144"/>
      <c r="BE1155" s="144"/>
      <c r="BF1155" s="144"/>
    </row>
    <row r="1156" spans="3:58">
      <c r="C1156" s="144"/>
      <c r="D1156" s="144"/>
      <c r="E1156" s="144"/>
      <c r="F1156" s="144"/>
      <c r="G1156" s="144"/>
      <c r="H1156" s="144"/>
      <c r="I1156" s="144"/>
      <c r="J1156" s="144"/>
      <c r="K1156" s="144"/>
      <c r="L1156" s="144"/>
      <c r="M1156" s="144"/>
      <c r="N1156" s="144"/>
      <c r="O1156" s="144"/>
      <c r="P1156" s="144"/>
      <c r="Q1156" s="145"/>
      <c r="R1156" s="145"/>
      <c r="S1156" s="145"/>
      <c r="T1156" s="145"/>
      <c r="U1156" s="145"/>
      <c r="V1156" s="145"/>
      <c r="W1156" s="145"/>
      <c r="X1156" s="145"/>
      <c r="Y1156" s="145"/>
      <c r="Z1156" s="145"/>
      <c r="AA1156" s="145"/>
      <c r="AB1156" s="145"/>
      <c r="AC1156" s="145"/>
      <c r="AD1156" s="145"/>
      <c r="AE1156" s="144"/>
      <c r="AF1156" s="144"/>
      <c r="AG1156" s="144"/>
      <c r="AH1156" s="144"/>
      <c r="AI1156" s="144"/>
      <c r="AJ1156" s="144"/>
      <c r="AK1156" s="144"/>
      <c r="AL1156" s="144"/>
      <c r="AM1156" s="144"/>
      <c r="AN1156" s="144"/>
      <c r="AO1156" s="144"/>
      <c r="AP1156" s="144"/>
      <c r="AQ1156" s="144"/>
      <c r="AR1156" s="144"/>
      <c r="AS1156" s="144"/>
      <c r="AT1156" s="144"/>
      <c r="AU1156" s="144"/>
      <c r="AV1156" s="144"/>
      <c r="AW1156" s="144"/>
      <c r="AX1156" s="144"/>
      <c r="AY1156" s="144"/>
      <c r="AZ1156" s="144"/>
      <c r="BA1156" s="144"/>
      <c r="BB1156" s="144"/>
      <c r="BC1156" s="144"/>
      <c r="BD1156" s="144"/>
      <c r="BE1156" s="144"/>
      <c r="BF1156" s="144"/>
    </row>
    <row r="1157" spans="3:58">
      <c r="C1157" s="144"/>
      <c r="D1157" s="144"/>
      <c r="E1157" s="144"/>
      <c r="F1157" s="144"/>
      <c r="G1157" s="144"/>
      <c r="H1157" s="144"/>
      <c r="I1157" s="144"/>
      <c r="J1157" s="144"/>
      <c r="K1157" s="144"/>
      <c r="L1157" s="144"/>
      <c r="M1157" s="144"/>
      <c r="N1157" s="144"/>
      <c r="O1157" s="144"/>
      <c r="P1157" s="144"/>
      <c r="Q1157" s="145"/>
      <c r="R1157" s="145"/>
      <c r="S1157" s="145"/>
      <c r="T1157" s="145"/>
      <c r="U1157" s="145"/>
      <c r="V1157" s="145"/>
      <c r="W1157" s="145"/>
      <c r="X1157" s="145"/>
      <c r="Y1157" s="145"/>
      <c r="Z1157" s="145"/>
      <c r="AA1157" s="145"/>
      <c r="AB1157" s="145"/>
      <c r="AC1157" s="145"/>
      <c r="AD1157" s="145"/>
      <c r="AE1157" s="144"/>
      <c r="AF1157" s="144"/>
      <c r="AG1157" s="144"/>
      <c r="AH1157" s="144"/>
      <c r="AI1157" s="144"/>
      <c r="AJ1157" s="144"/>
      <c r="AK1157" s="144"/>
      <c r="AL1157" s="144"/>
      <c r="AM1157" s="144"/>
      <c r="AN1157" s="144"/>
      <c r="AO1157" s="144"/>
      <c r="AP1157" s="144"/>
      <c r="AQ1157" s="144"/>
      <c r="AR1157" s="144"/>
      <c r="AS1157" s="144"/>
      <c r="AT1157" s="144"/>
      <c r="AU1157" s="144"/>
      <c r="AV1157" s="144"/>
      <c r="AW1157" s="144"/>
      <c r="AX1157" s="144"/>
      <c r="AY1157" s="144"/>
      <c r="AZ1157" s="144"/>
      <c r="BA1157" s="144"/>
      <c r="BB1157" s="144"/>
      <c r="BC1157" s="144"/>
      <c r="BD1157" s="144"/>
      <c r="BE1157" s="144"/>
      <c r="BF1157" s="144"/>
    </row>
    <row r="1158" spans="3:58">
      <c r="C1158" s="144"/>
      <c r="D1158" s="144"/>
      <c r="E1158" s="144"/>
      <c r="F1158" s="144"/>
      <c r="G1158" s="144"/>
      <c r="H1158" s="144"/>
      <c r="I1158" s="144"/>
      <c r="J1158" s="144"/>
      <c r="K1158" s="144"/>
      <c r="L1158" s="144"/>
      <c r="M1158" s="144"/>
      <c r="N1158" s="144"/>
      <c r="O1158" s="144"/>
      <c r="P1158" s="144"/>
      <c r="Q1158" s="145"/>
      <c r="R1158" s="145"/>
      <c r="S1158" s="145"/>
      <c r="T1158" s="145"/>
      <c r="U1158" s="145"/>
      <c r="V1158" s="145"/>
      <c r="W1158" s="145"/>
      <c r="X1158" s="145"/>
      <c r="Y1158" s="145"/>
      <c r="Z1158" s="145"/>
      <c r="AA1158" s="145"/>
      <c r="AB1158" s="145"/>
      <c r="AC1158" s="145"/>
      <c r="AD1158" s="145"/>
      <c r="AE1158" s="144"/>
      <c r="AF1158" s="144"/>
      <c r="AG1158" s="144"/>
      <c r="AH1158" s="144"/>
      <c r="AI1158" s="144"/>
      <c r="AJ1158" s="144"/>
      <c r="AK1158" s="144"/>
      <c r="AL1158" s="144"/>
      <c r="AM1158" s="144"/>
      <c r="AN1158" s="144"/>
      <c r="AO1158" s="144"/>
      <c r="AP1158" s="144"/>
      <c r="AQ1158" s="144"/>
      <c r="AR1158" s="144"/>
      <c r="AS1158" s="144"/>
      <c r="AT1158" s="144"/>
      <c r="AU1158" s="144"/>
      <c r="AV1158" s="144"/>
      <c r="AW1158" s="144"/>
      <c r="AX1158" s="144"/>
      <c r="AY1158" s="144"/>
      <c r="AZ1158" s="144"/>
      <c r="BA1158" s="144"/>
      <c r="BB1158" s="144"/>
      <c r="BC1158" s="144"/>
      <c r="BD1158" s="144"/>
      <c r="BE1158" s="144"/>
      <c r="BF1158" s="144"/>
    </row>
    <row r="1159" spans="3:58">
      <c r="C1159" s="144"/>
      <c r="D1159" s="144"/>
      <c r="E1159" s="144"/>
      <c r="F1159" s="144"/>
      <c r="G1159" s="144"/>
      <c r="H1159" s="144"/>
      <c r="I1159" s="144"/>
      <c r="J1159" s="144"/>
      <c r="K1159" s="144"/>
      <c r="L1159" s="144"/>
      <c r="M1159" s="144"/>
      <c r="N1159" s="144"/>
      <c r="O1159" s="144"/>
      <c r="P1159" s="144"/>
      <c r="Q1159" s="145"/>
      <c r="R1159" s="145"/>
      <c r="S1159" s="145"/>
      <c r="T1159" s="145"/>
      <c r="U1159" s="145"/>
      <c r="V1159" s="145"/>
      <c r="W1159" s="145"/>
      <c r="X1159" s="145"/>
      <c r="Y1159" s="145"/>
      <c r="Z1159" s="145"/>
      <c r="AA1159" s="145"/>
      <c r="AB1159" s="145"/>
      <c r="AC1159" s="145"/>
      <c r="AD1159" s="145"/>
      <c r="AE1159" s="144"/>
      <c r="AF1159" s="144"/>
      <c r="AG1159" s="144"/>
      <c r="AH1159" s="144"/>
      <c r="AI1159" s="144"/>
      <c r="AJ1159" s="144"/>
      <c r="AK1159" s="144"/>
      <c r="AL1159" s="144"/>
      <c r="AM1159" s="144"/>
      <c r="AN1159" s="144"/>
      <c r="AO1159" s="144"/>
      <c r="AP1159" s="144"/>
      <c r="AQ1159" s="144"/>
      <c r="AR1159" s="144"/>
      <c r="AS1159" s="144"/>
      <c r="AT1159" s="144"/>
      <c r="AU1159" s="144"/>
      <c r="AV1159" s="144"/>
      <c r="AW1159" s="144"/>
      <c r="AX1159" s="144"/>
      <c r="AY1159" s="144"/>
      <c r="AZ1159" s="144"/>
      <c r="BA1159" s="144"/>
      <c r="BB1159" s="144"/>
      <c r="BC1159" s="144"/>
      <c r="BD1159" s="144"/>
      <c r="BE1159" s="144"/>
      <c r="BF1159" s="144"/>
    </row>
    <row r="1160" spans="3:58">
      <c r="C1160" s="144"/>
      <c r="D1160" s="144"/>
      <c r="E1160" s="144"/>
      <c r="F1160" s="144"/>
      <c r="G1160" s="144"/>
      <c r="H1160" s="144"/>
      <c r="I1160" s="144"/>
      <c r="J1160" s="144"/>
      <c r="K1160" s="144"/>
      <c r="L1160" s="144"/>
      <c r="M1160" s="144"/>
      <c r="N1160" s="144"/>
      <c r="O1160" s="144"/>
      <c r="P1160" s="144"/>
      <c r="Q1160" s="145"/>
      <c r="R1160" s="145"/>
      <c r="S1160" s="145"/>
      <c r="T1160" s="145"/>
      <c r="U1160" s="145"/>
      <c r="V1160" s="145"/>
      <c r="W1160" s="145"/>
      <c r="X1160" s="145"/>
      <c r="Y1160" s="145"/>
      <c r="Z1160" s="145"/>
      <c r="AA1160" s="145"/>
      <c r="AB1160" s="145"/>
      <c r="AC1160" s="145"/>
      <c r="AD1160" s="145"/>
      <c r="AE1160" s="144"/>
      <c r="AF1160" s="144"/>
      <c r="AG1160" s="144"/>
      <c r="AH1160" s="144"/>
      <c r="AI1160" s="144"/>
      <c r="AJ1160" s="144"/>
      <c r="AK1160" s="144"/>
      <c r="AL1160" s="144"/>
      <c r="AM1160" s="144"/>
      <c r="AN1160" s="144"/>
      <c r="AO1160" s="144"/>
      <c r="AP1160" s="144"/>
      <c r="AQ1160" s="144"/>
      <c r="AR1160" s="144"/>
      <c r="AS1160" s="144"/>
      <c r="AT1160" s="144"/>
      <c r="AU1160" s="144"/>
      <c r="AV1160" s="144"/>
      <c r="AW1160" s="144"/>
      <c r="AX1160" s="144"/>
      <c r="AY1160" s="144"/>
      <c r="AZ1160" s="144"/>
      <c r="BA1160" s="144"/>
      <c r="BB1160" s="144"/>
      <c r="BC1160" s="144"/>
      <c r="BD1160" s="144"/>
      <c r="BE1160" s="144"/>
      <c r="BF1160" s="144"/>
    </row>
    <row r="1161" spans="3:58">
      <c r="C1161" s="144"/>
      <c r="D1161" s="144"/>
      <c r="E1161" s="144"/>
      <c r="F1161" s="144"/>
      <c r="G1161" s="144"/>
      <c r="H1161" s="144"/>
      <c r="I1161" s="144"/>
      <c r="J1161" s="144"/>
      <c r="K1161" s="144"/>
      <c r="L1161" s="144"/>
      <c r="M1161" s="144"/>
      <c r="N1161" s="144"/>
      <c r="O1161" s="144"/>
      <c r="P1161" s="144"/>
      <c r="Q1161" s="145"/>
      <c r="R1161" s="145"/>
      <c r="S1161" s="145"/>
      <c r="T1161" s="145"/>
      <c r="U1161" s="145"/>
      <c r="V1161" s="145"/>
      <c r="W1161" s="145"/>
      <c r="X1161" s="145"/>
      <c r="Y1161" s="145"/>
      <c r="Z1161" s="145"/>
      <c r="AA1161" s="145"/>
      <c r="AB1161" s="145"/>
      <c r="AC1161" s="145"/>
      <c r="AD1161" s="145"/>
      <c r="AE1161" s="144"/>
      <c r="AF1161" s="144"/>
      <c r="AG1161" s="144"/>
      <c r="AH1161" s="144"/>
      <c r="AI1161" s="144"/>
      <c r="AJ1161" s="144"/>
      <c r="AK1161" s="144"/>
      <c r="AL1161" s="144"/>
      <c r="AM1161" s="144"/>
      <c r="AN1161" s="144"/>
      <c r="AO1161" s="144"/>
      <c r="AP1161" s="144"/>
      <c r="AQ1161" s="144"/>
      <c r="AR1161" s="144"/>
      <c r="AS1161" s="144"/>
      <c r="AT1161" s="144"/>
      <c r="AU1161" s="144"/>
      <c r="AV1161" s="144"/>
      <c r="AW1161" s="144"/>
      <c r="AX1161" s="144"/>
      <c r="AY1161" s="144"/>
      <c r="AZ1161" s="144"/>
      <c r="BA1161" s="144"/>
      <c r="BB1161" s="144"/>
      <c r="BC1161" s="144"/>
      <c r="BD1161" s="144"/>
      <c r="BE1161" s="144"/>
      <c r="BF1161" s="144"/>
    </row>
    <row r="1162" spans="3:58">
      <c r="C1162" s="144"/>
      <c r="D1162" s="144"/>
      <c r="E1162" s="144"/>
      <c r="F1162" s="144"/>
      <c r="G1162" s="144"/>
      <c r="H1162" s="144"/>
      <c r="I1162" s="144"/>
      <c r="J1162" s="144"/>
      <c r="K1162" s="144"/>
      <c r="L1162" s="144"/>
      <c r="M1162" s="144"/>
      <c r="N1162" s="144"/>
      <c r="O1162" s="144"/>
      <c r="P1162" s="144"/>
      <c r="Q1162" s="145"/>
      <c r="R1162" s="145"/>
      <c r="S1162" s="145"/>
      <c r="T1162" s="145"/>
      <c r="U1162" s="145"/>
      <c r="V1162" s="145"/>
      <c r="W1162" s="145"/>
      <c r="X1162" s="145"/>
      <c r="Y1162" s="145"/>
      <c r="Z1162" s="145"/>
      <c r="AA1162" s="145"/>
      <c r="AB1162" s="145"/>
      <c r="AC1162" s="145"/>
      <c r="AD1162" s="145"/>
      <c r="AE1162" s="144"/>
      <c r="AF1162" s="144"/>
      <c r="AG1162" s="144"/>
      <c r="AH1162" s="144"/>
      <c r="AI1162" s="144"/>
      <c r="AJ1162" s="144"/>
      <c r="AK1162" s="144"/>
      <c r="AL1162" s="144"/>
      <c r="AM1162" s="144"/>
      <c r="AN1162" s="144"/>
      <c r="AO1162" s="144"/>
      <c r="AP1162" s="144"/>
      <c r="AQ1162" s="144"/>
      <c r="AR1162" s="144"/>
      <c r="AS1162" s="144"/>
      <c r="AT1162" s="144"/>
      <c r="AU1162" s="144"/>
      <c r="AV1162" s="144"/>
      <c r="AW1162" s="144"/>
      <c r="AX1162" s="144"/>
      <c r="AY1162" s="144"/>
      <c r="AZ1162" s="144"/>
      <c r="BA1162" s="144"/>
      <c r="BB1162" s="144"/>
      <c r="BC1162" s="144"/>
      <c r="BD1162" s="144"/>
      <c r="BE1162" s="144"/>
      <c r="BF1162" s="144"/>
    </row>
    <row r="1163" spans="3:58">
      <c r="C1163" s="144"/>
      <c r="D1163" s="144"/>
      <c r="E1163" s="144"/>
      <c r="F1163" s="144"/>
      <c r="G1163" s="144"/>
      <c r="H1163" s="144"/>
      <c r="I1163" s="144"/>
      <c r="J1163" s="144"/>
      <c r="K1163" s="144"/>
      <c r="L1163" s="144"/>
      <c r="M1163" s="144"/>
      <c r="N1163" s="144"/>
      <c r="O1163" s="144"/>
      <c r="P1163" s="144"/>
      <c r="Q1163" s="145"/>
      <c r="R1163" s="145"/>
      <c r="S1163" s="145"/>
      <c r="T1163" s="145"/>
      <c r="U1163" s="145"/>
      <c r="V1163" s="145"/>
      <c r="W1163" s="145"/>
      <c r="X1163" s="145"/>
      <c r="Y1163" s="145"/>
      <c r="Z1163" s="145"/>
      <c r="AA1163" s="145"/>
      <c r="AB1163" s="145"/>
      <c r="AC1163" s="145"/>
      <c r="AD1163" s="145"/>
      <c r="AE1163" s="144"/>
      <c r="AF1163" s="144"/>
      <c r="AG1163" s="144"/>
      <c r="AH1163" s="144"/>
      <c r="AI1163" s="144"/>
      <c r="AJ1163" s="144"/>
      <c r="AK1163" s="144"/>
      <c r="AL1163" s="144"/>
      <c r="AM1163" s="144"/>
      <c r="AN1163" s="144"/>
      <c r="AO1163" s="144"/>
      <c r="AP1163" s="144"/>
      <c r="AQ1163" s="144"/>
      <c r="AR1163" s="144"/>
      <c r="AS1163" s="144"/>
      <c r="AT1163" s="144"/>
      <c r="AU1163" s="144"/>
      <c r="AV1163" s="144"/>
      <c r="AW1163" s="144"/>
      <c r="AX1163" s="144"/>
      <c r="AY1163" s="144"/>
      <c r="AZ1163" s="144"/>
      <c r="BA1163" s="144"/>
      <c r="BB1163" s="144"/>
      <c r="BC1163" s="144"/>
      <c r="BD1163" s="144"/>
      <c r="BE1163" s="144"/>
      <c r="BF1163" s="144"/>
    </row>
    <row r="1164" spans="3:58">
      <c r="C1164" s="144"/>
      <c r="D1164" s="144"/>
      <c r="E1164" s="144"/>
      <c r="F1164" s="144"/>
      <c r="G1164" s="144"/>
      <c r="H1164" s="144"/>
      <c r="I1164" s="144"/>
      <c r="J1164" s="144"/>
      <c r="K1164" s="144"/>
      <c r="L1164" s="144"/>
      <c r="M1164" s="144"/>
      <c r="N1164" s="144"/>
      <c r="O1164" s="144"/>
      <c r="P1164" s="144"/>
      <c r="Q1164" s="145"/>
      <c r="R1164" s="145"/>
      <c r="S1164" s="145"/>
      <c r="T1164" s="145"/>
      <c r="U1164" s="145"/>
      <c r="V1164" s="145"/>
      <c r="W1164" s="145"/>
      <c r="X1164" s="145"/>
      <c r="Y1164" s="145"/>
      <c r="Z1164" s="145"/>
      <c r="AA1164" s="145"/>
      <c r="AB1164" s="145"/>
      <c r="AC1164" s="145"/>
      <c r="AD1164" s="145"/>
      <c r="AE1164" s="144"/>
      <c r="AF1164" s="144"/>
      <c r="AG1164" s="144"/>
      <c r="AH1164" s="144"/>
      <c r="AI1164" s="144"/>
      <c r="AJ1164" s="144"/>
      <c r="AK1164" s="144"/>
      <c r="AL1164" s="144"/>
      <c r="AM1164" s="144"/>
      <c r="AN1164" s="144"/>
      <c r="AO1164" s="144"/>
      <c r="AP1164" s="144"/>
      <c r="AQ1164" s="144"/>
      <c r="AR1164" s="144"/>
      <c r="AS1164" s="144"/>
      <c r="AT1164" s="144"/>
      <c r="AU1164" s="144"/>
      <c r="AV1164" s="144"/>
      <c r="AW1164" s="144"/>
      <c r="AX1164" s="144"/>
      <c r="AY1164" s="144"/>
      <c r="AZ1164" s="144"/>
      <c r="BA1164" s="144"/>
      <c r="BB1164" s="144"/>
      <c r="BC1164" s="144"/>
      <c r="BD1164" s="144"/>
      <c r="BE1164" s="144"/>
      <c r="BF1164" s="144"/>
    </row>
    <row r="1165" spans="3:58">
      <c r="C1165" s="144"/>
      <c r="D1165" s="144"/>
      <c r="E1165" s="144"/>
      <c r="F1165" s="144"/>
      <c r="G1165" s="144"/>
      <c r="H1165" s="144"/>
      <c r="I1165" s="144"/>
      <c r="J1165" s="144"/>
      <c r="K1165" s="144"/>
      <c r="L1165" s="144"/>
      <c r="M1165" s="144"/>
      <c r="N1165" s="144"/>
      <c r="O1165" s="144"/>
      <c r="P1165" s="144"/>
      <c r="Q1165" s="145"/>
      <c r="R1165" s="145"/>
      <c r="S1165" s="145"/>
      <c r="T1165" s="145"/>
      <c r="U1165" s="145"/>
      <c r="V1165" s="145"/>
      <c r="W1165" s="145"/>
      <c r="X1165" s="145"/>
      <c r="Y1165" s="145"/>
      <c r="Z1165" s="145"/>
      <c r="AA1165" s="145"/>
      <c r="AB1165" s="145"/>
      <c r="AC1165" s="145"/>
      <c r="AD1165" s="145"/>
      <c r="AE1165" s="144"/>
      <c r="AF1165" s="144"/>
      <c r="AG1165" s="144"/>
      <c r="AH1165" s="144"/>
      <c r="AI1165" s="144"/>
      <c r="AJ1165" s="144"/>
      <c r="AK1165" s="144"/>
      <c r="AL1165" s="144"/>
      <c r="AM1165" s="144"/>
      <c r="AN1165" s="144"/>
      <c r="AO1165" s="144"/>
      <c r="AP1165" s="144"/>
      <c r="AQ1165" s="144"/>
      <c r="AR1165" s="144"/>
      <c r="AS1165" s="144"/>
      <c r="AT1165" s="144"/>
      <c r="AU1165" s="144"/>
      <c r="AV1165" s="144"/>
      <c r="AW1165" s="144"/>
      <c r="AX1165" s="144"/>
      <c r="AY1165" s="144"/>
      <c r="AZ1165" s="144"/>
      <c r="BA1165" s="144"/>
      <c r="BB1165" s="144"/>
      <c r="BC1165" s="144"/>
      <c r="BD1165" s="144"/>
      <c r="BE1165" s="144"/>
      <c r="BF1165" s="144"/>
    </row>
    <row r="1166" spans="3:58">
      <c r="C1166" s="144"/>
      <c r="D1166" s="144"/>
      <c r="E1166" s="144"/>
      <c r="F1166" s="144"/>
      <c r="G1166" s="144"/>
      <c r="H1166" s="144"/>
      <c r="I1166" s="144"/>
      <c r="J1166" s="144"/>
      <c r="K1166" s="144"/>
      <c r="L1166" s="144"/>
      <c r="M1166" s="144"/>
      <c r="N1166" s="144"/>
      <c r="O1166" s="144"/>
      <c r="P1166" s="144"/>
      <c r="Q1166" s="145"/>
      <c r="R1166" s="145"/>
      <c r="S1166" s="145"/>
      <c r="T1166" s="145"/>
      <c r="U1166" s="145"/>
      <c r="V1166" s="145"/>
      <c r="W1166" s="145"/>
      <c r="X1166" s="145"/>
      <c r="Y1166" s="145"/>
      <c r="Z1166" s="145"/>
      <c r="AA1166" s="145"/>
      <c r="AB1166" s="145"/>
      <c r="AC1166" s="145"/>
      <c r="AD1166" s="145"/>
      <c r="AE1166" s="144"/>
      <c r="AF1166" s="144"/>
      <c r="AG1166" s="144"/>
      <c r="AH1166" s="144"/>
      <c r="AI1166" s="144"/>
      <c r="AJ1166" s="144"/>
      <c r="AK1166" s="144"/>
      <c r="AL1166" s="144"/>
      <c r="AM1166" s="144"/>
      <c r="AN1166" s="144"/>
      <c r="AO1166" s="144"/>
      <c r="AP1166" s="144"/>
      <c r="AQ1166" s="144"/>
      <c r="AR1166" s="144"/>
      <c r="AS1166" s="144"/>
      <c r="AT1166" s="144"/>
      <c r="AU1166" s="144"/>
      <c r="AV1166" s="144"/>
      <c r="AW1166" s="144"/>
      <c r="AX1166" s="144"/>
      <c r="AY1166" s="144"/>
      <c r="AZ1166" s="144"/>
      <c r="BA1166" s="144"/>
      <c r="BB1166" s="144"/>
      <c r="BC1166" s="144"/>
      <c r="BD1166" s="144"/>
      <c r="BE1166" s="144"/>
      <c r="BF1166" s="144"/>
    </row>
    <row r="1167" spans="3:58">
      <c r="C1167" s="144"/>
      <c r="D1167" s="144"/>
      <c r="E1167" s="144"/>
      <c r="F1167" s="144"/>
      <c r="G1167" s="144"/>
      <c r="H1167" s="144"/>
      <c r="I1167" s="144"/>
      <c r="J1167" s="144"/>
      <c r="K1167" s="144"/>
      <c r="L1167" s="144"/>
      <c r="M1167" s="144"/>
      <c r="N1167" s="144"/>
      <c r="O1167" s="144"/>
      <c r="P1167" s="144"/>
      <c r="Q1167" s="145"/>
      <c r="R1167" s="145"/>
      <c r="S1167" s="145"/>
      <c r="T1167" s="145"/>
      <c r="U1167" s="145"/>
      <c r="V1167" s="145"/>
      <c r="W1167" s="145"/>
      <c r="X1167" s="145"/>
      <c r="Y1167" s="145"/>
      <c r="Z1167" s="145"/>
      <c r="AA1167" s="145"/>
      <c r="AB1167" s="145"/>
      <c r="AC1167" s="145"/>
      <c r="AD1167" s="145"/>
      <c r="AE1167" s="144"/>
      <c r="AF1167" s="144"/>
      <c r="AG1167" s="144"/>
      <c r="AH1167" s="144"/>
      <c r="AI1167" s="144"/>
      <c r="AJ1167" s="144"/>
      <c r="AK1167" s="144"/>
      <c r="AL1167" s="144"/>
      <c r="AM1167" s="144"/>
      <c r="AN1167" s="144"/>
      <c r="AO1167" s="144"/>
      <c r="AP1167" s="144"/>
      <c r="AQ1167" s="144"/>
      <c r="AR1167" s="144"/>
      <c r="AS1167" s="144"/>
      <c r="AT1167" s="144"/>
      <c r="AU1167" s="144"/>
      <c r="AV1167" s="144"/>
      <c r="AW1167" s="144"/>
      <c r="AX1167" s="144"/>
      <c r="AY1167" s="144"/>
      <c r="AZ1167" s="144"/>
      <c r="BA1167" s="144"/>
      <c r="BB1167" s="144"/>
      <c r="BC1167" s="144"/>
      <c r="BD1167" s="144"/>
      <c r="BE1167" s="144"/>
      <c r="BF1167" s="144"/>
    </row>
    <row r="1168" spans="3:58">
      <c r="C1168" s="144"/>
      <c r="D1168" s="144"/>
      <c r="E1168" s="144"/>
      <c r="F1168" s="144"/>
      <c r="G1168" s="144"/>
      <c r="H1168" s="144"/>
      <c r="I1168" s="144"/>
      <c r="J1168" s="144"/>
      <c r="K1168" s="144"/>
      <c r="L1168" s="144"/>
      <c r="M1168" s="144"/>
      <c r="N1168" s="144"/>
      <c r="O1168" s="144"/>
      <c r="P1168" s="144"/>
      <c r="Q1168" s="145"/>
      <c r="R1168" s="145"/>
      <c r="S1168" s="145"/>
      <c r="T1168" s="145"/>
      <c r="U1168" s="145"/>
      <c r="V1168" s="145"/>
      <c r="W1168" s="145"/>
      <c r="X1168" s="145"/>
      <c r="Y1168" s="145"/>
      <c r="Z1168" s="145"/>
      <c r="AA1168" s="145"/>
      <c r="AB1168" s="145"/>
      <c r="AC1168" s="145"/>
      <c r="AD1168" s="145"/>
      <c r="AE1168" s="144"/>
      <c r="AF1168" s="144"/>
      <c r="AG1168" s="144"/>
      <c r="AH1168" s="144"/>
      <c r="AI1168" s="144"/>
      <c r="AJ1168" s="144"/>
      <c r="AK1168" s="144"/>
      <c r="AL1168" s="144"/>
      <c r="AM1168" s="144"/>
      <c r="AN1168" s="144"/>
      <c r="AO1168" s="144"/>
      <c r="AP1168" s="144"/>
      <c r="AQ1168" s="144"/>
      <c r="AR1168" s="144"/>
      <c r="AS1168" s="144"/>
      <c r="AT1168" s="144"/>
      <c r="AU1168" s="144"/>
      <c r="AV1168" s="144"/>
      <c r="AW1168" s="144"/>
      <c r="AX1168" s="144"/>
      <c r="AY1168" s="144"/>
      <c r="AZ1168" s="144"/>
      <c r="BA1168" s="144"/>
      <c r="BB1168" s="144"/>
      <c r="BC1168" s="144"/>
      <c r="BD1168" s="144"/>
      <c r="BE1168" s="144"/>
      <c r="BF1168" s="144"/>
    </row>
    <row r="1169" spans="3:58">
      <c r="C1169" s="144"/>
      <c r="D1169" s="144"/>
      <c r="E1169" s="144"/>
      <c r="F1169" s="144"/>
      <c r="G1169" s="144"/>
      <c r="H1169" s="144"/>
      <c r="I1169" s="144"/>
      <c r="J1169" s="144"/>
      <c r="K1169" s="144"/>
      <c r="L1169" s="144"/>
      <c r="M1169" s="144"/>
      <c r="N1169" s="144"/>
      <c r="O1169" s="144"/>
      <c r="P1169" s="144"/>
      <c r="Q1169" s="145"/>
      <c r="R1169" s="145"/>
      <c r="S1169" s="145"/>
      <c r="T1169" s="145"/>
      <c r="U1169" s="145"/>
      <c r="V1169" s="145"/>
      <c r="W1169" s="145"/>
      <c r="X1169" s="145"/>
      <c r="Y1169" s="145"/>
      <c r="Z1169" s="145"/>
      <c r="AA1169" s="145"/>
      <c r="AB1169" s="145"/>
      <c r="AC1169" s="145"/>
      <c r="AD1169" s="145"/>
      <c r="AE1169" s="144"/>
      <c r="AF1169" s="144"/>
      <c r="AG1169" s="144"/>
      <c r="AH1169" s="144"/>
      <c r="AI1169" s="144"/>
      <c r="AJ1169" s="144"/>
      <c r="AK1169" s="144"/>
      <c r="AL1169" s="144"/>
      <c r="AM1169" s="144"/>
      <c r="AN1169" s="144"/>
      <c r="AO1169" s="144"/>
      <c r="AP1169" s="144"/>
      <c r="AQ1169" s="144"/>
      <c r="AR1169" s="144"/>
      <c r="AS1169" s="144"/>
      <c r="AT1169" s="144"/>
      <c r="AU1169" s="144"/>
      <c r="AV1169" s="144"/>
      <c r="AW1169" s="144"/>
      <c r="AX1169" s="144"/>
      <c r="AY1169" s="144"/>
      <c r="AZ1169" s="144"/>
      <c r="BA1169" s="144"/>
      <c r="BB1169" s="144"/>
      <c r="BC1169" s="144"/>
      <c r="BD1169" s="144"/>
      <c r="BE1169" s="144"/>
      <c r="BF1169" s="144"/>
    </row>
    <row r="1170" spans="3:58">
      <c r="C1170" s="144"/>
      <c r="D1170" s="144"/>
      <c r="E1170" s="144"/>
      <c r="F1170" s="144"/>
      <c r="G1170" s="144"/>
      <c r="H1170" s="144"/>
      <c r="I1170" s="144"/>
      <c r="J1170" s="144"/>
      <c r="K1170" s="144"/>
      <c r="L1170" s="144"/>
      <c r="M1170" s="144"/>
      <c r="N1170" s="144"/>
      <c r="O1170" s="144"/>
      <c r="P1170" s="144"/>
      <c r="Q1170" s="145"/>
      <c r="R1170" s="145"/>
      <c r="S1170" s="145"/>
      <c r="T1170" s="145"/>
      <c r="U1170" s="145"/>
      <c r="V1170" s="145"/>
      <c r="W1170" s="145"/>
      <c r="X1170" s="145"/>
      <c r="Y1170" s="145"/>
      <c r="Z1170" s="145"/>
      <c r="AA1170" s="145"/>
      <c r="AB1170" s="145"/>
      <c r="AC1170" s="145"/>
      <c r="AD1170" s="145"/>
      <c r="AE1170" s="144"/>
      <c r="AF1170" s="144"/>
      <c r="AG1170" s="144"/>
      <c r="AH1170" s="144"/>
      <c r="AI1170" s="144"/>
      <c r="AJ1170" s="144"/>
      <c r="AK1170" s="144"/>
      <c r="AL1170" s="144"/>
      <c r="AM1170" s="144"/>
      <c r="AN1170" s="144"/>
      <c r="AO1170" s="144"/>
      <c r="AP1170" s="144"/>
      <c r="AQ1170" s="144"/>
      <c r="AR1170" s="144"/>
      <c r="AS1170" s="144"/>
      <c r="AT1170" s="144"/>
      <c r="AU1170" s="144"/>
      <c r="AV1170" s="144"/>
      <c r="AW1170" s="144"/>
      <c r="AX1170" s="144"/>
      <c r="AY1170" s="144"/>
      <c r="AZ1170" s="144"/>
      <c r="BA1170" s="144"/>
      <c r="BB1170" s="144"/>
      <c r="BC1170" s="144"/>
      <c r="BD1170" s="144"/>
      <c r="BE1170" s="144"/>
      <c r="BF1170" s="144"/>
    </row>
    <row r="1171" spans="3:58">
      <c r="C1171" s="144"/>
      <c r="D1171" s="144"/>
      <c r="E1171" s="144"/>
      <c r="F1171" s="144"/>
      <c r="G1171" s="144"/>
      <c r="H1171" s="144"/>
      <c r="I1171" s="144"/>
      <c r="J1171" s="144"/>
      <c r="K1171" s="144"/>
      <c r="L1171" s="144"/>
      <c r="M1171" s="144"/>
      <c r="N1171" s="144"/>
      <c r="O1171" s="144"/>
      <c r="P1171" s="144"/>
      <c r="Q1171" s="145"/>
      <c r="R1171" s="145"/>
      <c r="S1171" s="145"/>
      <c r="T1171" s="145"/>
      <c r="U1171" s="145"/>
      <c r="V1171" s="145"/>
      <c r="W1171" s="145"/>
      <c r="X1171" s="145"/>
      <c r="Y1171" s="145"/>
      <c r="Z1171" s="145"/>
      <c r="AA1171" s="145"/>
      <c r="AB1171" s="145"/>
      <c r="AC1171" s="145"/>
      <c r="AD1171" s="145"/>
      <c r="AE1171" s="144"/>
      <c r="AF1171" s="144"/>
      <c r="AG1171" s="144"/>
      <c r="AH1171" s="144"/>
      <c r="AI1171" s="144"/>
      <c r="AJ1171" s="144"/>
      <c r="AK1171" s="144"/>
      <c r="AL1171" s="144"/>
      <c r="AM1171" s="144"/>
      <c r="AN1171" s="144"/>
      <c r="AO1171" s="144"/>
      <c r="AP1171" s="144"/>
      <c r="AQ1171" s="144"/>
      <c r="AR1171" s="144"/>
      <c r="AS1171" s="144"/>
      <c r="AT1171" s="144"/>
      <c r="AU1171" s="144"/>
      <c r="AV1171" s="144"/>
      <c r="AW1171" s="144"/>
      <c r="AX1171" s="144"/>
      <c r="AY1171" s="144"/>
      <c r="AZ1171" s="144"/>
      <c r="BA1171" s="144"/>
      <c r="BB1171" s="144"/>
      <c r="BC1171" s="144"/>
      <c r="BD1171" s="144"/>
      <c r="BE1171" s="144"/>
      <c r="BF1171" s="144"/>
    </row>
    <row r="1172" spans="3:58">
      <c r="C1172" s="144"/>
      <c r="D1172" s="144"/>
      <c r="E1172" s="144"/>
      <c r="F1172" s="144"/>
      <c r="G1172" s="144"/>
      <c r="H1172" s="144"/>
      <c r="I1172" s="144"/>
      <c r="J1172" s="144"/>
      <c r="K1172" s="144"/>
      <c r="L1172" s="144"/>
      <c r="M1172" s="144"/>
      <c r="N1172" s="144"/>
      <c r="O1172" s="144"/>
      <c r="P1172" s="144"/>
      <c r="Q1172" s="145"/>
      <c r="R1172" s="145"/>
      <c r="S1172" s="145"/>
      <c r="T1172" s="145"/>
      <c r="U1172" s="145"/>
      <c r="V1172" s="145"/>
      <c r="W1172" s="145"/>
      <c r="X1172" s="145"/>
      <c r="Y1172" s="145"/>
      <c r="Z1172" s="145"/>
      <c r="AA1172" s="145"/>
      <c r="AB1172" s="145"/>
      <c r="AC1172" s="145"/>
      <c r="AD1172" s="145"/>
      <c r="AE1172" s="144"/>
      <c r="AF1172" s="144"/>
      <c r="AG1172" s="144"/>
      <c r="AH1172" s="144"/>
      <c r="AI1172" s="144"/>
      <c r="AJ1172" s="144"/>
      <c r="AK1172" s="144"/>
      <c r="AL1172" s="144"/>
      <c r="AM1172" s="144"/>
      <c r="AN1172" s="144"/>
      <c r="AO1172" s="144"/>
      <c r="AP1172" s="144"/>
      <c r="AQ1172" s="144"/>
      <c r="AR1172" s="144"/>
      <c r="AS1172" s="144"/>
      <c r="AT1172" s="144"/>
      <c r="AU1172" s="144"/>
      <c r="AV1172" s="144"/>
      <c r="AW1172" s="144"/>
      <c r="AX1172" s="144"/>
      <c r="AY1172" s="144"/>
      <c r="AZ1172" s="144"/>
      <c r="BA1172" s="144"/>
      <c r="BB1172" s="144"/>
      <c r="BC1172" s="144"/>
      <c r="BD1172" s="144"/>
      <c r="BE1172" s="144"/>
      <c r="BF1172" s="144"/>
    </row>
    <row r="1173" spans="3:58">
      <c r="C1173" s="144"/>
      <c r="D1173" s="144"/>
      <c r="E1173" s="144"/>
      <c r="F1173" s="144"/>
      <c r="G1173" s="144"/>
      <c r="H1173" s="144"/>
      <c r="I1173" s="144"/>
      <c r="J1173" s="144"/>
      <c r="K1173" s="144"/>
      <c r="L1173" s="144"/>
      <c r="M1173" s="144"/>
      <c r="N1173" s="144"/>
      <c r="O1173" s="144"/>
      <c r="P1173" s="144"/>
      <c r="Q1173" s="145"/>
      <c r="R1173" s="145"/>
      <c r="S1173" s="145"/>
      <c r="T1173" s="145"/>
      <c r="U1173" s="145"/>
      <c r="V1173" s="145"/>
      <c r="W1173" s="145"/>
      <c r="X1173" s="145"/>
      <c r="Y1173" s="145"/>
      <c r="Z1173" s="145"/>
      <c r="AA1173" s="145"/>
      <c r="AB1173" s="145"/>
      <c r="AC1173" s="145"/>
      <c r="AD1173" s="145"/>
      <c r="AE1173" s="144"/>
      <c r="AF1173" s="144"/>
      <c r="AG1173" s="144"/>
      <c r="AH1173" s="144"/>
      <c r="AI1173" s="144"/>
      <c r="AJ1173" s="144"/>
      <c r="AK1173" s="144"/>
      <c r="AL1173" s="144"/>
      <c r="AM1173" s="144"/>
      <c r="AN1173" s="144"/>
      <c r="AO1173" s="144"/>
      <c r="AP1173" s="144"/>
      <c r="AQ1173" s="144"/>
      <c r="AR1173" s="144"/>
      <c r="AS1173" s="144"/>
      <c r="AT1173" s="144"/>
      <c r="AU1173" s="144"/>
      <c r="AV1173" s="144"/>
      <c r="AW1173" s="144"/>
      <c r="AX1173" s="144"/>
      <c r="AY1173" s="144"/>
      <c r="AZ1173" s="144"/>
      <c r="BA1173" s="144"/>
      <c r="BB1173" s="144"/>
      <c r="BC1173" s="144"/>
      <c r="BD1173" s="144"/>
      <c r="BE1173" s="144"/>
      <c r="BF1173" s="144"/>
    </row>
    <row r="1174" spans="3:58">
      <c r="C1174" s="144"/>
      <c r="D1174" s="144"/>
      <c r="E1174" s="144"/>
      <c r="F1174" s="144"/>
      <c r="G1174" s="144"/>
      <c r="H1174" s="144"/>
      <c r="I1174" s="144"/>
      <c r="J1174" s="144"/>
      <c r="K1174" s="144"/>
      <c r="L1174" s="144"/>
      <c r="M1174" s="144"/>
      <c r="N1174" s="144"/>
      <c r="O1174" s="144"/>
      <c r="P1174" s="144"/>
      <c r="Q1174" s="145"/>
      <c r="R1174" s="145"/>
      <c r="S1174" s="145"/>
      <c r="T1174" s="145"/>
      <c r="U1174" s="145"/>
      <c r="V1174" s="145"/>
      <c r="W1174" s="145"/>
      <c r="X1174" s="145"/>
      <c r="Y1174" s="145"/>
      <c r="Z1174" s="145"/>
      <c r="AA1174" s="145"/>
      <c r="AB1174" s="145"/>
      <c r="AC1174" s="145"/>
      <c r="AD1174" s="145"/>
      <c r="AE1174" s="144"/>
      <c r="AF1174" s="144"/>
      <c r="AG1174" s="144"/>
      <c r="AH1174" s="144"/>
      <c r="AI1174" s="144"/>
      <c r="AJ1174" s="144"/>
      <c r="AK1174" s="144"/>
      <c r="AL1174" s="144"/>
      <c r="AM1174" s="144"/>
      <c r="AN1174" s="144"/>
      <c r="AO1174" s="144"/>
      <c r="AP1174" s="144"/>
      <c r="AQ1174" s="144"/>
      <c r="AR1174" s="144"/>
      <c r="AS1174" s="144"/>
      <c r="AT1174" s="144"/>
      <c r="AU1174" s="144"/>
      <c r="AV1174" s="144"/>
      <c r="AW1174" s="144"/>
      <c r="AX1174" s="144"/>
      <c r="AY1174" s="144"/>
      <c r="AZ1174" s="144"/>
      <c r="BA1174" s="144"/>
      <c r="BB1174" s="144"/>
      <c r="BC1174" s="144"/>
      <c r="BD1174" s="144"/>
      <c r="BE1174" s="144"/>
      <c r="BF1174" s="144"/>
    </row>
    <row r="1175" spans="3:58">
      <c r="C1175" s="144"/>
      <c r="D1175" s="144"/>
      <c r="E1175" s="144"/>
      <c r="F1175" s="144"/>
      <c r="G1175" s="144"/>
      <c r="H1175" s="144"/>
      <c r="I1175" s="144"/>
      <c r="J1175" s="144"/>
      <c r="K1175" s="144"/>
      <c r="L1175" s="144"/>
      <c r="M1175" s="144"/>
      <c r="N1175" s="144"/>
      <c r="O1175" s="144"/>
      <c r="P1175" s="144"/>
      <c r="Q1175" s="145"/>
      <c r="R1175" s="145"/>
      <c r="S1175" s="145"/>
      <c r="T1175" s="145"/>
      <c r="U1175" s="145"/>
      <c r="V1175" s="145"/>
      <c r="W1175" s="145"/>
      <c r="X1175" s="145"/>
      <c r="Y1175" s="145"/>
      <c r="Z1175" s="145"/>
      <c r="AA1175" s="145"/>
      <c r="AB1175" s="145"/>
      <c r="AC1175" s="145"/>
      <c r="AD1175" s="145"/>
      <c r="AE1175" s="144"/>
      <c r="AF1175" s="144"/>
      <c r="AG1175" s="144"/>
      <c r="AH1175" s="144"/>
      <c r="AI1175" s="144"/>
      <c r="AJ1175" s="144"/>
      <c r="AK1175" s="144"/>
      <c r="AL1175" s="144"/>
      <c r="AM1175" s="144"/>
      <c r="AN1175" s="144"/>
      <c r="AO1175" s="144"/>
      <c r="AP1175" s="144"/>
      <c r="AQ1175" s="144"/>
      <c r="AR1175" s="144"/>
      <c r="AS1175" s="144"/>
      <c r="AT1175" s="144"/>
      <c r="AU1175" s="144"/>
      <c r="AV1175" s="144"/>
      <c r="AW1175" s="144"/>
      <c r="AX1175" s="144"/>
      <c r="AY1175" s="144"/>
      <c r="AZ1175" s="144"/>
      <c r="BA1175" s="144"/>
      <c r="BB1175" s="144"/>
      <c r="BC1175" s="144"/>
      <c r="BD1175" s="144"/>
      <c r="BE1175" s="144"/>
      <c r="BF1175" s="144"/>
    </row>
    <row r="1176" spans="3:58">
      <c r="C1176" s="144"/>
      <c r="D1176" s="144"/>
      <c r="E1176" s="144"/>
      <c r="F1176" s="144"/>
      <c r="G1176" s="144"/>
      <c r="H1176" s="144"/>
      <c r="I1176" s="144"/>
      <c r="J1176" s="144"/>
      <c r="K1176" s="144"/>
      <c r="L1176" s="144"/>
      <c r="M1176" s="144"/>
      <c r="N1176" s="144"/>
      <c r="O1176" s="144"/>
      <c r="P1176" s="144"/>
      <c r="Q1176" s="145"/>
      <c r="R1176" s="145"/>
      <c r="S1176" s="145"/>
      <c r="T1176" s="145"/>
      <c r="U1176" s="145"/>
      <c r="V1176" s="145"/>
      <c r="W1176" s="145"/>
      <c r="X1176" s="145"/>
      <c r="Y1176" s="145"/>
      <c r="Z1176" s="145"/>
      <c r="AA1176" s="145"/>
      <c r="AB1176" s="145"/>
      <c r="AC1176" s="145"/>
      <c r="AD1176" s="145"/>
      <c r="AE1176" s="144"/>
      <c r="AF1176" s="144"/>
      <c r="AG1176" s="144"/>
      <c r="AH1176" s="144"/>
      <c r="AI1176" s="144"/>
      <c r="AJ1176" s="144"/>
      <c r="AK1176" s="144"/>
      <c r="AL1176" s="144"/>
      <c r="AM1176" s="144"/>
      <c r="AN1176" s="144"/>
      <c r="AO1176" s="144"/>
      <c r="AP1176" s="144"/>
      <c r="AQ1176" s="144"/>
      <c r="AR1176" s="144"/>
      <c r="AS1176" s="144"/>
      <c r="AT1176" s="144"/>
      <c r="AU1176" s="144"/>
      <c r="AV1176" s="144"/>
      <c r="AW1176" s="144"/>
      <c r="AX1176" s="144"/>
      <c r="AY1176" s="144"/>
      <c r="AZ1176" s="144"/>
      <c r="BA1176" s="144"/>
      <c r="BB1176" s="144"/>
      <c r="BC1176" s="144"/>
      <c r="BD1176" s="144"/>
      <c r="BE1176" s="144"/>
      <c r="BF1176" s="144"/>
    </row>
    <row r="1177" spans="3:58">
      <c r="C1177" s="144"/>
      <c r="D1177" s="144"/>
      <c r="E1177" s="144"/>
      <c r="F1177" s="144"/>
      <c r="G1177" s="144"/>
      <c r="H1177" s="144"/>
      <c r="I1177" s="144"/>
      <c r="J1177" s="144"/>
      <c r="K1177" s="144"/>
      <c r="L1177" s="144"/>
      <c r="M1177" s="144"/>
      <c r="N1177" s="144"/>
      <c r="O1177" s="144"/>
      <c r="P1177" s="144"/>
      <c r="Q1177" s="145"/>
      <c r="R1177" s="145"/>
      <c r="S1177" s="145"/>
      <c r="T1177" s="145"/>
      <c r="U1177" s="145"/>
      <c r="V1177" s="145"/>
      <c r="W1177" s="145"/>
      <c r="X1177" s="145"/>
      <c r="Y1177" s="145"/>
      <c r="Z1177" s="145"/>
      <c r="AA1177" s="145"/>
      <c r="AB1177" s="145"/>
      <c r="AC1177" s="145"/>
      <c r="AD1177" s="145"/>
      <c r="AE1177" s="144"/>
      <c r="AF1177" s="144"/>
      <c r="AG1177" s="144"/>
      <c r="AH1177" s="144"/>
      <c r="AI1177" s="144"/>
      <c r="AJ1177" s="144"/>
      <c r="AK1177" s="144"/>
      <c r="AL1177" s="144"/>
      <c r="AM1177" s="144"/>
      <c r="AN1177" s="144"/>
      <c r="AO1177" s="144"/>
      <c r="AP1177" s="144"/>
      <c r="AQ1177" s="144"/>
      <c r="AR1177" s="144"/>
      <c r="AS1177" s="144"/>
      <c r="AT1177" s="144"/>
      <c r="AU1177" s="144"/>
      <c r="AV1177" s="144"/>
      <c r="AW1177" s="144"/>
      <c r="AX1177" s="144"/>
      <c r="AY1177" s="144"/>
      <c r="AZ1177" s="144"/>
      <c r="BA1177" s="144"/>
      <c r="BB1177" s="144"/>
      <c r="BC1177" s="144"/>
      <c r="BD1177" s="144"/>
      <c r="BE1177" s="144"/>
      <c r="BF1177" s="144"/>
    </row>
    <row r="1178" spans="3:58">
      <c r="C1178" s="144"/>
      <c r="D1178" s="144"/>
      <c r="E1178" s="144"/>
      <c r="F1178" s="144"/>
      <c r="G1178" s="144"/>
      <c r="H1178" s="144"/>
      <c r="I1178" s="144"/>
      <c r="J1178" s="144"/>
      <c r="K1178" s="144"/>
      <c r="L1178" s="144"/>
      <c r="M1178" s="144"/>
      <c r="N1178" s="144"/>
      <c r="O1178" s="144"/>
      <c r="P1178" s="144"/>
      <c r="Q1178" s="145"/>
      <c r="R1178" s="145"/>
      <c r="S1178" s="145"/>
      <c r="T1178" s="145"/>
      <c r="U1178" s="145"/>
      <c r="V1178" s="145"/>
      <c r="W1178" s="145"/>
      <c r="X1178" s="145"/>
      <c r="Y1178" s="145"/>
      <c r="Z1178" s="145"/>
      <c r="AA1178" s="145"/>
      <c r="AB1178" s="145"/>
      <c r="AC1178" s="145"/>
      <c r="AD1178" s="145"/>
      <c r="AE1178" s="144"/>
      <c r="AF1178" s="144"/>
      <c r="AG1178" s="144"/>
      <c r="AH1178" s="144"/>
      <c r="AI1178" s="144"/>
      <c r="AJ1178" s="144"/>
      <c r="AK1178" s="144"/>
      <c r="AL1178" s="144"/>
      <c r="AM1178" s="144"/>
      <c r="AN1178" s="144"/>
      <c r="AO1178" s="144"/>
      <c r="AP1178" s="144"/>
      <c r="AQ1178" s="144"/>
      <c r="AR1178" s="144"/>
      <c r="AS1178" s="144"/>
      <c r="AT1178" s="144"/>
      <c r="AU1178" s="144"/>
      <c r="AV1178" s="144"/>
      <c r="AW1178" s="144"/>
      <c r="AX1178" s="144"/>
      <c r="AY1178" s="144"/>
      <c r="AZ1178" s="144"/>
      <c r="BA1178" s="144"/>
      <c r="BB1178" s="144"/>
      <c r="BC1178" s="144"/>
      <c r="BD1178" s="144"/>
      <c r="BE1178" s="144"/>
      <c r="BF1178" s="144"/>
    </row>
    <row r="1179" spans="3:58">
      <c r="C1179" s="144"/>
      <c r="D1179" s="144"/>
      <c r="E1179" s="144"/>
      <c r="F1179" s="144"/>
      <c r="G1179" s="144"/>
      <c r="H1179" s="144"/>
      <c r="I1179" s="144"/>
      <c r="J1179" s="144"/>
      <c r="K1179" s="144"/>
      <c r="L1179" s="144"/>
      <c r="M1179" s="144"/>
      <c r="N1179" s="144"/>
      <c r="O1179" s="144"/>
      <c r="P1179" s="144"/>
      <c r="Q1179" s="145"/>
      <c r="R1179" s="145"/>
      <c r="S1179" s="145"/>
      <c r="T1179" s="145"/>
      <c r="U1179" s="145"/>
      <c r="V1179" s="145"/>
      <c r="W1179" s="145"/>
      <c r="X1179" s="145"/>
      <c r="Y1179" s="145"/>
      <c r="Z1179" s="145"/>
      <c r="AA1179" s="145"/>
      <c r="AB1179" s="145"/>
      <c r="AC1179" s="145"/>
      <c r="AD1179" s="145"/>
      <c r="AE1179" s="144"/>
      <c r="AF1179" s="144"/>
      <c r="AG1179" s="144"/>
      <c r="AH1179" s="144"/>
      <c r="AI1179" s="144"/>
      <c r="AJ1179" s="144"/>
      <c r="AK1179" s="144"/>
      <c r="AL1179" s="144"/>
      <c r="AM1179" s="144"/>
      <c r="AN1179" s="144"/>
      <c r="AO1179" s="144"/>
      <c r="AP1179" s="144"/>
      <c r="AQ1179" s="144"/>
      <c r="AR1179" s="144"/>
      <c r="AS1179" s="144"/>
      <c r="AT1179" s="144"/>
      <c r="AU1179" s="144"/>
      <c r="AV1179" s="144"/>
      <c r="AW1179" s="144"/>
      <c r="AX1179" s="144"/>
      <c r="AY1179" s="144"/>
      <c r="AZ1179" s="144"/>
      <c r="BA1179" s="144"/>
      <c r="BB1179" s="144"/>
      <c r="BC1179" s="144"/>
      <c r="BD1179" s="144"/>
      <c r="BE1179" s="144"/>
      <c r="BF1179" s="144"/>
    </row>
    <row r="1180" spans="3:58">
      <c r="C1180" s="144"/>
      <c r="D1180" s="144"/>
      <c r="E1180" s="144"/>
      <c r="F1180" s="144"/>
      <c r="G1180" s="144"/>
      <c r="H1180" s="144"/>
      <c r="I1180" s="144"/>
      <c r="J1180" s="144"/>
      <c r="K1180" s="144"/>
      <c r="L1180" s="144"/>
      <c r="M1180" s="144"/>
      <c r="N1180" s="144"/>
      <c r="O1180" s="144"/>
      <c r="P1180" s="144"/>
      <c r="Q1180" s="145"/>
      <c r="R1180" s="145"/>
      <c r="S1180" s="145"/>
      <c r="T1180" s="145"/>
      <c r="U1180" s="145"/>
      <c r="V1180" s="145"/>
      <c r="W1180" s="145"/>
      <c r="X1180" s="145"/>
      <c r="Y1180" s="145"/>
      <c r="Z1180" s="145"/>
      <c r="AA1180" s="145"/>
      <c r="AB1180" s="145"/>
      <c r="AC1180" s="145"/>
      <c r="AD1180" s="145"/>
      <c r="AE1180" s="144"/>
      <c r="AF1180" s="144"/>
      <c r="AG1180" s="144"/>
      <c r="AH1180" s="144"/>
      <c r="AI1180" s="144"/>
      <c r="AJ1180" s="144"/>
      <c r="AK1180" s="144"/>
      <c r="AL1180" s="144"/>
      <c r="AM1180" s="144"/>
      <c r="AN1180" s="144"/>
      <c r="AO1180" s="144"/>
      <c r="AP1180" s="144"/>
      <c r="AQ1180" s="144"/>
      <c r="AR1180" s="144"/>
      <c r="AS1180" s="144"/>
      <c r="AT1180" s="144"/>
      <c r="AU1180" s="144"/>
      <c r="AV1180" s="144"/>
      <c r="AW1180" s="144"/>
      <c r="AX1180" s="144"/>
      <c r="AY1180" s="144"/>
      <c r="AZ1180" s="144"/>
      <c r="BA1180" s="144"/>
      <c r="BB1180" s="144"/>
      <c r="BC1180" s="144"/>
      <c r="BD1180" s="144"/>
      <c r="BE1180" s="144"/>
      <c r="BF1180" s="144"/>
    </row>
    <row r="1181" spans="3:58">
      <c r="C1181" s="144"/>
      <c r="D1181" s="144"/>
      <c r="E1181" s="144"/>
      <c r="F1181" s="144"/>
      <c r="G1181" s="144"/>
      <c r="H1181" s="144"/>
      <c r="I1181" s="144"/>
      <c r="J1181" s="144"/>
      <c r="K1181" s="144"/>
      <c r="L1181" s="144"/>
      <c r="M1181" s="144"/>
      <c r="N1181" s="144"/>
      <c r="O1181" s="144"/>
      <c r="P1181" s="144"/>
      <c r="Q1181" s="145"/>
      <c r="R1181" s="145"/>
      <c r="S1181" s="145"/>
      <c r="T1181" s="145"/>
      <c r="U1181" s="145"/>
      <c r="V1181" s="145"/>
      <c r="W1181" s="145"/>
      <c r="X1181" s="145"/>
      <c r="Y1181" s="145"/>
      <c r="Z1181" s="145"/>
      <c r="AA1181" s="145"/>
      <c r="AB1181" s="145"/>
      <c r="AC1181" s="145"/>
      <c r="AD1181" s="145"/>
      <c r="AE1181" s="144"/>
      <c r="AF1181" s="144"/>
      <c r="AG1181" s="144"/>
      <c r="AH1181" s="144"/>
      <c r="AI1181" s="144"/>
      <c r="AJ1181" s="144"/>
      <c r="AK1181" s="144"/>
      <c r="AL1181" s="144"/>
      <c r="AM1181" s="144"/>
      <c r="AN1181" s="144"/>
      <c r="AO1181" s="144"/>
      <c r="AP1181" s="144"/>
      <c r="AQ1181" s="144"/>
      <c r="AR1181" s="144"/>
      <c r="AS1181" s="144"/>
      <c r="AT1181" s="144"/>
      <c r="AU1181" s="144"/>
      <c r="AV1181" s="144"/>
      <c r="AW1181" s="144"/>
      <c r="AX1181" s="144"/>
      <c r="AY1181" s="144"/>
      <c r="AZ1181" s="144"/>
      <c r="BA1181" s="144"/>
      <c r="BB1181" s="144"/>
      <c r="BC1181" s="144"/>
      <c r="BD1181" s="144"/>
      <c r="BE1181" s="144"/>
      <c r="BF1181" s="144"/>
    </row>
    <row r="1182" spans="3:58">
      <c r="C1182" s="144"/>
      <c r="D1182" s="144"/>
      <c r="E1182" s="144"/>
      <c r="F1182" s="144"/>
      <c r="G1182" s="144"/>
      <c r="H1182" s="144"/>
      <c r="I1182" s="144"/>
      <c r="J1182" s="144"/>
      <c r="K1182" s="144"/>
      <c r="L1182" s="144"/>
      <c r="M1182" s="144"/>
      <c r="N1182" s="144"/>
      <c r="O1182" s="144"/>
      <c r="P1182" s="144"/>
      <c r="Q1182" s="145"/>
      <c r="R1182" s="145"/>
      <c r="S1182" s="145"/>
      <c r="T1182" s="145"/>
      <c r="U1182" s="145"/>
      <c r="V1182" s="145"/>
      <c r="W1182" s="145"/>
      <c r="X1182" s="145"/>
      <c r="Y1182" s="145"/>
      <c r="Z1182" s="145"/>
      <c r="AA1182" s="145"/>
      <c r="AB1182" s="145"/>
      <c r="AC1182" s="145"/>
      <c r="AD1182" s="145"/>
      <c r="AE1182" s="144"/>
      <c r="AF1182" s="144"/>
      <c r="AG1182" s="144"/>
      <c r="AH1182" s="144"/>
      <c r="AI1182" s="144"/>
      <c r="AJ1182" s="144"/>
      <c r="AK1182" s="144"/>
      <c r="AL1182" s="144"/>
      <c r="AM1182" s="144"/>
      <c r="AN1182" s="144"/>
      <c r="AO1182" s="144"/>
      <c r="AP1182" s="144"/>
      <c r="AQ1182" s="144"/>
      <c r="AR1182" s="144"/>
      <c r="AS1182" s="144"/>
      <c r="AT1182" s="144"/>
      <c r="AU1182" s="144"/>
      <c r="AV1182" s="144"/>
      <c r="AW1182" s="144"/>
      <c r="AX1182" s="144"/>
      <c r="AY1182" s="144"/>
      <c r="AZ1182" s="144"/>
      <c r="BA1182" s="144"/>
      <c r="BB1182" s="144"/>
      <c r="BC1182" s="144"/>
      <c r="BD1182" s="144"/>
      <c r="BE1182" s="144"/>
      <c r="BF1182" s="144"/>
    </row>
    <row r="1183" spans="3:58">
      <c r="C1183" s="144"/>
      <c r="D1183" s="144"/>
      <c r="E1183" s="144"/>
      <c r="F1183" s="144"/>
      <c r="G1183" s="144"/>
      <c r="H1183" s="144"/>
      <c r="I1183" s="144"/>
      <c r="J1183" s="144"/>
      <c r="K1183" s="144"/>
      <c r="L1183" s="144"/>
      <c r="M1183" s="144"/>
      <c r="N1183" s="144"/>
      <c r="O1183" s="144"/>
      <c r="P1183" s="144"/>
      <c r="Q1183" s="145"/>
      <c r="R1183" s="145"/>
      <c r="S1183" s="145"/>
      <c r="T1183" s="145"/>
      <c r="U1183" s="145"/>
      <c r="V1183" s="145"/>
      <c r="W1183" s="145"/>
      <c r="X1183" s="145"/>
      <c r="Y1183" s="145"/>
      <c r="Z1183" s="145"/>
      <c r="AA1183" s="145"/>
      <c r="AB1183" s="145"/>
      <c r="AC1183" s="145"/>
      <c r="AD1183" s="145"/>
      <c r="AE1183" s="144"/>
      <c r="AF1183" s="144"/>
      <c r="AG1183" s="144"/>
      <c r="AH1183" s="144"/>
      <c r="AI1183" s="144"/>
      <c r="AJ1183" s="144"/>
      <c r="AK1183" s="144"/>
      <c r="AL1183" s="144"/>
      <c r="AM1183" s="144"/>
      <c r="AN1183" s="144"/>
      <c r="AO1183" s="144"/>
      <c r="AP1183" s="144"/>
      <c r="AQ1183" s="144"/>
      <c r="AR1183" s="144"/>
      <c r="AS1183" s="144"/>
      <c r="AT1183" s="144"/>
      <c r="AU1183" s="144"/>
      <c r="AV1183" s="144"/>
      <c r="AW1183" s="144"/>
      <c r="AX1183" s="144"/>
      <c r="AY1183" s="144"/>
      <c r="AZ1183" s="144"/>
      <c r="BA1183" s="144"/>
      <c r="BB1183" s="144"/>
      <c r="BC1183" s="144"/>
      <c r="BD1183" s="144"/>
      <c r="BE1183" s="144"/>
      <c r="BF1183" s="144"/>
    </row>
    <row r="1184" spans="3:58">
      <c r="C1184" s="144"/>
      <c r="D1184" s="144"/>
      <c r="E1184" s="144"/>
      <c r="F1184" s="144"/>
      <c r="G1184" s="144"/>
      <c r="H1184" s="144"/>
      <c r="I1184" s="144"/>
      <c r="J1184" s="144"/>
      <c r="K1184" s="144"/>
      <c r="L1184" s="144"/>
      <c r="M1184" s="144"/>
      <c r="N1184" s="144"/>
      <c r="O1184" s="144"/>
      <c r="P1184" s="144"/>
      <c r="Q1184" s="145"/>
      <c r="R1184" s="145"/>
      <c r="S1184" s="145"/>
      <c r="T1184" s="145"/>
      <c r="U1184" s="145"/>
      <c r="V1184" s="145"/>
      <c r="W1184" s="145"/>
      <c r="X1184" s="145"/>
      <c r="Y1184" s="145"/>
      <c r="Z1184" s="145"/>
      <c r="AA1184" s="145"/>
      <c r="AB1184" s="145"/>
      <c r="AC1184" s="145"/>
      <c r="AD1184" s="145"/>
      <c r="AE1184" s="144"/>
      <c r="AF1184" s="144"/>
      <c r="AG1184" s="144"/>
      <c r="AH1184" s="144"/>
      <c r="AI1184" s="144"/>
      <c r="AJ1184" s="144"/>
      <c r="AK1184" s="144"/>
      <c r="AL1184" s="144"/>
      <c r="AM1184" s="144"/>
      <c r="AN1184" s="144"/>
      <c r="AO1184" s="144"/>
      <c r="AP1184" s="144"/>
      <c r="AQ1184" s="144"/>
      <c r="AR1184" s="144"/>
      <c r="AS1184" s="144"/>
      <c r="AT1184" s="144"/>
      <c r="AU1184" s="144"/>
      <c r="AV1184" s="144"/>
      <c r="AW1184" s="144"/>
      <c r="AX1184" s="144"/>
      <c r="AY1184" s="144"/>
      <c r="AZ1184" s="144"/>
      <c r="BA1184" s="144"/>
      <c r="BB1184" s="144"/>
      <c r="BC1184" s="144"/>
      <c r="BD1184" s="144"/>
      <c r="BE1184" s="144"/>
      <c r="BF1184" s="144"/>
    </row>
    <row r="1185" spans="3:58">
      <c r="C1185" s="144"/>
      <c r="D1185" s="144"/>
      <c r="E1185" s="144"/>
      <c r="F1185" s="144"/>
      <c r="G1185" s="144"/>
      <c r="H1185" s="144"/>
      <c r="I1185" s="144"/>
      <c r="J1185" s="144"/>
      <c r="K1185" s="144"/>
      <c r="L1185" s="144"/>
      <c r="M1185" s="144"/>
      <c r="N1185" s="144"/>
      <c r="O1185" s="144"/>
      <c r="P1185" s="144"/>
      <c r="Q1185" s="145"/>
      <c r="R1185" s="145"/>
      <c r="S1185" s="145"/>
      <c r="T1185" s="145"/>
      <c r="U1185" s="145"/>
      <c r="V1185" s="145"/>
      <c r="W1185" s="145"/>
      <c r="X1185" s="145"/>
      <c r="Y1185" s="145"/>
      <c r="Z1185" s="145"/>
      <c r="AA1185" s="145"/>
      <c r="AB1185" s="145"/>
      <c r="AC1185" s="145"/>
      <c r="AD1185" s="145"/>
      <c r="AE1185" s="144"/>
      <c r="AF1185" s="144"/>
      <c r="AG1185" s="144"/>
      <c r="AH1185" s="144"/>
      <c r="AI1185" s="144"/>
      <c r="AJ1185" s="144"/>
      <c r="AK1185" s="144"/>
      <c r="AL1185" s="144"/>
      <c r="AM1185" s="144"/>
      <c r="AN1185" s="144"/>
      <c r="AO1185" s="144"/>
      <c r="AP1185" s="144"/>
      <c r="AQ1185" s="144"/>
      <c r="AR1185" s="144"/>
      <c r="AS1185" s="144"/>
      <c r="AT1185" s="144"/>
      <c r="AU1185" s="144"/>
      <c r="AV1185" s="144"/>
      <c r="AW1185" s="144"/>
      <c r="AX1185" s="144"/>
      <c r="AY1185" s="144"/>
      <c r="AZ1185" s="144"/>
      <c r="BA1185" s="144"/>
      <c r="BB1185" s="144"/>
      <c r="BC1185" s="144"/>
      <c r="BD1185" s="144"/>
      <c r="BE1185" s="144"/>
      <c r="BF1185" s="144"/>
    </row>
    <row r="1186" spans="3:58">
      <c r="C1186" s="144"/>
      <c r="D1186" s="144"/>
      <c r="E1186" s="144"/>
      <c r="F1186" s="144"/>
      <c r="G1186" s="144"/>
      <c r="H1186" s="144"/>
      <c r="I1186" s="144"/>
      <c r="J1186" s="144"/>
      <c r="K1186" s="144"/>
      <c r="L1186" s="144"/>
      <c r="M1186" s="144"/>
      <c r="N1186" s="144"/>
      <c r="O1186" s="144"/>
      <c r="P1186" s="144"/>
      <c r="Q1186" s="145"/>
      <c r="R1186" s="145"/>
      <c r="S1186" s="145"/>
      <c r="T1186" s="145"/>
      <c r="U1186" s="145"/>
      <c r="V1186" s="145"/>
      <c r="W1186" s="145"/>
      <c r="X1186" s="145"/>
      <c r="Y1186" s="145"/>
      <c r="Z1186" s="145"/>
      <c r="AA1186" s="145"/>
      <c r="AB1186" s="145"/>
      <c r="AC1186" s="145"/>
      <c r="AD1186" s="145"/>
      <c r="AE1186" s="144"/>
      <c r="AF1186" s="144"/>
      <c r="AG1186" s="144"/>
      <c r="AH1186" s="144"/>
      <c r="AI1186" s="144"/>
      <c r="AJ1186" s="144"/>
      <c r="AK1186" s="144"/>
      <c r="AL1186" s="144"/>
      <c r="AM1186" s="144"/>
      <c r="AN1186" s="144"/>
      <c r="AO1186" s="144"/>
      <c r="AP1186" s="144"/>
      <c r="AQ1186" s="144"/>
      <c r="AR1186" s="144"/>
      <c r="AS1186" s="144"/>
      <c r="AT1186" s="144"/>
      <c r="AU1186" s="144"/>
      <c r="AV1186" s="144"/>
      <c r="AW1186" s="144"/>
      <c r="AX1186" s="144"/>
      <c r="AY1186" s="144"/>
      <c r="AZ1186" s="144"/>
      <c r="BA1186" s="144"/>
      <c r="BB1186" s="144"/>
      <c r="BC1186" s="144"/>
      <c r="BD1186" s="144"/>
      <c r="BE1186" s="144"/>
      <c r="BF1186" s="144"/>
    </row>
    <row r="1187" spans="3:58">
      <c r="C1187" s="144"/>
      <c r="D1187" s="144"/>
      <c r="E1187" s="144"/>
      <c r="F1187" s="144"/>
      <c r="G1187" s="144"/>
      <c r="H1187" s="144"/>
      <c r="I1187" s="144"/>
      <c r="J1187" s="144"/>
      <c r="K1187" s="144"/>
      <c r="L1187" s="144"/>
      <c r="M1187" s="144"/>
      <c r="N1187" s="144"/>
      <c r="O1187" s="144"/>
      <c r="P1187" s="144"/>
      <c r="Q1187" s="145"/>
      <c r="R1187" s="145"/>
      <c r="S1187" s="145"/>
      <c r="T1187" s="145"/>
      <c r="U1187" s="145"/>
      <c r="V1187" s="145"/>
      <c r="W1187" s="145"/>
      <c r="X1187" s="145"/>
      <c r="Y1187" s="145"/>
      <c r="Z1187" s="145"/>
      <c r="AA1187" s="145"/>
      <c r="AB1187" s="145"/>
      <c r="AC1187" s="145"/>
      <c r="AD1187" s="145"/>
      <c r="AE1187" s="144"/>
      <c r="AF1187" s="144"/>
      <c r="AG1187" s="144"/>
      <c r="AH1187" s="144"/>
      <c r="AI1187" s="144"/>
      <c r="AJ1187" s="144"/>
      <c r="AK1187" s="144"/>
      <c r="AL1187" s="144"/>
      <c r="AM1187" s="144"/>
      <c r="AN1187" s="144"/>
      <c r="AO1187" s="144"/>
      <c r="AP1187" s="144"/>
      <c r="AQ1187" s="144"/>
      <c r="AR1187" s="144"/>
      <c r="AS1187" s="144"/>
      <c r="AT1187" s="144"/>
      <c r="AU1187" s="144"/>
      <c r="AV1187" s="144"/>
      <c r="AW1187" s="144"/>
      <c r="AX1187" s="144"/>
      <c r="AY1187" s="144"/>
      <c r="AZ1187" s="144"/>
      <c r="BA1187" s="144"/>
      <c r="BB1187" s="144"/>
      <c r="BC1187" s="144"/>
      <c r="BD1187" s="144"/>
      <c r="BE1187" s="144"/>
      <c r="BF1187" s="144"/>
    </row>
    <row r="1188" spans="3:58">
      <c r="C1188" s="144"/>
      <c r="D1188" s="144"/>
      <c r="E1188" s="144"/>
      <c r="F1188" s="144"/>
      <c r="G1188" s="144"/>
      <c r="H1188" s="144"/>
      <c r="I1188" s="144"/>
      <c r="J1188" s="144"/>
      <c r="K1188" s="144"/>
      <c r="L1188" s="144"/>
      <c r="M1188" s="144"/>
      <c r="N1188" s="144"/>
      <c r="O1188" s="144"/>
      <c r="P1188" s="144"/>
      <c r="Q1188" s="145"/>
      <c r="R1188" s="145"/>
      <c r="S1188" s="145"/>
      <c r="T1188" s="145"/>
      <c r="U1188" s="145"/>
      <c r="V1188" s="145"/>
      <c r="W1188" s="145"/>
      <c r="X1188" s="145"/>
      <c r="Y1188" s="145"/>
      <c r="Z1188" s="145"/>
      <c r="AA1188" s="145"/>
      <c r="AB1188" s="145"/>
      <c r="AC1188" s="145"/>
      <c r="AD1188" s="145"/>
      <c r="AE1188" s="144"/>
      <c r="AF1188" s="144"/>
      <c r="AG1188" s="144"/>
      <c r="AH1188" s="144"/>
      <c r="AI1188" s="144"/>
      <c r="AJ1188" s="144"/>
      <c r="AK1188" s="144"/>
      <c r="AL1188" s="144"/>
      <c r="AM1188" s="144"/>
      <c r="AN1188" s="144"/>
      <c r="AO1188" s="144"/>
      <c r="AP1188" s="144"/>
      <c r="AQ1188" s="144"/>
      <c r="AR1188" s="144"/>
      <c r="AS1188" s="144"/>
      <c r="AT1188" s="144"/>
      <c r="AU1188" s="144"/>
      <c r="AV1188" s="144"/>
      <c r="AW1188" s="144"/>
      <c r="AX1188" s="144"/>
      <c r="AY1188" s="144"/>
      <c r="AZ1188" s="144"/>
      <c r="BA1188" s="144"/>
      <c r="BB1188" s="144"/>
      <c r="BC1188" s="144"/>
      <c r="BD1188" s="144"/>
      <c r="BE1188" s="144"/>
      <c r="BF1188" s="144"/>
    </row>
    <row r="1189" spans="3:58">
      <c r="C1189" s="144"/>
      <c r="D1189" s="144"/>
      <c r="E1189" s="144"/>
      <c r="F1189" s="144"/>
      <c r="G1189" s="144"/>
      <c r="H1189" s="144"/>
      <c r="I1189" s="144"/>
      <c r="J1189" s="144"/>
      <c r="K1189" s="144"/>
      <c r="L1189" s="144"/>
      <c r="M1189" s="144"/>
      <c r="N1189" s="144"/>
      <c r="O1189" s="144"/>
      <c r="P1189" s="144"/>
      <c r="Q1189" s="145"/>
      <c r="R1189" s="145"/>
      <c r="S1189" s="145"/>
      <c r="T1189" s="145"/>
      <c r="U1189" s="145"/>
      <c r="V1189" s="145"/>
      <c r="W1189" s="145"/>
      <c r="X1189" s="145"/>
      <c r="Y1189" s="145"/>
      <c r="Z1189" s="145"/>
      <c r="AA1189" s="145"/>
      <c r="AB1189" s="145"/>
      <c r="AC1189" s="145"/>
      <c r="AD1189" s="145"/>
      <c r="AE1189" s="144"/>
      <c r="AF1189" s="144"/>
      <c r="AG1189" s="144"/>
      <c r="AH1189" s="144"/>
      <c r="AI1189" s="144"/>
      <c r="AJ1189" s="144"/>
      <c r="AK1189" s="144"/>
      <c r="AL1189" s="144"/>
      <c r="AM1189" s="144"/>
      <c r="AN1189" s="144"/>
      <c r="AO1189" s="144"/>
      <c r="AP1189" s="144"/>
      <c r="AQ1189" s="144"/>
      <c r="AR1189" s="144"/>
      <c r="AS1189" s="144"/>
      <c r="AT1189" s="144"/>
      <c r="AU1189" s="144"/>
      <c r="AV1189" s="144"/>
      <c r="AW1189" s="144"/>
      <c r="AX1189" s="144"/>
      <c r="AY1189" s="144"/>
      <c r="AZ1189" s="144"/>
      <c r="BA1189" s="144"/>
      <c r="BB1189" s="144"/>
      <c r="BC1189" s="144"/>
      <c r="BD1189" s="144"/>
      <c r="BE1189" s="144"/>
      <c r="BF1189" s="144"/>
    </row>
    <row r="1190" spans="3:58">
      <c r="C1190" s="144"/>
      <c r="D1190" s="144"/>
      <c r="E1190" s="144"/>
      <c r="F1190" s="144"/>
      <c r="G1190" s="144"/>
      <c r="H1190" s="144"/>
      <c r="I1190" s="144"/>
      <c r="J1190" s="144"/>
      <c r="K1190" s="144"/>
      <c r="L1190" s="144"/>
      <c r="M1190" s="144"/>
      <c r="N1190" s="144"/>
      <c r="O1190" s="144"/>
      <c r="P1190" s="144"/>
      <c r="Q1190" s="145"/>
      <c r="R1190" s="145"/>
      <c r="S1190" s="145"/>
      <c r="T1190" s="145"/>
      <c r="U1190" s="145"/>
      <c r="V1190" s="145"/>
      <c r="W1190" s="145"/>
      <c r="X1190" s="145"/>
      <c r="Y1190" s="145"/>
      <c r="Z1190" s="145"/>
      <c r="AA1190" s="145"/>
      <c r="AB1190" s="145"/>
      <c r="AC1190" s="145"/>
      <c r="AD1190" s="145"/>
      <c r="AE1190" s="144"/>
      <c r="AF1190" s="144"/>
      <c r="AG1190" s="144"/>
      <c r="AH1190" s="144"/>
      <c r="AI1190" s="144"/>
      <c r="AJ1190" s="144"/>
      <c r="AK1190" s="144"/>
      <c r="AL1190" s="144"/>
      <c r="AM1190" s="144"/>
      <c r="AN1190" s="144"/>
      <c r="AO1190" s="144"/>
      <c r="AP1190" s="144"/>
      <c r="AQ1190" s="144"/>
      <c r="AR1190" s="144"/>
      <c r="AS1190" s="144"/>
      <c r="AT1190" s="144"/>
      <c r="AU1190" s="144"/>
      <c r="AV1190" s="144"/>
      <c r="AW1190" s="144"/>
      <c r="AX1190" s="144"/>
      <c r="AY1190" s="144"/>
      <c r="AZ1190" s="144"/>
      <c r="BA1190" s="144"/>
      <c r="BB1190" s="144"/>
      <c r="BC1190" s="144"/>
      <c r="BD1190" s="144"/>
      <c r="BE1190" s="144"/>
      <c r="BF1190" s="144"/>
    </row>
    <row r="1191" spans="3:58">
      <c r="C1191" s="144"/>
      <c r="D1191" s="144"/>
      <c r="E1191" s="144"/>
      <c r="F1191" s="144"/>
      <c r="G1191" s="144"/>
      <c r="H1191" s="144"/>
      <c r="I1191" s="144"/>
      <c r="J1191" s="144"/>
      <c r="K1191" s="144"/>
      <c r="L1191" s="144"/>
      <c r="M1191" s="144"/>
      <c r="N1191" s="144"/>
      <c r="O1191" s="144"/>
      <c r="P1191" s="144"/>
      <c r="Q1191" s="145"/>
      <c r="R1191" s="145"/>
      <c r="S1191" s="145"/>
      <c r="T1191" s="145"/>
      <c r="U1191" s="145"/>
      <c r="V1191" s="145"/>
      <c r="W1191" s="145"/>
      <c r="X1191" s="145"/>
      <c r="Y1191" s="145"/>
      <c r="Z1191" s="145"/>
      <c r="AA1191" s="145"/>
      <c r="AB1191" s="145"/>
      <c r="AC1191" s="145"/>
      <c r="AD1191" s="145"/>
      <c r="AE1191" s="144"/>
      <c r="AF1191" s="144"/>
      <c r="AG1191" s="144"/>
      <c r="AH1191" s="144"/>
      <c r="AI1191" s="144"/>
      <c r="AJ1191" s="144"/>
      <c r="AK1191" s="144"/>
      <c r="AL1191" s="144"/>
      <c r="AM1191" s="144"/>
      <c r="AN1191" s="144"/>
      <c r="AO1191" s="144"/>
      <c r="AP1191" s="144"/>
      <c r="AQ1191" s="144"/>
      <c r="AR1191" s="144"/>
      <c r="AS1191" s="144"/>
      <c r="AT1191" s="144"/>
      <c r="AU1191" s="144"/>
      <c r="AV1191" s="144"/>
      <c r="AW1191" s="144"/>
      <c r="AX1191" s="144"/>
      <c r="AY1191" s="144"/>
      <c r="AZ1191" s="144"/>
      <c r="BA1191" s="144"/>
      <c r="BB1191" s="144"/>
      <c r="BC1191" s="144"/>
      <c r="BD1191" s="144"/>
      <c r="BE1191" s="144"/>
      <c r="BF1191" s="144"/>
    </row>
    <row r="1192" spans="3:58">
      <c r="C1192" s="144"/>
      <c r="D1192" s="144"/>
      <c r="E1192" s="144"/>
      <c r="F1192" s="144"/>
      <c r="G1192" s="144"/>
      <c r="H1192" s="144"/>
      <c r="I1192" s="144"/>
      <c r="J1192" s="144"/>
      <c r="K1192" s="144"/>
      <c r="L1192" s="144"/>
      <c r="M1192" s="144"/>
      <c r="N1192" s="144"/>
      <c r="O1192" s="144"/>
      <c r="P1192" s="144"/>
      <c r="Q1192" s="145"/>
      <c r="R1192" s="145"/>
      <c r="S1192" s="145"/>
      <c r="T1192" s="145"/>
      <c r="U1192" s="145"/>
      <c r="V1192" s="145"/>
      <c r="W1192" s="145"/>
      <c r="X1192" s="145"/>
      <c r="Y1192" s="145"/>
      <c r="Z1192" s="145"/>
      <c r="AA1192" s="145"/>
      <c r="AB1192" s="145"/>
      <c r="AC1192" s="145"/>
      <c r="AD1192" s="145"/>
      <c r="AE1192" s="144"/>
      <c r="AF1192" s="144"/>
      <c r="AG1192" s="144"/>
      <c r="AH1192" s="144"/>
      <c r="AI1192" s="144"/>
      <c r="AJ1192" s="144"/>
      <c r="AK1192" s="144"/>
      <c r="AL1192" s="144"/>
      <c r="AM1192" s="144"/>
      <c r="AN1192" s="144"/>
      <c r="AO1192" s="144"/>
      <c r="AP1192" s="144"/>
      <c r="AQ1192" s="144"/>
      <c r="AR1192" s="144"/>
      <c r="AS1192" s="144"/>
      <c r="AT1192" s="144"/>
      <c r="AU1192" s="144"/>
      <c r="AV1192" s="144"/>
      <c r="AW1192" s="144"/>
      <c r="AX1192" s="144"/>
      <c r="AY1192" s="144"/>
      <c r="AZ1192" s="144"/>
      <c r="BA1192" s="144"/>
      <c r="BB1192" s="144"/>
      <c r="BC1192" s="144"/>
      <c r="BD1192" s="144"/>
      <c r="BE1192" s="144"/>
      <c r="BF1192" s="144"/>
    </row>
    <row r="1193" spans="3:58">
      <c r="C1193" s="144"/>
      <c r="D1193" s="144"/>
      <c r="E1193" s="144"/>
      <c r="F1193" s="144"/>
      <c r="G1193" s="144"/>
      <c r="H1193" s="144"/>
      <c r="I1193" s="144"/>
      <c r="J1193" s="144"/>
      <c r="K1193" s="144"/>
      <c r="L1193" s="144"/>
      <c r="M1193" s="144"/>
      <c r="N1193" s="144"/>
      <c r="O1193" s="144"/>
      <c r="P1193" s="144"/>
      <c r="Q1193" s="145"/>
      <c r="R1193" s="145"/>
      <c r="S1193" s="145"/>
      <c r="T1193" s="145"/>
      <c r="U1193" s="145"/>
      <c r="V1193" s="145"/>
      <c r="W1193" s="145"/>
      <c r="X1193" s="145"/>
      <c r="Y1193" s="145"/>
      <c r="Z1193" s="145"/>
      <c r="AA1193" s="145"/>
      <c r="AB1193" s="145"/>
      <c r="AC1193" s="145"/>
      <c r="AD1193" s="145"/>
      <c r="AE1193" s="144"/>
      <c r="AF1193" s="144"/>
      <c r="AG1193" s="144"/>
      <c r="AH1193" s="144"/>
      <c r="AI1193" s="144"/>
      <c r="AJ1193" s="144"/>
      <c r="AK1193" s="144"/>
      <c r="AL1193" s="144"/>
      <c r="AM1193" s="144"/>
      <c r="AN1193" s="144"/>
      <c r="AO1193" s="144"/>
      <c r="AP1193" s="144"/>
      <c r="AQ1193" s="144"/>
      <c r="AR1193" s="144"/>
      <c r="AS1193" s="144"/>
      <c r="AT1193" s="144"/>
      <c r="AU1193" s="144"/>
      <c r="AV1193" s="144"/>
      <c r="AW1193" s="144"/>
      <c r="AX1193" s="144"/>
      <c r="AY1193" s="144"/>
      <c r="AZ1193" s="144"/>
      <c r="BA1193" s="144"/>
      <c r="BB1193" s="144"/>
      <c r="BC1193" s="144"/>
      <c r="BD1193" s="144"/>
      <c r="BE1193" s="144"/>
      <c r="BF1193" s="144"/>
    </row>
    <row r="1194" spans="3:58">
      <c r="C1194" s="144"/>
      <c r="D1194" s="144"/>
      <c r="E1194" s="144"/>
      <c r="F1194" s="144"/>
      <c r="G1194" s="144"/>
      <c r="H1194" s="144"/>
      <c r="I1194" s="144"/>
      <c r="J1194" s="144"/>
      <c r="K1194" s="144"/>
      <c r="L1194" s="144"/>
      <c r="M1194" s="144"/>
      <c r="N1194" s="144"/>
      <c r="O1194" s="144"/>
      <c r="P1194" s="144"/>
      <c r="Q1194" s="145"/>
      <c r="R1194" s="145"/>
      <c r="S1194" s="145"/>
      <c r="T1194" s="145"/>
      <c r="U1194" s="145"/>
      <c r="V1194" s="145"/>
      <c r="W1194" s="145"/>
      <c r="X1194" s="145"/>
      <c r="Y1194" s="145"/>
      <c r="Z1194" s="145"/>
      <c r="AA1194" s="145"/>
      <c r="AB1194" s="145"/>
      <c r="AC1194" s="145"/>
      <c r="AD1194" s="145"/>
      <c r="AE1194" s="144"/>
      <c r="AF1194" s="144"/>
      <c r="AG1194" s="144"/>
      <c r="AH1194" s="144"/>
      <c r="AI1194" s="144"/>
      <c r="AJ1194" s="144"/>
      <c r="AK1194" s="144"/>
      <c r="AL1194" s="144"/>
      <c r="AM1194" s="144"/>
      <c r="AN1194" s="144"/>
      <c r="AO1194" s="144"/>
      <c r="AP1194" s="144"/>
      <c r="AQ1194" s="144"/>
      <c r="AR1194" s="144"/>
      <c r="AS1194" s="144"/>
      <c r="AT1194" s="144"/>
      <c r="AU1194" s="144"/>
      <c r="AV1194" s="144"/>
      <c r="AW1194" s="144"/>
      <c r="AX1194" s="144"/>
      <c r="AY1194" s="144"/>
      <c r="AZ1194" s="144"/>
      <c r="BA1194" s="144"/>
      <c r="BB1194" s="144"/>
      <c r="BC1194" s="144"/>
      <c r="BD1194" s="144"/>
      <c r="BE1194" s="144"/>
      <c r="BF1194" s="144"/>
    </row>
    <row r="1195" spans="3:58">
      <c r="C1195" s="144"/>
      <c r="D1195" s="144"/>
      <c r="E1195" s="144"/>
      <c r="F1195" s="144"/>
      <c r="G1195" s="144"/>
      <c r="H1195" s="144"/>
      <c r="I1195" s="144"/>
      <c r="J1195" s="144"/>
      <c r="K1195" s="144"/>
      <c r="L1195" s="144"/>
      <c r="M1195" s="144"/>
      <c r="N1195" s="144"/>
      <c r="O1195" s="144"/>
      <c r="P1195" s="144"/>
      <c r="Q1195" s="145"/>
      <c r="R1195" s="145"/>
      <c r="S1195" s="145"/>
      <c r="T1195" s="145"/>
      <c r="U1195" s="145"/>
      <c r="V1195" s="145"/>
      <c r="W1195" s="145"/>
      <c r="X1195" s="145"/>
      <c r="Y1195" s="145"/>
      <c r="Z1195" s="145"/>
      <c r="AA1195" s="145"/>
      <c r="AB1195" s="145"/>
      <c r="AC1195" s="145"/>
      <c r="AD1195" s="145"/>
      <c r="AE1195" s="144"/>
      <c r="AF1195" s="144"/>
      <c r="AG1195" s="144"/>
      <c r="AH1195" s="144"/>
      <c r="AI1195" s="144"/>
      <c r="AJ1195" s="144"/>
      <c r="AK1195" s="144"/>
      <c r="AL1195" s="144"/>
      <c r="AM1195" s="144"/>
      <c r="AN1195" s="144"/>
      <c r="AO1195" s="144"/>
      <c r="AP1195" s="144"/>
      <c r="AQ1195" s="144"/>
      <c r="AR1195" s="144"/>
      <c r="AS1195" s="144"/>
      <c r="AT1195" s="144"/>
      <c r="AU1195" s="144"/>
      <c r="AV1195" s="144"/>
      <c r="AW1195" s="144"/>
      <c r="AX1195" s="144"/>
      <c r="AY1195" s="144"/>
      <c r="AZ1195" s="144"/>
      <c r="BA1195" s="144"/>
      <c r="BB1195" s="144"/>
      <c r="BC1195" s="144"/>
      <c r="BD1195" s="144"/>
      <c r="BE1195" s="144"/>
      <c r="BF1195" s="144"/>
    </row>
    <row r="1196" spans="3:58">
      <c r="C1196" s="144"/>
      <c r="D1196" s="144"/>
      <c r="E1196" s="144"/>
      <c r="F1196" s="144"/>
      <c r="G1196" s="144"/>
      <c r="H1196" s="144"/>
      <c r="I1196" s="144"/>
      <c r="J1196" s="144"/>
      <c r="K1196" s="144"/>
      <c r="L1196" s="144"/>
      <c r="M1196" s="144"/>
      <c r="N1196" s="144"/>
      <c r="O1196" s="144"/>
      <c r="P1196" s="144"/>
      <c r="Q1196" s="145"/>
      <c r="R1196" s="145"/>
      <c r="S1196" s="145"/>
      <c r="T1196" s="145"/>
      <c r="U1196" s="145"/>
      <c r="V1196" s="145"/>
      <c r="W1196" s="145"/>
      <c r="X1196" s="145"/>
      <c r="Y1196" s="145"/>
      <c r="Z1196" s="145"/>
      <c r="AA1196" s="145"/>
      <c r="AB1196" s="145"/>
      <c r="AC1196" s="145"/>
      <c r="AD1196" s="145"/>
      <c r="AE1196" s="144"/>
      <c r="AF1196" s="144"/>
      <c r="AG1196" s="144"/>
      <c r="AH1196" s="144"/>
      <c r="AI1196" s="144"/>
      <c r="AJ1196" s="144"/>
      <c r="AK1196" s="144"/>
      <c r="AL1196" s="144"/>
      <c r="AM1196" s="144"/>
      <c r="AN1196" s="144"/>
      <c r="AO1196" s="144"/>
      <c r="AP1196" s="144"/>
      <c r="AQ1196" s="144"/>
      <c r="AR1196" s="144"/>
      <c r="AS1196" s="144"/>
      <c r="AT1196" s="144"/>
      <c r="AU1196" s="144"/>
      <c r="AV1196" s="144"/>
      <c r="AW1196" s="144"/>
      <c r="AX1196" s="144"/>
      <c r="AY1196" s="144"/>
      <c r="AZ1196" s="144"/>
      <c r="BA1196" s="144"/>
      <c r="BB1196" s="144"/>
      <c r="BC1196" s="144"/>
      <c r="BD1196" s="144"/>
      <c r="BE1196" s="144"/>
      <c r="BF1196" s="144"/>
    </row>
    <row r="1197" spans="3:58">
      <c r="C1197" s="144"/>
      <c r="D1197" s="144"/>
      <c r="E1197" s="144"/>
      <c r="F1197" s="144"/>
      <c r="G1197" s="144"/>
      <c r="H1197" s="144"/>
      <c r="I1197" s="144"/>
      <c r="J1197" s="144"/>
      <c r="K1197" s="144"/>
      <c r="L1197" s="144"/>
      <c r="M1197" s="144"/>
      <c r="N1197" s="144"/>
      <c r="O1197" s="144"/>
      <c r="P1197" s="144"/>
      <c r="Q1197" s="145"/>
      <c r="R1197" s="145"/>
      <c r="S1197" s="145"/>
      <c r="T1197" s="145"/>
      <c r="U1197" s="145"/>
      <c r="V1197" s="145"/>
      <c r="W1197" s="145"/>
      <c r="X1197" s="145"/>
      <c r="Y1197" s="145"/>
      <c r="Z1197" s="145"/>
      <c r="AA1197" s="145"/>
      <c r="AB1197" s="145"/>
      <c r="AC1197" s="145"/>
      <c r="AD1197" s="145"/>
      <c r="AE1197" s="144"/>
      <c r="AF1197" s="144"/>
      <c r="AG1197" s="144"/>
      <c r="AH1197" s="144"/>
      <c r="AI1197" s="144"/>
      <c r="AJ1197" s="144"/>
      <c r="AK1197" s="144"/>
      <c r="AL1197" s="144"/>
      <c r="AM1197" s="144"/>
      <c r="AN1197" s="144"/>
      <c r="AO1197" s="144"/>
      <c r="AP1197" s="144"/>
      <c r="AQ1197" s="144"/>
      <c r="AR1197" s="144"/>
      <c r="AS1197" s="144"/>
      <c r="AT1197" s="144"/>
      <c r="AU1197" s="144"/>
      <c r="AV1197" s="144"/>
      <c r="AW1197" s="144"/>
      <c r="AX1197" s="144"/>
      <c r="AY1197" s="144"/>
      <c r="AZ1197" s="144"/>
      <c r="BA1197" s="144"/>
      <c r="BB1197" s="144"/>
      <c r="BC1197" s="144"/>
      <c r="BD1197" s="144"/>
      <c r="BE1197" s="144"/>
      <c r="BF1197" s="144"/>
    </row>
    <row r="1198" spans="3:58">
      <c r="C1198" s="144"/>
      <c r="D1198" s="144"/>
      <c r="E1198" s="144"/>
      <c r="F1198" s="144"/>
      <c r="G1198" s="144"/>
      <c r="H1198" s="144"/>
      <c r="I1198" s="144"/>
      <c r="J1198" s="144"/>
      <c r="K1198" s="144"/>
      <c r="L1198" s="144"/>
      <c r="M1198" s="144"/>
      <c r="N1198" s="144"/>
      <c r="O1198" s="144"/>
      <c r="P1198" s="144"/>
      <c r="Q1198" s="145"/>
      <c r="R1198" s="145"/>
      <c r="S1198" s="145"/>
      <c r="T1198" s="145"/>
      <c r="U1198" s="145"/>
      <c r="V1198" s="145"/>
      <c r="W1198" s="145"/>
      <c r="X1198" s="145"/>
      <c r="Y1198" s="145"/>
      <c r="Z1198" s="145"/>
      <c r="AA1198" s="145"/>
      <c r="AB1198" s="145"/>
      <c r="AC1198" s="145"/>
      <c r="AD1198" s="145"/>
      <c r="AE1198" s="144"/>
      <c r="AF1198" s="144"/>
      <c r="AG1198" s="144"/>
      <c r="AH1198" s="144"/>
      <c r="AI1198" s="144"/>
      <c r="AJ1198" s="144"/>
      <c r="AK1198" s="144"/>
      <c r="AL1198" s="144"/>
      <c r="AM1198" s="144"/>
      <c r="AN1198" s="144"/>
      <c r="AO1198" s="144"/>
      <c r="AP1198" s="144"/>
      <c r="AQ1198" s="144"/>
      <c r="AR1198" s="144"/>
      <c r="AS1198" s="144"/>
      <c r="AT1198" s="144"/>
      <c r="AU1198" s="144"/>
      <c r="AV1198" s="144"/>
      <c r="AW1198" s="144"/>
      <c r="AX1198" s="144"/>
      <c r="AY1198" s="144"/>
      <c r="AZ1198" s="144"/>
      <c r="BA1198" s="144"/>
      <c r="BB1198" s="144"/>
      <c r="BC1198" s="144"/>
      <c r="BD1198" s="144"/>
      <c r="BE1198" s="144"/>
      <c r="BF1198" s="144"/>
    </row>
    <row r="1199" spans="3:58">
      <c r="C1199" s="144"/>
      <c r="D1199" s="144"/>
      <c r="E1199" s="144"/>
      <c r="F1199" s="144"/>
      <c r="G1199" s="144"/>
      <c r="H1199" s="144"/>
      <c r="I1199" s="144"/>
      <c r="J1199" s="144"/>
      <c r="K1199" s="144"/>
      <c r="L1199" s="144"/>
      <c r="M1199" s="144"/>
      <c r="N1199" s="144"/>
      <c r="O1199" s="144"/>
      <c r="P1199" s="144"/>
      <c r="Q1199" s="145"/>
      <c r="R1199" s="145"/>
      <c r="S1199" s="145"/>
      <c r="T1199" s="145"/>
      <c r="U1199" s="145"/>
      <c r="V1199" s="145"/>
      <c r="W1199" s="145"/>
      <c r="X1199" s="145"/>
      <c r="Y1199" s="145"/>
      <c r="Z1199" s="145"/>
      <c r="AA1199" s="145"/>
      <c r="AB1199" s="145"/>
      <c r="AC1199" s="145"/>
      <c r="AD1199" s="145"/>
      <c r="AE1199" s="144"/>
      <c r="AF1199" s="144"/>
      <c r="AG1199" s="144"/>
      <c r="AH1199" s="144"/>
      <c r="AI1199" s="144"/>
      <c r="AJ1199" s="144"/>
      <c r="AK1199" s="144"/>
      <c r="AL1199" s="144"/>
      <c r="AM1199" s="144"/>
      <c r="AN1199" s="144"/>
      <c r="AO1199" s="144"/>
      <c r="AP1199" s="144"/>
      <c r="AQ1199" s="144"/>
      <c r="AR1199" s="144"/>
      <c r="AS1199" s="144"/>
      <c r="AT1199" s="144"/>
      <c r="AU1199" s="144"/>
      <c r="AV1199" s="144"/>
      <c r="AW1199" s="144"/>
      <c r="AX1199" s="144"/>
      <c r="AY1199" s="144"/>
      <c r="AZ1199" s="144"/>
      <c r="BA1199" s="144"/>
      <c r="BB1199" s="144"/>
      <c r="BC1199" s="144"/>
      <c r="BD1199" s="144"/>
      <c r="BE1199" s="144"/>
      <c r="BF1199" s="144"/>
    </row>
    <row r="1200" spans="3:58">
      <c r="C1200" s="144"/>
      <c r="D1200" s="144"/>
      <c r="E1200" s="144"/>
      <c r="F1200" s="144"/>
      <c r="G1200" s="144"/>
      <c r="H1200" s="144"/>
      <c r="I1200" s="144"/>
      <c r="J1200" s="144"/>
      <c r="K1200" s="144"/>
      <c r="L1200" s="144"/>
      <c r="M1200" s="144"/>
      <c r="N1200" s="144"/>
      <c r="O1200" s="144"/>
      <c r="P1200" s="144"/>
      <c r="Q1200" s="145"/>
      <c r="R1200" s="145"/>
      <c r="S1200" s="145"/>
      <c r="T1200" s="145"/>
      <c r="U1200" s="145"/>
      <c r="V1200" s="145"/>
      <c r="W1200" s="145"/>
      <c r="X1200" s="145"/>
      <c r="Y1200" s="145"/>
      <c r="Z1200" s="145"/>
      <c r="AA1200" s="145"/>
      <c r="AB1200" s="145"/>
      <c r="AC1200" s="145"/>
      <c r="AD1200" s="145"/>
      <c r="AE1200" s="144"/>
      <c r="AF1200" s="144"/>
      <c r="AG1200" s="144"/>
      <c r="AH1200" s="144"/>
      <c r="AI1200" s="144"/>
      <c r="AJ1200" s="144"/>
      <c r="AK1200" s="144"/>
      <c r="AL1200" s="144"/>
      <c r="AM1200" s="144"/>
      <c r="AN1200" s="144"/>
      <c r="AO1200" s="144"/>
      <c r="AP1200" s="144"/>
      <c r="AQ1200" s="144"/>
      <c r="AR1200" s="144"/>
      <c r="AS1200" s="144"/>
      <c r="AT1200" s="144"/>
      <c r="AU1200" s="144"/>
      <c r="AV1200" s="144"/>
      <c r="AW1200" s="144"/>
      <c r="AX1200" s="144"/>
      <c r="AY1200" s="144"/>
      <c r="AZ1200" s="144"/>
      <c r="BA1200" s="144"/>
      <c r="BB1200" s="144"/>
      <c r="BC1200" s="144"/>
      <c r="BD1200" s="144"/>
      <c r="BE1200" s="144"/>
      <c r="BF1200" s="144"/>
    </row>
    <row r="1201" spans="3:58">
      <c r="C1201" s="144"/>
      <c r="D1201" s="144"/>
      <c r="E1201" s="144"/>
      <c r="F1201" s="144"/>
      <c r="G1201" s="144"/>
      <c r="H1201" s="144"/>
      <c r="I1201" s="144"/>
      <c r="J1201" s="144"/>
      <c r="K1201" s="144"/>
      <c r="L1201" s="144"/>
      <c r="M1201" s="144"/>
      <c r="N1201" s="144"/>
      <c r="O1201" s="144"/>
      <c r="P1201" s="144"/>
      <c r="Q1201" s="145"/>
      <c r="R1201" s="145"/>
      <c r="S1201" s="145"/>
      <c r="T1201" s="145"/>
      <c r="U1201" s="145"/>
      <c r="V1201" s="145"/>
      <c r="W1201" s="145"/>
      <c r="X1201" s="145"/>
      <c r="Y1201" s="145"/>
      <c r="Z1201" s="145"/>
      <c r="AA1201" s="145"/>
      <c r="AB1201" s="145"/>
      <c r="AC1201" s="145"/>
      <c r="AD1201" s="145"/>
      <c r="AE1201" s="144"/>
      <c r="AF1201" s="144"/>
      <c r="AG1201" s="144"/>
      <c r="AH1201" s="144"/>
      <c r="AI1201" s="144"/>
      <c r="AJ1201" s="144"/>
      <c r="AK1201" s="144"/>
      <c r="AL1201" s="144"/>
      <c r="AM1201" s="144"/>
      <c r="AN1201" s="144"/>
      <c r="AO1201" s="144"/>
      <c r="AP1201" s="144"/>
      <c r="AQ1201" s="144"/>
      <c r="AR1201" s="144"/>
      <c r="AS1201" s="144"/>
      <c r="AT1201" s="144"/>
      <c r="AU1201" s="144"/>
      <c r="AV1201" s="144"/>
      <c r="AW1201" s="144"/>
      <c r="AX1201" s="144"/>
      <c r="AY1201" s="144"/>
      <c r="AZ1201" s="144"/>
      <c r="BA1201" s="144"/>
      <c r="BB1201" s="144"/>
      <c r="BC1201" s="144"/>
      <c r="BD1201" s="144"/>
      <c r="BE1201" s="144"/>
      <c r="BF1201" s="144"/>
    </row>
    <row r="1202" spans="3:58">
      <c r="C1202" s="144"/>
      <c r="D1202" s="144"/>
      <c r="E1202" s="144"/>
      <c r="F1202" s="144"/>
      <c r="G1202" s="144"/>
      <c r="H1202" s="144"/>
      <c r="I1202" s="144"/>
      <c r="J1202" s="144"/>
      <c r="K1202" s="144"/>
      <c r="L1202" s="144"/>
      <c r="M1202" s="144"/>
      <c r="N1202" s="144"/>
      <c r="O1202" s="144"/>
      <c r="P1202" s="144"/>
      <c r="Q1202" s="145"/>
      <c r="R1202" s="145"/>
      <c r="S1202" s="145"/>
      <c r="T1202" s="145"/>
      <c r="U1202" s="145"/>
      <c r="V1202" s="145"/>
      <c r="W1202" s="145"/>
      <c r="X1202" s="145"/>
      <c r="Y1202" s="145"/>
      <c r="Z1202" s="145"/>
      <c r="AA1202" s="145"/>
      <c r="AB1202" s="145"/>
      <c r="AC1202" s="145"/>
      <c r="AD1202" s="145"/>
      <c r="AE1202" s="144"/>
      <c r="AF1202" s="144"/>
      <c r="AG1202" s="144"/>
      <c r="AH1202" s="144"/>
      <c r="AI1202" s="144"/>
      <c r="AJ1202" s="144"/>
      <c r="AK1202" s="144"/>
      <c r="AL1202" s="144"/>
      <c r="AM1202" s="144"/>
      <c r="AN1202" s="144"/>
      <c r="AO1202" s="144"/>
      <c r="AP1202" s="144"/>
      <c r="AQ1202" s="144"/>
      <c r="AR1202" s="144"/>
      <c r="AS1202" s="144"/>
      <c r="AT1202" s="144"/>
      <c r="AU1202" s="144"/>
      <c r="AV1202" s="144"/>
      <c r="AW1202" s="144"/>
      <c r="AX1202" s="144"/>
      <c r="AY1202" s="144"/>
      <c r="AZ1202" s="144"/>
      <c r="BA1202" s="144"/>
      <c r="BB1202" s="144"/>
      <c r="BC1202" s="144"/>
      <c r="BD1202" s="144"/>
      <c r="BE1202" s="144"/>
      <c r="BF1202" s="144"/>
    </row>
    <row r="1203" spans="3:58">
      <c r="C1203" s="144"/>
      <c r="D1203" s="144"/>
      <c r="E1203" s="144"/>
      <c r="F1203" s="144"/>
      <c r="G1203" s="144"/>
      <c r="H1203" s="144"/>
      <c r="I1203" s="144"/>
      <c r="J1203" s="144"/>
      <c r="K1203" s="144"/>
      <c r="L1203" s="144"/>
      <c r="M1203" s="144"/>
      <c r="N1203" s="144"/>
      <c r="O1203" s="144"/>
      <c r="P1203" s="144"/>
      <c r="Q1203" s="145"/>
      <c r="R1203" s="145"/>
      <c r="S1203" s="145"/>
      <c r="T1203" s="145"/>
      <c r="U1203" s="145"/>
      <c r="V1203" s="145"/>
      <c r="W1203" s="145"/>
      <c r="X1203" s="145"/>
      <c r="Y1203" s="145"/>
      <c r="Z1203" s="145"/>
      <c r="AA1203" s="145"/>
      <c r="AB1203" s="145"/>
      <c r="AC1203" s="145"/>
      <c r="AD1203" s="145"/>
      <c r="AE1203" s="144"/>
      <c r="AF1203" s="144"/>
      <c r="AG1203" s="144"/>
      <c r="AH1203" s="144"/>
      <c r="AI1203" s="144"/>
      <c r="AJ1203" s="144"/>
      <c r="AK1203" s="144"/>
      <c r="AL1203" s="144"/>
      <c r="AM1203" s="144"/>
      <c r="AN1203" s="144"/>
      <c r="AO1203" s="144"/>
      <c r="AP1203" s="144"/>
      <c r="AQ1203" s="144"/>
      <c r="AR1203" s="144"/>
      <c r="AS1203" s="144"/>
      <c r="AT1203" s="144"/>
      <c r="AU1203" s="144"/>
      <c r="AV1203" s="144"/>
      <c r="AW1203" s="144"/>
      <c r="AX1203" s="144"/>
      <c r="AY1203" s="144"/>
      <c r="AZ1203" s="144"/>
      <c r="BA1203" s="144"/>
      <c r="BB1203" s="144"/>
      <c r="BC1203" s="144"/>
      <c r="BD1203" s="144"/>
      <c r="BE1203" s="144"/>
      <c r="BF1203" s="144"/>
    </row>
    <row r="1204" spans="3:58">
      <c r="C1204" s="144"/>
      <c r="D1204" s="144"/>
      <c r="E1204" s="144"/>
      <c r="F1204" s="144"/>
      <c r="G1204" s="144"/>
      <c r="H1204" s="144"/>
      <c r="I1204" s="144"/>
      <c r="J1204" s="144"/>
      <c r="K1204" s="144"/>
      <c r="L1204" s="144"/>
      <c r="M1204" s="144"/>
      <c r="N1204" s="144"/>
      <c r="O1204" s="144"/>
      <c r="P1204" s="144"/>
      <c r="Q1204" s="145"/>
      <c r="R1204" s="145"/>
      <c r="S1204" s="145"/>
      <c r="T1204" s="145"/>
      <c r="U1204" s="145"/>
      <c r="V1204" s="145"/>
      <c r="W1204" s="145"/>
      <c r="X1204" s="145"/>
      <c r="Y1204" s="145"/>
      <c r="Z1204" s="145"/>
      <c r="AA1204" s="145"/>
      <c r="AB1204" s="145"/>
      <c r="AC1204" s="145"/>
      <c r="AD1204" s="145"/>
      <c r="AE1204" s="144"/>
      <c r="AF1204" s="144"/>
      <c r="AG1204" s="144"/>
      <c r="AH1204" s="144"/>
      <c r="AI1204" s="144"/>
      <c r="AJ1204" s="144"/>
      <c r="AK1204" s="144"/>
      <c r="AL1204" s="144"/>
      <c r="AM1204" s="144"/>
      <c r="AN1204" s="144"/>
      <c r="AO1204" s="144"/>
      <c r="AP1204" s="144"/>
      <c r="AQ1204" s="144"/>
      <c r="AR1204" s="144"/>
      <c r="AS1204" s="144"/>
      <c r="AT1204" s="144"/>
      <c r="AU1204" s="144"/>
      <c r="AV1204" s="144"/>
      <c r="AW1204" s="144"/>
      <c r="AX1204" s="144"/>
      <c r="AY1204" s="144"/>
      <c r="AZ1204" s="144"/>
      <c r="BA1204" s="144"/>
      <c r="BB1204" s="144"/>
      <c r="BC1204" s="144"/>
      <c r="BD1204" s="144"/>
      <c r="BE1204" s="144"/>
      <c r="BF1204" s="144"/>
    </row>
    <row r="1205" spans="3:58">
      <c r="C1205" s="144"/>
      <c r="D1205" s="144"/>
      <c r="E1205" s="144"/>
      <c r="F1205" s="144"/>
      <c r="G1205" s="144"/>
      <c r="H1205" s="144"/>
      <c r="I1205" s="144"/>
      <c r="J1205" s="144"/>
      <c r="K1205" s="144"/>
      <c r="L1205" s="144"/>
      <c r="M1205" s="144"/>
      <c r="N1205" s="144"/>
      <c r="O1205" s="144"/>
      <c r="P1205" s="144"/>
      <c r="Q1205" s="145"/>
      <c r="R1205" s="145"/>
      <c r="S1205" s="145"/>
      <c r="T1205" s="145"/>
      <c r="U1205" s="145"/>
      <c r="V1205" s="145"/>
      <c r="W1205" s="145"/>
      <c r="X1205" s="145"/>
      <c r="Y1205" s="145"/>
      <c r="Z1205" s="145"/>
      <c r="AA1205" s="145"/>
      <c r="AB1205" s="145"/>
      <c r="AC1205" s="145"/>
      <c r="AD1205" s="145"/>
      <c r="AE1205" s="144"/>
      <c r="AF1205" s="144"/>
      <c r="AG1205" s="144"/>
      <c r="AH1205" s="144"/>
      <c r="AI1205" s="144"/>
      <c r="AJ1205" s="144"/>
      <c r="AK1205" s="144"/>
      <c r="AL1205" s="144"/>
      <c r="AM1205" s="144"/>
      <c r="AN1205" s="144"/>
      <c r="AO1205" s="144"/>
      <c r="AP1205" s="144"/>
      <c r="AQ1205" s="144"/>
      <c r="AR1205" s="144"/>
      <c r="AS1205" s="144"/>
      <c r="AT1205" s="144"/>
      <c r="AU1205" s="144"/>
      <c r="AV1205" s="144"/>
      <c r="AW1205" s="144"/>
      <c r="AX1205" s="144"/>
      <c r="AY1205" s="144"/>
      <c r="AZ1205" s="144"/>
      <c r="BA1205" s="144"/>
      <c r="BB1205" s="144"/>
      <c r="BC1205" s="144"/>
      <c r="BD1205" s="144"/>
      <c r="BE1205" s="144"/>
      <c r="BF1205" s="144"/>
    </row>
    <row r="1206" spans="3:58">
      <c r="C1206" s="144"/>
      <c r="D1206" s="144"/>
      <c r="E1206" s="144"/>
      <c r="F1206" s="144"/>
      <c r="G1206" s="144"/>
      <c r="H1206" s="144"/>
      <c r="I1206" s="144"/>
      <c r="J1206" s="144"/>
      <c r="K1206" s="144"/>
      <c r="L1206" s="144"/>
      <c r="M1206" s="144"/>
      <c r="N1206" s="144"/>
      <c r="O1206" s="144"/>
      <c r="P1206" s="144"/>
      <c r="Q1206" s="145"/>
      <c r="R1206" s="145"/>
      <c r="S1206" s="145"/>
      <c r="T1206" s="145"/>
      <c r="U1206" s="145"/>
      <c r="V1206" s="145"/>
      <c r="W1206" s="145"/>
      <c r="X1206" s="145"/>
      <c r="Y1206" s="145"/>
      <c r="Z1206" s="145"/>
      <c r="AA1206" s="145"/>
      <c r="AB1206" s="145"/>
      <c r="AC1206" s="145"/>
      <c r="AD1206" s="145"/>
      <c r="AE1206" s="144"/>
      <c r="AF1206" s="144"/>
      <c r="AG1206" s="144"/>
      <c r="AH1206" s="144"/>
      <c r="AI1206" s="144"/>
      <c r="AJ1206" s="144"/>
      <c r="AK1206" s="144"/>
      <c r="AL1206" s="144"/>
      <c r="AM1206" s="144"/>
      <c r="AN1206" s="144"/>
      <c r="AO1206" s="144"/>
      <c r="AP1206" s="144"/>
      <c r="AQ1206" s="144"/>
      <c r="AR1206" s="144"/>
      <c r="AS1206" s="144"/>
      <c r="AT1206" s="144"/>
      <c r="AU1206" s="144"/>
      <c r="AV1206" s="144"/>
      <c r="AW1206" s="144"/>
      <c r="AX1206" s="144"/>
      <c r="AY1206" s="144"/>
      <c r="AZ1206" s="144"/>
      <c r="BA1206" s="144"/>
      <c r="BB1206" s="144"/>
      <c r="BC1206" s="144"/>
      <c r="BD1206" s="144"/>
      <c r="BE1206" s="144"/>
      <c r="BF1206" s="144"/>
    </row>
    <row r="1207" spans="3:58">
      <c r="C1207" s="144"/>
      <c r="D1207" s="144"/>
      <c r="E1207" s="144"/>
      <c r="F1207" s="144"/>
      <c r="G1207" s="144"/>
      <c r="H1207" s="144"/>
      <c r="I1207" s="144"/>
      <c r="J1207" s="144"/>
      <c r="K1207" s="144"/>
      <c r="L1207" s="144"/>
      <c r="M1207" s="144"/>
      <c r="N1207" s="144"/>
      <c r="O1207" s="144"/>
      <c r="P1207" s="144"/>
      <c r="Q1207" s="145"/>
      <c r="R1207" s="145"/>
      <c r="S1207" s="145"/>
      <c r="T1207" s="145"/>
      <c r="U1207" s="145"/>
      <c r="V1207" s="145"/>
      <c r="W1207" s="145"/>
      <c r="X1207" s="145"/>
      <c r="Y1207" s="145"/>
      <c r="Z1207" s="145"/>
      <c r="AA1207" s="145"/>
      <c r="AB1207" s="145"/>
      <c r="AC1207" s="145"/>
      <c r="AD1207" s="145"/>
      <c r="AE1207" s="144"/>
      <c r="AF1207" s="144"/>
      <c r="AG1207" s="144"/>
      <c r="AH1207" s="144"/>
      <c r="AI1207" s="144"/>
      <c r="AJ1207" s="144"/>
      <c r="AK1207" s="144"/>
      <c r="AL1207" s="144"/>
      <c r="AM1207" s="144"/>
      <c r="AN1207" s="144"/>
      <c r="AO1207" s="144"/>
      <c r="AP1207" s="144"/>
      <c r="AQ1207" s="144"/>
      <c r="AR1207" s="144"/>
      <c r="AS1207" s="144"/>
      <c r="AT1207" s="144"/>
      <c r="AU1207" s="144"/>
      <c r="AV1207" s="144"/>
      <c r="AW1207" s="144"/>
      <c r="AX1207" s="144"/>
      <c r="AY1207" s="144"/>
      <c r="AZ1207" s="144"/>
      <c r="BA1207" s="144"/>
      <c r="BB1207" s="144"/>
      <c r="BC1207" s="144"/>
      <c r="BD1207" s="144"/>
      <c r="BE1207" s="144"/>
      <c r="BF1207" s="144"/>
    </row>
    <row r="1208" spans="3:58">
      <c r="C1208" s="144"/>
      <c r="D1208" s="144"/>
      <c r="E1208" s="144"/>
      <c r="F1208" s="144"/>
      <c r="G1208" s="144"/>
      <c r="H1208" s="144"/>
      <c r="I1208" s="144"/>
      <c r="J1208" s="144"/>
      <c r="K1208" s="144"/>
      <c r="L1208" s="144"/>
      <c r="M1208" s="144"/>
      <c r="N1208" s="144"/>
      <c r="O1208" s="144"/>
      <c r="P1208" s="144"/>
      <c r="Q1208" s="145"/>
      <c r="R1208" s="145"/>
      <c r="S1208" s="145"/>
      <c r="T1208" s="145"/>
      <c r="U1208" s="145"/>
      <c r="V1208" s="145"/>
      <c r="W1208" s="145"/>
      <c r="X1208" s="145"/>
      <c r="Y1208" s="145"/>
      <c r="Z1208" s="145"/>
      <c r="AA1208" s="145"/>
      <c r="AB1208" s="145"/>
      <c r="AC1208" s="145"/>
      <c r="AD1208" s="145"/>
      <c r="AE1208" s="144"/>
      <c r="AF1208" s="144"/>
      <c r="AG1208" s="144"/>
      <c r="AH1208" s="144"/>
      <c r="AI1208" s="144"/>
      <c r="AJ1208" s="144"/>
      <c r="AK1208" s="144"/>
      <c r="AL1208" s="144"/>
      <c r="AM1208" s="144"/>
      <c r="AN1208" s="144"/>
      <c r="AO1208" s="144"/>
      <c r="AP1208" s="144"/>
      <c r="AQ1208" s="144"/>
      <c r="AR1208" s="144"/>
      <c r="AS1208" s="144"/>
      <c r="AT1208" s="144"/>
      <c r="AU1208" s="144"/>
      <c r="AV1208" s="144"/>
      <c r="AW1208" s="144"/>
      <c r="AX1208" s="144"/>
      <c r="AY1208" s="144"/>
      <c r="AZ1208" s="144"/>
      <c r="BA1208" s="144"/>
      <c r="BB1208" s="144"/>
      <c r="BC1208" s="144"/>
      <c r="BD1208" s="144"/>
      <c r="BE1208" s="144"/>
      <c r="BF1208" s="144"/>
    </row>
    <row r="1209" spans="3:58">
      <c r="C1209" s="144"/>
      <c r="D1209" s="144"/>
      <c r="E1209" s="144"/>
      <c r="F1209" s="144"/>
      <c r="G1209" s="144"/>
      <c r="H1209" s="144"/>
      <c r="I1209" s="144"/>
      <c r="J1209" s="144"/>
      <c r="K1209" s="144"/>
      <c r="L1209" s="144"/>
      <c r="M1209" s="144"/>
      <c r="N1209" s="144"/>
      <c r="O1209" s="144"/>
      <c r="P1209" s="144"/>
      <c r="Q1209" s="145"/>
      <c r="R1209" s="145"/>
      <c r="S1209" s="145"/>
      <c r="T1209" s="145"/>
      <c r="U1209" s="145"/>
      <c r="V1209" s="145"/>
      <c r="W1209" s="145"/>
      <c r="X1209" s="145"/>
      <c r="Y1209" s="145"/>
      <c r="Z1209" s="145"/>
      <c r="AA1209" s="145"/>
      <c r="AB1209" s="145"/>
      <c r="AC1209" s="145"/>
      <c r="AD1209" s="145"/>
      <c r="AE1209" s="144"/>
      <c r="AF1209" s="144"/>
      <c r="AG1209" s="144"/>
      <c r="AH1209" s="144"/>
      <c r="AI1209" s="144"/>
      <c r="AJ1209" s="144"/>
      <c r="AK1209" s="144"/>
      <c r="AL1209" s="144"/>
      <c r="AM1209" s="144"/>
      <c r="AN1209" s="144"/>
      <c r="AO1209" s="144"/>
      <c r="AP1209" s="144"/>
      <c r="AQ1209" s="144"/>
      <c r="AR1209" s="144"/>
      <c r="AS1209" s="144"/>
      <c r="AT1209" s="144"/>
      <c r="AU1209" s="144"/>
      <c r="AV1209" s="144"/>
      <c r="AW1209" s="144"/>
      <c r="AX1209" s="144"/>
      <c r="AY1209" s="144"/>
      <c r="AZ1209" s="144"/>
      <c r="BA1209" s="144"/>
      <c r="BB1209" s="144"/>
      <c r="BC1209" s="144"/>
      <c r="BD1209" s="144"/>
      <c r="BE1209" s="144"/>
      <c r="BF1209" s="144"/>
    </row>
    <row r="1210" spans="3:58">
      <c r="C1210" s="144"/>
      <c r="D1210" s="144"/>
      <c r="E1210" s="144"/>
      <c r="F1210" s="144"/>
      <c r="G1210" s="144"/>
      <c r="H1210" s="144"/>
      <c r="I1210" s="144"/>
      <c r="J1210" s="144"/>
      <c r="K1210" s="144"/>
      <c r="L1210" s="144"/>
      <c r="M1210" s="144"/>
      <c r="N1210" s="144"/>
      <c r="O1210" s="144"/>
      <c r="P1210" s="144"/>
      <c r="Q1210" s="145"/>
      <c r="R1210" s="145"/>
      <c r="S1210" s="145"/>
      <c r="T1210" s="145"/>
      <c r="U1210" s="145"/>
      <c r="V1210" s="145"/>
      <c r="W1210" s="145"/>
      <c r="X1210" s="145"/>
      <c r="Y1210" s="145"/>
      <c r="Z1210" s="145"/>
      <c r="AA1210" s="145"/>
      <c r="AB1210" s="145"/>
      <c r="AC1210" s="145"/>
      <c r="AD1210" s="145"/>
      <c r="AE1210" s="144"/>
      <c r="AF1210" s="144"/>
      <c r="AG1210" s="144"/>
      <c r="AH1210" s="144"/>
      <c r="AI1210" s="144"/>
      <c r="AJ1210" s="144"/>
      <c r="AK1210" s="144"/>
      <c r="AL1210" s="144"/>
      <c r="AM1210" s="144"/>
      <c r="AN1210" s="144"/>
      <c r="AO1210" s="144"/>
      <c r="AP1210" s="144"/>
      <c r="AQ1210" s="144"/>
      <c r="AR1210" s="144"/>
      <c r="AS1210" s="144"/>
      <c r="AT1210" s="144"/>
      <c r="AU1210" s="144"/>
      <c r="AV1210" s="144"/>
      <c r="AW1210" s="144"/>
      <c r="AX1210" s="144"/>
      <c r="AY1210" s="144"/>
      <c r="AZ1210" s="144"/>
      <c r="BA1210" s="144"/>
      <c r="BB1210" s="144"/>
      <c r="BC1210" s="144"/>
      <c r="BD1210" s="144"/>
      <c r="BE1210" s="144"/>
      <c r="BF1210" s="144"/>
    </row>
    <row r="1211" spans="3:58">
      <c r="C1211" s="144"/>
      <c r="D1211" s="144"/>
      <c r="E1211" s="144"/>
      <c r="F1211" s="144"/>
      <c r="G1211" s="144"/>
      <c r="H1211" s="144"/>
      <c r="I1211" s="144"/>
      <c r="J1211" s="144"/>
      <c r="K1211" s="144"/>
      <c r="L1211" s="144"/>
      <c r="M1211" s="144"/>
      <c r="N1211" s="144"/>
      <c r="O1211" s="144"/>
      <c r="P1211" s="144"/>
      <c r="Q1211" s="145"/>
      <c r="R1211" s="145"/>
      <c r="S1211" s="145"/>
      <c r="T1211" s="145"/>
      <c r="U1211" s="145"/>
      <c r="V1211" s="145"/>
      <c r="W1211" s="145"/>
      <c r="X1211" s="145"/>
      <c r="Y1211" s="145"/>
      <c r="Z1211" s="145"/>
      <c r="AA1211" s="145"/>
      <c r="AB1211" s="145"/>
      <c r="AC1211" s="145"/>
      <c r="AD1211" s="145"/>
      <c r="AE1211" s="144"/>
      <c r="AF1211" s="144"/>
      <c r="AG1211" s="144"/>
      <c r="AH1211" s="144"/>
      <c r="AI1211" s="144"/>
      <c r="AJ1211" s="144"/>
      <c r="AK1211" s="144"/>
      <c r="AL1211" s="144"/>
      <c r="AM1211" s="144"/>
      <c r="AN1211" s="144"/>
      <c r="AO1211" s="144"/>
      <c r="AP1211" s="144"/>
      <c r="AQ1211" s="144"/>
      <c r="AR1211" s="144"/>
      <c r="AS1211" s="144"/>
      <c r="AT1211" s="144"/>
      <c r="AU1211" s="144"/>
      <c r="AV1211" s="144"/>
      <c r="AW1211" s="144"/>
      <c r="AX1211" s="144"/>
      <c r="AY1211" s="144"/>
      <c r="AZ1211" s="144"/>
      <c r="BA1211" s="144"/>
      <c r="BB1211" s="144"/>
      <c r="BC1211" s="144"/>
      <c r="BD1211" s="144"/>
      <c r="BE1211" s="144"/>
      <c r="BF1211" s="144"/>
    </row>
    <row r="1212" spans="3:58">
      <c r="C1212" s="144"/>
      <c r="D1212" s="144"/>
      <c r="E1212" s="144"/>
      <c r="F1212" s="144"/>
      <c r="G1212" s="144"/>
      <c r="H1212" s="144"/>
      <c r="I1212" s="144"/>
      <c r="J1212" s="144"/>
      <c r="K1212" s="144"/>
      <c r="L1212" s="144"/>
      <c r="M1212" s="144"/>
      <c r="N1212" s="144"/>
      <c r="O1212" s="144"/>
      <c r="P1212" s="144"/>
      <c r="Q1212" s="145"/>
      <c r="R1212" s="145"/>
      <c r="S1212" s="145"/>
      <c r="T1212" s="145"/>
      <c r="U1212" s="145"/>
      <c r="V1212" s="145"/>
      <c r="W1212" s="145"/>
      <c r="X1212" s="145"/>
      <c r="Y1212" s="145"/>
      <c r="Z1212" s="145"/>
      <c r="AA1212" s="145"/>
      <c r="AB1212" s="145"/>
      <c r="AC1212" s="145"/>
      <c r="AD1212" s="145"/>
      <c r="AE1212" s="144"/>
      <c r="AF1212" s="144"/>
      <c r="AG1212" s="144"/>
      <c r="AH1212" s="144"/>
      <c r="AI1212" s="144"/>
      <c r="AJ1212" s="144"/>
      <c r="AK1212" s="144"/>
      <c r="AL1212" s="144"/>
      <c r="AM1212" s="144"/>
      <c r="AN1212" s="144"/>
      <c r="AO1212" s="144"/>
      <c r="AP1212" s="144"/>
      <c r="AQ1212" s="144"/>
      <c r="AR1212" s="144"/>
      <c r="AS1212" s="144"/>
      <c r="AT1212" s="144"/>
      <c r="AU1212" s="144"/>
      <c r="AV1212" s="144"/>
      <c r="AW1212" s="144"/>
      <c r="AX1212" s="144"/>
      <c r="AY1212" s="144"/>
      <c r="AZ1212" s="144"/>
      <c r="BA1212" s="144"/>
      <c r="BB1212" s="144"/>
      <c r="BC1212" s="144"/>
      <c r="BD1212" s="144"/>
      <c r="BE1212" s="144"/>
      <c r="BF1212" s="144"/>
    </row>
    <row r="1213" spans="3:58">
      <c r="C1213" s="144"/>
      <c r="D1213" s="144"/>
      <c r="E1213" s="144"/>
      <c r="F1213" s="144"/>
      <c r="G1213" s="144"/>
      <c r="H1213" s="144"/>
      <c r="I1213" s="144"/>
      <c r="J1213" s="144"/>
      <c r="K1213" s="144"/>
      <c r="L1213" s="144"/>
      <c r="M1213" s="144"/>
      <c r="N1213" s="144"/>
      <c r="O1213" s="144"/>
      <c r="P1213" s="144"/>
      <c r="Q1213" s="145"/>
      <c r="R1213" s="145"/>
      <c r="S1213" s="145"/>
      <c r="T1213" s="145"/>
      <c r="U1213" s="145"/>
      <c r="V1213" s="145"/>
      <c r="W1213" s="145"/>
      <c r="X1213" s="145"/>
      <c r="Y1213" s="145"/>
      <c r="Z1213" s="145"/>
      <c r="AA1213" s="145"/>
      <c r="AB1213" s="145"/>
      <c r="AC1213" s="145"/>
      <c r="AD1213" s="145"/>
      <c r="AE1213" s="144"/>
      <c r="AF1213" s="144"/>
      <c r="AG1213" s="144"/>
      <c r="AH1213" s="144"/>
      <c r="AI1213" s="144"/>
      <c r="AJ1213" s="144"/>
      <c r="AK1213" s="144"/>
      <c r="AL1213" s="144"/>
      <c r="AM1213" s="144"/>
      <c r="AN1213" s="144"/>
      <c r="AO1213" s="144"/>
      <c r="AP1213" s="144"/>
      <c r="AQ1213" s="144"/>
      <c r="AR1213" s="144"/>
      <c r="AS1213" s="144"/>
      <c r="AT1213" s="144"/>
      <c r="AU1213" s="144"/>
      <c r="AV1213" s="144"/>
      <c r="AW1213" s="144"/>
      <c r="AX1213" s="144"/>
      <c r="AY1213" s="144"/>
      <c r="AZ1213" s="144"/>
      <c r="BA1213" s="144"/>
      <c r="BB1213" s="144"/>
      <c r="BC1213" s="144"/>
      <c r="BD1213" s="144"/>
      <c r="BE1213" s="144"/>
      <c r="BF1213" s="144"/>
    </row>
    <row r="1214" spans="3:58">
      <c r="C1214" s="144"/>
      <c r="D1214" s="144"/>
      <c r="E1214" s="144"/>
      <c r="F1214" s="144"/>
      <c r="G1214" s="144"/>
      <c r="H1214" s="144"/>
      <c r="I1214" s="144"/>
      <c r="J1214" s="144"/>
      <c r="K1214" s="144"/>
      <c r="L1214" s="144"/>
      <c r="M1214" s="144"/>
      <c r="N1214" s="144"/>
      <c r="O1214" s="144"/>
      <c r="P1214" s="144"/>
      <c r="Q1214" s="145"/>
      <c r="R1214" s="145"/>
      <c r="S1214" s="145"/>
      <c r="T1214" s="145"/>
      <c r="U1214" s="145"/>
      <c r="V1214" s="145"/>
      <c r="W1214" s="145"/>
      <c r="X1214" s="145"/>
      <c r="Y1214" s="145"/>
      <c r="Z1214" s="145"/>
      <c r="AA1214" s="145"/>
      <c r="AB1214" s="145"/>
      <c r="AC1214" s="145"/>
      <c r="AD1214" s="145"/>
      <c r="AE1214" s="144"/>
      <c r="AF1214" s="144"/>
      <c r="AG1214" s="144"/>
      <c r="AH1214" s="144"/>
      <c r="AI1214" s="144"/>
      <c r="AJ1214" s="144"/>
      <c r="AK1214" s="144"/>
      <c r="AL1214" s="144"/>
      <c r="AM1214" s="144"/>
      <c r="AN1214" s="144"/>
      <c r="AO1214" s="144"/>
      <c r="AP1214" s="144"/>
      <c r="AQ1214" s="144"/>
      <c r="AR1214" s="144"/>
      <c r="AS1214" s="144"/>
      <c r="AT1214" s="144"/>
      <c r="AU1214" s="144"/>
      <c r="AV1214" s="144"/>
      <c r="AW1214" s="144"/>
      <c r="AX1214" s="144"/>
      <c r="AY1214" s="144"/>
      <c r="AZ1214" s="144"/>
      <c r="BA1214" s="144"/>
      <c r="BB1214" s="144"/>
      <c r="BC1214" s="144"/>
      <c r="BD1214" s="144"/>
      <c r="BE1214" s="144"/>
      <c r="BF1214" s="144"/>
    </row>
    <row r="1215" spans="3:58">
      <c r="C1215" s="144"/>
      <c r="D1215" s="144"/>
      <c r="E1215" s="144"/>
      <c r="F1215" s="144"/>
      <c r="G1215" s="144"/>
      <c r="H1215" s="144"/>
      <c r="I1215" s="144"/>
      <c r="J1215" s="144"/>
      <c r="K1215" s="144"/>
      <c r="L1215" s="144"/>
      <c r="M1215" s="144"/>
      <c r="N1215" s="144"/>
      <c r="O1215" s="144"/>
      <c r="P1215" s="144"/>
      <c r="Q1215" s="145"/>
      <c r="R1215" s="145"/>
      <c r="S1215" s="145"/>
      <c r="T1215" s="145"/>
      <c r="U1215" s="145"/>
      <c r="V1215" s="145"/>
      <c r="W1215" s="145"/>
      <c r="X1215" s="145"/>
      <c r="Y1215" s="145"/>
      <c r="Z1215" s="145"/>
      <c r="AA1215" s="145"/>
      <c r="AB1215" s="145"/>
      <c r="AC1215" s="145"/>
      <c r="AD1215" s="145"/>
      <c r="AE1215" s="144"/>
      <c r="AF1215" s="144"/>
      <c r="AG1215" s="144"/>
      <c r="AH1215" s="144"/>
      <c r="AI1215" s="144"/>
      <c r="AJ1215" s="144"/>
      <c r="AK1215" s="144"/>
      <c r="AL1215" s="144"/>
      <c r="AM1215" s="144"/>
      <c r="AN1215" s="144"/>
      <c r="AO1215" s="144"/>
      <c r="AP1215" s="144"/>
      <c r="AQ1215" s="144"/>
      <c r="AR1215" s="144"/>
      <c r="AS1215" s="144"/>
      <c r="AT1215" s="144"/>
      <c r="AU1215" s="144"/>
      <c r="AV1215" s="144"/>
      <c r="AW1215" s="144"/>
      <c r="AX1215" s="144"/>
      <c r="AY1215" s="144"/>
      <c r="AZ1215" s="144"/>
      <c r="BA1215" s="144"/>
      <c r="BB1215" s="144"/>
      <c r="BC1215" s="144"/>
      <c r="BD1215" s="144"/>
      <c r="BE1215" s="144"/>
      <c r="BF1215" s="144"/>
    </row>
    <row r="1216" spans="3:58">
      <c r="C1216" s="144"/>
      <c r="D1216" s="144"/>
      <c r="E1216" s="144"/>
      <c r="F1216" s="144"/>
      <c r="G1216" s="144"/>
      <c r="H1216" s="144"/>
      <c r="I1216" s="144"/>
      <c r="J1216" s="144"/>
      <c r="K1216" s="144"/>
      <c r="L1216" s="144"/>
      <c r="M1216" s="144"/>
      <c r="N1216" s="144"/>
      <c r="O1216" s="144"/>
      <c r="P1216" s="144"/>
      <c r="Q1216" s="145"/>
      <c r="R1216" s="145"/>
      <c r="S1216" s="145"/>
      <c r="T1216" s="145"/>
      <c r="U1216" s="145"/>
      <c r="V1216" s="145"/>
      <c r="W1216" s="145"/>
      <c r="X1216" s="145"/>
      <c r="Y1216" s="145"/>
      <c r="Z1216" s="145"/>
      <c r="AA1216" s="145"/>
      <c r="AB1216" s="145"/>
      <c r="AC1216" s="145"/>
      <c r="AD1216" s="145"/>
      <c r="AE1216" s="144"/>
      <c r="AF1216" s="144"/>
      <c r="AG1216" s="144"/>
      <c r="AH1216" s="144"/>
      <c r="AI1216" s="144"/>
      <c r="AJ1216" s="144"/>
      <c r="AK1216" s="144"/>
      <c r="AL1216" s="144"/>
      <c r="AM1216" s="144"/>
      <c r="AN1216" s="144"/>
      <c r="AO1216" s="144"/>
      <c r="AP1216" s="144"/>
      <c r="AQ1216" s="144"/>
      <c r="AR1216" s="144"/>
      <c r="AS1216" s="144"/>
      <c r="AT1216" s="144"/>
      <c r="AU1216" s="144"/>
      <c r="AV1216" s="144"/>
      <c r="AW1216" s="144"/>
      <c r="AX1216" s="144"/>
      <c r="AY1216" s="144"/>
      <c r="AZ1216" s="144"/>
      <c r="BA1216" s="144"/>
      <c r="BB1216" s="144"/>
      <c r="BC1216" s="144"/>
      <c r="BD1216" s="144"/>
      <c r="BE1216" s="144"/>
      <c r="BF1216" s="144"/>
    </row>
    <row r="1217" spans="3:58">
      <c r="C1217" s="144"/>
      <c r="D1217" s="144"/>
      <c r="E1217" s="144"/>
      <c r="F1217" s="144"/>
      <c r="G1217" s="144"/>
      <c r="H1217" s="144"/>
      <c r="I1217" s="144"/>
      <c r="J1217" s="144"/>
      <c r="K1217" s="144"/>
      <c r="L1217" s="144"/>
      <c r="M1217" s="144"/>
      <c r="N1217" s="144"/>
      <c r="O1217" s="144"/>
      <c r="P1217" s="144"/>
      <c r="Q1217" s="145"/>
      <c r="R1217" s="145"/>
      <c r="S1217" s="145"/>
      <c r="T1217" s="145"/>
      <c r="U1217" s="145"/>
      <c r="V1217" s="145"/>
      <c r="W1217" s="145"/>
      <c r="X1217" s="145"/>
      <c r="Y1217" s="145"/>
      <c r="Z1217" s="145"/>
      <c r="AA1217" s="145"/>
      <c r="AB1217" s="145"/>
      <c r="AC1217" s="145"/>
      <c r="AD1217" s="145"/>
      <c r="AE1217" s="144"/>
      <c r="AF1217" s="144"/>
      <c r="AG1217" s="144"/>
      <c r="AH1217" s="144"/>
      <c r="AI1217" s="144"/>
      <c r="AJ1217" s="144"/>
      <c r="AK1217" s="144"/>
      <c r="AL1217" s="144"/>
      <c r="AM1217" s="144"/>
      <c r="AN1217" s="144"/>
      <c r="AO1217" s="144"/>
      <c r="AP1217" s="144"/>
      <c r="AQ1217" s="144"/>
      <c r="AR1217" s="144"/>
      <c r="AS1217" s="144"/>
      <c r="AT1217" s="144"/>
      <c r="AU1217" s="144"/>
      <c r="AV1217" s="144"/>
      <c r="AW1217" s="144"/>
      <c r="AX1217" s="144"/>
      <c r="AY1217" s="144"/>
      <c r="AZ1217" s="144"/>
      <c r="BA1217" s="144"/>
      <c r="BB1217" s="144"/>
      <c r="BC1217" s="144"/>
      <c r="BD1217" s="144"/>
      <c r="BE1217" s="144"/>
      <c r="BF1217" s="144"/>
    </row>
    <row r="1218" spans="3:58">
      <c r="C1218" s="144"/>
      <c r="D1218" s="144"/>
      <c r="E1218" s="144"/>
      <c r="F1218" s="144"/>
      <c r="G1218" s="144"/>
      <c r="H1218" s="144"/>
      <c r="I1218" s="144"/>
      <c r="J1218" s="144"/>
      <c r="K1218" s="144"/>
      <c r="L1218" s="144"/>
      <c r="M1218" s="144"/>
      <c r="N1218" s="144"/>
      <c r="O1218" s="144"/>
      <c r="P1218" s="144"/>
      <c r="Q1218" s="145"/>
      <c r="R1218" s="145"/>
      <c r="S1218" s="145"/>
      <c r="T1218" s="145"/>
      <c r="U1218" s="145"/>
      <c r="V1218" s="145"/>
      <c r="W1218" s="145"/>
      <c r="X1218" s="145"/>
      <c r="Y1218" s="145"/>
      <c r="Z1218" s="145"/>
      <c r="AA1218" s="145"/>
      <c r="AB1218" s="145"/>
      <c r="AC1218" s="145"/>
      <c r="AD1218" s="145"/>
      <c r="AE1218" s="144"/>
      <c r="AF1218" s="144"/>
      <c r="AG1218" s="144"/>
      <c r="AH1218" s="144"/>
      <c r="AI1218" s="144"/>
      <c r="AJ1218" s="144"/>
      <c r="AK1218" s="144"/>
      <c r="AL1218" s="144"/>
      <c r="AM1218" s="144"/>
      <c r="AN1218" s="144"/>
      <c r="AO1218" s="144"/>
      <c r="AP1218" s="144"/>
      <c r="AQ1218" s="144"/>
      <c r="AR1218" s="144"/>
      <c r="AS1218" s="144"/>
      <c r="AT1218" s="144"/>
      <c r="AU1218" s="144"/>
      <c r="AV1218" s="144"/>
      <c r="AW1218" s="144"/>
      <c r="AX1218" s="144"/>
      <c r="AY1218" s="144"/>
      <c r="AZ1218" s="144"/>
      <c r="BA1218" s="144"/>
      <c r="BB1218" s="144"/>
      <c r="BC1218" s="144"/>
      <c r="BD1218" s="144"/>
      <c r="BE1218" s="144"/>
      <c r="BF1218" s="144"/>
    </row>
    <row r="1219" spans="3:58">
      <c r="C1219" s="144"/>
      <c r="D1219" s="144"/>
      <c r="E1219" s="144"/>
      <c r="F1219" s="144"/>
      <c r="G1219" s="144"/>
      <c r="H1219" s="144"/>
      <c r="I1219" s="144"/>
      <c r="J1219" s="144"/>
      <c r="K1219" s="144"/>
      <c r="L1219" s="144"/>
      <c r="M1219" s="144"/>
      <c r="N1219" s="144"/>
      <c r="O1219" s="144"/>
      <c r="P1219" s="144"/>
      <c r="Q1219" s="145"/>
      <c r="R1219" s="145"/>
      <c r="S1219" s="145"/>
      <c r="T1219" s="145"/>
      <c r="U1219" s="145"/>
      <c r="V1219" s="145"/>
      <c r="W1219" s="145"/>
      <c r="X1219" s="145"/>
      <c r="Y1219" s="145"/>
      <c r="Z1219" s="145"/>
      <c r="AA1219" s="145"/>
      <c r="AB1219" s="145"/>
      <c r="AC1219" s="145"/>
      <c r="AD1219" s="145"/>
      <c r="AE1219" s="144"/>
      <c r="AF1219" s="144"/>
      <c r="AG1219" s="144"/>
      <c r="AH1219" s="144"/>
      <c r="AI1219" s="144"/>
      <c r="AJ1219" s="144"/>
      <c r="AK1219" s="144"/>
      <c r="AL1219" s="144"/>
      <c r="AM1219" s="144"/>
      <c r="AN1219" s="144"/>
      <c r="AO1219" s="144"/>
      <c r="AP1219" s="144"/>
      <c r="AQ1219" s="144"/>
      <c r="AR1219" s="144"/>
      <c r="AS1219" s="144"/>
      <c r="AT1219" s="144"/>
      <c r="AU1219" s="144"/>
      <c r="AV1219" s="144"/>
      <c r="AW1219" s="144"/>
      <c r="AX1219" s="144"/>
      <c r="AY1219" s="144"/>
      <c r="AZ1219" s="144"/>
      <c r="BA1219" s="144"/>
      <c r="BB1219" s="144"/>
      <c r="BC1219" s="144"/>
      <c r="BD1219" s="144"/>
      <c r="BE1219" s="144"/>
      <c r="BF1219" s="144"/>
    </row>
    <row r="1220" spans="3:58">
      <c r="C1220" s="144"/>
      <c r="D1220" s="144"/>
      <c r="E1220" s="144"/>
      <c r="F1220" s="144"/>
      <c r="G1220" s="144"/>
      <c r="H1220" s="144"/>
      <c r="I1220" s="144"/>
      <c r="J1220" s="144"/>
      <c r="K1220" s="144"/>
      <c r="L1220" s="144"/>
      <c r="M1220" s="144"/>
      <c r="N1220" s="144"/>
      <c r="O1220" s="144"/>
      <c r="P1220" s="144"/>
      <c r="Q1220" s="145"/>
      <c r="R1220" s="145"/>
      <c r="S1220" s="145"/>
      <c r="T1220" s="145"/>
      <c r="U1220" s="145"/>
      <c r="V1220" s="145"/>
      <c r="W1220" s="145"/>
      <c r="X1220" s="145"/>
      <c r="Y1220" s="145"/>
      <c r="Z1220" s="145"/>
      <c r="AA1220" s="145"/>
      <c r="AB1220" s="145"/>
      <c r="AC1220" s="145"/>
      <c r="AD1220" s="145"/>
      <c r="AE1220" s="144"/>
      <c r="AF1220" s="144"/>
      <c r="AG1220" s="144"/>
      <c r="AH1220" s="144"/>
      <c r="AI1220" s="144"/>
      <c r="AJ1220" s="144"/>
      <c r="AK1220" s="144"/>
      <c r="AL1220" s="144"/>
      <c r="AM1220" s="144"/>
      <c r="AN1220" s="144"/>
      <c r="AO1220" s="144"/>
      <c r="AP1220" s="144"/>
      <c r="AQ1220" s="144"/>
      <c r="AR1220" s="144"/>
      <c r="AS1220" s="144"/>
      <c r="AT1220" s="144"/>
      <c r="AU1220" s="144"/>
      <c r="AV1220" s="144"/>
      <c r="AW1220" s="144"/>
      <c r="AX1220" s="144"/>
      <c r="AY1220" s="144"/>
      <c r="AZ1220" s="144"/>
      <c r="BA1220" s="144"/>
      <c r="BB1220" s="144"/>
      <c r="BC1220" s="144"/>
      <c r="BD1220" s="144"/>
      <c r="BE1220" s="144"/>
      <c r="BF1220" s="144"/>
    </row>
    <row r="1221" spans="3:58">
      <c r="C1221" s="144"/>
      <c r="D1221" s="144"/>
      <c r="E1221" s="144"/>
      <c r="F1221" s="144"/>
      <c r="G1221" s="144"/>
      <c r="H1221" s="144"/>
      <c r="I1221" s="144"/>
      <c r="J1221" s="144"/>
      <c r="K1221" s="144"/>
      <c r="L1221" s="144"/>
      <c r="M1221" s="144"/>
      <c r="N1221" s="144"/>
      <c r="O1221" s="144"/>
      <c r="P1221" s="144"/>
      <c r="Q1221" s="145"/>
      <c r="R1221" s="145"/>
      <c r="S1221" s="145"/>
      <c r="T1221" s="145"/>
      <c r="U1221" s="145"/>
      <c r="V1221" s="145"/>
      <c r="W1221" s="145"/>
      <c r="X1221" s="145"/>
      <c r="Y1221" s="145"/>
      <c r="Z1221" s="145"/>
      <c r="AA1221" s="145"/>
      <c r="AB1221" s="145"/>
      <c r="AC1221" s="145"/>
      <c r="AD1221" s="145"/>
      <c r="AE1221" s="144"/>
      <c r="AF1221" s="144"/>
      <c r="AG1221" s="144"/>
      <c r="AH1221" s="144"/>
      <c r="AI1221" s="144"/>
      <c r="AJ1221" s="144"/>
      <c r="AK1221" s="144"/>
      <c r="AL1221" s="144"/>
      <c r="AM1221" s="144"/>
      <c r="AN1221" s="144"/>
      <c r="AO1221" s="144"/>
      <c r="AP1221" s="144"/>
      <c r="AQ1221" s="144"/>
      <c r="AR1221" s="144"/>
      <c r="AS1221" s="144"/>
      <c r="AT1221" s="144"/>
      <c r="AU1221" s="144"/>
      <c r="AV1221" s="144"/>
      <c r="AW1221" s="144"/>
      <c r="AX1221" s="144"/>
      <c r="AY1221" s="144"/>
      <c r="AZ1221" s="144"/>
      <c r="BA1221" s="144"/>
      <c r="BB1221" s="144"/>
      <c r="BC1221" s="144"/>
      <c r="BD1221" s="144"/>
      <c r="BE1221" s="144"/>
      <c r="BF1221" s="144"/>
    </row>
    <row r="1222" spans="3:58">
      <c r="C1222" s="144"/>
      <c r="D1222" s="144"/>
      <c r="E1222" s="144"/>
      <c r="F1222" s="144"/>
      <c r="G1222" s="144"/>
      <c r="H1222" s="144"/>
      <c r="I1222" s="144"/>
      <c r="J1222" s="144"/>
      <c r="K1222" s="144"/>
      <c r="L1222" s="144"/>
      <c r="M1222" s="144"/>
      <c r="N1222" s="144"/>
      <c r="O1222" s="144"/>
      <c r="P1222" s="144"/>
      <c r="Q1222" s="145"/>
      <c r="R1222" s="145"/>
      <c r="S1222" s="145"/>
      <c r="T1222" s="145"/>
      <c r="U1222" s="145"/>
      <c r="V1222" s="145"/>
      <c r="W1222" s="145"/>
      <c r="X1222" s="145"/>
      <c r="Y1222" s="145"/>
      <c r="Z1222" s="145"/>
      <c r="AA1222" s="145"/>
      <c r="AB1222" s="145"/>
      <c r="AC1222" s="145"/>
      <c r="AD1222" s="145"/>
      <c r="AE1222" s="144"/>
      <c r="AF1222" s="144"/>
      <c r="AG1222" s="144"/>
      <c r="AH1222" s="144"/>
      <c r="AI1222" s="144"/>
      <c r="AJ1222" s="144"/>
      <c r="AK1222" s="144"/>
      <c r="AL1222" s="144"/>
      <c r="AM1222" s="144"/>
      <c r="AN1222" s="144"/>
      <c r="AO1222" s="144"/>
      <c r="AP1222" s="144"/>
      <c r="AQ1222" s="144"/>
      <c r="AR1222" s="144"/>
      <c r="AS1222" s="144"/>
      <c r="AT1222" s="144"/>
      <c r="AU1222" s="144"/>
      <c r="AV1222" s="144"/>
      <c r="AW1222" s="144"/>
      <c r="AX1222" s="144"/>
      <c r="AY1222" s="144"/>
      <c r="AZ1222" s="144"/>
      <c r="BA1222" s="144"/>
      <c r="BB1222" s="144"/>
      <c r="BC1222" s="144"/>
      <c r="BD1222" s="144"/>
      <c r="BE1222" s="144"/>
      <c r="BF1222" s="144"/>
    </row>
    <row r="1223" spans="3:58">
      <c r="C1223" s="144"/>
      <c r="D1223" s="144"/>
      <c r="E1223" s="144"/>
      <c r="F1223" s="144"/>
      <c r="G1223" s="144"/>
      <c r="H1223" s="144"/>
      <c r="I1223" s="144"/>
      <c r="J1223" s="144"/>
      <c r="K1223" s="144"/>
      <c r="L1223" s="144"/>
      <c r="M1223" s="144"/>
      <c r="N1223" s="144"/>
      <c r="O1223" s="144"/>
      <c r="P1223" s="144"/>
      <c r="Q1223" s="145"/>
      <c r="R1223" s="145"/>
      <c r="S1223" s="145"/>
      <c r="T1223" s="145"/>
      <c r="U1223" s="145"/>
      <c r="V1223" s="145"/>
      <c r="W1223" s="145"/>
      <c r="X1223" s="145"/>
      <c r="Y1223" s="145"/>
      <c r="Z1223" s="145"/>
      <c r="AA1223" s="145"/>
      <c r="AB1223" s="145"/>
      <c r="AC1223" s="145"/>
      <c r="AD1223" s="145"/>
      <c r="AE1223" s="144"/>
      <c r="AF1223" s="144"/>
      <c r="AG1223" s="144"/>
      <c r="AH1223" s="144"/>
      <c r="AI1223" s="144"/>
      <c r="AJ1223" s="144"/>
      <c r="AK1223" s="144"/>
      <c r="AL1223" s="144"/>
      <c r="AM1223" s="144"/>
      <c r="AN1223" s="144"/>
      <c r="AO1223" s="144"/>
      <c r="AP1223" s="144"/>
      <c r="AQ1223" s="144"/>
      <c r="AR1223" s="144"/>
      <c r="AS1223" s="144"/>
      <c r="AT1223" s="144"/>
      <c r="AU1223" s="144"/>
      <c r="AV1223" s="144"/>
      <c r="AW1223" s="144"/>
      <c r="AX1223" s="144"/>
      <c r="AY1223" s="144"/>
      <c r="AZ1223" s="144"/>
      <c r="BA1223" s="144"/>
      <c r="BB1223" s="144"/>
      <c r="BC1223" s="144"/>
      <c r="BD1223" s="144"/>
      <c r="BE1223" s="144"/>
      <c r="BF1223" s="144"/>
    </row>
    <row r="1224" spans="3:58">
      <c r="C1224" s="144"/>
      <c r="D1224" s="144"/>
      <c r="E1224" s="144"/>
      <c r="F1224" s="144"/>
      <c r="G1224" s="144"/>
      <c r="H1224" s="144"/>
      <c r="I1224" s="144"/>
      <c r="J1224" s="144"/>
      <c r="K1224" s="144"/>
      <c r="L1224" s="144"/>
      <c r="M1224" s="144"/>
      <c r="N1224" s="144"/>
      <c r="O1224" s="144"/>
      <c r="P1224" s="144"/>
      <c r="Q1224" s="145"/>
      <c r="R1224" s="145"/>
      <c r="S1224" s="145"/>
      <c r="T1224" s="145"/>
      <c r="U1224" s="145"/>
      <c r="V1224" s="145"/>
      <c r="W1224" s="145"/>
      <c r="X1224" s="145"/>
      <c r="Y1224" s="145"/>
      <c r="Z1224" s="145"/>
      <c r="AA1224" s="145"/>
      <c r="AB1224" s="145"/>
      <c r="AC1224" s="145"/>
      <c r="AD1224" s="145"/>
      <c r="AE1224" s="144"/>
      <c r="AF1224" s="144"/>
      <c r="AG1224" s="144"/>
      <c r="AH1224" s="144"/>
      <c r="AI1224" s="144"/>
      <c r="AJ1224" s="144"/>
      <c r="AK1224" s="144"/>
      <c r="AL1224" s="144"/>
      <c r="AM1224" s="144"/>
      <c r="AN1224" s="144"/>
      <c r="AO1224" s="144"/>
      <c r="AP1224" s="144"/>
      <c r="AQ1224" s="144"/>
      <c r="AR1224" s="144"/>
      <c r="AS1224" s="144"/>
      <c r="AT1224" s="144"/>
      <c r="AU1224" s="144"/>
      <c r="AV1224" s="144"/>
      <c r="AW1224" s="144"/>
      <c r="AX1224" s="144"/>
      <c r="AY1224" s="144"/>
      <c r="AZ1224" s="144"/>
      <c r="BA1224" s="144"/>
      <c r="BB1224" s="144"/>
      <c r="BC1224" s="144"/>
      <c r="BD1224" s="144"/>
      <c r="BE1224" s="144"/>
      <c r="BF1224" s="144"/>
    </row>
    <row r="1225" spans="3:58">
      <c r="C1225" s="144"/>
      <c r="D1225" s="144"/>
      <c r="E1225" s="144"/>
      <c r="F1225" s="144"/>
      <c r="G1225" s="144"/>
      <c r="H1225" s="144"/>
      <c r="I1225" s="144"/>
      <c r="J1225" s="144"/>
      <c r="K1225" s="144"/>
      <c r="L1225" s="144"/>
      <c r="M1225" s="144"/>
      <c r="N1225" s="144"/>
      <c r="O1225" s="144"/>
      <c r="P1225" s="144"/>
      <c r="Q1225" s="145"/>
      <c r="R1225" s="145"/>
      <c r="S1225" s="145"/>
      <c r="T1225" s="145"/>
      <c r="U1225" s="145"/>
      <c r="V1225" s="145"/>
      <c r="W1225" s="145"/>
      <c r="X1225" s="145"/>
      <c r="Y1225" s="145"/>
      <c r="Z1225" s="145"/>
      <c r="AA1225" s="145"/>
      <c r="AB1225" s="145"/>
      <c r="AC1225" s="145"/>
      <c r="AD1225" s="145"/>
      <c r="AE1225" s="144"/>
      <c r="AF1225" s="144"/>
      <c r="AG1225" s="144"/>
      <c r="AH1225" s="144"/>
      <c r="AI1225" s="144"/>
      <c r="AJ1225" s="144"/>
      <c r="AK1225" s="144"/>
      <c r="AL1225" s="144"/>
      <c r="AM1225" s="144"/>
      <c r="AN1225" s="144"/>
      <c r="AO1225" s="144"/>
      <c r="AP1225" s="144"/>
      <c r="AQ1225" s="144"/>
      <c r="AR1225" s="144"/>
      <c r="AS1225" s="144"/>
      <c r="AT1225" s="144"/>
      <c r="AU1225" s="144"/>
      <c r="AV1225" s="144"/>
      <c r="AW1225" s="144"/>
      <c r="AX1225" s="144"/>
      <c r="AY1225" s="144"/>
      <c r="AZ1225" s="144"/>
      <c r="BA1225" s="144"/>
      <c r="BB1225" s="144"/>
      <c r="BC1225" s="144"/>
      <c r="BD1225" s="144"/>
      <c r="BE1225" s="144"/>
      <c r="BF1225" s="144"/>
    </row>
    <row r="1226" spans="3:58">
      <c r="C1226" s="144"/>
      <c r="D1226" s="144"/>
      <c r="E1226" s="144"/>
      <c r="F1226" s="144"/>
      <c r="G1226" s="144"/>
      <c r="H1226" s="144"/>
      <c r="I1226" s="144"/>
      <c r="J1226" s="144"/>
      <c r="K1226" s="144"/>
      <c r="L1226" s="144"/>
      <c r="M1226" s="144"/>
      <c r="N1226" s="144"/>
      <c r="O1226" s="144"/>
      <c r="P1226" s="144"/>
      <c r="Q1226" s="145"/>
      <c r="R1226" s="145"/>
      <c r="S1226" s="145"/>
      <c r="T1226" s="145"/>
      <c r="U1226" s="145"/>
      <c r="V1226" s="145"/>
      <c r="W1226" s="145"/>
      <c r="X1226" s="145"/>
      <c r="Y1226" s="145"/>
      <c r="Z1226" s="145"/>
      <c r="AA1226" s="145"/>
      <c r="AB1226" s="145"/>
      <c r="AC1226" s="145"/>
      <c r="AD1226" s="145"/>
      <c r="AE1226" s="144"/>
      <c r="AF1226" s="144"/>
      <c r="AG1226" s="144"/>
      <c r="AH1226" s="144"/>
      <c r="AI1226" s="144"/>
      <c r="AJ1226" s="144"/>
      <c r="AK1226" s="144"/>
      <c r="AL1226" s="144"/>
      <c r="AM1226" s="144"/>
      <c r="AN1226" s="144"/>
      <c r="AO1226" s="144"/>
      <c r="AP1226" s="144"/>
      <c r="AQ1226" s="144"/>
      <c r="AR1226" s="144"/>
      <c r="AS1226" s="144"/>
      <c r="AT1226" s="144"/>
      <c r="AU1226" s="144"/>
      <c r="AV1226" s="144"/>
      <c r="AW1226" s="144"/>
      <c r="AX1226" s="144"/>
      <c r="AY1226" s="144"/>
      <c r="AZ1226" s="144"/>
      <c r="BA1226" s="144"/>
      <c r="BB1226" s="144"/>
      <c r="BC1226" s="144"/>
      <c r="BD1226" s="144"/>
      <c r="BE1226" s="144"/>
      <c r="BF1226" s="144"/>
    </row>
    <row r="1227" spans="3:58">
      <c r="C1227" s="144"/>
      <c r="D1227" s="144"/>
      <c r="E1227" s="144"/>
      <c r="F1227" s="144"/>
      <c r="G1227" s="144"/>
      <c r="H1227" s="144"/>
      <c r="I1227" s="144"/>
      <c r="J1227" s="144"/>
      <c r="K1227" s="144"/>
      <c r="L1227" s="144"/>
      <c r="M1227" s="144"/>
      <c r="N1227" s="144"/>
      <c r="O1227" s="144"/>
      <c r="P1227" s="144"/>
      <c r="Q1227" s="145"/>
      <c r="R1227" s="145"/>
      <c r="S1227" s="145"/>
      <c r="T1227" s="145"/>
      <c r="U1227" s="145"/>
      <c r="V1227" s="145"/>
      <c r="W1227" s="145"/>
      <c r="X1227" s="145"/>
      <c r="Y1227" s="145"/>
      <c r="Z1227" s="145"/>
      <c r="AA1227" s="145"/>
      <c r="AB1227" s="145"/>
      <c r="AC1227" s="145"/>
      <c r="AD1227" s="145"/>
      <c r="AE1227" s="144"/>
      <c r="AF1227" s="144"/>
      <c r="AG1227" s="144"/>
      <c r="AH1227" s="144"/>
      <c r="AI1227" s="144"/>
      <c r="AJ1227" s="144"/>
      <c r="AK1227" s="144"/>
      <c r="AL1227" s="144"/>
      <c r="AM1227" s="144"/>
      <c r="AN1227" s="144"/>
      <c r="AO1227" s="144"/>
      <c r="AP1227" s="144"/>
      <c r="AQ1227" s="144"/>
      <c r="AR1227" s="144"/>
      <c r="AS1227" s="144"/>
      <c r="AT1227" s="144"/>
      <c r="AU1227" s="144"/>
      <c r="AV1227" s="144"/>
      <c r="AW1227" s="144"/>
      <c r="AX1227" s="144"/>
      <c r="AY1227" s="144"/>
      <c r="AZ1227" s="144"/>
      <c r="BA1227" s="144"/>
      <c r="BB1227" s="144"/>
      <c r="BC1227" s="144"/>
      <c r="BD1227" s="144"/>
      <c r="BE1227" s="144"/>
      <c r="BF1227" s="144"/>
    </row>
    <row r="1228" spans="3:58">
      <c r="C1228" s="144"/>
      <c r="D1228" s="144"/>
      <c r="E1228" s="144"/>
      <c r="F1228" s="144"/>
      <c r="G1228" s="144"/>
      <c r="H1228" s="144"/>
      <c r="I1228" s="144"/>
      <c r="J1228" s="144"/>
      <c r="K1228" s="144"/>
      <c r="L1228" s="144"/>
      <c r="M1228" s="144"/>
      <c r="N1228" s="144"/>
      <c r="O1228" s="144"/>
      <c r="P1228" s="144"/>
      <c r="Q1228" s="145"/>
      <c r="R1228" s="145"/>
      <c r="S1228" s="145"/>
      <c r="T1228" s="145"/>
      <c r="U1228" s="145"/>
      <c r="V1228" s="145"/>
      <c r="W1228" s="145"/>
      <c r="X1228" s="145"/>
      <c r="Y1228" s="145"/>
      <c r="Z1228" s="145"/>
      <c r="AA1228" s="145"/>
      <c r="AB1228" s="145"/>
      <c r="AC1228" s="145"/>
      <c r="AD1228" s="145"/>
      <c r="AE1228" s="144"/>
      <c r="AF1228" s="144"/>
      <c r="AG1228" s="144"/>
      <c r="AH1228" s="144"/>
      <c r="AI1228" s="144"/>
      <c r="AJ1228" s="144"/>
      <c r="AK1228" s="144"/>
      <c r="AL1228" s="144"/>
      <c r="AM1228" s="144"/>
      <c r="AN1228" s="144"/>
      <c r="AO1228" s="144"/>
      <c r="AP1228" s="144"/>
      <c r="AQ1228" s="144"/>
      <c r="AR1228" s="144"/>
      <c r="AS1228" s="144"/>
      <c r="AT1228" s="144"/>
      <c r="AU1228" s="144"/>
      <c r="AV1228" s="144"/>
      <c r="AW1228" s="144"/>
      <c r="AX1228" s="144"/>
      <c r="AY1228" s="144"/>
      <c r="AZ1228" s="144"/>
      <c r="BA1228" s="144"/>
      <c r="BB1228" s="144"/>
      <c r="BC1228" s="144"/>
      <c r="BD1228" s="144"/>
      <c r="BE1228" s="144"/>
      <c r="BF1228" s="144"/>
    </row>
    <row r="1229" spans="3:58">
      <c r="C1229" s="144"/>
      <c r="D1229" s="144"/>
      <c r="E1229" s="144"/>
      <c r="F1229" s="144"/>
      <c r="G1229" s="144"/>
      <c r="H1229" s="144"/>
      <c r="I1229" s="144"/>
      <c r="J1229" s="144"/>
      <c r="K1229" s="144"/>
      <c r="L1229" s="144"/>
      <c r="M1229" s="144"/>
      <c r="N1229" s="144"/>
      <c r="O1229" s="144"/>
      <c r="P1229" s="144"/>
      <c r="Q1229" s="145"/>
      <c r="R1229" s="145"/>
      <c r="S1229" s="145"/>
      <c r="T1229" s="145"/>
      <c r="U1229" s="145"/>
      <c r="V1229" s="145"/>
      <c r="W1229" s="145"/>
      <c r="X1229" s="145"/>
      <c r="Y1229" s="145"/>
      <c r="Z1229" s="145"/>
      <c r="AA1229" s="145"/>
      <c r="AB1229" s="145"/>
      <c r="AC1229" s="145"/>
      <c r="AD1229" s="145"/>
      <c r="AE1229" s="144"/>
      <c r="AF1229" s="144"/>
      <c r="AG1229" s="144"/>
      <c r="AH1229" s="144"/>
      <c r="AI1229" s="144"/>
      <c r="AJ1229" s="144"/>
      <c r="AK1229" s="144"/>
      <c r="AL1229" s="144"/>
      <c r="AM1229" s="144"/>
      <c r="AN1229" s="144"/>
      <c r="AO1229" s="144"/>
      <c r="AP1229" s="144"/>
      <c r="AQ1229" s="144"/>
      <c r="AR1229" s="144"/>
      <c r="AS1229" s="144"/>
      <c r="AT1229" s="144"/>
      <c r="AU1229" s="144"/>
      <c r="AV1229" s="144"/>
      <c r="AW1229" s="144"/>
      <c r="AX1229" s="144"/>
      <c r="AY1229" s="144"/>
      <c r="AZ1229" s="144"/>
      <c r="BA1229" s="144"/>
      <c r="BB1229" s="144"/>
      <c r="BC1229" s="144"/>
      <c r="BD1229" s="144"/>
      <c r="BE1229" s="144"/>
      <c r="BF1229" s="144"/>
    </row>
    <row r="1230" spans="3:58">
      <c r="C1230" s="144"/>
      <c r="D1230" s="144"/>
      <c r="E1230" s="144"/>
      <c r="F1230" s="144"/>
      <c r="G1230" s="144"/>
      <c r="H1230" s="144"/>
      <c r="I1230" s="144"/>
      <c r="J1230" s="144"/>
      <c r="K1230" s="144"/>
      <c r="L1230" s="144"/>
      <c r="M1230" s="144"/>
      <c r="N1230" s="144"/>
      <c r="O1230" s="144"/>
      <c r="P1230" s="144"/>
      <c r="Q1230" s="145"/>
      <c r="R1230" s="145"/>
      <c r="S1230" s="145"/>
      <c r="T1230" s="145"/>
      <c r="U1230" s="145"/>
      <c r="V1230" s="145"/>
      <c r="W1230" s="145"/>
      <c r="X1230" s="145"/>
      <c r="Y1230" s="145"/>
      <c r="Z1230" s="145"/>
      <c r="AA1230" s="145"/>
      <c r="AB1230" s="145"/>
      <c r="AC1230" s="145"/>
      <c r="AD1230" s="145"/>
      <c r="AE1230" s="144"/>
      <c r="AF1230" s="144"/>
      <c r="AG1230" s="144"/>
      <c r="AH1230" s="144"/>
      <c r="AI1230" s="144"/>
      <c r="AJ1230" s="144"/>
      <c r="AK1230" s="144"/>
      <c r="AL1230" s="144"/>
      <c r="AM1230" s="144"/>
      <c r="AN1230" s="144"/>
      <c r="AO1230" s="144"/>
      <c r="AP1230" s="144"/>
      <c r="AQ1230" s="144"/>
      <c r="AR1230" s="144"/>
      <c r="AS1230" s="144"/>
      <c r="AT1230" s="144"/>
      <c r="AU1230" s="144"/>
      <c r="AV1230" s="144"/>
      <c r="AW1230" s="144"/>
      <c r="AX1230" s="144"/>
      <c r="AY1230" s="144"/>
      <c r="AZ1230" s="144"/>
      <c r="BA1230" s="144"/>
      <c r="BB1230" s="144"/>
      <c r="BC1230" s="144"/>
      <c r="BD1230" s="144"/>
      <c r="BE1230" s="144"/>
      <c r="BF1230" s="144"/>
    </row>
    <row r="1231" spans="3:58">
      <c r="C1231" s="144"/>
      <c r="D1231" s="144"/>
      <c r="E1231" s="144"/>
      <c r="F1231" s="144"/>
      <c r="G1231" s="144"/>
      <c r="H1231" s="144"/>
      <c r="I1231" s="144"/>
      <c r="J1231" s="144"/>
      <c r="K1231" s="144"/>
      <c r="L1231" s="144"/>
      <c r="M1231" s="144"/>
      <c r="N1231" s="144"/>
      <c r="O1231" s="144"/>
      <c r="P1231" s="144"/>
      <c r="Q1231" s="145"/>
      <c r="R1231" s="145"/>
      <c r="S1231" s="145"/>
      <c r="T1231" s="145"/>
      <c r="U1231" s="145"/>
      <c r="V1231" s="145"/>
      <c r="W1231" s="145"/>
      <c r="X1231" s="145"/>
      <c r="Y1231" s="145"/>
      <c r="Z1231" s="145"/>
      <c r="AA1231" s="145"/>
      <c r="AB1231" s="145"/>
      <c r="AC1231" s="145"/>
      <c r="AD1231" s="145"/>
      <c r="AE1231" s="144"/>
      <c r="AF1231" s="144"/>
      <c r="AG1231" s="144"/>
      <c r="AH1231" s="144"/>
      <c r="AI1231" s="144"/>
      <c r="AJ1231" s="144"/>
      <c r="AK1231" s="144"/>
      <c r="AL1231" s="144"/>
      <c r="AM1231" s="144"/>
      <c r="AN1231" s="144"/>
      <c r="AO1231" s="144"/>
      <c r="AP1231" s="144"/>
      <c r="AQ1231" s="144"/>
      <c r="AR1231" s="144"/>
      <c r="AS1231" s="144"/>
      <c r="AT1231" s="144"/>
      <c r="AU1231" s="144"/>
      <c r="AV1231" s="144"/>
      <c r="AW1231" s="144"/>
      <c r="AX1231" s="144"/>
      <c r="AY1231" s="144"/>
      <c r="AZ1231" s="144"/>
      <c r="BA1231" s="144"/>
      <c r="BB1231" s="144"/>
      <c r="BC1231" s="144"/>
      <c r="BD1231" s="144"/>
      <c r="BE1231" s="144"/>
      <c r="BF1231" s="144"/>
    </row>
    <row r="1232" spans="3:58">
      <c r="C1232" s="144"/>
      <c r="D1232" s="144"/>
      <c r="E1232" s="144"/>
      <c r="F1232" s="144"/>
      <c r="G1232" s="144"/>
      <c r="H1232" s="144"/>
      <c r="I1232" s="144"/>
      <c r="J1232" s="144"/>
      <c r="K1232" s="144"/>
      <c r="L1232" s="144"/>
      <c r="M1232" s="144"/>
      <c r="N1232" s="144"/>
      <c r="O1232" s="144"/>
      <c r="P1232" s="144"/>
      <c r="Q1232" s="145"/>
      <c r="R1232" s="145"/>
      <c r="S1232" s="145"/>
      <c r="T1232" s="145"/>
      <c r="U1232" s="145"/>
      <c r="V1232" s="145"/>
      <c r="W1232" s="145"/>
      <c r="X1232" s="145"/>
      <c r="Y1232" s="145"/>
      <c r="Z1232" s="145"/>
      <c r="AA1232" s="145"/>
      <c r="AB1232" s="145"/>
      <c r="AC1232" s="145"/>
      <c r="AD1232" s="145"/>
      <c r="AE1232" s="144"/>
      <c r="AF1232" s="144"/>
      <c r="AG1232" s="144"/>
      <c r="AH1232" s="144"/>
      <c r="AI1232" s="144"/>
      <c r="AJ1232" s="144"/>
      <c r="AK1232" s="144"/>
      <c r="AL1232" s="144"/>
      <c r="AM1232" s="144"/>
      <c r="AN1232" s="144"/>
      <c r="AO1232" s="144"/>
      <c r="AP1232" s="144"/>
      <c r="AQ1232" s="144"/>
      <c r="AR1232" s="144"/>
      <c r="AS1232" s="144"/>
      <c r="AT1232" s="144"/>
      <c r="AU1232" s="144"/>
      <c r="AV1232" s="144"/>
      <c r="AW1232" s="144"/>
      <c r="AX1232" s="144"/>
      <c r="AY1232" s="144"/>
      <c r="AZ1232" s="144"/>
      <c r="BA1232" s="144"/>
      <c r="BB1232" s="144"/>
      <c r="BC1232" s="144"/>
      <c r="BD1232" s="144"/>
      <c r="BE1232" s="144"/>
      <c r="BF1232" s="144"/>
    </row>
    <row r="1233" spans="3:58">
      <c r="C1233" s="144"/>
      <c r="D1233" s="144"/>
      <c r="E1233" s="144"/>
      <c r="F1233" s="144"/>
      <c r="G1233" s="144"/>
      <c r="H1233" s="144"/>
      <c r="I1233" s="144"/>
      <c r="J1233" s="144"/>
      <c r="K1233" s="144"/>
      <c r="L1233" s="144"/>
      <c r="M1233" s="144"/>
      <c r="N1233" s="144"/>
      <c r="O1233" s="144"/>
      <c r="P1233" s="144"/>
      <c r="Q1233" s="145"/>
      <c r="R1233" s="145"/>
      <c r="S1233" s="145"/>
      <c r="T1233" s="145"/>
      <c r="U1233" s="145"/>
      <c r="V1233" s="145"/>
      <c r="W1233" s="145"/>
      <c r="X1233" s="145"/>
      <c r="Y1233" s="145"/>
      <c r="Z1233" s="145"/>
      <c r="AA1233" s="145"/>
      <c r="AB1233" s="145"/>
      <c r="AC1233" s="145"/>
      <c r="AD1233" s="145"/>
      <c r="AE1233" s="144"/>
      <c r="AF1233" s="144"/>
      <c r="AG1233" s="144"/>
      <c r="AH1233" s="144"/>
      <c r="AI1233" s="144"/>
      <c r="AJ1233" s="144"/>
      <c r="AK1233" s="144"/>
      <c r="AL1233" s="144"/>
      <c r="AM1233" s="144"/>
      <c r="AN1233" s="144"/>
      <c r="AO1233" s="144"/>
      <c r="AP1233" s="144"/>
      <c r="AQ1233" s="144"/>
      <c r="AR1233" s="144"/>
      <c r="AS1233" s="144"/>
      <c r="AT1233" s="144"/>
      <c r="AU1233" s="144"/>
      <c r="AV1233" s="144"/>
      <c r="AW1233" s="144"/>
      <c r="AX1233" s="144"/>
      <c r="AY1233" s="144"/>
      <c r="AZ1233" s="144"/>
      <c r="BA1233" s="144"/>
      <c r="BB1233" s="144"/>
      <c r="BC1233" s="144"/>
      <c r="BD1233" s="144"/>
      <c r="BE1233" s="144"/>
      <c r="BF1233" s="144"/>
    </row>
    <row r="1234" spans="3:58">
      <c r="C1234" s="144"/>
      <c r="D1234" s="144"/>
      <c r="E1234" s="144"/>
      <c r="F1234" s="144"/>
      <c r="G1234" s="144"/>
      <c r="H1234" s="144"/>
      <c r="I1234" s="144"/>
      <c r="J1234" s="144"/>
      <c r="K1234" s="144"/>
      <c r="L1234" s="144"/>
      <c r="M1234" s="144"/>
      <c r="N1234" s="144"/>
      <c r="O1234" s="144"/>
      <c r="P1234" s="144"/>
      <c r="Q1234" s="145"/>
      <c r="R1234" s="145"/>
      <c r="S1234" s="145"/>
      <c r="T1234" s="145"/>
      <c r="U1234" s="145"/>
      <c r="V1234" s="145"/>
      <c r="W1234" s="145"/>
      <c r="X1234" s="145"/>
      <c r="Y1234" s="145"/>
      <c r="Z1234" s="145"/>
      <c r="AA1234" s="145"/>
      <c r="AB1234" s="145"/>
      <c r="AC1234" s="145"/>
      <c r="AD1234" s="145"/>
      <c r="AE1234" s="144"/>
      <c r="AF1234" s="144"/>
      <c r="AG1234" s="144"/>
      <c r="AH1234" s="144"/>
      <c r="AI1234" s="144"/>
      <c r="AJ1234" s="144"/>
      <c r="AK1234" s="144"/>
      <c r="AL1234" s="144"/>
      <c r="AM1234" s="144"/>
      <c r="AN1234" s="144"/>
      <c r="AO1234" s="144"/>
      <c r="AP1234" s="144"/>
      <c r="AQ1234" s="144"/>
      <c r="AR1234" s="144"/>
      <c r="AS1234" s="144"/>
      <c r="AT1234" s="144"/>
      <c r="AU1234" s="144"/>
      <c r="AV1234" s="144"/>
      <c r="AW1234" s="144"/>
      <c r="AX1234" s="144"/>
      <c r="AY1234" s="144"/>
      <c r="AZ1234" s="144"/>
      <c r="BA1234" s="144"/>
      <c r="BB1234" s="144"/>
      <c r="BC1234" s="144"/>
      <c r="BD1234" s="144"/>
      <c r="BE1234" s="144"/>
      <c r="BF1234" s="144"/>
    </row>
    <row r="1235" spans="3:58">
      <c r="C1235" s="144"/>
      <c r="D1235" s="144"/>
      <c r="E1235" s="144"/>
      <c r="F1235" s="144"/>
      <c r="G1235" s="144"/>
      <c r="H1235" s="144"/>
      <c r="I1235" s="144"/>
      <c r="J1235" s="144"/>
      <c r="K1235" s="144"/>
      <c r="L1235" s="144"/>
      <c r="M1235" s="144"/>
      <c r="N1235" s="144"/>
      <c r="O1235" s="144"/>
      <c r="P1235" s="144"/>
      <c r="Q1235" s="145"/>
      <c r="R1235" s="145"/>
      <c r="S1235" s="145"/>
      <c r="T1235" s="145"/>
      <c r="U1235" s="145"/>
      <c r="V1235" s="145"/>
      <c r="W1235" s="145"/>
      <c r="X1235" s="145"/>
      <c r="Y1235" s="145"/>
      <c r="Z1235" s="145"/>
      <c r="AA1235" s="145"/>
      <c r="AB1235" s="145"/>
      <c r="AC1235" s="145"/>
      <c r="AD1235" s="145"/>
      <c r="AE1235" s="144"/>
      <c r="AF1235" s="144"/>
      <c r="AG1235" s="144"/>
      <c r="AH1235" s="144"/>
      <c r="AI1235" s="144"/>
      <c r="AJ1235" s="144"/>
      <c r="AK1235" s="144"/>
      <c r="AL1235" s="144"/>
      <c r="AM1235" s="144"/>
      <c r="AN1235" s="144"/>
      <c r="AO1235" s="144"/>
      <c r="AP1235" s="144"/>
      <c r="AQ1235" s="144"/>
      <c r="AR1235" s="144"/>
      <c r="AS1235" s="144"/>
      <c r="AT1235" s="144"/>
      <c r="AU1235" s="144"/>
      <c r="AV1235" s="144"/>
      <c r="AW1235" s="144"/>
      <c r="AX1235" s="144"/>
      <c r="AY1235" s="144"/>
      <c r="AZ1235" s="144"/>
      <c r="BA1235" s="144"/>
      <c r="BB1235" s="144"/>
      <c r="BC1235" s="144"/>
      <c r="BD1235" s="144"/>
      <c r="BE1235" s="144"/>
      <c r="BF1235" s="144"/>
    </row>
    <row r="1236" spans="3:58">
      <c r="C1236" s="144"/>
      <c r="D1236" s="144"/>
      <c r="E1236" s="144"/>
      <c r="F1236" s="144"/>
      <c r="G1236" s="144"/>
      <c r="H1236" s="144"/>
      <c r="I1236" s="144"/>
      <c r="J1236" s="144"/>
      <c r="K1236" s="144"/>
      <c r="L1236" s="144"/>
      <c r="M1236" s="144"/>
      <c r="N1236" s="144"/>
      <c r="O1236" s="144"/>
      <c r="P1236" s="144"/>
      <c r="Q1236" s="145"/>
      <c r="R1236" s="145"/>
      <c r="S1236" s="145"/>
      <c r="T1236" s="145"/>
      <c r="U1236" s="145"/>
      <c r="V1236" s="145"/>
      <c r="W1236" s="145"/>
      <c r="X1236" s="145"/>
      <c r="Y1236" s="145"/>
      <c r="Z1236" s="145"/>
      <c r="AA1236" s="145"/>
      <c r="AB1236" s="145"/>
      <c r="AC1236" s="145"/>
      <c r="AD1236" s="145"/>
      <c r="AE1236" s="144"/>
      <c r="AF1236" s="144"/>
      <c r="AG1236" s="144"/>
      <c r="AH1236" s="144"/>
      <c r="AI1236" s="144"/>
      <c r="AJ1236" s="144"/>
      <c r="AK1236" s="144"/>
      <c r="AL1236" s="144"/>
      <c r="AM1236" s="144"/>
      <c r="AN1236" s="144"/>
      <c r="AO1236" s="144"/>
      <c r="AP1236" s="144"/>
      <c r="AQ1236" s="144"/>
      <c r="AR1236" s="144"/>
      <c r="AS1236" s="144"/>
      <c r="AT1236" s="144"/>
      <c r="AU1236" s="144"/>
      <c r="AV1236" s="144"/>
      <c r="AW1236" s="144"/>
      <c r="AX1236" s="144"/>
      <c r="AY1236" s="144"/>
      <c r="AZ1236" s="144"/>
      <c r="BA1236" s="144"/>
      <c r="BB1236" s="144"/>
      <c r="BC1236" s="144"/>
      <c r="BD1236" s="144"/>
      <c r="BE1236" s="144"/>
      <c r="BF1236" s="144"/>
    </row>
    <row r="1237" spans="3:58">
      <c r="C1237" s="144"/>
      <c r="D1237" s="144"/>
      <c r="E1237" s="144"/>
      <c r="F1237" s="144"/>
      <c r="G1237" s="144"/>
      <c r="H1237" s="144"/>
      <c r="I1237" s="144"/>
      <c r="J1237" s="144"/>
      <c r="K1237" s="144"/>
      <c r="L1237" s="144"/>
      <c r="M1237" s="144"/>
      <c r="N1237" s="144"/>
      <c r="O1237" s="144"/>
      <c r="P1237" s="144"/>
      <c r="Q1237" s="145"/>
      <c r="R1237" s="145"/>
      <c r="S1237" s="145"/>
      <c r="T1237" s="145"/>
      <c r="U1237" s="145"/>
      <c r="V1237" s="145"/>
      <c r="W1237" s="145"/>
      <c r="X1237" s="145"/>
      <c r="Y1237" s="145"/>
      <c r="Z1237" s="145"/>
      <c r="AA1237" s="145"/>
      <c r="AB1237" s="145"/>
      <c r="AC1237" s="145"/>
      <c r="AD1237" s="145"/>
      <c r="AE1237" s="144"/>
      <c r="AF1237" s="144"/>
      <c r="AG1237" s="144"/>
      <c r="AH1237" s="144"/>
      <c r="AI1237" s="144"/>
      <c r="AJ1237" s="144"/>
      <c r="AK1237" s="144"/>
      <c r="AL1237" s="144"/>
      <c r="AM1237" s="144"/>
      <c r="AN1237" s="144"/>
      <c r="AO1237" s="144"/>
      <c r="AP1237" s="144"/>
      <c r="AQ1237" s="144"/>
      <c r="AR1237" s="144"/>
      <c r="AS1237" s="144"/>
      <c r="AT1237" s="144"/>
      <c r="AU1237" s="144"/>
      <c r="AV1237" s="144"/>
      <c r="AW1237" s="144"/>
      <c r="AX1237" s="144"/>
      <c r="AY1237" s="144"/>
      <c r="AZ1237" s="144"/>
      <c r="BA1237" s="144"/>
      <c r="BB1237" s="144"/>
      <c r="BC1237" s="144"/>
      <c r="BD1237" s="144"/>
      <c r="BE1237" s="144"/>
      <c r="BF1237" s="144"/>
    </row>
    <row r="1238" spans="3:58">
      <c r="C1238" s="144"/>
      <c r="D1238" s="144"/>
      <c r="E1238" s="144"/>
      <c r="F1238" s="144"/>
      <c r="G1238" s="144"/>
      <c r="H1238" s="144"/>
      <c r="I1238" s="144"/>
      <c r="J1238" s="144"/>
      <c r="K1238" s="144"/>
      <c r="L1238" s="144"/>
      <c r="M1238" s="144"/>
      <c r="N1238" s="144"/>
      <c r="O1238" s="144"/>
      <c r="P1238" s="144"/>
      <c r="Q1238" s="145"/>
      <c r="R1238" s="145"/>
      <c r="S1238" s="145"/>
      <c r="T1238" s="145"/>
      <c r="U1238" s="145"/>
      <c r="V1238" s="145"/>
      <c r="W1238" s="145"/>
      <c r="X1238" s="145"/>
      <c r="Y1238" s="145"/>
      <c r="Z1238" s="145"/>
      <c r="AA1238" s="145"/>
      <c r="AB1238" s="145"/>
      <c r="AC1238" s="145"/>
      <c r="AD1238" s="145"/>
      <c r="AE1238" s="144"/>
      <c r="AF1238" s="144"/>
      <c r="AG1238" s="144"/>
      <c r="AH1238" s="144"/>
      <c r="AI1238" s="144"/>
      <c r="AJ1238" s="144"/>
      <c r="AK1238" s="144"/>
      <c r="AL1238" s="144"/>
      <c r="AM1238" s="144"/>
      <c r="AN1238" s="144"/>
      <c r="AO1238" s="144"/>
      <c r="AP1238" s="144"/>
      <c r="AQ1238" s="144"/>
      <c r="AR1238" s="144"/>
      <c r="AS1238" s="144"/>
      <c r="AT1238" s="144"/>
      <c r="AU1238" s="144"/>
      <c r="AV1238" s="144"/>
      <c r="AW1238" s="144"/>
      <c r="AX1238" s="144"/>
      <c r="AY1238" s="144"/>
      <c r="AZ1238" s="144"/>
      <c r="BA1238" s="144"/>
      <c r="BB1238" s="144"/>
      <c r="BC1238" s="144"/>
      <c r="BD1238" s="144"/>
      <c r="BE1238" s="144"/>
      <c r="BF1238" s="144"/>
    </row>
    <row r="1239" spans="3:58">
      <c r="C1239" s="144"/>
      <c r="D1239" s="144"/>
      <c r="E1239" s="144"/>
      <c r="F1239" s="144"/>
      <c r="G1239" s="144"/>
      <c r="H1239" s="144"/>
      <c r="I1239" s="144"/>
      <c r="J1239" s="144"/>
      <c r="K1239" s="144"/>
      <c r="L1239" s="144"/>
      <c r="M1239" s="144"/>
      <c r="N1239" s="144"/>
      <c r="O1239" s="144"/>
      <c r="P1239" s="144"/>
      <c r="Q1239" s="145"/>
      <c r="R1239" s="145"/>
      <c r="S1239" s="145"/>
      <c r="T1239" s="145"/>
      <c r="U1239" s="145"/>
      <c r="V1239" s="145"/>
      <c r="W1239" s="145"/>
      <c r="X1239" s="145"/>
      <c r="Y1239" s="145"/>
      <c r="Z1239" s="145"/>
      <c r="AA1239" s="145"/>
      <c r="AB1239" s="145"/>
      <c r="AC1239" s="145"/>
      <c r="AD1239" s="145"/>
      <c r="AE1239" s="144"/>
      <c r="AF1239" s="144"/>
      <c r="AG1239" s="144"/>
      <c r="AH1239" s="144"/>
      <c r="AI1239" s="144"/>
      <c r="AJ1239" s="144"/>
      <c r="AK1239" s="144"/>
      <c r="AL1239" s="144"/>
      <c r="AM1239" s="144"/>
      <c r="AN1239" s="144"/>
      <c r="AO1239" s="144"/>
      <c r="AP1239" s="144"/>
      <c r="AQ1239" s="144"/>
      <c r="AR1239" s="144"/>
      <c r="AS1239" s="144"/>
      <c r="AT1239" s="144"/>
      <c r="AU1239" s="144"/>
      <c r="AV1239" s="144"/>
      <c r="AW1239" s="144"/>
      <c r="AX1239" s="144"/>
      <c r="AY1239" s="144"/>
      <c r="AZ1239" s="144"/>
      <c r="BA1239" s="144"/>
      <c r="BB1239" s="144"/>
      <c r="BC1239" s="144"/>
      <c r="BD1239" s="144"/>
      <c r="BE1239" s="144"/>
      <c r="BF1239" s="144"/>
    </row>
    <row r="1240" spans="3:58">
      <c r="C1240" s="144"/>
      <c r="D1240" s="144"/>
      <c r="E1240" s="144"/>
      <c r="F1240" s="144"/>
      <c r="G1240" s="144"/>
      <c r="H1240" s="144"/>
      <c r="I1240" s="144"/>
      <c r="J1240" s="144"/>
      <c r="K1240" s="144"/>
      <c r="L1240" s="144"/>
      <c r="M1240" s="144"/>
      <c r="N1240" s="144"/>
      <c r="O1240" s="144"/>
      <c r="P1240" s="144"/>
      <c r="Q1240" s="145"/>
      <c r="R1240" s="145"/>
      <c r="S1240" s="145"/>
      <c r="T1240" s="145"/>
      <c r="U1240" s="145"/>
      <c r="V1240" s="145"/>
      <c r="W1240" s="145"/>
      <c r="X1240" s="145"/>
      <c r="Y1240" s="145"/>
      <c r="Z1240" s="145"/>
      <c r="AA1240" s="145"/>
      <c r="AB1240" s="145"/>
      <c r="AC1240" s="145"/>
      <c r="AD1240" s="145"/>
      <c r="AE1240" s="144"/>
      <c r="AF1240" s="144"/>
      <c r="AG1240" s="144"/>
      <c r="AH1240" s="144"/>
      <c r="AI1240" s="144"/>
      <c r="AJ1240" s="144"/>
      <c r="AK1240" s="144"/>
      <c r="AL1240" s="144"/>
      <c r="AM1240" s="144"/>
      <c r="AN1240" s="144"/>
      <c r="AO1240" s="144"/>
      <c r="AP1240" s="144"/>
      <c r="AQ1240" s="144"/>
      <c r="AR1240" s="144"/>
      <c r="AS1240" s="144"/>
      <c r="AT1240" s="144"/>
      <c r="AU1240" s="144"/>
      <c r="AV1240" s="144"/>
      <c r="AW1240" s="144"/>
      <c r="AX1240" s="144"/>
      <c r="AY1240" s="144"/>
      <c r="AZ1240" s="144"/>
      <c r="BA1240" s="144"/>
      <c r="BB1240" s="144"/>
      <c r="BC1240" s="144"/>
      <c r="BD1240" s="144"/>
      <c r="BE1240" s="144"/>
      <c r="BF1240" s="144"/>
    </row>
    <row r="1241" spans="3:58">
      <c r="C1241" s="144"/>
      <c r="D1241" s="144"/>
      <c r="E1241" s="144"/>
      <c r="F1241" s="144"/>
      <c r="G1241" s="144"/>
      <c r="H1241" s="144"/>
      <c r="I1241" s="144"/>
      <c r="J1241" s="144"/>
      <c r="K1241" s="144"/>
      <c r="L1241" s="144"/>
      <c r="M1241" s="144"/>
      <c r="N1241" s="144"/>
      <c r="O1241" s="144"/>
      <c r="P1241" s="144"/>
      <c r="Q1241" s="145"/>
      <c r="R1241" s="145"/>
      <c r="S1241" s="145"/>
      <c r="T1241" s="145"/>
      <c r="U1241" s="145"/>
      <c r="V1241" s="145"/>
      <c r="W1241" s="145"/>
      <c r="X1241" s="145"/>
      <c r="Y1241" s="145"/>
      <c r="Z1241" s="145"/>
      <c r="AA1241" s="145"/>
      <c r="AB1241" s="145"/>
      <c r="AC1241" s="145"/>
      <c r="AD1241" s="145"/>
      <c r="AE1241" s="144"/>
      <c r="AF1241" s="144"/>
      <c r="AG1241" s="144"/>
      <c r="AH1241" s="144"/>
      <c r="AI1241" s="144"/>
      <c r="AJ1241" s="144"/>
      <c r="AK1241" s="144"/>
      <c r="AL1241" s="144"/>
      <c r="AM1241" s="144"/>
      <c r="AN1241" s="144"/>
      <c r="AO1241" s="144"/>
      <c r="AP1241" s="144"/>
      <c r="AQ1241" s="144"/>
      <c r="AR1241" s="144"/>
      <c r="AS1241" s="144"/>
      <c r="AT1241" s="144"/>
      <c r="AU1241" s="144"/>
      <c r="AV1241" s="144"/>
      <c r="AW1241" s="144"/>
      <c r="AX1241" s="144"/>
      <c r="AY1241" s="144"/>
      <c r="AZ1241" s="144"/>
      <c r="BA1241" s="144"/>
      <c r="BB1241" s="144"/>
      <c r="BC1241" s="144"/>
      <c r="BD1241" s="144"/>
      <c r="BE1241" s="144"/>
      <c r="BF1241" s="144"/>
    </row>
    <row r="1242" spans="3:58">
      <c r="C1242" s="144"/>
      <c r="D1242" s="144"/>
      <c r="E1242" s="144"/>
      <c r="F1242" s="144"/>
      <c r="G1242" s="144"/>
      <c r="H1242" s="144"/>
      <c r="I1242" s="144"/>
      <c r="J1242" s="144"/>
      <c r="K1242" s="144"/>
      <c r="L1242" s="144"/>
      <c r="M1242" s="144"/>
      <c r="N1242" s="144"/>
      <c r="O1242" s="144"/>
      <c r="P1242" s="144"/>
      <c r="Q1242" s="145"/>
      <c r="R1242" s="145"/>
      <c r="S1242" s="145"/>
      <c r="T1242" s="145"/>
      <c r="U1242" s="145"/>
      <c r="V1242" s="145"/>
      <c r="W1242" s="145"/>
      <c r="X1242" s="145"/>
      <c r="Y1242" s="145"/>
      <c r="Z1242" s="145"/>
      <c r="AA1242" s="145"/>
      <c r="AB1242" s="145"/>
      <c r="AC1242" s="145"/>
      <c r="AD1242" s="145"/>
      <c r="AE1242" s="144"/>
      <c r="AF1242" s="144"/>
      <c r="AG1242" s="144"/>
      <c r="AH1242" s="144"/>
      <c r="AI1242" s="144"/>
      <c r="AJ1242" s="144"/>
      <c r="AK1242" s="144"/>
      <c r="AL1242" s="144"/>
      <c r="AM1242" s="144"/>
      <c r="AN1242" s="144"/>
      <c r="AO1242" s="144"/>
      <c r="AP1242" s="144"/>
      <c r="AQ1242" s="144"/>
      <c r="AR1242" s="144"/>
      <c r="AS1242" s="144"/>
      <c r="AT1242" s="144"/>
      <c r="AU1242" s="144"/>
      <c r="AV1242" s="144"/>
      <c r="AW1242" s="144"/>
      <c r="AX1242" s="144"/>
      <c r="AY1242" s="144"/>
      <c r="AZ1242" s="144"/>
      <c r="BA1242" s="144"/>
      <c r="BB1242" s="144"/>
      <c r="BC1242" s="144"/>
      <c r="BD1242" s="144"/>
      <c r="BE1242" s="144"/>
      <c r="BF1242" s="144"/>
    </row>
    <row r="1243" spans="3:58">
      <c r="C1243" s="144"/>
      <c r="D1243" s="144"/>
      <c r="E1243" s="144"/>
      <c r="F1243" s="144"/>
      <c r="G1243" s="144"/>
      <c r="H1243" s="144"/>
      <c r="I1243" s="144"/>
      <c r="J1243" s="144"/>
      <c r="K1243" s="144"/>
      <c r="L1243" s="144"/>
      <c r="M1243" s="144"/>
      <c r="N1243" s="144"/>
      <c r="O1243" s="144"/>
      <c r="P1243" s="144"/>
      <c r="Q1243" s="145"/>
      <c r="R1243" s="145"/>
      <c r="S1243" s="145"/>
      <c r="T1243" s="145"/>
      <c r="U1243" s="145"/>
      <c r="V1243" s="145"/>
      <c r="W1243" s="145"/>
      <c r="X1243" s="145"/>
      <c r="Y1243" s="145"/>
      <c r="Z1243" s="145"/>
      <c r="AA1243" s="145"/>
      <c r="AB1243" s="145"/>
      <c r="AC1243" s="145"/>
      <c r="AD1243" s="145"/>
      <c r="AE1243" s="144"/>
      <c r="AF1243" s="144"/>
      <c r="AG1243" s="144"/>
      <c r="AH1243" s="144"/>
      <c r="AI1243" s="144"/>
      <c r="AJ1243" s="144"/>
      <c r="AK1243" s="144"/>
      <c r="AL1243" s="144"/>
      <c r="AM1243" s="144"/>
      <c r="AN1243" s="144"/>
      <c r="AO1243" s="144"/>
      <c r="AP1243" s="144"/>
      <c r="AQ1243" s="144"/>
      <c r="AR1243" s="144"/>
      <c r="AS1243" s="144"/>
      <c r="AT1243" s="144"/>
      <c r="AU1243" s="144"/>
      <c r="AV1243" s="144"/>
      <c r="AW1243" s="144"/>
      <c r="AX1243" s="144"/>
      <c r="AY1243" s="144"/>
      <c r="AZ1243" s="144"/>
      <c r="BA1243" s="144"/>
      <c r="BB1243" s="144"/>
      <c r="BC1243" s="144"/>
      <c r="BD1243" s="144"/>
      <c r="BE1243" s="144"/>
      <c r="BF1243" s="144"/>
    </row>
    <row r="1244" spans="3:58">
      <c r="C1244" s="144"/>
      <c r="D1244" s="144"/>
      <c r="E1244" s="144"/>
      <c r="F1244" s="144"/>
      <c r="G1244" s="144"/>
      <c r="H1244" s="144"/>
      <c r="I1244" s="144"/>
      <c r="J1244" s="144"/>
      <c r="K1244" s="144"/>
      <c r="L1244" s="144"/>
      <c r="M1244" s="144"/>
      <c r="N1244" s="144"/>
      <c r="O1244" s="144"/>
      <c r="P1244" s="144"/>
      <c r="Q1244" s="145"/>
      <c r="R1244" s="145"/>
      <c r="S1244" s="145"/>
      <c r="T1244" s="145"/>
      <c r="U1244" s="145"/>
      <c r="V1244" s="145"/>
      <c r="W1244" s="145"/>
      <c r="X1244" s="145"/>
      <c r="Y1244" s="145"/>
      <c r="Z1244" s="145"/>
      <c r="AA1244" s="145"/>
      <c r="AB1244" s="145"/>
      <c r="AC1244" s="145"/>
      <c r="AD1244" s="145"/>
      <c r="AE1244" s="144"/>
      <c r="AF1244" s="144"/>
      <c r="AG1244" s="144"/>
      <c r="AH1244" s="144"/>
      <c r="AI1244" s="144"/>
      <c r="AJ1244" s="144"/>
      <c r="AK1244" s="144"/>
      <c r="AL1244" s="144"/>
      <c r="AM1244" s="144"/>
      <c r="AN1244" s="144"/>
      <c r="AO1244" s="144"/>
      <c r="AP1244" s="144"/>
      <c r="AQ1244" s="144"/>
      <c r="AR1244" s="144"/>
      <c r="AS1244" s="144"/>
      <c r="AT1244" s="144"/>
      <c r="AU1244" s="144"/>
      <c r="AV1244" s="144"/>
      <c r="AW1244" s="144"/>
      <c r="AX1244" s="144"/>
      <c r="AY1244" s="144"/>
      <c r="AZ1244" s="144"/>
      <c r="BA1244" s="144"/>
      <c r="BB1244" s="144"/>
      <c r="BC1244" s="144"/>
      <c r="BD1244" s="144"/>
      <c r="BE1244" s="144"/>
      <c r="BF1244" s="144"/>
    </row>
    <row r="1245" spans="3:58">
      <c r="C1245" s="144"/>
      <c r="D1245" s="144"/>
      <c r="E1245" s="144"/>
      <c r="F1245" s="144"/>
      <c r="G1245" s="144"/>
      <c r="H1245" s="144"/>
      <c r="I1245" s="144"/>
      <c r="J1245" s="144"/>
      <c r="K1245" s="144"/>
      <c r="L1245" s="144"/>
      <c r="M1245" s="144"/>
      <c r="N1245" s="144"/>
      <c r="O1245" s="144"/>
      <c r="P1245" s="144"/>
      <c r="Q1245" s="145"/>
      <c r="R1245" s="145"/>
      <c r="S1245" s="145"/>
      <c r="T1245" s="145"/>
      <c r="U1245" s="145"/>
      <c r="V1245" s="145"/>
      <c r="W1245" s="145"/>
      <c r="X1245" s="145"/>
      <c r="Y1245" s="145"/>
      <c r="Z1245" s="145"/>
      <c r="AA1245" s="145"/>
      <c r="AB1245" s="145"/>
      <c r="AC1245" s="145"/>
      <c r="AD1245" s="145"/>
      <c r="AE1245" s="144"/>
      <c r="AF1245" s="144"/>
      <c r="AG1245" s="144"/>
      <c r="AH1245" s="144"/>
      <c r="AI1245" s="144"/>
      <c r="AJ1245" s="144"/>
      <c r="AK1245" s="144"/>
      <c r="AL1245" s="144"/>
      <c r="AM1245" s="144"/>
      <c r="AN1245" s="144"/>
      <c r="AO1245" s="144"/>
      <c r="AP1245" s="144"/>
      <c r="AQ1245" s="144"/>
      <c r="AR1245" s="144"/>
      <c r="AS1245" s="144"/>
      <c r="AT1245" s="144"/>
      <c r="AU1245" s="144"/>
      <c r="AV1245" s="144"/>
      <c r="AW1245" s="144"/>
      <c r="AX1245" s="144"/>
      <c r="AY1245" s="144"/>
      <c r="AZ1245" s="144"/>
      <c r="BA1245" s="144"/>
      <c r="BB1245" s="144"/>
      <c r="BC1245" s="144"/>
      <c r="BD1245" s="144"/>
      <c r="BE1245" s="144"/>
      <c r="BF1245" s="144"/>
    </row>
    <row r="1246" spans="3:58">
      <c r="C1246" s="144"/>
      <c r="D1246" s="144"/>
      <c r="E1246" s="144"/>
      <c r="F1246" s="144"/>
      <c r="G1246" s="144"/>
      <c r="H1246" s="144"/>
      <c r="I1246" s="144"/>
      <c r="J1246" s="144"/>
      <c r="K1246" s="144"/>
      <c r="L1246" s="144"/>
      <c r="M1246" s="144"/>
      <c r="N1246" s="144"/>
      <c r="O1246" s="144"/>
      <c r="P1246" s="144"/>
      <c r="Q1246" s="145"/>
      <c r="R1246" s="145"/>
      <c r="S1246" s="145"/>
      <c r="T1246" s="145"/>
      <c r="U1246" s="145"/>
      <c r="V1246" s="145"/>
      <c r="W1246" s="145"/>
      <c r="X1246" s="145"/>
      <c r="Y1246" s="145"/>
      <c r="Z1246" s="145"/>
      <c r="AA1246" s="145"/>
      <c r="AB1246" s="145"/>
      <c r="AC1246" s="145"/>
      <c r="AD1246" s="145"/>
      <c r="AE1246" s="144"/>
      <c r="AF1246" s="144"/>
      <c r="AG1246" s="144"/>
      <c r="AH1246" s="144"/>
      <c r="AI1246" s="144"/>
      <c r="AJ1246" s="144"/>
      <c r="AK1246" s="144"/>
      <c r="AL1246" s="144"/>
      <c r="AM1246" s="144"/>
      <c r="AN1246" s="144"/>
      <c r="AO1246" s="144"/>
      <c r="AP1246" s="144"/>
      <c r="AQ1246" s="144"/>
      <c r="AR1246" s="144"/>
      <c r="AS1246" s="144"/>
      <c r="AT1246" s="144"/>
      <c r="AU1246" s="144"/>
      <c r="AV1246" s="144"/>
      <c r="AW1246" s="144"/>
      <c r="AX1246" s="144"/>
      <c r="AY1246" s="144"/>
      <c r="AZ1246" s="144"/>
      <c r="BA1246" s="144"/>
      <c r="BB1246" s="144"/>
      <c r="BC1246" s="144"/>
      <c r="BD1246" s="144"/>
      <c r="BE1246" s="144"/>
      <c r="BF1246" s="144"/>
    </row>
    <row r="1247" spans="3:58">
      <c r="C1247" s="144"/>
      <c r="D1247" s="144"/>
      <c r="E1247" s="144"/>
      <c r="F1247" s="144"/>
      <c r="G1247" s="144"/>
      <c r="H1247" s="144"/>
      <c r="I1247" s="144"/>
      <c r="J1247" s="144"/>
      <c r="K1247" s="144"/>
      <c r="L1247" s="144"/>
      <c r="M1247" s="144"/>
      <c r="N1247" s="144"/>
      <c r="O1247" s="144"/>
      <c r="P1247" s="144"/>
      <c r="Q1247" s="145"/>
      <c r="R1247" s="145"/>
      <c r="S1247" s="145"/>
      <c r="T1247" s="145"/>
      <c r="U1247" s="145"/>
      <c r="V1247" s="145"/>
      <c r="W1247" s="145"/>
      <c r="X1247" s="145"/>
      <c r="Y1247" s="145"/>
      <c r="Z1247" s="145"/>
      <c r="AA1247" s="145"/>
      <c r="AB1247" s="145"/>
      <c r="AC1247" s="145"/>
      <c r="AD1247" s="145"/>
      <c r="AE1247" s="144"/>
      <c r="AF1247" s="144"/>
      <c r="AG1247" s="144"/>
      <c r="AH1247" s="144"/>
      <c r="AI1247" s="144"/>
      <c r="AJ1247" s="144"/>
      <c r="AK1247" s="144"/>
      <c r="AL1247" s="144"/>
      <c r="AM1247" s="144"/>
      <c r="AN1247" s="144"/>
      <c r="AO1247" s="144"/>
      <c r="AP1247" s="144"/>
      <c r="AQ1247" s="144"/>
      <c r="AR1247" s="144"/>
      <c r="AS1247" s="144"/>
      <c r="AT1247" s="144"/>
      <c r="AU1247" s="144"/>
      <c r="AV1247" s="144"/>
      <c r="AW1247" s="144"/>
      <c r="AX1247" s="144"/>
      <c r="AY1247" s="144"/>
      <c r="AZ1247" s="144"/>
      <c r="BA1247" s="144"/>
      <c r="BB1247" s="144"/>
      <c r="BC1247" s="144"/>
      <c r="BD1247" s="144"/>
      <c r="BE1247" s="144"/>
      <c r="BF1247" s="144"/>
    </row>
    <row r="1248" spans="3:58">
      <c r="C1248" s="144"/>
      <c r="D1248" s="144"/>
      <c r="E1248" s="144"/>
      <c r="F1248" s="144"/>
      <c r="G1248" s="144"/>
      <c r="H1248" s="144"/>
      <c r="I1248" s="144"/>
      <c r="J1248" s="144"/>
      <c r="K1248" s="144"/>
      <c r="L1248" s="144"/>
      <c r="M1248" s="144"/>
      <c r="N1248" s="144"/>
      <c r="O1248" s="144"/>
      <c r="P1248" s="144"/>
      <c r="Q1248" s="145"/>
      <c r="R1248" s="145"/>
      <c r="S1248" s="145"/>
      <c r="T1248" s="145"/>
      <c r="U1248" s="145"/>
      <c r="V1248" s="145"/>
      <c r="W1248" s="145"/>
      <c r="X1248" s="145"/>
      <c r="Y1248" s="145"/>
      <c r="Z1248" s="145"/>
      <c r="AA1248" s="145"/>
      <c r="AB1248" s="145"/>
      <c r="AC1248" s="145"/>
      <c r="AD1248" s="145"/>
      <c r="AE1248" s="144"/>
      <c r="AF1248" s="144"/>
      <c r="AG1248" s="144"/>
      <c r="AH1248" s="144"/>
      <c r="AI1248" s="144"/>
      <c r="AJ1248" s="144"/>
      <c r="AK1248" s="144"/>
      <c r="AL1248" s="144"/>
      <c r="AM1248" s="144"/>
      <c r="AN1248" s="144"/>
      <c r="AO1248" s="144"/>
      <c r="AP1248" s="144"/>
      <c r="AQ1248" s="144"/>
      <c r="AR1248" s="144"/>
      <c r="AS1248" s="144"/>
      <c r="AT1248" s="144"/>
      <c r="AU1248" s="144"/>
      <c r="AV1248" s="144"/>
      <c r="AW1248" s="144"/>
      <c r="AX1248" s="144"/>
      <c r="AY1248" s="144"/>
      <c r="AZ1248" s="144"/>
      <c r="BA1248" s="144"/>
      <c r="BB1248" s="144"/>
      <c r="BC1248" s="144"/>
      <c r="BD1248" s="144"/>
      <c r="BE1248" s="144"/>
      <c r="BF1248" s="144"/>
    </row>
    <row r="1249" spans="3:58">
      <c r="C1249" s="144"/>
      <c r="D1249" s="144"/>
      <c r="E1249" s="144"/>
      <c r="F1249" s="144"/>
      <c r="G1249" s="144"/>
      <c r="H1249" s="144"/>
      <c r="I1249" s="144"/>
      <c r="J1249" s="144"/>
      <c r="K1249" s="144"/>
      <c r="L1249" s="144"/>
      <c r="M1249" s="144"/>
      <c r="N1249" s="144"/>
      <c r="O1249" s="144"/>
      <c r="P1249" s="144"/>
      <c r="Q1249" s="145"/>
      <c r="R1249" s="145"/>
      <c r="S1249" s="145"/>
      <c r="T1249" s="145"/>
      <c r="U1249" s="145"/>
      <c r="V1249" s="145"/>
      <c r="W1249" s="145"/>
      <c r="X1249" s="145"/>
      <c r="Y1249" s="145"/>
      <c r="Z1249" s="145"/>
      <c r="AA1249" s="145"/>
      <c r="AB1249" s="145"/>
      <c r="AC1249" s="145"/>
      <c r="AD1249" s="145"/>
      <c r="AE1249" s="144"/>
      <c r="AF1249" s="144"/>
      <c r="AG1249" s="144"/>
      <c r="AH1249" s="144"/>
      <c r="AI1249" s="144"/>
      <c r="AJ1249" s="144"/>
      <c r="AK1249" s="144"/>
      <c r="AL1249" s="144"/>
      <c r="AM1249" s="144"/>
      <c r="AN1249" s="144"/>
      <c r="AO1249" s="144"/>
      <c r="AP1249" s="144"/>
      <c r="AQ1249" s="144"/>
      <c r="AR1249" s="144"/>
      <c r="AS1249" s="144"/>
      <c r="AT1249" s="144"/>
      <c r="AU1249" s="144"/>
      <c r="AV1249" s="144"/>
      <c r="AW1249" s="144"/>
      <c r="AX1249" s="144"/>
      <c r="AY1249" s="144"/>
      <c r="AZ1249" s="144"/>
      <c r="BA1249" s="144"/>
      <c r="BB1249" s="144"/>
      <c r="BC1249" s="144"/>
      <c r="BD1249" s="144"/>
      <c r="BE1249" s="144"/>
      <c r="BF1249" s="144"/>
    </row>
    <row r="1250" spans="3:58">
      <c r="C1250" s="144"/>
      <c r="D1250" s="144"/>
      <c r="E1250" s="144"/>
      <c r="F1250" s="144"/>
      <c r="G1250" s="144"/>
      <c r="H1250" s="144"/>
      <c r="I1250" s="144"/>
      <c r="J1250" s="144"/>
      <c r="K1250" s="144"/>
      <c r="L1250" s="144"/>
      <c r="M1250" s="144"/>
      <c r="N1250" s="144"/>
      <c r="O1250" s="144"/>
      <c r="P1250" s="144"/>
      <c r="Q1250" s="145"/>
      <c r="R1250" s="145"/>
      <c r="S1250" s="145"/>
      <c r="T1250" s="145"/>
      <c r="U1250" s="145"/>
      <c r="V1250" s="145"/>
      <c r="W1250" s="145"/>
      <c r="X1250" s="145"/>
      <c r="Y1250" s="145"/>
      <c r="Z1250" s="145"/>
      <c r="AA1250" s="145"/>
      <c r="AB1250" s="145"/>
      <c r="AC1250" s="145"/>
      <c r="AD1250" s="145"/>
      <c r="AE1250" s="144"/>
      <c r="AF1250" s="144"/>
      <c r="AG1250" s="144"/>
      <c r="AH1250" s="144"/>
      <c r="AI1250" s="144"/>
      <c r="AJ1250" s="144"/>
      <c r="AK1250" s="144"/>
      <c r="AL1250" s="144"/>
      <c r="AM1250" s="144"/>
      <c r="AN1250" s="144"/>
      <c r="AO1250" s="144"/>
      <c r="AP1250" s="144"/>
      <c r="AQ1250" s="144"/>
      <c r="AR1250" s="144"/>
      <c r="AS1250" s="144"/>
      <c r="AT1250" s="144"/>
      <c r="AU1250" s="144"/>
      <c r="AV1250" s="144"/>
      <c r="AW1250" s="144"/>
      <c r="AX1250" s="144"/>
      <c r="AY1250" s="144"/>
      <c r="AZ1250" s="144"/>
      <c r="BA1250" s="144"/>
      <c r="BB1250" s="144"/>
      <c r="BC1250" s="144"/>
      <c r="BD1250" s="144"/>
      <c r="BE1250" s="144"/>
      <c r="BF1250" s="144"/>
    </row>
    <row r="1251" spans="3:58">
      <c r="C1251" s="144"/>
      <c r="D1251" s="144"/>
      <c r="E1251" s="144"/>
      <c r="F1251" s="144"/>
      <c r="G1251" s="144"/>
      <c r="H1251" s="144"/>
      <c r="I1251" s="144"/>
      <c r="J1251" s="144"/>
      <c r="K1251" s="144"/>
      <c r="L1251" s="144"/>
      <c r="M1251" s="144"/>
      <c r="N1251" s="144"/>
      <c r="O1251" s="144"/>
      <c r="P1251" s="144"/>
      <c r="Q1251" s="145"/>
      <c r="R1251" s="145"/>
      <c r="S1251" s="145"/>
      <c r="T1251" s="145"/>
      <c r="U1251" s="145"/>
      <c r="V1251" s="145"/>
      <c r="W1251" s="145"/>
      <c r="X1251" s="145"/>
      <c r="Y1251" s="145"/>
      <c r="Z1251" s="145"/>
      <c r="AA1251" s="145"/>
      <c r="AB1251" s="145"/>
      <c r="AC1251" s="145"/>
      <c r="AD1251" s="145"/>
      <c r="AE1251" s="144"/>
      <c r="AF1251" s="144"/>
      <c r="AG1251" s="144"/>
      <c r="AH1251" s="144"/>
      <c r="AI1251" s="144"/>
      <c r="AJ1251" s="144"/>
      <c r="AK1251" s="144"/>
      <c r="AL1251" s="144"/>
      <c r="AM1251" s="144"/>
      <c r="AN1251" s="144"/>
      <c r="AO1251" s="144"/>
      <c r="AP1251" s="144"/>
      <c r="AQ1251" s="144"/>
      <c r="AR1251" s="144"/>
      <c r="AS1251" s="144"/>
      <c r="AT1251" s="144"/>
      <c r="AU1251" s="144"/>
      <c r="AV1251" s="144"/>
      <c r="AW1251" s="144"/>
      <c r="AX1251" s="144"/>
      <c r="AY1251" s="144"/>
      <c r="AZ1251" s="144"/>
      <c r="BA1251" s="144"/>
      <c r="BB1251" s="144"/>
      <c r="BC1251" s="144"/>
      <c r="BD1251" s="144"/>
      <c r="BE1251" s="144"/>
      <c r="BF1251" s="144"/>
    </row>
    <row r="1252" spans="3:58">
      <c r="C1252" s="144"/>
      <c r="D1252" s="144"/>
      <c r="E1252" s="144"/>
      <c r="F1252" s="144"/>
      <c r="G1252" s="144"/>
      <c r="H1252" s="144"/>
      <c r="I1252" s="144"/>
      <c r="J1252" s="144"/>
      <c r="K1252" s="144"/>
      <c r="L1252" s="144"/>
      <c r="M1252" s="144"/>
      <c r="N1252" s="144"/>
      <c r="O1252" s="144"/>
      <c r="P1252" s="144"/>
      <c r="Q1252" s="145"/>
      <c r="R1252" s="145"/>
      <c r="S1252" s="145"/>
      <c r="T1252" s="145"/>
      <c r="U1252" s="145"/>
      <c r="V1252" s="145"/>
      <c r="W1252" s="145"/>
      <c r="X1252" s="145"/>
      <c r="Y1252" s="145"/>
      <c r="Z1252" s="145"/>
      <c r="AA1252" s="145"/>
      <c r="AB1252" s="145"/>
      <c r="AC1252" s="145"/>
      <c r="AD1252" s="145"/>
      <c r="AE1252" s="144"/>
      <c r="AF1252" s="144"/>
      <c r="AG1252" s="144"/>
      <c r="AH1252" s="144"/>
      <c r="AI1252" s="144"/>
      <c r="AJ1252" s="144"/>
      <c r="AK1252" s="144"/>
      <c r="AL1252" s="144"/>
      <c r="AM1252" s="144"/>
      <c r="AN1252" s="144"/>
      <c r="AO1252" s="144"/>
      <c r="AP1252" s="144"/>
      <c r="AQ1252" s="144"/>
      <c r="AR1252" s="144"/>
      <c r="AS1252" s="144"/>
      <c r="AT1252" s="144"/>
      <c r="AU1252" s="144"/>
      <c r="AV1252" s="144"/>
      <c r="AW1252" s="144"/>
      <c r="AX1252" s="144"/>
      <c r="AY1252" s="144"/>
      <c r="AZ1252" s="144"/>
      <c r="BA1252" s="144"/>
      <c r="BB1252" s="144"/>
      <c r="BC1252" s="144"/>
      <c r="BD1252" s="144"/>
      <c r="BE1252" s="144"/>
      <c r="BF1252" s="144"/>
    </row>
    <row r="1253" spans="3:58">
      <c r="C1253" s="144"/>
      <c r="D1253" s="144"/>
      <c r="E1253" s="144"/>
      <c r="F1253" s="144"/>
      <c r="G1253" s="144"/>
      <c r="H1253" s="144"/>
      <c r="I1253" s="144"/>
      <c r="J1253" s="144"/>
      <c r="K1253" s="144"/>
      <c r="L1253" s="144"/>
      <c r="M1253" s="144"/>
      <c r="N1253" s="144"/>
      <c r="O1253" s="144"/>
      <c r="P1253" s="144"/>
      <c r="Q1253" s="145"/>
      <c r="R1253" s="145"/>
      <c r="S1253" s="145"/>
      <c r="T1253" s="145"/>
      <c r="U1253" s="145"/>
      <c r="V1253" s="145"/>
      <c r="W1253" s="145"/>
      <c r="X1253" s="145"/>
      <c r="Y1253" s="145"/>
      <c r="Z1253" s="145"/>
      <c r="AA1253" s="145"/>
      <c r="AB1253" s="145"/>
      <c r="AC1253" s="145"/>
      <c r="AD1253" s="145"/>
      <c r="AE1253" s="144"/>
      <c r="AF1253" s="144"/>
      <c r="AG1253" s="144"/>
      <c r="AH1253" s="144"/>
      <c r="AI1253" s="144"/>
      <c r="AJ1253" s="144"/>
      <c r="AK1253" s="144"/>
      <c r="AL1253" s="144"/>
      <c r="AM1253" s="144"/>
      <c r="AN1253" s="144"/>
      <c r="AO1253" s="144"/>
      <c r="AP1253" s="144"/>
      <c r="AQ1253" s="144"/>
      <c r="AR1253" s="144"/>
      <c r="AS1253" s="144"/>
      <c r="AT1253" s="144"/>
      <c r="AU1253" s="144"/>
      <c r="AV1253" s="144"/>
      <c r="AW1253" s="144"/>
      <c r="AX1253" s="144"/>
      <c r="AY1253" s="144"/>
      <c r="AZ1253" s="144"/>
      <c r="BA1253" s="144"/>
      <c r="BB1253" s="144"/>
      <c r="BC1253" s="144"/>
      <c r="BD1253" s="144"/>
      <c r="BE1253" s="144"/>
      <c r="BF1253" s="144"/>
    </row>
    <row r="1254" spans="3:58">
      <c r="C1254" s="144"/>
      <c r="D1254" s="144"/>
      <c r="E1254" s="144"/>
      <c r="F1254" s="144"/>
      <c r="G1254" s="144"/>
      <c r="H1254" s="144"/>
      <c r="I1254" s="144"/>
      <c r="J1254" s="144"/>
      <c r="K1254" s="144"/>
      <c r="L1254" s="144"/>
      <c r="M1254" s="144"/>
      <c r="N1254" s="144"/>
      <c r="O1254" s="144"/>
      <c r="P1254" s="144"/>
      <c r="Q1254" s="145"/>
      <c r="R1254" s="145"/>
      <c r="S1254" s="145"/>
      <c r="T1254" s="145"/>
      <c r="U1254" s="145"/>
      <c r="V1254" s="145"/>
      <c r="W1254" s="145"/>
      <c r="X1254" s="145"/>
      <c r="Y1254" s="145"/>
      <c r="Z1254" s="145"/>
      <c r="AA1254" s="145"/>
      <c r="AB1254" s="145"/>
      <c r="AC1254" s="145"/>
      <c r="AD1254" s="145"/>
      <c r="AE1254" s="144"/>
      <c r="AF1254" s="144"/>
      <c r="AG1254" s="144"/>
      <c r="AH1254" s="144"/>
      <c r="AI1254" s="144"/>
      <c r="AJ1254" s="144"/>
      <c r="AK1254" s="144"/>
      <c r="AL1254" s="144"/>
      <c r="AM1254" s="144"/>
      <c r="AN1254" s="144"/>
      <c r="AO1254" s="144"/>
      <c r="AP1254" s="144"/>
      <c r="AQ1254" s="144"/>
      <c r="AR1254" s="144"/>
      <c r="AS1254" s="144"/>
      <c r="AT1254" s="144"/>
      <c r="AU1254" s="144"/>
      <c r="AV1254" s="144"/>
      <c r="AW1254" s="144"/>
      <c r="AX1254" s="144"/>
      <c r="AY1254" s="144"/>
      <c r="AZ1254" s="144"/>
      <c r="BA1254" s="144"/>
      <c r="BB1254" s="144"/>
      <c r="BC1254" s="144"/>
      <c r="BD1254" s="144"/>
      <c r="BE1254" s="144"/>
      <c r="BF1254" s="144"/>
    </row>
    <row r="1255" spans="3:58">
      <c r="C1255" s="144"/>
      <c r="D1255" s="144"/>
      <c r="E1255" s="144"/>
      <c r="F1255" s="144"/>
      <c r="G1255" s="144"/>
      <c r="H1255" s="144"/>
      <c r="I1255" s="144"/>
      <c r="J1255" s="144"/>
      <c r="K1255" s="144"/>
      <c r="L1255" s="144"/>
      <c r="M1255" s="144"/>
      <c r="N1255" s="144"/>
      <c r="O1255" s="144"/>
      <c r="P1255" s="144"/>
      <c r="Q1255" s="145"/>
      <c r="R1255" s="145"/>
      <c r="S1255" s="145"/>
      <c r="T1255" s="145"/>
      <c r="U1255" s="145"/>
      <c r="V1255" s="145"/>
      <c r="W1255" s="145"/>
      <c r="X1255" s="145"/>
      <c r="Y1255" s="145"/>
      <c r="Z1255" s="145"/>
      <c r="AA1255" s="145"/>
      <c r="AB1255" s="145"/>
      <c r="AC1255" s="145"/>
      <c r="AD1255" s="145"/>
      <c r="AE1255" s="144"/>
      <c r="AF1255" s="144"/>
      <c r="AG1255" s="144"/>
      <c r="AH1255" s="144"/>
      <c r="AI1255" s="144"/>
      <c r="AJ1255" s="144"/>
      <c r="AK1255" s="144"/>
      <c r="AL1255" s="144"/>
      <c r="AM1255" s="144"/>
      <c r="AN1255" s="144"/>
      <c r="AO1255" s="144"/>
      <c r="AP1255" s="144"/>
      <c r="AQ1255" s="144"/>
      <c r="AR1255" s="144"/>
      <c r="AS1255" s="144"/>
      <c r="AT1255" s="144"/>
      <c r="AU1255" s="144"/>
      <c r="AV1255" s="144"/>
      <c r="AW1255" s="144"/>
      <c r="AX1255" s="144"/>
      <c r="AY1255" s="144"/>
      <c r="AZ1255" s="144"/>
      <c r="BA1255" s="144"/>
      <c r="BB1255" s="144"/>
      <c r="BC1255" s="144"/>
      <c r="BD1255" s="144"/>
      <c r="BE1255" s="144"/>
      <c r="BF1255" s="144"/>
    </row>
    <row r="1256" spans="3:58">
      <c r="C1256" s="144"/>
      <c r="D1256" s="144"/>
      <c r="E1256" s="144"/>
      <c r="F1256" s="144"/>
      <c r="G1256" s="144"/>
      <c r="H1256" s="144"/>
      <c r="I1256" s="144"/>
      <c r="J1256" s="144"/>
      <c r="K1256" s="144"/>
      <c r="L1256" s="144"/>
      <c r="M1256" s="144"/>
      <c r="N1256" s="144"/>
      <c r="O1256" s="144"/>
      <c r="P1256" s="144"/>
      <c r="Q1256" s="145"/>
      <c r="R1256" s="145"/>
      <c r="S1256" s="145"/>
      <c r="T1256" s="145"/>
      <c r="U1256" s="145"/>
      <c r="V1256" s="145"/>
      <c r="W1256" s="145"/>
      <c r="X1256" s="145"/>
      <c r="Y1256" s="145"/>
      <c r="Z1256" s="145"/>
      <c r="AA1256" s="145"/>
      <c r="AB1256" s="145"/>
      <c r="AC1256" s="145"/>
      <c r="AD1256" s="145"/>
      <c r="AE1256" s="144"/>
      <c r="AF1256" s="144"/>
      <c r="AG1256" s="144"/>
      <c r="AH1256" s="144"/>
      <c r="AI1256" s="144"/>
      <c r="AJ1256" s="144"/>
      <c r="AK1256" s="144"/>
      <c r="AL1256" s="144"/>
      <c r="AM1256" s="144"/>
      <c r="AN1256" s="144"/>
      <c r="AO1256" s="144"/>
      <c r="AP1256" s="144"/>
      <c r="AQ1256" s="144"/>
      <c r="AR1256" s="144"/>
      <c r="AS1256" s="144"/>
      <c r="AT1256" s="144"/>
      <c r="AU1256" s="144"/>
      <c r="AV1256" s="144"/>
      <c r="AW1256" s="144"/>
      <c r="AX1256" s="144"/>
      <c r="AY1256" s="144"/>
      <c r="AZ1256" s="144"/>
      <c r="BA1256" s="144"/>
      <c r="BB1256" s="144"/>
      <c r="BC1256" s="144"/>
      <c r="BD1256" s="144"/>
      <c r="BE1256" s="144"/>
      <c r="BF1256" s="144"/>
    </row>
    <row r="1257" spans="3:58">
      <c r="C1257" s="144"/>
      <c r="D1257" s="144"/>
      <c r="E1257" s="144"/>
      <c r="F1257" s="144"/>
      <c r="G1257" s="144"/>
      <c r="H1257" s="144"/>
      <c r="I1257" s="144"/>
      <c r="J1257" s="144"/>
      <c r="K1257" s="144"/>
      <c r="L1257" s="144"/>
      <c r="M1257" s="144"/>
      <c r="N1257" s="144"/>
      <c r="O1257" s="144"/>
      <c r="P1257" s="144"/>
      <c r="Q1257" s="145"/>
      <c r="R1257" s="145"/>
      <c r="S1257" s="145"/>
      <c r="T1257" s="145"/>
      <c r="U1257" s="145"/>
      <c r="V1257" s="145"/>
      <c r="W1257" s="145"/>
      <c r="X1257" s="145"/>
      <c r="Y1257" s="145"/>
      <c r="Z1257" s="145"/>
      <c r="AA1257" s="145"/>
      <c r="AB1257" s="145"/>
      <c r="AC1257" s="145"/>
      <c r="AD1257" s="145"/>
      <c r="AE1257" s="144"/>
      <c r="AF1257" s="144"/>
      <c r="AG1257" s="144"/>
      <c r="AH1257" s="144"/>
      <c r="AI1257" s="144"/>
      <c r="AJ1257" s="144"/>
      <c r="AK1257" s="144"/>
      <c r="AL1257" s="144"/>
      <c r="AM1257" s="144"/>
      <c r="AN1257" s="144"/>
      <c r="AO1257" s="144"/>
      <c r="AP1257" s="144"/>
      <c r="AQ1257" s="144"/>
      <c r="AR1257" s="144"/>
      <c r="AS1257" s="144"/>
      <c r="AT1257" s="144"/>
      <c r="AU1257" s="144"/>
      <c r="AV1257" s="144"/>
      <c r="AW1257" s="144"/>
      <c r="AX1257" s="144"/>
      <c r="AY1257" s="144"/>
      <c r="AZ1257" s="144"/>
      <c r="BA1257" s="144"/>
      <c r="BB1257" s="144"/>
      <c r="BC1257" s="144"/>
      <c r="BD1257" s="144"/>
      <c r="BE1257" s="144"/>
      <c r="BF1257" s="144"/>
    </row>
    <row r="1258" spans="3:58">
      <c r="C1258" s="144"/>
      <c r="D1258" s="144"/>
      <c r="E1258" s="144"/>
      <c r="F1258" s="144"/>
      <c r="G1258" s="144"/>
      <c r="H1258" s="144"/>
      <c r="I1258" s="144"/>
      <c r="J1258" s="144"/>
      <c r="K1258" s="144"/>
      <c r="L1258" s="144"/>
      <c r="M1258" s="144"/>
      <c r="N1258" s="144"/>
      <c r="O1258" s="144"/>
      <c r="P1258" s="144"/>
      <c r="Q1258" s="145"/>
      <c r="R1258" s="145"/>
      <c r="S1258" s="145"/>
      <c r="T1258" s="145"/>
      <c r="U1258" s="145"/>
      <c r="V1258" s="145"/>
      <c r="W1258" s="145"/>
      <c r="X1258" s="145"/>
      <c r="Y1258" s="145"/>
      <c r="Z1258" s="145"/>
      <c r="AA1258" s="145"/>
      <c r="AB1258" s="145"/>
      <c r="AC1258" s="145"/>
      <c r="AD1258" s="145"/>
      <c r="AE1258" s="144"/>
      <c r="AF1258" s="144"/>
      <c r="AG1258" s="144"/>
      <c r="AH1258" s="144"/>
      <c r="AI1258" s="144"/>
      <c r="AJ1258" s="144"/>
      <c r="AK1258" s="144"/>
      <c r="AL1258" s="144"/>
      <c r="AM1258" s="144"/>
      <c r="AN1258" s="144"/>
      <c r="AO1258" s="144"/>
      <c r="AP1258" s="144"/>
      <c r="AQ1258" s="144"/>
      <c r="AR1258" s="144"/>
      <c r="AS1258" s="144"/>
      <c r="AT1258" s="144"/>
      <c r="AU1258" s="144"/>
      <c r="AV1258" s="144"/>
      <c r="AW1258" s="144"/>
      <c r="AX1258" s="144"/>
      <c r="AY1258" s="144"/>
      <c r="AZ1258" s="144"/>
      <c r="BA1258" s="144"/>
      <c r="BB1258" s="144"/>
      <c r="BC1258" s="144"/>
      <c r="BD1258" s="144"/>
      <c r="BE1258" s="144"/>
      <c r="BF1258" s="144"/>
    </row>
    <row r="1259" spans="3:58">
      <c r="C1259" s="144"/>
      <c r="D1259" s="144"/>
      <c r="E1259" s="144"/>
      <c r="F1259" s="144"/>
      <c r="G1259" s="144"/>
      <c r="H1259" s="144"/>
      <c r="I1259" s="144"/>
      <c r="J1259" s="144"/>
      <c r="K1259" s="144"/>
      <c r="L1259" s="144"/>
      <c r="M1259" s="144"/>
      <c r="N1259" s="144"/>
      <c r="O1259" s="144"/>
      <c r="P1259" s="144"/>
      <c r="Q1259" s="145"/>
      <c r="R1259" s="145"/>
      <c r="S1259" s="145"/>
      <c r="T1259" s="145"/>
      <c r="U1259" s="145"/>
      <c r="V1259" s="145"/>
      <c r="W1259" s="145"/>
      <c r="X1259" s="145"/>
      <c r="Y1259" s="145"/>
      <c r="Z1259" s="145"/>
      <c r="AA1259" s="145"/>
      <c r="AB1259" s="145"/>
      <c r="AC1259" s="145"/>
      <c r="AD1259" s="145"/>
      <c r="AE1259" s="144"/>
      <c r="AF1259" s="144"/>
      <c r="AG1259" s="144"/>
      <c r="AH1259" s="144"/>
      <c r="AI1259" s="144"/>
      <c r="AJ1259" s="144"/>
      <c r="AK1259" s="144"/>
      <c r="AL1259" s="144"/>
      <c r="AM1259" s="144"/>
      <c r="AN1259" s="144"/>
      <c r="AO1259" s="144"/>
      <c r="AP1259" s="144"/>
      <c r="AQ1259" s="144"/>
      <c r="AR1259" s="144"/>
      <c r="AS1259" s="144"/>
      <c r="AT1259" s="144"/>
      <c r="AU1259" s="144"/>
      <c r="AV1259" s="144"/>
      <c r="AW1259" s="144"/>
      <c r="AX1259" s="144"/>
      <c r="AY1259" s="144"/>
      <c r="AZ1259" s="144"/>
      <c r="BA1259" s="144"/>
      <c r="BB1259" s="144"/>
      <c r="BC1259" s="144"/>
      <c r="BD1259" s="144"/>
      <c r="BE1259" s="144"/>
      <c r="BF1259" s="144"/>
    </row>
    <row r="1260" spans="3:58">
      <c r="C1260" s="144"/>
      <c r="D1260" s="144"/>
      <c r="E1260" s="144"/>
      <c r="F1260" s="144"/>
      <c r="G1260" s="144"/>
      <c r="H1260" s="144"/>
      <c r="I1260" s="144"/>
      <c r="J1260" s="144"/>
      <c r="K1260" s="144"/>
      <c r="L1260" s="144"/>
      <c r="M1260" s="144"/>
      <c r="N1260" s="144"/>
      <c r="O1260" s="144"/>
      <c r="P1260" s="144"/>
      <c r="Q1260" s="145"/>
      <c r="R1260" s="145"/>
      <c r="S1260" s="145"/>
      <c r="T1260" s="145"/>
      <c r="U1260" s="145"/>
      <c r="V1260" s="145"/>
      <c r="W1260" s="145"/>
      <c r="X1260" s="145"/>
      <c r="Y1260" s="145"/>
      <c r="Z1260" s="145"/>
      <c r="AA1260" s="145"/>
      <c r="AB1260" s="145"/>
      <c r="AC1260" s="145"/>
      <c r="AD1260" s="145"/>
      <c r="AE1260" s="144"/>
      <c r="AF1260" s="144"/>
      <c r="AG1260" s="144"/>
      <c r="AH1260" s="144"/>
      <c r="AI1260" s="144"/>
      <c r="AJ1260" s="144"/>
      <c r="AK1260" s="144"/>
      <c r="AL1260" s="144"/>
      <c r="AM1260" s="144"/>
      <c r="AN1260" s="144"/>
      <c r="AO1260" s="144"/>
      <c r="AP1260" s="144"/>
      <c r="AQ1260" s="144"/>
      <c r="AR1260" s="144"/>
      <c r="AS1260" s="144"/>
      <c r="AT1260" s="144"/>
      <c r="AU1260" s="144"/>
      <c r="AV1260" s="144"/>
      <c r="AW1260" s="144"/>
      <c r="AX1260" s="144"/>
      <c r="AY1260" s="144"/>
      <c r="AZ1260" s="144"/>
      <c r="BA1260" s="144"/>
      <c r="BB1260" s="144"/>
      <c r="BC1260" s="144"/>
      <c r="BD1260" s="144"/>
      <c r="BE1260" s="144"/>
      <c r="BF1260" s="144"/>
    </row>
    <row r="1261" spans="3:58">
      <c r="C1261" s="144"/>
      <c r="D1261" s="144"/>
      <c r="E1261" s="144"/>
      <c r="F1261" s="144"/>
      <c r="G1261" s="144"/>
      <c r="H1261" s="144"/>
      <c r="I1261" s="144"/>
      <c r="J1261" s="144"/>
      <c r="K1261" s="144"/>
      <c r="L1261" s="144"/>
      <c r="M1261" s="144"/>
      <c r="N1261" s="144"/>
      <c r="O1261" s="144"/>
      <c r="P1261" s="144"/>
      <c r="Q1261" s="145"/>
      <c r="R1261" s="145"/>
      <c r="S1261" s="145"/>
      <c r="T1261" s="145"/>
      <c r="U1261" s="145"/>
      <c r="V1261" s="145"/>
      <c r="W1261" s="145"/>
      <c r="X1261" s="145"/>
      <c r="Y1261" s="145"/>
      <c r="Z1261" s="145"/>
      <c r="AA1261" s="145"/>
      <c r="AB1261" s="145"/>
      <c r="AC1261" s="145"/>
      <c r="AD1261" s="145"/>
      <c r="AE1261" s="144"/>
      <c r="AF1261" s="144"/>
      <c r="AG1261" s="144"/>
      <c r="AH1261" s="144"/>
      <c r="AI1261" s="144"/>
      <c r="AJ1261" s="144"/>
      <c r="AK1261" s="144"/>
      <c r="AL1261" s="144"/>
      <c r="AM1261" s="144"/>
      <c r="AN1261" s="144"/>
      <c r="AO1261" s="144"/>
      <c r="AP1261" s="144"/>
      <c r="AQ1261" s="144"/>
      <c r="AR1261" s="144"/>
      <c r="AS1261" s="144"/>
      <c r="AT1261" s="144"/>
      <c r="AU1261" s="144"/>
      <c r="AV1261" s="144"/>
      <c r="AW1261" s="144"/>
      <c r="AX1261" s="144"/>
      <c r="AY1261" s="144"/>
      <c r="AZ1261" s="144"/>
      <c r="BA1261" s="144"/>
      <c r="BB1261" s="144"/>
      <c r="BC1261" s="144"/>
      <c r="BD1261" s="144"/>
      <c r="BE1261" s="144"/>
      <c r="BF1261" s="144"/>
    </row>
    <row r="1262" spans="3:58">
      <c r="C1262" s="144"/>
      <c r="D1262" s="144"/>
      <c r="E1262" s="144"/>
      <c r="F1262" s="144"/>
      <c r="G1262" s="144"/>
      <c r="H1262" s="144"/>
      <c r="I1262" s="144"/>
      <c r="J1262" s="144"/>
      <c r="K1262" s="144"/>
      <c r="L1262" s="144"/>
      <c r="M1262" s="144"/>
      <c r="N1262" s="144"/>
      <c r="O1262" s="144"/>
      <c r="P1262" s="144"/>
      <c r="Q1262" s="145"/>
      <c r="R1262" s="145"/>
      <c r="S1262" s="145"/>
      <c r="T1262" s="145"/>
      <c r="U1262" s="145"/>
      <c r="V1262" s="145"/>
      <c r="W1262" s="145"/>
      <c r="X1262" s="145"/>
      <c r="Y1262" s="145"/>
      <c r="Z1262" s="145"/>
      <c r="AA1262" s="145"/>
      <c r="AB1262" s="145"/>
      <c r="AC1262" s="145"/>
      <c r="AD1262" s="145"/>
      <c r="AE1262" s="144"/>
      <c r="AF1262" s="144"/>
      <c r="AG1262" s="144"/>
      <c r="AH1262" s="144"/>
      <c r="AI1262" s="144"/>
      <c r="AJ1262" s="144"/>
      <c r="AK1262" s="144"/>
      <c r="AL1262" s="144"/>
      <c r="AM1262" s="144"/>
      <c r="AN1262" s="144"/>
      <c r="AO1262" s="144"/>
      <c r="AP1262" s="144"/>
      <c r="AQ1262" s="144"/>
      <c r="AR1262" s="144"/>
      <c r="AS1262" s="144"/>
      <c r="AT1262" s="144"/>
      <c r="AU1262" s="144"/>
      <c r="AV1262" s="144"/>
      <c r="AW1262" s="144"/>
      <c r="AX1262" s="144"/>
      <c r="AY1262" s="144"/>
      <c r="AZ1262" s="144"/>
      <c r="BA1262" s="144"/>
      <c r="BB1262" s="144"/>
      <c r="BC1262" s="144"/>
      <c r="BD1262" s="144"/>
      <c r="BE1262" s="144"/>
      <c r="BF1262" s="144"/>
    </row>
    <row r="1263" spans="3:58">
      <c r="C1263" s="144"/>
      <c r="D1263" s="144"/>
      <c r="E1263" s="144"/>
      <c r="F1263" s="144"/>
      <c r="G1263" s="144"/>
      <c r="H1263" s="144"/>
      <c r="I1263" s="144"/>
      <c r="J1263" s="144"/>
      <c r="K1263" s="144"/>
      <c r="L1263" s="144"/>
      <c r="M1263" s="144"/>
      <c r="N1263" s="144"/>
      <c r="O1263" s="144"/>
      <c r="P1263" s="144"/>
      <c r="Q1263" s="145"/>
      <c r="R1263" s="145"/>
      <c r="S1263" s="145"/>
      <c r="T1263" s="145"/>
      <c r="U1263" s="145"/>
      <c r="V1263" s="145"/>
      <c r="W1263" s="145"/>
      <c r="X1263" s="145"/>
      <c r="Y1263" s="145"/>
      <c r="Z1263" s="145"/>
      <c r="AA1263" s="145"/>
      <c r="AB1263" s="145"/>
      <c r="AC1263" s="145"/>
      <c r="AD1263" s="145"/>
      <c r="AE1263" s="144"/>
      <c r="AF1263" s="144"/>
      <c r="AG1263" s="144"/>
      <c r="AH1263" s="144"/>
      <c r="AI1263" s="144"/>
      <c r="AJ1263" s="144"/>
      <c r="AK1263" s="144"/>
      <c r="AL1263" s="144"/>
      <c r="AM1263" s="144"/>
      <c r="AN1263" s="144"/>
      <c r="AO1263" s="144"/>
      <c r="AP1263" s="144"/>
      <c r="AQ1263" s="144"/>
      <c r="AR1263" s="144"/>
      <c r="AS1263" s="144"/>
      <c r="AT1263" s="144"/>
      <c r="AU1263" s="144"/>
      <c r="AV1263" s="144"/>
      <c r="AW1263" s="144"/>
      <c r="AX1263" s="144"/>
      <c r="AY1263" s="144"/>
      <c r="AZ1263" s="144"/>
      <c r="BA1263" s="144"/>
      <c r="BB1263" s="144"/>
      <c r="BC1263" s="144"/>
      <c r="BD1263" s="144"/>
      <c r="BE1263" s="144"/>
      <c r="BF1263" s="144"/>
    </row>
    <row r="1264" spans="3:58">
      <c r="C1264" s="144"/>
      <c r="D1264" s="144"/>
      <c r="E1264" s="144"/>
      <c r="F1264" s="144"/>
      <c r="G1264" s="144"/>
      <c r="H1264" s="144"/>
      <c r="I1264" s="144"/>
      <c r="J1264" s="144"/>
      <c r="K1264" s="144"/>
      <c r="L1264" s="144"/>
      <c r="M1264" s="144"/>
      <c r="N1264" s="144"/>
      <c r="O1264" s="144"/>
      <c r="P1264" s="144"/>
      <c r="Q1264" s="145"/>
      <c r="R1264" s="145"/>
      <c r="S1264" s="145"/>
      <c r="T1264" s="145"/>
      <c r="U1264" s="145"/>
      <c r="V1264" s="145"/>
      <c r="W1264" s="145"/>
      <c r="X1264" s="145"/>
      <c r="Y1264" s="145"/>
      <c r="Z1264" s="145"/>
      <c r="AA1264" s="145"/>
      <c r="AB1264" s="145"/>
      <c r="AC1264" s="145"/>
      <c r="AD1264" s="145"/>
      <c r="AE1264" s="144"/>
      <c r="AF1264" s="144"/>
      <c r="AG1264" s="144"/>
      <c r="AH1264" s="144"/>
      <c r="AI1264" s="144"/>
      <c r="AJ1264" s="144"/>
      <c r="AK1264" s="144"/>
      <c r="AL1264" s="144"/>
      <c r="AM1264" s="144"/>
      <c r="AN1264" s="144"/>
      <c r="AO1264" s="144"/>
      <c r="AP1264" s="144"/>
      <c r="AQ1264" s="144"/>
      <c r="AR1264" s="144"/>
      <c r="AS1264" s="144"/>
      <c r="AT1264" s="144"/>
      <c r="AU1264" s="144"/>
      <c r="AV1264" s="144"/>
      <c r="AW1264" s="144"/>
      <c r="AX1264" s="144"/>
      <c r="AY1264" s="144"/>
      <c r="AZ1264" s="144"/>
      <c r="BA1264" s="144"/>
      <c r="BB1264" s="144"/>
      <c r="BC1264" s="144"/>
      <c r="BD1264" s="144"/>
      <c r="BE1264" s="144"/>
      <c r="BF1264" s="144"/>
    </row>
    <row r="1265" spans="3:58">
      <c r="C1265" s="144"/>
      <c r="D1265" s="144"/>
      <c r="E1265" s="144"/>
      <c r="F1265" s="144"/>
      <c r="G1265" s="144"/>
      <c r="H1265" s="144"/>
      <c r="I1265" s="144"/>
      <c r="J1265" s="144"/>
      <c r="K1265" s="144"/>
      <c r="L1265" s="144"/>
      <c r="M1265" s="144"/>
      <c r="N1265" s="144"/>
      <c r="O1265" s="144"/>
      <c r="P1265" s="144"/>
      <c r="Q1265" s="145"/>
      <c r="R1265" s="145"/>
      <c r="S1265" s="145"/>
      <c r="T1265" s="145"/>
      <c r="U1265" s="145"/>
      <c r="V1265" s="145"/>
      <c r="W1265" s="145"/>
      <c r="X1265" s="145"/>
      <c r="Y1265" s="145"/>
      <c r="Z1265" s="145"/>
      <c r="AA1265" s="145"/>
      <c r="AB1265" s="145"/>
      <c r="AC1265" s="145"/>
      <c r="AD1265" s="145"/>
      <c r="AE1265" s="144"/>
      <c r="AF1265" s="144"/>
      <c r="AG1265" s="144"/>
      <c r="AH1265" s="144"/>
      <c r="AI1265" s="144"/>
      <c r="AJ1265" s="144"/>
      <c r="AK1265" s="144"/>
      <c r="AL1265" s="144"/>
      <c r="AM1265" s="144"/>
      <c r="AN1265" s="144"/>
      <c r="AO1265" s="144"/>
      <c r="AP1265" s="144"/>
      <c r="AQ1265" s="144"/>
      <c r="AR1265" s="144"/>
      <c r="AS1265" s="144"/>
      <c r="AT1265" s="144"/>
      <c r="AU1265" s="144"/>
      <c r="AV1265" s="144"/>
      <c r="AW1265" s="144"/>
      <c r="AX1265" s="144"/>
      <c r="AY1265" s="144"/>
      <c r="AZ1265" s="144"/>
      <c r="BA1265" s="144"/>
      <c r="BB1265" s="144"/>
      <c r="BC1265" s="144"/>
      <c r="BD1265" s="144"/>
      <c r="BE1265" s="144"/>
      <c r="BF1265" s="144"/>
    </row>
    <row r="1266" spans="3:58">
      <c r="C1266" s="144"/>
      <c r="D1266" s="144"/>
      <c r="E1266" s="144"/>
      <c r="F1266" s="144"/>
      <c r="G1266" s="144"/>
      <c r="H1266" s="144"/>
      <c r="I1266" s="144"/>
      <c r="J1266" s="144"/>
      <c r="K1266" s="144"/>
      <c r="L1266" s="144"/>
      <c r="M1266" s="144"/>
      <c r="N1266" s="144"/>
      <c r="O1266" s="144"/>
      <c r="P1266" s="144"/>
      <c r="Q1266" s="145"/>
      <c r="R1266" s="145"/>
      <c r="S1266" s="145"/>
      <c r="T1266" s="145"/>
      <c r="U1266" s="145"/>
      <c r="V1266" s="145"/>
      <c r="W1266" s="145"/>
      <c r="X1266" s="145"/>
      <c r="Y1266" s="145"/>
      <c r="Z1266" s="145"/>
      <c r="AA1266" s="145"/>
      <c r="AB1266" s="145"/>
      <c r="AC1266" s="145"/>
      <c r="AD1266" s="145"/>
      <c r="AE1266" s="144"/>
      <c r="AF1266" s="144"/>
      <c r="AG1266" s="144"/>
      <c r="AH1266" s="144"/>
      <c r="AI1266" s="144"/>
      <c r="AJ1266" s="144"/>
      <c r="AK1266" s="144"/>
      <c r="AL1266" s="144"/>
      <c r="AM1266" s="144"/>
      <c r="AN1266" s="144"/>
      <c r="AO1266" s="144"/>
      <c r="AP1266" s="144"/>
      <c r="AQ1266" s="144"/>
      <c r="AR1266" s="144"/>
      <c r="AS1266" s="144"/>
      <c r="AT1266" s="144"/>
      <c r="AU1266" s="144"/>
      <c r="AV1266" s="144"/>
      <c r="AW1266" s="144"/>
      <c r="AX1266" s="144"/>
      <c r="AY1266" s="144"/>
      <c r="AZ1266" s="144"/>
      <c r="BA1266" s="144"/>
      <c r="BB1266" s="144"/>
      <c r="BC1266" s="144"/>
      <c r="BD1266" s="144"/>
      <c r="BE1266" s="144"/>
      <c r="BF1266" s="144"/>
    </row>
    <row r="1267" spans="3:58">
      <c r="C1267" s="144"/>
      <c r="D1267" s="144"/>
      <c r="E1267" s="144"/>
      <c r="F1267" s="144"/>
      <c r="G1267" s="144"/>
      <c r="H1267" s="144"/>
      <c r="I1267" s="144"/>
      <c r="J1267" s="144"/>
      <c r="K1267" s="144"/>
      <c r="L1267" s="144"/>
      <c r="M1267" s="144"/>
      <c r="N1267" s="144"/>
      <c r="O1267" s="144"/>
      <c r="P1267" s="144"/>
      <c r="Q1267" s="145"/>
      <c r="R1267" s="145"/>
      <c r="S1267" s="145"/>
      <c r="T1267" s="145"/>
      <c r="U1267" s="145"/>
      <c r="V1267" s="145"/>
      <c r="W1267" s="145"/>
      <c r="X1267" s="145"/>
      <c r="Y1267" s="145"/>
      <c r="Z1267" s="145"/>
      <c r="AA1267" s="145"/>
      <c r="AB1267" s="145"/>
      <c r="AC1267" s="145"/>
      <c r="AD1267" s="145"/>
      <c r="AE1267" s="144"/>
      <c r="AF1267" s="144"/>
      <c r="AG1267" s="144"/>
      <c r="AH1267" s="144"/>
      <c r="AI1267" s="144"/>
      <c r="AJ1267" s="144"/>
      <c r="AK1267" s="144"/>
      <c r="AL1267" s="144"/>
      <c r="AM1267" s="144"/>
      <c r="AN1267" s="144"/>
      <c r="AO1267" s="144"/>
      <c r="AP1267" s="144"/>
      <c r="AQ1267" s="144"/>
      <c r="AR1267" s="144"/>
      <c r="AS1267" s="144"/>
      <c r="AT1267" s="144"/>
      <c r="AU1267" s="144"/>
      <c r="AV1267" s="144"/>
      <c r="AW1267" s="144"/>
      <c r="AX1267" s="144"/>
      <c r="AY1267" s="144"/>
      <c r="AZ1267" s="144"/>
      <c r="BA1267" s="144"/>
      <c r="BB1267" s="144"/>
      <c r="BC1267" s="144"/>
      <c r="BD1267" s="144"/>
      <c r="BE1267" s="144"/>
      <c r="BF1267" s="144"/>
    </row>
    <row r="1268" spans="3:58">
      <c r="C1268" s="144"/>
      <c r="D1268" s="144"/>
      <c r="E1268" s="144"/>
      <c r="F1268" s="144"/>
      <c r="G1268" s="144"/>
      <c r="H1268" s="144"/>
      <c r="I1268" s="144"/>
      <c r="J1268" s="144"/>
      <c r="K1268" s="144"/>
      <c r="L1268" s="144"/>
      <c r="M1268" s="144"/>
      <c r="N1268" s="144"/>
      <c r="O1268" s="144"/>
      <c r="P1268" s="144"/>
      <c r="Q1268" s="145"/>
      <c r="R1268" s="145"/>
      <c r="S1268" s="145"/>
      <c r="T1268" s="145"/>
      <c r="U1268" s="145"/>
      <c r="V1268" s="145"/>
      <c r="W1268" s="145"/>
      <c r="X1268" s="145"/>
      <c r="Y1268" s="145"/>
      <c r="Z1268" s="145"/>
      <c r="AA1268" s="145"/>
      <c r="AB1268" s="145"/>
      <c r="AC1268" s="145"/>
      <c r="AD1268" s="145"/>
      <c r="AE1268" s="144"/>
      <c r="AF1268" s="144"/>
      <c r="AG1268" s="144"/>
      <c r="AH1268" s="144"/>
      <c r="AI1268" s="144"/>
      <c r="AJ1268" s="144"/>
      <c r="AK1268" s="144"/>
      <c r="AL1268" s="144"/>
      <c r="AM1268" s="144"/>
      <c r="AN1268" s="144"/>
      <c r="AO1268" s="144"/>
      <c r="AP1268" s="144"/>
      <c r="AQ1268" s="144"/>
      <c r="AR1268" s="144"/>
      <c r="AS1268" s="144"/>
      <c r="AT1268" s="144"/>
      <c r="AU1268" s="144"/>
      <c r="AV1268" s="144"/>
      <c r="AW1268" s="144"/>
      <c r="AX1268" s="144"/>
      <c r="AY1268" s="144"/>
      <c r="AZ1268" s="144"/>
      <c r="BA1268" s="144"/>
      <c r="BB1268" s="144"/>
      <c r="BC1268" s="144"/>
      <c r="BD1268" s="144"/>
      <c r="BE1268" s="144"/>
      <c r="BF1268" s="144"/>
    </row>
    <row r="1269" spans="3:58">
      <c r="C1269" s="144"/>
      <c r="D1269" s="144"/>
      <c r="E1269" s="144"/>
      <c r="F1269" s="144"/>
      <c r="G1269" s="144"/>
      <c r="H1269" s="144"/>
      <c r="I1269" s="144"/>
      <c r="J1269" s="144"/>
      <c r="K1269" s="144"/>
      <c r="L1269" s="144"/>
      <c r="M1269" s="144"/>
      <c r="N1269" s="144"/>
      <c r="O1269" s="144"/>
      <c r="P1269" s="144"/>
      <c r="Q1269" s="145"/>
      <c r="R1269" s="145"/>
      <c r="S1269" s="145"/>
      <c r="T1269" s="145"/>
      <c r="U1269" s="145"/>
      <c r="V1269" s="145"/>
      <c r="W1269" s="145"/>
      <c r="X1269" s="145"/>
      <c r="Y1269" s="145"/>
      <c r="Z1269" s="145"/>
      <c r="AA1269" s="145"/>
      <c r="AB1269" s="145"/>
      <c r="AC1269" s="145"/>
      <c r="AD1269" s="145"/>
      <c r="AE1269" s="144"/>
      <c r="AF1269" s="144"/>
      <c r="AG1269" s="144"/>
      <c r="AH1269" s="144"/>
      <c r="AI1269" s="144"/>
      <c r="AJ1269" s="144"/>
      <c r="AK1269" s="144"/>
      <c r="AL1269" s="144"/>
      <c r="AM1269" s="144"/>
      <c r="AN1269" s="144"/>
      <c r="AO1269" s="144"/>
      <c r="AP1269" s="144"/>
      <c r="AQ1269" s="144"/>
      <c r="AR1269" s="144"/>
      <c r="AS1269" s="144"/>
      <c r="AT1269" s="144"/>
      <c r="AU1269" s="144"/>
      <c r="AV1269" s="144"/>
      <c r="AW1269" s="144"/>
      <c r="AX1269" s="144"/>
      <c r="AY1269" s="144"/>
      <c r="AZ1269" s="144"/>
      <c r="BA1269" s="144"/>
      <c r="BB1269" s="144"/>
      <c r="BC1269" s="144"/>
      <c r="BD1269" s="144"/>
      <c r="BE1269" s="144"/>
      <c r="BF1269" s="144"/>
    </row>
    <row r="1270" spans="3:58">
      <c r="C1270" s="144"/>
      <c r="D1270" s="144"/>
      <c r="E1270" s="144"/>
      <c r="F1270" s="144"/>
      <c r="G1270" s="144"/>
      <c r="H1270" s="144"/>
      <c r="I1270" s="144"/>
      <c r="J1270" s="144"/>
      <c r="K1270" s="144"/>
      <c r="L1270" s="144"/>
      <c r="M1270" s="144"/>
      <c r="N1270" s="144"/>
      <c r="O1270" s="144"/>
      <c r="P1270" s="144"/>
      <c r="Q1270" s="145"/>
      <c r="R1270" s="145"/>
      <c r="S1270" s="145"/>
      <c r="T1270" s="145"/>
      <c r="U1270" s="145"/>
      <c r="V1270" s="145"/>
      <c r="W1270" s="145"/>
      <c r="X1270" s="145"/>
      <c r="Y1270" s="145"/>
      <c r="Z1270" s="145"/>
      <c r="AA1270" s="145"/>
      <c r="AB1270" s="145"/>
      <c r="AC1270" s="145"/>
      <c r="AD1270" s="145"/>
      <c r="AE1270" s="144"/>
      <c r="AF1270" s="144"/>
      <c r="AG1270" s="144"/>
      <c r="AH1270" s="144"/>
      <c r="AI1270" s="144"/>
      <c r="AJ1270" s="144"/>
      <c r="AK1270" s="144"/>
      <c r="AL1270" s="144"/>
      <c r="AM1270" s="144"/>
      <c r="AN1270" s="144"/>
      <c r="AO1270" s="144"/>
      <c r="AP1270" s="144"/>
      <c r="AQ1270" s="144"/>
      <c r="AR1270" s="144"/>
      <c r="AS1270" s="144"/>
      <c r="AT1270" s="144"/>
      <c r="AU1270" s="144"/>
      <c r="AV1270" s="144"/>
      <c r="AW1270" s="144"/>
      <c r="AX1270" s="144"/>
      <c r="AY1270" s="144"/>
      <c r="AZ1270" s="144"/>
      <c r="BA1270" s="144"/>
      <c r="BB1270" s="144"/>
      <c r="BC1270" s="144"/>
      <c r="BD1270" s="144"/>
      <c r="BE1270" s="144"/>
      <c r="BF1270" s="144"/>
    </row>
    <row r="1271" spans="3:58">
      <c r="C1271" s="144"/>
      <c r="D1271" s="144"/>
      <c r="E1271" s="144"/>
      <c r="F1271" s="144"/>
      <c r="G1271" s="144"/>
      <c r="H1271" s="144"/>
      <c r="I1271" s="144"/>
      <c r="J1271" s="144"/>
      <c r="K1271" s="144"/>
      <c r="L1271" s="144"/>
      <c r="M1271" s="144"/>
      <c r="N1271" s="144"/>
      <c r="O1271" s="144"/>
      <c r="P1271" s="144"/>
      <c r="Q1271" s="145"/>
      <c r="R1271" s="145"/>
      <c r="S1271" s="145"/>
      <c r="T1271" s="145"/>
      <c r="U1271" s="145"/>
      <c r="V1271" s="145"/>
      <c r="W1271" s="145"/>
      <c r="X1271" s="145"/>
      <c r="Y1271" s="145"/>
      <c r="Z1271" s="145"/>
      <c r="AA1271" s="145"/>
      <c r="AB1271" s="145"/>
      <c r="AC1271" s="145"/>
      <c r="AD1271" s="145"/>
      <c r="AE1271" s="144"/>
      <c r="AF1271" s="144"/>
      <c r="AG1271" s="144"/>
      <c r="AH1271" s="144"/>
      <c r="AI1271" s="144"/>
      <c r="AJ1271" s="144"/>
      <c r="AK1271" s="144"/>
      <c r="AL1271" s="144"/>
      <c r="AM1271" s="144"/>
      <c r="AN1271" s="144"/>
      <c r="AO1271" s="144"/>
      <c r="AP1271" s="144"/>
      <c r="AQ1271" s="144"/>
      <c r="AR1271" s="144"/>
      <c r="AS1271" s="144"/>
      <c r="AT1271" s="144"/>
      <c r="AU1271" s="144"/>
      <c r="AV1271" s="144"/>
      <c r="AW1271" s="144"/>
      <c r="AX1271" s="144"/>
      <c r="AY1271" s="144"/>
      <c r="AZ1271" s="144"/>
      <c r="BA1271" s="144"/>
      <c r="BB1271" s="144"/>
      <c r="BC1271" s="144"/>
      <c r="BD1271" s="144"/>
      <c r="BE1271" s="144"/>
      <c r="BF1271" s="144"/>
    </row>
    <row r="1272" spans="3:58">
      <c r="C1272" s="144"/>
      <c r="D1272" s="144"/>
      <c r="E1272" s="144"/>
      <c r="F1272" s="144"/>
      <c r="G1272" s="144"/>
      <c r="H1272" s="144"/>
      <c r="I1272" s="144"/>
      <c r="J1272" s="144"/>
      <c r="K1272" s="144"/>
      <c r="L1272" s="144"/>
      <c r="M1272" s="144"/>
      <c r="N1272" s="144"/>
      <c r="O1272" s="144"/>
      <c r="P1272" s="144"/>
      <c r="Q1272" s="145"/>
      <c r="R1272" s="145"/>
      <c r="S1272" s="145"/>
      <c r="T1272" s="145"/>
      <c r="U1272" s="145"/>
      <c r="V1272" s="145"/>
      <c r="W1272" s="145"/>
      <c r="X1272" s="145"/>
      <c r="Y1272" s="145"/>
      <c r="Z1272" s="145"/>
      <c r="AA1272" s="145"/>
      <c r="AB1272" s="145"/>
      <c r="AC1272" s="145"/>
      <c r="AD1272" s="145"/>
      <c r="AE1272" s="144"/>
      <c r="AF1272" s="144"/>
      <c r="AG1272" s="144"/>
      <c r="AH1272" s="144"/>
      <c r="AI1272" s="144"/>
      <c r="AJ1272" s="144"/>
      <c r="AK1272" s="144"/>
      <c r="AL1272" s="144"/>
      <c r="AM1272" s="144"/>
      <c r="AN1272" s="144"/>
      <c r="AO1272" s="144"/>
      <c r="AP1272" s="144"/>
      <c r="AQ1272" s="144"/>
      <c r="AR1272" s="144"/>
      <c r="AS1272" s="144"/>
      <c r="AT1272" s="144"/>
      <c r="AU1272" s="144"/>
      <c r="AV1272" s="144"/>
      <c r="AW1272" s="144"/>
      <c r="AX1272" s="144"/>
      <c r="AY1272" s="144"/>
      <c r="AZ1272" s="144"/>
      <c r="BA1272" s="144"/>
      <c r="BB1272" s="144"/>
      <c r="BC1272" s="144"/>
      <c r="BD1272" s="144"/>
      <c r="BE1272" s="144"/>
      <c r="BF1272" s="144"/>
    </row>
    <row r="1273" spans="3:58">
      <c r="C1273" s="144"/>
      <c r="D1273" s="144"/>
      <c r="E1273" s="144"/>
      <c r="F1273" s="144"/>
      <c r="G1273" s="144"/>
      <c r="H1273" s="144"/>
      <c r="I1273" s="144"/>
      <c r="J1273" s="144"/>
      <c r="K1273" s="144"/>
      <c r="L1273" s="144"/>
      <c r="M1273" s="144"/>
      <c r="N1273" s="144"/>
      <c r="O1273" s="144"/>
      <c r="P1273" s="144"/>
      <c r="Q1273" s="145"/>
      <c r="R1273" s="145"/>
      <c r="S1273" s="145"/>
      <c r="T1273" s="145"/>
      <c r="U1273" s="145"/>
      <c r="V1273" s="145"/>
      <c r="W1273" s="145"/>
      <c r="X1273" s="145"/>
      <c r="Y1273" s="145"/>
      <c r="Z1273" s="145"/>
      <c r="AA1273" s="145"/>
      <c r="AB1273" s="145"/>
      <c r="AC1273" s="145"/>
      <c r="AD1273" s="145"/>
      <c r="AE1273" s="144"/>
      <c r="AF1273" s="144"/>
      <c r="AG1273" s="144"/>
      <c r="AH1273" s="144"/>
      <c r="AI1273" s="144"/>
      <c r="AJ1273" s="144"/>
      <c r="AK1273" s="144"/>
      <c r="AL1273" s="144"/>
      <c r="AM1273" s="144"/>
      <c r="AN1273" s="144"/>
      <c r="AO1273" s="144"/>
      <c r="AP1273" s="144"/>
      <c r="AQ1273" s="144"/>
      <c r="AR1273" s="144"/>
      <c r="AS1273" s="144"/>
      <c r="AT1273" s="144"/>
      <c r="AU1273" s="144"/>
      <c r="AV1273" s="144"/>
      <c r="AW1273" s="144"/>
      <c r="AX1273" s="144"/>
      <c r="AY1273" s="144"/>
      <c r="AZ1273" s="144"/>
      <c r="BA1273" s="144"/>
      <c r="BB1273" s="144"/>
      <c r="BC1273" s="144"/>
      <c r="BD1273" s="144"/>
      <c r="BE1273" s="144"/>
      <c r="BF1273" s="144"/>
    </row>
    <row r="1274" spans="3:58">
      <c r="C1274" s="144"/>
      <c r="D1274" s="144"/>
      <c r="E1274" s="144"/>
      <c r="F1274" s="144"/>
      <c r="G1274" s="144"/>
      <c r="H1274" s="144"/>
      <c r="I1274" s="144"/>
      <c r="J1274" s="144"/>
      <c r="K1274" s="144"/>
      <c r="L1274" s="144"/>
      <c r="M1274" s="144"/>
      <c r="N1274" s="144"/>
      <c r="O1274" s="144"/>
      <c r="P1274" s="144"/>
      <c r="Q1274" s="145"/>
      <c r="R1274" s="145"/>
      <c r="S1274" s="145"/>
      <c r="T1274" s="145"/>
      <c r="U1274" s="145"/>
      <c r="V1274" s="145"/>
      <c r="W1274" s="145"/>
      <c r="X1274" s="145"/>
      <c r="Y1274" s="145"/>
      <c r="Z1274" s="145"/>
      <c r="AA1274" s="145"/>
      <c r="AB1274" s="145"/>
      <c r="AC1274" s="145"/>
      <c r="AD1274" s="145"/>
      <c r="AE1274" s="144"/>
      <c r="AF1274" s="144"/>
      <c r="AG1274" s="144"/>
      <c r="AH1274" s="144"/>
      <c r="AI1274" s="144"/>
      <c r="AJ1274" s="144"/>
      <c r="AK1274" s="144"/>
      <c r="AL1274" s="144"/>
      <c r="AM1274" s="144"/>
      <c r="AN1274" s="144"/>
      <c r="AO1274" s="144"/>
      <c r="AP1274" s="144"/>
      <c r="AQ1274" s="144"/>
      <c r="AR1274" s="144"/>
      <c r="AS1274" s="144"/>
      <c r="AT1274" s="144"/>
      <c r="AU1274" s="144"/>
      <c r="AV1274" s="144"/>
      <c r="AW1274" s="144"/>
      <c r="AX1274" s="144"/>
      <c r="AY1274" s="144"/>
      <c r="AZ1274" s="144"/>
      <c r="BA1274" s="144"/>
      <c r="BB1274" s="144"/>
      <c r="BC1274" s="144"/>
      <c r="BD1274" s="144"/>
      <c r="BE1274" s="144"/>
      <c r="BF1274" s="144"/>
    </row>
    <row r="1275" spans="3:58">
      <c r="C1275" s="144"/>
      <c r="D1275" s="144"/>
      <c r="E1275" s="144"/>
      <c r="F1275" s="144"/>
      <c r="G1275" s="144"/>
      <c r="H1275" s="144"/>
      <c r="I1275" s="144"/>
      <c r="J1275" s="144"/>
      <c r="K1275" s="144"/>
      <c r="L1275" s="144"/>
      <c r="M1275" s="144"/>
      <c r="N1275" s="144"/>
      <c r="O1275" s="144"/>
      <c r="P1275" s="144"/>
      <c r="Q1275" s="145"/>
      <c r="R1275" s="145"/>
      <c r="S1275" s="145"/>
      <c r="T1275" s="145"/>
      <c r="U1275" s="145"/>
      <c r="V1275" s="145"/>
      <c r="W1275" s="145"/>
      <c r="X1275" s="145"/>
      <c r="Y1275" s="145"/>
      <c r="Z1275" s="145"/>
      <c r="AA1275" s="145"/>
      <c r="AB1275" s="145"/>
      <c r="AC1275" s="145"/>
      <c r="AD1275" s="145"/>
      <c r="AE1275" s="144"/>
      <c r="AF1275" s="144"/>
      <c r="AG1275" s="144"/>
      <c r="AH1275" s="144"/>
      <c r="AI1275" s="144"/>
      <c r="AJ1275" s="144"/>
      <c r="AK1275" s="144"/>
      <c r="AL1275" s="144"/>
      <c r="AM1275" s="144"/>
      <c r="AN1275" s="144"/>
      <c r="AO1275" s="144"/>
      <c r="AP1275" s="144"/>
      <c r="AQ1275" s="144"/>
      <c r="AR1275" s="144"/>
      <c r="AS1275" s="144"/>
      <c r="AT1275" s="144"/>
      <c r="AU1275" s="144"/>
      <c r="AV1275" s="144"/>
      <c r="AW1275" s="144"/>
      <c r="AX1275" s="144"/>
      <c r="AY1275" s="144"/>
      <c r="AZ1275" s="144"/>
      <c r="BA1275" s="144"/>
      <c r="BB1275" s="144"/>
      <c r="BC1275" s="144"/>
      <c r="BD1275" s="144"/>
      <c r="BE1275" s="144"/>
      <c r="BF1275" s="144"/>
    </row>
    <row r="1276" spans="3:58">
      <c r="C1276" s="144"/>
      <c r="D1276" s="144"/>
      <c r="E1276" s="144"/>
      <c r="F1276" s="144"/>
      <c r="G1276" s="144"/>
      <c r="H1276" s="144"/>
      <c r="I1276" s="144"/>
      <c r="J1276" s="144"/>
      <c r="K1276" s="144"/>
      <c r="L1276" s="144"/>
      <c r="M1276" s="144"/>
      <c r="N1276" s="144"/>
      <c r="O1276" s="144"/>
      <c r="P1276" s="144"/>
      <c r="Q1276" s="145"/>
      <c r="R1276" s="145"/>
      <c r="S1276" s="145"/>
      <c r="T1276" s="145"/>
      <c r="U1276" s="145"/>
      <c r="V1276" s="145"/>
      <c r="W1276" s="145"/>
      <c r="X1276" s="145"/>
      <c r="Y1276" s="145"/>
      <c r="Z1276" s="145"/>
      <c r="AA1276" s="145"/>
      <c r="AB1276" s="145"/>
      <c r="AC1276" s="145"/>
      <c r="AD1276" s="145"/>
      <c r="AE1276" s="144"/>
      <c r="AF1276" s="144"/>
      <c r="AG1276" s="144"/>
      <c r="AH1276" s="144"/>
      <c r="AI1276" s="144"/>
      <c r="AJ1276" s="144"/>
      <c r="AK1276" s="144"/>
      <c r="AL1276" s="144"/>
      <c r="AM1276" s="144"/>
      <c r="AN1276" s="144"/>
      <c r="AO1276" s="144"/>
      <c r="AP1276" s="144"/>
      <c r="AQ1276" s="144"/>
      <c r="AR1276" s="144"/>
      <c r="AS1276" s="144"/>
      <c r="AT1276" s="144"/>
      <c r="AU1276" s="144"/>
      <c r="AV1276" s="144"/>
      <c r="AW1276" s="144"/>
      <c r="AX1276" s="144"/>
      <c r="AY1276" s="144"/>
      <c r="AZ1276" s="144"/>
      <c r="BA1276" s="144"/>
      <c r="BB1276" s="144"/>
      <c r="BC1276" s="144"/>
      <c r="BD1276" s="144"/>
      <c r="BE1276" s="144"/>
      <c r="BF1276" s="144"/>
    </row>
    <row r="1277" spans="3:58">
      <c r="C1277" s="144"/>
      <c r="D1277" s="144"/>
      <c r="E1277" s="144"/>
      <c r="F1277" s="144"/>
      <c r="G1277" s="144"/>
      <c r="H1277" s="144"/>
      <c r="I1277" s="144"/>
      <c r="J1277" s="144"/>
      <c r="K1277" s="144"/>
      <c r="L1277" s="144"/>
      <c r="M1277" s="144"/>
      <c r="N1277" s="144"/>
      <c r="O1277" s="144"/>
      <c r="P1277" s="144"/>
      <c r="Q1277" s="145"/>
      <c r="R1277" s="145"/>
      <c r="S1277" s="145"/>
      <c r="T1277" s="145"/>
      <c r="U1277" s="145"/>
      <c r="V1277" s="145"/>
      <c r="W1277" s="145"/>
      <c r="X1277" s="145"/>
      <c r="Y1277" s="145"/>
      <c r="Z1277" s="145"/>
      <c r="AA1277" s="145"/>
      <c r="AB1277" s="145"/>
      <c r="AC1277" s="145"/>
      <c r="AD1277" s="145"/>
      <c r="AE1277" s="144"/>
      <c r="AF1277" s="144"/>
      <c r="AG1277" s="144"/>
      <c r="AH1277" s="144"/>
      <c r="AI1277" s="144"/>
      <c r="AJ1277" s="144"/>
      <c r="AK1277" s="144"/>
      <c r="AL1277" s="144"/>
      <c r="AM1277" s="144"/>
      <c r="AN1277" s="144"/>
      <c r="AO1277" s="144"/>
      <c r="AP1277" s="144"/>
      <c r="AQ1277" s="144"/>
      <c r="AR1277" s="144"/>
      <c r="AS1277" s="144"/>
      <c r="AT1277" s="144"/>
      <c r="AU1277" s="144"/>
      <c r="AV1277" s="144"/>
      <c r="AW1277" s="144"/>
      <c r="AX1277" s="144"/>
      <c r="AY1277" s="144"/>
      <c r="AZ1277" s="144"/>
      <c r="BA1277" s="144"/>
      <c r="BB1277" s="144"/>
      <c r="BC1277" s="144"/>
      <c r="BD1277" s="144"/>
      <c r="BE1277" s="144"/>
      <c r="BF1277" s="144"/>
    </row>
    <row r="1278" spans="3:58">
      <c r="C1278" s="144"/>
      <c r="D1278" s="144"/>
      <c r="E1278" s="144"/>
      <c r="F1278" s="144"/>
      <c r="G1278" s="144"/>
      <c r="H1278" s="144"/>
      <c r="I1278" s="144"/>
      <c r="J1278" s="144"/>
      <c r="K1278" s="144"/>
      <c r="L1278" s="144"/>
      <c r="M1278" s="144"/>
      <c r="N1278" s="144"/>
      <c r="O1278" s="144"/>
      <c r="P1278" s="144"/>
      <c r="Q1278" s="145"/>
      <c r="R1278" s="145"/>
      <c r="S1278" s="145"/>
      <c r="T1278" s="145"/>
      <c r="U1278" s="145"/>
      <c r="V1278" s="145"/>
      <c r="W1278" s="145"/>
      <c r="X1278" s="145"/>
      <c r="Y1278" s="145"/>
      <c r="Z1278" s="145"/>
      <c r="AA1278" s="145"/>
      <c r="AB1278" s="145"/>
      <c r="AC1278" s="145"/>
      <c r="AD1278" s="145"/>
      <c r="AE1278" s="144"/>
      <c r="AF1278" s="144"/>
      <c r="AG1278" s="144"/>
      <c r="AH1278" s="144"/>
      <c r="AI1278" s="144"/>
      <c r="AJ1278" s="144"/>
      <c r="AK1278" s="144"/>
      <c r="AL1278" s="144"/>
      <c r="AM1278" s="144"/>
      <c r="AN1278" s="144"/>
      <c r="AO1278" s="144"/>
      <c r="AP1278" s="144"/>
      <c r="AQ1278" s="144"/>
      <c r="AR1278" s="144"/>
      <c r="AS1278" s="144"/>
      <c r="AT1278" s="144"/>
      <c r="AU1278" s="144"/>
      <c r="AV1278" s="144"/>
      <c r="AW1278" s="144"/>
      <c r="AX1278" s="144"/>
      <c r="AY1278" s="144"/>
      <c r="AZ1278" s="144"/>
      <c r="BA1278" s="144"/>
      <c r="BB1278" s="144"/>
      <c r="BC1278" s="144"/>
      <c r="BD1278" s="144"/>
      <c r="BE1278" s="144"/>
      <c r="BF1278" s="144"/>
    </row>
    <row r="1279" spans="3:58">
      <c r="C1279" s="144"/>
      <c r="D1279" s="144"/>
      <c r="E1279" s="144"/>
      <c r="F1279" s="144"/>
      <c r="G1279" s="144"/>
      <c r="H1279" s="144"/>
      <c r="I1279" s="144"/>
      <c r="J1279" s="144"/>
      <c r="K1279" s="144"/>
      <c r="L1279" s="144"/>
      <c r="M1279" s="144"/>
      <c r="N1279" s="144"/>
      <c r="O1279" s="144"/>
      <c r="P1279" s="144"/>
      <c r="Q1279" s="145"/>
      <c r="R1279" s="145"/>
      <c r="S1279" s="145"/>
      <c r="T1279" s="145"/>
      <c r="U1279" s="145"/>
      <c r="V1279" s="145"/>
      <c r="W1279" s="145"/>
      <c r="X1279" s="145"/>
      <c r="Y1279" s="145"/>
      <c r="Z1279" s="145"/>
      <c r="AA1279" s="145"/>
      <c r="AB1279" s="145"/>
      <c r="AC1279" s="145"/>
      <c r="AD1279" s="145"/>
      <c r="AE1279" s="144"/>
      <c r="AF1279" s="144"/>
      <c r="AG1279" s="144"/>
      <c r="AH1279" s="144"/>
      <c r="AI1279" s="144"/>
      <c r="AJ1279" s="144"/>
      <c r="AK1279" s="144"/>
      <c r="AL1279" s="144"/>
      <c r="AM1279" s="144"/>
      <c r="AN1279" s="144"/>
      <c r="AO1279" s="144"/>
      <c r="AP1279" s="144"/>
      <c r="AQ1279" s="144"/>
      <c r="AR1279" s="144"/>
      <c r="AS1279" s="144"/>
      <c r="AT1279" s="144"/>
      <c r="AU1279" s="144"/>
      <c r="AV1279" s="144"/>
      <c r="AW1279" s="144"/>
      <c r="AX1279" s="144"/>
      <c r="AY1279" s="144"/>
      <c r="AZ1279" s="144"/>
      <c r="BA1279" s="144"/>
      <c r="BB1279" s="144"/>
      <c r="BC1279" s="144"/>
      <c r="BD1279" s="144"/>
      <c r="BE1279" s="144"/>
      <c r="BF1279" s="144"/>
    </row>
    <row r="1280" spans="3:58">
      <c r="C1280" s="144"/>
      <c r="D1280" s="144"/>
      <c r="E1280" s="144"/>
      <c r="F1280" s="144"/>
      <c r="G1280" s="144"/>
      <c r="H1280" s="144"/>
      <c r="I1280" s="144"/>
      <c r="J1280" s="144"/>
      <c r="K1280" s="144"/>
      <c r="L1280" s="144"/>
      <c r="M1280" s="144"/>
      <c r="N1280" s="144"/>
      <c r="O1280" s="144"/>
      <c r="P1280" s="144"/>
      <c r="Q1280" s="145"/>
      <c r="R1280" s="145"/>
      <c r="S1280" s="145"/>
      <c r="T1280" s="145"/>
      <c r="U1280" s="145"/>
      <c r="V1280" s="145"/>
      <c r="W1280" s="145"/>
      <c r="X1280" s="145"/>
      <c r="Y1280" s="145"/>
      <c r="Z1280" s="145"/>
      <c r="AA1280" s="145"/>
      <c r="AB1280" s="145"/>
      <c r="AC1280" s="145"/>
      <c r="AD1280" s="145"/>
      <c r="AE1280" s="144"/>
      <c r="AF1280" s="144"/>
      <c r="AG1280" s="144"/>
      <c r="AH1280" s="144"/>
      <c r="AI1280" s="144"/>
      <c r="AJ1280" s="144"/>
      <c r="AK1280" s="144"/>
      <c r="AL1280" s="144"/>
      <c r="AM1280" s="144"/>
      <c r="AN1280" s="144"/>
      <c r="AO1280" s="144"/>
      <c r="AP1280" s="144"/>
      <c r="AQ1280" s="144"/>
      <c r="AR1280" s="144"/>
      <c r="AS1280" s="144"/>
      <c r="AT1280" s="144"/>
      <c r="AU1280" s="144"/>
      <c r="AV1280" s="144"/>
      <c r="AW1280" s="144"/>
      <c r="AX1280" s="144"/>
      <c r="AY1280" s="144"/>
      <c r="AZ1280" s="144"/>
      <c r="BA1280" s="144"/>
      <c r="BB1280" s="144"/>
      <c r="BC1280" s="144"/>
      <c r="BD1280" s="144"/>
      <c r="BE1280" s="144"/>
      <c r="BF1280" s="144"/>
    </row>
    <row r="1281" spans="3:58">
      <c r="C1281" s="144"/>
      <c r="D1281" s="144"/>
      <c r="E1281" s="144"/>
      <c r="F1281" s="144"/>
      <c r="G1281" s="144"/>
      <c r="H1281" s="144"/>
      <c r="I1281" s="144"/>
      <c r="J1281" s="144"/>
      <c r="K1281" s="144"/>
      <c r="L1281" s="144"/>
      <c r="M1281" s="144"/>
      <c r="N1281" s="144"/>
      <c r="O1281" s="144"/>
      <c r="P1281" s="144"/>
      <c r="Q1281" s="145"/>
      <c r="R1281" s="145"/>
      <c r="S1281" s="145"/>
      <c r="T1281" s="145"/>
      <c r="U1281" s="145"/>
      <c r="V1281" s="145"/>
      <c r="W1281" s="145"/>
      <c r="X1281" s="145"/>
      <c r="Y1281" s="145"/>
      <c r="Z1281" s="145"/>
      <c r="AA1281" s="145"/>
      <c r="AB1281" s="145"/>
      <c r="AC1281" s="145"/>
      <c r="AD1281" s="145"/>
      <c r="AE1281" s="144"/>
      <c r="AF1281" s="144"/>
      <c r="AG1281" s="144"/>
      <c r="AH1281" s="144"/>
      <c r="AI1281" s="144"/>
      <c r="AJ1281" s="144"/>
      <c r="AK1281" s="144"/>
      <c r="AL1281" s="144"/>
      <c r="AM1281" s="144"/>
      <c r="AN1281" s="144"/>
      <c r="AO1281" s="144"/>
      <c r="AP1281" s="144"/>
      <c r="AQ1281" s="144"/>
      <c r="AR1281" s="144"/>
      <c r="AS1281" s="144"/>
      <c r="AT1281" s="144"/>
      <c r="AU1281" s="144"/>
      <c r="AV1281" s="144"/>
      <c r="AW1281" s="144"/>
      <c r="AX1281" s="144"/>
      <c r="AY1281" s="144"/>
      <c r="AZ1281" s="144"/>
      <c r="BA1281" s="144"/>
      <c r="BB1281" s="144"/>
      <c r="BC1281" s="144"/>
      <c r="BD1281" s="144"/>
      <c r="BE1281" s="144"/>
      <c r="BF1281" s="144"/>
    </row>
    <row r="1282" spans="3:58">
      <c r="C1282" s="144"/>
      <c r="D1282" s="144"/>
      <c r="E1282" s="144"/>
      <c r="F1282" s="144"/>
      <c r="G1282" s="144"/>
      <c r="H1282" s="144"/>
      <c r="I1282" s="144"/>
      <c r="J1282" s="144"/>
      <c r="K1282" s="144"/>
      <c r="L1282" s="144"/>
      <c r="M1282" s="144"/>
      <c r="N1282" s="144"/>
      <c r="O1282" s="144"/>
      <c r="P1282" s="144"/>
      <c r="Q1282" s="145"/>
      <c r="R1282" s="145"/>
      <c r="S1282" s="145"/>
      <c r="T1282" s="145"/>
      <c r="U1282" s="145"/>
      <c r="V1282" s="145"/>
      <c r="W1282" s="145"/>
      <c r="X1282" s="145"/>
      <c r="Y1282" s="145"/>
      <c r="Z1282" s="145"/>
      <c r="AA1282" s="145"/>
      <c r="AB1282" s="145"/>
      <c r="AC1282" s="145"/>
      <c r="AD1282" s="145"/>
      <c r="AE1282" s="144"/>
      <c r="AF1282" s="144"/>
      <c r="AG1282" s="144"/>
      <c r="AH1282" s="144"/>
      <c r="AI1282" s="144"/>
      <c r="AJ1282" s="144"/>
      <c r="AK1282" s="144"/>
      <c r="AL1282" s="144"/>
      <c r="AM1282" s="144"/>
      <c r="AN1282" s="144"/>
      <c r="AO1282" s="144"/>
      <c r="AP1282" s="144"/>
      <c r="AQ1282" s="144"/>
      <c r="AR1282" s="144"/>
      <c r="AS1282" s="144"/>
      <c r="AT1282" s="144"/>
      <c r="AU1282" s="144"/>
      <c r="AV1282" s="144"/>
      <c r="AW1282" s="144"/>
      <c r="AX1282" s="144"/>
      <c r="AY1282" s="144"/>
      <c r="AZ1282" s="144"/>
      <c r="BA1282" s="144"/>
      <c r="BB1282" s="144"/>
      <c r="BC1282" s="144"/>
      <c r="BD1282" s="144"/>
      <c r="BE1282" s="144"/>
      <c r="BF1282" s="144"/>
    </row>
    <row r="1283" spans="3:58">
      <c r="C1283" s="144"/>
      <c r="D1283" s="144"/>
      <c r="E1283" s="144"/>
      <c r="F1283" s="144"/>
      <c r="G1283" s="144"/>
      <c r="H1283" s="144"/>
      <c r="I1283" s="144"/>
      <c r="J1283" s="144"/>
      <c r="K1283" s="144"/>
      <c r="L1283" s="144"/>
      <c r="M1283" s="144"/>
      <c r="N1283" s="144"/>
      <c r="O1283" s="144"/>
      <c r="P1283" s="144"/>
      <c r="Q1283" s="145"/>
      <c r="R1283" s="145"/>
      <c r="S1283" s="145"/>
      <c r="T1283" s="145"/>
      <c r="U1283" s="145"/>
      <c r="V1283" s="145"/>
      <c r="W1283" s="145"/>
      <c r="X1283" s="145"/>
      <c r="Y1283" s="145"/>
      <c r="Z1283" s="145"/>
      <c r="AA1283" s="145"/>
      <c r="AB1283" s="145"/>
      <c r="AC1283" s="145"/>
      <c r="AD1283" s="145"/>
      <c r="AE1283" s="144"/>
      <c r="AF1283" s="144"/>
      <c r="AG1283" s="144"/>
      <c r="AH1283" s="144"/>
      <c r="AI1283" s="144"/>
      <c r="AJ1283" s="144"/>
      <c r="AK1283" s="144"/>
      <c r="AL1283" s="144"/>
      <c r="AM1283" s="144"/>
      <c r="AN1283" s="144"/>
      <c r="AO1283" s="144"/>
      <c r="AP1283" s="144"/>
      <c r="AQ1283" s="144"/>
      <c r="AR1283" s="144"/>
      <c r="AS1283" s="144"/>
      <c r="AT1283" s="144"/>
      <c r="AU1283" s="144"/>
      <c r="AV1283" s="144"/>
      <c r="AW1283" s="144"/>
      <c r="AX1283" s="144"/>
      <c r="AY1283" s="144"/>
      <c r="AZ1283" s="144"/>
      <c r="BA1283" s="144"/>
      <c r="BB1283" s="144"/>
      <c r="BC1283" s="144"/>
      <c r="BD1283" s="144"/>
      <c r="BE1283" s="144"/>
      <c r="BF1283" s="144"/>
    </row>
    <row r="1284" spans="3:58">
      <c r="C1284" s="144"/>
      <c r="D1284" s="144"/>
      <c r="E1284" s="144"/>
      <c r="F1284" s="144"/>
      <c r="G1284" s="144"/>
      <c r="H1284" s="144"/>
      <c r="I1284" s="144"/>
      <c r="J1284" s="144"/>
      <c r="K1284" s="144"/>
      <c r="L1284" s="144"/>
      <c r="M1284" s="144"/>
      <c r="N1284" s="144"/>
      <c r="O1284" s="144"/>
      <c r="P1284" s="144"/>
      <c r="Q1284" s="145"/>
      <c r="R1284" s="145"/>
      <c r="S1284" s="145"/>
      <c r="T1284" s="145"/>
      <c r="U1284" s="145"/>
      <c r="V1284" s="145"/>
      <c r="W1284" s="145"/>
      <c r="X1284" s="145"/>
      <c r="Y1284" s="145"/>
      <c r="Z1284" s="145"/>
      <c r="AA1284" s="145"/>
      <c r="AB1284" s="145"/>
      <c r="AC1284" s="145"/>
      <c r="AD1284" s="145"/>
      <c r="AE1284" s="144"/>
      <c r="AF1284" s="144"/>
      <c r="AG1284" s="144"/>
      <c r="AH1284" s="144"/>
      <c r="AI1284" s="144"/>
      <c r="AJ1284" s="144"/>
      <c r="AK1284" s="144"/>
      <c r="AL1284" s="144"/>
      <c r="AM1284" s="144"/>
      <c r="AN1284" s="144"/>
      <c r="AO1284" s="144"/>
      <c r="AP1284" s="144"/>
      <c r="AQ1284" s="144"/>
      <c r="AR1284" s="144"/>
      <c r="AS1284" s="144"/>
      <c r="AT1284" s="144"/>
      <c r="AU1284" s="144"/>
      <c r="AV1284" s="144"/>
      <c r="AW1284" s="144"/>
      <c r="AX1284" s="144"/>
      <c r="AY1284" s="144"/>
      <c r="AZ1284" s="144"/>
      <c r="BA1284" s="144"/>
      <c r="BB1284" s="144"/>
      <c r="BC1284" s="144"/>
      <c r="BD1284" s="144"/>
      <c r="BE1284" s="144"/>
      <c r="BF1284" s="144"/>
    </row>
    <row r="1285" spans="3:58">
      <c r="C1285" s="144"/>
      <c r="D1285" s="144"/>
      <c r="E1285" s="144"/>
      <c r="F1285" s="144"/>
      <c r="G1285" s="144"/>
      <c r="H1285" s="144"/>
      <c r="I1285" s="144"/>
      <c r="J1285" s="144"/>
      <c r="K1285" s="144"/>
      <c r="L1285" s="144"/>
      <c r="M1285" s="144"/>
      <c r="N1285" s="144"/>
      <c r="O1285" s="144"/>
      <c r="P1285" s="144"/>
      <c r="Q1285" s="145"/>
      <c r="R1285" s="145"/>
      <c r="S1285" s="145"/>
      <c r="T1285" s="145"/>
      <c r="U1285" s="145"/>
      <c r="V1285" s="145"/>
      <c r="W1285" s="145"/>
      <c r="X1285" s="145"/>
      <c r="Y1285" s="145"/>
      <c r="Z1285" s="145"/>
      <c r="AA1285" s="145"/>
      <c r="AB1285" s="145"/>
      <c r="AC1285" s="145"/>
      <c r="AD1285" s="145"/>
      <c r="AE1285" s="144"/>
      <c r="AF1285" s="144"/>
      <c r="AG1285" s="144"/>
      <c r="AH1285" s="144"/>
      <c r="AI1285" s="144"/>
      <c r="AJ1285" s="144"/>
      <c r="AK1285" s="144"/>
      <c r="AL1285" s="144"/>
      <c r="AM1285" s="144"/>
      <c r="AN1285" s="144"/>
      <c r="AO1285" s="144"/>
      <c r="AP1285" s="144"/>
      <c r="AQ1285" s="144"/>
      <c r="AR1285" s="144"/>
      <c r="AS1285" s="144"/>
      <c r="AT1285" s="144"/>
      <c r="AU1285" s="144"/>
      <c r="AV1285" s="144"/>
      <c r="AW1285" s="144"/>
      <c r="AX1285" s="144"/>
      <c r="AY1285" s="144"/>
      <c r="AZ1285" s="144"/>
      <c r="BA1285" s="144"/>
      <c r="BB1285" s="144"/>
      <c r="BC1285" s="144"/>
      <c r="BD1285" s="144"/>
      <c r="BE1285" s="144"/>
      <c r="BF1285" s="144"/>
    </row>
    <row r="1286" spans="3:58">
      <c r="C1286" s="144"/>
      <c r="D1286" s="144"/>
      <c r="E1286" s="144"/>
      <c r="F1286" s="144"/>
      <c r="G1286" s="144"/>
      <c r="H1286" s="144"/>
      <c r="I1286" s="144"/>
      <c r="J1286" s="144"/>
      <c r="K1286" s="144"/>
      <c r="L1286" s="144"/>
      <c r="M1286" s="144"/>
      <c r="N1286" s="144"/>
      <c r="O1286" s="144"/>
      <c r="P1286" s="144"/>
      <c r="Q1286" s="145"/>
      <c r="R1286" s="145"/>
      <c r="S1286" s="145"/>
      <c r="T1286" s="145"/>
      <c r="U1286" s="145"/>
      <c r="V1286" s="145"/>
      <c r="W1286" s="145"/>
      <c r="X1286" s="145"/>
      <c r="Y1286" s="145"/>
      <c r="Z1286" s="145"/>
      <c r="AA1286" s="145"/>
      <c r="AB1286" s="145"/>
      <c r="AC1286" s="145"/>
      <c r="AD1286" s="145"/>
      <c r="AE1286" s="144"/>
      <c r="AF1286" s="144"/>
      <c r="AG1286" s="144"/>
      <c r="AH1286" s="144"/>
      <c r="AI1286" s="144"/>
      <c r="AJ1286" s="144"/>
      <c r="AK1286" s="144"/>
      <c r="AL1286" s="144"/>
      <c r="AM1286" s="144"/>
      <c r="AN1286" s="144"/>
      <c r="AO1286" s="144"/>
      <c r="AP1286" s="144"/>
      <c r="AQ1286" s="144"/>
      <c r="AR1286" s="144"/>
      <c r="AS1286" s="144"/>
      <c r="AT1286" s="144"/>
      <c r="AU1286" s="144"/>
      <c r="AV1286" s="144"/>
      <c r="AW1286" s="144"/>
      <c r="AX1286" s="144"/>
      <c r="AY1286" s="144"/>
      <c r="AZ1286" s="144"/>
      <c r="BA1286" s="144"/>
      <c r="BB1286" s="144"/>
      <c r="BC1286" s="144"/>
      <c r="BD1286" s="144"/>
      <c r="BE1286" s="144"/>
      <c r="BF1286" s="144"/>
    </row>
    <row r="1287" spans="3:58">
      <c r="C1287" s="144"/>
      <c r="D1287" s="144"/>
      <c r="E1287" s="144"/>
      <c r="F1287" s="144"/>
      <c r="G1287" s="144"/>
      <c r="H1287" s="144"/>
      <c r="I1287" s="144"/>
      <c r="J1287" s="144"/>
      <c r="K1287" s="144"/>
      <c r="L1287" s="144"/>
      <c r="M1287" s="144"/>
      <c r="N1287" s="144"/>
      <c r="O1287" s="144"/>
      <c r="P1287" s="144"/>
      <c r="Q1287" s="145"/>
      <c r="R1287" s="145"/>
      <c r="S1287" s="145"/>
      <c r="T1287" s="145"/>
      <c r="U1287" s="145"/>
      <c r="V1287" s="145"/>
      <c r="W1287" s="145"/>
      <c r="X1287" s="145"/>
      <c r="Y1287" s="145"/>
      <c r="Z1287" s="145"/>
      <c r="AA1287" s="145"/>
      <c r="AB1287" s="145"/>
      <c r="AC1287" s="145"/>
      <c r="AD1287" s="145"/>
      <c r="AE1287" s="144"/>
      <c r="AF1287" s="144"/>
      <c r="AG1287" s="144"/>
      <c r="AH1287" s="144"/>
      <c r="AI1287" s="144"/>
      <c r="AJ1287" s="144"/>
      <c r="AK1287" s="144"/>
      <c r="AL1287" s="144"/>
      <c r="AM1287" s="144"/>
      <c r="AN1287" s="144"/>
      <c r="AO1287" s="144"/>
      <c r="AP1287" s="144"/>
      <c r="AQ1287" s="144"/>
      <c r="AR1287" s="144"/>
      <c r="AS1287" s="144"/>
      <c r="AT1287" s="144"/>
      <c r="AU1287" s="144"/>
      <c r="AV1287" s="144"/>
      <c r="AW1287" s="144"/>
      <c r="AX1287" s="144"/>
      <c r="AY1287" s="144"/>
      <c r="AZ1287" s="144"/>
      <c r="BA1287" s="144"/>
      <c r="BB1287" s="144"/>
      <c r="BC1287" s="144"/>
      <c r="BD1287" s="144"/>
      <c r="BE1287" s="144"/>
      <c r="BF1287" s="144"/>
    </row>
    <row r="1288" spans="3:58">
      <c r="C1288" s="144"/>
      <c r="D1288" s="144"/>
      <c r="E1288" s="144"/>
      <c r="F1288" s="144"/>
      <c r="G1288" s="144"/>
      <c r="H1288" s="144"/>
      <c r="I1288" s="144"/>
      <c r="J1288" s="144"/>
      <c r="K1288" s="144"/>
      <c r="L1288" s="144"/>
      <c r="M1288" s="144"/>
      <c r="N1288" s="144"/>
      <c r="O1288" s="144"/>
      <c r="P1288" s="144"/>
      <c r="Q1288" s="145"/>
      <c r="R1288" s="145"/>
      <c r="S1288" s="145"/>
      <c r="T1288" s="145"/>
      <c r="U1288" s="145"/>
      <c r="V1288" s="145"/>
      <c r="W1288" s="145"/>
      <c r="X1288" s="145"/>
      <c r="Y1288" s="145"/>
      <c r="Z1288" s="145"/>
      <c r="AA1288" s="145"/>
      <c r="AB1288" s="145"/>
      <c r="AC1288" s="145"/>
      <c r="AD1288" s="145"/>
      <c r="AE1288" s="144"/>
      <c r="AF1288" s="144"/>
      <c r="AG1288" s="144"/>
      <c r="AH1288" s="144"/>
      <c r="AI1288" s="144"/>
      <c r="AJ1288" s="144"/>
      <c r="AK1288" s="144"/>
      <c r="AL1288" s="144"/>
      <c r="AM1288" s="144"/>
      <c r="AN1288" s="144"/>
      <c r="AO1288" s="144"/>
      <c r="AP1288" s="144"/>
      <c r="AQ1288" s="144"/>
      <c r="AR1288" s="144"/>
      <c r="AS1288" s="144"/>
      <c r="AT1288" s="144"/>
      <c r="AU1288" s="144"/>
      <c r="AV1288" s="144"/>
      <c r="AW1288" s="144"/>
      <c r="AX1288" s="144"/>
      <c r="AY1288" s="144"/>
      <c r="AZ1288" s="144"/>
      <c r="BA1288" s="144"/>
      <c r="BB1288" s="144"/>
      <c r="BC1288" s="144"/>
      <c r="BD1288" s="144"/>
      <c r="BE1288" s="144"/>
      <c r="BF1288" s="144"/>
    </row>
    <row r="1289" spans="3:58">
      <c r="C1289" s="144"/>
      <c r="D1289" s="144"/>
      <c r="E1289" s="144"/>
      <c r="F1289" s="144"/>
      <c r="G1289" s="144"/>
      <c r="H1289" s="144"/>
      <c r="I1289" s="144"/>
      <c r="J1289" s="144"/>
      <c r="K1289" s="144"/>
      <c r="L1289" s="144"/>
      <c r="M1289" s="144"/>
      <c r="N1289" s="144"/>
      <c r="O1289" s="144"/>
      <c r="P1289" s="144"/>
      <c r="Q1289" s="145"/>
      <c r="R1289" s="145"/>
      <c r="S1289" s="145"/>
      <c r="T1289" s="145"/>
      <c r="U1289" s="145"/>
      <c r="V1289" s="145"/>
      <c r="W1289" s="145"/>
      <c r="X1289" s="145"/>
      <c r="Y1289" s="145"/>
      <c r="Z1289" s="145"/>
      <c r="AA1289" s="145"/>
      <c r="AB1289" s="145"/>
      <c r="AC1289" s="145"/>
      <c r="AD1289" s="145"/>
      <c r="AE1289" s="144"/>
      <c r="AF1289" s="144"/>
      <c r="AG1289" s="144"/>
      <c r="AH1289" s="144"/>
      <c r="AI1289" s="144"/>
      <c r="AJ1289" s="144"/>
      <c r="AK1289" s="144"/>
      <c r="AL1289" s="144"/>
      <c r="AM1289" s="144"/>
      <c r="AN1289" s="144"/>
      <c r="AO1289" s="144"/>
      <c r="AP1289" s="144"/>
      <c r="AQ1289" s="144"/>
      <c r="AR1289" s="144"/>
      <c r="AS1289" s="144"/>
      <c r="AT1289" s="144"/>
      <c r="AU1289" s="144"/>
      <c r="AV1289" s="144"/>
      <c r="AW1289" s="144"/>
      <c r="AX1289" s="144"/>
      <c r="AY1289" s="144"/>
      <c r="AZ1289" s="144"/>
      <c r="BA1289" s="144"/>
      <c r="BB1289" s="144"/>
      <c r="BC1289" s="144"/>
      <c r="BD1289" s="144"/>
      <c r="BE1289" s="144"/>
      <c r="BF1289" s="144"/>
    </row>
    <row r="1290" spans="3:58">
      <c r="C1290" s="144"/>
      <c r="D1290" s="144"/>
      <c r="E1290" s="144"/>
      <c r="F1290" s="144"/>
      <c r="G1290" s="144"/>
      <c r="H1290" s="144"/>
      <c r="I1290" s="144"/>
      <c r="J1290" s="144"/>
      <c r="K1290" s="144"/>
      <c r="L1290" s="144"/>
      <c r="M1290" s="144"/>
      <c r="N1290" s="144"/>
      <c r="O1290" s="144"/>
      <c r="P1290" s="144"/>
      <c r="Q1290" s="145"/>
      <c r="R1290" s="145"/>
      <c r="S1290" s="145"/>
      <c r="T1290" s="145"/>
      <c r="U1290" s="145"/>
      <c r="V1290" s="145"/>
      <c r="W1290" s="145"/>
      <c r="X1290" s="145"/>
      <c r="Y1290" s="145"/>
      <c r="Z1290" s="145"/>
      <c r="AA1290" s="145"/>
      <c r="AB1290" s="145"/>
      <c r="AC1290" s="145"/>
      <c r="AD1290" s="145"/>
      <c r="AE1290" s="144"/>
      <c r="AF1290" s="144"/>
      <c r="AG1290" s="144"/>
      <c r="AH1290" s="144"/>
      <c r="AI1290" s="144"/>
      <c r="AJ1290" s="144"/>
      <c r="AK1290" s="144"/>
      <c r="AL1290" s="144"/>
      <c r="AM1290" s="144"/>
      <c r="AN1290" s="144"/>
      <c r="AO1290" s="144"/>
      <c r="AP1290" s="144"/>
      <c r="AQ1290" s="144"/>
      <c r="AR1290" s="144"/>
      <c r="AS1290" s="144"/>
      <c r="AT1290" s="144"/>
      <c r="AU1290" s="144"/>
      <c r="AV1290" s="144"/>
      <c r="AW1290" s="144"/>
      <c r="AX1290" s="144"/>
      <c r="AY1290" s="144"/>
      <c r="AZ1290" s="144"/>
      <c r="BA1290" s="144"/>
      <c r="BB1290" s="144"/>
      <c r="BC1290" s="144"/>
      <c r="BD1290" s="144"/>
      <c r="BE1290" s="144"/>
      <c r="BF1290" s="144"/>
    </row>
    <row r="1291" spans="3:58">
      <c r="C1291" s="144"/>
      <c r="D1291" s="144"/>
      <c r="E1291" s="144"/>
      <c r="F1291" s="144"/>
      <c r="G1291" s="144"/>
      <c r="H1291" s="144"/>
      <c r="I1291" s="144"/>
      <c r="J1291" s="144"/>
      <c r="K1291" s="144"/>
      <c r="L1291" s="144"/>
      <c r="M1291" s="144"/>
      <c r="N1291" s="144"/>
      <c r="O1291" s="144"/>
      <c r="P1291" s="144"/>
      <c r="Q1291" s="145"/>
      <c r="R1291" s="145"/>
      <c r="S1291" s="145"/>
      <c r="T1291" s="145"/>
      <c r="U1291" s="145"/>
      <c r="V1291" s="145"/>
      <c r="W1291" s="145"/>
      <c r="X1291" s="145"/>
      <c r="Y1291" s="145"/>
      <c r="Z1291" s="145"/>
      <c r="AA1291" s="145"/>
      <c r="AB1291" s="145"/>
      <c r="AC1291" s="145"/>
      <c r="AD1291" s="145"/>
      <c r="AE1291" s="144"/>
      <c r="AF1291" s="144"/>
      <c r="AG1291" s="144"/>
      <c r="AH1291" s="144"/>
      <c r="AI1291" s="144"/>
      <c r="AJ1291" s="144"/>
      <c r="AK1291" s="144"/>
      <c r="AL1291" s="144"/>
      <c r="AM1291" s="144"/>
      <c r="AN1291" s="144"/>
      <c r="AO1291" s="144"/>
      <c r="AP1291" s="144"/>
      <c r="AQ1291" s="144"/>
      <c r="AR1291" s="144"/>
      <c r="AS1291" s="144"/>
      <c r="AT1291" s="144"/>
      <c r="AU1291" s="144"/>
      <c r="AV1291" s="144"/>
      <c r="AW1291" s="144"/>
      <c r="AX1291" s="144"/>
      <c r="AY1291" s="144"/>
      <c r="AZ1291" s="144"/>
      <c r="BA1291" s="144"/>
      <c r="BB1291" s="144"/>
      <c r="BC1291" s="144"/>
      <c r="BD1291" s="144"/>
      <c r="BE1291" s="144"/>
      <c r="BF1291" s="144"/>
    </row>
    <row r="1292" spans="3:58">
      <c r="C1292" s="144"/>
      <c r="D1292" s="144"/>
      <c r="E1292" s="144"/>
      <c r="F1292" s="144"/>
      <c r="G1292" s="144"/>
      <c r="H1292" s="144"/>
      <c r="I1292" s="144"/>
      <c r="J1292" s="144"/>
      <c r="K1292" s="144"/>
      <c r="L1292" s="144"/>
      <c r="M1292" s="144"/>
      <c r="N1292" s="144"/>
      <c r="O1292" s="144"/>
      <c r="P1292" s="144"/>
      <c r="Q1292" s="145"/>
      <c r="R1292" s="145"/>
      <c r="S1292" s="145"/>
      <c r="T1292" s="145"/>
      <c r="U1292" s="145"/>
      <c r="V1292" s="145"/>
      <c r="W1292" s="145"/>
      <c r="X1292" s="145"/>
      <c r="Y1292" s="145"/>
      <c r="Z1292" s="145"/>
      <c r="AA1292" s="145"/>
      <c r="AB1292" s="145"/>
      <c r="AC1292" s="145"/>
      <c r="AD1292" s="145"/>
      <c r="AE1292" s="144"/>
      <c r="AF1292" s="144"/>
      <c r="AG1292" s="144"/>
      <c r="AH1292" s="144"/>
      <c r="AI1292" s="144"/>
      <c r="AJ1292" s="144"/>
      <c r="AK1292" s="144"/>
      <c r="AL1292" s="144"/>
      <c r="AM1292" s="144"/>
      <c r="AN1292" s="144"/>
      <c r="AO1292" s="144"/>
      <c r="AP1292" s="144"/>
      <c r="AQ1292" s="144"/>
      <c r="AR1292" s="144"/>
      <c r="AS1292" s="144"/>
      <c r="AT1292" s="144"/>
      <c r="AU1292" s="144"/>
      <c r="AV1292" s="144"/>
      <c r="AW1292" s="144"/>
      <c r="AX1292" s="144"/>
      <c r="AY1292" s="144"/>
      <c r="AZ1292" s="144"/>
      <c r="BA1292" s="144"/>
      <c r="BB1292" s="144"/>
      <c r="BC1292" s="144"/>
      <c r="BD1292" s="144"/>
      <c r="BE1292" s="144"/>
      <c r="BF1292" s="144"/>
    </row>
    <row r="1293" spans="3:58">
      <c r="C1293" s="144"/>
      <c r="D1293" s="144"/>
      <c r="E1293" s="144"/>
      <c r="F1293" s="144"/>
      <c r="G1293" s="144"/>
      <c r="H1293" s="144"/>
      <c r="I1293" s="144"/>
      <c r="J1293" s="144"/>
      <c r="K1293" s="144"/>
      <c r="L1293" s="144"/>
      <c r="M1293" s="144"/>
      <c r="N1293" s="144"/>
      <c r="O1293" s="144"/>
      <c r="P1293" s="144"/>
      <c r="Q1293" s="145"/>
      <c r="R1293" s="145"/>
      <c r="S1293" s="145"/>
      <c r="T1293" s="145"/>
      <c r="U1293" s="145"/>
      <c r="V1293" s="145"/>
      <c r="W1293" s="145"/>
      <c r="X1293" s="145"/>
      <c r="Y1293" s="145"/>
      <c r="Z1293" s="145"/>
      <c r="AA1293" s="145"/>
      <c r="AB1293" s="145"/>
      <c r="AC1293" s="145"/>
      <c r="AD1293" s="145"/>
      <c r="AE1293" s="144"/>
      <c r="AF1293" s="144"/>
      <c r="AG1293" s="144"/>
      <c r="AH1293" s="144"/>
      <c r="AI1293" s="144"/>
      <c r="AJ1293" s="144"/>
      <c r="AK1293" s="144"/>
      <c r="AL1293" s="144"/>
      <c r="AM1293" s="144"/>
      <c r="AN1293" s="144"/>
      <c r="AO1293" s="144"/>
      <c r="AP1293" s="144"/>
      <c r="AQ1293" s="144"/>
      <c r="AR1293" s="144"/>
      <c r="AS1293" s="144"/>
      <c r="AT1293" s="144"/>
      <c r="AU1293" s="144"/>
      <c r="AV1293" s="144"/>
      <c r="AW1293" s="144"/>
      <c r="AX1293" s="144"/>
      <c r="AY1293" s="144"/>
      <c r="AZ1293" s="144"/>
      <c r="BA1293" s="144"/>
      <c r="BB1293" s="144"/>
      <c r="BC1293" s="144"/>
      <c r="BD1293" s="144"/>
      <c r="BE1293" s="144"/>
      <c r="BF1293" s="144"/>
    </row>
    <row r="1294" spans="3:58">
      <c r="C1294" s="144"/>
      <c r="D1294" s="144"/>
      <c r="E1294" s="144"/>
      <c r="F1294" s="144"/>
      <c r="G1294" s="144"/>
      <c r="H1294" s="144"/>
      <c r="I1294" s="144"/>
      <c r="J1294" s="144"/>
      <c r="K1294" s="144"/>
      <c r="L1294" s="144"/>
      <c r="M1294" s="144"/>
      <c r="N1294" s="144"/>
      <c r="O1294" s="144"/>
      <c r="P1294" s="144"/>
      <c r="Q1294" s="145"/>
      <c r="R1294" s="145"/>
      <c r="S1294" s="145"/>
      <c r="T1294" s="145"/>
      <c r="U1294" s="145"/>
      <c r="V1294" s="145"/>
      <c r="W1294" s="145"/>
      <c r="X1294" s="145"/>
      <c r="Y1294" s="145"/>
      <c r="Z1294" s="145"/>
      <c r="AA1294" s="145"/>
      <c r="AB1294" s="145"/>
      <c r="AC1294" s="145"/>
      <c r="AD1294" s="145"/>
      <c r="AE1294" s="144"/>
      <c r="AF1294" s="144"/>
      <c r="AG1294" s="144"/>
      <c r="AH1294" s="144"/>
      <c r="AI1294" s="144"/>
      <c r="AJ1294" s="144"/>
      <c r="AK1294" s="144"/>
      <c r="AL1294" s="144"/>
      <c r="AM1294" s="144"/>
      <c r="AN1294" s="144"/>
      <c r="AO1294" s="144"/>
      <c r="AP1294" s="144"/>
      <c r="AQ1294" s="144"/>
      <c r="AR1294" s="144"/>
      <c r="AS1294" s="144"/>
      <c r="AT1294" s="144"/>
      <c r="AU1294" s="144"/>
      <c r="AV1294" s="144"/>
      <c r="AW1294" s="144"/>
      <c r="AX1294" s="144"/>
      <c r="AY1294" s="144"/>
      <c r="AZ1294" s="144"/>
      <c r="BA1294" s="144"/>
      <c r="BB1294" s="144"/>
      <c r="BC1294" s="144"/>
      <c r="BD1294" s="144"/>
      <c r="BE1294" s="144"/>
      <c r="BF1294" s="144"/>
    </row>
    <row r="1295" spans="3:58">
      <c r="C1295" s="144"/>
      <c r="D1295" s="144"/>
      <c r="E1295" s="144"/>
      <c r="F1295" s="144"/>
      <c r="G1295" s="144"/>
      <c r="H1295" s="144"/>
      <c r="I1295" s="144"/>
      <c r="J1295" s="144"/>
      <c r="K1295" s="144"/>
      <c r="L1295" s="144"/>
      <c r="M1295" s="144"/>
      <c r="N1295" s="144"/>
      <c r="O1295" s="144"/>
      <c r="P1295" s="144"/>
      <c r="Q1295" s="145"/>
      <c r="R1295" s="145"/>
      <c r="S1295" s="145"/>
      <c r="T1295" s="145"/>
      <c r="U1295" s="145"/>
      <c r="V1295" s="145"/>
      <c r="W1295" s="145"/>
      <c r="X1295" s="145"/>
      <c r="Y1295" s="145"/>
      <c r="Z1295" s="145"/>
      <c r="AA1295" s="145"/>
      <c r="AB1295" s="145"/>
      <c r="AC1295" s="145"/>
      <c r="AD1295" s="145"/>
      <c r="AE1295" s="144"/>
      <c r="AF1295" s="144"/>
      <c r="AG1295" s="144"/>
      <c r="AH1295" s="144"/>
      <c r="AI1295" s="144"/>
      <c r="AJ1295" s="144"/>
      <c r="AK1295" s="144"/>
      <c r="AL1295" s="144"/>
      <c r="AM1295" s="144"/>
      <c r="AN1295" s="144"/>
      <c r="AO1295" s="144"/>
      <c r="AP1295" s="144"/>
      <c r="AQ1295" s="144"/>
      <c r="AR1295" s="144"/>
      <c r="AS1295" s="144"/>
      <c r="AT1295" s="144"/>
      <c r="AU1295" s="144"/>
      <c r="AV1295" s="144"/>
      <c r="AW1295" s="144"/>
      <c r="AX1295" s="144"/>
      <c r="AY1295" s="144"/>
      <c r="AZ1295" s="144"/>
      <c r="BA1295" s="144"/>
      <c r="BB1295" s="144"/>
      <c r="BC1295" s="144"/>
      <c r="BD1295" s="144"/>
      <c r="BE1295" s="144"/>
      <c r="BF1295" s="144"/>
    </row>
    <row r="1296" spans="3:58">
      <c r="C1296" s="144"/>
      <c r="D1296" s="144"/>
      <c r="E1296" s="144"/>
      <c r="F1296" s="144"/>
      <c r="G1296" s="144"/>
      <c r="H1296" s="144"/>
      <c r="I1296" s="144"/>
      <c r="J1296" s="144"/>
      <c r="K1296" s="144"/>
      <c r="L1296" s="144"/>
      <c r="M1296" s="144"/>
      <c r="N1296" s="144"/>
      <c r="O1296" s="144"/>
      <c r="P1296" s="144"/>
      <c r="Q1296" s="145"/>
      <c r="R1296" s="145"/>
      <c r="S1296" s="145"/>
      <c r="T1296" s="145"/>
      <c r="U1296" s="145"/>
      <c r="V1296" s="145"/>
      <c r="W1296" s="145"/>
      <c r="X1296" s="145"/>
      <c r="Y1296" s="145"/>
      <c r="Z1296" s="145"/>
      <c r="AA1296" s="145"/>
      <c r="AB1296" s="145"/>
      <c r="AC1296" s="145"/>
      <c r="AD1296" s="145"/>
      <c r="AE1296" s="144"/>
      <c r="AF1296" s="144"/>
      <c r="AG1296" s="144"/>
      <c r="AH1296" s="144"/>
      <c r="AI1296" s="144"/>
      <c r="AJ1296" s="144"/>
      <c r="AK1296" s="144"/>
      <c r="AL1296" s="144"/>
      <c r="AM1296" s="144"/>
      <c r="AN1296" s="144"/>
      <c r="AO1296" s="144"/>
      <c r="AP1296" s="144"/>
      <c r="AQ1296" s="144"/>
      <c r="AR1296" s="144"/>
      <c r="AS1296" s="144"/>
      <c r="AT1296" s="144"/>
      <c r="AU1296" s="144"/>
      <c r="AV1296" s="144"/>
      <c r="AW1296" s="144"/>
      <c r="AX1296" s="144"/>
      <c r="AY1296" s="144"/>
      <c r="AZ1296" s="144"/>
      <c r="BA1296" s="144"/>
      <c r="BB1296" s="144"/>
      <c r="BC1296" s="144"/>
      <c r="BD1296" s="144"/>
      <c r="BE1296" s="144"/>
      <c r="BF1296" s="144"/>
    </row>
    <row r="1297" spans="3:58">
      <c r="C1297" s="144"/>
      <c r="D1297" s="144"/>
      <c r="E1297" s="144"/>
      <c r="F1297" s="144"/>
      <c r="G1297" s="144"/>
      <c r="H1297" s="144"/>
      <c r="I1297" s="144"/>
      <c r="J1297" s="144"/>
      <c r="K1297" s="144"/>
      <c r="L1297" s="144"/>
      <c r="M1297" s="144"/>
      <c r="N1297" s="144"/>
      <c r="O1297" s="144"/>
      <c r="P1297" s="144"/>
      <c r="Q1297" s="145"/>
      <c r="R1297" s="145"/>
      <c r="S1297" s="145"/>
      <c r="T1297" s="145"/>
      <c r="U1297" s="145"/>
      <c r="V1297" s="145"/>
      <c r="W1297" s="145"/>
      <c r="X1297" s="145"/>
      <c r="Y1297" s="145"/>
      <c r="Z1297" s="145"/>
      <c r="AA1297" s="145"/>
      <c r="AB1297" s="145"/>
      <c r="AC1297" s="145"/>
      <c r="AD1297" s="145"/>
      <c r="AE1297" s="144"/>
      <c r="AF1297" s="144"/>
      <c r="AG1297" s="144"/>
      <c r="AH1297" s="144"/>
      <c r="AI1297" s="144"/>
      <c r="AJ1297" s="144"/>
      <c r="AK1297" s="144"/>
      <c r="AL1297" s="144"/>
      <c r="AM1297" s="144"/>
      <c r="AN1297" s="144"/>
      <c r="AO1297" s="144"/>
      <c r="AP1297" s="144"/>
      <c r="AQ1297" s="144"/>
      <c r="AR1297" s="144"/>
      <c r="AS1297" s="144"/>
      <c r="AT1297" s="144"/>
      <c r="AU1297" s="144"/>
      <c r="AV1297" s="144"/>
      <c r="AW1297" s="144"/>
      <c r="AX1297" s="144"/>
      <c r="AY1297" s="144"/>
      <c r="AZ1297" s="144"/>
      <c r="BA1297" s="144"/>
      <c r="BB1297" s="144"/>
      <c r="BC1297" s="144"/>
      <c r="BD1297" s="144"/>
      <c r="BE1297" s="144"/>
      <c r="BF1297" s="144"/>
    </row>
    <row r="1298" spans="3:58">
      <c r="C1298" s="144"/>
      <c r="D1298" s="144"/>
      <c r="E1298" s="144"/>
      <c r="F1298" s="144"/>
      <c r="G1298" s="144"/>
      <c r="H1298" s="144"/>
      <c r="I1298" s="144"/>
      <c r="J1298" s="144"/>
      <c r="K1298" s="144"/>
      <c r="L1298" s="144"/>
      <c r="M1298" s="144"/>
      <c r="N1298" s="144"/>
      <c r="O1298" s="144"/>
      <c r="P1298" s="144"/>
      <c r="Q1298" s="145"/>
      <c r="R1298" s="145"/>
      <c r="S1298" s="145"/>
      <c r="T1298" s="145"/>
      <c r="U1298" s="145"/>
      <c r="V1298" s="145"/>
      <c r="W1298" s="145"/>
      <c r="X1298" s="145"/>
      <c r="Y1298" s="145"/>
      <c r="Z1298" s="145"/>
      <c r="AA1298" s="145"/>
      <c r="AB1298" s="145"/>
      <c r="AC1298" s="145"/>
      <c r="AD1298" s="145"/>
      <c r="AE1298" s="144"/>
      <c r="AF1298" s="144"/>
      <c r="AG1298" s="144"/>
      <c r="AH1298" s="144"/>
      <c r="AI1298" s="144"/>
      <c r="AJ1298" s="144"/>
      <c r="AK1298" s="144"/>
      <c r="AL1298" s="144"/>
      <c r="AM1298" s="144"/>
      <c r="AN1298" s="144"/>
      <c r="AO1298" s="144"/>
      <c r="AP1298" s="144"/>
      <c r="AQ1298" s="144"/>
      <c r="AR1298" s="144"/>
      <c r="AS1298" s="144"/>
      <c r="AT1298" s="144"/>
      <c r="AU1298" s="144"/>
      <c r="AV1298" s="144"/>
      <c r="AW1298" s="144"/>
      <c r="AX1298" s="144"/>
      <c r="AY1298" s="144"/>
      <c r="AZ1298" s="144"/>
      <c r="BA1298" s="144"/>
      <c r="BB1298" s="144"/>
      <c r="BC1298" s="144"/>
      <c r="BD1298" s="144"/>
      <c r="BE1298" s="144"/>
      <c r="BF1298" s="144"/>
    </row>
    <row r="1299" spans="3:58">
      <c r="C1299" s="144"/>
      <c r="D1299" s="144"/>
      <c r="E1299" s="144"/>
      <c r="F1299" s="144"/>
      <c r="G1299" s="144"/>
      <c r="H1299" s="144"/>
      <c r="I1299" s="144"/>
      <c r="J1299" s="144"/>
      <c r="K1299" s="144"/>
      <c r="L1299" s="144"/>
      <c r="M1299" s="144"/>
      <c r="N1299" s="144"/>
      <c r="O1299" s="144"/>
      <c r="P1299" s="144"/>
      <c r="Q1299" s="145"/>
      <c r="R1299" s="145"/>
      <c r="S1299" s="145"/>
      <c r="T1299" s="145"/>
      <c r="U1299" s="145"/>
      <c r="V1299" s="145"/>
      <c r="W1299" s="145"/>
      <c r="X1299" s="145"/>
      <c r="Y1299" s="145"/>
      <c r="Z1299" s="145"/>
      <c r="AA1299" s="145"/>
      <c r="AB1299" s="145"/>
      <c r="AC1299" s="145"/>
      <c r="AD1299" s="145"/>
      <c r="AE1299" s="144"/>
      <c r="AF1299" s="144"/>
      <c r="AG1299" s="144"/>
      <c r="AH1299" s="144"/>
      <c r="AI1299" s="144"/>
      <c r="AJ1299" s="144"/>
      <c r="AK1299" s="144"/>
      <c r="AL1299" s="144"/>
      <c r="AM1299" s="144"/>
      <c r="AN1299" s="144"/>
      <c r="AO1299" s="144"/>
      <c r="AP1299" s="144"/>
      <c r="AQ1299" s="144"/>
      <c r="AR1299" s="144"/>
      <c r="AS1299" s="144"/>
      <c r="AT1299" s="144"/>
      <c r="AU1299" s="144"/>
      <c r="AV1299" s="144"/>
      <c r="AW1299" s="144"/>
      <c r="AX1299" s="144"/>
      <c r="AY1299" s="144"/>
      <c r="AZ1299" s="144"/>
      <c r="BA1299" s="144"/>
      <c r="BB1299" s="144"/>
      <c r="BC1299" s="144"/>
      <c r="BD1299" s="144"/>
      <c r="BE1299" s="144"/>
      <c r="BF1299" s="144"/>
    </row>
    <row r="1300" spans="3:58">
      <c r="C1300" s="144"/>
      <c r="D1300" s="144"/>
      <c r="E1300" s="144"/>
      <c r="F1300" s="144"/>
      <c r="G1300" s="144"/>
      <c r="H1300" s="144"/>
      <c r="I1300" s="144"/>
      <c r="J1300" s="144"/>
      <c r="K1300" s="144"/>
      <c r="L1300" s="144"/>
      <c r="M1300" s="144"/>
      <c r="N1300" s="144"/>
      <c r="O1300" s="144"/>
      <c r="P1300" s="144"/>
      <c r="Q1300" s="145"/>
      <c r="R1300" s="145"/>
      <c r="S1300" s="145"/>
      <c r="T1300" s="145"/>
      <c r="U1300" s="145"/>
      <c r="V1300" s="145"/>
      <c r="W1300" s="145"/>
      <c r="X1300" s="145"/>
      <c r="Y1300" s="145"/>
      <c r="Z1300" s="145"/>
      <c r="AA1300" s="145"/>
      <c r="AB1300" s="145"/>
      <c r="AC1300" s="145"/>
      <c r="AD1300" s="145"/>
      <c r="AE1300" s="144"/>
      <c r="AF1300" s="144"/>
      <c r="AG1300" s="144"/>
      <c r="AH1300" s="144"/>
      <c r="AI1300" s="144"/>
      <c r="AJ1300" s="144"/>
      <c r="AK1300" s="144"/>
      <c r="AL1300" s="144"/>
      <c r="AM1300" s="144"/>
      <c r="AN1300" s="144"/>
      <c r="AO1300" s="144"/>
      <c r="AP1300" s="144"/>
      <c r="AQ1300" s="144"/>
      <c r="AR1300" s="144"/>
      <c r="AS1300" s="144"/>
      <c r="AT1300" s="144"/>
      <c r="AU1300" s="144"/>
      <c r="AV1300" s="144"/>
      <c r="AW1300" s="144"/>
      <c r="AX1300" s="144"/>
      <c r="AY1300" s="144"/>
      <c r="AZ1300" s="144"/>
      <c r="BA1300" s="144"/>
      <c r="BB1300" s="144"/>
      <c r="BC1300" s="144"/>
      <c r="BD1300" s="144"/>
      <c r="BE1300" s="144"/>
      <c r="BF1300" s="144"/>
    </row>
    <row r="1301" spans="3:58">
      <c r="C1301" s="144"/>
      <c r="D1301" s="144"/>
      <c r="E1301" s="144"/>
      <c r="F1301" s="144"/>
      <c r="G1301" s="144"/>
      <c r="H1301" s="144"/>
      <c r="I1301" s="144"/>
      <c r="J1301" s="144"/>
      <c r="K1301" s="144"/>
      <c r="L1301" s="144"/>
      <c r="M1301" s="144"/>
      <c r="N1301" s="144"/>
      <c r="O1301" s="144"/>
      <c r="P1301" s="144"/>
      <c r="Q1301" s="145"/>
      <c r="R1301" s="145"/>
      <c r="S1301" s="145"/>
      <c r="T1301" s="145"/>
      <c r="U1301" s="145"/>
      <c r="V1301" s="145"/>
      <c r="W1301" s="145"/>
      <c r="X1301" s="145"/>
      <c r="Y1301" s="145"/>
      <c r="Z1301" s="145"/>
      <c r="AA1301" s="145"/>
      <c r="AB1301" s="145"/>
      <c r="AC1301" s="145"/>
      <c r="AD1301" s="145"/>
      <c r="AE1301" s="144"/>
      <c r="AF1301" s="144"/>
      <c r="AG1301" s="144"/>
      <c r="AH1301" s="144"/>
      <c r="AI1301" s="144"/>
      <c r="AJ1301" s="144"/>
      <c r="AK1301" s="144"/>
      <c r="AL1301" s="144"/>
      <c r="AM1301" s="144"/>
      <c r="AN1301" s="144"/>
      <c r="AO1301" s="144"/>
      <c r="AP1301" s="144"/>
      <c r="AQ1301" s="144"/>
      <c r="AR1301" s="144"/>
      <c r="AS1301" s="144"/>
      <c r="AT1301" s="144"/>
      <c r="AU1301" s="144"/>
      <c r="AV1301" s="144"/>
      <c r="AW1301" s="144"/>
      <c r="AX1301" s="144"/>
      <c r="AY1301" s="144"/>
      <c r="AZ1301" s="144"/>
      <c r="BA1301" s="144"/>
      <c r="BB1301" s="144"/>
      <c r="BC1301" s="144"/>
      <c r="BD1301" s="144"/>
      <c r="BE1301" s="144"/>
      <c r="BF1301" s="144"/>
    </row>
    <row r="1302" spans="3:58">
      <c r="C1302" s="144"/>
      <c r="D1302" s="144"/>
      <c r="E1302" s="144"/>
      <c r="F1302" s="144"/>
      <c r="G1302" s="144"/>
      <c r="H1302" s="144"/>
      <c r="I1302" s="144"/>
      <c r="J1302" s="144"/>
      <c r="K1302" s="144"/>
      <c r="L1302" s="144"/>
      <c r="M1302" s="144"/>
      <c r="N1302" s="144"/>
      <c r="O1302" s="144"/>
      <c r="P1302" s="144"/>
      <c r="Q1302" s="145"/>
      <c r="R1302" s="145"/>
      <c r="S1302" s="145"/>
      <c r="T1302" s="145"/>
      <c r="U1302" s="145"/>
      <c r="V1302" s="145"/>
      <c r="W1302" s="145"/>
      <c r="X1302" s="145"/>
      <c r="Y1302" s="145"/>
      <c r="Z1302" s="145"/>
      <c r="AA1302" s="145"/>
      <c r="AB1302" s="145"/>
      <c r="AC1302" s="145"/>
      <c r="AD1302" s="145"/>
      <c r="AE1302" s="144"/>
      <c r="AF1302" s="144"/>
      <c r="AG1302" s="144"/>
      <c r="AH1302" s="144"/>
      <c r="AI1302" s="144"/>
      <c r="AJ1302" s="144"/>
      <c r="AK1302" s="144"/>
      <c r="AL1302" s="144"/>
      <c r="AM1302" s="144"/>
      <c r="AN1302" s="144"/>
      <c r="AO1302" s="144"/>
      <c r="AP1302" s="144"/>
      <c r="AQ1302" s="144"/>
      <c r="AR1302" s="144"/>
      <c r="AS1302" s="144"/>
      <c r="AT1302" s="144"/>
      <c r="AU1302" s="144"/>
      <c r="AV1302" s="144"/>
      <c r="AW1302" s="144"/>
      <c r="AX1302" s="144"/>
      <c r="AY1302" s="144"/>
      <c r="AZ1302" s="144"/>
      <c r="BA1302" s="144"/>
      <c r="BB1302" s="144"/>
      <c r="BC1302" s="144"/>
      <c r="BD1302" s="144"/>
      <c r="BE1302" s="144"/>
      <c r="BF1302" s="144"/>
    </row>
    <row r="1303" spans="3:58">
      <c r="C1303" s="144"/>
      <c r="D1303" s="144"/>
      <c r="E1303" s="144"/>
      <c r="F1303" s="144"/>
      <c r="G1303" s="144"/>
      <c r="H1303" s="144"/>
      <c r="I1303" s="144"/>
      <c r="J1303" s="144"/>
      <c r="K1303" s="144"/>
      <c r="L1303" s="144"/>
      <c r="M1303" s="144"/>
      <c r="N1303" s="144"/>
      <c r="O1303" s="144"/>
      <c r="P1303" s="144"/>
      <c r="Q1303" s="145"/>
      <c r="R1303" s="145"/>
      <c r="S1303" s="145"/>
      <c r="T1303" s="145"/>
      <c r="U1303" s="145"/>
      <c r="V1303" s="145"/>
      <c r="W1303" s="145"/>
      <c r="X1303" s="145"/>
      <c r="Y1303" s="145"/>
      <c r="Z1303" s="145"/>
      <c r="AA1303" s="145"/>
      <c r="AB1303" s="145"/>
      <c r="AC1303" s="145"/>
      <c r="AD1303" s="145"/>
      <c r="AE1303" s="144"/>
      <c r="AF1303" s="144"/>
      <c r="AG1303" s="144"/>
      <c r="AH1303" s="144"/>
      <c r="AI1303" s="144"/>
      <c r="AJ1303" s="144"/>
      <c r="AK1303" s="144"/>
      <c r="AL1303" s="144"/>
      <c r="AM1303" s="144"/>
      <c r="AN1303" s="144"/>
      <c r="AO1303" s="144"/>
      <c r="AP1303" s="144"/>
      <c r="AQ1303" s="144"/>
      <c r="AR1303" s="144"/>
      <c r="AS1303" s="144"/>
      <c r="AT1303" s="144"/>
      <c r="AU1303" s="144"/>
      <c r="AV1303" s="144"/>
      <c r="AW1303" s="144"/>
      <c r="AX1303" s="144"/>
      <c r="AY1303" s="144"/>
      <c r="AZ1303" s="144"/>
      <c r="BA1303" s="144"/>
      <c r="BB1303" s="144"/>
      <c r="BC1303" s="144"/>
      <c r="BD1303" s="144"/>
      <c r="BE1303" s="144"/>
      <c r="BF1303" s="144"/>
    </row>
    <row r="1304" spans="3:58">
      <c r="C1304" s="144"/>
      <c r="D1304" s="144"/>
      <c r="E1304" s="144"/>
      <c r="F1304" s="144"/>
      <c r="G1304" s="144"/>
      <c r="H1304" s="144"/>
      <c r="I1304" s="144"/>
      <c r="J1304" s="144"/>
      <c r="K1304" s="144"/>
      <c r="L1304" s="144"/>
      <c r="M1304" s="144"/>
      <c r="N1304" s="144"/>
      <c r="O1304" s="144"/>
      <c r="P1304" s="144"/>
      <c r="Q1304" s="145"/>
      <c r="R1304" s="145"/>
      <c r="S1304" s="145"/>
      <c r="T1304" s="145"/>
      <c r="U1304" s="145"/>
      <c r="V1304" s="145"/>
      <c r="W1304" s="145"/>
      <c r="X1304" s="145"/>
      <c r="Y1304" s="145"/>
      <c r="Z1304" s="145"/>
      <c r="AA1304" s="145"/>
      <c r="AB1304" s="145"/>
      <c r="AC1304" s="145"/>
      <c r="AD1304" s="145"/>
      <c r="AE1304" s="144"/>
      <c r="AF1304" s="144"/>
      <c r="AG1304" s="144"/>
      <c r="AH1304" s="144"/>
      <c r="AI1304" s="144"/>
      <c r="AJ1304" s="144"/>
      <c r="AK1304" s="144"/>
      <c r="AL1304" s="144"/>
      <c r="AM1304" s="144"/>
      <c r="AN1304" s="144"/>
      <c r="AO1304" s="144"/>
      <c r="AP1304" s="144"/>
      <c r="AQ1304" s="144"/>
      <c r="AR1304" s="144"/>
      <c r="AS1304" s="144"/>
      <c r="AT1304" s="144"/>
      <c r="AU1304" s="144"/>
      <c r="AV1304" s="144"/>
      <c r="AW1304" s="144"/>
      <c r="AX1304" s="144"/>
      <c r="AY1304" s="144"/>
      <c r="AZ1304" s="144"/>
      <c r="BA1304" s="144"/>
      <c r="BB1304" s="144"/>
      <c r="BC1304" s="144"/>
      <c r="BD1304" s="144"/>
      <c r="BE1304" s="144"/>
      <c r="BF1304" s="144"/>
    </row>
    <row r="1305" spans="3:58">
      <c r="C1305" s="144"/>
      <c r="D1305" s="144"/>
      <c r="E1305" s="144"/>
      <c r="F1305" s="144"/>
      <c r="G1305" s="144"/>
      <c r="H1305" s="144"/>
      <c r="I1305" s="144"/>
      <c r="J1305" s="144"/>
      <c r="K1305" s="144"/>
      <c r="L1305" s="144"/>
      <c r="M1305" s="144"/>
      <c r="N1305" s="144"/>
      <c r="O1305" s="144"/>
      <c r="P1305" s="144"/>
      <c r="Q1305" s="145"/>
      <c r="R1305" s="145"/>
      <c r="S1305" s="145"/>
      <c r="T1305" s="145"/>
      <c r="U1305" s="145"/>
      <c r="V1305" s="145"/>
      <c r="W1305" s="145"/>
      <c r="X1305" s="145"/>
      <c r="Y1305" s="145"/>
      <c r="Z1305" s="145"/>
      <c r="AA1305" s="145"/>
      <c r="AB1305" s="145"/>
      <c r="AC1305" s="145"/>
      <c r="AD1305" s="145"/>
      <c r="AE1305" s="144"/>
      <c r="AF1305" s="144"/>
      <c r="AG1305" s="144"/>
      <c r="AH1305" s="144"/>
      <c r="AI1305" s="144"/>
      <c r="AJ1305" s="144"/>
      <c r="AK1305" s="144"/>
      <c r="AL1305" s="144"/>
      <c r="AM1305" s="144"/>
      <c r="AN1305" s="144"/>
      <c r="AO1305" s="144"/>
      <c r="AP1305" s="144"/>
      <c r="AQ1305" s="144"/>
      <c r="AR1305" s="144"/>
      <c r="AS1305" s="144"/>
      <c r="AT1305" s="144"/>
      <c r="AU1305" s="144"/>
      <c r="AV1305" s="144"/>
      <c r="AW1305" s="144"/>
      <c r="AX1305" s="144"/>
      <c r="AY1305" s="144"/>
      <c r="AZ1305" s="144"/>
      <c r="BA1305" s="144"/>
      <c r="BB1305" s="144"/>
      <c r="BC1305" s="144"/>
      <c r="BD1305" s="144"/>
      <c r="BE1305" s="144"/>
      <c r="BF1305" s="144"/>
    </row>
    <row r="1306" spans="3:58">
      <c r="C1306" s="144"/>
      <c r="D1306" s="144"/>
      <c r="E1306" s="144"/>
      <c r="F1306" s="144"/>
      <c r="G1306" s="144"/>
      <c r="H1306" s="144"/>
      <c r="I1306" s="144"/>
      <c r="J1306" s="144"/>
      <c r="K1306" s="144"/>
      <c r="L1306" s="144"/>
      <c r="M1306" s="144"/>
      <c r="N1306" s="144"/>
      <c r="O1306" s="144"/>
      <c r="P1306" s="144"/>
      <c r="Q1306" s="145"/>
      <c r="R1306" s="145"/>
      <c r="S1306" s="145"/>
      <c r="T1306" s="145"/>
      <c r="U1306" s="145"/>
      <c r="V1306" s="145"/>
      <c r="W1306" s="145"/>
      <c r="X1306" s="145"/>
      <c r="Y1306" s="145"/>
      <c r="Z1306" s="145"/>
      <c r="AA1306" s="145"/>
      <c r="AB1306" s="145"/>
      <c r="AC1306" s="145"/>
      <c r="AD1306" s="145"/>
      <c r="AE1306" s="144"/>
      <c r="AF1306" s="144"/>
      <c r="AG1306" s="144"/>
      <c r="AH1306" s="144"/>
      <c r="AI1306" s="144"/>
      <c r="AJ1306" s="144"/>
      <c r="AK1306" s="144"/>
      <c r="AL1306" s="144"/>
      <c r="AM1306" s="144"/>
      <c r="AN1306" s="144"/>
      <c r="AO1306" s="144"/>
      <c r="AP1306" s="144"/>
      <c r="AQ1306" s="144"/>
      <c r="AR1306" s="144"/>
      <c r="AS1306" s="144"/>
      <c r="AT1306" s="144"/>
      <c r="AU1306" s="144"/>
      <c r="AV1306" s="144"/>
      <c r="AW1306" s="144"/>
      <c r="AX1306" s="144"/>
      <c r="AY1306" s="144"/>
      <c r="AZ1306" s="144"/>
      <c r="BA1306" s="144"/>
      <c r="BB1306" s="144"/>
      <c r="BC1306" s="144"/>
      <c r="BD1306" s="144"/>
      <c r="BE1306" s="144"/>
      <c r="BF1306" s="144"/>
    </row>
    <row r="1307" spans="3:58">
      <c r="C1307" s="144"/>
      <c r="D1307" s="144"/>
      <c r="E1307" s="144"/>
      <c r="F1307" s="144"/>
      <c r="G1307" s="144"/>
      <c r="H1307" s="144"/>
      <c r="I1307" s="144"/>
      <c r="J1307" s="144"/>
      <c r="K1307" s="144"/>
      <c r="L1307" s="144"/>
      <c r="M1307" s="144"/>
      <c r="N1307" s="144"/>
      <c r="O1307" s="144"/>
      <c r="P1307" s="144"/>
      <c r="Q1307" s="145"/>
      <c r="R1307" s="145"/>
      <c r="S1307" s="145"/>
      <c r="T1307" s="145"/>
      <c r="U1307" s="145"/>
      <c r="V1307" s="145"/>
      <c r="W1307" s="145"/>
      <c r="X1307" s="145"/>
      <c r="Y1307" s="145"/>
      <c r="Z1307" s="145"/>
      <c r="AA1307" s="145"/>
      <c r="AB1307" s="145"/>
      <c r="AC1307" s="145"/>
      <c r="AD1307" s="145"/>
      <c r="AE1307" s="144"/>
      <c r="AF1307" s="144"/>
      <c r="AG1307" s="144"/>
      <c r="AH1307" s="144"/>
      <c r="AI1307" s="144"/>
      <c r="AJ1307" s="144"/>
      <c r="AK1307" s="144"/>
      <c r="AL1307" s="144"/>
      <c r="AM1307" s="144"/>
      <c r="AN1307" s="144"/>
      <c r="AO1307" s="144"/>
      <c r="AP1307" s="144"/>
      <c r="AQ1307" s="144"/>
      <c r="AR1307" s="144"/>
      <c r="AS1307" s="144"/>
      <c r="AT1307" s="144"/>
      <c r="AU1307" s="144"/>
      <c r="AV1307" s="144"/>
      <c r="AW1307" s="144"/>
      <c r="AX1307" s="144"/>
      <c r="AY1307" s="144"/>
      <c r="AZ1307" s="144"/>
      <c r="BA1307" s="144"/>
      <c r="BB1307" s="144"/>
      <c r="BC1307" s="144"/>
      <c r="BD1307" s="144"/>
      <c r="BE1307" s="144"/>
      <c r="BF1307" s="144"/>
    </row>
    <row r="1308" spans="3:58">
      <c r="C1308" s="144"/>
      <c r="D1308" s="144"/>
      <c r="E1308" s="144"/>
      <c r="F1308" s="144"/>
      <c r="G1308" s="144"/>
      <c r="H1308" s="144"/>
      <c r="I1308" s="144"/>
      <c r="J1308" s="144"/>
      <c r="K1308" s="144"/>
      <c r="L1308" s="144"/>
      <c r="M1308" s="144"/>
      <c r="N1308" s="144"/>
      <c r="O1308" s="144"/>
      <c r="P1308" s="144"/>
      <c r="Q1308" s="145"/>
      <c r="R1308" s="145"/>
      <c r="S1308" s="145"/>
      <c r="T1308" s="145"/>
      <c r="U1308" s="145"/>
      <c r="V1308" s="145"/>
      <c r="W1308" s="145"/>
      <c r="X1308" s="145"/>
      <c r="Y1308" s="145"/>
      <c r="Z1308" s="145"/>
      <c r="AA1308" s="145"/>
      <c r="AB1308" s="145"/>
      <c r="AC1308" s="145"/>
      <c r="AD1308" s="145"/>
      <c r="AE1308" s="144"/>
      <c r="AF1308" s="144"/>
      <c r="AG1308" s="144"/>
      <c r="AH1308" s="144"/>
      <c r="AI1308" s="144"/>
      <c r="AJ1308" s="144"/>
      <c r="AK1308" s="144"/>
      <c r="AL1308" s="144"/>
      <c r="AM1308" s="144"/>
      <c r="AN1308" s="144"/>
      <c r="AO1308" s="144"/>
      <c r="AP1308" s="144"/>
      <c r="AQ1308" s="144"/>
      <c r="AR1308" s="144"/>
      <c r="AS1308" s="144"/>
      <c r="AT1308" s="144"/>
      <c r="AU1308" s="144"/>
      <c r="AV1308" s="144"/>
      <c r="AW1308" s="144"/>
      <c r="AX1308" s="144"/>
      <c r="AY1308" s="144"/>
      <c r="AZ1308" s="144"/>
      <c r="BA1308" s="144"/>
      <c r="BB1308" s="144"/>
      <c r="BC1308" s="144"/>
      <c r="BD1308" s="144"/>
      <c r="BE1308" s="144"/>
      <c r="BF1308" s="144"/>
    </row>
    <row r="1309" spans="3:58">
      <c r="C1309" s="144"/>
      <c r="D1309" s="144"/>
      <c r="E1309" s="144"/>
      <c r="F1309" s="144"/>
      <c r="G1309" s="144"/>
      <c r="H1309" s="144"/>
      <c r="I1309" s="144"/>
      <c r="J1309" s="144"/>
      <c r="K1309" s="144"/>
      <c r="L1309" s="144"/>
      <c r="M1309" s="144"/>
      <c r="N1309" s="144"/>
      <c r="O1309" s="144"/>
      <c r="P1309" s="144"/>
      <c r="Q1309" s="145"/>
      <c r="R1309" s="145"/>
      <c r="S1309" s="145"/>
      <c r="T1309" s="145"/>
      <c r="U1309" s="145"/>
      <c r="V1309" s="145"/>
      <c r="W1309" s="145"/>
      <c r="X1309" s="145"/>
      <c r="Y1309" s="145"/>
      <c r="Z1309" s="145"/>
      <c r="AA1309" s="145"/>
      <c r="AB1309" s="145"/>
      <c r="AC1309" s="145"/>
      <c r="AD1309" s="145"/>
      <c r="AE1309" s="144"/>
      <c r="AF1309" s="144"/>
      <c r="AG1309" s="144"/>
      <c r="AH1309" s="144"/>
      <c r="AI1309" s="144"/>
      <c r="AJ1309" s="144"/>
      <c r="AK1309" s="144"/>
      <c r="AL1309" s="144"/>
      <c r="AM1309" s="144"/>
      <c r="AN1309" s="144"/>
      <c r="AO1309" s="144"/>
      <c r="AP1309" s="144"/>
      <c r="AQ1309" s="144"/>
      <c r="AR1309" s="144"/>
      <c r="AS1309" s="144"/>
      <c r="AT1309" s="144"/>
      <c r="AU1309" s="144"/>
      <c r="AV1309" s="144"/>
      <c r="AW1309" s="144"/>
      <c r="AX1309" s="144"/>
      <c r="AY1309" s="144"/>
      <c r="AZ1309" s="144"/>
      <c r="BA1309" s="144"/>
      <c r="BB1309" s="144"/>
      <c r="BC1309" s="144"/>
      <c r="BD1309" s="144"/>
      <c r="BE1309" s="144"/>
      <c r="BF1309" s="144"/>
    </row>
    <row r="1310" spans="3:58">
      <c r="C1310" s="144"/>
      <c r="D1310" s="144"/>
      <c r="E1310" s="144"/>
      <c r="F1310" s="144"/>
      <c r="G1310" s="144"/>
      <c r="H1310" s="144"/>
      <c r="I1310" s="144"/>
      <c r="J1310" s="144"/>
      <c r="K1310" s="144"/>
      <c r="L1310" s="144"/>
      <c r="M1310" s="144"/>
      <c r="N1310" s="144"/>
      <c r="O1310" s="144"/>
      <c r="P1310" s="144"/>
      <c r="Q1310" s="145"/>
      <c r="R1310" s="145"/>
      <c r="S1310" s="145"/>
      <c r="T1310" s="145"/>
      <c r="U1310" s="145"/>
      <c r="V1310" s="145"/>
      <c r="W1310" s="145"/>
      <c r="X1310" s="145"/>
      <c r="Y1310" s="145"/>
      <c r="Z1310" s="145"/>
      <c r="AA1310" s="145"/>
      <c r="AB1310" s="145"/>
      <c r="AC1310" s="145"/>
      <c r="AD1310" s="145"/>
      <c r="AE1310" s="144"/>
      <c r="AF1310" s="144"/>
      <c r="AG1310" s="144"/>
      <c r="AH1310" s="144"/>
      <c r="AI1310" s="144"/>
      <c r="AJ1310" s="144"/>
      <c r="AK1310" s="144"/>
      <c r="AL1310" s="144"/>
      <c r="AM1310" s="144"/>
      <c r="AN1310" s="144"/>
      <c r="AO1310" s="144"/>
      <c r="AP1310" s="144"/>
      <c r="AQ1310" s="144"/>
      <c r="AR1310" s="144"/>
      <c r="AS1310" s="144"/>
      <c r="AT1310" s="144"/>
      <c r="AU1310" s="144"/>
      <c r="AV1310" s="144"/>
      <c r="AW1310" s="144"/>
      <c r="AX1310" s="144"/>
      <c r="AY1310" s="144"/>
      <c r="AZ1310" s="144"/>
      <c r="BA1310" s="144"/>
      <c r="BB1310" s="144"/>
      <c r="BC1310" s="144"/>
      <c r="BD1310" s="144"/>
      <c r="BE1310" s="144"/>
      <c r="BF1310" s="144"/>
    </row>
    <row r="1311" spans="3:58">
      <c r="C1311" s="144"/>
      <c r="D1311" s="144"/>
      <c r="E1311" s="144"/>
      <c r="F1311" s="144"/>
      <c r="G1311" s="144"/>
      <c r="H1311" s="144"/>
      <c r="I1311" s="144"/>
      <c r="J1311" s="144"/>
      <c r="K1311" s="144"/>
      <c r="L1311" s="144"/>
      <c r="M1311" s="144"/>
      <c r="N1311" s="144"/>
      <c r="O1311" s="144"/>
      <c r="P1311" s="144"/>
      <c r="Q1311" s="145"/>
      <c r="R1311" s="145"/>
      <c r="S1311" s="145"/>
      <c r="T1311" s="145"/>
      <c r="U1311" s="145"/>
      <c r="V1311" s="145"/>
      <c r="W1311" s="145"/>
      <c r="X1311" s="145"/>
      <c r="Y1311" s="145"/>
      <c r="Z1311" s="145"/>
      <c r="AA1311" s="145"/>
      <c r="AB1311" s="145"/>
      <c r="AC1311" s="145"/>
      <c r="AD1311" s="145"/>
      <c r="AE1311" s="144"/>
      <c r="AF1311" s="144"/>
      <c r="AG1311" s="144"/>
      <c r="AH1311" s="144"/>
      <c r="AI1311" s="144"/>
      <c r="AJ1311" s="144"/>
      <c r="AK1311" s="144"/>
      <c r="AL1311" s="144"/>
      <c r="AM1311" s="144"/>
      <c r="AN1311" s="144"/>
      <c r="AO1311" s="144"/>
      <c r="AP1311" s="144"/>
      <c r="AQ1311" s="144"/>
      <c r="AR1311" s="144"/>
      <c r="AS1311" s="144"/>
      <c r="AT1311" s="144"/>
      <c r="AU1311" s="144"/>
      <c r="AV1311" s="144"/>
      <c r="AW1311" s="144"/>
      <c r="AX1311" s="144"/>
      <c r="AY1311" s="144"/>
      <c r="AZ1311" s="144"/>
      <c r="BA1311" s="144"/>
      <c r="BB1311" s="144"/>
      <c r="BC1311" s="144"/>
      <c r="BD1311" s="144"/>
      <c r="BE1311" s="144"/>
      <c r="BF1311" s="144"/>
    </row>
    <row r="1312" spans="3:58">
      <c r="C1312" s="144"/>
      <c r="D1312" s="144"/>
      <c r="E1312" s="144"/>
      <c r="F1312" s="144"/>
      <c r="G1312" s="144"/>
      <c r="H1312" s="144"/>
      <c r="I1312" s="144"/>
      <c r="J1312" s="144"/>
      <c r="K1312" s="144"/>
      <c r="L1312" s="144"/>
      <c r="M1312" s="144"/>
      <c r="N1312" s="144"/>
      <c r="O1312" s="144"/>
      <c r="P1312" s="144"/>
      <c r="Q1312" s="145"/>
      <c r="R1312" s="145"/>
      <c r="S1312" s="145"/>
      <c r="T1312" s="145"/>
      <c r="U1312" s="145"/>
      <c r="V1312" s="145"/>
      <c r="W1312" s="145"/>
      <c r="X1312" s="145"/>
      <c r="Y1312" s="145"/>
      <c r="Z1312" s="145"/>
      <c r="AA1312" s="145"/>
      <c r="AB1312" s="145"/>
      <c r="AC1312" s="145"/>
      <c r="AD1312" s="145"/>
      <c r="AE1312" s="144"/>
      <c r="AF1312" s="144"/>
      <c r="AG1312" s="144"/>
      <c r="AH1312" s="144"/>
      <c r="AI1312" s="144"/>
      <c r="AJ1312" s="144"/>
      <c r="AK1312" s="144"/>
      <c r="AL1312" s="144"/>
      <c r="AM1312" s="144"/>
      <c r="AN1312" s="144"/>
      <c r="AO1312" s="144"/>
      <c r="AP1312" s="144"/>
      <c r="AQ1312" s="144"/>
      <c r="AR1312" s="144"/>
      <c r="AS1312" s="144"/>
      <c r="AT1312" s="144"/>
      <c r="AU1312" s="144"/>
      <c r="AV1312" s="144"/>
      <c r="AW1312" s="144"/>
      <c r="AX1312" s="144"/>
      <c r="AY1312" s="144"/>
      <c r="AZ1312" s="144"/>
      <c r="BA1312" s="144"/>
      <c r="BB1312" s="144"/>
      <c r="BC1312" s="144"/>
      <c r="BD1312" s="144"/>
      <c r="BE1312" s="144"/>
      <c r="BF1312" s="144"/>
    </row>
    <row r="1313" spans="3:58">
      <c r="C1313" s="144"/>
      <c r="D1313" s="144"/>
      <c r="E1313" s="144"/>
      <c r="F1313" s="144"/>
      <c r="G1313" s="144"/>
      <c r="H1313" s="144"/>
      <c r="I1313" s="144"/>
      <c r="J1313" s="144"/>
      <c r="K1313" s="144"/>
      <c r="L1313" s="144"/>
      <c r="M1313" s="144"/>
      <c r="N1313" s="144"/>
      <c r="O1313" s="144"/>
      <c r="P1313" s="144"/>
      <c r="Q1313" s="145"/>
      <c r="R1313" s="145"/>
      <c r="S1313" s="145"/>
      <c r="T1313" s="145"/>
      <c r="U1313" s="145"/>
      <c r="V1313" s="145"/>
      <c r="W1313" s="145"/>
      <c r="X1313" s="145"/>
      <c r="Y1313" s="145"/>
      <c r="Z1313" s="145"/>
      <c r="AA1313" s="145"/>
      <c r="AB1313" s="145"/>
      <c r="AC1313" s="145"/>
      <c r="AD1313" s="145"/>
      <c r="AE1313" s="144"/>
      <c r="AF1313" s="144"/>
      <c r="AG1313" s="144"/>
      <c r="AH1313" s="144"/>
      <c r="AI1313" s="144"/>
      <c r="AJ1313" s="144"/>
      <c r="AK1313" s="144"/>
      <c r="AL1313" s="144"/>
      <c r="AM1313" s="144"/>
      <c r="AN1313" s="144"/>
      <c r="AO1313" s="144"/>
      <c r="AP1313" s="144"/>
      <c r="AQ1313" s="144"/>
      <c r="AR1313" s="144"/>
      <c r="AS1313" s="144"/>
      <c r="AT1313" s="144"/>
      <c r="AU1313" s="144"/>
      <c r="AV1313" s="144"/>
      <c r="AW1313" s="144"/>
      <c r="AX1313" s="144"/>
      <c r="AY1313" s="144"/>
      <c r="AZ1313" s="144"/>
      <c r="BA1313" s="144"/>
      <c r="BB1313" s="144"/>
      <c r="BC1313" s="144"/>
      <c r="BD1313" s="144"/>
      <c r="BE1313" s="144"/>
      <c r="BF1313" s="144"/>
    </row>
    <row r="1314" spans="3:58">
      <c r="C1314" s="144"/>
      <c r="D1314" s="144"/>
      <c r="E1314" s="144"/>
      <c r="F1314" s="144"/>
      <c r="G1314" s="144"/>
      <c r="H1314" s="144"/>
      <c r="I1314" s="144"/>
      <c r="J1314" s="144"/>
      <c r="K1314" s="144"/>
      <c r="L1314" s="144"/>
      <c r="M1314" s="144"/>
      <c r="N1314" s="144"/>
      <c r="O1314" s="144"/>
      <c r="P1314" s="144"/>
      <c r="Q1314" s="145"/>
      <c r="R1314" s="145"/>
      <c r="S1314" s="145"/>
      <c r="T1314" s="145"/>
      <c r="U1314" s="145"/>
      <c r="V1314" s="145"/>
      <c r="W1314" s="145"/>
      <c r="X1314" s="145"/>
      <c r="Y1314" s="145"/>
      <c r="Z1314" s="145"/>
      <c r="AA1314" s="145"/>
      <c r="AB1314" s="145"/>
      <c r="AC1314" s="145"/>
      <c r="AD1314" s="145"/>
      <c r="AE1314" s="144"/>
      <c r="AF1314" s="144"/>
      <c r="AG1314" s="144"/>
      <c r="AH1314" s="144"/>
      <c r="AI1314" s="144"/>
      <c r="AJ1314" s="144"/>
      <c r="AK1314" s="144"/>
      <c r="AL1314" s="144"/>
      <c r="AM1314" s="144"/>
      <c r="AN1314" s="144"/>
      <c r="AO1314" s="144"/>
      <c r="AP1314" s="144"/>
      <c r="AQ1314" s="144"/>
      <c r="AR1314" s="144"/>
      <c r="AS1314" s="144"/>
      <c r="AT1314" s="144"/>
      <c r="AU1314" s="144"/>
      <c r="AV1314" s="144"/>
      <c r="AW1314" s="144"/>
      <c r="AX1314" s="144"/>
      <c r="AY1314" s="144"/>
      <c r="AZ1314" s="144"/>
      <c r="BA1314" s="144"/>
      <c r="BB1314" s="144"/>
      <c r="BC1314" s="144"/>
      <c r="BD1314" s="144"/>
      <c r="BE1314" s="144"/>
      <c r="BF1314" s="144"/>
    </row>
    <row r="1315" spans="3:58">
      <c r="C1315" s="144"/>
      <c r="D1315" s="144"/>
      <c r="E1315" s="144"/>
      <c r="F1315" s="144"/>
      <c r="G1315" s="144"/>
      <c r="H1315" s="144"/>
      <c r="I1315" s="144"/>
      <c r="J1315" s="144"/>
      <c r="K1315" s="144"/>
      <c r="L1315" s="144"/>
      <c r="M1315" s="144"/>
      <c r="N1315" s="144"/>
      <c r="O1315" s="144"/>
      <c r="P1315" s="144"/>
      <c r="Q1315" s="145"/>
      <c r="R1315" s="145"/>
      <c r="S1315" s="145"/>
      <c r="T1315" s="145"/>
      <c r="U1315" s="145"/>
      <c r="V1315" s="145"/>
      <c r="W1315" s="145"/>
      <c r="X1315" s="145"/>
      <c r="Y1315" s="145"/>
      <c r="Z1315" s="145"/>
      <c r="AA1315" s="145"/>
      <c r="AB1315" s="145"/>
      <c r="AC1315" s="145"/>
      <c r="AD1315" s="145"/>
      <c r="AE1315" s="144"/>
      <c r="AF1315" s="144"/>
      <c r="AG1315" s="144"/>
      <c r="AH1315" s="144"/>
      <c r="AI1315" s="144"/>
      <c r="AJ1315" s="144"/>
      <c r="AK1315" s="144"/>
      <c r="AL1315" s="144"/>
      <c r="AM1315" s="144"/>
      <c r="AN1315" s="144"/>
      <c r="AO1315" s="144"/>
      <c r="AP1315" s="144"/>
      <c r="AQ1315" s="144"/>
      <c r="AR1315" s="144"/>
      <c r="AS1315" s="144"/>
      <c r="AT1315" s="144"/>
      <c r="AU1315" s="144"/>
      <c r="AV1315" s="144"/>
      <c r="AW1315" s="144"/>
      <c r="AX1315" s="144"/>
      <c r="AY1315" s="144"/>
      <c r="AZ1315" s="144"/>
      <c r="BA1315" s="144"/>
      <c r="BB1315" s="144"/>
      <c r="BC1315" s="144"/>
      <c r="BD1315" s="144"/>
      <c r="BE1315" s="144"/>
      <c r="BF1315" s="144"/>
    </row>
    <row r="1316" spans="3:58">
      <c r="C1316" s="144"/>
      <c r="D1316" s="144"/>
      <c r="E1316" s="144"/>
      <c r="F1316" s="144"/>
      <c r="G1316" s="144"/>
      <c r="H1316" s="144"/>
      <c r="I1316" s="144"/>
      <c r="J1316" s="144"/>
      <c r="K1316" s="144"/>
      <c r="L1316" s="144"/>
      <c r="M1316" s="144"/>
      <c r="N1316" s="144"/>
      <c r="O1316" s="144"/>
      <c r="P1316" s="144"/>
      <c r="Q1316" s="145"/>
      <c r="R1316" s="145"/>
      <c r="S1316" s="145"/>
      <c r="T1316" s="145"/>
      <c r="U1316" s="145"/>
      <c r="V1316" s="145"/>
      <c r="W1316" s="145"/>
      <c r="X1316" s="145"/>
      <c r="Y1316" s="145"/>
      <c r="Z1316" s="145"/>
      <c r="AA1316" s="145"/>
      <c r="AB1316" s="145"/>
      <c r="AC1316" s="145"/>
      <c r="AD1316" s="145"/>
      <c r="AE1316" s="144"/>
      <c r="AF1316" s="144"/>
      <c r="AG1316" s="144"/>
      <c r="AH1316" s="144"/>
      <c r="AI1316" s="144"/>
      <c r="AJ1316" s="144"/>
      <c r="AK1316" s="144"/>
      <c r="AL1316" s="144"/>
      <c r="AM1316" s="144"/>
      <c r="AN1316" s="144"/>
      <c r="AO1316" s="144"/>
      <c r="AP1316" s="144"/>
      <c r="AQ1316" s="144"/>
      <c r="AR1316" s="144"/>
      <c r="AS1316" s="144"/>
      <c r="AT1316" s="144"/>
      <c r="AU1316" s="144"/>
      <c r="AV1316" s="144"/>
      <c r="AW1316" s="144"/>
      <c r="AX1316" s="144"/>
      <c r="AY1316" s="144"/>
      <c r="AZ1316" s="144"/>
      <c r="BA1316" s="144"/>
      <c r="BB1316" s="144"/>
      <c r="BC1316" s="144"/>
      <c r="BD1316" s="144"/>
      <c r="BE1316" s="144"/>
      <c r="BF1316" s="144"/>
    </row>
    <row r="1317" spans="3:58">
      <c r="C1317" s="144"/>
      <c r="D1317" s="144"/>
      <c r="E1317" s="144"/>
      <c r="F1317" s="144"/>
      <c r="G1317" s="144"/>
      <c r="H1317" s="144"/>
      <c r="I1317" s="144"/>
      <c r="J1317" s="144"/>
      <c r="K1317" s="144"/>
      <c r="L1317" s="144"/>
      <c r="M1317" s="144"/>
      <c r="N1317" s="144"/>
      <c r="O1317" s="144"/>
      <c r="P1317" s="144"/>
      <c r="Q1317" s="145"/>
      <c r="R1317" s="145"/>
      <c r="S1317" s="145"/>
      <c r="T1317" s="145"/>
      <c r="U1317" s="145"/>
      <c r="V1317" s="145"/>
      <c r="W1317" s="145"/>
      <c r="X1317" s="145"/>
      <c r="Y1317" s="145"/>
      <c r="Z1317" s="145"/>
      <c r="AA1317" s="145"/>
      <c r="AB1317" s="145"/>
      <c r="AC1317" s="145"/>
      <c r="AD1317" s="145"/>
      <c r="AE1317" s="144"/>
      <c r="AF1317" s="144"/>
      <c r="AG1317" s="144"/>
      <c r="AH1317" s="144"/>
      <c r="AI1317" s="144"/>
      <c r="AJ1317" s="144"/>
      <c r="AK1317" s="144"/>
      <c r="AL1317" s="144"/>
      <c r="AM1317" s="144"/>
      <c r="AN1317" s="144"/>
      <c r="AO1317" s="144"/>
      <c r="AP1317" s="144"/>
      <c r="AQ1317" s="144"/>
      <c r="AR1317" s="144"/>
      <c r="AS1317" s="144"/>
      <c r="AT1317" s="144"/>
      <c r="AU1317" s="144"/>
      <c r="AV1317" s="144"/>
      <c r="AW1317" s="144"/>
      <c r="AX1317" s="144"/>
      <c r="AY1317" s="144"/>
      <c r="AZ1317" s="144"/>
      <c r="BA1317" s="144"/>
      <c r="BB1317" s="144"/>
      <c r="BC1317" s="144"/>
      <c r="BD1317" s="144"/>
      <c r="BE1317" s="144"/>
      <c r="BF1317" s="144"/>
    </row>
    <row r="1318" spans="3:58">
      <c r="C1318" s="144"/>
      <c r="D1318" s="144"/>
      <c r="E1318" s="144"/>
      <c r="F1318" s="144"/>
      <c r="G1318" s="144"/>
      <c r="H1318" s="144"/>
      <c r="I1318" s="144"/>
      <c r="J1318" s="144"/>
      <c r="K1318" s="144"/>
      <c r="L1318" s="144"/>
      <c r="M1318" s="144"/>
      <c r="N1318" s="144"/>
      <c r="O1318" s="144"/>
      <c r="P1318" s="144"/>
      <c r="Q1318" s="145"/>
      <c r="R1318" s="145"/>
      <c r="S1318" s="145"/>
      <c r="T1318" s="145"/>
      <c r="U1318" s="145"/>
      <c r="V1318" s="145"/>
      <c r="W1318" s="145"/>
      <c r="X1318" s="145"/>
      <c r="Y1318" s="145"/>
      <c r="Z1318" s="145"/>
      <c r="AA1318" s="145"/>
      <c r="AB1318" s="145"/>
      <c r="AC1318" s="145"/>
      <c r="AD1318" s="145"/>
      <c r="AE1318" s="144"/>
      <c r="AF1318" s="144"/>
      <c r="AG1318" s="144"/>
      <c r="AH1318" s="144"/>
      <c r="AI1318" s="144"/>
      <c r="AJ1318" s="144"/>
      <c r="AK1318" s="144"/>
      <c r="AL1318" s="144"/>
      <c r="AM1318" s="144"/>
      <c r="AN1318" s="144"/>
      <c r="AO1318" s="144"/>
      <c r="AP1318" s="144"/>
      <c r="AQ1318" s="144"/>
      <c r="AR1318" s="144"/>
      <c r="AS1318" s="144"/>
      <c r="AT1318" s="144"/>
      <c r="AU1318" s="144"/>
      <c r="AV1318" s="144"/>
      <c r="AW1318" s="144"/>
      <c r="AX1318" s="144"/>
      <c r="AY1318" s="144"/>
      <c r="AZ1318" s="144"/>
      <c r="BA1318" s="144"/>
      <c r="BB1318" s="144"/>
      <c r="BC1318" s="144"/>
      <c r="BD1318" s="144"/>
      <c r="BE1318" s="144"/>
      <c r="BF1318" s="144"/>
    </row>
    <row r="1319" spans="3:58">
      <c r="C1319" s="144"/>
      <c r="D1319" s="144"/>
      <c r="E1319" s="144"/>
      <c r="F1319" s="144"/>
      <c r="G1319" s="144"/>
      <c r="H1319" s="144"/>
      <c r="I1319" s="144"/>
      <c r="J1319" s="144"/>
      <c r="K1319" s="144"/>
      <c r="L1319" s="144"/>
      <c r="M1319" s="144"/>
      <c r="N1319" s="144"/>
      <c r="O1319" s="144"/>
      <c r="P1319" s="144"/>
      <c r="Q1319" s="145"/>
      <c r="R1319" s="145"/>
      <c r="S1319" s="145"/>
      <c r="T1319" s="145"/>
      <c r="U1319" s="145"/>
      <c r="V1319" s="145"/>
      <c r="W1319" s="145"/>
      <c r="X1319" s="145"/>
      <c r="Y1319" s="145"/>
      <c r="Z1319" s="145"/>
      <c r="AA1319" s="145"/>
      <c r="AB1319" s="145"/>
      <c r="AC1319" s="145"/>
      <c r="AD1319" s="145"/>
      <c r="AE1319" s="144"/>
      <c r="AF1319" s="144"/>
      <c r="AG1319" s="144"/>
      <c r="AH1319" s="144"/>
      <c r="AI1319" s="144"/>
      <c r="AJ1319" s="144"/>
      <c r="AK1319" s="144"/>
      <c r="AL1319" s="144"/>
      <c r="AM1319" s="144"/>
      <c r="AN1319" s="144"/>
      <c r="AO1319" s="144"/>
      <c r="AP1319" s="144"/>
      <c r="AQ1319" s="144"/>
      <c r="AR1319" s="144"/>
      <c r="AS1319" s="144"/>
      <c r="AT1319" s="144"/>
      <c r="AU1319" s="144"/>
      <c r="AV1319" s="144"/>
      <c r="AW1319" s="144"/>
      <c r="AX1319" s="144"/>
      <c r="AY1319" s="144"/>
      <c r="AZ1319" s="144"/>
      <c r="BA1319" s="144"/>
      <c r="BB1319" s="144"/>
      <c r="BC1319" s="144"/>
      <c r="BD1319" s="144"/>
      <c r="BE1319" s="144"/>
      <c r="BF1319" s="144"/>
    </row>
    <row r="1320" spans="3:58">
      <c r="C1320" s="144"/>
      <c r="D1320" s="144"/>
      <c r="E1320" s="144"/>
      <c r="F1320" s="144"/>
      <c r="G1320" s="144"/>
      <c r="H1320" s="144"/>
      <c r="I1320" s="144"/>
      <c r="J1320" s="144"/>
      <c r="K1320" s="144"/>
      <c r="L1320" s="144"/>
      <c r="M1320" s="144"/>
      <c r="N1320" s="144"/>
      <c r="O1320" s="144"/>
      <c r="P1320" s="144"/>
      <c r="Q1320" s="145"/>
      <c r="R1320" s="145"/>
      <c r="S1320" s="145"/>
      <c r="T1320" s="145"/>
      <c r="U1320" s="145"/>
      <c r="V1320" s="145"/>
      <c r="W1320" s="145"/>
      <c r="X1320" s="145"/>
      <c r="Y1320" s="145"/>
      <c r="Z1320" s="145"/>
      <c r="AA1320" s="145"/>
      <c r="AB1320" s="145"/>
      <c r="AC1320" s="145"/>
      <c r="AD1320" s="145"/>
      <c r="AE1320" s="144"/>
      <c r="AF1320" s="144"/>
      <c r="AG1320" s="144"/>
      <c r="AH1320" s="144"/>
      <c r="AI1320" s="144"/>
      <c r="AJ1320" s="144"/>
      <c r="AK1320" s="144"/>
      <c r="AL1320" s="144"/>
      <c r="AM1320" s="144"/>
      <c r="AN1320" s="144"/>
      <c r="AO1320" s="144"/>
      <c r="AP1320" s="144"/>
      <c r="AQ1320" s="144"/>
      <c r="AR1320" s="144"/>
      <c r="AS1320" s="144"/>
      <c r="AT1320" s="144"/>
      <c r="AU1320" s="144"/>
      <c r="AV1320" s="144"/>
      <c r="AW1320" s="144"/>
      <c r="AX1320" s="144"/>
      <c r="AY1320" s="144"/>
      <c r="AZ1320" s="144"/>
      <c r="BA1320" s="144"/>
      <c r="BB1320" s="144"/>
      <c r="BC1320" s="144"/>
      <c r="BD1320" s="144"/>
      <c r="BE1320" s="144"/>
      <c r="BF1320" s="144"/>
    </row>
    <row r="1321" spans="3:58">
      <c r="C1321" s="144"/>
      <c r="D1321" s="144"/>
      <c r="E1321" s="144"/>
      <c r="F1321" s="144"/>
      <c r="G1321" s="144"/>
      <c r="H1321" s="144"/>
      <c r="I1321" s="144"/>
      <c r="J1321" s="144"/>
      <c r="K1321" s="144"/>
      <c r="L1321" s="144"/>
      <c r="M1321" s="144"/>
      <c r="N1321" s="144"/>
      <c r="O1321" s="144"/>
      <c r="P1321" s="144"/>
      <c r="Q1321" s="145"/>
      <c r="R1321" s="145"/>
      <c r="S1321" s="145"/>
      <c r="T1321" s="145"/>
      <c r="U1321" s="145"/>
      <c r="V1321" s="145"/>
      <c r="W1321" s="145"/>
      <c r="X1321" s="145"/>
      <c r="Y1321" s="145"/>
      <c r="Z1321" s="145"/>
      <c r="AA1321" s="145"/>
      <c r="AB1321" s="145"/>
      <c r="AC1321" s="145"/>
      <c r="AD1321" s="145"/>
      <c r="AE1321" s="144"/>
      <c r="AF1321" s="144"/>
      <c r="AG1321" s="144"/>
      <c r="AH1321" s="144"/>
      <c r="AI1321" s="144"/>
      <c r="AJ1321" s="144"/>
      <c r="AK1321" s="144"/>
      <c r="AL1321" s="144"/>
      <c r="AM1321" s="144"/>
      <c r="AN1321" s="144"/>
      <c r="AO1321" s="144"/>
      <c r="AP1321" s="144"/>
      <c r="AQ1321" s="144"/>
      <c r="AR1321" s="144"/>
      <c r="AS1321" s="144"/>
      <c r="AT1321" s="144"/>
      <c r="AU1321" s="144"/>
      <c r="AV1321" s="144"/>
      <c r="AW1321" s="144"/>
      <c r="AX1321" s="144"/>
      <c r="AY1321" s="144"/>
      <c r="AZ1321" s="144"/>
      <c r="BA1321" s="144"/>
      <c r="BB1321" s="144"/>
      <c r="BC1321" s="144"/>
      <c r="BD1321" s="144"/>
      <c r="BE1321" s="144"/>
      <c r="BF1321" s="144"/>
    </row>
    <row r="1322" spans="3:58">
      <c r="C1322" s="144"/>
      <c r="D1322" s="144"/>
      <c r="E1322" s="144"/>
      <c r="F1322" s="144"/>
      <c r="G1322" s="144"/>
      <c r="H1322" s="144"/>
      <c r="I1322" s="144"/>
      <c r="J1322" s="144"/>
      <c r="K1322" s="144"/>
      <c r="L1322" s="144"/>
      <c r="M1322" s="144"/>
      <c r="N1322" s="144"/>
      <c r="O1322" s="144"/>
      <c r="P1322" s="144"/>
      <c r="Q1322" s="145"/>
      <c r="R1322" s="145"/>
      <c r="S1322" s="145"/>
      <c r="T1322" s="145"/>
      <c r="U1322" s="145"/>
      <c r="V1322" s="145"/>
      <c r="W1322" s="145"/>
      <c r="X1322" s="145"/>
      <c r="Y1322" s="145"/>
      <c r="Z1322" s="145"/>
      <c r="AA1322" s="145"/>
      <c r="AB1322" s="145"/>
      <c r="AC1322" s="145"/>
      <c r="AD1322" s="145"/>
      <c r="AE1322" s="144"/>
      <c r="AF1322" s="144"/>
      <c r="AG1322" s="144"/>
      <c r="AH1322" s="144"/>
      <c r="AI1322" s="144"/>
      <c r="AJ1322" s="144"/>
      <c r="AK1322" s="144"/>
      <c r="AL1322" s="144"/>
      <c r="AM1322" s="144"/>
      <c r="AN1322" s="144"/>
      <c r="AO1322" s="144"/>
      <c r="AP1322" s="144"/>
      <c r="AQ1322" s="144"/>
      <c r="AR1322" s="144"/>
      <c r="AS1322" s="144"/>
      <c r="AT1322" s="144"/>
      <c r="AU1322" s="144"/>
      <c r="AV1322" s="144"/>
      <c r="AW1322" s="144"/>
      <c r="AX1322" s="144"/>
      <c r="AY1322" s="144"/>
      <c r="AZ1322" s="144"/>
      <c r="BA1322" s="144"/>
      <c r="BB1322" s="144"/>
      <c r="BC1322" s="144"/>
      <c r="BD1322" s="144"/>
      <c r="BE1322" s="144"/>
      <c r="BF1322" s="144"/>
    </row>
    <row r="1323" spans="3:58">
      <c r="C1323" s="144"/>
      <c r="D1323" s="144"/>
      <c r="E1323" s="144"/>
      <c r="F1323" s="144"/>
      <c r="G1323" s="144"/>
      <c r="H1323" s="144"/>
      <c r="I1323" s="144"/>
      <c r="J1323" s="144"/>
      <c r="K1323" s="144"/>
      <c r="L1323" s="144"/>
      <c r="M1323" s="144"/>
      <c r="N1323" s="144"/>
      <c r="O1323" s="144"/>
      <c r="P1323" s="144"/>
      <c r="Q1323" s="145"/>
      <c r="R1323" s="145"/>
      <c r="S1323" s="145"/>
      <c r="T1323" s="145"/>
      <c r="U1323" s="145"/>
      <c r="V1323" s="145"/>
      <c r="W1323" s="145"/>
      <c r="X1323" s="145"/>
      <c r="Y1323" s="145"/>
      <c r="Z1323" s="145"/>
      <c r="AA1323" s="145"/>
      <c r="AB1323" s="145"/>
      <c r="AC1323" s="145"/>
      <c r="AD1323" s="145"/>
      <c r="AE1323" s="144"/>
      <c r="AF1323" s="144"/>
      <c r="AG1323" s="144"/>
      <c r="AH1323" s="144"/>
      <c r="AI1323" s="144"/>
      <c r="AJ1323" s="144"/>
      <c r="AK1323" s="144"/>
      <c r="AL1323" s="144"/>
      <c r="AM1323" s="144"/>
      <c r="AN1323" s="144"/>
      <c r="AO1323" s="144"/>
      <c r="AP1323" s="144"/>
      <c r="AQ1323" s="144"/>
      <c r="AR1323" s="144"/>
      <c r="AS1323" s="144"/>
      <c r="AT1323" s="144"/>
      <c r="AU1323" s="144"/>
      <c r="AV1323" s="144"/>
      <c r="AW1323" s="144"/>
      <c r="AX1323" s="144"/>
      <c r="AY1323" s="144"/>
      <c r="AZ1323" s="144"/>
      <c r="BA1323" s="144"/>
      <c r="BB1323" s="144"/>
      <c r="BC1323" s="144"/>
      <c r="BD1323" s="144"/>
      <c r="BE1323" s="144"/>
      <c r="BF1323" s="144"/>
    </row>
    <row r="1324" spans="3:58">
      <c r="C1324" s="144"/>
      <c r="D1324" s="144"/>
      <c r="E1324" s="144"/>
      <c r="F1324" s="144"/>
      <c r="G1324" s="144"/>
      <c r="H1324" s="144"/>
      <c r="I1324" s="144"/>
      <c r="J1324" s="144"/>
      <c r="K1324" s="144"/>
      <c r="L1324" s="144"/>
      <c r="M1324" s="144"/>
      <c r="N1324" s="144"/>
      <c r="O1324" s="144"/>
      <c r="P1324" s="144"/>
      <c r="Q1324" s="145"/>
      <c r="R1324" s="145"/>
      <c r="S1324" s="145"/>
      <c r="T1324" s="145"/>
      <c r="U1324" s="145"/>
      <c r="V1324" s="145"/>
      <c r="W1324" s="145"/>
      <c r="X1324" s="145"/>
      <c r="Y1324" s="145"/>
      <c r="Z1324" s="145"/>
      <c r="AA1324" s="145"/>
      <c r="AB1324" s="145"/>
      <c r="AC1324" s="145"/>
      <c r="AD1324" s="145"/>
      <c r="AE1324" s="144"/>
      <c r="AF1324" s="144"/>
      <c r="AG1324" s="144"/>
      <c r="AH1324" s="144"/>
      <c r="AI1324" s="144"/>
      <c r="AJ1324" s="144"/>
      <c r="AK1324" s="144"/>
      <c r="AL1324" s="144"/>
      <c r="AM1324" s="144"/>
      <c r="AN1324" s="144"/>
      <c r="AO1324" s="144"/>
      <c r="AP1324" s="144"/>
      <c r="AQ1324" s="144"/>
      <c r="AR1324" s="144"/>
      <c r="AS1324" s="144"/>
      <c r="AT1324" s="144"/>
      <c r="AU1324" s="144"/>
      <c r="AV1324" s="144"/>
      <c r="AW1324" s="144"/>
      <c r="AX1324" s="144"/>
      <c r="AY1324" s="144"/>
      <c r="AZ1324" s="144"/>
      <c r="BA1324" s="144"/>
      <c r="BB1324" s="144"/>
      <c r="BC1324" s="144"/>
      <c r="BD1324" s="144"/>
      <c r="BE1324" s="144"/>
      <c r="BF1324" s="144"/>
    </row>
    <row r="1325" spans="3:58">
      <c r="C1325" s="144"/>
      <c r="D1325" s="144"/>
      <c r="E1325" s="144"/>
      <c r="F1325" s="144"/>
      <c r="G1325" s="144"/>
      <c r="H1325" s="144"/>
      <c r="I1325" s="144"/>
      <c r="J1325" s="144"/>
      <c r="K1325" s="144"/>
      <c r="L1325" s="144"/>
      <c r="M1325" s="144"/>
      <c r="N1325" s="144"/>
      <c r="O1325" s="144"/>
      <c r="P1325" s="144"/>
      <c r="Q1325" s="145"/>
      <c r="R1325" s="145"/>
      <c r="S1325" s="145"/>
      <c r="T1325" s="145"/>
      <c r="U1325" s="145"/>
      <c r="V1325" s="145"/>
      <c r="W1325" s="145"/>
      <c r="X1325" s="145"/>
      <c r="Y1325" s="145"/>
      <c r="Z1325" s="145"/>
      <c r="AA1325" s="145"/>
      <c r="AB1325" s="145"/>
      <c r="AC1325" s="145"/>
      <c r="AD1325" s="145"/>
      <c r="AE1325" s="144"/>
      <c r="AF1325" s="144"/>
      <c r="AG1325" s="144"/>
      <c r="AH1325" s="144"/>
      <c r="AI1325" s="144"/>
      <c r="AJ1325" s="144"/>
      <c r="AK1325" s="144"/>
      <c r="AL1325" s="144"/>
      <c r="AM1325" s="144"/>
      <c r="AN1325" s="144"/>
      <c r="AO1325" s="144"/>
      <c r="AP1325" s="144"/>
      <c r="AQ1325" s="144"/>
      <c r="AR1325" s="144"/>
      <c r="AS1325" s="144"/>
      <c r="AT1325" s="144"/>
      <c r="AU1325" s="144"/>
      <c r="AV1325" s="144"/>
      <c r="AW1325" s="144"/>
      <c r="AX1325" s="144"/>
      <c r="AY1325" s="144"/>
      <c r="AZ1325" s="144"/>
      <c r="BA1325" s="144"/>
      <c r="BB1325" s="144"/>
      <c r="BC1325" s="144"/>
      <c r="BD1325" s="144"/>
      <c r="BE1325" s="144"/>
      <c r="BF1325" s="144"/>
    </row>
    <row r="1326" spans="3:58">
      <c r="C1326" s="144"/>
      <c r="D1326" s="144"/>
      <c r="E1326" s="144"/>
      <c r="F1326" s="144"/>
      <c r="G1326" s="144"/>
      <c r="H1326" s="144"/>
      <c r="I1326" s="144"/>
      <c r="J1326" s="144"/>
      <c r="K1326" s="144"/>
      <c r="L1326" s="144"/>
      <c r="M1326" s="144"/>
      <c r="N1326" s="144"/>
      <c r="O1326" s="144"/>
      <c r="P1326" s="144"/>
      <c r="Q1326" s="145"/>
      <c r="R1326" s="145"/>
      <c r="S1326" s="145"/>
      <c r="T1326" s="145"/>
      <c r="U1326" s="145"/>
      <c r="V1326" s="145"/>
      <c r="W1326" s="145"/>
      <c r="X1326" s="145"/>
      <c r="Y1326" s="145"/>
      <c r="Z1326" s="145"/>
      <c r="AA1326" s="145"/>
      <c r="AB1326" s="145"/>
      <c r="AC1326" s="145"/>
      <c r="AD1326" s="145"/>
      <c r="AE1326" s="144"/>
      <c r="AF1326" s="144"/>
      <c r="AG1326" s="144"/>
      <c r="AH1326" s="144"/>
      <c r="AI1326" s="144"/>
      <c r="AJ1326" s="144"/>
      <c r="AK1326" s="144"/>
      <c r="AL1326" s="144"/>
      <c r="AM1326" s="144"/>
      <c r="AN1326" s="144"/>
      <c r="AO1326" s="144"/>
      <c r="AP1326" s="144"/>
      <c r="AQ1326" s="144"/>
      <c r="AR1326" s="144"/>
      <c r="AS1326" s="144"/>
      <c r="AT1326" s="144"/>
      <c r="AU1326" s="144"/>
      <c r="AV1326" s="144"/>
      <c r="AW1326" s="144"/>
      <c r="AX1326" s="144"/>
      <c r="AY1326" s="144"/>
      <c r="AZ1326" s="144"/>
      <c r="BA1326" s="144"/>
      <c r="BB1326" s="144"/>
      <c r="BC1326" s="144"/>
      <c r="BD1326" s="144"/>
      <c r="BE1326" s="144"/>
      <c r="BF1326" s="144"/>
    </row>
    <row r="1327" spans="3:58">
      <c r="C1327" s="144"/>
      <c r="D1327" s="144"/>
      <c r="E1327" s="144"/>
      <c r="F1327" s="144"/>
      <c r="G1327" s="144"/>
      <c r="H1327" s="144"/>
      <c r="I1327" s="144"/>
      <c r="J1327" s="144"/>
      <c r="K1327" s="144"/>
      <c r="L1327" s="144"/>
      <c r="M1327" s="144"/>
      <c r="N1327" s="144"/>
      <c r="O1327" s="144"/>
      <c r="P1327" s="144"/>
      <c r="Q1327" s="145"/>
      <c r="R1327" s="145"/>
      <c r="S1327" s="145"/>
      <c r="T1327" s="145"/>
      <c r="U1327" s="145"/>
      <c r="V1327" s="145"/>
      <c r="W1327" s="145"/>
      <c r="X1327" s="145"/>
      <c r="Y1327" s="145"/>
      <c r="Z1327" s="145"/>
      <c r="AA1327" s="145"/>
      <c r="AB1327" s="145"/>
      <c r="AC1327" s="145"/>
      <c r="AD1327" s="145"/>
      <c r="AE1327" s="144"/>
      <c r="AF1327" s="144"/>
      <c r="AG1327" s="144"/>
      <c r="AH1327" s="144"/>
      <c r="AI1327" s="144"/>
      <c r="AJ1327" s="144"/>
      <c r="AK1327" s="144"/>
      <c r="AL1327" s="144"/>
      <c r="AM1327" s="144"/>
      <c r="AN1327" s="144"/>
      <c r="AO1327" s="144"/>
      <c r="AP1327" s="144"/>
      <c r="AQ1327" s="144"/>
      <c r="AR1327" s="144"/>
      <c r="AS1327" s="144"/>
      <c r="AT1327" s="144"/>
      <c r="AU1327" s="144"/>
      <c r="AV1327" s="144"/>
      <c r="AW1327" s="144"/>
      <c r="AX1327" s="144"/>
      <c r="AY1327" s="144"/>
      <c r="AZ1327" s="144"/>
      <c r="BA1327" s="144"/>
      <c r="BB1327" s="144"/>
      <c r="BC1327" s="144"/>
      <c r="BD1327" s="144"/>
      <c r="BE1327" s="144"/>
      <c r="BF1327" s="144"/>
    </row>
    <row r="1328" spans="3:58">
      <c r="C1328" s="144"/>
      <c r="D1328" s="144"/>
      <c r="E1328" s="144"/>
      <c r="F1328" s="144"/>
      <c r="G1328" s="144"/>
      <c r="H1328" s="144"/>
      <c r="I1328" s="144"/>
      <c r="J1328" s="144"/>
      <c r="K1328" s="144"/>
      <c r="L1328" s="144"/>
      <c r="M1328" s="144"/>
      <c r="N1328" s="144"/>
      <c r="O1328" s="144"/>
      <c r="P1328" s="144"/>
      <c r="Q1328" s="145"/>
      <c r="R1328" s="145"/>
      <c r="S1328" s="145"/>
      <c r="T1328" s="145"/>
      <c r="U1328" s="145"/>
      <c r="V1328" s="145"/>
      <c r="W1328" s="145"/>
      <c r="X1328" s="145"/>
      <c r="Y1328" s="145"/>
      <c r="Z1328" s="145"/>
      <c r="AA1328" s="145"/>
      <c r="AB1328" s="145"/>
      <c r="AC1328" s="145"/>
      <c r="AD1328" s="145"/>
      <c r="AE1328" s="144"/>
      <c r="AF1328" s="144"/>
      <c r="AG1328" s="144"/>
      <c r="AH1328" s="144"/>
      <c r="AI1328" s="144"/>
      <c r="AJ1328" s="144"/>
      <c r="AK1328" s="144"/>
      <c r="AL1328" s="144"/>
      <c r="AM1328" s="144"/>
      <c r="AN1328" s="144"/>
      <c r="AO1328" s="144"/>
      <c r="AP1328" s="144"/>
      <c r="AQ1328" s="144"/>
      <c r="AR1328" s="144"/>
      <c r="AS1328" s="144"/>
      <c r="AT1328" s="144"/>
      <c r="AU1328" s="144"/>
      <c r="AV1328" s="144"/>
      <c r="AW1328" s="144"/>
      <c r="AX1328" s="144"/>
      <c r="AY1328" s="144"/>
      <c r="AZ1328" s="144"/>
      <c r="BA1328" s="144"/>
      <c r="BB1328" s="144"/>
      <c r="BC1328" s="144"/>
      <c r="BD1328" s="144"/>
      <c r="BE1328" s="144"/>
      <c r="BF1328" s="144"/>
    </row>
    <row r="1329" spans="3:58">
      <c r="C1329" s="144"/>
      <c r="D1329" s="144"/>
      <c r="E1329" s="144"/>
      <c r="F1329" s="144"/>
      <c r="G1329" s="144"/>
      <c r="H1329" s="144"/>
      <c r="I1329" s="144"/>
      <c r="J1329" s="144"/>
      <c r="K1329" s="144"/>
      <c r="L1329" s="144"/>
      <c r="M1329" s="144"/>
      <c r="N1329" s="144"/>
      <c r="O1329" s="144"/>
      <c r="P1329" s="144"/>
      <c r="Q1329" s="145"/>
      <c r="R1329" s="145"/>
      <c r="S1329" s="145"/>
      <c r="T1329" s="145"/>
      <c r="U1329" s="145"/>
      <c r="V1329" s="145"/>
      <c r="W1329" s="145"/>
      <c r="X1329" s="145"/>
      <c r="Y1329" s="145"/>
      <c r="Z1329" s="145"/>
      <c r="AA1329" s="145"/>
      <c r="AB1329" s="145"/>
      <c r="AC1329" s="145"/>
      <c r="AD1329" s="145"/>
      <c r="AE1329" s="144"/>
      <c r="AF1329" s="144"/>
      <c r="AG1329" s="144"/>
      <c r="AH1329" s="144"/>
      <c r="AI1329" s="144"/>
      <c r="AJ1329" s="144"/>
      <c r="AK1329" s="144"/>
      <c r="AL1329" s="144"/>
      <c r="AM1329" s="144"/>
      <c r="AN1329" s="144"/>
      <c r="AO1329" s="144"/>
      <c r="AP1329" s="144"/>
      <c r="AQ1329" s="144"/>
      <c r="AR1329" s="144"/>
      <c r="AS1329" s="144"/>
      <c r="AT1329" s="144"/>
      <c r="AU1329" s="144"/>
      <c r="AV1329" s="144"/>
      <c r="AW1329" s="144"/>
      <c r="AX1329" s="144"/>
      <c r="AY1329" s="144"/>
      <c r="AZ1329" s="144"/>
      <c r="BA1329" s="144"/>
      <c r="BB1329" s="144"/>
      <c r="BC1329" s="144"/>
      <c r="BD1329" s="144"/>
      <c r="BE1329" s="144"/>
      <c r="BF1329" s="144"/>
    </row>
    <row r="1330" spans="3:58">
      <c r="C1330" s="144"/>
      <c r="D1330" s="144"/>
      <c r="E1330" s="144"/>
      <c r="F1330" s="144"/>
      <c r="G1330" s="144"/>
      <c r="H1330" s="144"/>
      <c r="I1330" s="144"/>
      <c r="J1330" s="144"/>
      <c r="K1330" s="144"/>
      <c r="L1330" s="144"/>
      <c r="M1330" s="144"/>
      <c r="N1330" s="144"/>
      <c r="O1330" s="144"/>
      <c r="P1330" s="144"/>
      <c r="Q1330" s="145"/>
      <c r="R1330" s="145"/>
      <c r="S1330" s="145"/>
      <c r="T1330" s="145"/>
      <c r="U1330" s="145"/>
      <c r="V1330" s="145"/>
      <c r="W1330" s="145"/>
      <c r="X1330" s="145"/>
      <c r="Y1330" s="145"/>
      <c r="Z1330" s="145"/>
      <c r="AA1330" s="145"/>
      <c r="AB1330" s="145"/>
      <c r="AC1330" s="145"/>
      <c r="AD1330" s="145"/>
      <c r="AE1330" s="144"/>
      <c r="AF1330" s="144"/>
      <c r="AG1330" s="144"/>
      <c r="AH1330" s="144"/>
      <c r="AI1330" s="144"/>
      <c r="AJ1330" s="144"/>
      <c r="AK1330" s="144"/>
      <c r="AL1330" s="144"/>
      <c r="AM1330" s="144"/>
      <c r="AN1330" s="144"/>
      <c r="AO1330" s="144"/>
      <c r="AP1330" s="144"/>
      <c r="AQ1330" s="144"/>
      <c r="AR1330" s="144"/>
      <c r="AS1330" s="144"/>
      <c r="AT1330" s="144"/>
      <c r="AU1330" s="144"/>
      <c r="AV1330" s="144"/>
      <c r="AW1330" s="144"/>
      <c r="AX1330" s="144"/>
      <c r="AY1330" s="144"/>
      <c r="AZ1330" s="144"/>
      <c r="BA1330" s="144"/>
      <c r="BB1330" s="144"/>
      <c r="BC1330" s="144"/>
      <c r="BD1330" s="144"/>
      <c r="BE1330" s="144"/>
      <c r="BF1330" s="144"/>
    </row>
    <row r="1331" spans="3:58">
      <c r="C1331" s="144"/>
      <c r="D1331" s="144"/>
      <c r="E1331" s="144"/>
      <c r="F1331" s="144"/>
      <c r="G1331" s="144"/>
      <c r="H1331" s="144"/>
      <c r="I1331" s="144"/>
      <c r="J1331" s="144"/>
      <c r="K1331" s="144"/>
      <c r="L1331" s="144"/>
      <c r="M1331" s="144"/>
      <c r="N1331" s="144"/>
      <c r="O1331" s="144"/>
      <c r="P1331" s="144"/>
      <c r="Q1331" s="145"/>
      <c r="R1331" s="145"/>
      <c r="S1331" s="145"/>
      <c r="T1331" s="145"/>
      <c r="U1331" s="145"/>
      <c r="V1331" s="145"/>
      <c r="W1331" s="145"/>
      <c r="X1331" s="145"/>
      <c r="Y1331" s="145"/>
      <c r="Z1331" s="145"/>
      <c r="AA1331" s="145"/>
      <c r="AB1331" s="145"/>
      <c r="AC1331" s="145"/>
      <c r="AD1331" s="145"/>
      <c r="AE1331" s="144"/>
      <c r="AF1331" s="144"/>
      <c r="AG1331" s="144"/>
      <c r="AH1331" s="144"/>
      <c r="AI1331" s="144"/>
      <c r="AJ1331" s="144"/>
      <c r="AK1331" s="144"/>
      <c r="AL1331" s="144"/>
      <c r="AM1331" s="144"/>
      <c r="AN1331" s="144"/>
      <c r="AO1331" s="144"/>
      <c r="AP1331" s="144"/>
      <c r="AQ1331" s="144"/>
      <c r="AR1331" s="144"/>
      <c r="AS1331" s="144"/>
      <c r="AT1331" s="144"/>
      <c r="AU1331" s="144"/>
      <c r="AV1331" s="144"/>
      <c r="AW1331" s="144"/>
      <c r="AX1331" s="144"/>
      <c r="AY1331" s="144"/>
      <c r="AZ1331" s="144"/>
      <c r="BA1331" s="144"/>
      <c r="BB1331" s="144"/>
      <c r="BC1331" s="144"/>
      <c r="BD1331" s="144"/>
      <c r="BE1331" s="144"/>
      <c r="BF1331" s="144"/>
    </row>
    <row r="1332" spans="3:58">
      <c r="C1332" s="144"/>
      <c r="D1332" s="144"/>
      <c r="E1332" s="144"/>
      <c r="F1332" s="144"/>
      <c r="G1332" s="144"/>
      <c r="H1332" s="144"/>
      <c r="I1332" s="144"/>
      <c r="J1332" s="144"/>
      <c r="K1332" s="144"/>
      <c r="L1332" s="144"/>
      <c r="M1332" s="144"/>
      <c r="N1332" s="144"/>
      <c r="O1332" s="144"/>
      <c r="P1332" s="144"/>
      <c r="Q1332" s="145"/>
      <c r="R1332" s="145"/>
      <c r="S1332" s="145"/>
      <c r="T1332" s="145"/>
      <c r="U1332" s="145"/>
      <c r="V1332" s="145"/>
      <c r="W1332" s="145"/>
      <c r="X1332" s="145"/>
      <c r="Y1332" s="145"/>
      <c r="Z1332" s="145"/>
      <c r="AA1332" s="145"/>
      <c r="AB1332" s="145"/>
      <c r="AC1332" s="145"/>
      <c r="AD1332" s="145"/>
      <c r="AE1332" s="144"/>
      <c r="AF1332" s="144"/>
      <c r="AG1332" s="144"/>
      <c r="AH1332" s="144"/>
      <c r="AI1332" s="144"/>
      <c r="AJ1332" s="144"/>
      <c r="AK1332" s="144"/>
      <c r="AL1332" s="144"/>
      <c r="AM1332" s="144"/>
      <c r="AN1332" s="144"/>
      <c r="AO1332" s="144"/>
      <c r="AP1332" s="144"/>
      <c r="AQ1332" s="144"/>
      <c r="AR1332" s="144"/>
      <c r="AS1332" s="144"/>
      <c r="AT1332" s="144"/>
      <c r="AU1332" s="144"/>
      <c r="AV1332" s="144"/>
      <c r="AW1332" s="144"/>
      <c r="AX1332" s="144"/>
      <c r="AY1332" s="144"/>
      <c r="AZ1332" s="144"/>
      <c r="BA1332" s="144"/>
      <c r="BB1332" s="144"/>
      <c r="BC1332" s="144"/>
      <c r="BD1332" s="144"/>
      <c r="BE1332" s="144"/>
      <c r="BF1332" s="144"/>
    </row>
    <row r="1333" spans="3:58">
      <c r="C1333" s="144"/>
      <c r="D1333" s="144"/>
      <c r="E1333" s="144"/>
      <c r="F1333" s="144"/>
      <c r="G1333" s="144"/>
      <c r="H1333" s="144"/>
      <c r="I1333" s="144"/>
      <c r="J1333" s="144"/>
      <c r="K1333" s="144"/>
      <c r="L1333" s="144"/>
      <c r="M1333" s="144"/>
      <c r="N1333" s="144"/>
      <c r="O1333" s="144"/>
      <c r="P1333" s="144"/>
      <c r="Q1333" s="145"/>
      <c r="R1333" s="145"/>
      <c r="S1333" s="145"/>
      <c r="T1333" s="145"/>
      <c r="U1333" s="145"/>
      <c r="V1333" s="145"/>
      <c r="W1333" s="145"/>
      <c r="X1333" s="145"/>
      <c r="Y1333" s="145"/>
      <c r="Z1333" s="145"/>
      <c r="AA1333" s="145"/>
      <c r="AB1333" s="145"/>
      <c r="AC1333" s="145"/>
      <c r="AD1333" s="145"/>
      <c r="AE1333" s="144"/>
      <c r="AF1333" s="144"/>
      <c r="AG1333" s="144"/>
      <c r="AH1333" s="144"/>
      <c r="AI1333" s="144"/>
      <c r="AJ1333" s="144"/>
      <c r="AK1333" s="144"/>
      <c r="AL1333" s="144"/>
      <c r="AM1333" s="144"/>
      <c r="AN1333" s="144"/>
      <c r="AO1333" s="144"/>
      <c r="AP1333" s="144"/>
      <c r="AQ1333" s="144"/>
      <c r="AR1333" s="144"/>
      <c r="AS1333" s="144"/>
      <c r="AT1333" s="144"/>
      <c r="AU1333" s="144"/>
      <c r="AV1333" s="144"/>
      <c r="AW1333" s="144"/>
      <c r="AX1333" s="144"/>
      <c r="AY1333" s="144"/>
      <c r="AZ1333" s="144"/>
      <c r="BA1333" s="144"/>
      <c r="BB1333" s="144"/>
      <c r="BC1333" s="144"/>
      <c r="BD1333" s="144"/>
      <c r="BE1333" s="144"/>
      <c r="BF1333" s="144"/>
    </row>
    <row r="1334" spans="3:58">
      <c r="C1334" s="144"/>
      <c r="D1334" s="144"/>
      <c r="E1334" s="144"/>
      <c r="F1334" s="144"/>
      <c r="G1334" s="144"/>
      <c r="H1334" s="144"/>
      <c r="I1334" s="144"/>
      <c r="J1334" s="144"/>
      <c r="K1334" s="144"/>
      <c r="L1334" s="144"/>
      <c r="M1334" s="144"/>
      <c r="N1334" s="144"/>
      <c r="O1334" s="144"/>
      <c r="P1334" s="144"/>
      <c r="Q1334" s="145"/>
      <c r="R1334" s="145"/>
      <c r="S1334" s="145"/>
      <c r="T1334" s="145"/>
      <c r="U1334" s="145"/>
      <c r="V1334" s="145"/>
      <c r="W1334" s="145"/>
      <c r="X1334" s="145"/>
      <c r="Y1334" s="145"/>
      <c r="Z1334" s="145"/>
      <c r="AA1334" s="145"/>
      <c r="AB1334" s="145"/>
      <c r="AC1334" s="145"/>
      <c r="AD1334" s="145"/>
      <c r="AE1334" s="144"/>
      <c r="AF1334" s="144"/>
      <c r="AG1334" s="144"/>
      <c r="AH1334" s="144"/>
      <c r="AI1334" s="144"/>
      <c r="AJ1334" s="144"/>
      <c r="AK1334" s="144"/>
      <c r="AL1334" s="144"/>
      <c r="AM1334" s="144"/>
      <c r="AN1334" s="144"/>
      <c r="AO1334" s="144"/>
      <c r="AP1334" s="144"/>
      <c r="AQ1334" s="144"/>
      <c r="AR1334" s="144"/>
      <c r="AS1334" s="144"/>
      <c r="AT1334" s="144"/>
      <c r="AU1334" s="144"/>
      <c r="AV1334" s="144"/>
      <c r="AW1334" s="144"/>
      <c r="AX1334" s="144"/>
      <c r="AY1334" s="144"/>
      <c r="AZ1334" s="144"/>
      <c r="BA1334" s="144"/>
      <c r="BB1334" s="144"/>
      <c r="BC1334" s="144"/>
      <c r="BD1334" s="144"/>
      <c r="BE1334" s="144"/>
      <c r="BF1334" s="144"/>
    </row>
    <row r="1335" spans="3:58">
      <c r="C1335" s="144"/>
      <c r="D1335" s="144"/>
      <c r="E1335" s="144"/>
      <c r="F1335" s="144"/>
      <c r="G1335" s="144"/>
      <c r="H1335" s="144"/>
      <c r="I1335" s="144"/>
      <c r="J1335" s="144"/>
      <c r="K1335" s="144"/>
      <c r="L1335" s="144"/>
      <c r="M1335" s="144"/>
      <c r="N1335" s="144"/>
      <c r="O1335" s="144"/>
      <c r="P1335" s="144"/>
      <c r="Q1335" s="145"/>
      <c r="R1335" s="145"/>
      <c r="S1335" s="145"/>
      <c r="T1335" s="145"/>
      <c r="U1335" s="145"/>
      <c r="V1335" s="145"/>
      <c r="W1335" s="145"/>
      <c r="X1335" s="145"/>
      <c r="Y1335" s="145"/>
      <c r="Z1335" s="145"/>
      <c r="AA1335" s="145"/>
      <c r="AB1335" s="145"/>
      <c r="AC1335" s="145"/>
      <c r="AD1335" s="145"/>
      <c r="AE1335" s="144"/>
      <c r="AF1335" s="144"/>
      <c r="AG1335" s="144"/>
      <c r="AH1335" s="144"/>
      <c r="AI1335" s="144"/>
      <c r="AJ1335" s="144"/>
      <c r="AK1335" s="144"/>
      <c r="AL1335" s="144"/>
      <c r="AM1335" s="144"/>
      <c r="AN1335" s="144"/>
      <c r="AO1335" s="144"/>
      <c r="AP1335" s="144"/>
      <c r="AQ1335" s="144"/>
      <c r="AR1335" s="144"/>
      <c r="AS1335" s="144"/>
      <c r="AT1335" s="144"/>
      <c r="AU1335" s="144"/>
      <c r="AV1335" s="144"/>
      <c r="AW1335" s="144"/>
      <c r="AX1335" s="144"/>
      <c r="AY1335" s="144"/>
      <c r="AZ1335" s="144"/>
      <c r="BA1335" s="144"/>
      <c r="BB1335" s="144"/>
      <c r="BC1335" s="144"/>
      <c r="BD1335" s="144"/>
      <c r="BE1335" s="144"/>
      <c r="BF1335" s="144"/>
    </row>
    <row r="1336" spans="3:58">
      <c r="C1336" s="144"/>
      <c r="D1336" s="144"/>
      <c r="E1336" s="144"/>
      <c r="F1336" s="144"/>
      <c r="G1336" s="144"/>
      <c r="H1336" s="144"/>
      <c r="I1336" s="144"/>
      <c r="J1336" s="144"/>
      <c r="K1336" s="144"/>
      <c r="L1336" s="144"/>
      <c r="M1336" s="144"/>
      <c r="N1336" s="144"/>
      <c r="O1336" s="144"/>
      <c r="P1336" s="144"/>
      <c r="Q1336" s="145"/>
      <c r="R1336" s="145"/>
      <c r="S1336" s="145"/>
      <c r="T1336" s="145"/>
      <c r="U1336" s="145"/>
      <c r="V1336" s="145"/>
      <c r="W1336" s="145"/>
      <c r="X1336" s="145"/>
      <c r="Y1336" s="145"/>
      <c r="Z1336" s="145"/>
      <c r="AA1336" s="145"/>
      <c r="AB1336" s="145"/>
      <c r="AC1336" s="145"/>
      <c r="AD1336" s="145"/>
      <c r="AE1336" s="144"/>
      <c r="AF1336" s="144"/>
      <c r="AG1336" s="144"/>
      <c r="AH1336" s="144"/>
      <c r="AI1336" s="144"/>
      <c r="AJ1336" s="144"/>
      <c r="AK1336" s="144"/>
      <c r="AL1336" s="144"/>
      <c r="AM1336" s="144"/>
      <c r="AN1336" s="144"/>
      <c r="AO1336" s="144"/>
      <c r="AP1336" s="144"/>
      <c r="AQ1336" s="144"/>
      <c r="AR1336" s="144"/>
      <c r="AS1336" s="144"/>
      <c r="AT1336" s="144"/>
      <c r="AU1336" s="144"/>
      <c r="AV1336" s="144"/>
      <c r="AW1336" s="144"/>
      <c r="AX1336" s="144"/>
      <c r="AY1336" s="144"/>
      <c r="AZ1336" s="144"/>
      <c r="BA1336" s="144"/>
      <c r="BB1336" s="144"/>
      <c r="BC1336" s="144"/>
      <c r="BD1336" s="144"/>
      <c r="BE1336" s="144"/>
      <c r="BF1336" s="144"/>
    </row>
    <row r="1337" spans="3:58">
      <c r="C1337" s="144"/>
      <c r="D1337" s="144"/>
      <c r="E1337" s="144"/>
      <c r="F1337" s="144"/>
      <c r="G1337" s="144"/>
      <c r="H1337" s="144"/>
      <c r="I1337" s="144"/>
      <c r="J1337" s="144"/>
      <c r="K1337" s="144"/>
      <c r="L1337" s="144"/>
      <c r="M1337" s="144"/>
      <c r="N1337" s="144"/>
      <c r="O1337" s="144"/>
      <c r="P1337" s="144"/>
      <c r="Q1337" s="145"/>
      <c r="R1337" s="145"/>
      <c r="S1337" s="145"/>
      <c r="T1337" s="145"/>
      <c r="U1337" s="145"/>
      <c r="V1337" s="145"/>
      <c r="W1337" s="145"/>
      <c r="X1337" s="145"/>
      <c r="Y1337" s="145"/>
      <c r="Z1337" s="145"/>
      <c r="AA1337" s="145"/>
      <c r="AB1337" s="145"/>
      <c r="AC1337" s="145"/>
      <c r="AD1337" s="145"/>
      <c r="AE1337" s="144"/>
      <c r="AF1337" s="144"/>
      <c r="AG1337" s="144"/>
      <c r="AH1337" s="144"/>
      <c r="AI1337" s="144"/>
      <c r="AJ1337" s="144"/>
      <c r="AK1337" s="144"/>
      <c r="AL1337" s="144"/>
      <c r="AM1337" s="144"/>
      <c r="AN1337" s="144"/>
      <c r="AO1337" s="144"/>
      <c r="AP1337" s="144"/>
      <c r="AQ1337" s="144"/>
      <c r="AR1337" s="144"/>
      <c r="AS1337" s="144"/>
      <c r="AT1337" s="144"/>
      <c r="AU1337" s="144"/>
      <c r="AV1337" s="144"/>
      <c r="AW1337" s="144"/>
      <c r="AX1337" s="144"/>
      <c r="AY1337" s="144"/>
      <c r="AZ1337" s="144"/>
      <c r="BA1337" s="144"/>
      <c r="BB1337" s="144"/>
      <c r="BC1337" s="144"/>
      <c r="BD1337" s="144"/>
      <c r="BE1337" s="144"/>
      <c r="BF1337" s="144"/>
    </row>
    <row r="1338" spans="3:58">
      <c r="C1338" s="144"/>
      <c r="D1338" s="144"/>
      <c r="E1338" s="144"/>
      <c r="F1338" s="144"/>
      <c r="G1338" s="144"/>
      <c r="H1338" s="144"/>
      <c r="I1338" s="144"/>
      <c r="J1338" s="144"/>
      <c r="K1338" s="144"/>
      <c r="L1338" s="144"/>
      <c r="M1338" s="144"/>
      <c r="N1338" s="144"/>
      <c r="O1338" s="144"/>
      <c r="P1338" s="144"/>
      <c r="Q1338" s="145"/>
      <c r="R1338" s="145"/>
      <c r="S1338" s="145"/>
      <c r="T1338" s="145"/>
      <c r="U1338" s="145"/>
      <c r="V1338" s="145"/>
      <c r="W1338" s="145"/>
      <c r="X1338" s="145"/>
      <c r="Y1338" s="145"/>
      <c r="Z1338" s="145"/>
      <c r="AA1338" s="145"/>
      <c r="AB1338" s="145"/>
      <c r="AC1338" s="145"/>
      <c r="AD1338" s="145"/>
      <c r="AE1338" s="144"/>
      <c r="AF1338" s="144"/>
      <c r="AG1338" s="144"/>
      <c r="AH1338" s="144"/>
      <c r="AI1338" s="144"/>
      <c r="AJ1338" s="144"/>
      <c r="AK1338" s="144"/>
      <c r="AL1338" s="144"/>
      <c r="AM1338" s="144"/>
      <c r="AN1338" s="144"/>
      <c r="AO1338" s="144"/>
      <c r="AP1338" s="144"/>
      <c r="AQ1338" s="144"/>
      <c r="AR1338" s="144"/>
      <c r="AS1338" s="144"/>
      <c r="AT1338" s="144"/>
      <c r="AU1338" s="144"/>
      <c r="AV1338" s="144"/>
      <c r="AW1338" s="144"/>
      <c r="AX1338" s="144"/>
      <c r="AY1338" s="144"/>
      <c r="AZ1338" s="144"/>
      <c r="BA1338" s="144"/>
      <c r="BB1338" s="144"/>
      <c r="BC1338" s="144"/>
      <c r="BD1338" s="144"/>
      <c r="BE1338" s="144"/>
      <c r="BF1338" s="144"/>
    </row>
    <row r="1339" spans="3:58">
      <c r="C1339" s="144"/>
      <c r="D1339" s="144"/>
      <c r="E1339" s="144"/>
      <c r="F1339" s="144"/>
      <c r="G1339" s="144"/>
      <c r="H1339" s="144"/>
      <c r="I1339" s="144"/>
      <c r="J1339" s="144"/>
      <c r="K1339" s="144"/>
      <c r="L1339" s="144"/>
      <c r="M1339" s="144"/>
      <c r="N1339" s="144"/>
      <c r="O1339" s="144"/>
      <c r="P1339" s="144"/>
      <c r="Q1339" s="145"/>
      <c r="R1339" s="145"/>
      <c r="S1339" s="145"/>
      <c r="T1339" s="145"/>
      <c r="U1339" s="145"/>
      <c r="V1339" s="145"/>
      <c r="W1339" s="145"/>
      <c r="X1339" s="145"/>
      <c r="Y1339" s="145"/>
      <c r="Z1339" s="145"/>
      <c r="AA1339" s="145"/>
      <c r="AB1339" s="145"/>
      <c r="AC1339" s="145"/>
      <c r="AD1339" s="145"/>
      <c r="AE1339" s="144"/>
      <c r="AF1339" s="144"/>
      <c r="AG1339" s="144"/>
      <c r="AH1339" s="144"/>
      <c r="AI1339" s="144"/>
      <c r="AJ1339" s="144"/>
      <c r="AK1339" s="144"/>
      <c r="AL1339" s="144"/>
      <c r="AM1339" s="144"/>
      <c r="AN1339" s="144"/>
      <c r="AO1339" s="144"/>
      <c r="AP1339" s="144"/>
      <c r="AQ1339" s="144"/>
      <c r="AR1339" s="144"/>
      <c r="AS1339" s="144"/>
      <c r="AT1339" s="144"/>
      <c r="AU1339" s="144"/>
      <c r="AV1339" s="144"/>
      <c r="AW1339" s="144"/>
      <c r="AX1339" s="144"/>
      <c r="AY1339" s="144"/>
      <c r="AZ1339" s="144"/>
      <c r="BA1339" s="144"/>
      <c r="BB1339" s="144"/>
      <c r="BC1339" s="144"/>
      <c r="BD1339" s="144"/>
      <c r="BE1339" s="144"/>
      <c r="BF1339" s="144"/>
    </row>
    <row r="1340" spans="3:58">
      <c r="C1340" s="144"/>
      <c r="D1340" s="144"/>
      <c r="E1340" s="144"/>
      <c r="F1340" s="144"/>
      <c r="G1340" s="144"/>
      <c r="H1340" s="144"/>
      <c r="I1340" s="144"/>
      <c r="J1340" s="144"/>
      <c r="K1340" s="144"/>
      <c r="L1340" s="144"/>
      <c r="M1340" s="144"/>
      <c r="N1340" s="144"/>
      <c r="O1340" s="144"/>
      <c r="P1340" s="144"/>
      <c r="Q1340" s="145"/>
      <c r="R1340" s="145"/>
      <c r="S1340" s="145"/>
      <c r="T1340" s="145"/>
      <c r="U1340" s="145"/>
      <c r="V1340" s="145"/>
      <c r="W1340" s="145"/>
      <c r="X1340" s="145"/>
      <c r="Y1340" s="145"/>
      <c r="Z1340" s="145"/>
      <c r="AA1340" s="145"/>
      <c r="AB1340" s="145"/>
      <c r="AC1340" s="145"/>
      <c r="AD1340" s="145"/>
      <c r="AE1340" s="144"/>
      <c r="AF1340" s="144"/>
      <c r="AG1340" s="144"/>
      <c r="AH1340" s="144"/>
      <c r="AI1340" s="144"/>
      <c r="AJ1340" s="144"/>
      <c r="AK1340" s="144"/>
      <c r="AL1340" s="144"/>
      <c r="AM1340" s="144"/>
      <c r="AN1340" s="144"/>
      <c r="AO1340" s="144"/>
      <c r="AP1340" s="144"/>
      <c r="AQ1340" s="144"/>
      <c r="AR1340" s="144"/>
      <c r="AS1340" s="144"/>
      <c r="AT1340" s="144"/>
      <c r="AU1340" s="144"/>
      <c r="AV1340" s="144"/>
      <c r="AW1340" s="144"/>
      <c r="AX1340" s="144"/>
      <c r="AY1340" s="144"/>
      <c r="AZ1340" s="144"/>
      <c r="BA1340" s="144"/>
      <c r="BB1340" s="144"/>
      <c r="BC1340" s="144"/>
      <c r="BD1340" s="144"/>
      <c r="BE1340" s="144"/>
      <c r="BF1340" s="144"/>
    </row>
    <row r="1341" spans="3:58">
      <c r="C1341" s="144"/>
      <c r="D1341" s="144"/>
      <c r="E1341" s="144"/>
      <c r="F1341" s="144"/>
      <c r="G1341" s="144"/>
      <c r="H1341" s="144"/>
      <c r="I1341" s="144"/>
      <c r="J1341" s="144"/>
      <c r="K1341" s="144"/>
      <c r="L1341" s="144"/>
      <c r="M1341" s="144"/>
      <c r="N1341" s="144"/>
      <c r="O1341" s="144"/>
      <c r="P1341" s="144"/>
      <c r="Q1341" s="145"/>
      <c r="R1341" s="145"/>
      <c r="S1341" s="145"/>
      <c r="T1341" s="145"/>
      <c r="U1341" s="145"/>
      <c r="V1341" s="145"/>
      <c r="W1341" s="145"/>
      <c r="X1341" s="145"/>
      <c r="Y1341" s="145"/>
      <c r="Z1341" s="145"/>
      <c r="AA1341" s="145"/>
      <c r="AB1341" s="145"/>
      <c r="AC1341" s="145"/>
      <c r="AD1341" s="145"/>
      <c r="AE1341" s="144"/>
      <c r="AF1341" s="144"/>
      <c r="AG1341" s="144"/>
      <c r="AH1341" s="144"/>
      <c r="AI1341" s="144"/>
      <c r="AJ1341" s="144"/>
      <c r="AK1341" s="144"/>
      <c r="AL1341" s="144"/>
      <c r="AM1341" s="144"/>
      <c r="AN1341" s="144"/>
      <c r="AO1341" s="144"/>
      <c r="AP1341" s="144"/>
      <c r="AQ1341" s="144"/>
      <c r="AR1341" s="144"/>
      <c r="AS1341" s="144"/>
      <c r="AT1341" s="144"/>
      <c r="AU1341" s="144"/>
      <c r="AV1341" s="144"/>
      <c r="AW1341" s="144"/>
      <c r="AX1341" s="144"/>
      <c r="AY1341" s="144"/>
      <c r="AZ1341" s="144"/>
      <c r="BA1341" s="144"/>
      <c r="BB1341" s="144"/>
      <c r="BC1341" s="144"/>
      <c r="BD1341" s="144"/>
      <c r="BE1341" s="144"/>
      <c r="BF1341" s="144"/>
    </row>
    <row r="1342" spans="3:58">
      <c r="C1342" s="144"/>
      <c r="D1342" s="144"/>
      <c r="E1342" s="144"/>
      <c r="F1342" s="144"/>
      <c r="G1342" s="144"/>
      <c r="H1342" s="144"/>
      <c r="I1342" s="144"/>
      <c r="J1342" s="144"/>
      <c r="K1342" s="144"/>
      <c r="L1342" s="144"/>
      <c r="M1342" s="144"/>
      <c r="N1342" s="144"/>
      <c r="O1342" s="144"/>
      <c r="P1342" s="144"/>
      <c r="Q1342" s="145"/>
      <c r="R1342" s="145"/>
      <c r="S1342" s="145"/>
      <c r="T1342" s="145"/>
      <c r="U1342" s="145"/>
      <c r="V1342" s="145"/>
      <c r="W1342" s="145"/>
      <c r="X1342" s="145"/>
      <c r="Y1342" s="145"/>
      <c r="Z1342" s="145"/>
      <c r="AA1342" s="145"/>
      <c r="AB1342" s="145"/>
      <c r="AC1342" s="145"/>
      <c r="AD1342" s="145"/>
      <c r="AE1342" s="144"/>
      <c r="AF1342" s="144"/>
      <c r="AG1342" s="144"/>
      <c r="AH1342" s="144"/>
      <c r="AI1342" s="144"/>
      <c r="AJ1342" s="144"/>
      <c r="AK1342" s="144"/>
      <c r="AL1342" s="144"/>
      <c r="AM1342" s="144"/>
      <c r="AN1342" s="144"/>
      <c r="AO1342" s="144"/>
      <c r="AP1342" s="144"/>
      <c r="AQ1342" s="144"/>
      <c r="AR1342" s="144"/>
      <c r="AS1342" s="144"/>
      <c r="AT1342" s="144"/>
      <c r="AU1342" s="144"/>
      <c r="AV1342" s="144"/>
      <c r="AW1342" s="144"/>
      <c r="AX1342" s="144"/>
      <c r="AY1342" s="144"/>
      <c r="AZ1342" s="144"/>
      <c r="BA1342" s="144"/>
      <c r="BB1342" s="144"/>
      <c r="BC1342" s="144"/>
      <c r="BD1342" s="144"/>
      <c r="BE1342" s="144"/>
      <c r="BF1342" s="144"/>
    </row>
    <row r="1343" spans="3:58">
      <c r="C1343" s="144"/>
      <c r="D1343" s="144"/>
      <c r="E1343" s="144"/>
      <c r="F1343" s="144"/>
      <c r="G1343" s="144"/>
      <c r="H1343" s="144"/>
      <c r="I1343" s="144"/>
      <c r="J1343" s="144"/>
      <c r="K1343" s="144"/>
      <c r="L1343" s="144"/>
      <c r="M1343" s="144"/>
      <c r="N1343" s="144"/>
      <c r="O1343" s="144"/>
      <c r="P1343" s="144"/>
      <c r="Q1343" s="145"/>
      <c r="R1343" s="145"/>
      <c r="S1343" s="145"/>
      <c r="T1343" s="145"/>
      <c r="U1343" s="145"/>
      <c r="V1343" s="145"/>
      <c r="W1343" s="145"/>
      <c r="X1343" s="145"/>
      <c r="Y1343" s="145"/>
      <c r="Z1343" s="145"/>
      <c r="AA1343" s="145"/>
      <c r="AB1343" s="145"/>
      <c r="AC1343" s="145"/>
      <c r="AD1343" s="145"/>
      <c r="AE1343" s="144"/>
      <c r="AF1343" s="144"/>
      <c r="AG1343" s="144"/>
      <c r="AH1343" s="144"/>
      <c r="AI1343" s="144"/>
      <c r="AJ1343" s="144"/>
      <c r="AK1343" s="144"/>
      <c r="AL1343" s="144"/>
      <c r="AM1343" s="144"/>
      <c r="AN1343" s="144"/>
      <c r="AO1343" s="144"/>
      <c r="AP1343" s="144"/>
      <c r="AQ1343" s="144"/>
      <c r="AR1343" s="144"/>
      <c r="AS1343" s="144"/>
      <c r="AT1343" s="144"/>
      <c r="AU1343" s="144"/>
      <c r="AV1343" s="144"/>
      <c r="AW1343" s="144"/>
      <c r="AX1343" s="144"/>
      <c r="AY1343" s="144"/>
      <c r="AZ1343" s="144"/>
      <c r="BA1343" s="144"/>
      <c r="BB1343" s="144"/>
      <c r="BC1343" s="144"/>
      <c r="BD1343" s="144"/>
      <c r="BE1343" s="144"/>
      <c r="BF1343" s="144"/>
    </row>
    <row r="1344" spans="3:58">
      <c r="C1344" s="144"/>
      <c r="D1344" s="144"/>
      <c r="E1344" s="144"/>
      <c r="F1344" s="144"/>
      <c r="G1344" s="144"/>
      <c r="H1344" s="144"/>
      <c r="I1344" s="144"/>
      <c r="J1344" s="144"/>
      <c r="K1344" s="144"/>
      <c r="L1344" s="144"/>
      <c r="M1344" s="144"/>
      <c r="N1344" s="144"/>
      <c r="O1344" s="144"/>
      <c r="P1344" s="144"/>
      <c r="Q1344" s="145"/>
      <c r="R1344" s="145"/>
      <c r="S1344" s="145"/>
      <c r="T1344" s="145"/>
      <c r="U1344" s="145"/>
      <c r="V1344" s="145"/>
      <c r="W1344" s="145"/>
      <c r="X1344" s="145"/>
      <c r="Y1344" s="145"/>
      <c r="Z1344" s="145"/>
      <c r="AA1344" s="145"/>
      <c r="AB1344" s="145"/>
      <c r="AC1344" s="145"/>
      <c r="AD1344" s="145"/>
      <c r="AE1344" s="144"/>
      <c r="AF1344" s="144"/>
      <c r="AG1344" s="144"/>
      <c r="AH1344" s="144"/>
      <c r="AI1344" s="144"/>
      <c r="AJ1344" s="144"/>
      <c r="AK1344" s="144"/>
      <c r="AL1344" s="144"/>
      <c r="AM1344" s="144"/>
      <c r="AN1344" s="144"/>
      <c r="AO1344" s="144"/>
      <c r="AP1344" s="144"/>
      <c r="AQ1344" s="144"/>
      <c r="AR1344" s="144"/>
      <c r="AS1344" s="144"/>
      <c r="AT1344" s="144"/>
      <c r="AU1344" s="144"/>
      <c r="AV1344" s="144"/>
      <c r="AW1344" s="144"/>
      <c r="AX1344" s="144"/>
      <c r="AY1344" s="144"/>
      <c r="AZ1344" s="144"/>
      <c r="BA1344" s="144"/>
      <c r="BB1344" s="144"/>
      <c r="BC1344" s="144"/>
      <c r="BD1344" s="144"/>
      <c r="BE1344" s="144"/>
      <c r="BF1344" s="144"/>
    </row>
    <row r="1345" spans="3:58">
      <c r="C1345" s="144"/>
      <c r="D1345" s="144"/>
      <c r="E1345" s="144"/>
      <c r="F1345" s="144"/>
      <c r="G1345" s="144"/>
      <c r="H1345" s="144"/>
      <c r="I1345" s="144"/>
      <c r="J1345" s="144"/>
      <c r="K1345" s="144"/>
      <c r="L1345" s="144"/>
      <c r="M1345" s="144"/>
      <c r="N1345" s="144"/>
      <c r="O1345" s="144"/>
      <c r="P1345" s="144"/>
      <c r="Q1345" s="145"/>
      <c r="R1345" s="145"/>
      <c r="S1345" s="145"/>
      <c r="T1345" s="145"/>
      <c r="U1345" s="145"/>
      <c r="V1345" s="145"/>
      <c r="W1345" s="145"/>
      <c r="X1345" s="145"/>
      <c r="Y1345" s="145"/>
      <c r="Z1345" s="145"/>
      <c r="AA1345" s="145"/>
      <c r="AB1345" s="145"/>
      <c r="AC1345" s="145"/>
      <c r="AD1345" s="145"/>
      <c r="AE1345" s="144"/>
      <c r="AF1345" s="144"/>
      <c r="AG1345" s="144"/>
      <c r="AH1345" s="144"/>
      <c r="AI1345" s="144"/>
      <c r="AJ1345" s="144"/>
      <c r="AK1345" s="144"/>
      <c r="AL1345" s="144"/>
      <c r="AM1345" s="144"/>
      <c r="AN1345" s="144"/>
      <c r="AO1345" s="144"/>
      <c r="AP1345" s="144"/>
      <c r="AQ1345" s="144"/>
      <c r="AR1345" s="144"/>
      <c r="AS1345" s="144"/>
      <c r="AT1345" s="144"/>
      <c r="AU1345" s="144"/>
      <c r="AV1345" s="144"/>
      <c r="AW1345" s="144"/>
      <c r="AX1345" s="144"/>
      <c r="AY1345" s="144"/>
      <c r="AZ1345" s="144"/>
      <c r="BA1345" s="144"/>
      <c r="BB1345" s="144"/>
      <c r="BC1345" s="144"/>
      <c r="BD1345" s="144"/>
      <c r="BE1345" s="144"/>
      <c r="BF1345" s="144"/>
    </row>
    <row r="1346" spans="3:58">
      <c r="C1346" s="144"/>
      <c r="D1346" s="144"/>
      <c r="E1346" s="144"/>
      <c r="F1346" s="144"/>
      <c r="G1346" s="144"/>
      <c r="H1346" s="144"/>
      <c r="I1346" s="144"/>
      <c r="J1346" s="144"/>
      <c r="K1346" s="144"/>
      <c r="L1346" s="144"/>
      <c r="M1346" s="144"/>
      <c r="N1346" s="144"/>
      <c r="O1346" s="144"/>
      <c r="P1346" s="144"/>
      <c r="Q1346" s="145"/>
      <c r="R1346" s="145"/>
      <c r="S1346" s="145"/>
      <c r="T1346" s="145"/>
      <c r="U1346" s="145"/>
      <c r="V1346" s="145"/>
      <c r="W1346" s="145"/>
      <c r="X1346" s="145"/>
      <c r="Y1346" s="145"/>
      <c r="Z1346" s="145"/>
      <c r="AA1346" s="145"/>
      <c r="AB1346" s="145"/>
      <c r="AC1346" s="145"/>
      <c r="AD1346" s="145"/>
      <c r="AE1346" s="144"/>
      <c r="AF1346" s="144"/>
      <c r="AG1346" s="144"/>
      <c r="AH1346" s="144"/>
      <c r="AI1346" s="144"/>
      <c r="AJ1346" s="144"/>
      <c r="AK1346" s="144"/>
      <c r="AL1346" s="144"/>
      <c r="AM1346" s="144"/>
      <c r="AN1346" s="144"/>
      <c r="AO1346" s="144"/>
      <c r="AP1346" s="144"/>
      <c r="AQ1346" s="144"/>
      <c r="AR1346" s="144"/>
      <c r="AS1346" s="144"/>
      <c r="AT1346" s="144"/>
      <c r="AU1346" s="144"/>
      <c r="AV1346" s="144"/>
      <c r="AW1346" s="144"/>
      <c r="AX1346" s="144"/>
      <c r="AY1346" s="144"/>
      <c r="AZ1346" s="144"/>
      <c r="BA1346" s="144"/>
      <c r="BB1346" s="144"/>
      <c r="BC1346" s="144"/>
      <c r="BD1346" s="144"/>
      <c r="BE1346" s="144"/>
      <c r="BF1346" s="144"/>
    </row>
    <row r="1347" spans="3:58">
      <c r="C1347" s="144"/>
      <c r="D1347" s="144"/>
      <c r="E1347" s="144"/>
      <c r="F1347" s="144"/>
      <c r="G1347" s="144"/>
      <c r="H1347" s="144"/>
      <c r="I1347" s="144"/>
      <c r="J1347" s="144"/>
      <c r="K1347" s="144"/>
      <c r="L1347" s="144"/>
      <c r="M1347" s="144"/>
      <c r="N1347" s="144"/>
      <c r="O1347" s="144"/>
      <c r="P1347" s="144"/>
      <c r="Q1347" s="145"/>
      <c r="R1347" s="145"/>
      <c r="S1347" s="145"/>
      <c r="T1347" s="145"/>
      <c r="U1347" s="145"/>
      <c r="V1347" s="145"/>
      <c r="W1347" s="145"/>
      <c r="X1347" s="145"/>
      <c r="Y1347" s="145"/>
      <c r="Z1347" s="145"/>
      <c r="AA1347" s="145"/>
      <c r="AB1347" s="145"/>
      <c r="AC1347" s="145"/>
      <c r="AD1347" s="145"/>
      <c r="AE1347" s="144"/>
      <c r="AF1347" s="144"/>
      <c r="AG1347" s="144"/>
      <c r="AH1347" s="144"/>
      <c r="AI1347" s="144"/>
      <c r="AJ1347" s="144"/>
      <c r="AK1347" s="144"/>
      <c r="AL1347" s="144"/>
      <c r="AM1347" s="144"/>
      <c r="AN1347" s="144"/>
      <c r="AO1347" s="144"/>
      <c r="AP1347" s="144"/>
      <c r="AQ1347" s="144"/>
      <c r="AR1347" s="144"/>
      <c r="AS1347" s="144"/>
      <c r="AT1347" s="144"/>
      <c r="AU1347" s="144"/>
      <c r="AV1347" s="144"/>
      <c r="AW1347" s="144"/>
      <c r="AX1347" s="144"/>
      <c r="AY1347" s="144"/>
      <c r="AZ1347" s="144"/>
      <c r="BA1347" s="144"/>
      <c r="BB1347" s="144"/>
      <c r="BC1347" s="144"/>
      <c r="BD1347" s="144"/>
      <c r="BE1347" s="144"/>
      <c r="BF1347" s="144"/>
    </row>
    <row r="1348" spans="3:58">
      <c r="C1348" s="144"/>
      <c r="D1348" s="144"/>
      <c r="E1348" s="144"/>
      <c r="F1348" s="144"/>
      <c r="G1348" s="144"/>
      <c r="H1348" s="144"/>
      <c r="I1348" s="144"/>
      <c r="J1348" s="144"/>
      <c r="K1348" s="144"/>
      <c r="L1348" s="144"/>
      <c r="M1348" s="144"/>
      <c r="N1348" s="144"/>
      <c r="O1348" s="144"/>
      <c r="P1348" s="144"/>
      <c r="Q1348" s="145"/>
      <c r="R1348" s="145"/>
      <c r="S1348" s="145"/>
      <c r="T1348" s="145"/>
      <c r="U1348" s="145"/>
      <c r="V1348" s="145"/>
      <c r="W1348" s="145"/>
      <c r="X1348" s="145"/>
      <c r="Y1348" s="145"/>
      <c r="Z1348" s="145"/>
      <c r="AA1348" s="145"/>
      <c r="AB1348" s="145"/>
      <c r="AC1348" s="145"/>
      <c r="AD1348" s="145"/>
      <c r="AE1348" s="144"/>
      <c r="AF1348" s="144"/>
      <c r="AG1348" s="144"/>
      <c r="AH1348" s="144"/>
      <c r="AI1348" s="144"/>
      <c r="AJ1348" s="144"/>
      <c r="AK1348" s="144"/>
      <c r="AL1348" s="144"/>
      <c r="AM1348" s="144"/>
      <c r="AN1348" s="144"/>
      <c r="AO1348" s="144"/>
      <c r="AP1348" s="144"/>
      <c r="AQ1348" s="144"/>
      <c r="AR1348" s="144"/>
      <c r="AS1348" s="144"/>
      <c r="AT1348" s="144"/>
      <c r="AU1348" s="144"/>
      <c r="AV1348" s="144"/>
      <c r="AW1348" s="144"/>
      <c r="AX1348" s="144"/>
      <c r="AY1348" s="144"/>
      <c r="AZ1348" s="144"/>
      <c r="BA1348" s="144"/>
      <c r="BB1348" s="144"/>
      <c r="BC1348" s="144"/>
      <c r="BD1348" s="144"/>
      <c r="BE1348" s="144"/>
      <c r="BF1348" s="144"/>
    </row>
    <row r="1349" spans="3:58">
      <c r="C1349" s="144"/>
      <c r="D1349" s="144"/>
      <c r="E1349" s="144"/>
      <c r="F1349" s="144"/>
      <c r="G1349" s="144"/>
      <c r="H1349" s="144"/>
      <c r="I1349" s="144"/>
      <c r="J1349" s="144"/>
      <c r="K1349" s="144"/>
      <c r="L1349" s="144"/>
      <c r="M1349" s="144"/>
      <c r="N1349" s="144"/>
      <c r="O1349" s="144"/>
      <c r="P1349" s="144"/>
      <c r="Q1349" s="145"/>
      <c r="R1349" s="145"/>
      <c r="S1349" s="145"/>
      <c r="T1349" s="145"/>
      <c r="U1349" s="145"/>
      <c r="V1349" s="145"/>
      <c r="W1349" s="145"/>
      <c r="X1349" s="145"/>
      <c r="Y1349" s="145"/>
      <c r="Z1349" s="145"/>
      <c r="AA1349" s="145"/>
      <c r="AB1349" s="145"/>
      <c r="AC1349" s="145"/>
      <c r="AD1349" s="145"/>
      <c r="AE1349" s="144"/>
      <c r="AF1349" s="144"/>
      <c r="AG1349" s="144"/>
      <c r="AH1349" s="144"/>
      <c r="AI1349" s="144"/>
      <c r="AJ1349" s="144"/>
      <c r="AK1349" s="144"/>
      <c r="AL1349" s="144"/>
      <c r="AM1349" s="144"/>
      <c r="AN1349" s="144"/>
      <c r="AO1349" s="144"/>
      <c r="AP1349" s="144"/>
      <c r="AQ1349" s="144"/>
      <c r="AR1349" s="144"/>
      <c r="AS1349" s="144"/>
      <c r="AT1349" s="144"/>
      <c r="AU1349" s="144"/>
      <c r="AV1349" s="144"/>
      <c r="AW1349" s="144"/>
      <c r="AX1349" s="144"/>
      <c r="AY1349" s="144"/>
      <c r="AZ1349" s="144"/>
      <c r="BA1349" s="144"/>
      <c r="BB1349" s="144"/>
      <c r="BC1349" s="144"/>
      <c r="BD1349" s="144"/>
      <c r="BE1349" s="144"/>
      <c r="BF1349" s="144"/>
    </row>
    <row r="1350" spans="3:58">
      <c r="C1350" s="144"/>
      <c r="D1350" s="144"/>
      <c r="E1350" s="144"/>
      <c r="F1350" s="144"/>
      <c r="G1350" s="144"/>
      <c r="H1350" s="144"/>
      <c r="I1350" s="144"/>
      <c r="J1350" s="144"/>
      <c r="K1350" s="144"/>
      <c r="L1350" s="144"/>
      <c r="M1350" s="144"/>
      <c r="N1350" s="144"/>
      <c r="O1350" s="144"/>
      <c r="P1350" s="144"/>
      <c r="Q1350" s="145"/>
      <c r="R1350" s="145"/>
      <c r="S1350" s="145"/>
      <c r="T1350" s="145"/>
      <c r="U1350" s="145"/>
      <c r="V1350" s="145"/>
      <c r="W1350" s="145"/>
      <c r="X1350" s="145"/>
      <c r="Y1350" s="145"/>
      <c r="Z1350" s="145"/>
      <c r="AA1350" s="145"/>
      <c r="AB1350" s="145"/>
      <c r="AC1350" s="145"/>
      <c r="AD1350" s="145"/>
      <c r="AE1350" s="144"/>
      <c r="AF1350" s="144"/>
      <c r="AG1350" s="144"/>
      <c r="AH1350" s="144"/>
      <c r="AI1350" s="144"/>
      <c r="AJ1350" s="144"/>
      <c r="AK1350" s="144"/>
      <c r="AL1350" s="144"/>
      <c r="AM1350" s="144"/>
      <c r="AN1350" s="144"/>
      <c r="AO1350" s="144"/>
      <c r="AP1350" s="144"/>
      <c r="AQ1350" s="144"/>
      <c r="AR1350" s="144"/>
      <c r="AS1350" s="144"/>
      <c r="AT1350" s="144"/>
      <c r="AU1350" s="144"/>
      <c r="AV1350" s="144"/>
      <c r="AW1350" s="144"/>
      <c r="AX1350" s="144"/>
      <c r="AY1350" s="144"/>
      <c r="AZ1350" s="144"/>
      <c r="BA1350" s="144"/>
      <c r="BB1350" s="144"/>
      <c r="BC1350" s="144"/>
      <c r="BD1350" s="144"/>
      <c r="BE1350" s="144"/>
      <c r="BF1350" s="144"/>
    </row>
    <row r="1351" spans="3:58">
      <c r="C1351" s="144"/>
      <c r="D1351" s="144"/>
      <c r="E1351" s="144"/>
      <c r="F1351" s="144"/>
      <c r="G1351" s="144"/>
      <c r="H1351" s="144"/>
      <c r="I1351" s="144"/>
      <c r="J1351" s="144"/>
      <c r="K1351" s="144"/>
      <c r="L1351" s="144"/>
      <c r="M1351" s="144"/>
      <c r="N1351" s="144"/>
      <c r="O1351" s="144"/>
      <c r="P1351" s="144"/>
      <c r="Q1351" s="145"/>
      <c r="R1351" s="145"/>
      <c r="S1351" s="145"/>
      <c r="T1351" s="145"/>
      <c r="U1351" s="145"/>
      <c r="V1351" s="145"/>
      <c r="W1351" s="145"/>
      <c r="X1351" s="145"/>
      <c r="Y1351" s="145"/>
      <c r="Z1351" s="145"/>
      <c r="AA1351" s="145"/>
      <c r="AB1351" s="145"/>
      <c r="AC1351" s="145"/>
      <c r="AD1351" s="145"/>
      <c r="AE1351" s="144"/>
      <c r="AF1351" s="144"/>
      <c r="AG1351" s="144"/>
      <c r="AH1351" s="144"/>
      <c r="AI1351" s="144"/>
      <c r="AJ1351" s="144"/>
      <c r="AK1351" s="144"/>
      <c r="AL1351" s="144"/>
      <c r="AM1351" s="144"/>
      <c r="AN1351" s="144"/>
      <c r="AO1351" s="144"/>
      <c r="AP1351" s="144"/>
      <c r="AQ1351" s="144"/>
      <c r="AR1351" s="144"/>
      <c r="AS1351" s="144"/>
      <c r="AT1351" s="144"/>
      <c r="AU1351" s="144"/>
      <c r="AV1351" s="144"/>
      <c r="AW1351" s="144"/>
      <c r="AX1351" s="144"/>
      <c r="AY1351" s="144"/>
      <c r="AZ1351" s="144"/>
      <c r="BA1351" s="144"/>
      <c r="BB1351" s="144"/>
      <c r="BC1351" s="144"/>
      <c r="BD1351" s="144"/>
      <c r="BE1351" s="144"/>
      <c r="BF1351" s="144"/>
    </row>
    <row r="1352" spans="3:58">
      <c r="C1352" s="144"/>
      <c r="D1352" s="144"/>
      <c r="E1352" s="144"/>
      <c r="F1352" s="144"/>
      <c r="G1352" s="144"/>
      <c r="H1352" s="144"/>
      <c r="I1352" s="144"/>
      <c r="J1352" s="144"/>
      <c r="K1352" s="144"/>
      <c r="L1352" s="144"/>
      <c r="M1352" s="144"/>
      <c r="N1352" s="144"/>
      <c r="O1352" s="144"/>
      <c r="P1352" s="144"/>
      <c r="Q1352" s="145"/>
      <c r="R1352" s="145"/>
      <c r="S1352" s="145"/>
      <c r="T1352" s="145"/>
      <c r="U1352" s="145"/>
      <c r="V1352" s="145"/>
      <c r="W1352" s="145"/>
      <c r="X1352" s="145"/>
      <c r="Y1352" s="145"/>
      <c r="Z1352" s="145"/>
      <c r="AA1352" s="145"/>
      <c r="AB1352" s="145"/>
      <c r="AC1352" s="145"/>
      <c r="AD1352" s="145"/>
      <c r="AE1352" s="144"/>
      <c r="AF1352" s="144"/>
      <c r="AG1352" s="144"/>
      <c r="AH1352" s="144"/>
      <c r="AI1352" s="144"/>
      <c r="AJ1352" s="144"/>
      <c r="AK1352" s="144"/>
      <c r="AL1352" s="144"/>
      <c r="AM1352" s="144"/>
      <c r="AN1352" s="144"/>
      <c r="AO1352" s="144"/>
      <c r="AP1352" s="144"/>
      <c r="AQ1352" s="144"/>
      <c r="AR1352" s="144"/>
      <c r="AS1352" s="144"/>
      <c r="AT1352" s="144"/>
      <c r="AU1352" s="144"/>
      <c r="AV1352" s="144"/>
      <c r="AW1352" s="144"/>
      <c r="AX1352" s="144"/>
      <c r="AY1352" s="144"/>
      <c r="AZ1352" s="144"/>
      <c r="BA1352" s="144"/>
      <c r="BB1352" s="144"/>
      <c r="BC1352" s="144"/>
      <c r="BD1352" s="144"/>
      <c r="BE1352" s="144"/>
      <c r="BF1352" s="144"/>
    </row>
    <row r="1353" spans="3:58">
      <c r="C1353" s="144"/>
      <c r="D1353" s="144"/>
      <c r="E1353" s="144"/>
      <c r="F1353" s="144"/>
      <c r="G1353" s="144"/>
      <c r="H1353" s="144"/>
      <c r="I1353" s="144"/>
      <c r="J1353" s="144"/>
      <c r="K1353" s="144"/>
      <c r="L1353" s="144"/>
      <c r="M1353" s="144"/>
      <c r="N1353" s="144"/>
      <c r="O1353" s="144"/>
      <c r="P1353" s="144"/>
      <c r="Q1353" s="145"/>
      <c r="R1353" s="145"/>
      <c r="S1353" s="145"/>
      <c r="T1353" s="145"/>
      <c r="U1353" s="145"/>
      <c r="V1353" s="145"/>
      <c r="W1353" s="145"/>
      <c r="X1353" s="145"/>
      <c r="Y1353" s="145"/>
      <c r="Z1353" s="145"/>
      <c r="AA1353" s="145"/>
      <c r="AB1353" s="145"/>
      <c r="AC1353" s="145"/>
      <c r="AD1353" s="145"/>
      <c r="AE1353" s="144"/>
      <c r="AF1353" s="144"/>
      <c r="AG1353" s="144"/>
      <c r="AH1353" s="144"/>
      <c r="AI1353" s="144"/>
      <c r="AJ1353" s="144"/>
      <c r="AK1353" s="144"/>
      <c r="AL1353" s="144"/>
      <c r="AM1353" s="144"/>
      <c r="AN1353" s="144"/>
      <c r="AO1353" s="144"/>
      <c r="AP1353" s="144"/>
      <c r="AQ1353" s="144"/>
      <c r="AR1353" s="144"/>
      <c r="AS1353" s="144"/>
      <c r="AT1353" s="144"/>
      <c r="AU1353" s="144"/>
      <c r="AV1353" s="144"/>
      <c r="AW1353" s="144"/>
      <c r="AX1353" s="144"/>
      <c r="AY1353" s="144"/>
      <c r="AZ1353" s="144"/>
      <c r="BA1353" s="144"/>
      <c r="BB1353" s="144"/>
      <c r="BC1353" s="144"/>
      <c r="BD1353" s="144"/>
      <c r="BE1353" s="144"/>
      <c r="BF1353" s="144"/>
    </row>
    <row r="1354" spans="3:58">
      <c r="C1354" s="144"/>
      <c r="D1354" s="144"/>
      <c r="E1354" s="144"/>
      <c r="F1354" s="144"/>
      <c r="G1354" s="144"/>
      <c r="H1354" s="144"/>
      <c r="I1354" s="144"/>
      <c r="J1354" s="144"/>
      <c r="K1354" s="144"/>
      <c r="L1354" s="144"/>
      <c r="M1354" s="144"/>
      <c r="N1354" s="144"/>
      <c r="O1354" s="144"/>
      <c r="P1354" s="144"/>
      <c r="Q1354" s="145"/>
      <c r="R1354" s="145"/>
      <c r="S1354" s="145"/>
      <c r="T1354" s="145"/>
      <c r="U1354" s="145"/>
      <c r="V1354" s="145"/>
      <c r="W1354" s="145"/>
      <c r="X1354" s="145"/>
      <c r="Y1354" s="145"/>
      <c r="Z1354" s="145"/>
      <c r="AA1354" s="145"/>
      <c r="AB1354" s="145"/>
      <c r="AC1354" s="145"/>
      <c r="AD1354" s="145"/>
      <c r="AE1354" s="144"/>
      <c r="AF1354" s="144"/>
      <c r="AG1354" s="144"/>
      <c r="AH1354" s="144"/>
      <c r="AI1354" s="144"/>
      <c r="AJ1354" s="144"/>
      <c r="AK1354" s="144"/>
      <c r="AL1354" s="144"/>
      <c r="AM1354" s="144"/>
      <c r="AN1354" s="144"/>
      <c r="AO1354" s="144"/>
      <c r="AP1354" s="144"/>
      <c r="AQ1354" s="144"/>
      <c r="AR1354" s="144"/>
      <c r="AS1354" s="144"/>
      <c r="AT1354" s="144"/>
      <c r="AU1354" s="144"/>
      <c r="AV1354" s="144"/>
      <c r="AW1354" s="144"/>
      <c r="AX1354" s="144"/>
      <c r="AY1354" s="144"/>
      <c r="AZ1354" s="144"/>
      <c r="BA1354" s="144"/>
      <c r="BB1354" s="144"/>
      <c r="BC1354" s="144"/>
      <c r="BD1354" s="144"/>
      <c r="BE1354" s="144"/>
      <c r="BF1354" s="144"/>
    </row>
    <row r="1355" spans="3:58">
      <c r="C1355" s="144"/>
      <c r="D1355" s="144"/>
      <c r="E1355" s="144"/>
      <c r="F1355" s="144"/>
      <c r="G1355" s="144"/>
      <c r="H1355" s="144"/>
      <c r="I1355" s="144"/>
      <c r="J1355" s="144"/>
      <c r="K1355" s="144"/>
      <c r="L1355" s="144"/>
      <c r="M1355" s="144"/>
      <c r="N1355" s="144"/>
      <c r="O1355" s="144"/>
      <c r="P1355" s="144"/>
      <c r="Q1355" s="145"/>
      <c r="R1355" s="145"/>
      <c r="S1355" s="145"/>
      <c r="T1355" s="145"/>
      <c r="U1355" s="145"/>
      <c r="V1355" s="145"/>
      <c r="W1355" s="145"/>
      <c r="X1355" s="145"/>
      <c r="Y1355" s="145"/>
      <c r="Z1355" s="145"/>
      <c r="AA1355" s="145"/>
      <c r="AB1355" s="145"/>
      <c r="AC1355" s="145"/>
      <c r="AD1355" s="145"/>
      <c r="AE1355" s="144"/>
      <c r="AF1355" s="144"/>
      <c r="AG1355" s="144"/>
      <c r="AH1355" s="144"/>
      <c r="AI1355" s="144"/>
      <c r="AJ1355" s="144"/>
      <c r="AK1355" s="144"/>
      <c r="AL1355" s="144"/>
      <c r="AM1355" s="144"/>
      <c r="AN1355" s="144"/>
      <c r="AO1355" s="144"/>
      <c r="AP1355" s="144"/>
      <c r="AQ1355" s="144"/>
      <c r="AR1355" s="144"/>
      <c r="AS1355" s="144"/>
      <c r="AT1355" s="144"/>
      <c r="AU1355" s="144"/>
      <c r="AV1355" s="144"/>
      <c r="AW1355" s="144"/>
      <c r="AX1355" s="144"/>
      <c r="AY1355" s="144"/>
      <c r="AZ1355" s="144"/>
      <c r="BA1355" s="144"/>
      <c r="BB1355" s="144"/>
      <c r="BC1355" s="144"/>
      <c r="BD1355" s="144"/>
      <c r="BE1355" s="144"/>
      <c r="BF1355" s="144"/>
    </row>
    <row r="1356" spans="3:58">
      <c r="C1356" s="144"/>
      <c r="D1356" s="144"/>
      <c r="E1356" s="144"/>
      <c r="F1356" s="144"/>
      <c r="G1356" s="144"/>
      <c r="H1356" s="144"/>
      <c r="I1356" s="144"/>
      <c r="J1356" s="144"/>
      <c r="K1356" s="144"/>
      <c r="L1356" s="144"/>
      <c r="M1356" s="144"/>
      <c r="N1356" s="144"/>
      <c r="O1356" s="144"/>
      <c r="P1356" s="144"/>
      <c r="Q1356" s="145"/>
      <c r="R1356" s="145"/>
      <c r="S1356" s="145"/>
      <c r="T1356" s="145"/>
      <c r="U1356" s="145"/>
      <c r="V1356" s="145"/>
      <c r="W1356" s="145"/>
      <c r="X1356" s="145"/>
      <c r="Y1356" s="145"/>
      <c r="Z1356" s="145"/>
      <c r="AA1356" s="145"/>
      <c r="AB1356" s="145"/>
      <c r="AC1356" s="145"/>
      <c r="AD1356" s="145"/>
      <c r="AE1356" s="144"/>
      <c r="AF1356" s="144"/>
      <c r="AG1356" s="144"/>
      <c r="AH1356" s="144"/>
      <c r="AI1356" s="144"/>
      <c r="AJ1356" s="144"/>
      <c r="AK1356" s="144"/>
      <c r="AL1356" s="144"/>
      <c r="AM1356" s="144"/>
      <c r="AN1356" s="144"/>
      <c r="AO1356" s="144"/>
      <c r="AP1356" s="144"/>
      <c r="AQ1356" s="144"/>
      <c r="AR1356" s="144"/>
      <c r="AS1356" s="144"/>
      <c r="AT1356" s="144"/>
      <c r="AU1356" s="144"/>
      <c r="AV1356" s="144"/>
      <c r="AW1356" s="144"/>
      <c r="AX1356" s="144"/>
      <c r="AY1356" s="144"/>
      <c r="AZ1356" s="144"/>
      <c r="BA1356" s="144"/>
      <c r="BB1356" s="144"/>
      <c r="BC1356" s="144"/>
      <c r="BD1356" s="144"/>
      <c r="BE1356" s="144"/>
      <c r="BF1356" s="144"/>
    </row>
    <row r="1357" spans="3:58">
      <c r="C1357" s="144"/>
      <c r="D1357" s="144"/>
      <c r="E1357" s="144"/>
      <c r="F1357" s="144"/>
      <c r="G1357" s="144"/>
      <c r="H1357" s="144"/>
      <c r="I1357" s="144"/>
      <c r="J1357" s="144"/>
      <c r="K1357" s="144"/>
      <c r="L1357" s="144"/>
      <c r="M1357" s="144"/>
      <c r="N1357" s="144"/>
      <c r="O1357" s="144"/>
      <c r="P1357" s="144"/>
      <c r="Q1357" s="145"/>
      <c r="R1357" s="145"/>
      <c r="S1357" s="145"/>
      <c r="T1357" s="145"/>
      <c r="U1357" s="145"/>
      <c r="V1357" s="145"/>
      <c r="W1357" s="145"/>
      <c r="X1357" s="145"/>
      <c r="Y1357" s="145"/>
      <c r="Z1357" s="145"/>
      <c r="AA1357" s="145"/>
      <c r="AB1357" s="145"/>
      <c r="AC1357" s="145"/>
      <c r="AD1357" s="145"/>
      <c r="AE1357" s="144"/>
      <c r="AF1357" s="144"/>
      <c r="AG1357" s="144"/>
      <c r="AH1357" s="144"/>
      <c r="AI1357" s="144"/>
      <c r="AJ1357" s="144"/>
      <c r="AK1357" s="144"/>
      <c r="AL1357" s="144"/>
      <c r="AM1357" s="144"/>
      <c r="AN1357" s="144"/>
      <c r="AO1357" s="144"/>
      <c r="AP1357" s="144"/>
      <c r="AQ1357" s="144"/>
      <c r="AR1357" s="144"/>
      <c r="AS1357" s="144"/>
      <c r="AT1357" s="144"/>
      <c r="AU1357" s="144"/>
      <c r="AV1357" s="144"/>
      <c r="AW1357" s="144"/>
      <c r="AX1357" s="144"/>
      <c r="AY1357" s="144"/>
      <c r="AZ1357" s="144"/>
      <c r="BA1357" s="144"/>
      <c r="BB1357" s="144"/>
      <c r="BC1357" s="144"/>
      <c r="BD1357" s="144"/>
      <c r="BE1357" s="144"/>
      <c r="BF1357" s="144"/>
    </row>
    <row r="1358" spans="3:58">
      <c r="C1358" s="144"/>
      <c r="D1358" s="144"/>
      <c r="E1358" s="144"/>
      <c r="F1358" s="144"/>
      <c r="G1358" s="144"/>
      <c r="H1358" s="144"/>
      <c r="I1358" s="144"/>
      <c r="J1358" s="144"/>
      <c r="K1358" s="144"/>
      <c r="L1358" s="144"/>
      <c r="M1358" s="144"/>
      <c r="N1358" s="144"/>
      <c r="O1358" s="144"/>
      <c r="P1358" s="144"/>
      <c r="Q1358" s="145"/>
      <c r="R1358" s="145"/>
      <c r="S1358" s="145"/>
      <c r="T1358" s="145"/>
      <c r="U1358" s="145"/>
      <c r="V1358" s="145"/>
      <c r="W1358" s="145"/>
      <c r="X1358" s="145"/>
      <c r="Y1358" s="145"/>
      <c r="Z1358" s="145"/>
      <c r="AA1358" s="145"/>
      <c r="AB1358" s="145"/>
      <c r="AC1358" s="145"/>
      <c r="AD1358" s="145"/>
      <c r="AE1358" s="144"/>
      <c r="AF1358" s="144"/>
      <c r="AG1358" s="144"/>
      <c r="AH1358" s="144"/>
      <c r="AI1358" s="144"/>
      <c r="AJ1358" s="144"/>
      <c r="AK1358" s="144"/>
      <c r="AL1358" s="144"/>
      <c r="AM1358" s="144"/>
      <c r="AN1358" s="144"/>
      <c r="AO1358" s="144"/>
      <c r="AP1358" s="144"/>
      <c r="AQ1358" s="144"/>
      <c r="AR1358" s="144"/>
      <c r="AS1358" s="144"/>
      <c r="AT1358" s="144"/>
      <c r="AU1358" s="144"/>
      <c r="AV1358" s="144"/>
      <c r="AW1358" s="144"/>
      <c r="AX1358" s="144"/>
      <c r="AY1358" s="144"/>
      <c r="AZ1358" s="144"/>
      <c r="BA1358" s="144"/>
      <c r="BB1358" s="144"/>
      <c r="BC1358" s="144"/>
      <c r="BD1358" s="144"/>
      <c r="BE1358" s="144"/>
      <c r="BF1358" s="144"/>
    </row>
    <row r="1359" spans="3:58">
      <c r="C1359" s="144"/>
      <c r="D1359" s="144"/>
      <c r="E1359" s="144"/>
      <c r="F1359" s="144"/>
      <c r="G1359" s="144"/>
      <c r="H1359" s="144"/>
      <c r="I1359" s="144"/>
      <c r="J1359" s="144"/>
      <c r="K1359" s="144"/>
      <c r="L1359" s="144"/>
      <c r="M1359" s="144"/>
      <c r="N1359" s="144"/>
      <c r="O1359" s="144"/>
      <c r="P1359" s="144"/>
      <c r="Q1359" s="145"/>
      <c r="R1359" s="145"/>
      <c r="S1359" s="145"/>
      <c r="T1359" s="145"/>
      <c r="U1359" s="145"/>
      <c r="V1359" s="145"/>
      <c r="W1359" s="145"/>
      <c r="X1359" s="145"/>
      <c r="Y1359" s="145"/>
      <c r="Z1359" s="145"/>
      <c r="AA1359" s="145"/>
      <c r="AB1359" s="145"/>
      <c r="AC1359" s="145"/>
      <c r="AD1359" s="145"/>
      <c r="AE1359" s="144"/>
      <c r="AF1359" s="144"/>
      <c r="AG1359" s="144"/>
      <c r="AH1359" s="144"/>
      <c r="AI1359" s="144"/>
      <c r="AJ1359" s="144"/>
      <c r="AK1359" s="144"/>
      <c r="AL1359" s="144"/>
      <c r="AM1359" s="144"/>
      <c r="AN1359" s="144"/>
      <c r="AO1359" s="144"/>
      <c r="AP1359" s="144"/>
      <c r="AQ1359" s="144"/>
      <c r="AR1359" s="144"/>
      <c r="AS1359" s="144"/>
      <c r="AT1359" s="144"/>
      <c r="AU1359" s="144"/>
      <c r="AV1359" s="144"/>
      <c r="AW1359" s="144"/>
      <c r="AX1359" s="144"/>
      <c r="AY1359" s="144"/>
      <c r="AZ1359" s="144"/>
      <c r="BA1359" s="144"/>
      <c r="BB1359" s="144"/>
      <c r="BC1359" s="144"/>
      <c r="BD1359" s="144"/>
      <c r="BE1359" s="144"/>
      <c r="BF1359" s="144"/>
    </row>
    <row r="1360" spans="3:58">
      <c r="C1360" s="144"/>
      <c r="D1360" s="144"/>
      <c r="E1360" s="144"/>
      <c r="F1360" s="144"/>
      <c r="G1360" s="144"/>
      <c r="H1360" s="144"/>
      <c r="I1360" s="144"/>
      <c r="J1360" s="144"/>
      <c r="K1360" s="144"/>
      <c r="L1360" s="144"/>
      <c r="M1360" s="144"/>
      <c r="N1360" s="144"/>
      <c r="O1360" s="144"/>
      <c r="P1360" s="144"/>
      <c r="Q1360" s="145"/>
      <c r="R1360" s="145"/>
      <c r="S1360" s="145"/>
      <c r="T1360" s="145"/>
      <c r="U1360" s="145"/>
      <c r="V1360" s="145"/>
      <c r="W1360" s="145"/>
      <c r="X1360" s="145"/>
      <c r="Y1360" s="145"/>
      <c r="Z1360" s="145"/>
      <c r="AA1360" s="145"/>
      <c r="AB1360" s="145"/>
      <c r="AC1360" s="145"/>
      <c r="AD1360" s="145"/>
      <c r="AE1360" s="144"/>
      <c r="AF1360" s="144"/>
      <c r="AG1360" s="144"/>
      <c r="AH1360" s="144"/>
      <c r="AI1360" s="144"/>
      <c r="AJ1360" s="144"/>
      <c r="AK1360" s="144"/>
      <c r="AL1360" s="144"/>
      <c r="AM1360" s="144"/>
      <c r="AN1360" s="144"/>
      <c r="AO1360" s="144"/>
      <c r="AP1360" s="144"/>
      <c r="AQ1360" s="144"/>
      <c r="AR1360" s="144"/>
      <c r="AS1360" s="144"/>
      <c r="AT1360" s="144"/>
      <c r="AU1360" s="144"/>
      <c r="AV1360" s="144"/>
      <c r="AW1360" s="144"/>
      <c r="AX1360" s="144"/>
      <c r="AY1360" s="144"/>
      <c r="AZ1360" s="144"/>
      <c r="BA1360" s="144"/>
      <c r="BB1360" s="144"/>
      <c r="BC1360" s="144"/>
      <c r="BD1360" s="144"/>
      <c r="BE1360" s="144"/>
      <c r="BF1360" s="144"/>
    </row>
    <row r="1361" spans="3:58">
      <c r="C1361" s="144"/>
      <c r="D1361" s="144"/>
      <c r="E1361" s="144"/>
      <c r="F1361" s="144"/>
      <c r="G1361" s="144"/>
      <c r="H1361" s="144"/>
      <c r="I1361" s="144"/>
      <c r="J1361" s="144"/>
      <c r="K1361" s="144"/>
      <c r="L1361" s="144"/>
      <c r="M1361" s="144"/>
      <c r="N1361" s="144"/>
      <c r="O1361" s="144"/>
      <c r="P1361" s="144"/>
      <c r="Q1361" s="145"/>
      <c r="R1361" s="145"/>
      <c r="S1361" s="145"/>
      <c r="T1361" s="145"/>
      <c r="U1361" s="145"/>
      <c r="V1361" s="145"/>
      <c r="W1361" s="145"/>
      <c r="X1361" s="145"/>
      <c r="Y1361" s="145"/>
      <c r="Z1361" s="145"/>
      <c r="AA1361" s="145"/>
      <c r="AB1361" s="145"/>
      <c r="AC1361" s="145"/>
      <c r="AD1361" s="145"/>
      <c r="AE1361" s="144"/>
      <c r="AF1361" s="144"/>
      <c r="AG1361" s="144"/>
      <c r="AH1361" s="144"/>
      <c r="AI1361" s="144"/>
      <c r="AJ1361" s="144"/>
      <c r="AK1361" s="144"/>
      <c r="AL1361" s="144"/>
      <c r="AM1361" s="144"/>
      <c r="AN1361" s="144"/>
      <c r="AO1361" s="144"/>
      <c r="AP1361" s="144"/>
      <c r="AQ1361" s="144"/>
      <c r="AR1361" s="144"/>
      <c r="AS1361" s="144"/>
      <c r="AT1361" s="144"/>
      <c r="AU1361" s="144"/>
      <c r="AV1361" s="144"/>
      <c r="AW1361" s="144"/>
      <c r="AX1361" s="144"/>
      <c r="AY1361" s="144"/>
      <c r="AZ1361" s="144"/>
      <c r="BA1361" s="144"/>
      <c r="BB1361" s="144"/>
      <c r="BC1361" s="144"/>
      <c r="BD1361" s="144"/>
      <c r="BE1361" s="144"/>
      <c r="BF1361" s="144"/>
    </row>
    <row r="1362" spans="3:58">
      <c r="C1362" s="144"/>
      <c r="D1362" s="144"/>
      <c r="E1362" s="144"/>
      <c r="F1362" s="144"/>
      <c r="G1362" s="144"/>
      <c r="H1362" s="144"/>
      <c r="I1362" s="144"/>
      <c r="J1362" s="144"/>
      <c r="K1362" s="144"/>
      <c r="L1362" s="144"/>
      <c r="M1362" s="144"/>
      <c r="N1362" s="144"/>
      <c r="O1362" s="144"/>
      <c r="P1362" s="144"/>
      <c r="Q1362" s="145"/>
      <c r="R1362" s="145"/>
      <c r="S1362" s="145"/>
      <c r="T1362" s="145"/>
      <c r="U1362" s="145"/>
      <c r="V1362" s="145"/>
      <c r="W1362" s="145"/>
      <c r="X1362" s="145"/>
      <c r="Y1362" s="145"/>
      <c r="Z1362" s="145"/>
      <c r="AA1362" s="145"/>
      <c r="AB1362" s="145"/>
      <c r="AC1362" s="145"/>
      <c r="AD1362" s="145"/>
      <c r="AE1362" s="144"/>
      <c r="AF1362" s="144"/>
      <c r="AG1362" s="144"/>
      <c r="AH1362" s="144"/>
      <c r="AI1362" s="144"/>
      <c r="AJ1362" s="144"/>
      <c r="AK1362" s="144"/>
      <c r="AL1362" s="144"/>
      <c r="AM1362" s="144"/>
      <c r="AN1362" s="144"/>
      <c r="AO1362" s="144"/>
      <c r="AP1362" s="144"/>
      <c r="AQ1362" s="144"/>
      <c r="AR1362" s="144"/>
      <c r="AS1362" s="144"/>
      <c r="AT1362" s="144"/>
      <c r="AU1362" s="144"/>
      <c r="AV1362" s="144"/>
      <c r="AW1362" s="144"/>
      <c r="AX1362" s="144"/>
      <c r="AY1362" s="144"/>
      <c r="AZ1362" s="144"/>
      <c r="BA1362" s="144"/>
      <c r="BB1362" s="144"/>
      <c r="BC1362" s="144"/>
      <c r="BD1362" s="144"/>
      <c r="BE1362" s="144"/>
      <c r="BF1362" s="144"/>
    </row>
    <row r="1363" spans="3:58">
      <c r="C1363" s="144"/>
      <c r="D1363" s="144"/>
      <c r="E1363" s="144"/>
      <c r="F1363" s="144"/>
      <c r="G1363" s="144"/>
      <c r="H1363" s="144"/>
      <c r="I1363" s="144"/>
      <c r="J1363" s="144"/>
      <c r="K1363" s="144"/>
      <c r="L1363" s="144"/>
      <c r="M1363" s="144"/>
      <c r="N1363" s="144"/>
      <c r="O1363" s="144"/>
      <c r="P1363" s="144"/>
      <c r="Q1363" s="145"/>
      <c r="R1363" s="145"/>
      <c r="S1363" s="145"/>
      <c r="T1363" s="145"/>
      <c r="U1363" s="145"/>
      <c r="V1363" s="145"/>
      <c r="W1363" s="145"/>
      <c r="X1363" s="145"/>
      <c r="Y1363" s="145"/>
      <c r="Z1363" s="145"/>
      <c r="AA1363" s="145"/>
      <c r="AB1363" s="145"/>
      <c r="AC1363" s="145"/>
      <c r="AD1363" s="145"/>
      <c r="AE1363" s="144"/>
      <c r="AF1363" s="144"/>
      <c r="AG1363" s="144"/>
      <c r="AH1363" s="144"/>
      <c r="AI1363" s="144"/>
      <c r="AJ1363" s="144"/>
      <c r="AK1363" s="144"/>
      <c r="AL1363" s="144"/>
      <c r="AM1363" s="144"/>
      <c r="AN1363" s="144"/>
      <c r="AO1363" s="144"/>
      <c r="AP1363" s="144"/>
      <c r="AQ1363" s="144"/>
      <c r="AR1363" s="144"/>
      <c r="AS1363" s="144"/>
      <c r="AT1363" s="144"/>
      <c r="AU1363" s="144"/>
      <c r="AV1363" s="144"/>
      <c r="AW1363" s="144"/>
      <c r="AX1363" s="144"/>
      <c r="AY1363" s="144"/>
      <c r="AZ1363" s="144"/>
      <c r="BA1363" s="144"/>
      <c r="BB1363" s="144"/>
      <c r="BC1363" s="144"/>
      <c r="BD1363" s="144"/>
      <c r="BE1363" s="144"/>
      <c r="BF1363" s="144"/>
    </row>
    <row r="1364" spans="3:58">
      <c r="C1364" s="144"/>
      <c r="D1364" s="144"/>
      <c r="E1364" s="144"/>
      <c r="F1364" s="144"/>
      <c r="G1364" s="144"/>
      <c r="H1364" s="144"/>
      <c r="I1364" s="144"/>
      <c r="J1364" s="144"/>
      <c r="K1364" s="144"/>
      <c r="L1364" s="144"/>
      <c r="M1364" s="144"/>
      <c r="N1364" s="144"/>
      <c r="O1364" s="144"/>
      <c r="P1364" s="144"/>
      <c r="Q1364" s="145"/>
      <c r="R1364" s="145"/>
      <c r="S1364" s="145"/>
      <c r="T1364" s="145"/>
      <c r="U1364" s="145"/>
      <c r="V1364" s="145"/>
      <c r="W1364" s="145"/>
      <c r="X1364" s="145"/>
      <c r="Y1364" s="145"/>
      <c r="Z1364" s="145"/>
      <c r="AA1364" s="145"/>
      <c r="AB1364" s="145"/>
      <c r="AC1364" s="145"/>
      <c r="AD1364" s="145"/>
      <c r="AE1364" s="144"/>
      <c r="AF1364" s="144"/>
      <c r="AG1364" s="144"/>
      <c r="AH1364" s="144"/>
      <c r="AI1364" s="144"/>
      <c r="AJ1364" s="144"/>
      <c r="AK1364" s="144"/>
      <c r="AL1364" s="144"/>
      <c r="AM1364" s="144"/>
      <c r="AN1364" s="144"/>
      <c r="AO1364" s="144"/>
      <c r="AP1364" s="144"/>
      <c r="AQ1364" s="144"/>
      <c r="AR1364" s="144"/>
      <c r="AS1364" s="144"/>
      <c r="AT1364" s="144"/>
      <c r="AU1364" s="144"/>
      <c r="AV1364" s="144"/>
      <c r="AW1364" s="144"/>
      <c r="AX1364" s="144"/>
      <c r="AY1364" s="144"/>
      <c r="AZ1364" s="144"/>
      <c r="BA1364" s="144"/>
      <c r="BB1364" s="144"/>
      <c r="BC1364" s="144"/>
      <c r="BD1364" s="144"/>
      <c r="BE1364" s="144"/>
      <c r="BF1364" s="144"/>
    </row>
    <row r="1365" spans="3:58">
      <c r="C1365" s="144"/>
      <c r="D1365" s="144"/>
      <c r="E1365" s="144"/>
      <c r="F1365" s="144"/>
      <c r="G1365" s="144"/>
      <c r="H1365" s="144"/>
      <c r="I1365" s="144"/>
      <c r="J1365" s="144"/>
      <c r="K1365" s="144"/>
      <c r="L1365" s="144"/>
      <c r="M1365" s="144"/>
      <c r="N1365" s="144"/>
      <c r="O1365" s="144"/>
      <c r="P1365" s="144"/>
      <c r="Q1365" s="145"/>
      <c r="R1365" s="145"/>
      <c r="S1365" s="145"/>
      <c r="T1365" s="145"/>
      <c r="U1365" s="145"/>
      <c r="V1365" s="145"/>
      <c r="W1365" s="145"/>
      <c r="X1365" s="145"/>
      <c r="Y1365" s="145"/>
      <c r="Z1365" s="145"/>
      <c r="AA1365" s="145"/>
      <c r="AB1365" s="145"/>
      <c r="AC1365" s="145"/>
      <c r="AD1365" s="145"/>
      <c r="AE1365" s="144"/>
      <c r="AF1365" s="144"/>
      <c r="AG1365" s="144"/>
      <c r="AH1365" s="144"/>
      <c r="AI1365" s="144"/>
      <c r="AJ1365" s="144"/>
      <c r="AK1365" s="144"/>
      <c r="AL1365" s="144"/>
      <c r="AM1365" s="144"/>
      <c r="AN1365" s="144"/>
      <c r="AO1365" s="144"/>
      <c r="AP1365" s="144"/>
      <c r="AQ1365" s="144"/>
      <c r="AR1365" s="144"/>
      <c r="AS1365" s="144"/>
      <c r="AT1365" s="144"/>
      <c r="AU1365" s="144"/>
      <c r="AV1365" s="144"/>
      <c r="AW1365" s="144"/>
      <c r="AX1365" s="144"/>
      <c r="AY1365" s="144"/>
      <c r="AZ1365" s="144"/>
      <c r="BA1365" s="144"/>
      <c r="BB1365" s="144"/>
      <c r="BC1365" s="144"/>
      <c r="BD1365" s="144"/>
      <c r="BE1365" s="144"/>
      <c r="BF1365" s="144"/>
    </row>
    <row r="1366" spans="3:58">
      <c r="C1366" s="144"/>
      <c r="D1366" s="144"/>
      <c r="E1366" s="144"/>
      <c r="F1366" s="144"/>
      <c r="G1366" s="144"/>
      <c r="H1366" s="144"/>
      <c r="I1366" s="144"/>
      <c r="J1366" s="144"/>
      <c r="K1366" s="144"/>
      <c r="L1366" s="144"/>
      <c r="M1366" s="144"/>
      <c r="N1366" s="144"/>
      <c r="O1366" s="144"/>
      <c r="P1366" s="144"/>
      <c r="Q1366" s="145"/>
      <c r="R1366" s="145"/>
      <c r="S1366" s="145"/>
      <c r="T1366" s="145"/>
      <c r="U1366" s="145"/>
      <c r="V1366" s="145"/>
      <c r="W1366" s="145"/>
      <c r="X1366" s="145"/>
      <c r="Y1366" s="145"/>
      <c r="Z1366" s="145"/>
      <c r="AA1366" s="145"/>
      <c r="AB1366" s="145"/>
      <c r="AC1366" s="145"/>
      <c r="AD1366" s="145"/>
      <c r="AE1366" s="144"/>
      <c r="AF1366" s="144"/>
      <c r="AG1366" s="144"/>
      <c r="AH1366" s="144"/>
      <c r="AI1366" s="144"/>
      <c r="AJ1366" s="144"/>
      <c r="AK1366" s="144"/>
      <c r="AL1366" s="144"/>
      <c r="AM1366" s="144"/>
      <c r="AN1366" s="144"/>
      <c r="AO1366" s="144"/>
      <c r="AP1366" s="144"/>
      <c r="AQ1366" s="144"/>
      <c r="AR1366" s="144"/>
      <c r="AS1366" s="144"/>
      <c r="AT1366" s="144"/>
      <c r="AU1366" s="144"/>
      <c r="AV1366" s="144"/>
      <c r="AW1366" s="144"/>
      <c r="AX1366" s="144"/>
      <c r="AY1366" s="144"/>
      <c r="AZ1366" s="144"/>
      <c r="BA1366" s="144"/>
      <c r="BB1366" s="144"/>
      <c r="BC1366" s="144"/>
      <c r="BD1366" s="144"/>
      <c r="BE1366" s="144"/>
      <c r="BF1366" s="144"/>
    </row>
    <row r="1367" spans="3:58">
      <c r="C1367" s="144"/>
      <c r="D1367" s="144"/>
      <c r="E1367" s="144"/>
      <c r="F1367" s="144"/>
      <c r="G1367" s="144"/>
      <c r="H1367" s="144"/>
      <c r="I1367" s="144"/>
      <c r="J1367" s="144"/>
      <c r="K1367" s="144"/>
      <c r="L1367" s="144"/>
      <c r="M1367" s="144"/>
      <c r="N1367" s="144"/>
      <c r="O1367" s="144"/>
      <c r="P1367" s="144"/>
      <c r="Q1367" s="145"/>
      <c r="R1367" s="145"/>
      <c r="S1367" s="145"/>
      <c r="T1367" s="145"/>
      <c r="U1367" s="145"/>
      <c r="V1367" s="145"/>
      <c r="W1367" s="145"/>
      <c r="X1367" s="145"/>
      <c r="Y1367" s="145"/>
      <c r="Z1367" s="145"/>
      <c r="AA1367" s="145"/>
      <c r="AB1367" s="145"/>
      <c r="AC1367" s="145"/>
      <c r="AD1367" s="145"/>
      <c r="AE1367" s="144"/>
      <c r="AF1367" s="144"/>
      <c r="AG1367" s="144"/>
      <c r="AH1367" s="144"/>
      <c r="AI1367" s="144"/>
      <c r="AJ1367" s="144"/>
      <c r="AK1367" s="144"/>
      <c r="AL1367" s="144"/>
      <c r="AM1367" s="144"/>
      <c r="AN1367" s="144"/>
      <c r="AO1367" s="144"/>
      <c r="AP1367" s="144"/>
      <c r="AQ1367" s="144"/>
      <c r="AR1367" s="144"/>
      <c r="AS1367" s="144"/>
      <c r="AT1367" s="144"/>
      <c r="AU1367" s="144"/>
      <c r="AV1367" s="144"/>
      <c r="AW1367" s="144"/>
      <c r="AX1367" s="144"/>
      <c r="AY1367" s="144"/>
      <c r="AZ1367" s="144"/>
      <c r="BA1367" s="144"/>
      <c r="BB1367" s="144"/>
      <c r="BC1367" s="144"/>
      <c r="BD1367" s="144"/>
      <c r="BE1367" s="144"/>
      <c r="BF1367" s="144"/>
    </row>
    <row r="1368" spans="3:58">
      <c r="C1368" s="144"/>
      <c r="D1368" s="144"/>
      <c r="E1368" s="144"/>
      <c r="F1368" s="144"/>
      <c r="G1368" s="144"/>
      <c r="H1368" s="144"/>
      <c r="I1368" s="144"/>
      <c r="J1368" s="144"/>
      <c r="K1368" s="144"/>
      <c r="L1368" s="144"/>
      <c r="M1368" s="144"/>
      <c r="N1368" s="144"/>
      <c r="O1368" s="144"/>
      <c r="P1368" s="144"/>
      <c r="Q1368" s="145"/>
      <c r="R1368" s="145"/>
      <c r="S1368" s="145"/>
      <c r="T1368" s="145"/>
      <c r="U1368" s="145"/>
      <c r="V1368" s="145"/>
      <c r="W1368" s="145"/>
      <c r="X1368" s="145"/>
      <c r="Y1368" s="145"/>
      <c r="Z1368" s="145"/>
      <c r="AA1368" s="145"/>
      <c r="AB1368" s="145"/>
      <c r="AC1368" s="145"/>
      <c r="AD1368" s="145"/>
      <c r="AE1368" s="144"/>
      <c r="AF1368" s="144"/>
      <c r="AG1368" s="144"/>
      <c r="AH1368" s="144"/>
      <c r="AI1368" s="144"/>
      <c r="AJ1368" s="144"/>
      <c r="AK1368" s="144"/>
      <c r="AL1368" s="144"/>
      <c r="AM1368" s="144"/>
      <c r="AN1368" s="144"/>
      <c r="AO1368" s="144"/>
      <c r="AP1368" s="144"/>
      <c r="AQ1368" s="144"/>
      <c r="AR1368" s="144"/>
      <c r="AS1368" s="144"/>
      <c r="AT1368" s="144"/>
      <c r="AU1368" s="144"/>
      <c r="AV1368" s="144"/>
      <c r="AW1368" s="144"/>
      <c r="AX1368" s="144"/>
      <c r="AY1368" s="144"/>
      <c r="AZ1368" s="144"/>
      <c r="BA1368" s="144"/>
      <c r="BB1368" s="144"/>
      <c r="BC1368" s="144"/>
      <c r="BD1368" s="144"/>
      <c r="BE1368" s="144"/>
      <c r="BF1368" s="144"/>
    </row>
    <row r="1369" spans="3:58">
      <c r="C1369" s="144"/>
      <c r="D1369" s="144"/>
      <c r="E1369" s="144"/>
      <c r="F1369" s="144"/>
      <c r="G1369" s="144"/>
      <c r="H1369" s="144"/>
      <c r="I1369" s="144"/>
      <c r="J1369" s="144"/>
      <c r="K1369" s="144"/>
      <c r="L1369" s="144"/>
      <c r="M1369" s="144"/>
      <c r="N1369" s="144"/>
      <c r="O1369" s="144"/>
      <c r="P1369" s="144"/>
      <c r="Q1369" s="145"/>
      <c r="R1369" s="145"/>
      <c r="S1369" s="145"/>
      <c r="T1369" s="145"/>
      <c r="U1369" s="145"/>
      <c r="V1369" s="145"/>
      <c r="W1369" s="145"/>
      <c r="X1369" s="145"/>
      <c r="Y1369" s="145"/>
      <c r="Z1369" s="145"/>
      <c r="AA1369" s="145"/>
      <c r="AB1369" s="145"/>
      <c r="AC1369" s="145"/>
      <c r="AD1369" s="145"/>
      <c r="AE1369" s="144"/>
      <c r="AF1369" s="144"/>
      <c r="AG1369" s="144"/>
      <c r="AH1369" s="144"/>
      <c r="AI1369" s="144"/>
      <c r="AJ1369" s="144"/>
      <c r="AK1369" s="144"/>
      <c r="AL1369" s="144"/>
      <c r="AM1369" s="144"/>
      <c r="AN1369" s="144"/>
      <c r="AO1369" s="144"/>
      <c r="AP1369" s="144"/>
      <c r="AQ1369" s="144"/>
      <c r="AR1369" s="144"/>
      <c r="AS1369" s="144"/>
      <c r="AT1369" s="144"/>
      <c r="AU1369" s="144"/>
      <c r="AV1369" s="144"/>
      <c r="AW1369" s="144"/>
      <c r="AX1369" s="144"/>
      <c r="AY1369" s="144"/>
      <c r="AZ1369" s="144"/>
      <c r="BA1369" s="144"/>
      <c r="BB1369" s="144"/>
      <c r="BC1369" s="144"/>
      <c r="BD1369" s="144"/>
      <c r="BE1369" s="144"/>
      <c r="BF1369" s="144"/>
    </row>
    <row r="1370" spans="3:58">
      <c r="C1370" s="144"/>
      <c r="D1370" s="144"/>
      <c r="E1370" s="144"/>
      <c r="F1370" s="144"/>
      <c r="G1370" s="144"/>
      <c r="H1370" s="144"/>
      <c r="I1370" s="144"/>
      <c r="J1370" s="144"/>
      <c r="K1370" s="144"/>
      <c r="L1370" s="144"/>
      <c r="M1370" s="144"/>
      <c r="N1370" s="144"/>
      <c r="O1370" s="144"/>
      <c r="P1370" s="144"/>
      <c r="Q1370" s="145"/>
      <c r="R1370" s="145"/>
      <c r="S1370" s="145"/>
      <c r="T1370" s="145"/>
      <c r="U1370" s="145"/>
      <c r="V1370" s="145"/>
      <c r="W1370" s="145"/>
      <c r="X1370" s="145"/>
      <c r="Y1370" s="145"/>
      <c r="Z1370" s="145"/>
      <c r="AA1370" s="145"/>
      <c r="AB1370" s="145"/>
      <c r="AC1370" s="145"/>
      <c r="AD1370" s="145"/>
      <c r="AE1370" s="144"/>
      <c r="AF1370" s="144"/>
      <c r="AG1370" s="144"/>
      <c r="AH1370" s="144"/>
      <c r="AI1370" s="144"/>
      <c r="AJ1370" s="144"/>
      <c r="AK1370" s="144"/>
      <c r="AL1370" s="144"/>
      <c r="AM1370" s="144"/>
      <c r="AN1370" s="144"/>
      <c r="AO1370" s="144"/>
      <c r="AP1370" s="144"/>
      <c r="AQ1370" s="144"/>
      <c r="AR1370" s="144"/>
      <c r="AS1370" s="144"/>
      <c r="AT1370" s="144"/>
      <c r="AU1370" s="144"/>
      <c r="AV1370" s="144"/>
      <c r="AW1370" s="144"/>
      <c r="AX1370" s="144"/>
      <c r="AY1370" s="144"/>
      <c r="AZ1370" s="144"/>
      <c r="BA1370" s="144"/>
      <c r="BB1370" s="144"/>
      <c r="BC1370" s="144"/>
      <c r="BD1370" s="144"/>
      <c r="BE1370" s="144"/>
      <c r="BF1370" s="144"/>
    </row>
    <row r="1371" spans="3:58">
      <c r="C1371" s="144"/>
      <c r="D1371" s="144"/>
      <c r="E1371" s="144"/>
      <c r="F1371" s="144"/>
      <c r="G1371" s="144"/>
      <c r="H1371" s="144"/>
      <c r="I1371" s="144"/>
      <c r="J1371" s="144"/>
      <c r="K1371" s="144"/>
      <c r="L1371" s="144"/>
      <c r="M1371" s="144"/>
      <c r="N1371" s="144"/>
      <c r="O1371" s="144"/>
      <c r="P1371" s="144"/>
      <c r="Q1371" s="145"/>
      <c r="R1371" s="145"/>
      <c r="S1371" s="145"/>
      <c r="T1371" s="145"/>
      <c r="U1371" s="145"/>
      <c r="V1371" s="145"/>
      <c r="W1371" s="145"/>
      <c r="X1371" s="145"/>
      <c r="Y1371" s="145"/>
      <c r="Z1371" s="145"/>
      <c r="AA1371" s="145"/>
      <c r="AB1371" s="145"/>
      <c r="AC1371" s="145"/>
      <c r="AD1371" s="145"/>
      <c r="AE1371" s="144"/>
      <c r="AF1371" s="144"/>
      <c r="AG1371" s="144"/>
      <c r="AH1371" s="144"/>
      <c r="AI1371" s="144"/>
      <c r="AJ1371" s="144"/>
      <c r="AK1371" s="144"/>
      <c r="AL1371" s="144"/>
      <c r="AM1371" s="144"/>
      <c r="AN1371" s="144"/>
      <c r="AO1371" s="144"/>
      <c r="AP1371" s="144"/>
      <c r="AQ1371" s="144"/>
      <c r="AR1371" s="144"/>
      <c r="AS1371" s="144"/>
      <c r="AT1371" s="144"/>
      <c r="AU1371" s="144"/>
      <c r="AV1371" s="144"/>
      <c r="AW1371" s="144"/>
      <c r="AX1371" s="144"/>
      <c r="AY1371" s="144"/>
      <c r="AZ1371" s="144"/>
      <c r="BA1371" s="144"/>
      <c r="BB1371" s="144"/>
      <c r="BC1371" s="144"/>
      <c r="BD1371" s="144"/>
      <c r="BE1371" s="144"/>
      <c r="BF1371" s="144"/>
    </row>
    <row r="1372" spans="3:58">
      <c r="C1372" s="144"/>
      <c r="D1372" s="144"/>
      <c r="E1372" s="144"/>
      <c r="F1372" s="144"/>
      <c r="G1372" s="144"/>
      <c r="H1372" s="144"/>
      <c r="I1372" s="144"/>
      <c r="J1372" s="144"/>
      <c r="K1372" s="144"/>
      <c r="L1372" s="144"/>
      <c r="M1372" s="144"/>
      <c r="N1372" s="144"/>
      <c r="O1372" s="144"/>
      <c r="P1372" s="144"/>
      <c r="Q1372" s="145"/>
      <c r="R1372" s="145"/>
      <c r="S1372" s="145"/>
      <c r="T1372" s="145"/>
      <c r="U1372" s="145"/>
      <c r="V1372" s="145"/>
      <c r="W1372" s="145"/>
      <c r="X1372" s="145"/>
      <c r="Y1372" s="145"/>
      <c r="Z1372" s="145"/>
      <c r="AA1372" s="145"/>
      <c r="AB1372" s="145"/>
      <c r="AC1372" s="145"/>
      <c r="AD1372" s="145"/>
      <c r="AE1372" s="144"/>
      <c r="AF1372" s="144"/>
      <c r="AG1372" s="144"/>
      <c r="AH1372" s="144"/>
      <c r="AI1372" s="144"/>
      <c r="AJ1372" s="144"/>
      <c r="AK1372" s="144"/>
      <c r="AL1372" s="144"/>
      <c r="AM1372" s="144"/>
      <c r="AN1372" s="144"/>
      <c r="AO1372" s="144"/>
      <c r="AP1372" s="144"/>
      <c r="AQ1372" s="144"/>
      <c r="AR1372" s="144"/>
      <c r="AS1372" s="144"/>
      <c r="AT1372" s="144"/>
      <c r="AU1372" s="144"/>
      <c r="AV1372" s="144"/>
      <c r="AW1372" s="144"/>
      <c r="AX1372" s="144"/>
      <c r="AY1372" s="144"/>
      <c r="AZ1372" s="144"/>
      <c r="BA1372" s="144"/>
      <c r="BB1372" s="144"/>
      <c r="BC1372" s="144"/>
      <c r="BD1372" s="144"/>
      <c r="BE1372" s="144"/>
      <c r="BF1372" s="144"/>
    </row>
    <row r="1373" spans="3:58">
      <c r="C1373" s="144"/>
      <c r="D1373" s="144"/>
      <c r="E1373" s="144"/>
      <c r="F1373" s="144"/>
      <c r="G1373" s="144"/>
      <c r="H1373" s="144"/>
      <c r="I1373" s="144"/>
      <c r="J1373" s="144"/>
      <c r="K1373" s="144"/>
      <c r="L1373" s="144"/>
      <c r="M1373" s="144"/>
      <c r="N1373" s="144"/>
      <c r="O1373" s="144"/>
      <c r="P1373" s="144"/>
      <c r="Q1373" s="145"/>
      <c r="R1373" s="145"/>
      <c r="S1373" s="145"/>
      <c r="T1373" s="145"/>
      <c r="U1373" s="145"/>
      <c r="V1373" s="145"/>
      <c r="W1373" s="145"/>
      <c r="X1373" s="145"/>
      <c r="Y1373" s="145"/>
      <c r="Z1373" s="145"/>
      <c r="AA1373" s="145"/>
      <c r="AB1373" s="145"/>
      <c r="AC1373" s="145"/>
      <c r="AD1373" s="145"/>
      <c r="AE1373" s="144"/>
      <c r="AF1373" s="144"/>
      <c r="AG1373" s="144"/>
      <c r="AH1373" s="144"/>
      <c r="AI1373" s="144"/>
      <c r="AJ1373" s="144"/>
      <c r="AK1373" s="144"/>
      <c r="AL1373" s="144"/>
      <c r="AM1373" s="144"/>
      <c r="AN1373" s="144"/>
      <c r="AO1373" s="144"/>
      <c r="AP1373" s="144"/>
      <c r="AQ1373" s="144"/>
      <c r="AR1373" s="144"/>
      <c r="AS1373" s="144"/>
      <c r="AT1373" s="144"/>
      <c r="AU1373" s="144"/>
      <c r="AV1373" s="144"/>
      <c r="AW1373" s="144"/>
      <c r="AX1373" s="144"/>
      <c r="AY1373" s="144"/>
      <c r="AZ1373" s="144"/>
      <c r="BA1373" s="144"/>
      <c r="BB1373" s="144"/>
      <c r="BC1373" s="144"/>
      <c r="BD1373" s="144"/>
      <c r="BE1373" s="144"/>
      <c r="BF1373" s="144"/>
    </row>
    <row r="1374" spans="3:58">
      <c r="C1374" s="144"/>
      <c r="D1374" s="144"/>
      <c r="E1374" s="144"/>
      <c r="F1374" s="144"/>
      <c r="G1374" s="144"/>
      <c r="H1374" s="144"/>
      <c r="I1374" s="144"/>
      <c r="J1374" s="144"/>
      <c r="K1374" s="144"/>
      <c r="L1374" s="144"/>
      <c r="M1374" s="144"/>
      <c r="N1374" s="144"/>
      <c r="O1374" s="144"/>
      <c r="P1374" s="144"/>
      <c r="Q1374" s="145"/>
      <c r="R1374" s="145"/>
      <c r="S1374" s="145"/>
      <c r="T1374" s="145"/>
      <c r="U1374" s="145"/>
      <c r="V1374" s="145"/>
      <c r="W1374" s="145"/>
      <c r="X1374" s="145"/>
      <c r="Y1374" s="145"/>
      <c r="Z1374" s="145"/>
      <c r="AA1374" s="145"/>
      <c r="AB1374" s="145"/>
      <c r="AC1374" s="145"/>
      <c r="AD1374" s="145"/>
      <c r="AE1374" s="144"/>
      <c r="AF1374" s="144"/>
      <c r="AG1374" s="144"/>
      <c r="AH1374" s="144"/>
      <c r="AI1374" s="144"/>
      <c r="AJ1374" s="144"/>
      <c r="AK1374" s="144"/>
      <c r="AL1374" s="144"/>
      <c r="AM1374" s="144"/>
      <c r="AN1374" s="144"/>
      <c r="AO1374" s="144"/>
      <c r="AP1374" s="144"/>
      <c r="AQ1374" s="144"/>
      <c r="AR1374" s="144"/>
      <c r="AS1374" s="144"/>
      <c r="AT1374" s="144"/>
      <c r="AU1374" s="144"/>
      <c r="AV1374" s="144"/>
      <c r="AW1374" s="144"/>
      <c r="AX1374" s="144"/>
      <c r="AY1374" s="144"/>
      <c r="AZ1374" s="144"/>
      <c r="BA1374" s="144"/>
      <c r="BB1374" s="144"/>
      <c r="BC1374" s="144"/>
      <c r="BD1374" s="144"/>
      <c r="BE1374" s="144"/>
      <c r="BF1374" s="144"/>
    </row>
    <row r="1375" spans="3:58">
      <c r="C1375" s="144"/>
      <c r="D1375" s="144"/>
      <c r="E1375" s="144"/>
      <c r="F1375" s="144"/>
      <c r="G1375" s="144"/>
      <c r="H1375" s="144"/>
      <c r="I1375" s="144"/>
      <c r="J1375" s="144"/>
      <c r="K1375" s="144"/>
      <c r="L1375" s="144"/>
      <c r="M1375" s="144"/>
      <c r="N1375" s="144"/>
      <c r="O1375" s="144"/>
      <c r="P1375" s="144"/>
      <c r="Q1375" s="145"/>
      <c r="R1375" s="145"/>
      <c r="S1375" s="145"/>
      <c r="T1375" s="145"/>
      <c r="U1375" s="145"/>
      <c r="V1375" s="145"/>
      <c r="W1375" s="145"/>
      <c r="X1375" s="145"/>
      <c r="Y1375" s="145"/>
      <c r="Z1375" s="145"/>
      <c r="AA1375" s="145"/>
      <c r="AB1375" s="145"/>
      <c r="AC1375" s="145"/>
      <c r="AD1375" s="145"/>
      <c r="AE1375" s="144"/>
      <c r="AF1375" s="144"/>
      <c r="AG1375" s="144"/>
      <c r="AH1375" s="144"/>
      <c r="AI1375" s="144"/>
      <c r="AJ1375" s="144"/>
      <c r="AK1375" s="144"/>
      <c r="AL1375" s="144"/>
      <c r="AM1375" s="144"/>
      <c r="AN1375" s="144"/>
      <c r="AO1375" s="144"/>
      <c r="AP1375" s="144"/>
      <c r="AQ1375" s="144"/>
      <c r="AR1375" s="144"/>
      <c r="AS1375" s="144"/>
      <c r="AT1375" s="144"/>
      <c r="AU1375" s="144"/>
      <c r="AV1375" s="144"/>
      <c r="AW1375" s="144"/>
      <c r="AX1375" s="144"/>
      <c r="AY1375" s="144"/>
      <c r="AZ1375" s="144"/>
      <c r="BA1375" s="144"/>
      <c r="BB1375" s="144"/>
      <c r="BC1375" s="144"/>
      <c r="BD1375" s="144"/>
      <c r="BE1375" s="144"/>
      <c r="BF1375" s="144"/>
    </row>
    <row r="1376" spans="3:58">
      <c r="C1376" s="144"/>
      <c r="D1376" s="144"/>
      <c r="E1376" s="144"/>
      <c r="F1376" s="144"/>
      <c r="G1376" s="144"/>
      <c r="H1376" s="144"/>
      <c r="I1376" s="144"/>
      <c r="J1376" s="144"/>
      <c r="K1376" s="144"/>
      <c r="L1376" s="144"/>
      <c r="M1376" s="144"/>
      <c r="N1376" s="144"/>
      <c r="O1376" s="144"/>
      <c r="P1376" s="144"/>
      <c r="Q1376" s="145"/>
      <c r="R1376" s="145"/>
      <c r="S1376" s="145"/>
      <c r="T1376" s="145"/>
      <c r="U1376" s="145"/>
      <c r="V1376" s="145"/>
      <c r="W1376" s="145"/>
      <c r="X1376" s="145"/>
      <c r="Y1376" s="145"/>
      <c r="Z1376" s="145"/>
      <c r="AA1376" s="145"/>
      <c r="AB1376" s="145"/>
      <c r="AC1376" s="145"/>
      <c r="AD1376" s="145"/>
      <c r="AE1376" s="144"/>
      <c r="AF1376" s="144"/>
      <c r="AG1376" s="144"/>
      <c r="AH1376" s="144"/>
      <c r="AI1376" s="144"/>
      <c r="AJ1376" s="144"/>
      <c r="AK1376" s="144"/>
      <c r="AL1376" s="144"/>
      <c r="AM1376" s="144"/>
      <c r="AN1376" s="144"/>
      <c r="AO1376" s="144"/>
      <c r="AP1376" s="144"/>
      <c r="AQ1376" s="144"/>
      <c r="AR1376" s="144"/>
      <c r="AS1376" s="144"/>
      <c r="AT1376" s="144"/>
      <c r="AU1376" s="144"/>
      <c r="AV1376" s="144"/>
      <c r="AW1376" s="144"/>
      <c r="AX1376" s="144"/>
      <c r="AY1376" s="144"/>
      <c r="AZ1376" s="144"/>
      <c r="BA1376" s="144"/>
      <c r="BB1376" s="144"/>
      <c r="BC1376" s="144"/>
      <c r="BD1376" s="144"/>
      <c r="BE1376" s="144"/>
      <c r="BF1376" s="144"/>
    </row>
    <row r="1377" spans="3:58">
      <c r="C1377" s="144"/>
      <c r="D1377" s="144"/>
      <c r="E1377" s="144"/>
      <c r="F1377" s="144"/>
      <c r="G1377" s="144"/>
      <c r="H1377" s="144"/>
      <c r="I1377" s="144"/>
      <c r="J1377" s="144"/>
      <c r="K1377" s="144"/>
      <c r="L1377" s="144"/>
      <c r="M1377" s="144"/>
      <c r="N1377" s="144"/>
      <c r="O1377" s="144"/>
      <c r="P1377" s="144"/>
      <c r="Q1377" s="145"/>
      <c r="R1377" s="145"/>
      <c r="S1377" s="145"/>
      <c r="T1377" s="145"/>
      <c r="U1377" s="145"/>
      <c r="V1377" s="145"/>
      <c r="W1377" s="145"/>
      <c r="X1377" s="145"/>
      <c r="Y1377" s="145"/>
      <c r="Z1377" s="145"/>
      <c r="AA1377" s="145"/>
      <c r="AB1377" s="145"/>
      <c r="AC1377" s="145"/>
      <c r="AD1377" s="145"/>
      <c r="AE1377" s="144"/>
      <c r="AF1377" s="144"/>
      <c r="AG1377" s="144"/>
      <c r="AH1377" s="144"/>
      <c r="AI1377" s="144"/>
      <c r="AJ1377" s="144"/>
      <c r="AK1377" s="144"/>
      <c r="AL1377" s="144"/>
      <c r="AM1377" s="144"/>
      <c r="AN1377" s="144"/>
      <c r="AO1377" s="144"/>
      <c r="AP1377" s="144"/>
      <c r="AQ1377" s="144"/>
      <c r="AR1377" s="144"/>
      <c r="AS1377" s="144"/>
      <c r="AT1377" s="144"/>
      <c r="AU1377" s="144"/>
      <c r="AV1377" s="144"/>
      <c r="AW1377" s="144"/>
      <c r="AX1377" s="144"/>
      <c r="AY1377" s="144"/>
      <c r="AZ1377" s="144"/>
      <c r="BA1377" s="144"/>
      <c r="BB1377" s="144"/>
      <c r="BC1377" s="144"/>
      <c r="BD1377" s="144"/>
      <c r="BE1377" s="144"/>
      <c r="BF1377" s="144"/>
    </row>
    <row r="1378" spans="3:58">
      <c r="C1378" s="144"/>
      <c r="D1378" s="144"/>
      <c r="E1378" s="144"/>
      <c r="F1378" s="144"/>
      <c r="G1378" s="144"/>
      <c r="H1378" s="144"/>
      <c r="I1378" s="144"/>
      <c r="J1378" s="144"/>
      <c r="K1378" s="144"/>
      <c r="L1378" s="144"/>
      <c r="M1378" s="144"/>
      <c r="N1378" s="144"/>
      <c r="O1378" s="144"/>
      <c r="P1378" s="144"/>
      <c r="Q1378" s="145"/>
      <c r="R1378" s="145"/>
      <c r="S1378" s="145"/>
      <c r="T1378" s="145"/>
      <c r="U1378" s="145"/>
      <c r="V1378" s="145"/>
      <c r="W1378" s="145"/>
      <c r="X1378" s="145"/>
      <c r="Y1378" s="145"/>
      <c r="Z1378" s="145"/>
      <c r="AA1378" s="145"/>
      <c r="AB1378" s="145"/>
      <c r="AC1378" s="145"/>
      <c r="AD1378" s="145"/>
      <c r="AE1378" s="144"/>
      <c r="AF1378" s="144"/>
      <c r="AG1378" s="144"/>
      <c r="AH1378" s="144"/>
      <c r="AI1378" s="144"/>
      <c r="AJ1378" s="144"/>
      <c r="AK1378" s="144"/>
      <c r="AL1378" s="144"/>
      <c r="AM1378" s="144"/>
      <c r="AN1378" s="144"/>
      <c r="AO1378" s="144"/>
      <c r="AP1378" s="144"/>
      <c r="AQ1378" s="144"/>
      <c r="AR1378" s="144"/>
      <c r="AS1378" s="144"/>
      <c r="AT1378" s="144"/>
      <c r="AU1378" s="144"/>
      <c r="AV1378" s="144"/>
      <c r="AW1378" s="144"/>
      <c r="AX1378" s="144"/>
      <c r="AY1378" s="144"/>
      <c r="AZ1378" s="144"/>
      <c r="BA1378" s="144"/>
      <c r="BB1378" s="144"/>
      <c r="BC1378" s="144"/>
      <c r="BD1378" s="144"/>
      <c r="BE1378" s="144"/>
      <c r="BF1378" s="144"/>
    </row>
    <row r="1379" spans="3:58">
      <c r="C1379" s="144"/>
      <c r="D1379" s="144"/>
      <c r="E1379" s="144"/>
      <c r="F1379" s="144"/>
      <c r="G1379" s="144"/>
      <c r="H1379" s="144"/>
      <c r="I1379" s="144"/>
      <c r="J1379" s="144"/>
      <c r="K1379" s="144"/>
      <c r="L1379" s="144"/>
      <c r="M1379" s="144"/>
      <c r="N1379" s="144"/>
      <c r="O1379" s="144"/>
      <c r="P1379" s="144"/>
      <c r="Q1379" s="145"/>
      <c r="R1379" s="145"/>
      <c r="S1379" s="145"/>
      <c r="T1379" s="145"/>
      <c r="U1379" s="145"/>
      <c r="V1379" s="145"/>
      <c r="W1379" s="145"/>
      <c r="X1379" s="145"/>
      <c r="Y1379" s="145"/>
      <c r="Z1379" s="145"/>
      <c r="AA1379" s="145"/>
      <c r="AB1379" s="145"/>
      <c r="AC1379" s="145"/>
      <c r="AD1379" s="145"/>
      <c r="AE1379" s="144"/>
      <c r="AF1379" s="144"/>
      <c r="AG1379" s="144"/>
      <c r="AH1379" s="144"/>
      <c r="AI1379" s="144"/>
      <c r="AJ1379" s="144"/>
      <c r="AK1379" s="144"/>
      <c r="AL1379" s="144"/>
      <c r="AM1379" s="144"/>
      <c r="AN1379" s="144"/>
      <c r="AO1379" s="144"/>
      <c r="AP1379" s="144"/>
      <c r="AQ1379" s="144"/>
      <c r="AR1379" s="144"/>
      <c r="AS1379" s="144"/>
      <c r="AT1379" s="144"/>
      <c r="AU1379" s="144"/>
      <c r="AV1379" s="144"/>
      <c r="AW1379" s="144"/>
      <c r="AX1379" s="144"/>
      <c r="AY1379" s="144"/>
      <c r="AZ1379" s="144"/>
      <c r="BA1379" s="144"/>
      <c r="BB1379" s="144"/>
      <c r="BC1379" s="144"/>
      <c r="BD1379" s="144"/>
      <c r="BE1379" s="144"/>
      <c r="BF1379" s="144"/>
    </row>
    <row r="1380" spans="3:58">
      <c r="C1380" s="144"/>
      <c r="D1380" s="144"/>
      <c r="E1380" s="144"/>
      <c r="F1380" s="144"/>
      <c r="G1380" s="144"/>
      <c r="H1380" s="144"/>
      <c r="I1380" s="144"/>
      <c r="J1380" s="144"/>
      <c r="K1380" s="144"/>
      <c r="L1380" s="144"/>
      <c r="M1380" s="144"/>
      <c r="N1380" s="144"/>
      <c r="O1380" s="144"/>
      <c r="P1380" s="144"/>
      <c r="Q1380" s="145"/>
      <c r="R1380" s="145"/>
      <c r="S1380" s="145"/>
      <c r="T1380" s="145"/>
      <c r="U1380" s="145"/>
      <c r="V1380" s="145"/>
      <c r="W1380" s="145"/>
      <c r="X1380" s="145"/>
      <c r="Y1380" s="145"/>
      <c r="Z1380" s="145"/>
      <c r="AA1380" s="145"/>
      <c r="AB1380" s="145"/>
      <c r="AC1380" s="145"/>
      <c r="AD1380" s="145"/>
      <c r="AE1380" s="144"/>
      <c r="AF1380" s="144"/>
      <c r="AG1380" s="144"/>
      <c r="AH1380" s="144"/>
      <c r="AI1380" s="144"/>
      <c r="AJ1380" s="144"/>
      <c r="AK1380" s="144"/>
      <c r="AL1380" s="144"/>
      <c r="AM1380" s="144"/>
      <c r="AN1380" s="144"/>
      <c r="AO1380" s="144"/>
      <c r="AP1380" s="144"/>
      <c r="AQ1380" s="144"/>
      <c r="AR1380" s="144"/>
      <c r="AS1380" s="144"/>
      <c r="AT1380" s="144"/>
      <c r="AU1380" s="144"/>
      <c r="AV1380" s="144"/>
      <c r="AW1380" s="144"/>
      <c r="AX1380" s="144"/>
      <c r="AY1380" s="144"/>
      <c r="AZ1380" s="144"/>
      <c r="BA1380" s="144"/>
      <c r="BB1380" s="144"/>
      <c r="BC1380" s="144"/>
      <c r="BD1380" s="144"/>
      <c r="BE1380" s="144"/>
      <c r="BF1380" s="144"/>
    </row>
    <row r="1381" spans="3:58">
      <c r="C1381" s="144"/>
      <c r="D1381" s="144"/>
      <c r="E1381" s="144"/>
      <c r="F1381" s="144"/>
      <c r="G1381" s="144"/>
      <c r="H1381" s="144"/>
      <c r="I1381" s="144"/>
      <c r="J1381" s="144"/>
      <c r="K1381" s="144"/>
      <c r="L1381" s="144"/>
      <c r="M1381" s="144"/>
      <c r="N1381" s="144"/>
      <c r="O1381" s="144"/>
      <c r="P1381" s="144"/>
      <c r="Q1381" s="145"/>
      <c r="R1381" s="145"/>
      <c r="S1381" s="145"/>
      <c r="T1381" s="145"/>
      <c r="U1381" s="145"/>
      <c r="V1381" s="145"/>
      <c r="W1381" s="145"/>
      <c r="X1381" s="145"/>
      <c r="Y1381" s="145"/>
      <c r="Z1381" s="145"/>
      <c r="AA1381" s="145"/>
      <c r="AB1381" s="145"/>
      <c r="AC1381" s="145"/>
      <c r="AD1381" s="145"/>
      <c r="AE1381" s="144"/>
      <c r="AF1381" s="144"/>
      <c r="AG1381" s="144"/>
      <c r="AH1381" s="144"/>
      <c r="AI1381" s="144"/>
      <c r="AJ1381" s="144"/>
      <c r="AK1381" s="144"/>
      <c r="AL1381" s="144"/>
      <c r="AM1381" s="144"/>
      <c r="AN1381" s="144"/>
      <c r="AO1381" s="144"/>
      <c r="AP1381" s="144"/>
      <c r="AQ1381" s="144"/>
      <c r="AR1381" s="144"/>
      <c r="AS1381" s="144"/>
      <c r="AT1381" s="144"/>
      <c r="AU1381" s="144"/>
      <c r="AV1381" s="144"/>
      <c r="AW1381" s="144"/>
      <c r="AX1381" s="144"/>
      <c r="AY1381" s="144"/>
      <c r="AZ1381" s="144"/>
      <c r="BA1381" s="144"/>
      <c r="BB1381" s="144"/>
      <c r="BC1381" s="144"/>
      <c r="BD1381" s="144"/>
      <c r="BE1381" s="144"/>
      <c r="BF1381" s="144"/>
    </row>
    <row r="1382" spans="3:58">
      <c r="C1382" s="144"/>
      <c r="D1382" s="144"/>
      <c r="E1382" s="144"/>
      <c r="F1382" s="144"/>
      <c r="G1382" s="144"/>
      <c r="H1382" s="144"/>
      <c r="I1382" s="144"/>
      <c r="J1382" s="144"/>
      <c r="K1382" s="144"/>
      <c r="L1382" s="144"/>
      <c r="M1382" s="144"/>
      <c r="N1382" s="144"/>
      <c r="O1382" s="144"/>
      <c r="P1382" s="144"/>
      <c r="Q1382" s="145"/>
      <c r="R1382" s="145"/>
      <c r="S1382" s="145"/>
      <c r="T1382" s="145"/>
      <c r="U1382" s="145"/>
      <c r="V1382" s="145"/>
      <c r="W1382" s="145"/>
      <c r="X1382" s="145"/>
      <c r="Y1382" s="145"/>
      <c r="Z1382" s="145"/>
      <c r="AA1382" s="145"/>
      <c r="AB1382" s="145"/>
      <c r="AC1382" s="145"/>
      <c r="AD1382" s="145"/>
      <c r="AE1382" s="144"/>
      <c r="AF1382" s="144"/>
      <c r="AG1382" s="144"/>
      <c r="AH1382" s="144"/>
      <c r="AI1382" s="144"/>
      <c r="AJ1382" s="144"/>
      <c r="AK1382" s="144"/>
      <c r="AL1382" s="144"/>
      <c r="AM1382" s="144"/>
      <c r="AN1382" s="144"/>
      <c r="AO1382" s="144"/>
      <c r="AP1382" s="144"/>
      <c r="AQ1382" s="144"/>
      <c r="AR1382" s="144"/>
      <c r="AS1382" s="144"/>
      <c r="AT1382" s="144"/>
      <c r="AU1382" s="144"/>
      <c r="AV1382" s="144"/>
      <c r="AW1382" s="144"/>
      <c r="AX1382" s="144"/>
      <c r="AY1382" s="144"/>
      <c r="AZ1382" s="144"/>
      <c r="BA1382" s="144"/>
      <c r="BB1382" s="144"/>
      <c r="BC1382" s="144"/>
      <c r="BD1382" s="144"/>
      <c r="BE1382" s="144"/>
      <c r="BF1382" s="144"/>
    </row>
    <row r="1383" spans="3:58">
      <c r="C1383" s="144"/>
      <c r="D1383" s="144"/>
      <c r="E1383" s="144"/>
      <c r="F1383" s="144"/>
      <c r="G1383" s="144"/>
      <c r="H1383" s="144"/>
      <c r="I1383" s="144"/>
      <c r="J1383" s="144"/>
      <c r="K1383" s="144"/>
      <c r="L1383" s="144"/>
      <c r="M1383" s="144"/>
      <c r="N1383" s="144"/>
      <c r="O1383" s="144"/>
      <c r="P1383" s="144"/>
      <c r="Q1383" s="145"/>
      <c r="R1383" s="145"/>
      <c r="S1383" s="145"/>
      <c r="T1383" s="145"/>
      <c r="U1383" s="145"/>
      <c r="V1383" s="145"/>
      <c r="W1383" s="145"/>
      <c r="X1383" s="145"/>
      <c r="Y1383" s="145"/>
      <c r="Z1383" s="145"/>
      <c r="AA1383" s="145"/>
      <c r="AB1383" s="145"/>
      <c r="AC1383" s="145"/>
      <c r="AD1383" s="145"/>
      <c r="AE1383" s="144"/>
      <c r="AF1383" s="144"/>
      <c r="AG1383" s="144"/>
      <c r="AH1383" s="144"/>
      <c r="AI1383" s="144"/>
      <c r="AJ1383" s="144"/>
      <c r="AK1383" s="144"/>
      <c r="AL1383" s="144"/>
      <c r="AM1383" s="144"/>
      <c r="AN1383" s="144"/>
      <c r="AO1383" s="144"/>
      <c r="AP1383" s="144"/>
      <c r="AQ1383" s="144"/>
      <c r="AR1383" s="144"/>
      <c r="AS1383" s="144"/>
      <c r="AT1383" s="144"/>
      <c r="AU1383" s="144"/>
      <c r="AV1383" s="144"/>
      <c r="AW1383" s="144"/>
      <c r="AX1383" s="144"/>
      <c r="AY1383" s="144"/>
      <c r="AZ1383" s="144"/>
      <c r="BA1383" s="144"/>
      <c r="BB1383" s="144"/>
      <c r="BC1383" s="144"/>
      <c r="BD1383" s="144"/>
      <c r="BE1383" s="144"/>
      <c r="BF1383" s="144"/>
    </row>
    <row r="1384" spans="3:58">
      <c r="C1384" s="144"/>
      <c r="D1384" s="144"/>
      <c r="E1384" s="144"/>
      <c r="F1384" s="144"/>
      <c r="G1384" s="144"/>
      <c r="H1384" s="144"/>
      <c r="I1384" s="144"/>
      <c r="J1384" s="144"/>
      <c r="K1384" s="144"/>
      <c r="L1384" s="144"/>
      <c r="M1384" s="144"/>
      <c r="N1384" s="144"/>
      <c r="O1384" s="144"/>
      <c r="P1384" s="144"/>
      <c r="Q1384" s="145"/>
      <c r="R1384" s="145"/>
      <c r="S1384" s="145"/>
      <c r="T1384" s="145"/>
      <c r="U1384" s="145"/>
      <c r="V1384" s="145"/>
      <c r="W1384" s="145"/>
      <c r="X1384" s="145"/>
      <c r="Y1384" s="145"/>
      <c r="Z1384" s="145"/>
      <c r="AA1384" s="145"/>
      <c r="AB1384" s="145"/>
      <c r="AC1384" s="145"/>
      <c r="AD1384" s="145"/>
      <c r="AE1384" s="144"/>
      <c r="AF1384" s="144"/>
      <c r="AG1384" s="144"/>
      <c r="AH1384" s="144"/>
      <c r="AI1384" s="144"/>
      <c r="AJ1384" s="144"/>
      <c r="AK1384" s="144"/>
      <c r="AL1384" s="144"/>
      <c r="AM1384" s="144"/>
      <c r="AN1384" s="144"/>
      <c r="AO1384" s="144"/>
      <c r="AP1384" s="144"/>
      <c r="AQ1384" s="144"/>
      <c r="AR1384" s="144"/>
      <c r="AS1384" s="144"/>
      <c r="AT1384" s="144"/>
      <c r="AU1384" s="144"/>
      <c r="AV1384" s="144"/>
      <c r="AW1384" s="144"/>
      <c r="AX1384" s="144"/>
      <c r="AY1384" s="144"/>
      <c r="AZ1384" s="144"/>
      <c r="BA1384" s="144"/>
      <c r="BB1384" s="144"/>
      <c r="BC1384" s="144"/>
      <c r="BD1384" s="144"/>
      <c r="BE1384" s="144"/>
      <c r="BF1384" s="144"/>
    </row>
    <row r="1385" spans="3:58">
      <c r="C1385" s="144"/>
      <c r="D1385" s="144"/>
      <c r="E1385" s="144"/>
      <c r="F1385" s="144"/>
      <c r="G1385" s="144"/>
      <c r="H1385" s="144"/>
      <c r="I1385" s="144"/>
      <c r="J1385" s="144"/>
      <c r="K1385" s="144"/>
      <c r="L1385" s="144"/>
      <c r="M1385" s="144"/>
      <c r="N1385" s="144"/>
      <c r="O1385" s="144"/>
      <c r="P1385" s="144"/>
      <c r="Q1385" s="145"/>
      <c r="R1385" s="145"/>
      <c r="S1385" s="145"/>
      <c r="T1385" s="145"/>
      <c r="U1385" s="145"/>
      <c r="V1385" s="145"/>
      <c r="W1385" s="145"/>
      <c r="X1385" s="145"/>
      <c r="Y1385" s="145"/>
      <c r="Z1385" s="145"/>
      <c r="AA1385" s="145"/>
      <c r="AB1385" s="145"/>
      <c r="AC1385" s="145"/>
      <c r="AD1385" s="145"/>
      <c r="AE1385" s="144"/>
      <c r="AF1385" s="144"/>
      <c r="AG1385" s="144"/>
      <c r="AH1385" s="144"/>
      <c r="AI1385" s="144"/>
      <c r="AJ1385" s="144"/>
      <c r="AK1385" s="144"/>
      <c r="AL1385" s="144"/>
      <c r="AM1385" s="144"/>
      <c r="AN1385" s="144"/>
      <c r="AO1385" s="144"/>
      <c r="AP1385" s="144"/>
      <c r="AQ1385" s="144"/>
      <c r="AR1385" s="144"/>
      <c r="AS1385" s="144"/>
      <c r="AT1385" s="144"/>
      <c r="AU1385" s="144"/>
      <c r="AV1385" s="144"/>
      <c r="AW1385" s="144"/>
      <c r="AX1385" s="144"/>
      <c r="AY1385" s="144"/>
      <c r="AZ1385" s="144"/>
      <c r="BA1385" s="144"/>
      <c r="BB1385" s="144"/>
      <c r="BC1385" s="144"/>
      <c r="BD1385" s="144"/>
      <c r="BE1385" s="144"/>
      <c r="BF1385" s="144"/>
    </row>
    <row r="1386" spans="3:58">
      <c r="C1386" s="144"/>
      <c r="D1386" s="144"/>
      <c r="E1386" s="144"/>
      <c r="F1386" s="144"/>
      <c r="G1386" s="144"/>
      <c r="H1386" s="144"/>
      <c r="I1386" s="144"/>
      <c r="J1386" s="144"/>
      <c r="K1386" s="144"/>
      <c r="L1386" s="144"/>
      <c r="M1386" s="144"/>
      <c r="N1386" s="144"/>
      <c r="O1386" s="144"/>
      <c r="P1386" s="144"/>
      <c r="Q1386" s="145"/>
      <c r="R1386" s="145"/>
      <c r="S1386" s="145"/>
      <c r="T1386" s="145"/>
      <c r="U1386" s="145"/>
      <c r="V1386" s="145"/>
      <c r="W1386" s="145"/>
      <c r="X1386" s="145"/>
      <c r="Y1386" s="145"/>
      <c r="Z1386" s="145"/>
      <c r="AA1386" s="145"/>
      <c r="AB1386" s="145"/>
      <c r="AC1386" s="145"/>
      <c r="AD1386" s="145"/>
      <c r="AE1386" s="144"/>
      <c r="AF1386" s="144"/>
      <c r="AG1386" s="144"/>
      <c r="AH1386" s="144"/>
      <c r="AI1386" s="144"/>
      <c r="AJ1386" s="144"/>
      <c r="AK1386" s="144"/>
      <c r="AL1386" s="144"/>
      <c r="AM1386" s="144"/>
      <c r="AN1386" s="144"/>
      <c r="AO1386" s="144"/>
      <c r="AP1386" s="144"/>
      <c r="AQ1386" s="144"/>
      <c r="AR1386" s="144"/>
      <c r="AS1386" s="144"/>
      <c r="AT1386" s="144"/>
      <c r="AU1386" s="144"/>
      <c r="AV1386" s="144"/>
      <c r="AW1386" s="144"/>
      <c r="AX1386" s="144"/>
      <c r="AY1386" s="144"/>
      <c r="AZ1386" s="144"/>
      <c r="BA1386" s="144"/>
      <c r="BB1386" s="144"/>
      <c r="BC1386" s="144"/>
      <c r="BD1386" s="144"/>
      <c r="BE1386" s="144"/>
      <c r="BF1386" s="144"/>
    </row>
    <row r="1387" spans="3:58">
      <c r="C1387" s="144"/>
      <c r="D1387" s="144"/>
      <c r="E1387" s="144"/>
      <c r="F1387" s="144"/>
      <c r="G1387" s="144"/>
      <c r="H1387" s="144"/>
      <c r="I1387" s="144"/>
      <c r="J1387" s="144"/>
      <c r="K1387" s="144"/>
      <c r="L1387" s="144"/>
      <c r="M1387" s="144"/>
      <c r="N1387" s="144"/>
      <c r="O1387" s="144"/>
      <c r="P1387" s="144"/>
      <c r="Q1387" s="145"/>
      <c r="R1387" s="145"/>
      <c r="S1387" s="145"/>
      <c r="T1387" s="145"/>
      <c r="U1387" s="145"/>
      <c r="V1387" s="145"/>
      <c r="W1387" s="145"/>
      <c r="X1387" s="145"/>
      <c r="Y1387" s="145"/>
      <c r="Z1387" s="145"/>
      <c r="AA1387" s="145"/>
      <c r="AB1387" s="145"/>
      <c r="AC1387" s="145"/>
      <c r="AD1387" s="145"/>
      <c r="AE1387" s="144"/>
      <c r="AF1387" s="144"/>
      <c r="AG1387" s="144"/>
      <c r="AH1387" s="144"/>
      <c r="AI1387" s="144"/>
      <c r="AJ1387" s="144"/>
      <c r="AK1387" s="144"/>
      <c r="AL1387" s="144"/>
      <c r="AM1387" s="144"/>
      <c r="AN1387" s="144"/>
      <c r="AO1387" s="144"/>
      <c r="AP1387" s="144"/>
      <c r="AQ1387" s="144"/>
      <c r="AR1387" s="144"/>
      <c r="AS1387" s="144"/>
      <c r="AT1387" s="144"/>
      <c r="AU1387" s="144"/>
      <c r="AV1387" s="144"/>
      <c r="AW1387" s="144"/>
      <c r="AX1387" s="144"/>
      <c r="AY1387" s="144"/>
      <c r="AZ1387" s="144"/>
      <c r="BA1387" s="144"/>
      <c r="BB1387" s="144"/>
      <c r="BC1387" s="144"/>
      <c r="BD1387" s="144"/>
      <c r="BE1387" s="144"/>
      <c r="BF1387" s="144"/>
    </row>
    <row r="1388" spans="3:58">
      <c r="C1388" s="144"/>
      <c r="D1388" s="144"/>
      <c r="E1388" s="144"/>
      <c r="F1388" s="144"/>
      <c r="G1388" s="144"/>
      <c r="H1388" s="144"/>
      <c r="I1388" s="144"/>
      <c r="J1388" s="144"/>
      <c r="K1388" s="144"/>
      <c r="L1388" s="144"/>
      <c r="M1388" s="144"/>
      <c r="N1388" s="144"/>
      <c r="O1388" s="144"/>
      <c r="P1388" s="144"/>
      <c r="Q1388" s="145"/>
      <c r="R1388" s="145"/>
      <c r="S1388" s="145"/>
      <c r="T1388" s="145"/>
      <c r="U1388" s="145"/>
      <c r="V1388" s="145"/>
      <c r="W1388" s="145"/>
      <c r="X1388" s="145"/>
      <c r="Y1388" s="145"/>
      <c r="Z1388" s="145"/>
      <c r="AA1388" s="145"/>
      <c r="AB1388" s="145"/>
      <c r="AC1388" s="145"/>
      <c r="AD1388" s="145"/>
      <c r="AE1388" s="144"/>
      <c r="AF1388" s="144"/>
      <c r="AG1388" s="144"/>
      <c r="AH1388" s="144"/>
      <c r="AI1388" s="144"/>
      <c r="AJ1388" s="144"/>
      <c r="AK1388" s="144"/>
      <c r="AL1388" s="144"/>
      <c r="AM1388" s="144"/>
      <c r="AN1388" s="144"/>
      <c r="AO1388" s="144"/>
      <c r="AP1388" s="144"/>
      <c r="AQ1388" s="144"/>
      <c r="AR1388" s="144"/>
      <c r="AS1388" s="144"/>
      <c r="AT1388" s="144"/>
      <c r="AU1388" s="144"/>
      <c r="AV1388" s="144"/>
      <c r="AW1388" s="144"/>
      <c r="AX1388" s="144"/>
      <c r="AY1388" s="144"/>
      <c r="AZ1388" s="144"/>
      <c r="BA1388" s="144"/>
      <c r="BB1388" s="144"/>
      <c r="BC1388" s="144"/>
      <c r="BD1388" s="144"/>
      <c r="BE1388" s="144"/>
      <c r="BF1388" s="144"/>
    </row>
    <row r="1389" spans="3:58">
      <c r="C1389" s="144"/>
      <c r="D1389" s="144"/>
      <c r="E1389" s="144"/>
      <c r="F1389" s="144"/>
      <c r="G1389" s="144"/>
      <c r="H1389" s="144"/>
      <c r="I1389" s="144"/>
      <c r="J1389" s="144"/>
      <c r="K1389" s="144"/>
      <c r="L1389" s="144"/>
      <c r="M1389" s="144"/>
      <c r="N1389" s="144"/>
      <c r="O1389" s="144"/>
      <c r="P1389" s="144"/>
      <c r="Q1389" s="145"/>
      <c r="R1389" s="145"/>
      <c r="S1389" s="145"/>
      <c r="T1389" s="145"/>
      <c r="U1389" s="145"/>
      <c r="V1389" s="145"/>
      <c r="W1389" s="145"/>
      <c r="X1389" s="145"/>
      <c r="Y1389" s="145"/>
      <c r="Z1389" s="145"/>
      <c r="AA1389" s="145"/>
      <c r="AB1389" s="145"/>
      <c r="AC1389" s="145"/>
      <c r="AD1389" s="145"/>
      <c r="AE1389" s="144"/>
      <c r="AF1389" s="144"/>
      <c r="AG1389" s="144"/>
      <c r="AH1389" s="144"/>
      <c r="AI1389" s="144"/>
      <c r="AJ1389" s="144"/>
      <c r="AK1389" s="144"/>
      <c r="AL1389" s="144"/>
      <c r="AM1389" s="144"/>
      <c r="AN1389" s="144"/>
      <c r="AO1389" s="144"/>
      <c r="AP1389" s="144"/>
      <c r="AQ1389" s="144"/>
      <c r="AR1389" s="144"/>
      <c r="AS1389" s="144"/>
      <c r="AT1389" s="144"/>
      <c r="AU1389" s="144"/>
      <c r="AV1389" s="144"/>
      <c r="AW1389" s="144"/>
      <c r="AX1389" s="144"/>
      <c r="AY1389" s="144"/>
      <c r="AZ1389" s="144"/>
      <c r="BA1389" s="144"/>
      <c r="BB1389" s="144"/>
      <c r="BC1389" s="144"/>
      <c r="BD1389" s="144"/>
      <c r="BE1389" s="144"/>
      <c r="BF1389" s="144"/>
    </row>
    <row r="1390" spans="3:58">
      <c r="C1390" s="144"/>
      <c r="D1390" s="144"/>
      <c r="E1390" s="144"/>
      <c r="F1390" s="144"/>
      <c r="G1390" s="144"/>
      <c r="H1390" s="144"/>
      <c r="I1390" s="144"/>
      <c r="J1390" s="144"/>
      <c r="K1390" s="144"/>
      <c r="L1390" s="144"/>
      <c r="M1390" s="144"/>
      <c r="N1390" s="144"/>
      <c r="O1390" s="144"/>
      <c r="P1390" s="144"/>
      <c r="Q1390" s="145"/>
      <c r="R1390" s="145"/>
      <c r="S1390" s="145"/>
      <c r="T1390" s="145"/>
      <c r="U1390" s="145"/>
      <c r="V1390" s="145"/>
      <c r="W1390" s="145"/>
      <c r="X1390" s="145"/>
      <c r="Y1390" s="145"/>
      <c r="Z1390" s="145"/>
      <c r="AA1390" s="145"/>
      <c r="AB1390" s="145"/>
      <c r="AC1390" s="145"/>
      <c r="AD1390" s="145"/>
      <c r="AE1390" s="144"/>
      <c r="AF1390" s="144"/>
      <c r="AG1390" s="144"/>
      <c r="AH1390" s="144"/>
      <c r="AI1390" s="144"/>
      <c r="AJ1390" s="144"/>
      <c r="AK1390" s="144"/>
      <c r="AL1390" s="144"/>
      <c r="AM1390" s="144"/>
      <c r="AN1390" s="144"/>
      <c r="AO1390" s="144"/>
      <c r="AP1390" s="144"/>
      <c r="AQ1390" s="144"/>
      <c r="AR1390" s="144"/>
      <c r="AS1390" s="144"/>
      <c r="AT1390" s="144"/>
      <c r="AU1390" s="144"/>
      <c r="AV1390" s="144"/>
      <c r="AW1390" s="144"/>
      <c r="AX1390" s="144"/>
      <c r="AY1390" s="144"/>
      <c r="AZ1390" s="144"/>
      <c r="BA1390" s="144"/>
      <c r="BB1390" s="144"/>
      <c r="BC1390" s="144"/>
      <c r="BD1390" s="144"/>
      <c r="BE1390" s="144"/>
      <c r="BF1390" s="144"/>
    </row>
    <row r="1391" spans="3:58">
      <c r="C1391" s="144"/>
      <c r="D1391" s="144"/>
      <c r="E1391" s="144"/>
      <c r="F1391" s="144"/>
      <c r="G1391" s="144"/>
      <c r="H1391" s="144"/>
      <c r="I1391" s="144"/>
      <c r="J1391" s="144"/>
      <c r="K1391" s="144"/>
      <c r="L1391" s="144"/>
      <c r="M1391" s="144"/>
      <c r="N1391" s="144"/>
      <c r="O1391" s="144"/>
      <c r="P1391" s="144"/>
      <c r="Q1391" s="145"/>
      <c r="R1391" s="145"/>
      <c r="S1391" s="145"/>
      <c r="T1391" s="145"/>
      <c r="U1391" s="145"/>
      <c r="V1391" s="145"/>
      <c r="W1391" s="145"/>
      <c r="X1391" s="145"/>
      <c r="Y1391" s="145"/>
      <c r="Z1391" s="145"/>
      <c r="AA1391" s="145"/>
      <c r="AB1391" s="145"/>
      <c r="AC1391" s="145"/>
      <c r="AD1391" s="145"/>
      <c r="AE1391" s="144"/>
      <c r="AF1391" s="144"/>
      <c r="AG1391" s="144"/>
      <c r="AH1391" s="144"/>
      <c r="AI1391" s="144"/>
      <c r="AJ1391" s="144"/>
      <c r="AK1391" s="144"/>
      <c r="AL1391" s="144"/>
      <c r="AM1391" s="144"/>
      <c r="AN1391" s="144"/>
      <c r="AO1391" s="144"/>
      <c r="AP1391" s="144"/>
      <c r="AQ1391" s="144"/>
      <c r="AR1391" s="144"/>
      <c r="AS1391" s="144"/>
      <c r="AT1391" s="144"/>
      <c r="AU1391" s="144"/>
      <c r="AV1391" s="144"/>
      <c r="AW1391" s="144"/>
      <c r="AX1391" s="144"/>
      <c r="AY1391" s="144"/>
      <c r="AZ1391" s="144"/>
      <c r="BA1391" s="144"/>
      <c r="BB1391" s="144"/>
      <c r="BC1391" s="144"/>
      <c r="BD1391" s="144"/>
      <c r="BE1391" s="144"/>
      <c r="BF1391" s="144"/>
    </row>
    <row r="1392" spans="3:58">
      <c r="C1392" s="144"/>
      <c r="D1392" s="144"/>
      <c r="E1392" s="144"/>
      <c r="F1392" s="144"/>
      <c r="G1392" s="144"/>
      <c r="H1392" s="144"/>
      <c r="I1392" s="144"/>
      <c r="J1392" s="144"/>
      <c r="K1392" s="144"/>
      <c r="L1392" s="144"/>
      <c r="M1392" s="144"/>
      <c r="N1392" s="144"/>
      <c r="O1392" s="144"/>
      <c r="P1392" s="144"/>
      <c r="Q1392" s="145"/>
      <c r="R1392" s="145"/>
      <c r="S1392" s="145"/>
      <c r="T1392" s="145"/>
      <c r="U1392" s="145"/>
      <c r="V1392" s="145"/>
      <c r="W1392" s="145"/>
      <c r="X1392" s="145"/>
      <c r="Y1392" s="145"/>
      <c r="Z1392" s="145"/>
      <c r="AA1392" s="145"/>
      <c r="AB1392" s="145"/>
      <c r="AC1392" s="145"/>
      <c r="AD1392" s="145"/>
      <c r="AE1392" s="144"/>
      <c r="AF1392" s="144"/>
      <c r="AG1392" s="144"/>
      <c r="AH1392" s="144"/>
      <c r="AI1392" s="144"/>
      <c r="AJ1392" s="144"/>
      <c r="AK1392" s="144"/>
      <c r="AL1392" s="144"/>
      <c r="AM1392" s="144"/>
      <c r="AN1392" s="144"/>
      <c r="AO1392" s="144"/>
      <c r="AP1392" s="144"/>
      <c r="AQ1392" s="144"/>
      <c r="AR1392" s="144"/>
      <c r="AS1392" s="144"/>
      <c r="AT1392" s="144"/>
      <c r="AU1392" s="144"/>
      <c r="AV1392" s="144"/>
      <c r="AW1392" s="144"/>
      <c r="AX1392" s="144"/>
      <c r="AY1392" s="144"/>
      <c r="AZ1392" s="144"/>
      <c r="BA1392" s="144"/>
      <c r="BB1392" s="144"/>
      <c r="BC1392" s="144"/>
      <c r="BD1392" s="144"/>
      <c r="BE1392" s="144"/>
      <c r="BF1392" s="144"/>
    </row>
    <row r="1393" spans="3:58">
      <c r="C1393" s="144"/>
      <c r="D1393" s="144"/>
      <c r="E1393" s="144"/>
      <c r="F1393" s="144"/>
      <c r="G1393" s="144"/>
      <c r="H1393" s="144"/>
      <c r="I1393" s="144"/>
      <c r="J1393" s="144"/>
      <c r="K1393" s="144"/>
      <c r="L1393" s="144"/>
      <c r="M1393" s="144"/>
      <c r="N1393" s="144"/>
      <c r="O1393" s="144"/>
      <c r="P1393" s="144"/>
      <c r="Q1393" s="145"/>
      <c r="R1393" s="145"/>
      <c r="S1393" s="145"/>
      <c r="T1393" s="145"/>
      <c r="U1393" s="145"/>
      <c r="V1393" s="145"/>
      <c r="W1393" s="145"/>
      <c r="X1393" s="145"/>
      <c r="Y1393" s="145"/>
      <c r="Z1393" s="145"/>
      <c r="AA1393" s="145"/>
      <c r="AB1393" s="145"/>
      <c r="AC1393" s="145"/>
      <c r="AD1393" s="145"/>
      <c r="AE1393" s="144"/>
      <c r="AF1393" s="144"/>
      <c r="AG1393" s="144"/>
      <c r="AH1393" s="144"/>
      <c r="AI1393" s="144"/>
      <c r="AJ1393" s="144"/>
      <c r="AK1393" s="144"/>
      <c r="AL1393" s="144"/>
      <c r="AM1393" s="144"/>
      <c r="AN1393" s="144"/>
      <c r="AO1393" s="144"/>
      <c r="AP1393" s="144"/>
      <c r="AQ1393" s="144"/>
      <c r="AR1393" s="144"/>
      <c r="AS1393" s="144"/>
      <c r="AT1393" s="144"/>
      <c r="AU1393" s="144"/>
      <c r="AV1393" s="144"/>
      <c r="AW1393" s="144"/>
      <c r="AX1393" s="144"/>
      <c r="AY1393" s="144"/>
      <c r="AZ1393" s="144"/>
      <c r="BA1393" s="144"/>
      <c r="BB1393" s="144"/>
      <c r="BC1393" s="144"/>
      <c r="BD1393" s="144"/>
      <c r="BE1393" s="144"/>
      <c r="BF1393" s="144"/>
    </row>
    <row r="1394" spans="3:58">
      <c r="C1394" s="144"/>
      <c r="D1394" s="144"/>
      <c r="E1394" s="144"/>
      <c r="F1394" s="144"/>
      <c r="G1394" s="144"/>
      <c r="H1394" s="144"/>
      <c r="I1394" s="144"/>
      <c r="J1394" s="144"/>
      <c r="K1394" s="144"/>
      <c r="L1394" s="144"/>
      <c r="M1394" s="144"/>
      <c r="N1394" s="144"/>
      <c r="O1394" s="144"/>
      <c r="P1394" s="144"/>
      <c r="Q1394" s="145"/>
      <c r="R1394" s="145"/>
      <c r="S1394" s="145"/>
      <c r="T1394" s="145"/>
      <c r="U1394" s="145"/>
      <c r="V1394" s="145"/>
      <c r="W1394" s="145"/>
      <c r="X1394" s="145"/>
      <c r="Y1394" s="145"/>
      <c r="Z1394" s="145"/>
      <c r="AA1394" s="145"/>
      <c r="AB1394" s="145"/>
      <c r="AC1394" s="145"/>
      <c r="AD1394" s="145"/>
      <c r="AE1394" s="144"/>
      <c r="AF1394" s="144"/>
      <c r="AG1394" s="144"/>
      <c r="AH1394" s="144"/>
      <c r="AI1394" s="144"/>
      <c r="AJ1394" s="144"/>
      <c r="AK1394" s="144"/>
      <c r="AL1394" s="144"/>
      <c r="AM1394" s="144"/>
      <c r="AN1394" s="144"/>
      <c r="AO1394" s="144"/>
      <c r="AP1394" s="144"/>
      <c r="AQ1394" s="144"/>
      <c r="AR1394" s="144"/>
      <c r="AS1394" s="144"/>
      <c r="AT1394" s="144"/>
      <c r="AU1394" s="144"/>
      <c r="AV1394" s="144"/>
      <c r="AW1394" s="144"/>
      <c r="AX1394" s="144"/>
      <c r="AY1394" s="144"/>
      <c r="AZ1394" s="144"/>
      <c r="BA1394" s="144"/>
      <c r="BB1394" s="144"/>
      <c r="BC1394" s="144"/>
      <c r="BD1394" s="144"/>
      <c r="BE1394" s="144"/>
      <c r="BF1394" s="144"/>
    </row>
    <row r="1395" spans="3:58">
      <c r="C1395" s="144"/>
      <c r="D1395" s="144"/>
      <c r="E1395" s="144"/>
      <c r="F1395" s="144"/>
      <c r="G1395" s="144"/>
      <c r="H1395" s="144"/>
      <c r="I1395" s="144"/>
      <c r="J1395" s="144"/>
      <c r="K1395" s="144"/>
      <c r="L1395" s="144"/>
      <c r="M1395" s="144"/>
      <c r="N1395" s="144"/>
      <c r="O1395" s="144"/>
      <c r="P1395" s="144"/>
      <c r="Q1395" s="145"/>
      <c r="R1395" s="145"/>
      <c r="S1395" s="145"/>
      <c r="T1395" s="145"/>
      <c r="U1395" s="145"/>
      <c r="V1395" s="145"/>
      <c r="W1395" s="145"/>
      <c r="X1395" s="145"/>
      <c r="Y1395" s="145"/>
      <c r="Z1395" s="145"/>
      <c r="AA1395" s="145"/>
      <c r="AB1395" s="145"/>
      <c r="AC1395" s="145"/>
      <c r="AD1395" s="145"/>
      <c r="AE1395" s="144"/>
      <c r="AF1395" s="144"/>
      <c r="AG1395" s="144"/>
      <c r="AH1395" s="144"/>
      <c r="AI1395" s="144"/>
      <c r="AJ1395" s="144"/>
      <c r="AK1395" s="144"/>
      <c r="AL1395" s="144"/>
      <c r="AM1395" s="144"/>
      <c r="AN1395" s="144"/>
      <c r="AO1395" s="144"/>
      <c r="AP1395" s="144"/>
      <c r="AQ1395" s="144"/>
      <c r="AR1395" s="144"/>
      <c r="AS1395" s="144"/>
      <c r="AT1395" s="144"/>
      <c r="AU1395" s="144"/>
      <c r="AV1395" s="144"/>
      <c r="AW1395" s="144"/>
      <c r="AX1395" s="144"/>
      <c r="AY1395" s="144"/>
      <c r="AZ1395" s="144"/>
      <c r="BA1395" s="144"/>
      <c r="BB1395" s="144"/>
      <c r="BC1395" s="144"/>
      <c r="BD1395" s="144"/>
      <c r="BE1395" s="144"/>
      <c r="BF1395" s="144"/>
    </row>
    <row r="1396" spans="3:58">
      <c r="C1396" s="144"/>
      <c r="D1396" s="144"/>
      <c r="E1396" s="144"/>
      <c r="F1396" s="144"/>
      <c r="G1396" s="144"/>
      <c r="H1396" s="144"/>
      <c r="I1396" s="144"/>
      <c r="J1396" s="144"/>
      <c r="K1396" s="144"/>
      <c r="L1396" s="144"/>
      <c r="M1396" s="144"/>
      <c r="N1396" s="144"/>
      <c r="O1396" s="144"/>
      <c r="P1396" s="144"/>
      <c r="Q1396" s="145"/>
      <c r="R1396" s="145"/>
      <c r="S1396" s="145"/>
      <c r="T1396" s="145"/>
      <c r="U1396" s="145"/>
      <c r="V1396" s="145"/>
      <c r="W1396" s="145"/>
      <c r="X1396" s="145"/>
      <c r="Y1396" s="145"/>
      <c r="Z1396" s="145"/>
      <c r="AA1396" s="145"/>
      <c r="AB1396" s="145"/>
      <c r="AC1396" s="145"/>
      <c r="AD1396" s="145"/>
      <c r="AE1396" s="144"/>
      <c r="AF1396" s="144"/>
      <c r="AG1396" s="144"/>
      <c r="AH1396" s="144"/>
      <c r="AI1396" s="144"/>
      <c r="AJ1396" s="144"/>
      <c r="AK1396" s="144"/>
      <c r="AL1396" s="144"/>
      <c r="AM1396" s="144"/>
      <c r="AN1396" s="144"/>
      <c r="AO1396" s="144"/>
      <c r="AP1396" s="144"/>
      <c r="AQ1396" s="144"/>
      <c r="AR1396" s="144"/>
      <c r="AS1396" s="144"/>
      <c r="AT1396" s="144"/>
      <c r="AU1396" s="144"/>
      <c r="AV1396" s="144"/>
      <c r="AW1396" s="144"/>
      <c r="AX1396" s="144"/>
      <c r="AY1396" s="144"/>
      <c r="AZ1396" s="144"/>
      <c r="BA1396" s="144"/>
      <c r="BB1396" s="144"/>
      <c r="BC1396" s="144"/>
      <c r="BD1396" s="144"/>
      <c r="BE1396" s="144"/>
      <c r="BF1396" s="144"/>
    </row>
    <row r="1397" spans="3:58">
      <c r="C1397" s="144"/>
      <c r="D1397" s="144"/>
      <c r="E1397" s="144"/>
      <c r="F1397" s="144"/>
      <c r="G1397" s="144"/>
      <c r="H1397" s="144"/>
      <c r="I1397" s="144"/>
      <c r="J1397" s="144"/>
      <c r="K1397" s="144"/>
      <c r="L1397" s="144"/>
      <c r="M1397" s="144"/>
      <c r="N1397" s="144"/>
      <c r="O1397" s="144"/>
      <c r="P1397" s="144"/>
      <c r="Q1397" s="145"/>
      <c r="R1397" s="145"/>
      <c r="S1397" s="145"/>
      <c r="T1397" s="145"/>
      <c r="U1397" s="145"/>
      <c r="V1397" s="145"/>
      <c r="W1397" s="145"/>
      <c r="X1397" s="145"/>
      <c r="Y1397" s="145"/>
      <c r="Z1397" s="145"/>
      <c r="AA1397" s="145"/>
      <c r="AB1397" s="145"/>
      <c r="AC1397" s="145"/>
      <c r="AD1397" s="145"/>
      <c r="AE1397" s="144"/>
      <c r="AF1397" s="144"/>
      <c r="AG1397" s="144"/>
      <c r="AH1397" s="144"/>
      <c r="AI1397" s="144"/>
      <c r="AJ1397" s="144"/>
      <c r="AK1397" s="144"/>
      <c r="AL1397" s="144"/>
      <c r="AM1397" s="144"/>
      <c r="AN1397" s="144"/>
      <c r="AO1397" s="144"/>
      <c r="AP1397" s="144"/>
      <c r="AQ1397" s="144"/>
      <c r="AR1397" s="144"/>
      <c r="AS1397" s="144"/>
      <c r="AT1397" s="144"/>
      <c r="AU1397" s="144"/>
      <c r="AV1397" s="144"/>
      <c r="AW1397" s="144"/>
      <c r="AX1397" s="144"/>
      <c r="AY1397" s="144"/>
      <c r="AZ1397" s="144"/>
      <c r="BA1397" s="144"/>
      <c r="BB1397" s="144"/>
      <c r="BC1397" s="144"/>
      <c r="BD1397" s="144"/>
      <c r="BE1397" s="144"/>
      <c r="BF1397" s="144"/>
    </row>
    <row r="1398" spans="3:58">
      <c r="C1398" s="144"/>
      <c r="D1398" s="144"/>
      <c r="E1398" s="144"/>
      <c r="F1398" s="144"/>
      <c r="G1398" s="144"/>
      <c r="H1398" s="144"/>
      <c r="I1398" s="144"/>
      <c r="J1398" s="144"/>
      <c r="K1398" s="144"/>
      <c r="L1398" s="144"/>
      <c r="M1398" s="144"/>
      <c r="N1398" s="144"/>
      <c r="O1398" s="144"/>
      <c r="P1398" s="144"/>
      <c r="Q1398" s="145"/>
      <c r="R1398" s="145"/>
      <c r="S1398" s="145"/>
      <c r="T1398" s="145"/>
      <c r="U1398" s="145"/>
      <c r="V1398" s="145"/>
      <c r="W1398" s="145"/>
      <c r="X1398" s="145"/>
      <c r="Y1398" s="145"/>
      <c r="Z1398" s="145"/>
      <c r="AA1398" s="145"/>
      <c r="AB1398" s="145"/>
      <c r="AC1398" s="145"/>
      <c r="AD1398" s="145"/>
      <c r="AE1398" s="144"/>
      <c r="AF1398" s="144"/>
      <c r="AG1398" s="144"/>
      <c r="AH1398" s="144"/>
      <c r="AI1398" s="144"/>
      <c r="AJ1398" s="144"/>
      <c r="AK1398" s="144"/>
      <c r="AL1398" s="144"/>
      <c r="AM1398" s="144"/>
      <c r="AN1398" s="144"/>
      <c r="AO1398" s="144"/>
      <c r="AP1398" s="144"/>
      <c r="AQ1398" s="144"/>
      <c r="AR1398" s="144"/>
      <c r="AS1398" s="144"/>
      <c r="AT1398" s="144"/>
      <c r="AU1398" s="144"/>
      <c r="AV1398" s="144"/>
      <c r="AW1398" s="144"/>
      <c r="AX1398" s="144"/>
      <c r="AY1398" s="144"/>
      <c r="AZ1398" s="144"/>
      <c r="BA1398" s="144"/>
      <c r="BB1398" s="144"/>
      <c r="BC1398" s="144"/>
      <c r="BD1398" s="144"/>
      <c r="BE1398" s="144"/>
      <c r="BF1398" s="144"/>
    </row>
    <row r="1399" spans="3:58">
      <c r="C1399" s="144"/>
      <c r="D1399" s="144"/>
      <c r="E1399" s="144"/>
      <c r="F1399" s="144"/>
      <c r="G1399" s="144"/>
      <c r="H1399" s="144"/>
      <c r="I1399" s="144"/>
      <c r="J1399" s="144"/>
      <c r="K1399" s="144"/>
      <c r="L1399" s="144"/>
      <c r="M1399" s="144"/>
      <c r="N1399" s="144"/>
      <c r="O1399" s="144"/>
      <c r="P1399" s="144"/>
      <c r="Q1399" s="145"/>
      <c r="R1399" s="145"/>
      <c r="S1399" s="145"/>
      <c r="T1399" s="145"/>
      <c r="U1399" s="145"/>
      <c r="V1399" s="145"/>
      <c r="W1399" s="145"/>
      <c r="X1399" s="145"/>
      <c r="Y1399" s="145"/>
      <c r="Z1399" s="145"/>
      <c r="AA1399" s="145"/>
      <c r="AB1399" s="145"/>
      <c r="AC1399" s="145"/>
      <c r="AD1399" s="145"/>
      <c r="AE1399" s="144"/>
      <c r="AF1399" s="144"/>
      <c r="AG1399" s="144"/>
      <c r="AH1399" s="144"/>
      <c r="AI1399" s="144"/>
      <c r="AJ1399" s="144"/>
      <c r="AK1399" s="144"/>
      <c r="AL1399" s="144"/>
      <c r="AM1399" s="144"/>
      <c r="AN1399" s="144"/>
      <c r="AO1399" s="144"/>
      <c r="AP1399" s="144"/>
      <c r="AQ1399" s="144"/>
      <c r="AR1399" s="144"/>
      <c r="AS1399" s="144"/>
      <c r="AT1399" s="144"/>
      <c r="AU1399" s="144"/>
      <c r="AV1399" s="144"/>
      <c r="AW1399" s="144"/>
      <c r="AX1399" s="144"/>
      <c r="AY1399" s="144"/>
      <c r="AZ1399" s="144"/>
      <c r="BA1399" s="144"/>
      <c r="BB1399" s="144"/>
      <c r="BC1399" s="144"/>
      <c r="BD1399" s="144"/>
      <c r="BE1399" s="144"/>
      <c r="BF1399" s="144"/>
    </row>
    <row r="1400" spans="3:58">
      <c r="C1400" s="144"/>
      <c r="D1400" s="144"/>
      <c r="E1400" s="144"/>
      <c r="F1400" s="144"/>
      <c r="G1400" s="144"/>
      <c r="H1400" s="144"/>
      <c r="I1400" s="144"/>
      <c r="J1400" s="144"/>
      <c r="K1400" s="144"/>
      <c r="L1400" s="144"/>
      <c r="M1400" s="144"/>
      <c r="N1400" s="144"/>
      <c r="O1400" s="144"/>
      <c r="P1400" s="144"/>
      <c r="Q1400" s="145"/>
      <c r="R1400" s="145"/>
      <c r="S1400" s="145"/>
      <c r="T1400" s="145"/>
      <c r="U1400" s="145"/>
      <c r="V1400" s="145"/>
      <c r="W1400" s="145"/>
      <c r="X1400" s="145"/>
      <c r="Y1400" s="145"/>
      <c r="Z1400" s="145"/>
      <c r="AA1400" s="145"/>
      <c r="AB1400" s="145"/>
      <c r="AC1400" s="145"/>
      <c r="AD1400" s="145"/>
      <c r="AE1400" s="144"/>
      <c r="AF1400" s="144"/>
      <c r="AG1400" s="144"/>
      <c r="AH1400" s="144"/>
      <c r="AI1400" s="144"/>
      <c r="AJ1400" s="144"/>
      <c r="AK1400" s="144"/>
      <c r="AL1400" s="144"/>
      <c r="AM1400" s="144"/>
      <c r="AN1400" s="144"/>
      <c r="AO1400" s="144"/>
      <c r="AP1400" s="144"/>
      <c r="AQ1400" s="144"/>
      <c r="AR1400" s="144"/>
      <c r="AS1400" s="144"/>
      <c r="AT1400" s="144"/>
      <c r="AU1400" s="144"/>
      <c r="AV1400" s="144"/>
      <c r="AW1400" s="144"/>
      <c r="AX1400" s="144"/>
      <c r="AY1400" s="144"/>
      <c r="AZ1400" s="144"/>
      <c r="BA1400" s="144"/>
      <c r="BB1400" s="144"/>
      <c r="BC1400" s="144"/>
      <c r="BD1400" s="144"/>
      <c r="BE1400" s="144"/>
      <c r="BF1400" s="144"/>
    </row>
    <row r="1401" spans="3:58">
      <c r="C1401" s="144"/>
      <c r="D1401" s="144"/>
      <c r="E1401" s="144"/>
      <c r="F1401" s="144"/>
      <c r="G1401" s="144"/>
      <c r="H1401" s="144"/>
      <c r="I1401" s="144"/>
      <c r="J1401" s="144"/>
      <c r="K1401" s="144"/>
      <c r="L1401" s="144"/>
      <c r="M1401" s="144"/>
      <c r="N1401" s="144"/>
      <c r="O1401" s="144"/>
      <c r="P1401" s="144"/>
      <c r="Q1401" s="145"/>
      <c r="R1401" s="145"/>
      <c r="S1401" s="145"/>
      <c r="T1401" s="145"/>
      <c r="U1401" s="145"/>
      <c r="V1401" s="145"/>
      <c r="W1401" s="145"/>
      <c r="X1401" s="145"/>
      <c r="Y1401" s="145"/>
      <c r="Z1401" s="145"/>
      <c r="AA1401" s="145"/>
      <c r="AB1401" s="145"/>
      <c r="AC1401" s="145"/>
      <c r="AD1401" s="145"/>
      <c r="AE1401" s="144"/>
      <c r="AF1401" s="144"/>
      <c r="AG1401" s="144"/>
      <c r="AH1401" s="144"/>
      <c r="AI1401" s="144"/>
      <c r="AJ1401" s="144"/>
      <c r="AK1401" s="144"/>
      <c r="AL1401" s="144"/>
      <c r="AM1401" s="144"/>
      <c r="AN1401" s="144"/>
      <c r="AO1401" s="144"/>
      <c r="AP1401" s="144"/>
      <c r="AQ1401" s="144"/>
      <c r="AR1401" s="144"/>
      <c r="AS1401" s="144"/>
      <c r="AT1401" s="144"/>
      <c r="AU1401" s="144"/>
      <c r="AV1401" s="144"/>
      <c r="AW1401" s="144"/>
      <c r="AX1401" s="144"/>
      <c r="AY1401" s="144"/>
      <c r="AZ1401" s="144"/>
      <c r="BA1401" s="144"/>
      <c r="BB1401" s="144"/>
      <c r="BC1401" s="144"/>
      <c r="BD1401" s="144"/>
      <c r="BE1401" s="144"/>
      <c r="BF1401" s="144"/>
    </row>
    <row r="1402" spans="3:58">
      <c r="C1402" s="144"/>
      <c r="D1402" s="144"/>
      <c r="E1402" s="144"/>
      <c r="F1402" s="144"/>
      <c r="G1402" s="144"/>
      <c r="H1402" s="144"/>
      <c r="I1402" s="144"/>
      <c r="J1402" s="144"/>
      <c r="K1402" s="144"/>
      <c r="L1402" s="144"/>
      <c r="M1402" s="144"/>
      <c r="N1402" s="144"/>
      <c r="O1402" s="144"/>
      <c r="P1402" s="144"/>
      <c r="Q1402" s="145"/>
      <c r="R1402" s="145"/>
      <c r="S1402" s="145"/>
      <c r="T1402" s="145"/>
      <c r="U1402" s="145"/>
      <c r="V1402" s="145"/>
      <c r="W1402" s="145"/>
      <c r="X1402" s="145"/>
      <c r="Y1402" s="145"/>
      <c r="Z1402" s="145"/>
      <c r="AA1402" s="145"/>
      <c r="AB1402" s="145"/>
      <c r="AC1402" s="145"/>
      <c r="AD1402" s="145"/>
      <c r="AE1402" s="144"/>
      <c r="AF1402" s="144"/>
      <c r="AG1402" s="144"/>
      <c r="AH1402" s="144"/>
      <c r="AI1402" s="144"/>
      <c r="AJ1402" s="144"/>
      <c r="AK1402" s="144"/>
      <c r="AL1402" s="144"/>
      <c r="AM1402" s="144"/>
      <c r="AN1402" s="144"/>
      <c r="AO1402" s="144"/>
      <c r="AP1402" s="144"/>
      <c r="AQ1402" s="144"/>
      <c r="AR1402" s="144"/>
      <c r="AS1402" s="144"/>
      <c r="AT1402" s="144"/>
      <c r="AU1402" s="144"/>
      <c r="AV1402" s="144"/>
      <c r="AW1402" s="144"/>
      <c r="AX1402" s="144"/>
      <c r="AY1402" s="144"/>
      <c r="AZ1402" s="144"/>
      <c r="BA1402" s="144"/>
      <c r="BB1402" s="144"/>
      <c r="BC1402" s="144"/>
      <c r="BD1402" s="144"/>
      <c r="BE1402" s="144"/>
      <c r="BF1402" s="144"/>
    </row>
    <row r="1403" spans="3:58">
      <c r="C1403" s="144"/>
      <c r="D1403" s="144"/>
      <c r="E1403" s="144"/>
      <c r="F1403" s="144"/>
      <c r="G1403" s="144"/>
      <c r="H1403" s="144"/>
      <c r="I1403" s="144"/>
      <c r="J1403" s="144"/>
      <c r="K1403" s="144"/>
      <c r="L1403" s="144"/>
      <c r="M1403" s="144"/>
      <c r="N1403" s="144"/>
      <c r="O1403" s="144"/>
      <c r="P1403" s="144"/>
      <c r="Q1403" s="145"/>
      <c r="R1403" s="145"/>
      <c r="S1403" s="145"/>
      <c r="T1403" s="145"/>
      <c r="U1403" s="145"/>
      <c r="V1403" s="145"/>
      <c r="W1403" s="145"/>
      <c r="X1403" s="145"/>
      <c r="Y1403" s="145"/>
      <c r="Z1403" s="145"/>
      <c r="AA1403" s="145"/>
      <c r="AB1403" s="145"/>
      <c r="AC1403" s="145"/>
      <c r="AD1403" s="145"/>
      <c r="AE1403" s="144"/>
      <c r="AF1403" s="144"/>
      <c r="AG1403" s="144"/>
      <c r="AH1403" s="144"/>
      <c r="AI1403" s="144"/>
      <c r="AJ1403" s="144"/>
      <c r="AK1403" s="144"/>
      <c r="AL1403" s="144"/>
      <c r="AM1403" s="144"/>
      <c r="AN1403" s="144"/>
      <c r="AO1403" s="144"/>
      <c r="AP1403" s="144"/>
      <c r="AQ1403" s="144"/>
      <c r="AR1403" s="144"/>
      <c r="AS1403" s="144"/>
      <c r="AT1403" s="144"/>
      <c r="AU1403" s="144"/>
      <c r="AV1403" s="144"/>
      <c r="AW1403" s="144"/>
      <c r="AX1403" s="144"/>
      <c r="AY1403" s="144"/>
      <c r="AZ1403" s="144"/>
      <c r="BA1403" s="144"/>
      <c r="BB1403" s="144"/>
      <c r="BC1403" s="144"/>
      <c r="BD1403" s="144"/>
      <c r="BE1403" s="144"/>
      <c r="BF1403" s="144"/>
    </row>
    <row r="1404" spans="3:58">
      <c r="C1404" s="144"/>
      <c r="D1404" s="144"/>
      <c r="E1404" s="144"/>
      <c r="F1404" s="144"/>
      <c r="G1404" s="144"/>
      <c r="H1404" s="144"/>
      <c r="I1404" s="144"/>
      <c r="J1404" s="144"/>
      <c r="K1404" s="144"/>
      <c r="L1404" s="144"/>
      <c r="M1404" s="144"/>
      <c r="N1404" s="144"/>
      <c r="O1404" s="144"/>
      <c r="P1404" s="144"/>
      <c r="Q1404" s="145"/>
      <c r="R1404" s="145"/>
      <c r="S1404" s="145"/>
      <c r="T1404" s="145"/>
      <c r="U1404" s="145"/>
      <c r="V1404" s="145"/>
      <c r="W1404" s="145"/>
      <c r="X1404" s="145"/>
      <c r="Y1404" s="145"/>
      <c r="Z1404" s="145"/>
      <c r="AA1404" s="145"/>
      <c r="AB1404" s="145"/>
      <c r="AC1404" s="145"/>
      <c r="AD1404" s="145"/>
      <c r="AE1404" s="144"/>
      <c r="AF1404" s="144"/>
      <c r="AG1404" s="144"/>
      <c r="AH1404" s="144"/>
      <c r="AI1404" s="144"/>
      <c r="AJ1404" s="144"/>
      <c r="AK1404" s="144"/>
      <c r="AL1404" s="144"/>
      <c r="AM1404" s="144"/>
      <c r="AN1404" s="144"/>
      <c r="AO1404" s="144"/>
      <c r="AP1404" s="144"/>
      <c r="AQ1404" s="144"/>
      <c r="AR1404" s="144"/>
      <c r="AS1404" s="144"/>
      <c r="AT1404" s="144"/>
      <c r="AU1404" s="144"/>
      <c r="AV1404" s="144"/>
      <c r="AW1404" s="144"/>
      <c r="AX1404" s="144"/>
      <c r="AY1404" s="144"/>
      <c r="AZ1404" s="144"/>
      <c r="BA1404" s="144"/>
      <c r="BB1404" s="144"/>
      <c r="BC1404" s="144"/>
      <c r="BD1404" s="144"/>
      <c r="BE1404" s="144"/>
      <c r="BF1404" s="144"/>
    </row>
    <row r="1405" spans="3:58">
      <c r="C1405" s="144"/>
      <c r="D1405" s="144"/>
      <c r="E1405" s="144"/>
      <c r="F1405" s="144"/>
      <c r="G1405" s="144"/>
      <c r="H1405" s="144"/>
      <c r="I1405" s="144"/>
      <c r="J1405" s="144"/>
      <c r="K1405" s="144"/>
      <c r="L1405" s="144"/>
      <c r="M1405" s="144"/>
      <c r="N1405" s="144"/>
      <c r="O1405" s="144"/>
      <c r="P1405" s="144"/>
      <c r="Q1405" s="145"/>
      <c r="R1405" s="145"/>
      <c r="S1405" s="145"/>
      <c r="T1405" s="145"/>
      <c r="U1405" s="145"/>
      <c r="V1405" s="145"/>
      <c r="W1405" s="145"/>
      <c r="X1405" s="145"/>
      <c r="Y1405" s="145"/>
      <c r="Z1405" s="145"/>
      <c r="AA1405" s="145"/>
      <c r="AB1405" s="145"/>
      <c r="AC1405" s="145"/>
      <c r="AD1405" s="145"/>
      <c r="AE1405" s="144"/>
      <c r="AF1405" s="144"/>
      <c r="AG1405" s="144"/>
      <c r="AH1405" s="144"/>
      <c r="AI1405" s="144"/>
      <c r="AJ1405" s="144"/>
      <c r="AK1405" s="144"/>
      <c r="AL1405" s="144"/>
      <c r="AM1405" s="144"/>
      <c r="AN1405" s="144"/>
      <c r="AO1405" s="144"/>
      <c r="AP1405" s="144"/>
      <c r="AQ1405" s="144"/>
      <c r="AR1405" s="144"/>
      <c r="AS1405" s="144"/>
      <c r="AT1405" s="144"/>
      <c r="AU1405" s="144"/>
      <c r="AV1405" s="144"/>
      <c r="AW1405" s="144"/>
      <c r="AX1405" s="144"/>
      <c r="AY1405" s="144"/>
      <c r="AZ1405" s="144"/>
      <c r="BA1405" s="144"/>
      <c r="BB1405" s="144"/>
      <c r="BC1405" s="144"/>
      <c r="BD1405" s="144"/>
      <c r="BE1405" s="144"/>
      <c r="BF1405" s="144"/>
    </row>
    <row r="1406" spans="3:58">
      <c r="C1406" s="144"/>
      <c r="D1406" s="144"/>
      <c r="E1406" s="144"/>
      <c r="F1406" s="144"/>
      <c r="G1406" s="144"/>
      <c r="H1406" s="144"/>
      <c r="I1406" s="144"/>
      <c r="J1406" s="144"/>
      <c r="K1406" s="144"/>
      <c r="L1406" s="144"/>
      <c r="M1406" s="144"/>
      <c r="N1406" s="144"/>
      <c r="O1406" s="144"/>
      <c r="P1406" s="144"/>
      <c r="Q1406" s="145"/>
      <c r="R1406" s="145"/>
      <c r="S1406" s="145"/>
      <c r="T1406" s="145"/>
      <c r="U1406" s="145"/>
      <c r="V1406" s="145"/>
      <c r="W1406" s="145"/>
      <c r="X1406" s="145"/>
      <c r="Y1406" s="145"/>
      <c r="Z1406" s="145"/>
      <c r="AA1406" s="145"/>
      <c r="AB1406" s="145"/>
      <c r="AC1406" s="145"/>
      <c r="AD1406" s="145"/>
      <c r="AE1406" s="144"/>
      <c r="AF1406" s="144"/>
      <c r="AG1406" s="144"/>
      <c r="AH1406" s="144"/>
      <c r="AI1406" s="144"/>
      <c r="AJ1406" s="144"/>
      <c r="AK1406" s="144"/>
      <c r="AL1406" s="144"/>
      <c r="AM1406" s="144"/>
      <c r="AN1406" s="144"/>
      <c r="AO1406" s="144"/>
      <c r="AP1406" s="144"/>
      <c r="AQ1406" s="144"/>
      <c r="AR1406" s="144"/>
      <c r="AS1406" s="144"/>
      <c r="AT1406" s="144"/>
      <c r="AU1406" s="144"/>
      <c r="AV1406" s="144"/>
      <c r="AW1406" s="144"/>
      <c r="AX1406" s="144"/>
      <c r="AY1406" s="144"/>
      <c r="AZ1406" s="144"/>
      <c r="BA1406" s="144"/>
      <c r="BB1406" s="144"/>
      <c r="BC1406" s="144"/>
      <c r="BD1406" s="144"/>
      <c r="BE1406" s="144"/>
      <c r="BF1406" s="144"/>
    </row>
    <row r="1407" spans="3:58">
      <c r="C1407" s="144"/>
      <c r="D1407" s="144"/>
      <c r="E1407" s="144"/>
      <c r="F1407" s="144"/>
      <c r="G1407" s="144"/>
      <c r="H1407" s="144"/>
      <c r="I1407" s="144"/>
      <c r="J1407" s="144"/>
      <c r="K1407" s="144"/>
      <c r="L1407" s="144"/>
      <c r="M1407" s="144"/>
      <c r="N1407" s="144"/>
      <c r="O1407" s="144"/>
      <c r="P1407" s="144"/>
      <c r="Q1407" s="145"/>
      <c r="R1407" s="145"/>
      <c r="S1407" s="145"/>
      <c r="T1407" s="145"/>
      <c r="U1407" s="145"/>
      <c r="V1407" s="145"/>
      <c r="W1407" s="145"/>
      <c r="X1407" s="145"/>
      <c r="Y1407" s="145"/>
      <c r="Z1407" s="145"/>
      <c r="AA1407" s="145"/>
      <c r="AB1407" s="145"/>
      <c r="AC1407" s="145"/>
      <c r="AD1407" s="145"/>
      <c r="AE1407" s="144"/>
      <c r="AF1407" s="144"/>
      <c r="AG1407" s="144"/>
      <c r="AH1407" s="144"/>
      <c r="AI1407" s="144"/>
      <c r="AJ1407" s="144"/>
      <c r="AK1407" s="144"/>
      <c r="AL1407" s="144"/>
      <c r="AM1407" s="144"/>
      <c r="AN1407" s="144"/>
      <c r="AO1407" s="144"/>
      <c r="AP1407" s="144"/>
      <c r="AQ1407" s="144"/>
      <c r="AR1407" s="144"/>
      <c r="AS1407" s="144"/>
      <c r="AT1407" s="144"/>
      <c r="AU1407" s="144"/>
      <c r="AV1407" s="144"/>
      <c r="AW1407" s="144"/>
      <c r="AX1407" s="144"/>
      <c r="AY1407" s="144"/>
      <c r="AZ1407" s="144"/>
      <c r="BA1407" s="144"/>
      <c r="BB1407" s="144"/>
      <c r="BC1407" s="144"/>
      <c r="BD1407" s="144"/>
      <c r="BE1407" s="144"/>
      <c r="BF1407" s="144"/>
    </row>
    <row r="1408" spans="3:58">
      <c r="C1408" s="144"/>
      <c r="D1408" s="144"/>
      <c r="E1408" s="144"/>
      <c r="F1408" s="144"/>
      <c r="G1408" s="144"/>
      <c r="H1408" s="144"/>
      <c r="I1408" s="144"/>
      <c r="J1408" s="144"/>
      <c r="K1408" s="144"/>
      <c r="L1408" s="144"/>
      <c r="M1408" s="144"/>
      <c r="N1408" s="144"/>
      <c r="O1408" s="144"/>
      <c r="P1408" s="144"/>
      <c r="Q1408" s="145"/>
      <c r="R1408" s="145"/>
      <c r="S1408" s="145"/>
      <c r="T1408" s="145"/>
      <c r="U1408" s="145"/>
      <c r="V1408" s="145"/>
      <c r="W1408" s="145"/>
      <c r="X1408" s="145"/>
      <c r="Y1408" s="145"/>
      <c r="Z1408" s="145"/>
      <c r="AA1408" s="145"/>
      <c r="AB1408" s="145"/>
      <c r="AC1408" s="145"/>
      <c r="AD1408" s="145"/>
      <c r="AE1408" s="144"/>
      <c r="AF1408" s="144"/>
      <c r="AG1408" s="144"/>
      <c r="AH1408" s="144"/>
      <c r="AI1408" s="144"/>
      <c r="AJ1408" s="144"/>
      <c r="AK1408" s="144"/>
      <c r="AL1408" s="144"/>
      <c r="AM1408" s="144"/>
      <c r="AN1408" s="144"/>
      <c r="AO1408" s="144"/>
      <c r="AP1408" s="144"/>
      <c r="AQ1408" s="144"/>
      <c r="AR1408" s="144"/>
      <c r="AS1408" s="144"/>
      <c r="AT1408" s="144"/>
      <c r="AU1408" s="144"/>
      <c r="AV1408" s="144"/>
      <c r="AW1408" s="144"/>
      <c r="AX1408" s="144"/>
      <c r="AY1408" s="144"/>
      <c r="AZ1408" s="144"/>
      <c r="BA1408" s="144"/>
      <c r="BB1408" s="144"/>
      <c r="BC1408" s="144"/>
      <c r="BD1408" s="144"/>
      <c r="BE1408" s="144"/>
      <c r="BF1408" s="144"/>
    </row>
    <row r="1409" spans="3:58">
      <c r="C1409" s="144"/>
      <c r="D1409" s="144"/>
      <c r="E1409" s="144"/>
      <c r="F1409" s="144"/>
      <c r="G1409" s="144"/>
      <c r="H1409" s="144"/>
      <c r="I1409" s="144"/>
      <c r="J1409" s="144"/>
      <c r="K1409" s="144"/>
      <c r="L1409" s="144"/>
      <c r="M1409" s="144"/>
      <c r="N1409" s="144"/>
      <c r="O1409" s="144"/>
      <c r="P1409" s="144"/>
      <c r="Q1409" s="145"/>
      <c r="R1409" s="145"/>
      <c r="S1409" s="145"/>
      <c r="T1409" s="145"/>
      <c r="U1409" s="145"/>
      <c r="V1409" s="145"/>
      <c r="W1409" s="145"/>
      <c r="X1409" s="145"/>
      <c r="Y1409" s="145"/>
      <c r="Z1409" s="145"/>
      <c r="AA1409" s="145"/>
      <c r="AB1409" s="145"/>
      <c r="AC1409" s="145"/>
      <c r="AD1409" s="145"/>
      <c r="AE1409" s="144"/>
      <c r="AF1409" s="144"/>
      <c r="AG1409" s="144"/>
      <c r="AH1409" s="144"/>
      <c r="AI1409" s="144"/>
      <c r="AJ1409" s="144"/>
      <c r="AK1409" s="144"/>
      <c r="AL1409" s="144"/>
      <c r="AM1409" s="144"/>
      <c r="AN1409" s="144"/>
      <c r="AO1409" s="144"/>
      <c r="AP1409" s="144"/>
      <c r="AQ1409" s="144"/>
      <c r="AR1409" s="144"/>
      <c r="AS1409" s="144"/>
      <c r="AT1409" s="144"/>
      <c r="AU1409" s="144"/>
      <c r="AV1409" s="144"/>
      <c r="AW1409" s="144"/>
      <c r="AX1409" s="144"/>
      <c r="AY1409" s="144"/>
      <c r="AZ1409" s="144"/>
      <c r="BA1409" s="144"/>
      <c r="BB1409" s="144"/>
      <c r="BC1409" s="144"/>
      <c r="BD1409" s="144"/>
      <c r="BE1409" s="144"/>
      <c r="BF1409" s="144"/>
    </row>
    <row r="1410" spans="3:58">
      <c r="C1410" s="144"/>
      <c r="D1410" s="144"/>
      <c r="E1410" s="144"/>
      <c r="F1410" s="144"/>
      <c r="G1410" s="144"/>
      <c r="H1410" s="144"/>
      <c r="I1410" s="144"/>
      <c r="J1410" s="144"/>
      <c r="K1410" s="144"/>
      <c r="L1410" s="144"/>
      <c r="M1410" s="144"/>
      <c r="N1410" s="144"/>
      <c r="O1410" s="144"/>
      <c r="P1410" s="144"/>
      <c r="Q1410" s="145"/>
      <c r="R1410" s="145"/>
      <c r="S1410" s="145"/>
      <c r="T1410" s="145"/>
      <c r="U1410" s="145"/>
      <c r="V1410" s="145"/>
      <c r="W1410" s="145"/>
      <c r="X1410" s="145"/>
      <c r="Y1410" s="145"/>
      <c r="Z1410" s="145"/>
      <c r="AA1410" s="145"/>
      <c r="AB1410" s="145"/>
      <c r="AC1410" s="145"/>
      <c r="AD1410" s="145"/>
      <c r="AE1410" s="144"/>
      <c r="AF1410" s="144"/>
      <c r="AG1410" s="144"/>
      <c r="AH1410" s="144"/>
      <c r="AI1410" s="144"/>
      <c r="AJ1410" s="144"/>
      <c r="AK1410" s="144"/>
      <c r="AL1410" s="144"/>
      <c r="AM1410" s="144"/>
      <c r="AN1410" s="144"/>
      <c r="AO1410" s="144"/>
      <c r="AP1410" s="144"/>
      <c r="AQ1410" s="144"/>
      <c r="AR1410" s="144"/>
      <c r="AS1410" s="144"/>
      <c r="AT1410" s="144"/>
      <c r="AU1410" s="144"/>
      <c r="AV1410" s="144"/>
      <c r="AW1410" s="144"/>
      <c r="AX1410" s="144"/>
      <c r="AY1410" s="144"/>
      <c r="AZ1410" s="144"/>
      <c r="BA1410" s="144"/>
      <c r="BB1410" s="144"/>
      <c r="BC1410" s="144"/>
      <c r="BD1410" s="144"/>
      <c r="BE1410" s="144"/>
      <c r="BF1410" s="144"/>
    </row>
    <row r="1411" spans="3:58">
      <c r="C1411" s="144"/>
      <c r="D1411" s="144"/>
      <c r="E1411" s="144"/>
      <c r="F1411" s="144"/>
      <c r="G1411" s="144"/>
      <c r="H1411" s="144"/>
      <c r="I1411" s="144"/>
      <c r="J1411" s="144"/>
      <c r="K1411" s="144"/>
      <c r="L1411" s="144"/>
      <c r="M1411" s="144"/>
      <c r="N1411" s="144"/>
      <c r="O1411" s="144"/>
      <c r="P1411" s="144"/>
      <c r="Q1411" s="145"/>
      <c r="R1411" s="145"/>
      <c r="S1411" s="145"/>
      <c r="T1411" s="145"/>
      <c r="U1411" s="145"/>
      <c r="V1411" s="145"/>
      <c r="W1411" s="145"/>
      <c r="X1411" s="145"/>
      <c r="Y1411" s="145"/>
      <c r="Z1411" s="145"/>
      <c r="AA1411" s="145"/>
      <c r="AB1411" s="145"/>
      <c r="AC1411" s="145"/>
      <c r="AD1411" s="145"/>
      <c r="AE1411" s="144"/>
      <c r="AF1411" s="144"/>
      <c r="AG1411" s="144"/>
      <c r="AH1411" s="144"/>
      <c r="AI1411" s="144"/>
      <c r="AJ1411" s="144"/>
      <c r="AK1411" s="144"/>
      <c r="AL1411" s="144"/>
      <c r="AM1411" s="144"/>
      <c r="AN1411" s="144"/>
      <c r="AO1411" s="144"/>
      <c r="AP1411" s="144"/>
      <c r="AQ1411" s="144"/>
      <c r="AR1411" s="144"/>
      <c r="AS1411" s="144"/>
      <c r="AT1411" s="144"/>
      <c r="AU1411" s="144"/>
      <c r="AV1411" s="144"/>
      <c r="AW1411" s="144"/>
      <c r="AX1411" s="144"/>
      <c r="AY1411" s="144"/>
      <c r="AZ1411" s="144"/>
      <c r="BA1411" s="144"/>
      <c r="BB1411" s="144"/>
      <c r="BC1411" s="144"/>
      <c r="BD1411" s="144"/>
      <c r="BE1411" s="144"/>
      <c r="BF1411" s="144"/>
    </row>
    <row r="1412" spans="3:58">
      <c r="C1412" s="144"/>
      <c r="D1412" s="144"/>
      <c r="E1412" s="144"/>
      <c r="F1412" s="144"/>
      <c r="G1412" s="144"/>
      <c r="H1412" s="144"/>
      <c r="I1412" s="144"/>
      <c r="J1412" s="144"/>
      <c r="K1412" s="144"/>
      <c r="L1412" s="144"/>
      <c r="M1412" s="144"/>
      <c r="N1412" s="144"/>
      <c r="O1412" s="144"/>
      <c r="P1412" s="144"/>
      <c r="Q1412" s="145"/>
      <c r="R1412" s="145"/>
      <c r="S1412" s="145"/>
      <c r="T1412" s="145"/>
      <c r="U1412" s="145"/>
      <c r="V1412" s="145"/>
      <c r="W1412" s="145"/>
      <c r="X1412" s="145"/>
      <c r="Y1412" s="145"/>
      <c r="Z1412" s="145"/>
      <c r="AA1412" s="145"/>
      <c r="AB1412" s="145"/>
      <c r="AC1412" s="145"/>
      <c r="AD1412" s="145"/>
      <c r="AE1412" s="144"/>
      <c r="AF1412" s="144"/>
      <c r="AG1412" s="144"/>
      <c r="AH1412" s="144"/>
      <c r="AI1412" s="144"/>
      <c r="AJ1412" s="144"/>
      <c r="AK1412" s="144"/>
      <c r="AL1412" s="144"/>
      <c r="AM1412" s="144"/>
      <c r="AN1412" s="144"/>
      <c r="AO1412" s="144"/>
      <c r="AP1412" s="144"/>
      <c r="AQ1412" s="144"/>
      <c r="AR1412" s="144"/>
      <c r="AS1412" s="144"/>
      <c r="AT1412" s="144"/>
      <c r="AU1412" s="144"/>
      <c r="AV1412" s="144"/>
      <c r="AW1412" s="144"/>
      <c r="AX1412" s="144"/>
      <c r="AY1412" s="144"/>
      <c r="AZ1412" s="144"/>
      <c r="BA1412" s="144"/>
      <c r="BB1412" s="144"/>
      <c r="BC1412" s="144"/>
      <c r="BD1412" s="144"/>
      <c r="BE1412" s="144"/>
      <c r="BF1412" s="144"/>
    </row>
    <row r="1413" spans="3:58">
      <c r="C1413" s="144"/>
      <c r="D1413" s="144"/>
      <c r="E1413" s="144"/>
      <c r="F1413" s="144"/>
      <c r="G1413" s="144"/>
      <c r="H1413" s="144"/>
      <c r="I1413" s="144"/>
      <c r="J1413" s="144"/>
      <c r="K1413" s="144"/>
      <c r="L1413" s="144"/>
      <c r="M1413" s="144"/>
      <c r="N1413" s="144"/>
      <c r="O1413" s="144"/>
      <c r="P1413" s="144"/>
      <c r="Q1413" s="145"/>
      <c r="R1413" s="145"/>
      <c r="S1413" s="145"/>
      <c r="T1413" s="145"/>
      <c r="U1413" s="145"/>
      <c r="V1413" s="145"/>
      <c r="W1413" s="145"/>
      <c r="X1413" s="145"/>
      <c r="Y1413" s="145"/>
      <c r="Z1413" s="145"/>
      <c r="AA1413" s="145"/>
      <c r="AB1413" s="145"/>
      <c r="AC1413" s="145"/>
      <c r="AD1413" s="145"/>
      <c r="AE1413" s="144"/>
      <c r="AF1413" s="144"/>
      <c r="AG1413" s="144"/>
      <c r="AH1413" s="144"/>
      <c r="AI1413" s="144"/>
      <c r="AJ1413" s="144"/>
      <c r="AK1413" s="144"/>
      <c r="AL1413" s="144"/>
      <c r="AM1413" s="144"/>
      <c r="AN1413" s="144"/>
      <c r="AO1413" s="144"/>
      <c r="AP1413" s="144"/>
      <c r="AQ1413" s="144"/>
      <c r="AR1413" s="144"/>
      <c r="AS1413" s="144"/>
      <c r="AT1413" s="144"/>
      <c r="AU1413" s="144"/>
      <c r="AV1413" s="144"/>
      <c r="AW1413" s="144"/>
      <c r="AX1413" s="144"/>
      <c r="AY1413" s="144"/>
      <c r="AZ1413" s="144"/>
      <c r="BA1413" s="144"/>
      <c r="BB1413" s="144"/>
      <c r="BC1413" s="144"/>
      <c r="BD1413" s="144"/>
      <c r="BE1413" s="144"/>
      <c r="BF1413" s="144"/>
    </row>
    <row r="1414" spans="3:58">
      <c r="C1414" s="144"/>
      <c r="D1414" s="144"/>
      <c r="E1414" s="144"/>
      <c r="F1414" s="144"/>
      <c r="G1414" s="144"/>
      <c r="H1414" s="144"/>
      <c r="I1414" s="144"/>
      <c r="J1414" s="144"/>
      <c r="K1414" s="144"/>
      <c r="L1414" s="144"/>
      <c r="M1414" s="144"/>
      <c r="N1414" s="144"/>
      <c r="O1414" s="144"/>
      <c r="P1414" s="144"/>
      <c r="Q1414" s="145"/>
      <c r="R1414" s="145"/>
      <c r="S1414" s="145"/>
      <c r="T1414" s="145"/>
      <c r="U1414" s="145"/>
      <c r="V1414" s="145"/>
      <c r="W1414" s="145"/>
      <c r="X1414" s="145"/>
      <c r="Y1414" s="145"/>
      <c r="Z1414" s="145"/>
      <c r="AA1414" s="145"/>
      <c r="AB1414" s="145"/>
      <c r="AC1414" s="145"/>
      <c r="AD1414" s="145"/>
      <c r="AE1414" s="144"/>
      <c r="AF1414" s="144"/>
      <c r="AG1414" s="144"/>
      <c r="AH1414" s="144"/>
      <c r="AI1414" s="144"/>
      <c r="AJ1414" s="144"/>
      <c r="AK1414" s="144"/>
      <c r="AL1414" s="144"/>
      <c r="AM1414" s="144"/>
      <c r="AN1414" s="144"/>
      <c r="AO1414" s="144"/>
      <c r="AP1414" s="144"/>
      <c r="AQ1414" s="144"/>
      <c r="AR1414" s="144"/>
      <c r="AS1414" s="144"/>
      <c r="AT1414" s="144"/>
      <c r="AU1414" s="144"/>
      <c r="AV1414" s="144"/>
      <c r="AW1414" s="144"/>
      <c r="AX1414" s="144"/>
      <c r="AY1414" s="144"/>
      <c r="AZ1414" s="144"/>
      <c r="BA1414" s="144"/>
      <c r="BB1414" s="144"/>
      <c r="BC1414" s="144"/>
      <c r="BD1414" s="144"/>
      <c r="BE1414" s="144"/>
      <c r="BF1414" s="144"/>
    </row>
    <row r="1415" spans="3:58">
      <c r="C1415" s="144"/>
      <c r="D1415" s="144"/>
      <c r="E1415" s="144"/>
      <c r="F1415" s="144"/>
      <c r="G1415" s="144"/>
      <c r="H1415" s="144"/>
      <c r="I1415" s="144"/>
      <c r="J1415" s="144"/>
      <c r="K1415" s="144"/>
      <c r="L1415" s="144"/>
      <c r="M1415" s="144"/>
      <c r="N1415" s="144"/>
      <c r="O1415" s="144"/>
      <c r="P1415" s="144"/>
      <c r="Q1415" s="145"/>
      <c r="R1415" s="145"/>
      <c r="S1415" s="145"/>
      <c r="T1415" s="145"/>
      <c r="U1415" s="145"/>
      <c r="V1415" s="145"/>
      <c r="W1415" s="145"/>
      <c r="X1415" s="145"/>
      <c r="Y1415" s="145"/>
      <c r="Z1415" s="145"/>
      <c r="AA1415" s="145"/>
      <c r="AB1415" s="145"/>
      <c r="AC1415" s="145"/>
      <c r="AD1415" s="145"/>
      <c r="AE1415" s="144"/>
      <c r="AF1415" s="144"/>
      <c r="AG1415" s="144"/>
      <c r="AH1415" s="144"/>
      <c r="AI1415" s="144"/>
      <c r="AJ1415" s="144"/>
      <c r="AK1415" s="144"/>
      <c r="AL1415" s="144"/>
      <c r="AM1415" s="144"/>
      <c r="AN1415" s="144"/>
      <c r="AO1415" s="144"/>
      <c r="AP1415" s="144"/>
      <c r="AQ1415" s="144"/>
      <c r="AR1415" s="144"/>
      <c r="AS1415" s="144"/>
      <c r="AT1415" s="144"/>
      <c r="AU1415" s="144"/>
      <c r="AV1415" s="144"/>
      <c r="AW1415" s="144"/>
      <c r="AX1415" s="144"/>
      <c r="AY1415" s="144"/>
      <c r="AZ1415" s="144"/>
      <c r="BA1415" s="144"/>
      <c r="BB1415" s="144"/>
      <c r="BC1415" s="144"/>
      <c r="BD1415" s="144"/>
      <c r="BE1415" s="144"/>
      <c r="BF1415" s="144"/>
    </row>
    <row r="1416" spans="3:58">
      <c r="C1416" s="144"/>
      <c r="D1416" s="144"/>
      <c r="E1416" s="144"/>
      <c r="F1416" s="144"/>
      <c r="G1416" s="144"/>
      <c r="H1416" s="144"/>
      <c r="I1416" s="144"/>
      <c r="J1416" s="144"/>
      <c r="K1416" s="144"/>
      <c r="L1416" s="144"/>
      <c r="M1416" s="144"/>
      <c r="N1416" s="144"/>
      <c r="O1416" s="144"/>
      <c r="P1416" s="144"/>
      <c r="Q1416" s="145"/>
      <c r="R1416" s="145"/>
      <c r="S1416" s="145"/>
      <c r="T1416" s="145"/>
      <c r="U1416" s="145"/>
      <c r="V1416" s="145"/>
      <c r="W1416" s="145"/>
      <c r="X1416" s="145"/>
      <c r="Y1416" s="145"/>
      <c r="Z1416" s="145"/>
      <c r="AA1416" s="145"/>
      <c r="AB1416" s="145"/>
      <c r="AC1416" s="145"/>
      <c r="AD1416" s="145"/>
      <c r="AE1416" s="144"/>
      <c r="AF1416" s="144"/>
      <c r="AG1416" s="144"/>
      <c r="AH1416" s="144"/>
      <c r="AI1416" s="144"/>
      <c r="AJ1416" s="144"/>
      <c r="AK1416" s="144"/>
      <c r="AL1416" s="144"/>
      <c r="AM1416" s="144"/>
      <c r="AN1416" s="144"/>
      <c r="AO1416" s="144"/>
      <c r="AP1416" s="144"/>
      <c r="AQ1416" s="144"/>
      <c r="AR1416" s="144"/>
      <c r="AS1416" s="144"/>
      <c r="AT1416" s="144"/>
      <c r="AU1416" s="144"/>
      <c r="AV1416" s="144"/>
      <c r="AW1416" s="144"/>
      <c r="AX1416" s="144"/>
      <c r="AY1416" s="144"/>
      <c r="AZ1416" s="144"/>
      <c r="BA1416" s="144"/>
      <c r="BB1416" s="144"/>
      <c r="BC1416" s="144"/>
      <c r="BD1416" s="144"/>
      <c r="BE1416" s="144"/>
      <c r="BF1416" s="144"/>
    </row>
    <row r="1417" spans="3:58">
      <c r="C1417" s="144"/>
      <c r="D1417" s="144"/>
      <c r="E1417" s="144"/>
      <c r="F1417" s="144"/>
      <c r="G1417" s="144"/>
      <c r="H1417" s="144"/>
      <c r="I1417" s="144"/>
      <c r="J1417" s="144"/>
      <c r="K1417" s="144"/>
      <c r="L1417" s="144"/>
      <c r="M1417" s="144"/>
      <c r="N1417" s="144"/>
      <c r="O1417" s="144"/>
      <c r="P1417" s="144"/>
      <c r="Q1417" s="145"/>
      <c r="R1417" s="145"/>
      <c r="S1417" s="145"/>
      <c r="T1417" s="145"/>
      <c r="U1417" s="145"/>
      <c r="V1417" s="145"/>
      <c r="W1417" s="145"/>
      <c r="X1417" s="145"/>
      <c r="Y1417" s="145"/>
      <c r="Z1417" s="145"/>
      <c r="AA1417" s="145"/>
      <c r="AB1417" s="145"/>
      <c r="AC1417" s="145"/>
      <c r="AD1417" s="145"/>
      <c r="AE1417" s="144"/>
      <c r="AF1417" s="144"/>
      <c r="AG1417" s="144"/>
      <c r="AH1417" s="144"/>
      <c r="AI1417" s="144"/>
      <c r="AJ1417" s="144"/>
      <c r="AK1417" s="144"/>
      <c r="AL1417" s="144"/>
      <c r="AM1417" s="144"/>
      <c r="AN1417" s="144"/>
      <c r="AO1417" s="144"/>
      <c r="AP1417" s="144"/>
      <c r="AQ1417" s="144"/>
      <c r="AR1417" s="144"/>
      <c r="AS1417" s="144"/>
      <c r="AT1417" s="144"/>
      <c r="AU1417" s="144"/>
      <c r="AV1417" s="144"/>
      <c r="AW1417" s="144"/>
      <c r="AX1417" s="144"/>
      <c r="AY1417" s="144"/>
      <c r="AZ1417" s="144"/>
      <c r="BA1417" s="144"/>
      <c r="BB1417" s="144"/>
      <c r="BC1417" s="144"/>
      <c r="BD1417" s="144"/>
      <c r="BE1417" s="144"/>
      <c r="BF1417" s="144"/>
    </row>
    <row r="1418" spans="3:58">
      <c r="C1418" s="144"/>
      <c r="D1418" s="144"/>
      <c r="E1418" s="144"/>
      <c r="F1418" s="144"/>
      <c r="G1418" s="144"/>
      <c r="H1418" s="144"/>
      <c r="I1418" s="144"/>
      <c r="J1418" s="144"/>
      <c r="K1418" s="144"/>
      <c r="L1418" s="144"/>
      <c r="M1418" s="144"/>
      <c r="N1418" s="144"/>
      <c r="O1418" s="144"/>
      <c r="P1418" s="144"/>
      <c r="Q1418" s="145"/>
      <c r="R1418" s="145"/>
      <c r="S1418" s="145"/>
      <c r="T1418" s="145"/>
      <c r="U1418" s="145"/>
      <c r="V1418" s="145"/>
      <c r="W1418" s="145"/>
      <c r="X1418" s="145"/>
      <c r="Y1418" s="145"/>
      <c r="Z1418" s="145"/>
      <c r="AA1418" s="145"/>
      <c r="AB1418" s="145"/>
      <c r="AC1418" s="145"/>
      <c r="AD1418" s="145"/>
      <c r="AE1418" s="144"/>
      <c r="AF1418" s="144"/>
      <c r="AG1418" s="144"/>
      <c r="AH1418" s="144"/>
      <c r="AI1418" s="144"/>
      <c r="AJ1418" s="144"/>
      <c r="AK1418" s="144"/>
      <c r="AL1418" s="144"/>
      <c r="AM1418" s="144"/>
      <c r="AN1418" s="144"/>
      <c r="AO1418" s="144"/>
      <c r="AP1418" s="144"/>
      <c r="AQ1418" s="144"/>
      <c r="AR1418" s="144"/>
      <c r="AS1418" s="144"/>
      <c r="AT1418" s="144"/>
      <c r="AU1418" s="144"/>
      <c r="AV1418" s="144"/>
      <c r="AW1418" s="144"/>
      <c r="AX1418" s="144"/>
      <c r="AY1418" s="144"/>
      <c r="AZ1418" s="144"/>
      <c r="BA1418" s="144"/>
      <c r="BB1418" s="144"/>
      <c r="BC1418" s="144"/>
      <c r="BD1418" s="144"/>
      <c r="BE1418" s="144"/>
      <c r="BF1418" s="144"/>
    </row>
    <row r="1419" spans="3:58">
      <c r="C1419" s="144"/>
      <c r="D1419" s="144"/>
      <c r="E1419" s="144"/>
      <c r="F1419" s="144"/>
      <c r="G1419" s="144"/>
      <c r="H1419" s="144"/>
      <c r="I1419" s="144"/>
      <c r="J1419" s="144"/>
      <c r="K1419" s="144"/>
      <c r="L1419" s="144"/>
      <c r="M1419" s="144"/>
      <c r="N1419" s="144"/>
      <c r="O1419" s="144"/>
      <c r="P1419" s="144"/>
      <c r="Q1419" s="145"/>
      <c r="R1419" s="145"/>
      <c r="S1419" s="145"/>
      <c r="T1419" s="145"/>
      <c r="U1419" s="145"/>
      <c r="V1419" s="145"/>
      <c r="W1419" s="145"/>
      <c r="X1419" s="145"/>
      <c r="Y1419" s="145"/>
      <c r="Z1419" s="145"/>
      <c r="AA1419" s="145"/>
      <c r="AB1419" s="145"/>
      <c r="AC1419" s="145"/>
      <c r="AD1419" s="145"/>
      <c r="AE1419" s="144"/>
      <c r="AF1419" s="144"/>
      <c r="AG1419" s="144"/>
      <c r="AH1419" s="144"/>
      <c r="AI1419" s="144"/>
      <c r="AJ1419" s="144"/>
      <c r="AK1419" s="144"/>
      <c r="AL1419" s="144"/>
      <c r="AM1419" s="144"/>
      <c r="AN1419" s="144"/>
      <c r="AO1419" s="144"/>
      <c r="AP1419" s="144"/>
      <c r="AQ1419" s="144"/>
      <c r="AR1419" s="144"/>
      <c r="AS1419" s="144"/>
      <c r="AT1419" s="144"/>
      <c r="AU1419" s="144"/>
      <c r="AV1419" s="144"/>
      <c r="AW1419" s="144"/>
      <c r="AX1419" s="144"/>
      <c r="AY1419" s="144"/>
      <c r="AZ1419" s="144"/>
      <c r="BA1419" s="144"/>
      <c r="BB1419" s="144"/>
      <c r="BC1419" s="144"/>
      <c r="BD1419" s="144"/>
      <c r="BE1419" s="144"/>
      <c r="BF1419" s="144"/>
    </row>
    <row r="1420" spans="3:58">
      <c r="C1420" s="144"/>
      <c r="D1420" s="144"/>
      <c r="E1420" s="144"/>
      <c r="F1420" s="144"/>
      <c r="G1420" s="144"/>
      <c r="H1420" s="144"/>
      <c r="I1420" s="144"/>
      <c r="J1420" s="144"/>
      <c r="K1420" s="144"/>
      <c r="L1420" s="144"/>
      <c r="M1420" s="144"/>
      <c r="N1420" s="144"/>
      <c r="O1420" s="144"/>
      <c r="P1420" s="144"/>
      <c r="Q1420" s="145"/>
      <c r="R1420" s="145"/>
      <c r="S1420" s="145"/>
      <c r="T1420" s="145"/>
      <c r="U1420" s="145"/>
      <c r="V1420" s="145"/>
      <c r="W1420" s="145"/>
      <c r="X1420" s="145"/>
      <c r="Y1420" s="145"/>
      <c r="Z1420" s="145"/>
      <c r="AA1420" s="145"/>
      <c r="AB1420" s="145"/>
      <c r="AC1420" s="145"/>
      <c r="AD1420" s="145"/>
      <c r="AE1420" s="144"/>
      <c r="AF1420" s="144"/>
      <c r="AG1420" s="144"/>
      <c r="AH1420" s="144"/>
      <c r="AI1420" s="144"/>
      <c r="AJ1420" s="144"/>
      <c r="AK1420" s="144"/>
      <c r="AL1420" s="144"/>
      <c r="AM1420" s="144"/>
      <c r="AN1420" s="144"/>
      <c r="AO1420" s="144"/>
      <c r="AP1420" s="144"/>
      <c r="AQ1420" s="144"/>
      <c r="AR1420" s="144"/>
      <c r="AS1420" s="144"/>
      <c r="AT1420" s="144"/>
      <c r="AU1420" s="144"/>
      <c r="AV1420" s="144"/>
      <c r="AW1420" s="144"/>
      <c r="AX1420" s="144"/>
      <c r="AY1420" s="144"/>
      <c r="AZ1420" s="144"/>
      <c r="BA1420" s="144"/>
      <c r="BB1420" s="144"/>
      <c r="BC1420" s="144"/>
      <c r="BD1420" s="144"/>
      <c r="BE1420" s="144"/>
      <c r="BF1420" s="144"/>
    </row>
    <row r="1421" spans="3:58">
      <c r="C1421" s="144"/>
      <c r="D1421" s="144"/>
      <c r="E1421" s="144"/>
      <c r="F1421" s="144"/>
      <c r="G1421" s="144"/>
      <c r="H1421" s="144"/>
      <c r="I1421" s="144"/>
      <c r="J1421" s="144"/>
      <c r="K1421" s="144"/>
      <c r="L1421" s="144"/>
      <c r="M1421" s="144"/>
      <c r="N1421" s="144"/>
      <c r="O1421" s="144"/>
      <c r="P1421" s="144"/>
      <c r="Q1421" s="145"/>
      <c r="R1421" s="145"/>
      <c r="S1421" s="145"/>
      <c r="T1421" s="145"/>
      <c r="U1421" s="145"/>
      <c r="V1421" s="145"/>
      <c r="W1421" s="145"/>
      <c r="X1421" s="145"/>
      <c r="Y1421" s="145"/>
      <c r="Z1421" s="145"/>
      <c r="AA1421" s="145"/>
      <c r="AB1421" s="145"/>
      <c r="AC1421" s="145"/>
      <c r="AD1421" s="145"/>
      <c r="AE1421" s="144"/>
      <c r="AF1421" s="144"/>
      <c r="AG1421" s="144"/>
      <c r="AH1421" s="144"/>
      <c r="AI1421" s="144"/>
      <c r="AJ1421" s="144"/>
      <c r="AK1421" s="144"/>
      <c r="AL1421" s="144"/>
      <c r="AM1421" s="144"/>
      <c r="AN1421" s="144"/>
      <c r="AO1421" s="144"/>
      <c r="AP1421" s="144"/>
      <c r="AQ1421" s="144"/>
      <c r="AR1421" s="144"/>
      <c r="AS1421" s="144"/>
      <c r="AT1421" s="144"/>
      <c r="AU1421" s="144"/>
      <c r="AV1421" s="144"/>
      <c r="AW1421" s="144"/>
      <c r="AX1421" s="144"/>
      <c r="AY1421" s="144"/>
      <c r="AZ1421" s="144"/>
      <c r="BA1421" s="144"/>
      <c r="BB1421" s="144"/>
      <c r="BC1421" s="144"/>
      <c r="BD1421" s="144"/>
      <c r="BE1421" s="144"/>
      <c r="BF1421" s="144"/>
    </row>
    <row r="1422" spans="3:58">
      <c r="C1422" s="144"/>
      <c r="D1422" s="144"/>
      <c r="E1422" s="144"/>
      <c r="F1422" s="144"/>
      <c r="G1422" s="144"/>
      <c r="H1422" s="144"/>
      <c r="I1422" s="144"/>
      <c r="J1422" s="144"/>
      <c r="K1422" s="144"/>
      <c r="L1422" s="144"/>
      <c r="M1422" s="144"/>
      <c r="N1422" s="144"/>
      <c r="O1422" s="144"/>
      <c r="P1422" s="144"/>
      <c r="Q1422" s="145"/>
      <c r="R1422" s="145"/>
      <c r="S1422" s="145"/>
      <c r="T1422" s="145"/>
      <c r="U1422" s="145"/>
      <c r="V1422" s="145"/>
      <c r="W1422" s="145"/>
      <c r="X1422" s="145"/>
      <c r="Y1422" s="145"/>
      <c r="Z1422" s="145"/>
      <c r="AA1422" s="145"/>
      <c r="AB1422" s="145"/>
      <c r="AC1422" s="145"/>
      <c r="AD1422" s="145"/>
      <c r="AE1422" s="144"/>
      <c r="AF1422" s="144"/>
      <c r="AG1422" s="144"/>
      <c r="AH1422" s="144"/>
      <c r="AI1422" s="144"/>
      <c r="AJ1422" s="144"/>
      <c r="AK1422" s="144"/>
      <c r="AL1422" s="144"/>
      <c r="AM1422" s="144"/>
      <c r="AN1422" s="144"/>
      <c r="AO1422" s="144"/>
      <c r="AP1422" s="144"/>
      <c r="AQ1422" s="144"/>
      <c r="AR1422" s="144"/>
      <c r="AS1422" s="144"/>
      <c r="AT1422" s="144"/>
      <c r="AU1422" s="144"/>
      <c r="AV1422" s="144"/>
      <c r="AW1422" s="144"/>
      <c r="AX1422" s="144"/>
      <c r="AY1422" s="144"/>
      <c r="AZ1422" s="144"/>
      <c r="BA1422" s="144"/>
      <c r="BB1422" s="144"/>
      <c r="BC1422" s="144"/>
      <c r="BD1422" s="144"/>
      <c r="BE1422" s="144"/>
      <c r="BF1422" s="144"/>
    </row>
    <row r="1423" spans="3:58">
      <c r="C1423" s="144"/>
      <c r="D1423" s="144"/>
      <c r="E1423" s="144"/>
      <c r="F1423" s="144"/>
      <c r="G1423" s="144"/>
      <c r="H1423" s="144"/>
      <c r="I1423" s="144"/>
      <c r="J1423" s="144"/>
      <c r="K1423" s="144"/>
      <c r="L1423" s="144"/>
      <c r="M1423" s="144"/>
      <c r="N1423" s="144"/>
      <c r="O1423" s="144"/>
      <c r="P1423" s="144"/>
      <c r="Q1423" s="145"/>
      <c r="R1423" s="145"/>
      <c r="S1423" s="145"/>
      <c r="T1423" s="145"/>
      <c r="U1423" s="145"/>
      <c r="V1423" s="145"/>
      <c r="W1423" s="145"/>
      <c r="X1423" s="145"/>
      <c r="Y1423" s="145"/>
      <c r="Z1423" s="145"/>
      <c r="AA1423" s="145"/>
      <c r="AB1423" s="145"/>
      <c r="AC1423" s="145"/>
      <c r="AD1423" s="145"/>
      <c r="AE1423" s="144"/>
      <c r="AF1423" s="144"/>
      <c r="AG1423" s="144"/>
      <c r="AH1423" s="144"/>
      <c r="AI1423" s="144"/>
      <c r="AJ1423" s="144"/>
      <c r="AK1423" s="144"/>
      <c r="AL1423" s="144"/>
      <c r="AM1423" s="144"/>
      <c r="AN1423" s="144"/>
      <c r="AO1423" s="144"/>
      <c r="AP1423" s="144"/>
      <c r="AQ1423" s="144"/>
      <c r="AR1423" s="144"/>
      <c r="AS1423" s="144"/>
      <c r="AT1423" s="144"/>
      <c r="AU1423" s="144"/>
      <c r="AV1423" s="144"/>
      <c r="AW1423" s="144"/>
      <c r="AX1423" s="144"/>
      <c r="AY1423" s="144"/>
      <c r="AZ1423" s="144"/>
      <c r="BA1423" s="144"/>
      <c r="BB1423" s="144"/>
      <c r="BC1423" s="144"/>
      <c r="BD1423" s="144"/>
      <c r="BE1423" s="144"/>
      <c r="BF1423" s="144"/>
    </row>
    <row r="1424" spans="3:58">
      <c r="C1424" s="144"/>
      <c r="D1424" s="144"/>
      <c r="E1424" s="144"/>
      <c r="F1424" s="144"/>
      <c r="G1424" s="144"/>
      <c r="H1424" s="144"/>
      <c r="I1424" s="144"/>
      <c r="J1424" s="144"/>
      <c r="K1424" s="144"/>
      <c r="L1424" s="144"/>
      <c r="M1424" s="144"/>
      <c r="N1424" s="144"/>
      <c r="O1424" s="144"/>
      <c r="P1424" s="144"/>
      <c r="Q1424" s="145"/>
      <c r="R1424" s="145"/>
      <c r="S1424" s="145"/>
      <c r="T1424" s="145"/>
      <c r="U1424" s="145"/>
      <c r="V1424" s="145"/>
      <c r="W1424" s="145"/>
      <c r="X1424" s="145"/>
      <c r="Y1424" s="145"/>
      <c r="Z1424" s="145"/>
      <c r="AA1424" s="145"/>
      <c r="AB1424" s="145"/>
      <c r="AC1424" s="145"/>
      <c r="AD1424" s="145"/>
      <c r="AE1424" s="144"/>
      <c r="AF1424" s="144"/>
      <c r="AG1424" s="144"/>
      <c r="AH1424" s="144"/>
      <c r="AI1424" s="144"/>
      <c r="AJ1424" s="144"/>
      <c r="AK1424" s="144"/>
      <c r="AL1424" s="144"/>
      <c r="AM1424" s="144"/>
      <c r="AN1424" s="144"/>
      <c r="AO1424" s="144"/>
      <c r="AP1424" s="144"/>
      <c r="AQ1424" s="144"/>
      <c r="AR1424" s="144"/>
      <c r="AS1424" s="144"/>
      <c r="AT1424" s="144"/>
      <c r="AU1424" s="144"/>
      <c r="AV1424" s="144"/>
      <c r="AW1424" s="144"/>
      <c r="AX1424" s="144"/>
      <c r="AY1424" s="144"/>
      <c r="AZ1424" s="144"/>
      <c r="BA1424" s="144"/>
      <c r="BB1424" s="144"/>
      <c r="BC1424" s="144"/>
      <c r="BD1424" s="144"/>
      <c r="BE1424" s="144"/>
      <c r="BF1424" s="144"/>
    </row>
    <row r="1425" spans="3:58">
      <c r="C1425" s="144"/>
      <c r="D1425" s="144"/>
      <c r="E1425" s="144"/>
      <c r="F1425" s="144"/>
      <c r="G1425" s="144"/>
      <c r="H1425" s="144"/>
      <c r="I1425" s="144"/>
      <c r="J1425" s="144"/>
      <c r="K1425" s="144"/>
      <c r="L1425" s="144"/>
      <c r="M1425" s="144"/>
      <c r="N1425" s="144"/>
      <c r="O1425" s="144"/>
      <c r="P1425" s="144"/>
      <c r="Q1425" s="145"/>
      <c r="R1425" s="145"/>
      <c r="S1425" s="145"/>
      <c r="T1425" s="145"/>
      <c r="U1425" s="145"/>
      <c r="V1425" s="145"/>
      <c r="W1425" s="145"/>
      <c r="X1425" s="145"/>
      <c r="Y1425" s="145"/>
      <c r="Z1425" s="145"/>
      <c r="AA1425" s="145"/>
      <c r="AB1425" s="145"/>
      <c r="AC1425" s="145"/>
      <c r="AD1425" s="145"/>
      <c r="AE1425" s="144"/>
      <c r="AF1425" s="144"/>
      <c r="AG1425" s="144"/>
      <c r="AH1425" s="144"/>
      <c r="AI1425" s="144"/>
      <c r="AJ1425" s="144"/>
      <c r="AK1425" s="144"/>
      <c r="AL1425" s="144"/>
      <c r="AM1425" s="144"/>
      <c r="AN1425" s="144"/>
      <c r="AO1425" s="144"/>
      <c r="AP1425" s="144"/>
      <c r="AQ1425" s="144"/>
      <c r="AR1425" s="144"/>
      <c r="AS1425" s="144"/>
      <c r="AT1425" s="144"/>
      <c r="AU1425" s="144"/>
      <c r="AV1425" s="144"/>
      <c r="AW1425" s="144"/>
      <c r="AX1425" s="144"/>
      <c r="AY1425" s="144"/>
      <c r="AZ1425" s="144"/>
      <c r="BA1425" s="144"/>
      <c r="BB1425" s="144"/>
      <c r="BC1425" s="144"/>
      <c r="BD1425" s="144"/>
      <c r="BE1425" s="144"/>
      <c r="BF1425" s="144"/>
    </row>
    <row r="1426" spans="3:58">
      <c r="C1426" s="144"/>
      <c r="D1426" s="144"/>
      <c r="E1426" s="144"/>
      <c r="F1426" s="144"/>
      <c r="G1426" s="144"/>
      <c r="H1426" s="144"/>
      <c r="I1426" s="144"/>
      <c r="J1426" s="144"/>
      <c r="K1426" s="144"/>
      <c r="L1426" s="144"/>
      <c r="M1426" s="144"/>
      <c r="N1426" s="144"/>
      <c r="O1426" s="144"/>
      <c r="P1426" s="144"/>
      <c r="Q1426" s="145"/>
      <c r="R1426" s="145"/>
      <c r="S1426" s="145"/>
      <c r="T1426" s="145"/>
      <c r="U1426" s="145"/>
      <c r="V1426" s="145"/>
      <c r="W1426" s="145"/>
      <c r="X1426" s="145"/>
      <c r="Y1426" s="145"/>
      <c r="Z1426" s="145"/>
      <c r="AA1426" s="145"/>
      <c r="AB1426" s="145"/>
      <c r="AC1426" s="145"/>
      <c r="AD1426" s="145"/>
      <c r="AE1426" s="144"/>
      <c r="AF1426" s="144"/>
      <c r="AG1426" s="144"/>
      <c r="AH1426" s="144"/>
      <c r="AI1426" s="144"/>
      <c r="AJ1426" s="144"/>
      <c r="AK1426" s="144"/>
      <c r="AL1426" s="144"/>
      <c r="AM1426" s="144"/>
      <c r="AN1426" s="144"/>
      <c r="AO1426" s="144"/>
      <c r="AP1426" s="144"/>
      <c r="AQ1426" s="144"/>
      <c r="AR1426" s="144"/>
      <c r="AS1426" s="144"/>
      <c r="AT1426" s="144"/>
      <c r="AU1426" s="144"/>
      <c r="AV1426" s="144"/>
      <c r="AW1426" s="144"/>
      <c r="AX1426" s="144"/>
      <c r="AY1426" s="144"/>
      <c r="AZ1426" s="144"/>
      <c r="BA1426" s="144"/>
      <c r="BB1426" s="144"/>
      <c r="BC1426" s="144"/>
      <c r="BD1426" s="144"/>
      <c r="BE1426" s="144"/>
      <c r="BF1426" s="144"/>
    </row>
    <row r="1427" spans="3:58">
      <c r="C1427" s="144"/>
      <c r="D1427" s="144"/>
      <c r="E1427" s="144"/>
      <c r="F1427" s="144"/>
      <c r="G1427" s="144"/>
      <c r="H1427" s="144"/>
      <c r="I1427" s="144"/>
      <c r="J1427" s="144"/>
      <c r="K1427" s="144"/>
      <c r="L1427" s="144"/>
      <c r="M1427" s="144"/>
      <c r="N1427" s="144"/>
      <c r="O1427" s="144"/>
      <c r="P1427" s="144"/>
      <c r="Q1427" s="145"/>
      <c r="R1427" s="145"/>
      <c r="S1427" s="145"/>
      <c r="T1427" s="145"/>
      <c r="U1427" s="145"/>
      <c r="V1427" s="145"/>
      <c r="W1427" s="145"/>
      <c r="X1427" s="145"/>
      <c r="Y1427" s="145"/>
      <c r="Z1427" s="145"/>
      <c r="AA1427" s="145"/>
      <c r="AB1427" s="145"/>
      <c r="AC1427" s="145"/>
      <c r="AD1427" s="145"/>
      <c r="AE1427" s="144"/>
      <c r="AF1427" s="144"/>
      <c r="AG1427" s="144"/>
      <c r="AH1427" s="144"/>
      <c r="AI1427" s="144"/>
      <c r="AJ1427" s="144"/>
      <c r="AK1427" s="144"/>
      <c r="AL1427" s="144"/>
      <c r="AM1427" s="144"/>
      <c r="AN1427" s="144"/>
      <c r="AO1427" s="144"/>
      <c r="AP1427" s="144"/>
      <c r="AQ1427" s="144"/>
      <c r="AR1427" s="144"/>
      <c r="AS1427" s="144"/>
      <c r="AT1427" s="144"/>
      <c r="AU1427" s="144"/>
      <c r="AV1427" s="144"/>
      <c r="AW1427" s="144"/>
      <c r="AX1427" s="144"/>
      <c r="AY1427" s="144"/>
      <c r="AZ1427" s="144"/>
      <c r="BA1427" s="144"/>
      <c r="BB1427" s="144"/>
      <c r="BC1427" s="144"/>
      <c r="BD1427" s="144"/>
      <c r="BE1427" s="144"/>
      <c r="BF1427" s="144"/>
    </row>
    <row r="1428" spans="3:58">
      <c r="C1428" s="144"/>
      <c r="D1428" s="144"/>
      <c r="E1428" s="144"/>
      <c r="F1428" s="144"/>
      <c r="G1428" s="144"/>
      <c r="H1428" s="144"/>
      <c r="I1428" s="144"/>
      <c r="J1428" s="144"/>
      <c r="K1428" s="144"/>
      <c r="L1428" s="144"/>
      <c r="M1428" s="144"/>
      <c r="N1428" s="144"/>
      <c r="O1428" s="144"/>
      <c r="P1428" s="144"/>
      <c r="Q1428" s="145"/>
      <c r="R1428" s="145"/>
      <c r="S1428" s="145"/>
      <c r="T1428" s="145"/>
      <c r="U1428" s="145"/>
      <c r="V1428" s="145"/>
      <c r="W1428" s="145"/>
      <c r="X1428" s="145"/>
      <c r="Y1428" s="145"/>
      <c r="Z1428" s="145"/>
      <c r="AA1428" s="145"/>
      <c r="AB1428" s="145"/>
      <c r="AC1428" s="145"/>
      <c r="AD1428" s="145"/>
      <c r="AE1428" s="144"/>
      <c r="AF1428" s="144"/>
      <c r="AG1428" s="144"/>
      <c r="AH1428" s="144"/>
      <c r="AI1428" s="144"/>
      <c r="AJ1428" s="144"/>
      <c r="AK1428" s="144"/>
      <c r="AL1428" s="144"/>
      <c r="AM1428" s="144"/>
      <c r="AN1428" s="144"/>
      <c r="AO1428" s="144"/>
      <c r="AP1428" s="144"/>
      <c r="AQ1428" s="144"/>
      <c r="AR1428" s="144"/>
      <c r="AS1428" s="144"/>
      <c r="AT1428" s="144"/>
      <c r="AU1428" s="144"/>
      <c r="AV1428" s="144"/>
      <c r="AW1428" s="144"/>
      <c r="AX1428" s="144"/>
      <c r="AY1428" s="144"/>
      <c r="AZ1428" s="144"/>
      <c r="BA1428" s="144"/>
      <c r="BB1428" s="144"/>
      <c r="BC1428" s="144"/>
      <c r="BD1428" s="144"/>
      <c r="BE1428" s="144"/>
      <c r="BF1428" s="144"/>
    </row>
    <row r="1429" spans="3:58">
      <c r="C1429" s="144"/>
      <c r="D1429" s="144"/>
      <c r="E1429" s="144"/>
      <c r="F1429" s="144"/>
      <c r="G1429" s="144"/>
      <c r="H1429" s="144"/>
      <c r="I1429" s="144"/>
      <c r="J1429" s="144"/>
      <c r="K1429" s="144"/>
      <c r="L1429" s="144"/>
      <c r="M1429" s="144"/>
      <c r="N1429" s="144"/>
      <c r="O1429" s="144"/>
      <c r="P1429" s="144"/>
      <c r="Q1429" s="145"/>
      <c r="R1429" s="145"/>
      <c r="S1429" s="145"/>
      <c r="T1429" s="145"/>
      <c r="U1429" s="145"/>
      <c r="V1429" s="145"/>
      <c r="W1429" s="145"/>
      <c r="X1429" s="145"/>
      <c r="Y1429" s="145"/>
      <c r="Z1429" s="145"/>
      <c r="AA1429" s="145"/>
      <c r="AB1429" s="145"/>
      <c r="AC1429" s="145"/>
      <c r="AD1429" s="145"/>
      <c r="AE1429" s="144"/>
      <c r="AF1429" s="144"/>
      <c r="AG1429" s="144"/>
      <c r="AH1429" s="144"/>
      <c r="AI1429" s="144"/>
      <c r="AJ1429" s="144"/>
      <c r="AK1429" s="144"/>
      <c r="AL1429" s="144"/>
      <c r="AM1429" s="144"/>
      <c r="AN1429" s="144"/>
      <c r="AO1429" s="144"/>
      <c r="AP1429" s="144"/>
      <c r="AQ1429" s="144"/>
      <c r="AR1429" s="144"/>
      <c r="AS1429" s="144"/>
      <c r="AT1429" s="144"/>
      <c r="AU1429" s="144"/>
      <c r="AV1429" s="144"/>
      <c r="AW1429" s="144"/>
      <c r="AX1429" s="144"/>
      <c r="AY1429" s="144"/>
      <c r="AZ1429" s="144"/>
      <c r="BA1429" s="144"/>
      <c r="BB1429" s="144"/>
      <c r="BC1429" s="144"/>
      <c r="BD1429" s="144"/>
      <c r="BE1429" s="144"/>
      <c r="BF1429" s="144"/>
    </row>
    <row r="1430" spans="3:58">
      <c r="C1430" s="144"/>
      <c r="D1430" s="144"/>
      <c r="E1430" s="144"/>
      <c r="F1430" s="144"/>
      <c r="G1430" s="144"/>
      <c r="H1430" s="144"/>
      <c r="I1430" s="144"/>
      <c r="J1430" s="144"/>
      <c r="K1430" s="144"/>
      <c r="L1430" s="144"/>
      <c r="M1430" s="144"/>
      <c r="N1430" s="144"/>
      <c r="O1430" s="144"/>
      <c r="P1430" s="144"/>
      <c r="Q1430" s="145"/>
      <c r="R1430" s="145"/>
      <c r="S1430" s="145"/>
      <c r="T1430" s="145"/>
      <c r="U1430" s="145"/>
      <c r="V1430" s="145"/>
      <c r="W1430" s="145"/>
      <c r="X1430" s="145"/>
      <c r="Y1430" s="145"/>
      <c r="Z1430" s="145"/>
      <c r="AA1430" s="145"/>
      <c r="AB1430" s="145"/>
      <c r="AC1430" s="145"/>
      <c r="AD1430" s="145"/>
      <c r="AE1430" s="144"/>
      <c r="AF1430" s="144"/>
      <c r="AG1430" s="144"/>
      <c r="AH1430" s="144"/>
      <c r="AI1430" s="144"/>
      <c r="AJ1430" s="144"/>
      <c r="AK1430" s="144"/>
      <c r="AL1430" s="144"/>
      <c r="AM1430" s="144"/>
      <c r="AN1430" s="144"/>
      <c r="AO1430" s="144"/>
      <c r="AP1430" s="144"/>
      <c r="AQ1430" s="144"/>
      <c r="AR1430" s="144"/>
      <c r="AS1430" s="144"/>
      <c r="AT1430" s="144"/>
      <c r="AU1430" s="144"/>
      <c r="AV1430" s="144"/>
      <c r="AW1430" s="144"/>
      <c r="AX1430" s="144"/>
      <c r="AY1430" s="144"/>
      <c r="AZ1430" s="144"/>
      <c r="BA1430" s="144"/>
      <c r="BB1430" s="144"/>
      <c r="BC1430" s="144"/>
      <c r="BD1430" s="144"/>
      <c r="BE1430" s="144"/>
      <c r="BF1430" s="144"/>
    </row>
    <row r="1431" spans="3:58">
      <c r="C1431" s="144"/>
      <c r="D1431" s="144"/>
      <c r="E1431" s="144"/>
      <c r="F1431" s="144"/>
      <c r="G1431" s="144"/>
      <c r="H1431" s="144"/>
      <c r="I1431" s="144"/>
      <c r="J1431" s="144"/>
      <c r="K1431" s="144"/>
      <c r="L1431" s="144"/>
      <c r="M1431" s="144"/>
      <c r="N1431" s="144"/>
      <c r="O1431" s="144"/>
      <c r="P1431" s="144"/>
      <c r="Q1431" s="145"/>
      <c r="R1431" s="145"/>
      <c r="S1431" s="145"/>
      <c r="T1431" s="145"/>
      <c r="U1431" s="145"/>
      <c r="V1431" s="145"/>
      <c r="W1431" s="145"/>
      <c r="X1431" s="145"/>
      <c r="Y1431" s="145"/>
      <c r="Z1431" s="145"/>
      <c r="AA1431" s="145"/>
      <c r="AB1431" s="145"/>
      <c r="AC1431" s="145"/>
      <c r="AD1431" s="145"/>
      <c r="AE1431" s="144"/>
      <c r="AF1431" s="144"/>
      <c r="AG1431" s="144"/>
      <c r="AH1431" s="144"/>
      <c r="AI1431" s="144"/>
      <c r="AJ1431" s="144"/>
      <c r="AK1431" s="144"/>
      <c r="AL1431" s="144"/>
      <c r="AM1431" s="144"/>
      <c r="AN1431" s="144"/>
      <c r="AO1431" s="144"/>
      <c r="AP1431" s="144"/>
      <c r="AQ1431" s="144"/>
      <c r="AR1431" s="144"/>
      <c r="AS1431" s="144"/>
      <c r="AT1431" s="144"/>
      <c r="AU1431" s="144"/>
      <c r="AV1431" s="144"/>
      <c r="AW1431" s="144"/>
      <c r="AX1431" s="144"/>
      <c r="AY1431" s="144"/>
      <c r="AZ1431" s="144"/>
      <c r="BA1431" s="144"/>
      <c r="BB1431" s="144"/>
      <c r="BC1431" s="144"/>
      <c r="BD1431" s="144"/>
      <c r="BE1431" s="144"/>
      <c r="BF1431" s="144"/>
    </row>
    <row r="1432" spans="3:58">
      <c r="C1432" s="144"/>
      <c r="D1432" s="144"/>
      <c r="E1432" s="144"/>
      <c r="F1432" s="144"/>
      <c r="G1432" s="144"/>
      <c r="H1432" s="144"/>
      <c r="I1432" s="144"/>
      <c r="J1432" s="144"/>
      <c r="K1432" s="144"/>
      <c r="L1432" s="144"/>
      <c r="M1432" s="144"/>
      <c r="N1432" s="144"/>
      <c r="O1432" s="144"/>
      <c r="P1432" s="144"/>
      <c r="Q1432" s="145"/>
      <c r="R1432" s="145"/>
      <c r="S1432" s="145"/>
      <c r="T1432" s="145"/>
      <c r="U1432" s="145"/>
      <c r="V1432" s="145"/>
      <c r="W1432" s="145"/>
      <c r="X1432" s="145"/>
      <c r="Y1432" s="145"/>
      <c r="Z1432" s="145"/>
      <c r="AA1432" s="145"/>
      <c r="AB1432" s="145"/>
      <c r="AC1432" s="145"/>
      <c r="AD1432" s="145"/>
      <c r="AE1432" s="144"/>
      <c r="AF1432" s="144"/>
      <c r="AG1432" s="144"/>
      <c r="AH1432" s="144"/>
      <c r="AI1432" s="144"/>
      <c r="AJ1432" s="144"/>
      <c r="AK1432" s="144"/>
      <c r="AL1432" s="144"/>
      <c r="AM1432" s="144"/>
      <c r="AN1432" s="144"/>
      <c r="AO1432" s="144"/>
      <c r="AP1432" s="144"/>
      <c r="AQ1432" s="144"/>
      <c r="AR1432" s="144"/>
      <c r="AS1432" s="144"/>
      <c r="AT1432" s="144"/>
      <c r="AU1432" s="144"/>
      <c r="AV1432" s="144"/>
      <c r="AW1432" s="144"/>
      <c r="AX1432" s="144"/>
      <c r="AY1432" s="144"/>
      <c r="AZ1432" s="144"/>
      <c r="BA1432" s="144"/>
      <c r="BB1432" s="144"/>
      <c r="BC1432" s="144"/>
      <c r="BD1432" s="144"/>
      <c r="BE1432" s="144"/>
      <c r="BF1432" s="144"/>
    </row>
    <row r="1433" spans="3:58">
      <c r="C1433" s="144"/>
      <c r="D1433" s="144"/>
      <c r="E1433" s="144"/>
      <c r="F1433" s="144"/>
      <c r="G1433" s="144"/>
      <c r="H1433" s="144"/>
      <c r="I1433" s="144"/>
      <c r="J1433" s="144"/>
      <c r="K1433" s="144"/>
      <c r="L1433" s="144"/>
      <c r="M1433" s="144"/>
      <c r="N1433" s="144"/>
      <c r="O1433" s="144"/>
      <c r="P1433" s="144"/>
      <c r="Q1433" s="145"/>
      <c r="R1433" s="145"/>
      <c r="S1433" s="145"/>
      <c r="T1433" s="145"/>
      <c r="U1433" s="145"/>
      <c r="V1433" s="145"/>
      <c r="W1433" s="145"/>
      <c r="X1433" s="145"/>
      <c r="Y1433" s="145"/>
      <c r="Z1433" s="145"/>
      <c r="AA1433" s="145"/>
      <c r="AB1433" s="145"/>
      <c r="AC1433" s="145"/>
      <c r="AD1433" s="145"/>
      <c r="AE1433" s="144"/>
      <c r="AF1433" s="144"/>
      <c r="AG1433" s="144"/>
      <c r="AH1433" s="144"/>
      <c r="AI1433" s="144"/>
      <c r="AJ1433" s="144"/>
      <c r="AK1433" s="144"/>
      <c r="AL1433" s="144"/>
      <c r="AM1433" s="144"/>
      <c r="AN1433" s="144"/>
      <c r="AO1433" s="144"/>
      <c r="AP1433" s="144"/>
      <c r="AQ1433" s="144"/>
      <c r="AR1433" s="144"/>
      <c r="AS1433" s="144"/>
      <c r="AT1433" s="144"/>
      <c r="AU1433" s="144"/>
      <c r="AV1433" s="144"/>
      <c r="AW1433" s="144"/>
      <c r="AX1433" s="144"/>
      <c r="AY1433" s="144"/>
      <c r="AZ1433" s="144"/>
      <c r="BA1433" s="144"/>
      <c r="BB1433" s="144"/>
      <c r="BC1433" s="144"/>
      <c r="BD1433" s="144"/>
      <c r="BE1433" s="144"/>
      <c r="BF1433" s="144"/>
    </row>
    <row r="1434" spans="3:58">
      <c r="C1434" s="144"/>
      <c r="D1434" s="144"/>
      <c r="E1434" s="144"/>
      <c r="F1434" s="144"/>
      <c r="G1434" s="144"/>
      <c r="H1434" s="144"/>
      <c r="I1434" s="144"/>
      <c r="J1434" s="144"/>
      <c r="K1434" s="144"/>
      <c r="L1434" s="144"/>
      <c r="M1434" s="144"/>
      <c r="N1434" s="144"/>
      <c r="O1434" s="144"/>
      <c r="P1434" s="144"/>
      <c r="Q1434" s="145"/>
      <c r="R1434" s="145"/>
      <c r="S1434" s="145"/>
      <c r="T1434" s="145"/>
      <c r="U1434" s="145"/>
      <c r="V1434" s="145"/>
      <c r="W1434" s="145"/>
      <c r="X1434" s="145"/>
      <c r="Y1434" s="145"/>
      <c r="Z1434" s="145"/>
      <c r="AA1434" s="145"/>
      <c r="AB1434" s="145"/>
      <c r="AC1434" s="145"/>
      <c r="AD1434" s="145"/>
      <c r="AE1434" s="144"/>
      <c r="AF1434" s="144"/>
      <c r="AG1434" s="144"/>
      <c r="AH1434" s="144"/>
      <c r="AI1434" s="144"/>
      <c r="AJ1434" s="144"/>
      <c r="AK1434" s="144"/>
      <c r="AL1434" s="144"/>
      <c r="AM1434" s="144"/>
      <c r="AN1434" s="144"/>
      <c r="AO1434" s="144"/>
      <c r="AP1434" s="144"/>
      <c r="AQ1434" s="144"/>
      <c r="AR1434" s="144"/>
      <c r="AS1434" s="144"/>
      <c r="AT1434" s="144"/>
      <c r="AU1434" s="144"/>
      <c r="AV1434" s="144"/>
      <c r="AW1434" s="144"/>
      <c r="AX1434" s="144"/>
      <c r="AY1434" s="144"/>
      <c r="AZ1434" s="144"/>
      <c r="BA1434" s="144"/>
      <c r="BB1434" s="144"/>
      <c r="BC1434" s="144"/>
      <c r="BD1434" s="144"/>
      <c r="BE1434" s="144"/>
      <c r="BF1434" s="144"/>
    </row>
    <row r="1435" spans="3:58">
      <c r="C1435" s="144"/>
      <c r="D1435" s="144"/>
      <c r="E1435" s="144"/>
      <c r="F1435" s="144"/>
      <c r="G1435" s="144"/>
      <c r="H1435" s="144"/>
      <c r="I1435" s="144"/>
      <c r="J1435" s="144"/>
      <c r="K1435" s="144"/>
      <c r="L1435" s="144"/>
      <c r="M1435" s="144"/>
      <c r="N1435" s="144"/>
      <c r="O1435" s="144"/>
      <c r="P1435" s="144"/>
      <c r="Q1435" s="145"/>
      <c r="R1435" s="145"/>
      <c r="S1435" s="145"/>
      <c r="T1435" s="145"/>
      <c r="U1435" s="145"/>
      <c r="V1435" s="145"/>
      <c r="W1435" s="145"/>
      <c r="X1435" s="145"/>
      <c r="Y1435" s="145"/>
      <c r="Z1435" s="145"/>
      <c r="AA1435" s="145"/>
      <c r="AB1435" s="145"/>
      <c r="AC1435" s="145"/>
      <c r="AD1435" s="145"/>
      <c r="AE1435" s="144"/>
      <c r="AF1435" s="144"/>
      <c r="AG1435" s="144"/>
      <c r="AH1435" s="144"/>
      <c r="AI1435" s="144"/>
      <c r="AJ1435" s="144"/>
      <c r="AK1435" s="144"/>
      <c r="AL1435" s="144"/>
      <c r="AM1435" s="144"/>
      <c r="AN1435" s="144"/>
      <c r="AO1435" s="144"/>
      <c r="AP1435" s="144"/>
      <c r="AQ1435" s="144"/>
      <c r="AR1435" s="144"/>
      <c r="AS1435" s="144"/>
      <c r="AT1435" s="144"/>
      <c r="AU1435" s="144"/>
      <c r="AV1435" s="144"/>
      <c r="AW1435" s="144"/>
      <c r="AX1435" s="144"/>
      <c r="AY1435" s="144"/>
      <c r="AZ1435" s="144"/>
      <c r="BA1435" s="144"/>
      <c r="BB1435" s="144"/>
      <c r="BC1435" s="144"/>
      <c r="BD1435" s="144"/>
      <c r="BE1435" s="144"/>
      <c r="BF1435" s="144"/>
    </row>
    <row r="1436" spans="3:58">
      <c r="C1436" s="144"/>
      <c r="D1436" s="144"/>
      <c r="E1436" s="144"/>
      <c r="F1436" s="144"/>
      <c r="G1436" s="144"/>
      <c r="H1436" s="144"/>
      <c r="I1436" s="144"/>
      <c r="J1436" s="144"/>
      <c r="K1436" s="144"/>
      <c r="L1436" s="144"/>
      <c r="M1436" s="144"/>
      <c r="N1436" s="144"/>
      <c r="O1436" s="144"/>
      <c r="P1436" s="144"/>
      <c r="Q1436" s="145"/>
      <c r="R1436" s="145"/>
      <c r="S1436" s="145"/>
      <c r="T1436" s="145"/>
      <c r="U1436" s="145"/>
      <c r="V1436" s="145"/>
      <c r="W1436" s="145"/>
      <c r="X1436" s="145"/>
      <c r="Y1436" s="145"/>
      <c r="Z1436" s="145"/>
      <c r="AA1436" s="145"/>
      <c r="AB1436" s="145"/>
      <c r="AC1436" s="145"/>
      <c r="AD1436" s="145"/>
      <c r="AE1436" s="144"/>
      <c r="AF1436" s="144"/>
      <c r="AG1436" s="144"/>
      <c r="AH1436" s="144"/>
      <c r="AI1436" s="144"/>
      <c r="AJ1436" s="144"/>
      <c r="AK1436" s="144"/>
      <c r="AL1436" s="144"/>
      <c r="AM1436" s="144"/>
      <c r="AN1436" s="144"/>
      <c r="AO1436" s="144"/>
      <c r="AP1436" s="144"/>
      <c r="AQ1436" s="144"/>
      <c r="AR1436" s="144"/>
      <c r="AS1436" s="144"/>
      <c r="AT1436" s="144"/>
      <c r="AU1436" s="144"/>
      <c r="AV1436" s="144"/>
      <c r="AW1436" s="144"/>
      <c r="AX1436" s="144"/>
      <c r="AY1436" s="144"/>
      <c r="AZ1436" s="144"/>
      <c r="BA1436" s="144"/>
      <c r="BB1436" s="144"/>
      <c r="BC1436" s="144"/>
      <c r="BD1436" s="144"/>
      <c r="BE1436" s="144"/>
      <c r="BF1436" s="144"/>
    </row>
    <row r="1437" spans="3:58">
      <c r="C1437" s="144"/>
      <c r="D1437" s="144"/>
      <c r="E1437" s="144"/>
      <c r="F1437" s="144"/>
      <c r="G1437" s="144"/>
      <c r="H1437" s="144"/>
      <c r="I1437" s="144"/>
      <c r="J1437" s="144"/>
      <c r="K1437" s="144"/>
      <c r="L1437" s="144"/>
      <c r="M1437" s="144"/>
      <c r="N1437" s="144"/>
      <c r="O1437" s="144"/>
      <c r="P1437" s="144"/>
      <c r="Q1437" s="145"/>
      <c r="R1437" s="145"/>
      <c r="S1437" s="145"/>
      <c r="T1437" s="145"/>
      <c r="U1437" s="145"/>
      <c r="V1437" s="145"/>
      <c r="W1437" s="145"/>
      <c r="X1437" s="145"/>
      <c r="Y1437" s="145"/>
      <c r="Z1437" s="145"/>
      <c r="AA1437" s="145"/>
      <c r="AB1437" s="145"/>
      <c r="AC1437" s="145"/>
      <c r="AD1437" s="145"/>
      <c r="AE1437" s="144"/>
      <c r="AF1437" s="144"/>
      <c r="AG1437" s="144"/>
      <c r="AH1437" s="144"/>
      <c r="AI1437" s="144"/>
      <c r="AJ1437" s="144"/>
      <c r="AK1437" s="144"/>
      <c r="AL1437" s="144"/>
      <c r="AM1437" s="144"/>
      <c r="AN1437" s="144"/>
      <c r="AO1437" s="144"/>
      <c r="AP1437" s="144"/>
      <c r="AQ1437" s="144"/>
      <c r="AR1437" s="144"/>
      <c r="AS1437" s="144"/>
      <c r="AT1437" s="144"/>
      <c r="AU1437" s="144"/>
      <c r="AV1437" s="144"/>
      <c r="AW1437" s="144"/>
      <c r="AX1437" s="144"/>
      <c r="AY1437" s="144"/>
      <c r="AZ1437" s="144"/>
      <c r="BA1437" s="144"/>
      <c r="BB1437" s="144"/>
      <c r="BC1437" s="144"/>
      <c r="BD1437" s="144"/>
      <c r="BE1437" s="144"/>
      <c r="BF1437" s="144"/>
    </row>
    <row r="1438" spans="3:58">
      <c r="C1438" s="144"/>
      <c r="D1438" s="144"/>
      <c r="E1438" s="144"/>
      <c r="F1438" s="144"/>
      <c r="G1438" s="144"/>
      <c r="H1438" s="144"/>
      <c r="I1438" s="144"/>
      <c r="J1438" s="144"/>
      <c r="K1438" s="144"/>
      <c r="L1438" s="144"/>
      <c r="M1438" s="144"/>
      <c r="N1438" s="144"/>
      <c r="O1438" s="144"/>
      <c r="P1438" s="144"/>
      <c r="Q1438" s="145"/>
      <c r="R1438" s="145"/>
      <c r="S1438" s="145"/>
      <c r="T1438" s="145"/>
      <c r="U1438" s="145"/>
      <c r="V1438" s="145"/>
      <c r="W1438" s="145"/>
      <c r="X1438" s="145"/>
      <c r="Y1438" s="145"/>
      <c r="Z1438" s="145"/>
      <c r="AA1438" s="145"/>
      <c r="AB1438" s="145"/>
      <c r="AC1438" s="145"/>
      <c r="AD1438" s="145"/>
      <c r="AE1438" s="144"/>
      <c r="AF1438" s="144"/>
      <c r="AG1438" s="144"/>
      <c r="AH1438" s="144"/>
      <c r="AI1438" s="144"/>
      <c r="AJ1438" s="144"/>
      <c r="AK1438" s="144"/>
      <c r="AL1438" s="144"/>
      <c r="AM1438" s="144"/>
      <c r="AN1438" s="144"/>
      <c r="AO1438" s="144"/>
      <c r="AP1438" s="144"/>
      <c r="AQ1438" s="144"/>
      <c r="AR1438" s="144"/>
      <c r="AS1438" s="144"/>
      <c r="AT1438" s="144"/>
      <c r="AU1438" s="144"/>
      <c r="AV1438" s="144"/>
      <c r="AW1438" s="144"/>
      <c r="AX1438" s="144"/>
      <c r="AY1438" s="144"/>
      <c r="AZ1438" s="144"/>
      <c r="BA1438" s="144"/>
      <c r="BB1438" s="144"/>
      <c r="BC1438" s="144"/>
      <c r="BD1438" s="144"/>
      <c r="BE1438" s="144"/>
      <c r="BF1438" s="144"/>
    </row>
    <row r="1439" spans="3:58">
      <c r="C1439" s="144"/>
      <c r="D1439" s="144"/>
      <c r="E1439" s="144"/>
      <c r="F1439" s="144"/>
      <c r="G1439" s="144"/>
      <c r="H1439" s="144"/>
      <c r="I1439" s="144"/>
      <c r="J1439" s="144"/>
      <c r="K1439" s="144"/>
      <c r="L1439" s="144"/>
      <c r="M1439" s="144"/>
      <c r="N1439" s="144"/>
      <c r="O1439" s="144"/>
      <c r="P1439" s="144"/>
      <c r="Q1439" s="145"/>
      <c r="R1439" s="145"/>
      <c r="S1439" s="145"/>
      <c r="T1439" s="145"/>
      <c r="U1439" s="145"/>
      <c r="V1439" s="145"/>
      <c r="W1439" s="145"/>
      <c r="X1439" s="145"/>
      <c r="Y1439" s="145"/>
      <c r="Z1439" s="145"/>
      <c r="AA1439" s="145"/>
      <c r="AB1439" s="145"/>
      <c r="AC1439" s="145"/>
      <c r="AD1439" s="145"/>
      <c r="AE1439" s="144"/>
      <c r="AF1439" s="144"/>
      <c r="AG1439" s="144"/>
      <c r="AH1439" s="144"/>
      <c r="AI1439" s="144"/>
      <c r="AJ1439" s="144"/>
      <c r="AK1439" s="144"/>
      <c r="AL1439" s="144"/>
      <c r="AM1439" s="144"/>
      <c r="AN1439" s="144"/>
      <c r="AO1439" s="144"/>
      <c r="AP1439" s="144"/>
      <c r="AQ1439" s="144"/>
      <c r="AR1439" s="144"/>
      <c r="AS1439" s="144"/>
      <c r="AT1439" s="144"/>
      <c r="AU1439" s="144"/>
      <c r="AV1439" s="144"/>
      <c r="AW1439" s="144"/>
      <c r="AX1439" s="144"/>
      <c r="AY1439" s="144"/>
      <c r="AZ1439" s="144"/>
      <c r="BA1439" s="144"/>
      <c r="BB1439" s="144"/>
      <c r="BC1439" s="144"/>
      <c r="BD1439" s="144"/>
      <c r="BE1439" s="144"/>
      <c r="BF1439" s="144"/>
    </row>
    <row r="1440" spans="3:58">
      <c r="C1440" s="144"/>
      <c r="D1440" s="144"/>
      <c r="E1440" s="144"/>
      <c r="F1440" s="144"/>
      <c r="G1440" s="144"/>
      <c r="H1440" s="144"/>
      <c r="I1440" s="144"/>
      <c r="J1440" s="144"/>
      <c r="K1440" s="144"/>
      <c r="L1440" s="144"/>
      <c r="M1440" s="144"/>
      <c r="N1440" s="144"/>
      <c r="O1440" s="144"/>
      <c r="P1440" s="144"/>
      <c r="Q1440" s="145"/>
      <c r="R1440" s="145"/>
      <c r="S1440" s="145"/>
      <c r="T1440" s="145"/>
      <c r="U1440" s="145"/>
      <c r="V1440" s="145"/>
      <c r="W1440" s="145"/>
      <c r="X1440" s="145"/>
      <c r="Y1440" s="145"/>
      <c r="Z1440" s="145"/>
      <c r="AA1440" s="145"/>
      <c r="AB1440" s="145"/>
      <c r="AC1440" s="145"/>
      <c r="AD1440" s="145"/>
      <c r="AE1440" s="144"/>
      <c r="AF1440" s="144"/>
      <c r="AG1440" s="144"/>
      <c r="AH1440" s="144"/>
      <c r="AI1440" s="144"/>
      <c r="AJ1440" s="144"/>
      <c r="AK1440" s="144"/>
      <c r="AL1440" s="144"/>
      <c r="AM1440" s="144"/>
      <c r="AN1440" s="144"/>
      <c r="AO1440" s="144"/>
      <c r="AP1440" s="144"/>
      <c r="AQ1440" s="144"/>
      <c r="AR1440" s="144"/>
      <c r="AS1440" s="144"/>
      <c r="AT1440" s="144"/>
      <c r="AU1440" s="144"/>
      <c r="AV1440" s="144"/>
      <c r="AW1440" s="144"/>
      <c r="AX1440" s="144"/>
      <c r="AY1440" s="144"/>
      <c r="AZ1440" s="144"/>
      <c r="BA1440" s="144"/>
      <c r="BB1440" s="144"/>
      <c r="BC1440" s="144"/>
      <c r="BD1440" s="144"/>
      <c r="BE1440" s="144"/>
      <c r="BF1440" s="144"/>
    </row>
    <row r="1441" spans="3:58">
      <c r="C1441" s="144"/>
      <c r="D1441" s="144"/>
      <c r="E1441" s="144"/>
      <c r="F1441" s="144"/>
      <c r="G1441" s="144"/>
      <c r="H1441" s="144"/>
      <c r="I1441" s="144"/>
      <c r="J1441" s="144"/>
      <c r="K1441" s="144"/>
      <c r="L1441" s="144"/>
      <c r="M1441" s="144"/>
      <c r="N1441" s="144"/>
      <c r="O1441" s="144"/>
      <c r="P1441" s="144"/>
      <c r="Q1441" s="145"/>
      <c r="R1441" s="145"/>
      <c r="S1441" s="145"/>
      <c r="T1441" s="145"/>
      <c r="U1441" s="145"/>
      <c r="V1441" s="145"/>
      <c r="W1441" s="145"/>
      <c r="X1441" s="145"/>
      <c r="Y1441" s="145"/>
      <c r="Z1441" s="145"/>
      <c r="AA1441" s="145"/>
      <c r="AB1441" s="145"/>
      <c r="AC1441" s="145"/>
      <c r="AD1441" s="145"/>
      <c r="AE1441" s="144"/>
      <c r="AF1441" s="144"/>
      <c r="AG1441" s="144"/>
      <c r="AH1441" s="144"/>
      <c r="AI1441" s="144"/>
      <c r="AJ1441" s="144"/>
      <c r="AK1441" s="144"/>
      <c r="AL1441" s="144"/>
      <c r="AM1441" s="144"/>
      <c r="AN1441" s="144"/>
      <c r="AO1441" s="144"/>
      <c r="AP1441" s="144"/>
      <c r="AQ1441" s="144"/>
      <c r="AR1441" s="144"/>
      <c r="AS1441" s="144"/>
      <c r="AT1441" s="144"/>
      <c r="AU1441" s="144"/>
      <c r="AV1441" s="144"/>
      <c r="AW1441" s="144"/>
      <c r="AX1441" s="144"/>
      <c r="AY1441" s="144"/>
      <c r="AZ1441" s="144"/>
      <c r="BA1441" s="144"/>
      <c r="BB1441" s="144"/>
      <c r="BC1441" s="144"/>
      <c r="BD1441" s="144"/>
      <c r="BE1441" s="144"/>
      <c r="BF1441" s="144"/>
    </row>
    <row r="1442" spans="3:58">
      <c r="C1442" s="144"/>
      <c r="D1442" s="144"/>
      <c r="E1442" s="144"/>
      <c r="F1442" s="144"/>
      <c r="G1442" s="144"/>
      <c r="H1442" s="144"/>
      <c r="I1442" s="144"/>
      <c r="J1442" s="144"/>
      <c r="K1442" s="144"/>
      <c r="L1442" s="144"/>
      <c r="M1442" s="144"/>
      <c r="N1442" s="144"/>
      <c r="O1442" s="144"/>
      <c r="P1442" s="144"/>
      <c r="Q1442" s="145"/>
      <c r="R1442" s="145"/>
      <c r="S1442" s="145"/>
      <c r="T1442" s="145"/>
      <c r="U1442" s="145"/>
      <c r="V1442" s="145"/>
      <c r="W1442" s="145"/>
      <c r="X1442" s="145"/>
      <c r="Y1442" s="145"/>
      <c r="Z1442" s="145"/>
      <c r="AA1442" s="145"/>
      <c r="AB1442" s="145"/>
      <c r="AC1442" s="145"/>
      <c r="AD1442" s="145"/>
      <c r="AE1442" s="144"/>
      <c r="AF1442" s="144"/>
      <c r="AG1442" s="144"/>
      <c r="AH1442" s="144"/>
      <c r="AI1442" s="144"/>
      <c r="AJ1442" s="144"/>
      <c r="AK1442" s="144"/>
      <c r="AL1442" s="144"/>
      <c r="AM1442" s="144"/>
      <c r="AN1442" s="144"/>
      <c r="AO1442" s="144"/>
      <c r="AP1442" s="144"/>
      <c r="AQ1442" s="144"/>
      <c r="AR1442" s="144"/>
      <c r="AS1442" s="144"/>
      <c r="AT1442" s="144"/>
      <c r="AU1442" s="144"/>
      <c r="AV1442" s="144"/>
      <c r="AW1442" s="144"/>
      <c r="AX1442" s="144"/>
      <c r="AY1442" s="144"/>
      <c r="AZ1442" s="144"/>
      <c r="BA1442" s="144"/>
      <c r="BB1442" s="144"/>
      <c r="BC1442" s="144"/>
      <c r="BD1442" s="144"/>
      <c r="BE1442" s="144"/>
      <c r="BF1442" s="144"/>
    </row>
    <row r="1443" spans="3:58">
      <c r="C1443" s="144"/>
      <c r="D1443" s="144"/>
      <c r="E1443" s="144"/>
      <c r="F1443" s="144"/>
      <c r="G1443" s="144"/>
      <c r="H1443" s="144"/>
      <c r="I1443" s="144"/>
      <c r="J1443" s="144"/>
      <c r="K1443" s="144"/>
      <c r="L1443" s="144"/>
      <c r="M1443" s="144"/>
      <c r="N1443" s="144"/>
      <c r="O1443" s="144"/>
      <c r="P1443" s="144"/>
      <c r="Q1443" s="145"/>
      <c r="R1443" s="145"/>
      <c r="S1443" s="145"/>
      <c r="T1443" s="145"/>
      <c r="U1443" s="145"/>
      <c r="V1443" s="145"/>
      <c r="W1443" s="145"/>
      <c r="X1443" s="145"/>
      <c r="Y1443" s="145"/>
      <c r="Z1443" s="145"/>
      <c r="AA1443" s="145"/>
      <c r="AB1443" s="145"/>
      <c r="AC1443" s="145"/>
      <c r="AD1443" s="145"/>
      <c r="AE1443" s="144"/>
      <c r="AF1443" s="144"/>
      <c r="AG1443" s="144"/>
      <c r="AH1443" s="144"/>
      <c r="AI1443" s="144"/>
      <c r="AJ1443" s="144"/>
      <c r="AK1443" s="144"/>
      <c r="AL1443" s="144"/>
      <c r="AM1443" s="144"/>
      <c r="AN1443" s="144"/>
      <c r="AO1443" s="144"/>
      <c r="AP1443" s="144"/>
      <c r="AQ1443" s="144"/>
      <c r="AR1443" s="144"/>
      <c r="AS1443" s="144"/>
      <c r="AT1443" s="144"/>
      <c r="AU1443" s="144"/>
      <c r="AV1443" s="144"/>
      <c r="AW1443" s="144"/>
      <c r="AX1443" s="144"/>
      <c r="AY1443" s="144"/>
      <c r="AZ1443" s="144"/>
      <c r="BA1443" s="144"/>
      <c r="BB1443" s="144"/>
      <c r="BC1443" s="144"/>
      <c r="BD1443" s="144"/>
      <c r="BE1443" s="144"/>
      <c r="BF1443" s="144"/>
    </row>
    <row r="1444" spans="3:58">
      <c r="C1444" s="144"/>
      <c r="D1444" s="144"/>
      <c r="E1444" s="144"/>
      <c r="F1444" s="144"/>
      <c r="G1444" s="144"/>
      <c r="H1444" s="144"/>
      <c r="I1444" s="144"/>
      <c r="J1444" s="144"/>
      <c r="K1444" s="144"/>
      <c r="L1444" s="144"/>
      <c r="M1444" s="144"/>
      <c r="N1444" s="144"/>
      <c r="O1444" s="144"/>
      <c r="P1444" s="144"/>
      <c r="Q1444" s="145"/>
      <c r="R1444" s="145"/>
      <c r="S1444" s="145"/>
      <c r="T1444" s="145"/>
      <c r="U1444" s="145"/>
      <c r="V1444" s="145"/>
      <c r="W1444" s="145"/>
      <c r="X1444" s="145"/>
      <c r="Y1444" s="145"/>
      <c r="Z1444" s="145"/>
      <c r="AA1444" s="145"/>
      <c r="AB1444" s="145"/>
      <c r="AC1444" s="145"/>
      <c r="AD1444" s="145"/>
      <c r="AE1444" s="144"/>
      <c r="AF1444" s="144"/>
      <c r="AG1444" s="144"/>
      <c r="AH1444" s="144"/>
      <c r="AI1444" s="144"/>
      <c r="AJ1444" s="144"/>
      <c r="AK1444" s="144"/>
      <c r="AL1444" s="144"/>
      <c r="AM1444" s="144"/>
      <c r="AN1444" s="144"/>
      <c r="AO1444" s="144"/>
      <c r="AP1444" s="144"/>
      <c r="AQ1444" s="144"/>
      <c r="AR1444" s="144"/>
      <c r="AS1444" s="144"/>
      <c r="AT1444" s="144"/>
      <c r="AU1444" s="144"/>
      <c r="AV1444" s="144"/>
      <c r="AW1444" s="144"/>
      <c r="AX1444" s="144"/>
      <c r="AY1444" s="144"/>
      <c r="AZ1444" s="144"/>
      <c r="BA1444" s="144"/>
      <c r="BB1444" s="144"/>
      <c r="BC1444" s="144"/>
      <c r="BD1444" s="144"/>
      <c r="BE1444" s="144"/>
      <c r="BF1444" s="144"/>
    </row>
    <row r="1445" spans="3:58">
      <c r="C1445" s="144"/>
      <c r="D1445" s="144"/>
      <c r="E1445" s="144"/>
      <c r="F1445" s="144"/>
      <c r="G1445" s="144"/>
      <c r="H1445" s="144"/>
      <c r="I1445" s="144"/>
      <c r="J1445" s="144"/>
      <c r="K1445" s="144"/>
      <c r="L1445" s="144"/>
      <c r="M1445" s="144"/>
      <c r="N1445" s="144"/>
      <c r="O1445" s="144"/>
      <c r="P1445" s="144"/>
      <c r="Q1445" s="145"/>
      <c r="R1445" s="145"/>
      <c r="S1445" s="145"/>
      <c r="T1445" s="145"/>
      <c r="U1445" s="145"/>
      <c r="V1445" s="145"/>
      <c r="W1445" s="145"/>
      <c r="X1445" s="145"/>
      <c r="Y1445" s="145"/>
      <c r="Z1445" s="145"/>
      <c r="AA1445" s="145"/>
      <c r="AB1445" s="145"/>
      <c r="AC1445" s="145"/>
      <c r="AD1445" s="145"/>
      <c r="AE1445" s="144"/>
      <c r="AF1445" s="144"/>
      <c r="AG1445" s="144"/>
      <c r="AH1445" s="144"/>
      <c r="AI1445" s="144"/>
      <c r="AJ1445" s="144"/>
      <c r="AK1445" s="144"/>
      <c r="AL1445" s="144"/>
      <c r="AM1445" s="144"/>
      <c r="AN1445" s="144"/>
      <c r="AO1445" s="144"/>
      <c r="AP1445" s="144"/>
      <c r="AQ1445" s="144"/>
      <c r="AR1445" s="144"/>
      <c r="AS1445" s="144"/>
      <c r="AT1445" s="144"/>
      <c r="AU1445" s="144"/>
      <c r="AV1445" s="144"/>
      <c r="AW1445" s="144"/>
      <c r="AX1445" s="144"/>
      <c r="AY1445" s="144"/>
      <c r="AZ1445" s="144"/>
      <c r="BA1445" s="144"/>
      <c r="BB1445" s="144"/>
      <c r="BC1445" s="144"/>
      <c r="BD1445" s="144"/>
      <c r="BE1445" s="144"/>
      <c r="BF1445" s="144"/>
    </row>
    <row r="1446" spans="3:58">
      <c r="C1446" s="144"/>
      <c r="D1446" s="144"/>
      <c r="E1446" s="144"/>
      <c r="F1446" s="144"/>
      <c r="G1446" s="144"/>
      <c r="H1446" s="144"/>
      <c r="I1446" s="144"/>
      <c r="J1446" s="144"/>
      <c r="K1446" s="144"/>
      <c r="L1446" s="144"/>
      <c r="M1446" s="144"/>
      <c r="N1446" s="144"/>
      <c r="O1446" s="144"/>
      <c r="P1446" s="144"/>
      <c r="Q1446" s="145"/>
      <c r="R1446" s="145"/>
      <c r="S1446" s="145"/>
      <c r="T1446" s="145"/>
      <c r="U1446" s="145"/>
      <c r="V1446" s="145"/>
      <c r="W1446" s="145"/>
      <c r="X1446" s="145"/>
      <c r="Y1446" s="145"/>
      <c r="Z1446" s="145"/>
      <c r="AA1446" s="145"/>
      <c r="AB1446" s="145"/>
      <c r="AC1446" s="145"/>
      <c r="AD1446" s="145"/>
      <c r="AE1446" s="144"/>
      <c r="AF1446" s="144"/>
      <c r="AG1446" s="144"/>
      <c r="AH1446" s="144"/>
      <c r="AI1446" s="144"/>
      <c r="AJ1446" s="144"/>
      <c r="AK1446" s="144"/>
      <c r="AL1446" s="144"/>
      <c r="AM1446" s="144"/>
      <c r="AN1446" s="144"/>
      <c r="AO1446" s="144"/>
      <c r="AP1446" s="144"/>
      <c r="AQ1446" s="144"/>
      <c r="AR1446" s="144"/>
      <c r="AS1446" s="144"/>
      <c r="AT1446" s="144"/>
      <c r="AU1446" s="144"/>
      <c r="AV1446" s="144"/>
      <c r="AW1446" s="144"/>
      <c r="AX1446" s="144"/>
      <c r="AY1446" s="144"/>
      <c r="AZ1446" s="144"/>
      <c r="BA1446" s="144"/>
      <c r="BB1446" s="144"/>
      <c r="BC1446" s="144"/>
      <c r="BD1446" s="144"/>
      <c r="BE1446" s="144"/>
      <c r="BF1446" s="144"/>
    </row>
    <row r="1447" spans="3:58">
      <c r="C1447" s="144"/>
      <c r="D1447" s="144"/>
      <c r="E1447" s="144"/>
      <c r="F1447" s="144"/>
      <c r="G1447" s="144"/>
      <c r="H1447" s="144"/>
      <c r="I1447" s="144"/>
      <c r="J1447" s="144"/>
      <c r="K1447" s="144"/>
      <c r="L1447" s="144"/>
      <c r="M1447" s="144"/>
      <c r="N1447" s="144"/>
      <c r="O1447" s="144"/>
      <c r="P1447" s="144"/>
      <c r="Q1447" s="145"/>
      <c r="R1447" s="145"/>
      <c r="S1447" s="145"/>
      <c r="T1447" s="145"/>
      <c r="U1447" s="145"/>
      <c r="V1447" s="145"/>
      <c r="W1447" s="145"/>
      <c r="X1447" s="145"/>
      <c r="Y1447" s="145"/>
      <c r="Z1447" s="145"/>
      <c r="AA1447" s="145"/>
      <c r="AB1447" s="145"/>
      <c r="AC1447" s="145"/>
      <c r="AD1447" s="145"/>
      <c r="AE1447" s="144"/>
      <c r="AF1447" s="144"/>
      <c r="AG1447" s="144"/>
      <c r="AH1447" s="144"/>
      <c r="AI1447" s="144"/>
      <c r="AJ1447" s="144"/>
      <c r="AK1447" s="144"/>
      <c r="AL1447" s="144"/>
      <c r="AM1447" s="144"/>
      <c r="AN1447" s="144"/>
      <c r="AO1447" s="144"/>
      <c r="AP1447" s="144"/>
      <c r="AQ1447" s="144"/>
      <c r="AR1447" s="144"/>
      <c r="AS1447" s="144"/>
      <c r="AT1447" s="144"/>
      <c r="AU1447" s="144"/>
      <c r="AV1447" s="144"/>
      <c r="AW1447" s="144"/>
      <c r="AX1447" s="144"/>
      <c r="AY1447" s="144"/>
      <c r="AZ1447" s="144"/>
      <c r="BA1447" s="144"/>
      <c r="BB1447" s="144"/>
      <c r="BC1447" s="144"/>
      <c r="BD1447" s="144"/>
      <c r="BE1447" s="144"/>
      <c r="BF1447" s="144"/>
    </row>
    <row r="1448" spans="3:58">
      <c r="C1448" s="144"/>
      <c r="D1448" s="144"/>
      <c r="E1448" s="144"/>
      <c r="F1448" s="144"/>
      <c r="G1448" s="144"/>
      <c r="H1448" s="144"/>
      <c r="I1448" s="144"/>
      <c r="J1448" s="144"/>
      <c r="K1448" s="144"/>
      <c r="L1448" s="144"/>
      <c r="M1448" s="144"/>
      <c r="N1448" s="144"/>
      <c r="O1448" s="144"/>
      <c r="P1448" s="144"/>
      <c r="Q1448" s="145"/>
      <c r="R1448" s="145"/>
      <c r="S1448" s="145"/>
      <c r="T1448" s="145"/>
      <c r="U1448" s="145"/>
      <c r="V1448" s="145"/>
      <c r="W1448" s="145"/>
      <c r="X1448" s="145"/>
      <c r="Y1448" s="145"/>
      <c r="Z1448" s="145"/>
      <c r="AA1448" s="145"/>
      <c r="AB1448" s="145"/>
      <c r="AC1448" s="145"/>
      <c r="AD1448" s="145"/>
      <c r="AE1448" s="144"/>
      <c r="AF1448" s="144"/>
      <c r="AG1448" s="144"/>
      <c r="AH1448" s="144"/>
      <c r="AI1448" s="144"/>
      <c r="AJ1448" s="144"/>
      <c r="AK1448" s="144"/>
      <c r="AL1448" s="144"/>
      <c r="AM1448" s="144"/>
      <c r="AN1448" s="144"/>
      <c r="AO1448" s="144"/>
      <c r="AP1448" s="144"/>
      <c r="AQ1448" s="144"/>
      <c r="AR1448" s="144"/>
      <c r="AS1448" s="144"/>
      <c r="AT1448" s="144"/>
      <c r="AU1448" s="144"/>
      <c r="AV1448" s="144"/>
      <c r="AW1448" s="144"/>
      <c r="AX1448" s="144"/>
      <c r="AY1448" s="144"/>
      <c r="AZ1448" s="144"/>
      <c r="BA1448" s="144"/>
      <c r="BB1448" s="144"/>
      <c r="BC1448" s="144"/>
      <c r="BD1448" s="144"/>
      <c r="BE1448" s="144"/>
      <c r="BF1448" s="144"/>
    </row>
    <row r="1449" spans="3:58">
      <c r="C1449" s="144"/>
      <c r="D1449" s="144"/>
      <c r="E1449" s="144"/>
      <c r="F1449" s="144"/>
      <c r="G1449" s="144"/>
      <c r="H1449" s="144"/>
      <c r="I1449" s="144"/>
      <c r="J1449" s="144"/>
      <c r="K1449" s="144"/>
      <c r="L1449" s="144"/>
      <c r="M1449" s="144"/>
      <c r="N1449" s="144"/>
      <c r="O1449" s="144"/>
      <c r="P1449" s="144"/>
      <c r="Q1449" s="145"/>
      <c r="R1449" s="145"/>
      <c r="S1449" s="145"/>
      <c r="T1449" s="145"/>
      <c r="U1449" s="145"/>
      <c r="V1449" s="145"/>
      <c r="W1449" s="145"/>
      <c r="X1449" s="145"/>
      <c r="Y1449" s="145"/>
      <c r="Z1449" s="145"/>
      <c r="AA1449" s="145"/>
      <c r="AB1449" s="145"/>
      <c r="AC1449" s="145"/>
      <c r="AD1449" s="145"/>
      <c r="AE1449" s="144"/>
      <c r="AF1449" s="144"/>
      <c r="AG1449" s="144"/>
      <c r="AH1449" s="144"/>
      <c r="AI1449" s="144"/>
      <c r="AJ1449" s="144"/>
      <c r="AK1449" s="144"/>
      <c r="AL1449" s="144"/>
      <c r="AM1449" s="144"/>
      <c r="AN1449" s="144"/>
      <c r="AO1449" s="144"/>
      <c r="AP1449" s="144"/>
      <c r="AQ1449" s="144"/>
      <c r="AR1449" s="144"/>
      <c r="AS1449" s="144"/>
      <c r="AT1449" s="144"/>
      <c r="AU1449" s="144"/>
      <c r="AV1449" s="144"/>
      <c r="AW1449" s="144"/>
      <c r="AX1449" s="144"/>
      <c r="AY1449" s="144"/>
      <c r="AZ1449" s="144"/>
      <c r="BA1449" s="144"/>
      <c r="BB1449" s="144"/>
      <c r="BC1449" s="144"/>
      <c r="BD1449" s="144"/>
      <c r="BE1449" s="144"/>
      <c r="BF1449" s="144"/>
    </row>
    <row r="1450" spans="3:58">
      <c r="C1450" s="144"/>
      <c r="D1450" s="144"/>
      <c r="E1450" s="144"/>
      <c r="F1450" s="144"/>
      <c r="G1450" s="144"/>
      <c r="H1450" s="144"/>
      <c r="I1450" s="144"/>
      <c r="J1450" s="144"/>
      <c r="K1450" s="144"/>
      <c r="L1450" s="144"/>
      <c r="M1450" s="144"/>
      <c r="N1450" s="144"/>
      <c r="O1450" s="144"/>
      <c r="P1450" s="144"/>
      <c r="Q1450" s="145"/>
      <c r="R1450" s="145"/>
      <c r="S1450" s="145"/>
      <c r="T1450" s="145"/>
      <c r="U1450" s="145"/>
      <c r="V1450" s="145"/>
      <c r="W1450" s="145"/>
      <c r="X1450" s="145"/>
      <c r="Y1450" s="145"/>
      <c r="Z1450" s="145"/>
      <c r="AA1450" s="145"/>
      <c r="AB1450" s="145"/>
      <c r="AC1450" s="145"/>
      <c r="AD1450" s="145"/>
      <c r="AE1450" s="144"/>
      <c r="AF1450" s="144"/>
      <c r="AG1450" s="144"/>
      <c r="AH1450" s="144"/>
      <c r="AI1450" s="144"/>
      <c r="AJ1450" s="144"/>
      <c r="AK1450" s="144"/>
      <c r="AL1450" s="144"/>
      <c r="AM1450" s="144"/>
      <c r="AN1450" s="144"/>
      <c r="AO1450" s="144"/>
      <c r="AP1450" s="144"/>
      <c r="AQ1450" s="144"/>
      <c r="AR1450" s="144"/>
      <c r="AS1450" s="144"/>
      <c r="AT1450" s="144"/>
      <c r="AU1450" s="144"/>
      <c r="AV1450" s="144"/>
      <c r="AW1450" s="144"/>
      <c r="AX1450" s="144"/>
      <c r="AY1450" s="144"/>
      <c r="AZ1450" s="144"/>
      <c r="BA1450" s="144"/>
      <c r="BB1450" s="144"/>
      <c r="BC1450" s="144"/>
      <c r="BD1450" s="144"/>
      <c r="BE1450" s="144"/>
      <c r="BF1450" s="144"/>
    </row>
    <row r="1451" spans="3:58">
      <c r="C1451" s="144"/>
      <c r="D1451" s="144"/>
      <c r="E1451" s="144"/>
      <c r="F1451" s="144"/>
      <c r="G1451" s="144"/>
      <c r="H1451" s="144"/>
      <c r="I1451" s="144"/>
      <c r="J1451" s="144"/>
      <c r="K1451" s="144"/>
      <c r="L1451" s="144"/>
      <c r="M1451" s="144"/>
      <c r="N1451" s="144"/>
      <c r="O1451" s="144"/>
      <c r="P1451" s="144"/>
      <c r="Q1451" s="145"/>
      <c r="R1451" s="145"/>
      <c r="S1451" s="145"/>
      <c r="T1451" s="145"/>
      <c r="U1451" s="145"/>
      <c r="V1451" s="145"/>
      <c r="W1451" s="145"/>
      <c r="X1451" s="145"/>
      <c r="Y1451" s="145"/>
      <c r="Z1451" s="145"/>
      <c r="AA1451" s="145"/>
      <c r="AB1451" s="145"/>
      <c r="AC1451" s="145"/>
      <c r="AD1451" s="145"/>
      <c r="AE1451" s="144"/>
      <c r="AF1451" s="144"/>
      <c r="AG1451" s="144"/>
      <c r="AH1451" s="144"/>
      <c r="AI1451" s="144"/>
      <c r="AJ1451" s="144"/>
      <c r="AK1451" s="144"/>
      <c r="AL1451" s="144"/>
      <c r="AM1451" s="144"/>
      <c r="AN1451" s="144"/>
      <c r="AO1451" s="144"/>
      <c r="AP1451" s="144"/>
      <c r="AQ1451" s="144"/>
      <c r="AR1451" s="144"/>
      <c r="AS1451" s="144"/>
      <c r="AT1451" s="144"/>
      <c r="AU1451" s="144"/>
      <c r="AV1451" s="144"/>
      <c r="AW1451" s="144"/>
      <c r="AX1451" s="144"/>
      <c r="AY1451" s="144"/>
      <c r="AZ1451" s="144"/>
      <c r="BA1451" s="144"/>
      <c r="BB1451" s="144"/>
      <c r="BC1451" s="144"/>
      <c r="BD1451" s="144"/>
      <c r="BE1451" s="144"/>
      <c r="BF1451" s="144"/>
    </row>
    <row r="1452" spans="3:58">
      <c r="C1452" s="144"/>
      <c r="D1452" s="144"/>
      <c r="E1452" s="144"/>
      <c r="F1452" s="144"/>
      <c r="G1452" s="144"/>
      <c r="H1452" s="144"/>
      <c r="I1452" s="144"/>
      <c r="J1452" s="144"/>
      <c r="K1452" s="144"/>
      <c r="L1452" s="144"/>
      <c r="M1452" s="144"/>
      <c r="N1452" s="144"/>
      <c r="O1452" s="144"/>
      <c r="P1452" s="144"/>
      <c r="Q1452" s="145"/>
      <c r="R1452" s="145"/>
      <c r="S1452" s="145"/>
      <c r="T1452" s="145"/>
      <c r="U1452" s="145"/>
      <c r="V1452" s="145"/>
      <c r="W1452" s="145"/>
      <c r="X1452" s="145"/>
      <c r="Y1452" s="145"/>
      <c r="Z1452" s="145"/>
      <c r="AA1452" s="145"/>
      <c r="AB1452" s="145"/>
      <c r="AC1452" s="145"/>
      <c r="AD1452" s="145"/>
      <c r="AE1452" s="144"/>
      <c r="AF1452" s="144"/>
      <c r="AG1452" s="144"/>
      <c r="AH1452" s="144"/>
      <c r="AI1452" s="144"/>
      <c r="AJ1452" s="144"/>
      <c r="AK1452" s="144"/>
      <c r="AL1452" s="144"/>
      <c r="AM1452" s="144"/>
      <c r="AN1452" s="144"/>
      <c r="AO1452" s="144"/>
      <c r="AP1452" s="144"/>
      <c r="AQ1452" s="144"/>
      <c r="AR1452" s="144"/>
      <c r="AS1452" s="144"/>
      <c r="AT1452" s="144"/>
      <c r="AU1452" s="144"/>
      <c r="AV1452" s="144"/>
      <c r="AW1452" s="144"/>
      <c r="AX1452" s="144"/>
      <c r="AY1452" s="144"/>
      <c r="AZ1452" s="144"/>
      <c r="BA1452" s="144"/>
      <c r="BB1452" s="144"/>
      <c r="BC1452" s="144"/>
      <c r="BD1452" s="144"/>
      <c r="BE1452" s="144"/>
      <c r="BF1452" s="144"/>
    </row>
    <row r="1453" spans="3:58">
      <c r="C1453" s="144"/>
      <c r="D1453" s="144"/>
      <c r="E1453" s="144"/>
      <c r="F1453" s="144"/>
      <c r="G1453" s="144"/>
      <c r="H1453" s="144"/>
      <c r="I1453" s="144"/>
      <c r="J1453" s="144"/>
      <c r="K1453" s="144"/>
      <c r="L1453" s="144"/>
      <c r="M1453" s="144"/>
      <c r="N1453" s="144"/>
      <c r="O1453" s="144"/>
      <c r="P1453" s="144"/>
      <c r="Q1453" s="145"/>
      <c r="R1453" s="145"/>
      <c r="S1453" s="145"/>
      <c r="T1453" s="145"/>
      <c r="U1453" s="145"/>
      <c r="V1453" s="145"/>
      <c r="W1453" s="145"/>
      <c r="X1453" s="145"/>
      <c r="Y1453" s="145"/>
      <c r="Z1453" s="145"/>
      <c r="AA1453" s="145"/>
      <c r="AB1453" s="145"/>
      <c r="AC1453" s="145"/>
      <c r="AD1453" s="145"/>
      <c r="AE1453" s="144"/>
      <c r="AF1453" s="144"/>
      <c r="AG1453" s="144"/>
      <c r="AH1453" s="144"/>
      <c r="AI1453" s="144"/>
      <c r="AJ1453" s="144"/>
      <c r="AK1453" s="144"/>
      <c r="AL1453" s="144"/>
      <c r="AM1453" s="144"/>
      <c r="AN1453" s="144"/>
      <c r="AO1453" s="144"/>
      <c r="AP1453" s="144"/>
      <c r="AQ1453" s="144"/>
      <c r="AR1453" s="144"/>
      <c r="AS1453" s="144"/>
      <c r="AT1453" s="144"/>
      <c r="AU1453" s="144"/>
      <c r="AV1453" s="144"/>
      <c r="AW1453" s="144"/>
      <c r="AX1453" s="144"/>
      <c r="AY1453" s="144"/>
      <c r="AZ1453" s="144"/>
      <c r="BA1453" s="144"/>
      <c r="BB1453" s="144"/>
      <c r="BC1453" s="144"/>
      <c r="BD1453" s="144"/>
      <c r="BE1453" s="144"/>
      <c r="BF1453" s="144"/>
    </row>
    <row r="1454" spans="3:58">
      <c r="C1454" s="144"/>
      <c r="D1454" s="144"/>
      <c r="E1454" s="144"/>
      <c r="F1454" s="144"/>
      <c r="G1454" s="144"/>
      <c r="H1454" s="144"/>
      <c r="I1454" s="144"/>
      <c r="J1454" s="144"/>
      <c r="K1454" s="144"/>
      <c r="L1454" s="144"/>
      <c r="M1454" s="144"/>
      <c r="N1454" s="144"/>
      <c r="O1454" s="144"/>
      <c r="P1454" s="144"/>
      <c r="Q1454" s="145"/>
      <c r="R1454" s="145"/>
      <c r="S1454" s="145"/>
      <c r="T1454" s="145"/>
      <c r="U1454" s="145"/>
      <c r="V1454" s="145"/>
      <c r="W1454" s="145"/>
      <c r="X1454" s="145"/>
      <c r="Y1454" s="145"/>
      <c r="Z1454" s="145"/>
      <c r="AA1454" s="145"/>
      <c r="AB1454" s="145"/>
      <c r="AC1454" s="145"/>
      <c r="AD1454" s="145"/>
      <c r="AE1454" s="144"/>
      <c r="AF1454" s="144"/>
      <c r="AG1454" s="144"/>
      <c r="AH1454" s="144"/>
      <c r="AI1454" s="144"/>
      <c r="AJ1454" s="144"/>
      <c r="AK1454" s="144"/>
      <c r="AL1454" s="144"/>
      <c r="AM1454" s="144"/>
      <c r="AN1454" s="144"/>
      <c r="AO1454" s="144"/>
      <c r="AP1454" s="144"/>
      <c r="AQ1454" s="144"/>
      <c r="AR1454" s="144"/>
      <c r="AS1454" s="144"/>
      <c r="AT1454" s="144"/>
      <c r="AU1454" s="144"/>
      <c r="AV1454" s="144"/>
      <c r="AW1454" s="144"/>
      <c r="AX1454" s="144"/>
      <c r="AY1454" s="144"/>
      <c r="AZ1454" s="144"/>
      <c r="BA1454" s="144"/>
      <c r="BB1454" s="144"/>
      <c r="BC1454" s="144"/>
      <c r="BD1454" s="144"/>
      <c r="BE1454" s="144"/>
      <c r="BF1454" s="144"/>
    </row>
    <row r="1455" spans="3:58">
      <c r="C1455" s="144"/>
      <c r="D1455" s="144"/>
      <c r="E1455" s="144"/>
      <c r="F1455" s="144"/>
      <c r="G1455" s="144"/>
      <c r="H1455" s="144"/>
      <c r="I1455" s="144"/>
      <c r="J1455" s="144"/>
      <c r="K1455" s="144"/>
      <c r="L1455" s="144"/>
      <c r="M1455" s="144"/>
      <c r="N1455" s="144"/>
      <c r="O1455" s="144"/>
      <c r="P1455" s="144"/>
      <c r="Q1455" s="145"/>
      <c r="R1455" s="145"/>
      <c r="S1455" s="145"/>
      <c r="T1455" s="145"/>
      <c r="U1455" s="145"/>
      <c r="V1455" s="145"/>
      <c r="W1455" s="145"/>
      <c r="X1455" s="145"/>
      <c r="Y1455" s="145"/>
      <c r="Z1455" s="145"/>
      <c r="AA1455" s="145"/>
      <c r="AB1455" s="145"/>
      <c r="AC1455" s="145"/>
      <c r="AD1455" s="145"/>
      <c r="AE1455" s="144"/>
      <c r="AF1455" s="144"/>
      <c r="AG1455" s="144"/>
      <c r="AH1455" s="144"/>
      <c r="AI1455" s="144"/>
      <c r="AJ1455" s="144"/>
      <c r="AK1455" s="144"/>
      <c r="AL1455" s="144"/>
      <c r="AM1455" s="144"/>
      <c r="AN1455" s="144"/>
      <c r="AO1455" s="144"/>
      <c r="AP1455" s="144"/>
      <c r="AQ1455" s="144"/>
      <c r="AR1455" s="144"/>
      <c r="AS1455" s="144"/>
      <c r="AT1455" s="144"/>
      <c r="AU1455" s="144"/>
      <c r="AV1455" s="144"/>
      <c r="AW1455" s="144"/>
      <c r="AX1455" s="144"/>
      <c r="AY1455" s="144"/>
      <c r="AZ1455" s="144"/>
      <c r="BA1455" s="144"/>
      <c r="BB1455" s="144"/>
      <c r="BC1455" s="144"/>
      <c r="BD1455" s="144"/>
      <c r="BE1455" s="144"/>
      <c r="BF1455" s="144"/>
    </row>
    <row r="1456" spans="3:58">
      <c r="C1456" s="144"/>
      <c r="D1456" s="144"/>
      <c r="E1456" s="144"/>
      <c r="F1456" s="144"/>
      <c r="G1456" s="144"/>
      <c r="H1456" s="144"/>
      <c r="I1456" s="144"/>
      <c r="J1456" s="144"/>
      <c r="K1456" s="144"/>
      <c r="L1456" s="144"/>
      <c r="M1456" s="144"/>
      <c r="N1456" s="144"/>
      <c r="O1456" s="144"/>
      <c r="P1456" s="144"/>
      <c r="Q1456" s="145"/>
      <c r="R1456" s="145"/>
      <c r="S1456" s="145"/>
      <c r="T1456" s="145"/>
      <c r="U1456" s="145"/>
      <c r="V1456" s="145"/>
      <c r="W1456" s="145"/>
      <c r="X1456" s="145"/>
      <c r="Y1456" s="145"/>
      <c r="Z1456" s="145"/>
      <c r="AA1456" s="145"/>
      <c r="AB1456" s="145"/>
      <c r="AC1456" s="145"/>
      <c r="AD1456" s="145"/>
      <c r="AE1456" s="144"/>
      <c r="AF1456" s="144"/>
      <c r="AG1456" s="144"/>
      <c r="AH1456" s="144"/>
      <c r="AI1456" s="144"/>
      <c r="AJ1456" s="144"/>
      <c r="AK1456" s="144"/>
      <c r="AL1456" s="144"/>
      <c r="AM1456" s="144"/>
      <c r="AN1456" s="144"/>
      <c r="AO1456" s="144"/>
      <c r="AP1456" s="144"/>
      <c r="AQ1456" s="144"/>
      <c r="AR1456" s="144"/>
      <c r="AS1456" s="144"/>
      <c r="AT1456" s="144"/>
      <c r="AU1456" s="144"/>
      <c r="AV1456" s="144"/>
      <c r="AW1456" s="144"/>
      <c r="AX1456" s="144"/>
      <c r="AY1456" s="144"/>
      <c r="AZ1456" s="144"/>
      <c r="BA1456" s="144"/>
      <c r="BB1456" s="144"/>
      <c r="BC1456" s="144"/>
      <c r="BD1456" s="144"/>
      <c r="BE1456" s="144"/>
      <c r="BF1456" s="144"/>
    </row>
    <row r="1457" spans="3:58">
      <c r="C1457" s="144"/>
      <c r="D1457" s="144"/>
      <c r="E1457" s="144"/>
      <c r="F1457" s="144"/>
      <c r="G1457" s="144"/>
      <c r="H1457" s="144"/>
      <c r="I1457" s="144"/>
      <c r="J1457" s="144"/>
      <c r="K1457" s="144"/>
      <c r="L1457" s="144"/>
      <c r="M1457" s="144"/>
      <c r="N1457" s="144"/>
      <c r="O1457" s="144"/>
      <c r="P1457" s="144"/>
      <c r="Q1457" s="145"/>
      <c r="R1457" s="145"/>
      <c r="S1457" s="145"/>
      <c r="T1457" s="145"/>
      <c r="U1457" s="145"/>
      <c r="V1457" s="145"/>
      <c r="W1457" s="145"/>
      <c r="X1457" s="145"/>
      <c r="Y1457" s="145"/>
      <c r="Z1457" s="145"/>
      <c r="AA1457" s="145"/>
      <c r="AB1457" s="145"/>
      <c r="AC1457" s="145"/>
      <c r="AD1457" s="145"/>
      <c r="AE1457" s="144"/>
      <c r="AF1457" s="144"/>
      <c r="AG1457" s="144"/>
      <c r="AH1457" s="144"/>
      <c r="AI1457" s="144"/>
      <c r="AJ1457" s="144"/>
      <c r="AK1457" s="144"/>
      <c r="AL1457" s="144"/>
      <c r="AM1457" s="144"/>
      <c r="AN1457" s="144"/>
      <c r="AO1457" s="144"/>
      <c r="AP1457" s="144"/>
      <c r="AQ1457" s="144"/>
      <c r="AR1457" s="144"/>
      <c r="AS1457" s="144"/>
      <c r="AT1457" s="144"/>
      <c r="AU1457" s="144"/>
      <c r="AV1457" s="144"/>
      <c r="AW1457" s="144"/>
      <c r="AX1457" s="144"/>
      <c r="AY1457" s="144"/>
      <c r="AZ1457" s="144"/>
      <c r="BA1457" s="144"/>
      <c r="BB1457" s="144"/>
      <c r="BC1457" s="144"/>
      <c r="BD1457" s="144"/>
      <c r="BE1457" s="144"/>
      <c r="BF1457" s="144"/>
    </row>
    <row r="1458" spans="3:58">
      <c r="C1458" s="144"/>
      <c r="D1458" s="144"/>
      <c r="E1458" s="144"/>
      <c r="F1458" s="144"/>
      <c r="G1458" s="144"/>
      <c r="H1458" s="144"/>
      <c r="I1458" s="144"/>
      <c r="J1458" s="144"/>
      <c r="K1458" s="144"/>
      <c r="L1458" s="144"/>
      <c r="M1458" s="144"/>
      <c r="N1458" s="144"/>
      <c r="O1458" s="144"/>
      <c r="P1458" s="144"/>
      <c r="Q1458" s="145"/>
      <c r="R1458" s="145"/>
      <c r="S1458" s="145"/>
      <c r="T1458" s="145"/>
      <c r="U1458" s="145"/>
      <c r="V1458" s="145"/>
      <c r="W1458" s="145"/>
      <c r="X1458" s="145"/>
      <c r="Y1458" s="145"/>
      <c r="Z1458" s="145"/>
      <c r="AA1458" s="145"/>
      <c r="AB1458" s="145"/>
      <c r="AC1458" s="145"/>
      <c r="AD1458" s="145"/>
      <c r="AE1458" s="144"/>
      <c r="AF1458" s="144"/>
      <c r="AG1458" s="144"/>
      <c r="AH1458" s="144"/>
      <c r="AI1458" s="144"/>
      <c r="AJ1458" s="144"/>
      <c r="AK1458" s="144"/>
      <c r="AL1458" s="144"/>
      <c r="AM1458" s="144"/>
      <c r="AN1458" s="144"/>
      <c r="AO1458" s="144"/>
      <c r="AP1458" s="144"/>
      <c r="AQ1458" s="144"/>
      <c r="AR1458" s="144"/>
      <c r="AS1458" s="144"/>
      <c r="AT1458" s="144"/>
      <c r="AU1458" s="144"/>
      <c r="AV1458" s="144"/>
      <c r="AW1458" s="144"/>
      <c r="AX1458" s="144"/>
      <c r="AY1458" s="144"/>
      <c r="AZ1458" s="144"/>
      <c r="BA1458" s="144"/>
      <c r="BB1458" s="144"/>
      <c r="BC1458" s="144"/>
      <c r="BD1458" s="144"/>
      <c r="BE1458" s="144"/>
      <c r="BF1458" s="144"/>
    </row>
    <row r="1459" spans="3:58">
      <c r="C1459" s="144"/>
      <c r="D1459" s="144"/>
      <c r="E1459" s="144"/>
      <c r="F1459" s="144"/>
      <c r="G1459" s="144"/>
      <c r="H1459" s="144"/>
      <c r="I1459" s="144"/>
      <c r="J1459" s="144"/>
      <c r="K1459" s="144"/>
      <c r="L1459" s="144"/>
      <c r="M1459" s="144"/>
      <c r="N1459" s="144"/>
      <c r="O1459" s="144"/>
      <c r="P1459" s="144"/>
      <c r="Q1459" s="145"/>
      <c r="R1459" s="145"/>
      <c r="S1459" s="145"/>
      <c r="T1459" s="145"/>
      <c r="U1459" s="145"/>
      <c r="V1459" s="145"/>
      <c r="W1459" s="145"/>
      <c r="X1459" s="145"/>
      <c r="Y1459" s="145"/>
      <c r="Z1459" s="145"/>
      <c r="AA1459" s="145"/>
      <c r="AB1459" s="145"/>
      <c r="AC1459" s="145"/>
      <c r="AD1459" s="145"/>
      <c r="AE1459" s="144"/>
      <c r="AF1459" s="144"/>
      <c r="AG1459" s="144"/>
      <c r="AH1459" s="144"/>
      <c r="AI1459" s="144"/>
      <c r="AJ1459" s="144"/>
      <c r="AK1459" s="144"/>
      <c r="AL1459" s="144"/>
      <c r="AM1459" s="144"/>
      <c r="AN1459" s="144"/>
      <c r="AO1459" s="144"/>
      <c r="AP1459" s="144"/>
      <c r="AQ1459" s="144"/>
      <c r="AR1459" s="144"/>
      <c r="AS1459" s="144"/>
      <c r="AT1459" s="144"/>
      <c r="AU1459" s="144"/>
      <c r="AV1459" s="144"/>
      <c r="AW1459" s="144"/>
      <c r="AX1459" s="144"/>
      <c r="AY1459" s="144"/>
      <c r="AZ1459" s="144"/>
      <c r="BA1459" s="144"/>
      <c r="BB1459" s="144"/>
      <c r="BC1459" s="144"/>
      <c r="BD1459" s="144"/>
      <c r="BE1459" s="144"/>
      <c r="BF1459" s="144"/>
    </row>
    <row r="1460" spans="3:58">
      <c r="C1460" s="144"/>
      <c r="D1460" s="144"/>
      <c r="E1460" s="144"/>
      <c r="F1460" s="144"/>
      <c r="G1460" s="144"/>
      <c r="H1460" s="144"/>
      <c r="I1460" s="144"/>
      <c r="J1460" s="144"/>
      <c r="K1460" s="144"/>
      <c r="L1460" s="144"/>
      <c r="M1460" s="144"/>
      <c r="N1460" s="144"/>
      <c r="O1460" s="144"/>
      <c r="P1460" s="144"/>
      <c r="Q1460" s="145"/>
      <c r="R1460" s="145"/>
      <c r="S1460" s="145"/>
      <c r="T1460" s="145"/>
      <c r="U1460" s="145"/>
      <c r="V1460" s="145"/>
      <c r="W1460" s="145"/>
      <c r="X1460" s="145"/>
      <c r="Y1460" s="145"/>
      <c r="Z1460" s="145"/>
      <c r="AA1460" s="145"/>
      <c r="AB1460" s="145"/>
      <c r="AC1460" s="145"/>
      <c r="AD1460" s="145"/>
      <c r="AE1460" s="144"/>
      <c r="AF1460" s="144"/>
      <c r="AG1460" s="144"/>
      <c r="AH1460" s="144"/>
      <c r="AI1460" s="144"/>
      <c r="AJ1460" s="144"/>
      <c r="AK1460" s="144"/>
      <c r="AL1460" s="144"/>
      <c r="AM1460" s="144"/>
      <c r="AN1460" s="144"/>
      <c r="AO1460" s="144"/>
      <c r="AP1460" s="144"/>
      <c r="AQ1460" s="144"/>
      <c r="AR1460" s="144"/>
      <c r="AS1460" s="144"/>
      <c r="AT1460" s="144"/>
      <c r="AU1460" s="144"/>
      <c r="AV1460" s="144"/>
      <c r="AW1460" s="144"/>
      <c r="AX1460" s="144"/>
      <c r="AY1460" s="144"/>
      <c r="AZ1460" s="144"/>
      <c r="BA1460" s="144"/>
      <c r="BB1460" s="144"/>
      <c r="BC1460" s="144"/>
      <c r="BD1460" s="144"/>
      <c r="BE1460" s="144"/>
      <c r="BF1460" s="144"/>
    </row>
    <row r="1461" spans="3:58">
      <c r="C1461" s="144"/>
      <c r="D1461" s="144"/>
      <c r="E1461" s="144"/>
      <c r="F1461" s="144"/>
      <c r="G1461" s="144"/>
      <c r="H1461" s="144"/>
      <c r="I1461" s="144"/>
      <c r="J1461" s="144"/>
      <c r="K1461" s="144"/>
      <c r="L1461" s="144"/>
      <c r="M1461" s="144"/>
      <c r="N1461" s="144"/>
      <c r="O1461" s="144"/>
      <c r="P1461" s="144"/>
      <c r="Q1461" s="145"/>
      <c r="R1461" s="145"/>
      <c r="S1461" s="145"/>
      <c r="T1461" s="145"/>
      <c r="U1461" s="145"/>
      <c r="V1461" s="145"/>
      <c r="W1461" s="145"/>
      <c r="X1461" s="145"/>
      <c r="Y1461" s="145"/>
      <c r="Z1461" s="145"/>
      <c r="AA1461" s="145"/>
      <c r="AB1461" s="145"/>
      <c r="AC1461" s="145"/>
      <c r="AD1461" s="145"/>
      <c r="AE1461" s="144"/>
      <c r="AF1461" s="144"/>
      <c r="AG1461" s="144"/>
      <c r="AH1461" s="144"/>
      <c r="AI1461" s="144"/>
      <c r="AJ1461" s="144"/>
      <c r="AK1461" s="144"/>
      <c r="AL1461" s="144"/>
      <c r="AM1461" s="144"/>
      <c r="AN1461" s="144"/>
      <c r="AO1461" s="144"/>
      <c r="AP1461" s="144"/>
      <c r="AQ1461" s="144"/>
      <c r="AR1461" s="144"/>
      <c r="AS1461" s="144"/>
      <c r="AT1461" s="144"/>
      <c r="AU1461" s="144"/>
      <c r="AV1461" s="144"/>
      <c r="AW1461" s="144"/>
      <c r="AX1461" s="144"/>
      <c r="AY1461" s="144"/>
      <c r="AZ1461" s="144"/>
      <c r="BA1461" s="144"/>
      <c r="BB1461" s="144"/>
      <c r="BC1461" s="144"/>
      <c r="BD1461" s="144"/>
      <c r="BE1461" s="144"/>
      <c r="BF1461" s="144"/>
    </row>
    <row r="1462" spans="3:58">
      <c r="C1462" s="144"/>
      <c r="D1462" s="144"/>
      <c r="E1462" s="144"/>
      <c r="F1462" s="144"/>
      <c r="G1462" s="144"/>
      <c r="H1462" s="144"/>
      <c r="I1462" s="144"/>
      <c r="J1462" s="144"/>
      <c r="K1462" s="144"/>
      <c r="L1462" s="144"/>
      <c r="M1462" s="144"/>
      <c r="N1462" s="144"/>
      <c r="O1462" s="144"/>
      <c r="P1462" s="144"/>
      <c r="Q1462" s="145"/>
      <c r="R1462" s="145"/>
      <c r="S1462" s="145"/>
      <c r="T1462" s="145"/>
      <c r="U1462" s="145"/>
      <c r="V1462" s="145"/>
      <c r="W1462" s="145"/>
      <c r="X1462" s="145"/>
      <c r="Y1462" s="145"/>
      <c r="Z1462" s="145"/>
      <c r="AA1462" s="145"/>
      <c r="AB1462" s="145"/>
      <c r="AC1462" s="145"/>
      <c r="AD1462" s="145"/>
      <c r="AE1462" s="144"/>
      <c r="AF1462" s="144"/>
      <c r="AG1462" s="144"/>
      <c r="AH1462" s="144"/>
      <c r="AI1462" s="144"/>
      <c r="AJ1462" s="144"/>
      <c r="AK1462" s="144"/>
      <c r="AL1462" s="144"/>
      <c r="AM1462" s="144"/>
      <c r="AN1462" s="144"/>
      <c r="AO1462" s="144"/>
      <c r="AP1462" s="144"/>
      <c r="AQ1462" s="144"/>
      <c r="AR1462" s="144"/>
      <c r="AS1462" s="144"/>
      <c r="AT1462" s="144"/>
      <c r="AU1462" s="144"/>
      <c r="AV1462" s="144"/>
      <c r="AW1462" s="144"/>
      <c r="AX1462" s="144"/>
      <c r="AY1462" s="144"/>
      <c r="AZ1462" s="144"/>
      <c r="BA1462" s="144"/>
      <c r="BB1462" s="144"/>
      <c r="BC1462" s="144"/>
      <c r="BD1462" s="144"/>
      <c r="BE1462" s="144"/>
      <c r="BF1462" s="144"/>
    </row>
    <row r="1463" spans="3:58">
      <c r="C1463" s="144"/>
      <c r="D1463" s="144"/>
      <c r="E1463" s="144"/>
      <c r="F1463" s="144"/>
      <c r="G1463" s="144"/>
      <c r="H1463" s="144"/>
      <c r="I1463" s="144"/>
      <c r="J1463" s="144"/>
      <c r="K1463" s="144"/>
      <c r="L1463" s="144"/>
      <c r="M1463" s="144"/>
      <c r="N1463" s="144"/>
      <c r="O1463" s="144"/>
      <c r="P1463" s="144"/>
      <c r="Q1463" s="145"/>
      <c r="R1463" s="145"/>
      <c r="S1463" s="145"/>
      <c r="T1463" s="145"/>
      <c r="U1463" s="145"/>
      <c r="V1463" s="145"/>
      <c r="W1463" s="145"/>
      <c r="X1463" s="145"/>
      <c r="Y1463" s="145"/>
      <c r="Z1463" s="145"/>
      <c r="AA1463" s="145"/>
      <c r="AB1463" s="145"/>
      <c r="AC1463" s="145"/>
      <c r="AD1463" s="145"/>
      <c r="AE1463" s="144"/>
      <c r="AF1463" s="144"/>
      <c r="AG1463" s="144"/>
      <c r="AH1463" s="144"/>
      <c r="AI1463" s="144"/>
      <c r="AJ1463" s="144"/>
      <c r="AK1463" s="144"/>
      <c r="AL1463" s="144"/>
      <c r="AM1463" s="144"/>
      <c r="AN1463" s="144"/>
      <c r="AO1463" s="144"/>
      <c r="AP1463" s="144"/>
      <c r="AQ1463" s="144"/>
      <c r="AR1463" s="144"/>
      <c r="AS1463" s="144"/>
      <c r="AT1463" s="144"/>
      <c r="AU1463" s="144"/>
      <c r="AV1463" s="144"/>
      <c r="AW1463" s="144"/>
      <c r="AX1463" s="144"/>
      <c r="AY1463" s="144"/>
      <c r="AZ1463" s="144"/>
      <c r="BA1463" s="144"/>
      <c r="BB1463" s="144"/>
      <c r="BC1463" s="144"/>
      <c r="BD1463" s="144"/>
      <c r="BE1463" s="144"/>
      <c r="BF1463" s="144"/>
    </row>
    <row r="1464" spans="3:58">
      <c r="C1464" s="144"/>
      <c r="D1464" s="144"/>
      <c r="E1464" s="144"/>
      <c r="F1464" s="144"/>
      <c r="G1464" s="144"/>
      <c r="H1464" s="144"/>
      <c r="I1464" s="144"/>
      <c r="J1464" s="144"/>
      <c r="K1464" s="144"/>
      <c r="L1464" s="144"/>
      <c r="M1464" s="144"/>
      <c r="N1464" s="144"/>
      <c r="O1464" s="144"/>
      <c r="P1464" s="144"/>
      <c r="Q1464" s="145"/>
      <c r="R1464" s="145"/>
      <c r="S1464" s="145"/>
      <c r="T1464" s="145"/>
      <c r="U1464" s="145"/>
      <c r="V1464" s="145"/>
      <c r="W1464" s="145"/>
      <c r="X1464" s="145"/>
      <c r="Y1464" s="145"/>
      <c r="Z1464" s="145"/>
      <c r="AA1464" s="145"/>
      <c r="AB1464" s="145"/>
      <c r="AC1464" s="145"/>
      <c r="AD1464" s="145"/>
      <c r="AE1464" s="144"/>
      <c r="AF1464" s="144"/>
      <c r="AG1464" s="144"/>
      <c r="AH1464" s="144"/>
      <c r="AI1464" s="144"/>
      <c r="AJ1464" s="144"/>
      <c r="AK1464" s="144"/>
      <c r="AL1464" s="144"/>
      <c r="AM1464" s="144"/>
      <c r="AN1464" s="144"/>
      <c r="AO1464" s="144"/>
      <c r="AP1464" s="144"/>
      <c r="AQ1464" s="144"/>
      <c r="AR1464" s="144"/>
      <c r="AS1464" s="144"/>
      <c r="AT1464" s="144"/>
      <c r="AU1464" s="144"/>
      <c r="AV1464" s="144"/>
      <c r="AW1464" s="144"/>
      <c r="AX1464" s="144"/>
      <c r="AY1464" s="144"/>
      <c r="AZ1464" s="144"/>
      <c r="BA1464" s="144"/>
      <c r="BB1464" s="144"/>
      <c r="BC1464" s="144"/>
      <c r="BD1464" s="144"/>
      <c r="BE1464" s="144"/>
      <c r="BF1464" s="144"/>
    </row>
    <row r="1465" spans="3:58">
      <c r="C1465" s="144"/>
      <c r="D1465" s="144"/>
      <c r="E1465" s="144"/>
      <c r="F1465" s="144"/>
      <c r="G1465" s="144"/>
      <c r="H1465" s="144"/>
      <c r="I1465" s="144"/>
      <c r="J1465" s="144"/>
      <c r="K1465" s="144"/>
      <c r="L1465" s="144"/>
      <c r="M1465" s="144"/>
      <c r="N1465" s="144"/>
      <c r="O1465" s="144"/>
      <c r="P1465" s="144"/>
      <c r="Q1465" s="145"/>
      <c r="R1465" s="145"/>
      <c r="S1465" s="145"/>
      <c r="T1465" s="145"/>
      <c r="U1465" s="145"/>
      <c r="V1465" s="145"/>
      <c r="W1465" s="145"/>
      <c r="X1465" s="145"/>
      <c r="Y1465" s="145"/>
      <c r="Z1465" s="145"/>
      <c r="AA1465" s="145"/>
      <c r="AB1465" s="145"/>
      <c r="AC1465" s="145"/>
      <c r="AD1465" s="145"/>
      <c r="AE1465" s="144"/>
      <c r="AF1465" s="144"/>
      <c r="AG1465" s="144"/>
      <c r="AH1465" s="144"/>
      <c r="AI1465" s="144"/>
      <c r="AJ1465" s="144"/>
      <c r="AK1465" s="144"/>
      <c r="AL1465" s="144"/>
      <c r="AM1465" s="144"/>
      <c r="AN1465" s="144"/>
      <c r="AO1465" s="144"/>
      <c r="AP1465" s="144"/>
      <c r="AQ1465" s="144"/>
      <c r="AR1465" s="144"/>
      <c r="AS1465" s="144"/>
      <c r="AT1465" s="144"/>
      <c r="AU1465" s="144"/>
      <c r="AV1465" s="144"/>
      <c r="AW1465" s="144"/>
      <c r="AX1465" s="144"/>
      <c r="AY1465" s="144"/>
      <c r="AZ1465" s="144"/>
      <c r="BA1465" s="144"/>
      <c r="BB1465" s="144"/>
      <c r="BC1465" s="144"/>
      <c r="BD1465" s="144"/>
      <c r="BE1465" s="144"/>
      <c r="BF1465" s="144"/>
    </row>
    <row r="1466" spans="3:58">
      <c r="C1466" s="144"/>
      <c r="D1466" s="144"/>
      <c r="E1466" s="144"/>
      <c r="F1466" s="144"/>
      <c r="G1466" s="144"/>
      <c r="H1466" s="144"/>
      <c r="I1466" s="144"/>
      <c r="J1466" s="144"/>
      <c r="K1466" s="144"/>
      <c r="L1466" s="144"/>
      <c r="M1466" s="144"/>
      <c r="N1466" s="144"/>
      <c r="O1466" s="144"/>
      <c r="P1466" s="144"/>
      <c r="Q1466" s="145"/>
      <c r="R1466" s="145"/>
      <c r="S1466" s="145"/>
      <c r="T1466" s="145"/>
      <c r="U1466" s="145"/>
      <c r="V1466" s="145"/>
      <c r="W1466" s="145"/>
      <c r="X1466" s="145"/>
      <c r="Y1466" s="145"/>
      <c r="Z1466" s="145"/>
      <c r="AA1466" s="145"/>
      <c r="AB1466" s="145"/>
      <c r="AC1466" s="145"/>
      <c r="AD1466" s="145"/>
      <c r="AE1466" s="144"/>
      <c r="AF1466" s="144"/>
      <c r="AG1466" s="144"/>
      <c r="AH1466" s="144"/>
      <c r="AI1466" s="144"/>
      <c r="AJ1466" s="144"/>
      <c r="AK1466" s="144"/>
      <c r="AL1466" s="144"/>
      <c r="AM1466" s="144"/>
      <c r="AN1466" s="144"/>
      <c r="AO1466" s="144"/>
      <c r="AP1466" s="144"/>
      <c r="AQ1466" s="144"/>
      <c r="AR1466" s="144"/>
      <c r="AS1466" s="144"/>
      <c r="AT1466" s="144"/>
      <c r="AU1466" s="144"/>
      <c r="AV1466" s="144"/>
      <c r="AW1466" s="144"/>
      <c r="AX1466" s="144"/>
      <c r="AY1466" s="144"/>
      <c r="AZ1466" s="144"/>
      <c r="BA1466" s="144"/>
      <c r="BB1466" s="144"/>
      <c r="BC1466" s="144"/>
      <c r="BD1466" s="144"/>
      <c r="BE1466" s="144"/>
      <c r="BF1466" s="144"/>
    </row>
    <row r="1467" spans="3:58">
      <c r="C1467" s="144"/>
      <c r="D1467" s="144"/>
      <c r="E1467" s="144"/>
      <c r="F1467" s="144"/>
      <c r="G1467" s="144"/>
      <c r="H1467" s="144"/>
      <c r="I1467" s="144"/>
      <c r="J1467" s="144"/>
      <c r="K1467" s="144"/>
      <c r="L1467" s="144"/>
      <c r="M1467" s="144"/>
      <c r="N1467" s="144"/>
      <c r="O1467" s="144"/>
      <c r="P1467" s="144"/>
      <c r="Q1467" s="145"/>
      <c r="R1467" s="145"/>
      <c r="S1467" s="145"/>
      <c r="T1467" s="145"/>
      <c r="U1467" s="145"/>
      <c r="V1467" s="145"/>
      <c r="W1467" s="145"/>
      <c r="X1467" s="145"/>
      <c r="Y1467" s="145"/>
      <c r="Z1467" s="145"/>
      <c r="AA1467" s="145"/>
      <c r="AB1467" s="145"/>
      <c r="AC1467" s="145"/>
      <c r="AD1467" s="145"/>
      <c r="AE1467" s="144"/>
      <c r="AF1467" s="144"/>
      <c r="AG1467" s="144"/>
      <c r="AH1467" s="144"/>
      <c r="AI1467" s="144"/>
      <c r="AJ1467" s="144"/>
      <c r="AK1467" s="144"/>
      <c r="AL1467" s="144"/>
      <c r="AM1467" s="144"/>
      <c r="AN1467" s="144"/>
      <c r="AO1467" s="144"/>
      <c r="AP1467" s="144"/>
      <c r="AQ1467" s="144"/>
      <c r="AR1467" s="144"/>
      <c r="AS1467" s="144"/>
      <c r="AT1467" s="144"/>
      <c r="AU1467" s="144"/>
      <c r="AV1467" s="144"/>
      <c r="AW1467" s="144"/>
      <c r="AX1467" s="144"/>
      <c r="AY1467" s="144"/>
      <c r="AZ1467" s="144"/>
      <c r="BA1467" s="144"/>
      <c r="BB1467" s="144"/>
      <c r="BC1467" s="144"/>
      <c r="BD1467" s="144"/>
      <c r="BE1467" s="144"/>
      <c r="BF1467" s="144"/>
    </row>
    <row r="1468" spans="3:58">
      <c r="C1468" s="144"/>
      <c r="D1468" s="144"/>
      <c r="E1468" s="144"/>
      <c r="F1468" s="144"/>
      <c r="G1468" s="144"/>
      <c r="H1468" s="144"/>
      <c r="I1468" s="144"/>
      <c r="J1468" s="144"/>
      <c r="K1468" s="144"/>
      <c r="L1468" s="144"/>
      <c r="M1468" s="144"/>
      <c r="N1468" s="144"/>
      <c r="O1468" s="144"/>
      <c r="P1468" s="144"/>
      <c r="Q1468" s="145"/>
      <c r="R1468" s="145"/>
      <c r="S1468" s="145"/>
      <c r="T1468" s="145"/>
      <c r="U1468" s="145"/>
      <c r="V1468" s="145"/>
      <c r="W1468" s="145"/>
      <c r="X1468" s="145"/>
      <c r="Y1468" s="145"/>
      <c r="Z1468" s="145"/>
      <c r="AA1468" s="145"/>
      <c r="AB1468" s="145"/>
      <c r="AC1468" s="145"/>
      <c r="AD1468" s="145"/>
      <c r="AE1468" s="144"/>
      <c r="AF1468" s="144"/>
      <c r="AG1468" s="144"/>
      <c r="AH1468" s="144"/>
      <c r="AI1468" s="144"/>
      <c r="AJ1468" s="144"/>
      <c r="AK1468" s="144"/>
      <c r="AL1468" s="144"/>
      <c r="AM1468" s="144"/>
      <c r="AN1468" s="144"/>
      <c r="AO1468" s="144"/>
      <c r="AP1468" s="144"/>
      <c r="AQ1468" s="144"/>
      <c r="AR1468" s="144"/>
      <c r="AS1468" s="144"/>
      <c r="AT1468" s="144"/>
      <c r="AU1468" s="144"/>
      <c r="AV1468" s="144"/>
      <c r="AW1468" s="144"/>
      <c r="AX1468" s="144"/>
      <c r="AY1468" s="144"/>
      <c r="AZ1468" s="144"/>
      <c r="BA1468" s="144"/>
      <c r="BB1468" s="144"/>
      <c r="BC1468" s="144"/>
      <c r="BD1468" s="144"/>
      <c r="BE1468" s="144"/>
      <c r="BF1468" s="144"/>
    </row>
    <row r="1469" spans="3:58">
      <c r="C1469" s="144"/>
      <c r="D1469" s="144"/>
      <c r="E1469" s="144"/>
      <c r="F1469" s="144"/>
      <c r="G1469" s="144"/>
      <c r="H1469" s="144"/>
      <c r="I1469" s="144"/>
      <c r="J1469" s="144"/>
      <c r="K1469" s="144"/>
      <c r="L1469" s="144"/>
      <c r="M1469" s="144"/>
      <c r="N1469" s="144"/>
      <c r="O1469" s="144"/>
      <c r="P1469" s="144"/>
      <c r="Q1469" s="145"/>
      <c r="R1469" s="145"/>
      <c r="S1469" s="145"/>
      <c r="T1469" s="145"/>
      <c r="U1469" s="145"/>
      <c r="V1469" s="145"/>
      <c r="W1469" s="145"/>
      <c r="X1469" s="145"/>
      <c r="Y1469" s="145"/>
      <c r="Z1469" s="145"/>
      <c r="AA1469" s="145"/>
      <c r="AB1469" s="145"/>
      <c r="AC1469" s="145"/>
      <c r="AD1469" s="145"/>
      <c r="AE1469" s="144"/>
      <c r="AF1469" s="144"/>
      <c r="AG1469" s="144"/>
      <c r="AH1469" s="144"/>
      <c r="AI1469" s="144"/>
      <c r="AJ1469" s="144"/>
      <c r="AK1469" s="144"/>
      <c r="AL1469" s="144"/>
      <c r="AM1469" s="144"/>
      <c r="AN1469" s="144"/>
      <c r="AO1469" s="144"/>
      <c r="AP1469" s="144"/>
      <c r="AQ1469" s="144"/>
      <c r="AR1469" s="144"/>
      <c r="AS1469" s="144"/>
      <c r="AT1469" s="144"/>
      <c r="AU1469" s="144"/>
      <c r="AV1469" s="144"/>
      <c r="AW1469" s="144"/>
      <c r="AX1469" s="144"/>
      <c r="AY1469" s="144"/>
      <c r="AZ1469" s="144"/>
      <c r="BA1469" s="144"/>
      <c r="BB1469" s="144"/>
      <c r="BC1469" s="144"/>
      <c r="BD1469" s="144"/>
      <c r="BE1469" s="144"/>
      <c r="BF1469" s="144"/>
    </row>
    <row r="1470" spans="3:58">
      <c r="C1470" s="144"/>
      <c r="D1470" s="144"/>
      <c r="E1470" s="144"/>
      <c r="F1470" s="144"/>
      <c r="G1470" s="144"/>
      <c r="H1470" s="144"/>
      <c r="I1470" s="144"/>
      <c r="J1470" s="144"/>
      <c r="K1470" s="144"/>
      <c r="L1470" s="144"/>
      <c r="M1470" s="144"/>
      <c r="N1470" s="144"/>
      <c r="O1470" s="144"/>
      <c r="P1470" s="144"/>
      <c r="Q1470" s="145"/>
      <c r="R1470" s="145"/>
      <c r="S1470" s="145"/>
      <c r="T1470" s="145"/>
      <c r="U1470" s="145"/>
      <c r="V1470" s="145"/>
      <c r="W1470" s="145"/>
      <c r="X1470" s="145"/>
      <c r="Y1470" s="145"/>
      <c r="Z1470" s="145"/>
      <c r="AA1470" s="145"/>
      <c r="AB1470" s="145"/>
      <c r="AC1470" s="145"/>
      <c r="AD1470" s="145"/>
      <c r="AE1470" s="144"/>
      <c r="AF1470" s="144"/>
      <c r="AG1470" s="144"/>
      <c r="AH1470" s="144"/>
      <c r="AI1470" s="144"/>
      <c r="AJ1470" s="144"/>
      <c r="AK1470" s="144"/>
      <c r="AL1470" s="144"/>
      <c r="AM1470" s="144"/>
      <c r="AN1470" s="144"/>
      <c r="AO1470" s="144"/>
      <c r="AP1470" s="144"/>
      <c r="AQ1470" s="144"/>
      <c r="AR1470" s="144"/>
      <c r="AS1470" s="144"/>
      <c r="AT1470" s="144"/>
      <c r="AU1470" s="144"/>
      <c r="AV1470" s="144"/>
      <c r="AW1470" s="144"/>
      <c r="AX1470" s="144"/>
      <c r="AY1470" s="144"/>
      <c r="AZ1470" s="144"/>
      <c r="BA1470" s="144"/>
      <c r="BB1470" s="144"/>
      <c r="BC1470" s="144"/>
      <c r="BD1470" s="144"/>
      <c r="BE1470" s="144"/>
      <c r="BF1470" s="144"/>
    </row>
    <row r="1471" spans="3:58">
      <c r="C1471" s="144"/>
      <c r="D1471" s="144"/>
      <c r="E1471" s="144"/>
      <c r="F1471" s="144"/>
      <c r="G1471" s="144"/>
      <c r="H1471" s="144"/>
      <c r="I1471" s="144"/>
      <c r="J1471" s="144"/>
      <c r="K1471" s="144"/>
      <c r="L1471" s="144"/>
      <c r="M1471" s="144"/>
      <c r="N1471" s="144"/>
      <c r="O1471" s="144"/>
      <c r="P1471" s="144"/>
      <c r="Q1471" s="145"/>
      <c r="R1471" s="145"/>
      <c r="S1471" s="145"/>
      <c r="T1471" s="145"/>
      <c r="U1471" s="145"/>
      <c r="V1471" s="145"/>
      <c r="W1471" s="145"/>
      <c r="X1471" s="145"/>
      <c r="Y1471" s="145"/>
      <c r="Z1471" s="145"/>
      <c r="AA1471" s="145"/>
      <c r="AB1471" s="145"/>
      <c r="AC1471" s="145"/>
      <c r="AD1471" s="145"/>
      <c r="AE1471" s="144"/>
      <c r="AF1471" s="144"/>
      <c r="AG1471" s="144"/>
      <c r="AH1471" s="144"/>
      <c r="AI1471" s="144"/>
      <c r="AJ1471" s="144"/>
      <c r="AK1471" s="144"/>
      <c r="AL1471" s="144"/>
      <c r="AM1471" s="144"/>
      <c r="AN1471" s="144"/>
      <c r="AO1471" s="144"/>
      <c r="AP1471" s="144"/>
      <c r="AQ1471" s="144"/>
      <c r="AR1471" s="144"/>
      <c r="AS1471" s="144"/>
      <c r="AT1471" s="144"/>
      <c r="AU1471" s="144"/>
      <c r="AV1471" s="144"/>
      <c r="AW1471" s="144"/>
      <c r="AX1471" s="144"/>
      <c r="AY1471" s="144"/>
      <c r="AZ1471" s="144"/>
      <c r="BA1471" s="144"/>
      <c r="BB1471" s="144"/>
      <c r="BC1471" s="144"/>
      <c r="BD1471" s="144"/>
      <c r="BE1471" s="144"/>
      <c r="BF1471" s="144"/>
    </row>
    <row r="1472" spans="3:58">
      <c r="C1472" s="144"/>
      <c r="D1472" s="144"/>
      <c r="E1472" s="144"/>
      <c r="F1472" s="144"/>
      <c r="G1472" s="144"/>
      <c r="H1472" s="144"/>
      <c r="I1472" s="144"/>
      <c r="J1472" s="144"/>
      <c r="K1472" s="144"/>
      <c r="L1472" s="144"/>
      <c r="M1472" s="144"/>
      <c r="N1472" s="144"/>
      <c r="O1472" s="144"/>
      <c r="P1472" s="144"/>
      <c r="Q1472" s="145"/>
      <c r="R1472" s="145"/>
      <c r="S1472" s="145"/>
      <c r="T1472" s="145"/>
      <c r="U1472" s="145"/>
      <c r="V1472" s="145"/>
      <c r="W1472" s="145"/>
      <c r="X1472" s="145"/>
      <c r="Y1472" s="145"/>
      <c r="Z1472" s="145"/>
      <c r="AA1472" s="145"/>
      <c r="AB1472" s="145"/>
      <c r="AC1472" s="145"/>
      <c r="AD1472" s="145"/>
      <c r="AE1472" s="144"/>
      <c r="AF1472" s="144"/>
      <c r="AG1472" s="144"/>
      <c r="AH1472" s="144"/>
      <c r="AI1472" s="144"/>
      <c r="AJ1472" s="144"/>
      <c r="AK1472" s="144"/>
      <c r="AL1472" s="144"/>
      <c r="AM1472" s="144"/>
      <c r="AN1472" s="144"/>
      <c r="AO1472" s="144"/>
      <c r="AP1472" s="144"/>
      <c r="AQ1472" s="144"/>
      <c r="AR1472" s="144"/>
      <c r="AS1472" s="144"/>
      <c r="AT1472" s="144"/>
      <c r="AU1472" s="144"/>
      <c r="AV1472" s="144"/>
      <c r="AW1472" s="144"/>
      <c r="AX1472" s="144"/>
      <c r="AY1472" s="144"/>
      <c r="AZ1472" s="144"/>
      <c r="BA1472" s="144"/>
      <c r="BB1472" s="144"/>
      <c r="BC1472" s="144"/>
      <c r="BD1472" s="144"/>
      <c r="BE1472" s="144"/>
      <c r="BF1472" s="144"/>
    </row>
    <row r="1473" spans="3:58">
      <c r="C1473" s="144"/>
      <c r="D1473" s="144"/>
      <c r="E1473" s="144"/>
      <c r="F1473" s="144"/>
      <c r="G1473" s="144"/>
      <c r="H1473" s="144"/>
      <c r="I1473" s="144"/>
      <c r="J1473" s="144"/>
      <c r="K1473" s="144"/>
      <c r="L1473" s="144"/>
      <c r="M1473" s="144"/>
      <c r="N1473" s="144"/>
      <c r="O1473" s="144"/>
      <c r="P1473" s="144"/>
      <c r="Q1473" s="145"/>
      <c r="R1473" s="145"/>
      <c r="S1473" s="145"/>
      <c r="T1473" s="145"/>
      <c r="U1473" s="145"/>
      <c r="V1473" s="145"/>
      <c r="W1473" s="145"/>
      <c r="X1473" s="145"/>
      <c r="Y1473" s="145"/>
      <c r="Z1473" s="145"/>
      <c r="AA1473" s="145"/>
      <c r="AB1473" s="145"/>
      <c r="AC1473" s="145"/>
      <c r="AD1473" s="145"/>
      <c r="AE1473" s="144"/>
      <c r="AF1473" s="144"/>
      <c r="AG1473" s="144"/>
      <c r="AH1473" s="144"/>
      <c r="AI1473" s="144"/>
      <c r="AJ1473" s="144"/>
      <c r="AK1473" s="144"/>
      <c r="AL1473" s="144"/>
      <c r="AM1473" s="144"/>
      <c r="AN1473" s="144"/>
      <c r="AO1473" s="144"/>
      <c r="AP1473" s="144"/>
      <c r="AQ1473" s="144"/>
      <c r="AR1473" s="144"/>
      <c r="AS1473" s="144"/>
      <c r="AT1473" s="144"/>
      <c r="AU1473" s="144"/>
      <c r="AV1473" s="144"/>
      <c r="AW1473" s="144"/>
      <c r="AX1473" s="144"/>
      <c r="AY1473" s="144"/>
      <c r="AZ1473" s="144"/>
      <c r="BA1473" s="144"/>
      <c r="BB1473" s="144"/>
      <c r="BC1473" s="144"/>
      <c r="BD1473" s="144"/>
      <c r="BE1473" s="144"/>
      <c r="BF1473" s="144"/>
    </row>
    <row r="1474" spans="3:58">
      <c r="C1474" s="144"/>
      <c r="D1474" s="144"/>
      <c r="E1474" s="144"/>
      <c r="F1474" s="144"/>
      <c r="G1474" s="144"/>
      <c r="H1474" s="144"/>
      <c r="I1474" s="144"/>
      <c r="J1474" s="144"/>
      <c r="K1474" s="144"/>
      <c r="L1474" s="144"/>
      <c r="M1474" s="144"/>
      <c r="N1474" s="144"/>
      <c r="O1474" s="144"/>
      <c r="P1474" s="144"/>
      <c r="Q1474" s="145"/>
      <c r="R1474" s="145"/>
      <c r="S1474" s="145"/>
      <c r="T1474" s="145"/>
      <c r="U1474" s="145"/>
      <c r="V1474" s="145"/>
      <c r="W1474" s="145"/>
      <c r="X1474" s="145"/>
      <c r="Y1474" s="145"/>
      <c r="Z1474" s="145"/>
      <c r="AA1474" s="145"/>
      <c r="AB1474" s="145"/>
      <c r="AC1474" s="145"/>
      <c r="AD1474" s="145"/>
      <c r="AE1474" s="144"/>
      <c r="AF1474" s="144"/>
      <c r="AG1474" s="144"/>
      <c r="AH1474" s="144"/>
      <c r="AI1474" s="144"/>
      <c r="AJ1474" s="144"/>
      <c r="AK1474" s="144"/>
      <c r="AL1474" s="144"/>
      <c r="AM1474" s="144"/>
      <c r="AN1474" s="144"/>
      <c r="AO1474" s="144"/>
      <c r="AP1474" s="144"/>
      <c r="AQ1474" s="144"/>
      <c r="AR1474" s="144"/>
      <c r="AS1474" s="144"/>
      <c r="AT1474" s="144"/>
      <c r="AU1474" s="144"/>
      <c r="AV1474" s="144"/>
      <c r="AW1474" s="144"/>
      <c r="AX1474" s="144"/>
      <c r="AY1474" s="144"/>
      <c r="AZ1474" s="144"/>
      <c r="BA1474" s="144"/>
      <c r="BB1474" s="144"/>
      <c r="BC1474" s="144"/>
      <c r="BD1474" s="144"/>
      <c r="BE1474" s="144"/>
      <c r="BF1474" s="144"/>
    </row>
    <row r="1475" spans="3:58">
      <c r="C1475" s="144"/>
      <c r="D1475" s="144"/>
      <c r="E1475" s="144"/>
      <c r="F1475" s="144"/>
      <c r="G1475" s="144"/>
      <c r="H1475" s="144"/>
      <c r="I1475" s="144"/>
      <c r="J1475" s="144"/>
      <c r="K1475" s="144"/>
      <c r="L1475" s="144"/>
      <c r="M1475" s="144"/>
      <c r="N1475" s="144"/>
      <c r="O1475" s="144"/>
      <c r="P1475" s="144"/>
      <c r="Q1475" s="145"/>
      <c r="R1475" s="145"/>
      <c r="S1475" s="145"/>
      <c r="T1475" s="145"/>
      <c r="U1475" s="145"/>
      <c r="V1475" s="145"/>
      <c r="W1475" s="145"/>
      <c r="X1475" s="145"/>
      <c r="Y1475" s="145"/>
      <c r="Z1475" s="145"/>
      <c r="AA1475" s="145"/>
      <c r="AB1475" s="145"/>
      <c r="AC1475" s="145"/>
      <c r="AD1475" s="145"/>
      <c r="AE1475" s="144"/>
      <c r="AF1475" s="144"/>
      <c r="AG1475" s="144"/>
      <c r="AH1475" s="144"/>
      <c r="AI1475" s="144"/>
      <c r="AJ1475" s="144"/>
      <c r="AK1475" s="144"/>
      <c r="AL1475" s="144"/>
      <c r="AM1475" s="144"/>
      <c r="AN1475" s="144"/>
      <c r="AO1475" s="144"/>
      <c r="AP1475" s="144"/>
      <c r="AQ1475" s="144"/>
      <c r="AR1475" s="144"/>
      <c r="AS1475" s="144"/>
      <c r="AT1475" s="144"/>
      <c r="AU1475" s="144"/>
      <c r="AV1475" s="144"/>
      <c r="AW1475" s="144"/>
      <c r="AX1475" s="144"/>
      <c r="AY1475" s="144"/>
      <c r="AZ1475" s="144"/>
      <c r="BA1475" s="144"/>
      <c r="BB1475" s="144"/>
      <c r="BC1475" s="144"/>
      <c r="BD1475" s="144"/>
      <c r="BE1475" s="144"/>
      <c r="BF1475" s="144"/>
    </row>
    <row r="1476" spans="3:58">
      <c r="C1476" s="144"/>
      <c r="D1476" s="144"/>
      <c r="E1476" s="144"/>
      <c r="F1476" s="144"/>
      <c r="G1476" s="144"/>
      <c r="H1476" s="144"/>
      <c r="I1476" s="144"/>
      <c r="J1476" s="144"/>
      <c r="K1476" s="144"/>
      <c r="L1476" s="144"/>
      <c r="M1476" s="144"/>
      <c r="N1476" s="144"/>
      <c r="O1476" s="144"/>
      <c r="P1476" s="144"/>
      <c r="Q1476" s="145"/>
      <c r="R1476" s="145"/>
      <c r="S1476" s="145"/>
      <c r="T1476" s="145"/>
      <c r="U1476" s="145"/>
      <c r="V1476" s="145"/>
      <c r="W1476" s="145"/>
      <c r="X1476" s="145"/>
      <c r="Y1476" s="145"/>
      <c r="Z1476" s="145"/>
      <c r="AA1476" s="145"/>
      <c r="AB1476" s="145"/>
      <c r="AC1476" s="145"/>
      <c r="AD1476" s="145"/>
      <c r="AE1476" s="144"/>
      <c r="AF1476" s="144"/>
      <c r="AG1476" s="144"/>
      <c r="AH1476" s="144"/>
      <c r="AI1476" s="144"/>
      <c r="AJ1476" s="144"/>
      <c r="AK1476" s="144"/>
      <c r="AL1476" s="144"/>
      <c r="AM1476" s="144"/>
      <c r="AN1476" s="144"/>
      <c r="AO1476" s="144"/>
      <c r="AP1476" s="144"/>
      <c r="AQ1476" s="144"/>
      <c r="AR1476" s="144"/>
      <c r="AS1476" s="144"/>
      <c r="AT1476" s="144"/>
      <c r="AU1476" s="144"/>
      <c r="AV1476" s="144"/>
      <c r="AW1476" s="144"/>
      <c r="AX1476" s="144"/>
      <c r="AY1476" s="144"/>
      <c r="AZ1476" s="144"/>
      <c r="BA1476" s="144"/>
      <c r="BB1476" s="144"/>
      <c r="BC1476" s="144"/>
      <c r="BD1476" s="144"/>
      <c r="BE1476" s="144"/>
      <c r="BF1476" s="144"/>
    </row>
    <row r="1477" spans="3:58">
      <c r="C1477" s="144"/>
      <c r="D1477" s="144"/>
      <c r="E1477" s="144"/>
      <c r="F1477" s="144"/>
      <c r="G1477" s="144"/>
      <c r="H1477" s="144"/>
      <c r="I1477" s="144"/>
      <c r="J1477" s="144"/>
      <c r="K1477" s="144"/>
      <c r="L1477" s="144"/>
      <c r="M1477" s="144"/>
      <c r="N1477" s="144"/>
      <c r="O1477" s="144"/>
      <c r="P1477" s="144"/>
      <c r="Q1477" s="145"/>
      <c r="R1477" s="145"/>
      <c r="S1477" s="145"/>
      <c r="T1477" s="145"/>
      <c r="U1477" s="145"/>
      <c r="V1477" s="145"/>
      <c r="W1477" s="145"/>
      <c r="X1477" s="145"/>
      <c r="Y1477" s="145"/>
      <c r="Z1477" s="145"/>
      <c r="AA1477" s="145"/>
      <c r="AB1477" s="145"/>
      <c r="AC1477" s="145"/>
      <c r="AD1477" s="145"/>
      <c r="AE1477" s="144"/>
      <c r="AF1477" s="144"/>
      <c r="AG1477" s="144"/>
      <c r="AH1477" s="144"/>
      <c r="AI1477" s="144"/>
      <c r="AJ1477" s="144"/>
      <c r="AK1477" s="144"/>
      <c r="AL1477" s="144"/>
      <c r="AM1477" s="144"/>
      <c r="AN1477" s="144"/>
      <c r="AO1477" s="144"/>
      <c r="AP1477" s="144"/>
      <c r="AQ1477" s="144"/>
      <c r="AR1477" s="144"/>
      <c r="AS1477" s="144"/>
      <c r="AT1477" s="144"/>
      <c r="AU1477" s="144"/>
      <c r="AV1477" s="144"/>
      <c r="AW1477" s="144"/>
      <c r="AX1477" s="144"/>
      <c r="AY1477" s="144"/>
      <c r="AZ1477" s="144"/>
      <c r="BA1477" s="144"/>
      <c r="BB1477" s="144"/>
      <c r="BC1477" s="144"/>
      <c r="BD1477" s="144"/>
      <c r="BE1477" s="144"/>
      <c r="BF1477" s="144"/>
    </row>
    <row r="1478" spans="3:58">
      <c r="C1478" s="144"/>
      <c r="D1478" s="144"/>
      <c r="E1478" s="144"/>
      <c r="F1478" s="144"/>
      <c r="G1478" s="144"/>
      <c r="H1478" s="144"/>
      <c r="I1478" s="144"/>
      <c r="J1478" s="144"/>
      <c r="K1478" s="144"/>
      <c r="L1478" s="144"/>
      <c r="M1478" s="144"/>
      <c r="N1478" s="144"/>
      <c r="O1478" s="144"/>
      <c r="P1478" s="144"/>
      <c r="Q1478" s="145"/>
      <c r="R1478" s="145"/>
      <c r="S1478" s="145"/>
      <c r="T1478" s="145"/>
      <c r="U1478" s="145"/>
      <c r="V1478" s="145"/>
      <c r="W1478" s="145"/>
      <c r="X1478" s="145"/>
      <c r="Y1478" s="145"/>
      <c r="Z1478" s="145"/>
      <c r="AA1478" s="145"/>
      <c r="AB1478" s="145"/>
      <c r="AC1478" s="145"/>
      <c r="AD1478" s="145"/>
      <c r="AE1478" s="144"/>
      <c r="AF1478" s="144"/>
      <c r="AG1478" s="144"/>
      <c r="AH1478" s="144"/>
      <c r="AI1478" s="144"/>
      <c r="AJ1478" s="144"/>
      <c r="AK1478" s="144"/>
      <c r="AL1478" s="144"/>
      <c r="AM1478" s="144"/>
      <c r="AN1478" s="144"/>
      <c r="AO1478" s="144"/>
      <c r="AP1478" s="144"/>
      <c r="AQ1478" s="144"/>
      <c r="AR1478" s="144"/>
      <c r="AS1478" s="144"/>
      <c r="AT1478" s="144"/>
      <c r="AU1478" s="144"/>
      <c r="AV1478" s="144"/>
      <c r="AW1478" s="144"/>
      <c r="AX1478" s="144"/>
      <c r="AY1478" s="144"/>
      <c r="AZ1478" s="144"/>
      <c r="BA1478" s="144"/>
      <c r="BB1478" s="144"/>
      <c r="BC1478" s="144"/>
      <c r="BD1478" s="144"/>
      <c r="BE1478" s="144"/>
      <c r="BF1478" s="144"/>
    </row>
    <row r="1479" spans="3:58">
      <c r="C1479" s="144"/>
      <c r="D1479" s="144"/>
      <c r="E1479" s="144"/>
      <c r="F1479" s="144"/>
      <c r="G1479" s="144"/>
      <c r="H1479" s="144"/>
      <c r="I1479" s="144"/>
      <c r="J1479" s="144"/>
      <c r="K1479" s="144"/>
      <c r="L1479" s="144"/>
      <c r="M1479" s="144"/>
      <c r="N1479" s="144"/>
      <c r="O1479" s="144"/>
      <c r="P1479" s="144"/>
      <c r="Q1479" s="145"/>
      <c r="R1479" s="145"/>
      <c r="S1479" s="145"/>
      <c r="T1479" s="145"/>
      <c r="U1479" s="145"/>
      <c r="V1479" s="145"/>
      <c r="W1479" s="145"/>
      <c r="X1479" s="145"/>
      <c r="Y1479" s="145"/>
      <c r="Z1479" s="145"/>
      <c r="AA1479" s="145"/>
      <c r="AB1479" s="145"/>
      <c r="AC1479" s="145"/>
      <c r="AD1479" s="145"/>
      <c r="AE1479" s="144"/>
      <c r="AF1479" s="144"/>
      <c r="AG1479" s="144"/>
      <c r="AH1479" s="144"/>
      <c r="AI1479" s="144"/>
      <c r="AJ1479" s="144"/>
      <c r="AK1479" s="144"/>
      <c r="AL1479" s="144"/>
      <c r="AM1479" s="144"/>
      <c r="AN1479" s="144"/>
      <c r="AO1479" s="144"/>
      <c r="AP1479" s="144"/>
      <c r="AQ1479" s="144"/>
      <c r="AR1479" s="144"/>
      <c r="AS1479" s="144"/>
      <c r="AT1479" s="144"/>
      <c r="AU1479" s="144"/>
      <c r="AV1479" s="144"/>
      <c r="AW1479" s="144"/>
      <c r="AX1479" s="144"/>
      <c r="AY1479" s="144"/>
      <c r="AZ1479" s="144"/>
      <c r="BA1479" s="144"/>
      <c r="BB1479" s="144"/>
      <c r="BC1479" s="144"/>
      <c r="BD1479" s="144"/>
      <c r="BE1479" s="144"/>
      <c r="BF1479" s="144"/>
    </row>
    <row r="1480" spans="3:58">
      <c r="C1480" s="144"/>
      <c r="D1480" s="144"/>
      <c r="E1480" s="144"/>
      <c r="F1480" s="144"/>
      <c r="G1480" s="144"/>
      <c r="H1480" s="144"/>
      <c r="I1480" s="144"/>
      <c r="J1480" s="144"/>
      <c r="K1480" s="144"/>
      <c r="L1480" s="144"/>
      <c r="M1480" s="144"/>
      <c r="N1480" s="144"/>
      <c r="O1480" s="144"/>
      <c r="P1480" s="144"/>
      <c r="Q1480" s="145"/>
      <c r="R1480" s="145"/>
      <c r="S1480" s="145"/>
      <c r="T1480" s="145"/>
      <c r="U1480" s="145"/>
      <c r="V1480" s="145"/>
      <c r="W1480" s="145"/>
      <c r="X1480" s="145"/>
      <c r="Y1480" s="145"/>
      <c r="Z1480" s="145"/>
      <c r="AA1480" s="145"/>
      <c r="AB1480" s="145"/>
      <c r="AC1480" s="145"/>
      <c r="AD1480" s="145"/>
      <c r="AE1480" s="144"/>
      <c r="AF1480" s="144"/>
      <c r="AG1480" s="144"/>
      <c r="AH1480" s="144"/>
      <c r="AI1480" s="144"/>
      <c r="AJ1480" s="144"/>
      <c r="AK1480" s="144"/>
      <c r="AL1480" s="144"/>
      <c r="AM1480" s="144"/>
      <c r="AN1480" s="144"/>
      <c r="AO1480" s="144"/>
      <c r="AP1480" s="144"/>
      <c r="AQ1480" s="144"/>
      <c r="AR1480" s="144"/>
      <c r="AS1480" s="144"/>
      <c r="AT1480" s="144"/>
      <c r="AU1480" s="144"/>
      <c r="AV1480" s="144"/>
      <c r="AW1480" s="144"/>
      <c r="AX1480" s="144"/>
      <c r="AY1480" s="144"/>
      <c r="AZ1480" s="144"/>
      <c r="BA1480" s="144"/>
      <c r="BB1480" s="144"/>
      <c r="BC1480" s="144"/>
      <c r="BD1480" s="144"/>
      <c r="BE1480" s="144"/>
      <c r="BF1480" s="144"/>
    </row>
    <row r="1481" spans="3:58">
      <c r="C1481" s="144"/>
      <c r="D1481" s="144"/>
      <c r="E1481" s="144"/>
      <c r="F1481" s="144"/>
      <c r="G1481" s="144"/>
      <c r="H1481" s="144"/>
      <c r="I1481" s="144"/>
      <c r="J1481" s="144"/>
      <c r="K1481" s="144"/>
      <c r="L1481" s="144"/>
      <c r="M1481" s="144"/>
      <c r="N1481" s="144"/>
      <c r="O1481" s="144"/>
      <c r="P1481" s="144"/>
      <c r="Q1481" s="145"/>
      <c r="R1481" s="145"/>
      <c r="S1481" s="145"/>
      <c r="T1481" s="145"/>
      <c r="U1481" s="145"/>
      <c r="V1481" s="145"/>
      <c r="W1481" s="145"/>
      <c r="X1481" s="145"/>
      <c r="Y1481" s="145"/>
      <c r="Z1481" s="145"/>
      <c r="AA1481" s="145"/>
      <c r="AB1481" s="145"/>
      <c r="AC1481" s="145"/>
      <c r="AD1481" s="145"/>
      <c r="AE1481" s="144"/>
      <c r="AF1481" s="144"/>
      <c r="AG1481" s="144"/>
      <c r="AH1481" s="144"/>
      <c r="AI1481" s="144"/>
      <c r="AJ1481" s="144"/>
      <c r="AK1481" s="144"/>
      <c r="AL1481" s="144"/>
      <c r="AM1481" s="144"/>
      <c r="AN1481" s="144"/>
      <c r="AO1481" s="144"/>
      <c r="AP1481" s="144"/>
      <c r="AQ1481" s="144"/>
      <c r="AR1481" s="144"/>
      <c r="AS1481" s="144"/>
      <c r="AT1481" s="144"/>
      <c r="AU1481" s="144"/>
      <c r="AV1481" s="144"/>
      <c r="AW1481" s="144"/>
      <c r="AX1481" s="144"/>
      <c r="AY1481" s="144"/>
      <c r="AZ1481" s="144"/>
      <c r="BA1481" s="144"/>
      <c r="BB1481" s="144"/>
      <c r="BC1481" s="144"/>
      <c r="BD1481" s="144"/>
      <c r="BE1481" s="144"/>
      <c r="BF1481" s="144"/>
    </row>
    <row r="1482" spans="3:58">
      <c r="C1482" s="144"/>
      <c r="D1482" s="144"/>
      <c r="E1482" s="144"/>
      <c r="F1482" s="144"/>
      <c r="G1482" s="144"/>
      <c r="H1482" s="144"/>
      <c r="I1482" s="144"/>
      <c r="J1482" s="144"/>
      <c r="K1482" s="144"/>
      <c r="L1482" s="144"/>
      <c r="M1482" s="144"/>
      <c r="N1482" s="144"/>
      <c r="O1482" s="144"/>
      <c r="P1482" s="144"/>
      <c r="Q1482" s="145"/>
      <c r="R1482" s="145"/>
      <c r="S1482" s="145"/>
      <c r="T1482" s="145"/>
      <c r="U1482" s="145"/>
      <c r="V1482" s="145"/>
      <c r="W1482" s="145"/>
      <c r="X1482" s="145"/>
      <c r="Y1482" s="145"/>
      <c r="Z1482" s="145"/>
      <c r="AA1482" s="145"/>
      <c r="AB1482" s="145"/>
      <c r="AC1482" s="145"/>
      <c r="AD1482" s="145"/>
      <c r="AE1482" s="144"/>
      <c r="AF1482" s="144"/>
      <c r="AG1482" s="144"/>
      <c r="AH1482" s="144"/>
      <c r="AI1482" s="144"/>
      <c r="AJ1482" s="144"/>
      <c r="AK1482" s="144"/>
      <c r="AL1482" s="144"/>
      <c r="AM1482" s="144"/>
      <c r="AN1482" s="144"/>
      <c r="AO1482" s="144"/>
      <c r="AP1482" s="144"/>
      <c r="AQ1482" s="144"/>
      <c r="AR1482" s="144"/>
      <c r="AS1482" s="144"/>
      <c r="AT1482" s="144"/>
      <c r="AU1482" s="144"/>
      <c r="AV1482" s="144"/>
      <c r="AW1482" s="144"/>
      <c r="AX1482" s="144"/>
      <c r="AY1482" s="144"/>
      <c r="AZ1482" s="144"/>
      <c r="BA1482" s="144"/>
      <c r="BB1482" s="144"/>
      <c r="BC1482" s="144"/>
      <c r="BD1482" s="144"/>
      <c r="BE1482" s="144"/>
      <c r="BF1482" s="144"/>
    </row>
    <row r="1483" spans="3:58">
      <c r="C1483" s="144"/>
      <c r="D1483" s="144"/>
      <c r="E1483" s="144"/>
      <c r="F1483" s="144"/>
      <c r="G1483" s="144"/>
      <c r="H1483" s="144"/>
      <c r="I1483" s="144"/>
      <c r="J1483" s="144"/>
      <c r="K1483" s="144"/>
      <c r="L1483" s="144"/>
      <c r="M1483" s="144"/>
      <c r="N1483" s="144"/>
      <c r="O1483" s="144"/>
      <c r="P1483" s="144"/>
      <c r="Q1483" s="145"/>
      <c r="R1483" s="145"/>
      <c r="S1483" s="145"/>
      <c r="T1483" s="145"/>
      <c r="U1483" s="145"/>
      <c r="V1483" s="145"/>
      <c r="W1483" s="145"/>
      <c r="X1483" s="145"/>
      <c r="Y1483" s="145"/>
      <c r="Z1483" s="145"/>
      <c r="AA1483" s="145"/>
      <c r="AB1483" s="145"/>
      <c r="AC1483" s="145"/>
      <c r="AD1483" s="145"/>
      <c r="AE1483" s="144"/>
      <c r="AF1483" s="144"/>
      <c r="AG1483" s="144"/>
      <c r="AH1483" s="144"/>
      <c r="AI1483" s="144"/>
      <c r="AJ1483" s="144"/>
      <c r="AK1483" s="144"/>
      <c r="AL1483" s="144"/>
      <c r="AM1483" s="144"/>
      <c r="AN1483" s="144"/>
      <c r="AO1483" s="144"/>
      <c r="AP1483" s="144"/>
      <c r="AQ1483" s="144"/>
      <c r="AR1483" s="144"/>
      <c r="AS1483" s="144"/>
      <c r="AT1483" s="144"/>
      <c r="AU1483" s="144"/>
      <c r="AV1483" s="144"/>
      <c r="AW1483" s="144"/>
      <c r="AX1483" s="144"/>
      <c r="AY1483" s="144"/>
      <c r="AZ1483" s="144"/>
      <c r="BA1483" s="144"/>
      <c r="BB1483" s="144"/>
      <c r="BC1483" s="144"/>
      <c r="BD1483" s="144"/>
      <c r="BE1483" s="144"/>
      <c r="BF1483" s="144"/>
    </row>
    <row r="1484" spans="3:58">
      <c r="C1484" s="144"/>
      <c r="D1484" s="144"/>
      <c r="E1484" s="144"/>
      <c r="F1484" s="144"/>
      <c r="G1484" s="144"/>
      <c r="H1484" s="144"/>
      <c r="I1484" s="144"/>
      <c r="J1484" s="144"/>
      <c r="K1484" s="144"/>
      <c r="L1484" s="144"/>
      <c r="M1484" s="144"/>
      <c r="N1484" s="144"/>
      <c r="O1484" s="144"/>
      <c r="P1484" s="144"/>
      <c r="Q1484" s="145"/>
      <c r="R1484" s="145"/>
      <c r="S1484" s="145"/>
      <c r="T1484" s="145"/>
      <c r="U1484" s="145"/>
      <c r="V1484" s="145"/>
      <c r="W1484" s="145"/>
      <c r="X1484" s="145"/>
      <c r="Y1484" s="145"/>
      <c r="Z1484" s="145"/>
      <c r="AA1484" s="145"/>
      <c r="AB1484" s="145"/>
      <c r="AC1484" s="145"/>
      <c r="AD1484" s="145"/>
      <c r="AE1484" s="144"/>
      <c r="AF1484" s="144"/>
      <c r="AG1484" s="144"/>
      <c r="AH1484" s="144"/>
      <c r="AI1484" s="144"/>
      <c r="AJ1484" s="144"/>
      <c r="AK1484" s="144"/>
      <c r="AL1484" s="144"/>
      <c r="AM1484" s="144"/>
      <c r="AN1484" s="144"/>
      <c r="AO1484" s="144"/>
      <c r="AP1484" s="144"/>
      <c r="AQ1484" s="144"/>
      <c r="AR1484" s="144"/>
      <c r="AS1484" s="144"/>
      <c r="AT1484" s="144"/>
      <c r="AU1484" s="144"/>
      <c r="AV1484" s="144"/>
      <c r="AW1484" s="144"/>
      <c r="AX1484" s="144"/>
      <c r="AY1484" s="144"/>
      <c r="AZ1484" s="144"/>
      <c r="BA1484" s="144"/>
      <c r="BB1484" s="144"/>
      <c r="BC1484" s="144"/>
      <c r="BD1484" s="144"/>
      <c r="BE1484" s="144"/>
      <c r="BF1484" s="144"/>
    </row>
    <row r="1485" spans="3:58">
      <c r="C1485" s="144"/>
      <c r="D1485" s="144"/>
      <c r="E1485" s="144"/>
      <c r="F1485" s="144"/>
      <c r="G1485" s="144"/>
      <c r="H1485" s="144"/>
      <c r="I1485" s="144"/>
      <c r="J1485" s="144"/>
      <c r="K1485" s="144"/>
      <c r="L1485" s="144"/>
      <c r="M1485" s="144"/>
      <c r="N1485" s="144"/>
      <c r="O1485" s="144"/>
      <c r="P1485" s="144"/>
      <c r="Q1485" s="145"/>
      <c r="R1485" s="145"/>
      <c r="S1485" s="145"/>
      <c r="T1485" s="145"/>
      <c r="U1485" s="145"/>
      <c r="V1485" s="145"/>
      <c r="W1485" s="145"/>
      <c r="X1485" s="145"/>
      <c r="Y1485" s="145"/>
      <c r="Z1485" s="145"/>
      <c r="AA1485" s="145"/>
      <c r="AB1485" s="145"/>
      <c r="AC1485" s="145"/>
      <c r="AD1485" s="145"/>
      <c r="AE1485" s="144"/>
      <c r="AF1485" s="144"/>
      <c r="AG1485" s="144"/>
      <c r="AH1485" s="144"/>
      <c r="AI1485" s="144"/>
      <c r="AJ1485" s="144"/>
      <c r="AK1485" s="144"/>
      <c r="AL1485" s="144"/>
      <c r="AM1485" s="144"/>
      <c r="AN1485" s="144"/>
      <c r="AO1485" s="144"/>
      <c r="AP1485" s="144"/>
      <c r="AQ1485" s="144"/>
      <c r="AR1485" s="144"/>
      <c r="AS1485" s="144"/>
      <c r="AT1485" s="144"/>
      <c r="AU1485" s="144"/>
      <c r="AV1485" s="144"/>
      <c r="AW1485" s="144"/>
      <c r="AX1485" s="144"/>
      <c r="AY1485" s="144"/>
      <c r="AZ1485" s="144"/>
      <c r="BA1485" s="144"/>
      <c r="BB1485" s="144"/>
      <c r="BC1485" s="144"/>
      <c r="BD1485" s="144"/>
      <c r="BE1485" s="144"/>
      <c r="BF1485" s="144"/>
    </row>
    <row r="1486" spans="3:58">
      <c r="C1486" s="144"/>
      <c r="D1486" s="144"/>
      <c r="E1486" s="144"/>
      <c r="F1486" s="144"/>
      <c r="G1486" s="144"/>
      <c r="H1486" s="144"/>
      <c r="I1486" s="144"/>
      <c r="J1486" s="144"/>
      <c r="K1486" s="144"/>
      <c r="L1486" s="144"/>
      <c r="M1486" s="144"/>
      <c r="N1486" s="144"/>
      <c r="O1486" s="144"/>
      <c r="P1486" s="144"/>
      <c r="Q1486" s="145"/>
      <c r="R1486" s="145"/>
      <c r="S1486" s="145"/>
      <c r="T1486" s="145"/>
      <c r="U1486" s="145"/>
      <c r="V1486" s="145"/>
      <c r="W1486" s="145"/>
      <c r="X1486" s="145"/>
      <c r="Y1486" s="145"/>
      <c r="Z1486" s="145"/>
      <c r="AA1486" s="145"/>
      <c r="AB1486" s="145"/>
      <c r="AC1486" s="145"/>
      <c r="AD1486" s="145"/>
      <c r="AE1486" s="144"/>
      <c r="AF1486" s="144"/>
      <c r="AG1486" s="144"/>
      <c r="AH1486" s="144"/>
      <c r="AI1486" s="144"/>
      <c r="AJ1486" s="144"/>
      <c r="AK1486" s="144"/>
      <c r="AL1486" s="144"/>
      <c r="AM1486" s="144"/>
      <c r="AN1486" s="144"/>
      <c r="AO1486" s="144"/>
      <c r="AP1486" s="144"/>
      <c r="AQ1486" s="144"/>
      <c r="AR1486" s="144"/>
      <c r="AS1486" s="144"/>
      <c r="AT1486" s="144"/>
      <c r="AU1486" s="144"/>
      <c r="AV1486" s="144"/>
      <c r="AW1486" s="144"/>
      <c r="AX1486" s="144"/>
      <c r="AY1486" s="144"/>
      <c r="AZ1486" s="144"/>
      <c r="BA1486" s="144"/>
      <c r="BB1486" s="144"/>
      <c r="BC1486" s="144"/>
      <c r="BD1486" s="144"/>
      <c r="BE1486" s="144"/>
      <c r="BF1486" s="144"/>
    </row>
    <row r="1487" spans="3:58">
      <c r="C1487" s="144"/>
      <c r="D1487" s="144"/>
      <c r="E1487" s="144"/>
      <c r="F1487" s="144"/>
      <c r="G1487" s="144"/>
      <c r="H1487" s="144"/>
      <c r="I1487" s="144"/>
      <c r="J1487" s="144"/>
      <c r="K1487" s="144"/>
      <c r="L1487" s="144"/>
      <c r="M1487" s="144"/>
      <c r="N1487" s="144"/>
      <c r="O1487" s="144"/>
      <c r="P1487" s="144"/>
      <c r="Q1487" s="145"/>
      <c r="R1487" s="145"/>
      <c r="S1487" s="145"/>
      <c r="T1487" s="145"/>
      <c r="U1487" s="145"/>
      <c r="V1487" s="145"/>
      <c r="W1487" s="145"/>
      <c r="X1487" s="145"/>
      <c r="Y1487" s="145"/>
      <c r="Z1487" s="145"/>
      <c r="AA1487" s="145"/>
      <c r="AB1487" s="145"/>
      <c r="AC1487" s="145"/>
      <c r="AD1487" s="145"/>
      <c r="AE1487" s="144"/>
      <c r="AF1487" s="144"/>
      <c r="AG1487" s="144"/>
      <c r="AH1487" s="144"/>
      <c r="AI1487" s="144"/>
      <c r="AJ1487" s="144"/>
      <c r="AK1487" s="144"/>
      <c r="AL1487" s="144"/>
      <c r="AM1487" s="144"/>
      <c r="AN1487" s="144"/>
      <c r="AO1487" s="144"/>
      <c r="AP1487" s="144"/>
      <c r="AQ1487" s="144"/>
      <c r="AR1487" s="144"/>
      <c r="AS1487" s="144"/>
      <c r="AT1487" s="144"/>
      <c r="AU1487" s="144"/>
      <c r="AV1487" s="144"/>
      <c r="AW1487" s="144"/>
      <c r="AX1487" s="144"/>
      <c r="AY1487" s="144"/>
      <c r="AZ1487" s="144"/>
      <c r="BA1487" s="144"/>
      <c r="BB1487" s="144"/>
      <c r="BC1487" s="144"/>
      <c r="BD1487" s="144"/>
      <c r="BE1487" s="144"/>
      <c r="BF1487" s="144"/>
    </row>
    <row r="1488" spans="3:58">
      <c r="C1488" s="144"/>
      <c r="D1488" s="144"/>
      <c r="E1488" s="144"/>
      <c r="F1488" s="144"/>
      <c r="G1488" s="144"/>
      <c r="H1488" s="144"/>
      <c r="I1488" s="144"/>
      <c r="J1488" s="144"/>
      <c r="K1488" s="144"/>
      <c r="L1488" s="144"/>
      <c r="M1488" s="144"/>
      <c r="N1488" s="144"/>
      <c r="O1488" s="144"/>
      <c r="P1488" s="144"/>
      <c r="Q1488" s="145"/>
      <c r="R1488" s="145"/>
      <c r="S1488" s="145"/>
      <c r="T1488" s="145"/>
      <c r="U1488" s="145"/>
      <c r="V1488" s="145"/>
      <c r="W1488" s="145"/>
      <c r="X1488" s="145"/>
      <c r="Y1488" s="145"/>
      <c r="Z1488" s="145"/>
      <c r="AA1488" s="145"/>
      <c r="AB1488" s="145"/>
      <c r="AC1488" s="145"/>
      <c r="AD1488" s="145"/>
      <c r="AE1488" s="144"/>
      <c r="AF1488" s="144"/>
      <c r="AG1488" s="144"/>
      <c r="AH1488" s="144"/>
      <c r="AI1488" s="144"/>
      <c r="AJ1488" s="144"/>
      <c r="AK1488" s="144"/>
      <c r="AL1488" s="144"/>
      <c r="AM1488" s="144"/>
      <c r="AN1488" s="144"/>
      <c r="AO1488" s="144"/>
      <c r="AP1488" s="144"/>
      <c r="AQ1488" s="144"/>
      <c r="AR1488" s="144"/>
      <c r="AS1488" s="144"/>
      <c r="AT1488" s="144"/>
      <c r="AU1488" s="144"/>
      <c r="AV1488" s="144"/>
      <c r="AW1488" s="144"/>
      <c r="AX1488" s="144"/>
      <c r="AY1488" s="144"/>
      <c r="AZ1488" s="144"/>
      <c r="BA1488" s="144"/>
      <c r="BB1488" s="144"/>
      <c r="BC1488" s="144"/>
      <c r="BD1488" s="144"/>
      <c r="BE1488" s="144"/>
      <c r="BF1488" s="144"/>
    </row>
    <row r="1489" spans="3:58">
      <c r="C1489" s="144"/>
      <c r="D1489" s="144"/>
      <c r="E1489" s="144"/>
      <c r="F1489" s="144"/>
      <c r="G1489" s="144"/>
      <c r="H1489" s="144"/>
      <c r="I1489" s="144"/>
      <c r="J1489" s="144"/>
      <c r="K1489" s="144"/>
      <c r="L1489" s="144"/>
      <c r="M1489" s="144"/>
      <c r="N1489" s="144"/>
      <c r="O1489" s="144"/>
      <c r="P1489" s="144"/>
      <c r="Q1489" s="145"/>
      <c r="R1489" s="145"/>
      <c r="S1489" s="145"/>
      <c r="T1489" s="145"/>
      <c r="U1489" s="145"/>
      <c r="V1489" s="145"/>
      <c r="W1489" s="145"/>
      <c r="X1489" s="145"/>
      <c r="Y1489" s="145"/>
      <c r="Z1489" s="145"/>
      <c r="AA1489" s="145"/>
      <c r="AB1489" s="145"/>
      <c r="AC1489" s="145"/>
      <c r="AD1489" s="145"/>
      <c r="AE1489" s="144"/>
      <c r="AF1489" s="144"/>
      <c r="AG1489" s="144"/>
      <c r="AH1489" s="144"/>
      <c r="AI1489" s="144"/>
      <c r="AJ1489" s="144"/>
      <c r="AK1489" s="144"/>
      <c r="AL1489" s="144"/>
      <c r="AM1489" s="144"/>
      <c r="AN1489" s="144"/>
      <c r="AO1489" s="144"/>
      <c r="AP1489" s="144"/>
      <c r="AQ1489" s="144"/>
      <c r="AR1489" s="144"/>
      <c r="AS1489" s="144"/>
      <c r="AT1489" s="144"/>
      <c r="AU1489" s="144"/>
      <c r="AV1489" s="144"/>
      <c r="AW1489" s="144"/>
      <c r="AX1489" s="144"/>
      <c r="AY1489" s="144"/>
      <c r="AZ1489" s="144"/>
      <c r="BA1489" s="144"/>
      <c r="BB1489" s="144"/>
      <c r="BC1489" s="144"/>
      <c r="BD1489" s="144"/>
      <c r="BE1489" s="144"/>
      <c r="BF1489" s="144"/>
    </row>
    <row r="1490" spans="3:58">
      <c r="C1490" s="144"/>
      <c r="D1490" s="144"/>
      <c r="E1490" s="144"/>
      <c r="F1490" s="144"/>
      <c r="G1490" s="144"/>
      <c r="H1490" s="144"/>
      <c r="I1490" s="144"/>
      <c r="J1490" s="144"/>
      <c r="K1490" s="144"/>
      <c r="L1490" s="144"/>
      <c r="M1490" s="144"/>
      <c r="N1490" s="144"/>
      <c r="O1490" s="144"/>
      <c r="P1490" s="144"/>
      <c r="Q1490" s="145"/>
      <c r="R1490" s="145"/>
      <c r="S1490" s="145"/>
      <c r="T1490" s="145"/>
      <c r="U1490" s="145"/>
      <c r="V1490" s="145"/>
      <c r="W1490" s="145"/>
      <c r="X1490" s="145"/>
      <c r="Y1490" s="145"/>
      <c r="Z1490" s="145"/>
      <c r="AA1490" s="145"/>
      <c r="AB1490" s="145"/>
      <c r="AC1490" s="145"/>
      <c r="AD1490" s="145"/>
      <c r="AE1490" s="144"/>
      <c r="AF1490" s="144"/>
      <c r="AG1490" s="144"/>
      <c r="AH1490" s="144"/>
      <c r="AI1490" s="144"/>
      <c r="AJ1490" s="144"/>
      <c r="AK1490" s="144"/>
      <c r="AL1490" s="144"/>
      <c r="AM1490" s="144"/>
      <c r="AN1490" s="144"/>
      <c r="AO1490" s="144"/>
      <c r="AP1490" s="144"/>
      <c r="AQ1490" s="144"/>
      <c r="AR1490" s="144"/>
      <c r="AS1490" s="144"/>
      <c r="AT1490" s="144"/>
      <c r="AU1490" s="144"/>
      <c r="AV1490" s="144"/>
      <c r="AW1490" s="144"/>
      <c r="AX1490" s="144"/>
      <c r="AY1490" s="144"/>
      <c r="AZ1490" s="144"/>
      <c r="BA1490" s="144"/>
      <c r="BB1490" s="144"/>
      <c r="BC1490" s="144"/>
      <c r="BD1490" s="144"/>
      <c r="BE1490" s="144"/>
      <c r="BF1490" s="144"/>
    </row>
    <row r="1491" spans="3:58">
      <c r="C1491" s="144"/>
      <c r="D1491" s="144"/>
      <c r="E1491" s="144"/>
      <c r="F1491" s="144"/>
      <c r="G1491" s="144"/>
      <c r="H1491" s="144"/>
      <c r="I1491" s="144"/>
      <c r="J1491" s="144"/>
      <c r="K1491" s="144"/>
      <c r="L1491" s="144"/>
      <c r="M1491" s="144"/>
      <c r="N1491" s="144"/>
      <c r="O1491" s="144"/>
      <c r="P1491" s="144"/>
      <c r="Q1491" s="145"/>
      <c r="R1491" s="145"/>
      <c r="S1491" s="145"/>
      <c r="T1491" s="145"/>
      <c r="U1491" s="145"/>
      <c r="V1491" s="145"/>
      <c r="W1491" s="145"/>
      <c r="X1491" s="145"/>
      <c r="Y1491" s="145"/>
      <c r="Z1491" s="145"/>
      <c r="AA1491" s="145"/>
      <c r="AB1491" s="145"/>
      <c r="AC1491" s="145"/>
      <c r="AD1491" s="145"/>
      <c r="AE1491" s="144"/>
      <c r="AF1491" s="144"/>
      <c r="AG1491" s="144"/>
      <c r="AH1491" s="144"/>
      <c r="AI1491" s="144"/>
      <c r="AJ1491" s="144"/>
      <c r="AK1491" s="144"/>
      <c r="AL1491" s="144"/>
      <c r="AM1491" s="144"/>
      <c r="AN1491" s="144"/>
      <c r="AO1491" s="144"/>
      <c r="AP1491" s="144"/>
      <c r="AQ1491" s="144"/>
      <c r="AR1491" s="144"/>
      <c r="AS1491" s="144"/>
      <c r="AT1491" s="144"/>
      <c r="AU1491" s="144"/>
      <c r="AV1491" s="144"/>
      <c r="AW1491" s="144"/>
      <c r="AX1491" s="144"/>
      <c r="AY1491" s="144"/>
      <c r="AZ1491" s="144"/>
      <c r="BA1491" s="144"/>
      <c r="BB1491" s="144"/>
      <c r="BC1491" s="144"/>
      <c r="BD1491" s="144"/>
      <c r="BE1491" s="144"/>
      <c r="BF1491" s="144"/>
    </row>
    <row r="1492" spans="3:58">
      <c r="C1492" s="144"/>
      <c r="D1492" s="144"/>
      <c r="E1492" s="144"/>
      <c r="F1492" s="144"/>
      <c r="G1492" s="144"/>
      <c r="H1492" s="144"/>
      <c r="I1492" s="144"/>
      <c r="J1492" s="144"/>
      <c r="K1492" s="144"/>
      <c r="L1492" s="144"/>
      <c r="M1492" s="144"/>
      <c r="N1492" s="144"/>
      <c r="O1492" s="144"/>
      <c r="P1492" s="144"/>
      <c r="Q1492" s="145"/>
      <c r="R1492" s="145"/>
      <c r="S1492" s="145"/>
      <c r="T1492" s="145"/>
      <c r="U1492" s="145"/>
      <c r="V1492" s="145"/>
      <c r="W1492" s="145"/>
      <c r="X1492" s="145"/>
      <c r="Y1492" s="145"/>
      <c r="Z1492" s="145"/>
      <c r="AA1492" s="145"/>
      <c r="AB1492" s="145"/>
      <c r="AC1492" s="145"/>
      <c r="AD1492" s="145"/>
      <c r="AE1492" s="144"/>
      <c r="AF1492" s="144"/>
      <c r="AG1492" s="144"/>
      <c r="AH1492" s="144"/>
      <c r="AI1492" s="144"/>
      <c r="AJ1492" s="144"/>
      <c r="AK1492" s="144"/>
      <c r="AL1492" s="144"/>
      <c r="AM1492" s="144"/>
      <c r="AN1492" s="144"/>
      <c r="AO1492" s="144"/>
      <c r="AP1492" s="144"/>
      <c r="AQ1492" s="144"/>
      <c r="AR1492" s="144"/>
      <c r="AS1492" s="144"/>
      <c r="AT1492" s="144"/>
      <c r="AU1492" s="144"/>
      <c r="AV1492" s="144"/>
      <c r="AW1492" s="144"/>
      <c r="AX1492" s="144"/>
      <c r="AY1492" s="144"/>
      <c r="AZ1492" s="144"/>
      <c r="BA1492" s="144"/>
      <c r="BB1492" s="144"/>
      <c r="BC1492" s="144"/>
      <c r="BD1492" s="144"/>
      <c r="BE1492" s="144"/>
      <c r="BF1492" s="144"/>
    </row>
    <row r="1493" spans="3:58">
      <c r="C1493" s="144"/>
      <c r="D1493" s="144"/>
      <c r="E1493" s="144"/>
      <c r="F1493" s="144"/>
      <c r="G1493" s="144"/>
      <c r="H1493" s="144"/>
      <c r="I1493" s="144"/>
      <c r="J1493" s="144"/>
      <c r="K1493" s="144"/>
      <c r="L1493" s="144"/>
      <c r="M1493" s="144"/>
      <c r="N1493" s="144"/>
      <c r="O1493" s="144"/>
      <c r="P1493" s="144"/>
      <c r="Q1493" s="145"/>
      <c r="R1493" s="145"/>
      <c r="S1493" s="145"/>
      <c r="T1493" s="145"/>
      <c r="U1493" s="145"/>
      <c r="V1493" s="145"/>
      <c r="W1493" s="145"/>
      <c r="X1493" s="145"/>
      <c r="Y1493" s="145"/>
      <c r="Z1493" s="145"/>
      <c r="AA1493" s="145"/>
      <c r="AB1493" s="145"/>
      <c r="AC1493" s="145"/>
      <c r="AD1493" s="145"/>
      <c r="AE1493" s="144"/>
      <c r="AF1493" s="144"/>
      <c r="AG1493" s="144"/>
      <c r="AH1493" s="144"/>
      <c r="AI1493" s="144"/>
      <c r="AJ1493" s="144"/>
      <c r="AK1493" s="144"/>
      <c r="AL1493" s="144"/>
      <c r="AM1493" s="144"/>
      <c r="AN1493" s="144"/>
      <c r="AO1493" s="144"/>
      <c r="AP1493" s="144"/>
      <c r="AQ1493" s="144"/>
      <c r="AR1493" s="144"/>
      <c r="AS1493" s="144"/>
      <c r="AT1493" s="144"/>
      <c r="AU1493" s="144"/>
      <c r="AV1493" s="144"/>
      <c r="AW1493" s="144"/>
      <c r="AX1493" s="144"/>
      <c r="AY1493" s="144"/>
      <c r="AZ1493" s="144"/>
      <c r="BA1493" s="144"/>
      <c r="BB1493" s="144"/>
      <c r="BC1493" s="144"/>
      <c r="BD1493" s="144"/>
      <c r="BE1493" s="144"/>
      <c r="BF1493" s="144"/>
    </row>
    <row r="1494" spans="3:58">
      <c r="C1494" s="144"/>
      <c r="D1494" s="144"/>
      <c r="E1494" s="144"/>
      <c r="F1494" s="144"/>
      <c r="G1494" s="144"/>
      <c r="H1494" s="144"/>
      <c r="I1494" s="144"/>
      <c r="J1494" s="144"/>
      <c r="K1494" s="144"/>
      <c r="L1494" s="144"/>
      <c r="M1494" s="144"/>
      <c r="N1494" s="144"/>
      <c r="O1494" s="144"/>
      <c r="P1494" s="144"/>
      <c r="Q1494" s="145"/>
      <c r="R1494" s="145"/>
      <c r="S1494" s="145"/>
      <c r="T1494" s="145"/>
      <c r="U1494" s="145"/>
      <c r="V1494" s="145"/>
      <c r="W1494" s="145"/>
      <c r="X1494" s="145"/>
      <c r="Y1494" s="145"/>
      <c r="Z1494" s="145"/>
      <c r="AA1494" s="145"/>
      <c r="AB1494" s="145"/>
      <c r="AC1494" s="145"/>
      <c r="AD1494" s="145"/>
      <c r="AE1494" s="144"/>
      <c r="AF1494" s="144"/>
      <c r="AG1494" s="144"/>
      <c r="AH1494" s="144"/>
      <c r="AI1494" s="144"/>
      <c r="AJ1494" s="144"/>
      <c r="AK1494" s="144"/>
      <c r="AL1494" s="144"/>
      <c r="AM1494" s="144"/>
      <c r="AN1494" s="144"/>
      <c r="AO1494" s="144"/>
      <c r="AP1494" s="144"/>
      <c r="AQ1494" s="144"/>
      <c r="AR1494" s="144"/>
      <c r="AS1494" s="144"/>
      <c r="AT1494" s="144"/>
      <c r="AU1494" s="144"/>
      <c r="AV1494" s="144"/>
      <c r="AW1494" s="144"/>
      <c r="AX1494" s="144"/>
      <c r="AY1494" s="144"/>
      <c r="AZ1494" s="144"/>
      <c r="BA1494" s="144"/>
      <c r="BB1494" s="144"/>
      <c r="BC1494" s="144"/>
      <c r="BD1494" s="144"/>
      <c r="BE1494" s="144"/>
      <c r="BF1494" s="144"/>
    </row>
    <row r="1495" spans="3:58">
      <c r="C1495" s="144"/>
      <c r="D1495" s="144"/>
      <c r="E1495" s="144"/>
      <c r="F1495" s="144"/>
      <c r="G1495" s="144"/>
      <c r="H1495" s="144"/>
      <c r="I1495" s="144"/>
      <c r="J1495" s="144"/>
      <c r="K1495" s="144"/>
      <c r="L1495" s="144"/>
      <c r="M1495" s="144"/>
      <c r="N1495" s="144"/>
      <c r="O1495" s="144"/>
      <c r="P1495" s="144"/>
      <c r="Q1495" s="145"/>
      <c r="R1495" s="145"/>
      <c r="S1495" s="145"/>
      <c r="T1495" s="145"/>
      <c r="U1495" s="145"/>
      <c r="V1495" s="145"/>
      <c r="W1495" s="145"/>
      <c r="X1495" s="145"/>
      <c r="Y1495" s="145"/>
      <c r="Z1495" s="145"/>
      <c r="AA1495" s="145"/>
      <c r="AB1495" s="145"/>
      <c r="AC1495" s="145"/>
      <c r="AD1495" s="145"/>
      <c r="AE1495" s="144"/>
      <c r="AF1495" s="144"/>
      <c r="AG1495" s="144"/>
      <c r="AH1495" s="144"/>
      <c r="AI1495" s="144"/>
      <c r="AJ1495" s="144"/>
      <c r="AK1495" s="144"/>
      <c r="AL1495" s="144"/>
      <c r="AM1495" s="144"/>
      <c r="AN1495" s="144"/>
      <c r="AO1495" s="144"/>
      <c r="AP1495" s="144"/>
      <c r="AQ1495" s="144"/>
      <c r="AR1495" s="144"/>
      <c r="AS1495" s="144"/>
      <c r="AT1495" s="144"/>
      <c r="AU1495" s="144"/>
      <c r="AV1495" s="144"/>
      <c r="AW1495" s="144"/>
      <c r="AX1495" s="144"/>
      <c r="AY1495" s="144"/>
      <c r="AZ1495" s="144"/>
      <c r="BA1495" s="144"/>
      <c r="BB1495" s="144"/>
      <c r="BC1495" s="144"/>
      <c r="BD1495" s="144"/>
      <c r="BE1495" s="144"/>
      <c r="BF1495" s="144"/>
    </row>
    <row r="1496" spans="3:58">
      <c r="C1496" s="144"/>
      <c r="D1496" s="144"/>
      <c r="E1496" s="144"/>
      <c r="F1496" s="144"/>
      <c r="G1496" s="144"/>
      <c r="H1496" s="144"/>
      <c r="I1496" s="144"/>
      <c r="J1496" s="144"/>
      <c r="K1496" s="144"/>
      <c r="L1496" s="144"/>
      <c r="M1496" s="144"/>
      <c r="N1496" s="144"/>
      <c r="O1496" s="144"/>
      <c r="P1496" s="144"/>
      <c r="Q1496" s="145"/>
      <c r="R1496" s="145"/>
      <c r="S1496" s="145"/>
      <c r="T1496" s="145"/>
      <c r="U1496" s="145"/>
      <c r="V1496" s="145"/>
      <c r="W1496" s="145"/>
      <c r="X1496" s="145"/>
      <c r="Y1496" s="145"/>
      <c r="Z1496" s="145"/>
      <c r="AA1496" s="145"/>
      <c r="AB1496" s="145"/>
      <c r="AC1496" s="145"/>
      <c r="AD1496" s="145"/>
      <c r="AE1496" s="144"/>
      <c r="AF1496" s="144"/>
      <c r="AG1496" s="144"/>
      <c r="AH1496" s="144"/>
      <c r="AI1496" s="144"/>
      <c r="AJ1496" s="144"/>
      <c r="AK1496" s="144"/>
      <c r="AL1496" s="144"/>
      <c r="AM1496" s="144"/>
      <c r="AN1496" s="144"/>
      <c r="AO1496" s="144"/>
      <c r="AP1496" s="144"/>
      <c r="AQ1496" s="144"/>
      <c r="AR1496" s="144"/>
      <c r="AS1496" s="144"/>
      <c r="AT1496" s="144"/>
      <c r="AU1496" s="144"/>
      <c r="AV1496" s="144"/>
      <c r="AW1496" s="144"/>
      <c r="AX1496" s="144"/>
      <c r="AY1496" s="144"/>
      <c r="AZ1496" s="144"/>
      <c r="BA1496" s="144"/>
      <c r="BB1496" s="144"/>
      <c r="BC1496" s="144"/>
      <c r="BD1496" s="144"/>
      <c r="BE1496" s="144"/>
      <c r="BF1496" s="144"/>
    </row>
    <row r="1497" spans="3:58">
      <c r="C1497" s="144"/>
      <c r="D1497" s="144"/>
      <c r="E1497" s="144"/>
      <c r="F1497" s="144"/>
      <c r="G1497" s="144"/>
      <c r="H1497" s="144"/>
      <c r="I1497" s="144"/>
      <c r="J1497" s="144"/>
      <c r="K1497" s="144"/>
      <c r="L1497" s="144"/>
      <c r="M1497" s="144"/>
      <c r="N1497" s="144"/>
      <c r="O1497" s="144"/>
      <c r="P1497" s="144"/>
      <c r="Q1497" s="145"/>
      <c r="R1497" s="145"/>
      <c r="S1497" s="145"/>
      <c r="T1497" s="145"/>
      <c r="U1497" s="145"/>
      <c r="V1497" s="145"/>
      <c r="W1497" s="145"/>
      <c r="X1497" s="145"/>
      <c r="Y1497" s="145"/>
      <c r="Z1497" s="145"/>
      <c r="AA1497" s="145"/>
      <c r="AB1497" s="145"/>
      <c r="AC1497" s="145"/>
      <c r="AD1497" s="145"/>
      <c r="AE1497" s="144"/>
      <c r="AF1497" s="144"/>
      <c r="AG1497" s="144"/>
      <c r="AH1497" s="144"/>
      <c r="AI1497" s="144"/>
      <c r="AJ1497" s="144"/>
      <c r="AK1497" s="144"/>
      <c r="AL1497" s="144"/>
      <c r="AM1497" s="144"/>
      <c r="AN1497" s="144"/>
      <c r="AO1497" s="144"/>
      <c r="AP1497" s="144"/>
      <c r="AQ1497" s="144"/>
      <c r="AR1497" s="144"/>
      <c r="AS1497" s="144"/>
      <c r="AT1497" s="144"/>
      <c r="AU1497" s="144"/>
      <c r="AV1497" s="144"/>
      <c r="AW1497" s="144"/>
      <c r="AX1497" s="144"/>
      <c r="AY1497" s="144"/>
      <c r="AZ1497" s="144"/>
      <c r="BA1497" s="144"/>
      <c r="BB1497" s="144"/>
      <c r="BC1497" s="144"/>
      <c r="BD1497" s="144"/>
      <c r="BE1497" s="144"/>
      <c r="BF1497" s="144"/>
    </row>
    <row r="1498" spans="3:58">
      <c r="C1498" s="144"/>
      <c r="D1498" s="144"/>
      <c r="E1498" s="144"/>
      <c r="F1498" s="144"/>
      <c r="G1498" s="144"/>
      <c r="H1498" s="144"/>
      <c r="I1498" s="144"/>
      <c r="J1498" s="144"/>
      <c r="K1498" s="144"/>
      <c r="L1498" s="144"/>
      <c r="M1498" s="144"/>
      <c r="N1498" s="144"/>
      <c r="O1498" s="144"/>
      <c r="P1498" s="144"/>
      <c r="Q1498" s="145"/>
      <c r="R1498" s="145"/>
      <c r="S1498" s="145"/>
      <c r="T1498" s="145"/>
      <c r="U1498" s="145"/>
      <c r="V1498" s="145"/>
      <c r="W1498" s="145"/>
      <c r="X1498" s="145"/>
      <c r="Y1498" s="145"/>
      <c r="Z1498" s="145"/>
      <c r="AA1498" s="145"/>
      <c r="AB1498" s="145"/>
      <c r="AC1498" s="145"/>
      <c r="AD1498" s="145"/>
      <c r="AE1498" s="144"/>
      <c r="AF1498" s="144"/>
      <c r="AG1498" s="144"/>
      <c r="AH1498" s="144"/>
      <c r="AI1498" s="144"/>
      <c r="AJ1498" s="144"/>
      <c r="AK1498" s="144"/>
      <c r="AL1498" s="144"/>
      <c r="AM1498" s="144"/>
      <c r="AN1498" s="144"/>
      <c r="AO1498" s="144"/>
      <c r="AP1498" s="144"/>
      <c r="AQ1498" s="144"/>
      <c r="AR1498" s="144"/>
      <c r="AS1498" s="144"/>
      <c r="AT1498" s="144"/>
      <c r="AU1498" s="144"/>
      <c r="AV1498" s="144"/>
      <c r="AW1498" s="144"/>
      <c r="AX1498" s="144"/>
      <c r="AY1498" s="144"/>
      <c r="AZ1498" s="144"/>
      <c r="BA1498" s="144"/>
      <c r="BB1498" s="144"/>
      <c r="BC1498" s="144"/>
      <c r="BD1498" s="144"/>
      <c r="BE1498" s="144"/>
      <c r="BF1498" s="144"/>
    </row>
    <row r="1499" spans="3:58">
      <c r="C1499" s="144"/>
      <c r="D1499" s="144"/>
      <c r="E1499" s="144"/>
      <c r="F1499" s="144"/>
      <c r="G1499" s="144"/>
      <c r="H1499" s="144"/>
      <c r="I1499" s="144"/>
      <c r="J1499" s="144"/>
      <c r="K1499" s="144"/>
      <c r="L1499" s="144"/>
      <c r="M1499" s="144"/>
      <c r="N1499" s="144"/>
      <c r="O1499" s="144"/>
      <c r="P1499" s="144"/>
      <c r="Q1499" s="145"/>
      <c r="R1499" s="145"/>
      <c r="S1499" s="145"/>
      <c r="T1499" s="145"/>
      <c r="U1499" s="145"/>
      <c r="V1499" s="145"/>
      <c r="W1499" s="145"/>
      <c r="X1499" s="145"/>
      <c r="Y1499" s="145"/>
      <c r="Z1499" s="145"/>
      <c r="AA1499" s="145"/>
      <c r="AB1499" s="145"/>
      <c r="AC1499" s="145"/>
      <c r="AD1499" s="145"/>
      <c r="AE1499" s="144"/>
      <c r="AF1499" s="144"/>
      <c r="AG1499" s="144"/>
      <c r="AH1499" s="144"/>
      <c r="AI1499" s="144"/>
      <c r="AJ1499" s="144"/>
      <c r="AK1499" s="144"/>
      <c r="AL1499" s="144"/>
      <c r="AM1499" s="144"/>
      <c r="AN1499" s="144"/>
      <c r="AO1499" s="144"/>
      <c r="AP1499" s="144"/>
      <c r="AQ1499" s="144"/>
      <c r="AR1499" s="144"/>
      <c r="AS1499" s="144"/>
      <c r="AT1499" s="144"/>
      <c r="AU1499" s="144"/>
      <c r="AV1499" s="144"/>
      <c r="AW1499" s="144"/>
      <c r="AX1499" s="144"/>
      <c r="AY1499" s="144"/>
      <c r="AZ1499" s="144"/>
      <c r="BA1499" s="144"/>
      <c r="BB1499" s="144"/>
      <c r="BC1499" s="144"/>
      <c r="BD1499" s="144"/>
      <c r="BE1499" s="144"/>
      <c r="BF1499" s="144"/>
    </row>
    <row r="1500" spans="3:58">
      <c r="C1500" s="144"/>
      <c r="D1500" s="144"/>
      <c r="E1500" s="144"/>
      <c r="F1500" s="144"/>
      <c r="G1500" s="144"/>
      <c r="H1500" s="144"/>
      <c r="I1500" s="144"/>
      <c r="J1500" s="144"/>
      <c r="K1500" s="144"/>
      <c r="L1500" s="144"/>
      <c r="M1500" s="144"/>
      <c r="N1500" s="144"/>
      <c r="O1500" s="144"/>
      <c r="P1500" s="144"/>
      <c r="Q1500" s="145"/>
      <c r="R1500" s="145"/>
      <c r="S1500" s="145"/>
      <c r="T1500" s="145"/>
      <c r="U1500" s="145"/>
      <c r="V1500" s="145"/>
      <c r="W1500" s="145"/>
      <c r="X1500" s="145"/>
      <c r="Y1500" s="145"/>
      <c r="Z1500" s="145"/>
      <c r="AA1500" s="145"/>
      <c r="AB1500" s="145"/>
      <c r="AC1500" s="145"/>
      <c r="AD1500" s="145"/>
      <c r="AE1500" s="144"/>
      <c r="AF1500" s="144"/>
      <c r="AG1500" s="144"/>
      <c r="AH1500" s="144"/>
      <c r="AI1500" s="144"/>
      <c r="AJ1500" s="144"/>
      <c r="AK1500" s="144"/>
      <c r="AL1500" s="144"/>
      <c r="AM1500" s="144"/>
      <c r="AN1500" s="144"/>
      <c r="AO1500" s="144"/>
      <c r="AP1500" s="144"/>
      <c r="AQ1500" s="144"/>
      <c r="AR1500" s="144"/>
      <c r="AS1500" s="144"/>
      <c r="AT1500" s="144"/>
      <c r="AU1500" s="144"/>
      <c r="AV1500" s="144"/>
      <c r="AW1500" s="144"/>
      <c r="AX1500" s="144"/>
      <c r="AY1500" s="144"/>
      <c r="AZ1500" s="144"/>
      <c r="BA1500" s="144"/>
      <c r="BB1500" s="144"/>
      <c r="BC1500" s="144"/>
      <c r="BD1500" s="144"/>
      <c r="BE1500" s="144"/>
      <c r="BF1500" s="144"/>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AD045-25D4-4CD1-9FCF-9CB082CF864D}">
  <sheetPr>
    <tabColor rgb="FF92D050"/>
  </sheetPr>
  <dimension ref="A1:S118"/>
  <sheetViews>
    <sheetView zoomScaleNormal="100" workbookViewId="0">
      <pane xSplit="2" ySplit="1" topLeftCell="C110" activePane="bottomRight" state="frozen"/>
      <selection activeCell="AS484" sqref="AS484"/>
      <selection pane="topRight" activeCell="AS484" sqref="AS484"/>
      <selection pane="bottomLeft" activeCell="AS484" sqref="AS484"/>
      <selection pane="bottomRight" activeCell="B128" sqref="B128"/>
    </sheetView>
  </sheetViews>
  <sheetFormatPr baseColWidth="10" defaultColWidth="10.44140625" defaultRowHeight="14.4"/>
  <cols>
    <col min="1" max="1" width="51.6640625" style="115" bestFit="1" customWidth="1"/>
    <col min="2" max="2" width="49.44140625" style="116" customWidth="1"/>
    <col min="3" max="3" width="7.77734375" style="117" bestFit="1" customWidth="1"/>
    <col min="4" max="4" width="12.88671875" style="118" bestFit="1" customWidth="1"/>
    <col min="5" max="5" width="9.44140625" style="119" customWidth="1"/>
    <col min="6" max="6" width="9.44140625" style="766" customWidth="1"/>
    <col min="7" max="7" width="7.6640625" style="766" bestFit="1" customWidth="1"/>
    <col min="8" max="17" width="9.44140625" style="766" customWidth="1"/>
    <col min="18" max="18" width="11.6640625" style="124" bestFit="1" customWidth="1"/>
    <col min="19" max="19" width="14.21875" customWidth="1"/>
  </cols>
  <sheetData>
    <row r="1" spans="1:19" ht="114" thickBot="1">
      <c r="A1" s="111" t="s">
        <v>808</v>
      </c>
      <c r="B1" s="112" t="s">
        <v>809</v>
      </c>
      <c r="C1" s="112" t="s">
        <v>810</v>
      </c>
      <c r="D1" s="112" t="s">
        <v>812</v>
      </c>
      <c r="E1" s="113" t="str">
        <f>Etiquettes!$A$10</f>
        <v>Unité</v>
      </c>
      <c r="F1" s="113" t="str">
        <f>Etiquettes!$A$7</f>
        <v>Filière</v>
      </c>
      <c r="G1" s="113" t="str">
        <f>Etiquettes!$A$9</f>
        <v>Année</v>
      </c>
      <c r="H1" s="113" t="str">
        <f>Etiquettes!$A$8</f>
        <v>Territoire</v>
      </c>
      <c r="I1" s="113" t="str">
        <f>Etiquettes!$A$17</f>
        <v>Traduction</v>
      </c>
      <c r="J1" s="113" t="str">
        <f>Etiquettes!$A$15</f>
        <v>Hypothèse</v>
      </c>
      <c r="K1" s="113" t="str">
        <f>Etiquettes!$A$14</f>
        <v>Source</v>
      </c>
      <c r="L1" s="113" t="str">
        <f>Etiquettes!$A$18</f>
        <v>Onglet source fichier Excel</v>
      </c>
      <c r="M1" s="113" t="str">
        <f>Etiquettes!$A$16</f>
        <v>Type de donnée collectée</v>
      </c>
      <c r="N1" s="113" t="str">
        <f>Etiquettes!$A$12</f>
        <v>Fabrications ou productions dirigées vers la transformation</v>
      </c>
      <c r="O1" s="113" t="str">
        <f>Etiquettes!$A$20</f>
        <v>Fiabilité des données</v>
      </c>
      <c r="P1" s="113" t="str">
        <f>Etiquettes!$A$21</f>
        <v>Méthode</v>
      </c>
      <c r="Q1" s="113" t="str">
        <f>Etiquettes!$A$22</f>
        <v>Analyse des résultats</v>
      </c>
      <c r="R1" s="112" t="s">
        <v>12</v>
      </c>
      <c r="S1" s="114" t="s">
        <v>14</v>
      </c>
    </row>
    <row r="2" spans="1:19" ht="14.4" customHeight="1">
      <c r="A2" s="115" t="str">
        <f>Secteurs!$B$3</f>
        <v>1ère Transformation</v>
      </c>
      <c r="B2" s="116" t="s">
        <v>440</v>
      </c>
      <c r="C2" s="117">
        <f>'Prétraitement fabrications'!D3</f>
        <v>10.369925</v>
      </c>
      <c r="E2" s="119" t="str">
        <f>Etiquettes!$C$10</f>
        <v>kt</v>
      </c>
      <c r="F2" s="767" t="str">
        <f>Etiquettes!$C$7</f>
        <v>Fruits et légumes (hors pommes de terre)</v>
      </c>
      <c r="G2" s="119">
        <f>Etiquettes!$H$9</f>
        <v>2015</v>
      </c>
      <c r="H2" s="767" t="str">
        <f>Etiquettes!$C$8</f>
        <v>France entière</v>
      </c>
      <c r="I2" s="767" t="str">
        <f>"Production de "&amp;B2</f>
        <v>Production de Jus de tomate</v>
      </c>
      <c r="K2" s="123" t="s">
        <v>2507</v>
      </c>
      <c r="L2" s="767" t="str" cm="1">
        <f t="array" aca="1" ref="L2" ca="1">[1]!NOM_FEUILLE('Fabrications - PRODCOM'!$A$1)</f>
        <v>Fabrications - PRODCOM</v>
      </c>
      <c r="M2" s="766" t="str">
        <f>Etiquettes!$H$16</f>
        <v>Volume</v>
      </c>
      <c r="N2" s="768" t="str">
        <f t="shared" ref="N2:N8" si="0">_xlfn.CONCAT(I2,IF(OR(ISBLANK(C2),ISERROR(C2)),"",_xlfn.CONCAT(" = ",MROUND(C2,1)," ",E2," (",K2,")")))</f>
        <v>Production de Jus de tomate = 10 kt (Prodcom - Eurostat)</v>
      </c>
      <c r="O2" s="766" t="str">
        <f>Etiquettes!$I$20</f>
        <v>Robuste</v>
      </c>
      <c r="P2" s="766" t="str">
        <f>Etiquettes!$H$21</f>
        <v>Données collectées</v>
      </c>
      <c r="Q2" s="766" t="str">
        <f>Etiquettes!$H$22</f>
        <v>Donnée collectée (valeur du flux ou coefficient)</v>
      </c>
      <c r="R2" s="120"/>
      <c r="S2" s="912" t="s">
        <v>817</v>
      </c>
    </row>
    <row r="3" spans="1:19">
      <c r="A3" s="115" t="str">
        <f>Secteurs!$B$3</f>
        <v>1ère Transformation</v>
      </c>
      <c r="B3" s="116" t="s">
        <v>448</v>
      </c>
      <c r="C3" s="117" t="e">
        <f>'Prétraitement fabrications'!D4</f>
        <v>#VALUE!</v>
      </c>
      <c r="E3" s="119" t="str">
        <f>Etiquettes!$C$10</f>
        <v>kt</v>
      </c>
      <c r="F3" s="767" t="str">
        <f>Etiquettes!$C$7</f>
        <v>Fruits et légumes (hors pommes de terre)</v>
      </c>
      <c r="G3" s="119">
        <f>Etiquettes!$H$9</f>
        <v>2015</v>
      </c>
      <c r="H3" s="767" t="str">
        <f>Etiquettes!$C$8</f>
        <v>France entière</v>
      </c>
      <c r="I3" s="767" t="str">
        <f t="shared" ref="I3:I66" si="1">"Production de "&amp;B3</f>
        <v>Production de Jus d'orange, non concentré, congelé</v>
      </c>
      <c r="K3" s="123" t="s">
        <v>2507</v>
      </c>
      <c r="L3" s="767" t="str" cm="1">
        <f t="array" aca="1" ref="L3" ca="1">[1]!NOM_FEUILLE('Fabrications - PRODCOM'!$A$1)</f>
        <v>Fabrications - PRODCOM</v>
      </c>
      <c r="M3" s="766" t="str">
        <f>Etiquettes!$H$16</f>
        <v>Volume</v>
      </c>
      <c r="N3" s="768" t="str">
        <f t="shared" si="0"/>
        <v>Production de Jus d'orange, non concentré, congelé</v>
      </c>
      <c r="O3" s="766" t="str">
        <f>Etiquettes!$I$20</f>
        <v>Robuste</v>
      </c>
      <c r="P3" s="766" t="str">
        <f>Etiquettes!$H$21</f>
        <v>Données collectées</v>
      </c>
      <c r="Q3" s="766" t="str">
        <f>Etiquettes!$H$22</f>
        <v>Donnée collectée (valeur du flux ou coefficient)</v>
      </c>
      <c r="R3" s="120"/>
      <c r="S3" s="913"/>
    </row>
    <row r="4" spans="1:19">
      <c r="A4" s="115" t="str">
        <f>Secteurs!$B$3</f>
        <v>1ère Transformation</v>
      </c>
      <c r="B4" s="116" t="s">
        <v>452</v>
      </c>
      <c r="C4" s="117">
        <f>'Prétraitement fabrications'!D5</f>
        <v>575.02039600000001</v>
      </c>
      <c r="E4" s="119" t="str">
        <f>Etiquettes!$C$10</f>
        <v>kt</v>
      </c>
      <c r="F4" s="767" t="str">
        <f>Etiquettes!$C$7</f>
        <v>Fruits et légumes (hors pommes de terre)</v>
      </c>
      <c r="G4" s="119">
        <f>Etiquettes!$H$9</f>
        <v>2015</v>
      </c>
      <c r="H4" s="767" t="str">
        <f>Etiquettes!$C$8</f>
        <v>France entière</v>
      </c>
      <c r="I4" s="767" t="str">
        <f t="shared" si="1"/>
        <v>Production de Jus d'orange, non concentré, non congelé</v>
      </c>
      <c r="K4" s="123" t="s">
        <v>2507</v>
      </c>
      <c r="L4" s="767" t="str" cm="1">
        <f t="array" aca="1" ref="L4" ca="1">[1]!NOM_FEUILLE('Fabrications - PRODCOM'!$A$1)</f>
        <v>Fabrications - PRODCOM</v>
      </c>
      <c r="M4" s="766" t="str">
        <f>Etiquettes!$H$16</f>
        <v>Volume</v>
      </c>
      <c r="N4" s="768" t="str">
        <f t="shared" si="0"/>
        <v>Production de Jus d'orange, non concentré, non congelé = 575 kt (Prodcom - Eurostat)</v>
      </c>
      <c r="O4" s="766" t="str">
        <f>Etiquettes!$I$20</f>
        <v>Robuste</v>
      </c>
      <c r="P4" s="766" t="str">
        <f>Etiquettes!$H$21</f>
        <v>Données collectées</v>
      </c>
      <c r="Q4" s="766" t="str">
        <f>Etiquettes!$H$22</f>
        <v>Donnée collectée (valeur du flux ou coefficient)</v>
      </c>
      <c r="R4" s="120"/>
      <c r="S4" s="913"/>
    </row>
    <row r="5" spans="1:19">
      <c r="A5" s="115" t="str">
        <f>Secteurs!$B$3</f>
        <v>1ère Transformation</v>
      </c>
      <c r="B5" s="116" t="s">
        <v>455</v>
      </c>
      <c r="C5" s="117" t="e">
        <f>'Prétraitement fabrications'!D6</f>
        <v>#VALUE!</v>
      </c>
      <c r="E5" s="119" t="str">
        <f>Etiquettes!$C$10</f>
        <v>kt</v>
      </c>
      <c r="F5" s="767" t="str">
        <f>Etiquettes!$C$7</f>
        <v>Fruits et légumes (hors pommes de terre)</v>
      </c>
      <c r="G5" s="119">
        <f>Etiquettes!$H$9</f>
        <v>2015</v>
      </c>
      <c r="H5" s="767" t="str">
        <f>Etiquettes!$C$8</f>
        <v>France entière</v>
      </c>
      <c r="I5" s="767" t="str">
        <f t="shared" si="1"/>
        <v>Production de Jus d'orange, autre</v>
      </c>
      <c r="K5" s="123" t="s">
        <v>2507</v>
      </c>
      <c r="L5" s="767" t="str" cm="1">
        <f t="array" aca="1" ref="L5" ca="1">[1]!NOM_FEUILLE('Fabrications - PRODCOM'!$A$1)</f>
        <v>Fabrications - PRODCOM</v>
      </c>
      <c r="M5" s="766" t="str">
        <f>Etiquettes!$H$16</f>
        <v>Volume</v>
      </c>
      <c r="N5" s="768" t="str">
        <f t="shared" si="0"/>
        <v>Production de Jus d'orange, autre</v>
      </c>
      <c r="O5" s="766" t="str">
        <f>Etiquettes!$I$20</f>
        <v>Robuste</v>
      </c>
      <c r="P5" s="766" t="str">
        <f>Etiquettes!$H$21</f>
        <v>Données collectées</v>
      </c>
      <c r="Q5" s="766" t="str">
        <f>Etiquettes!$H$22</f>
        <v>Donnée collectée (valeur du flux ou coefficient)</v>
      </c>
      <c r="R5" s="120"/>
      <c r="S5" s="913"/>
    </row>
    <row r="6" spans="1:19">
      <c r="A6" s="115" t="str">
        <f>Secteurs!$B$3</f>
        <v>1ère Transformation</v>
      </c>
      <c r="B6" s="116" t="s">
        <v>458</v>
      </c>
      <c r="C6" s="117">
        <f>'Prétraitement fabrications'!D7</f>
        <v>31.00057</v>
      </c>
      <c r="E6" s="119" t="str">
        <f>Etiquettes!$C$10</f>
        <v>kt</v>
      </c>
      <c r="F6" s="767" t="str">
        <f>Etiquettes!$C$7</f>
        <v>Fruits et légumes (hors pommes de terre)</v>
      </c>
      <c r="G6" s="119">
        <f>Etiquettes!$H$9</f>
        <v>2015</v>
      </c>
      <c r="H6" s="767" t="str">
        <f>Etiquettes!$C$8</f>
        <v>France entière</v>
      </c>
      <c r="I6" s="767" t="str">
        <f t="shared" si="1"/>
        <v>Production de Jus de pamplemousse</v>
      </c>
      <c r="K6" s="123" t="s">
        <v>2507</v>
      </c>
      <c r="L6" s="767" t="str" cm="1">
        <f t="array" aca="1" ref="L6" ca="1">[1]!NOM_FEUILLE('Fabrications - PRODCOM'!$A$1)</f>
        <v>Fabrications - PRODCOM</v>
      </c>
      <c r="M6" s="766" t="str">
        <f>Etiquettes!$H$16</f>
        <v>Volume</v>
      </c>
      <c r="N6" s="768" t="str">
        <f t="shared" si="0"/>
        <v>Production de Jus de pamplemousse = 31 kt (Prodcom - Eurostat)</v>
      </c>
      <c r="O6" s="766" t="str">
        <f>Etiquettes!$I$20</f>
        <v>Robuste</v>
      </c>
      <c r="P6" s="766" t="str">
        <f>Etiquettes!$H$21</f>
        <v>Données collectées</v>
      </c>
      <c r="Q6" s="766" t="str">
        <f>Etiquettes!$H$22</f>
        <v>Donnée collectée (valeur du flux ou coefficient)</v>
      </c>
      <c r="R6" s="120"/>
      <c r="S6" s="913"/>
    </row>
    <row r="7" spans="1:19">
      <c r="A7" s="115" t="str">
        <f>Secteurs!$B$3</f>
        <v>1ère Transformation</v>
      </c>
      <c r="B7" s="116" t="s">
        <v>462</v>
      </c>
      <c r="C7" s="117">
        <f>'Prétraitement fabrications'!D8</f>
        <v>45.632626000000002</v>
      </c>
      <c r="E7" s="119" t="str">
        <f>Etiquettes!$C$10</f>
        <v>kt</v>
      </c>
      <c r="F7" s="767" t="str">
        <f>Etiquettes!$C$7</f>
        <v>Fruits et légumes (hors pommes de terre)</v>
      </c>
      <c r="G7" s="119">
        <f>Etiquettes!$H$9</f>
        <v>2015</v>
      </c>
      <c r="H7" s="767" t="str">
        <f>Etiquettes!$C$8</f>
        <v>France entière</v>
      </c>
      <c r="I7" s="767" t="str">
        <f t="shared" si="1"/>
        <v>Production de Jus d'ananas</v>
      </c>
      <c r="K7" s="123" t="s">
        <v>2507</v>
      </c>
      <c r="L7" s="767" t="str" cm="1">
        <f t="array" aca="1" ref="L7" ca="1">[1]!NOM_FEUILLE('Fabrications - PRODCOM'!$A$1)</f>
        <v>Fabrications - PRODCOM</v>
      </c>
      <c r="M7" s="766" t="str">
        <f>Etiquettes!$H$16</f>
        <v>Volume</v>
      </c>
      <c r="N7" s="768" t="str">
        <f t="shared" si="0"/>
        <v>Production de Jus d'ananas = 46 kt (Prodcom - Eurostat)</v>
      </c>
      <c r="O7" s="766" t="str">
        <f>Etiquettes!$I$20</f>
        <v>Robuste</v>
      </c>
      <c r="P7" s="766" t="str">
        <f>Etiquettes!$H$21</f>
        <v>Données collectées</v>
      </c>
      <c r="Q7" s="766" t="str">
        <f>Etiquettes!$H$22</f>
        <v>Donnée collectée (valeur du flux ou coefficient)</v>
      </c>
      <c r="R7" s="120"/>
      <c r="S7" s="913"/>
    </row>
    <row r="8" spans="1:19">
      <c r="A8" s="115" t="str">
        <f>Secteurs!$B$3</f>
        <v>1ère Transformation</v>
      </c>
      <c r="B8" s="116" t="s">
        <v>466</v>
      </c>
      <c r="C8" s="117">
        <f>'Prétraitement fabrications'!D9</f>
        <v>29.631288000000001</v>
      </c>
      <c r="E8" s="119" t="str">
        <f>Etiquettes!$C$10</f>
        <v>kt</v>
      </c>
      <c r="F8" s="767" t="str">
        <f>Etiquettes!$C$7</f>
        <v>Fruits et légumes (hors pommes de terre)</v>
      </c>
      <c r="G8" s="119">
        <f>Etiquettes!$H$9</f>
        <v>2015</v>
      </c>
      <c r="H8" s="767" t="str">
        <f>Etiquettes!$C$8</f>
        <v>France entière</v>
      </c>
      <c r="I8" s="767" t="str">
        <f t="shared" si="1"/>
        <v>Production de Jus de raisin</v>
      </c>
      <c r="K8" s="123" t="s">
        <v>2507</v>
      </c>
      <c r="L8" s="767" t="str" cm="1">
        <f t="array" aca="1" ref="L8" ca="1">[1]!NOM_FEUILLE('Fabrications - PRODCOM'!$A$1)</f>
        <v>Fabrications - PRODCOM</v>
      </c>
      <c r="M8" s="766" t="str">
        <f>Etiquettes!$H$16</f>
        <v>Volume</v>
      </c>
      <c r="N8" s="768" t="str">
        <f t="shared" si="0"/>
        <v>Production de Jus de raisin = 30 kt (Prodcom - Eurostat)</v>
      </c>
      <c r="O8" s="766" t="str">
        <f>Etiquettes!$I$20</f>
        <v>Robuste</v>
      </c>
      <c r="P8" s="766" t="str">
        <f>Etiquettes!$H$21</f>
        <v>Données collectées</v>
      </c>
      <c r="Q8" s="766" t="str">
        <f>Etiquettes!$H$22</f>
        <v>Donnée collectée (valeur du flux ou coefficient)</v>
      </c>
      <c r="R8" s="120"/>
      <c r="S8" s="913"/>
    </row>
    <row r="9" spans="1:19">
      <c r="A9" s="115" t="str">
        <f>Secteurs!$B$3</f>
        <v>1ère Transformation</v>
      </c>
      <c r="B9" s="116" t="s">
        <v>470</v>
      </c>
      <c r="C9" s="117">
        <f>'Prétraitement fabrications'!D10</f>
        <v>142.97568699999999</v>
      </c>
      <c r="E9" s="119" t="str">
        <f>Etiquettes!$C$10</f>
        <v>kt</v>
      </c>
      <c r="F9" s="767" t="str">
        <f>Etiquettes!$C$7</f>
        <v>Fruits et légumes (hors pommes de terre)</v>
      </c>
      <c r="G9" s="119">
        <f>Etiquettes!$H$9</f>
        <v>2015</v>
      </c>
      <c r="H9" s="767" t="str">
        <f>Etiquettes!$C$8</f>
        <v>France entière</v>
      </c>
      <c r="I9" s="767" t="str">
        <f t="shared" si="1"/>
        <v>Production de Jus de pomme</v>
      </c>
      <c r="K9" s="123" t="s">
        <v>2507</v>
      </c>
      <c r="L9" s="767" t="str" cm="1">
        <f t="array" aca="1" ref="L9" ca="1">[1]!NOM_FEUILLE('Fabrications - PRODCOM'!$A$1)</f>
        <v>Fabrications - PRODCOM</v>
      </c>
      <c r="M9" s="766" t="str">
        <f>Etiquettes!$H$16</f>
        <v>Volume</v>
      </c>
      <c r="N9" s="768" t="str">
        <f t="shared" ref="N9:N72" si="2">_xlfn.CONCAT(I9,IF(OR(ISBLANK(C9),ISERROR(C9)),"",_xlfn.CONCAT(" = ",MROUND(C9,1)," ",E9," (",K9,")")))</f>
        <v>Production de Jus de pomme = 143 kt (Prodcom - Eurostat)</v>
      </c>
      <c r="O9" s="766" t="str">
        <f>Etiquettes!$I$20</f>
        <v>Robuste</v>
      </c>
      <c r="P9" s="766" t="str">
        <f>Etiquettes!$H$21</f>
        <v>Données collectées</v>
      </c>
      <c r="Q9" s="766" t="str">
        <f>Etiquettes!$H$22</f>
        <v>Donnée collectée (valeur du flux ou coefficient)</v>
      </c>
      <c r="R9" s="120"/>
      <c r="S9" s="913"/>
    </row>
    <row r="10" spans="1:19">
      <c r="A10" s="115" t="str">
        <f>Secteurs!$B$3</f>
        <v>1ère Transformation</v>
      </c>
      <c r="B10" s="116" t="s">
        <v>474</v>
      </c>
      <c r="C10" s="117">
        <f>'Prétraitement fabrications'!D11</f>
        <v>229.87520599999999</v>
      </c>
      <c r="E10" s="119" t="str">
        <f>Etiquettes!$C$10</f>
        <v>kt</v>
      </c>
      <c r="F10" s="767" t="str">
        <f>Etiquettes!$C$7</f>
        <v>Fruits et légumes (hors pommes de terre)</v>
      </c>
      <c r="G10" s="119">
        <f>Etiquettes!$H$9</f>
        <v>2015</v>
      </c>
      <c r="H10" s="767" t="str">
        <f>Etiquettes!$C$8</f>
        <v>France entière</v>
      </c>
      <c r="I10" s="767" t="str">
        <f t="shared" si="1"/>
        <v>Production de Mélanges de jus de fruits et légumes</v>
      </c>
      <c r="K10" s="123" t="s">
        <v>2507</v>
      </c>
      <c r="L10" s="767" t="str" cm="1">
        <f t="array" aca="1" ref="L10" ca="1">[1]!NOM_FEUILLE('Fabrications - PRODCOM'!$A$1)</f>
        <v>Fabrications - PRODCOM</v>
      </c>
      <c r="M10" s="766" t="str">
        <f>Etiquettes!$H$16</f>
        <v>Volume</v>
      </c>
      <c r="N10" s="768" t="str">
        <f t="shared" si="2"/>
        <v>Production de Mélanges de jus de fruits et légumes = 230 kt (Prodcom - Eurostat)</v>
      </c>
      <c r="O10" s="766" t="str">
        <f>Etiquettes!$I$20</f>
        <v>Robuste</v>
      </c>
      <c r="P10" s="766" t="str">
        <f>Etiquettes!$H$21</f>
        <v>Données collectées</v>
      </c>
      <c r="Q10" s="766" t="str">
        <f>Etiquettes!$H$22</f>
        <v>Donnée collectée (valeur du flux ou coefficient)</v>
      </c>
      <c r="R10" s="120"/>
      <c r="S10" s="913"/>
    </row>
    <row r="11" spans="1:19">
      <c r="A11" s="115" t="str">
        <f>Secteurs!$B$3</f>
        <v>1ère Transformation</v>
      </c>
      <c r="B11" s="116" t="s">
        <v>481</v>
      </c>
      <c r="C11" s="117">
        <f>'Prétraitement fabrications'!D12</f>
        <v>25.541004000000001</v>
      </c>
      <c r="E11" s="119" t="str">
        <f>Etiquettes!$C$10</f>
        <v>kt</v>
      </c>
      <c r="F11" s="767" t="str">
        <f>Etiquettes!$C$7</f>
        <v>Fruits et légumes (hors pommes de terre)</v>
      </c>
      <c r="G11" s="119">
        <f>Etiquettes!$H$9</f>
        <v>2015</v>
      </c>
      <c r="H11" s="767" t="str">
        <f>Etiquettes!$C$8</f>
        <v>France entière</v>
      </c>
      <c r="I11" s="767" t="str">
        <f t="shared" si="1"/>
        <v>Production de Jus d'agrume, autres, non concentré</v>
      </c>
      <c r="K11" s="123" t="s">
        <v>2507</v>
      </c>
      <c r="L11" s="767" t="str" cm="1">
        <f t="array" aca="1" ref="L11" ca="1">[1]!NOM_FEUILLE('Fabrications - PRODCOM'!$A$1)</f>
        <v>Fabrications - PRODCOM</v>
      </c>
      <c r="M11" s="766" t="str">
        <f>Etiquettes!$H$16</f>
        <v>Volume</v>
      </c>
      <c r="N11" s="768" t="str">
        <f t="shared" si="2"/>
        <v>Production de Jus d'agrume, autres, non concentré = 26 kt (Prodcom - Eurostat)</v>
      </c>
      <c r="O11" s="766" t="str">
        <f>Etiquettes!$I$20</f>
        <v>Robuste</v>
      </c>
      <c r="P11" s="766" t="str">
        <f>Etiquettes!$H$21</f>
        <v>Données collectées</v>
      </c>
      <c r="Q11" s="766" t="str">
        <f>Etiquettes!$H$22</f>
        <v>Donnée collectée (valeur du flux ou coefficient)</v>
      </c>
      <c r="R11" s="120"/>
      <c r="S11" s="913"/>
    </row>
    <row r="12" spans="1:19">
      <c r="A12" s="115" t="str">
        <f>Secteurs!$B$3</f>
        <v>1ère Transformation</v>
      </c>
      <c r="B12" s="116" t="s">
        <v>484</v>
      </c>
      <c r="C12" s="117">
        <f>'Prétraitement fabrications'!D13</f>
        <v>12.738569999999999</v>
      </c>
      <c r="E12" s="119" t="str">
        <f>Etiquettes!$C$10</f>
        <v>kt</v>
      </c>
      <c r="F12" s="767" t="str">
        <f>Etiquettes!$C$7</f>
        <v>Fruits et légumes (hors pommes de terre)</v>
      </c>
      <c r="G12" s="119">
        <f>Etiquettes!$H$9</f>
        <v>2015</v>
      </c>
      <c r="H12" s="767" t="str">
        <f>Etiquettes!$C$8</f>
        <v>France entière</v>
      </c>
      <c r="I12" s="767" t="str">
        <f t="shared" si="1"/>
        <v>Production de Jus de fruit ou légume, autres,  non concentré, non fermenté, sans addition d'alcool</v>
      </c>
      <c r="K12" s="123" t="s">
        <v>2507</v>
      </c>
      <c r="L12" s="767" t="str" cm="1">
        <f t="array" aca="1" ref="L12" ca="1">[1]!NOM_FEUILLE('Fabrications - PRODCOM'!$A$1)</f>
        <v>Fabrications - PRODCOM</v>
      </c>
      <c r="M12" s="766" t="str">
        <f>Etiquettes!$H$16</f>
        <v>Volume</v>
      </c>
      <c r="N12" s="768" t="str">
        <f t="shared" si="2"/>
        <v>Production de Jus de fruit ou légume, autres,  non concentré, non fermenté, sans addition d'alcool = 13 kt (Prodcom - Eurostat)</v>
      </c>
      <c r="O12" s="766" t="str">
        <f>Etiquettes!$I$20</f>
        <v>Robuste</v>
      </c>
      <c r="P12" s="766" t="str">
        <f>Etiquettes!$H$21</f>
        <v>Données collectées</v>
      </c>
      <c r="Q12" s="766" t="str">
        <f>Etiquettes!$H$22</f>
        <v>Donnée collectée (valeur du flux ou coefficient)</v>
      </c>
      <c r="R12" s="120"/>
      <c r="S12" s="913"/>
    </row>
    <row r="13" spans="1:19">
      <c r="A13" s="115" t="str">
        <f>Secteurs!$B$3</f>
        <v>1ère Transformation</v>
      </c>
      <c r="B13" s="116" t="s">
        <v>487</v>
      </c>
      <c r="C13" s="117">
        <f>'Prétraitement fabrications'!D14</f>
        <v>0</v>
      </c>
      <c r="E13" s="119" t="str">
        <f>Etiquettes!$C$10</f>
        <v>kt</v>
      </c>
      <c r="F13" s="767" t="str">
        <f>Etiquettes!$C$7</f>
        <v>Fruits et légumes (hors pommes de terre)</v>
      </c>
      <c r="G13" s="119">
        <f>Etiquettes!$H$9</f>
        <v>2015</v>
      </c>
      <c r="H13" s="767" t="str">
        <f>Etiquettes!$C$8</f>
        <v>France entière</v>
      </c>
      <c r="I13" s="767" t="str">
        <f t="shared" si="1"/>
        <v>Production de Jus de fruits ou légumes, autres</v>
      </c>
      <c r="K13" s="123" t="s">
        <v>2507</v>
      </c>
      <c r="L13" s="767" t="str" cm="1">
        <f t="array" aca="1" ref="L13" ca="1">[1]!NOM_FEUILLE('Fabrications - PRODCOM'!$A$1)</f>
        <v>Fabrications - PRODCOM</v>
      </c>
      <c r="M13" s="766" t="str">
        <f>Etiquettes!$H$16</f>
        <v>Volume</v>
      </c>
      <c r="N13" s="768" t="str">
        <f t="shared" si="2"/>
        <v>Production de Jus de fruits ou légumes, autres = 0 kt (Prodcom - Eurostat)</v>
      </c>
      <c r="O13" s="766" t="str">
        <f>Etiquettes!$I$20</f>
        <v>Robuste</v>
      </c>
      <c r="P13" s="766" t="str">
        <f>Etiquettes!$H$21</f>
        <v>Données collectées</v>
      </c>
      <c r="Q13" s="766" t="str">
        <f>Etiquettes!$H$22</f>
        <v>Donnée collectée (valeur du flux ou coefficient)</v>
      </c>
      <c r="R13" s="120"/>
      <c r="S13" s="913"/>
    </row>
    <row r="14" spans="1:19">
      <c r="A14" s="115" t="str">
        <f>Secteurs!$B$3</f>
        <v>1ère Transformation</v>
      </c>
      <c r="B14" s="116" t="s">
        <v>494</v>
      </c>
      <c r="C14" s="117">
        <f>'Prétraitement fabrications'!D15</f>
        <v>490.36049500000001</v>
      </c>
      <c r="E14" s="119" t="str">
        <f>Etiquettes!$C$10</f>
        <v>kt</v>
      </c>
      <c r="F14" s="767" t="str">
        <f>Etiquettes!$C$7</f>
        <v>Fruits et légumes (hors pommes de terre)</v>
      </c>
      <c r="G14" s="119">
        <f>Etiquettes!$H$9</f>
        <v>2015</v>
      </c>
      <c r="H14" s="767" t="str">
        <f>Etiquettes!$C$8</f>
        <v>France entière</v>
      </c>
      <c r="I14" s="767" t="str">
        <f t="shared" si="1"/>
        <v>Production de Légumes congelés ou surgelés</v>
      </c>
      <c r="K14" s="123" t="s">
        <v>2507</v>
      </c>
      <c r="L14" s="767" t="str" cm="1">
        <f t="array" aca="1" ref="L14" ca="1">[1]!NOM_FEUILLE('Fabrications - PRODCOM'!$A$1)</f>
        <v>Fabrications - PRODCOM</v>
      </c>
      <c r="M14" s="766" t="str">
        <f>Etiquettes!$H$16</f>
        <v>Volume</v>
      </c>
      <c r="N14" s="768" t="str">
        <f t="shared" si="2"/>
        <v>Production de Légumes congelés ou surgelés = 490 kt (Prodcom - Eurostat)</v>
      </c>
      <c r="O14" s="766" t="str">
        <f>Etiquettes!$I$20</f>
        <v>Robuste</v>
      </c>
      <c r="P14" s="766" t="str">
        <f>Etiquettes!$H$21</f>
        <v>Données collectées</v>
      </c>
      <c r="Q14" s="766" t="str">
        <f>Etiquettes!$H$22</f>
        <v>Donnée collectée (valeur du flux ou coefficient)</v>
      </c>
      <c r="R14" s="120"/>
      <c r="S14" s="913"/>
    </row>
    <row r="15" spans="1:19">
      <c r="A15" s="115" t="str">
        <f>Secteurs!$B$3</f>
        <v>1ère Transformation</v>
      </c>
      <c r="B15" s="116" t="s">
        <v>498</v>
      </c>
      <c r="C15" s="117">
        <f>'Prétraitement fabrications'!D16</f>
        <v>0</v>
      </c>
      <c r="E15" s="119" t="str">
        <f>Etiquettes!$C$10</f>
        <v>kt</v>
      </c>
      <c r="F15" s="767" t="str">
        <f>Etiquettes!$C$7</f>
        <v>Fruits et légumes (hors pommes de terre)</v>
      </c>
      <c r="G15" s="119">
        <f>Etiquettes!$H$9</f>
        <v>2015</v>
      </c>
      <c r="H15" s="767" t="str">
        <f>Etiquettes!$C$8</f>
        <v>France entière</v>
      </c>
      <c r="I15" s="767" t="str">
        <f t="shared" si="1"/>
        <v>Production de Légumes traités pour une conservation temporaire</v>
      </c>
      <c r="K15" s="123" t="s">
        <v>2507</v>
      </c>
      <c r="L15" s="767" t="str" cm="1">
        <f t="array" aca="1" ref="L15" ca="1">[1]!NOM_FEUILLE('Fabrications - PRODCOM'!$A$1)</f>
        <v>Fabrications - PRODCOM</v>
      </c>
      <c r="M15" s="766" t="str">
        <f>Etiquettes!$H$16</f>
        <v>Volume</v>
      </c>
      <c r="N15" s="768" t="str">
        <f t="shared" si="2"/>
        <v>Production de Légumes traités pour une conservation temporaire = 0 kt (Prodcom - Eurostat)</v>
      </c>
      <c r="O15" s="766" t="str">
        <f>Etiquettes!$I$20</f>
        <v>Robuste</v>
      </c>
      <c r="P15" s="766" t="str">
        <f>Etiquettes!$H$21</f>
        <v>Données collectées</v>
      </c>
      <c r="Q15" s="766" t="str">
        <f>Etiquettes!$H$22</f>
        <v>Donnée collectée (valeur du flux ou coefficient)</v>
      </c>
      <c r="R15" s="120"/>
      <c r="S15" s="913"/>
    </row>
    <row r="16" spans="1:19">
      <c r="A16" s="115" t="str">
        <f>Secteurs!$B$3</f>
        <v>1ère Transformation</v>
      </c>
      <c r="B16" s="116" t="s">
        <v>504</v>
      </c>
      <c r="C16" s="117">
        <f>'Prétraitement fabrications'!D17</f>
        <v>14.11</v>
      </c>
      <c r="E16" s="119" t="str">
        <f>Etiquettes!$C$10</f>
        <v>kt</v>
      </c>
      <c r="F16" s="767" t="str">
        <f>Etiquettes!$C$7</f>
        <v>Fruits et légumes (hors pommes de terre)</v>
      </c>
      <c r="G16" s="119">
        <f>Etiquettes!$H$9</f>
        <v>2015</v>
      </c>
      <c r="H16" s="767" t="str">
        <f>Etiquettes!$C$8</f>
        <v>France entière</v>
      </c>
      <c r="I16" s="767" t="str">
        <f t="shared" si="1"/>
        <v>Production de Oignons, séchés</v>
      </c>
      <c r="K16" s="123" t="s">
        <v>2507</v>
      </c>
      <c r="L16" s="767" t="str" cm="1">
        <f t="array" aca="1" ref="L16" ca="1">[1]!NOM_FEUILLE('Fabrications - PRODCOM'!$A$1)</f>
        <v>Fabrications - PRODCOM</v>
      </c>
      <c r="M16" s="766" t="str">
        <f>Etiquettes!$H$16</f>
        <v>Volume</v>
      </c>
      <c r="N16" s="768" t="str">
        <f t="shared" si="2"/>
        <v>Production de Oignons, séchés = 14 kt (Prodcom - Eurostat)</v>
      </c>
      <c r="O16" s="766" t="str">
        <f>Etiquettes!$I$20</f>
        <v>Robuste</v>
      </c>
      <c r="P16" s="766" t="str">
        <f>Etiquettes!$H$21</f>
        <v>Données collectées</v>
      </c>
      <c r="Q16" s="766" t="str">
        <f>Etiquettes!$H$22</f>
        <v>Donnée collectée (valeur du flux ou coefficient)</v>
      </c>
      <c r="R16" s="120"/>
      <c r="S16" s="913"/>
    </row>
    <row r="17" spans="1:19">
      <c r="A17" s="115" t="str">
        <f>Secteurs!$B$3</f>
        <v>1ère Transformation</v>
      </c>
      <c r="B17" s="116" t="s">
        <v>506</v>
      </c>
      <c r="C17" s="117">
        <f>'Prétraitement fabrications'!D18</f>
        <v>1.3431010000000001</v>
      </c>
      <c r="E17" s="119" t="str">
        <f>Etiquettes!$C$10</f>
        <v>kt</v>
      </c>
      <c r="F17" s="767" t="str">
        <f>Etiquettes!$C$7</f>
        <v>Fruits et légumes (hors pommes de terre)</v>
      </c>
      <c r="G17" s="119">
        <f>Etiquettes!$H$9</f>
        <v>2015</v>
      </c>
      <c r="H17" s="767" t="str">
        <f>Etiquettes!$C$8</f>
        <v>France entière</v>
      </c>
      <c r="I17" s="767" t="str">
        <f t="shared" si="1"/>
        <v>Production de Champignons et truffes, séchés</v>
      </c>
      <c r="K17" s="123" t="s">
        <v>2507</v>
      </c>
      <c r="L17" s="767" t="str" cm="1">
        <f t="array" aca="1" ref="L17" ca="1">[1]!NOM_FEUILLE('Fabrications - PRODCOM'!$A$1)</f>
        <v>Fabrications - PRODCOM</v>
      </c>
      <c r="M17" s="766" t="str">
        <f>Etiquettes!$H$16</f>
        <v>Volume</v>
      </c>
      <c r="N17" s="768" t="str">
        <f t="shared" si="2"/>
        <v>Production de Champignons et truffes, séchés = 1 kt (Prodcom - Eurostat)</v>
      </c>
      <c r="O17" s="766" t="str">
        <f>Etiquettes!$I$20</f>
        <v>Robuste</v>
      </c>
      <c r="P17" s="766" t="str">
        <f>Etiquettes!$H$21</f>
        <v>Données collectées</v>
      </c>
      <c r="Q17" s="766" t="str">
        <f>Etiquettes!$H$22</f>
        <v>Donnée collectée (valeur du flux ou coefficient)</v>
      </c>
      <c r="R17" s="120"/>
      <c r="S17" s="913"/>
    </row>
    <row r="18" spans="1:19">
      <c r="A18" s="115" t="str">
        <f>Secteurs!$B$3</f>
        <v>1ère Transformation</v>
      </c>
      <c r="B18" s="116" t="s">
        <v>509</v>
      </c>
      <c r="C18" s="117">
        <f>'Prétraitement fabrications'!D19</f>
        <v>6.133</v>
      </c>
      <c r="E18" s="119" t="str">
        <f>Etiquettes!$C$10</f>
        <v>kt</v>
      </c>
      <c r="F18" s="767" t="str">
        <f>Etiquettes!$C$7</f>
        <v>Fruits et légumes (hors pommes de terre)</v>
      </c>
      <c r="G18" s="119">
        <f>Etiquettes!$H$9</f>
        <v>2015</v>
      </c>
      <c r="H18" s="767" t="str">
        <f>Etiquettes!$C$8</f>
        <v>France entière</v>
      </c>
      <c r="I18" s="767" t="str">
        <f t="shared" si="1"/>
        <v>Production de Autres légumes et mélanges de légumes, séchés</v>
      </c>
      <c r="K18" s="123" t="s">
        <v>2507</v>
      </c>
      <c r="L18" s="767" t="str" cm="1">
        <f t="array" aca="1" ref="L18" ca="1">[1]!NOM_FEUILLE('Fabrications - PRODCOM'!$A$1)</f>
        <v>Fabrications - PRODCOM</v>
      </c>
      <c r="M18" s="766" t="str">
        <f>Etiquettes!$H$16</f>
        <v>Volume</v>
      </c>
      <c r="N18" s="768" t="str">
        <f t="shared" si="2"/>
        <v>Production de Autres légumes et mélanges de légumes, séchés = 6 kt (Prodcom - Eurostat)</v>
      </c>
      <c r="O18" s="766" t="str">
        <f>Etiquettes!$I$20</f>
        <v>Robuste</v>
      </c>
      <c r="P18" s="766" t="str">
        <f>Etiquettes!$H$21</f>
        <v>Données collectées</v>
      </c>
      <c r="Q18" s="766" t="str">
        <f>Etiquettes!$H$22</f>
        <v>Donnée collectée (valeur du flux ou coefficient)</v>
      </c>
      <c r="R18" s="120"/>
      <c r="S18" s="913"/>
    </row>
    <row r="19" spans="1:19">
      <c r="A19" s="115" t="str">
        <f>Secteurs!$B$3</f>
        <v>1ère Transformation</v>
      </c>
      <c r="B19" s="116" t="s">
        <v>515</v>
      </c>
      <c r="C19" s="117">
        <f>'Prétraitement fabrications'!D20</f>
        <v>259.02133600000002</v>
      </c>
      <c r="E19" s="119" t="str">
        <f>Etiquettes!$C$10</f>
        <v>kt</v>
      </c>
      <c r="F19" s="767" t="str">
        <f>Etiquettes!$C$7</f>
        <v>Fruits et légumes (hors pommes de terre)</v>
      </c>
      <c r="G19" s="119">
        <f>Etiquettes!$H$9</f>
        <v>2015</v>
      </c>
      <c r="H19" s="767" t="str">
        <f>Etiquettes!$C$8</f>
        <v>France entière</v>
      </c>
      <c r="I19" s="767" t="str">
        <f t="shared" si="1"/>
        <v>Production de Haricots, appertisés</v>
      </c>
      <c r="K19" s="123" t="s">
        <v>2507</v>
      </c>
      <c r="L19" s="767" t="str" cm="1">
        <f t="array" aca="1" ref="L19" ca="1">[1]!NOM_FEUILLE('Fabrications - PRODCOM'!$A$1)</f>
        <v>Fabrications - PRODCOM</v>
      </c>
      <c r="M19" s="766" t="str">
        <f>Etiquettes!$H$16</f>
        <v>Volume</v>
      </c>
      <c r="N19" s="768" t="str">
        <f t="shared" si="2"/>
        <v>Production de Haricots, appertisés = 259 kt (Prodcom - Eurostat)</v>
      </c>
      <c r="O19" s="766" t="str">
        <f>Etiquettes!$I$20</f>
        <v>Robuste</v>
      </c>
      <c r="P19" s="766" t="str">
        <f>Etiquettes!$H$21</f>
        <v>Données collectées</v>
      </c>
      <c r="Q19" s="766" t="str">
        <f>Etiquettes!$H$22</f>
        <v>Donnée collectée (valeur du flux ou coefficient)</v>
      </c>
      <c r="R19" s="120"/>
      <c r="S19" s="913"/>
    </row>
    <row r="20" spans="1:19">
      <c r="A20" s="115" t="str">
        <f>Secteurs!$B$3</f>
        <v>1ère Transformation</v>
      </c>
      <c r="B20" s="116" t="s">
        <v>519</v>
      </c>
      <c r="C20" s="117">
        <f>'Prétraitement fabrications'!D21</f>
        <v>115.149716</v>
      </c>
      <c r="E20" s="119" t="str">
        <f>Etiquettes!$C$10</f>
        <v>kt</v>
      </c>
      <c r="F20" s="767" t="str">
        <f>Etiquettes!$C$7</f>
        <v>Fruits et légumes (hors pommes de terre)</v>
      </c>
      <c r="G20" s="119">
        <f>Etiquettes!$H$9</f>
        <v>2015</v>
      </c>
      <c r="H20" s="767" t="str">
        <f>Etiquettes!$C$8</f>
        <v>France entière</v>
      </c>
      <c r="I20" s="767" t="str">
        <f t="shared" si="1"/>
        <v>Production de Pois, appertisés</v>
      </c>
      <c r="K20" s="123" t="s">
        <v>2507</v>
      </c>
      <c r="L20" s="767" t="str" cm="1">
        <f t="array" aca="1" ref="L20" ca="1">[1]!NOM_FEUILLE('Fabrications - PRODCOM'!$A$1)</f>
        <v>Fabrications - PRODCOM</v>
      </c>
      <c r="M20" s="766" t="str">
        <f>Etiquettes!$H$16</f>
        <v>Volume</v>
      </c>
      <c r="N20" s="768" t="str">
        <f t="shared" si="2"/>
        <v>Production de Pois, appertisés = 115 kt (Prodcom - Eurostat)</v>
      </c>
      <c r="O20" s="766" t="str">
        <f>Etiquettes!$I$20</f>
        <v>Robuste</v>
      </c>
      <c r="P20" s="766" t="str">
        <f>Etiquettes!$H$21</f>
        <v>Données collectées</v>
      </c>
      <c r="Q20" s="766" t="str">
        <f>Etiquettes!$H$22</f>
        <v>Donnée collectée (valeur du flux ou coefficient)</v>
      </c>
      <c r="R20" s="120"/>
      <c r="S20" s="913"/>
    </row>
    <row r="21" spans="1:19">
      <c r="A21" s="115" t="str">
        <f>Secteurs!$B$3</f>
        <v>1ère Transformation</v>
      </c>
      <c r="B21" s="116" t="s">
        <v>526</v>
      </c>
      <c r="C21" s="117" t="e">
        <f>'Prétraitement fabrications'!D22</f>
        <v>#VALUE!</v>
      </c>
      <c r="E21" s="119" t="str">
        <f>Etiquettes!$C$10</f>
        <v>kt</v>
      </c>
      <c r="F21" s="767" t="str">
        <f>Etiquettes!$C$7</f>
        <v>Fruits et légumes (hors pommes de terre)</v>
      </c>
      <c r="G21" s="119">
        <f>Etiquettes!$H$9</f>
        <v>2015</v>
      </c>
      <c r="H21" s="767" t="str">
        <f>Etiquettes!$C$8</f>
        <v>France entière</v>
      </c>
      <c r="I21" s="767" t="str">
        <f t="shared" si="1"/>
        <v>Production de Tomates, entières ou en morceaux, appertisées</v>
      </c>
      <c r="K21" s="123" t="s">
        <v>2507</v>
      </c>
      <c r="L21" s="767" t="str" cm="1">
        <f t="array" aca="1" ref="L21" ca="1">[1]!NOM_FEUILLE('Fabrications - PRODCOM'!$A$1)</f>
        <v>Fabrications - PRODCOM</v>
      </c>
      <c r="M21" s="766" t="str">
        <f>Etiquettes!$H$16</f>
        <v>Volume</v>
      </c>
      <c r="N21" s="768" t="str">
        <f t="shared" si="2"/>
        <v>Production de Tomates, entières ou en morceaux, appertisées</v>
      </c>
      <c r="O21" s="766" t="str">
        <f>Etiquettes!$I$20</f>
        <v>Robuste</v>
      </c>
      <c r="P21" s="766" t="str">
        <f>Etiquettes!$H$21</f>
        <v>Données collectées</v>
      </c>
      <c r="Q21" s="766" t="str">
        <f>Etiquettes!$H$22</f>
        <v>Donnée collectée (valeur du flux ou coefficient)</v>
      </c>
      <c r="R21" s="120"/>
      <c r="S21" s="913"/>
    </row>
    <row r="22" spans="1:19">
      <c r="A22" s="115" t="str">
        <f>Secteurs!$B$3</f>
        <v>1ère Transformation</v>
      </c>
      <c r="B22" s="116" t="s">
        <v>532</v>
      </c>
      <c r="C22" s="117">
        <f>'Prétraitement fabrications'!D23</f>
        <v>24.570767</v>
      </c>
      <c r="E22" s="119" t="str">
        <f>Etiquettes!$C$10</f>
        <v>kt</v>
      </c>
      <c r="F22" s="767" t="str">
        <f>Etiquettes!$C$7</f>
        <v>Fruits et légumes (hors pommes de terre)</v>
      </c>
      <c r="G22" s="119">
        <f>Etiquettes!$H$9</f>
        <v>2015</v>
      </c>
      <c r="H22" s="767" t="str">
        <f>Etiquettes!$C$8</f>
        <v>France entière</v>
      </c>
      <c r="I22" s="767" t="str">
        <f t="shared" si="1"/>
        <v>Production de Coulis et purées de tomates</v>
      </c>
      <c r="K22" s="123" t="s">
        <v>2507</v>
      </c>
      <c r="L22" s="767" t="str" cm="1">
        <f t="array" aca="1" ref="L22" ca="1">[1]!NOM_FEUILLE('Fabrications - PRODCOM'!$A$1)</f>
        <v>Fabrications - PRODCOM</v>
      </c>
      <c r="M22" s="766" t="str">
        <f>Etiquettes!$H$16</f>
        <v>Volume</v>
      </c>
      <c r="N22" s="768" t="str">
        <f t="shared" si="2"/>
        <v>Production de Coulis et purées de tomates = 25 kt (Prodcom - Eurostat)</v>
      </c>
      <c r="O22" s="766" t="str">
        <f>Etiquettes!$I$20</f>
        <v>Robuste</v>
      </c>
      <c r="P22" s="766" t="str">
        <f>Etiquettes!$H$21</f>
        <v>Données collectées</v>
      </c>
      <c r="Q22" s="766" t="str">
        <f>Etiquettes!$H$22</f>
        <v>Donnée collectée (valeur du flux ou coefficient)</v>
      </c>
      <c r="R22" s="120"/>
      <c r="S22" s="913"/>
    </row>
    <row r="23" spans="1:19">
      <c r="A23" s="115" t="str">
        <f>Secteurs!$B$3</f>
        <v>1ère Transformation</v>
      </c>
      <c r="B23" s="116" t="s">
        <v>534</v>
      </c>
      <c r="C23" s="117">
        <f>'Prétraitement fabrications'!D24</f>
        <v>16.689710000000002</v>
      </c>
      <c r="E23" s="119" t="str">
        <f>Etiquettes!$C$10</f>
        <v>kt</v>
      </c>
      <c r="F23" s="767" t="str">
        <f>Etiquettes!$C$7</f>
        <v>Fruits et légumes (hors pommes de terre)</v>
      </c>
      <c r="G23" s="119">
        <f>Etiquettes!$H$9</f>
        <v>2015</v>
      </c>
      <c r="H23" s="767" t="str">
        <f>Etiquettes!$C$8</f>
        <v>France entière</v>
      </c>
      <c r="I23" s="767" t="str">
        <f t="shared" si="1"/>
        <v>Production de Concentré de tomates</v>
      </c>
      <c r="K23" s="123" t="s">
        <v>2507</v>
      </c>
      <c r="L23" s="767" t="str" cm="1">
        <f t="array" aca="1" ref="L23" ca="1">[1]!NOM_FEUILLE('Fabrications - PRODCOM'!$A$1)</f>
        <v>Fabrications - PRODCOM</v>
      </c>
      <c r="M23" s="766" t="str">
        <f>Etiquettes!$H$16</f>
        <v>Volume</v>
      </c>
      <c r="N23" s="768" t="str">
        <f t="shared" si="2"/>
        <v>Production de Concentré de tomates = 17 kt (Prodcom - Eurostat)</v>
      </c>
      <c r="O23" s="766" t="str">
        <f>Etiquettes!$I$20</f>
        <v>Robuste</v>
      </c>
      <c r="P23" s="766" t="str">
        <f>Etiquettes!$H$21</f>
        <v>Données collectées</v>
      </c>
      <c r="Q23" s="766" t="str">
        <f>Etiquettes!$H$22</f>
        <v>Donnée collectée (valeur du flux ou coefficient)</v>
      </c>
      <c r="R23" s="120"/>
      <c r="S23" s="913"/>
    </row>
    <row r="24" spans="1:19">
      <c r="A24" s="115" t="str">
        <f>Secteurs!$B$3</f>
        <v>1ère Transformation</v>
      </c>
      <c r="B24" s="116" t="s">
        <v>536</v>
      </c>
      <c r="C24" s="117" t="e">
        <f>'Prétraitement fabrications'!D25</f>
        <v>#VALUE!</v>
      </c>
      <c r="E24" s="119" t="str">
        <f>Etiquettes!$C$10</f>
        <v>kt</v>
      </c>
      <c r="F24" s="767" t="str">
        <f>Etiquettes!$C$7</f>
        <v>Fruits et légumes (hors pommes de terre)</v>
      </c>
      <c r="G24" s="119">
        <f>Etiquettes!$H$9</f>
        <v>2015</v>
      </c>
      <c r="H24" s="767" t="str">
        <f>Etiquettes!$C$8</f>
        <v>France entière</v>
      </c>
      <c r="I24" s="767" t="str">
        <f t="shared" si="1"/>
        <v>Production de Champignons et truffes, appertisés</v>
      </c>
      <c r="K24" s="123" t="s">
        <v>2507</v>
      </c>
      <c r="L24" s="767" t="str" cm="1">
        <f t="array" aca="1" ref="L24" ca="1">[1]!NOM_FEUILLE('Fabrications - PRODCOM'!$A$1)</f>
        <v>Fabrications - PRODCOM</v>
      </c>
      <c r="M24" s="766" t="str">
        <f>Etiquettes!$H$16</f>
        <v>Volume</v>
      </c>
      <c r="N24" s="768" t="str">
        <f t="shared" si="2"/>
        <v>Production de Champignons et truffes, appertisés</v>
      </c>
      <c r="O24" s="766" t="str">
        <f>Etiquettes!$I$20</f>
        <v>Robuste</v>
      </c>
      <c r="P24" s="766" t="str">
        <f>Etiquettes!$H$21</f>
        <v>Données collectées</v>
      </c>
      <c r="Q24" s="766" t="str">
        <f>Etiquettes!$H$22</f>
        <v>Donnée collectée (valeur du flux ou coefficient)</v>
      </c>
      <c r="R24" s="120"/>
      <c r="S24" s="913"/>
    </row>
    <row r="25" spans="1:19">
      <c r="A25" s="115" t="str">
        <f>Secteurs!$B$3</f>
        <v>1ère Transformation</v>
      </c>
      <c r="B25" s="116" t="s">
        <v>544</v>
      </c>
      <c r="C25" s="117">
        <f>'Prétraitement fabrications'!D26</f>
        <v>79.348595000000003</v>
      </c>
      <c r="E25" s="119" t="str">
        <f>Etiquettes!$C$10</f>
        <v>kt</v>
      </c>
      <c r="F25" s="767" t="str">
        <f>Etiquettes!$C$7</f>
        <v>Fruits et légumes (hors pommes de terre)</v>
      </c>
      <c r="G25" s="119">
        <f>Etiquettes!$H$9</f>
        <v>2015</v>
      </c>
      <c r="H25" s="767" t="str">
        <f>Etiquettes!$C$8</f>
        <v>France entière</v>
      </c>
      <c r="I25" s="767" t="str">
        <f t="shared" si="1"/>
        <v>Production de Autres légumes et mélanges de légumes, appertisés</v>
      </c>
      <c r="K25" s="123" t="s">
        <v>2507</v>
      </c>
      <c r="L25" s="767" t="str" cm="1">
        <f t="array" aca="1" ref="L25" ca="1">[1]!NOM_FEUILLE('Fabrications - PRODCOM'!$A$1)</f>
        <v>Fabrications - PRODCOM</v>
      </c>
      <c r="M25" s="766" t="str">
        <f>Etiquettes!$H$16</f>
        <v>Volume</v>
      </c>
      <c r="N25" s="768" t="str">
        <f t="shared" si="2"/>
        <v>Production de Autres légumes et mélanges de légumes, appertisés = 79 kt (Prodcom - Eurostat)</v>
      </c>
      <c r="O25" s="766" t="str">
        <f>Etiquettes!$I$20</f>
        <v>Robuste</v>
      </c>
      <c r="P25" s="766" t="str">
        <f>Etiquettes!$H$21</f>
        <v>Données collectées</v>
      </c>
      <c r="Q25" s="766" t="str">
        <f>Etiquettes!$H$22</f>
        <v>Donnée collectée (valeur du flux ou coefficient)</v>
      </c>
      <c r="R25" s="120"/>
      <c r="S25" s="913"/>
    </row>
    <row r="26" spans="1:19">
      <c r="A26" s="115" t="str">
        <f>Secteurs!$B$3</f>
        <v>1ère Transformation</v>
      </c>
      <c r="B26" s="116" t="s">
        <v>548</v>
      </c>
      <c r="C26" s="117">
        <f>'Prétraitement fabrications'!D27</f>
        <v>1.9538709999999999</v>
      </c>
      <c r="E26" s="119" t="str">
        <f>Etiquettes!$C$10</f>
        <v>kt</v>
      </c>
      <c r="F26" s="767" t="str">
        <f>Etiquettes!$C$7</f>
        <v>Fruits et légumes (hors pommes de terre)</v>
      </c>
      <c r="G26" s="119">
        <f>Etiquettes!$H$9</f>
        <v>2015</v>
      </c>
      <c r="H26" s="767" t="str">
        <f>Etiquettes!$C$8</f>
        <v>France entière</v>
      </c>
      <c r="I26" s="767" t="str">
        <f t="shared" si="1"/>
        <v>Production de Choucroute, non congelée, appertisée</v>
      </c>
      <c r="K26" s="123" t="s">
        <v>2507</v>
      </c>
      <c r="L26" s="767" t="str" cm="1">
        <f t="array" aca="1" ref="L26" ca="1">[1]!NOM_FEUILLE('Fabrications - PRODCOM'!$A$1)</f>
        <v>Fabrications - PRODCOM</v>
      </c>
      <c r="M26" s="766" t="str">
        <f>Etiquettes!$H$16</f>
        <v>Volume</v>
      </c>
      <c r="N26" s="768" t="str">
        <f t="shared" si="2"/>
        <v>Production de Choucroute, non congelée, appertisée = 2 kt (Prodcom - Eurostat)</v>
      </c>
      <c r="O26" s="766" t="str">
        <f>Etiquettes!$I$20</f>
        <v>Robuste</v>
      </c>
      <c r="P26" s="766" t="str">
        <f>Etiquettes!$H$21</f>
        <v>Données collectées</v>
      </c>
      <c r="Q26" s="766" t="str">
        <f>Etiquettes!$H$22</f>
        <v>Donnée collectée (valeur du flux ou coefficient)</v>
      </c>
      <c r="R26" s="120"/>
      <c r="S26" s="913"/>
    </row>
    <row r="27" spans="1:19">
      <c r="A27" s="115" t="str">
        <f>Secteurs!$B$3</f>
        <v>1ère Transformation</v>
      </c>
      <c r="B27" s="116" t="s">
        <v>552</v>
      </c>
      <c r="C27" s="117" t="e">
        <f>'Prétraitement fabrications'!D28</f>
        <v>#VALUE!</v>
      </c>
      <c r="E27" s="119" t="str">
        <f>Etiquettes!$C$10</f>
        <v>kt</v>
      </c>
      <c r="F27" s="767" t="str">
        <f>Etiquettes!$C$7</f>
        <v>Fruits et légumes (hors pommes de terre)</v>
      </c>
      <c r="G27" s="119">
        <f>Etiquettes!$H$9</f>
        <v>2015</v>
      </c>
      <c r="H27" s="767" t="str">
        <f>Etiquettes!$C$8</f>
        <v>France entière</v>
      </c>
      <c r="I27" s="767" t="str">
        <f t="shared" si="1"/>
        <v>Production de Asperges, non congelées, appertisées</v>
      </c>
      <c r="K27" s="123" t="s">
        <v>2507</v>
      </c>
      <c r="L27" s="767" t="str" cm="1">
        <f t="array" aca="1" ref="L27" ca="1">[1]!NOM_FEUILLE('Fabrications - PRODCOM'!$A$1)</f>
        <v>Fabrications - PRODCOM</v>
      </c>
      <c r="M27" s="766" t="str">
        <f>Etiquettes!$H$16</f>
        <v>Volume</v>
      </c>
      <c r="N27" s="768" t="str">
        <f t="shared" si="2"/>
        <v>Production de Asperges, non congelées, appertisées</v>
      </c>
      <c r="O27" s="766" t="str">
        <f>Etiquettes!$I$20</f>
        <v>Robuste</v>
      </c>
      <c r="P27" s="766" t="str">
        <f>Etiquettes!$H$21</f>
        <v>Données collectées</v>
      </c>
      <c r="Q27" s="766" t="str">
        <f>Etiquettes!$H$22</f>
        <v>Donnée collectée (valeur du flux ou coefficient)</v>
      </c>
      <c r="R27" s="120"/>
      <c r="S27" s="913"/>
    </row>
    <row r="28" spans="1:19">
      <c r="A28" s="115" t="str">
        <f>Secteurs!$B$3</f>
        <v>1ère Transformation</v>
      </c>
      <c r="B28" s="116" t="s">
        <v>555</v>
      </c>
      <c r="C28" s="117">
        <f>'Prétraitement fabrications'!D29</f>
        <v>290.86258500000002</v>
      </c>
      <c r="E28" s="119" t="str">
        <f>Etiquettes!$C$10</f>
        <v>kt</v>
      </c>
      <c r="F28" s="767" t="str">
        <f>Etiquettes!$C$7</f>
        <v>Fruits et légumes (hors pommes de terre)</v>
      </c>
      <c r="G28" s="119">
        <f>Etiquettes!$H$9</f>
        <v>2015</v>
      </c>
      <c r="H28" s="767" t="str">
        <f>Etiquettes!$C$8</f>
        <v>France entière</v>
      </c>
      <c r="I28" s="767" t="str">
        <f t="shared" si="1"/>
        <v>Production de Maïs doux, non congelé, appertisé</v>
      </c>
      <c r="K28" s="123" t="s">
        <v>2507</v>
      </c>
      <c r="L28" s="767" t="str" cm="1">
        <f t="array" aca="1" ref="L28" ca="1">[1]!NOM_FEUILLE('Fabrications - PRODCOM'!$A$1)</f>
        <v>Fabrications - PRODCOM</v>
      </c>
      <c r="M28" s="766" t="str">
        <f>Etiquettes!$H$16</f>
        <v>Volume</v>
      </c>
      <c r="N28" s="768" t="str">
        <f t="shared" si="2"/>
        <v>Production de Maïs doux, non congelé, appertisé = 291 kt (Prodcom - Eurostat)</v>
      </c>
      <c r="O28" s="766" t="str">
        <f>Etiquettes!$I$20</f>
        <v>Robuste</v>
      </c>
      <c r="P28" s="766" t="str">
        <f>Etiquettes!$H$21</f>
        <v>Données collectées</v>
      </c>
      <c r="Q28" s="766" t="str">
        <f>Etiquettes!$H$22</f>
        <v>Donnée collectée (valeur du flux ou coefficient)</v>
      </c>
      <c r="R28" s="120"/>
      <c r="S28" s="913"/>
    </row>
    <row r="29" spans="1:19">
      <c r="A29" s="115" t="str">
        <f>Secteurs!$B$3</f>
        <v>1ère Transformation</v>
      </c>
      <c r="B29" s="116" t="s">
        <v>558</v>
      </c>
      <c r="C29" s="117">
        <f>'Prétraitement fabrications'!D30</f>
        <v>451.27019100000001</v>
      </c>
      <c r="E29" s="119" t="str">
        <f>Etiquettes!$C$10</f>
        <v>kt</v>
      </c>
      <c r="F29" s="767" t="str">
        <f>Etiquettes!$C$7</f>
        <v>Fruits et légumes (hors pommes de terre)</v>
      </c>
      <c r="G29" s="119">
        <f>Etiquettes!$H$9</f>
        <v>2015</v>
      </c>
      <c r="H29" s="767" t="str">
        <f>Etiquettes!$C$8</f>
        <v>France entière</v>
      </c>
      <c r="I29" s="767" t="str">
        <f t="shared" si="1"/>
        <v>Production de Autres légumes et mélanges de légumes, non congelés</v>
      </c>
      <c r="K29" s="123" t="s">
        <v>2507</v>
      </c>
      <c r="L29" s="767" t="str" cm="1">
        <f t="array" aca="1" ref="L29" ca="1">[1]!NOM_FEUILLE('Fabrications - PRODCOM'!$A$1)</f>
        <v>Fabrications - PRODCOM</v>
      </c>
      <c r="M29" s="766" t="str">
        <f>Etiquettes!$H$16</f>
        <v>Volume</v>
      </c>
      <c r="N29" s="768" t="str">
        <f t="shared" si="2"/>
        <v>Production de Autres légumes et mélanges de légumes, non congelés = 451 kt (Prodcom - Eurostat)</v>
      </c>
      <c r="O29" s="766" t="str">
        <f>Etiquettes!$I$20</f>
        <v>Robuste</v>
      </c>
      <c r="P29" s="766" t="str">
        <f>Etiquettes!$H$21</f>
        <v>Données collectées</v>
      </c>
      <c r="Q29" s="766" t="str">
        <f>Etiquettes!$H$22</f>
        <v>Donnée collectée (valeur du flux ou coefficient)</v>
      </c>
      <c r="R29" s="120"/>
      <c r="S29" s="913"/>
    </row>
    <row r="30" spans="1:19">
      <c r="A30" s="115" t="str">
        <f>Secteurs!$B$3</f>
        <v>1ère Transformation</v>
      </c>
      <c r="B30" s="116" t="s">
        <v>562</v>
      </c>
      <c r="C30" s="117">
        <f>'Prétraitement fabrications'!D31</f>
        <v>22.395489999999999</v>
      </c>
      <c r="E30" s="119" t="str">
        <f>Etiquettes!$C$10</f>
        <v>kt</v>
      </c>
      <c r="F30" s="767" t="str">
        <f>Etiquettes!$C$7</f>
        <v>Fruits et légumes (hors pommes de terre)</v>
      </c>
      <c r="G30" s="119">
        <f>Etiquettes!$H$9</f>
        <v>2015</v>
      </c>
      <c r="H30" s="767" t="str">
        <f>Etiquettes!$C$8</f>
        <v>France entière</v>
      </c>
      <c r="I30" s="767" t="str">
        <f t="shared" si="1"/>
        <v>Production de Fruits et légumes conservés dans le vinaigre</v>
      </c>
      <c r="K30" s="123" t="s">
        <v>2507</v>
      </c>
      <c r="L30" s="767" t="str" cm="1">
        <f t="array" aca="1" ref="L30" ca="1">[1]!NOM_FEUILLE('Fabrications - PRODCOM'!$A$1)</f>
        <v>Fabrications - PRODCOM</v>
      </c>
      <c r="M30" s="766" t="str">
        <f>Etiquettes!$H$16</f>
        <v>Volume</v>
      </c>
      <c r="N30" s="768" t="str">
        <f t="shared" si="2"/>
        <v>Production de Fruits et légumes conservés dans le vinaigre = 22 kt (Prodcom - Eurostat)</v>
      </c>
      <c r="O30" s="766" t="str">
        <f>Etiquettes!$I$20</f>
        <v>Robuste</v>
      </c>
      <c r="P30" s="766" t="str">
        <f>Etiquettes!$H$21</f>
        <v>Données collectées</v>
      </c>
      <c r="Q30" s="766" t="str">
        <f>Etiquettes!$H$22</f>
        <v>Donnée collectée (valeur du flux ou coefficient)</v>
      </c>
      <c r="R30" s="120"/>
      <c r="S30" s="913"/>
    </row>
    <row r="31" spans="1:19">
      <c r="A31" s="115" t="str">
        <f>Secteurs!$B$3</f>
        <v>1ère Transformation</v>
      </c>
      <c r="B31" s="116" t="s">
        <v>568</v>
      </c>
      <c r="C31" s="117">
        <f>'Prétraitement fabrications'!D32</f>
        <v>14.28345</v>
      </c>
      <c r="E31" s="119" t="str">
        <f>Etiquettes!$C$10</f>
        <v>kt</v>
      </c>
      <c r="F31" s="767" t="str">
        <f>Etiquettes!$C$7</f>
        <v>Fruits et légumes (hors pommes de terre)</v>
      </c>
      <c r="G31" s="119">
        <f>Etiquettes!$H$9</f>
        <v>2015</v>
      </c>
      <c r="H31" s="767" t="str">
        <f>Etiquettes!$C$8</f>
        <v>France entière</v>
      </c>
      <c r="I31" s="767" t="str">
        <f t="shared" si="1"/>
        <v>Production de Fruits crus ou cuits, congelés ou surgelés</v>
      </c>
      <c r="K31" s="123" t="s">
        <v>2507</v>
      </c>
      <c r="L31" s="767" t="str" cm="1">
        <f t="array" aca="1" ref="L31" ca="1">[1]!NOM_FEUILLE('Fabrications - PRODCOM'!$A$1)</f>
        <v>Fabrications - PRODCOM</v>
      </c>
      <c r="M31" s="766" t="str">
        <f>Etiquettes!$H$16</f>
        <v>Volume</v>
      </c>
      <c r="N31" s="768" t="str">
        <f t="shared" si="2"/>
        <v>Production de Fruits crus ou cuits, congelés ou surgelés = 14 kt (Prodcom - Eurostat)</v>
      </c>
      <c r="O31" s="766" t="str">
        <f>Etiquettes!$I$20</f>
        <v>Robuste</v>
      </c>
      <c r="P31" s="766" t="str">
        <f>Etiquettes!$H$21</f>
        <v>Données collectées</v>
      </c>
      <c r="Q31" s="766" t="str">
        <f>Etiquettes!$H$22</f>
        <v>Donnée collectée (valeur du flux ou coefficient)</v>
      </c>
      <c r="R31" s="120"/>
      <c r="S31" s="913"/>
    </row>
    <row r="32" spans="1:19">
      <c r="A32" s="115" t="str">
        <f>Secteurs!$B$3</f>
        <v>1ère Transformation</v>
      </c>
      <c r="B32" s="116" t="s">
        <v>574</v>
      </c>
      <c r="C32" s="117">
        <f>'Prétraitement fabrications'!D33</f>
        <v>13.41452</v>
      </c>
      <c r="E32" s="119" t="str">
        <f>Etiquettes!$C$10</f>
        <v>kt</v>
      </c>
      <c r="F32" s="767" t="str">
        <f>Etiquettes!$C$7</f>
        <v>Fruits et légumes (hors pommes de terre)</v>
      </c>
      <c r="G32" s="119">
        <f>Etiquettes!$H$9</f>
        <v>2015</v>
      </c>
      <c r="H32" s="767" t="str">
        <f>Etiquettes!$C$8</f>
        <v>France entière</v>
      </c>
      <c r="I32" s="767" t="str">
        <f t="shared" si="1"/>
        <v>Production de Confitures, marmelades, gelées, purées et pâtes d'agrumes, obtenues par cuisson</v>
      </c>
      <c r="K32" s="123" t="s">
        <v>2507</v>
      </c>
      <c r="L32" s="767" t="str" cm="1">
        <f t="array" aca="1" ref="L32" ca="1">[1]!NOM_FEUILLE('Fabrications - PRODCOM'!$A$1)</f>
        <v>Fabrications - PRODCOM</v>
      </c>
      <c r="M32" s="766" t="str">
        <f>Etiquettes!$H$16</f>
        <v>Volume</v>
      </c>
      <c r="N32" s="768" t="str">
        <f t="shared" si="2"/>
        <v>Production de Confitures, marmelades, gelées, purées et pâtes d'agrumes, obtenues par cuisson = 13 kt (Prodcom - Eurostat)</v>
      </c>
      <c r="O32" s="766" t="str">
        <f>Etiquettes!$I$20</f>
        <v>Robuste</v>
      </c>
      <c r="P32" s="766" t="str">
        <f>Etiquettes!$H$21</f>
        <v>Données collectées</v>
      </c>
      <c r="Q32" s="766" t="str">
        <f>Etiquettes!$H$22</f>
        <v>Donnée collectée (valeur du flux ou coefficient)</v>
      </c>
      <c r="R32" s="120"/>
      <c r="S32" s="913"/>
    </row>
    <row r="33" spans="1:19">
      <c r="A33" s="115" t="str">
        <f>Secteurs!$B$3</f>
        <v>1ère Transformation</v>
      </c>
      <c r="B33" s="116" t="s">
        <v>577</v>
      </c>
      <c r="C33" s="117">
        <f>'Prétraitement fabrications'!D34</f>
        <v>530.75209500000005</v>
      </c>
      <c r="E33" s="119" t="str">
        <f>Etiquettes!$C$10</f>
        <v>kt</v>
      </c>
      <c r="F33" s="767" t="str">
        <f>Etiquettes!$C$7</f>
        <v>Fruits et légumes (hors pommes de terre)</v>
      </c>
      <c r="G33" s="119">
        <f>Etiquettes!$H$9</f>
        <v>2015</v>
      </c>
      <c r="H33" s="767" t="str">
        <f>Etiquettes!$C$8</f>
        <v>France entière</v>
      </c>
      <c r="I33" s="767" t="str">
        <f t="shared" si="1"/>
        <v>Production de Confitures, marmelades, gelées, purées et pâtes de fruits à coque et de fruits autres qu'agrumes, obtenues par cuisson</v>
      </c>
      <c r="K33" s="123" t="s">
        <v>2507</v>
      </c>
      <c r="L33" s="767" t="str" cm="1">
        <f t="array" aca="1" ref="L33" ca="1">[1]!NOM_FEUILLE('Fabrications - PRODCOM'!$A$1)</f>
        <v>Fabrications - PRODCOM</v>
      </c>
      <c r="M33" s="766" t="str">
        <f>Etiquettes!$H$16</f>
        <v>Volume</v>
      </c>
      <c r="N33" s="768" t="str">
        <f t="shared" si="2"/>
        <v>Production de Confitures, marmelades, gelées, purées et pâtes de fruits à coque et de fruits autres qu'agrumes, obtenues par cuisson = 531 kt (Prodcom - Eurostat)</v>
      </c>
      <c r="O33" s="766" t="str">
        <f>Etiquettes!$I$20</f>
        <v>Robuste</v>
      </c>
      <c r="P33" s="766" t="str">
        <f>Etiquettes!$H$21</f>
        <v>Données collectées</v>
      </c>
      <c r="Q33" s="766" t="str">
        <f>Etiquettes!$H$22</f>
        <v>Donnée collectée (valeur du flux ou coefficient)</v>
      </c>
      <c r="R33" s="120"/>
      <c r="S33" s="913"/>
    </row>
    <row r="34" spans="1:19">
      <c r="A34" s="115" t="str">
        <f>Secteurs!$B$3</f>
        <v>1ère Transformation</v>
      </c>
      <c r="B34" s="116" t="s">
        <v>582</v>
      </c>
      <c r="C34" s="117" t="e">
        <f>'Prétraitement fabrications'!D35</f>
        <v>#VALUE!</v>
      </c>
      <c r="E34" s="119" t="str">
        <f>Etiquettes!$C$10</f>
        <v>kt</v>
      </c>
      <c r="F34" s="767" t="str">
        <f>Etiquettes!$C$7</f>
        <v>Fruits et légumes (hors pommes de terre)</v>
      </c>
      <c r="G34" s="119">
        <f>Etiquettes!$H$9</f>
        <v>2015</v>
      </c>
      <c r="H34" s="767" t="str">
        <f>Etiquettes!$C$8</f>
        <v>France entière</v>
      </c>
      <c r="I34" s="767" t="str">
        <f t="shared" si="1"/>
        <v>Production de Arachides, grillées, salées ou autrement préparées et beurre d'arachide</v>
      </c>
      <c r="K34" s="123" t="s">
        <v>2507</v>
      </c>
      <c r="L34" s="767" t="str" cm="1">
        <f t="array" aca="1" ref="L34" ca="1">[1]!NOM_FEUILLE('Fabrications - PRODCOM'!$A$1)</f>
        <v>Fabrications - PRODCOM</v>
      </c>
      <c r="M34" s="766" t="str">
        <f>Etiquettes!$H$16</f>
        <v>Volume</v>
      </c>
      <c r="N34" s="768" t="str">
        <f t="shared" si="2"/>
        <v>Production de Arachides, grillées, salées ou autrement préparées et beurre d'arachide</v>
      </c>
      <c r="O34" s="766" t="str">
        <f>Etiquettes!$I$20</f>
        <v>Robuste</v>
      </c>
      <c r="P34" s="766" t="str">
        <f>Etiquettes!$H$21</f>
        <v>Données collectées</v>
      </c>
      <c r="Q34" s="766" t="str">
        <f>Etiquettes!$H$22</f>
        <v>Donnée collectée (valeur du flux ou coefficient)</v>
      </c>
      <c r="R34" s="120"/>
      <c r="S34" s="913"/>
    </row>
    <row r="35" spans="1:19">
      <c r="A35" s="115" t="str">
        <f>Secteurs!$B$3</f>
        <v>1ère Transformation</v>
      </c>
      <c r="B35" s="116" t="s">
        <v>585</v>
      </c>
      <c r="C35" s="117" t="e">
        <f>'Prétraitement fabrications'!D36</f>
        <v>#VALUE!</v>
      </c>
      <c r="E35" s="119" t="str">
        <f>Etiquettes!$C$10</f>
        <v>kt</v>
      </c>
      <c r="F35" s="767" t="str">
        <f>Etiquettes!$C$7</f>
        <v>Fruits et légumes (hors pommes de terre)</v>
      </c>
      <c r="G35" s="119">
        <f>Etiquettes!$H$9</f>
        <v>2015</v>
      </c>
      <c r="H35" s="767" t="str">
        <f>Etiquettes!$C$8</f>
        <v>France entière</v>
      </c>
      <c r="I35" s="767" t="str">
        <f t="shared" si="1"/>
        <v>Production de Autres fruits à coque et autres graines, y compris les mélanges, grillés, salés ou autrement préparés</v>
      </c>
      <c r="K35" s="123" t="s">
        <v>2507</v>
      </c>
      <c r="L35" s="767" t="str" cm="1">
        <f t="array" aca="1" ref="L35" ca="1">[1]!NOM_FEUILLE('Fabrications - PRODCOM'!$A$1)</f>
        <v>Fabrications - PRODCOM</v>
      </c>
      <c r="M35" s="766" t="str">
        <f>Etiquettes!$H$16</f>
        <v>Volume</v>
      </c>
      <c r="N35" s="768" t="str">
        <f t="shared" si="2"/>
        <v>Production de Autres fruits à coque et autres graines, y compris les mélanges, grillés, salés ou autrement préparés</v>
      </c>
      <c r="O35" s="766" t="str">
        <f>Etiquettes!$I$20</f>
        <v>Robuste</v>
      </c>
      <c r="P35" s="766" t="str">
        <f>Etiquettes!$H$21</f>
        <v>Données collectées</v>
      </c>
      <c r="Q35" s="766" t="str">
        <f>Etiquettes!$H$22</f>
        <v>Donnée collectée (valeur du flux ou coefficient)</v>
      </c>
      <c r="R35" s="120"/>
      <c r="S35" s="913"/>
    </row>
    <row r="36" spans="1:19">
      <c r="A36" s="115" t="str">
        <f>Secteurs!$B$3</f>
        <v>1ère Transformation</v>
      </c>
      <c r="B36" s="116" t="s">
        <v>590</v>
      </c>
      <c r="C36" s="117">
        <f>'Prétraitement fabrications'!D37</f>
        <v>0</v>
      </c>
      <c r="E36" s="119" t="str">
        <f>Etiquettes!$C$10</f>
        <v>kt</v>
      </c>
      <c r="F36" s="767" t="str">
        <f>Etiquettes!$C$7</f>
        <v>Fruits et légumes (hors pommes de terre)</v>
      </c>
      <c r="G36" s="119">
        <f>Etiquettes!$H$9</f>
        <v>2015</v>
      </c>
      <c r="H36" s="767" t="str">
        <f>Etiquettes!$C$8</f>
        <v>France entière</v>
      </c>
      <c r="I36" s="767" t="str">
        <f t="shared" si="1"/>
        <v>Production de Écorces d'agrumes ou de melons, traitées pour une conservation temporaire, impropres à une consommation immédiate</v>
      </c>
      <c r="K36" s="123" t="s">
        <v>2507</v>
      </c>
      <c r="L36" s="767" t="str" cm="1">
        <f t="array" aca="1" ref="L36" ca="1">[1]!NOM_FEUILLE('Fabrications - PRODCOM'!$A$1)</f>
        <v>Fabrications - PRODCOM</v>
      </c>
      <c r="M36" s="766" t="str">
        <f>Etiquettes!$H$16</f>
        <v>Volume</v>
      </c>
      <c r="N36" s="768" t="str">
        <f t="shared" si="2"/>
        <v>Production de Écorces d'agrumes ou de melons, traitées pour une conservation temporaire, impropres à une consommation immédiate = 0 kt (Prodcom - Eurostat)</v>
      </c>
      <c r="O36" s="766" t="str">
        <f>Etiquettes!$I$20</f>
        <v>Robuste</v>
      </c>
      <c r="P36" s="766" t="str">
        <f>Etiquettes!$H$21</f>
        <v>Données collectées</v>
      </c>
      <c r="Q36" s="766" t="str">
        <f>Etiquettes!$H$22</f>
        <v>Donnée collectée (valeur du flux ou coefficient)</v>
      </c>
      <c r="R36" s="120"/>
      <c r="S36" s="913"/>
    </row>
    <row r="37" spans="1:19">
      <c r="A37" s="115" t="str">
        <f>Secteurs!$B$3</f>
        <v>1ère Transformation</v>
      </c>
      <c r="B37" s="116" t="s">
        <v>592</v>
      </c>
      <c r="C37" s="117">
        <f>'Prétraitement fabrications'!D38</f>
        <v>0</v>
      </c>
      <c r="E37" s="119" t="str">
        <f>Etiquettes!$C$10</f>
        <v>kt</v>
      </c>
      <c r="F37" s="767" t="str">
        <f>Etiquettes!$C$7</f>
        <v>Fruits et légumes (hors pommes de terre)</v>
      </c>
      <c r="G37" s="119">
        <f>Etiquettes!$H$9</f>
        <v>2015</v>
      </c>
      <c r="H37" s="767" t="str">
        <f>Etiquettes!$C$8</f>
        <v>France entière</v>
      </c>
      <c r="I37" s="767" t="str">
        <f t="shared" si="1"/>
        <v>Production de Autres fruits et fruits à coque, traités pour une conservation temporaire, impropres à une consommation immédiate</v>
      </c>
      <c r="K37" s="123" t="s">
        <v>2507</v>
      </c>
      <c r="L37" s="767" t="str" cm="1">
        <f t="array" aca="1" ref="L37" ca="1">[1]!NOM_FEUILLE('Fabrications - PRODCOM'!$A$1)</f>
        <v>Fabrications - PRODCOM</v>
      </c>
      <c r="M37" s="766" t="str">
        <f>Etiquettes!$H$16</f>
        <v>Volume</v>
      </c>
      <c r="N37" s="768" t="str">
        <f t="shared" si="2"/>
        <v>Production de Autres fruits et fruits à coque, traités pour une conservation temporaire, impropres à une consommation immédiate = 0 kt (Prodcom - Eurostat)</v>
      </c>
      <c r="O37" s="766" t="str">
        <f>Etiquettes!$I$20</f>
        <v>Robuste</v>
      </c>
      <c r="P37" s="766" t="str">
        <f>Etiquettes!$H$21</f>
        <v>Données collectées</v>
      </c>
      <c r="Q37" s="766" t="str">
        <f>Etiquettes!$H$22</f>
        <v>Donnée collectée (valeur du flux ou coefficient)</v>
      </c>
      <c r="R37" s="120"/>
      <c r="S37" s="913"/>
    </row>
    <row r="38" spans="1:19">
      <c r="A38" s="115" t="str">
        <f>Secteurs!$B$3</f>
        <v>1ère Transformation</v>
      </c>
      <c r="B38" s="116" t="s">
        <v>624</v>
      </c>
      <c r="C38" s="117" t="e">
        <f>'Prétraitement fabrications'!D39</f>
        <v>#VALUE!</v>
      </c>
      <c r="E38" s="119" t="str">
        <f>Etiquettes!$C$10</f>
        <v>kt</v>
      </c>
      <c r="F38" s="767" t="str">
        <f>Etiquettes!$C$7</f>
        <v>Fruits et légumes (hors pommes de terre)</v>
      </c>
      <c r="G38" s="119">
        <f>Etiquettes!$H$9</f>
        <v>2015</v>
      </c>
      <c r="H38" s="767" t="str">
        <f>Etiquettes!$C$8</f>
        <v>France entière</v>
      </c>
      <c r="I38" s="767" t="str">
        <f t="shared" si="1"/>
        <v>Production de Raisins, séchés</v>
      </c>
      <c r="K38" s="123" t="s">
        <v>2507</v>
      </c>
      <c r="L38" s="767" t="str" cm="1">
        <f t="array" aca="1" ref="L38" ca="1">[1]!NOM_FEUILLE('Fabrications - PRODCOM'!$A$1)</f>
        <v>Fabrications - PRODCOM</v>
      </c>
      <c r="M38" s="766" t="str">
        <f>Etiquettes!$H$16</f>
        <v>Volume</v>
      </c>
      <c r="N38" s="768" t="str">
        <f t="shared" si="2"/>
        <v>Production de Raisins, séchés</v>
      </c>
      <c r="O38" s="766" t="str">
        <f>Etiquettes!$I$20</f>
        <v>Robuste</v>
      </c>
      <c r="P38" s="766" t="str">
        <f>Etiquettes!$H$21</f>
        <v>Données collectées</v>
      </c>
      <c r="Q38" s="766" t="str">
        <f>Etiquettes!$H$22</f>
        <v>Donnée collectée (valeur du flux ou coefficient)</v>
      </c>
      <c r="R38" s="120"/>
      <c r="S38" s="913"/>
    </row>
    <row r="39" spans="1:19">
      <c r="A39" s="115" t="str">
        <f>Secteurs!$B$3</f>
        <v>1ère Transformation</v>
      </c>
      <c r="B39" s="116" t="s">
        <v>2803</v>
      </c>
      <c r="C39" s="117">
        <f>'Prétraitement fabrications'!D40</f>
        <v>36.246754000000003</v>
      </c>
      <c r="E39" s="119" t="str">
        <f>Etiquettes!$C$10</f>
        <v>kt</v>
      </c>
      <c r="F39" s="767" t="str">
        <f>Etiquettes!$C$7</f>
        <v>Fruits et légumes (hors pommes de terre)</v>
      </c>
      <c r="G39" s="119">
        <f>Etiquettes!$H$9</f>
        <v>2015</v>
      </c>
      <c r="H39" s="767" t="str">
        <f>Etiquettes!$C$8</f>
        <v>France entière</v>
      </c>
      <c r="I39" s="767" t="str">
        <f t="shared" si="1"/>
        <v>Production de Autres fruits secs ; mélanges de noix séchées et ou de fruits secs</v>
      </c>
      <c r="K39" s="123" t="s">
        <v>2507</v>
      </c>
      <c r="L39" s="767" t="str" cm="1">
        <f t="array" aca="1" ref="L39" ca="1">[1]!NOM_FEUILLE('Fabrications - PRODCOM'!$A$1)</f>
        <v>Fabrications - PRODCOM</v>
      </c>
      <c r="M39" s="766" t="str">
        <f>Etiquettes!$H$16</f>
        <v>Volume</v>
      </c>
      <c r="N39" s="768" t="str">
        <f t="shared" si="2"/>
        <v>Production de Autres fruits secs ; mélanges de noix séchées et ou de fruits secs = 36 kt (Prodcom - Eurostat)</v>
      </c>
      <c r="O39" s="766" t="str">
        <f>Etiquettes!$I$20</f>
        <v>Robuste</v>
      </c>
      <c r="P39" s="766" t="str">
        <f>Etiquettes!$H$21</f>
        <v>Données collectées</v>
      </c>
      <c r="Q39" s="766" t="str">
        <f>Etiquettes!$H$22</f>
        <v>Donnée collectée (valeur du flux ou coefficient)</v>
      </c>
      <c r="R39" s="120"/>
      <c r="S39" s="913"/>
    </row>
    <row r="40" spans="1:19">
      <c r="A40" s="115" t="str">
        <f>Secteurs!$B$3</f>
        <v>1ère Transformation</v>
      </c>
      <c r="B40" s="116" t="s">
        <v>657</v>
      </c>
      <c r="C40" s="117">
        <f>'Prétraitement fabrications'!D41</f>
        <v>50.343366000000003</v>
      </c>
      <c r="E40" s="119" t="str">
        <f>Etiquettes!$C$10</f>
        <v>kt</v>
      </c>
      <c r="F40" s="767" t="str">
        <f>Etiquettes!$C$7</f>
        <v>Fruits et légumes (hors pommes de terre)</v>
      </c>
      <c r="G40" s="119">
        <f>Etiquettes!$H$9</f>
        <v>2015</v>
      </c>
      <c r="H40" s="767" t="str">
        <f>Etiquettes!$C$8</f>
        <v>France entière</v>
      </c>
      <c r="I40" s="767" t="str">
        <f t="shared" si="1"/>
        <v>Production de Autres fruits, préparés ou conservés (à l’exclusion du Müsli)</v>
      </c>
      <c r="K40" s="123" t="s">
        <v>2507</v>
      </c>
      <c r="L40" s="767" t="str" cm="1">
        <f t="array" aca="1" ref="L40" ca="1">[1]!NOM_FEUILLE('Fabrications - PRODCOM'!$A$1)</f>
        <v>Fabrications - PRODCOM</v>
      </c>
      <c r="M40" s="766" t="str">
        <f>Etiquettes!$H$16</f>
        <v>Volume</v>
      </c>
      <c r="N40" s="768" t="str">
        <f t="shared" si="2"/>
        <v>Production de Autres fruits, préparés ou conservés (à l’exclusion du Müsli) = 50 kt (Prodcom - Eurostat)</v>
      </c>
      <c r="O40" s="766" t="str">
        <f>Etiquettes!$I$20</f>
        <v>Robuste</v>
      </c>
      <c r="P40" s="766" t="str">
        <f>Etiquettes!$H$21</f>
        <v>Données collectées</v>
      </c>
      <c r="Q40" s="766" t="str">
        <f>Etiquettes!$H$22</f>
        <v>Donnée collectée (valeur du flux ou coefficient)</v>
      </c>
      <c r="R40" s="120"/>
      <c r="S40" s="913"/>
    </row>
    <row r="41" spans="1:19">
      <c r="A41" s="115" t="str">
        <f>Secteurs!$B$3</f>
        <v>1ère Transformation</v>
      </c>
      <c r="B41" s="116" t="s">
        <v>440</v>
      </c>
      <c r="C41" s="117">
        <f>'Prétraitement fabrications'!E3</f>
        <v>8.0305</v>
      </c>
      <c r="E41" s="119" t="str">
        <f>Etiquettes!$C$10</f>
        <v>kt</v>
      </c>
      <c r="F41" s="767" t="str">
        <f>Etiquettes!$C$7</f>
        <v>Fruits et légumes (hors pommes de terre)</v>
      </c>
      <c r="G41" s="119">
        <f>Etiquettes!$I$9</f>
        <v>2019</v>
      </c>
      <c r="H41" s="767" t="str">
        <f>Etiquettes!$C$8</f>
        <v>France entière</v>
      </c>
      <c r="I41" s="767" t="str">
        <f t="shared" si="1"/>
        <v>Production de Jus de tomate</v>
      </c>
      <c r="K41" s="123" t="s">
        <v>2507</v>
      </c>
      <c r="L41" s="767" t="str" cm="1">
        <f t="array" aca="1" ref="L41" ca="1">[1]!NOM_FEUILLE('Fabrications - PRODCOM'!$A$1)</f>
        <v>Fabrications - PRODCOM</v>
      </c>
      <c r="M41" s="766" t="str">
        <f>Etiquettes!$H$16</f>
        <v>Volume</v>
      </c>
      <c r="N41" s="768" t="str">
        <f t="shared" si="2"/>
        <v>Production de Jus de tomate = 8 kt (Prodcom - Eurostat)</v>
      </c>
      <c r="O41" s="766" t="str">
        <f>Etiquettes!$I$20</f>
        <v>Robuste</v>
      </c>
      <c r="P41" s="766" t="str">
        <f>Etiquettes!$H$21</f>
        <v>Données collectées</v>
      </c>
      <c r="Q41" s="766" t="str">
        <f>Etiquettes!$H$22</f>
        <v>Donnée collectée (valeur du flux ou coefficient)</v>
      </c>
      <c r="R41" s="120"/>
      <c r="S41" s="913"/>
    </row>
    <row r="42" spans="1:19">
      <c r="A42" s="115" t="str">
        <f>Secteurs!$B$3</f>
        <v>1ère Transformation</v>
      </c>
      <c r="B42" s="116" t="s">
        <v>448</v>
      </c>
      <c r="C42" s="117" t="e">
        <f>'Prétraitement fabrications'!E4</f>
        <v>#VALUE!</v>
      </c>
      <c r="E42" s="119" t="str">
        <f>Etiquettes!$C$10</f>
        <v>kt</v>
      </c>
      <c r="F42" s="767" t="str">
        <f>Etiquettes!$C$7</f>
        <v>Fruits et légumes (hors pommes de terre)</v>
      </c>
      <c r="G42" s="119">
        <f>Etiquettes!$I$9</f>
        <v>2019</v>
      </c>
      <c r="H42" s="767" t="str">
        <f>Etiquettes!$C$8</f>
        <v>France entière</v>
      </c>
      <c r="I42" s="767" t="str">
        <f t="shared" si="1"/>
        <v>Production de Jus d'orange, non concentré, congelé</v>
      </c>
      <c r="K42" s="123" t="s">
        <v>2507</v>
      </c>
      <c r="L42" s="767" t="str" cm="1">
        <f t="array" aca="1" ref="L42" ca="1">[1]!NOM_FEUILLE('Fabrications - PRODCOM'!$A$1)</f>
        <v>Fabrications - PRODCOM</v>
      </c>
      <c r="M42" s="766" t="str">
        <f>Etiquettes!$H$16</f>
        <v>Volume</v>
      </c>
      <c r="N42" s="768" t="str">
        <f t="shared" si="2"/>
        <v>Production de Jus d'orange, non concentré, congelé</v>
      </c>
      <c r="O42" s="766" t="str">
        <f>Etiquettes!$I$20</f>
        <v>Robuste</v>
      </c>
      <c r="P42" s="766" t="str">
        <f>Etiquettes!$H$21</f>
        <v>Données collectées</v>
      </c>
      <c r="Q42" s="766" t="str">
        <f>Etiquettes!$H$22</f>
        <v>Donnée collectée (valeur du flux ou coefficient)</v>
      </c>
      <c r="R42" s="120"/>
      <c r="S42" s="913"/>
    </row>
    <row r="43" spans="1:19">
      <c r="A43" s="115" t="str">
        <f>Secteurs!$B$3</f>
        <v>1ère Transformation</v>
      </c>
      <c r="B43" s="116" t="s">
        <v>452</v>
      </c>
      <c r="C43" s="117">
        <f>'Prétraitement fabrications'!E5</f>
        <v>444.69049999999999</v>
      </c>
      <c r="E43" s="119" t="str">
        <f>Etiquettes!$C$10</f>
        <v>kt</v>
      </c>
      <c r="F43" s="767" t="str">
        <f>Etiquettes!$C$7</f>
        <v>Fruits et légumes (hors pommes de terre)</v>
      </c>
      <c r="G43" s="119">
        <f>Etiquettes!$I$9</f>
        <v>2019</v>
      </c>
      <c r="H43" s="767" t="str">
        <f>Etiquettes!$C$8</f>
        <v>France entière</v>
      </c>
      <c r="I43" s="767" t="str">
        <f t="shared" si="1"/>
        <v>Production de Jus d'orange, non concentré, non congelé</v>
      </c>
      <c r="K43" s="123" t="s">
        <v>2507</v>
      </c>
      <c r="L43" s="767" t="str" cm="1">
        <f t="array" aca="1" ref="L43" ca="1">[1]!NOM_FEUILLE('Fabrications - PRODCOM'!$A$1)</f>
        <v>Fabrications - PRODCOM</v>
      </c>
      <c r="M43" s="766" t="str">
        <f>Etiquettes!$H$16</f>
        <v>Volume</v>
      </c>
      <c r="N43" s="768" t="str">
        <f t="shared" si="2"/>
        <v>Production de Jus d'orange, non concentré, non congelé = 445 kt (Prodcom - Eurostat)</v>
      </c>
      <c r="O43" s="766" t="str">
        <f>Etiquettes!$I$20</f>
        <v>Robuste</v>
      </c>
      <c r="P43" s="766" t="str">
        <f>Etiquettes!$H$21</f>
        <v>Données collectées</v>
      </c>
      <c r="Q43" s="766" t="str">
        <f>Etiquettes!$H$22</f>
        <v>Donnée collectée (valeur du flux ou coefficient)</v>
      </c>
      <c r="R43" s="120"/>
      <c r="S43" s="913"/>
    </row>
    <row r="44" spans="1:19">
      <c r="A44" s="115" t="str">
        <f>Secteurs!$B$3</f>
        <v>1ère Transformation</v>
      </c>
      <c r="B44" s="116" t="s">
        <v>455</v>
      </c>
      <c r="C44" s="117">
        <f>'Prétraitement fabrications'!E6</f>
        <v>0</v>
      </c>
      <c r="E44" s="119" t="str">
        <f>Etiquettes!$C$10</f>
        <v>kt</v>
      </c>
      <c r="F44" s="767" t="str">
        <f>Etiquettes!$C$7</f>
        <v>Fruits et légumes (hors pommes de terre)</v>
      </c>
      <c r="G44" s="119">
        <f>Etiquettes!$I$9</f>
        <v>2019</v>
      </c>
      <c r="H44" s="767" t="str">
        <f>Etiquettes!$C$8</f>
        <v>France entière</v>
      </c>
      <c r="I44" s="767" t="str">
        <f t="shared" si="1"/>
        <v>Production de Jus d'orange, autre</v>
      </c>
      <c r="K44" s="123" t="s">
        <v>2507</v>
      </c>
      <c r="L44" s="767" t="str" cm="1">
        <f t="array" aca="1" ref="L44" ca="1">[1]!NOM_FEUILLE('Fabrications - PRODCOM'!$A$1)</f>
        <v>Fabrications - PRODCOM</v>
      </c>
      <c r="M44" s="766" t="str">
        <f>Etiquettes!$H$16</f>
        <v>Volume</v>
      </c>
      <c r="N44" s="768" t="str">
        <f t="shared" si="2"/>
        <v>Production de Jus d'orange, autre = 0 kt (Prodcom - Eurostat)</v>
      </c>
      <c r="O44" s="766" t="str">
        <f>Etiquettes!$I$20</f>
        <v>Robuste</v>
      </c>
      <c r="P44" s="766" t="str">
        <f>Etiquettes!$H$21</f>
        <v>Données collectées</v>
      </c>
      <c r="Q44" s="766" t="str">
        <f>Etiquettes!$H$22</f>
        <v>Donnée collectée (valeur du flux ou coefficient)</v>
      </c>
      <c r="R44" s="120"/>
      <c r="S44" s="913"/>
    </row>
    <row r="45" spans="1:19">
      <c r="A45" s="115" t="str">
        <f>Secteurs!$B$3</f>
        <v>1ère Transformation</v>
      </c>
      <c r="B45" s="116" t="s">
        <v>458</v>
      </c>
      <c r="C45" s="117">
        <f>'Prétraitement fabrications'!E7</f>
        <v>22.715699999999998</v>
      </c>
      <c r="E45" s="119" t="str">
        <f>Etiquettes!$C$10</f>
        <v>kt</v>
      </c>
      <c r="F45" s="767" t="str">
        <f>Etiquettes!$C$7</f>
        <v>Fruits et légumes (hors pommes de terre)</v>
      </c>
      <c r="G45" s="119">
        <f>Etiquettes!$I$9</f>
        <v>2019</v>
      </c>
      <c r="H45" s="767" t="str">
        <f>Etiquettes!$C$8</f>
        <v>France entière</v>
      </c>
      <c r="I45" s="767" t="str">
        <f t="shared" si="1"/>
        <v>Production de Jus de pamplemousse</v>
      </c>
      <c r="K45" s="123" t="s">
        <v>2507</v>
      </c>
      <c r="L45" s="767" t="str" cm="1">
        <f t="array" aca="1" ref="L45" ca="1">[1]!NOM_FEUILLE('Fabrications - PRODCOM'!$A$1)</f>
        <v>Fabrications - PRODCOM</v>
      </c>
      <c r="M45" s="766" t="str">
        <f>Etiquettes!$H$16</f>
        <v>Volume</v>
      </c>
      <c r="N45" s="768" t="str">
        <f t="shared" si="2"/>
        <v>Production de Jus de pamplemousse = 23 kt (Prodcom - Eurostat)</v>
      </c>
      <c r="O45" s="766" t="str">
        <f>Etiquettes!$I$20</f>
        <v>Robuste</v>
      </c>
      <c r="P45" s="766" t="str">
        <f>Etiquettes!$H$21</f>
        <v>Données collectées</v>
      </c>
      <c r="Q45" s="766" t="str">
        <f>Etiquettes!$H$22</f>
        <v>Donnée collectée (valeur du flux ou coefficient)</v>
      </c>
      <c r="R45" s="120"/>
      <c r="S45" s="913"/>
    </row>
    <row r="46" spans="1:19">
      <c r="A46" s="115" t="str">
        <f>Secteurs!$B$3</f>
        <v>1ère Transformation</v>
      </c>
      <c r="B46" s="116" t="s">
        <v>462</v>
      </c>
      <c r="C46" s="117">
        <f>'Prétraitement fabrications'!E8</f>
        <v>43.961799999999997</v>
      </c>
      <c r="E46" s="119" t="str">
        <f>Etiquettes!$C$10</f>
        <v>kt</v>
      </c>
      <c r="F46" s="767" t="str">
        <f>Etiquettes!$C$7</f>
        <v>Fruits et légumes (hors pommes de terre)</v>
      </c>
      <c r="G46" s="119">
        <f>Etiquettes!$I$9</f>
        <v>2019</v>
      </c>
      <c r="H46" s="767" t="str">
        <f>Etiquettes!$C$8</f>
        <v>France entière</v>
      </c>
      <c r="I46" s="767" t="str">
        <f t="shared" si="1"/>
        <v>Production de Jus d'ananas</v>
      </c>
      <c r="K46" s="123" t="s">
        <v>2507</v>
      </c>
      <c r="L46" s="767" t="str" cm="1">
        <f t="array" aca="1" ref="L46" ca="1">[1]!NOM_FEUILLE('Fabrications - PRODCOM'!$A$1)</f>
        <v>Fabrications - PRODCOM</v>
      </c>
      <c r="M46" s="766" t="str">
        <f>Etiquettes!$H$16</f>
        <v>Volume</v>
      </c>
      <c r="N46" s="768" t="str">
        <f t="shared" si="2"/>
        <v>Production de Jus d'ananas = 44 kt (Prodcom - Eurostat)</v>
      </c>
      <c r="O46" s="766" t="str">
        <f>Etiquettes!$I$20</f>
        <v>Robuste</v>
      </c>
      <c r="P46" s="766" t="str">
        <f>Etiquettes!$H$21</f>
        <v>Données collectées</v>
      </c>
      <c r="Q46" s="766" t="str">
        <f>Etiquettes!$H$22</f>
        <v>Donnée collectée (valeur du flux ou coefficient)</v>
      </c>
      <c r="R46" s="120"/>
      <c r="S46" s="913"/>
    </row>
    <row r="47" spans="1:19">
      <c r="A47" s="115" t="str">
        <f>Secteurs!$B$3</f>
        <v>1ère Transformation</v>
      </c>
      <c r="B47" s="116" t="s">
        <v>466</v>
      </c>
      <c r="C47" s="117">
        <f>'Prétraitement fabrications'!E9</f>
        <v>22.160399999999999</v>
      </c>
      <c r="E47" s="119" t="str">
        <f>Etiquettes!$C$10</f>
        <v>kt</v>
      </c>
      <c r="F47" s="767" t="str">
        <f>Etiquettes!$C$7</f>
        <v>Fruits et légumes (hors pommes de terre)</v>
      </c>
      <c r="G47" s="119">
        <f>Etiquettes!$I$9</f>
        <v>2019</v>
      </c>
      <c r="H47" s="767" t="str">
        <f>Etiquettes!$C$8</f>
        <v>France entière</v>
      </c>
      <c r="I47" s="767" t="str">
        <f t="shared" si="1"/>
        <v>Production de Jus de raisin</v>
      </c>
      <c r="K47" s="123" t="s">
        <v>2507</v>
      </c>
      <c r="L47" s="767" t="str" cm="1">
        <f t="array" aca="1" ref="L47" ca="1">[1]!NOM_FEUILLE('Fabrications - PRODCOM'!$A$1)</f>
        <v>Fabrications - PRODCOM</v>
      </c>
      <c r="M47" s="766" t="str">
        <f>Etiquettes!$H$16</f>
        <v>Volume</v>
      </c>
      <c r="N47" s="768" t="str">
        <f t="shared" si="2"/>
        <v>Production de Jus de raisin = 22 kt (Prodcom - Eurostat)</v>
      </c>
      <c r="O47" s="766" t="str">
        <f>Etiquettes!$I$20</f>
        <v>Robuste</v>
      </c>
      <c r="P47" s="766" t="str">
        <f>Etiquettes!$H$21</f>
        <v>Données collectées</v>
      </c>
      <c r="Q47" s="766" t="str">
        <f>Etiquettes!$H$22</f>
        <v>Donnée collectée (valeur du flux ou coefficient)</v>
      </c>
      <c r="R47" s="120"/>
      <c r="S47" s="913"/>
    </row>
    <row r="48" spans="1:19">
      <c r="A48" s="115" t="str">
        <f>Secteurs!$B$3</f>
        <v>1ère Transformation</v>
      </c>
      <c r="B48" s="116" t="s">
        <v>470</v>
      </c>
      <c r="C48" s="117">
        <f>'Prétraitement fabrications'!E10</f>
        <v>129.23920000000001</v>
      </c>
      <c r="E48" s="119" t="str">
        <f>Etiquettes!$C$10</f>
        <v>kt</v>
      </c>
      <c r="F48" s="767" t="str">
        <f>Etiquettes!$C$7</f>
        <v>Fruits et légumes (hors pommes de terre)</v>
      </c>
      <c r="G48" s="119">
        <f>Etiquettes!$I$9</f>
        <v>2019</v>
      </c>
      <c r="H48" s="767" t="str">
        <f>Etiquettes!$C$8</f>
        <v>France entière</v>
      </c>
      <c r="I48" s="767" t="str">
        <f t="shared" si="1"/>
        <v>Production de Jus de pomme</v>
      </c>
      <c r="K48" s="123" t="s">
        <v>2507</v>
      </c>
      <c r="L48" s="767" t="str" cm="1">
        <f t="array" aca="1" ref="L48" ca="1">[1]!NOM_FEUILLE('Fabrications - PRODCOM'!$A$1)</f>
        <v>Fabrications - PRODCOM</v>
      </c>
      <c r="M48" s="766" t="str">
        <f>Etiquettes!$H$16</f>
        <v>Volume</v>
      </c>
      <c r="N48" s="768" t="str">
        <f t="shared" si="2"/>
        <v>Production de Jus de pomme = 129 kt (Prodcom - Eurostat)</v>
      </c>
      <c r="O48" s="766" t="str">
        <f>Etiquettes!$I$20</f>
        <v>Robuste</v>
      </c>
      <c r="P48" s="766" t="str">
        <f>Etiquettes!$H$21</f>
        <v>Données collectées</v>
      </c>
      <c r="Q48" s="766" t="str">
        <f>Etiquettes!$H$22</f>
        <v>Donnée collectée (valeur du flux ou coefficient)</v>
      </c>
      <c r="R48" s="120"/>
      <c r="S48" s="913"/>
    </row>
    <row r="49" spans="1:19">
      <c r="A49" s="115" t="str">
        <f>Secteurs!$B$3</f>
        <v>1ère Transformation</v>
      </c>
      <c r="B49" s="116" t="s">
        <v>474</v>
      </c>
      <c r="C49" s="117">
        <f>'Prétraitement fabrications'!E11</f>
        <v>188.84030000000001</v>
      </c>
      <c r="E49" s="119" t="str">
        <f>Etiquettes!$C$10</f>
        <v>kt</v>
      </c>
      <c r="F49" s="767" t="str">
        <f>Etiquettes!$C$7</f>
        <v>Fruits et légumes (hors pommes de terre)</v>
      </c>
      <c r="G49" s="119">
        <f>Etiquettes!$I$9</f>
        <v>2019</v>
      </c>
      <c r="H49" s="767" t="str">
        <f>Etiquettes!$C$8</f>
        <v>France entière</v>
      </c>
      <c r="I49" s="767" t="str">
        <f t="shared" si="1"/>
        <v>Production de Mélanges de jus de fruits et légumes</v>
      </c>
      <c r="K49" s="123" t="s">
        <v>2507</v>
      </c>
      <c r="L49" s="767" t="str" cm="1">
        <f t="array" aca="1" ref="L49" ca="1">[1]!NOM_FEUILLE('Fabrications - PRODCOM'!$A$1)</f>
        <v>Fabrications - PRODCOM</v>
      </c>
      <c r="M49" s="766" t="str">
        <f>Etiquettes!$H$16</f>
        <v>Volume</v>
      </c>
      <c r="N49" s="768" t="str">
        <f t="shared" si="2"/>
        <v>Production de Mélanges de jus de fruits et légumes = 189 kt (Prodcom - Eurostat)</v>
      </c>
      <c r="O49" s="766" t="str">
        <f>Etiquettes!$I$20</f>
        <v>Robuste</v>
      </c>
      <c r="P49" s="766" t="str">
        <f>Etiquettes!$H$21</f>
        <v>Données collectées</v>
      </c>
      <c r="Q49" s="766" t="str">
        <f>Etiquettes!$H$22</f>
        <v>Donnée collectée (valeur du flux ou coefficient)</v>
      </c>
      <c r="R49" s="120"/>
      <c r="S49" s="913"/>
    </row>
    <row r="50" spans="1:19">
      <c r="A50" s="115" t="str">
        <f>Secteurs!$B$3</f>
        <v>1ère Transformation</v>
      </c>
      <c r="B50" s="116" t="s">
        <v>481</v>
      </c>
      <c r="C50" s="117">
        <f>'Prétraitement fabrications'!E12</f>
        <v>37.916200000000003</v>
      </c>
      <c r="E50" s="119" t="str">
        <f>Etiquettes!$C$10</f>
        <v>kt</v>
      </c>
      <c r="F50" s="767" t="str">
        <f>Etiquettes!$C$7</f>
        <v>Fruits et légumes (hors pommes de terre)</v>
      </c>
      <c r="G50" s="119">
        <f>Etiquettes!$I$9</f>
        <v>2019</v>
      </c>
      <c r="H50" s="767" t="str">
        <f>Etiquettes!$C$8</f>
        <v>France entière</v>
      </c>
      <c r="I50" s="767" t="str">
        <f t="shared" si="1"/>
        <v>Production de Jus d'agrume, autres, non concentré</v>
      </c>
      <c r="K50" s="123" t="s">
        <v>2507</v>
      </c>
      <c r="L50" s="767" t="str" cm="1">
        <f t="array" aca="1" ref="L50" ca="1">[1]!NOM_FEUILLE('Fabrications - PRODCOM'!$A$1)</f>
        <v>Fabrications - PRODCOM</v>
      </c>
      <c r="M50" s="766" t="str">
        <f>Etiquettes!$H$16</f>
        <v>Volume</v>
      </c>
      <c r="N50" s="768" t="str">
        <f t="shared" si="2"/>
        <v>Production de Jus d'agrume, autres, non concentré = 38 kt (Prodcom - Eurostat)</v>
      </c>
      <c r="O50" s="766" t="str">
        <f>Etiquettes!$I$20</f>
        <v>Robuste</v>
      </c>
      <c r="P50" s="766" t="str">
        <f>Etiquettes!$H$21</f>
        <v>Données collectées</v>
      </c>
      <c r="Q50" s="766" t="str">
        <f>Etiquettes!$H$22</f>
        <v>Donnée collectée (valeur du flux ou coefficient)</v>
      </c>
      <c r="R50" s="120"/>
      <c r="S50" s="913"/>
    </row>
    <row r="51" spans="1:19">
      <c r="A51" s="115" t="str">
        <f>Secteurs!$B$3</f>
        <v>1ère Transformation</v>
      </c>
      <c r="B51" s="116" t="s">
        <v>484</v>
      </c>
      <c r="C51" s="117">
        <f>'Prétraitement fabrications'!E13</f>
        <v>25.221724999999999</v>
      </c>
      <c r="E51" s="119" t="str">
        <f>Etiquettes!$C$10</f>
        <v>kt</v>
      </c>
      <c r="F51" s="767" t="str">
        <f>Etiquettes!$C$7</f>
        <v>Fruits et légumes (hors pommes de terre)</v>
      </c>
      <c r="G51" s="119">
        <f>Etiquettes!$I$9</f>
        <v>2019</v>
      </c>
      <c r="H51" s="767" t="str">
        <f>Etiquettes!$C$8</f>
        <v>France entière</v>
      </c>
      <c r="I51" s="767" t="str">
        <f t="shared" si="1"/>
        <v>Production de Jus de fruit ou légume, autres,  non concentré, non fermenté, sans addition d'alcool</v>
      </c>
      <c r="K51" s="123" t="s">
        <v>2507</v>
      </c>
      <c r="L51" s="767" t="str" cm="1">
        <f t="array" aca="1" ref="L51" ca="1">[1]!NOM_FEUILLE('Fabrications - PRODCOM'!$A$1)</f>
        <v>Fabrications - PRODCOM</v>
      </c>
      <c r="M51" s="766" t="str">
        <f>Etiquettes!$H$16</f>
        <v>Volume</v>
      </c>
      <c r="N51" s="768" t="str">
        <f t="shared" si="2"/>
        <v>Production de Jus de fruit ou légume, autres,  non concentré, non fermenté, sans addition d'alcool = 25 kt (Prodcom - Eurostat)</v>
      </c>
      <c r="O51" s="766" t="str">
        <f>Etiquettes!$I$20</f>
        <v>Robuste</v>
      </c>
      <c r="P51" s="766" t="str">
        <f>Etiquettes!$H$21</f>
        <v>Données collectées</v>
      </c>
      <c r="Q51" s="766" t="str">
        <f>Etiquettes!$H$22</f>
        <v>Donnée collectée (valeur du flux ou coefficient)</v>
      </c>
      <c r="R51" s="120"/>
      <c r="S51" s="913"/>
    </row>
    <row r="52" spans="1:19">
      <c r="A52" s="115" t="str">
        <f>Secteurs!$B$3</f>
        <v>1ère Transformation</v>
      </c>
      <c r="B52" s="116" t="s">
        <v>487</v>
      </c>
      <c r="C52" s="117">
        <f>'Prétraitement fabrications'!E14</f>
        <v>0</v>
      </c>
      <c r="E52" s="119" t="str">
        <f>Etiquettes!$C$10</f>
        <v>kt</v>
      </c>
      <c r="F52" s="767" t="str">
        <f>Etiquettes!$C$7</f>
        <v>Fruits et légumes (hors pommes de terre)</v>
      </c>
      <c r="G52" s="119">
        <f>Etiquettes!$I$9</f>
        <v>2019</v>
      </c>
      <c r="H52" s="767" t="str">
        <f>Etiquettes!$C$8</f>
        <v>France entière</v>
      </c>
      <c r="I52" s="767" t="str">
        <f t="shared" si="1"/>
        <v>Production de Jus de fruits ou légumes, autres</v>
      </c>
      <c r="K52" s="123" t="s">
        <v>2507</v>
      </c>
      <c r="L52" s="767" t="str" cm="1">
        <f t="array" aca="1" ref="L52" ca="1">[1]!NOM_FEUILLE('Fabrications - PRODCOM'!$A$1)</f>
        <v>Fabrications - PRODCOM</v>
      </c>
      <c r="M52" s="766" t="str">
        <f>Etiquettes!$H$16</f>
        <v>Volume</v>
      </c>
      <c r="N52" s="768" t="str">
        <f t="shared" si="2"/>
        <v>Production de Jus de fruits ou légumes, autres = 0 kt (Prodcom - Eurostat)</v>
      </c>
      <c r="O52" s="766" t="str">
        <f>Etiquettes!$I$20</f>
        <v>Robuste</v>
      </c>
      <c r="P52" s="766" t="str">
        <f>Etiquettes!$H$21</f>
        <v>Données collectées</v>
      </c>
      <c r="Q52" s="766" t="str">
        <f>Etiquettes!$H$22</f>
        <v>Donnée collectée (valeur du flux ou coefficient)</v>
      </c>
      <c r="R52" s="120"/>
      <c r="S52" s="913"/>
    </row>
    <row r="53" spans="1:19">
      <c r="A53" s="115" t="str">
        <f>Secteurs!$B$3</f>
        <v>1ère Transformation</v>
      </c>
      <c r="B53" s="116" t="s">
        <v>494</v>
      </c>
      <c r="C53" s="117">
        <f>'Prétraitement fabrications'!E15</f>
        <v>458.17500000000001</v>
      </c>
      <c r="E53" s="119" t="str">
        <f>Etiquettes!$C$10</f>
        <v>kt</v>
      </c>
      <c r="F53" s="767" t="str">
        <f>Etiquettes!$C$7</f>
        <v>Fruits et légumes (hors pommes de terre)</v>
      </c>
      <c r="G53" s="119">
        <f>Etiquettes!$I$9</f>
        <v>2019</v>
      </c>
      <c r="H53" s="767" t="str">
        <f>Etiquettes!$C$8</f>
        <v>France entière</v>
      </c>
      <c r="I53" s="767" t="str">
        <f t="shared" si="1"/>
        <v>Production de Légumes congelés ou surgelés</v>
      </c>
      <c r="K53" s="123" t="s">
        <v>2507</v>
      </c>
      <c r="L53" s="767" t="str" cm="1">
        <f t="array" aca="1" ref="L53" ca="1">[1]!NOM_FEUILLE('Fabrications - PRODCOM'!$A$1)</f>
        <v>Fabrications - PRODCOM</v>
      </c>
      <c r="M53" s="766" t="str">
        <f>Etiquettes!$H$16</f>
        <v>Volume</v>
      </c>
      <c r="N53" s="768" t="str">
        <f t="shared" si="2"/>
        <v>Production de Légumes congelés ou surgelés = 458 kt (Prodcom - Eurostat)</v>
      </c>
      <c r="O53" s="766" t="str">
        <f>Etiquettes!$I$20</f>
        <v>Robuste</v>
      </c>
      <c r="P53" s="766" t="str">
        <f>Etiquettes!$H$21</f>
        <v>Données collectées</v>
      </c>
      <c r="Q53" s="766" t="str">
        <f>Etiquettes!$H$22</f>
        <v>Donnée collectée (valeur du flux ou coefficient)</v>
      </c>
      <c r="R53" s="120"/>
      <c r="S53" s="913"/>
    </row>
    <row r="54" spans="1:19">
      <c r="A54" s="115" t="str">
        <f>Secteurs!$B$3</f>
        <v>1ère Transformation</v>
      </c>
      <c r="B54" s="116" t="s">
        <v>498</v>
      </c>
      <c r="C54" s="117">
        <f>'Prétraitement fabrications'!E16</f>
        <v>0</v>
      </c>
      <c r="E54" s="119" t="str">
        <f>Etiquettes!$C$10</f>
        <v>kt</v>
      </c>
      <c r="F54" s="767" t="str">
        <f>Etiquettes!$C$7</f>
        <v>Fruits et légumes (hors pommes de terre)</v>
      </c>
      <c r="G54" s="119">
        <f>Etiquettes!$I$9</f>
        <v>2019</v>
      </c>
      <c r="H54" s="767" t="str">
        <f>Etiquettes!$C$8</f>
        <v>France entière</v>
      </c>
      <c r="I54" s="767" t="str">
        <f t="shared" si="1"/>
        <v>Production de Légumes traités pour une conservation temporaire</v>
      </c>
      <c r="K54" s="123" t="s">
        <v>2507</v>
      </c>
      <c r="L54" s="767" t="str" cm="1">
        <f t="array" aca="1" ref="L54" ca="1">[1]!NOM_FEUILLE('Fabrications - PRODCOM'!$A$1)</f>
        <v>Fabrications - PRODCOM</v>
      </c>
      <c r="M54" s="766" t="str">
        <f>Etiquettes!$H$16</f>
        <v>Volume</v>
      </c>
      <c r="N54" s="768" t="str">
        <f t="shared" si="2"/>
        <v>Production de Légumes traités pour une conservation temporaire = 0 kt (Prodcom - Eurostat)</v>
      </c>
      <c r="O54" s="766" t="str">
        <f>Etiquettes!$I$20</f>
        <v>Robuste</v>
      </c>
      <c r="P54" s="766" t="str">
        <f>Etiquettes!$H$21</f>
        <v>Données collectées</v>
      </c>
      <c r="Q54" s="766" t="str">
        <f>Etiquettes!$H$22</f>
        <v>Donnée collectée (valeur du flux ou coefficient)</v>
      </c>
      <c r="R54" s="120"/>
      <c r="S54" s="913"/>
    </row>
    <row r="55" spans="1:19">
      <c r="A55" s="115" t="str">
        <f>Secteurs!$B$3</f>
        <v>1ère Transformation</v>
      </c>
      <c r="B55" s="116" t="s">
        <v>504</v>
      </c>
      <c r="C55" s="117" t="e">
        <f>'Prétraitement fabrications'!E17</f>
        <v>#VALUE!</v>
      </c>
      <c r="E55" s="119" t="str">
        <f>Etiquettes!$C$10</f>
        <v>kt</v>
      </c>
      <c r="F55" s="767" t="str">
        <f>Etiquettes!$C$7</f>
        <v>Fruits et légumes (hors pommes de terre)</v>
      </c>
      <c r="G55" s="119">
        <f>Etiquettes!$I$9</f>
        <v>2019</v>
      </c>
      <c r="H55" s="767" t="str">
        <f>Etiquettes!$C$8</f>
        <v>France entière</v>
      </c>
      <c r="I55" s="767" t="str">
        <f t="shared" si="1"/>
        <v>Production de Oignons, séchés</v>
      </c>
      <c r="K55" s="123" t="s">
        <v>2507</v>
      </c>
      <c r="L55" s="767" t="str" cm="1">
        <f t="array" aca="1" ref="L55" ca="1">[1]!NOM_FEUILLE('Fabrications - PRODCOM'!$A$1)</f>
        <v>Fabrications - PRODCOM</v>
      </c>
      <c r="M55" s="766" t="str">
        <f>Etiquettes!$H$16</f>
        <v>Volume</v>
      </c>
      <c r="N55" s="768" t="str">
        <f t="shared" si="2"/>
        <v>Production de Oignons, séchés</v>
      </c>
      <c r="O55" s="766" t="str">
        <f>Etiquettes!$I$20</f>
        <v>Robuste</v>
      </c>
      <c r="P55" s="766" t="str">
        <f>Etiquettes!$H$21</f>
        <v>Données collectées</v>
      </c>
      <c r="Q55" s="766" t="str">
        <f>Etiquettes!$H$22</f>
        <v>Donnée collectée (valeur du flux ou coefficient)</v>
      </c>
      <c r="R55" s="120"/>
      <c r="S55" s="913"/>
    </row>
    <row r="56" spans="1:19">
      <c r="A56" s="115" t="str">
        <f>Secteurs!$B$3</f>
        <v>1ère Transformation</v>
      </c>
      <c r="B56" s="116" t="s">
        <v>506</v>
      </c>
      <c r="C56" s="117">
        <f>'Prétraitement fabrications'!E18</f>
        <v>1.4319999999999999</v>
      </c>
      <c r="E56" s="119" t="str">
        <f>Etiquettes!$C$10</f>
        <v>kt</v>
      </c>
      <c r="F56" s="767" t="str">
        <f>Etiquettes!$C$7</f>
        <v>Fruits et légumes (hors pommes de terre)</v>
      </c>
      <c r="G56" s="119">
        <f>Etiquettes!$I$9</f>
        <v>2019</v>
      </c>
      <c r="H56" s="767" t="str">
        <f>Etiquettes!$C$8</f>
        <v>France entière</v>
      </c>
      <c r="I56" s="767" t="str">
        <f t="shared" si="1"/>
        <v>Production de Champignons et truffes, séchés</v>
      </c>
      <c r="K56" s="123" t="s">
        <v>2507</v>
      </c>
      <c r="L56" s="767" t="str" cm="1">
        <f t="array" aca="1" ref="L56" ca="1">[1]!NOM_FEUILLE('Fabrications - PRODCOM'!$A$1)</f>
        <v>Fabrications - PRODCOM</v>
      </c>
      <c r="M56" s="766" t="str">
        <f>Etiquettes!$H$16</f>
        <v>Volume</v>
      </c>
      <c r="N56" s="768" t="str">
        <f t="shared" si="2"/>
        <v>Production de Champignons et truffes, séchés = 1 kt (Prodcom - Eurostat)</v>
      </c>
      <c r="O56" s="766" t="str">
        <f>Etiquettes!$I$20</f>
        <v>Robuste</v>
      </c>
      <c r="P56" s="766" t="str">
        <f>Etiquettes!$H$21</f>
        <v>Données collectées</v>
      </c>
      <c r="Q56" s="766" t="str">
        <f>Etiquettes!$H$22</f>
        <v>Donnée collectée (valeur du flux ou coefficient)</v>
      </c>
      <c r="R56" s="120"/>
      <c r="S56" s="913"/>
    </row>
    <row r="57" spans="1:19">
      <c r="A57" s="115" t="str">
        <f>Secteurs!$B$3</f>
        <v>1ère Transformation</v>
      </c>
      <c r="B57" s="116" t="s">
        <v>509</v>
      </c>
      <c r="C57" s="117">
        <f>'Prétraitement fabrications'!E19</f>
        <v>7.1429999999999998</v>
      </c>
      <c r="E57" s="119" t="str">
        <f>Etiquettes!$C$10</f>
        <v>kt</v>
      </c>
      <c r="F57" s="767" t="str">
        <f>Etiquettes!$C$7</f>
        <v>Fruits et légumes (hors pommes de terre)</v>
      </c>
      <c r="G57" s="119">
        <f>Etiquettes!$I$9</f>
        <v>2019</v>
      </c>
      <c r="H57" s="767" t="str">
        <f>Etiquettes!$C$8</f>
        <v>France entière</v>
      </c>
      <c r="I57" s="767" t="str">
        <f t="shared" si="1"/>
        <v>Production de Autres légumes et mélanges de légumes, séchés</v>
      </c>
      <c r="K57" s="123" t="s">
        <v>2507</v>
      </c>
      <c r="L57" s="767" t="str" cm="1">
        <f t="array" aca="1" ref="L57" ca="1">[1]!NOM_FEUILLE('Fabrications - PRODCOM'!$A$1)</f>
        <v>Fabrications - PRODCOM</v>
      </c>
      <c r="M57" s="766" t="str">
        <f>Etiquettes!$H$16</f>
        <v>Volume</v>
      </c>
      <c r="N57" s="768" t="str">
        <f t="shared" si="2"/>
        <v>Production de Autres légumes et mélanges de légumes, séchés = 7 kt (Prodcom - Eurostat)</v>
      </c>
      <c r="O57" s="766" t="str">
        <f>Etiquettes!$I$20</f>
        <v>Robuste</v>
      </c>
      <c r="P57" s="766" t="str">
        <f>Etiquettes!$H$21</f>
        <v>Données collectées</v>
      </c>
      <c r="Q57" s="766" t="str">
        <f>Etiquettes!$H$22</f>
        <v>Donnée collectée (valeur du flux ou coefficient)</v>
      </c>
      <c r="R57" s="120"/>
      <c r="S57" s="913"/>
    </row>
    <row r="58" spans="1:19">
      <c r="A58" s="115" t="str">
        <f>Secteurs!$B$3</f>
        <v>1ère Transformation</v>
      </c>
      <c r="B58" s="116" t="s">
        <v>515</v>
      </c>
      <c r="C58" s="117">
        <f>'Prétraitement fabrications'!E20</f>
        <v>231.589</v>
      </c>
      <c r="E58" s="119" t="str">
        <f>Etiquettes!$C$10</f>
        <v>kt</v>
      </c>
      <c r="F58" s="767" t="str">
        <f>Etiquettes!$C$7</f>
        <v>Fruits et légumes (hors pommes de terre)</v>
      </c>
      <c r="G58" s="119">
        <f>Etiquettes!$I$9</f>
        <v>2019</v>
      </c>
      <c r="H58" s="767" t="str">
        <f>Etiquettes!$C$8</f>
        <v>France entière</v>
      </c>
      <c r="I58" s="767" t="str">
        <f t="shared" si="1"/>
        <v>Production de Haricots, appertisés</v>
      </c>
      <c r="K58" s="123" t="s">
        <v>2507</v>
      </c>
      <c r="L58" s="767" t="str" cm="1">
        <f t="array" aca="1" ref="L58" ca="1">[1]!NOM_FEUILLE('Fabrications - PRODCOM'!$A$1)</f>
        <v>Fabrications - PRODCOM</v>
      </c>
      <c r="M58" s="766" t="str">
        <f>Etiquettes!$H$16</f>
        <v>Volume</v>
      </c>
      <c r="N58" s="768" t="str">
        <f t="shared" si="2"/>
        <v>Production de Haricots, appertisés = 232 kt (Prodcom - Eurostat)</v>
      </c>
      <c r="O58" s="766" t="str">
        <f>Etiquettes!$I$20</f>
        <v>Robuste</v>
      </c>
      <c r="P58" s="766" t="str">
        <f>Etiquettes!$H$21</f>
        <v>Données collectées</v>
      </c>
      <c r="Q58" s="766" t="str">
        <f>Etiquettes!$H$22</f>
        <v>Donnée collectée (valeur du flux ou coefficient)</v>
      </c>
      <c r="R58" s="120"/>
      <c r="S58" s="913"/>
    </row>
    <row r="59" spans="1:19">
      <c r="A59" s="115" t="str">
        <f>Secteurs!$B$3</f>
        <v>1ère Transformation</v>
      </c>
      <c r="B59" s="116" t="s">
        <v>519</v>
      </c>
      <c r="C59" s="117">
        <f>'Prétraitement fabrications'!E21</f>
        <v>70.596000000000004</v>
      </c>
      <c r="E59" s="119" t="str">
        <f>Etiquettes!$C$10</f>
        <v>kt</v>
      </c>
      <c r="F59" s="767" t="str">
        <f>Etiquettes!$C$7</f>
        <v>Fruits et légumes (hors pommes de terre)</v>
      </c>
      <c r="G59" s="119">
        <f>Etiquettes!$I$9</f>
        <v>2019</v>
      </c>
      <c r="H59" s="767" t="str">
        <f>Etiquettes!$C$8</f>
        <v>France entière</v>
      </c>
      <c r="I59" s="767" t="str">
        <f t="shared" si="1"/>
        <v>Production de Pois, appertisés</v>
      </c>
      <c r="K59" s="123" t="s">
        <v>2507</v>
      </c>
      <c r="L59" s="767" t="str" cm="1">
        <f t="array" aca="1" ref="L59" ca="1">[1]!NOM_FEUILLE('Fabrications - PRODCOM'!$A$1)</f>
        <v>Fabrications - PRODCOM</v>
      </c>
      <c r="M59" s="766" t="str">
        <f>Etiquettes!$H$16</f>
        <v>Volume</v>
      </c>
      <c r="N59" s="768" t="str">
        <f t="shared" si="2"/>
        <v>Production de Pois, appertisés = 71 kt (Prodcom - Eurostat)</v>
      </c>
      <c r="O59" s="766" t="str">
        <f>Etiquettes!$I$20</f>
        <v>Robuste</v>
      </c>
      <c r="P59" s="766" t="str">
        <f>Etiquettes!$H$21</f>
        <v>Données collectées</v>
      </c>
      <c r="Q59" s="766" t="str">
        <f>Etiquettes!$H$22</f>
        <v>Donnée collectée (valeur du flux ou coefficient)</v>
      </c>
      <c r="R59" s="120"/>
      <c r="S59" s="913"/>
    </row>
    <row r="60" spans="1:19">
      <c r="A60" s="115" t="str">
        <f>Secteurs!$B$3</f>
        <v>1ère Transformation</v>
      </c>
      <c r="B60" s="116" t="s">
        <v>526</v>
      </c>
      <c r="C60" s="117" t="e">
        <f>'Prétraitement fabrications'!E22</f>
        <v>#VALUE!</v>
      </c>
      <c r="E60" s="119" t="str">
        <f>Etiquettes!$C$10</f>
        <v>kt</v>
      </c>
      <c r="F60" s="767" t="str">
        <f>Etiquettes!$C$7</f>
        <v>Fruits et légumes (hors pommes de terre)</v>
      </c>
      <c r="G60" s="119">
        <f>Etiquettes!$I$9</f>
        <v>2019</v>
      </c>
      <c r="H60" s="767" t="str">
        <f>Etiquettes!$C$8</f>
        <v>France entière</v>
      </c>
      <c r="I60" s="767" t="str">
        <f t="shared" si="1"/>
        <v>Production de Tomates, entières ou en morceaux, appertisées</v>
      </c>
      <c r="K60" s="123" t="s">
        <v>2507</v>
      </c>
      <c r="L60" s="767" t="str" cm="1">
        <f t="array" aca="1" ref="L60" ca="1">[1]!NOM_FEUILLE('Fabrications - PRODCOM'!$A$1)</f>
        <v>Fabrications - PRODCOM</v>
      </c>
      <c r="M60" s="766" t="str">
        <f>Etiquettes!$H$16</f>
        <v>Volume</v>
      </c>
      <c r="N60" s="768" t="str">
        <f t="shared" si="2"/>
        <v>Production de Tomates, entières ou en morceaux, appertisées</v>
      </c>
      <c r="O60" s="766" t="str">
        <f>Etiquettes!$I$20</f>
        <v>Robuste</v>
      </c>
      <c r="P60" s="766" t="str">
        <f>Etiquettes!$H$21</f>
        <v>Données collectées</v>
      </c>
      <c r="Q60" s="766" t="str">
        <f>Etiquettes!$H$22</f>
        <v>Donnée collectée (valeur du flux ou coefficient)</v>
      </c>
      <c r="R60" s="120"/>
      <c r="S60" s="913"/>
    </row>
    <row r="61" spans="1:19">
      <c r="A61" s="115" t="str">
        <f>Secteurs!$B$3</f>
        <v>1ère Transformation</v>
      </c>
      <c r="B61" s="116" t="s">
        <v>532</v>
      </c>
      <c r="C61" s="117" t="e">
        <f>'Prétraitement fabrications'!E23</f>
        <v>#VALUE!</v>
      </c>
      <c r="E61" s="119" t="str">
        <f>Etiquettes!$C$10</f>
        <v>kt</v>
      </c>
      <c r="F61" s="767" t="str">
        <f>Etiquettes!$C$7</f>
        <v>Fruits et légumes (hors pommes de terre)</v>
      </c>
      <c r="G61" s="119">
        <f>Etiquettes!$I$9</f>
        <v>2019</v>
      </c>
      <c r="H61" s="767" t="str">
        <f>Etiquettes!$C$8</f>
        <v>France entière</v>
      </c>
      <c r="I61" s="767" t="str">
        <f t="shared" si="1"/>
        <v>Production de Coulis et purées de tomates</v>
      </c>
      <c r="K61" s="123" t="s">
        <v>2507</v>
      </c>
      <c r="L61" s="767" t="str" cm="1">
        <f t="array" aca="1" ref="L61" ca="1">[1]!NOM_FEUILLE('Fabrications - PRODCOM'!$A$1)</f>
        <v>Fabrications - PRODCOM</v>
      </c>
      <c r="M61" s="766" t="str">
        <f>Etiquettes!$H$16</f>
        <v>Volume</v>
      </c>
      <c r="N61" s="768" t="str">
        <f t="shared" si="2"/>
        <v>Production de Coulis et purées de tomates</v>
      </c>
      <c r="O61" s="766" t="str">
        <f>Etiquettes!$I$20</f>
        <v>Robuste</v>
      </c>
      <c r="P61" s="766" t="str">
        <f>Etiquettes!$H$21</f>
        <v>Données collectées</v>
      </c>
      <c r="Q61" s="766" t="str">
        <f>Etiquettes!$H$22</f>
        <v>Donnée collectée (valeur du flux ou coefficient)</v>
      </c>
      <c r="R61" s="120"/>
      <c r="S61" s="913"/>
    </row>
    <row r="62" spans="1:19">
      <c r="A62" s="115" t="str">
        <f>Secteurs!$B$3</f>
        <v>1ère Transformation</v>
      </c>
      <c r="B62" s="116" t="s">
        <v>534</v>
      </c>
      <c r="C62" s="117" t="e">
        <f>'Prétraitement fabrications'!E24</f>
        <v>#VALUE!</v>
      </c>
      <c r="E62" s="119" t="str">
        <f>Etiquettes!$C$10</f>
        <v>kt</v>
      </c>
      <c r="F62" s="767" t="str">
        <f>Etiquettes!$C$7</f>
        <v>Fruits et légumes (hors pommes de terre)</v>
      </c>
      <c r="G62" s="119">
        <f>Etiquettes!$I$9</f>
        <v>2019</v>
      </c>
      <c r="H62" s="767" t="str">
        <f>Etiquettes!$C$8</f>
        <v>France entière</v>
      </c>
      <c r="I62" s="767" t="str">
        <f t="shared" si="1"/>
        <v>Production de Concentré de tomates</v>
      </c>
      <c r="K62" s="123" t="s">
        <v>2507</v>
      </c>
      <c r="L62" s="767" t="str" cm="1">
        <f t="array" aca="1" ref="L62" ca="1">[1]!NOM_FEUILLE('Fabrications - PRODCOM'!$A$1)</f>
        <v>Fabrications - PRODCOM</v>
      </c>
      <c r="M62" s="766" t="str">
        <f>Etiquettes!$H$16</f>
        <v>Volume</v>
      </c>
      <c r="N62" s="768" t="str">
        <f t="shared" si="2"/>
        <v>Production de Concentré de tomates</v>
      </c>
      <c r="O62" s="766" t="str">
        <f>Etiquettes!$I$20</f>
        <v>Robuste</v>
      </c>
      <c r="P62" s="766" t="str">
        <f>Etiquettes!$H$21</f>
        <v>Données collectées</v>
      </c>
      <c r="Q62" s="766" t="str">
        <f>Etiquettes!$H$22</f>
        <v>Donnée collectée (valeur du flux ou coefficient)</v>
      </c>
      <c r="R62" s="120"/>
      <c r="S62" s="913"/>
    </row>
    <row r="63" spans="1:19">
      <c r="A63" s="115" t="str">
        <f>Secteurs!$B$3</f>
        <v>1ère Transformation</v>
      </c>
      <c r="B63" s="116" t="s">
        <v>536</v>
      </c>
      <c r="C63" s="117" t="e">
        <f>'Prétraitement fabrications'!E25</f>
        <v>#VALUE!</v>
      </c>
      <c r="E63" s="119" t="str">
        <f>Etiquettes!$C$10</f>
        <v>kt</v>
      </c>
      <c r="F63" s="767" t="str">
        <f>Etiquettes!$C$7</f>
        <v>Fruits et légumes (hors pommes de terre)</v>
      </c>
      <c r="G63" s="119">
        <f>Etiquettes!$I$9</f>
        <v>2019</v>
      </c>
      <c r="H63" s="767" t="str">
        <f>Etiquettes!$C$8</f>
        <v>France entière</v>
      </c>
      <c r="I63" s="767" t="str">
        <f t="shared" si="1"/>
        <v>Production de Champignons et truffes, appertisés</v>
      </c>
      <c r="K63" s="123" t="s">
        <v>2507</v>
      </c>
      <c r="L63" s="767" t="str" cm="1">
        <f t="array" aca="1" ref="L63" ca="1">[1]!NOM_FEUILLE('Fabrications - PRODCOM'!$A$1)</f>
        <v>Fabrications - PRODCOM</v>
      </c>
      <c r="M63" s="766" t="str">
        <f>Etiquettes!$H$16</f>
        <v>Volume</v>
      </c>
      <c r="N63" s="768" t="str">
        <f t="shared" si="2"/>
        <v>Production de Champignons et truffes, appertisés</v>
      </c>
      <c r="O63" s="766" t="str">
        <f>Etiquettes!$I$20</f>
        <v>Robuste</v>
      </c>
      <c r="P63" s="766" t="str">
        <f>Etiquettes!$H$21</f>
        <v>Données collectées</v>
      </c>
      <c r="Q63" s="766" t="str">
        <f>Etiquettes!$H$22</f>
        <v>Donnée collectée (valeur du flux ou coefficient)</v>
      </c>
      <c r="R63" s="120"/>
      <c r="S63" s="913"/>
    </row>
    <row r="64" spans="1:19">
      <c r="A64" s="115" t="str">
        <f>Secteurs!$B$3</f>
        <v>1ère Transformation</v>
      </c>
      <c r="B64" s="116" t="s">
        <v>544</v>
      </c>
      <c r="C64" s="117">
        <f>'Prétraitement fabrications'!E26</f>
        <v>69.334999999999994</v>
      </c>
      <c r="E64" s="119" t="str">
        <f>Etiquettes!$C$10</f>
        <v>kt</v>
      </c>
      <c r="F64" s="767" t="str">
        <f>Etiquettes!$C$7</f>
        <v>Fruits et légumes (hors pommes de terre)</v>
      </c>
      <c r="G64" s="119">
        <f>Etiquettes!$I$9</f>
        <v>2019</v>
      </c>
      <c r="H64" s="767" t="str">
        <f>Etiquettes!$C$8</f>
        <v>France entière</v>
      </c>
      <c r="I64" s="767" t="str">
        <f t="shared" si="1"/>
        <v>Production de Autres légumes et mélanges de légumes, appertisés</v>
      </c>
      <c r="K64" s="123" t="s">
        <v>2507</v>
      </c>
      <c r="L64" s="767" t="str" cm="1">
        <f t="array" aca="1" ref="L64" ca="1">[1]!NOM_FEUILLE('Fabrications - PRODCOM'!$A$1)</f>
        <v>Fabrications - PRODCOM</v>
      </c>
      <c r="M64" s="766" t="str">
        <f>Etiquettes!$H$16</f>
        <v>Volume</v>
      </c>
      <c r="N64" s="768" t="str">
        <f t="shared" si="2"/>
        <v>Production de Autres légumes et mélanges de légumes, appertisés = 69 kt (Prodcom - Eurostat)</v>
      </c>
      <c r="O64" s="766" t="str">
        <f>Etiquettes!$I$20</f>
        <v>Robuste</v>
      </c>
      <c r="P64" s="766" t="str">
        <f>Etiquettes!$H$21</f>
        <v>Données collectées</v>
      </c>
      <c r="Q64" s="766" t="str">
        <f>Etiquettes!$H$22</f>
        <v>Donnée collectée (valeur du flux ou coefficient)</v>
      </c>
      <c r="R64" s="120"/>
      <c r="S64" s="913"/>
    </row>
    <row r="65" spans="1:19">
      <c r="A65" s="115" t="str">
        <f>Secteurs!$B$3</f>
        <v>1ère Transformation</v>
      </c>
      <c r="B65" s="116" t="s">
        <v>548</v>
      </c>
      <c r="C65" s="117">
        <f>'Prétraitement fabrications'!E27</f>
        <v>4.8540000000000001</v>
      </c>
      <c r="E65" s="119" t="str">
        <f>Etiquettes!$C$10</f>
        <v>kt</v>
      </c>
      <c r="F65" s="767" t="str">
        <f>Etiquettes!$C$7</f>
        <v>Fruits et légumes (hors pommes de terre)</v>
      </c>
      <c r="G65" s="119">
        <f>Etiquettes!$I$9</f>
        <v>2019</v>
      </c>
      <c r="H65" s="767" t="str">
        <f>Etiquettes!$C$8</f>
        <v>France entière</v>
      </c>
      <c r="I65" s="767" t="str">
        <f t="shared" si="1"/>
        <v>Production de Choucroute, non congelée, appertisée</v>
      </c>
      <c r="K65" s="123" t="s">
        <v>2507</v>
      </c>
      <c r="L65" s="767" t="str" cm="1">
        <f t="array" aca="1" ref="L65" ca="1">[1]!NOM_FEUILLE('Fabrications - PRODCOM'!$A$1)</f>
        <v>Fabrications - PRODCOM</v>
      </c>
      <c r="M65" s="766" t="str">
        <f>Etiquettes!$H$16</f>
        <v>Volume</v>
      </c>
      <c r="N65" s="768" t="str">
        <f t="shared" si="2"/>
        <v>Production de Choucroute, non congelée, appertisée = 5 kt (Prodcom - Eurostat)</v>
      </c>
      <c r="O65" s="766" t="str">
        <f>Etiquettes!$I$20</f>
        <v>Robuste</v>
      </c>
      <c r="P65" s="766" t="str">
        <f>Etiquettes!$H$21</f>
        <v>Données collectées</v>
      </c>
      <c r="Q65" s="766" t="str">
        <f>Etiquettes!$H$22</f>
        <v>Donnée collectée (valeur du flux ou coefficient)</v>
      </c>
      <c r="R65" s="120"/>
      <c r="S65" s="913"/>
    </row>
    <row r="66" spans="1:19">
      <c r="A66" s="115" t="str">
        <f>Secteurs!$B$3</f>
        <v>1ère Transformation</v>
      </c>
      <c r="B66" s="116" t="s">
        <v>552</v>
      </c>
      <c r="C66" s="117" t="e">
        <f>'Prétraitement fabrications'!E28</f>
        <v>#VALUE!</v>
      </c>
      <c r="E66" s="119" t="str">
        <f>Etiquettes!$C$10</f>
        <v>kt</v>
      </c>
      <c r="F66" s="767" t="str">
        <f>Etiquettes!$C$7</f>
        <v>Fruits et légumes (hors pommes de terre)</v>
      </c>
      <c r="G66" s="119">
        <f>Etiquettes!$I$9</f>
        <v>2019</v>
      </c>
      <c r="H66" s="767" t="str">
        <f>Etiquettes!$C$8</f>
        <v>France entière</v>
      </c>
      <c r="I66" s="767" t="str">
        <f t="shared" si="1"/>
        <v>Production de Asperges, non congelées, appertisées</v>
      </c>
      <c r="K66" s="123" t="s">
        <v>2507</v>
      </c>
      <c r="L66" s="767" t="str" cm="1">
        <f t="array" aca="1" ref="L66" ca="1">[1]!NOM_FEUILLE('Fabrications - PRODCOM'!$A$1)</f>
        <v>Fabrications - PRODCOM</v>
      </c>
      <c r="M66" s="766" t="str">
        <f>Etiquettes!$H$16</f>
        <v>Volume</v>
      </c>
      <c r="N66" s="768" t="str">
        <f t="shared" si="2"/>
        <v>Production de Asperges, non congelées, appertisées</v>
      </c>
      <c r="O66" s="766" t="str">
        <f>Etiquettes!$I$20</f>
        <v>Robuste</v>
      </c>
      <c r="P66" s="766" t="str">
        <f>Etiquettes!$H$21</f>
        <v>Données collectées</v>
      </c>
      <c r="Q66" s="766" t="str">
        <f>Etiquettes!$H$22</f>
        <v>Donnée collectée (valeur du flux ou coefficient)</v>
      </c>
      <c r="R66" s="120"/>
      <c r="S66" s="913"/>
    </row>
    <row r="67" spans="1:19">
      <c r="A67" s="115" t="str">
        <f>Secteurs!$B$3</f>
        <v>1ère Transformation</v>
      </c>
      <c r="B67" s="116" t="s">
        <v>555</v>
      </c>
      <c r="C67" s="117">
        <f>'Prétraitement fabrications'!E29</f>
        <v>209.87100000000001</v>
      </c>
      <c r="E67" s="119" t="str">
        <f>Etiquettes!$C$10</f>
        <v>kt</v>
      </c>
      <c r="F67" s="767" t="str">
        <f>Etiquettes!$C$7</f>
        <v>Fruits et légumes (hors pommes de terre)</v>
      </c>
      <c r="G67" s="119">
        <f>Etiquettes!$I$9</f>
        <v>2019</v>
      </c>
      <c r="H67" s="767" t="str">
        <f>Etiquettes!$C$8</f>
        <v>France entière</v>
      </c>
      <c r="I67" s="767" t="str">
        <f t="shared" ref="I67:I118" si="3">"Production de "&amp;B67</f>
        <v>Production de Maïs doux, non congelé, appertisé</v>
      </c>
      <c r="K67" s="123" t="s">
        <v>2507</v>
      </c>
      <c r="L67" s="767" t="str" cm="1">
        <f t="array" aca="1" ref="L67" ca="1">[1]!NOM_FEUILLE('Fabrications - PRODCOM'!$A$1)</f>
        <v>Fabrications - PRODCOM</v>
      </c>
      <c r="M67" s="766" t="str">
        <f>Etiquettes!$H$16</f>
        <v>Volume</v>
      </c>
      <c r="N67" s="768" t="str">
        <f t="shared" si="2"/>
        <v>Production de Maïs doux, non congelé, appertisé = 210 kt (Prodcom - Eurostat)</v>
      </c>
      <c r="O67" s="766" t="str">
        <f>Etiquettes!$I$20</f>
        <v>Robuste</v>
      </c>
      <c r="P67" s="766" t="str">
        <f>Etiquettes!$H$21</f>
        <v>Données collectées</v>
      </c>
      <c r="Q67" s="766" t="str">
        <f>Etiquettes!$H$22</f>
        <v>Donnée collectée (valeur du flux ou coefficient)</v>
      </c>
      <c r="R67" s="120"/>
      <c r="S67" s="913"/>
    </row>
    <row r="68" spans="1:19">
      <c r="A68" s="115" t="str">
        <f>Secteurs!$B$3</f>
        <v>1ère Transformation</v>
      </c>
      <c r="B68" s="116" t="s">
        <v>558</v>
      </c>
      <c r="C68" s="117">
        <f>'Prétraitement fabrications'!E30</f>
        <v>440.166</v>
      </c>
      <c r="E68" s="119" t="str">
        <f>Etiquettes!$C$10</f>
        <v>kt</v>
      </c>
      <c r="F68" s="767" t="str">
        <f>Etiquettes!$C$7</f>
        <v>Fruits et légumes (hors pommes de terre)</v>
      </c>
      <c r="G68" s="119">
        <f>Etiquettes!$I$9</f>
        <v>2019</v>
      </c>
      <c r="H68" s="767" t="str">
        <f>Etiquettes!$C$8</f>
        <v>France entière</v>
      </c>
      <c r="I68" s="767" t="str">
        <f t="shared" si="3"/>
        <v>Production de Autres légumes et mélanges de légumes, non congelés</v>
      </c>
      <c r="K68" s="123" t="s">
        <v>2507</v>
      </c>
      <c r="L68" s="767" t="str" cm="1">
        <f t="array" aca="1" ref="L68" ca="1">[1]!NOM_FEUILLE('Fabrications - PRODCOM'!$A$1)</f>
        <v>Fabrications - PRODCOM</v>
      </c>
      <c r="M68" s="766" t="str">
        <f>Etiquettes!$H$16</f>
        <v>Volume</v>
      </c>
      <c r="N68" s="768" t="str">
        <f t="shared" si="2"/>
        <v>Production de Autres légumes et mélanges de légumes, non congelés = 440 kt (Prodcom - Eurostat)</v>
      </c>
      <c r="O68" s="766" t="str">
        <f>Etiquettes!$I$20</f>
        <v>Robuste</v>
      </c>
      <c r="P68" s="766" t="str">
        <f>Etiquettes!$H$21</f>
        <v>Données collectées</v>
      </c>
      <c r="Q68" s="766" t="str">
        <f>Etiquettes!$H$22</f>
        <v>Donnée collectée (valeur du flux ou coefficient)</v>
      </c>
      <c r="R68" s="120"/>
      <c r="S68" s="913"/>
    </row>
    <row r="69" spans="1:19">
      <c r="A69" s="115" t="str">
        <f>Secteurs!$B$3</f>
        <v>1ère Transformation</v>
      </c>
      <c r="B69" s="116" t="s">
        <v>562</v>
      </c>
      <c r="C69" s="117" t="e">
        <f>'Prétraitement fabrications'!E31</f>
        <v>#VALUE!</v>
      </c>
      <c r="E69" s="119" t="str">
        <f>Etiquettes!$C$10</f>
        <v>kt</v>
      </c>
      <c r="F69" s="767" t="str">
        <f>Etiquettes!$C$7</f>
        <v>Fruits et légumes (hors pommes de terre)</v>
      </c>
      <c r="G69" s="119">
        <f>Etiquettes!$I$9</f>
        <v>2019</v>
      </c>
      <c r="H69" s="767" t="str">
        <f>Etiquettes!$C$8</f>
        <v>France entière</v>
      </c>
      <c r="I69" s="767" t="str">
        <f t="shared" si="3"/>
        <v>Production de Fruits et légumes conservés dans le vinaigre</v>
      </c>
      <c r="K69" s="123" t="s">
        <v>2507</v>
      </c>
      <c r="L69" s="767" t="str" cm="1">
        <f t="array" aca="1" ref="L69" ca="1">[1]!NOM_FEUILLE('Fabrications - PRODCOM'!$A$1)</f>
        <v>Fabrications - PRODCOM</v>
      </c>
      <c r="M69" s="766" t="str">
        <f>Etiquettes!$H$16</f>
        <v>Volume</v>
      </c>
      <c r="N69" s="768" t="str">
        <f t="shared" si="2"/>
        <v>Production de Fruits et légumes conservés dans le vinaigre</v>
      </c>
      <c r="O69" s="766" t="str">
        <f>Etiquettes!$I$20</f>
        <v>Robuste</v>
      </c>
      <c r="P69" s="766" t="str">
        <f>Etiquettes!$H$21</f>
        <v>Données collectées</v>
      </c>
      <c r="Q69" s="766" t="str">
        <f>Etiquettes!$H$22</f>
        <v>Donnée collectée (valeur du flux ou coefficient)</v>
      </c>
      <c r="R69" s="120"/>
      <c r="S69" s="913"/>
    </row>
    <row r="70" spans="1:19">
      <c r="A70" s="115" t="str">
        <f>Secteurs!$B$3</f>
        <v>1ère Transformation</v>
      </c>
      <c r="B70" s="116" t="s">
        <v>568</v>
      </c>
      <c r="C70" s="117">
        <f>'Prétraitement fabrications'!E32</f>
        <v>17.628</v>
      </c>
      <c r="E70" s="119" t="str">
        <f>Etiquettes!$C$10</f>
        <v>kt</v>
      </c>
      <c r="F70" s="767" t="str">
        <f>Etiquettes!$C$7</f>
        <v>Fruits et légumes (hors pommes de terre)</v>
      </c>
      <c r="G70" s="119">
        <f>Etiquettes!$I$9</f>
        <v>2019</v>
      </c>
      <c r="H70" s="767" t="str">
        <f>Etiquettes!$C$8</f>
        <v>France entière</v>
      </c>
      <c r="I70" s="767" t="str">
        <f t="shared" si="3"/>
        <v>Production de Fruits crus ou cuits, congelés ou surgelés</v>
      </c>
      <c r="K70" s="123" t="s">
        <v>2507</v>
      </c>
      <c r="L70" s="767" t="str" cm="1">
        <f t="array" aca="1" ref="L70" ca="1">[1]!NOM_FEUILLE('Fabrications - PRODCOM'!$A$1)</f>
        <v>Fabrications - PRODCOM</v>
      </c>
      <c r="M70" s="766" t="str">
        <f>Etiquettes!$H$16</f>
        <v>Volume</v>
      </c>
      <c r="N70" s="768" t="str">
        <f t="shared" si="2"/>
        <v>Production de Fruits crus ou cuits, congelés ou surgelés = 18 kt (Prodcom - Eurostat)</v>
      </c>
      <c r="O70" s="766" t="str">
        <f>Etiquettes!$I$20</f>
        <v>Robuste</v>
      </c>
      <c r="P70" s="766" t="str">
        <f>Etiquettes!$H$21</f>
        <v>Données collectées</v>
      </c>
      <c r="Q70" s="766" t="str">
        <f>Etiquettes!$H$22</f>
        <v>Donnée collectée (valeur du flux ou coefficient)</v>
      </c>
      <c r="R70" s="120"/>
      <c r="S70" s="913"/>
    </row>
    <row r="71" spans="1:19">
      <c r="A71" s="115" t="str">
        <f>Secteurs!$B$3</f>
        <v>1ère Transformation</v>
      </c>
      <c r="B71" s="116" t="s">
        <v>574</v>
      </c>
      <c r="C71" s="117">
        <f>'Prétraitement fabrications'!E33</f>
        <v>8.4209999999999994</v>
      </c>
      <c r="E71" s="119" t="str">
        <f>Etiquettes!$C$10</f>
        <v>kt</v>
      </c>
      <c r="F71" s="767" t="str">
        <f>Etiquettes!$C$7</f>
        <v>Fruits et légumes (hors pommes de terre)</v>
      </c>
      <c r="G71" s="119">
        <f>Etiquettes!$I$9</f>
        <v>2019</v>
      </c>
      <c r="H71" s="767" t="str">
        <f>Etiquettes!$C$8</f>
        <v>France entière</v>
      </c>
      <c r="I71" s="767" t="str">
        <f t="shared" si="3"/>
        <v>Production de Confitures, marmelades, gelées, purées et pâtes d'agrumes, obtenues par cuisson</v>
      </c>
      <c r="K71" s="123" t="s">
        <v>2507</v>
      </c>
      <c r="L71" s="767" t="str" cm="1">
        <f t="array" aca="1" ref="L71" ca="1">[1]!NOM_FEUILLE('Fabrications - PRODCOM'!$A$1)</f>
        <v>Fabrications - PRODCOM</v>
      </c>
      <c r="M71" s="766" t="str">
        <f>Etiquettes!$H$16</f>
        <v>Volume</v>
      </c>
      <c r="N71" s="768" t="str">
        <f t="shared" si="2"/>
        <v>Production de Confitures, marmelades, gelées, purées et pâtes d'agrumes, obtenues par cuisson = 8 kt (Prodcom - Eurostat)</v>
      </c>
      <c r="O71" s="766" t="str">
        <f>Etiquettes!$I$20</f>
        <v>Robuste</v>
      </c>
      <c r="P71" s="766" t="str">
        <f>Etiquettes!$H$21</f>
        <v>Données collectées</v>
      </c>
      <c r="Q71" s="766" t="str">
        <f>Etiquettes!$H$22</f>
        <v>Donnée collectée (valeur du flux ou coefficient)</v>
      </c>
      <c r="R71" s="120"/>
      <c r="S71" s="913"/>
    </row>
    <row r="72" spans="1:19">
      <c r="A72" s="115" t="str">
        <f>Secteurs!$B$3</f>
        <v>1ère Transformation</v>
      </c>
      <c r="B72" s="116" t="s">
        <v>577</v>
      </c>
      <c r="C72" s="117">
        <f>'Prétraitement fabrications'!E34</f>
        <v>545.780484</v>
      </c>
      <c r="E72" s="119" t="str">
        <f>Etiquettes!$C$10</f>
        <v>kt</v>
      </c>
      <c r="F72" s="767" t="str">
        <f>Etiquettes!$C$7</f>
        <v>Fruits et légumes (hors pommes de terre)</v>
      </c>
      <c r="G72" s="119">
        <f>Etiquettes!$I$9</f>
        <v>2019</v>
      </c>
      <c r="H72" s="767" t="str">
        <f>Etiquettes!$C$8</f>
        <v>France entière</v>
      </c>
      <c r="I72" s="767" t="str">
        <f t="shared" si="3"/>
        <v>Production de Confitures, marmelades, gelées, purées et pâtes de fruits à coque et de fruits autres qu'agrumes, obtenues par cuisson</v>
      </c>
      <c r="K72" s="123" t="s">
        <v>2507</v>
      </c>
      <c r="L72" s="767" t="str" cm="1">
        <f t="array" aca="1" ref="L72" ca="1">[1]!NOM_FEUILLE('Fabrications - PRODCOM'!$A$1)</f>
        <v>Fabrications - PRODCOM</v>
      </c>
      <c r="M72" s="766" t="str">
        <f>Etiquettes!$H$16</f>
        <v>Volume</v>
      </c>
      <c r="N72" s="768" t="str">
        <f t="shared" si="2"/>
        <v>Production de Confitures, marmelades, gelées, purées et pâtes de fruits à coque et de fruits autres qu'agrumes, obtenues par cuisson = 546 kt (Prodcom - Eurostat)</v>
      </c>
      <c r="O72" s="766" t="str">
        <f>Etiquettes!$I$20</f>
        <v>Robuste</v>
      </c>
      <c r="P72" s="766" t="str">
        <f>Etiquettes!$H$21</f>
        <v>Données collectées</v>
      </c>
      <c r="Q72" s="766" t="str">
        <f>Etiquettes!$H$22</f>
        <v>Donnée collectée (valeur du flux ou coefficient)</v>
      </c>
      <c r="R72" s="120"/>
      <c r="S72" s="913"/>
    </row>
    <row r="73" spans="1:19">
      <c r="A73" s="115" t="str">
        <f>Secteurs!$B$3</f>
        <v>1ère Transformation</v>
      </c>
      <c r="B73" s="116" t="s">
        <v>582</v>
      </c>
      <c r="C73" s="117">
        <f>'Prétraitement fabrications'!E35</f>
        <v>0</v>
      </c>
      <c r="E73" s="119" t="str">
        <f>Etiquettes!$C$10</f>
        <v>kt</v>
      </c>
      <c r="F73" s="767" t="str">
        <f>Etiquettes!$C$7</f>
        <v>Fruits et légumes (hors pommes de terre)</v>
      </c>
      <c r="G73" s="119">
        <f>Etiquettes!$I$9</f>
        <v>2019</v>
      </c>
      <c r="H73" s="767" t="str">
        <f>Etiquettes!$C$8</f>
        <v>France entière</v>
      </c>
      <c r="I73" s="767" t="str">
        <f t="shared" si="3"/>
        <v>Production de Arachides, grillées, salées ou autrement préparées et beurre d'arachide</v>
      </c>
      <c r="K73" s="123" t="s">
        <v>2507</v>
      </c>
      <c r="L73" s="767" t="str" cm="1">
        <f t="array" aca="1" ref="L73" ca="1">[1]!NOM_FEUILLE('Fabrications - PRODCOM'!$A$1)</f>
        <v>Fabrications - PRODCOM</v>
      </c>
      <c r="M73" s="766" t="str">
        <f>Etiquettes!$H$16</f>
        <v>Volume</v>
      </c>
      <c r="N73" s="768" t="str">
        <f t="shared" ref="N73:N118" si="4">_xlfn.CONCAT(I73,IF(OR(ISBLANK(C73),ISERROR(C73)),"",_xlfn.CONCAT(" = ",MROUND(C73,1)," ",E73," (",K73,")")))</f>
        <v>Production de Arachides, grillées, salées ou autrement préparées et beurre d'arachide = 0 kt (Prodcom - Eurostat)</v>
      </c>
      <c r="O73" s="766" t="str">
        <f>Etiquettes!$I$20</f>
        <v>Robuste</v>
      </c>
      <c r="P73" s="766" t="str">
        <f>Etiquettes!$H$21</f>
        <v>Données collectées</v>
      </c>
      <c r="Q73" s="766" t="str">
        <f>Etiquettes!$H$22</f>
        <v>Donnée collectée (valeur du flux ou coefficient)</v>
      </c>
      <c r="R73" s="120"/>
      <c r="S73" s="913"/>
    </row>
    <row r="74" spans="1:19">
      <c r="A74" s="115" t="str">
        <f>Secteurs!$B$3</f>
        <v>1ère Transformation</v>
      </c>
      <c r="B74" s="116" t="s">
        <v>585</v>
      </c>
      <c r="C74" s="117" t="e">
        <f>'Prétraitement fabrications'!E36</f>
        <v>#VALUE!</v>
      </c>
      <c r="E74" s="119" t="str">
        <f>Etiquettes!$C$10</f>
        <v>kt</v>
      </c>
      <c r="F74" s="767" t="str">
        <f>Etiquettes!$C$7</f>
        <v>Fruits et légumes (hors pommes de terre)</v>
      </c>
      <c r="G74" s="119">
        <f>Etiquettes!$I$9</f>
        <v>2019</v>
      </c>
      <c r="H74" s="767" t="str">
        <f>Etiquettes!$C$8</f>
        <v>France entière</v>
      </c>
      <c r="I74" s="767" t="str">
        <f t="shared" si="3"/>
        <v>Production de Autres fruits à coque et autres graines, y compris les mélanges, grillés, salés ou autrement préparés</v>
      </c>
      <c r="K74" s="123" t="s">
        <v>2507</v>
      </c>
      <c r="L74" s="767" t="str" cm="1">
        <f t="array" aca="1" ref="L74" ca="1">[1]!NOM_FEUILLE('Fabrications - PRODCOM'!$A$1)</f>
        <v>Fabrications - PRODCOM</v>
      </c>
      <c r="M74" s="766" t="str">
        <f>Etiquettes!$H$16</f>
        <v>Volume</v>
      </c>
      <c r="N74" s="768" t="str">
        <f t="shared" si="4"/>
        <v>Production de Autres fruits à coque et autres graines, y compris les mélanges, grillés, salés ou autrement préparés</v>
      </c>
      <c r="O74" s="766" t="str">
        <f>Etiquettes!$I$20</f>
        <v>Robuste</v>
      </c>
      <c r="P74" s="766" t="str">
        <f>Etiquettes!$H$21</f>
        <v>Données collectées</v>
      </c>
      <c r="Q74" s="766" t="str">
        <f>Etiquettes!$H$22</f>
        <v>Donnée collectée (valeur du flux ou coefficient)</v>
      </c>
      <c r="R74" s="120"/>
      <c r="S74" s="913"/>
    </row>
    <row r="75" spans="1:19">
      <c r="A75" s="115" t="str">
        <f>Secteurs!$B$3</f>
        <v>1ère Transformation</v>
      </c>
      <c r="B75" s="116" t="s">
        <v>590</v>
      </c>
      <c r="C75" s="117" t="e">
        <f>'Prétraitement fabrications'!E37</f>
        <v>#VALUE!</v>
      </c>
      <c r="E75" s="119" t="str">
        <f>Etiquettes!$C$10</f>
        <v>kt</v>
      </c>
      <c r="F75" s="767" t="str">
        <f>Etiquettes!$C$7</f>
        <v>Fruits et légumes (hors pommes de terre)</v>
      </c>
      <c r="G75" s="119">
        <f>Etiquettes!$I$9</f>
        <v>2019</v>
      </c>
      <c r="H75" s="767" t="str">
        <f>Etiquettes!$C$8</f>
        <v>France entière</v>
      </c>
      <c r="I75" s="767" t="str">
        <f t="shared" si="3"/>
        <v>Production de Écorces d'agrumes ou de melons, traitées pour une conservation temporaire, impropres à une consommation immédiate</v>
      </c>
      <c r="K75" s="123" t="s">
        <v>2507</v>
      </c>
      <c r="L75" s="767" t="str" cm="1">
        <f t="array" aca="1" ref="L75" ca="1">[1]!NOM_FEUILLE('Fabrications - PRODCOM'!$A$1)</f>
        <v>Fabrications - PRODCOM</v>
      </c>
      <c r="M75" s="766" t="str">
        <f>Etiquettes!$H$16</f>
        <v>Volume</v>
      </c>
      <c r="N75" s="768" t="str">
        <f t="shared" si="4"/>
        <v>Production de Écorces d'agrumes ou de melons, traitées pour une conservation temporaire, impropres à une consommation immédiate</v>
      </c>
      <c r="O75" s="766" t="str">
        <f>Etiquettes!$I$20</f>
        <v>Robuste</v>
      </c>
      <c r="P75" s="766" t="str">
        <f>Etiquettes!$H$21</f>
        <v>Données collectées</v>
      </c>
      <c r="Q75" s="766" t="str">
        <f>Etiquettes!$H$22</f>
        <v>Donnée collectée (valeur du flux ou coefficient)</v>
      </c>
      <c r="R75" s="120"/>
      <c r="S75" s="913"/>
    </row>
    <row r="76" spans="1:19">
      <c r="A76" s="115" t="str">
        <f>Secteurs!$B$3</f>
        <v>1ère Transformation</v>
      </c>
      <c r="B76" s="116" t="s">
        <v>592</v>
      </c>
      <c r="C76" s="117">
        <f>'Prétraitement fabrications'!E38</f>
        <v>0</v>
      </c>
      <c r="E76" s="119" t="str">
        <f>Etiquettes!$C$10</f>
        <v>kt</v>
      </c>
      <c r="F76" s="767" t="str">
        <f>Etiquettes!$C$7</f>
        <v>Fruits et légumes (hors pommes de terre)</v>
      </c>
      <c r="G76" s="119">
        <f>Etiquettes!$I$9</f>
        <v>2019</v>
      </c>
      <c r="H76" s="767" t="str">
        <f>Etiquettes!$C$8</f>
        <v>France entière</v>
      </c>
      <c r="I76" s="767" t="str">
        <f t="shared" si="3"/>
        <v>Production de Autres fruits et fruits à coque, traités pour une conservation temporaire, impropres à une consommation immédiate</v>
      </c>
      <c r="K76" s="123" t="s">
        <v>2507</v>
      </c>
      <c r="L76" s="767" t="str" cm="1">
        <f t="array" aca="1" ref="L76" ca="1">[1]!NOM_FEUILLE('Fabrications - PRODCOM'!$A$1)</f>
        <v>Fabrications - PRODCOM</v>
      </c>
      <c r="M76" s="766" t="str">
        <f>Etiquettes!$H$16</f>
        <v>Volume</v>
      </c>
      <c r="N76" s="768" t="str">
        <f t="shared" si="4"/>
        <v>Production de Autres fruits et fruits à coque, traités pour une conservation temporaire, impropres à une consommation immédiate = 0 kt (Prodcom - Eurostat)</v>
      </c>
      <c r="O76" s="766" t="str">
        <f>Etiquettes!$I$20</f>
        <v>Robuste</v>
      </c>
      <c r="P76" s="766" t="str">
        <f>Etiquettes!$H$21</f>
        <v>Données collectées</v>
      </c>
      <c r="Q76" s="766" t="str">
        <f>Etiquettes!$H$22</f>
        <v>Donnée collectée (valeur du flux ou coefficient)</v>
      </c>
      <c r="R76" s="120"/>
      <c r="S76" s="913"/>
    </row>
    <row r="77" spans="1:19">
      <c r="A77" s="115" t="str">
        <f>Secteurs!$B$3</f>
        <v>1ère Transformation</v>
      </c>
      <c r="B77" s="116" t="s">
        <v>624</v>
      </c>
      <c r="C77" s="117" t="e">
        <f>'Prétraitement fabrications'!E39</f>
        <v>#VALUE!</v>
      </c>
      <c r="E77" s="119" t="str">
        <f>Etiquettes!$C$10</f>
        <v>kt</v>
      </c>
      <c r="F77" s="767" t="str">
        <f>Etiquettes!$C$7</f>
        <v>Fruits et légumes (hors pommes de terre)</v>
      </c>
      <c r="G77" s="119">
        <f>Etiquettes!$I$9</f>
        <v>2019</v>
      </c>
      <c r="H77" s="767" t="str">
        <f>Etiquettes!$C$8</f>
        <v>France entière</v>
      </c>
      <c r="I77" s="767" t="str">
        <f t="shared" si="3"/>
        <v>Production de Raisins, séchés</v>
      </c>
      <c r="K77" s="123" t="s">
        <v>2507</v>
      </c>
      <c r="L77" s="767" t="str" cm="1">
        <f t="array" aca="1" ref="L77" ca="1">[1]!NOM_FEUILLE('Fabrications - PRODCOM'!$A$1)</f>
        <v>Fabrications - PRODCOM</v>
      </c>
      <c r="M77" s="766" t="str">
        <f>Etiquettes!$H$16</f>
        <v>Volume</v>
      </c>
      <c r="N77" s="768" t="str">
        <f t="shared" si="4"/>
        <v>Production de Raisins, séchés</v>
      </c>
      <c r="O77" s="766" t="str">
        <f>Etiquettes!$I$20</f>
        <v>Robuste</v>
      </c>
      <c r="P77" s="766" t="str">
        <f>Etiquettes!$H$21</f>
        <v>Données collectées</v>
      </c>
      <c r="Q77" s="766" t="str">
        <f>Etiquettes!$H$22</f>
        <v>Donnée collectée (valeur du flux ou coefficient)</v>
      </c>
      <c r="R77" s="120"/>
      <c r="S77" s="913"/>
    </row>
    <row r="78" spans="1:19">
      <c r="A78" s="115" t="str">
        <f>Secteurs!$B$3</f>
        <v>1ère Transformation</v>
      </c>
      <c r="B78" s="116" t="s">
        <v>2803</v>
      </c>
      <c r="C78" s="117">
        <f>'Prétraitement fabrications'!E40</f>
        <v>32.9621</v>
      </c>
      <c r="E78" s="119" t="str">
        <f>Etiquettes!$C$10</f>
        <v>kt</v>
      </c>
      <c r="F78" s="767" t="str">
        <f>Etiquettes!$C$7</f>
        <v>Fruits et légumes (hors pommes de terre)</v>
      </c>
      <c r="G78" s="119">
        <f>Etiquettes!$I$9</f>
        <v>2019</v>
      </c>
      <c r="H78" s="767" t="str">
        <f>Etiquettes!$C$8</f>
        <v>France entière</v>
      </c>
      <c r="I78" s="767" t="str">
        <f t="shared" si="3"/>
        <v>Production de Autres fruits secs ; mélanges de noix séchées et ou de fruits secs</v>
      </c>
      <c r="K78" s="123" t="s">
        <v>2507</v>
      </c>
      <c r="L78" s="767" t="str" cm="1">
        <f t="array" aca="1" ref="L78" ca="1">[1]!NOM_FEUILLE('Fabrications - PRODCOM'!$A$1)</f>
        <v>Fabrications - PRODCOM</v>
      </c>
      <c r="M78" s="766" t="str">
        <f>Etiquettes!$H$16</f>
        <v>Volume</v>
      </c>
      <c r="N78" s="768" t="str">
        <f t="shared" si="4"/>
        <v>Production de Autres fruits secs ; mélanges de noix séchées et ou de fruits secs = 33 kt (Prodcom - Eurostat)</v>
      </c>
      <c r="O78" s="766" t="str">
        <f>Etiquettes!$I$20</f>
        <v>Robuste</v>
      </c>
      <c r="P78" s="766" t="str">
        <f>Etiquettes!$H$21</f>
        <v>Données collectées</v>
      </c>
      <c r="Q78" s="766" t="str">
        <f>Etiquettes!$H$22</f>
        <v>Donnée collectée (valeur du flux ou coefficient)</v>
      </c>
      <c r="R78" s="120"/>
      <c r="S78" s="913"/>
    </row>
    <row r="79" spans="1:19">
      <c r="A79" s="115" t="str">
        <f>Secteurs!$B$3</f>
        <v>1ère Transformation</v>
      </c>
      <c r="B79" s="116" t="s">
        <v>657</v>
      </c>
      <c r="C79" s="117">
        <f>'Prétraitement fabrications'!E41</f>
        <v>52.056376999999998</v>
      </c>
      <c r="E79" s="119" t="str">
        <f>Etiquettes!$C$10</f>
        <v>kt</v>
      </c>
      <c r="F79" s="767" t="str">
        <f>Etiquettes!$C$7</f>
        <v>Fruits et légumes (hors pommes de terre)</v>
      </c>
      <c r="G79" s="119">
        <f>Etiquettes!$I$9</f>
        <v>2019</v>
      </c>
      <c r="H79" s="767" t="str">
        <f>Etiquettes!$C$8</f>
        <v>France entière</v>
      </c>
      <c r="I79" s="767" t="str">
        <f t="shared" si="3"/>
        <v>Production de Autres fruits, préparés ou conservés (à l’exclusion du Müsli)</v>
      </c>
      <c r="K79" s="123" t="s">
        <v>2507</v>
      </c>
      <c r="L79" s="767" t="str" cm="1">
        <f t="array" aca="1" ref="L79" ca="1">[1]!NOM_FEUILLE('Fabrications - PRODCOM'!$A$1)</f>
        <v>Fabrications - PRODCOM</v>
      </c>
      <c r="M79" s="766" t="str">
        <f>Etiquettes!$H$16</f>
        <v>Volume</v>
      </c>
      <c r="N79" s="768" t="str">
        <f t="shared" si="4"/>
        <v>Production de Autres fruits, préparés ou conservés (à l’exclusion du Müsli) = 52 kt (Prodcom - Eurostat)</v>
      </c>
      <c r="O79" s="766" t="str">
        <f>Etiquettes!$I$20</f>
        <v>Robuste</v>
      </c>
      <c r="P79" s="766" t="str">
        <f>Etiquettes!$H$21</f>
        <v>Données collectées</v>
      </c>
      <c r="Q79" s="766" t="str">
        <f>Etiquettes!$H$22</f>
        <v>Donnée collectée (valeur du flux ou coefficient)</v>
      </c>
      <c r="R79" s="120"/>
      <c r="S79" s="913"/>
    </row>
    <row r="80" spans="1:19">
      <c r="A80" s="115" t="str">
        <f>Secteurs!$B$3</f>
        <v>1ère Transformation</v>
      </c>
      <c r="B80" s="116" t="s">
        <v>440</v>
      </c>
      <c r="C80" s="117">
        <f>'Prétraitement fabrications'!F3</f>
        <v>12.5525</v>
      </c>
      <c r="E80" s="119" t="str">
        <f>Etiquettes!$C$10</f>
        <v>kt</v>
      </c>
      <c r="F80" s="767" t="str">
        <f>Etiquettes!$C$7</f>
        <v>Fruits et légumes (hors pommes de terre)</v>
      </c>
      <c r="G80" s="119">
        <f>Etiquettes!$J$9</f>
        <v>2023</v>
      </c>
      <c r="H80" s="767" t="str">
        <f>Etiquettes!$C$8</f>
        <v>France entière</v>
      </c>
      <c r="I80" s="767" t="str">
        <f t="shared" si="3"/>
        <v>Production de Jus de tomate</v>
      </c>
      <c r="K80" s="123" t="s">
        <v>2507</v>
      </c>
      <c r="L80" s="767" t="str" cm="1">
        <f t="array" aca="1" ref="L80" ca="1">[1]!NOM_FEUILLE('Fabrications - PRODCOM'!$A$1)</f>
        <v>Fabrications - PRODCOM</v>
      </c>
      <c r="M80" s="766" t="str">
        <f>Etiquettes!$H$16</f>
        <v>Volume</v>
      </c>
      <c r="N80" s="768" t="str">
        <f t="shared" si="4"/>
        <v>Production de Jus de tomate = 13 kt (Prodcom - Eurostat)</v>
      </c>
      <c r="O80" s="766" t="str">
        <f>Etiquettes!$I$20</f>
        <v>Robuste</v>
      </c>
      <c r="P80" s="766" t="str">
        <f>Etiquettes!$H$21</f>
        <v>Données collectées</v>
      </c>
      <c r="Q80" s="766" t="str">
        <f>Etiquettes!$H$22</f>
        <v>Donnée collectée (valeur du flux ou coefficient)</v>
      </c>
      <c r="R80" s="120"/>
      <c r="S80" s="913"/>
    </row>
    <row r="81" spans="1:19">
      <c r="A81" s="115" t="str">
        <f>Secteurs!$B$3</f>
        <v>1ère Transformation</v>
      </c>
      <c r="B81" s="116" t="s">
        <v>448</v>
      </c>
      <c r="C81" s="117">
        <f>'Prétraitement fabrications'!F4</f>
        <v>0</v>
      </c>
      <c r="E81" s="119" t="str">
        <f>Etiquettes!$C$10</f>
        <v>kt</v>
      </c>
      <c r="F81" s="767" t="str">
        <f>Etiquettes!$C$7</f>
        <v>Fruits et légumes (hors pommes de terre)</v>
      </c>
      <c r="G81" s="119">
        <f>Etiquettes!$J$9</f>
        <v>2023</v>
      </c>
      <c r="H81" s="767" t="str">
        <f>Etiquettes!$C$8</f>
        <v>France entière</v>
      </c>
      <c r="I81" s="767" t="str">
        <f t="shared" si="3"/>
        <v>Production de Jus d'orange, non concentré, congelé</v>
      </c>
      <c r="K81" s="123" t="s">
        <v>2507</v>
      </c>
      <c r="L81" s="767" t="str" cm="1">
        <f t="array" aca="1" ref="L81" ca="1">[1]!NOM_FEUILLE('Fabrications - PRODCOM'!$A$1)</f>
        <v>Fabrications - PRODCOM</v>
      </c>
      <c r="M81" s="766" t="str">
        <f>Etiquettes!$H$16</f>
        <v>Volume</v>
      </c>
      <c r="N81" s="768" t="str">
        <f t="shared" si="4"/>
        <v>Production de Jus d'orange, non concentré, congelé = 0 kt (Prodcom - Eurostat)</v>
      </c>
      <c r="O81" s="766" t="str">
        <f>Etiquettes!$I$20</f>
        <v>Robuste</v>
      </c>
      <c r="P81" s="766" t="str">
        <f>Etiquettes!$H$21</f>
        <v>Données collectées</v>
      </c>
      <c r="Q81" s="766" t="str">
        <f>Etiquettes!$H$22</f>
        <v>Donnée collectée (valeur du flux ou coefficient)</v>
      </c>
      <c r="R81" s="120"/>
      <c r="S81" s="913"/>
    </row>
    <row r="82" spans="1:19">
      <c r="A82" s="115" t="str">
        <f>Secteurs!$B$3</f>
        <v>1ère Transformation</v>
      </c>
      <c r="B82" s="116" t="s">
        <v>452</v>
      </c>
      <c r="C82" s="117">
        <f>'Prétraitement fabrications'!F5</f>
        <v>362.59859999999998</v>
      </c>
      <c r="E82" s="119" t="str">
        <f>Etiquettes!$C$10</f>
        <v>kt</v>
      </c>
      <c r="F82" s="767" t="str">
        <f>Etiquettes!$C$7</f>
        <v>Fruits et légumes (hors pommes de terre)</v>
      </c>
      <c r="G82" s="119">
        <f>Etiquettes!$J$9</f>
        <v>2023</v>
      </c>
      <c r="H82" s="767" t="str">
        <f>Etiquettes!$C$8</f>
        <v>France entière</v>
      </c>
      <c r="I82" s="767" t="str">
        <f t="shared" si="3"/>
        <v>Production de Jus d'orange, non concentré, non congelé</v>
      </c>
      <c r="K82" s="123" t="s">
        <v>2507</v>
      </c>
      <c r="L82" s="767" t="str" cm="1">
        <f t="array" aca="1" ref="L82" ca="1">[1]!NOM_FEUILLE('Fabrications - PRODCOM'!$A$1)</f>
        <v>Fabrications - PRODCOM</v>
      </c>
      <c r="M82" s="766" t="str">
        <f>Etiquettes!$H$16</f>
        <v>Volume</v>
      </c>
      <c r="N82" s="768" t="str">
        <f t="shared" si="4"/>
        <v>Production de Jus d'orange, non concentré, non congelé = 363 kt (Prodcom - Eurostat)</v>
      </c>
      <c r="O82" s="766" t="str">
        <f>Etiquettes!$I$20</f>
        <v>Robuste</v>
      </c>
      <c r="P82" s="766" t="str">
        <f>Etiquettes!$H$21</f>
        <v>Données collectées</v>
      </c>
      <c r="Q82" s="766" t="str">
        <f>Etiquettes!$H$22</f>
        <v>Donnée collectée (valeur du flux ou coefficient)</v>
      </c>
      <c r="R82" s="120"/>
      <c r="S82" s="913"/>
    </row>
    <row r="83" spans="1:19">
      <c r="A83" s="115" t="str">
        <f>Secteurs!$B$3</f>
        <v>1ère Transformation</v>
      </c>
      <c r="B83" s="116" t="s">
        <v>455</v>
      </c>
      <c r="C83" s="117">
        <f>'Prétraitement fabrications'!F6</f>
        <v>23.229700000000001</v>
      </c>
      <c r="E83" s="119" t="str">
        <f>Etiquettes!$C$10</f>
        <v>kt</v>
      </c>
      <c r="F83" s="767" t="str">
        <f>Etiquettes!$C$7</f>
        <v>Fruits et légumes (hors pommes de terre)</v>
      </c>
      <c r="G83" s="119">
        <f>Etiquettes!$J$9</f>
        <v>2023</v>
      </c>
      <c r="H83" s="767" t="str">
        <f>Etiquettes!$C$8</f>
        <v>France entière</v>
      </c>
      <c r="I83" s="767" t="str">
        <f t="shared" si="3"/>
        <v>Production de Jus d'orange, autre</v>
      </c>
      <c r="K83" s="123" t="s">
        <v>2507</v>
      </c>
      <c r="L83" s="767" t="str" cm="1">
        <f t="array" aca="1" ref="L83" ca="1">[1]!NOM_FEUILLE('Fabrications - PRODCOM'!$A$1)</f>
        <v>Fabrications - PRODCOM</v>
      </c>
      <c r="M83" s="766" t="str">
        <f>Etiquettes!$H$16</f>
        <v>Volume</v>
      </c>
      <c r="N83" s="768" t="str">
        <f t="shared" si="4"/>
        <v>Production de Jus d'orange, autre = 23 kt (Prodcom - Eurostat)</v>
      </c>
      <c r="O83" s="766" t="str">
        <f>Etiquettes!$I$20</f>
        <v>Robuste</v>
      </c>
      <c r="P83" s="766" t="str">
        <f>Etiquettes!$H$21</f>
        <v>Données collectées</v>
      </c>
      <c r="Q83" s="766" t="str">
        <f>Etiquettes!$H$22</f>
        <v>Donnée collectée (valeur du flux ou coefficient)</v>
      </c>
      <c r="R83" s="120"/>
      <c r="S83" s="913"/>
    </row>
    <row r="84" spans="1:19">
      <c r="A84" s="115" t="str">
        <f>Secteurs!$B$3</f>
        <v>1ère Transformation</v>
      </c>
      <c r="B84" s="116" t="s">
        <v>458</v>
      </c>
      <c r="C84" s="117">
        <f>'Prétraitement fabrications'!F7</f>
        <v>19.1859</v>
      </c>
      <c r="E84" s="119" t="str">
        <f>Etiquettes!$C$10</f>
        <v>kt</v>
      </c>
      <c r="F84" s="767" t="str">
        <f>Etiquettes!$C$7</f>
        <v>Fruits et légumes (hors pommes de terre)</v>
      </c>
      <c r="G84" s="119">
        <f>Etiquettes!$J$9</f>
        <v>2023</v>
      </c>
      <c r="H84" s="767" t="str">
        <f>Etiquettes!$C$8</f>
        <v>France entière</v>
      </c>
      <c r="I84" s="767" t="str">
        <f t="shared" si="3"/>
        <v>Production de Jus de pamplemousse</v>
      </c>
      <c r="K84" s="123" t="s">
        <v>2507</v>
      </c>
      <c r="L84" s="767" t="str" cm="1">
        <f t="array" aca="1" ref="L84" ca="1">[1]!NOM_FEUILLE('Fabrications - PRODCOM'!$A$1)</f>
        <v>Fabrications - PRODCOM</v>
      </c>
      <c r="M84" s="766" t="str">
        <f>Etiquettes!$H$16</f>
        <v>Volume</v>
      </c>
      <c r="N84" s="768" t="str">
        <f t="shared" si="4"/>
        <v>Production de Jus de pamplemousse = 19 kt (Prodcom - Eurostat)</v>
      </c>
      <c r="O84" s="766" t="str">
        <f>Etiquettes!$I$20</f>
        <v>Robuste</v>
      </c>
      <c r="P84" s="766" t="str">
        <f>Etiquettes!$H$21</f>
        <v>Données collectées</v>
      </c>
      <c r="Q84" s="766" t="str">
        <f>Etiquettes!$H$22</f>
        <v>Donnée collectée (valeur du flux ou coefficient)</v>
      </c>
      <c r="R84" s="120"/>
      <c r="S84" s="913"/>
    </row>
    <row r="85" spans="1:19">
      <c r="A85" s="115" t="str">
        <f>Secteurs!$B$3</f>
        <v>1ère Transformation</v>
      </c>
      <c r="B85" s="116" t="s">
        <v>462</v>
      </c>
      <c r="C85" s="117">
        <f>'Prétraitement fabrications'!F8</f>
        <v>51.535800000000002</v>
      </c>
      <c r="E85" s="119" t="str">
        <f>Etiquettes!$C$10</f>
        <v>kt</v>
      </c>
      <c r="F85" s="767" t="str">
        <f>Etiquettes!$C$7</f>
        <v>Fruits et légumes (hors pommes de terre)</v>
      </c>
      <c r="G85" s="119">
        <f>Etiquettes!$J$9</f>
        <v>2023</v>
      </c>
      <c r="H85" s="767" t="str">
        <f>Etiquettes!$C$8</f>
        <v>France entière</v>
      </c>
      <c r="I85" s="767" t="str">
        <f t="shared" si="3"/>
        <v>Production de Jus d'ananas</v>
      </c>
      <c r="K85" s="123" t="s">
        <v>2507</v>
      </c>
      <c r="L85" s="767" t="str" cm="1">
        <f t="array" aca="1" ref="L85" ca="1">[1]!NOM_FEUILLE('Fabrications - PRODCOM'!$A$1)</f>
        <v>Fabrications - PRODCOM</v>
      </c>
      <c r="M85" s="766" t="str">
        <f>Etiquettes!$H$16</f>
        <v>Volume</v>
      </c>
      <c r="N85" s="768" t="str">
        <f t="shared" si="4"/>
        <v>Production de Jus d'ananas = 52 kt (Prodcom - Eurostat)</v>
      </c>
      <c r="O85" s="766" t="str">
        <f>Etiquettes!$I$20</f>
        <v>Robuste</v>
      </c>
      <c r="P85" s="766" t="str">
        <f>Etiquettes!$H$21</f>
        <v>Données collectées</v>
      </c>
      <c r="Q85" s="766" t="str">
        <f>Etiquettes!$H$22</f>
        <v>Donnée collectée (valeur du flux ou coefficient)</v>
      </c>
      <c r="R85" s="120"/>
      <c r="S85" s="913"/>
    </row>
    <row r="86" spans="1:19">
      <c r="A86" s="115" t="str">
        <f>Secteurs!$B$3</f>
        <v>1ère Transformation</v>
      </c>
      <c r="B86" s="116" t="s">
        <v>466</v>
      </c>
      <c r="C86" s="117">
        <f>'Prétraitement fabrications'!F9</f>
        <v>39.817900000000002</v>
      </c>
      <c r="E86" s="119" t="str">
        <f>Etiquettes!$C$10</f>
        <v>kt</v>
      </c>
      <c r="F86" s="767" t="str">
        <f>Etiquettes!$C$7</f>
        <v>Fruits et légumes (hors pommes de terre)</v>
      </c>
      <c r="G86" s="119">
        <f>Etiquettes!$J$9</f>
        <v>2023</v>
      </c>
      <c r="H86" s="767" t="str">
        <f>Etiquettes!$C$8</f>
        <v>France entière</v>
      </c>
      <c r="I86" s="767" t="str">
        <f t="shared" si="3"/>
        <v>Production de Jus de raisin</v>
      </c>
      <c r="K86" s="123" t="s">
        <v>2507</v>
      </c>
      <c r="L86" s="767" t="str" cm="1">
        <f t="array" aca="1" ref="L86" ca="1">[1]!NOM_FEUILLE('Fabrications - PRODCOM'!$A$1)</f>
        <v>Fabrications - PRODCOM</v>
      </c>
      <c r="M86" s="766" t="str">
        <f>Etiquettes!$H$16</f>
        <v>Volume</v>
      </c>
      <c r="N86" s="768" t="str">
        <f t="shared" si="4"/>
        <v>Production de Jus de raisin = 40 kt (Prodcom - Eurostat)</v>
      </c>
      <c r="O86" s="766" t="str">
        <f>Etiquettes!$I$20</f>
        <v>Robuste</v>
      </c>
      <c r="P86" s="766" t="str">
        <f>Etiquettes!$H$21</f>
        <v>Données collectées</v>
      </c>
      <c r="Q86" s="766" t="str">
        <f>Etiquettes!$H$22</f>
        <v>Donnée collectée (valeur du flux ou coefficient)</v>
      </c>
      <c r="R86" s="120"/>
      <c r="S86" s="913"/>
    </row>
    <row r="87" spans="1:19">
      <c r="A87" s="115" t="str">
        <f>Secteurs!$B$3</f>
        <v>1ère Transformation</v>
      </c>
      <c r="B87" s="116" t="s">
        <v>470</v>
      </c>
      <c r="C87" s="117">
        <f>'Prétraitement fabrications'!F10</f>
        <v>211.85159999999999</v>
      </c>
      <c r="E87" s="119" t="str">
        <f>Etiquettes!$C$10</f>
        <v>kt</v>
      </c>
      <c r="F87" s="767" t="str">
        <f>Etiquettes!$C$7</f>
        <v>Fruits et légumes (hors pommes de terre)</v>
      </c>
      <c r="G87" s="119">
        <f>Etiquettes!$J$9</f>
        <v>2023</v>
      </c>
      <c r="H87" s="767" t="str">
        <f>Etiquettes!$C$8</f>
        <v>France entière</v>
      </c>
      <c r="I87" s="767" t="str">
        <f t="shared" si="3"/>
        <v>Production de Jus de pomme</v>
      </c>
      <c r="K87" s="123" t="s">
        <v>2507</v>
      </c>
      <c r="L87" s="767" t="str" cm="1">
        <f t="array" aca="1" ref="L87" ca="1">[1]!NOM_FEUILLE('Fabrications - PRODCOM'!$A$1)</f>
        <v>Fabrications - PRODCOM</v>
      </c>
      <c r="M87" s="766" t="str">
        <f>Etiquettes!$H$16</f>
        <v>Volume</v>
      </c>
      <c r="N87" s="768" t="str">
        <f t="shared" si="4"/>
        <v>Production de Jus de pomme = 212 kt (Prodcom - Eurostat)</v>
      </c>
      <c r="O87" s="766" t="str">
        <f>Etiquettes!$I$20</f>
        <v>Robuste</v>
      </c>
      <c r="P87" s="766" t="str">
        <f>Etiquettes!$H$21</f>
        <v>Données collectées</v>
      </c>
      <c r="Q87" s="766" t="str">
        <f>Etiquettes!$H$22</f>
        <v>Donnée collectée (valeur du flux ou coefficient)</v>
      </c>
      <c r="R87" s="120"/>
      <c r="S87" s="913"/>
    </row>
    <row r="88" spans="1:19">
      <c r="A88" s="115" t="str">
        <f>Secteurs!$B$3</f>
        <v>1ère Transformation</v>
      </c>
      <c r="B88" s="116" t="s">
        <v>474</v>
      </c>
      <c r="C88" s="117">
        <f>'Prétraitement fabrications'!F11</f>
        <v>166.2208</v>
      </c>
      <c r="E88" s="119" t="str">
        <f>Etiquettes!$C$10</f>
        <v>kt</v>
      </c>
      <c r="F88" s="767" t="str">
        <f>Etiquettes!$C$7</f>
        <v>Fruits et légumes (hors pommes de terre)</v>
      </c>
      <c r="G88" s="119">
        <f>Etiquettes!$J$9</f>
        <v>2023</v>
      </c>
      <c r="H88" s="767" t="str">
        <f>Etiquettes!$C$8</f>
        <v>France entière</v>
      </c>
      <c r="I88" s="767" t="str">
        <f t="shared" si="3"/>
        <v>Production de Mélanges de jus de fruits et légumes</v>
      </c>
      <c r="K88" s="123" t="s">
        <v>2507</v>
      </c>
      <c r="L88" s="767" t="str" cm="1">
        <f t="array" aca="1" ref="L88" ca="1">[1]!NOM_FEUILLE('Fabrications - PRODCOM'!$A$1)</f>
        <v>Fabrications - PRODCOM</v>
      </c>
      <c r="M88" s="766" t="str">
        <f>Etiquettes!$H$16</f>
        <v>Volume</v>
      </c>
      <c r="N88" s="768" t="str">
        <f t="shared" si="4"/>
        <v>Production de Mélanges de jus de fruits et légumes = 166 kt (Prodcom - Eurostat)</v>
      </c>
      <c r="O88" s="766" t="str">
        <f>Etiquettes!$I$20</f>
        <v>Robuste</v>
      </c>
      <c r="P88" s="766" t="str">
        <f>Etiquettes!$H$21</f>
        <v>Données collectées</v>
      </c>
      <c r="Q88" s="766" t="str">
        <f>Etiquettes!$H$22</f>
        <v>Donnée collectée (valeur du flux ou coefficient)</v>
      </c>
      <c r="R88" s="120"/>
      <c r="S88" s="913"/>
    </row>
    <row r="89" spans="1:19">
      <c r="A89" s="115" t="str">
        <f>Secteurs!$B$3</f>
        <v>1ère Transformation</v>
      </c>
      <c r="B89" s="116" t="s">
        <v>481</v>
      </c>
      <c r="C89" s="117">
        <f>'Prétraitement fabrications'!F12</f>
        <v>22.473500000000001</v>
      </c>
      <c r="E89" s="119" t="str">
        <f>Etiquettes!$C$10</f>
        <v>kt</v>
      </c>
      <c r="F89" s="767" t="str">
        <f>Etiquettes!$C$7</f>
        <v>Fruits et légumes (hors pommes de terre)</v>
      </c>
      <c r="G89" s="119">
        <f>Etiquettes!$J$9</f>
        <v>2023</v>
      </c>
      <c r="H89" s="767" t="str">
        <f>Etiquettes!$C$8</f>
        <v>France entière</v>
      </c>
      <c r="I89" s="767" t="str">
        <f t="shared" si="3"/>
        <v>Production de Jus d'agrume, autres, non concentré</v>
      </c>
      <c r="K89" s="123" t="s">
        <v>2507</v>
      </c>
      <c r="L89" s="767" t="str" cm="1">
        <f t="array" aca="1" ref="L89" ca="1">[1]!NOM_FEUILLE('Fabrications - PRODCOM'!$A$1)</f>
        <v>Fabrications - PRODCOM</v>
      </c>
      <c r="M89" s="766" t="str">
        <f>Etiquettes!$H$16</f>
        <v>Volume</v>
      </c>
      <c r="N89" s="768" t="str">
        <f t="shared" si="4"/>
        <v>Production de Jus d'agrume, autres, non concentré = 22 kt (Prodcom - Eurostat)</v>
      </c>
      <c r="O89" s="766" t="str">
        <f>Etiquettes!$I$20</f>
        <v>Robuste</v>
      </c>
      <c r="P89" s="766" t="str">
        <f>Etiquettes!$H$21</f>
        <v>Données collectées</v>
      </c>
      <c r="Q89" s="766" t="str">
        <f>Etiquettes!$H$22</f>
        <v>Donnée collectée (valeur du flux ou coefficient)</v>
      </c>
      <c r="R89" s="120"/>
      <c r="S89" s="913"/>
    </row>
    <row r="90" spans="1:19">
      <c r="A90" s="115" t="str">
        <f>Secteurs!$B$3</f>
        <v>1ère Transformation</v>
      </c>
      <c r="B90" s="116" t="s">
        <v>484</v>
      </c>
      <c r="C90" s="117">
        <f>'Prétraitement fabrications'!F13</f>
        <v>10.557423</v>
      </c>
      <c r="E90" s="119" t="str">
        <f>Etiquettes!$C$10</f>
        <v>kt</v>
      </c>
      <c r="F90" s="767" t="str">
        <f>Etiquettes!$C$7</f>
        <v>Fruits et légumes (hors pommes de terre)</v>
      </c>
      <c r="G90" s="119">
        <f>Etiquettes!$J$9</f>
        <v>2023</v>
      </c>
      <c r="H90" s="767" t="str">
        <f>Etiquettes!$C$8</f>
        <v>France entière</v>
      </c>
      <c r="I90" s="767" t="str">
        <f t="shared" si="3"/>
        <v>Production de Jus de fruit ou légume, autres,  non concentré, non fermenté, sans addition d'alcool</v>
      </c>
      <c r="K90" s="123" t="s">
        <v>2507</v>
      </c>
      <c r="L90" s="767" t="str" cm="1">
        <f t="array" aca="1" ref="L90" ca="1">[1]!NOM_FEUILLE('Fabrications - PRODCOM'!$A$1)</f>
        <v>Fabrications - PRODCOM</v>
      </c>
      <c r="M90" s="766" t="str">
        <f>Etiquettes!$H$16</f>
        <v>Volume</v>
      </c>
      <c r="N90" s="768" t="str">
        <f t="shared" si="4"/>
        <v>Production de Jus de fruit ou légume, autres,  non concentré, non fermenté, sans addition d'alcool = 11 kt (Prodcom - Eurostat)</v>
      </c>
      <c r="O90" s="766" t="str">
        <f>Etiquettes!$I$20</f>
        <v>Robuste</v>
      </c>
      <c r="P90" s="766" t="str">
        <f>Etiquettes!$H$21</f>
        <v>Données collectées</v>
      </c>
      <c r="Q90" s="766" t="str">
        <f>Etiquettes!$H$22</f>
        <v>Donnée collectée (valeur du flux ou coefficient)</v>
      </c>
      <c r="R90" s="120"/>
      <c r="S90" s="913"/>
    </row>
    <row r="91" spans="1:19">
      <c r="A91" s="115" t="str">
        <f>Secteurs!$B$3</f>
        <v>1ère Transformation</v>
      </c>
      <c r="B91" s="116" t="s">
        <v>487</v>
      </c>
      <c r="C91" s="117">
        <f>'Prétraitement fabrications'!F14</f>
        <v>2.8944999999999999</v>
      </c>
      <c r="E91" s="119" t="str">
        <f>Etiquettes!$C$10</f>
        <v>kt</v>
      </c>
      <c r="F91" s="767" t="str">
        <f>Etiquettes!$C$7</f>
        <v>Fruits et légumes (hors pommes de terre)</v>
      </c>
      <c r="G91" s="119">
        <f>Etiquettes!$J$9</f>
        <v>2023</v>
      </c>
      <c r="H91" s="767" t="str">
        <f>Etiquettes!$C$8</f>
        <v>France entière</v>
      </c>
      <c r="I91" s="767" t="str">
        <f t="shared" si="3"/>
        <v>Production de Jus de fruits ou légumes, autres</v>
      </c>
      <c r="K91" s="123" t="s">
        <v>2507</v>
      </c>
      <c r="L91" s="767" t="str" cm="1">
        <f t="array" aca="1" ref="L91" ca="1">[1]!NOM_FEUILLE('Fabrications - PRODCOM'!$A$1)</f>
        <v>Fabrications - PRODCOM</v>
      </c>
      <c r="M91" s="766" t="str">
        <f>Etiquettes!$H$16</f>
        <v>Volume</v>
      </c>
      <c r="N91" s="768" t="str">
        <f t="shared" si="4"/>
        <v>Production de Jus de fruits ou légumes, autres = 3 kt (Prodcom - Eurostat)</v>
      </c>
      <c r="O91" s="766" t="str">
        <f>Etiquettes!$I$20</f>
        <v>Robuste</v>
      </c>
      <c r="P91" s="766" t="str">
        <f>Etiquettes!$H$21</f>
        <v>Données collectées</v>
      </c>
      <c r="Q91" s="766" t="str">
        <f>Etiquettes!$H$22</f>
        <v>Donnée collectée (valeur du flux ou coefficient)</v>
      </c>
      <c r="R91" s="120"/>
      <c r="S91" s="913"/>
    </row>
    <row r="92" spans="1:19">
      <c r="A92" s="115" t="str">
        <f>Secteurs!$B$3</f>
        <v>1ère Transformation</v>
      </c>
      <c r="B92" s="116" t="s">
        <v>494</v>
      </c>
      <c r="C92" s="117">
        <f>'Prétraitement fabrications'!F15</f>
        <v>530.67671299999995</v>
      </c>
      <c r="E92" s="119" t="str">
        <f>Etiquettes!$C$10</f>
        <v>kt</v>
      </c>
      <c r="F92" s="767" t="str">
        <f>Etiquettes!$C$7</f>
        <v>Fruits et légumes (hors pommes de terre)</v>
      </c>
      <c r="G92" s="119">
        <f>Etiquettes!$J$9</f>
        <v>2023</v>
      </c>
      <c r="H92" s="767" t="str">
        <f>Etiquettes!$C$8</f>
        <v>France entière</v>
      </c>
      <c r="I92" s="767" t="str">
        <f t="shared" si="3"/>
        <v>Production de Légumes congelés ou surgelés</v>
      </c>
      <c r="K92" s="123" t="s">
        <v>2507</v>
      </c>
      <c r="L92" s="767" t="str" cm="1">
        <f t="array" aca="1" ref="L92" ca="1">[1]!NOM_FEUILLE('Fabrications - PRODCOM'!$A$1)</f>
        <v>Fabrications - PRODCOM</v>
      </c>
      <c r="M92" s="766" t="str">
        <f>Etiquettes!$H$16</f>
        <v>Volume</v>
      </c>
      <c r="N92" s="768" t="str">
        <f t="shared" si="4"/>
        <v>Production de Légumes congelés ou surgelés = 531 kt (Prodcom - Eurostat)</v>
      </c>
      <c r="O92" s="766" t="str">
        <f>Etiquettes!$I$20</f>
        <v>Robuste</v>
      </c>
      <c r="P92" s="766" t="str">
        <f>Etiquettes!$H$21</f>
        <v>Données collectées</v>
      </c>
      <c r="Q92" s="766" t="str">
        <f>Etiquettes!$H$22</f>
        <v>Donnée collectée (valeur du flux ou coefficient)</v>
      </c>
      <c r="R92" s="120"/>
      <c r="S92" s="913"/>
    </row>
    <row r="93" spans="1:19">
      <c r="A93" s="115" t="str">
        <f>Secteurs!$B$3</f>
        <v>1ère Transformation</v>
      </c>
      <c r="B93" s="116" t="s">
        <v>498</v>
      </c>
      <c r="C93" s="117">
        <f>'Prétraitement fabrications'!F16</f>
        <v>0</v>
      </c>
      <c r="E93" s="119" t="str">
        <f>Etiquettes!$C$10</f>
        <v>kt</v>
      </c>
      <c r="F93" s="767" t="str">
        <f>Etiquettes!$C$7</f>
        <v>Fruits et légumes (hors pommes de terre)</v>
      </c>
      <c r="G93" s="119">
        <f>Etiquettes!$J$9</f>
        <v>2023</v>
      </c>
      <c r="H93" s="767" t="str">
        <f>Etiquettes!$C$8</f>
        <v>France entière</v>
      </c>
      <c r="I93" s="767" t="str">
        <f t="shared" si="3"/>
        <v>Production de Légumes traités pour une conservation temporaire</v>
      </c>
      <c r="K93" s="123" t="s">
        <v>2507</v>
      </c>
      <c r="L93" s="767" t="str" cm="1">
        <f t="array" aca="1" ref="L93" ca="1">[1]!NOM_FEUILLE('Fabrications - PRODCOM'!$A$1)</f>
        <v>Fabrications - PRODCOM</v>
      </c>
      <c r="M93" s="766" t="str">
        <f>Etiquettes!$H$16</f>
        <v>Volume</v>
      </c>
      <c r="N93" s="768" t="str">
        <f t="shared" si="4"/>
        <v>Production de Légumes traités pour une conservation temporaire = 0 kt (Prodcom - Eurostat)</v>
      </c>
      <c r="O93" s="766" t="str">
        <f>Etiquettes!$I$20</f>
        <v>Robuste</v>
      </c>
      <c r="P93" s="766" t="str">
        <f>Etiquettes!$H$21</f>
        <v>Données collectées</v>
      </c>
      <c r="Q93" s="766" t="str">
        <f>Etiquettes!$H$22</f>
        <v>Donnée collectée (valeur du flux ou coefficient)</v>
      </c>
      <c r="R93" s="120"/>
      <c r="S93" s="913"/>
    </row>
    <row r="94" spans="1:19">
      <c r="A94" s="115" t="str">
        <f>Secteurs!$B$3</f>
        <v>1ère Transformation</v>
      </c>
      <c r="B94" s="116" t="s">
        <v>504</v>
      </c>
      <c r="C94" s="117" t="e">
        <f>'Prétraitement fabrications'!F17</f>
        <v>#VALUE!</v>
      </c>
      <c r="E94" s="119" t="str">
        <f>Etiquettes!$C$10</f>
        <v>kt</v>
      </c>
      <c r="F94" s="767" t="str">
        <f>Etiquettes!$C$7</f>
        <v>Fruits et légumes (hors pommes de terre)</v>
      </c>
      <c r="G94" s="119">
        <f>Etiquettes!$J$9</f>
        <v>2023</v>
      </c>
      <c r="H94" s="767" t="str">
        <f>Etiquettes!$C$8</f>
        <v>France entière</v>
      </c>
      <c r="I94" s="767" t="str">
        <f t="shared" si="3"/>
        <v>Production de Oignons, séchés</v>
      </c>
      <c r="K94" s="123" t="s">
        <v>2507</v>
      </c>
      <c r="L94" s="767" t="str" cm="1">
        <f t="array" aca="1" ref="L94" ca="1">[1]!NOM_FEUILLE('Fabrications - PRODCOM'!$A$1)</f>
        <v>Fabrications - PRODCOM</v>
      </c>
      <c r="M94" s="766" t="str">
        <f>Etiquettes!$H$16</f>
        <v>Volume</v>
      </c>
      <c r="N94" s="768" t="str">
        <f t="shared" si="4"/>
        <v>Production de Oignons, séchés</v>
      </c>
      <c r="O94" s="766" t="str">
        <f>Etiquettes!$I$20</f>
        <v>Robuste</v>
      </c>
      <c r="P94" s="766" t="str">
        <f>Etiquettes!$H$21</f>
        <v>Données collectées</v>
      </c>
      <c r="Q94" s="766" t="str">
        <f>Etiquettes!$H$22</f>
        <v>Donnée collectée (valeur du flux ou coefficient)</v>
      </c>
      <c r="R94" s="120"/>
      <c r="S94" s="913"/>
    </row>
    <row r="95" spans="1:19">
      <c r="A95" s="115" t="str">
        <f>Secteurs!$B$3</f>
        <v>1ère Transformation</v>
      </c>
      <c r="B95" s="116" t="s">
        <v>506</v>
      </c>
      <c r="C95" s="117">
        <f>'Prétraitement fabrications'!F18</f>
        <v>1.282464</v>
      </c>
      <c r="E95" s="119" t="str">
        <f>Etiquettes!$C$10</f>
        <v>kt</v>
      </c>
      <c r="F95" s="767" t="str">
        <f>Etiquettes!$C$7</f>
        <v>Fruits et légumes (hors pommes de terre)</v>
      </c>
      <c r="G95" s="119">
        <f>Etiquettes!$J$9</f>
        <v>2023</v>
      </c>
      <c r="H95" s="767" t="str">
        <f>Etiquettes!$C$8</f>
        <v>France entière</v>
      </c>
      <c r="I95" s="767" t="str">
        <f t="shared" si="3"/>
        <v>Production de Champignons et truffes, séchés</v>
      </c>
      <c r="K95" s="123" t="s">
        <v>2507</v>
      </c>
      <c r="L95" s="767" t="str" cm="1">
        <f t="array" aca="1" ref="L95" ca="1">[1]!NOM_FEUILLE('Fabrications - PRODCOM'!$A$1)</f>
        <v>Fabrications - PRODCOM</v>
      </c>
      <c r="M95" s="766" t="str">
        <f>Etiquettes!$H$16</f>
        <v>Volume</v>
      </c>
      <c r="N95" s="768" t="str">
        <f t="shared" si="4"/>
        <v>Production de Champignons et truffes, séchés = 1 kt (Prodcom - Eurostat)</v>
      </c>
      <c r="O95" s="766" t="str">
        <f>Etiquettes!$I$20</f>
        <v>Robuste</v>
      </c>
      <c r="P95" s="766" t="str">
        <f>Etiquettes!$H$21</f>
        <v>Données collectées</v>
      </c>
      <c r="Q95" s="766" t="str">
        <f>Etiquettes!$H$22</f>
        <v>Donnée collectée (valeur du flux ou coefficient)</v>
      </c>
      <c r="R95" s="120"/>
      <c r="S95" s="913"/>
    </row>
    <row r="96" spans="1:19">
      <c r="A96" s="115" t="str">
        <f>Secteurs!$B$3</f>
        <v>1ère Transformation</v>
      </c>
      <c r="B96" s="116" t="s">
        <v>509</v>
      </c>
      <c r="C96" s="117">
        <f>'Prétraitement fabrications'!F19</f>
        <v>4.9399930000000003</v>
      </c>
      <c r="E96" s="119" t="str">
        <f>Etiquettes!$C$10</f>
        <v>kt</v>
      </c>
      <c r="F96" s="767" t="str">
        <f>Etiquettes!$C$7</f>
        <v>Fruits et légumes (hors pommes de terre)</v>
      </c>
      <c r="G96" s="119">
        <f>Etiquettes!$J$9</f>
        <v>2023</v>
      </c>
      <c r="H96" s="767" t="str">
        <f>Etiquettes!$C$8</f>
        <v>France entière</v>
      </c>
      <c r="I96" s="767" t="str">
        <f t="shared" si="3"/>
        <v>Production de Autres légumes et mélanges de légumes, séchés</v>
      </c>
      <c r="K96" s="123" t="s">
        <v>2507</v>
      </c>
      <c r="L96" s="767" t="str" cm="1">
        <f t="array" aca="1" ref="L96" ca="1">[1]!NOM_FEUILLE('Fabrications - PRODCOM'!$A$1)</f>
        <v>Fabrications - PRODCOM</v>
      </c>
      <c r="M96" s="766" t="str">
        <f>Etiquettes!$H$16</f>
        <v>Volume</v>
      </c>
      <c r="N96" s="768" t="str">
        <f t="shared" si="4"/>
        <v>Production de Autres légumes et mélanges de légumes, séchés = 5 kt (Prodcom - Eurostat)</v>
      </c>
      <c r="O96" s="766" t="str">
        <f>Etiquettes!$I$20</f>
        <v>Robuste</v>
      </c>
      <c r="P96" s="766" t="str">
        <f>Etiquettes!$H$21</f>
        <v>Données collectées</v>
      </c>
      <c r="Q96" s="766" t="str">
        <f>Etiquettes!$H$22</f>
        <v>Donnée collectée (valeur du flux ou coefficient)</v>
      </c>
      <c r="R96" s="120"/>
      <c r="S96" s="913"/>
    </row>
    <row r="97" spans="1:19">
      <c r="A97" s="115" t="str">
        <f>Secteurs!$B$3</f>
        <v>1ère Transformation</v>
      </c>
      <c r="B97" s="116" t="s">
        <v>515</v>
      </c>
      <c r="C97" s="117">
        <f>'Prétraitement fabrications'!F20</f>
        <v>224.99573899999999</v>
      </c>
      <c r="E97" s="119" t="str">
        <f>Etiquettes!$C$10</f>
        <v>kt</v>
      </c>
      <c r="F97" s="767" t="str">
        <f>Etiquettes!$C$7</f>
        <v>Fruits et légumes (hors pommes de terre)</v>
      </c>
      <c r="G97" s="119">
        <f>Etiquettes!$J$9</f>
        <v>2023</v>
      </c>
      <c r="H97" s="767" t="str">
        <f>Etiquettes!$C$8</f>
        <v>France entière</v>
      </c>
      <c r="I97" s="767" t="str">
        <f t="shared" si="3"/>
        <v>Production de Haricots, appertisés</v>
      </c>
      <c r="K97" s="123" t="s">
        <v>2507</v>
      </c>
      <c r="L97" s="767" t="str" cm="1">
        <f t="array" aca="1" ref="L97" ca="1">[1]!NOM_FEUILLE('Fabrications - PRODCOM'!$A$1)</f>
        <v>Fabrications - PRODCOM</v>
      </c>
      <c r="M97" s="766" t="str">
        <f>Etiquettes!$H$16</f>
        <v>Volume</v>
      </c>
      <c r="N97" s="768" t="str">
        <f t="shared" si="4"/>
        <v>Production de Haricots, appertisés = 225 kt (Prodcom - Eurostat)</v>
      </c>
      <c r="O97" s="766" t="str">
        <f>Etiquettes!$I$20</f>
        <v>Robuste</v>
      </c>
      <c r="P97" s="766" t="str">
        <f>Etiquettes!$H$21</f>
        <v>Données collectées</v>
      </c>
      <c r="Q97" s="766" t="str">
        <f>Etiquettes!$H$22</f>
        <v>Donnée collectée (valeur du flux ou coefficient)</v>
      </c>
      <c r="R97" s="120"/>
      <c r="S97" s="913"/>
    </row>
    <row r="98" spans="1:19">
      <c r="A98" s="115" t="str">
        <f>Secteurs!$B$3</f>
        <v>1ère Transformation</v>
      </c>
      <c r="B98" s="116" t="s">
        <v>519</v>
      </c>
      <c r="C98" s="117">
        <f>'Prétraitement fabrications'!F21</f>
        <v>65.100904</v>
      </c>
      <c r="E98" s="119" t="str">
        <f>Etiquettes!$C$10</f>
        <v>kt</v>
      </c>
      <c r="F98" s="767" t="str">
        <f>Etiquettes!$C$7</f>
        <v>Fruits et légumes (hors pommes de terre)</v>
      </c>
      <c r="G98" s="119">
        <f>Etiquettes!$J$9</f>
        <v>2023</v>
      </c>
      <c r="H98" s="767" t="str">
        <f>Etiquettes!$C$8</f>
        <v>France entière</v>
      </c>
      <c r="I98" s="767" t="str">
        <f t="shared" si="3"/>
        <v>Production de Pois, appertisés</v>
      </c>
      <c r="K98" s="123" t="s">
        <v>2507</v>
      </c>
      <c r="L98" s="767" t="str" cm="1">
        <f t="array" aca="1" ref="L98" ca="1">[1]!NOM_FEUILLE('Fabrications - PRODCOM'!$A$1)</f>
        <v>Fabrications - PRODCOM</v>
      </c>
      <c r="M98" s="766" t="str">
        <f>Etiquettes!$H$16</f>
        <v>Volume</v>
      </c>
      <c r="N98" s="768" t="str">
        <f t="shared" si="4"/>
        <v>Production de Pois, appertisés = 65 kt (Prodcom - Eurostat)</v>
      </c>
      <c r="O98" s="766" t="str">
        <f>Etiquettes!$I$20</f>
        <v>Robuste</v>
      </c>
      <c r="P98" s="766" t="str">
        <f>Etiquettes!$H$21</f>
        <v>Données collectées</v>
      </c>
      <c r="Q98" s="766" t="str">
        <f>Etiquettes!$H$22</f>
        <v>Donnée collectée (valeur du flux ou coefficient)</v>
      </c>
      <c r="R98" s="120"/>
      <c r="S98" s="913"/>
    </row>
    <row r="99" spans="1:19">
      <c r="A99" s="115" t="str">
        <f>Secteurs!$B$3</f>
        <v>1ère Transformation</v>
      </c>
      <c r="B99" s="116" t="s">
        <v>526</v>
      </c>
      <c r="C99" s="117">
        <f>'Prétraitement fabrications'!F22</f>
        <v>14.710307999999999</v>
      </c>
      <c r="E99" s="119" t="str">
        <f>Etiquettes!$C$10</f>
        <v>kt</v>
      </c>
      <c r="F99" s="767" t="str">
        <f>Etiquettes!$C$7</f>
        <v>Fruits et légumes (hors pommes de terre)</v>
      </c>
      <c r="G99" s="119">
        <f>Etiquettes!$J$9</f>
        <v>2023</v>
      </c>
      <c r="H99" s="767" t="str">
        <f>Etiquettes!$C$8</f>
        <v>France entière</v>
      </c>
      <c r="I99" s="767" t="str">
        <f t="shared" si="3"/>
        <v>Production de Tomates, entières ou en morceaux, appertisées</v>
      </c>
      <c r="K99" s="123" t="s">
        <v>2507</v>
      </c>
      <c r="L99" s="767" t="str" cm="1">
        <f t="array" aca="1" ref="L99" ca="1">[1]!NOM_FEUILLE('Fabrications - PRODCOM'!$A$1)</f>
        <v>Fabrications - PRODCOM</v>
      </c>
      <c r="M99" s="766" t="str">
        <f>Etiquettes!$H$16</f>
        <v>Volume</v>
      </c>
      <c r="N99" s="768" t="str">
        <f t="shared" si="4"/>
        <v>Production de Tomates, entières ou en morceaux, appertisées = 15 kt (Prodcom - Eurostat)</v>
      </c>
      <c r="O99" s="766" t="str">
        <f>Etiquettes!$I$20</f>
        <v>Robuste</v>
      </c>
      <c r="P99" s="766" t="str">
        <f>Etiquettes!$H$21</f>
        <v>Données collectées</v>
      </c>
      <c r="Q99" s="766" t="str">
        <f>Etiquettes!$H$22</f>
        <v>Donnée collectée (valeur du flux ou coefficient)</v>
      </c>
      <c r="R99" s="120"/>
      <c r="S99" s="913"/>
    </row>
    <row r="100" spans="1:19">
      <c r="A100" s="115" t="str">
        <f>Secteurs!$B$3</f>
        <v>1ère Transformation</v>
      </c>
      <c r="B100" s="116" t="s">
        <v>532</v>
      </c>
      <c r="C100" s="117">
        <f>'Prétraitement fabrications'!F23</f>
        <v>29.116727000000001</v>
      </c>
      <c r="E100" s="119" t="str">
        <f>Etiquettes!$C$10</f>
        <v>kt</v>
      </c>
      <c r="F100" s="767" t="str">
        <f>Etiquettes!$C$7</f>
        <v>Fruits et légumes (hors pommes de terre)</v>
      </c>
      <c r="G100" s="119">
        <f>Etiquettes!$J$9</f>
        <v>2023</v>
      </c>
      <c r="H100" s="767" t="str">
        <f>Etiquettes!$C$8</f>
        <v>France entière</v>
      </c>
      <c r="I100" s="767" t="str">
        <f t="shared" si="3"/>
        <v>Production de Coulis et purées de tomates</v>
      </c>
      <c r="K100" s="123" t="s">
        <v>2507</v>
      </c>
      <c r="L100" s="767" t="str" cm="1">
        <f t="array" aca="1" ref="L100" ca="1">[1]!NOM_FEUILLE('Fabrications - PRODCOM'!$A$1)</f>
        <v>Fabrications - PRODCOM</v>
      </c>
      <c r="M100" s="766" t="str">
        <f>Etiquettes!$H$16</f>
        <v>Volume</v>
      </c>
      <c r="N100" s="768" t="str">
        <f t="shared" si="4"/>
        <v>Production de Coulis et purées de tomates = 29 kt (Prodcom - Eurostat)</v>
      </c>
      <c r="O100" s="766" t="str">
        <f>Etiquettes!$I$20</f>
        <v>Robuste</v>
      </c>
      <c r="P100" s="766" t="str">
        <f>Etiquettes!$H$21</f>
        <v>Données collectées</v>
      </c>
      <c r="Q100" s="766" t="str">
        <f>Etiquettes!$H$22</f>
        <v>Donnée collectée (valeur du flux ou coefficient)</v>
      </c>
      <c r="R100" s="120"/>
      <c r="S100" s="913"/>
    </row>
    <row r="101" spans="1:19">
      <c r="A101" s="115" t="str">
        <f>Secteurs!$B$3</f>
        <v>1ère Transformation</v>
      </c>
      <c r="B101" s="116" t="s">
        <v>534</v>
      </c>
      <c r="C101" s="117">
        <f>'Prétraitement fabrications'!F24</f>
        <v>19.882463000000001</v>
      </c>
      <c r="E101" s="119" t="str">
        <f>Etiquettes!$C$10</f>
        <v>kt</v>
      </c>
      <c r="F101" s="767" t="str">
        <f>Etiquettes!$C$7</f>
        <v>Fruits et légumes (hors pommes de terre)</v>
      </c>
      <c r="G101" s="119">
        <f>Etiquettes!$J$9</f>
        <v>2023</v>
      </c>
      <c r="H101" s="767" t="str">
        <f>Etiquettes!$C$8</f>
        <v>France entière</v>
      </c>
      <c r="I101" s="767" t="str">
        <f t="shared" si="3"/>
        <v>Production de Concentré de tomates</v>
      </c>
      <c r="K101" s="123" t="s">
        <v>2507</v>
      </c>
      <c r="L101" s="767" t="str" cm="1">
        <f t="array" aca="1" ref="L101" ca="1">[1]!NOM_FEUILLE('Fabrications - PRODCOM'!$A$1)</f>
        <v>Fabrications - PRODCOM</v>
      </c>
      <c r="M101" s="766" t="str">
        <f>Etiquettes!$H$16</f>
        <v>Volume</v>
      </c>
      <c r="N101" s="768" t="str">
        <f t="shared" si="4"/>
        <v>Production de Concentré de tomates = 20 kt (Prodcom - Eurostat)</v>
      </c>
      <c r="O101" s="766" t="str">
        <f>Etiquettes!$I$20</f>
        <v>Robuste</v>
      </c>
      <c r="P101" s="766" t="str">
        <f>Etiquettes!$H$21</f>
        <v>Données collectées</v>
      </c>
      <c r="Q101" s="766" t="str">
        <f>Etiquettes!$H$22</f>
        <v>Donnée collectée (valeur du flux ou coefficient)</v>
      </c>
      <c r="R101" s="120"/>
      <c r="S101" s="913"/>
    </row>
    <row r="102" spans="1:19">
      <c r="A102" s="115" t="str">
        <f>Secteurs!$B$3</f>
        <v>1ère Transformation</v>
      </c>
      <c r="B102" s="116" t="s">
        <v>536</v>
      </c>
      <c r="C102" s="117">
        <f>'Prétraitement fabrications'!F25</f>
        <v>1.369381</v>
      </c>
      <c r="E102" s="119" t="str">
        <f>Etiquettes!$C$10</f>
        <v>kt</v>
      </c>
      <c r="F102" s="767" t="str">
        <f>Etiquettes!$C$7</f>
        <v>Fruits et légumes (hors pommes de terre)</v>
      </c>
      <c r="G102" s="119">
        <f>Etiquettes!$J$9</f>
        <v>2023</v>
      </c>
      <c r="H102" s="767" t="str">
        <f>Etiquettes!$C$8</f>
        <v>France entière</v>
      </c>
      <c r="I102" s="767" t="str">
        <f t="shared" si="3"/>
        <v>Production de Champignons et truffes, appertisés</v>
      </c>
      <c r="K102" s="123" t="s">
        <v>2507</v>
      </c>
      <c r="L102" s="767" t="str" cm="1">
        <f t="array" aca="1" ref="L102" ca="1">[1]!NOM_FEUILLE('Fabrications - PRODCOM'!$A$1)</f>
        <v>Fabrications - PRODCOM</v>
      </c>
      <c r="M102" s="766" t="str">
        <f>Etiquettes!$H$16</f>
        <v>Volume</v>
      </c>
      <c r="N102" s="768" t="str">
        <f t="shared" si="4"/>
        <v>Production de Champignons et truffes, appertisés = 1 kt (Prodcom - Eurostat)</v>
      </c>
      <c r="O102" s="766" t="str">
        <f>Etiquettes!$I$20</f>
        <v>Robuste</v>
      </c>
      <c r="P102" s="766" t="str">
        <f>Etiquettes!$H$21</f>
        <v>Données collectées</v>
      </c>
      <c r="Q102" s="766" t="str">
        <f>Etiquettes!$H$22</f>
        <v>Donnée collectée (valeur du flux ou coefficient)</v>
      </c>
      <c r="R102" s="120"/>
      <c r="S102" s="913"/>
    </row>
    <row r="103" spans="1:19">
      <c r="A103" s="115" t="str">
        <f>Secteurs!$B$3</f>
        <v>1ère Transformation</v>
      </c>
      <c r="B103" s="116" t="s">
        <v>544</v>
      </c>
      <c r="C103" s="117">
        <f>'Prétraitement fabrications'!F26</f>
        <v>44.664042999999999</v>
      </c>
      <c r="E103" s="119" t="str">
        <f>Etiquettes!$C$10</f>
        <v>kt</v>
      </c>
      <c r="F103" s="767" t="str">
        <f>Etiquettes!$C$7</f>
        <v>Fruits et légumes (hors pommes de terre)</v>
      </c>
      <c r="G103" s="119">
        <f>Etiquettes!$J$9</f>
        <v>2023</v>
      </c>
      <c r="H103" s="767" t="str">
        <f>Etiquettes!$C$8</f>
        <v>France entière</v>
      </c>
      <c r="I103" s="767" t="str">
        <f t="shared" si="3"/>
        <v>Production de Autres légumes et mélanges de légumes, appertisés</v>
      </c>
      <c r="K103" s="123" t="s">
        <v>2507</v>
      </c>
      <c r="L103" s="767" t="str" cm="1">
        <f t="array" aca="1" ref="L103" ca="1">[1]!NOM_FEUILLE('Fabrications - PRODCOM'!$A$1)</f>
        <v>Fabrications - PRODCOM</v>
      </c>
      <c r="M103" s="766" t="str">
        <f>Etiquettes!$H$16</f>
        <v>Volume</v>
      </c>
      <c r="N103" s="768" t="str">
        <f t="shared" si="4"/>
        <v>Production de Autres légumes et mélanges de légumes, appertisés = 45 kt (Prodcom - Eurostat)</v>
      </c>
      <c r="O103" s="766" t="str">
        <f>Etiquettes!$I$20</f>
        <v>Robuste</v>
      </c>
      <c r="P103" s="766" t="str">
        <f>Etiquettes!$H$21</f>
        <v>Données collectées</v>
      </c>
      <c r="Q103" s="766" t="str">
        <f>Etiquettes!$H$22</f>
        <v>Donnée collectée (valeur du flux ou coefficient)</v>
      </c>
      <c r="R103" s="120"/>
      <c r="S103" s="913"/>
    </row>
    <row r="104" spans="1:19">
      <c r="A104" s="115" t="str">
        <f>Secteurs!$B$3</f>
        <v>1ère Transformation</v>
      </c>
      <c r="B104" s="116" t="s">
        <v>548</v>
      </c>
      <c r="C104" s="117">
        <f>'Prétraitement fabrications'!F27</f>
        <v>18.916551999999999</v>
      </c>
      <c r="E104" s="119" t="str">
        <f>Etiquettes!$C$10</f>
        <v>kt</v>
      </c>
      <c r="F104" s="767" t="str">
        <f>Etiquettes!$C$7</f>
        <v>Fruits et légumes (hors pommes de terre)</v>
      </c>
      <c r="G104" s="119">
        <f>Etiquettes!$J$9</f>
        <v>2023</v>
      </c>
      <c r="H104" s="767" t="str">
        <f>Etiquettes!$C$8</f>
        <v>France entière</v>
      </c>
      <c r="I104" s="767" t="str">
        <f t="shared" si="3"/>
        <v>Production de Choucroute, non congelée, appertisée</v>
      </c>
      <c r="K104" s="123" t="s">
        <v>2507</v>
      </c>
      <c r="L104" s="767" t="str" cm="1">
        <f t="array" aca="1" ref="L104" ca="1">[1]!NOM_FEUILLE('Fabrications - PRODCOM'!$A$1)</f>
        <v>Fabrications - PRODCOM</v>
      </c>
      <c r="M104" s="766" t="str">
        <f>Etiquettes!$H$16</f>
        <v>Volume</v>
      </c>
      <c r="N104" s="768" t="str">
        <f t="shared" si="4"/>
        <v>Production de Choucroute, non congelée, appertisée = 19 kt (Prodcom - Eurostat)</v>
      </c>
      <c r="O104" s="766" t="str">
        <f>Etiquettes!$I$20</f>
        <v>Robuste</v>
      </c>
      <c r="P104" s="766" t="str">
        <f>Etiquettes!$H$21</f>
        <v>Données collectées</v>
      </c>
      <c r="Q104" s="766" t="str">
        <f>Etiquettes!$H$22</f>
        <v>Donnée collectée (valeur du flux ou coefficient)</v>
      </c>
      <c r="R104" s="120"/>
      <c r="S104" s="913"/>
    </row>
    <row r="105" spans="1:19">
      <c r="A105" s="115" t="str">
        <f>Secteurs!$B$3</f>
        <v>1ère Transformation</v>
      </c>
      <c r="B105" s="116" t="s">
        <v>552</v>
      </c>
      <c r="C105" s="117" t="e">
        <f>'Prétraitement fabrications'!F28</f>
        <v>#VALUE!</v>
      </c>
      <c r="E105" s="119" t="str">
        <f>Etiquettes!$C$10</f>
        <v>kt</v>
      </c>
      <c r="F105" s="767" t="str">
        <f>Etiquettes!$C$7</f>
        <v>Fruits et légumes (hors pommes de terre)</v>
      </c>
      <c r="G105" s="119">
        <f>Etiquettes!$J$9</f>
        <v>2023</v>
      </c>
      <c r="H105" s="767" t="str">
        <f>Etiquettes!$C$8</f>
        <v>France entière</v>
      </c>
      <c r="I105" s="767" t="str">
        <f t="shared" si="3"/>
        <v>Production de Asperges, non congelées, appertisées</v>
      </c>
      <c r="K105" s="123" t="s">
        <v>2507</v>
      </c>
      <c r="L105" s="767" t="str" cm="1">
        <f t="array" aca="1" ref="L105" ca="1">[1]!NOM_FEUILLE('Fabrications - PRODCOM'!$A$1)</f>
        <v>Fabrications - PRODCOM</v>
      </c>
      <c r="M105" s="766" t="str">
        <f>Etiquettes!$H$16</f>
        <v>Volume</v>
      </c>
      <c r="N105" s="768" t="str">
        <f t="shared" si="4"/>
        <v>Production de Asperges, non congelées, appertisées</v>
      </c>
      <c r="O105" s="766" t="str">
        <f>Etiquettes!$I$20</f>
        <v>Robuste</v>
      </c>
      <c r="P105" s="766" t="str">
        <f>Etiquettes!$H$21</f>
        <v>Données collectées</v>
      </c>
      <c r="Q105" s="766" t="str">
        <f>Etiquettes!$H$22</f>
        <v>Donnée collectée (valeur du flux ou coefficient)</v>
      </c>
      <c r="R105" s="120"/>
      <c r="S105" s="913"/>
    </row>
    <row r="106" spans="1:19">
      <c r="A106" s="115" t="str">
        <f>Secteurs!$B$3</f>
        <v>1ère Transformation</v>
      </c>
      <c r="B106" s="116" t="s">
        <v>555</v>
      </c>
      <c r="C106" s="117">
        <f>'Prétraitement fabrications'!F29</f>
        <v>178.68785399999999</v>
      </c>
      <c r="E106" s="119" t="str">
        <f>Etiquettes!$C$10</f>
        <v>kt</v>
      </c>
      <c r="F106" s="767" t="str">
        <f>Etiquettes!$C$7</f>
        <v>Fruits et légumes (hors pommes de terre)</v>
      </c>
      <c r="G106" s="119">
        <f>Etiquettes!$J$9</f>
        <v>2023</v>
      </c>
      <c r="H106" s="767" t="str">
        <f>Etiquettes!$C$8</f>
        <v>France entière</v>
      </c>
      <c r="I106" s="767" t="str">
        <f t="shared" si="3"/>
        <v>Production de Maïs doux, non congelé, appertisé</v>
      </c>
      <c r="K106" s="123" t="s">
        <v>2507</v>
      </c>
      <c r="L106" s="767" t="str" cm="1">
        <f t="array" aca="1" ref="L106" ca="1">[1]!NOM_FEUILLE('Fabrications - PRODCOM'!$A$1)</f>
        <v>Fabrications - PRODCOM</v>
      </c>
      <c r="M106" s="766" t="str">
        <f>Etiquettes!$H$16</f>
        <v>Volume</v>
      </c>
      <c r="N106" s="768" t="str">
        <f t="shared" si="4"/>
        <v>Production de Maïs doux, non congelé, appertisé = 179 kt (Prodcom - Eurostat)</v>
      </c>
      <c r="O106" s="766" t="str">
        <f>Etiquettes!$I$20</f>
        <v>Robuste</v>
      </c>
      <c r="P106" s="766" t="str">
        <f>Etiquettes!$H$21</f>
        <v>Données collectées</v>
      </c>
      <c r="Q106" s="766" t="str">
        <f>Etiquettes!$H$22</f>
        <v>Donnée collectée (valeur du flux ou coefficient)</v>
      </c>
      <c r="R106" s="120"/>
      <c r="S106" s="913"/>
    </row>
    <row r="107" spans="1:19">
      <c r="A107" s="115" t="str">
        <f>Secteurs!$B$3</f>
        <v>1ère Transformation</v>
      </c>
      <c r="B107" s="116" t="s">
        <v>558</v>
      </c>
      <c r="C107" s="117">
        <f>'Prétraitement fabrications'!F30</f>
        <v>496.39891299999999</v>
      </c>
      <c r="E107" s="119" t="str">
        <f>Etiquettes!$C$10</f>
        <v>kt</v>
      </c>
      <c r="F107" s="767" t="str">
        <f>Etiquettes!$C$7</f>
        <v>Fruits et légumes (hors pommes de terre)</v>
      </c>
      <c r="G107" s="119">
        <f>Etiquettes!$J$9</f>
        <v>2023</v>
      </c>
      <c r="H107" s="767" t="str">
        <f>Etiquettes!$C$8</f>
        <v>France entière</v>
      </c>
      <c r="I107" s="767" t="str">
        <f t="shared" si="3"/>
        <v>Production de Autres légumes et mélanges de légumes, non congelés</v>
      </c>
      <c r="K107" s="123" t="s">
        <v>2507</v>
      </c>
      <c r="L107" s="767" t="str" cm="1">
        <f t="array" aca="1" ref="L107" ca="1">[1]!NOM_FEUILLE('Fabrications - PRODCOM'!$A$1)</f>
        <v>Fabrications - PRODCOM</v>
      </c>
      <c r="M107" s="766" t="str">
        <f>Etiquettes!$H$16</f>
        <v>Volume</v>
      </c>
      <c r="N107" s="768" t="str">
        <f t="shared" si="4"/>
        <v>Production de Autres légumes et mélanges de légumes, non congelés = 496 kt (Prodcom - Eurostat)</v>
      </c>
      <c r="O107" s="766" t="str">
        <f>Etiquettes!$I$20</f>
        <v>Robuste</v>
      </c>
      <c r="P107" s="766" t="str">
        <f>Etiquettes!$H$21</f>
        <v>Données collectées</v>
      </c>
      <c r="Q107" s="766" t="str">
        <f>Etiquettes!$H$22</f>
        <v>Donnée collectée (valeur du flux ou coefficient)</v>
      </c>
      <c r="R107" s="120"/>
      <c r="S107" s="913"/>
    </row>
    <row r="108" spans="1:19">
      <c r="A108" s="115" t="str">
        <f>Secteurs!$B$3</f>
        <v>1ère Transformation</v>
      </c>
      <c r="B108" s="116" t="s">
        <v>562</v>
      </c>
      <c r="C108" s="117" t="e">
        <f>'Prétraitement fabrications'!F31</f>
        <v>#VALUE!</v>
      </c>
      <c r="E108" s="119" t="str">
        <f>Etiquettes!$C$10</f>
        <v>kt</v>
      </c>
      <c r="F108" s="767" t="str">
        <f>Etiquettes!$C$7</f>
        <v>Fruits et légumes (hors pommes de terre)</v>
      </c>
      <c r="G108" s="119">
        <f>Etiquettes!$J$9</f>
        <v>2023</v>
      </c>
      <c r="H108" s="767" t="str">
        <f>Etiquettes!$C$8</f>
        <v>France entière</v>
      </c>
      <c r="I108" s="767" t="str">
        <f t="shared" si="3"/>
        <v>Production de Fruits et légumes conservés dans le vinaigre</v>
      </c>
      <c r="K108" s="123" t="s">
        <v>2507</v>
      </c>
      <c r="L108" s="767" t="str" cm="1">
        <f t="array" aca="1" ref="L108" ca="1">[1]!NOM_FEUILLE('Fabrications - PRODCOM'!$A$1)</f>
        <v>Fabrications - PRODCOM</v>
      </c>
      <c r="M108" s="766" t="str">
        <f>Etiquettes!$H$16</f>
        <v>Volume</v>
      </c>
      <c r="N108" s="768" t="str">
        <f t="shared" si="4"/>
        <v>Production de Fruits et légumes conservés dans le vinaigre</v>
      </c>
      <c r="O108" s="766" t="str">
        <f>Etiquettes!$I$20</f>
        <v>Robuste</v>
      </c>
      <c r="P108" s="766" t="str">
        <f>Etiquettes!$H$21</f>
        <v>Données collectées</v>
      </c>
      <c r="Q108" s="766" t="str">
        <f>Etiquettes!$H$22</f>
        <v>Donnée collectée (valeur du flux ou coefficient)</v>
      </c>
      <c r="R108" s="120"/>
      <c r="S108" s="913"/>
    </row>
    <row r="109" spans="1:19">
      <c r="A109" s="115" t="str">
        <f>Secteurs!$B$3</f>
        <v>1ère Transformation</v>
      </c>
      <c r="B109" s="116" t="s">
        <v>568</v>
      </c>
      <c r="C109" s="117">
        <f>'Prétraitement fabrications'!F32</f>
        <v>59.157330000000002</v>
      </c>
      <c r="E109" s="119" t="str">
        <f>Etiquettes!$C$10</f>
        <v>kt</v>
      </c>
      <c r="F109" s="767" t="str">
        <f>Etiquettes!$C$7</f>
        <v>Fruits et légumes (hors pommes de terre)</v>
      </c>
      <c r="G109" s="119">
        <f>Etiquettes!$J$9</f>
        <v>2023</v>
      </c>
      <c r="H109" s="767" t="str">
        <f>Etiquettes!$C$8</f>
        <v>France entière</v>
      </c>
      <c r="I109" s="767" t="str">
        <f t="shared" si="3"/>
        <v>Production de Fruits crus ou cuits, congelés ou surgelés</v>
      </c>
      <c r="K109" s="123" t="s">
        <v>2507</v>
      </c>
      <c r="L109" s="767" t="str" cm="1">
        <f t="array" aca="1" ref="L109" ca="1">[1]!NOM_FEUILLE('Fabrications - PRODCOM'!$A$1)</f>
        <v>Fabrications - PRODCOM</v>
      </c>
      <c r="M109" s="766" t="str">
        <f>Etiquettes!$H$16</f>
        <v>Volume</v>
      </c>
      <c r="N109" s="768" t="str">
        <f t="shared" si="4"/>
        <v>Production de Fruits crus ou cuits, congelés ou surgelés = 59 kt (Prodcom - Eurostat)</v>
      </c>
      <c r="O109" s="766" t="str">
        <f>Etiquettes!$I$20</f>
        <v>Robuste</v>
      </c>
      <c r="P109" s="766" t="str">
        <f>Etiquettes!$H$21</f>
        <v>Données collectées</v>
      </c>
      <c r="Q109" s="766" t="str">
        <f>Etiquettes!$H$22</f>
        <v>Donnée collectée (valeur du flux ou coefficient)</v>
      </c>
      <c r="R109" s="120"/>
      <c r="S109" s="913"/>
    </row>
    <row r="110" spans="1:19">
      <c r="A110" s="115" t="str">
        <f>Secteurs!$B$3</f>
        <v>1ère Transformation</v>
      </c>
      <c r="B110" s="116" t="s">
        <v>574</v>
      </c>
      <c r="C110" s="117">
        <f>'Prétraitement fabrications'!F33</f>
        <v>9.6453489999999995</v>
      </c>
      <c r="E110" s="119" t="str">
        <f>Etiquettes!$C$10</f>
        <v>kt</v>
      </c>
      <c r="F110" s="767" t="str">
        <f>Etiquettes!$C$7</f>
        <v>Fruits et légumes (hors pommes de terre)</v>
      </c>
      <c r="G110" s="119">
        <f>Etiquettes!$J$9</f>
        <v>2023</v>
      </c>
      <c r="H110" s="767" t="str">
        <f>Etiquettes!$C$8</f>
        <v>France entière</v>
      </c>
      <c r="I110" s="767" t="str">
        <f t="shared" si="3"/>
        <v>Production de Confitures, marmelades, gelées, purées et pâtes d'agrumes, obtenues par cuisson</v>
      </c>
      <c r="K110" s="123" t="s">
        <v>2507</v>
      </c>
      <c r="L110" s="767" t="str" cm="1">
        <f t="array" aca="1" ref="L110" ca="1">[1]!NOM_FEUILLE('Fabrications - PRODCOM'!$A$1)</f>
        <v>Fabrications - PRODCOM</v>
      </c>
      <c r="M110" s="766" t="str">
        <f>Etiquettes!$H$16</f>
        <v>Volume</v>
      </c>
      <c r="N110" s="768" t="str">
        <f t="shared" si="4"/>
        <v>Production de Confitures, marmelades, gelées, purées et pâtes d'agrumes, obtenues par cuisson = 10 kt (Prodcom - Eurostat)</v>
      </c>
      <c r="O110" s="766" t="str">
        <f>Etiquettes!$I$20</f>
        <v>Robuste</v>
      </c>
      <c r="P110" s="766" t="str">
        <f>Etiquettes!$H$21</f>
        <v>Données collectées</v>
      </c>
      <c r="Q110" s="766" t="str">
        <f>Etiquettes!$H$22</f>
        <v>Donnée collectée (valeur du flux ou coefficient)</v>
      </c>
      <c r="R110" s="120"/>
      <c r="S110" s="913"/>
    </row>
    <row r="111" spans="1:19">
      <c r="A111" s="115" t="str">
        <f>Secteurs!$B$3</f>
        <v>1ère Transformation</v>
      </c>
      <c r="B111" s="116" t="s">
        <v>577</v>
      </c>
      <c r="C111" s="117">
        <f>'Prétraitement fabrications'!F34</f>
        <v>605.36172699999997</v>
      </c>
      <c r="E111" s="119" t="str">
        <f>Etiquettes!$C$10</f>
        <v>kt</v>
      </c>
      <c r="F111" s="767" t="str">
        <f>Etiquettes!$C$7</f>
        <v>Fruits et légumes (hors pommes de terre)</v>
      </c>
      <c r="G111" s="119">
        <f>Etiquettes!$J$9</f>
        <v>2023</v>
      </c>
      <c r="H111" s="767" t="str">
        <f>Etiquettes!$C$8</f>
        <v>France entière</v>
      </c>
      <c r="I111" s="767" t="str">
        <f t="shared" si="3"/>
        <v>Production de Confitures, marmelades, gelées, purées et pâtes de fruits à coque et de fruits autres qu'agrumes, obtenues par cuisson</v>
      </c>
      <c r="K111" s="123" t="s">
        <v>2507</v>
      </c>
      <c r="L111" s="767" t="str" cm="1">
        <f t="array" aca="1" ref="L111" ca="1">[1]!NOM_FEUILLE('Fabrications - PRODCOM'!$A$1)</f>
        <v>Fabrications - PRODCOM</v>
      </c>
      <c r="M111" s="766" t="str">
        <f>Etiquettes!$H$16</f>
        <v>Volume</v>
      </c>
      <c r="N111" s="768" t="str">
        <f t="shared" si="4"/>
        <v>Production de Confitures, marmelades, gelées, purées et pâtes de fruits à coque et de fruits autres qu'agrumes, obtenues par cuisson = 605 kt (Prodcom - Eurostat)</v>
      </c>
      <c r="O111" s="766" t="str">
        <f>Etiquettes!$I$20</f>
        <v>Robuste</v>
      </c>
      <c r="P111" s="766" t="str">
        <f>Etiquettes!$H$21</f>
        <v>Données collectées</v>
      </c>
      <c r="Q111" s="766" t="str">
        <f>Etiquettes!$H$22</f>
        <v>Donnée collectée (valeur du flux ou coefficient)</v>
      </c>
      <c r="R111" s="120"/>
      <c r="S111" s="913"/>
    </row>
    <row r="112" spans="1:19">
      <c r="A112" s="115" t="str">
        <f>Secteurs!$B$3</f>
        <v>1ère Transformation</v>
      </c>
      <c r="B112" s="116" t="s">
        <v>582</v>
      </c>
      <c r="C112" s="117">
        <f>'Prétraitement fabrications'!F35</f>
        <v>0</v>
      </c>
      <c r="E112" s="119" t="str">
        <f>Etiquettes!$C$10</f>
        <v>kt</v>
      </c>
      <c r="F112" s="767" t="str">
        <f>Etiquettes!$C$7</f>
        <v>Fruits et légumes (hors pommes de terre)</v>
      </c>
      <c r="G112" s="119">
        <f>Etiquettes!$J$9</f>
        <v>2023</v>
      </c>
      <c r="H112" s="767" t="str">
        <f>Etiquettes!$C$8</f>
        <v>France entière</v>
      </c>
      <c r="I112" s="767" t="str">
        <f t="shared" si="3"/>
        <v>Production de Arachides, grillées, salées ou autrement préparées et beurre d'arachide</v>
      </c>
      <c r="K112" s="123" t="s">
        <v>2507</v>
      </c>
      <c r="L112" s="767" t="str" cm="1">
        <f t="array" aca="1" ref="L112" ca="1">[1]!NOM_FEUILLE('Fabrications - PRODCOM'!$A$1)</f>
        <v>Fabrications - PRODCOM</v>
      </c>
      <c r="M112" s="766" t="str">
        <f>Etiquettes!$H$16</f>
        <v>Volume</v>
      </c>
      <c r="N112" s="768" t="str">
        <f t="shared" si="4"/>
        <v>Production de Arachides, grillées, salées ou autrement préparées et beurre d'arachide = 0 kt (Prodcom - Eurostat)</v>
      </c>
      <c r="O112" s="766" t="str">
        <f>Etiquettes!$I$20</f>
        <v>Robuste</v>
      </c>
      <c r="P112" s="766" t="str">
        <f>Etiquettes!$H$21</f>
        <v>Données collectées</v>
      </c>
      <c r="Q112" s="766" t="str">
        <f>Etiquettes!$H$22</f>
        <v>Donnée collectée (valeur du flux ou coefficient)</v>
      </c>
      <c r="R112" s="120"/>
      <c r="S112" s="913"/>
    </row>
    <row r="113" spans="1:19">
      <c r="A113" s="115" t="str">
        <f>Secteurs!$B$3</f>
        <v>1ère Transformation</v>
      </c>
      <c r="B113" s="116" t="s">
        <v>585</v>
      </c>
      <c r="C113" s="117">
        <f>'Prétraitement fabrications'!F36</f>
        <v>7.7452249999999996</v>
      </c>
      <c r="E113" s="119" t="str">
        <f>Etiquettes!$C$10</f>
        <v>kt</v>
      </c>
      <c r="F113" s="767" t="str">
        <f>Etiquettes!$C$7</f>
        <v>Fruits et légumes (hors pommes de terre)</v>
      </c>
      <c r="G113" s="119">
        <f>Etiquettes!$J$9</f>
        <v>2023</v>
      </c>
      <c r="H113" s="767" t="str">
        <f>Etiquettes!$C$8</f>
        <v>France entière</v>
      </c>
      <c r="I113" s="767" t="str">
        <f t="shared" si="3"/>
        <v>Production de Autres fruits à coque et autres graines, y compris les mélanges, grillés, salés ou autrement préparés</v>
      </c>
      <c r="K113" s="123" t="s">
        <v>2507</v>
      </c>
      <c r="L113" s="767" t="str" cm="1">
        <f t="array" aca="1" ref="L113" ca="1">[1]!NOM_FEUILLE('Fabrications - PRODCOM'!$A$1)</f>
        <v>Fabrications - PRODCOM</v>
      </c>
      <c r="M113" s="766" t="str">
        <f>Etiquettes!$H$16</f>
        <v>Volume</v>
      </c>
      <c r="N113" s="768" t="str">
        <f t="shared" si="4"/>
        <v>Production de Autres fruits à coque et autres graines, y compris les mélanges, grillés, salés ou autrement préparés = 8 kt (Prodcom - Eurostat)</v>
      </c>
      <c r="O113" s="766" t="str">
        <f>Etiquettes!$I$20</f>
        <v>Robuste</v>
      </c>
      <c r="P113" s="766" t="str">
        <f>Etiquettes!$H$21</f>
        <v>Données collectées</v>
      </c>
      <c r="Q113" s="766" t="str">
        <f>Etiquettes!$H$22</f>
        <v>Donnée collectée (valeur du flux ou coefficient)</v>
      </c>
      <c r="R113" s="120"/>
      <c r="S113" s="913"/>
    </row>
    <row r="114" spans="1:19">
      <c r="A114" s="115" t="str">
        <f>Secteurs!$B$3</f>
        <v>1ère Transformation</v>
      </c>
      <c r="B114" s="116" t="s">
        <v>590</v>
      </c>
      <c r="C114" s="117">
        <f>'Prétraitement fabrications'!F37</f>
        <v>0</v>
      </c>
      <c r="E114" s="119" t="str">
        <f>Etiquettes!$C$10</f>
        <v>kt</v>
      </c>
      <c r="F114" s="767" t="str">
        <f>Etiquettes!$C$7</f>
        <v>Fruits et légumes (hors pommes de terre)</v>
      </c>
      <c r="G114" s="119">
        <f>Etiquettes!$J$9</f>
        <v>2023</v>
      </c>
      <c r="H114" s="767" t="str">
        <f>Etiquettes!$C$8</f>
        <v>France entière</v>
      </c>
      <c r="I114" s="767" t="str">
        <f t="shared" si="3"/>
        <v>Production de Écorces d'agrumes ou de melons, traitées pour une conservation temporaire, impropres à une consommation immédiate</v>
      </c>
      <c r="K114" s="123" t="s">
        <v>2507</v>
      </c>
      <c r="L114" s="767" t="str" cm="1">
        <f t="array" aca="1" ref="L114" ca="1">[1]!NOM_FEUILLE('Fabrications - PRODCOM'!$A$1)</f>
        <v>Fabrications - PRODCOM</v>
      </c>
      <c r="M114" s="766" t="str">
        <f>Etiquettes!$H$16</f>
        <v>Volume</v>
      </c>
      <c r="N114" s="768" t="str">
        <f t="shared" si="4"/>
        <v>Production de Écorces d'agrumes ou de melons, traitées pour une conservation temporaire, impropres à une consommation immédiate = 0 kt (Prodcom - Eurostat)</v>
      </c>
      <c r="O114" s="766" t="str">
        <f>Etiquettes!$I$20</f>
        <v>Robuste</v>
      </c>
      <c r="P114" s="766" t="str">
        <f>Etiquettes!$H$21</f>
        <v>Données collectées</v>
      </c>
      <c r="Q114" s="766" t="str">
        <f>Etiquettes!$H$22</f>
        <v>Donnée collectée (valeur du flux ou coefficient)</v>
      </c>
      <c r="R114" s="120"/>
      <c r="S114" s="913"/>
    </row>
    <row r="115" spans="1:19">
      <c r="A115" s="115" t="str">
        <f>Secteurs!$B$3</f>
        <v>1ère Transformation</v>
      </c>
      <c r="B115" s="116" t="s">
        <v>592</v>
      </c>
      <c r="C115" s="117">
        <f>'Prétraitement fabrications'!F38</f>
        <v>0</v>
      </c>
      <c r="E115" s="119" t="str">
        <f>Etiquettes!$C$10</f>
        <v>kt</v>
      </c>
      <c r="F115" s="767" t="str">
        <f>Etiquettes!$C$7</f>
        <v>Fruits et légumes (hors pommes de terre)</v>
      </c>
      <c r="G115" s="119">
        <f>Etiquettes!$J$9</f>
        <v>2023</v>
      </c>
      <c r="H115" s="767" t="str">
        <f>Etiquettes!$C$8</f>
        <v>France entière</v>
      </c>
      <c r="I115" s="767" t="str">
        <f t="shared" si="3"/>
        <v>Production de Autres fruits et fruits à coque, traités pour une conservation temporaire, impropres à une consommation immédiate</v>
      </c>
      <c r="K115" s="123" t="s">
        <v>2507</v>
      </c>
      <c r="L115" s="767" t="str" cm="1">
        <f t="array" aca="1" ref="L115" ca="1">[1]!NOM_FEUILLE('Fabrications - PRODCOM'!$A$1)</f>
        <v>Fabrications - PRODCOM</v>
      </c>
      <c r="M115" s="766" t="str">
        <f>Etiquettes!$H$16</f>
        <v>Volume</v>
      </c>
      <c r="N115" s="768" t="str">
        <f t="shared" si="4"/>
        <v>Production de Autres fruits et fruits à coque, traités pour une conservation temporaire, impropres à une consommation immédiate = 0 kt (Prodcom - Eurostat)</v>
      </c>
      <c r="O115" s="766" t="str">
        <f>Etiquettes!$I$20</f>
        <v>Robuste</v>
      </c>
      <c r="P115" s="766" t="str">
        <f>Etiquettes!$H$21</f>
        <v>Données collectées</v>
      </c>
      <c r="Q115" s="766" t="str">
        <f>Etiquettes!$H$22</f>
        <v>Donnée collectée (valeur du flux ou coefficient)</v>
      </c>
      <c r="R115" s="120"/>
      <c r="S115" s="913"/>
    </row>
    <row r="116" spans="1:19">
      <c r="A116" s="115" t="str">
        <f>Secteurs!$B$3</f>
        <v>1ère Transformation</v>
      </c>
      <c r="B116" s="116" t="s">
        <v>624</v>
      </c>
      <c r="C116" s="117" t="e">
        <f>'Prétraitement fabrications'!F39</f>
        <v>#VALUE!</v>
      </c>
      <c r="E116" s="119" t="str">
        <f>Etiquettes!$C$10</f>
        <v>kt</v>
      </c>
      <c r="F116" s="767" t="str">
        <f>Etiquettes!$C$7</f>
        <v>Fruits et légumes (hors pommes de terre)</v>
      </c>
      <c r="G116" s="119">
        <f>Etiquettes!$J$9</f>
        <v>2023</v>
      </c>
      <c r="H116" s="767" t="str">
        <f>Etiquettes!$C$8</f>
        <v>France entière</v>
      </c>
      <c r="I116" s="767" t="str">
        <f t="shared" si="3"/>
        <v>Production de Raisins, séchés</v>
      </c>
      <c r="K116" s="123" t="s">
        <v>2507</v>
      </c>
      <c r="L116" s="767" t="str" cm="1">
        <f t="array" aca="1" ref="L116" ca="1">[1]!NOM_FEUILLE('Fabrications - PRODCOM'!$A$1)</f>
        <v>Fabrications - PRODCOM</v>
      </c>
      <c r="M116" s="766" t="str">
        <f>Etiquettes!$H$16</f>
        <v>Volume</v>
      </c>
      <c r="N116" s="768" t="str">
        <f t="shared" si="4"/>
        <v>Production de Raisins, séchés</v>
      </c>
      <c r="O116" s="766" t="str">
        <f>Etiquettes!$I$20</f>
        <v>Robuste</v>
      </c>
      <c r="P116" s="766" t="str">
        <f>Etiquettes!$H$21</f>
        <v>Données collectées</v>
      </c>
      <c r="Q116" s="766" t="str">
        <f>Etiquettes!$H$22</f>
        <v>Donnée collectée (valeur du flux ou coefficient)</v>
      </c>
      <c r="R116" s="120"/>
      <c r="S116" s="913"/>
    </row>
    <row r="117" spans="1:19">
      <c r="A117" s="115" t="str">
        <f>Secteurs!$B$3</f>
        <v>1ère Transformation</v>
      </c>
      <c r="B117" s="116" t="s">
        <v>2803</v>
      </c>
      <c r="C117" s="117">
        <f>'Prétraitement fabrications'!F40</f>
        <v>31.563486000000001</v>
      </c>
      <c r="E117" s="119" t="str">
        <f>Etiquettes!$C$10</f>
        <v>kt</v>
      </c>
      <c r="F117" s="767" t="str">
        <f>Etiquettes!$C$7</f>
        <v>Fruits et légumes (hors pommes de terre)</v>
      </c>
      <c r="G117" s="119">
        <f>Etiquettes!$J$9</f>
        <v>2023</v>
      </c>
      <c r="H117" s="767" t="str">
        <f>Etiquettes!$C$8</f>
        <v>France entière</v>
      </c>
      <c r="I117" s="767" t="str">
        <f t="shared" si="3"/>
        <v>Production de Autres fruits secs ; mélanges de noix séchées et ou de fruits secs</v>
      </c>
      <c r="K117" s="123" t="s">
        <v>2507</v>
      </c>
      <c r="L117" s="767" t="str" cm="1">
        <f t="array" aca="1" ref="L117" ca="1">[1]!NOM_FEUILLE('Fabrications - PRODCOM'!$A$1)</f>
        <v>Fabrications - PRODCOM</v>
      </c>
      <c r="M117" s="766" t="str">
        <f>Etiquettes!$H$16</f>
        <v>Volume</v>
      </c>
      <c r="N117" s="768" t="str">
        <f t="shared" si="4"/>
        <v>Production de Autres fruits secs ; mélanges de noix séchées et ou de fruits secs = 32 kt (Prodcom - Eurostat)</v>
      </c>
      <c r="O117" s="766" t="str">
        <f>Etiquettes!$I$20</f>
        <v>Robuste</v>
      </c>
      <c r="P117" s="766" t="str">
        <f>Etiquettes!$H$21</f>
        <v>Données collectées</v>
      </c>
      <c r="Q117" s="766" t="str">
        <f>Etiquettes!$H$22</f>
        <v>Donnée collectée (valeur du flux ou coefficient)</v>
      </c>
      <c r="R117" s="120"/>
      <c r="S117" s="913"/>
    </row>
    <row r="118" spans="1:19">
      <c r="A118" s="115" t="str">
        <f>Secteurs!$B$3</f>
        <v>1ère Transformation</v>
      </c>
      <c r="B118" s="116" t="s">
        <v>657</v>
      </c>
      <c r="C118" s="117">
        <f>'Prétraitement fabrications'!F41</f>
        <v>77.420805999999999</v>
      </c>
      <c r="E118" s="119" t="str">
        <f>Etiquettes!$C$10</f>
        <v>kt</v>
      </c>
      <c r="F118" s="767" t="str">
        <f>Etiquettes!$C$7</f>
        <v>Fruits et légumes (hors pommes de terre)</v>
      </c>
      <c r="G118" s="119">
        <f>Etiquettes!$J$9</f>
        <v>2023</v>
      </c>
      <c r="H118" s="767" t="str">
        <f>Etiquettes!$C$8</f>
        <v>France entière</v>
      </c>
      <c r="I118" s="767" t="str">
        <f t="shared" si="3"/>
        <v>Production de Autres fruits, préparés ou conservés (à l’exclusion du Müsli)</v>
      </c>
      <c r="K118" s="123" t="s">
        <v>2507</v>
      </c>
      <c r="L118" s="767" t="str" cm="1">
        <f t="array" aca="1" ref="L118" ca="1">[1]!NOM_FEUILLE('Fabrications - PRODCOM'!$A$1)</f>
        <v>Fabrications - PRODCOM</v>
      </c>
      <c r="M118" s="766" t="str">
        <f>Etiquettes!$H$16</f>
        <v>Volume</v>
      </c>
      <c r="N118" s="768" t="str">
        <f t="shared" si="4"/>
        <v>Production de Autres fruits, préparés ou conservés (à l’exclusion du Müsli) = 77 kt (Prodcom - Eurostat)</v>
      </c>
      <c r="O118" s="766" t="str">
        <f>Etiquettes!$I$20</f>
        <v>Robuste</v>
      </c>
      <c r="P118" s="766" t="str">
        <f>Etiquettes!$H$21</f>
        <v>Données collectées</v>
      </c>
      <c r="Q118" s="766" t="str">
        <f>Etiquettes!$H$22</f>
        <v>Donnée collectée (valeur du flux ou coefficient)</v>
      </c>
      <c r="R118" s="120"/>
      <c r="S118" s="913"/>
    </row>
  </sheetData>
  <mergeCells count="1">
    <mergeCell ref="S2:S118"/>
  </mergeCells>
  <pageMargins left="0.7" right="0.7" top="0.75" bottom="0.75" header="0.51180555555555496" footer="0.51180555555555496"/>
  <pageSetup paperSize="9" firstPageNumber="0"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26395-2F2B-4765-8944-A2CF1C070198}">
  <dimension ref="A1:J70"/>
  <sheetViews>
    <sheetView topLeftCell="A37" workbookViewId="0">
      <selection activeCell="A41" sqref="A41:XFD41"/>
    </sheetView>
  </sheetViews>
  <sheetFormatPr baseColWidth="10" defaultRowHeight="14.4"/>
  <cols>
    <col min="2" max="2" width="12.6640625" customWidth="1"/>
    <col min="3" max="3" width="123.109375" customWidth="1"/>
  </cols>
  <sheetData>
    <row r="1" spans="1:10">
      <c r="A1" s="908" t="s">
        <v>1988</v>
      </c>
      <c r="B1" s="908"/>
      <c r="C1" s="908"/>
      <c r="D1" s="908" t="s">
        <v>2408</v>
      </c>
      <c r="E1" s="908"/>
      <c r="F1" s="908"/>
    </row>
    <row r="2" spans="1:10">
      <c r="A2" t="s">
        <v>1989</v>
      </c>
      <c r="C2" t="s">
        <v>816</v>
      </c>
      <c r="D2">
        <v>2015</v>
      </c>
      <c r="E2">
        <v>2019</v>
      </c>
      <c r="F2">
        <v>2023</v>
      </c>
    </row>
    <row r="3" spans="1:10">
      <c r="B3" s="909" t="s">
        <v>438</v>
      </c>
      <c r="C3" t="str">
        <f>'Fabrications - PRODCOM'!B17</f>
        <v>Jus de tomate</v>
      </c>
      <c r="D3" s="770">
        <f>'Fabrications - PRODCOM'!C17/10^6</f>
        <v>10.369925</v>
      </c>
      <c r="E3" s="770">
        <f>'Fabrications - PRODCOM'!D17/10^6</f>
        <v>8.0305</v>
      </c>
      <c r="F3" s="770">
        <f>'Fabrications - PRODCOM'!E17/10^6</f>
        <v>12.5525</v>
      </c>
      <c r="I3" t="s">
        <v>2415</v>
      </c>
    </row>
    <row r="4" spans="1:10">
      <c r="B4" s="909"/>
      <c r="C4" t="str">
        <f>'Fabrications - PRODCOM'!B18</f>
        <v>Jus d’orange, non concentré, congelé</v>
      </c>
      <c r="D4" s="770" t="e">
        <f>'Fabrications - PRODCOM'!C18/10^6</f>
        <v>#VALUE!</v>
      </c>
      <c r="E4" s="770" t="e">
        <f>'Fabrications - PRODCOM'!D18/10^6</f>
        <v>#VALUE!</v>
      </c>
      <c r="F4" s="770">
        <f>'Fabrications - PRODCOM'!E18/10^6</f>
        <v>0</v>
      </c>
      <c r="I4" t="s">
        <v>2416</v>
      </c>
      <c r="J4" t="s">
        <v>2417</v>
      </c>
    </row>
    <row r="5" spans="1:10">
      <c r="B5" s="909"/>
      <c r="C5" t="str">
        <f>'Fabrications - PRODCOM'!B19</f>
        <v>Jus d’orange, non concentré, non congelé</v>
      </c>
      <c r="D5" s="770">
        <f>'Fabrications - PRODCOM'!C19/10^6</f>
        <v>575.02039600000001</v>
      </c>
      <c r="E5" s="770">
        <f>'Fabrications - PRODCOM'!D19/10^6</f>
        <v>444.69049999999999</v>
      </c>
      <c r="F5" s="770">
        <f>'Fabrications - PRODCOM'!E19/10^6</f>
        <v>362.59859999999998</v>
      </c>
      <c r="I5" t="s">
        <v>2418</v>
      </c>
    </row>
    <row r="6" spans="1:10">
      <c r="B6" s="909"/>
      <c r="C6" t="str">
        <f>'Fabrications - PRODCOM'!B20</f>
        <v>Jus d’orange n.c.a.</v>
      </c>
      <c r="D6" s="770" t="e">
        <f>'Fabrications - PRODCOM'!C20/10^6</f>
        <v>#VALUE!</v>
      </c>
      <c r="E6" s="770">
        <f>'Fabrications - PRODCOM'!D20/10^6</f>
        <v>0</v>
      </c>
      <c r="F6" s="770">
        <f>'Fabrications - PRODCOM'!E20/10^6</f>
        <v>23.229700000000001</v>
      </c>
      <c r="I6" t="s">
        <v>2419</v>
      </c>
    </row>
    <row r="7" spans="1:10">
      <c r="B7" s="909"/>
      <c r="C7" t="str">
        <f>'Fabrications - PRODCOM'!B21</f>
        <v>Jus de pamplemousse</v>
      </c>
      <c r="D7" s="770">
        <f>'Fabrications - PRODCOM'!C21/10^6</f>
        <v>31.00057</v>
      </c>
      <c r="E7" s="770">
        <f>'Fabrications - PRODCOM'!D21/10^6</f>
        <v>22.715699999999998</v>
      </c>
      <c r="F7" s="770">
        <f>'Fabrications - PRODCOM'!E21/10^6</f>
        <v>19.1859</v>
      </c>
      <c r="I7" t="s">
        <v>2420</v>
      </c>
      <c r="J7" t="s">
        <v>2421</v>
      </c>
    </row>
    <row r="8" spans="1:10">
      <c r="B8" s="909"/>
      <c r="C8" t="str">
        <f>'Fabrications - PRODCOM'!B22</f>
        <v>Jus d’ananas</v>
      </c>
      <c r="D8" s="770">
        <f>'Fabrications - PRODCOM'!C22/10^6</f>
        <v>45.632626000000002</v>
      </c>
      <c r="E8" s="770">
        <f>'Fabrications - PRODCOM'!D22/10^6</f>
        <v>43.961799999999997</v>
      </c>
      <c r="F8" s="770">
        <f>'Fabrications - PRODCOM'!E22/10^6</f>
        <v>51.535800000000002</v>
      </c>
    </row>
    <row r="9" spans="1:10">
      <c r="B9" s="909"/>
      <c r="C9" t="str">
        <f>'Fabrications - PRODCOM'!B23</f>
        <v>Jus de raisin, y compris le moût</v>
      </c>
      <c r="D9" s="770">
        <f>'Fabrications - PRODCOM'!C23/10^6</f>
        <v>29.631288000000001</v>
      </c>
      <c r="E9" s="770">
        <f>'Fabrications - PRODCOM'!D23/10^6</f>
        <v>22.160399999999999</v>
      </c>
      <c r="F9" s="770">
        <f>'Fabrications - PRODCOM'!E23/10^6</f>
        <v>39.817900000000002</v>
      </c>
    </row>
    <row r="10" spans="1:10">
      <c r="B10" s="909"/>
      <c r="C10" t="str">
        <f>'Fabrications - PRODCOM'!B24</f>
        <v>Jus de pomme</v>
      </c>
      <c r="D10" s="770">
        <f>'Fabrications - PRODCOM'!C24/10^6</f>
        <v>142.97568699999999</v>
      </c>
      <c r="E10" s="770">
        <f>'Fabrications - PRODCOM'!D24/10^6</f>
        <v>129.23920000000001</v>
      </c>
      <c r="F10" s="770">
        <f>'Fabrications - PRODCOM'!E24/10^6</f>
        <v>211.85159999999999</v>
      </c>
      <c r="I10" t="s">
        <v>19</v>
      </c>
    </row>
    <row r="11" spans="1:10">
      <c r="B11" s="909"/>
      <c r="C11" t="str">
        <f>'Fabrications - PRODCOM'!B25</f>
        <v>Mélanges de jus de fruits et légumes</v>
      </c>
      <c r="D11" s="770">
        <f>'Fabrications - PRODCOM'!C25/10^6</f>
        <v>229.87520599999999</v>
      </c>
      <c r="E11" s="770">
        <f>'Fabrications - PRODCOM'!D25/10^6</f>
        <v>188.84030000000001</v>
      </c>
      <c r="F11" s="770">
        <f>'Fabrications - PRODCOM'!E25/10^6</f>
        <v>166.2208</v>
      </c>
      <c r="I11" t="s">
        <v>2422</v>
      </c>
    </row>
    <row r="12" spans="1:10">
      <c r="B12" s="909"/>
      <c r="C12" t="str">
        <f>'Fabrications - PRODCOM'!B26</f>
        <v>Jus de tout autre agrume (à l’exclusion des oranges et pamplemousses), non concentré</v>
      </c>
      <c r="D12" s="770">
        <f>'Fabrications - PRODCOM'!C26/10^6</f>
        <v>25.541004000000001</v>
      </c>
      <c r="E12" s="770">
        <f>'Fabrications - PRODCOM'!D26/10^6</f>
        <v>37.916200000000003</v>
      </c>
      <c r="F12" s="770">
        <f>'Fabrications - PRODCOM'!E26/10^6</f>
        <v>22.473500000000001</v>
      </c>
      <c r="I12" t="s">
        <v>2423</v>
      </c>
    </row>
    <row r="13" spans="1:10">
      <c r="B13" s="909"/>
      <c r="C13" t="str">
        <f>'Fabrications - PRODCOM'!B27</f>
        <v>Jus de tout autre fruit ou légume (à l’exclusion des oranges, pamplemousses, ananas, tomates, raisin et pommes), non concentré, non fermenté, sans addition d’alcool</v>
      </c>
      <c r="D13" s="770">
        <f>'Fabrications - PRODCOM'!C27/10^6</f>
        <v>12.738569999999999</v>
      </c>
      <c r="E13" s="770">
        <f>'Fabrications - PRODCOM'!D27/10^6</f>
        <v>25.221724999999999</v>
      </c>
      <c r="F13" s="770">
        <f>'Fabrications - PRODCOM'!E27/10^6</f>
        <v>10.557423</v>
      </c>
      <c r="I13" t="s">
        <v>2424</v>
      </c>
    </row>
    <row r="14" spans="1:10">
      <c r="B14" s="909"/>
      <c r="C14" t="str">
        <f>'Fabrications - PRODCOM'!B28</f>
        <v>Autres jus de fruits ou légumes n.c.a.</v>
      </c>
      <c r="D14" s="770">
        <f>'Fabrications - PRODCOM'!C28/10^6</f>
        <v>0</v>
      </c>
      <c r="E14" s="770">
        <f>'Fabrications - PRODCOM'!D28/10^6</f>
        <v>0</v>
      </c>
      <c r="F14" s="770">
        <f>'Fabrications - PRODCOM'!E28/10^6</f>
        <v>2.8944999999999999</v>
      </c>
      <c r="I14" t="s">
        <v>2425</v>
      </c>
    </row>
    <row r="15" spans="1:10">
      <c r="B15" t="s">
        <v>1994</v>
      </c>
      <c r="C15" t="str">
        <f>'Fabrications - PRODCOM'!B29</f>
        <v>Légumes et mélanges de légumes congelés ou surgelés, non cuits ou cuits à l’eau ou à la vapeur (à l’exclusion des pommes de terre)</v>
      </c>
      <c r="D15" s="770">
        <f>'Fabrications - PRODCOM'!C29/10^6</f>
        <v>490.36049500000001</v>
      </c>
      <c r="E15" s="770">
        <f>'Fabrications - PRODCOM'!D29/10^6</f>
        <v>458.17500000000001</v>
      </c>
      <c r="F15" s="770">
        <f>'Fabrications - PRODCOM'!E29/10^6</f>
        <v>530.67671299999995</v>
      </c>
      <c r="I15" t="s">
        <v>2426</v>
      </c>
    </row>
    <row r="16" spans="1:10">
      <c r="B16" t="s">
        <v>1995</v>
      </c>
      <c r="C16" t="str">
        <f>'Fabrications - PRODCOM'!B30</f>
        <v>Légumes conservés provisoirement au moyen de gaz sulfureux ou dans de l’eau salée, soufrée ou additionnée d’autres substances servant à assurer provisoirement leur conservation, mais impropres à l’alimentation en l’état</v>
      </c>
      <c r="D16" s="770">
        <f>'Fabrications - PRODCOM'!C30/10^6</f>
        <v>0</v>
      </c>
      <c r="E16" s="770">
        <f>'Fabrications - PRODCOM'!D30/10^6</f>
        <v>0</v>
      </c>
      <c r="F16" s="770">
        <f>'Fabrications - PRODCOM'!E30/10^6</f>
        <v>0</v>
      </c>
    </row>
    <row r="17" spans="1:6">
      <c r="B17" s="909" t="s">
        <v>1996</v>
      </c>
      <c r="C17" t="str">
        <f>'Fabrications - PRODCOM'!B31</f>
        <v>Oignons, séchés, même coupés en morceaux ou en tranches ou bien broyés ou pulvérisés, mais non autrement préparés</v>
      </c>
      <c r="D17" s="770">
        <f>'Fabrications - PRODCOM'!C31/10^6</f>
        <v>14.11</v>
      </c>
      <c r="E17" s="770" t="e">
        <f>'Fabrications - PRODCOM'!D31/10^6</f>
        <v>#VALUE!</v>
      </c>
      <c r="F17" s="770" t="e">
        <f>'Fabrications - PRODCOM'!E31/10^6</f>
        <v>#VALUE!</v>
      </c>
    </row>
    <row r="18" spans="1:6">
      <c r="B18" s="909"/>
      <c r="C18" t="str">
        <f>'Fabrications - PRODCOM'!B32</f>
        <v>Champignons et truffes, séchés, même coupés en morceaux ou en tranches ou bien broyés ou pulvérisés, mais non autrement préparés</v>
      </c>
      <c r="D18" s="770">
        <f>'Fabrications - PRODCOM'!C32/10^6</f>
        <v>1.3431010000000001</v>
      </c>
      <c r="E18" s="770">
        <f>'Fabrications - PRODCOM'!D32/10^6</f>
        <v>1.4319999999999999</v>
      </c>
      <c r="F18" s="770">
        <f>'Fabrications - PRODCOM'!E32/10^6</f>
        <v>1.282464</v>
      </c>
    </row>
    <row r="19" spans="1:6">
      <c r="B19" s="909"/>
      <c r="C19" t="str">
        <f>'Fabrications - PRODCOM'!B33</f>
        <v>Légumes (à l’exclusion des pommes de terre, des oignons, des champignons et des truffes) et mélanges de légumes, séchés, même coupés en morceaux ou en tranches ou bien broyés ou pulvérisés, mais non autrement préparés</v>
      </c>
      <c r="D19" s="770">
        <f>'Fabrications - PRODCOM'!C33/10^6</f>
        <v>6.133</v>
      </c>
      <c r="E19" s="770">
        <f>'Fabrications - PRODCOM'!D33/10^6</f>
        <v>7.1429999999999998</v>
      </c>
      <c r="F19" s="770">
        <f>'Fabrications - PRODCOM'!E33/10^6</f>
        <v>4.9399930000000003</v>
      </c>
    </row>
    <row r="20" spans="1:6">
      <c r="B20" s="909" t="s">
        <v>2410</v>
      </c>
      <c r="C20" t="str">
        <f>'Fabrications - PRODCOM'!B34</f>
        <v>Haricots, conservés autrement qu’au vinaigre ou à l’acide acétique (à l’exclusion des plats préparés)</v>
      </c>
      <c r="D20" s="770">
        <f>'Fabrications - PRODCOM'!C34/10^6</f>
        <v>259.02133600000002</v>
      </c>
      <c r="E20" s="770">
        <f>'Fabrications - PRODCOM'!D34/10^6</f>
        <v>231.589</v>
      </c>
      <c r="F20" s="770">
        <f>'Fabrications - PRODCOM'!E34/10^6</f>
        <v>224.99573899999999</v>
      </c>
    </row>
    <row r="21" spans="1:6">
      <c r="B21" s="909"/>
      <c r="C21" t="str">
        <f>'Fabrications - PRODCOM'!B35</f>
        <v>Pois, conservés autrement qu’au vinaigre ou à l’acide acétique (à l’exclusion des plats préparés)</v>
      </c>
      <c r="D21" s="770">
        <f>'Fabrications - PRODCOM'!C35/10^6</f>
        <v>115.149716</v>
      </c>
      <c r="E21" s="770">
        <f>'Fabrications - PRODCOM'!D35/10^6</f>
        <v>70.596000000000004</v>
      </c>
      <c r="F21" s="770">
        <f>'Fabrications - PRODCOM'!E35/10^6</f>
        <v>65.100904</v>
      </c>
    </row>
    <row r="22" spans="1:6">
      <c r="A22" t="s">
        <v>2409</v>
      </c>
      <c r="B22" s="909" t="s">
        <v>2409</v>
      </c>
      <c r="C22" t="str">
        <f>'Fabrications - PRODCOM'!B36</f>
        <v>Tomates, entières ou en morceaux, conservées autrement qu’au vinaigre ou à l’acide acétique (à l’exclusion des plats préparés)</v>
      </c>
      <c r="D22" s="770" t="e">
        <f>'Fabrications - PRODCOM'!C36/10^6</f>
        <v>#VALUE!</v>
      </c>
      <c r="E22" s="770" t="e">
        <f>'Fabrications - PRODCOM'!D36/10^6</f>
        <v>#VALUE!</v>
      </c>
      <c r="F22" s="770">
        <f>'Fabrications - PRODCOM'!E36/10^6</f>
        <v>14.710307999999999</v>
      </c>
    </row>
    <row r="23" spans="1:6">
      <c r="A23" s="909" t="s">
        <v>534</v>
      </c>
      <c r="B23" s="909"/>
      <c r="C23" t="str">
        <f>'Fabrications - PRODCOM'!B37</f>
        <v>Coulis et purées de tomates</v>
      </c>
      <c r="D23" s="770">
        <f>'Fabrications - PRODCOM'!C37/10^6</f>
        <v>24.570767</v>
      </c>
      <c r="E23" s="770" t="e">
        <f>'Fabrications - PRODCOM'!D37/10^6</f>
        <v>#VALUE!</v>
      </c>
      <c r="F23" s="770">
        <f>'Fabrications - PRODCOM'!E37/10^6</f>
        <v>29.116727000000001</v>
      </c>
    </row>
    <row r="24" spans="1:6">
      <c r="A24" s="909"/>
      <c r="B24" s="909"/>
      <c r="C24" t="str">
        <f>'Fabrications - PRODCOM'!B38</f>
        <v>Concentré de tomates</v>
      </c>
      <c r="D24" s="770">
        <f>'Fabrications - PRODCOM'!C38/10^6</f>
        <v>16.689710000000002</v>
      </c>
      <c r="E24" s="770" t="e">
        <f>'Fabrications - PRODCOM'!D38/10^6</f>
        <v>#VALUE!</v>
      </c>
      <c r="F24" s="770">
        <f>'Fabrications - PRODCOM'!E38/10^6</f>
        <v>19.882463000000001</v>
      </c>
    </row>
    <row r="25" spans="1:6">
      <c r="B25" s="909" t="s">
        <v>2410</v>
      </c>
      <c r="C25" t="str">
        <f>'Fabrications - PRODCOM'!B39</f>
        <v>Champignons et truffes, préparés ou conservés autrement qu’au vinaigre ou à l’acide acétique (à l’exclusion des plats préparés et des champignons et truffes séchés ou congelés)</v>
      </c>
      <c r="D25" s="770" t="e">
        <f>'Fabrications - PRODCOM'!C39/10^6</f>
        <v>#VALUE!</v>
      </c>
      <c r="E25" s="770" t="e">
        <f>'Fabrications - PRODCOM'!D39/10^6</f>
        <v>#VALUE!</v>
      </c>
      <c r="F25" s="770">
        <f>'Fabrications - PRODCOM'!E39/10^6</f>
        <v>1.369381</v>
      </c>
    </row>
    <row r="26" spans="1:6">
      <c r="B26" s="909"/>
      <c r="C26" t="str">
        <f>'Fabrications - PRODCOM'!B40</f>
        <v>Autres légumes et mélanges de légumes, non congelés, conservés autrement qu’au vinaigre ou à l’acide acétique (à l’exclusion des plats préparés et des autres légumes et mélanges de légumes non cuits ou cuits à l’eau ou à la vapeur)</v>
      </c>
      <c r="D26" s="770">
        <f>'Fabrications - PRODCOM'!C40/10^6</f>
        <v>79.348595000000003</v>
      </c>
      <c r="E26" s="770">
        <f>'Fabrications - PRODCOM'!D40/10^6</f>
        <v>69.334999999999994</v>
      </c>
      <c r="F26" s="770">
        <f>'Fabrications - PRODCOM'!E40/10^6</f>
        <v>44.664042999999999</v>
      </c>
    </row>
    <row r="27" spans="1:6">
      <c r="B27" s="909"/>
      <c r="C27" t="str">
        <f>'Fabrications - PRODCOM'!B41</f>
        <v>Choucroute, non congelée, conservée autrement qu’au vinaigre ou à l’acide acétique (à l’exclusion des plats préparés et de la choucroute séchée)</v>
      </c>
      <c r="D27" s="770">
        <f>'Fabrications - PRODCOM'!C41/10^6</f>
        <v>1.9538709999999999</v>
      </c>
      <c r="E27" s="770">
        <f>'Fabrications - PRODCOM'!D41/10^6</f>
        <v>4.8540000000000001</v>
      </c>
      <c r="F27" s="770">
        <f>'Fabrications - PRODCOM'!E41/10^6</f>
        <v>18.916551999999999</v>
      </c>
    </row>
    <row r="28" spans="1:6">
      <c r="B28" s="909"/>
      <c r="C28" t="str">
        <f>'Fabrications - PRODCOM'!B42</f>
        <v>Asperges, non congelées, conservées autrement qu’au vinaigre ou à l’acide acétique (à l’exclusion des plats préparés et des asperges séchées)</v>
      </c>
      <c r="D28" s="770" t="e">
        <f>'Fabrications - PRODCOM'!C42/10^6</f>
        <v>#VALUE!</v>
      </c>
      <c r="E28" s="770" t="e">
        <f>'Fabrications - PRODCOM'!D42/10^6</f>
        <v>#VALUE!</v>
      </c>
      <c r="F28" s="770" t="e">
        <f>'Fabrications - PRODCOM'!E42/10^6</f>
        <v>#VALUE!</v>
      </c>
    </row>
    <row r="29" spans="1:6">
      <c r="B29" s="909"/>
      <c r="C29" t="str">
        <f>'Fabrications - PRODCOM'!B44</f>
        <v>Maïs doux, non congelé, conservé autrement qu’au vinaigre ou à l’acide acétique (à l’exclusion des plats préparés et du maïs doux séché)</v>
      </c>
      <c r="D29" s="770">
        <f>'Fabrications - PRODCOM'!C44/10^6</f>
        <v>290.86258500000002</v>
      </c>
      <c r="E29" s="770">
        <f>'Fabrications - PRODCOM'!D44/10^6</f>
        <v>209.87100000000001</v>
      </c>
      <c r="F29" s="770">
        <f>'Fabrications - PRODCOM'!E44/10^6</f>
        <v>178.68785399999999</v>
      </c>
    </row>
    <row r="30" spans="1:6">
      <c r="B30" s="909"/>
      <c r="C30" t="str">
        <f>'Fabrications - PRODCOM'!B45</f>
        <v>Autres légumes et mélanges de légumes, non congelés (à l’exclusion des plats préparés)</v>
      </c>
      <c r="D30" s="770">
        <f>'Fabrications - PRODCOM'!C45/10^6</f>
        <v>451.27019100000001</v>
      </c>
      <c r="E30" s="770">
        <f>'Fabrications - PRODCOM'!D45/10^6</f>
        <v>440.166</v>
      </c>
      <c r="F30" s="770">
        <f>'Fabrications - PRODCOM'!E45/10^6</f>
        <v>496.39891299999999</v>
      </c>
    </row>
    <row r="31" spans="1:6">
      <c r="B31" s="909"/>
      <c r="C31" t="str">
        <f>'Fabrications - PRODCOM'!B46</f>
        <v>Légumes (à l’exclusion des pommes de terre), fruits, fruits à coque et parties comestibles de plantes, préparés ou conservés au vinaigre ou à l’acide acétique</v>
      </c>
      <c r="D31" s="770">
        <f>'Fabrications - PRODCOM'!C46/10^6</f>
        <v>22.395489999999999</v>
      </c>
      <c r="E31" s="770" t="e">
        <f>'Fabrications - PRODCOM'!D46/10^6</f>
        <v>#VALUE!</v>
      </c>
      <c r="F31" s="770" t="e">
        <f>'Fabrications - PRODCOM'!E46/10^6</f>
        <v>#VALUE!</v>
      </c>
    </row>
    <row r="32" spans="1:6">
      <c r="B32" t="s">
        <v>1999</v>
      </c>
      <c r="C32" t="str">
        <f>'Fabrications - PRODCOM'!B47</f>
        <v>Fruits et fruits à coque, congelés, non cuits ou cuits à l’eau ou à la vapeur</v>
      </c>
      <c r="D32" s="770">
        <f>'Fabrications - PRODCOM'!C47/10^6</f>
        <v>14.28345</v>
      </c>
      <c r="E32" s="770">
        <f>'Fabrications - PRODCOM'!D47/10^6</f>
        <v>17.628</v>
      </c>
      <c r="F32" s="770">
        <f>'Fabrications - PRODCOM'!E47/10^6</f>
        <v>59.157330000000002</v>
      </c>
    </row>
    <row r="33" spans="1:7">
      <c r="B33" s="909" t="s">
        <v>2411</v>
      </c>
      <c r="C33" t="str">
        <f>'Fabrications - PRODCOM'!B48</f>
        <v>Confitures, marmelades, gelées, purées et pâtes d’agrumes, obtenues par cuisson (à l’exclusion des préparations homogénéisées)</v>
      </c>
      <c r="D33" s="770">
        <f>'Fabrications - PRODCOM'!C48/10^6</f>
        <v>13.41452</v>
      </c>
      <c r="E33" s="770">
        <f>'Fabrications - PRODCOM'!D48/10^6</f>
        <v>8.4209999999999994</v>
      </c>
      <c r="F33" s="770">
        <f>'Fabrications - PRODCOM'!E48/10^6</f>
        <v>9.6453489999999995</v>
      </c>
    </row>
    <row r="34" spans="1:7">
      <c r="A34" t="s">
        <v>2615</v>
      </c>
      <c r="B34" s="909"/>
      <c r="C34" t="str">
        <f>'Fabrications - PRODCOM'!B49</f>
        <v>Confitures, marmelades, gelées, purées et pâtes de fruits à coque et de fruits autres qu’agrumes, obtenues par cuisson (à l’exclusion des préparations homogénéisées)</v>
      </c>
      <c r="D34" s="770">
        <f>'Fabrications - PRODCOM'!C49/10^6</f>
        <v>530.75209500000005</v>
      </c>
      <c r="E34" s="770">
        <f>'Fabrications - PRODCOM'!D49/10^6</f>
        <v>545.780484</v>
      </c>
      <c r="F34" s="770">
        <f>'Fabrications - PRODCOM'!E49/10^6</f>
        <v>605.36172699999997</v>
      </c>
    </row>
    <row r="35" spans="1:7">
      <c r="B35" s="909" t="s">
        <v>2413</v>
      </c>
      <c r="C35" t="str">
        <f>'Fabrications - PRODCOM'!B50</f>
        <v>Arachides, préparées ou conservées autrement qu’au vinaigre ou à l’acide acétique, et beurre d’arachide (à l’exclusion des arachides congelées, sous forme de purée ou de pâte)</v>
      </c>
      <c r="D35" s="770" t="e">
        <f>'Fabrications - PRODCOM'!C50/10^6</f>
        <v>#VALUE!</v>
      </c>
      <c r="E35" s="770">
        <f>'Fabrications - PRODCOM'!D50/10^6</f>
        <v>0</v>
      </c>
      <c r="F35" s="770">
        <f>'Fabrications - PRODCOM'!E50/10^6</f>
        <v>0</v>
      </c>
    </row>
    <row r="36" spans="1:7">
      <c r="B36" s="909"/>
      <c r="C36" t="str">
        <f>'Fabrications - PRODCOM'!B51</f>
        <v>Autres fruits à coque et autres graines, y compris les mélanges, préparés ou conservés autrement qu’au vinaigre ou à l’acide acétique (à l’exclusion des fruits et graines congelés, sous forme de purée ou de pâte, ou confits au sucre)</v>
      </c>
      <c r="D36" s="770" t="e">
        <f>'Fabrications - PRODCOM'!C51/10^6</f>
        <v>#VALUE!</v>
      </c>
      <c r="E36" s="770" t="e">
        <f>'Fabrications - PRODCOM'!D51/10^6</f>
        <v>#VALUE!</v>
      </c>
      <c r="F36" s="770">
        <f>'Fabrications - PRODCOM'!E51/10^6</f>
        <v>7.7452249999999996</v>
      </c>
    </row>
    <row r="37" spans="1:7">
      <c r="B37" t="s">
        <v>2412</v>
      </c>
      <c r="C37" t="str">
        <f>'Fabrications - PRODCOM'!B52</f>
        <v>Écorces d’agrumes ou de melons, fraîches, congelées, séchées ou conservées dans de l’eau salée, soufrée ou additionnée d’autres substances</v>
      </c>
      <c r="D37" s="770">
        <f>'Fabrications - PRODCOM'!C52/10^6</f>
        <v>0</v>
      </c>
      <c r="E37" s="770" t="e">
        <f>'Fabrications - PRODCOM'!D52/10^6</f>
        <v>#VALUE!</v>
      </c>
      <c r="F37" s="770">
        <f>'Fabrications - PRODCOM'!E52/10^6</f>
        <v>0</v>
      </c>
    </row>
    <row r="38" spans="1:7">
      <c r="B38" t="s">
        <v>2000</v>
      </c>
      <c r="C38" t="str">
        <f>'Fabrications - PRODCOM'!B53</f>
        <v>Autres fruits et fruits à coque, provisoirement conservés au moyen de gaz sulfureux ou dans de l’eau salée, soufrée ou additionnée d’autres substances, impropres à l’alimentation immédiate</v>
      </c>
      <c r="D38" s="770">
        <f>'Fabrications - PRODCOM'!C53/10^6</f>
        <v>0</v>
      </c>
      <c r="E38" s="770">
        <f>'Fabrications - PRODCOM'!D53/10^6</f>
        <v>0</v>
      </c>
      <c r="F38" s="770">
        <f>'Fabrications - PRODCOM'!E53/10^6</f>
        <v>0</v>
      </c>
    </row>
    <row r="39" spans="1:7">
      <c r="B39" s="908" t="s">
        <v>2001</v>
      </c>
      <c r="C39" t="str">
        <f>'Fabrications - PRODCOM'!B55</f>
        <v>Raisins, séchés</v>
      </c>
      <c r="D39" s="770" t="e">
        <f>'Fabrications - PRODCOM'!C55/10^6</f>
        <v>#VALUE!</v>
      </c>
      <c r="E39" s="770" t="e">
        <f>'Fabrications - PRODCOM'!D55/10^6</f>
        <v>#VALUE!</v>
      </c>
      <c r="F39" s="770" t="e">
        <f>'Fabrications - PRODCOM'!E55/10^6</f>
        <v>#VALUE!</v>
      </c>
    </row>
    <row r="40" spans="1:7">
      <c r="B40" s="908"/>
      <c r="C40" t="str">
        <f>'Fabrications - PRODCOM'!B57</f>
        <v>Autres fruits, séchés (à l’exclusion des bananes, dattes, figues, ananas, avocats, goyaves, mangues, mangoustans, agrumes et raisins); mélanges de fruits à coque et séchés</v>
      </c>
      <c r="D40" s="770">
        <f>'Fabrications - PRODCOM'!C57/10^6</f>
        <v>36.246754000000003</v>
      </c>
      <c r="E40" s="770">
        <f>'Fabrications - PRODCOM'!D61/10^6</f>
        <v>32.9621</v>
      </c>
      <c r="F40" s="770">
        <f>'Fabrications - PRODCOM'!E61/10^6</f>
        <v>31.563486000000001</v>
      </c>
      <c r="G40" t="s">
        <v>2512</v>
      </c>
    </row>
    <row r="41" spans="1:7">
      <c r="A41" t="s">
        <v>2677</v>
      </c>
      <c r="B41" t="s">
        <v>2009</v>
      </c>
      <c r="C41" t="str">
        <f>'Fabrications - PRODCOM'!B58</f>
        <v>Autres fruits, préparés ou conservés (à l’exclusion du Müsli)</v>
      </c>
      <c r="D41" s="770">
        <f>'Fabrications - PRODCOM'!C58/10^6</f>
        <v>50.343366000000003</v>
      </c>
      <c r="E41" s="770">
        <f>'Fabrications - PRODCOM'!D62/10^6</f>
        <v>52.056376999999998</v>
      </c>
      <c r="F41" s="770">
        <f>'Fabrications - PRODCOM'!E62/10^6</f>
        <v>77.420805999999999</v>
      </c>
      <c r="G41" t="s">
        <v>2512</v>
      </c>
    </row>
    <row r="42" spans="1:7">
      <c r="C42" t="str">
        <f>'Fabrications - PRODCOM'!B63</f>
        <v>Déchets et sous-produits végétaux pour l’alimentation des animaux n.c.a.</v>
      </c>
      <c r="D42" s="148">
        <f>'Fabrications - PRODCOM'!C63/10^6</f>
        <v>0</v>
      </c>
      <c r="E42" s="148">
        <f>'Fabrications - PRODCOM'!D63/10^6</f>
        <v>0</v>
      </c>
      <c r="F42" s="148">
        <f>'Fabrications - PRODCOM'!E63/10^6</f>
        <v>0</v>
      </c>
    </row>
    <row r="43" spans="1:7">
      <c r="C43" t="str">
        <f>'Fabrications - PRODCOM'!B64</f>
        <v>Cuisson et autres façons de préparations à base de fruits et légumes</v>
      </c>
      <c r="D43" s="148" t="e">
        <f>'Fabrications - PRODCOM'!C64/10^6</f>
        <v>#VALUE!</v>
      </c>
      <c r="E43" s="148" t="e">
        <f>'Fabrications - PRODCOM'!D64/10^6</f>
        <v>#VALUE!</v>
      </c>
      <c r="F43" s="148" t="e">
        <f>'Fabrications - PRODCOM'!E64/10^6</f>
        <v>#VALUE!</v>
      </c>
    </row>
    <row r="44" spans="1:7">
      <c r="B44" s="909" t="s">
        <v>671</v>
      </c>
      <c r="C44" t="str">
        <f>'Fabrications - PRODCOM'!B65</f>
        <v>Huile d’arachide brute et ses fractions (non chimiquement modifiées)</v>
      </c>
      <c r="D44" s="148" t="e">
        <f>'Fabrications - PRODCOM'!C65/10^6</f>
        <v>#VALUE!</v>
      </c>
      <c r="E44" s="148" t="e">
        <f>'Fabrications - PRODCOM'!D65/10^6</f>
        <v>#VALUE!</v>
      </c>
      <c r="F44" s="148">
        <f>'Fabrications - PRODCOM'!E65/10^6</f>
        <v>1.6319E-2</v>
      </c>
    </row>
    <row r="45" spans="1:7">
      <c r="B45" s="909"/>
      <c r="C45" t="str">
        <f>'Fabrications - PRODCOM'!B66</f>
        <v>Huile d’arachide brute et ses fractions (non chimiquement modifiées)</v>
      </c>
      <c r="D45" s="148" t="e">
        <f>'Fabrications - PRODCOM'!C66/10^6</f>
        <v>#VALUE!</v>
      </c>
      <c r="E45" s="148" t="e">
        <f>'Fabrications - PRODCOM'!D66/10^6</f>
        <v>#VALUE!</v>
      </c>
      <c r="F45" s="148" t="e">
        <f>'Fabrications - PRODCOM'!E66/10^6</f>
        <v>#VALUE!</v>
      </c>
    </row>
    <row r="46" spans="1:7">
      <c r="B46" s="909"/>
      <c r="C46" t="str">
        <f>'Fabrications - PRODCOM'!B67</f>
        <v>Huile de coton brute et ses fractions (non chimiquement modifiées)</v>
      </c>
      <c r="D46" s="148">
        <f>'Fabrications - PRODCOM'!C67/10^6</f>
        <v>0</v>
      </c>
      <c r="E46" s="148" t="e">
        <f>'Fabrications - PRODCOM'!D67/10^6</f>
        <v>#VALUE!</v>
      </c>
      <c r="F46" s="148" t="e">
        <f>'Fabrications - PRODCOM'!E67/10^6</f>
        <v>#VALUE!</v>
      </c>
    </row>
    <row r="47" spans="1:7">
      <c r="B47" s="909"/>
      <c r="C47" t="str">
        <f>'Fabrications - PRODCOM'!B68</f>
        <v>Huile de palme brute et ses fractions (non chimiquement modifiées)</v>
      </c>
      <c r="D47" s="148" t="e">
        <f>'Fabrications - PRODCOM'!C68/10^6</f>
        <v>#VALUE!</v>
      </c>
      <c r="E47" s="148">
        <f>'Fabrications - PRODCOM'!D68/10^6</f>
        <v>0</v>
      </c>
      <c r="F47" s="148" t="e">
        <f>'Fabrications - PRODCOM'!E68/10^6</f>
        <v>#VALUE!</v>
      </c>
    </row>
    <row r="48" spans="1:7">
      <c r="B48" s="909"/>
      <c r="C48" t="str">
        <f>'Fabrications - PRODCOM'!B69</f>
        <v>Huile de palme brute et ses fractions (non chimiquement modifiées)</v>
      </c>
      <c r="D48" s="148" t="e">
        <f>'Fabrications - PRODCOM'!C69/10^6</f>
        <v>#VALUE!</v>
      </c>
      <c r="E48" s="148" t="e">
        <f>'Fabrications - PRODCOM'!D69/10^6</f>
        <v>#VALUE!</v>
      </c>
      <c r="F48" s="148" t="e">
        <f>'Fabrications - PRODCOM'!E69/10^6</f>
        <v>#VALUE!</v>
      </c>
    </row>
    <row r="49" spans="2:6">
      <c r="B49" s="909"/>
      <c r="C49" t="str">
        <f>'Fabrications - PRODCOM'!B70</f>
        <v>Huile de coco (coprah) brute et ses fractions (non chimiquement modifiées)</v>
      </c>
      <c r="D49" s="148" t="e">
        <f>'Fabrications - PRODCOM'!C70/10^6</f>
        <v>#VALUE!</v>
      </c>
      <c r="E49" s="148" t="e">
        <f>'Fabrications - PRODCOM'!D70/10^6</f>
        <v>#VALUE!</v>
      </c>
      <c r="F49" s="148" t="e">
        <f>'Fabrications - PRODCOM'!E70/10^6</f>
        <v>#VALUE!</v>
      </c>
    </row>
    <row r="50" spans="2:6">
      <c r="B50" s="909"/>
      <c r="C50" t="str">
        <f>'Fabrications - PRODCOM'!B71</f>
        <v>Autres huiles végétales brutes (non chimiquement modifiées)</v>
      </c>
      <c r="D50" s="148">
        <f>'Fabrications - PRODCOM'!C71/10^6</f>
        <v>1.724</v>
      </c>
      <c r="E50" s="148" t="e">
        <f>'Fabrications - PRODCOM'!D71/10^6</f>
        <v>#VALUE!</v>
      </c>
      <c r="F50" s="148" t="e">
        <f>'Fabrications - PRODCOM'!E71/10^6</f>
        <v>#VALUE!</v>
      </c>
    </row>
    <row r="51" spans="2:6">
      <c r="B51" s="909"/>
      <c r="C51" t="str">
        <f>'Fabrications - PRODCOM'!B72</f>
        <v>Autres huiles végétales brutes (non chimiquement modifiées)</v>
      </c>
      <c r="D51" s="148" t="e">
        <f>'Fabrications - PRODCOM'!C72/10^6</f>
        <v>#VALUE!</v>
      </c>
      <c r="E51" s="148" t="e">
        <f>'Fabrications - PRODCOM'!D72/10^6</f>
        <v>#VALUE!</v>
      </c>
      <c r="F51" s="148" t="e">
        <f>'Fabrications - PRODCOM'!E72/10^6</f>
        <v>#VALUE!</v>
      </c>
    </row>
    <row r="52" spans="2:6">
      <c r="B52" s="909"/>
      <c r="C52" t="str">
        <f>'Fabrications - PRODCOM'!B73</f>
        <v>Huile d’arachide raffinée et fractions (non chimiquement modifiées)</v>
      </c>
      <c r="D52" s="148" t="e">
        <f>'Fabrications - PRODCOM'!C73/10^6</f>
        <v>#VALUE!</v>
      </c>
      <c r="E52" s="148" t="e">
        <f>'Fabrications - PRODCOM'!D73/10^6</f>
        <v>#VALUE!</v>
      </c>
      <c r="F52" s="148" t="e">
        <f>'Fabrications - PRODCOM'!E73/10^6</f>
        <v>#VALUE!</v>
      </c>
    </row>
    <row r="53" spans="2:6">
      <c r="B53" s="909"/>
      <c r="C53" t="str">
        <f>'Fabrications - PRODCOM'!B74</f>
        <v>Huile de coton et ses fractions, raffinées (non chimiquement modifiées)</v>
      </c>
      <c r="D53" s="148">
        <f>'Fabrications - PRODCOM'!C74/10^6</f>
        <v>0</v>
      </c>
      <c r="E53" s="148">
        <f>'Fabrications - PRODCOM'!D74/10^6</f>
        <v>0</v>
      </c>
      <c r="F53" s="148">
        <f>'Fabrications - PRODCOM'!E74/10^6</f>
        <v>0</v>
      </c>
    </row>
    <row r="54" spans="2:6">
      <c r="B54" s="909"/>
      <c r="C54" t="str">
        <f>'Fabrications - PRODCOM'!B75</f>
        <v>Huile de palme et ses fractions, raffinées (non chimiquement modifiées)</v>
      </c>
      <c r="D54" s="148" t="e">
        <f>'Fabrications - PRODCOM'!C75/10^6</f>
        <v>#VALUE!</v>
      </c>
      <c r="E54" s="148" t="e">
        <f>'Fabrications - PRODCOM'!D75/10^6</f>
        <v>#VALUE!</v>
      </c>
      <c r="F54" s="148" t="e">
        <f>'Fabrications - PRODCOM'!E75/10^6</f>
        <v>#VALUE!</v>
      </c>
    </row>
    <row r="55" spans="2:6">
      <c r="B55" s="909"/>
      <c r="C55" t="str">
        <f>'Fabrications - PRODCOM'!B76</f>
        <v>Huile de coco (coprah) et ses fractions (non chimiquement modifiées)</v>
      </c>
      <c r="D55" s="148" t="e">
        <f>'Fabrications - PRODCOM'!C76/10^6</f>
        <v>#VALUE!</v>
      </c>
      <c r="E55" s="148" t="e">
        <f>'Fabrications - PRODCOM'!D76/10^6</f>
        <v>#VALUE!</v>
      </c>
      <c r="F55" s="148" t="e">
        <f>'Fabrications - PRODCOM'!E76/10^6</f>
        <v>#VALUE!</v>
      </c>
    </row>
    <row r="56" spans="2:6">
      <c r="B56" s="909"/>
      <c r="C56" t="str">
        <f>'Fabrications - PRODCOM'!B77</f>
        <v>Autres huiles et leurs fractions, raffinées, non chimiquement modifiées; autres graisses et huiles végétales fixes (à l’exclusion de l’huile de maïs) et leurs fractions n.c.a., raffinées, non chimiquement modifiées</v>
      </c>
      <c r="D56" s="148" t="e">
        <f>'Fabrications - PRODCOM'!C77/10^6</f>
        <v>#VALUE!</v>
      </c>
      <c r="E56" s="148">
        <f>'Fabrications - PRODCOM'!D77/10^6</f>
        <v>31.445</v>
      </c>
      <c r="F56" s="148">
        <f>'Fabrications - PRODCOM'!E77/10^6</f>
        <v>32.211959999999998</v>
      </c>
    </row>
    <row r="57" spans="2:6">
      <c r="C57" t="str">
        <f>'Fabrications - PRODCOM'!B78</f>
        <v>Fécule de pommes de terre</v>
      </c>
      <c r="D57" s="148" t="e">
        <f>'Fabrications - PRODCOM'!C78/10^6</f>
        <v>#VALUE!</v>
      </c>
      <c r="E57" s="148" t="e">
        <f>'Fabrications - PRODCOM'!D78/10^6</f>
        <v>#VALUE!</v>
      </c>
      <c r="F57" s="148" t="e">
        <f>'Fabrications - PRODCOM'!E78/10^6</f>
        <v>#VALUE!</v>
      </c>
    </row>
    <row r="58" spans="2:6">
      <c r="C58" t="str">
        <f>'Fabrications - PRODCOM'!B79</f>
        <v>Inuline</v>
      </c>
      <c r="D58" s="148">
        <f>'Fabrications - PRODCOM'!C79/10^6</f>
        <v>0</v>
      </c>
      <c r="E58" s="148">
        <f>'Fabrications - PRODCOM'!D79/10^6</f>
        <v>0</v>
      </c>
      <c r="F58" s="148">
        <f>'Fabrications - PRODCOM'!E79/10^6</f>
        <v>0</v>
      </c>
    </row>
    <row r="59" spans="2:6">
      <c r="C59" t="str">
        <f>'Fabrications - PRODCOM'!B80</f>
        <v>Dextrine et autres amidons et fécules modifiés, y compris estérifiés ou éthérifiés, solubles, prégélatinisés, gonflants, dialdéhydes ou traités au formaldéhyde ou à l’épichlorhydrine</v>
      </c>
      <c r="D59" s="148" t="e">
        <f>'Fabrications - PRODCOM'!C80/10^6</f>
        <v>#VALUE!</v>
      </c>
      <c r="E59" s="148" t="e">
        <f>'Fabrications - PRODCOM'!D80/10^6</f>
        <v>#VALUE!</v>
      </c>
      <c r="F59" s="148" t="e">
        <f>'Fabrications - PRODCOM'!E80/10^6</f>
        <v>#VALUE!</v>
      </c>
    </row>
    <row r="60" spans="2:6">
      <c r="C60" t="str">
        <f>'Fabrications - PRODCOM'!B81</f>
        <v>Tapioca et ses succédanés préparés à partir de fécules, sous forme de flocons, grumeaux, grains perlés, criblures ou formes similaires</v>
      </c>
      <c r="D60" s="148" t="e">
        <f>'Fabrications - PRODCOM'!C81/10^6</f>
        <v>#VALUE!</v>
      </c>
      <c r="E60" s="148" t="e">
        <f>'Fabrications - PRODCOM'!D81/10^6</f>
        <v>#VALUE!</v>
      </c>
      <c r="F60" s="148" t="e">
        <f>'Fabrications - PRODCOM'!E81/10^6</f>
        <v>#VALUE!</v>
      </c>
    </row>
    <row r="61" spans="2:6">
      <c r="C61" t="str">
        <f>'Fabrications - PRODCOM'!B82</f>
        <v>Glucose et sirop de glucose sans addition d’aromatisants ou de colorants</v>
      </c>
      <c r="D61" s="148">
        <f>'Fabrications - PRODCOM'!C82/10^6</f>
        <v>1480.0730000000001</v>
      </c>
      <c r="E61" s="148">
        <f>'Fabrications - PRODCOM'!D82/10^6</f>
        <v>1163.164</v>
      </c>
      <c r="F61" s="148">
        <f>'Fabrications - PRODCOM'!E82/10^6</f>
        <v>837.17328499999996</v>
      </c>
    </row>
    <row r="62" spans="2:6">
      <c r="C62" t="str">
        <f>'Fabrications - PRODCOM'!B83</f>
        <v>Fructose chimiquement pur à l’état solide; fructose et sirop de fructose et isoglucose, contenant en poids à l’état sec &gt; 50 % de fructose; isoglucose sans addition d’aromatisants ou de colorants</v>
      </c>
      <c r="D62" s="148">
        <f>'Fabrications - PRODCOM'!C83/10^6</f>
        <v>0</v>
      </c>
      <c r="E62" s="148">
        <f>'Fabrications - PRODCOM'!D83/10^6</f>
        <v>0</v>
      </c>
      <c r="F62" s="148">
        <f>'Fabrications - PRODCOM'!E83/10^6</f>
        <v>0</v>
      </c>
    </row>
    <row r="63" spans="2:6">
      <c r="C63" t="str">
        <f>'Fabrications - PRODCOM'!B84</f>
        <v>Maltodextrine et sirop de maltodextrine sans addition d’aromatisants ou de colorants</v>
      </c>
      <c r="D63" s="148">
        <f>'Fabrications - PRODCOM'!C84/10^6</f>
        <v>296.76</v>
      </c>
      <c r="E63" s="148" t="e">
        <f>'Fabrications - PRODCOM'!D84/10^6</f>
        <v>#VALUE!</v>
      </c>
      <c r="F63" s="148">
        <f>'Fabrications - PRODCOM'!E84/10^6</f>
        <v>202.02667500000001</v>
      </c>
    </row>
    <row r="64" spans="2:6">
      <c r="C64" t="str">
        <f>'Fabrications - PRODCOM'!B85</f>
        <v>Autres sucres, y compris le sucre inverti, n.c.a.</v>
      </c>
      <c r="D64" s="148">
        <f>'Fabrications - PRODCOM'!C85/10^6</f>
        <v>298.78217100000001</v>
      </c>
      <c r="E64" s="148" t="e">
        <f>'Fabrications - PRODCOM'!D85/10^6</f>
        <v>#VALUE!</v>
      </c>
      <c r="F64" s="148">
        <f>'Fabrications - PRODCOM'!E85/10^6</f>
        <v>177.481876</v>
      </c>
    </row>
    <row r="65" spans="1:6">
      <c r="C65" t="str">
        <f>'Fabrications - PRODCOM'!B86</f>
        <v>Résidus de l’amidonnerie et résidus similaires</v>
      </c>
      <c r="D65" s="148">
        <f>'Fabrications - PRODCOM'!C86/10^6</f>
        <v>2896.4270000000001</v>
      </c>
      <c r="E65" s="148">
        <f>'Fabrications - PRODCOM'!D86/10^6</f>
        <v>2571.047</v>
      </c>
      <c r="F65" s="148">
        <f>'Fabrications - PRODCOM'!E86/10^6</f>
        <v>1968.4231199999999</v>
      </c>
    </row>
    <row r="66" spans="1:6">
      <c r="C66" t="str">
        <f>'Fabrications - PRODCOM'!B87</f>
        <v>Fruits, noix, écorces de fruits et autres parties de plantes comestibles, égouttés, glacés ou cristallisés</v>
      </c>
      <c r="D66" s="148">
        <f>'Fabrications - PRODCOM'!C87/10^6</f>
        <v>11.666283</v>
      </c>
      <c r="E66" s="148">
        <f>'Fabrications - PRODCOM'!D87/10^6</f>
        <v>9.2110000000000003</v>
      </c>
      <c r="F66" s="148">
        <f>'Fabrications - PRODCOM'!E87/10^6</f>
        <v>11.197749</v>
      </c>
    </row>
    <row r="67" spans="1:6">
      <c r="A67" t="s">
        <v>2414</v>
      </c>
      <c r="B67" t="s">
        <v>2414</v>
      </c>
      <c r="C67" t="str">
        <f>'Fabrications - PRODCOM'!B88</f>
        <v>Tomato ketchup et autres sauces tomate</v>
      </c>
      <c r="D67" s="148">
        <f>'Fabrications - PRODCOM'!C88/10^6</f>
        <v>107.76643199999999</v>
      </c>
      <c r="E67" s="148">
        <f>'Fabrications - PRODCOM'!D88/10^6</f>
        <v>87.073999999999998</v>
      </c>
      <c r="F67" s="148">
        <f>'Fabrications - PRODCOM'!E88/10^6</f>
        <v>79.726399999999998</v>
      </c>
    </row>
    <row r="68" spans="1:6">
      <c r="C68" t="str">
        <f>'Fabrications - PRODCOM'!B89</f>
        <v>Plats préparés à base de légumes</v>
      </c>
      <c r="D68" s="148">
        <f>'Fabrications - PRODCOM'!C89/10^6</f>
        <v>27.503153999999999</v>
      </c>
      <c r="E68" s="148">
        <f>'Fabrications - PRODCOM'!D89/10^6</f>
        <v>31.661999999999999</v>
      </c>
      <c r="F68" s="148">
        <f>'Fabrications - PRODCOM'!E89/10^6</f>
        <v>155.408309</v>
      </c>
    </row>
    <row r="69" spans="1:6">
      <c r="C69" t="str">
        <f>'Fabrications - PRODCOM'!B90</f>
        <v>Préparations homogénéisées de légumes (à l’exclusion des préparations congelées ou conservées au vinaigre ou à l’acide acétique)</v>
      </c>
      <c r="D69" s="148">
        <f>'Fabrications - PRODCOM'!C90/10^6</f>
        <v>9.7037440000000004</v>
      </c>
      <c r="E69" s="148">
        <f>'Fabrications - PRODCOM'!D90/10^6</f>
        <v>8.0109999999999992</v>
      </c>
      <c r="F69" s="148">
        <f>'Fabrications - PRODCOM'!E90/10^6</f>
        <v>4.421481</v>
      </c>
    </row>
    <row r="70" spans="1:6">
      <c r="B70" t="s">
        <v>2411</v>
      </c>
      <c r="C70" t="str">
        <f>'Fabrications - PRODCOM'!B91</f>
        <v>Confitures, gelées de fruits, marmelades, purées et pâtes de fruits et de fruits à coque</v>
      </c>
      <c r="D70" s="148" t="e">
        <f>'Fabrications - PRODCOM'!C91/10^6</f>
        <v>#VALUE!</v>
      </c>
      <c r="E70" s="148">
        <f>'Fabrications - PRODCOM'!D91/10^6</f>
        <v>11.318</v>
      </c>
      <c r="F70" s="148">
        <f>'Fabrications - PRODCOM'!E91/10^6</f>
        <v>8.921341</v>
      </c>
    </row>
  </sheetData>
  <mergeCells count="12">
    <mergeCell ref="A1:C1"/>
    <mergeCell ref="D1:F1"/>
    <mergeCell ref="B3:B14"/>
    <mergeCell ref="B44:B56"/>
    <mergeCell ref="B22:B24"/>
    <mergeCell ref="B25:B31"/>
    <mergeCell ref="B20:B21"/>
    <mergeCell ref="B17:B19"/>
    <mergeCell ref="B33:B34"/>
    <mergeCell ref="B35:B36"/>
    <mergeCell ref="B39:B40"/>
    <mergeCell ref="A23:A24"/>
  </mergeCells>
  <phoneticPr fontId="23"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B8BEF-8F9A-4FE8-B61C-A49EEC41628E}">
  <sheetPr>
    <tabColor rgb="FFFFC000"/>
  </sheetPr>
  <dimension ref="A1:E94"/>
  <sheetViews>
    <sheetView workbookViewId="0">
      <pane xSplit="2" ySplit="10" topLeftCell="C32" activePane="bottomRight" state="frozen"/>
      <selection sqref="A1:B1"/>
      <selection pane="topRight" sqref="A1:B1"/>
      <selection pane="bottomLeft" sqref="A1:B1"/>
      <selection pane="bottomRight" activeCell="B39" sqref="B39"/>
    </sheetView>
  </sheetViews>
  <sheetFormatPr baseColWidth="10" defaultColWidth="8.88671875" defaultRowHeight="11.4" customHeight="1"/>
  <cols>
    <col min="1" max="1" width="14.88671875" style="152" customWidth="1"/>
    <col min="2" max="2" width="89.44140625" style="152" customWidth="1"/>
    <col min="3" max="5" width="10" style="152" customWidth="1"/>
    <col min="6" max="16384" width="8.88671875" style="152"/>
  </cols>
  <sheetData>
    <row r="1" spans="1:5">
      <c r="A1" s="151" t="s">
        <v>1089</v>
      </c>
    </row>
    <row r="2" spans="1:5">
      <c r="A2" s="151" t="s">
        <v>1090</v>
      </c>
      <c r="B2" s="153" t="s">
        <v>1091</v>
      </c>
    </row>
    <row r="3" spans="1:5">
      <c r="A3" s="151" t="s">
        <v>1092</v>
      </c>
      <c r="B3" s="151" t="s">
        <v>1093</v>
      </c>
    </row>
    <row r="4" spans="1:5"/>
    <row r="5" spans="1:5">
      <c r="A5" s="153" t="s">
        <v>1094</v>
      </c>
      <c r="C5" s="151" t="s">
        <v>1095</v>
      </c>
    </row>
    <row r="6" spans="1:5">
      <c r="A6" s="153" t="s">
        <v>1096</v>
      </c>
      <c r="C6" s="151" t="s">
        <v>1097</v>
      </c>
    </row>
    <row r="7" spans="1:5">
      <c r="A7" s="153" t="s">
        <v>1098</v>
      </c>
      <c r="C7" s="151" t="s">
        <v>1099</v>
      </c>
    </row>
    <row r="8" spans="1:5"/>
    <row r="9" spans="1:5">
      <c r="A9" s="914" t="s">
        <v>1100</v>
      </c>
      <c r="B9" s="914" t="s">
        <v>1100</v>
      </c>
      <c r="C9" s="154" t="s">
        <v>1101</v>
      </c>
      <c r="D9" s="154" t="s">
        <v>1102</v>
      </c>
      <c r="E9" s="154" t="s">
        <v>1103</v>
      </c>
    </row>
    <row r="10" spans="1:5">
      <c r="A10" s="155" t="s">
        <v>1104</v>
      </c>
      <c r="B10" s="155" t="s">
        <v>1105</v>
      </c>
      <c r="C10" s="156" t="s">
        <v>1106</v>
      </c>
      <c r="D10" s="156" t="s">
        <v>1106</v>
      </c>
      <c r="E10" s="156" t="s">
        <v>1106</v>
      </c>
    </row>
    <row r="11" spans="1:5">
      <c r="A11" s="157" t="s">
        <v>1107</v>
      </c>
      <c r="B11" s="157" t="s">
        <v>1108</v>
      </c>
      <c r="C11" s="158" t="s">
        <v>1109</v>
      </c>
      <c r="D11" s="158" t="s">
        <v>1109</v>
      </c>
      <c r="E11" s="158">
        <v>3660500</v>
      </c>
    </row>
    <row r="12" spans="1:5">
      <c r="A12" s="157" t="s">
        <v>1110</v>
      </c>
      <c r="B12" s="157" t="s">
        <v>1111</v>
      </c>
      <c r="C12" s="159" t="s">
        <v>1109</v>
      </c>
      <c r="D12" s="159" t="s">
        <v>1109</v>
      </c>
      <c r="E12" s="159" t="s">
        <v>1109</v>
      </c>
    </row>
    <row r="13" spans="1:5">
      <c r="A13" s="157" t="s">
        <v>1112</v>
      </c>
      <c r="B13" s="157" t="s">
        <v>431</v>
      </c>
      <c r="C13" s="158">
        <v>0</v>
      </c>
      <c r="D13" s="158">
        <v>0</v>
      </c>
      <c r="E13" s="158">
        <v>0</v>
      </c>
    </row>
    <row r="14" spans="1:5">
      <c r="A14" s="157" t="s">
        <v>1113</v>
      </c>
      <c r="B14" s="157" t="s">
        <v>437</v>
      </c>
      <c r="C14" s="159" t="s">
        <v>1109</v>
      </c>
      <c r="D14" s="159" t="s">
        <v>1109</v>
      </c>
      <c r="E14" s="159" t="s">
        <v>1109</v>
      </c>
    </row>
    <row r="15" spans="1:5">
      <c r="A15" s="157" t="s">
        <v>1114</v>
      </c>
      <c r="B15" s="157" t="s">
        <v>1115</v>
      </c>
      <c r="C15" s="158" t="s">
        <v>1109</v>
      </c>
      <c r="D15" s="158" t="s">
        <v>1109</v>
      </c>
      <c r="E15" s="158" t="s">
        <v>1109</v>
      </c>
    </row>
    <row r="16" spans="1:5">
      <c r="A16" s="157" t="s">
        <v>1116</v>
      </c>
      <c r="B16" s="157" t="s">
        <v>1117</v>
      </c>
      <c r="C16" s="159">
        <v>121337322</v>
      </c>
      <c r="D16" s="159">
        <v>132924000</v>
      </c>
      <c r="E16" s="159">
        <v>170486522</v>
      </c>
    </row>
    <row r="17" spans="1:5">
      <c r="A17" s="157" t="s">
        <v>1118</v>
      </c>
      <c r="B17" s="157" t="s">
        <v>440</v>
      </c>
      <c r="C17" s="771">
        <v>10369925</v>
      </c>
      <c r="D17" s="771">
        <v>8030500</v>
      </c>
      <c r="E17" s="771">
        <v>12552500</v>
      </c>
    </row>
    <row r="18" spans="1:5">
      <c r="A18" s="157" t="s">
        <v>1119</v>
      </c>
      <c r="B18" s="157" t="s">
        <v>1120</v>
      </c>
      <c r="C18" s="772" t="s">
        <v>1109</v>
      </c>
      <c r="D18" s="772" t="s">
        <v>1109</v>
      </c>
      <c r="E18" s="772">
        <v>0</v>
      </c>
    </row>
    <row r="19" spans="1:5">
      <c r="A19" s="157" t="s">
        <v>1121</v>
      </c>
      <c r="B19" s="157" t="s">
        <v>1122</v>
      </c>
      <c r="C19" s="771">
        <v>575020396</v>
      </c>
      <c r="D19" s="771">
        <v>444690500</v>
      </c>
      <c r="E19" s="771">
        <v>362598600</v>
      </c>
    </row>
    <row r="20" spans="1:5">
      <c r="A20" s="157" t="s">
        <v>1123</v>
      </c>
      <c r="B20" s="157" t="s">
        <v>1124</v>
      </c>
      <c r="C20" s="772" t="s">
        <v>1109</v>
      </c>
      <c r="D20" s="772">
        <v>0</v>
      </c>
      <c r="E20" s="772">
        <v>23229700</v>
      </c>
    </row>
    <row r="21" spans="1:5">
      <c r="A21" s="157" t="s">
        <v>1125</v>
      </c>
      <c r="B21" s="157" t="s">
        <v>458</v>
      </c>
      <c r="C21" s="771">
        <v>31000570</v>
      </c>
      <c r="D21" s="771">
        <v>22715700</v>
      </c>
      <c r="E21" s="771">
        <v>19185900</v>
      </c>
    </row>
    <row r="22" spans="1:5">
      <c r="A22" s="157" t="s">
        <v>1126</v>
      </c>
      <c r="B22" s="157" t="s">
        <v>1127</v>
      </c>
      <c r="C22" s="772">
        <v>45632626</v>
      </c>
      <c r="D22" s="772">
        <v>43961800</v>
      </c>
      <c r="E22" s="772">
        <v>51535800</v>
      </c>
    </row>
    <row r="23" spans="1:5">
      <c r="A23" s="157" t="s">
        <v>1128</v>
      </c>
      <c r="B23" s="157" t="s">
        <v>1129</v>
      </c>
      <c r="C23" s="771">
        <v>29631288</v>
      </c>
      <c r="D23" s="771">
        <v>22160400</v>
      </c>
      <c r="E23" s="771">
        <v>39817900</v>
      </c>
    </row>
    <row r="24" spans="1:5">
      <c r="A24" s="157" t="s">
        <v>1130</v>
      </c>
      <c r="B24" s="157" t="s">
        <v>470</v>
      </c>
      <c r="C24" s="772">
        <v>142975687</v>
      </c>
      <c r="D24" s="772">
        <v>129239200</v>
      </c>
      <c r="E24" s="772">
        <v>211851600</v>
      </c>
    </row>
    <row r="25" spans="1:5">
      <c r="A25" s="157" t="s">
        <v>1131</v>
      </c>
      <c r="B25" s="157" t="s">
        <v>474</v>
      </c>
      <c r="C25" s="771">
        <v>229875206</v>
      </c>
      <c r="D25" s="771">
        <v>188840300</v>
      </c>
      <c r="E25" s="771">
        <v>166220800</v>
      </c>
    </row>
    <row r="26" spans="1:5">
      <c r="A26" s="157" t="s">
        <v>1132</v>
      </c>
      <c r="B26" s="157" t="s">
        <v>1133</v>
      </c>
      <c r="C26" s="772">
        <v>25541004</v>
      </c>
      <c r="D26" s="772">
        <v>37916200</v>
      </c>
      <c r="E26" s="772">
        <v>22473500</v>
      </c>
    </row>
    <row r="27" spans="1:5">
      <c r="A27" s="157" t="s">
        <v>1134</v>
      </c>
      <c r="B27" s="157" t="s">
        <v>1135</v>
      </c>
      <c r="C27" s="771">
        <v>12738570</v>
      </c>
      <c r="D27" s="771">
        <v>25221725</v>
      </c>
      <c r="E27" s="771">
        <v>10557423</v>
      </c>
    </row>
    <row r="28" spans="1:5">
      <c r="A28" s="157" t="s">
        <v>1136</v>
      </c>
      <c r="B28" s="157" t="s">
        <v>1137</v>
      </c>
      <c r="C28" s="772">
        <v>0</v>
      </c>
      <c r="D28" s="772">
        <v>0</v>
      </c>
      <c r="E28" s="772">
        <v>2894500</v>
      </c>
    </row>
    <row r="29" spans="1:5">
      <c r="A29" s="157" t="s">
        <v>1138</v>
      </c>
      <c r="B29" s="157" t="s">
        <v>1139</v>
      </c>
      <c r="C29" s="771">
        <v>490360495</v>
      </c>
      <c r="D29" s="771">
        <v>458175000</v>
      </c>
      <c r="E29" s="771">
        <v>530676713</v>
      </c>
    </row>
    <row r="30" spans="1:5">
      <c r="A30" s="157" t="s">
        <v>1140</v>
      </c>
      <c r="B30" s="157" t="s">
        <v>1141</v>
      </c>
      <c r="C30" s="772">
        <v>0</v>
      </c>
      <c r="D30" s="772">
        <v>0</v>
      </c>
      <c r="E30" s="772">
        <v>0</v>
      </c>
    </row>
    <row r="31" spans="1:5">
      <c r="A31" s="157" t="s">
        <v>1142</v>
      </c>
      <c r="B31" s="157" t="s">
        <v>1143</v>
      </c>
      <c r="C31" s="771">
        <v>14110000</v>
      </c>
      <c r="D31" s="771" t="s">
        <v>1109</v>
      </c>
      <c r="E31" s="771" t="s">
        <v>1109</v>
      </c>
    </row>
    <row r="32" spans="1:5">
      <c r="A32" s="157" t="s">
        <v>1144</v>
      </c>
      <c r="B32" s="157" t="s">
        <v>1145</v>
      </c>
      <c r="C32" s="772">
        <v>1343101</v>
      </c>
      <c r="D32" s="772">
        <v>1432000</v>
      </c>
      <c r="E32" s="772">
        <v>1282464</v>
      </c>
    </row>
    <row r="33" spans="1:5">
      <c r="A33" s="157" t="s">
        <v>1146</v>
      </c>
      <c r="B33" s="157" t="s">
        <v>1147</v>
      </c>
      <c r="C33" s="771">
        <v>6133000</v>
      </c>
      <c r="D33" s="771">
        <v>7143000</v>
      </c>
      <c r="E33" s="771">
        <v>4939993</v>
      </c>
    </row>
    <row r="34" spans="1:5">
      <c r="A34" s="157" t="s">
        <v>1148</v>
      </c>
      <c r="B34" s="157" t="s">
        <v>1149</v>
      </c>
      <c r="C34" s="772">
        <v>259021336</v>
      </c>
      <c r="D34" s="772">
        <v>231589000</v>
      </c>
      <c r="E34" s="772">
        <v>224995739</v>
      </c>
    </row>
    <row r="35" spans="1:5">
      <c r="A35" s="157" t="s">
        <v>1150</v>
      </c>
      <c r="B35" s="157" t="s">
        <v>1151</v>
      </c>
      <c r="C35" s="771">
        <v>115149716</v>
      </c>
      <c r="D35" s="771">
        <v>70596000</v>
      </c>
      <c r="E35" s="771">
        <v>65100904</v>
      </c>
    </row>
    <row r="36" spans="1:5">
      <c r="A36" s="157" t="s">
        <v>1152</v>
      </c>
      <c r="B36" s="157" t="s">
        <v>1153</v>
      </c>
      <c r="C36" s="772" t="s">
        <v>1109</v>
      </c>
      <c r="D36" s="772" t="s">
        <v>1109</v>
      </c>
      <c r="E36" s="772">
        <v>14710308</v>
      </c>
    </row>
    <row r="37" spans="1:5">
      <c r="A37" s="157" t="s">
        <v>1154</v>
      </c>
      <c r="B37" s="157" t="s">
        <v>532</v>
      </c>
      <c r="C37" s="771">
        <v>24570767</v>
      </c>
      <c r="D37" s="771" t="s">
        <v>1109</v>
      </c>
      <c r="E37" s="771">
        <v>29116727</v>
      </c>
    </row>
    <row r="38" spans="1:5">
      <c r="A38" s="157" t="s">
        <v>1155</v>
      </c>
      <c r="B38" s="157" t="s">
        <v>534</v>
      </c>
      <c r="C38" s="772">
        <v>16689710</v>
      </c>
      <c r="D38" s="772" t="s">
        <v>1109</v>
      </c>
      <c r="E38" s="772">
        <v>19882463</v>
      </c>
    </row>
    <row r="39" spans="1:5">
      <c r="A39" s="157" t="s">
        <v>1156</v>
      </c>
      <c r="B39" s="157" t="s">
        <v>1157</v>
      </c>
      <c r="C39" s="771" t="s">
        <v>1109</v>
      </c>
      <c r="D39" s="771" t="s">
        <v>1109</v>
      </c>
      <c r="E39" s="771">
        <v>1369381</v>
      </c>
    </row>
    <row r="40" spans="1:5">
      <c r="A40" s="157" t="s">
        <v>1158</v>
      </c>
      <c r="B40" s="157" t="s">
        <v>1159</v>
      </c>
      <c r="C40" s="772">
        <v>79348595</v>
      </c>
      <c r="D40" s="772">
        <v>69335000</v>
      </c>
      <c r="E40" s="772">
        <v>44664043</v>
      </c>
    </row>
    <row r="41" spans="1:5">
      <c r="A41" s="157" t="s">
        <v>1160</v>
      </c>
      <c r="B41" s="157" t="s">
        <v>1161</v>
      </c>
      <c r="C41" s="771">
        <v>1953871</v>
      </c>
      <c r="D41" s="771">
        <v>4854000</v>
      </c>
      <c r="E41" s="771">
        <v>18916552</v>
      </c>
    </row>
    <row r="42" spans="1:5">
      <c r="A42" s="157" t="s">
        <v>1162</v>
      </c>
      <c r="B42" s="157" t="s">
        <v>1163</v>
      </c>
      <c r="C42" s="772" t="s">
        <v>1109</v>
      </c>
      <c r="D42" s="772" t="s">
        <v>1109</v>
      </c>
      <c r="E42" s="772" t="s">
        <v>1109</v>
      </c>
    </row>
    <row r="43" spans="1:5">
      <c r="A43" s="157" t="s">
        <v>1164</v>
      </c>
      <c r="B43" s="157" t="s">
        <v>1165</v>
      </c>
      <c r="C43" s="158">
        <v>11323810</v>
      </c>
      <c r="D43" s="158">
        <v>12738000</v>
      </c>
      <c r="E43" s="158">
        <v>17290368</v>
      </c>
    </row>
    <row r="44" spans="1:5">
      <c r="A44" s="157" t="s">
        <v>1166</v>
      </c>
      <c r="B44" s="157" t="s">
        <v>1167</v>
      </c>
      <c r="C44" s="772">
        <v>290862585</v>
      </c>
      <c r="D44" s="772">
        <v>209871000</v>
      </c>
      <c r="E44" s="772">
        <v>178687854</v>
      </c>
    </row>
    <row r="45" spans="1:5">
      <c r="A45" s="157" t="s">
        <v>1168</v>
      </c>
      <c r="B45" s="157" t="s">
        <v>1169</v>
      </c>
      <c r="C45" s="771">
        <v>451270191</v>
      </c>
      <c r="D45" s="771">
        <v>440166000</v>
      </c>
      <c r="E45" s="771">
        <v>496398913</v>
      </c>
    </row>
    <row r="46" spans="1:5">
      <c r="A46" s="157" t="s">
        <v>1170</v>
      </c>
      <c r="B46" s="157" t="s">
        <v>1171</v>
      </c>
      <c r="C46" s="772">
        <v>22395490</v>
      </c>
      <c r="D46" s="772" t="s">
        <v>1109</v>
      </c>
      <c r="E46" s="772" t="s">
        <v>1109</v>
      </c>
    </row>
    <row r="47" spans="1:5">
      <c r="A47" s="157" t="s">
        <v>1172</v>
      </c>
      <c r="B47" s="157" t="s">
        <v>1173</v>
      </c>
      <c r="C47" s="771">
        <v>14283450</v>
      </c>
      <c r="D47" s="771">
        <v>17628000</v>
      </c>
      <c r="E47" s="771">
        <v>59157330</v>
      </c>
    </row>
    <row r="48" spans="1:5">
      <c r="A48" s="157" t="s">
        <v>1174</v>
      </c>
      <c r="B48" s="157" t="s">
        <v>1175</v>
      </c>
      <c r="C48" s="772">
        <v>13414520</v>
      </c>
      <c r="D48" s="772">
        <v>8421000</v>
      </c>
      <c r="E48" s="772">
        <v>9645349</v>
      </c>
    </row>
    <row r="49" spans="1:5">
      <c r="A49" s="157" t="s">
        <v>1176</v>
      </c>
      <c r="B49" s="157" t="s">
        <v>1177</v>
      </c>
      <c r="C49" s="771">
        <v>530752095</v>
      </c>
      <c r="D49" s="771">
        <v>545780484</v>
      </c>
      <c r="E49" s="771">
        <v>605361727</v>
      </c>
    </row>
    <row r="50" spans="1:5">
      <c r="A50" s="157" t="s">
        <v>1178</v>
      </c>
      <c r="B50" s="157" t="s">
        <v>1179</v>
      </c>
      <c r="C50" s="772" t="s">
        <v>1109</v>
      </c>
      <c r="D50" s="772">
        <v>0</v>
      </c>
      <c r="E50" s="772">
        <v>0</v>
      </c>
    </row>
    <row r="51" spans="1:5">
      <c r="A51" s="157" t="s">
        <v>1180</v>
      </c>
      <c r="B51" s="157" t="s">
        <v>1181</v>
      </c>
      <c r="C51" s="771" t="s">
        <v>1109</v>
      </c>
      <c r="D51" s="771" t="s">
        <v>1109</v>
      </c>
      <c r="E51" s="771">
        <v>7745225</v>
      </c>
    </row>
    <row r="52" spans="1:5">
      <c r="A52" s="157" t="s">
        <v>1182</v>
      </c>
      <c r="B52" s="157" t="s">
        <v>1183</v>
      </c>
      <c r="C52" s="772">
        <v>0</v>
      </c>
      <c r="D52" s="772" t="s">
        <v>1109</v>
      </c>
      <c r="E52" s="772">
        <v>0</v>
      </c>
    </row>
    <row r="53" spans="1:5">
      <c r="A53" s="157" t="s">
        <v>1184</v>
      </c>
      <c r="B53" s="157" t="s">
        <v>1185</v>
      </c>
      <c r="C53" s="771">
        <v>0</v>
      </c>
      <c r="D53" s="771">
        <v>0</v>
      </c>
      <c r="E53" s="771">
        <v>0</v>
      </c>
    </row>
    <row r="54" spans="1:5">
      <c r="A54" s="157" t="s">
        <v>1186</v>
      </c>
      <c r="B54" s="157" t="s">
        <v>1187</v>
      </c>
      <c r="C54" s="772" t="s">
        <v>1109</v>
      </c>
      <c r="D54" s="772" t="s">
        <v>1109</v>
      </c>
      <c r="E54" s="772" t="s">
        <v>1109</v>
      </c>
    </row>
    <row r="55" spans="1:5">
      <c r="A55" s="157" t="s">
        <v>1188</v>
      </c>
      <c r="B55" s="157" t="s">
        <v>624</v>
      </c>
      <c r="C55" s="771" t="s">
        <v>1109</v>
      </c>
      <c r="D55" s="771" t="s">
        <v>1109</v>
      </c>
      <c r="E55" s="771" t="s">
        <v>1109</v>
      </c>
    </row>
    <row r="56" spans="1:5">
      <c r="A56" s="157" t="s">
        <v>1189</v>
      </c>
      <c r="B56" s="157" t="s">
        <v>1190</v>
      </c>
      <c r="C56" s="159" t="s">
        <v>1109</v>
      </c>
      <c r="D56" s="159" t="s">
        <v>1109</v>
      </c>
      <c r="E56" s="159">
        <v>5867664</v>
      </c>
    </row>
    <row r="57" spans="1:5">
      <c r="A57" s="157" t="s">
        <v>1191</v>
      </c>
      <c r="B57" s="157" t="s">
        <v>1192</v>
      </c>
      <c r="C57" s="771">
        <v>36246754</v>
      </c>
      <c r="D57" s="771" t="s">
        <v>1109</v>
      </c>
      <c r="E57" s="771" t="s">
        <v>1109</v>
      </c>
    </row>
    <row r="58" spans="1:5">
      <c r="A58" s="157" t="s">
        <v>1193</v>
      </c>
      <c r="B58" s="157" t="s">
        <v>657</v>
      </c>
      <c r="C58" s="772">
        <v>50343366</v>
      </c>
      <c r="D58" s="772" t="s">
        <v>1109</v>
      </c>
      <c r="E58" s="772" t="s">
        <v>1109</v>
      </c>
    </row>
    <row r="59" spans="1:5">
      <c r="A59" s="157" t="s">
        <v>1194</v>
      </c>
      <c r="B59" s="157" t="s">
        <v>624</v>
      </c>
      <c r="C59" s="771" t="s">
        <v>1109</v>
      </c>
      <c r="D59" s="771" t="s">
        <v>1109</v>
      </c>
      <c r="E59" s="771" t="s">
        <v>1109</v>
      </c>
    </row>
    <row r="60" spans="1:5">
      <c r="A60" s="157" t="s">
        <v>1195</v>
      </c>
      <c r="B60" s="157" t="s">
        <v>1196</v>
      </c>
      <c r="C60" s="772" t="s">
        <v>1109</v>
      </c>
      <c r="D60" s="772" t="s">
        <v>1109</v>
      </c>
      <c r="E60" s="772" t="s">
        <v>1109</v>
      </c>
    </row>
    <row r="61" spans="1:5">
      <c r="A61" s="157" t="s">
        <v>1197</v>
      </c>
      <c r="B61" s="157" t="s">
        <v>1198</v>
      </c>
      <c r="C61" s="771" t="s">
        <v>1109</v>
      </c>
      <c r="D61" s="771">
        <v>32962100</v>
      </c>
      <c r="E61" s="771">
        <v>31563486</v>
      </c>
    </row>
    <row r="62" spans="1:5">
      <c r="A62" s="157" t="s">
        <v>1199</v>
      </c>
      <c r="B62" s="157" t="s">
        <v>657</v>
      </c>
      <c r="C62" s="772" t="s">
        <v>1109</v>
      </c>
      <c r="D62" s="772">
        <v>52056377</v>
      </c>
      <c r="E62" s="772">
        <v>77420806</v>
      </c>
    </row>
    <row r="63" spans="1:5">
      <c r="A63" s="157" t="s">
        <v>1200</v>
      </c>
      <c r="B63" s="157" t="s">
        <v>1201</v>
      </c>
      <c r="C63" s="158">
        <v>0</v>
      </c>
      <c r="D63" s="158">
        <v>0</v>
      </c>
      <c r="E63" s="158">
        <v>0</v>
      </c>
    </row>
    <row r="64" spans="1:5">
      <c r="A64" s="157" t="s">
        <v>1202</v>
      </c>
      <c r="B64" s="157" t="s">
        <v>1203</v>
      </c>
      <c r="C64" s="159" t="s">
        <v>1109</v>
      </c>
      <c r="D64" s="159" t="s">
        <v>1109</v>
      </c>
      <c r="E64" s="159" t="s">
        <v>1109</v>
      </c>
    </row>
    <row r="65" spans="1:5">
      <c r="A65" s="157" t="s">
        <v>1204</v>
      </c>
      <c r="B65" s="157" t="s">
        <v>1205</v>
      </c>
      <c r="C65" s="158" t="s">
        <v>1109</v>
      </c>
      <c r="D65" s="158" t="s">
        <v>1109</v>
      </c>
      <c r="E65" s="158">
        <v>16319</v>
      </c>
    </row>
    <row r="66" spans="1:5">
      <c r="A66" s="157" t="s">
        <v>1206</v>
      </c>
      <c r="B66" s="157" t="s">
        <v>1205</v>
      </c>
      <c r="C66" s="159" t="s">
        <v>1109</v>
      </c>
      <c r="D66" s="159" t="s">
        <v>1109</v>
      </c>
      <c r="E66" s="159" t="s">
        <v>1109</v>
      </c>
    </row>
    <row r="67" spans="1:5">
      <c r="A67" s="157" t="s">
        <v>1207</v>
      </c>
      <c r="B67" s="157" t="s">
        <v>1208</v>
      </c>
      <c r="C67" s="158">
        <v>0</v>
      </c>
      <c r="D67" s="158" t="s">
        <v>1109</v>
      </c>
      <c r="E67" s="158" t="s">
        <v>1109</v>
      </c>
    </row>
    <row r="68" spans="1:5">
      <c r="A68" s="157" t="s">
        <v>1209</v>
      </c>
      <c r="B68" s="157" t="s">
        <v>1210</v>
      </c>
      <c r="C68" s="159" t="s">
        <v>1109</v>
      </c>
      <c r="D68" s="159">
        <v>0</v>
      </c>
      <c r="E68" s="159" t="s">
        <v>1109</v>
      </c>
    </row>
    <row r="69" spans="1:5">
      <c r="A69" s="157" t="s">
        <v>1211</v>
      </c>
      <c r="B69" s="157" t="s">
        <v>1210</v>
      </c>
      <c r="C69" s="158" t="s">
        <v>1109</v>
      </c>
      <c r="D69" s="158" t="s">
        <v>1109</v>
      </c>
      <c r="E69" s="158" t="s">
        <v>1109</v>
      </c>
    </row>
    <row r="70" spans="1:5">
      <c r="A70" s="157" t="s">
        <v>1212</v>
      </c>
      <c r="B70" s="157" t="s">
        <v>1213</v>
      </c>
      <c r="C70" s="159" t="s">
        <v>1109</v>
      </c>
      <c r="D70" s="159" t="s">
        <v>1109</v>
      </c>
      <c r="E70" s="159" t="s">
        <v>1109</v>
      </c>
    </row>
    <row r="71" spans="1:5">
      <c r="A71" s="157" t="s">
        <v>1214</v>
      </c>
      <c r="B71" s="157" t="s">
        <v>1215</v>
      </c>
      <c r="C71" s="158">
        <v>1724000</v>
      </c>
      <c r="D71" s="158" t="s">
        <v>1109</v>
      </c>
      <c r="E71" s="158" t="s">
        <v>1109</v>
      </c>
    </row>
    <row r="72" spans="1:5">
      <c r="A72" s="157" t="s">
        <v>1216</v>
      </c>
      <c r="B72" s="157" t="s">
        <v>1215</v>
      </c>
      <c r="C72" s="159" t="s">
        <v>1109</v>
      </c>
      <c r="D72" s="159" t="s">
        <v>1109</v>
      </c>
      <c r="E72" s="159" t="s">
        <v>1109</v>
      </c>
    </row>
    <row r="73" spans="1:5">
      <c r="A73" s="157" t="s">
        <v>1217</v>
      </c>
      <c r="B73" s="157" t="s">
        <v>1218</v>
      </c>
      <c r="C73" s="158" t="s">
        <v>1109</v>
      </c>
      <c r="D73" s="158" t="s">
        <v>1109</v>
      </c>
      <c r="E73" s="158" t="s">
        <v>1109</v>
      </c>
    </row>
    <row r="74" spans="1:5">
      <c r="A74" s="157" t="s">
        <v>1219</v>
      </c>
      <c r="B74" s="157" t="s">
        <v>1220</v>
      </c>
      <c r="C74" s="159">
        <v>0</v>
      </c>
      <c r="D74" s="159">
        <v>0</v>
      </c>
      <c r="E74" s="159">
        <v>0</v>
      </c>
    </row>
    <row r="75" spans="1:5">
      <c r="A75" s="157" t="s">
        <v>1221</v>
      </c>
      <c r="B75" s="157" t="s">
        <v>1222</v>
      </c>
      <c r="C75" s="158" t="s">
        <v>1109</v>
      </c>
      <c r="D75" s="158" t="s">
        <v>1109</v>
      </c>
      <c r="E75" s="158" t="s">
        <v>1109</v>
      </c>
    </row>
    <row r="76" spans="1:5">
      <c r="A76" s="157" t="s">
        <v>1223</v>
      </c>
      <c r="B76" s="157" t="s">
        <v>1224</v>
      </c>
      <c r="C76" s="159" t="s">
        <v>1109</v>
      </c>
      <c r="D76" s="159" t="s">
        <v>1109</v>
      </c>
      <c r="E76" s="159" t="s">
        <v>1109</v>
      </c>
    </row>
    <row r="77" spans="1:5">
      <c r="A77" s="157" t="s">
        <v>1225</v>
      </c>
      <c r="B77" s="157" t="s">
        <v>1226</v>
      </c>
      <c r="C77" s="158" t="s">
        <v>1109</v>
      </c>
      <c r="D77" s="158">
        <v>31445000</v>
      </c>
      <c r="E77" s="158">
        <v>32211960</v>
      </c>
    </row>
    <row r="78" spans="1:5">
      <c r="A78" s="157" t="s">
        <v>1227</v>
      </c>
      <c r="B78" s="157" t="s">
        <v>1228</v>
      </c>
      <c r="C78" s="159" t="s">
        <v>1109</v>
      </c>
      <c r="D78" s="159" t="s">
        <v>1109</v>
      </c>
      <c r="E78" s="159" t="s">
        <v>1109</v>
      </c>
    </row>
    <row r="79" spans="1:5">
      <c r="A79" s="157" t="s">
        <v>1229</v>
      </c>
      <c r="B79" s="157" t="s">
        <v>1230</v>
      </c>
      <c r="C79" s="158">
        <v>0</v>
      </c>
      <c r="D79" s="158">
        <v>0</v>
      </c>
      <c r="E79" s="158">
        <v>0</v>
      </c>
    </row>
    <row r="80" spans="1:5">
      <c r="A80" s="157" t="s">
        <v>1231</v>
      </c>
      <c r="B80" s="157" t="s">
        <v>1232</v>
      </c>
      <c r="C80" s="159" t="s">
        <v>1109</v>
      </c>
      <c r="D80" s="159" t="s">
        <v>1109</v>
      </c>
      <c r="E80" s="159" t="s">
        <v>1109</v>
      </c>
    </row>
    <row r="81" spans="1:5">
      <c r="A81" s="157" t="s">
        <v>1233</v>
      </c>
      <c r="B81" s="157" t="s">
        <v>1234</v>
      </c>
      <c r="C81" s="158" t="s">
        <v>1109</v>
      </c>
      <c r="D81" s="158" t="s">
        <v>1109</v>
      </c>
      <c r="E81" s="158" t="s">
        <v>1109</v>
      </c>
    </row>
    <row r="82" spans="1:5">
      <c r="A82" s="157" t="s">
        <v>1235</v>
      </c>
      <c r="B82" s="157" t="s">
        <v>1236</v>
      </c>
      <c r="C82" s="159">
        <v>1480073000</v>
      </c>
      <c r="D82" s="159">
        <v>1163164000</v>
      </c>
      <c r="E82" s="159">
        <v>837173285</v>
      </c>
    </row>
    <row r="83" spans="1:5">
      <c r="A83" s="157" t="s">
        <v>1237</v>
      </c>
      <c r="B83" s="157" t="s">
        <v>1238</v>
      </c>
      <c r="C83" s="158">
        <v>0</v>
      </c>
      <c r="D83" s="158">
        <v>0</v>
      </c>
      <c r="E83" s="158">
        <v>0</v>
      </c>
    </row>
    <row r="84" spans="1:5">
      <c r="A84" s="157" t="s">
        <v>1239</v>
      </c>
      <c r="B84" s="157" t="s">
        <v>1240</v>
      </c>
      <c r="C84" s="159">
        <v>296760000</v>
      </c>
      <c r="D84" s="159" t="s">
        <v>1109</v>
      </c>
      <c r="E84" s="159">
        <v>202026675</v>
      </c>
    </row>
    <row r="85" spans="1:5">
      <c r="A85" s="157" t="s">
        <v>1241</v>
      </c>
      <c r="B85" s="157" t="s">
        <v>1242</v>
      </c>
      <c r="C85" s="158">
        <v>298782171</v>
      </c>
      <c r="D85" s="158" t="s">
        <v>1109</v>
      </c>
      <c r="E85" s="158">
        <v>177481876</v>
      </c>
    </row>
    <row r="86" spans="1:5">
      <c r="A86" s="157" t="s">
        <v>1243</v>
      </c>
      <c r="B86" s="157" t="s">
        <v>1244</v>
      </c>
      <c r="C86" s="159">
        <v>2896427000</v>
      </c>
      <c r="D86" s="159">
        <v>2571047000</v>
      </c>
      <c r="E86" s="159">
        <v>1968423120</v>
      </c>
    </row>
    <row r="87" spans="1:5">
      <c r="A87" s="157" t="s">
        <v>1245</v>
      </c>
      <c r="B87" s="157" t="s">
        <v>1246</v>
      </c>
      <c r="C87" s="158">
        <v>11666283</v>
      </c>
      <c r="D87" s="158">
        <v>9211000</v>
      </c>
      <c r="E87" s="158">
        <v>11197749</v>
      </c>
    </row>
    <row r="88" spans="1:5">
      <c r="A88" s="157" t="s">
        <v>1247</v>
      </c>
      <c r="B88" s="157" t="s">
        <v>1248</v>
      </c>
      <c r="C88" s="159">
        <v>107766432</v>
      </c>
      <c r="D88" s="159">
        <v>87074000</v>
      </c>
      <c r="E88" s="159">
        <v>79726400</v>
      </c>
    </row>
    <row r="89" spans="1:5">
      <c r="A89" s="157" t="s">
        <v>1249</v>
      </c>
      <c r="B89" s="157" t="s">
        <v>1250</v>
      </c>
      <c r="C89" s="158">
        <v>27503154</v>
      </c>
      <c r="D89" s="158">
        <v>31662000</v>
      </c>
      <c r="E89" s="158">
        <v>155408309</v>
      </c>
    </row>
    <row r="90" spans="1:5">
      <c r="A90" s="157" t="s">
        <v>1251</v>
      </c>
      <c r="B90" s="157" t="s">
        <v>1252</v>
      </c>
      <c r="C90" s="159">
        <v>9703744</v>
      </c>
      <c r="D90" s="159">
        <v>8011000</v>
      </c>
      <c r="E90" s="159">
        <v>4421481</v>
      </c>
    </row>
    <row r="91" spans="1:5">
      <c r="A91" s="157" t="s">
        <v>1253</v>
      </c>
      <c r="B91" s="157" t="s">
        <v>1254</v>
      </c>
      <c r="C91" s="158" t="s">
        <v>1109</v>
      </c>
      <c r="D91" s="158">
        <v>11318000</v>
      </c>
      <c r="E91" s="158">
        <v>8921341</v>
      </c>
    </row>
    <row r="93" spans="1:5">
      <c r="A93" s="153" t="s">
        <v>1255</v>
      </c>
    </row>
    <row r="94" spans="1:5">
      <c r="A94" s="153" t="s">
        <v>1109</v>
      </c>
      <c r="B94" s="151" t="s">
        <v>1256</v>
      </c>
    </row>
  </sheetData>
  <mergeCells count="1">
    <mergeCell ref="A9:B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5D993-7F48-4117-8A83-17BB46E3A9BE}">
  <sheetPr>
    <tabColor rgb="FF92D050"/>
  </sheetPr>
  <dimension ref="A1:S565"/>
  <sheetViews>
    <sheetView zoomScaleNormal="100" workbookViewId="0">
      <pane xSplit="2" ySplit="1" topLeftCell="C546" activePane="bottomRight" state="frozen"/>
      <selection activeCell="AS484" sqref="AS484"/>
      <selection pane="topRight" activeCell="AS484" sqref="AS484"/>
      <selection pane="bottomLeft" activeCell="AS484" sqref="AS484"/>
      <selection pane="bottomRight" activeCell="C566" sqref="C566"/>
    </sheetView>
  </sheetViews>
  <sheetFormatPr baseColWidth="10" defaultColWidth="10.44140625" defaultRowHeight="14.4"/>
  <cols>
    <col min="1" max="1" width="30.88671875" style="115" customWidth="1"/>
    <col min="2" max="2" width="49.44140625" style="116" customWidth="1"/>
    <col min="3" max="3" width="7.77734375" style="117" bestFit="1" customWidth="1"/>
    <col min="4" max="4" width="12.88671875" style="118" bestFit="1" customWidth="1"/>
    <col min="5" max="5" width="9.44140625" style="119" customWidth="1"/>
    <col min="6" max="6" width="9.44140625" style="766" customWidth="1"/>
    <col min="7" max="7" width="7.6640625" style="766" bestFit="1" customWidth="1"/>
    <col min="8" max="17" width="9.44140625" style="766" customWidth="1"/>
    <col min="18" max="18" width="11.6640625" style="124" bestFit="1" customWidth="1"/>
    <col min="19" max="19" width="14.21875" customWidth="1"/>
  </cols>
  <sheetData>
    <row r="1" spans="1:19" ht="101.4" thickBot="1">
      <c r="A1" s="111" t="s">
        <v>808</v>
      </c>
      <c r="B1" s="112" t="s">
        <v>809</v>
      </c>
      <c r="C1" s="112" t="s">
        <v>810</v>
      </c>
      <c r="D1" s="112" t="s">
        <v>812</v>
      </c>
      <c r="E1" s="113" t="str">
        <f>Etiquettes!$A$10</f>
        <v>Unité</v>
      </c>
      <c r="F1" s="113" t="str">
        <f>Etiquettes!$A$7</f>
        <v>Filière</v>
      </c>
      <c r="G1" s="113" t="str">
        <f>Etiquettes!$A$9</f>
        <v>Année</v>
      </c>
      <c r="H1" s="113" t="str">
        <f>Etiquettes!$A$8</f>
        <v>Territoire</v>
      </c>
      <c r="I1" s="113" t="str">
        <f>Etiquettes!$A$17</f>
        <v>Traduction</v>
      </c>
      <c r="J1" s="113" t="str">
        <f>Etiquettes!$A$15</f>
        <v>Hypothèse</v>
      </c>
      <c r="K1" s="113" t="str">
        <f>Etiquettes!$A$14</f>
        <v>Source</v>
      </c>
      <c r="L1" s="113" t="str">
        <f>Etiquettes!$A$18</f>
        <v>Onglet source fichier Excel</v>
      </c>
      <c r="M1" s="113" t="str">
        <f>Etiquettes!$A$16</f>
        <v>Type de donnée collectée</v>
      </c>
      <c r="N1" s="113" t="str">
        <f>Etiquettes!$A$13</f>
        <v>Rendement, répartition ou volume d'échange collecté</v>
      </c>
      <c r="O1" s="113" t="str">
        <f>Etiquettes!$A$20</f>
        <v>Fiabilité des données</v>
      </c>
      <c r="P1" s="113" t="str">
        <f>Etiquettes!$A$21</f>
        <v>Méthode</v>
      </c>
      <c r="Q1" s="113" t="str">
        <f>Etiquettes!$A$22</f>
        <v>Analyse des résultats</v>
      </c>
      <c r="R1" s="112" t="s">
        <v>12</v>
      </c>
      <c r="S1" s="114" t="s">
        <v>14</v>
      </c>
    </row>
    <row r="2" spans="1:19">
      <c r="A2" s="116" t="str">
        <f>Secteurs!$B$26</f>
        <v>Importations</v>
      </c>
      <c r="B2" s="116" t="str" cm="1">
        <f t="array" ref="B2:B87">_xlfn.UNIQUE(_xlfn._xlws.FILTER('Prétraitement échanges'!$A$6:$A$190,'Prétraitement échanges'!$A$6:$A$190&lt;&gt;0))</f>
        <v>Tomates</v>
      </c>
      <c r="C2" s="117">
        <f>SUMIFS('Prétraitement échanges'!$D:$D,'Prétraitement échanges'!$A:$A,B2)</f>
        <v>543.925836</v>
      </c>
      <c r="E2" s="119" t="str">
        <f>Etiquettes!$C$10</f>
        <v>kt</v>
      </c>
      <c r="F2" s="767" t="str">
        <f>Etiquettes!$C$7</f>
        <v>Fruits et légumes (hors pommes de terre)</v>
      </c>
      <c r="G2" s="119">
        <f>Etiquettes!$H$9</f>
        <v>2015</v>
      </c>
      <c r="H2" s="767" t="str">
        <f>Etiquettes!$C$8</f>
        <v>France entière</v>
      </c>
      <c r="I2" s="767" t="str">
        <f>"Importations de "&amp;B2</f>
        <v>Importations de Tomates</v>
      </c>
      <c r="K2" s="123" t="s">
        <v>2508</v>
      </c>
      <c r="L2" s="767" t="str" cm="1">
        <f t="array" aca="1" ref="L2" ca="1">[1]!NOM_FEUILLE('Comext - EUROSTAT'!$A$1)</f>
        <v>Comext - EUROSTAT</v>
      </c>
      <c r="M2" s="766" t="str">
        <f>Etiquettes!$H$16</f>
        <v>Volume</v>
      </c>
      <c r="N2" s="768" t="str">
        <f t="shared" ref="N2:N27" si="0">_xlfn.CONCAT(I2,IF(OR(ISBLANK(C2),ISERROR(C2)),"",_xlfn.CONCAT(" = ",MROUND(C2,1)," ",E2," (",K2,")")))</f>
        <v>Importations de Tomates = 544 kt (Douanes - Eurostat)</v>
      </c>
      <c r="O2" s="766" t="str">
        <f>Etiquettes!$H$20</f>
        <v>Fiable</v>
      </c>
      <c r="P2" s="766" t="str">
        <f>Etiquettes!$H$21</f>
        <v>Données collectées</v>
      </c>
      <c r="Q2" s="766" t="str">
        <f>Etiquettes!$H$22</f>
        <v>Donnée collectée (valeur du flux ou coefficient)</v>
      </c>
      <c r="R2" s="120"/>
      <c r="S2" s="913" t="s">
        <v>818</v>
      </c>
    </row>
    <row r="3" spans="1:19">
      <c r="A3" s="116" t="str">
        <f>Secteurs!$B$26</f>
        <v>Importations</v>
      </c>
      <c r="B3" s="116" t="str">
        <v>Oignon</v>
      </c>
      <c r="C3" s="117">
        <f>SUMIFS('Prétraitement échanges'!$D:$D,'Prétraitement échanges'!$A:$A,B3)</f>
        <v>129.82958600000001</v>
      </c>
      <c r="E3" s="119" t="str">
        <f>Etiquettes!$C$10</f>
        <v>kt</v>
      </c>
      <c r="F3" s="767" t="str">
        <f>Etiquettes!$C$7</f>
        <v>Fruits et légumes (hors pommes de terre)</v>
      </c>
      <c r="G3" s="119">
        <f>Etiquettes!$H$9</f>
        <v>2015</v>
      </c>
      <c r="H3" s="767" t="str">
        <f>Etiquettes!$C$8</f>
        <v>France entière</v>
      </c>
      <c r="I3" s="767" t="str">
        <f t="shared" ref="I3:I66" si="1">"Importations de "&amp;B3</f>
        <v>Importations de Oignon</v>
      </c>
      <c r="K3" s="123" t="s">
        <v>2508</v>
      </c>
      <c r="L3" s="767" t="str" cm="1">
        <f t="array" aca="1" ref="L3" ca="1">[1]!NOM_FEUILLE('Comext - EUROSTAT'!$A$1)</f>
        <v>Comext - EUROSTAT</v>
      </c>
      <c r="M3" s="766" t="str">
        <f>Etiquettes!$H$16</f>
        <v>Volume</v>
      </c>
      <c r="N3" s="768" t="str">
        <f t="shared" si="0"/>
        <v>Importations de Oignon = 130 kt (Douanes - Eurostat)</v>
      </c>
      <c r="O3" s="766" t="str">
        <f>Etiquettes!$H$20</f>
        <v>Fiable</v>
      </c>
      <c r="P3" s="766" t="str">
        <f>Etiquettes!$H$21</f>
        <v>Données collectées</v>
      </c>
      <c r="Q3" s="766" t="str">
        <f>Etiquettes!$H$22</f>
        <v>Donnée collectée (valeur du flux ou coefficient)</v>
      </c>
      <c r="R3" s="120"/>
      <c r="S3" s="915"/>
    </row>
    <row r="4" spans="1:19">
      <c r="A4" s="116" t="str">
        <f>Secteurs!$B$26</f>
        <v>Importations</v>
      </c>
      <c r="B4" s="116" t="str">
        <v>Echalote</v>
      </c>
      <c r="C4" s="117">
        <f>SUMIFS('Prétraitement échanges'!$D:$D,'Prétraitement échanges'!$A:$A,B4)</f>
        <v>3.8180379999999996</v>
      </c>
      <c r="E4" s="119" t="str">
        <f>Etiquettes!$C$10</f>
        <v>kt</v>
      </c>
      <c r="F4" s="767" t="str">
        <f>Etiquettes!$C$7</f>
        <v>Fruits et légumes (hors pommes de terre)</v>
      </c>
      <c r="G4" s="119">
        <f>Etiquettes!$H$9</f>
        <v>2015</v>
      </c>
      <c r="H4" s="767" t="str">
        <f>Etiquettes!$C$8</f>
        <v>France entière</v>
      </c>
      <c r="I4" s="767" t="str">
        <f t="shared" si="1"/>
        <v>Importations de Echalote</v>
      </c>
      <c r="K4" s="123" t="s">
        <v>2508</v>
      </c>
      <c r="L4" s="767" t="str" cm="1">
        <f t="array" aca="1" ref="L4" ca="1">[1]!NOM_FEUILLE('Comext - EUROSTAT'!$A$1)</f>
        <v>Comext - EUROSTAT</v>
      </c>
      <c r="M4" s="766" t="str">
        <f>Etiquettes!$H$16</f>
        <v>Volume</v>
      </c>
      <c r="N4" s="768" t="str">
        <f t="shared" si="0"/>
        <v>Importations de Echalote = 4 kt (Douanes - Eurostat)</v>
      </c>
      <c r="O4" s="766" t="str">
        <f>Etiquettes!$H$20</f>
        <v>Fiable</v>
      </c>
      <c r="P4" s="766" t="str">
        <f>Etiquettes!$H$21</f>
        <v>Données collectées</v>
      </c>
      <c r="Q4" s="766" t="str">
        <f>Etiquettes!$H$22</f>
        <v>Donnée collectée (valeur du flux ou coefficient)</v>
      </c>
      <c r="R4" s="120"/>
      <c r="S4" s="915"/>
    </row>
    <row r="5" spans="1:19">
      <c r="A5" s="116" t="str">
        <f>Secteurs!$B$26</f>
        <v>Importations</v>
      </c>
      <c r="B5" s="116" t="str">
        <v>Ail</v>
      </c>
      <c r="C5" s="117">
        <f>SUMIFS('Prétraitement échanges'!$D:$D,'Prétraitement échanges'!$A:$A,B5)</f>
        <v>26.291191999999999</v>
      </c>
      <c r="E5" s="119" t="str">
        <f>Etiquettes!$C$10</f>
        <v>kt</v>
      </c>
      <c r="F5" s="767" t="str">
        <f>Etiquettes!$C$7</f>
        <v>Fruits et légumes (hors pommes de terre)</v>
      </c>
      <c r="G5" s="119">
        <f>Etiquettes!$H$9</f>
        <v>2015</v>
      </c>
      <c r="H5" s="767" t="str">
        <f>Etiquettes!$C$8</f>
        <v>France entière</v>
      </c>
      <c r="I5" s="767" t="str">
        <f t="shared" si="1"/>
        <v>Importations de Ail</v>
      </c>
      <c r="K5" s="123" t="s">
        <v>2508</v>
      </c>
      <c r="L5" s="767" t="str" cm="1">
        <f t="array" aca="1" ref="L5" ca="1">[1]!NOM_FEUILLE('Comext - EUROSTAT'!$A$1)</f>
        <v>Comext - EUROSTAT</v>
      </c>
      <c r="M5" s="766" t="str">
        <f>Etiquettes!$H$16</f>
        <v>Volume</v>
      </c>
      <c r="N5" s="768" t="str">
        <f t="shared" si="0"/>
        <v>Importations de Ail = 26 kt (Douanes - Eurostat)</v>
      </c>
      <c r="O5" s="766" t="str">
        <f>Etiquettes!$H$20</f>
        <v>Fiable</v>
      </c>
      <c r="P5" s="766" t="str">
        <f>Etiquettes!$H$21</f>
        <v>Données collectées</v>
      </c>
      <c r="Q5" s="766" t="str">
        <f>Etiquettes!$H$22</f>
        <v>Donnée collectée (valeur du flux ou coefficient)</v>
      </c>
      <c r="R5" s="120"/>
      <c r="S5" s="915"/>
    </row>
    <row r="6" spans="1:19">
      <c r="A6" s="116" t="str">
        <f>Secteurs!$B$26</f>
        <v>Importations</v>
      </c>
      <c r="B6" s="116" t="str">
        <v>Poireaux</v>
      </c>
      <c r="C6" s="117">
        <f>SUMIFS('Prétraitement échanges'!$D:$D,'Prétraitement échanges'!$A:$A,B6)</f>
        <v>23.520801000000002</v>
      </c>
      <c r="E6" s="119" t="str">
        <f>Etiquettes!$C$10</f>
        <v>kt</v>
      </c>
      <c r="F6" s="767" t="str">
        <f>Etiquettes!$C$7</f>
        <v>Fruits et légumes (hors pommes de terre)</v>
      </c>
      <c r="G6" s="119">
        <f>Etiquettes!$H$9</f>
        <v>2015</v>
      </c>
      <c r="H6" s="767" t="str">
        <f>Etiquettes!$C$8</f>
        <v>France entière</v>
      </c>
      <c r="I6" s="767" t="str">
        <f t="shared" si="1"/>
        <v>Importations de Poireaux</v>
      </c>
      <c r="K6" s="123" t="s">
        <v>2508</v>
      </c>
      <c r="L6" s="767" t="str" cm="1">
        <f t="array" aca="1" ref="L6" ca="1">[1]!NOM_FEUILLE('Comext - EUROSTAT'!$A$1)</f>
        <v>Comext - EUROSTAT</v>
      </c>
      <c r="M6" s="766" t="str">
        <f>Etiquettes!$H$16</f>
        <v>Volume</v>
      </c>
      <c r="N6" s="768" t="str">
        <f t="shared" si="0"/>
        <v>Importations de Poireaux = 24 kt (Douanes - Eurostat)</v>
      </c>
      <c r="O6" s="766" t="str">
        <f>Etiquettes!$H$20</f>
        <v>Fiable</v>
      </c>
      <c r="P6" s="766" t="str">
        <f>Etiquettes!$H$21</f>
        <v>Données collectées</v>
      </c>
      <c r="Q6" s="766" t="str">
        <f>Etiquettes!$H$22</f>
        <v>Donnée collectée (valeur du flux ou coefficient)</v>
      </c>
      <c r="R6" s="120"/>
      <c r="S6" s="915"/>
    </row>
    <row r="7" spans="1:19">
      <c r="A7" s="116" t="str">
        <f>Secteurs!$B$26</f>
        <v>Importations</v>
      </c>
      <c r="B7" s="116" t="str">
        <v>Choux-fleurs et brocolis</v>
      </c>
      <c r="C7" s="117">
        <f>SUMIFS('Prétraitement échanges'!$D:$D,'Prétraitement échanges'!$A:$A,B7)</f>
        <v>50.562390999999998</v>
      </c>
      <c r="E7" s="119" t="str">
        <f>Etiquettes!$C$10</f>
        <v>kt</v>
      </c>
      <c r="F7" s="767" t="str">
        <f>Etiquettes!$C$7</f>
        <v>Fruits et légumes (hors pommes de terre)</v>
      </c>
      <c r="G7" s="119">
        <f>Etiquettes!$H$9</f>
        <v>2015</v>
      </c>
      <c r="H7" s="767" t="str">
        <f>Etiquettes!$C$8</f>
        <v>France entière</v>
      </c>
      <c r="I7" s="767" t="str">
        <f t="shared" si="1"/>
        <v>Importations de Choux-fleurs et brocolis</v>
      </c>
      <c r="K7" s="123" t="s">
        <v>2508</v>
      </c>
      <c r="L7" s="767" t="str" cm="1">
        <f t="array" aca="1" ref="L7" ca="1">[1]!NOM_FEUILLE('Comext - EUROSTAT'!$A$1)</f>
        <v>Comext - EUROSTAT</v>
      </c>
      <c r="M7" s="766" t="str">
        <f>Etiquettes!$H$16</f>
        <v>Volume</v>
      </c>
      <c r="N7" s="768" t="str">
        <f t="shared" si="0"/>
        <v>Importations de Choux-fleurs et brocolis = 51 kt (Douanes - Eurostat)</v>
      </c>
      <c r="O7" s="766" t="str">
        <f>Etiquettes!$H$20</f>
        <v>Fiable</v>
      </c>
      <c r="P7" s="766" t="str">
        <f>Etiquettes!$H$21</f>
        <v>Données collectées</v>
      </c>
      <c r="Q7" s="766" t="str">
        <f>Etiquettes!$H$22</f>
        <v>Donnée collectée (valeur du flux ou coefficient)</v>
      </c>
      <c r="R7" s="120"/>
      <c r="S7" s="915"/>
    </row>
    <row r="8" spans="1:19">
      <c r="A8" s="116" t="str">
        <f>Secteurs!$B$26</f>
        <v>Importations</v>
      </c>
      <c r="B8" s="116" t="str">
        <v>Choux de Bruxelles</v>
      </c>
      <c r="C8" s="117">
        <f>SUMIFS('Prétraitement échanges'!$D:$D,'Prétraitement échanges'!$A:$A,B8)</f>
        <v>11.262024</v>
      </c>
      <c r="E8" s="119" t="str">
        <f>Etiquettes!$C$10</f>
        <v>kt</v>
      </c>
      <c r="F8" s="767" t="str">
        <f>Etiquettes!$C$7</f>
        <v>Fruits et légumes (hors pommes de terre)</v>
      </c>
      <c r="G8" s="119">
        <f>Etiquettes!$H$9</f>
        <v>2015</v>
      </c>
      <c r="H8" s="767" t="str">
        <f>Etiquettes!$C$8</f>
        <v>France entière</v>
      </c>
      <c r="I8" s="767" t="str">
        <f t="shared" si="1"/>
        <v>Importations de Choux de Bruxelles</v>
      </c>
      <c r="K8" s="123" t="s">
        <v>2508</v>
      </c>
      <c r="L8" s="767" t="str" cm="1">
        <f t="array" aca="1" ref="L8" ca="1">[1]!NOM_FEUILLE('Comext - EUROSTAT'!$A$1)</f>
        <v>Comext - EUROSTAT</v>
      </c>
      <c r="M8" s="766" t="str">
        <f>Etiquettes!$H$16</f>
        <v>Volume</v>
      </c>
      <c r="N8" s="768" t="str">
        <f t="shared" si="0"/>
        <v>Importations de Choux de Bruxelles = 11 kt (Douanes - Eurostat)</v>
      </c>
      <c r="O8" s="766" t="str">
        <f>Etiquettes!$H$20</f>
        <v>Fiable</v>
      </c>
      <c r="P8" s="766" t="str">
        <f>Etiquettes!$H$21</f>
        <v>Données collectées</v>
      </c>
      <c r="Q8" s="766" t="str">
        <f>Etiquettes!$H$22</f>
        <v>Donnée collectée (valeur du flux ou coefficient)</v>
      </c>
      <c r="R8" s="120"/>
      <c r="S8" s="915"/>
    </row>
    <row r="9" spans="1:19">
      <c r="A9" s="116" t="str">
        <f>Secteurs!$B$26</f>
        <v>Importations</v>
      </c>
      <c r="B9" s="116" t="str">
        <v>Autres choux</v>
      </c>
      <c r="C9" s="117">
        <f>SUMIFS('Prétraitement échanges'!$D:$D,'Prétraitement échanges'!$A:$A,B9)</f>
        <v>39.997458999999999</v>
      </c>
      <c r="E9" s="119" t="str">
        <f>Etiquettes!$C$10</f>
        <v>kt</v>
      </c>
      <c r="F9" s="767" t="str">
        <f>Etiquettes!$C$7</f>
        <v>Fruits et légumes (hors pommes de terre)</v>
      </c>
      <c r="G9" s="119">
        <f>Etiquettes!$H$9</f>
        <v>2015</v>
      </c>
      <c r="H9" s="767" t="str">
        <f>Etiquettes!$C$8</f>
        <v>France entière</v>
      </c>
      <c r="I9" s="767" t="str">
        <f t="shared" si="1"/>
        <v>Importations de Autres choux</v>
      </c>
      <c r="K9" s="123" t="s">
        <v>2508</v>
      </c>
      <c r="L9" s="767" t="str" cm="1">
        <f t="array" aca="1" ref="L9" ca="1">[1]!NOM_FEUILLE('Comext - EUROSTAT'!$A$1)</f>
        <v>Comext - EUROSTAT</v>
      </c>
      <c r="M9" s="766" t="str">
        <f>Etiquettes!$H$16</f>
        <v>Volume</v>
      </c>
      <c r="N9" s="768" t="str">
        <f t="shared" si="0"/>
        <v>Importations de Autres choux = 40 kt (Douanes - Eurostat)</v>
      </c>
      <c r="O9" s="766" t="str">
        <f>Etiquettes!$H$20</f>
        <v>Fiable</v>
      </c>
      <c r="P9" s="766" t="str">
        <f>Etiquettes!$H$21</f>
        <v>Données collectées</v>
      </c>
      <c r="Q9" s="766" t="str">
        <f>Etiquettes!$H$22</f>
        <v>Donnée collectée (valeur du flux ou coefficient)</v>
      </c>
      <c r="R9" s="120"/>
      <c r="S9" s="915"/>
    </row>
    <row r="10" spans="1:19">
      <c r="A10" s="116" t="str">
        <f>Secteurs!$B$26</f>
        <v>Importations</v>
      </c>
      <c r="B10" s="116" t="str">
        <v>Laitues pommées</v>
      </c>
      <c r="C10" s="117">
        <f>SUMIFS('Prétraitement échanges'!$D:$D,'Prétraitement échanges'!$A:$A,B10)</f>
        <v>39.163271000000002</v>
      </c>
      <c r="E10" s="119" t="str">
        <f>Etiquettes!$C$10</f>
        <v>kt</v>
      </c>
      <c r="F10" s="767" t="str">
        <f>Etiquettes!$C$7</f>
        <v>Fruits et légumes (hors pommes de terre)</v>
      </c>
      <c r="G10" s="119">
        <f>Etiquettes!$H$9</f>
        <v>2015</v>
      </c>
      <c r="H10" s="767" t="str">
        <f>Etiquettes!$C$8</f>
        <v>France entière</v>
      </c>
      <c r="I10" s="767" t="str">
        <f t="shared" si="1"/>
        <v>Importations de Laitues pommées</v>
      </c>
      <c r="K10" s="123" t="s">
        <v>2508</v>
      </c>
      <c r="L10" s="767" t="str" cm="1">
        <f t="array" aca="1" ref="L10" ca="1">[1]!NOM_FEUILLE('Comext - EUROSTAT'!$A$1)</f>
        <v>Comext - EUROSTAT</v>
      </c>
      <c r="M10" s="766" t="str">
        <f>Etiquettes!$H$16</f>
        <v>Volume</v>
      </c>
      <c r="N10" s="768" t="str">
        <f t="shared" si="0"/>
        <v>Importations de Laitues pommées = 39 kt (Douanes - Eurostat)</v>
      </c>
      <c r="O10" s="766" t="str">
        <f>Etiquettes!$H$20</f>
        <v>Fiable</v>
      </c>
      <c r="P10" s="766" t="str">
        <f>Etiquettes!$H$21</f>
        <v>Données collectées</v>
      </c>
      <c r="Q10" s="766" t="str">
        <f>Etiquettes!$H$22</f>
        <v>Donnée collectée (valeur du flux ou coefficient)</v>
      </c>
      <c r="R10" s="120"/>
      <c r="S10" s="915"/>
    </row>
    <row r="11" spans="1:19">
      <c r="A11" s="116" t="str">
        <f>Secteurs!$B$26</f>
        <v>Importations</v>
      </c>
      <c r="B11" s="116" t="str">
        <v>Autres laitues</v>
      </c>
      <c r="C11" s="117">
        <f>SUMIFS('Prétraitement échanges'!$D:$D,'Prétraitement échanges'!$A:$A,B11)</f>
        <v>49.416342</v>
      </c>
      <c r="E11" s="119" t="str">
        <f>Etiquettes!$C$10</f>
        <v>kt</v>
      </c>
      <c r="F11" s="767" t="str">
        <f>Etiquettes!$C$7</f>
        <v>Fruits et légumes (hors pommes de terre)</v>
      </c>
      <c r="G11" s="119">
        <f>Etiquettes!$H$9</f>
        <v>2015</v>
      </c>
      <c r="H11" s="767" t="str">
        <f>Etiquettes!$C$8</f>
        <v>France entière</v>
      </c>
      <c r="I11" s="767" t="str">
        <f t="shared" si="1"/>
        <v>Importations de Autres laitues</v>
      </c>
      <c r="K11" s="123" t="s">
        <v>2508</v>
      </c>
      <c r="L11" s="767" t="str" cm="1">
        <f t="array" aca="1" ref="L11" ca="1">[1]!NOM_FEUILLE('Comext - EUROSTAT'!$A$1)</f>
        <v>Comext - EUROSTAT</v>
      </c>
      <c r="M11" s="766" t="str">
        <f>Etiquettes!$H$16</f>
        <v>Volume</v>
      </c>
      <c r="N11" s="768" t="str">
        <f t="shared" si="0"/>
        <v>Importations de Autres laitues = 49 kt (Douanes - Eurostat)</v>
      </c>
      <c r="O11" s="766" t="str">
        <f>Etiquettes!$H$20</f>
        <v>Fiable</v>
      </c>
      <c r="P11" s="766" t="str">
        <f>Etiquettes!$H$21</f>
        <v>Données collectées</v>
      </c>
      <c r="Q11" s="766" t="str">
        <f>Etiquettes!$H$22</f>
        <v>Donnée collectée (valeur du flux ou coefficient)</v>
      </c>
      <c r="R11" s="120"/>
      <c r="S11" s="915"/>
    </row>
    <row r="12" spans="1:19">
      <c r="A12" s="116" t="str">
        <f>Secteurs!$B$26</f>
        <v>Importations</v>
      </c>
      <c r="B12" s="116" t="str">
        <v>Chicorées</v>
      </c>
      <c r="C12" s="117">
        <f>SUMIFS('Prétraitement échanges'!$D:$D,'Prétraitement échanges'!$A:$A,B12)</f>
        <v>38.916649999999997</v>
      </c>
      <c r="E12" s="119" t="str">
        <f>Etiquettes!$C$10</f>
        <v>kt</v>
      </c>
      <c r="F12" s="767" t="str">
        <f>Etiquettes!$C$7</f>
        <v>Fruits et légumes (hors pommes de terre)</v>
      </c>
      <c r="G12" s="119">
        <f>Etiquettes!$H$9</f>
        <v>2015</v>
      </c>
      <c r="H12" s="767" t="str">
        <f>Etiquettes!$C$8</f>
        <v>France entière</v>
      </c>
      <c r="I12" s="767" t="str">
        <f t="shared" si="1"/>
        <v>Importations de Chicorées</v>
      </c>
      <c r="K12" s="123" t="s">
        <v>2508</v>
      </c>
      <c r="L12" s="767" t="str" cm="1">
        <f t="array" aca="1" ref="L12" ca="1">[1]!NOM_FEUILLE('Comext - EUROSTAT'!$A$1)</f>
        <v>Comext - EUROSTAT</v>
      </c>
      <c r="M12" s="766" t="str">
        <f>Etiquettes!$H$16</f>
        <v>Volume</v>
      </c>
      <c r="N12" s="768" t="str">
        <f t="shared" si="0"/>
        <v>Importations de Chicorées = 39 kt (Douanes - Eurostat)</v>
      </c>
      <c r="O12" s="766" t="str">
        <f>Etiquettes!$H$20</f>
        <v>Fiable</v>
      </c>
      <c r="P12" s="766" t="str">
        <f>Etiquettes!$H$21</f>
        <v>Données collectées</v>
      </c>
      <c r="Q12" s="766" t="str">
        <f>Etiquettes!$H$22</f>
        <v>Donnée collectée (valeur du flux ou coefficient)</v>
      </c>
      <c r="R12" s="120"/>
      <c r="S12" s="915"/>
    </row>
    <row r="13" spans="1:19">
      <c r="A13" s="116" t="str">
        <f>Secteurs!$B$26</f>
        <v>Importations</v>
      </c>
      <c r="B13" s="116" t="str">
        <v>Carottes et navets</v>
      </c>
      <c r="C13" s="117">
        <f>SUMIFS('Prétraitement échanges'!$D:$D,'Prétraitement échanges'!$A:$A,B13)</f>
        <v>144.94706100000002</v>
      </c>
      <c r="E13" s="119" t="str">
        <f>Etiquettes!$C$10</f>
        <v>kt</v>
      </c>
      <c r="F13" s="767" t="str">
        <f>Etiquettes!$C$7</f>
        <v>Fruits et légumes (hors pommes de terre)</v>
      </c>
      <c r="G13" s="119">
        <f>Etiquettes!$H$9</f>
        <v>2015</v>
      </c>
      <c r="H13" s="767" t="str">
        <f>Etiquettes!$C$8</f>
        <v>France entière</v>
      </c>
      <c r="I13" s="767" t="str">
        <f t="shared" si="1"/>
        <v>Importations de Carottes et navets</v>
      </c>
      <c r="K13" s="123" t="s">
        <v>2508</v>
      </c>
      <c r="L13" s="767" t="str" cm="1">
        <f t="array" aca="1" ref="L13" ca="1">[1]!NOM_FEUILLE('Comext - EUROSTAT'!$A$1)</f>
        <v>Comext - EUROSTAT</v>
      </c>
      <c r="M13" s="766" t="str">
        <f>Etiquettes!$H$16</f>
        <v>Volume</v>
      </c>
      <c r="N13" s="768" t="str">
        <f t="shared" si="0"/>
        <v>Importations de Carottes et navets = 145 kt (Douanes - Eurostat)</v>
      </c>
      <c r="O13" s="766" t="str">
        <f>Etiquettes!$H$20</f>
        <v>Fiable</v>
      </c>
      <c r="P13" s="766" t="str">
        <f>Etiquettes!$H$21</f>
        <v>Données collectées</v>
      </c>
      <c r="Q13" s="766" t="str">
        <f>Etiquettes!$H$22</f>
        <v>Donnée collectée (valeur du flux ou coefficient)</v>
      </c>
      <c r="R13" s="120"/>
      <c r="S13" s="915"/>
    </row>
    <row r="14" spans="1:19">
      <c r="A14" s="116" t="str">
        <f>Secteurs!$B$26</f>
        <v>Importations</v>
      </c>
      <c r="B14" s="116" t="str">
        <v>Céleri rave</v>
      </c>
      <c r="C14" s="117">
        <f>SUMIFS('Prétraitement échanges'!$D:$D,'Prétraitement échanges'!$A:$A,B14)</f>
        <v>19.797461999999999</v>
      </c>
      <c r="E14" s="119" t="str">
        <f>Etiquettes!$C$10</f>
        <v>kt</v>
      </c>
      <c r="F14" s="767" t="str">
        <f>Etiquettes!$C$7</f>
        <v>Fruits et légumes (hors pommes de terre)</v>
      </c>
      <c r="G14" s="119">
        <f>Etiquettes!$H$9</f>
        <v>2015</v>
      </c>
      <c r="H14" s="767" t="str">
        <f>Etiquettes!$C$8</f>
        <v>France entière</v>
      </c>
      <c r="I14" s="767" t="str">
        <f t="shared" si="1"/>
        <v>Importations de Céleri rave</v>
      </c>
      <c r="K14" s="123" t="s">
        <v>2508</v>
      </c>
      <c r="L14" s="767" t="str" cm="1">
        <f t="array" aca="1" ref="L14" ca="1">[1]!NOM_FEUILLE('Comext - EUROSTAT'!$A$1)</f>
        <v>Comext - EUROSTAT</v>
      </c>
      <c r="M14" s="766" t="str">
        <f>Etiquettes!$H$16</f>
        <v>Volume</v>
      </c>
      <c r="N14" s="768" t="str">
        <f t="shared" si="0"/>
        <v>Importations de Céleri rave = 20 kt (Douanes - Eurostat)</v>
      </c>
      <c r="O14" s="766" t="str">
        <f>Etiquettes!$H$20</f>
        <v>Fiable</v>
      </c>
      <c r="P14" s="766" t="str">
        <f>Etiquettes!$H$21</f>
        <v>Données collectées</v>
      </c>
      <c r="Q14" s="766" t="str">
        <f>Etiquettes!$H$22</f>
        <v>Donnée collectée (valeur du flux ou coefficient)</v>
      </c>
      <c r="R14" s="120"/>
      <c r="S14" s="915"/>
    </row>
    <row r="15" spans="1:19">
      <c r="A15" s="116" t="str">
        <f>Secteurs!$B$26</f>
        <v>Importations</v>
      </c>
      <c r="B15" s="116" t="str">
        <v>Autres légumes à racine, à bulbe ou à tubercules (ne présentant pas une forte teneur en amidon ou inuline)</v>
      </c>
      <c r="C15" s="117">
        <f>SUMIFS('Prétraitement échanges'!$D:$D,'Prétraitement échanges'!$A:$A,B15)</f>
        <v>42.170118000000002</v>
      </c>
      <c r="E15" s="119" t="str">
        <f>Etiquettes!$C$10</f>
        <v>kt</v>
      </c>
      <c r="F15" s="767" t="str">
        <f>Etiquettes!$C$7</f>
        <v>Fruits et légumes (hors pommes de terre)</v>
      </c>
      <c r="G15" s="119">
        <f>Etiquettes!$H$9</f>
        <v>2015</v>
      </c>
      <c r="H15" s="767" t="str">
        <f>Etiquettes!$C$8</f>
        <v>France entière</v>
      </c>
      <c r="I15" s="767" t="str">
        <f t="shared" si="1"/>
        <v>Importations de Autres légumes à racine, à bulbe ou à tubercules (ne présentant pas une forte teneur en amidon ou inuline)</v>
      </c>
      <c r="K15" s="123" t="s">
        <v>2508</v>
      </c>
      <c r="L15" s="767" t="str" cm="1">
        <f t="array" aca="1" ref="L15" ca="1">[1]!NOM_FEUILLE('Comext - EUROSTAT'!$A$1)</f>
        <v>Comext - EUROSTAT</v>
      </c>
      <c r="M15" s="766" t="str">
        <f>Etiquettes!$H$16</f>
        <v>Volume</v>
      </c>
      <c r="N15" s="768" t="str">
        <f t="shared" si="0"/>
        <v>Importations de Autres légumes à racine, à bulbe ou à tubercules (ne présentant pas une forte teneur en amidon ou inuline) = 42 kt (Douanes - Eurostat)</v>
      </c>
      <c r="O15" s="766" t="str">
        <f>Etiquettes!$H$20</f>
        <v>Fiable</v>
      </c>
      <c r="P15" s="766" t="str">
        <f>Etiquettes!$H$21</f>
        <v>Données collectées</v>
      </c>
      <c r="Q15" s="766" t="str">
        <f>Etiquettes!$H$22</f>
        <v>Donnée collectée (valeur du flux ou coefficient)</v>
      </c>
      <c r="R15" s="120"/>
      <c r="S15" s="915"/>
    </row>
    <row r="16" spans="1:19">
      <c r="A16" s="116" t="str">
        <f>Secteurs!$B$26</f>
        <v>Importations</v>
      </c>
      <c r="B16" s="116" t="str">
        <v>Concombres</v>
      </c>
      <c r="C16" s="117">
        <f>SUMIFS('Prétraitement échanges'!$D:$D,'Prétraitement échanges'!$A:$A,B16)</f>
        <v>74.963056999999992</v>
      </c>
      <c r="E16" s="119" t="str">
        <f>Etiquettes!$C$10</f>
        <v>kt</v>
      </c>
      <c r="F16" s="767" t="str">
        <f>Etiquettes!$C$7</f>
        <v>Fruits et légumes (hors pommes de terre)</v>
      </c>
      <c r="G16" s="119">
        <f>Etiquettes!$H$9</f>
        <v>2015</v>
      </c>
      <c r="H16" s="767" t="str">
        <f>Etiquettes!$C$8</f>
        <v>France entière</v>
      </c>
      <c r="I16" s="767" t="str">
        <f t="shared" si="1"/>
        <v>Importations de Concombres</v>
      </c>
      <c r="K16" s="123" t="s">
        <v>2508</v>
      </c>
      <c r="L16" s="767" t="str" cm="1">
        <f t="array" aca="1" ref="L16" ca="1">[1]!NOM_FEUILLE('Comext - EUROSTAT'!$A$1)</f>
        <v>Comext - EUROSTAT</v>
      </c>
      <c r="M16" s="766" t="str">
        <f>Etiquettes!$H$16</f>
        <v>Volume</v>
      </c>
      <c r="N16" s="768" t="str">
        <f t="shared" si="0"/>
        <v>Importations de Concombres = 75 kt (Douanes - Eurostat)</v>
      </c>
      <c r="O16" s="766" t="str">
        <f>Etiquettes!$H$20</f>
        <v>Fiable</v>
      </c>
      <c r="P16" s="766" t="str">
        <f>Etiquettes!$H$21</f>
        <v>Données collectées</v>
      </c>
      <c r="Q16" s="766" t="str">
        <f>Etiquettes!$H$22</f>
        <v>Donnée collectée (valeur du flux ou coefficient)</v>
      </c>
      <c r="R16" s="120"/>
      <c r="S16" s="915"/>
    </row>
    <row r="17" spans="1:19">
      <c r="A17" s="116" t="str">
        <f>Secteurs!$B$26</f>
        <v>Importations</v>
      </c>
      <c r="B17" s="116" t="str">
        <v>Cornichons</v>
      </c>
      <c r="C17" s="117">
        <f>SUMIFS('Prétraitement échanges'!$D:$D,'Prétraitement échanges'!$A:$A,B17)</f>
        <v>0.60977499999999996</v>
      </c>
      <c r="E17" s="119" t="str">
        <f>Etiquettes!$C$10</f>
        <v>kt</v>
      </c>
      <c r="F17" s="767" t="str">
        <f>Etiquettes!$C$7</f>
        <v>Fruits et légumes (hors pommes de terre)</v>
      </c>
      <c r="G17" s="119">
        <f>Etiquettes!$H$9</f>
        <v>2015</v>
      </c>
      <c r="H17" s="767" t="str">
        <f>Etiquettes!$C$8</f>
        <v>France entière</v>
      </c>
      <c r="I17" s="767" t="str">
        <f t="shared" si="1"/>
        <v>Importations de Cornichons</v>
      </c>
      <c r="K17" s="123" t="s">
        <v>2508</v>
      </c>
      <c r="L17" s="767" t="str" cm="1">
        <f t="array" aca="1" ref="L17" ca="1">[1]!NOM_FEUILLE('Comext - EUROSTAT'!$A$1)</f>
        <v>Comext - EUROSTAT</v>
      </c>
      <c r="M17" s="766" t="str">
        <f>Etiquettes!$H$16</f>
        <v>Volume</v>
      </c>
      <c r="N17" s="768" t="str">
        <f t="shared" si="0"/>
        <v>Importations de Cornichons = 1 kt (Douanes - Eurostat)</v>
      </c>
      <c r="O17" s="766" t="str">
        <f>Etiquettes!$H$20</f>
        <v>Fiable</v>
      </c>
      <c r="P17" s="766" t="str">
        <f>Etiquettes!$H$21</f>
        <v>Données collectées</v>
      </c>
      <c r="Q17" s="766" t="str">
        <f>Etiquettes!$H$22</f>
        <v>Donnée collectée (valeur du flux ou coefficient)</v>
      </c>
      <c r="R17" s="120"/>
      <c r="S17" s="915"/>
    </row>
    <row r="18" spans="1:19">
      <c r="A18" s="116" t="str">
        <f>Secteurs!$B$26</f>
        <v>Importations</v>
      </c>
      <c r="B18" s="116" t="str">
        <v>Petits pois</v>
      </c>
      <c r="C18" s="117">
        <f>SUMIFS('Prétraitement échanges'!$D:$D,'Prétraitement échanges'!$A:$A,B18)</f>
        <v>7.4480469999999999</v>
      </c>
      <c r="E18" s="119" t="str">
        <f>Etiquettes!$C$10</f>
        <v>kt</v>
      </c>
      <c r="F18" s="767" t="str">
        <f>Etiquettes!$C$7</f>
        <v>Fruits et légumes (hors pommes de terre)</v>
      </c>
      <c r="G18" s="119">
        <f>Etiquettes!$H$9</f>
        <v>2015</v>
      </c>
      <c r="H18" s="767" t="str">
        <f>Etiquettes!$C$8</f>
        <v>France entière</v>
      </c>
      <c r="I18" s="767" t="str">
        <f t="shared" si="1"/>
        <v>Importations de Petits pois</v>
      </c>
      <c r="K18" s="123" t="s">
        <v>2508</v>
      </c>
      <c r="L18" s="767" t="str" cm="1">
        <f t="array" aca="1" ref="L18" ca="1">[1]!NOM_FEUILLE('Comext - EUROSTAT'!$A$1)</f>
        <v>Comext - EUROSTAT</v>
      </c>
      <c r="M18" s="766" t="str">
        <f>Etiquettes!$H$16</f>
        <v>Volume</v>
      </c>
      <c r="N18" s="768" t="str">
        <f t="shared" si="0"/>
        <v>Importations de Petits pois = 7 kt (Douanes - Eurostat)</v>
      </c>
      <c r="O18" s="766" t="str">
        <f>Etiquettes!$H$20</f>
        <v>Fiable</v>
      </c>
      <c r="P18" s="766" t="str">
        <f>Etiquettes!$H$21</f>
        <v>Données collectées</v>
      </c>
      <c r="Q18" s="766" t="str">
        <f>Etiquettes!$H$22</f>
        <v>Donnée collectée (valeur du flux ou coefficient)</v>
      </c>
      <c r="R18" s="120"/>
      <c r="S18" s="915"/>
    </row>
    <row r="19" spans="1:19">
      <c r="A19" s="116" t="str">
        <f>Secteurs!$B$26</f>
        <v>Importations</v>
      </c>
      <c r="B19" s="116" t="str">
        <v>Haricots</v>
      </c>
      <c r="C19" s="117">
        <f>SUMIFS('Prétraitement échanges'!$D:$D,'Prétraitement échanges'!$A:$A,B19)</f>
        <v>49.062971999999995</v>
      </c>
      <c r="E19" s="119" t="str">
        <f>Etiquettes!$C$10</f>
        <v>kt</v>
      </c>
      <c r="F19" s="767" t="str">
        <f>Etiquettes!$C$7</f>
        <v>Fruits et légumes (hors pommes de terre)</v>
      </c>
      <c r="G19" s="119">
        <f>Etiquettes!$H$9</f>
        <v>2015</v>
      </c>
      <c r="H19" s="767" t="str">
        <f>Etiquettes!$C$8</f>
        <v>France entière</v>
      </c>
      <c r="I19" s="767" t="str">
        <f t="shared" si="1"/>
        <v>Importations de Haricots</v>
      </c>
      <c r="K19" s="123" t="s">
        <v>2508</v>
      </c>
      <c r="L19" s="767" t="str" cm="1">
        <f t="array" aca="1" ref="L19" ca="1">[1]!NOM_FEUILLE('Comext - EUROSTAT'!$A$1)</f>
        <v>Comext - EUROSTAT</v>
      </c>
      <c r="M19" s="766" t="str">
        <f>Etiquettes!$H$16</f>
        <v>Volume</v>
      </c>
      <c r="N19" s="768" t="str">
        <f t="shared" si="0"/>
        <v>Importations de Haricots = 49 kt (Douanes - Eurostat)</v>
      </c>
      <c r="O19" s="766" t="str">
        <f>Etiquettes!$H$20</f>
        <v>Fiable</v>
      </c>
      <c r="P19" s="766" t="str">
        <f>Etiquettes!$H$21</f>
        <v>Données collectées</v>
      </c>
      <c r="Q19" s="766" t="str">
        <f>Etiquettes!$H$22</f>
        <v>Donnée collectée (valeur du flux ou coefficient)</v>
      </c>
      <c r="R19" s="120"/>
      <c r="S19" s="915"/>
    </row>
    <row r="20" spans="1:19">
      <c r="A20" s="116" t="str">
        <f>Secteurs!$B$26</f>
        <v>Importations</v>
      </c>
      <c r="B20" s="116" t="str">
        <v>Autres légumes à cosse verts</v>
      </c>
      <c r="C20" s="117">
        <f>SUMIFS('Prétraitement échanges'!$D:$D,'Prétraitement échanges'!$A:$A,B20)</f>
        <v>2.7302049999999998</v>
      </c>
      <c r="E20" s="119" t="str">
        <f>Etiquettes!$C$10</f>
        <v>kt</v>
      </c>
      <c r="F20" s="767" t="str">
        <f>Etiquettes!$C$7</f>
        <v>Fruits et légumes (hors pommes de terre)</v>
      </c>
      <c r="G20" s="119">
        <f>Etiquettes!$H$9</f>
        <v>2015</v>
      </c>
      <c r="H20" s="767" t="str">
        <f>Etiquettes!$C$8</f>
        <v>France entière</v>
      </c>
      <c r="I20" s="767" t="str">
        <f t="shared" si="1"/>
        <v>Importations de Autres légumes à cosse verts</v>
      </c>
      <c r="K20" s="123" t="s">
        <v>2508</v>
      </c>
      <c r="L20" s="767" t="str" cm="1">
        <f t="array" aca="1" ref="L20" ca="1">[1]!NOM_FEUILLE('Comext - EUROSTAT'!$A$1)</f>
        <v>Comext - EUROSTAT</v>
      </c>
      <c r="M20" s="766" t="str">
        <f>Etiquettes!$H$16</f>
        <v>Volume</v>
      </c>
      <c r="N20" s="768" t="str">
        <f t="shared" si="0"/>
        <v>Importations de Autres légumes à cosse verts = 3 kt (Douanes - Eurostat)</v>
      </c>
      <c r="O20" s="766" t="str">
        <f>Etiquettes!$H$20</f>
        <v>Fiable</v>
      </c>
      <c r="P20" s="766" t="str">
        <f>Etiquettes!$H$21</f>
        <v>Données collectées</v>
      </c>
      <c r="Q20" s="766" t="str">
        <f>Etiquettes!$H$22</f>
        <v>Donnée collectée (valeur du flux ou coefficient)</v>
      </c>
      <c r="R20" s="120"/>
      <c r="S20" s="915"/>
    </row>
    <row r="21" spans="1:19">
      <c r="A21" s="116" t="str">
        <f>Secteurs!$B$26</f>
        <v>Importations</v>
      </c>
      <c r="B21" s="116" t="str">
        <v>Asperges</v>
      </c>
      <c r="C21" s="117">
        <f>SUMIFS('Prétraitement échanges'!$D:$D,'Prétraitement échanges'!$A:$A,B21)</f>
        <v>14.071901</v>
      </c>
      <c r="E21" s="119" t="str">
        <f>Etiquettes!$C$10</f>
        <v>kt</v>
      </c>
      <c r="F21" s="767" t="str">
        <f>Etiquettes!$C$7</f>
        <v>Fruits et légumes (hors pommes de terre)</v>
      </c>
      <c r="G21" s="119">
        <f>Etiquettes!$H$9</f>
        <v>2015</v>
      </c>
      <c r="H21" s="767" t="str">
        <f>Etiquettes!$C$8</f>
        <v>France entière</v>
      </c>
      <c r="I21" s="767" t="str">
        <f t="shared" si="1"/>
        <v>Importations de Asperges</v>
      </c>
      <c r="K21" s="123" t="s">
        <v>2508</v>
      </c>
      <c r="L21" s="767" t="str" cm="1">
        <f t="array" aca="1" ref="L21" ca="1">[1]!NOM_FEUILLE('Comext - EUROSTAT'!$A$1)</f>
        <v>Comext - EUROSTAT</v>
      </c>
      <c r="M21" s="766" t="str">
        <f>Etiquettes!$H$16</f>
        <v>Volume</v>
      </c>
      <c r="N21" s="768" t="str">
        <f t="shared" si="0"/>
        <v>Importations de Asperges = 14 kt (Douanes - Eurostat)</v>
      </c>
      <c r="O21" s="766" t="str">
        <f>Etiquettes!$H$20</f>
        <v>Fiable</v>
      </c>
      <c r="P21" s="766" t="str">
        <f>Etiquettes!$H$21</f>
        <v>Données collectées</v>
      </c>
      <c r="Q21" s="766" t="str">
        <f>Etiquettes!$H$22</f>
        <v>Donnée collectée (valeur du flux ou coefficient)</v>
      </c>
      <c r="R21" s="120"/>
      <c r="S21" s="915"/>
    </row>
    <row r="22" spans="1:19">
      <c r="A22" s="116" t="str">
        <f>Secteurs!$B$26</f>
        <v>Importations</v>
      </c>
      <c r="B22" s="116" t="str">
        <v>Aubergines</v>
      </c>
      <c r="C22" s="117">
        <f>SUMIFS('Prétraitement échanges'!$D:$D,'Prétraitement échanges'!$A:$A,B22)</f>
        <v>49.258029000000001</v>
      </c>
      <c r="E22" s="119" t="str">
        <f>Etiquettes!$C$10</f>
        <v>kt</v>
      </c>
      <c r="F22" s="767" t="str">
        <f>Etiquettes!$C$7</f>
        <v>Fruits et légumes (hors pommes de terre)</v>
      </c>
      <c r="G22" s="119">
        <f>Etiquettes!$H$9</f>
        <v>2015</v>
      </c>
      <c r="H22" s="767" t="str">
        <f>Etiquettes!$C$8</f>
        <v>France entière</v>
      </c>
      <c r="I22" s="767" t="str">
        <f t="shared" si="1"/>
        <v>Importations de Aubergines</v>
      </c>
      <c r="K22" s="123" t="s">
        <v>2508</v>
      </c>
      <c r="L22" s="767" t="str" cm="1">
        <f t="array" aca="1" ref="L22" ca="1">[1]!NOM_FEUILLE('Comext - EUROSTAT'!$A$1)</f>
        <v>Comext - EUROSTAT</v>
      </c>
      <c r="M22" s="766" t="str">
        <f>Etiquettes!$H$16</f>
        <v>Volume</v>
      </c>
      <c r="N22" s="768" t="str">
        <f t="shared" si="0"/>
        <v>Importations de Aubergines = 49 kt (Douanes - Eurostat)</v>
      </c>
      <c r="O22" s="766" t="str">
        <f>Etiquettes!$H$20</f>
        <v>Fiable</v>
      </c>
      <c r="P22" s="766" t="str">
        <f>Etiquettes!$H$21</f>
        <v>Données collectées</v>
      </c>
      <c r="Q22" s="766" t="str">
        <f>Etiquettes!$H$22</f>
        <v>Donnée collectée (valeur du flux ou coefficient)</v>
      </c>
      <c r="R22" s="120"/>
      <c r="S22" s="915"/>
    </row>
    <row r="23" spans="1:19">
      <c r="A23" s="116" t="str">
        <f>Secteurs!$B$26</f>
        <v>Importations</v>
      </c>
      <c r="B23" s="116" t="str">
        <v>Céleris branches</v>
      </c>
      <c r="C23" s="117">
        <f>SUMIFS('Prétraitement échanges'!$D:$D,'Prétraitement échanges'!$A:$A,B23)</f>
        <v>18.516598000000002</v>
      </c>
      <c r="E23" s="119" t="str">
        <f>Etiquettes!$C$10</f>
        <v>kt</v>
      </c>
      <c r="F23" s="767" t="str">
        <f>Etiquettes!$C$7</f>
        <v>Fruits et légumes (hors pommes de terre)</v>
      </c>
      <c r="G23" s="119">
        <f>Etiquettes!$H$9</f>
        <v>2015</v>
      </c>
      <c r="H23" s="767" t="str">
        <f>Etiquettes!$C$8</f>
        <v>France entière</v>
      </c>
      <c r="I23" s="767" t="str">
        <f t="shared" si="1"/>
        <v>Importations de Céleris branches</v>
      </c>
      <c r="K23" s="123" t="s">
        <v>2508</v>
      </c>
      <c r="L23" s="767" t="str" cm="1">
        <f t="array" aca="1" ref="L23" ca="1">[1]!NOM_FEUILLE('Comext - EUROSTAT'!$A$1)</f>
        <v>Comext - EUROSTAT</v>
      </c>
      <c r="M23" s="766" t="str">
        <f>Etiquettes!$H$16</f>
        <v>Volume</v>
      </c>
      <c r="N23" s="768" t="str">
        <f t="shared" si="0"/>
        <v>Importations de Céleris branches = 19 kt (Douanes - Eurostat)</v>
      </c>
      <c r="O23" s="766" t="str">
        <f>Etiquettes!$H$20</f>
        <v>Fiable</v>
      </c>
      <c r="P23" s="766" t="str">
        <f>Etiquettes!$H$21</f>
        <v>Données collectées</v>
      </c>
      <c r="Q23" s="766" t="str">
        <f>Etiquettes!$H$22</f>
        <v>Donnée collectée (valeur du flux ou coefficient)</v>
      </c>
      <c r="R23" s="120"/>
      <c r="S23" s="915"/>
    </row>
    <row r="24" spans="1:19">
      <c r="A24" s="116" t="str">
        <f>Secteurs!$B$26</f>
        <v>Importations</v>
      </c>
      <c r="B24" s="116" t="str">
        <v>Champignons cultivés</v>
      </c>
      <c r="C24" s="117">
        <f>SUMIFS('Prétraitement échanges'!$D:$D,'Prétraitement échanges'!$A:$A,B24)</f>
        <v>22.720561</v>
      </c>
      <c r="E24" s="119" t="str">
        <f>Etiquettes!$C$10</f>
        <v>kt</v>
      </c>
      <c r="F24" s="767" t="str">
        <f>Etiquettes!$C$7</f>
        <v>Fruits et légumes (hors pommes de terre)</v>
      </c>
      <c r="G24" s="119">
        <f>Etiquettes!$H$9</f>
        <v>2015</v>
      </c>
      <c r="H24" s="767" t="str">
        <f>Etiquettes!$C$8</f>
        <v>France entière</v>
      </c>
      <c r="I24" s="767" t="str">
        <f t="shared" si="1"/>
        <v>Importations de Champignons cultivés</v>
      </c>
      <c r="K24" s="123" t="s">
        <v>2508</v>
      </c>
      <c r="L24" s="767" t="str" cm="1">
        <f t="array" aca="1" ref="L24" ca="1">[1]!NOM_FEUILLE('Comext - EUROSTAT'!$A$1)</f>
        <v>Comext - EUROSTAT</v>
      </c>
      <c r="M24" s="766" t="str">
        <f>Etiquettes!$H$16</f>
        <v>Volume</v>
      </c>
      <c r="N24" s="768" t="str">
        <f t="shared" si="0"/>
        <v>Importations de Champignons cultivés = 23 kt (Douanes - Eurostat)</v>
      </c>
      <c r="O24" s="766" t="str">
        <f>Etiquettes!$H$20</f>
        <v>Fiable</v>
      </c>
      <c r="P24" s="766" t="str">
        <f>Etiquettes!$H$21</f>
        <v>Données collectées</v>
      </c>
      <c r="Q24" s="766" t="str">
        <f>Etiquettes!$H$22</f>
        <v>Donnée collectée (valeur du flux ou coefficient)</v>
      </c>
      <c r="R24" s="120"/>
      <c r="S24" s="915"/>
    </row>
    <row r="25" spans="1:19">
      <c r="A25" s="116" t="str">
        <f>Secteurs!$B$26</f>
        <v>Importations</v>
      </c>
      <c r="B25" s="116" t="str">
        <v>Champignons non-cultivés</v>
      </c>
      <c r="C25" s="117" t="e">
        <f>SUMIFS('Prétraitement échanges'!$D:$D,'Prétraitement échanges'!$A:$A,B25)</f>
        <v>#VALUE!</v>
      </c>
      <c r="E25" s="119" t="str">
        <f>Etiquettes!$C$10</f>
        <v>kt</v>
      </c>
      <c r="F25" s="767" t="str">
        <f>Etiquettes!$C$7</f>
        <v>Fruits et légumes (hors pommes de terre)</v>
      </c>
      <c r="G25" s="119">
        <f>Etiquettes!$H$9</f>
        <v>2015</v>
      </c>
      <c r="H25" s="767" t="str">
        <f>Etiquettes!$C$8</f>
        <v>France entière</v>
      </c>
      <c r="I25" s="767" t="str">
        <f t="shared" si="1"/>
        <v>Importations de Champignons non-cultivés</v>
      </c>
      <c r="K25" s="123" t="s">
        <v>2508</v>
      </c>
      <c r="L25" s="767" t="str" cm="1">
        <f t="array" aca="1" ref="L25" ca="1">[1]!NOM_FEUILLE('Comext - EUROSTAT'!$A$1)</f>
        <v>Comext - EUROSTAT</v>
      </c>
      <c r="M25" s="766" t="str">
        <f>Etiquettes!$H$16</f>
        <v>Volume</v>
      </c>
      <c r="N25" s="768" t="str">
        <f t="shared" si="0"/>
        <v>Importations de Champignons non-cultivés</v>
      </c>
      <c r="O25" s="766" t="str">
        <f>Etiquettes!$H$20</f>
        <v>Fiable</v>
      </c>
      <c r="P25" s="766" t="str">
        <f>Etiquettes!$H$21</f>
        <v>Données collectées</v>
      </c>
      <c r="Q25" s="766" t="str">
        <f>Etiquettes!$H$22</f>
        <v>Donnée collectée (valeur du flux ou coefficient)</v>
      </c>
      <c r="R25" s="120"/>
      <c r="S25" s="915"/>
    </row>
    <row r="26" spans="1:19">
      <c r="A26" s="116" t="str">
        <f>Secteurs!$B$26</f>
        <v>Importations</v>
      </c>
      <c r="B26" s="116" t="str">
        <v>Truffes</v>
      </c>
      <c r="C26" s="117">
        <f>SUMIFS('Prétraitement échanges'!$D:$D,'Prétraitement échanges'!$A:$A,B26)</f>
        <v>5.9641999999999994E-2</v>
      </c>
      <c r="E26" s="119" t="str">
        <f>Etiquettes!$C$10</f>
        <v>kt</v>
      </c>
      <c r="F26" s="767" t="str">
        <f>Etiquettes!$C$7</f>
        <v>Fruits et légumes (hors pommes de terre)</v>
      </c>
      <c r="G26" s="119">
        <f>Etiquettes!$H$9</f>
        <v>2015</v>
      </c>
      <c r="H26" s="767" t="str">
        <f>Etiquettes!$C$8</f>
        <v>France entière</v>
      </c>
      <c r="I26" s="767" t="str">
        <f t="shared" si="1"/>
        <v>Importations de Truffes</v>
      </c>
      <c r="K26" s="123" t="s">
        <v>2508</v>
      </c>
      <c r="L26" s="767" t="str" cm="1">
        <f t="array" aca="1" ref="L26" ca="1">[1]!NOM_FEUILLE('Comext - EUROSTAT'!$A$1)</f>
        <v>Comext - EUROSTAT</v>
      </c>
      <c r="M26" s="766" t="str">
        <f>Etiquettes!$H$16</f>
        <v>Volume</v>
      </c>
      <c r="N26" s="768" t="str">
        <f t="shared" si="0"/>
        <v>Importations de Truffes = 0 kt (Douanes - Eurostat)</v>
      </c>
      <c r="O26" s="766" t="str">
        <f>Etiquettes!$H$20</f>
        <v>Fiable</v>
      </c>
      <c r="P26" s="766" t="str">
        <f>Etiquettes!$H$21</f>
        <v>Données collectées</v>
      </c>
      <c r="Q26" s="766" t="str">
        <f>Etiquettes!$H$22</f>
        <v>Donnée collectée (valeur du flux ou coefficient)</v>
      </c>
      <c r="R26" s="120"/>
      <c r="S26" s="915"/>
    </row>
    <row r="27" spans="1:19">
      <c r="A27" s="116" t="str">
        <f>Secteurs!$B$26</f>
        <v>Importations</v>
      </c>
      <c r="B27" s="116" t="str">
        <v>Chanterelles</v>
      </c>
      <c r="C27" s="117">
        <f>SUMIFS('Prétraitement échanges'!$D:$D,'Prétraitement échanges'!$A:$A,B27)</f>
        <v>1.1247280000000002</v>
      </c>
      <c r="E27" s="119" t="str">
        <f>Etiquettes!$C$10</f>
        <v>kt</v>
      </c>
      <c r="F27" s="767" t="str">
        <f>Etiquettes!$C$7</f>
        <v>Fruits et légumes (hors pommes de terre)</v>
      </c>
      <c r="G27" s="119">
        <f>Etiquettes!$H$9</f>
        <v>2015</v>
      </c>
      <c r="H27" s="767" t="str">
        <f>Etiquettes!$C$8</f>
        <v>France entière</v>
      </c>
      <c r="I27" s="767" t="str">
        <f t="shared" si="1"/>
        <v>Importations de Chanterelles</v>
      </c>
      <c r="K27" s="123" t="s">
        <v>2508</v>
      </c>
      <c r="L27" s="767" t="str" cm="1">
        <f t="array" aca="1" ref="L27" ca="1">[1]!NOM_FEUILLE('Comext - EUROSTAT'!$A$1)</f>
        <v>Comext - EUROSTAT</v>
      </c>
      <c r="M27" s="766" t="str">
        <f>Etiquettes!$H$16</f>
        <v>Volume</v>
      </c>
      <c r="N27" s="768" t="str">
        <f t="shared" si="0"/>
        <v>Importations de Chanterelles = 1 kt (Douanes - Eurostat)</v>
      </c>
      <c r="O27" s="766" t="str">
        <f>Etiquettes!$H$20</f>
        <v>Fiable</v>
      </c>
      <c r="P27" s="766" t="str">
        <f>Etiquettes!$H$21</f>
        <v>Données collectées</v>
      </c>
      <c r="Q27" s="766" t="str">
        <f>Etiquettes!$H$22</f>
        <v>Donnée collectée (valeur du flux ou coefficient)</v>
      </c>
      <c r="R27" s="120"/>
      <c r="S27" s="915"/>
    </row>
    <row r="28" spans="1:19">
      <c r="A28" s="116" t="str">
        <f>Secteurs!$B$26</f>
        <v>Importations</v>
      </c>
      <c r="B28" s="116" t="str">
        <v>Cèpes</v>
      </c>
      <c r="C28" s="117">
        <f>SUMIFS('Prétraitement échanges'!$D:$D,'Prétraitement échanges'!$A:$A,B28)</f>
        <v>0.26469199999999998</v>
      </c>
      <c r="E28" s="119" t="str">
        <f>Etiquettes!$C$10</f>
        <v>kt</v>
      </c>
      <c r="F28" s="767" t="str">
        <f>Etiquettes!$C$7</f>
        <v>Fruits et légumes (hors pommes de terre)</v>
      </c>
      <c r="G28" s="119">
        <f>Etiquettes!$H$9</f>
        <v>2015</v>
      </c>
      <c r="H28" s="767" t="str">
        <f>Etiquettes!$C$8</f>
        <v>France entière</v>
      </c>
      <c r="I28" s="767" t="str">
        <f t="shared" si="1"/>
        <v>Importations de Cèpes</v>
      </c>
      <c r="K28" s="123" t="s">
        <v>2508</v>
      </c>
      <c r="L28" s="767" t="str" cm="1">
        <f t="array" aca="1" ref="L28" ca="1">[1]!NOM_FEUILLE('Comext - EUROSTAT'!$A$1)</f>
        <v>Comext - EUROSTAT</v>
      </c>
      <c r="M28" s="766" t="str">
        <f>Etiquettes!$H$16</f>
        <v>Volume</v>
      </c>
      <c r="N28" s="768" t="str">
        <f t="shared" ref="N28:N91" si="2">_xlfn.CONCAT(I28,IF(OR(ISBLANK(C28),ISERROR(C28)),"",_xlfn.CONCAT(" = ",MROUND(C28,1)," ",E28," (",K28,")")))</f>
        <v>Importations de Cèpes = 0 kt (Douanes - Eurostat)</v>
      </c>
      <c r="O28" s="766" t="str">
        <f>Etiquettes!$H$20</f>
        <v>Fiable</v>
      </c>
      <c r="P28" s="766" t="str">
        <f>Etiquettes!$H$21</f>
        <v>Données collectées</v>
      </c>
      <c r="Q28" s="766" t="str">
        <f>Etiquettes!$H$22</f>
        <v>Donnée collectée (valeur du flux ou coefficient)</v>
      </c>
      <c r="R28" s="120"/>
      <c r="S28" s="915"/>
    </row>
    <row r="29" spans="1:19">
      <c r="A29" s="116" t="str">
        <f>Secteurs!$B$26</f>
        <v>Importations</v>
      </c>
      <c r="B29" s="116" t="str">
        <v>Autres champignons</v>
      </c>
      <c r="C29" s="117">
        <f>SUMIFS('Prétraitement échanges'!$D:$D,'Prétraitement échanges'!$A:$A,B29)</f>
        <v>20.372872000000001</v>
      </c>
      <c r="E29" s="119" t="str">
        <f>Etiquettes!$C$10</f>
        <v>kt</v>
      </c>
      <c r="F29" s="767" t="str">
        <f>Etiquettes!$C$7</f>
        <v>Fruits et légumes (hors pommes de terre)</v>
      </c>
      <c r="G29" s="119">
        <f>Etiquettes!$H$9</f>
        <v>2015</v>
      </c>
      <c r="H29" s="767" t="str">
        <f>Etiquettes!$C$8</f>
        <v>France entière</v>
      </c>
      <c r="I29" s="767" t="str">
        <f t="shared" si="1"/>
        <v>Importations de Autres champignons</v>
      </c>
      <c r="K29" s="123" t="s">
        <v>2508</v>
      </c>
      <c r="L29" s="767" t="str" cm="1">
        <f t="array" aca="1" ref="L29" ca="1">[1]!NOM_FEUILLE('Comext - EUROSTAT'!$A$1)</f>
        <v>Comext - EUROSTAT</v>
      </c>
      <c r="M29" s="766" t="str">
        <f>Etiquettes!$H$16</f>
        <v>Volume</v>
      </c>
      <c r="N29" s="768" t="str">
        <f t="shared" si="2"/>
        <v>Importations de Autres champignons = 20 kt (Douanes - Eurostat)</v>
      </c>
      <c r="O29" s="766" t="str">
        <f>Etiquettes!$H$20</f>
        <v>Fiable</v>
      </c>
      <c r="P29" s="766" t="str">
        <f>Etiquettes!$H$21</f>
        <v>Données collectées</v>
      </c>
      <c r="Q29" s="766" t="str">
        <f>Etiquettes!$H$22</f>
        <v>Donnée collectée (valeur du flux ou coefficient)</v>
      </c>
      <c r="R29" s="120"/>
      <c r="S29" s="915"/>
    </row>
    <row r="30" spans="1:19">
      <c r="A30" s="116" t="str">
        <f>Secteurs!$B$26</f>
        <v>Importations</v>
      </c>
      <c r="B30" s="116" t="str">
        <v>Piments et poivrons verts</v>
      </c>
      <c r="C30" s="117">
        <f>SUMIFS('Prétraitement échanges'!$D:$D,'Prétraitement échanges'!$A:$A,B30)</f>
        <v>156.08712099999997</v>
      </c>
      <c r="E30" s="119" t="str">
        <f>Etiquettes!$C$10</f>
        <v>kt</v>
      </c>
      <c r="F30" s="767" t="str">
        <f>Etiquettes!$C$7</f>
        <v>Fruits et légumes (hors pommes de terre)</v>
      </c>
      <c r="G30" s="119">
        <f>Etiquettes!$H$9</f>
        <v>2015</v>
      </c>
      <c r="H30" s="767" t="str">
        <f>Etiquettes!$C$8</f>
        <v>France entière</v>
      </c>
      <c r="I30" s="767" t="str">
        <f t="shared" si="1"/>
        <v>Importations de Piments et poivrons verts</v>
      </c>
      <c r="K30" s="123" t="s">
        <v>2508</v>
      </c>
      <c r="L30" s="767" t="str" cm="1">
        <f t="array" aca="1" ref="L30" ca="1">[1]!NOM_FEUILLE('Comext - EUROSTAT'!$A$1)</f>
        <v>Comext - EUROSTAT</v>
      </c>
      <c r="M30" s="766" t="str">
        <f>Etiquettes!$H$16</f>
        <v>Volume</v>
      </c>
      <c r="N30" s="768" t="str">
        <f t="shared" si="2"/>
        <v>Importations de Piments et poivrons verts = 156 kt (Douanes - Eurostat)</v>
      </c>
      <c r="O30" s="766" t="str">
        <f>Etiquettes!$H$20</f>
        <v>Fiable</v>
      </c>
      <c r="P30" s="766" t="str">
        <f>Etiquettes!$H$21</f>
        <v>Données collectées</v>
      </c>
      <c r="Q30" s="766" t="str">
        <f>Etiquettes!$H$22</f>
        <v>Donnée collectée (valeur du flux ou coefficient)</v>
      </c>
      <c r="R30" s="120"/>
      <c r="S30" s="915"/>
    </row>
    <row r="31" spans="1:19">
      <c r="A31" s="116" t="str">
        <f>Secteurs!$B$26</f>
        <v>Importations</v>
      </c>
      <c r="B31" s="116" t="str">
        <v>Épinards</v>
      </c>
      <c r="C31" s="117">
        <f>SUMIFS('Prétraitement échanges'!$D:$D,'Prétraitement échanges'!$A:$A,B31)</f>
        <v>8.4459619999999997</v>
      </c>
      <c r="E31" s="119" t="str">
        <f>Etiquettes!$C$10</f>
        <v>kt</v>
      </c>
      <c r="F31" s="767" t="str">
        <f>Etiquettes!$C$7</f>
        <v>Fruits et légumes (hors pommes de terre)</v>
      </c>
      <c r="G31" s="119">
        <f>Etiquettes!$H$9</f>
        <v>2015</v>
      </c>
      <c r="H31" s="767" t="str">
        <f>Etiquettes!$C$8</f>
        <v>France entière</v>
      </c>
      <c r="I31" s="767" t="str">
        <f t="shared" si="1"/>
        <v>Importations de Épinards</v>
      </c>
      <c r="K31" s="123" t="s">
        <v>2508</v>
      </c>
      <c r="L31" s="767" t="str" cm="1">
        <f t="array" aca="1" ref="L31" ca="1">[1]!NOM_FEUILLE('Comext - EUROSTAT'!$A$1)</f>
        <v>Comext - EUROSTAT</v>
      </c>
      <c r="M31" s="766" t="str">
        <f>Etiquettes!$H$16</f>
        <v>Volume</v>
      </c>
      <c r="N31" s="768" t="str">
        <f t="shared" si="2"/>
        <v>Importations de Épinards = 8 kt (Douanes - Eurostat)</v>
      </c>
      <c r="O31" s="766" t="str">
        <f>Etiquettes!$H$20</f>
        <v>Fiable</v>
      </c>
      <c r="P31" s="766" t="str">
        <f>Etiquettes!$H$21</f>
        <v>Données collectées</v>
      </c>
      <c r="Q31" s="766" t="str">
        <f>Etiquettes!$H$22</f>
        <v>Donnée collectée (valeur du flux ou coefficient)</v>
      </c>
      <c r="R31" s="120"/>
      <c r="S31" s="915"/>
    </row>
    <row r="32" spans="1:19">
      <c r="A32" s="116" t="str">
        <f>Secteurs!$B$26</f>
        <v>Importations</v>
      </c>
      <c r="B32" s="116" t="str">
        <v>Artichauts</v>
      </c>
      <c r="C32" s="117">
        <f>SUMIFS('Prétraitement échanges'!$D:$D,'Prétraitement échanges'!$A:$A,B32)</f>
        <v>16.911351</v>
      </c>
      <c r="E32" s="119" t="str">
        <f>Etiquettes!$C$10</f>
        <v>kt</v>
      </c>
      <c r="F32" s="767" t="str">
        <f>Etiquettes!$C$7</f>
        <v>Fruits et légumes (hors pommes de terre)</v>
      </c>
      <c r="G32" s="119">
        <f>Etiquettes!$H$9</f>
        <v>2015</v>
      </c>
      <c r="H32" s="767" t="str">
        <f>Etiquettes!$C$8</f>
        <v>France entière</v>
      </c>
      <c r="I32" s="767" t="str">
        <f t="shared" si="1"/>
        <v>Importations de Artichauts</v>
      </c>
      <c r="K32" s="123" t="s">
        <v>2508</v>
      </c>
      <c r="L32" s="767" t="str" cm="1">
        <f t="array" aca="1" ref="L32" ca="1">[1]!NOM_FEUILLE('Comext - EUROSTAT'!$A$1)</f>
        <v>Comext - EUROSTAT</v>
      </c>
      <c r="M32" s="766" t="str">
        <f>Etiquettes!$H$16</f>
        <v>Volume</v>
      </c>
      <c r="N32" s="768" t="str">
        <f t="shared" si="2"/>
        <v>Importations de Artichauts = 17 kt (Douanes - Eurostat)</v>
      </c>
      <c r="O32" s="766" t="str">
        <f>Etiquettes!$H$20</f>
        <v>Fiable</v>
      </c>
      <c r="P32" s="766" t="str">
        <f>Etiquettes!$H$21</f>
        <v>Données collectées</v>
      </c>
      <c r="Q32" s="766" t="str">
        <f>Etiquettes!$H$22</f>
        <v>Donnée collectée (valeur du flux ou coefficient)</v>
      </c>
      <c r="R32" s="120"/>
      <c r="S32" s="915"/>
    </row>
    <row r="33" spans="1:19">
      <c r="A33" s="116" t="str">
        <f>Secteurs!$B$26</f>
        <v>Importations</v>
      </c>
      <c r="B33" s="116" t="str">
        <v>Courgette</v>
      </c>
      <c r="C33" s="117">
        <f>SUMIFS('Prétraitement échanges'!$D:$D,'Prétraitement échanges'!$A:$A,B33)</f>
        <v>129.10046699999998</v>
      </c>
      <c r="E33" s="119" t="str">
        <f>Etiquettes!$C$10</f>
        <v>kt</v>
      </c>
      <c r="F33" s="767" t="str">
        <f>Etiquettes!$C$7</f>
        <v>Fruits et légumes (hors pommes de terre)</v>
      </c>
      <c r="G33" s="119">
        <f>Etiquettes!$H$9</f>
        <v>2015</v>
      </c>
      <c r="H33" s="767" t="str">
        <f>Etiquettes!$C$8</f>
        <v>France entière</v>
      </c>
      <c r="I33" s="767" t="str">
        <f t="shared" si="1"/>
        <v>Importations de Courgette</v>
      </c>
      <c r="K33" s="123" t="s">
        <v>2508</v>
      </c>
      <c r="L33" s="767" t="str" cm="1">
        <f t="array" aca="1" ref="L33" ca="1">[1]!NOM_FEUILLE('Comext - EUROSTAT'!$A$1)</f>
        <v>Comext - EUROSTAT</v>
      </c>
      <c r="M33" s="766" t="str">
        <f>Etiquettes!$H$16</f>
        <v>Volume</v>
      </c>
      <c r="N33" s="768" t="str">
        <f t="shared" si="2"/>
        <v>Importations de Courgette = 129 kt (Douanes - Eurostat)</v>
      </c>
      <c r="O33" s="766" t="str">
        <f>Etiquettes!$H$20</f>
        <v>Fiable</v>
      </c>
      <c r="P33" s="766" t="str">
        <f>Etiquettes!$H$21</f>
        <v>Données collectées</v>
      </c>
      <c r="Q33" s="766" t="str">
        <f>Etiquettes!$H$22</f>
        <v>Donnée collectée (valeur du flux ou coefficient)</v>
      </c>
      <c r="R33" s="120"/>
      <c r="S33" s="915"/>
    </row>
    <row r="34" spans="1:19">
      <c r="A34" s="116" t="str">
        <f>Secteurs!$B$26</f>
        <v>Importations</v>
      </c>
      <c r="B34" s="116" t="str">
        <v>Autres citrouilles [Courge], potirons, n.c.a.</v>
      </c>
      <c r="C34" s="117">
        <f>SUMIFS('Prétraitement échanges'!$D:$D,'Prétraitement échanges'!$A:$A,B34)</f>
        <v>11.181563000000001</v>
      </c>
      <c r="E34" s="119" t="str">
        <f>Etiquettes!$C$10</f>
        <v>kt</v>
      </c>
      <c r="F34" s="767" t="str">
        <f>Etiquettes!$C$7</f>
        <v>Fruits et légumes (hors pommes de terre)</v>
      </c>
      <c r="G34" s="119">
        <f>Etiquettes!$H$9</f>
        <v>2015</v>
      </c>
      <c r="H34" s="767" t="str">
        <f>Etiquettes!$C$8</f>
        <v>France entière</v>
      </c>
      <c r="I34" s="767" t="str">
        <f t="shared" si="1"/>
        <v>Importations de Autres citrouilles [Courge], potirons, n.c.a.</v>
      </c>
      <c r="K34" s="123" t="s">
        <v>2508</v>
      </c>
      <c r="L34" s="767" t="str" cm="1">
        <f t="array" aca="1" ref="L34" ca="1">[1]!NOM_FEUILLE('Comext - EUROSTAT'!$A$1)</f>
        <v>Comext - EUROSTAT</v>
      </c>
      <c r="M34" s="766" t="str">
        <f>Etiquettes!$H$16</f>
        <v>Volume</v>
      </c>
      <c r="N34" s="768" t="str">
        <f t="shared" si="2"/>
        <v>Importations de Autres citrouilles [Courge], potirons, n.c.a. = 11 kt (Douanes - Eurostat)</v>
      </c>
      <c r="O34" s="766" t="str">
        <f>Etiquettes!$H$20</f>
        <v>Fiable</v>
      </c>
      <c r="P34" s="766" t="str">
        <f>Etiquettes!$H$21</f>
        <v>Données collectées</v>
      </c>
      <c r="Q34" s="766" t="str">
        <f>Etiquettes!$H$22</f>
        <v>Donnée collectée (valeur du flux ou coefficient)</v>
      </c>
      <c r="R34" s="120"/>
      <c r="S34" s="915"/>
    </row>
    <row r="35" spans="1:19">
      <c r="A35" s="116" t="str">
        <f>Secteurs!$B$26</f>
        <v>Importations</v>
      </c>
      <c r="B35" s="116" t="str">
        <v>Salades</v>
      </c>
      <c r="C35" s="117">
        <f>SUMIFS('Prétraitement échanges'!$D:$D,'Prétraitement échanges'!$A:$A,B35)</f>
        <v>52.388234000000004</v>
      </c>
      <c r="E35" s="119" t="str">
        <f>Etiquettes!$C$10</f>
        <v>kt</v>
      </c>
      <c r="F35" s="767" t="str">
        <f>Etiquettes!$C$7</f>
        <v>Fruits et légumes (hors pommes de terre)</v>
      </c>
      <c r="G35" s="119">
        <f>Etiquettes!$H$9</f>
        <v>2015</v>
      </c>
      <c r="H35" s="767" t="str">
        <f>Etiquettes!$C$8</f>
        <v>France entière</v>
      </c>
      <c r="I35" s="767" t="str">
        <f t="shared" si="1"/>
        <v>Importations de Salades</v>
      </c>
      <c r="K35" s="123" t="s">
        <v>2508</v>
      </c>
      <c r="L35" s="767" t="str" cm="1">
        <f t="array" aca="1" ref="L35" ca="1">[1]!NOM_FEUILLE('Comext - EUROSTAT'!$A$1)</f>
        <v>Comext - EUROSTAT</v>
      </c>
      <c r="M35" s="766" t="str">
        <f>Etiquettes!$H$16</f>
        <v>Volume</v>
      </c>
      <c r="N35" s="768" t="str">
        <f t="shared" si="2"/>
        <v>Importations de Salades = 52 kt (Douanes - Eurostat)</v>
      </c>
      <c r="O35" s="766" t="str">
        <f>Etiquettes!$H$20</f>
        <v>Fiable</v>
      </c>
      <c r="P35" s="766" t="str">
        <f>Etiquettes!$H$21</f>
        <v>Données collectées</v>
      </c>
      <c r="Q35" s="766" t="str">
        <f>Etiquettes!$H$22</f>
        <v>Donnée collectée (valeur du flux ou coefficient)</v>
      </c>
      <c r="R35" s="120"/>
      <c r="S35" s="915"/>
    </row>
    <row r="36" spans="1:19">
      <c r="A36" s="116" t="str">
        <f>Secteurs!$B$26</f>
        <v>Importations</v>
      </c>
      <c r="B36" s="116" t="str">
        <v>Bettes et cardes</v>
      </c>
      <c r="C36" s="117">
        <f>SUMIFS('Prétraitement échanges'!$D:$D,'Prétraitement échanges'!$A:$A,B36)</f>
        <v>2.9132259999999999</v>
      </c>
      <c r="E36" s="119" t="str">
        <f>Etiquettes!$C$10</f>
        <v>kt</v>
      </c>
      <c r="F36" s="767" t="str">
        <f>Etiquettes!$C$7</f>
        <v>Fruits et légumes (hors pommes de terre)</v>
      </c>
      <c r="G36" s="119">
        <f>Etiquettes!$H$9</f>
        <v>2015</v>
      </c>
      <c r="H36" s="767" t="str">
        <f>Etiquettes!$C$8</f>
        <v>France entière</v>
      </c>
      <c r="I36" s="767" t="str">
        <f t="shared" si="1"/>
        <v>Importations de Bettes et cardes</v>
      </c>
      <c r="K36" s="123" t="s">
        <v>2508</v>
      </c>
      <c r="L36" s="767" t="str" cm="1">
        <f t="array" aca="1" ref="L36" ca="1">[1]!NOM_FEUILLE('Comext - EUROSTAT'!$A$1)</f>
        <v>Comext - EUROSTAT</v>
      </c>
      <c r="M36" s="766" t="str">
        <f>Etiquettes!$H$16</f>
        <v>Volume</v>
      </c>
      <c r="N36" s="768" t="str">
        <f t="shared" si="2"/>
        <v>Importations de Bettes et cardes = 3 kt (Douanes - Eurostat)</v>
      </c>
      <c r="O36" s="766" t="str">
        <f>Etiquettes!$H$20</f>
        <v>Fiable</v>
      </c>
      <c r="P36" s="766" t="str">
        <f>Etiquettes!$H$21</f>
        <v>Données collectées</v>
      </c>
      <c r="Q36" s="766" t="str">
        <f>Etiquettes!$H$22</f>
        <v>Donnée collectée (valeur du flux ou coefficient)</v>
      </c>
      <c r="R36" s="120"/>
      <c r="S36" s="915"/>
    </row>
    <row r="37" spans="1:19">
      <c r="A37" s="116" t="str">
        <f>Secteurs!$B$26</f>
        <v>Importations</v>
      </c>
      <c r="B37" s="116" t="str">
        <v>Fenouil</v>
      </c>
      <c r="C37" s="117">
        <f>SUMIFS('Prétraitement échanges'!$D:$D,'Prétraitement échanges'!$A:$A,B37)</f>
        <v>23.463415999999999</v>
      </c>
      <c r="E37" s="119" t="str">
        <f>Etiquettes!$C$10</f>
        <v>kt</v>
      </c>
      <c r="F37" s="767" t="str">
        <f>Etiquettes!$C$7</f>
        <v>Fruits et légumes (hors pommes de terre)</v>
      </c>
      <c r="G37" s="119">
        <f>Etiquettes!$H$9</f>
        <v>2015</v>
      </c>
      <c r="H37" s="767" t="str">
        <f>Etiquettes!$C$8</f>
        <v>France entière</v>
      </c>
      <c r="I37" s="767" t="str">
        <f t="shared" si="1"/>
        <v>Importations de Fenouil</v>
      </c>
      <c r="K37" s="123" t="s">
        <v>2508</v>
      </c>
      <c r="L37" s="767" t="str" cm="1">
        <f t="array" aca="1" ref="L37" ca="1">[1]!NOM_FEUILLE('Comext - EUROSTAT'!$A$1)</f>
        <v>Comext - EUROSTAT</v>
      </c>
      <c r="M37" s="766" t="str">
        <f>Etiquettes!$H$16</f>
        <v>Volume</v>
      </c>
      <c r="N37" s="768" t="str">
        <f t="shared" si="2"/>
        <v>Importations de Fenouil = 23 kt (Douanes - Eurostat)</v>
      </c>
      <c r="O37" s="766" t="str">
        <f>Etiquettes!$H$20</f>
        <v>Fiable</v>
      </c>
      <c r="P37" s="766" t="str">
        <f>Etiquettes!$H$21</f>
        <v>Données collectées</v>
      </c>
      <c r="Q37" s="766" t="str">
        <f>Etiquettes!$H$22</f>
        <v>Donnée collectée (valeur du flux ou coefficient)</v>
      </c>
      <c r="R37" s="120"/>
      <c r="S37" s="915"/>
    </row>
    <row r="38" spans="1:19">
      <c r="A38" s="116" t="str">
        <f>Secteurs!$B$26</f>
        <v>Importations</v>
      </c>
      <c r="B38" s="116" t="str">
        <v>Maïs doux</v>
      </c>
      <c r="C38" s="117">
        <f>SUMIFS('Prétraitement échanges'!$D:$D,'Prétraitement échanges'!$A:$A,B38)</f>
        <v>3.2085910000000002</v>
      </c>
      <c r="E38" s="119" t="str">
        <f>Etiquettes!$C$10</f>
        <v>kt</v>
      </c>
      <c r="F38" s="767" t="str">
        <f>Etiquettes!$C$7</f>
        <v>Fruits et légumes (hors pommes de terre)</v>
      </c>
      <c r="G38" s="119">
        <f>Etiquettes!$H$9</f>
        <v>2015</v>
      </c>
      <c r="H38" s="767" t="str">
        <f>Etiquettes!$C$8</f>
        <v>France entière</v>
      </c>
      <c r="I38" s="767" t="str">
        <f t="shared" si="1"/>
        <v>Importations de Maïs doux</v>
      </c>
      <c r="K38" s="123" t="s">
        <v>2508</v>
      </c>
      <c r="L38" s="767" t="str" cm="1">
        <f t="array" aca="1" ref="L38" ca="1">[1]!NOM_FEUILLE('Comext - EUROSTAT'!$A$1)</f>
        <v>Comext - EUROSTAT</v>
      </c>
      <c r="M38" s="766" t="str">
        <f>Etiquettes!$H$16</f>
        <v>Volume</v>
      </c>
      <c r="N38" s="768" t="str">
        <f t="shared" si="2"/>
        <v>Importations de Maïs doux = 3 kt (Douanes - Eurostat)</v>
      </c>
      <c r="O38" s="766" t="str">
        <f>Etiquettes!$H$20</f>
        <v>Fiable</v>
      </c>
      <c r="P38" s="766" t="str">
        <f>Etiquettes!$H$21</f>
        <v>Données collectées</v>
      </c>
      <c r="Q38" s="766" t="str">
        <f>Etiquettes!$H$22</f>
        <v>Donnée collectée (valeur du flux ou coefficient)</v>
      </c>
      <c r="R38" s="120"/>
      <c r="S38" s="915"/>
    </row>
    <row r="39" spans="1:19">
      <c r="A39" s="116" t="str">
        <f>Secteurs!$B$26</f>
        <v>Importations</v>
      </c>
      <c r="B39" s="116" t="str">
        <v>Manioc</v>
      </c>
      <c r="C39" s="117">
        <f>SUMIFS('Prétraitement échanges'!$D:$D,'Prétraitement échanges'!$A:$A,B39)</f>
        <v>4.4358910000000007</v>
      </c>
      <c r="E39" s="119" t="str">
        <f>Etiquettes!$C$10</f>
        <v>kt</v>
      </c>
      <c r="F39" s="767" t="str">
        <f>Etiquettes!$C$7</f>
        <v>Fruits et légumes (hors pommes de terre)</v>
      </c>
      <c r="G39" s="119">
        <f>Etiquettes!$H$9</f>
        <v>2015</v>
      </c>
      <c r="H39" s="767" t="str">
        <f>Etiquettes!$C$8</f>
        <v>France entière</v>
      </c>
      <c r="I39" s="767" t="str">
        <f t="shared" si="1"/>
        <v>Importations de Manioc</v>
      </c>
      <c r="K39" s="123" t="s">
        <v>2508</v>
      </c>
      <c r="L39" s="767" t="str" cm="1">
        <f t="array" aca="1" ref="L39" ca="1">[1]!NOM_FEUILLE('Comext - EUROSTAT'!$A$1)</f>
        <v>Comext - EUROSTAT</v>
      </c>
      <c r="M39" s="766" t="str">
        <f>Etiquettes!$H$16</f>
        <v>Volume</v>
      </c>
      <c r="N39" s="768" t="str">
        <f t="shared" si="2"/>
        <v>Importations de Manioc = 4 kt (Douanes - Eurostat)</v>
      </c>
      <c r="O39" s="766" t="str">
        <f>Etiquettes!$H$20</f>
        <v>Fiable</v>
      </c>
      <c r="P39" s="766" t="str">
        <f>Etiquettes!$H$21</f>
        <v>Données collectées</v>
      </c>
      <c r="Q39" s="766" t="str">
        <f>Etiquettes!$H$22</f>
        <v>Donnée collectée (valeur du flux ou coefficient)</v>
      </c>
      <c r="R39" s="120"/>
      <c r="S39" s="915"/>
    </row>
    <row r="40" spans="1:19">
      <c r="A40" s="116" t="str">
        <f>Secteurs!$B$26</f>
        <v>Importations</v>
      </c>
      <c r="B40" s="116" t="str">
        <v>Patates douces</v>
      </c>
      <c r="C40" s="117">
        <f>SUMIFS('Prétraitement échanges'!$D:$D,'Prétraitement échanges'!$A:$A,B40)</f>
        <v>20.376484000000001</v>
      </c>
      <c r="E40" s="119" t="str">
        <f>Etiquettes!$C$10</f>
        <v>kt</v>
      </c>
      <c r="F40" s="767" t="str">
        <f>Etiquettes!$C$7</f>
        <v>Fruits et légumes (hors pommes de terre)</v>
      </c>
      <c r="G40" s="119">
        <f>Etiquettes!$H$9</f>
        <v>2015</v>
      </c>
      <c r="H40" s="767" t="str">
        <f>Etiquettes!$C$8</f>
        <v>France entière</v>
      </c>
      <c r="I40" s="767" t="str">
        <f t="shared" si="1"/>
        <v>Importations de Patates douces</v>
      </c>
      <c r="K40" s="123" t="s">
        <v>2508</v>
      </c>
      <c r="L40" s="767" t="str" cm="1">
        <f t="array" aca="1" ref="L40" ca="1">[1]!NOM_FEUILLE('Comext - EUROSTAT'!$A$1)</f>
        <v>Comext - EUROSTAT</v>
      </c>
      <c r="M40" s="766" t="str">
        <f>Etiquettes!$H$16</f>
        <v>Volume</v>
      </c>
      <c r="N40" s="768" t="str">
        <f t="shared" si="2"/>
        <v>Importations de Patates douces = 20 kt (Douanes - Eurostat)</v>
      </c>
      <c r="O40" s="766" t="str">
        <f>Etiquettes!$H$20</f>
        <v>Fiable</v>
      </c>
      <c r="P40" s="766" t="str">
        <f>Etiquettes!$H$21</f>
        <v>Données collectées</v>
      </c>
      <c r="Q40" s="766" t="str">
        <f>Etiquettes!$H$22</f>
        <v>Donnée collectée (valeur du flux ou coefficient)</v>
      </c>
      <c r="R40" s="120"/>
      <c r="S40" s="915"/>
    </row>
    <row r="41" spans="1:19">
      <c r="A41" s="116" t="str">
        <f>Secteurs!$B$26</f>
        <v>Importations</v>
      </c>
      <c r="B41" s="116" t="str">
        <v>Igname</v>
      </c>
      <c r="C41" s="117">
        <f>SUMIFS('Prétraitement échanges'!$D:$D,'Prétraitement échanges'!$A:$A,B41)</f>
        <v>4.1131489999999999</v>
      </c>
      <c r="E41" s="119" t="str">
        <f>Etiquettes!$C$10</f>
        <v>kt</v>
      </c>
      <c r="F41" s="767" t="str">
        <f>Etiquettes!$C$7</f>
        <v>Fruits et légumes (hors pommes de terre)</v>
      </c>
      <c r="G41" s="119">
        <f>Etiquettes!$H$9</f>
        <v>2015</v>
      </c>
      <c r="H41" s="767" t="str">
        <f>Etiquettes!$C$8</f>
        <v>France entière</v>
      </c>
      <c r="I41" s="767" t="str">
        <f t="shared" si="1"/>
        <v>Importations de Igname</v>
      </c>
      <c r="K41" s="123" t="s">
        <v>2508</v>
      </c>
      <c r="L41" s="767" t="str" cm="1">
        <f t="array" aca="1" ref="L41" ca="1">[1]!NOM_FEUILLE('Comext - EUROSTAT'!$A$1)</f>
        <v>Comext - EUROSTAT</v>
      </c>
      <c r="M41" s="766" t="str">
        <f>Etiquettes!$H$16</f>
        <v>Volume</v>
      </c>
      <c r="N41" s="768" t="str">
        <f t="shared" si="2"/>
        <v>Importations de Igname = 4 kt (Douanes - Eurostat)</v>
      </c>
      <c r="O41" s="766" t="str">
        <f>Etiquettes!$H$20</f>
        <v>Fiable</v>
      </c>
      <c r="P41" s="766" t="str">
        <f>Etiquettes!$H$21</f>
        <v>Données collectées</v>
      </c>
      <c r="Q41" s="766" t="str">
        <f>Etiquettes!$H$22</f>
        <v>Donnée collectée (valeur du flux ou coefficient)</v>
      </c>
      <c r="R41" s="120"/>
      <c r="S41" s="915"/>
    </row>
    <row r="42" spans="1:19">
      <c r="A42" s="116" t="str">
        <f>Secteurs!$B$26</f>
        <v>Importations</v>
      </c>
      <c r="B42" s="116" t="str">
        <v>Colocases</v>
      </c>
      <c r="C42" s="117">
        <f>SUMIFS('Prétraitement échanges'!$D:$D,'Prétraitement échanges'!$A:$A,B42)</f>
        <v>1.433935</v>
      </c>
      <c r="E42" s="119" t="str">
        <f>Etiquettes!$C$10</f>
        <v>kt</v>
      </c>
      <c r="F42" s="767" t="str">
        <f>Etiquettes!$C$7</f>
        <v>Fruits et légumes (hors pommes de terre)</v>
      </c>
      <c r="G42" s="119">
        <f>Etiquettes!$H$9</f>
        <v>2015</v>
      </c>
      <c r="H42" s="767" t="str">
        <f>Etiquettes!$C$8</f>
        <v>France entière</v>
      </c>
      <c r="I42" s="767" t="str">
        <f t="shared" si="1"/>
        <v>Importations de Colocases</v>
      </c>
      <c r="K42" s="123" t="s">
        <v>2508</v>
      </c>
      <c r="L42" s="767" t="str" cm="1">
        <f t="array" aca="1" ref="L42" ca="1">[1]!NOM_FEUILLE('Comext - EUROSTAT'!$A$1)</f>
        <v>Comext - EUROSTAT</v>
      </c>
      <c r="M42" s="766" t="str">
        <f>Etiquettes!$H$16</f>
        <v>Volume</v>
      </c>
      <c r="N42" s="768" t="str">
        <f t="shared" si="2"/>
        <v>Importations de Colocases = 1 kt (Douanes - Eurostat)</v>
      </c>
      <c r="O42" s="766" t="str">
        <f>Etiquettes!$H$20</f>
        <v>Fiable</v>
      </c>
      <c r="P42" s="766" t="str">
        <f>Etiquettes!$H$21</f>
        <v>Données collectées</v>
      </c>
      <c r="Q42" s="766" t="str">
        <f>Etiquettes!$H$22</f>
        <v>Donnée collectée (valeur du flux ou coefficient)</v>
      </c>
      <c r="R42" s="120"/>
      <c r="S42" s="915"/>
    </row>
    <row r="43" spans="1:19">
      <c r="A43" s="116" t="str">
        <f>Secteurs!$B$26</f>
        <v>Importations</v>
      </c>
      <c r="B43" s="116" t="str">
        <v>Autres tubercules, n.c.a.</v>
      </c>
      <c r="C43" s="117">
        <f>SUMIFS('Prétraitement échanges'!$D:$D,'Prétraitement échanges'!$A:$A,B43)</f>
        <v>3.2727569999999995</v>
      </c>
      <c r="E43" s="119" t="str">
        <f>Etiquettes!$C$10</f>
        <v>kt</v>
      </c>
      <c r="F43" s="767" t="str">
        <f>Etiquettes!$C$7</f>
        <v>Fruits et légumes (hors pommes de terre)</v>
      </c>
      <c r="G43" s="119">
        <f>Etiquettes!$H$9</f>
        <v>2015</v>
      </c>
      <c r="H43" s="767" t="str">
        <f>Etiquettes!$C$8</f>
        <v>France entière</v>
      </c>
      <c r="I43" s="767" t="str">
        <f t="shared" si="1"/>
        <v>Importations de Autres tubercules, n.c.a.</v>
      </c>
      <c r="K43" s="123" t="s">
        <v>2508</v>
      </c>
      <c r="L43" s="767" t="str" cm="1">
        <f t="array" aca="1" ref="L43" ca="1">[1]!NOM_FEUILLE('Comext - EUROSTAT'!$A$1)</f>
        <v>Comext - EUROSTAT</v>
      </c>
      <c r="M43" s="766" t="str">
        <f>Etiquettes!$H$16</f>
        <v>Volume</v>
      </c>
      <c r="N43" s="768" t="str">
        <f t="shared" si="2"/>
        <v>Importations de Autres tubercules, n.c.a. = 3 kt (Douanes - Eurostat)</v>
      </c>
      <c r="O43" s="766" t="str">
        <f>Etiquettes!$H$20</f>
        <v>Fiable</v>
      </c>
      <c r="P43" s="766" t="str">
        <f>Etiquettes!$H$21</f>
        <v>Données collectées</v>
      </c>
      <c r="Q43" s="766" t="str">
        <f>Etiquettes!$H$22</f>
        <v>Donnée collectée (valeur du flux ou coefficient)</v>
      </c>
      <c r="R43" s="120"/>
      <c r="S43" s="915"/>
    </row>
    <row r="44" spans="1:19">
      <c r="A44" s="116" t="str">
        <f>Secteurs!$B$26</f>
        <v>Importations</v>
      </c>
      <c r="B44" s="116" t="str">
        <v>Noix de coco</v>
      </c>
      <c r="C44" s="117">
        <f>SUMIFS('Prétraitement échanges'!$D:$D,'Prétraitement échanges'!$A:$A,B44)</f>
        <v>13.062675</v>
      </c>
      <c r="E44" s="119" t="str">
        <f>Etiquettes!$C$10</f>
        <v>kt</v>
      </c>
      <c r="F44" s="767" t="str">
        <f>Etiquettes!$C$7</f>
        <v>Fruits et légumes (hors pommes de terre)</v>
      </c>
      <c r="G44" s="119">
        <f>Etiquettes!$H$9</f>
        <v>2015</v>
      </c>
      <c r="H44" s="767" t="str">
        <f>Etiquettes!$C$8</f>
        <v>France entière</v>
      </c>
      <c r="I44" s="767" t="str">
        <f t="shared" si="1"/>
        <v>Importations de Noix de coco</v>
      </c>
      <c r="K44" s="123" t="s">
        <v>2508</v>
      </c>
      <c r="L44" s="767" t="str" cm="1">
        <f t="array" aca="1" ref="L44" ca="1">[1]!NOM_FEUILLE('Comext - EUROSTAT'!$A$1)</f>
        <v>Comext - EUROSTAT</v>
      </c>
      <c r="M44" s="766" t="str">
        <f>Etiquettes!$H$16</f>
        <v>Volume</v>
      </c>
      <c r="N44" s="768" t="str">
        <f t="shared" si="2"/>
        <v>Importations de Noix de coco = 13 kt (Douanes - Eurostat)</v>
      </c>
      <c r="O44" s="766" t="str">
        <f>Etiquettes!$H$20</f>
        <v>Fiable</v>
      </c>
      <c r="P44" s="766" t="str">
        <f>Etiquettes!$H$21</f>
        <v>Données collectées</v>
      </c>
      <c r="Q44" s="766" t="str">
        <f>Etiquettes!$H$22</f>
        <v>Donnée collectée (valeur du flux ou coefficient)</v>
      </c>
      <c r="R44" s="120"/>
      <c r="S44" s="915"/>
    </row>
    <row r="45" spans="1:19">
      <c r="A45" s="116" t="str">
        <f>Secteurs!$B$26</f>
        <v>Importations</v>
      </c>
      <c r="B45" s="116" t="str">
        <v>Noix du Brésil</v>
      </c>
      <c r="C45" s="117">
        <f>SUMIFS('Prétraitement échanges'!$D:$D,'Prétraitement échanges'!$A:$A,B45)</f>
        <v>0.88292300000000001</v>
      </c>
      <c r="E45" s="119" t="str">
        <f>Etiquettes!$C$10</f>
        <v>kt</v>
      </c>
      <c r="F45" s="767" t="str">
        <f>Etiquettes!$C$7</f>
        <v>Fruits et légumes (hors pommes de terre)</v>
      </c>
      <c r="G45" s="119">
        <f>Etiquettes!$H$9</f>
        <v>2015</v>
      </c>
      <c r="H45" s="767" t="str">
        <f>Etiquettes!$C$8</f>
        <v>France entière</v>
      </c>
      <c r="I45" s="767" t="str">
        <f t="shared" si="1"/>
        <v>Importations de Noix du Brésil</v>
      </c>
      <c r="K45" s="123" t="s">
        <v>2508</v>
      </c>
      <c r="L45" s="767" t="str" cm="1">
        <f t="array" aca="1" ref="L45" ca="1">[1]!NOM_FEUILLE('Comext - EUROSTAT'!$A$1)</f>
        <v>Comext - EUROSTAT</v>
      </c>
      <c r="M45" s="766" t="str">
        <f>Etiquettes!$H$16</f>
        <v>Volume</v>
      </c>
      <c r="N45" s="768" t="str">
        <f t="shared" si="2"/>
        <v>Importations de Noix du Brésil = 1 kt (Douanes - Eurostat)</v>
      </c>
      <c r="O45" s="766" t="str">
        <f>Etiquettes!$H$20</f>
        <v>Fiable</v>
      </c>
      <c r="P45" s="766" t="str">
        <f>Etiquettes!$H$21</f>
        <v>Données collectées</v>
      </c>
      <c r="Q45" s="766" t="str">
        <f>Etiquettes!$H$22</f>
        <v>Donnée collectée (valeur du flux ou coefficient)</v>
      </c>
      <c r="R45" s="120"/>
      <c r="S45" s="915"/>
    </row>
    <row r="46" spans="1:19">
      <c r="A46" s="116" t="str">
        <f>Secteurs!$B$26</f>
        <v>Importations</v>
      </c>
      <c r="B46" s="116" t="str">
        <v>Noix de cajou</v>
      </c>
      <c r="C46" s="117">
        <f>SUMIFS('Prétraitement échanges'!$D:$D,'Prétraitement échanges'!$A:$A,B46)</f>
        <v>10.747489</v>
      </c>
      <c r="E46" s="119" t="str">
        <f>Etiquettes!$C$10</f>
        <v>kt</v>
      </c>
      <c r="F46" s="767" t="str">
        <f>Etiquettes!$C$7</f>
        <v>Fruits et légumes (hors pommes de terre)</v>
      </c>
      <c r="G46" s="119">
        <f>Etiquettes!$H$9</f>
        <v>2015</v>
      </c>
      <c r="H46" s="767" t="str">
        <f>Etiquettes!$C$8</f>
        <v>France entière</v>
      </c>
      <c r="I46" s="767" t="str">
        <f t="shared" si="1"/>
        <v>Importations de Noix de cajou</v>
      </c>
      <c r="K46" s="123" t="s">
        <v>2508</v>
      </c>
      <c r="L46" s="767" t="str" cm="1">
        <f t="array" aca="1" ref="L46" ca="1">[1]!NOM_FEUILLE('Comext - EUROSTAT'!$A$1)</f>
        <v>Comext - EUROSTAT</v>
      </c>
      <c r="M46" s="766" t="str">
        <f>Etiquettes!$H$16</f>
        <v>Volume</v>
      </c>
      <c r="N46" s="768" t="str">
        <f t="shared" si="2"/>
        <v>Importations de Noix de cajou = 11 kt (Douanes - Eurostat)</v>
      </c>
      <c r="O46" s="766" t="str">
        <f>Etiquettes!$H$20</f>
        <v>Fiable</v>
      </c>
      <c r="P46" s="766" t="str">
        <f>Etiquettes!$H$21</f>
        <v>Données collectées</v>
      </c>
      <c r="Q46" s="766" t="str">
        <f>Etiquettes!$H$22</f>
        <v>Donnée collectée (valeur du flux ou coefficient)</v>
      </c>
      <c r="R46" s="120"/>
      <c r="S46" s="915"/>
    </row>
    <row r="47" spans="1:19">
      <c r="A47" s="116" t="str">
        <f>Secteurs!$B$26</f>
        <v>Importations</v>
      </c>
      <c r="B47" s="116" t="str">
        <v>Amandes</v>
      </c>
      <c r="C47" s="117">
        <f>SUMIFS('Prétraitement échanges'!$D:$D,'Prétraitement échanges'!$A:$A,B47)</f>
        <v>35.886873999999999</v>
      </c>
      <c r="E47" s="119" t="str">
        <f>Etiquettes!$C$10</f>
        <v>kt</v>
      </c>
      <c r="F47" s="767" t="str">
        <f>Etiquettes!$C$7</f>
        <v>Fruits et légumes (hors pommes de terre)</v>
      </c>
      <c r="G47" s="119">
        <f>Etiquettes!$H$9</f>
        <v>2015</v>
      </c>
      <c r="H47" s="767" t="str">
        <f>Etiquettes!$C$8</f>
        <v>France entière</v>
      </c>
      <c r="I47" s="767" t="str">
        <f t="shared" si="1"/>
        <v>Importations de Amandes</v>
      </c>
      <c r="K47" s="123" t="s">
        <v>2508</v>
      </c>
      <c r="L47" s="767" t="str" cm="1">
        <f t="array" aca="1" ref="L47" ca="1">[1]!NOM_FEUILLE('Comext - EUROSTAT'!$A$1)</f>
        <v>Comext - EUROSTAT</v>
      </c>
      <c r="M47" s="766" t="str">
        <f>Etiquettes!$H$16</f>
        <v>Volume</v>
      </c>
      <c r="N47" s="768" t="str">
        <f t="shared" si="2"/>
        <v>Importations de Amandes = 36 kt (Douanes - Eurostat)</v>
      </c>
      <c r="O47" s="766" t="str">
        <f>Etiquettes!$H$20</f>
        <v>Fiable</v>
      </c>
      <c r="P47" s="766" t="str">
        <f>Etiquettes!$H$21</f>
        <v>Données collectées</v>
      </c>
      <c r="Q47" s="766" t="str">
        <f>Etiquettes!$H$22</f>
        <v>Donnée collectée (valeur du flux ou coefficient)</v>
      </c>
      <c r="R47" s="120"/>
      <c r="S47" s="915"/>
    </row>
    <row r="48" spans="1:19">
      <c r="A48" s="116" t="str">
        <f>Secteurs!$B$26</f>
        <v>Importations</v>
      </c>
      <c r="B48" s="116" t="str">
        <v>Noisettes</v>
      </c>
      <c r="C48" s="117">
        <f>SUMIFS('Prétraitement échanges'!$D:$D,'Prétraitement échanges'!$A:$A,B48)</f>
        <v>20.506538000000003</v>
      </c>
      <c r="E48" s="119" t="str">
        <f>Etiquettes!$C$10</f>
        <v>kt</v>
      </c>
      <c r="F48" s="767" t="str">
        <f>Etiquettes!$C$7</f>
        <v>Fruits et légumes (hors pommes de terre)</v>
      </c>
      <c r="G48" s="119">
        <f>Etiquettes!$H$9</f>
        <v>2015</v>
      </c>
      <c r="H48" s="767" t="str">
        <f>Etiquettes!$C$8</f>
        <v>France entière</v>
      </c>
      <c r="I48" s="767" t="str">
        <f t="shared" si="1"/>
        <v>Importations de Noisettes</v>
      </c>
      <c r="K48" s="123" t="s">
        <v>2508</v>
      </c>
      <c r="L48" s="767" t="str" cm="1">
        <f t="array" aca="1" ref="L48" ca="1">[1]!NOM_FEUILLE('Comext - EUROSTAT'!$A$1)</f>
        <v>Comext - EUROSTAT</v>
      </c>
      <c r="M48" s="766" t="str">
        <f>Etiquettes!$H$16</f>
        <v>Volume</v>
      </c>
      <c r="N48" s="768" t="str">
        <f t="shared" si="2"/>
        <v>Importations de Noisettes = 21 kt (Douanes - Eurostat)</v>
      </c>
      <c r="O48" s="766" t="str">
        <f>Etiquettes!$H$20</f>
        <v>Fiable</v>
      </c>
      <c r="P48" s="766" t="str">
        <f>Etiquettes!$H$21</f>
        <v>Données collectées</v>
      </c>
      <c r="Q48" s="766" t="str">
        <f>Etiquettes!$H$22</f>
        <v>Donnée collectée (valeur du flux ou coefficient)</v>
      </c>
      <c r="R48" s="120"/>
      <c r="S48" s="915"/>
    </row>
    <row r="49" spans="1:19">
      <c r="A49" s="116" t="str">
        <f>Secteurs!$B$26</f>
        <v>Importations</v>
      </c>
      <c r="B49" s="116" t="str">
        <v>Noix</v>
      </c>
      <c r="C49" s="117">
        <f>SUMIFS('Prétraitement échanges'!$D:$D,'Prétraitement échanges'!$A:$A,B49)</f>
        <v>10.090717</v>
      </c>
      <c r="E49" s="119" t="str">
        <f>Etiquettes!$C$10</f>
        <v>kt</v>
      </c>
      <c r="F49" s="767" t="str">
        <f>Etiquettes!$C$7</f>
        <v>Fruits et légumes (hors pommes de terre)</v>
      </c>
      <c r="G49" s="119">
        <f>Etiquettes!$H$9</f>
        <v>2015</v>
      </c>
      <c r="H49" s="767" t="str">
        <f>Etiquettes!$C$8</f>
        <v>France entière</v>
      </c>
      <c r="I49" s="767" t="str">
        <f t="shared" si="1"/>
        <v>Importations de Noix</v>
      </c>
      <c r="K49" s="123" t="s">
        <v>2508</v>
      </c>
      <c r="L49" s="767" t="str" cm="1">
        <f t="array" aca="1" ref="L49" ca="1">[1]!NOM_FEUILLE('Comext - EUROSTAT'!$A$1)</f>
        <v>Comext - EUROSTAT</v>
      </c>
      <c r="M49" s="766" t="str">
        <f>Etiquettes!$H$16</f>
        <v>Volume</v>
      </c>
      <c r="N49" s="768" t="str">
        <f t="shared" si="2"/>
        <v>Importations de Noix = 10 kt (Douanes - Eurostat)</v>
      </c>
      <c r="O49" s="766" t="str">
        <f>Etiquettes!$H$20</f>
        <v>Fiable</v>
      </c>
      <c r="P49" s="766" t="str">
        <f>Etiquettes!$H$21</f>
        <v>Données collectées</v>
      </c>
      <c r="Q49" s="766" t="str">
        <f>Etiquettes!$H$22</f>
        <v>Donnée collectée (valeur du flux ou coefficient)</v>
      </c>
      <c r="R49" s="120"/>
      <c r="S49" s="915"/>
    </row>
    <row r="50" spans="1:19">
      <c r="A50" s="116" t="str">
        <f>Secteurs!$B$26</f>
        <v>Importations</v>
      </c>
      <c r="B50" s="116" t="str">
        <v>Châtaignes et marrons</v>
      </c>
      <c r="C50" s="117">
        <f>SUMIFS('Prétraitement échanges'!$D:$D,'Prétraitement échanges'!$A:$A,B50)</f>
        <v>11.540687</v>
      </c>
      <c r="E50" s="119" t="str">
        <f>Etiquettes!$C$10</f>
        <v>kt</v>
      </c>
      <c r="F50" s="767" t="str">
        <f>Etiquettes!$C$7</f>
        <v>Fruits et légumes (hors pommes de terre)</v>
      </c>
      <c r="G50" s="119">
        <f>Etiquettes!$H$9</f>
        <v>2015</v>
      </c>
      <c r="H50" s="767" t="str">
        <f>Etiquettes!$C$8</f>
        <v>France entière</v>
      </c>
      <c r="I50" s="767" t="str">
        <f t="shared" si="1"/>
        <v>Importations de Châtaignes et marrons</v>
      </c>
      <c r="K50" s="123" t="s">
        <v>2508</v>
      </c>
      <c r="L50" s="767" t="str" cm="1">
        <f t="array" aca="1" ref="L50" ca="1">[1]!NOM_FEUILLE('Comext - EUROSTAT'!$A$1)</f>
        <v>Comext - EUROSTAT</v>
      </c>
      <c r="M50" s="766" t="str">
        <f>Etiquettes!$H$16</f>
        <v>Volume</v>
      </c>
      <c r="N50" s="768" t="str">
        <f t="shared" si="2"/>
        <v>Importations de Châtaignes et marrons = 12 kt (Douanes - Eurostat)</v>
      </c>
      <c r="O50" s="766" t="str">
        <f>Etiquettes!$H$20</f>
        <v>Fiable</v>
      </c>
      <c r="P50" s="766" t="str">
        <f>Etiquettes!$H$21</f>
        <v>Données collectées</v>
      </c>
      <c r="Q50" s="766" t="str">
        <f>Etiquettes!$H$22</f>
        <v>Donnée collectée (valeur du flux ou coefficient)</v>
      </c>
      <c r="R50" s="120"/>
      <c r="S50" s="915"/>
    </row>
    <row r="51" spans="1:19">
      <c r="A51" s="116" t="str">
        <f>Secteurs!$B$26</f>
        <v>Importations</v>
      </c>
      <c r="B51" s="116" t="str">
        <v>Pistaches</v>
      </c>
      <c r="C51" s="117">
        <f>SUMIFS('Prétraitement échanges'!$D:$D,'Prétraitement échanges'!$A:$A,B51)</f>
        <v>7.2574019999999999</v>
      </c>
      <c r="E51" s="119" t="str">
        <f>Etiquettes!$C$10</f>
        <v>kt</v>
      </c>
      <c r="F51" s="767" t="str">
        <f>Etiquettes!$C$7</f>
        <v>Fruits et légumes (hors pommes de terre)</v>
      </c>
      <c r="G51" s="119">
        <f>Etiquettes!$H$9</f>
        <v>2015</v>
      </c>
      <c r="H51" s="767" t="str">
        <f>Etiquettes!$C$8</f>
        <v>France entière</v>
      </c>
      <c r="I51" s="767" t="str">
        <f t="shared" si="1"/>
        <v>Importations de Pistaches</v>
      </c>
      <c r="K51" s="123" t="s">
        <v>2508</v>
      </c>
      <c r="L51" s="767" t="str" cm="1">
        <f t="array" aca="1" ref="L51" ca="1">[1]!NOM_FEUILLE('Comext - EUROSTAT'!$A$1)</f>
        <v>Comext - EUROSTAT</v>
      </c>
      <c r="M51" s="766" t="str">
        <f>Etiquettes!$H$16</f>
        <v>Volume</v>
      </c>
      <c r="N51" s="768" t="str">
        <f t="shared" si="2"/>
        <v>Importations de Pistaches = 7 kt (Douanes - Eurostat)</v>
      </c>
      <c r="O51" s="766" t="str">
        <f>Etiquettes!$H$20</f>
        <v>Fiable</v>
      </c>
      <c r="P51" s="766" t="str">
        <f>Etiquettes!$H$21</f>
        <v>Données collectées</v>
      </c>
      <c r="Q51" s="766" t="str">
        <f>Etiquettes!$H$22</f>
        <v>Donnée collectée (valeur du flux ou coefficient)</v>
      </c>
      <c r="R51" s="120"/>
      <c r="S51" s="915"/>
    </row>
    <row r="52" spans="1:19">
      <c r="A52" s="116" t="str">
        <f>Secteurs!$B$26</f>
        <v>Importations</v>
      </c>
      <c r="B52" s="116" t="str">
        <v>Noix macadamia</v>
      </c>
      <c r="C52" s="117">
        <f>SUMIFS('Prétraitement échanges'!$D:$D,'Prétraitement échanges'!$A:$A,B52)</f>
        <v>0.19435200000000002</v>
      </c>
      <c r="E52" s="119" t="str">
        <f>Etiquettes!$C$10</f>
        <v>kt</v>
      </c>
      <c r="F52" s="767" t="str">
        <f>Etiquettes!$C$7</f>
        <v>Fruits et légumes (hors pommes de terre)</v>
      </c>
      <c r="G52" s="119">
        <f>Etiquettes!$H$9</f>
        <v>2015</v>
      </c>
      <c r="H52" s="767" t="str">
        <f>Etiquettes!$C$8</f>
        <v>France entière</v>
      </c>
      <c r="I52" s="767" t="str">
        <f t="shared" si="1"/>
        <v>Importations de Noix macadamia</v>
      </c>
      <c r="K52" s="123" t="s">
        <v>2508</v>
      </c>
      <c r="L52" s="767" t="str" cm="1">
        <f t="array" aca="1" ref="L52" ca="1">[1]!NOM_FEUILLE('Comext - EUROSTAT'!$A$1)</f>
        <v>Comext - EUROSTAT</v>
      </c>
      <c r="M52" s="766" t="str">
        <f>Etiquettes!$H$16</f>
        <v>Volume</v>
      </c>
      <c r="N52" s="768" t="str">
        <f t="shared" si="2"/>
        <v>Importations de Noix macadamia = 0 kt (Douanes - Eurostat)</v>
      </c>
      <c r="O52" s="766" t="str">
        <f>Etiquettes!$H$20</f>
        <v>Fiable</v>
      </c>
      <c r="P52" s="766" t="str">
        <f>Etiquettes!$H$21</f>
        <v>Données collectées</v>
      </c>
      <c r="Q52" s="766" t="str">
        <f>Etiquettes!$H$22</f>
        <v>Donnée collectée (valeur du flux ou coefficient)</v>
      </c>
      <c r="R52" s="120"/>
      <c r="S52" s="915"/>
    </row>
    <row r="53" spans="1:19">
      <c r="A53" s="116" t="str">
        <f>Secteurs!$B$26</f>
        <v>Importations</v>
      </c>
      <c r="B53" s="116" t="str">
        <v>Noix de cola</v>
      </c>
      <c r="C53" s="117">
        <f>SUMIFS('Prétraitement échanges'!$D:$D,'Prétraitement échanges'!$A:$A,B53)</f>
        <v>0.27367800000000003</v>
      </c>
      <c r="E53" s="119" t="str">
        <f>Etiquettes!$C$10</f>
        <v>kt</v>
      </c>
      <c r="F53" s="767" t="str">
        <f>Etiquettes!$C$7</f>
        <v>Fruits et légumes (hors pommes de terre)</v>
      </c>
      <c r="G53" s="119">
        <f>Etiquettes!$H$9</f>
        <v>2015</v>
      </c>
      <c r="H53" s="767" t="str">
        <f>Etiquettes!$C$8</f>
        <v>France entière</v>
      </c>
      <c r="I53" s="767" t="str">
        <f t="shared" si="1"/>
        <v>Importations de Noix de cola</v>
      </c>
      <c r="K53" s="123" t="s">
        <v>2508</v>
      </c>
      <c r="L53" s="767" t="str" cm="1">
        <f t="array" aca="1" ref="L53" ca="1">[1]!NOM_FEUILLE('Comext - EUROSTAT'!$A$1)</f>
        <v>Comext - EUROSTAT</v>
      </c>
      <c r="M53" s="766" t="str">
        <f>Etiquettes!$H$16</f>
        <v>Volume</v>
      </c>
      <c r="N53" s="768" t="str">
        <f t="shared" si="2"/>
        <v>Importations de Noix de cola = 0 kt (Douanes - Eurostat)</v>
      </c>
      <c r="O53" s="766" t="str">
        <f>Etiquettes!$H$20</f>
        <v>Fiable</v>
      </c>
      <c r="P53" s="766" t="str">
        <f>Etiquettes!$H$21</f>
        <v>Données collectées</v>
      </c>
      <c r="Q53" s="766" t="str">
        <f>Etiquettes!$H$22</f>
        <v>Donnée collectée (valeur du flux ou coefficient)</v>
      </c>
      <c r="R53" s="120"/>
      <c r="S53" s="915"/>
    </row>
    <row r="54" spans="1:19">
      <c r="A54" s="116" t="str">
        <f>Secteurs!$B$26</f>
        <v>Importations</v>
      </c>
      <c r="B54" s="116" t="str">
        <v>Noix d'arec</v>
      </c>
      <c r="C54" s="117">
        <f>SUMIFS('Prétraitement échanges'!$D:$D,'Prétraitement échanges'!$A:$A,B54)</f>
        <v>2.127E-3</v>
      </c>
      <c r="E54" s="119" t="str">
        <f>Etiquettes!$C$10</f>
        <v>kt</v>
      </c>
      <c r="F54" s="767" t="str">
        <f>Etiquettes!$C$7</f>
        <v>Fruits et légumes (hors pommes de terre)</v>
      </c>
      <c r="G54" s="119">
        <f>Etiquettes!$H$9</f>
        <v>2015</v>
      </c>
      <c r="H54" s="767" t="str">
        <f>Etiquettes!$C$8</f>
        <v>France entière</v>
      </c>
      <c r="I54" s="767" t="str">
        <f t="shared" si="1"/>
        <v>Importations de Noix d'arec</v>
      </c>
      <c r="K54" s="123" t="s">
        <v>2508</v>
      </c>
      <c r="L54" s="767" t="str" cm="1">
        <f t="array" aca="1" ref="L54" ca="1">[1]!NOM_FEUILLE('Comext - EUROSTAT'!$A$1)</f>
        <v>Comext - EUROSTAT</v>
      </c>
      <c r="M54" s="766" t="str">
        <f>Etiquettes!$H$16</f>
        <v>Volume</v>
      </c>
      <c r="N54" s="768" t="str">
        <f t="shared" si="2"/>
        <v>Importations de Noix d'arec = 0 kt (Douanes - Eurostat)</v>
      </c>
      <c r="O54" s="766" t="str">
        <f>Etiquettes!$H$20</f>
        <v>Fiable</v>
      </c>
      <c r="P54" s="766" t="str">
        <f>Etiquettes!$H$21</f>
        <v>Données collectées</v>
      </c>
      <c r="Q54" s="766" t="str">
        <f>Etiquettes!$H$22</f>
        <v>Donnée collectée (valeur du flux ou coefficient)</v>
      </c>
      <c r="R54" s="120"/>
      <c r="S54" s="915"/>
    </row>
    <row r="55" spans="1:19">
      <c r="A55" s="116" t="str">
        <f>Secteurs!$B$26</f>
        <v>Importations</v>
      </c>
      <c r="B55" s="116" t="str">
        <v>Autres fruits à coque, n.c.a, n.c.a</v>
      </c>
      <c r="C55" s="117">
        <f>SUMIFS('Prétraitement échanges'!$D:$D,'Prétraitement échanges'!$A:$A,B55)</f>
        <v>2.8014380000000001</v>
      </c>
      <c r="E55" s="119" t="str">
        <f>Etiquettes!$C$10</f>
        <v>kt</v>
      </c>
      <c r="F55" s="767" t="str">
        <f>Etiquettes!$C$7</f>
        <v>Fruits et légumes (hors pommes de terre)</v>
      </c>
      <c r="G55" s="119">
        <f>Etiquettes!$H$9</f>
        <v>2015</v>
      </c>
      <c r="H55" s="767" t="str">
        <f>Etiquettes!$C$8</f>
        <v>France entière</v>
      </c>
      <c r="I55" s="767" t="str">
        <f t="shared" si="1"/>
        <v>Importations de Autres fruits à coque, n.c.a, n.c.a</v>
      </c>
      <c r="K55" s="123" t="s">
        <v>2508</v>
      </c>
      <c r="L55" s="767" t="str" cm="1">
        <f t="array" aca="1" ref="L55" ca="1">[1]!NOM_FEUILLE('Comext - EUROSTAT'!$A$1)</f>
        <v>Comext - EUROSTAT</v>
      </c>
      <c r="M55" s="766" t="str">
        <f>Etiquettes!$H$16</f>
        <v>Volume</v>
      </c>
      <c r="N55" s="768" t="str">
        <f t="shared" si="2"/>
        <v>Importations de Autres fruits à coque, n.c.a, n.c.a = 3 kt (Douanes - Eurostat)</v>
      </c>
      <c r="O55" s="766" t="str">
        <f>Etiquettes!$H$20</f>
        <v>Fiable</v>
      </c>
      <c r="P55" s="766" t="str">
        <f>Etiquettes!$H$21</f>
        <v>Données collectées</v>
      </c>
      <c r="Q55" s="766" t="str">
        <f>Etiquettes!$H$22</f>
        <v>Donnée collectée (valeur du flux ou coefficient)</v>
      </c>
      <c r="R55" s="123"/>
      <c r="S55" s="915"/>
    </row>
    <row r="56" spans="1:19">
      <c r="A56" s="116" t="str">
        <f>Secteurs!$B$26</f>
        <v>Importations</v>
      </c>
      <c r="B56" s="116" t="str">
        <v>Bananes plantains</v>
      </c>
      <c r="C56" s="117">
        <f>SUMIFS('Prétraitement échanges'!$D:$D,'Prétraitement échanges'!$A:$A,B56)</f>
        <v>19.159592</v>
      </c>
      <c r="E56" s="119" t="str">
        <f>Etiquettes!$C$10</f>
        <v>kt</v>
      </c>
      <c r="F56" s="767" t="str">
        <f>Etiquettes!$C$7</f>
        <v>Fruits et légumes (hors pommes de terre)</v>
      </c>
      <c r="G56" s="119">
        <f>Etiquettes!$H$9</f>
        <v>2015</v>
      </c>
      <c r="H56" s="767" t="str">
        <f>Etiquettes!$C$8</f>
        <v>France entière</v>
      </c>
      <c r="I56" s="767" t="str">
        <f t="shared" si="1"/>
        <v>Importations de Bananes plantains</v>
      </c>
      <c r="K56" s="123" t="s">
        <v>2508</v>
      </c>
      <c r="L56" s="767" t="str" cm="1">
        <f t="array" aca="1" ref="L56" ca="1">[1]!NOM_FEUILLE('Comext - EUROSTAT'!$A$1)</f>
        <v>Comext - EUROSTAT</v>
      </c>
      <c r="M56" s="766" t="str">
        <f>Etiquettes!$H$16</f>
        <v>Volume</v>
      </c>
      <c r="N56" s="768" t="str">
        <f t="shared" si="2"/>
        <v>Importations de Bananes plantains = 19 kt (Douanes - Eurostat)</v>
      </c>
      <c r="O56" s="766" t="str">
        <f>Etiquettes!$H$20</f>
        <v>Fiable</v>
      </c>
      <c r="P56" s="766" t="str">
        <f>Etiquettes!$H$21</f>
        <v>Données collectées</v>
      </c>
      <c r="Q56" s="766" t="str">
        <f>Etiquettes!$H$22</f>
        <v>Donnée collectée (valeur du flux ou coefficient)</v>
      </c>
      <c r="R56" s="120"/>
      <c r="S56" s="915"/>
    </row>
    <row r="57" spans="1:19">
      <c r="A57" s="116" t="str">
        <f>Secteurs!$B$26</f>
        <v>Importations</v>
      </c>
      <c r="B57" s="116" t="str">
        <v>Bananes fruits</v>
      </c>
      <c r="C57" s="117">
        <f>SUMIFS('Prétraitement échanges'!$D:$D,'Prétraitement échanges'!$A:$A,B57)</f>
        <v>580.73241599999994</v>
      </c>
      <c r="E57" s="119" t="str">
        <f>Etiquettes!$C$10</f>
        <v>kt</v>
      </c>
      <c r="F57" s="767" t="str">
        <f>Etiquettes!$C$7</f>
        <v>Fruits et légumes (hors pommes de terre)</v>
      </c>
      <c r="G57" s="119">
        <f>Etiquettes!$H$9</f>
        <v>2015</v>
      </c>
      <c r="H57" s="767" t="str">
        <f>Etiquettes!$C$8</f>
        <v>France entière</v>
      </c>
      <c r="I57" s="767" t="str">
        <f t="shared" si="1"/>
        <v>Importations de Bananes fruits</v>
      </c>
      <c r="K57" s="123" t="s">
        <v>2508</v>
      </c>
      <c r="L57" s="767" t="str" cm="1">
        <f t="array" aca="1" ref="L57" ca="1">[1]!NOM_FEUILLE('Comext - EUROSTAT'!$A$1)</f>
        <v>Comext - EUROSTAT</v>
      </c>
      <c r="M57" s="766" t="str">
        <f>Etiquettes!$H$16</f>
        <v>Volume</v>
      </c>
      <c r="N57" s="768" t="str">
        <f t="shared" si="2"/>
        <v>Importations de Bananes fruits = 581 kt (Douanes - Eurostat)</v>
      </c>
      <c r="O57" s="766" t="str">
        <f>Etiquettes!$H$20</f>
        <v>Fiable</v>
      </c>
      <c r="P57" s="766" t="str">
        <f>Etiquettes!$H$21</f>
        <v>Données collectées</v>
      </c>
      <c r="Q57" s="766" t="str">
        <f>Etiquettes!$H$22</f>
        <v>Donnée collectée (valeur du flux ou coefficient)</v>
      </c>
      <c r="R57" s="120"/>
      <c r="S57" s="915"/>
    </row>
    <row r="58" spans="1:19">
      <c r="A58" s="116" t="str">
        <f>Secteurs!$B$26</f>
        <v>Importations</v>
      </c>
      <c r="B58" s="116" t="str">
        <v>Dattes</v>
      </c>
      <c r="C58" s="117">
        <f>SUMIFS('Prétraitement échanges'!$D:$D,'Prétraitement échanges'!$A:$A,B58)</f>
        <v>32.658918999999997</v>
      </c>
      <c r="E58" s="119" t="str">
        <f>Etiquettes!$C$10</f>
        <v>kt</v>
      </c>
      <c r="F58" s="767" t="str">
        <f>Etiquettes!$C$7</f>
        <v>Fruits et légumes (hors pommes de terre)</v>
      </c>
      <c r="G58" s="119">
        <f>Etiquettes!$H$9</f>
        <v>2015</v>
      </c>
      <c r="H58" s="767" t="str">
        <f>Etiquettes!$C$8</f>
        <v>France entière</v>
      </c>
      <c r="I58" s="767" t="str">
        <f t="shared" si="1"/>
        <v>Importations de Dattes</v>
      </c>
      <c r="K58" s="123" t="s">
        <v>2508</v>
      </c>
      <c r="L58" s="767" t="str" cm="1">
        <f t="array" aca="1" ref="L58" ca="1">[1]!NOM_FEUILLE('Comext - EUROSTAT'!$A$1)</f>
        <v>Comext - EUROSTAT</v>
      </c>
      <c r="M58" s="766" t="str">
        <f>Etiquettes!$H$16</f>
        <v>Volume</v>
      </c>
      <c r="N58" s="768" t="str">
        <f t="shared" si="2"/>
        <v>Importations de Dattes = 33 kt (Douanes - Eurostat)</v>
      </c>
      <c r="O58" s="766" t="str">
        <f>Etiquettes!$H$20</f>
        <v>Fiable</v>
      </c>
      <c r="P58" s="766" t="str">
        <f>Etiquettes!$H$21</f>
        <v>Données collectées</v>
      </c>
      <c r="Q58" s="766" t="str">
        <f>Etiquettes!$H$22</f>
        <v>Donnée collectée (valeur du flux ou coefficient)</v>
      </c>
      <c r="R58" s="120"/>
      <c r="S58" s="915"/>
    </row>
    <row r="59" spans="1:19">
      <c r="A59" s="116" t="str">
        <f>Secteurs!$B$26</f>
        <v>Importations</v>
      </c>
      <c r="B59" s="116" t="str">
        <v>Figues</v>
      </c>
      <c r="C59" s="117">
        <f>SUMIFS('Prétraitement échanges'!$D:$D,'Prétraitement échanges'!$A:$A,B59)</f>
        <v>17.048637999999997</v>
      </c>
      <c r="E59" s="119" t="str">
        <f>Etiquettes!$C$10</f>
        <v>kt</v>
      </c>
      <c r="F59" s="767" t="str">
        <f>Etiquettes!$C$7</f>
        <v>Fruits et légumes (hors pommes de terre)</v>
      </c>
      <c r="G59" s="119">
        <f>Etiquettes!$H$9</f>
        <v>2015</v>
      </c>
      <c r="H59" s="767" t="str">
        <f>Etiquettes!$C$8</f>
        <v>France entière</v>
      </c>
      <c r="I59" s="767" t="str">
        <f t="shared" si="1"/>
        <v>Importations de Figues</v>
      </c>
      <c r="K59" s="123" t="s">
        <v>2508</v>
      </c>
      <c r="L59" s="767" t="str" cm="1">
        <f t="array" aca="1" ref="L59" ca="1">[1]!NOM_FEUILLE('Comext - EUROSTAT'!$A$1)</f>
        <v>Comext - EUROSTAT</v>
      </c>
      <c r="M59" s="766" t="str">
        <f>Etiquettes!$H$16</f>
        <v>Volume</v>
      </c>
      <c r="N59" s="768" t="str">
        <f t="shared" si="2"/>
        <v>Importations de Figues = 17 kt (Douanes - Eurostat)</v>
      </c>
      <c r="O59" s="766" t="str">
        <f>Etiquettes!$H$20</f>
        <v>Fiable</v>
      </c>
      <c r="P59" s="766" t="str">
        <f>Etiquettes!$H$21</f>
        <v>Données collectées</v>
      </c>
      <c r="Q59" s="766" t="str">
        <f>Etiquettes!$H$22</f>
        <v>Donnée collectée (valeur du flux ou coefficient)</v>
      </c>
      <c r="R59" s="120"/>
      <c r="S59" s="915"/>
    </row>
    <row r="60" spans="1:19">
      <c r="A60" s="116" t="str">
        <f>Secteurs!$B$26</f>
        <v>Importations</v>
      </c>
      <c r="B60" s="116" t="str">
        <v>Ananas</v>
      </c>
      <c r="C60" s="117">
        <f>SUMIFS('Prétraitement échanges'!$D:$D,'Prétraitement échanges'!$A:$A,B60)</f>
        <v>113.709204</v>
      </c>
      <c r="E60" s="119" t="str">
        <f>Etiquettes!$C$10</f>
        <v>kt</v>
      </c>
      <c r="F60" s="767" t="str">
        <f>Etiquettes!$C$7</f>
        <v>Fruits et légumes (hors pommes de terre)</v>
      </c>
      <c r="G60" s="119">
        <f>Etiquettes!$H$9</f>
        <v>2015</v>
      </c>
      <c r="H60" s="767" t="str">
        <f>Etiquettes!$C$8</f>
        <v>France entière</v>
      </c>
      <c r="I60" s="767" t="str">
        <f t="shared" si="1"/>
        <v>Importations de Ananas</v>
      </c>
      <c r="K60" s="123" t="s">
        <v>2508</v>
      </c>
      <c r="L60" s="767" t="str" cm="1">
        <f t="array" aca="1" ref="L60" ca="1">[1]!NOM_FEUILLE('Comext - EUROSTAT'!$A$1)</f>
        <v>Comext - EUROSTAT</v>
      </c>
      <c r="M60" s="766" t="str">
        <f>Etiquettes!$H$16</f>
        <v>Volume</v>
      </c>
      <c r="N60" s="768" t="str">
        <f t="shared" si="2"/>
        <v>Importations de Ananas = 114 kt (Douanes - Eurostat)</v>
      </c>
      <c r="O60" s="766" t="str">
        <f>Etiquettes!$H$20</f>
        <v>Fiable</v>
      </c>
      <c r="P60" s="766" t="str">
        <f>Etiquettes!$H$21</f>
        <v>Données collectées</v>
      </c>
      <c r="Q60" s="766" t="str">
        <f>Etiquettes!$H$22</f>
        <v>Donnée collectée (valeur du flux ou coefficient)</v>
      </c>
      <c r="R60" s="120"/>
      <c r="S60" s="915"/>
    </row>
    <row r="61" spans="1:19">
      <c r="A61" s="116" t="str">
        <f>Secteurs!$B$26</f>
        <v>Importations</v>
      </c>
      <c r="B61" s="116" t="str">
        <v>Avocats</v>
      </c>
      <c r="C61" s="117">
        <f>SUMIFS('Prétraitement échanges'!$D:$D,'Prétraitement échanges'!$A:$A,B61)</f>
        <v>116.62733999999999</v>
      </c>
      <c r="E61" s="119" t="str">
        <f>Etiquettes!$C$10</f>
        <v>kt</v>
      </c>
      <c r="F61" s="767" t="str">
        <f>Etiquettes!$C$7</f>
        <v>Fruits et légumes (hors pommes de terre)</v>
      </c>
      <c r="G61" s="119">
        <f>Etiquettes!$H$9</f>
        <v>2015</v>
      </c>
      <c r="H61" s="767" t="str">
        <f>Etiquettes!$C$8</f>
        <v>France entière</v>
      </c>
      <c r="I61" s="767" t="str">
        <f t="shared" si="1"/>
        <v>Importations de Avocats</v>
      </c>
      <c r="K61" s="123" t="s">
        <v>2508</v>
      </c>
      <c r="L61" s="767" t="str" cm="1">
        <f t="array" aca="1" ref="L61" ca="1">[1]!NOM_FEUILLE('Comext - EUROSTAT'!$A$1)</f>
        <v>Comext - EUROSTAT</v>
      </c>
      <c r="M61" s="766" t="str">
        <f>Etiquettes!$H$16</f>
        <v>Volume</v>
      </c>
      <c r="N61" s="768" t="str">
        <f t="shared" si="2"/>
        <v>Importations de Avocats = 117 kt (Douanes - Eurostat)</v>
      </c>
      <c r="O61" s="766" t="str">
        <f>Etiquettes!$H$20</f>
        <v>Fiable</v>
      </c>
      <c r="P61" s="766" t="str">
        <f>Etiquettes!$H$21</f>
        <v>Données collectées</v>
      </c>
      <c r="Q61" s="766" t="str">
        <f>Etiquettes!$H$22</f>
        <v>Donnée collectée (valeur du flux ou coefficient)</v>
      </c>
      <c r="R61" s="120"/>
      <c r="S61" s="915"/>
    </row>
    <row r="62" spans="1:19">
      <c r="A62" s="116" t="str">
        <f>Secteurs!$B$26</f>
        <v>Importations</v>
      </c>
      <c r="B62" s="116" t="str">
        <v>Mangue, goyave</v>
      </c>
      <c r="C62" s="117">
        <f>SUMIFS('Prétraitement échanges'!$D:$D,'Prétraitement échanges'!$A:$A,B62)</f>
        <v>41.540896000000004</v>
      </c>
      <c r="E62" s="119" t="str">
        <f>Etiquettes!$C$10</f>
        <v>kt</v>
      </c>
      <c r="F62" s="767" t="str">
        <f>Etiquettes!$C$7</f>
        <v>Fruits et légumes (hors pommes de terre)</v>
      </c>
      <c r="G62" s="119">
        <f>Etiquettes!$H$9</f>
        <v>2015</v>
      </c>
      <c r="H62" s="767" t="str">
        <f>Etiquettes!$C$8</f>
        <v>France entière</v>
      </c>
      <c r="I62" s="767" t="str">
        <f t="shared" si="1"/>
        <v>Importations de Mangue, goyave</v>
      </c>
      <c r="K62" s="123" t="s">
        <v>2508</v>
      </c>
      <c r="L62" s="767" t="str" cm="1">
        <f t="array" aca="1" ref="L62" ca="1">[1]!NOM_FEUILLE('Comext - EUROSTAT'!$A$1)</f>
        <v>Comext - EUROSTAT</v>
      </c>
      <c r="M62" s="766" t="str">
        <f>Etiquettes!$H$16</f>
        <v>Volume</v>
      </c>
      <c r="N62" s="768" t="str">
        <f t="shared" si="2"/>
        <v>Importations de Mangue, goyave = 42 kt (Douanes - Eurostat)</v>
      </c>
      <c r="O62" s="766" t="str">
        <f>Etiquettes!$H$20</f>
        <v>Fiable</v>
      </c>
      <c r="P62" s="766" t="str">
        <f>Etiquettes!$H$21</f>
        <v>Données collectées</v>
      </c>
      <c r="Q62" s="766" t="str">
        <f>Etiquettes!$H$22</f>
        <v>Donnée collectée (valeur du flux ou coefficient)</v>
      </c>
      <c r="R62" s="120"/>
      <c r="S62" s="915"/>
    </row>
    <row r="63" spans="1:19">
      <c r="A63" s="116" t="str">
        <f>Secteurs!$B$26</f>
        <v>Importations</v>
      </c>
      <c r="B63" s="116" t="str">
        <v>Oranges</v>
      </c>
      <c r="C63" s="117">
        <f>SUMIFS('Prétraitement échanges'!$D:$D,'Prétraitement échanges'!$A:$A,B63)</f>
        <v>491.83619199999998</v>
      </c>
      <c r="E63" s="119" t="str">
        <f>Etiquettes!$C$10</f>
        <v>kt</v>
      </c>
      <c r="F63" s="767" t="str">
        <f>Etiquettes!$C$7</f>
        <v>Fruits et légumes (hors pommes de terre)</v>
      </c>
      <c r="G63" s="119">
        <f>Etiquettes!$H$9</f>
        <v>2015</v>
      </c>
      <c r="H63" s="767" t="str">
        <f>Etiquettes!$C$8</f>
        <v>France entière</v>
      </c>
      <c r="I63" s="767" t="str">
        <f t="shared" si="1"/>
        <v>Importations de Oranges</v>
      </c>
      <c r="K63" s="123" t="s">
        <v>2508</v>
      </c>
      <c r="L63" s="767" t="str" cm="1">
        <f t="array" aca="1" ref="L63" ca="1">[1]!NOM_FEUILLE('Comext - EUROSTAT'!$A$1)</f>
        <v>Comext - EUROSTAT</v>
      </c>
      <c r="M63" s="766" t="str">
        <f>Etiquettes!$H$16</f>
        <v>Volume</v>
      </c>
      <c r="N63" s="768" t="str">
        <f t="shared" si="2"/>
        <v>Importations de Oranges = 492 kt (Douanes - Eurostat)</v>
      </c>
      <c r="O63" s="766" t="str">
        <f>Etiquettes!$H$20</f>
        <v>Fiable</v>
      </c>
      <c r="P63" s="766" t="str">
        <f>Etiquettes!$H$21</f>
        <v>Données collectées</v>
      </c>
      <c r="Q63" s="766" t="str">
        <f>Etiquettes!$H$22</f>
        <v>Donnée collectée (valeur du flux ou coefficient)</v>
      </c>
      <c r="R63" s="120"/>
      <c r="S63" s="915"/>
    </row>
    <row r="64" spans="1:19">
      <c r="A64" s="116" t="str">
        <f>Secteurs!$B$26</f>
        <v>Importations</v>
      </c>
      <c r="B64" s="116" t="str">
        <v>Mandarines et clémentines</v>
      </c>
      <c r="C64" s="117">
        <f>SUMIFS('Prétraitement échanges'!$D:$D,'Prétraitement échanges'!$A:$A,B64)</f>
        <v>259.10323399999999</v>
      </c>
      <c r="E64" s="119" t="str">
        <f>Etiquettes!$C$10</f>
        <v>kt</v>
      </c>
      <c r="F64" s="767" t="str">
        <f>Etiquettes!$C$7</f>
        <v>Fruits et légumes (hors pommes de terre)</v>
      </c>
      <c r="G64" s="119">
        <f>Etiquettes!$H$9</f>
        <v>2015</v>
      </c>
      <c r="H64" s="767" t="str">
        <f>Etiquettes!$C$8</f>
        <v>France entière</v>
      </c>
      <c r="I64" s="767" t="str">
        <f t="shared" si="1"/>
        <v>Importations de Mandarines et clémentines</v>
      </c>
      <c r="K64" s="123" t="s">
        <v>2508</v>
      </c>
      <c r="L64" s="767" t="str" cm="1">
        <f t="array" aca="1" ref="L64" ca="1">[1]!NOM_FEUILLE('Comext - EUROSTAT'!$A$1)</f>
        <v>Comext - EUROSTAT</v>
      </c>
      <c r="M64" s="766" t="str">
        <f>Etiquettes!$H$16</f>
        <v>Volume</v>
      </c>
      <c r="N64" s="768" t="str">
        <f t="shared" si="2"/>
        <v>Importations de Mandarines et clémentines = 259 kt (Douanes - Eurostat)</v>
      </c>
      <c r="O64" s="766" t="str">
        <f>Etiquettes!$H$20</f>
        <v>Fiable</v>
      </c>
      <c r="P64" s="766" t="str">
        <f>Etiquettes!$H$21</f>
        <v>Données collectées</v>
      </c>
      <c r="Q64" s="766" t="str">
        <f>Etiquettes!$H$22</f>
        <v>Donnée collectée (valeur du flux ou coefficient)</v>
      </c>
      <c r="R64" s="120"/>
      <c r="S64" s="915"/>
    </row>
    <row r="65" spans="1:19">
      <c r="A65" s="116" t="str">
        <f>Secteurs!$B$26</f>
        <v>Importations</v>
      </c>
      <c r="B65" s="116" t="str">
        <v>Autres agrumes</v>
      </c>
      <c r="C65" s="117">
        <f>SUMIFS('Prétraitement échanges'!$D:$D,'Prétraitement échanges'!$A:$A,B65)</f>
        <v>20.825288000000004</v>
      </c>
      <c r="E65" s="119" t="str">
        <f>Etiquettes!$C$10</f>
        <v>kt</v>
      </c>
      <c r="F65" s="767" t="str">
        <f>Etiquettes!$C$7</f>
        <v>Fruits et légumes (hors pommes de terre)</v>
      </c>
      <c r="G65" s="119">
        <f>Etiquettes!$H$9</f>
        <v>2015</v>
      </c>
      <c r="H65" s="767" t="str">
        <f>Etiquettes!$C$8</f>
        <v>France entière</v>
      </c>
      <c r="I65" s="767" t="str">
        <f t="shared" si="1"/>
        <v>Importations de Autres agrumes</v>
      </c>
      <c r="K65" s="123" t="s">
        <v>2508</v>
      </c>
      <c r="L65" s="767" t="str" cm="1">
        <f t="array" aca="1" ref="L65" ca="1">[1]!NOM_FEUILLE('Comext - EUROSTAT'!$A$1)</f>
        <v>Comext - EUROSTAT</v>
      </c>
      <c r="M65" s="766" t="str">
        <f>Etiquettes!$H$16</f>
        <v>Volume</v>
      </c>
      <c r="N65" s="768" t="str">
        <f t="shared" si="2"/>
        <v>Importations de Autres agrumes = 21 kt (Douanes - Eurostat)</v>
      </c>
      <c r="O65" s="766" t="str">
        <f>Etiquettes!$H$20</f>
        <v>Fiable</v>
      </c>
      <c r="P65" s="766" t="str">
        <f>Etiquettes!$H$21</f>
        <v>Données collectées</v>
      </c>
      <c r="Q65" s="766" t="str">
        <f>Etiquettes!$H$22</f>
        <v>Donnée collectée (valeur du flux ou coefficient)</v>
      </c>
      <c r="R65" s="120"/>
      <c r="S65" s="915"/>
    </row>
    <row r="66" spans="1:19">
      <c r="A66" s="116" t="str">
        <f>Secteurs!$B$26</f>
        <v>Importations</v>
      </c>
      <c r="B66" s="116" t="str">
        <v>Pomelos et pamplemousses</v>
      </c>
      <c r="C66" s="117">
        <f>SUMIFS('Prétraitement échanges'!$D:$D,'Prétraitement échanges'!$A:$A,B66)</f>
        <v>76.165044999999992</v>
      </c>
      <c r="E66" s="119" t="str">
        <f>Etiquettes!$C$10</f>
        <v>kt</v>
      </c>
      <c r="F66" s="767" t="str">
        <f>Etiquettes!$C$7</f>
        <v>Fruits et légumes (hors pommes de terre)</v>
      </c>
      <c r="G66" s="119">
        <f>Etiquettes!$H$9</f>
        <v>2015</v>
      </c>
      <c r="H66" s="767" t="str">
        <f>Etiquettes!$C$8</f>
        <v>France entière</v>
      </c>
      <c r="I66" s="767" t="str">
        <f t="shared" si="1"/>
        <v>Importations de Pomelos et pamplemousses</v>
      </c>
      <c r="K66" s="123" t="s">
        <v>2508</v>
      </c>
      <c r="L66" s="767" t="str" cm="1">
        <f t="array" aca="1" ref="L66" ca="1">[1]!NOM_FEUILLE('Comext - EUROSTAT'!$A$1)</f>
        <v>Comext - EUROSTAT</v>
      </c>
      <c r="M66" s="766" t="str">
        <f>Etiquettes!$H$16</f>
        <v>Volume</v>
      </c>
      <c r="N66" s="768" t="str">
        <f t="shared" si="2"/>
        <v>Importations de Pomelos et pamplemousses = 76 kt (Douanes - Eurostat)</v>
      </c>
      <c r="O66" s="766" t="str">
        <f>Etiquettes!$H$20</f>
        <v>Fiable</v>
      </c>
      <c r="P66" s="766" t="str">
        <f>Etiquettes!$H$21</f>
        <v>Données collectées</v>
      </c>
      <c r="Q66" s="766" t="str">
        <f>Etiquettes!$H$22</f>
        <v>Donnée collectée (valeur du flux ou coefficient)</v>
      </c>
      <c r="R66" s="120"/>
      <c r="S66" s="915"/>
    </row>
    <row r="67" spans="1:19">
      <c r="A67" s="116" t="str">
        <f>Secteurs!$B$26</f>
        <v>Importations</v>
      </c>
      <c r="B67" s="116" t="str">
        <v>Citrons et limes</v>
      </c>
      <c r="C67" s="117">
        <f>SUMIFS('Prétraitement échanges'!$D:$D,'Prétraitement échanges'!$A:$A,B67)</f>
        <v>148.558041</v>
      </c>
      <c r="E67" s="119" t="str">
        <f>Etiquettes!$C$10</f>
        <v>kt</v>
      </c>
      <c r="F67" s="767" t="str">
        <f>Etiquettes!$C$7</f>
        <v>Fruits et légumes (hors pommes de terre)</v>
      </c>
      <c r="G67" s="119">
        <f>Etiquettes!$H$9</f>
        <v>2015</v>
      </c>
      <c r="H67" s="767" t="str">
        <f>Etiquettes!$C$8</f>
        <v>France entière</v>
      </c>
      <c r="I67" s="767" t="str">
        <f t="shared" ref="I67:I94" si="3">"Importations de "&amp;B67</f>
        <v>Importations de Citrons et limes</v>
      </c>
      <c r="K67" s="123" t="s">
        <v>2508</v>
      </c>
      <c r="L67" s="767" t="str" cm="1">
        <f t="array" aca="1" ref="L67" ca="1">[1]!NOM_FEUILLE('Comext - EUROSTAT'!$A$1)</f>
        <v>Comext - EUROSTAT</v>
      </c>
      <c r="M67" s="766" t="str">
        <f>Etiquettes!$H$16</f>
        <v>Volume</v>
      </c>
      <c r="N67" s="768" t="str">
        <f t="shared" si="2"/>
        <v>Importations de Citrons et limes = 149 kt (Douanes - Eurostat)</v>
      </c>
      <c r="O67" s="766" t="str">
        <f>Etiquettes!$H$20</f>
        <v>Fiable</v>
      </c>
      <c r="P67" s="766" t="str">
        <f>Etiquettes!$H$21</f>
        <v>Données collectées</v>
      </c>
      <c r="Q67" s="766" t="str">
        <f>Etiquettes!$H$22</f>
        <v>Donnée collectée (valeur du flux ou coefficient)</v>
      </c>
      <c r="R67" s="120"/>
      <c r="S67" s="915"/>
    </row>
    <row r="68" spans="1:19">
      <c r="A68" s="116" t="str">
        <f>Secteurs!$B$26</f>
        <v>Importations</v>
      </c>
      <c r="B68" s="116" t="str">
        <v>Raisin</v>
      </c>
      <c r="C68" s="117">
        <f>SUMIFS('Prétraitement échanges'!$D:$D,'Prétraitement échanges'!$A:$A,B68)</f>
        <v>161.94218100000001</v>
      </c>
      <c r="E68" s="119" t="str">
        <f>Etiquettes!$C$10</f>
        <v>kt</v>
      </c>
      <c r="F68" s="767" t="str">
        <f>Etiquettes!$C$7</f>
        <v>Fruits et légumes (hors pommes de terre)</v>
      </c>
      <c r="G68" s="119">
        <f>Etiquettes!$H$9</f>
        <v>2015</v>
      </c>
      <c r="H68" s="767" t="str">
        <f>Etiquettes!$C$8</f>
        <v>France entière</v>
      </c>
      <c r="I68" s="767" t="str">
        <f t="shared" si="3"/>
        <v>Importations de Raisin</v>
      </c>
      <c r="K68" s="123" t="s">
        <v>2508</v>
      </c>
      <c r="L68" s="767" t="str" cm="1">
        <f t="array" aca="1" ref="L68" ca="1">[1]!NOM_FEUILLE('Comext - EUROSTAT'!$A$1)</f>
        <v>Comext - EUROSTAT</v>
      </c>
      <c r="M68" s="766" t="str">
        <f>Etiquettes!$H$16</f>
        <v>Volume</v>
      </c>
      <c r="N68" s="768" t="str">
        <f t="shared" si="2"/>
        <v>Importations de Raisin = 162 kt (Douanes - Eurostat)</v>
      </c>
      <c r="O68" s="766" t="str">
        <f>Etiquettes!$H$20</f>
        <v>Fiable</v>
      </c>
      <c r="P68" s="766" t="str">
        <f>Etiquettes!$H$21</f>
        <v>Données collectées</v>
      </c>
      <c r="Q68" s="766" t="str">
        <f>Etiquettes!$H$22</f>
        <v>Donnée collectée (valeur du flux ou coefficient)</v>
      </c>
      <c r="R68" s="120"/>
      <c r="S68" s="915"/>
    </row>
    <row r="69" spans="1:19">
      <c r="A69" s="116" t="str">
        <f>Secteurs!$B$26</f>
        <v>Importations</v>
      </c>
      <c r="B69" s="116" t="str">
        <v>Pastèques</v>
      </c>
      <c r="C69" s="117">
        <f>SUMIFS('Prétraitement échanges'!$D:$D,'Prétraitement échanges'!$A:$A,B69)</f>
        <v>149.98615000000001</v>
      </c>
      <c r="E69" s="119" t="str">
        <f>Etiquettes!$C$10</f>
        <v>kt</v>
      </c>
      <c r="F69" s="767" t="str">
        <f>Etiquettes!$C$7</f>
        <v>Fruits et légumes (hors pommes de terre)</v>
      </c>
      <c r="G69" s="119">
        <f>Etiquettes!$H$9</f>
        <v>2015</v>
      </c>
      <c r="H69" s="767" t="str">
        <f>Etiquettes!$C$8</f>
        <v>France entière</v>
      </c>
      <c r="I69" s="767" t="str">
        <f t="shared" si="3"/>
        <v>Importations de Pastèques</v>
      </c>
      <c r="K69" s="123" t="s">
        <v>2508</v>
      </c>
      <c r="L69" s="767" t="str" cm="1">
        <f t="array" aca="1" ref="L69" ca="1">[1]!NOM_FEUILLE('Comext - EUROSTAT'!$A$1)</f>
        <v>Comext - EUROSTAT</v>
      </c>
      <c r="M69" s="766" t="str">
        <f>Etiquettes!$H$16</f>
        <v>Volume</v>
      </c>
      <c r="N69" s="768" t="str">
        <f t="shared" si="2"/>
        <v>Importations de Pastèques = 150 kt (Douanes - Eurostat)</v>
      </c>
      <c r="O69" s="766" t="str">
        <f>Etiquettes!$H$20</f>
        <v>Fiable</v>
      </c>
      <c r="P69" s="766" t="str">
        <f>Etiquettes!$H$21</f>
        <v>Données collectées</v>
      </c>
      <c r="Q69" s="766" t="str">
        <f>Etiquettes!$H$22</f>
        <v>Donnée collectée (valeur du flux ou coefficient)</v>
      </c>
      <c r="R69" s="120"/>
      <c r="S69" s="915"/>
    </row>
    <row r="70" spans="1:19">
      <c r="A70" s="116" t="str">
        <f>Secteurs!$B$26</f>
        <v>Importations</v>
      </c>
      <c r="B70" s="116" t="str">
        <v>Autres melons</v>
      </c>
      <c r="C70" s="117">
        <f>SUMIFS('Prétraitement échanges'!$D:$D,'Prétraitement échanges'!$A:$A,B70)</f>
        <v>175.00645500000002</v>
      </c>
      <c r="E70" s="119" t="str">
        <f>Etiquettes!$C$10</f>
        <v>kt</v>
      </c>
      <c r="F70" s="767" t="str">
        <f>Etiquettes!$C$7</f>
        <v>Fruits et légumes (hors pommes de terre)</v>
      </c>
      <c r="G70" s="119">
        <f>Etiquettes!$H$9</f>
        <v>2015</v>
      </c>
      <c r="H70" s="767" t="str">
        <f>Etiquettes!$C$8</f>
        <v>France entière</v>
      </c>
      <c r="I70" s="767" t="str">
        <f t="shared" si="3"/>
        <v>Importations de Autres melons</v>
      </c>
      <c r="K70" s="123" t="s">
        <v>2508</v>
      </c>
      <c r="L70" s="767" t="str" cm="1">
        <f t="array" aca="1" ref="L70" ca="1">[1]!NOM_FEUILLE('Comext - EUROSTAT'!$A$1)</f>
        <v>Comext - EUROSTAT</v>
      </c>
      <c r="M70" s="766" t="str">
        <f>Etiquettes!$H$16</f>
        <v>Volume</v>
      </c>
      <c r="N70" s="768" t="str">
        <f t="shared" si="2"/>
        <v>Importations de Autres melons = 175 kt (Douanes - Eurostat)</v>
      </c>
      <c r="O70" s="766" t="str">
        <f>Etiquettes!$H$20</f>
        <v>Fiable</v>
      </c>
      <c r="P70" s="766" t="str">
        <f>Etiquettes!$H$21</f>
        <v>Données collectées</v>
      </c>
      <c r="Q70" s="766" t="str">
        <f>Etiquettes!$H$22</f>
        <v>Donnée collectée (valeur du flux ou coefficient)</v>
      </c>
      <c r="R70" s="120"/>
      <c r="S70" s="915"/>
    </row>
    <row r="71" spans="1:19">
      <c r="A71" s="116" t="str">
        <f>Secteurs!$B$26</f>
        <v>Importations</v>
      </c>
      <c r="B71" s="116" t="str">
        <v>Papaye</v>
      </c>
      <c r="C71" s="117">
        <f>SUMIFS('Prétraitement échanges'!$D:$D,'Prétraitement échanges'!$A:$A,B71)</f>
        <v>2.174391</v>
      </c>
      <c r="E71" s="119" t="str">
        <f>Etiquettes!$C$10</f>
        <v>kt</v>
      </c>
      <c r="F71" s="767" t="str">
        <f>Etiquettes!$C$7</f>
        <v>Fruits et légumes (hors pommes de terre)</v>
      </c>
      <c r="G71" s="119">
        <f>Etiquettes!$H$9</f>
        <v>2015</v>
      </c>
      <c r="H71" s="767" t="str">
        <f>Etiquettes!$C$8</f>
        <v>France entière</v>
      </c>
      <c r="I71" s="767" t="str">
        <f t="shared" si="3"/>
        <v>Importations de Papaye</v>
      </c>
      <c r="K71" s="123" t="s">
        <v>2508</v>
      </c>
      <c r="L71" s="767" t="str" cm="1">
        <f t="array" aca="1" ref="L71" ca="1">[1]!NOM_FEUILLE('Comext - EUROSTAT'!$A$1)</f>
        <v>Comext - EUROSTAT</v>
      </c>
      <c r="M71" s="766" t="str">
        <f>Etiquettes!$H$16</f>
        <v>Volume</v>
      </c>
      <c r="N71" s="768" t="str">
        <f t="shared" si="2"/>
        <v>Importations de Papaye = 2 kt (Douanes - Eurostat)</v>
      </c>
      <c r="O71" s="766" t="str">
        <f>Etiquettes!$H$20</f>
        <v>Fiable</v>
      </c>
      <c r="P71" s="766" t="str">
        <f>Etiquettes!$H$21</f>
        <v>Données collectées</v>
      </c>
      <c r="Q71" s="766" t="str">
        <f>Etiquettes!$H$22</f>
        <v>Donnée collectée (valeur du flux ou coefficient)</v>
      </c>
      <c r="R71" s="120"/>
      <c r="S71" s="915"/>
    </row>
    <row r="72" spans="1:19">
      <c r="A72" s="116" t="str">
        <f>Secteurs!$B$26</f>
        <v>Importations</v>
      </c>
      <c r="B72" s="116" t="str">
        <v>Pommes de table</v>
      </c>
      <c r="C72" s="117">
        <f>SUMIFS('Prétraitement échanges'!$D:$D,'Prétraitement échanges'!$A:$A,B72)</f>
        <v>187.73696100000001</v>
      </c>
      <c r="E72" s="119" t="str">
        <f>Etiquettes!$C$10</f>
        <v>kt</v>
      </c>
      <c r="F72" s="767" t="str">
        <f>Etiquettes!$C$7</f>
        <v>Fruits et légumes (hors pommes de terre)</v>
      </c>
      <c r="G72" s="119">
        <f>Etiquettes!$H$9</f>
        <v>2015</v>
      </c>
      <c r="H72" s="767" t="str">
        <f>Etiquettes!$C$8</f>
        <v>France entière</v>
      </c>
      <c r="I72" s="767" t="str">
        <f t="shared" si="3"/>
        <v>Importations de Pommes de table</v>
      </c>
      <c r="K72" s="123" t="s">
        <v>2508</v>
      </c>
      <c r="L72" s="767" t="str" cm="1">
        <f t="array" aca="1" ref="L72" ca="1">[1]!NOM_FEUILLE('Comext - EUROSTAT'!$A$1)</f>
        <v>Comext - EUROSTAT</v>
      </c>
      <c r="M72" s="766" t="str">
        <f>Etiquettes!$H$16</f>
        <v>Volume</v>
      </c>
      <c r="N72" s="768" t="str">
        <f t="shared" si="2"/>
        <v>Importations de Pommes de table = 188 kt (Douanes - Eurostat)</v>
      </c>
      <c r="O72" s="766" t="str">
        <f>Etiquettes!$H$20</f>
        <v>Fiable</v>
      </c>
      <c r="P72" s="766" t="str">
        <f>Etiquettes!$H$21</f>
        <v>Données collectées</v>
      </c>
      <c r="Q72" s="766" t="str">
        <f>Etiquettes!$H$22</f>
        <v>Donnée collectée (valeur du flux ou coefficient)</v>
      </c>
      <c r="R72" s="120"/>
      <c r="S72" s="915"/>
    </row>
    <row r="73" spans="1:19">
      <c r="A73" s="116" t="str">
        <f>Secteurs!$B$26</f>
        <v>Importations</v>
      </c>
      <c r="B73" s="116" t="str">
        <v>Poires</v>
      </c>
      <c r="C73" s="117">
        <f>SUMIFS('Prétraitement échanges'!$D:$D,'Prétraitement échanges'!$A:$A,B73)</f>
        <v>111.304129</v>
      </c>
      <c r="E73" s="119" t="str">
        <f>Etiquettes!$C$10</f>
        <v>kt</v>
      </c>
      <c r="F73" s="767" t="str">
        <f>Etiquettes!$C$7</f>
        <v>Fruits et légumes (hors pommes de terre)</v>
      </c>
      <c r="G73" s="119">
        <f>Etiquettes!$H$9</f>
        <v>2015</v>
      </c>
      <c r="H73" s="767" t="str">
        <f>Etiquettes!$C$8</f>
        <v>France entière</v>
      </c>
      <c r="I73" s="767" t="str">
        <f t="shared" si="3"/>
        <v>Importations de Poires</v>
      </c>
      <c r="K73" s="123" t="s">
        <v>2508</v>
      </c>
      <c r="L73" s="767" t="str" cm="1">
        <f t="array" aca="1" ref="L73" ca="1">[1]!NOM_FEUILLE('Comext - EUROSTAT'!$A$1)</f>
        <v>Comext - EUROSTAT</v>
      </c>
      <c r="M73" s="766" t="str">
        <f>Etiquettes!$H$16</f>
        <v>Volume</v>
      </c>
      <c r="N73" s="768" t="str">
        <f t="shared" si="2"/>
        <v>Importations de Poires = 111 kt (Douanes - Eurostat)</v>
      </c>
      <c r="O73" s="766" t="str">
        <f>Etiquettes!$H$20</f>
        <v>Fiable</v>
      </c>
      <c r="P73" s="766" t="str">
        <f>Etiquettes!$H$21</f>
        <v>Données collectées</v>
      </c>
      <c r="Q73" s="766" t="str">
        <f>Etiquettes!$H$22</f>
        <v>Donnée collectée (valeur du flux ou coefficient)</v>
      </c>
      <c r="R73" s="120"/>
      <c r="S73" s="915"/>
    </row>
    <row r="74" spans="1:19">
      <c r="A74" s="116" t="str">
        <f>Secteurs!$B$26</f>
        <v>Importations</v>
      </c>
      <c r="B74" s="116" t="str">
        <v>Coings</v>
      </c>
      <c r="C74" s="117">
        <f>SUMIFS('Prétraitement échanges'!$D:$D,'Prétraitement échanges'!$A:$A,B74)</f>
        <v>0.65811799999999998</v>
      </c>
      <c r="E74" s="119" t="str">
        <f>Etiquettes!$C$10</f>
        <v>kt</v>
      </c>
      <c r="F74" s="767" t="str">
        <f>Etiquettes!$C$7</f>
        <v>Fruits et légumes (hors pommes de terre)</v>
      </c>
      <c r="G74" s="119">
        <f>Etiquettes!$H$9</f>
        <v>2015</v>
      </c>
      <c r="H74" s="767" t="str">
        <f>Etiquettes!$C$8</f>
        <v>France entière</v>
      </c>
      <c r="I74" s="767" t="str">
        <f t="shared" si="3"/>
        <v>Importations de Coings</v>
      </c>
      <c r="K74" s="123" t="s">
        <v>2508</v>
      </c>
      <c r="L74" s="767" t="str" cm="1">
        <f t="array" aca="1" ref="L74" ca="1">[1]!NOM_FEUILLE('Comext - EUROSTAT'!$A$1)</f>
        <v>Comext - EUROSTAT</v>
      </c>
      <c r="M74" s="766" t="str">
        <f>Etiquettes!$H$16</f>
        <v>Volume</v>
      </c>
      <c r="N74" s="768" t="str">
        <f t="shared" si="2"/>
        <v>Importations de Coings = 1 kt (Douanes - Eurostat)</v>
      </c>
      <c r="O74" s="766" t="str">
        <f>Etiquettes!$H$20</f>
        <v>Fiable</v>
      </c>
      <c r="P74" s="766" t="str">
        <f>Etiquettes!$H$21</f>
        <v>Données collectées</v>
      </c>
      <c r="Q74" s="766" t="str">
        <f>Etiquettes!$H$22</f>
        <v>Donnée collectée (valeur du flux ou coefficient)</v>
      </c>
      <c r="R74" s="120"/>
      <c r="S74" s="915"/>
    </row>
    <row r="75" spans="1:19">
      <c r="A75" s="116" t="str">
        <f>Secteurs!$B$26</f>
        <v>Importations</v>
      </c>
      <c r="B75" s="116" t="str">
        <v>Abricots</v>
      </c>
      <c r="C75" s="117">
        <f>SUMIFS('Prétraitement échanges'!$D:$D,'Prétraitement échanges'!$A:$A,B75)</f>
        <v>20.475535999999998</v>
      </c>
      <c r="E75" s="119" t="str">
        <f>Etiquettes!$C$10</f>
        <v>kt</v>
      </c>
      <c r="F75" s="767" t="str">
        <f>Etiquettes!$C$7</f>
        <v>Fruits et légumes (hors pommes de terre)</v>
      </c>
      <c r="G75" s="119">
        <f>Etiquettes!$H$9</f>
        <v>2015</v>
      </c>
      <c r="H75" s="767" t="str">
        <f>Etiquettes!$C$8</f>
        <v>France entière</v>
      </c>
      <c r="I75" s="767" t="str">
        <f t="shared" si="3"/>
        <v>Importations de Abricots</v>
      </c>
      <c r="K75" s="123" t="s">
        <v>2508</v>
      </c>
      <c r="L75" s="767" t="str" cm="1">
        <f t="array" aca="1" ref="L75" ca="1">[1]!NOM_FEUILLE('Comext - EUROSTAT'!$A$1)</f>
        <v>Comext - EUROSTAT</v>
      </c>
      <c r="M75" s="766" t="str">
        <f>Etiquettes!$H$16</f>
        <v>Volume</v>
      </c>
      <c r="N75" s="768" t="str">
        <f t="shared" si="2"/>
        <v>Importations de Abricots = 20 kt (Douanes - Eurostat)</v>
      </c>
      <c r="O75" s="766" t="str">
        <f>Etiquettes!$H$20</f>
        <v>Fiable</v>
      </c>
      <c r="P75" s="766" t="str">
        <f>Etiquettes!$H$21</f>
        <v>Données collectées</v>
      </c>
      <c r="Q75" s="766" t="str">
        <f>Etiquettes!$H$22</f>
        <v>Donnée collectée (valeur du flux ou coefficient)</v>
      </c>
      <c r="R75" s="120"/>
      <c r="S75" s="915"/>
    </row>
    <row r="76" spans="1:19">
      <c r="A76" s="116" t="str">
        <f>Secteurs!$B$26</f>
        <v>Importations</v>
      </c>
      <c r="B76" s="116" t="str">
        <v>Cerises</v>
      </c>
      <c r="C76" s="117">
        <f>SUMIFS('Prétraitement échanges'!$D:$D,'Prétraitement échanges'!$A:$A,B76)</f>
        <v>8.0790249999999997</v>
      </c>
      <c r="E76" s="119" t="str">
        <f>Etiquettes!$C$10</f>
        <v>kt</v>
      </c>
      <c r="F76" s="767" t="str">
        <f>Etiquettes!$C$7</f>
        <v>Fruits et légumes (hors pommes de terre)</v>
      </c>
      <c r="G76" s="119">
        <f>Etiquettes!$H$9</f>
        <v>2015</v>
      </c>
      <c r="H76" s="767" t="str">
        <f>Etiquettes!$C$8</f>
        <v>France entière</v>
      </c>
      <c r="I76" s="767" t="str">
        <f t="shared" si="3"/>
        <v>Importations de Cerises</v>
      </c>
      <c r="K76" s="123" t="s">
        <v>2508</v>
      </c>
      <c r="L76" s="767" t="str" cm="1">
        <f t="array" aca="1" ref="L76" ca="1">[1]!NOM_FEUILLE('Comext - EUROSTAT'!$A$1)</f>
        <v>Comext - EUROSTAT</v>
      </c>
      <c r="M76" s="766" t="str">
        <f>Etiquettes!$H$16</f>
        <v>Volume</v>
      </c>
      <c r="N76" s="768" t="str">
        <f t="shared" si="2"/>
        <v>Importations de Cerises = 8 kt (Douanes - Eurostat)</v>
      </c>
      <c r="O76" s="766" t="str">
        <f>Etiquettes!$H$20</f>
        <v>Fiable</v>
      </c>
      <c r="P76" s="766" t="str">
        <f>Etiquettes!$H$21</f>
        <v>Données collectées</v>
      </c>
      <c r="Q76" s="766" t="str">
        <f>Etiquettes!$H$22</f>
        <v>Donnée collectée (valeur du flux ou coefficient)</v>
      </c>
      <c r="R76" s="120"/>
      <c r="S76" s="915"/>
    </row>
    <row r="77" spans="1:19">
      <c r="A77" s="116" t="str">
        <f>Secteurs!$B$26</f>
        <v>Importations</v>
      </c>
      <c r="B77" s="116" t="str">
        <v>Nectarines et brugnons</v>
      </c>
      <c r="C77" s="117">
        <f>SUMIFS('Prétraitement échanges'!$D:$D,'Prétraitement échanges'!$A:$A,B77)</f>
        <v>87.605727000000002</v>
      </c>
      <c r="E77" s="119" t="str">
        <f>Etiquettes!$C$10</f>
        <v>kt</v>
      </c>
      <c r="F77" s="767" t="str">
        <f>Etiquettes!$C$7</f>
        <v>Fruits et légumes (hors pommes de terre)</v>
      </c>
      <c r="G77" s="119">
        <f>Etiquettes!$H$9</f>
        <v>2015</v>
      </c>
      <c r="H77" s="767" t="str">
        <f>Etiquettes!$C$8</f>
        <v>France entière</v>
      </c>
      <c r="I77" s="767" t="str">
        <f t="shared" si="3"/>
        <v>Importations de Nectarines et brugnons</v>
      </c>
      <c r="K77" s="123" t="s">
        <v>2508</v>
      </c>
      <c r="L77" s="767" t="str" cm="1">
        <f t="array" aca="1" ref="L77" ca="1">[1]!NOM_FEUILLE('Comext - EUROSTAT'!$A$1)</f>
        <v>Comext - EUROSTAT</v>
      </c>
      <c r="M77" s="766" t="str">
        <f>Etiquettes!$H$16</f>
        <v>Volume</v>
      </c>
      <c r="N77" s="768" t="str">
        <f t="shared" si="2"/>
        <v>Importations de Nectarines et brugnons = 88 kt (Douanes - Eurostat)</v>
      </c>
      <c r="O77" s="766" t="str">
        <f>Etiquettes!$H$20</f>
        <v>Fiable</v>
      </c>
      <c r="P77" s="766" t="str">
        <f>Etiquettes!$H$21</f>
        <v>Données collectées</v>
      </c>
      <c r="Q77" s="766" t="str">
        <f>Etiquettes!$H$22</f>
        <v>Donnée collectée (valeur du flux ou coefficient)</v>
      </c>
      <c r="R77" s="120"/>
      <c r="S77" s="915"/>
    </row>
    <row r="78" spans="1:19">
      <c r="A78" s="116" t="str">
        <f>Secteurs!$B$26</f>
        <v>Importations</v>
      </c>
      <c r="B78" s="116" t="str">
        <v>Pêches</v>
      </c>
      <c r="C78" s="117">
        <f>SUMIFS('Prétraitement échanges'!$D:$D,'Prétraitement échanges'!$A:$A,B78)</f>
        <v>78.565038000000001</v>
      </c>
      <c r="E78" s="119" t="str">
        <f>Etiquettes!$C$10</f>
        <v>kt</v>
      </c>
      <c r="F78" s="767" t="str">
        <f>Etiquettes!$C$7</f>
        <v>Fruits et légumes (hors pommes de terre)</v>
      </c>
      <c r="G78" s="119">
        <f>Etiquettes!$H$9</f>
        <v>2015</v>
      </c>
      <c r="H78" s="767" t="str">
        <f>Etiquettes!$C$8</f>
        <v>France entière</v>
      </c>
      <c r="I78" s="767" t="str">
        <f t="shared" si="3"/>
        <v>Importations de Pêches</v>
      </c>
      <c r="K78" s="123" t="s">
        <v>2508</v>
      </c>
      <c r="L78" s="767" t="str" cm="1">
        <f t="array" aca="1" ref="L78" ca="1">[1]!NOM_FEUILLE('Comext - EUROSTAT'!$A$1)</f>
        <v>Comext - EUROSTAT</v>
      </c>
      <c r="M78" s="766" t="str">
        <f>Etiquettes!$H$16</f>
        <v>Volume</v>
      </c>
      <c r="N78" s="768" t="str">
        <f t="shared" si="2"/>
        <v>Importations de Pêches = 79 kt (Douanes - Eurostat)</v>
      </c>
      <c r="O78" s="766" t="str">
        <f>Etiquettes!$H$20</f>
        <v>Fiable</v>
      </c>
      <c r="P78" s="766" t="str">
        <f>Etiquettes!$H$21</f>
        <v>Données collectées</v>
      </c>
      <c r="Q78" s="766" t="str">
        <f>Etiquettes!$H$22</f>
        <v>Donnée collectée (valeur du flux ou coefficient)</v>
      </c>
      <c r="R78" s="120"/>
      <c r="S78" s="915"/>
    </row>
    <row r="79" spans="1:19">
      <c r="A79" s="116" t="str">
        <f>Secteurs!$B$26</f>
        <v>Importations</v>
      </c>
      <c r="B79" s="116" t="str">
        <v>Prunes</v>
      </c>
      <c r="C79" s="117">
        <f>SUMIFS('Prétraitement échanges'!$D:$D,'Prétraitement échanges'!$A:$A,B79)</f>
        <v>18.558095999999999</v>
      </c>
      <c r="E79" s="119" t="str">
        <f>Etiquettes!$C$10</f>
        <v>kt</v>
      </c>
      <c r="F79" s="767" t="str">
        <f>Etiquettes!$C$7</f>
        <v>Fruits et légumes (hors pommes de terre)</v>
      </c>
      <c r="G79" s="119">
        <f>Etiquettes!$H$9</f>
        <v>2015</v>
      </c>
      <c r="H79" s="767" t="str">
        <f>Etiquettes!$C$8</f>
        <v>France entière</v>
      </c>
      <c r="I79" s="767" t="str">
        <f t="shared" si="3"/>
        <v>Importations de Prunes</v>
      </c>
      <c r="K79" s="123" t="s">
        <v>2508</v>
      </c>
      <c r="L79" s="767" t="str" cm="1">
        <f t="array" aca="1" ref="L79" ca="1">[1]!NOM_FEUILLE('Comext - EUROSTAT'!$A$1)</f>
        <v>Comext - EUROSTAT</v>
      </c>
      <c r="M79" s="766" t="str">
        <f>Etiquettes!$H$16</f>
        <v>Volume</v>
      </c>
      <c r="N79" s="768" t="str">
        <f t="shared" si="2"/>
        <v>Importations de Prunes = 19 kt (Douanes - Eurostat)</v>
      </c>
      <c r="O79" s="766" t="str">
        <f>Etiquettes!$H$20</f>
        <v>Fiable</v>
      </c>
      <c r="P79" s="766" t="str">
        <f>Etiquettes!$H$21</f>
        <v>Données collectées</v>
      </c>
      <c r="Q79" s="766" t="str">
        <f>Etiquettes!$H$22</f>
        <v>Donnée collectée (valeur du flux ou coefficient)</v>
      </c>
      <c r="R79" s="120"/>
      <c r="S79" s="915"/>
    </row>
    <row r="80" spans="1:19">
      <c r="A80" s="116" t="str">
        <f>Secteurs!$B$26</f>
        <v>Importations</v>
      </c>
      <c r="B80" s="116" t="str">
        <v>Prunelles</v>
      </c>
      <c r="C80" s="117">
        <f>SUMIFS('Prétraitement échanges'!$D:$D,'Prétraitement échanges'!$A:$A,B80)</f>
        <v>0.36273299999999997</v>
      </c>
      <c r="E80" s="119" t="str">
        <f>Etiquettes!$C$10</f>
        <v>kt</v>
      </c>
      <c r="F80" s="767" t="str">
        <f>Etiquettes!$C$7</f>
        <v>Fruits et légumes (hors pommes de terre)</v>
      </c>
      <c r="G80" s="119">
        <f>Etiquettes!$H$9</f>
        <v>2015</v>
      </c>
      <c r="H80" s="767" t="str">
        <f>Etiquettes!$C$8</f>
        <v>France entière</v>
      </c>
      <c r="I80" s="767" t="str">
        <f t="shared" si="3"/>
        <v>Importations de Prunelles</v>
      </c>
      <c r="K80" s="123" t="s">
        <v>2508</v>
      </c>
      <c r="L80" s="767" t="str" cm="1">
        <f t="array" aca="1" ref="L80" ca="1">[1]!NOM_FEUILLE('Comext - EUROSTAT'!$A$1)</f>
        <v>Comext - EUROSTAT</v>
      </c>
      <c r="M80" s="766" t="str">
        <f>Etiquettes!$H$16</f>
        <v>Volume</v>
      </c>
      <c r="N80" s="768" t="str">
        <f t="shared" si="2"/>
        <v>Importations de Prunelles = 0 kt (Douanes - Eurostat)</v>
      </c>
      <c r="O80" s="766" t="str">
        <f>Etiquettes!$H$20</f>
        <v>Fiable</v>
      </c>
      <c r="P80" s="766" t="str">
        <f>Etiquettes!$H$21</f>
        <v>Données collectées</v>
      </c>
      <c r="Q80" s="766" t="str">
        <f>Etiquettes!$H$22</f>
        <v>Donnée collectée (valeur du flux ou coefficient)</v>
      </c>
      <c r="R80" s="120"/>
      <c r="S80" s="915"/>
    </row>
    <row r="81" spans="1:19">
      <c r="A81" s="116" t="str">
        <f>Secteurs!$B$26</f>
        <v>Importations</v>
      </c>
      <c r="B81" s="116" t="str">
        <v>Fraises</v>
      </c>
      <c r="C81" s="117">
        <f>SUMIFS('Prétraitement échanges'!$D:$D,'Prétraitement échanges'!$A:$A,B81)</f>
        <v>76.953136999999998</v>
      </c>
      <c r="E81" s="119" t="str">
        <f>Etiquettes!$C$10</f>
        <v>kt</v>
      </c>
      <c r="F81" s="767" t="str">
        <f>Etiquettes!$C$7</f>
        <v>Fruits et légumes (hors pommes de terre)</v>
      </c>
      <c r="G81" s="119">
        <f>Etiquettes!$H$9</f>
        <v>2015</v>
      </c>
      <c r="H81" s="767" t="str">
        <f>Etiquettes!$C$8</f>
        <v>France entière</v>
      </c>
      <c r="I81" s="767" t="str">
        <f t="shared" si="3"/>
        <v>Importations de Fraises</v>
      </c>
      <c r="K81" s="123" t="s">
        <v>2508</v>
      </c>
      <c r="L81" s="767" t="str" cm="1">
        <f t="array" aca="1" ref="L81" ca="1">[1]!NOM_FEUILLE('Comext - EUROSTAT'!$A$1)</f>
        <v>Comext - EUROSTAT</v>
      </c>
      <c r="M81" s="766" t="str">
        <f>Etiquettes!$H$16</f>
        <v>Volume</v>
      </c>
      <c r="N81" s="768" t="str">
        <f t="shared" si="2"/>
        <v>Importations de Fraises = 77 kt (Douanes - Eurostat)</v>
      </c>
      <c r="O81" s="766" t="str">
        <f>Etiquettes!$H$20</f>
        <v>Fiable</v>
      </c>
      <c r="P81" s="766" t="str">
        <f>Etiquettes!$H$21</f>
        <v>Données collectées</v>
      </c>
      <c r="Q81" s="766" t="str">
        <f>Etiquettes!$H$22</f>
        <v>Donnée collectée (valeur du flux ou coefficient)</v>
      </c>
      <c r="R81" s="120"/>
      <c r="S81" s="915"/>
    </row>
    <row r="82" spans="1:19">
      <c r="A82" s="116" t="str">
        <f>Secteurs!$B$26</f>
        <v>Importations</v>
      </c>
      <c r="B82" s="116" t="str">
        <v>Framboises</v>
      </c>
      <c r="C82" s="117">
        <f>SUMIFS('Prétraitement échanges'!$D:$D,'Prétraitement échanges'!$A:$A,B82)</f>
        <v>15.139798999999998</v>
      </c>
      <c r="E82" s="119" t="str">
        <f>Etiquettes!$C$10</f>
        <v>kt</v>
      </c>
      <c r="F82" s="767" t="str">
        <f>Etiquettes!$C$7</f>
        <v>Fruits et légumes (hors pommes de terre)</v>
      </c>
      <c r="G82" s="119">
        <f>Etiquettes!$H$9</f>
        <v>2015</v>
      </c>
      <c r="H82" s="767" t="str">
        <f>Etiquettes!$C$8</f>
        <v>France entière</v>
      </c>
      <c r="I82" s="767" t="str">
        <f t="shared" si="3"/>
        <v>Importations de Framboises</v>
      </c>
      <c r="K82" s="123" t="s">
        <v>2508</v>
      </c>
      <c r="L82" s="767" t="str" cm="1">
        <f t="array" aca="1" ref="L82" ca="1">[1]!NOM_FEUILLE('Comext - EUROSTAT'!$A$1)</f>
        <v>Comext - EUROSTAT</v>
      </c>
      <c r="M82" s="766" t="str">
        <f>Etiquettes!$H$16</f>
        <v>Volume</v>
      </c>
      <c r="N82" s="768" t="str">
        <f t="shared" si="2"/>
        <v>Importations de Framboises = 15 kt (Douanes - Eurostat)</v>
      </c>
      <c r="O82" s="766" t="str">
        <f>Etiquettes!$H$20</f>
        <v>Fiable</v>
      </c>
      <c r="P82" s="766" t="str">
        <f>Etiquettes!$H$21</f>
        <v>Données collectées</v>
      </c>
      <c r="Q82" s="766" t="str">
        <f>Etiquettes!$H$22</f>
        <v>Donnée collectée (valeur du flux ou coefficient)</v>
      </c>
      <c r="R82" s="120"/>
      <c r="S82" s="915"/>
    </row>
    <row r="83" spans="1:19">
      <c r="A83" s="116" t="str">
        <f>Secteurs!$B$26</f>
        <v>Importations</v>
      </c>
      <c r="B83" s="116" t="str">
        <v>Cassis et myrtilles</v>
      </c>
      <c r="C83" s="117">
        <f>SUMIFS('Prétraitement échanges'!$D:$D,'Prétraitement échanges'!$A:$A,B83)</f>
        <v>4.6766030000000001</v>
      </c>
      <c r="E83" s="119" t="str">
        <f>Etiquettes!$C$10</f>
        <v>kt</v>
      </c>
      <c r="F83" s="767" t="str">
        <f>Etiquettes!$C$7</f>
        <v>Fruits et légumes (hors pommes de terre)</v>
      </c>
      <c r="G83" s="119">
        <f>Etiquettes!$H$9</f>
        <v>2015</v>
      </c>
      <c r="H83" s="767" t="str">
        <f>Etiquettes!$C$8</f>
        <v>France entière</v>
      </c>
      <c r="I83" s="767" t="str">
        <f t="shared" si="3"/>
        <v>Importations de Cassis et myrtilles</v>
      </c>
      <c r="K83" s="123" t="s">
        <v>2508</v>
      </c>
      <c r="L83" s="767" t="str" cm="1">
        <f t="array" aca="1" ref="L83" ca="1">[1]!NOM_FEUILLE('Comext - EUROSTAT'!$A$1)</f>
        <v>Comext - EUROSTAT</v>
      </c>
      <c r="M83" s="766" t="str">
        <f>Etiquettes!$H$16</f>
        <v>Volume</v>
      </c>
      <c r="N83" s="768" t="str">
        <f t="shared" si="2"/>
        <v>Importations de Cassis et myrtilles = 5 kt (Douanes - Eurostat)</v>
      </c>
      <c r="O83" s="766" t="str">
        <f>Etiquettes!$H$20</f>
        <v>Fiable</v>
      </c>
      <c r="P83" s="766" t="str">
        <f>Etiquettes!$H$21</f>
        <v>Données collectées</v>
      </c>
      <c r="Q83" s="766" t="str">
        <f>Etiquettes!$H$22</f>
        <v>Donnée collectée (valeur du flux ou coefficient)</v>
      </c>
      <c r="R83" s="120"/>
      <c r="S83" s="915"/>
    </row>
    <row r="84" spans="1:19">
      <c r="A84" s="116" t="str">
        <f>Secteurs!$B$26</f>
        <v>Importations</v>
      </c>
      <c r="B84" s="116" t="str">
        <v>Groseilles</v>
      </c>
      <c r="C84" s="117">
        <f>SUMIFS('Prétraitement échanges'!$D:$D,'Prétraitement échanges'!$A:$A,B84)</f>
        <v>0.757301</v>
      </c>
      <c r="E84" s="119" t="str">
        <f>Etiquettes!$C$10</f>
        <v>kt</v>
      </c>
      <c r="F84" s="767" t="str">
        <f>Etiquettes!$C$7</f>
        <v>Fruits et légumes (hors pommes de terre)</v>
      </c>
      <c r="G84" s="119">
        <f>Etiquettes!$H$9</f>
        <v>2015</v>
      </c>
      <c r="H84" s="767" t="str">
        <f>Etiquettes!$C$8</f>
        <v>France entière</v>
      </c>
      <c r="I84" s="767" t="str">
        <f t="shared" si="3"/>
        <v>Importations de Groseilles</v>
      </c>
      <c r="K84" s="123" t="s">
        <v>2508</v>
      </c>
      <c r="L84" s="767" t="str" cm="1">
        <f t="array" aca="1" ref="L84" ca="1">[1]!NOM_FEUILLE('Comext - EUROSTAT'!$A$1)</f>
        <v>Comext - EUROSTAT</v>
      </c>
      <c r="M84" s="766" t="str">
        <f>Etiquettes!$H$16</f>
        <v>Volume</v>
      </c>
      <c r="N84" s="768" t="str">
        <f t="shared" si="2"/>
        <v>Importations de Groseilles = 1 kt (Douanes - Eurostat)</v>
      </c>
      <c r="O84" s="766" t="str">
        <f>Etiquettes!$H$20</f>
        <v>Fiable</v>
      </c>
      <c r="P84" s="766" t="str">
        <f>Etiquettes!$H$21</f>
        <v>Données collectées</v>
      </c>
      <c r="Q84" s="766" t="str">
        <f>Etiquettes!$H$22</f>
        <v>Donnée collectée (valeur du flux ou coefficient)</v>
      </c>
      <c r="R84" s="120"/>
      <c r="S84" s="915"/>
    </row>
    <row r="85" spans="1:19">
      <c r="A85" s="116" t="str">
        <f>Secteurs!$B$26</f>
        <v>Importations</v>
      </c>
      <c r="B85" s="116" t="str">
        <v>Kiwis</v>
      </c>
      <c r="C85" s="117">
        <f>SUMIFS('Prétraitement échanges'!$D:$D,'Prétraitement échanges'!$A:$A,B85)</f>
        <v>66.262381000000005</v>
      </c>
      <c r="E85" s="119" t="str">
        <f>Etiquettes!$C$10</f>
        <v>kt</v>
      </c>
      <c r="F85" s="767" t="str">
        <f>Etiquettes!$C$7</f>
        <v>Fruits et légumes (hors pommes de terre)</v>
      </c>
      <c r="G85" s="119">
        <f>Etiquettes!$H$9</f>
        <v>2015</v>
      </c>
      <c r="H85" s="767" t="str">
        <f>Etiquettes!$C$8</f>
        <v>France entière</v>
      </c>
      <c r="I85" s="767" t="str">
        <f t="shared" si="3"/>
        <v>Importations de Kiwis</v>
      </c>
      <c r="K85" s="123" t="s">
        <v>2508</v>
      </c>
      <c r="L85" s="767" t="str" cm="1">
        <f t="array" aca="1" ref="L85" ca="1">[1]!NOM_FEUILLE('Comext - EUROSTAT'!$A$1)</f>
        <v>Comext - EUROSTAT</v>
      </c>
      <c r="M85" s="766" t="str">
        <f>Etiquettes!$H$16</f>
        <v>Volume</v>
      </c>
      <c r="N85" s="768" t="str">
        <f t="shared" si="2"/>
        <v>Importations de Kiwis = 66 kt (Douanes - Eurostat)</v>
      </c>
      <c r="O85" s="766" t="str">
        <f>Etiquettes!$H$20</f>
        <v>Fiable</v>
      </c>
      <c r="P85" s="766" t="str">
        <f>Etiquettes!$H$21</f>
        <v>Données collectées</v>
      </c>
      <c r="Q85" s="766" t="str">
        <f>Etiquettes!$H$22</f>
        <v>Donnée collectée (valeur du flux ou coefficient)</v>
      </c>
      <c r="R85" s="120"/>
      <c r="S85" s="915"/>
    </row>
    <row r="86" spans="1:19">
      <c r="A86" s="116" t="str">
        <f>Secteurs!$B$26</f>
        <v>Importations</v>
      </c>
      <c r="B86" s="116" t="str">
        <v>Kakis</v>
      </c>
      <c r="C86" s="117">
        <f>SUMIFS('Prétraitement échanges'!$D:$D,'Prétraitement échanges'!$A:$A,B86)</f>
        <v>19.309939</v>
      </c>
      <c r="E86" s="119" t="str">
        <f>Etiquettes!$C$10</f>
        <v>kt</v>
      </c>
      <c r="F86" s="767" t="str">
        <f>Etiquettes!$C$7</f>
        <v>Fruits et légumes (hors pommes de terre)</v>
      </c>
      <c r="G86" s="119">
        <f>Etiquettes!$H$9</f>
        <v>2015</v>
      </c>
      <c r="H86" s="767" t="str">
        <f>Etiquettes!$C$8</f>
        <v>France entière</v>
      </c>
      <c r="I86" s="767" t="str">
        <f t="shared" si="3"/>
        <v>Importations de Kakis</v>
      </c>
      <c r="K86" s="123" t="s">
        <v>2508</v>
      </c>
      <c r="L86" s="767" t="str" cm="1">
        <f t="array" aca="1" ref="L86" ca="1">[1]!NOM_FEUILLE('Comext - EUROSTAT'!$A$1)</f>
        <v>Comext - EUROSTAT</v>
      </c>
      <c r="M86" s="766" t="str">
        <f>Etiquettes!$H$16</f>
        <v>Volume</v>
      </c>
      <c r="N86" s="768" t="str">
        <f t="shared" si="2"/>
        <v>Importations de Kakis = 19 kt (Douanes - Eurostat)</v>
      </c>
      <c r="O86" s="766" t="str">
        <f>Etiquettes!$H$20</f>
        <v>Fiable</v>
      </c>
      <c r="P86" s="766" t="str">
        <f>Etiquettes!$H$21</f>
        <v>Données collectées</v>
      </c>
      <c r="Q86" s="766" t="str">
        <f>Etiquettes!$H$22</f>
        <v>Donnée collectée (valeur du flux ou coefficient)</v>
      </c>
      <c r="R86" s="120"/>
      <c r="S86" s="915"/>
    </row>
    <row r="87" spans="1:19">
      <c r="A87" s="116" t="str">
        <f>Secteurs!$B$26</f>
        <v>Importations</v>
      </c>
      <c r="B87" s="116" t="str">
        <v>Autres fruits tropicaux et subtropicaux, n.c.a</v>
      </c>
      <c r="C87" s="117">
        <f>SUMIFS('Prétraitement échanges'!$D:$D,'Prétraitement échanges'!$A:$A,B87)</f>
        <v>10.016649000000001</v>
      </c>
      <c r="E87" s="119" t="str">
        <f>Etiquettes!$C$10</f>
        <v>kt</v>
      </c>
      <c r="F87" s="767" t="str">
        <f>Etiquettes!$C$7</f>
        <v>Fruits et légumes (hors pommes de terre)</v>
      </c>
      <c r="G87" s="119">
        <f>Etiquettes!$H$9</f>
        <v>2015</v>
      </c>
      <c r="H87" s="767" t="str">
        <f>Etiquettes!$C$8</f>
        <v>France entière</v>
      </c>
      <c r="I87" s="767" t="str">
        <f t="shared" si="3"/>
        <v>Importations de Autres fruits tropicaux et subtropicaux, n.c.a</v>
      </c>
      <c r="K87" s="123" t="s">
        <v>2508</v>
      </c>
      <c r="L87" s="767" t="str" cm="1">
        <f t="array" aca="1" ref="L87" ca="1">[1]!NOM_FEUILLE('Comext - EUROSTAT'!$A$1)</f>
        <v>Comext - EUROSTAT</v>
      </c>
      <c r="M87" s="766" t="str">
        <f>Etiquettes!$H$16</f>
        <v>Volume</v>
      </c>
      <c r="N87" s="768" t="str">
        <f t="shared" si="2"/>
        <v>Importations de Autres fruits tropicaux et subtropicaux, n.c.a = 10 kt (Douanes - Eurostat)</v>
      </c>
      <c r="O87" s="766" t="str">
        <f>Etiquettes!$H$20</f>
        <v>Fiable</v>
      </c>
      <c r="P87" s="766" t="str">
        <f>Etiquettes!$H$21</f>
        <v>Données collectées</v>
      </c>
      <c r="Q87" s="766" t="str">
        <f>Etiquettes!$H$22</f>
        <v>Donnée collectée (valeur du flux ou coefficient)</v>
      </c>
      <c r="R87" s="120"/>
      <c r="S87" s="915"/>
    </row>
    <row r="88" spans="1:19">
      <c r="A88" s="116" t="str">
        <f>Secteurs!$B$26</f>
        <v>Importations</v>
      </c>
      <c r="B88" s="116" t="str">
        <f>'Prétraitement échanges'!$A$241</f>
        <v>Arachides</v>
      </c>
      <c r="C88" s="117">
        <f>SUMIFS('Prétraitement échanges'!$D:$D,'Prétraitement échanges'!$A:$A,B88)</f>
        <v>32.390419999999999</v>
      </c>
      <c r="E88" s="119" t="str">
        <f>Etiquettes!$C$10</f>
        <v>kt</v>
      </c>
      <c r="F88" s="767" t="str">
        <f>Etiquettes!$C$7</f>
        <v>Fruits et légumes (hors pommes de terre)</v>
      </c>
      <c r="G88" s="119">
        <f>Etiquettes!$H$9</f>
        <v>2015</v>
      </c>
      <c r="H88" s="767" t="str">
        <f>Etiquettes!$C$8</f>
        <v>France entière</v>
      </c>
      <c r="I88" s="767" t="str">
        <f>"Importations de "&amp;B88</f>
        <v>Importations de Arachides</v>
      </c>
      <c r="K88" s="123" t="s">
        <v>2508</v>
      </c>
      <c r="L88" s="767" t="str" cm="1">
        <f t="array" aca="1" ref="L88" ca="1">[1]!NOM_FEUILLE('Comext - EUROSTAT'!$A$1)</f>
        <v>Comext - EUROSTAT</v>
      </c>
      <c r="M88" s="766" t="str">
        <f>Etiquettes!$H$16</f>
        <v>Volume</v>
      </c>
      <c r="N88" s="768" t="str">
        <f t="shared" si="2"/>
        <v>Importations de Arachides = 32 kt (Douanes - Eurostat)</v>
      </c>
      <c r="O88" s="766" t="str">
        <f>Etiquettes!$H$20</f>
        <v>Fiable</v>
      </c>
      <c r="P88" s="766" t="str">
        <f>Etiquettes!$H$21</f>
        <v>Données collectées</v>
      </c>
      <c r="Q88" s="766" t="str">
        <f>Etiquettes!$H$22</f>
        <v>Donnée collectée (valeur du flux ou coefficient)</v>
      </c>
      <c r="R88" s="120"/>
      <c r="S88" s="915"/>
    </row>
    <row r="89" spans="1:19">
      <c r="A89" s="116" t="str">
        <f>Secteurs!$B$26</f>
        <v>Importations</v>
      </c>
      <c r="B89" s="116" t="str" cm="1">
        <f t="array" ref="B89:B94">'Prétraitement échanges'!$A$368:$A$373</f>
        <v>Endives</v>
      </c>
      <c r="C89" s="117">
        <f>SUMIFS('Prétraitement échanges'!$D:$D,'Prétraitement échanges'!$A:$A,B89)</f>
        <v>0</v>
      </c>
      <c r="E89" s="119" t="str">
        <f>Etiquettes!$C$10</f>
        <v>kt</v>
      </c>
      <c r="F89" s="767" t="str">
        <f>Etiquettes!$C$7</f>
        <v>Fruits et légumes (hors pommes de terre)</v>
      </c>
      <c r="G89" s="119">
        <f>Etiquettes!$H$9</f>
        <v>2015</v>
      </c>
      <c r="H89" s="767" t="str">
        <f>Etiquettes!$C$8</f>
        <v>France entière</v>
      </c>
      <c r="I89" s="767" t="str">
        <f>"Importations de "&amp;B89</f>
        <v>Importations de Endives</v>
      </c>
      <c r="J89" s="767" t="s">
        <v>2515</v>
      </c>
      <c r="K89" s="123" t="s">
        <v>2508</v>
      </c>
      <c r="L89" s="767" t="str" cm="1">
        <f t="array" aca="1" ref="L89" ca="1">[1]!NOM_FEUILLE('Comext - EUROSTAT'!$A$1)</f>
        <v>Comext - EUROSTAT</v>
      </c>
      <c r="M89" s="766" t="str">
        <f>Etiquettes!$H$16</f>
        <v>Volume</v>
      </c>
      <c r="N89" s="768" t="str">
        <f t="shared" si="2"/>
        <v>Importations de Endives = 0 kt (Douanes - Eurostat)</v>
      </c>
      <c r="O89" s="766" t="str">
        <f>Etiquettes!$H$20</f>
        <v>Fiable</v>
      </c>
      <c r="P89" s="766" t="str">
        <f>Etiquettes!$H$21</f>
        <v>Données collectées</v>
      </c>
      <c r="Q89" s="766" t="str">
        <f>Etiquettes!$H$22</f>
        <v>Donnée collectée (valeur du flux ou coefficient)</v>
      </c>
      <c r="R89" s="120"/>
      <c r="S89" s="915"/>
    </row>
    <row r="90" spans="1:19">
      <c r="A90" s="116" t="str">
        <f>Secteurs!$B$26</f>
        <v>Importations</v>
      </c>
      <c r="B90" s="116" t="str">
        <v>Brèdes</v>
      </c>
      <c r="C90" s="117">
        <f>SUMIFS('Prétraitement échanges'!$D:$D,'Prétraitement échanges'!$A:$A,B90)</f>
        <v>0</v>
      </c>
      <c r="E90" s="119" t="str">
        <f>Etiquettes!$C$10</f>
        <v>kt</v>
      </c>
      <c r="F90" s="767" t="str">
        <f>Etiquettes!$C$7</f>
        <v>Fruits et légumes (hors pommes de terre)</v>
      </c>
      <c r="G90" s="119">
        <f>Etiquettes!$H$9</f>
        <v>2015</v>
      </c>
      <c r="H90" s="767" t="str">
        <f>Etiquettes!$C$8</f>
        <v>France entière</v>
      </c>
      <c r="I90" s="767" t="str">
        <f>"Importations de "&amp;B90</f>
        <v>Importations de Brèdes</v>
      </c>
      <c r="J90" s="767" t="s">
        <v>2515</v>
      </c>
      <c r="K90" s="123" t="s">
        <v>2508</v>
      </c>
      <c r="L90" s="767" t="str" cm="1">
        <f t="array" aca="1" ref="L90" ca="1">[1]!NOM_FEUILLE('Comext - EUROSTAT'!$A$1)</f>
        <v>Comext - EUROSTAT</v>
      </c>
      <c r="M90" s="766" t="str">
        <f>Etiquettes!$H$16</f>
        <v>Volume</v>
      </c>
      <c r="N90" s="768" t="str">
        <f t="shared" si="2"/>
        <v>Importations de Brèdes = 0 kt (Douanes - Eurostat)</v>
      </c>
      <c r="O90" s="766" t="str">
        <f>Etiquettes!$H$20</f>
        <v>Fiable</v>
      </c>
      <c r="P90" s="766" t="str">
        <f>Etiquettes!$H$21</f>
        <v>Données collectées</v>
      </c>
      <c r="Q90" s="766" t="str">
        <f>Etiquettes!$H$22</f>
        <v>Donnée collectée (valeur du flux ou coefficient)</v>
      </c>
      <c r="R90" s="120"/>
      <c r="S90" s="915"/>
    </row>
    <row r="91" spans="1:19">
      <c r="A91" s="116" t="str">
        <f>Secteurs!$B$26</f>
        <v>Importations</v>
      </c>
      <c r="B91" s="116" t="str">
        <v>Persil</v>
      </c>
      <c r="C91" s="117">
        <f>SUMIFS('Prétraitement échanges'!$D:$D,'Prétraitement échanges'!$A:$A,B91)</f>
        <v>0</v>
      </c>
      <c r="E91" s="119" t="str">
        <f>Etiquettes!$C$10</f>
        <v>kt</v>
      </c>
      <c r="F91" s="767" t="str">
        <f>Etiquettes!$C$7</f>
        <v>Fruits et légumes (hors pommes de terre)</v>
      </c>
      <c r="G91" s="119">
        <f>Etiquettes!$H$9</f>
        <v>2015</v>
      </c>
      <c r="H91" s="767" t="str">
        <f>Etiquettes!$C$8</f>
        <v>France entière</v>
      </c>
      <c r="I91" s="767" t="str">
        <f t="shared" si="3"/>
        <v>Importations de Persil</v>
      </c>
      <c r="J91" s="767" t="s">
        <v>2515</v>
      </c>
      <c r="K91" s="123" t="s">
        <v>2508</v>
      </c>
      <c r="L91" s="767" t="str" cm="1">
        <f t="array" aca="1" ref="L91" ca="1">[1]!NOM_FEUILLE('Comext - EUROSTAT'!$A$1)</f>
        <v>Comext - EUROSTAT</v>
      </c>
      <c r="M91" s="766" t="str">
        <f>Etiquettes!$H$16</f>
        <v>Volume</v>
      </c>
      <c r="N91" s="768" t="str">
        <f t="shared" si="2"/>
        <v>Importations de Persil = 0 kt (Douanes - Eurostat)</v>
      </c>
      <c r="O91" s="766" t="str">
        <f>Etiquettes!$H$20</f>
        <v>Fiable</v>
      </c>
      <c r="P91" s="766" t="str">
        <f>Etiquettes!$H$21</f>
        <v>Données collectées</v>
      </c>
      <c r="Q91" s="766" t="str">
        <f>Etiquettes!$H$22</f>
        <v>Donnée collectée (valeur du flux ou coefficient)</v>
      </c>
      <c r="R91" s="120"/>
      <c r="S91" s="915"/>
    </row>
    <row r="92" spans="1:19">
      <c r="A92" s="116" t="str">
        <f>Secteurs!$B$26</f>
        <v>Importations</v>
      </c>
      <c r="B92" s="116" t="str">
        <v>Chayote ou christophine</v>
      </c>
      <c r="C92" s="117">
        <f>SUMIFS('Prétraitement échanges'!$D:$D,'Prétraitement échanges'!$A:$A,B92)</f>
        <v>0</v>
      </c>
      <c r="E92" s="119" t="str">
        <f>Etiquettes!$C$10</f>
        <v>kt</v>
      </c>
      <c r="F92" s="767" t="str">
        <f>Etiquettes!$C$7</f>
        <v>Fruits et légumes (hors pommes de terre)</v>
      </c>
      <c r="G92" s="119">
        <f>Etiquettes!$H$9</f>
        <v>2015</v>
      </c>
      <c r="H92" s="767" t="str">
        <f>Etiquettes!$C$8</f>
        <v>France entière</v>
      </c>
      <c r="I92" s="767" t="str">
        <f t="shared" si="3"/>
        <v>Importations de Chayote ou christophine</v>
      </c>
      <c r="J92" s="767" t="s">
        <v>2515</v>
      </c>
      <c r="K92" s="123" t="s">
        <v>2508</v>
      </c>
      <c r="L92" s="767" t="str" cm="1">
        <f t="array" aca="1" ref="L92" ca="1">[1]!NOM_FEUILLE('Comext - EUROSTAT'!$A$1)</f>
        <v>Comext - EUROSTAT</v>
      </c>
      <c r="M92" s="766" t="str">
        <f>Etiquettes!$H$16</f>
        <v>Volume</v>
      </c>
      <c r="N92" s="768" t="str">
        <f t="shared" ref="N92:N155" si="4">_xlfn.CONCAT(I92,IF(OR(ISBLANK(C92),ISERROR(C92)),"",_xlfn.CONCAT(" = ",MROUND(C92,1)," ",E92," (",K92,")")))</f>
        <v>Importations de Chayote ou christophine = 0 kt (Douanes - Eurostat)</v>
      </c>
      <c r="O92" s="766" t="str">
        <f>Etiquettes!$H$20</f>
        <v>Fiable</v>
      </c>
      <c r="P92" s="766" t="str">
        <f>Etiquettes!$H$21</f>
        <v>Données collectées</v>
      </c>
      <c r="Q92" s="766" t="str">
        <f>Etiquettes!$H$22</f>
        <v>Donnée collectée (valeur du flux ou coefficient)</v>
      </c>
      <c r="R92" s="120"/>
      <c r="S92" s="915"/>
    </row>
    <row r="93" spans="1:19">
      <c r="A93" s="116" t="str">
        <f>Secteurs!$B$26</f>
        <v>Importations</v>
      </c>
      <c r="B93" s="116" t="str">
        <v>Gombo</v>
      </c>
      <c r="C93" s="117">
        <f>SUMIFS('Prétraitement échanges'!$D:$D,'Prétraitement échanges'!$A:$A,B93)</f>
        <v>0</v>
      </c>
      <c r="E93" s="119" t="str">
        <f>Etiquettes!$C$10</f>
        <v>kt</v>
      </c>
      <c r="F93" s="767" t="str">
        <f>Etiquettes!$C$7</f>
        <v>Fruits et légumes (hors pommes de terre)</v>
      </c>
      <c r="G93" s="119">
        <f>Etiquettes!$H$9</f>
        <v>2015</v>
      </c>
      <c r="H93" s="767" t="str">
        <f>Etiquettes!$C$8</f>
        <v>France entière</v>
      </c>
      <c r="I93" s="767" t="str">
        <f t="shared" si="3"/>
        <v>Importations de Gombo</v>
      </c>
      <c r="J93" s="767" t="s">
        <v>2515</v>
      </c>
      <c r="K93" s="123" t="s">
        <v>2508</v>
      </c>
      <c r="L93" s="767" t="str" cm="1">
        <f t="array" aca="1" ref="L93" ca="1">[1]!NOM_FEUILLE('Comext - EUROSTAT'!$A$1)</f>
        <v>Comext - EUROSTAT</v>
      </c>
      <c r="M93" s="766" t="str">
        <f>Etiquettes!$H$16</f>
        <v>Volume</v>
      </c>
      <c r="N93" s="768" t="str">
        <f t="shared" si="4"/>
        <v>Importations de Gombo = 0 kt (Douanes - Eurostat)</v>
      </c>
      <c r="O93" s="766" t="str">
        <f>Etiquettes!$H$20</f>
        <v>Fiable</v>
      </c>
      <c r="P93" s="766" t="str">
        <f>Etiquettes!$H$21</f>
        <v>Données collectées</v>
      </c>
      <c r="Q93" s="766" t="str">
        <f>Etiquettes!$H$22</f>
        <v>Donnée collectée (valeur du flux ou coefficient)</v>
      </c>
      <c r="R93" s="120"/>
      <c r="S93" s="915"/>
    </row>
    <row r="94" spans="1:19">
      <c r="A94" s="116" t="str">
        <f>Secteurs!$B$26</f>
        <v>Importations</v>
      </c>
      <c r="B94" s="116" t="str">
        <v>Pavie</v>
      </c>
      <c r="C94" s="117">
        <f>SUMIFS('Prétraitement échanges'!$D:$D,'Prétraitement échanges'!$A:$A,B94)</f>
        <v>0</v>
      </c>
      <c r="E94" s="119" t="str">
        <f>Etiquettes!$C$10</f>
        <v>kt</v>
      </c>
      <c r="F94" s="767" t="str">
        <f>Etiquettes!$C$7</f>
        <v>Fruits et légumes (hors pommes de terre)</v>
      </c>
      <c r="G94" s="119">
        <f>Etiquettes!$H$9</f>
        <v>2015</v>
      </c>
      <c r="H94" s="767" t="str">
        <f>Etiquettes!$C$8</f>
        <v>France entière</v>
      </c>
      <c r="I94" s="767" t="str">
        <f t="shared" si="3"/>
        <v>Importations de Pavie</v>
      </c>
      <c r="J94" s="767" t="s">
        <v>2515</v>
      </c>
      <c r="K94" s="123" t="s">
        <v>2508</v>
      </c>
      <c r="L94" s="767" t="str" cm="1">
        <f t="array" aca="1" ref="L94" ca="1">[1]!NOM_FEUILLE('Comext - EUROSTAT'!$A$1)</f>
        <v>Comext - EUROSTAT</v>
      </c>
      <c r="M94" s="766" t="str">
        <f>Etiquettes!$H$16</f>
        <v>Volume</v>
      </c>
      <c r="N94" s="768" t="str">
        <f t="shared" si="4"/>
        <v>Importations de Pavie = 0 kt (Douanes - Eurostat)</v>
      </c>
      <c r="O94" s="766" t="str">
        <f>Etiquettes!$H$20</f>
        <v>Fiable</v>
      </c>
      <c r="P94" s="766" t="str">
        <f>Etiquettes!$H$21</f>
        <v>Données collectées</v>
      </c>
      <c r="Q94" s="766" t="str">
        <f>Etiquettes!$H$22</f>
        <v>Donnée collectée (valeur du flux ou coefficient)</v>
      </c>
      <c r="R94" s="120"/>
      <c r="S94" s="915"/>
    </row>
    <row r="95" spans="1:19">
      <c r="A95" s="116" t="str" cm="1">
        <f t="array" ref="A95:A180">_xlfn.UNIQUE(_xlfn._xlws.FILTER('Prétraitement échanges'!$A$6:$A$190,'Prétraitement échanges'!$A$6:$A$190&lt;&gt;0))</f>
        <v>Tomates</v>
      </c>
      <c r="B95" s="116" t="str">
        <f>Secteurs!$B$29</f>
        <v>Exportations</v>
      </c>
      <c r="C95" s="117">
        <f>SUMIFS('Prétraitement échanges'!$E:$E,'Prétraitement échanges'!$A:$A,A95)</f>
        <v>242.91874500000003</v>
      </c>
      <c r="E95" s="119" t="str">
        <f>Etiquettes!$C$10</f>
        <v>kt</v>
      </c>
      <c r="F95" s="767" t="str">
        <f>Etiquettes!$C$7</f>
        <v>Fruits et légumes (hors pommes de terre)</v>
      </c>
      <c r="G95" s="119">
        <f>Etiquettes!$H$9</f>
        <v>2015</v>
      </c>
      <c r="H95" s="767" t="str">
        <f>Etiquettes!$C$8</f>
        <v>France entière</v>
      </c>
      <c r="I95" s="767" t="str">
        <f>"Exportations de "&amp;A95</f>
        <v>Exportations de Tomates</v>
      </c>
      <c r="K95" s="123" t="s">
        <v>2508</v>
      </c>
      <c r="L95" s="767" t="str" cm="1">
        <f t="array" aca="1" ref="L95" ca="1">[1]!NOM_FEUILLE('Comext - EUROSTAT'!$A$1)</f>
        <v>Comext - EUROSTAT</v>
      </c>
      <c r="M95" s="766" t="str">
        <f>Etiquettes!$H$16</f>
        <v>Volume</v>
      </c>
      <c r="N95" s="768" t="str">
        <f t="shared" si="4"/>
        <v>Exportations de Tomates = 243 kt (Douanes - Eurostat)</v>
      </c>
      <c r="O95" s="766" t="str">
        <f>Etiquettes!$H$20</f>
        <v>Fiable</v>
      </c>
      <c r="P95" s="766" t="str">
        <f>Etiquettes!$H$21</f>
        <v>Données collectées</v>
      </c>
      <c r="Q95" s="766" t="str">
        <f>Etiquettes!$H$22</f>
        <v>Donnée collectée (valeur du flux ou coefficient)</v>
      </c>
      <c r="R95" s="120"/>
      <c r="S95" s="915"/>
    </row>
    <row r="96" spans="1:19">
      <c r="A96" s="116" t="str">
        <v>Oignon</v>
      </c>
      <c r="B96" s="116" t="str">
        <f>Secteurs!$B$29</f>
        <v>Exportations</v>
      </c>
      <c r="C96" s="117">
        <f>SUMIFS('Prétraitement échanges'!$E:$E,'Prétraitement échanges'!$A:$A,A96)</f>
        <v>91.912918000000005</v>
      </c>
      <c r="E96" s="119" t="str">
        <f>Etiquettes!$C$10</f>
        <v>kt</v>
      </c>
      <c r="F96" s="767" t="str">
        <f>Etiquettes!$C$7</f>
        <v>Fruits et légumes (hors pommes de terre)</v>
      </c>
      <c r="G96" s="119">
        <f>Etiquettes!$H$9</f>
        <v>2015</v>
      </c>
      <c r="H96" s="767" t="str">
        <f>Etiquettes!$C$8</f>
        <v>France entière</v>
      </c>
      <c r="I96" s="767" t="str">
        <f t="shared" ref="I96:I159" si="5">"Exportations de "&amp;A96</f>
        <v>Exportations de Oignon</v>
      </c>
      <c r="K96" s="123" t="s">
        <v>2508</v>
      </c>
      <c r="L96" s="767" t="str" cm="1">
        <f t="array" aca="1" ref="L96" ca="1">[1]!NOM_FEUILLE('Comext - EUROSTAT'!$A$1)</f>
        <v>Comext - EUROSTAT</v>
      </c>
      <c r="M96" s="766" t="str">
        <f>Etiquettes!$H$16</f>
        <v>Volume</v>
      </c>
      <c r="N96" s="768" t="str">
        <f t="shared" si="4"/>
        <v>Exportations de Oignon = 92 kt (Douanes - Eurostat)</v>
      </c>
      <c r="O96" s="766" t="str">
        <f>Etiquettes!$H$20</f>
        <v>Fiable</v>
      </c>
      <c r="P96" s="766" t="str">
        <f>Etiquettes!$H$21</f>
        <v>Données collectées</v>
      </c>
      <c r="Q96" s="766" t="str">
        <f>Etiquettes!$H$22</f>
        <v>Donnée collectée (valeur du flux ou coefficient)</v>
      </c>
      <c r="R96" s="120"/>
      <c r="S96" s="915"/>
    </row>
    <row r="97" spans="1:19">
      <c r="A97" s="116" t="str">
        <v>Echalote</v>
      </c>
      <c r="B97" s="116" t="str">
        <f>Secteurs!$B$29</f>
        <v>Exportations</v>
      </c>
      <c r="C97" s="117">
        <f>SUMIFS('Prétraitement échanges'!$E:$E,'Prétraitement échanges'!$A:$A,A97)</f>
        <v>29.131017</v>
      </c>
      <c r="E97" s="119" t="str">
        <f>Etiquettes!$C$10</f>
        <v>kt</v>
      </c>
      <c r="F97" s="767" t="str">
        <f>Etiquettes!$C$7</f>
        <v>Fruits et légumes (hors pommes de terre)</v>
      </c>
      <c r="G97" s="119">
        <f>Etiquettes!$H$9</f>
        <v>2015</v>
      </c>
      <c r="H97" s="767" t="str">
        <f>Etiquettes!$C$8</f>
        <v>France entière</v>
      </c>
      <c r="I97" s="767" t="str">
        <f t="shared" si="5"/>
        <v>Exportations de Echalote</v>
      </c>
      <c r="K97" s="123" t="s">
        <v>2508</v>
      </c>
      <c r="L97" s="767" t="str" cm="1">
        <f t="array" aca="1" ref="L97" ca="1">[1]!NOM_FEUILLE('Comext - EUROSTAT'!$A$1)</f>
        <v>Comext - EUROSTAT</v>
      </c>
      <c r="M97" s="766" t="str">
        <f>Etiquettes!$H$16</f>
        <v>Volume</v>
      </c>
      <c r="N97" s="768" t="str">
        <f t="shared" si="4"/>
        <v>Exportations de Echalote = 29 kt (Douanes - Eurostat)</v>
      </c>
      <c r="O97" s="766" t="str">
        <f>Etiquettes!$H$20</f>
        <v>Fiable</v>
      </c>
      <c r="P97" s="766" t="str">
        <f>Etiquettes!$H$21</f>
        <v>Données collectées</v>
      </c>
      <c r="Q97" s="766" t="str">
        <f>Etiquettes!$H$22</f>
        <v>Donnée collectée (valeur du flux ou coefficient)</v>
      </c>
      <c r="R97" s="120"/>
      <c r="S97" s="915"/>
    </row>
    <row r="98" spans="1:19">
      <c r="A98" s="116" t="str">
        <v>Ail</v>
      </c>
      <c r="B98" s="116" t="str">
        <f>Secteurs!$B$29</f>
        <v>Exportations</v>
      </c>
      <c r="C98" s="117">
        <f>SUMIFS('Prétraitement échanges'!$E:$E,'Prétraitement échanges'!$A:$A,A98)</f>
        <v>10.068522</v>
      </c>
      <c r="E98" s="119" t="str">
        <f>Etiquettes!$C$10</f>
        <v>kt</v>
      </c>
      <c r="F98" s="767" t="str">
        <f>Etiquettes!$C$7</f>
        <v>Fruits et légumes (hors pommes de terre)</v>
      </c>
      <c r="G98" s="119">
        <f>Etiquettes!$H$9</f>
        <v>2015</v>
      </c>
      <c r="H98" s="767" t="str">
        <f>Etiquettes!$C$8</f>
        <v>France entière</v>
      </c>
      <c r="I98" s="767" t="str">
        <f t="shared" si="5"/>
        <v>Exportations de Ail</v>
      </c>
      <c r="K98" s="123" t="s">
        <v>2508</v>
      </c>
      <c r="L98" s="767" t="str" cm="1">
        <f t="array" aca="1" ref="L98" ca="1">[1]!NOM_FEUILLE('Comext - EUROSTAT'!$A$1)</f>
        <v>Comext - EUROSTAT</v>
      </c>
      <c r="M98" s="766" t="str">
        <f>Etiquettes!$H$16</f>
        <v>Volume</v>
      </c>
      <c r="N98" s="768" t="str">
        <f t="shared" si="4"/>
        <v>Exportations de Ail = 10 kt (Douanes - Eurostat)</v>
      </c>
      <c r="O98" s="766" t="str">
        <f>Etiquettes!$H$20</f>
        <v>Fiable</v>
      </c>
      <c r="P98" s="766" t="str">
        <f>Etiquettes!$H$21</f>
        <v>Données collectées</v>
      </c>
      <c r="Q98" s="766" t="str">
        <f>Etiquettes!$H$22</f>
        <v>Donnée collectée (valeur du flux ou coefficient)</v>
      </c>
      <c r="R98" s="120"/>
      <c r="S98" s="915"/>
    </row>
    <row r="99" spans="1:19">
      <c r="A99" s="116" t="str">
        <v>Poireaux</v>
      </c>
      <c r="B99" s="116" t="str">
        <f>Secteurs!$B$29</f>
        <v>Exportations</v>
      </c>
      <c r="C99" s="117">
        <f>SUMIFS('Prétraitement échanges'!$E:$E,'Prétraitement échanges'!$A:$A,A99)</f>
        <v>20.883374</v>
      </c>
      <c r="E99" s="119" t="str">
        <f>Etiquettes!$C$10</f>
        <v>kt</v>
      </c>
      <c r="F99" s="767" t="str">
        <f>Etiquettes!$C$7</f>
        <v>Fruits et légumes (hors pommes de terre)</v>
      </c>
      <c r="G99" s="119">
        <f>Etiquettes!$H$9</f>
        <v>2015</v>
      </c>
      <c r="H99" s="767" t="str">
        <f>Etiquettes!$C$8</f>
        <v>France entière</v>
      </c>
      <c r="I99" s="767" t="str">
        <f t="shared" si="5"/>
        <v>Exportations de Poireaux</v>
      </c>
      <c r="K99" s="123" t="s">
        <v>2508</v>
      </c>
      <c r="L99" s="767" t="str" cm="1">
        <f t="array" aca="1" ref="L99" ca="1">[1]!NOM_FEUILLE('Comext - EUROSTAT'!$A$1)</f>
        <v>Comext - EUROSTAT</v>
      </c>
      <c r="M99" s="766" t="str">
        <f>Etiquettes!$H$16</f>
        <v>Volume</v>
      </c>
      <c r="N99" s="768" t="str">
        <f t="shared" si="4"/>
        <v>Exportations de Poireaux = 21 kt (Douanes - Eurostat)</v>
      </c>
      <c r="O99" s="766" t="str">
        <f>Etiquettes!$H$20</f>
        <v>Fiable</v>
      </c>
      <c r="P99" s="766" t="str">
        <f>Etiquettes!$H$21</f>
        <v>Données collectées</v>
      </c>
      <c r="Q99" s="766" t="str">
        <f>Etiquettes!$H$22</f>
        <v>Donnée collectée (valeur du flux ou coefficient)</v>
      </c>
      <c r="R99" s="120"/>
      <c r="S99" s="915"/>
    </row>
    <row r="100" spans="1:19">
      <c r="A100" s="116" t="str">
        <v>Choux-fleurs et brocolis</v>
      </c>
      <c r="B100" s="116" t="str">
        <f>Secteurs!$B$29</f>
        <v>Exportations</v>
      </c>
      <c r="C100" s="117">
        <f>SUMIFS('Prétraitement échanges'!$E:$E,'Prétraitement échanges'!$A:$A,A100)</f>
        <v>143.39453500000002</v>
      </c>
      <c r="E100" s="119" t="str">
        <f>Etiquettes!$C$10</f>
        <v>kt</v>
      </c>
      <c r="F100" s="767" t="str">
        <f>Etiquettes!$C$7</f>
        <v>Fruits et légumes (hors pommes de terre)</v>
      </c>
      <c r="G100" s="119">
        <f>Etiquettes!$H$9</f>
        <v>2015</v>
      </c>
      <c r="H100" s="767" t="str">
        <f>Etiquettes!$C$8</f>
        <v>France entière</v>
      </c>
      <c r="I100" s="767" t="str">
        <f t="shared" si="5"/>
        <v>Exportations de Choux-fleurs et brocolis</v>
      </c>
      <c r="K100" s="123" t="s">
        <v>2508</v>
      </c>
      <c r="L100" s="767" t="str" cm="1">
        <f t="array" aca="1" ref="L100" ca="1">[1]!NOM_FEUILLE('Comext - EUROSTAT'!$A$1)</f>
        <v>Comext - EUROSTAT</v>
      </c>
      <c r="M100" s="766" t="str">
        <f>Etiquettes!$H$16</f>
        <v>Volume</v>
      </c>
      <c r="N100" s="768" t="str">
        <f t="shared" si="4"/>
        <v>Exportations de Choux-fleurs et brocolis = 143 kt (Douanes - Eurostat)</v>
      </c>
      <c r="O100" s="766" t="str">
        <f>Etiquettes!$H$20</f>
        <v>Fiable</v>
      </c>
      <c r="P100" s="766" t="str">
        <f>Etiquettes!$H$21</f>
        <v>Données collectées</v>
      </c>
      <c r="Q100" s="766" t="str">
        <f>Etiquettes!$H$22</f>
        <v>Donnée collectée (valeur du flux ou coefficient)</v>
      </c>
      <c r="R100" s="120"/>
      <c r="S100" s="915"/>
    </row>
    <row r="101" spans="1:19">
      <c r="A101" s="116" t="str">
        <v>Choux de Bruxelles</v>
      </c>
      <c r="B101" s="116" t="str">
        <f>Secteurs!$B$29</f>
        <v>Exportations</v>
      </c>
      <c r="C101" s="117">
        <f>SUMIFS('Prétraitement échanges'!$E:$E,'Prétraitement échanges'!$A:$A,A101)</f>
        <v>1.0326329999999999</v>
      </c>
      <c r="E101" s="119" t="str">
        <f>Etiquettes!$C$10</f>
        <v>kt</v>
      </c>
      <c r="F101" s="767" t="str">
        <f>Etiquettes!$C$7</f>
        <v>Fruits et légumes (hors pommes de terre)</v>
      </c>
      <c r="G101" s="119">
        <f>Etiquettes!$H$9</f>
        <v>2015</v>
      </c>
      <c r="H101" s="767" t="str">
        <f>Etiquettes!$C$8</f>
        <v>France entière</v>
      </c>
      <c r="I101" s="767" t="str">
        <f t="shared" si="5"/>
        <v>Exportations de Choux de Bruxelles</v>
      </c>
      <c r="K101" s="123" t="s">
        <v>2508</v>
      </c>
      <c r="L101" s="767" t="str" cm="1">
        <f t="array" aca="1" ref="L101" ca="1">[1]!NOM_FEUILLE('Comext - EUROSTAT'!$A$1)</f>
        <v>Comext - EUROSTAT</v>
      </c>
      <c r="M101" s="766" t="str">
        <f>Etiquettes!$H$16</f>
        <v>Volume</v>
      </c>
      <c r="N101" s="768" t="str">
        <f t="shared" si="4"/>
        <v>Exportations de Choux de Bruxelles = 1 kt (Douanes - Eurostat)</v>
      </c>
      <c r="O101" s="766" t="str">
        <f>Etiquettes!$H$20</f>
        <v>Fiable</v>
      </c>
      <c r="P101" s="766" t="str">
        <f>Etiquettes!$H$21</f>
        <v>Données collectées</v>
      </c>
      <c r="Q101" s="766" t="str">
        <f>Etiquettes!$H$22</f>
        <v>Donnée collectée (valeur du flux ou coefficient)</v>
      </c>
      <c r="R101" s="120"/>
      <c r="S101" s="915"/>
    </row>
    <row r="102" spans="1:19">
      <c r="A102" s="116" t="str">
        <v>Autres choux</v>
      </c>
      <c r="B102" s="116" t="str">
        <f>Secteurs!$B$29</f>
        <v>Exportations</v>
      </c>
      <c r="C102" s="117">
        <f>SUMIFS('Prétraitement échanges'!$E:$E,'Prétraitement échanges'!$A:$A,A102)</f>
        <v>23.625815000000003</v>
      </c>
      <c r="E102" s="119" t="str">
        <f>Etiquettes!$C$10</f>
        <v>kt</v>
      </c>
      <c r="F102" s="767" t="str">
        <f>Etiquettes!$C$7</f>
        <v>Fruits et légumes (hors pommes de terre)</v>
      </c>
      <c r="G102" s="119">
        <f>Etiquettes!$H$9</f>
        <v>2015</v>
      </c>
      <c r="H102" s="767" t="str">
        <f>Etiquettes!$C$8</f>
        <v>France entière</v>
      </c>
      <c r="I102" s="767" t="str">
        <f t="shared" si="5"/>
        <v>Exportations de Autres choux</v>
      </c>
      <c r="K102" s="123" t="s">
        <v>2508</v>
      </c>
      <c r="L102" s="767" t="str" cm="1">
        <f t="array" aca="1" ref="L102" ca="1">[1]!NOM_FEUILLE('Comext - EUROSTAT'!$A$1)</f>
        <v>Comext - EUROSTAT</v>
      </c>
      <c r="M102" s="766" t="str">
        <f>Etiquettes!$H$16</f>
        <v>Volume</v>
      </c>
      <c r="N102" s="768" t="str">
        <f t="shared" si="4"/>
        <v>Exportations de Autres choux = 24 kt (Douanes - Eurostat)</v>
      </c>
      <c r="O102" s="766" t="str">
        <f>Etiquettes!$H$20</f>
        <v>Fiable</v>
      </c>
      <c r="P102" s="766" t="str">
        <f>Etiquettes!$H$21</f>
        <v>Données collectées</v>
      </c>
      <c r="Q102" s="766" t="str">
        <f>Etiquettes!$H$22</f>
        <v>Donnée collectée (valeur du flux ou coefficient)</v>
      </c>
      <c r="R102" s="120"/>
      <c r="S102" s="915"/>
    </row>
    <row r="103" spans="1:19">
      <c r="A103" s="116" t="str">
        <v>Laitues pommées</v>
      </c>
      <c r="B103" s="116" t="str">
        <f>Secteurs!$B$29</f>
        <v>Exportations</v>
      </c>
      <c r="C103" s="117">
        <f>SUMIFS('Prétraitement échanges'!$E:$E,'Prétraitement échanges'!$A:$A,A103)</f>
        <v>8.4011230000000001</v>
      </c>
      <c r="E103" s="119" t="str">
        <f>Etiquettes!$C$10</f>
        <v>kt</v>
      </c>
      <c r="F103" s="767" t="str">
        <f>Etiquettes!$C$7</f>
        <v>Fruits et légumes (hors pommes de terre)</v>
      </c>
      <c r="G103" s="119">
        <f>Etiquettes!$H$9</f>
        <v>2015</v>
      </c>
      <c r="H103" s="767" t="str">
        <f>Etiquettes!$C$8</f>
        <v>France entière</v>
      </c>
      <c r="I103" s="767" t="str">
        <f t="shared" si="5"/>
        <v>Exportations de Laitues pommées</v>
      </c>
      <c r="K103" s="123" t="s">
        <v>2508</v>
      </c>
      <c r="L103" s="767" t="str" cm="1">
        <f t="array" aca="1" ref="L103" ca="1">[1]!NOM_FEUILLE('Comext - EUROSTAT'!$A$1)</f>
        <v>Comext - EUROSTAT</v>
      </c>
      <c r="M103" s="766" t="str">
        <f>Etiquettes!$H$16</f>
        <v>Volume</v>
      </c>
      <c r="N103" s="768" t="str">
        <f t="shared" si="4"/>
        <v>Exportations de Laitues pommées = 8 kt (Douanes - Eurostat)</v>
      </c>
      <c r="O103" s="766" t="str">
        <f>Etiquettes!$H$20</f>
        <v>Fiable</v>
      </c>
      <c r="P103" s="766" t="str">
        <f>Etiquettes!$H$21</f>
        <v>Données collectées</v>
      </c>
      <c r="Q103" s="766" t="str">
        <f>Etiquettes!$H$22</f>
        <v>Donnée collectée (valeur du flux ou coefficient)</v>
      </c>
      <c r="R103" s="120"/>
      <c r="S103" s="915"/>
    </row>
    <row r="104" spans="1:19">
      <c r="A104" s="116" t="str">
        <v>Autres laitues</v>
      </c>
      <c r="B104" s="116" t="str">
        <f>Secteurs!$B$29</f>
        <v>Exportations</v>
      </c>
      <c r="C104" s="117">
        <f>SUMIFS('Prétraitement échanges'!$E:$E,'Prétraitement échanges'!$A:$A,A104)</f>
        <v>13.456250000000001</v>
      </c>
      <c r="E104" s="119" t="str">
        <f>Etiquettes!$C$10</f>
        <v>kt</v>
      </c>
      <c r="F104" s="767" t="str">
        <f>Etiquettes!$C$7</f>
        <v>Fruits et légumes (hors pommes de terre)</v>
      </c>
      <c r="G104" s="119">
        <f>Etiquettes!$H$9</f>
        <v>2015</v>
      </c>
      <c r="H104" s="767" t="str">
        <f>Etiquettes!$C$8</f>
        <v>France entière</v>
      </c>
      <c r="I104" s="767" t="str">
        <f t="shared" si="5"/>
        <v>Exportations de Autres laitues</v>
      </c>
      <c r="K104" s="123" t="s">
        <v>2508</v>
      </c>
      <c r="L104" s="767" t="str" cm="1">
        <f t="array" aca="1" ref="L104" ca="1">[1]!NOM_FEUILLE('Comext - EUROSTAT'!$A$1)</f>
        <v>Comext - EUROSTAT</v>
      </c>
      <c r="M104" s="766" t="str">
        <f>Etiquettes!$H$16</f>
        <v>Volume</v>
      </c>
      <c r="N104" s="768" t="str">
        <f t="shared" si="4"/>
        <v>Exportations de Autres laitues = 13 kt (Douanes - Eurostat)</v>
      </c>
      <c r="O104" s="766" t="str">
        <f>Etiquettes!$H$20</f>
        <v>Fiable</v>
      </c>
      <c r="P104" s="766" t="str">
        <f>Etiquettes!$H$21</f>
        <v>Données collectées</v>
      </c>
      <c r="Q104" s="766" t="str">
        <f>Etiquettes!$H$22</f>
        <v>Donnée collectée (valeur du flux ou coefficient)</v>
      </c>
      <c r="R104" s="120"/>
      <c r="S104" s="915"/>
    </row>
    <row r="105" spans="1:19">
      <c r="A105" s="116" t="str">
        <v>Chicorées</v>
      </c>
      <c r="B105" s="116" t="str">
        <f>Secteurs!$B$29</f>
        <v>Exportations</v>
      </c>
      <c r="C105" s="117">
        <f>SUMIFS('Prétraitement échanges'!$E:$E,'Prétraitement échanges'!$A:$A,A105)</f>
        <v>11.499495</v>
      </c>
      <c r="E105" s="119" t="str">
        <f>Etiquettes!$C$10</f>
        <v>kt</v>
      </c>
      <c r="F105" s="767" t="str">
        <f>Etiquettes!$C$7</f>
        <v>Fruits et légumes (hors pommes de terre)</v>
      </c>
      <c r="G105" s="119">
        <f>Etiquettes!$H$9</f>
        <v>2015</v>
      </c>
      <c r="H105" s="767" t="str">
        <f>Etiquettes!$C$8</f>
        <v>France entière</v>
      </c>
      <c r="I105" s="767" t="str">
        <f t="shared" si="5"/>
        <v>Exportations de Chicorées</v>
      </c>
      <c r="K105" s="123" t="s">
        <v>2508</v>
      </c>
      <c r="L105" s="767" t="str" cm="1">
        <f t="array" aca="1" ref="L105" ca="1">[1]!NOM_FEUILLE('Comext - EUROSTAT'!$A$1)</f>
        <v>Comext - EUROSTAT</v>
      </c>
      <c r="M105" s="766" t="str">
        <f>Etiquettes!$H$16</f>
        <v>Volume</v>
      </c>
      <c r="N105" s="768" t="str">
        <f t="shared" si="4"/>
        <v>Exportations de Chicorées = 11 kt (Douanes - Eurostat)</v>
      </c>
      <c r="O105" s="766" t="str">
        <f>Etiquettes!$H$20</f>
        <v>Fiable</v>
      </c>
      <c r="P105" s="766" t="str">
        <f>Etiquettes!$H$21</f>
        <v>Données collectées</v>
      </c>
      <c r="Q105" s="766" t="str">
        <f>Etiquettes!$H$22</f>
        <v>Donnée collectée (valeur du flux ou coefficient)</v>
      </c>
      <c r="R105" s="120"/>
      <c r="S105" s="915"/>
    </row>
    <row r="106" spans="1:19">
      <c r="A106" s="116" t="str">
        <v>Carottes et navets</v>
      </c>
      <c r="B106" s="116" t="str">
        <f>Secteurs!$B$29</f>
        <v>Exportations</v>
      </c>
      <c r="C106" s="117">
        <f>SUMIFS('Prétraitement échanges'!$E:$E,'Prétraitement échanges'!$A:$A,A106)</f>
        <v>110.79350600000001</v>
      </c>
      <c r="E106" s="119" t="str">
        <f>Etiquettes!$C$10</f>
        <v>kt</v>
      </c>
      <c r="F106" s="767" t="str">
        <f>Etiquettes!$C$7</f>
        <v>Fruits et légumes (hors pommes de terre)</v>
      </c>
      <c r="G106" s="119">
        <f>Etiquettes!$H$9</f>
        <v>2015</v>
      </c>
      <c r="H106" s="767" t="str">
        <f>Etiquettes!$C$8</f>
        <v>France entière</v>
      </c>
      <c r="I106" s="767" t="str">
        <f t="shared" si="5"/>
        <v>Exportations de Carottes et navets</v>
      </c>
      <c r="K106" s="123" t="s">
        <v>2508</v>
      </c>
      <c r="L106" s="767" t="str" cm="1">
        <f t="array" aca="1" ref="L106" ca="1">[1]!NOM_FEUILLE('Comext - EUROSTAT'!$A$1)</f>
        <v>Comext - EUROSTAT</v>
      </c>
      <c r="M106" s="766" t="str">
        <f>Etiquettes!$H$16</f>
        <v>Volume</v>
      </c>
      <c r="N106" s="768" t="str">
        <f t="shared" si="4"/>
        <v>Exportations de Carottes et navets = 111 kt (Douanes - Eurostat)</v>
      </c>
      <c r="O106" s="766" t="str">
        <f>Etiquettes!$H$20</f>
        <v>Fiable</v>
      </c>
      <c r="P106" s="766" t="str">
        <f>Etiquettes!$H$21</f>
        <v>Données collectées</v>
      </c>
      <c r="Q106" s="766" t="str">
        <f>Etiquettes!$H$22</f>
        <v>Donnée collectée (valeur du flux ou coefficient)</v>
      </c>
      <c r="R106" s="120"/>
      <c r="S106" s="915"/>
    </row>
    <row r="107" spans="1:19">
      <c r="A107" s="116" t="str">
        <v>Céleri rave</v>
      </c>
      <c r="B107" s="116" t="str">
        <f>Secteurs!$B$29</f>
        <v>Exportations</v>
      </c>
      <c r="C107" s="117">
        <f>SUMIFS('Prétraitement échanges'!$E:$E,'Prétraitement échanges'!$A:$A,A107)</f>
        <v>1.2590190000000001</v>
      </c>
      <c r="E107" s="119" t="str">
        <f>Etiquettes!$C$10</f>
        <v>kt</v>
      </c>
      <c r="F107" s="767" t="str">
        <f>Etiquettes!$C$7</f>
        <v>Fruits et légumes (hors pommes de terre)</v>
      </c>
      <c r="G107" s="119">
        <f>Etiquettes!$H$9</f>
        <v>2015</v>
      </c>
      <c r="H107" s="767" t="str">
        <f>Etiquettes!$C$8</f>
        <v>France entière</v>
      </c>
      <c r="I107" s="767" t="str">
        <f t="shared" si="5"/>
        <v>Exportations de Céleri rave</v>
      </c>
      <c r="K107" s="123" t="s">
        <v>2508</v>
      </c>
      <c r="L107" s="767" t="str" cm="1">
        <f t="array" aca="1" ref="L107" ca="1">[1]!NOM_FEUILLE('Comext - EUROSTAT'!$A$1)</f>
        <v>Comext - EUROSTAT</v>
      </c>
      <c r="M107" s="766" t="str">
        <f>Etiquettes!$H$16</f>
        <v>Volume</v>
      </c>
      <c r="N107" s="768" t="str">
        <f t="shared" si="4"/>
        <v>Exportations de Céleri rave = 1 kt (Douanes - Eurostat)</v>
      </c>
      <c r="O107" s="766" t="str">
        <f>Etiquettes!$H$20</f>
        <v>Fiable</v>
      </c>
      <c r="P107" s="766" t="str">
        <f>Etiquettes!$H$21</f>
        <v>Données collectées</v>
      </c>
      <c r="Q107" s="766" t="str">
        <f>Etiquettes!$H$22</f>
        <v>Donnée collectée (valeur du flux ou coefficient)</v>
      </c>
      <c r="R107" s="120"/>
      <c r="S107" s="915"/>
    </row>
    <row r="108" spans="1:19">
      <c r="A108" s="116" t="str">
        <v>Autres légumes à racine, à bulbe ou à tubercules (ne présentant pas une forte teneur en amidon ou inuline)</v>
      </c>
      <c r="B108" s="116" t="str">
        <f>Secteurs!$B$29</f>
        <v>Exportations</v>
      </c>
      <c r="C108" s="117">
        <f>SUMIFS('Prétraitement échanges'!$E:$E,'Prétraitement échanges'!$A:$A,A108)</f>
        <v>16.455054000000001</v>
      </c>
      <c r="E108" s="119" t="str">
        <f>Etiquettes!$C$10</f>
        <v>kt</v>
      </c>
      <c r="F108" s="767" t="str">
        <f>Etiquettes!$C$7</f>
        <v>Fruits et légumes (hors pommes de terre)</v>
      </c>
      <c r="G108" s="119">
        <f>Etiquettes!$H$9</f>
        <v>2015</v>
      </c>
      <c r="H108" s="767" t="str">
        <f>Etiquettes!$C$8</f>
        <v>France entière</v>
      </c>
      <c r="I108" s="767" t="str">
        <f t="shared" si="5"/>
        <v>Exportations de Autres légumes à racine, à bulbe ou à tubercules (ne présentant pas une forte teneur en amidon ou inuline)</v>
      </c>
      <c r="K108" s="123" t="s">
        <v>2508</v>
      </c>
      <c r="L108" s="767" t="str" cm="1">
        <f t="array" aca="1" ref="L108" ca="1">[1]!NOM_FEUILLE('Comext - EUROSTAT'!$A$1)</f>
        <v>Comext - EUROSTAT</v>
      </c>
      <c r="M108" s="766" t="str">
        <f>Etiquettes!$H$16</f>
        <v>Volume</v>
      </c>
      <c r="N108" s="768" t="str">
        <f t="shared" si="4"/>
        <v>Exportations de Autres légumes à racine, à bulbe ou à tubercules (ne présentant pas une forte teneur en amidon ou inuline) = 16 kt (Douanes - Eurostat)</v>
      </c>
      <c r="O108" s="766" t="str">
        <f>Etiquettes!$H$20</f>
        <v>Fiable</v>
      </c>
      <c r="P108" s="766" t="str">
        <f>Etiquettes!$H$21</f>
        <v>Données collectées</v>
      </c>
      <c r="Q108" s="766" t="str">
        <f>Etiquettes!$H$22</f>
        <v>Donnée collectée (valeur du flux ou coefficient)</v>
      </c>
      <c r="R108" s="120"/>
      <c r="S108" s="915"/>
    </row>
    <row r="109" spans="1:19">
      <c r="A109" s="116" t="str">
        <v>Concombres</v>
      </c>
      <c r="B109" s="116" t="str">
        <f>Secteurs!$B$29</f>
        <v>Exportations</v>
      </c>
      <c r="C109" s="117">
        <f>SUMIFS('Prétraitement échanges'!$E:$E,'Prétraitement échanges'!$A:$A,A109)</f>
        <v>15.556278000000001</v>
      </c>
      <c r="E109" s="119" t="str">
        <f>Etiquettes!$C$10</f>
        <v>kt</v>
      </c>
      <c r="F109" s="767" t="str">
        <f>Etiquettes!$C$7</f>
        <v>Fruits et légumes (hors pommes de terre)</v>
      </c>
      <c r="G109" s="119">
        <f>Etiquettes!$H$9</f>
        <v>2015</v>
      </c>
      <c r="H109" s="767" t="str">
        <f>Etiquettes!$C$8</f>
        <v>France entière</v>
      </c>
      <c r="I109" s="767" t="str">
        <f t="shared" si="5"/>
        <v>Exportations de Concombres</v>
      </c>
      <c r="K109" s="123" t="s">
        <v>2508</v>
      </c>
      <c r="L109" s="767" t="str" cm="1">
        <f t="array" aca="1" ref="L109" ca="1">[1]!NOM_FEUILLE('Comext - EUROSTAT'!$A$1)</f>
        <v>Comext - EUROSTAT</v>
      </c>
      <c r="M109" s="766" t="str">
        <f>Etiquettes!$H$16</f>
        <v>Volume</v>
      </c>
      <c r="N109" s="768" t="str">
        <f t="shared" si="4"/>
        <v>Exportations de Concombres = 16 kt (Douanes - Eurostat)</v>
      </c>
      <c r="O109" s="766" t="str">
        <f>Etiquettes!$H$20</f>
        <v>Fiable</v>
      </c>
      <c r="P109" s="766" t="str">
        <f>Etiquettes!$H$21</f>
        <v>Données collectées</v>
      </c>
      <c r="Q109" s="766" t="str">
        <f>Etiquettes!$H$22</f>
        <v>Donnée collectée (valeur du flux ou coefficient)</v>
      </c>
      <c r="R109" s="120"/>
      <c r="S109" s="915"/>
    </row>
    <row r="110" spans="1:19">
      <c r="A110" s="116" t="str">
        <v>Cornichons</v>
      </c>
      <c r="B110" s="116" t="str">
        <f>Secteurs!$B$29</f>
        <v>Exportations</v>
      </c>
      <c r="C110" s="117">
        <f>SUMIFS('Prétraitement échanges'!$E:$E,'Prétraitement échanges'!$A:$A,A110)</f>
        <v>7.984999999999999E-3</v>
      </c>
      <c r="E110" s="119" t="str">
        <f>Etiquettes!$C$10</f>
        <v>kt</v>
      </c>
      <c r="F110" s="767" t="str">
        <f>Etiquettes!$C$7</f>
        <v>Fruits et légumes (hors pommes de terre)</v>
      </c>
      <c r="G110" s="119">
        <f>Etiquettes!$H$9</f>
        <v>2015</v>
      </c>
      <c r="H110" s="767" t="str">
        <f>Etiquettes!$C$8</f>
        <v>France entière</v>
      </c>
      <c r="I110" s="767" t="str">
        <f t="shared" si="5"/>
        <v>Exportations de Cornichons</v>
      </c>
      <c r="K110" s="123" t="s">
        <v>2508</v>
      </c>
      <c r="L110" s="767" t="str" cm="1">
        <f t="array" aca="1" ref="L110" ca="1">[1]!NOM_FEUILLE('Comext - EUROSTAT'!$A$1)</f>
        <v>Comext - EUROSTAT</v>
      </c>
      <c r="M110" s="766" t="str">
        <f>Etiquettes!$H$16</f>
        <v>Volume</v>
      </c>
      <c r="N110" s="768" t="str">
        <f t="shared" si="4"/>
        <v>Exportations de Cornichons = 0 kt (Douanes - Eurostat)</v>
      </c>
      <c r="O110" s="766" t="str">
        <f>Etiquettes!$H$20</f>
        <v>Fiable</v>
      </c>
      <c r="P110" s="766" t="str">
        <f>Etiquettes!$H$21</f>
        <v>Données collectées</v>
      </c>
      <c r="Q110" s="766" t="str">
        <f>Etiquettes!$H$22</f>
        <v>Donnée collectée (valeur du flux ou coefficient)</v>
      </c>
      <c r="R110" s="120"/>
      <c r="S110" s="915"/>
    </row>
    <row r="111" spans="1:19">
      <c r="A111" s="116" t="str">
        <v>Petits pois</v>
      </c>
      <c r="B111" s="116" t="str">
        <f>Secteurs!$B$29</f>
        <v>Exportations</v>
      </c>
      <c r="C111" s="117">
        <f>SUMIFS('Prétraitement échanges'!$E:$E,'Prétraitement échanges'!$A:$A,A111)</f>
        <v>63.469200999999998</v>
      </c>
      <c r="E111" s="119" t="str">
        <f>Etiquettes!$C$10</f>
        <v>kt</v>
      </c>
      <c r="F111" s="767" t="str">
        <f>Etiquettes!$C$7</f>
        <v>Fruits et légumes (hors pommes de terre)</v>
      </c>
      <c r="G111" s="119">
        <f>Etiquettes!$H$9</f>
        <v>2015</v>
      </c>
      <c r="H111" s="767" t="str">
        <f>Etiquettes!$C$8</f>
        <v>France entière</v>
      </c>
      <c r="I111" s="767" t="str">
        <f t="shared" si="5"/>
        <v>Exportations de Petits pois</v>
      </c>
      <c r="K111" s="123" t="s">
        <v>2508</v>
      </c>
      <c r="L111" s="767" t="str" cm="1">
        <f t="array" aca="1" ref="L111" ca="1">[1]!NOM_FEUILLE('Comext - EUROSTAT'!$A$1)</f>
        <v>Comext - EUROSTAT</v>
      </c>
      <c r="M111" s="766" t="str">
        <f>Etiquettes!$H$16</f>
        <v>Volume</v>
      </c>
      <c r="N111" s="768" t="str">
        <f t="shared" si="4"/>
        <v>Exportations de Petits pois = 63 kt (Douanes - Eurostat)</v>
      </c>
      <c r="O111" s="766" t="str">
        <f>Etiquettes!$H$20</f>
        <v>Fiable</v>
      </c>
      <c r="P111" s="766" t="str">
        <f>Etiquettes!$H$21</f>
        <v>Données collectées</v>
      </c>
      <c r="Q111" s="766" t="str">
        <f>Etiquettes!$H$22</f>
        <v>Donnée collectée (valeur du flux ou coefficient)</v>
      </c>
      <c r="R111" s="120"/>
      <c r="S111" s="915"/>
    </row>
    <row r="112" spans="1:19">
      <c r="A112" s="116" t="str">
        <v>Haricots</v>
      </c>
      <c r="B112" s="116" t="str">
        <f>Secteurs!$B$29</f>
        <v>Exportations</v>
      </c>
      <c r="C112" s="117">
        <f>SUMIFS('Prétraitement échanges'!$E:$E,'Prétraitement échanges'!$A:$A,A112)</f>
        <v>82.136165000000005</v>
      </c>
      <c r="E112" s="119" t="str">
        <f>Etiquettes!$C$10</f>
        <v>kt</v>
      </c>
      <c r="F112" s="767" t="str">
        <f>Etiquettes!$C$7</f>
        <v>Fruits et légumes (hors pommes de terre)</v>
      </c>
      <c r="G112" s="119">
        <f>Etiquettes!$H$9</f>
        <v>2015</v>
      </c>
      <c r="H112" s="767" t="str">
        <f>Etiquettes!$C$8</f>
        <v>France entière</v>
      </c>
      <c r="I112" s="767" t="str">
        <f t="shared" si="5"/>
        <v>Exportations de Haricots</v>
      </c>
      <c r="K112" s="123" t="s">
        <v>2508</v>
      </c>
      <c r="L112" s="767" t="str" cm="1">
        <f t="array" aca="1" ref="L112" ca="1">[1]!NOM_FEUILLE('Comext - EUROSTAT'!$A$1)</f>
        <v>Comext - EUROSTAT</v>
      </c>
      <c r="M112" s="766" t="str">
        <f>Etiquettes!$H$16</f>
        <v>Volume</v>
      </c>
      <c r="N112" s="768" t="str">
        <f t="shared" si="4"/>
        <v>Exportations de Haricots = 82 kt (Douanes - Eurostat)</v>
      </c>
      <c r="O112" s="766" t="str">
        <f>Etiquettes!$H$20</f>
        <v>Fiable</v>
      </c>
      <c r="P112" s="766" t="str">
        <f>Etiquettes!$H$21</f>
        <v>Données collectées</v>
      </c>
      <c r="Q112" s="766" t="str">
        <f>Etiquettes!$H$22</f>
        <v>Donnée collectée (valeur du flux ou coefficient)</v>
      </c>
      <c r="R112" s="120"/>
      <c r="S112" s="915"/>
    </row>
    <row r="113" spans="1:19">
      <c r="A113" s="116" t="str">
        <v>Autres légumes à cosse verts</v>
      </c>
      <c r="B113" s="116" t="str">
        <f>Secteurs!$B$29</f>
        <v>Exportations</v>
      </c>
      <c r="C113" s="117">
        <f>SUMIFS('Prétraitement échanges'!$E:$E,'Prétraitement échanges'!$A:$A,A113)</f>
        <v>3.2187639999999997</v>
      </c>
      <c r="E113" s="119" t="str">
        <f>Etiquettes!$C$10</f>
        <v>kt</v>
      </c>
      <c r="F113" s="767" t="str">
        <f>Etiquettes!$C$7</f>
        <v>Fruits et légumes (hors pommes de terre)</v>
      </c>
      <c r="G113" s="119">
        <f>Etiquettes!$H$9</f>
        <v>2015</v>
      </c>
      <c r="H113" s="767" t="str">
        <f>Etiquettes!$C$8</f>
        <v>France entière</v>
      </c>
      <c r="I113" s="767" t="str">
        <f t="shared" si="5"/>
        <v>Exportations de Autres légumes à cosse verts</v>
      </c>
      <c r="K113" s="123" t="s">
        <v>2508</v>
      </c>
      <c r="L113" s="767" t="str" cm="1">
        <f t="array" aca="1" ref="L113" ca="1">[1]!NOM_FEUILLE('Comext - EUROSTAT'!$A$1)</f>
        <v>Comext - EUROSTAT</v>
      </c>
      <c r="M113" s="766" t="str">
        <f>Etiquettes!$H$16</f>
        <v>Volume</v>
      </c>
      <c r="N113" s="768" t="str">
        <f t="shared" si="4"/>
        <v>Exportations de Autres légumes à cosse verts = 3 kt (Douanes - Eurostat)</v>
      </c>
      <c r="O113" s="766" t="str">
        <f>Etiquettes!$H$20</f>
        <v>Fiable</v>
      </c>
      <c r="P113" s="766" t="str">
        <f>Etiquettes!$H$21</f>
        <v>Données collectées</v>
      </c>
      <c r="Q113" s="766" t="str">
        <f>Etiquettes!$H$22</f>
        <v>Donnée collectée (valeur du flux ou coefficient)</v>
      </c>
      <c r="R113" s="120"/>
      <c r="S113" s="915"/>
    </row>
    <row r="114" spans="1:19">
      <c r="A114" s="116" t="str">
        <v>Asperges</v>
      </c>
      <c r="B114" s="116" t="str">
        <f>Secteurs!$B$29</f>
        <v>Exportations</v>
      </c>
      <c r="C114" s="117">
        <f>SUMIFS('Prétraitement échanges'!$E:$E,'Prétraitement échanges'!$A:$A,A114)</f>
        <v>4.5385249999999999</v>
      </c>
      <c r="E114" s="119" t="str">
        <f>Etiquettes!$C$10</f>
        <v>kt</v>
      </c>
      <c r="F114" s="767" t="str">
        <f>Etiquettes!$C$7</f>
        <v>Fruits et légumes (hors pommes de terre)</v>
      </c>
      <c r="G114" s="119">
        <f>Etiquettes!$H$9</f>
        <v>2015</v>
      </c>
      <c r="H114" s="767" t="str">
        <f>Etiquettes!$C$8</f>
        <v>France entière</v>
      </c>
      <c r="I114" s="767" t="str">
        <f t="shared" si="5"/>
        <v>Exportations de Asperges</v>
      </c>
      <c r="K114" s="123" t="s">
        <v>2508</v>
      </c>
      <c r="L114" s="767" t="str" cm="1">
        <f t="array" aca="1" ref="L114" ca="1">[1]!NOM_FEUILLE('Comext - EUROSTAT'!$A$1)</f>
        <v>Comext - EUROSTAT</v>
      </c>
      <c r="M114" s="766" t="str">
        <f>Etiquettes!$H$16</f>
        <v>Volume</v>
      </c>
      <c r="N114" s="768" t="str">
        <f t="shared" si="4"/>
        <v>Exportations de Asperges = 5 kt (Douanes - Eurostat)</v>
      </c>
      <c r="O114" s="766" t="str">
        <f>Etiquettes!$H$20</f>
        <v>Fiable</v>
      </c>
      <c r="P114" s="766" t="str">
        <f>Etiquettes!$H$21</f>
        <v>Données collectées</v>
      </c>
      <c r="Q114" s="766" t="str">
        <f>Etiquettes!$H$22</f>
        <v>Donnée collectée (valeur du flux ou coefficient)</v>
      </c>
      <c r="R114" s="120"/>
      <c r="S114" s="915"/>
    </row>
    <row r="115" spans="1:19">
      <c r="A115" s="116" t="str">
        <v>Aubergines</v>
      </c>
      <c r="B115" s="116" t="str">
        <f>Secteurs!$B$29</f>
        <v>Exportations</v>
      </c>
      <c r="C115" s="117">
        <f>SUMIFS('Prétraitement échanges'!$E:$E,'Prétraitement échanges'!$A:$A,A115)</f>
        <v>5.9822989999999994</v>
      </c>
      <c r="E115" s="119" t="str">
        <f>Etiquettes!$C$10</f>
        <v>kt</v>
      </c>
      <c r="F115" s="767" t="str">
        <f>Etiquettes!$C$7</f>
        <v>Fruits et légumes (hors pommes de terre)</v>
      </c>
      <c r="G115" s="119">
        <f>Etiquettes!$H$9</f>
        <v>2015</v>
      </c>
      <c r="H115" s="767" t="str">
        <f>Etiquettes!$C$8</f>
        <v>France entière</v>
      </c>
      <c r="I115" s="767" t="str">
        <f t="shared" si="5"/>
        <v>Exportations de Aubergines</v>
      </c>
      <c r="K115" s="123" t="s">
        <v>2508</v>
      </c>
      <c r="L115" s="767" t="str" cm="1">
        <f t="array" aca="1" ref="L115" ca="1">[1]!NOM_FEUILLE('Comext - EUROSTAT'!$A$1)</f>
        <v>Comext - EUROSTAT</v>
      </c>
      <c r="M115" s="766" t="str">
        <f>Etiquettes!$H$16</f>
        <v>Volume</v>
      </c>
      <c r="N115" s="768" t="str">
        <f t="shared" si="4"/>
        <v>Exportations de Aubergines = 6 kt (Douanes - Eurostat)</v>
      </c>
      <c r="O115" s="766" t="str">
        <f>Etiquettes!$H$20</f>
        <v>Fiable</v>
      </c>
      <c r="P115" s="766" t="str">
        <f>Etiquettes!$H$21</f>
        <v>Données collectées</v>
      </c>
      <c r="Q115" s="766" t="str">
        <f>Etiquettes!$H$22</f>
        <v>Donnée collectée (valeur du flux ou coefficient)</v>
      </c>
      <c r="R115" s="120"/>
      <c r="S115" s="915"/>
    </row>
    <row r="116" spans="1:19">
      <c r="A116" s="116" t="str">
        <v>Céleris branches</v>
      </c>
      <c r="B116" s="116" t="str">
        <f>Secteurs!$B$29</f>
        <v>Exportations</v>
      </c>
      <c r="C116" s="117">
        <f>SUMIFS('Prétraitement échanges'!$E:$E,'Prétraitement échanges'!$A:$A,A116)</f>
        <v>2.0901209999999999</v>
      </c>
      <c r="E116" s="119" t="str">
        <f>Etiquettes!$C$10</f>
        <v>kt</v>
      </c>
      <c r="F116" s="767" t="str">
        <f>Etiquettes!$C$7</f>
        <v>Fruits et légumes (hors pommes de terre)</v>
      </c>
      <c r="G116" s="119">
        <f>Etiquettes!$H$9</f>
        <v>2015</v>
      </c>
      <c r="H116" s="767" t="str">
        <f>Etiquettes!$C$8</f>
        <v>France entière</v>
      </c>
      <c r="I116" s="767" t="str">
        <f t="shared" si="5"/>
        <v>Exportations de Céleris branches</v>
      </c>
      <c r="K116" s="123" t="s">
        <v>2508</v>
      </c>
      <c r="L116" s="767" t="str" cm="1">
        <f t="array" aca="1" ref="L116" ca="1">[1]!NOM_FEUILLE('Comext - EUROSTAT'!$A$1)</f>
        <v>Comext - EUROSTAT</v>
      </c>
      <c r="M116" s="766" t="str">
        <f>Etiquettes!$H$16</f>
        <v>Volume</v>
      </c>
      <c r="N116" s="768" t="str">
        <f t="shared" si="4"/>
        <v>Exportations de Céleris branches = 2 kt (Douanes - Eurostat)</v>
      </c>
      <c r="O116" s="766" t="str">
        <f>Etiquettes!$H$20</f>
        <v>Fiable</v>
      </c>
      <c r="P116" s="766" t="str">
        <f>Etiquettes!$H$21</f>
        <v>Données collectées</v>
      </c>
      <c r="Q116" s="766" t="str">
        <f>Etiquettes!$H$22</f>
        <v>Donnée collectée (valeur du flux ou coefficient)</v>
      </c>
      <c r="R116" s="120"/>
      <c r="S116" s="915"/>
    </row>
    <row r="117" spans="1:19">
      <c r="A117" s="116" t="str">
        <v>Champignons cultivés</v>
      </c>
      <c r="B117" s="116" t="str">
        <f>Secteurs!$B$29</f>
        <v>Exportations</v>
      </c>
      <c r="C117" s="117">
        <f>SUMIFS('Prétraitement échanges'!$E:$E,'Prétraitement échanges'!$A:$A,A117)</f>
        <v>0.49785299999999999</v>
      </c>
      <c r="E117" s="119" t="str">
        <f>Etiquettes!$C$10</f>
        <v>kt</v>
      </c>
      <c r="F117" s="767" t="str">
        <f>Etiquettes!$C$7</f>
        <v>Fruits et légumes (hors pommes de terre)</v>
      </c>
      <c r="G117" s="119">
        <f>Etiquettes!$H$9</f>
        <v>2015</v>
      </c>
      <c r="H117" s="767" t="str">
        <f>Etiquettes!$C$8</f>
        <v>France entière</v>
      </c>
      <c r="I117" s="767" t="str">
        <f t="shared" si="5"/>
        <v>Exportations de Champignons cultivés</v>
      </c>
      <c r="K117" s="123" t="s">
        <v>2508</v>
      </c>
      <c r="L117" s="767" t="str" cm="1">
        <f t="array" aca="1" ref="L117" ca="1">[1]!NOM_FEUILLE('Comext - EUROSTAT'!$A$1)</f>
        <v>Comext - EUROSTAT</v>
      </c>
      <c r="M117" s="766" t="str">
        <f>Etiquettes!$H$16</f>
        <v>Volume</v>
      </c>
      <c r="N117" s="768" t="str">
        <f t="shared" si="4"/>
        <v>Exportations de Champignons cultivés = 0 kt (Douanes - Eurostat)</v>
      </c>
      <c r="O117" s="766" t="str">
        <f>Etiquettes!$H$20</f>
        <v>Fiable</v>
      </c>
      <c r="P117" s="766" t="str">
        <f>Etiquettes!$H$21</f>
        <v>Données collectées</v>
      </c>
      <c r="Q117" s="766" t="str">
        <f>Etiquettes!$H$22</f>
        <v>Donnée collectée (valeur du flux ou coefficient)</v>
      </c>
      <c r="R117" s="120"/>
      <c r="S117" s="915"/>
    </row>
    <row r="118" spans="1:19">
      <c r="A118" s="116" t="str">
        <v>Champignons non-cultivés</v>
      </c>
      <c r="B118" s="116" t="str">
        <f>Secteurs!$B$29</f>
        <v>Exportations</v>
      </c>
      <c r="C118" s="117" t="e">
        <f>SUMIFS('Prétraitement échanges'!$E:$E,'Prétraitement échanges'!$A:$A,A118)</f>
        <v>#VALUE!</v>
      </c>
      <c r="E118" s="119" t="str">
        <f>Etiquettes!$C$10</f>
        <v>kt</v>
      </c>
      <c r="F118" s="767" t="str">
        <f>Etiquettes!$C$7</f>
        <v>Fruits et légumes (hors pommes de terre)</v>
      </c>
      <c r="G118" s="119">
        <f>Etiquettes!$H$9</f>
        <v>2015</v>
      </c>
      <c r="H118" s="767" t="str">
        <f>Etiquettes!$C$8</f>
        <v>France entière</v>
      </c>
      <c r="I118" s="767" t="str">
        <f t="shared" si="5"/>
        <v>Exportations de Champignons non-cultivés</v>
      </c>
      <c r="K118" s="123" t="s">
        <v>2508</v>
      </c>
      <c r="L118" s="767" t="str" cm="1">
        <f t="array" aca="1" ref="L118" ca="1">[1]!NOM_FEUILLE('Comext - EUROSTAT'!$A$1)</f>
        <v>Comext - EUROSTAT</v>
      </c>
      <c r="M118" s="766" t="str">
        <f>Etiquettes!$H$16</f>
        <v>Volume</v>
      </c>
      <c r="N118" s="768" t="str">
        <f t="shared" si="4"/>
        <v>Exportations de Champignons non-cultivés</v>
      </c>
      <c r="O118" s="766" t="str">
        <f>Etiquettes!$H$20</f>
        <v>Fiable</v>
      </c>
      <c r="P118" s="766" t="str">
        <f>Etiquettes!$H$21</f>
        <v>Données collectées</v>
      </c>
      <c r="Q118" s="766" t="str">
        <f>Etiquettes!$H$22</f>
        <v>Donnée collectée (valeur du flux ou coefficient)</v>
      </c>
      <c r="R118" s="120"/>
      <c r="S118" s="915"/>
    </row>
    <row r="119" spans="1:19">
      <c r="A119" s="116" t="str">
        <v>Truffes</v>
      </c>
      <c r="B119" s="116" t="str">
        <f>Secteurs!$B$29</f>
        <v>Exportations</v>
      </c>
      <c r="C119" s="117">
        <f>SUMIFS('Prétraitement échanges'!$E:$E,'Prétraitement échanges'!$A:$A,A119)</f>
        <v>3.0626E-2</v>
      </c>
      <c r="E119" s="119" t="str">
        <f>Etiquettes!$C$10</f>
        <v>kt</v>
      </c>
      <c r="F119" s="767" t="str">
        <f>Etiquettes!$C$7</f>
        <v>Fruits et légumes (hors pommes de terre)</v>
      </c>
      <c r="G119" s="119">
        <f>Etiquettes!$H$9</f>
        <v>2015</v>
      </c>
      <c r="H119" s="767" t="str">
        <f>Etiquettes!$C$8</f>
        <v>France entière</v>
      </c>
      <c r="I119" s="767" t="str">
        <f t="shared" si="5"/>
        <v>Exportations de Truffes</v>
      </c>
      <c r="K119" s="123" t="s">
        <v>2508</v>
      </c>
      <c r="L119" s="767" t="str" cm="1">
        <f t="array" aca="1" ref="L119" ca="1">[1]!NOM_FEUILLE('Comext - EUROSTAT'!$A$1)</f>
        <v>Comext - EUROSTAT</v>
      </c>
      <c r="M119" s="766" t="str">
        <f>Etiquettes!$H$16</f>
        <v>Volume</v>
      </c>
      <c r="N119" s="768" t="str">
        <f t="shared" si="4"/>
        <v>Exportations de Truffes = 0 kt (Douanes - Eurostat)</v>
      </c>
      <c r="O119" s="766" t="str">
        <f>Etiquettes!$H$20</f>
        <v>Fiable</v>
      </c>
      <c r="P119" s="766" t="str">
        <f>Etiquettes!$H$21</f>
        <v>Données collectées</v>
      </c>
      <c r="Q119" s="766" t="str">
        <f>Etiquettes!$H$22</f>
        <v>Donnée collectée (valeur du flux ou coefficient)</v>
      </c>
      <c r="R119" s="120"/>
      <c r="S119" s="915"/>
    </row>
    <row r="120" spans="1:19">
      <c r="A120" s="116" t="str">
        <v>Chanterelles</v>
      </c>
      <c r="B120" s="116" t="str">
        <f>Secteurs!$B$29</f>
        <v>Exportations</v>
      </c>
      <c r="C120" s="117">
        <f>SUMIFS('Prétraitement échanges'!$E:$E,'Prétraitement échanges'!$A:$A,A120)</f>
        <v>0.36225799999999997</v>
      </c>
      <c r="E120" s="119" t="str">
        <f>Etiquettes!$C$10</f>
        <v>kt</v>
      </c>
      <c r="F120" s="767" t="str">
        <f>Etiquettes!$C$7</f>
        <v>Fruits et légumes (hors pommes de terre)</v>
      </c>
      <c r="G120" s="119">
        <f>Etiquettes!$H$9</f>
        <v>2015</v>
      </c>
      <c r="H120" s="767" t="str">
        <f>Etiquettes!$C$8</f>
        <v>France entière</v>
      </c>
      <c r="I120" s="767" t="str">
        <f t="shared" si="5"/>
        <v>Exportations de Chanterelles</v>
      </c>
      <c r="K120" s="123" t="s">
        <v>2508</v>
      </c>
      <c r="L120" s="767" t="str" cm="1">
        <f t="array" aca="1" ref="L120" ca="1">[1]!NOM_FEUILLE('Comext - EUROSTAT'!$A$1)</f>
        <v>Comext - EUROSTAT</v>
      </c>
      <c r="M120" s="766" t="str">
        <f>Etiquettes!$H$16</f>
        <v>Volume</v>
      </c>
      <c r="N120" s="768" t="str">
        <f t="shared" si="4"/>
        <v>Exportations de Chanterelles = 0 kt (Douanes - Eurostat)</v>
      </c>
      <c r="O120" s="766" t="str">
        <f>Etiquettes!$H$20</f>
        <v>Fiable</v>
      </c>
      <c r="P120" s="766" t="str">
        <f>Etiquettes!$H$21</f>
        <v>Données collectées</v>
      </c>
      <c r="Q120" s="766" t="str">
        <f>Etiquettes!$H$22</f>
        <v>Donnée collectée (valeur du flux ou coefficient)</v>
      </c>
      <c r="R120" s="120"/>
      <c r="S120" s="915"/>
    </row>
    <row r="121" spans="1:19">
      <c r="A121" s="116" t="str">
        <v>Cèpes</v>
      </c>
      <c r="B121" s="116" t="str">
        <f>Secteurs!$B$29</f>
        <v>Exportations</v>
      </c>
      <c r="C121" s="117">
        <f>SUMIFS('Prétraitement échanges'!$E:$E,'Prétraitement échanges'!$A:$A,A121)</f>
        <v>0.21845100000000003</v>
      </c>
      <c r="E121" s="119" t="str">
        <f>Etiquettes!$C$10</f>
        <v>kt</v>
      </c>
      <c r="F121" s="767" t="str">
        <f>Etiquettes!$C$7</f>
        <v>Fruits et légumes (hors pommes de terre)</v>
      </c>
      <c r="G121" s="119">
        <f>Etiquettes!$H$9</f>
        <v>2015</v>
      </c>
      <c r="H121" s="767" t="str">
        <f>Etiquettes!$C$8</f>
        <v>France entière</v>
      </c>
      <c r="I121" s="767" t="str">
        <f t="shared" si="5"/>
        <v>Exportations de Cèpes</v>
      </c>
      <c r="K121" s="123" t="s">
        <v>2508</v>
      </c>
      <c r="L121" s="767" t="str" cm="1">
        <f t="array" aca="1" ref="L121" ca="1">[1]!NOM_FEUILLE('Comext - EUROSTAT'!$A$1)</f>
        <v>Comext - EUROSTAT</v>
      </c>
      <c r="M121" s="766" t="str">
        <f>Etiquettes!$H$16</f>
        <v>Volume</v>
      </c>
      <c r="N121" s="768" t="str">
        <f t="shared" si="4"/>
        <v>Exportations de Cèpes = 0 kt (Douanes - Eurostat)</v>
      </c>
      <c r="O121" s="766" t="str">
        <f>Etiquettes!$H$20</f>
        <v>Fiable</v>
      </c>
      <c r="P121" s="766" t="str">
        <f>Etiquettes!$H$21</f>
        <v>Données collectées</v>
      </c>
      <c r="Q121" s="766" t="str">
        <f>Etiquettes!$H$22</f>
        <v>Donnée collectée (valeur du flux ou coefficient)</v>
      </c>
      <c r="R121" s="120"/>
      <c r="S121" s="915"/>
    </row>
    <row r="122" spans="1:19">
      <c r="A122" s="116" t="str">
        <v>Autres champignons</v>
      </c>
      <c r="B122" s="116" t="str">
        <f>Secteurs!$B$29</f>
        <v>Exportations</v>
      </c>
      <c r="C122" s="117">
        <f>SUMIFS('Prétraitement échanges'!$E:$E,'Prétraitement échanges'!$A:$A,A122)</f>
        <v>0.88305200000000006</v>
      </c>
      <c r="E122" s="119" t="str">
        <f>Etiquettes!$C$10</f>
        <v>kt</v>
      </c>
      <c r="F122" s="767" t="str">
        <f>Etiquettes!$C$7</f>
        <v>Fruits et légumes (hors pommes de terre)</v>
      </c>
      <c r="G122" s="119">
        <f>Etiquettes!$H$9</f>
        <v>2015</v>
      </c>
      <c r="H122" s="767" t="str">
        <f>Etiquettes!$C$8</f>
        <v>France entière</v>
      </c>
      <c r="I122" s="767" t="str">
        <f t="shared" si="5"/>
        <v>Exportations de Autres champignons</v>
      </c>
      <c r="K122" s="123" t="s">
        <v>2508</v>
      </c>
      <c r="L122" s="767" t="str" cm="1">
        <f t="array" aca="1" ref="L122" ca="1">[1]!NOM_FEUILLE('Comext - EUROSTAT'!$A$1)</f>
        <v>Comext - EUROSTAT</v>
      </c>
      <c r="M122" s="766" t="str">
        <f>Etiquettes!$H$16</f>
        <v>Volume</v>
      </c>
      <c r="N122" s="768" t="str">
        <f t="shared" si="4"/>
        <v>Exportations de Autres champignons = 1 kt (Douanes - Eurostat)</v>
      </c>
      <c r="O122" s="766" t="str">
        <f>Etiquettes!$H$20</f>
        <v>Fiable</v>
      </c>
      <c r="P122" s="766" t="str">
        <f>Etiquettes!$H$21</f>
        <v>Données collectées</v>
      </c>
      <c r="Q122" s="766" t="str">
        <f>Etiquettes!$H$22</f>
        <v>Donnée collectée (valeur du flux ou coefficient)</v>
      </c>
      <c r="R122" s="120"/>
      <c r="S122" s="915"/>
    </row>
    <row r="123" spans="1:19">
      <c r="A123" s="116" t="str">
        <v>Piments et poivrons verts</v>
      </c>
      <c r="B123" s="116" t="str">
        <f>Secteurs!$B$29</f>
        <v>Exportations</v>
      </c>
      <c r="C123" s="117">
        <f>SUMIFS('Prétraitement échanges'!$E:$E,'Prétraitement échanges'!$A:$A,A123)</f>
        <v>43.125855000000001</v>
      </c>
      <c r="E123" s="119" t="str">
        <f>Etiquettes!$C$10</f>
        <v>kt</v>
      </c>
      <c r="F123" s="767" t="str">
        <f>Etiquettes!$C$7</f>
        <v>Fruits et légumes (hors pommes de terre)</v>
      </c>
      <c r="G123" s="119">
        <f>Etiquettes!$H$9</f>
        <v>2015</v>
      </c>
      <c r="H123" s="767" t="str">
        <f>Etiquettes!$C$8</f>
        <v>France entière</v>
      </c>
      <c r="I123" s="767" t="str">
        <f t="shared" si="5"/>
        <v>Exportations de Piments et poivrons verts</v>
      </c>
      <c r="K123" s="123" t="s">
        <v>2508</v>
      </c>
      <c r="L123" s="767" t="str" cm="1">
        <f t="array" aca="1" ref="L123" ca="1">[1]!NOM_FEUILLE('Comext - EUROSTAT'!$A$1)</f>
        <v>Comext - EUROSTAT</v>
      </c>
      <c r="M123" s="766" t="str">
        <f>Etiquettes!$H$16</f>
        <v>Volume</v>
      </c>
      <c r="N123" s="768" t="str">
        <f t="shared" si="4"/>
        <v>Exportations de Piments et poivrons verts = 43 kt (Douanes - Eurostat)</v>
      </c>
      <c r="O123" s="766" t="str">
        <f>Etiquettes!$H$20</f>
        <v>Fiable</v>
      </c>
      <c r="P123" s="766" t="str">
        <f>Etiquettes!$H$21</f>
        <v>Données collectées</v>
      </c>
      <c r="Q123" s="766" t="str">
        <f>Etiquettes!$H$22</f>
        <v>Donnée collectée (valeur du flux ou coefficient)</v>
      </c>
      <c r="R123" s="120"/>
      <c r="S123" s="915"/>
    </row>
    <row r="124" spans="1:19">
      <c r="A124" s="116" t="str">
        <v>Épinards</v>
      </c>
      <c r="B124" s="116" t="str">
        <f>Secteurs!$B$29</f>
        <v>Exportations</v>
      </c>
      <c r="C124" s="117">
        <f>SUMIFS('Prétraitement échanges'!$E:$E,'Prétraitement échanges'!$A:$A,A124)</f>
        <v>4.6991719999999999</v>
      </c>
      <c r="E124" s="119" t="str">
        <f>Etiquettes!$C$10</f>
        <v>kt</v>
      </c>
      <c r="F124" s="767" t="str">
        <f>Etiquettes!$C$7</f>
        <v>Fruits et légumes (hors pommes de terre)</v>
      </c>
      <c r="G124" s="119">
        <f>Etiquettes!$H$9</f>
        <v>2015</v>
      </c>
      <c r="H124" s="767" t="str">
        <f>Etiquettes!$C$8</f>
        <v>France entière</v>
      </c>
      <c r="I124" s="767" t="str">
        <f t="shared" si="5"/>
        <v>Exportations de Épinards</v>
      </c>
      <c r="K124" s="123" t="s">
        <v>2508</v>
      </c>
      <c r="L124" s="767" t="str" cm="1">
        <f t="array" aca="1" ref="L124" ca="1">[1]!NOM_FEUILLE('Comext - EUROSTAT'!$A$1)</f>
        <v>Comext - EUROSTAT</v>
      </c>
      <c r="M124" s="766" t="str">
        <f>Etiquettes!$H$16</f>
        <v>Volume</v>
      </c>
      <c r="N124" s="768" t="str">
        <f t="shared" si="4"/>
        <v>Exportations de Épinards = 5 kt (Douanes - Eurostat)</v>
      </c>
      <c r="O124" s="766" t="str">
        <f>Etiquettes!$H$20</f>
        <v>Fiable</v>
      </c>
      <c r="P124" s="766" t="str">
        <f>Etiquettes!$H$21</f>
        <v>Données collectées</v>
      </c>
      <c r="Q124" s="766" t="str">
        <f>Etiquettes!$H$22</f>
        <v>Donnée collectée (valeur du flux ou coefficient)</v>
      </c>
      <c r="R124" s="120"/>
      <c r="S124" s="915"/>
    </row>
    <row r="125" spans="1:19">
      <c r="A125" s="116" t="str">
        <v>Artichauts</v>
      </c>
      <c r="B125" s="116" t="str">
        <f>Secteurs!$B$29</f>
        <v>Exportations</v>
      </c>
      <c r="C125" s="117">
        <f>SUMIFS('Prétraitement échanges'!$E:$E,'Prétraitement échanges'!$A:$A,A125)</f>
        <v>9.1398299999999999</v>
      </c>
      <c r="E125" s="119" t="str">
        <f>Etiquettes!$C$10</f>
        <v>kt</v>
      </c>
      <c r="F125" s="767" t="str">
        <f>Etiquettes!$C$7</f>
        <v>Fruits et légumes (hors pommes de terre)</v>
      </c>
      <c r="G125" s="119">
        <f>Etiquettes!$H$9</f>
        <v>2015</v>
      </c>
      <c r="H125" s="767" t="str">
        <f>Etiquettes!$C$8</f>
        <v>France entière</v>
      </c>
      <c r="I125" s="767" t="str">
        <f t="shared" si="5"/>
        <v>Exportations de Artichauts</v>
      </c>
      <c r="K125" s="123" t="s">
        <v>2508</v>
      </c>
      <c r="L125" s="767" t="str" cm="1">
        <f t="array" aca="1" ref="L125" ca="1">[1]!NOM_FEUILLE('Comext - EUROSTAT'!$A$1)</f>
        <v>Comext - EUROSTAT</v>
      </c>
      <c r="M125" s="766" t="str">
        <f>Etiquettes!$H$16</f>
        <v>Volume</v>
      </c>
      <c r="N125" s="768" t="str">
        <f t="shared" si="4"/>
        <v>Exportations de Artichauts = 9 kt (Douanes - Eurostat)</v>
      </c>
      <c r="O125" s="766" t="str">
        <f>Etiquettes!$H$20</f>
        <v>Fiable</v>
      </c>
      <c r="P125" s="766" t="str">
        <f>Etiquettes!$H$21</f>
        <v>Données collectées</v>
      </c>
      <c r="Q125" s="766" t="str">
        <f>Etiquettes!$H$22</f>
        <v>Donnée collectée (valeur du flux ou coefficient)</v>
      </c>
      <c r="R125" s="120"/>
      <c r="S125" s="915"/>
    </row>
    <row r="126" spans="1:19">
      <c r="A126" s="116" t="str">
        <v>Courgette</v>
      </c>
      <c r="B126" s="116" t="str">
        <f>Secteurs!$B$29</f>
        <v>Exportations</v>
      </c>
      <c r="C126" s="117">
        <f>SUMIFS('Prétraitement échanges'!$E:$E,'Prétraitement échanges'!$A:$A,A126)</f>
        <v>21.380575</v>
      </c>
      <c r="E126" s="119" t="str">
        <f>Etiquettes!$C$10</f>
        <v>kt</v>
      </c>
      <c r="F126" s="767" t="str">
        <f>Etiquettes!$C$7</f>
        <v>Fruits et légumes (hors pommes de terre)</v>
      </c>
      <c r="G126" s="119">
        <f>Etiquettes!$H$9</f>
        <v>2015</v>
      </c>
      <c r="H126" s="767" t="str">
        <f>Etiquettes!$C$8</f>
        <v>France entière</v>
      </c>
      <c r="I126" s="767" t="str">
        <f t="shared" si="5"/>
        <v>Exportations de Courgette</v>
      </c>
      <c r="K126" s="123" t="s">
        <v>2508</v>
      </c>
      <c r="L126" s="767" t="str" cm="1">
        <f t="array" aca="1" ref="L126" ca="1">[1]!NOM_FEUILLE('Comext - EUROSTAT'!$A$1)</f>
        <v>Comext - EUROSTAT</v>
      </c>
      <c r="M126" s="766" t="str">
        <f>Etiquettes!$H$16</f>
        <v>Volume</v>
      </c>
      <c r="N126" s="768" t="str">
        <f t="shared" si="4"/>
        <v>Exportations de Courgette = 21 kt (Douanes - Eurostat)</v>
      </c>
      <c r="O126" s="766" t="str">
        <f>Etiquettes!$H$20</f>
        <v>Fiable</v>
      </c>
      <c r="P126" s="766" t="str">
        <f>Etiquettes!$H$21</f>
        <v>Données collectées</v>
      </c>
      <c r="Q126" s="766" t="str">
        <f>Etiquettes!$H$22</f>
        <v>Donnée collectée (valeur du flux ou coefficient)</v>
      </c>
      <c r="R126" s="120"/>
      <c r="S126" s="915"/>
    </row>
    <row r="127" spans="1:19">
      <c r="A127" s="116" t="str">
        <v>Autres citrouilles [Courge], potirons, n.c.a.</v>
      </c>
      <c r="B127" s="116" t="str">
        <f>Secteurs!$B$29</f>
        <v>Exportations</v>
      </c>
      <c r="C127" s="117">
        <f>SUMIFS('Prétraitement échanges'!$E:$E,'Prétraitement échanges'!$A:$A,A127)</f>
        <v>8.441491000000001</v>
      </c>
      <c r="E127" s="119" t="str">
        <f>Etiquettes!$C$10</f>
        <v>kt</v>
      </c>
      <c r="F127" s="767" t="str">
        <f>Etiquettes!$C$7</f>
        <v>Fruits et légumes (hors pommes de terre)</v>
      </c>
      <c r="G127" s="119">
        <f>Etiquettes!$H$9</f>
        <v>2015</v>
      </c>
      <c r="H127" s="767" t="str">
        <f>Etiquettes!$C$8</f>
        <v>France entière</v>
      </c>
      <c r="I127" s="767" t="str">
        <f t="shared" si="5"/>
        <v>Exportations de Autres citrouilles [Courge], potirons, n.c.a.</v>
      </c>
      <c r="K127" s="123" t="s">
        <v>2508</v>
      </c>
      <c r="L127" s="767" t="str" cm="1">
        <f t="array" aca="1" ref="L127" ca="1">[1]!NOM_FEUILLE('Comext - EUROSTAT'!$A$1)</f>
        <v>Comext - EUROSTAT</v>
      </c>
      <c r="M127" s="766" t="str">
        <f>Etiquettes!$H$16</f>
        <v>Volume</v>
      </c>
      <c r="N127" s="768" t="str">
        <f t="shared" si="4"/>
        <v>Exportations de Autres citrouilles [Courge], potirons, n.c.a. = 8 kt (Douanes - Eurostat)</v>
      </c>
      <c r="O127" s="766" t="str">
        <f>Etiquettes!$H$20</f>
        <v>Fiable</v>
      </c>
      <c r="P127" s="766" t="str">
        <f>Etiquettes!$H$21</f>
        <v>Données collectées</v>
      </c>
      <c r="Q127" s="766" t="str">
        <f>Etiquettes!$H$22</f>
        <v>Donnée collectée (valeur du flux ou coefficient)</v>
      </c>
      <c r="R127" s="120"/>
      <c r="S127" s="915"/>
    </row>
    <row r="128" spans="1:19">
      <c r="A128" s="116" t="str">
        <v>Salades</v>
      </c>
      <c r="B128" s="116" t="str">
        <f>Secteurs!$B$29</f>
        <v>Exportations</v>
      </c>
      <c r="C128" s="117">
        <f>SUMIFS('Prétraitement échanges'!$E:$E,'Prétraitement échanges'!$A:$A,A128)</f>
        <v>43.625634999999996</v>
      </c>
      <c r="E128" s="119" t="str">
        <f>Etiquettes!$C$10</f>
        <v>kt</v>
      </c>
      <c r="F128" s="767" t="str">
        <f>Etiquettes!$C$7</f>
        <v>Fruits et légumes (hors pommes de terre)</v>
      </c>
      <c r="G128" s="119">
        <f>Etiquettes!$H$9</f>
        <v>2015</v>
      </c>
      <c r="H128" s="767" t="str">
        <f>Etiquettes!$C$8</f>
        <v>France entière</v>
      </c>
      <c r="I128" s="767" t="str">
        <f t="shared" si="5"/>
        <v>Exportations de Salades</v>
      </c>
      <c r="K128" s="123" t="s">
        <v>2508</v>
      </c>
      <c r="L128" s="767" t="str" cm="1">
        <f t="array" aca="1" ref="L128" ca="1">[1]!NOM_FEUILLE('Comext - EUROSTAT'!$A$1)</f>
        <v>Comext - EUROSTAT</v>
      </c>
      <c r="M128" s="766" t="str">
        <f>Etiquettes!$H$16</f>
        <v>Volume</v>
      </c>
      <c r="N128" s="768" t="str">
        <f t="shared" si="4"/>
        <v>Exportations de Salades = 44 kt (Douanes - Eurostat)</v>
      </c>
      <c r="O128" s="766" t="str">
        <f>Etiquettes!$H$20</f>
        <v>Fiable</v>
      </c>
      <c r="P128" s="766" t="str">
        <f>Etiquettes!$H$21</f>
        <v>Données collectées</v>
      </c>
      <c r="Q128" s="766" t="str">
        <f>Etiquettes!$H$22</f>
        <v>Donnée collectée (valeur du flux ou coefficient)</v>
      </c>
      <c r="R128" s="120"/>
      <c r="S128" s="915"/>
    </row>
    <row r="129" spans="1:19">
      <c r="A129" s="116" t="str">
        <v>Bettes et cardes</v>
      </c>
      <c r="B129" s="116" t="str">
        <f>Secteurs!$B$29</f>
        <v>Exportations</v>
      </c>
      <c r="C129" s="117">
        <f>SUMIFS('Prétraitement échanges'!$E:$E,'Prétraitement échanges'!$A:$A,A129)</f>
        <v>0.45278999999999997</v>
      </c>
      <c r="E129" s="119" t="str">
        <f>Etiquettes!$C$10</f>
        <v>kt</v>
      </c>
      <c r="F129" s="767" t="str">
        <f>Etiquettes!$C$7</f>
        <v>Fruits et légumes (hors pommes de terre)</v>
      </c>
      <c r="G129" s="119">
        <f>Etiquettes!$H$9</f>
        <v>2015</v>
      </c>
      <c r="H129" s="767" t="str">
        <f>Etiquettes!$C$8</f>
        <v>France entière</v>
      </c>
      <c r="I129" s="767" t="str">
        <f t="shared" si="5"/>
        <v>Exportations de Bettes et cardes</v>
      </c>
      <c r="K129" s="123" t="s">
        <v>2508</v>
      </c>
      <c r="L129" s="767" t="str" cm="1">
        <f t="array" aca="1" ref="L129" ca="1">[1]!NOM_FEUILLE('Comext - EUROSTAT'!$A$1)</f>
        <v>Comext - EUROSTAT</v>
      </c>
      <c r="M129" s="766" t="str">
        <f>Etiquettes!$H$16</f>
        <v>Volume</v>
      </c>
      <c r="N129" s="768" t="str">
        <f t="shared" si="4"/>
        <v>Exportations de Bettes et cardes = 0 kt (Douanes - Eurostat)</v>
      </c>
      <c r="O129" s="766" t="str">
        <f>Etiquettes!$H$20</f>
        <v>Fiable</v>
      </c>
      <c r="P129" s="766" t="str">
        <f>Etiquettes!$H$21</f>
        <v>Données collectées</v>
      </c>
      <c r="Q129" s="766" t="str">
        <f>Etiquettes!$H$22</f>
        <v>Donnée collectée (valeur du flux ou coefficient)</v>
      </c>
      <c r="R129" s="120"/>
      <c r="S129" s="915"/>
    </row>
    <row r="130" spans="1:19">
      <c r="A130" s="116" t="str">
        <v>Fenouil</v>
      </c>
      <c r="B130" s="116" t="str">
        <f>Secteurs!$B$29</f>
        <v>Exportations</v>
      </c>
      <c r="C130" s="117">
        <f>SUMIFS('Prétraitement échanges'!$E:$E,'Prétraitement échanges'!$A:$A,A130)</f>
        <v>0.90949500000000005</v>
      </c>
      <c r="E130" s="119" t="str">
        <f>Etiquettes!$C$10</f>
        <v>kt</v>
      </c>
      <c r="F130" s="767" t="str">
        <f>Etiquettes!$C$7</f>
        <v>Fruits et légumes (hors pommes de terre)</v>
      </c>
      <c r="G130" s="119">
        <f>Etiquettes!$H$9</f>
        <v>2015</v>
      </c>
      <c r="H130" s="767" t="str">
        <f>Etiquettes!$C$8</f>
        <v>France entière</v>
      </c>
      <c r="I130" s="767" t="str">
        <f t="shared" si="5"/>
        <v>Exportations de Fenouil</v>
      </c>
      <c r="K130" s="123" t="s">
        <v>2508</v>
      </c>
      <c r="L130" s="767" t="str" cm="1">
        <f t="array" aca="1" ref="L130" ca="1">[1]!NOM_FEUILLE('Comext - EUROSTAT'!$A$1)</f>
        <v>Comext - EUROSTAT</v>
      </c>
      <c r="M130" s="766" t="str">
        <f>Etiquettes!$H$16</f>
        <v>Volume</v>
      </c>
      <c r="N130" s="768" t="str">
        <f t="shared" si="4"/>
        <v>Exportations de Fenouil = 1 kt (Douanes - Eurostat)</v>
      </c>
      <c r="O130" s="766" t="str">
        <f>Etiquettes!$H$20</f>
        <v>Fiable</v>
      </c>
      <c r="P130" s="766" t="str">
        <f>Etiquettes!$H$21</f>
        <v>Données collectées</v>
      </c>
      <c r="Q130" s="766" t="str">
        <f>Etiquettes!$H$22</f>
        <v>Donnée collectée (valeur du flux ou coefficient)</v>
      </c>
      <c r="R130" s="120"/>
      <c r="S130" s="915"/>
    </row>
    <row r="131" spans="1:19">
      <c r="A131" s="116" t="str">
        <v>Maïs doux</v>
      </c>
      <c r="B131" s="116" t="str">
        <f>Secteurs!$B$29</f>
        <v>Exportations</v>
      </c>
      <c r="C131" s="117">
        <f>SUMIFS('Prétraitement échanges'!$E:$E,'Prétraitement échanges'!$A:$A,A131)</f>
        <v>7.6631880000000008</v>
      </c>
      <c r="E131" s="119" t="str">
        <f>Etiquettes!$C$10</f>
        <v>kt</v>
      </c>
      <c r="F131" s="767" t="str">
        <f>Etiquettes!$C$7</f>
        <v>Fruits et légumes (hors pommes de terre)</v>
      </c>
      <c r="G131" s="119">
        <f>Etiquettes!$H$9</f>
        <v>2015</v>
      </c>
      <c r="H131" s="767" t="str">
        <f>Etiquettes!$C$8</f>
        <v>France entière</v>
      </c>
      <c r="I131" s="767" t="str">
        <f t="shared" si="5"/>
        <v>Exportations de Maïs doux</v>
      </c>
      <c r="K131" s="123" t="s">
        <v>2508</v>
      </c>
      <c r="L131" s="767" t="str" cm="1">
        <f t="array" aca="1" ref="L131" ca="1">[1]!NOM_FEUILLE('Comext - EUROSTAT'!$A$1)</f>
        <v>Comext - EUROSTAT</v>
      </c>
      <c r="M131" s="766" t="str">
        <f>Etiquettes!$H$16</f>
        <v>Volume</v>
      </c>
      <c r="N131" s="768" t="str">
        <f t="shared" si="4"/>
        <v>Exportations de Maïs doux = 8 kt (Douanes - Eurostat)</v>
      </c>
      <c r="O131" s="766" t="str">
        <f>Etiquettes!$H$20</f>
        <v>Fiable</v>
      </c>
      <c r="P131" s="766" t="str">
        <f>Etiquettes!$H$21</f>
        <v>Données collectées</v>
      </c>
      <c r="Q131" s="766" t="str">
        <f>Etiquettes!$H$22</f>
        <v>Donnée collectée (valeur du flux ou coefficient)</v>
      </c>
      <c r="R131" s="120"/>
      <c r="S131" s="915"/>
    </row>
    <row r="132" spans="1:19">
      <c r="A132" s="116" t="str">
        <v>Manioc</v>
      </c>
      <c r="B132" s="116" t="str">
        <f>Secteurs!$B$29</f>
        <v>Exportations</v>
      </c>
      <c r="C132" s="117">
        <f>SUMIFS('Prétraitement échanges'!$E:$E,'Prétraitement échanges'!$A:$A,A132)</f>
        <v>0.29783899999999996</v>
      </c>
      <c r="E132" s="119" t="str">
        <f>Etiquettes!$C$10</f>
        <v>kt</v>
      </c>
      <c r="F132" s="767" t="str">
        <f>Etiquettes!$C$7</f>
        <v>Fruits et légumes (hors pommes de terre)</v>
      </c>
      <c r="G132" s="119">
        <f>Etiquettes!$H$9</f>
        <v>2015</v>
      </c>
      <c r="H132" s="767" t="str">
        <f>Etiquettes!$C$8</f>
        <v>France entière</v>
      </c>
      <c r="I132" s="767" t="str">
        <f t="shared" si="5"/>
        <v>Exportations de Manioc</v>
      </c>
      <c r="K132" s="123" t="s">
        <v>2508</v>
      </c>
      <c r="L132" s="767" t="str" cm="1">
        <f t="array" aca="1" ref="L132" ca="1">[1]!NOM_FEUILLE('Comext - EUROSTAT'!$A$1)</f>
        <v>Comext - EUROSTAT</v>
      </c>
      <c r="M132" s="766" t="str">
        <f>Etiquettes!$H$16</f>
        <v>Volume</v>
      </c>
      <c r="N132" s="768" t="str">
        <f t="shared" si="4"/>
        <v>Exportations de Manioc = 0 kt (Douanes - Eurostat)</v>
      </c>
      <c r="O132" s="766" t="str">
        <f>Etiquettes!$H$20</f>
        <v>Fiable</v>
      </c>
      <c r="P132" s="766" t="str">
        <f>Etiquettes!$H$21</f>
        <v>Données collectées</v>
      </c>
      <c r="Q132" s="766" t="str">
        <f>Etiquettes!$H$22</f>
        <v>Donnée collectée (valeur du flux ou coefficient)</v>
      </c>
      <c r="R132" s="120"/>
      <c r="S132" s="915"/>
    </row>
    <row r="133" spans="1:19">
      <c r="A133" s="116" t="str">
        <v>Patates douces</v>
      </c>
      <c r="B133" s="116" t="str">
        <f>Secteurs!$B$29</f>
        <v>Exportations</v>
      </c>
      <c r="C133" s="117">
        <f>SUMIFS('Prétraitement échanges'!$E:$E,'Prétraitement échanges'!$A:$A,A133)</f>
        <v>3.335804</v>
      </c>
      <c r="E133" s="119" t="str">
        <f>Etiquettes!$C$10</f>
        <v>kt</v>
      </c>
      <c r="F133" s="767" t="str">
        <f>Etiquettes!$C$7</f>
        <v>Fruits et légumes (hors pommes de terre)</v>
      </c>
      <c r="G133" s="119">
        <f>Etiquettes!$H$9</f>
        <v>2015</v>
      </c>
      <c r="H133" s="767" t="str">
        <f>Etiquettes!$C$8</f>
        <v>France entière</v>
      </c>
      <c r="I133" s="767" t="str">
        <f t="shared" si="5"/>
        <v>Exportations de Patates douces</v>
      </c>
      <c r="K133" s="123" t="s">
        <v>2508</v>
      </c>
      <c r="L133" s="767" t="str" cm="1">
        <f t="array" aca="1" ref="L133" ca="1">[1]!NOM_FEUILLE('Comext - EUROSTAT'!$A$1)</f>
        <v>Comext - EUROSTAT</v>
      </c>
      <c r="M133" s="766" t="str">
        <f>Etiquettes!$H$16</f>
        <v>Volume</v>
      </c>
      <c r="N133" s="768" t="str">
        <f t="shared" si="4"/>
        <v>Exportations de Patates douces = 3 kt (Douanes - Eurostat)</v>
      </c>
      <c r="O133" s="766" t="str">
        <f>Etiquettes!$H$20</f>
        <v>Fiable</v>
      </c>
      <c r="P133" s="766" t="str">
        <f>Etiquettes!$H$21</f>
        <v>Données collectées</v>
      </c>
      <c r="Q133" s="766" t="str">
        <f>Etiquettes!$H$22</f>
        <v>Donnée collectée (valeur du flux ou coefficient)</v>
      </c>
      <c r="R133" s="120"/>
      <c r="S133" s="915"/>
    </row>
    <row r="134" spans="1:19">
      <c r="A134" s="116" t="str">
        <v>Igname</v>
      </c>
      <c r="B134" s="116" t="str">
        <f>Secteurs!$B$29</f>
        <v>Exportations</v>
      </c>
      <c r="C134" s="117">
        <f>SUMIFS('Prétraitement échanges'!$E:$E,'Prétraitement échanges'!$A:$A,A134)</f>
        <v>0.32577</v>
      </c>
      <c r="E134" s="119" t="str">
        <f>Etiquettes!$C$10</f>
        <v>kt</v>
      </c>
      <c r="F134" s="767" t="str">
        <f>Etiquettes!$C$7</f>
        <v>Fruits et légumes (hors pommes de terre)</v>
      </c>
      <c r="G134" s="119">
        <f>Etiquettes!$H$9</f>
        <v>2015</v>
      </c>
      <c r="H134" s="767" t="str">
        <f>Etiquettes!$C$8</f>
        <v>France entière</v>
      </c>
      <c r="I134" s="767" t="str">
        <f t="shared" si="5"/>
        <v>Exportations de Igname</v>
      </c>
      <c r="K134" s="123" t="s">
        <v>2508</v>
      </c>
      <c r="L134" s="767" t="str" cm="1">
        <f t="array" aca="1" ref="L134" ca="1">[1]!NOM_FEUILLE('Comext - EUROSTAT'!$A$1)</f>
        <v>Comext - EUROSTAT</v>
      </c>
      <c r="M134" s="766" t="str">
        <f>Etiquettes!$H$16</f>
        <v>Volume</v>
      </c>
      <c r="N134" s="768" t="str">
        <f t="shared" si="4"/>
        <v>Exportations de Igname = 0 kt (Douanes - Eurostat)</v>
      </c>
      <c r="O134" s="766" t="str">
        <f>Etiquettes!$H$20</f>
        <v>Fiable</v>
      </c>
      <c r="P134" s="766" t="str">
        <f>Etiquettes!$H$21</f>
        <v>Données collectées</v>
      </c>
      <c r="Q134" s="766" t="str">
        <f>Etiquettes!$H$22</f>
        <v>Donnée collectée (valeur du flux ou coefficient)</v>
      </c>
      <c r="R134" s="120"/>
      <c r="S134" s="915"/>
    </row>
    <row r="135" spans="1:19">
      <c r="A135" s="116" t="str">
        <v>Colocases</v>
      </c>
      <c r="B135" s="116" t="str">
        <f>Secteurs!$B$29</f>
        <v>Exportations</v>
      </c>
      <c r="C135" s="117">
        <f>SUMIFS('Prétraitement échanges'!$E:$E,'Prétraitement échanges'!$A:$A,A135)</f>
        <v>1.0400000000000001E-3</v>
      </c>
      <c r="E135" s="119" t="str">
        <f>Etiquettes!$C$10</f>
        <v>kt</v>
      </c>
      <c r="F135" s="767" t="str">
        <f>Etiquettes!$C$7</f>
        <v>Fruits et légumes (hors pommes de terre)</v>
      </c>
      <c r="G135" s="119">
        <f>Etiquettes!$H$9</f>
        <v>2015</v>
      </c>
      <c r="H135" s="767" t="str">
        <f>Etiquettes!$C$8</f>
        <v>France entière</v>
      </c>
      <c r="I135" s="767" t="str">
        <f t="shared" si="5"/>
        <v>Exportations de Colocases</v>
      </c>
      <c r="K135" s="123" t="s">
        <v>2508</v>
      </c>
      <c r="L135" s="767" t="str" cm="1">
        <f t="array" aca="1" ref="L135" ca="1">[1]!NOM_FEUILLE('Comext - EUROSTAT'!$A$1)</f>
        <v>Comext - EUROSTAT</v>
      </c>
      <c r="M135" s="766" t="str">
        <f>Etiquettes!$H$16</f>
        <v>Volume</v>
      </c>
      <c r="N135" s="768" t="str">
        <f t="shared" si="4"/>
        <v>Exportations de Colocases = 0 kt (Douanes - Eurostat)</v>
      </c>
      <c r="O135" s="766" t="str">
        <f>Etiquettes!$H$20</f>
        <v>Fiable</v>
      </c>
      <c r="P135" s="766" t="str">
        <f>Etiquettes!$H$21</f>
        <v>Données collectées</v>
      </c>
      <c r="Q135" s="766" t="str">
        <f>Etiquettes!$H$22</f>
        <v>Donnée collectée (valeur du flux ou coefficient)</v>
      </c>
      <c r="R135" s="120"/>
      <c r="S135" s="915"/>
    </row>
    <row r="136" spans="1:19">
      <c r="A136" s="116" t="str">
        <v>Autres tubercules, n.c.a.</v>
      </c>
      <c r="B136" s="116" t="str">
        <f>Secteurs!$B$29</f>
        <v>Exportations</v>
      </c>
      <c r="C136" s="117">
        <f>SUMIFS('Prétraitement échanges'!$E:$E,'Prétraitement échanges'!$A:$A,A136)</f>
        <v>1.9662350000000002</v>
      </c>
      <c r="E136" s="119" t="str">
        <f>Etiquettes!$C$10</f>
        <v>kt</v>
      </c>
      <c r="F136" s="767" t="str">
        <f>Etiquettes!$C$7</f>
        <v>Fruits et légumes (hors pommes de terre)</v>
      </c>
      <c r="G136" s="119">
        <f>Etiquettes!$H$9</f>
        <v>2015</v>
      </c>
      <c r="H136" s="767" t="str">
        <f>Etiquettes!$C$8</f>
        <v>France entière</v>
      </c>
      <c r="I136" s="767" t="str">
        <f t="shared" si="5"/>
        <v>Exportations de Autres tubercules, n.c.a.</v>
      </c>
      <c r="K136" s="123" t="s">
        <v>2508</v>
      </c>
      <c r="L136" s="767" t="str" cm="1">
        <f t="array" aca="1" ref="L136" ca="1">[1]!NOM_FEUILLE('Comext - EUROSTAT'!$A$1)</f>
        <v>Comext - EUROSTAT</v>
      </c>
      <c r="M136" s="766" t="str">
        <f>Etiquettes!$H$16</f>
        <v>Volume</v>
      </c>
      <c r="N136" s="768" t="str">
        <f t="shared" si="4"/>
        <v>Exportations de Autres tubercules, n.c.a. = 2 kt (Douanes - Eurostat)</v>
      </c>
      <c r="O136" s="766" t="str">
        <f>Etiquettes!$H$20</f>
        <v>Fiable</v>
      </c>
      <c r="P136" s="766" t="str">
        <f>Etiquettes!$H$21</f>
        <v>Données collectées</v>
      </c>
      <c r="Q136" s="766" t="str">
        <f>Etiquettes!$H$22</f>
        <v>Donnée collectée (valeur du flux ou coefficient)</v>
      </c>
      <c r="R136" s="120"/>
      <c r="S136" s="915"/>
    </row>
    <row r="137" spans="1:19">
      <c r="A137" s="116" t="str">
        <v>Noix de coco</v>
      </c>
      <c r="B137" s="116" t="str">
        <f>Secteurs!$B$29</f>
        <v>Exportations</v>
      </c>
      <c r="C137" s="117">
        <f>SUMIFS('Prétraitement échanges'!$E:$E,'Prétraitement échanges'!$A:$A,A137)</f>
        <v>2.9155540000000002</v>
      </c>
      <c r="E137" s="119" t="str">
        <f>Etiquettes!$C$10</f>
        <v>kt</v>
      </c>
      <c r="F137" s="767" t="str">
        <f>Etiquettes!$C$7</f>
        <v>Fruits et légumes (hors pommes de terre)</v>
      </c>
      <c r="G137" s="119">
        <f>Etiquettes!$H$9</f>
        <v>2015</v>
      </c>
      <c r="H137" s="767" t="str">
        <f>Etiquettes!$C$8</f>
        <v>France entière</v>
      </c>
      <c r="I137" s="767" t="str">
        <f t="shared" si="5"/>
        <v>Exportations de Noix de coco</v>
      </c>
      <c r="K137" s="123" t="s">
        <v>2508</v>
      </c>
      <c r="L137" s="767" t="str" cm="1">
        <f t="array" aca="1" ref="L137" ca="1">[1]!NOM_FEUILLE('Comext - EUROSTAT'!$A$1)</f>
        <v>Comext - EUROSTAT</v>
      </c>
      <c r="M137" s="766" t="str">
        <f>Etiquettes!$H$16</f>
        <v>Volume</v>
      </c>
      <c r="N137" s="768" t="str">
        <f t="shared" si="4"/>
        <v>Exportations de Noix de coco = 3 kt (Douanes - Eurostat)</v>
      </c>
      <c r="O137" s="766" t="str">
        <f>Etiquettes!$H$20</f>
        <v>Fiable</v>
      </c>
      <c r="P137" s="766" t="str">
        <f>Etiquettes!$H$21</f>
        <v>Données collectées</v>
      </c>
      <c r="Q137" s="766" t="str">
        <f>Etiquettes!$H$22</f>
        <v>Donnée collectée (valeur du flux ou coefficient)</v>
      </c>
      <c r="R137" s="120"/>
      <c r="S137" s="915"/>
    </row>
    <row r="138" spans="1:19">
      <c r="A138" s="116" t="str">
        <v>Noix du Brésil</v>
      </c>
      <c r="B138" s="116" t="str">
        <f>Secteurs!$B$29</f>
        <v>Exportations</v>
      </c>
      <c r="C138" s="117">
        <f>SUMIFS('Prétraitement échanges'!$E:$E,'Prétraitement échanges'!$A:$A,A138)</f>
        <v>8.7080000000000005E-2</v>
      </c>
      <c r="E138" s="119" t="str">
        <f>Etiquettes!$C$10</f>
        <v>kt</v>
      </c>
      <c r="F138" s="767" t="str">
        <f>Etiquettes!$C$7</f>
        <v>Fruits et légumes (hors pommes de terre)</v>
      </c>
      <c r="G138" s="119">
        <f>Etiquettes!$H$9</f>
        <v>2015</v>
      </c>
      <c r="H138" s="767" t="str">
        <f>Etiquettes!$C$8</f>
        <v>France entière</v>
      </c>
      <c r="I138" s="767" t="str">
        <f t="shared" si="5"/>
        <v>Exportations de Noix du Brésil</v>
      </c>
      <c r="K138" s="123" t="s">
        <v>2508</v>
      </c>
      <c r="L138" s="767" t="str" cm="1">
        <f t="array" aca="1" ref="L138" ca="1">[1]!NOM_FEUILLE('Comext - EUROSTAT'!$A$1)</f>
        <v>Comext - EUROSTAT</v>
      </c>
      <c r="M138" s="766" t="str">
        <f>Etiquettes!$H$16</f>
        <v>Volume</v>
      </c>
      <c r="N138" s="768" t="str">
        <f t="shared" si="4"/>
        <v>Exportations de Noix du Brésil = 0 kt (Douanes - Eurostat)</v>
      </c>
      <c r="O138" s="766" t="str">
        <f>Etiquettes!$H$20</f>
        <v>Fiable</v>
      </c>
      <c r="P138" s="766" t="str">
        <f>Etiquettes!$H$21</f>
        <v>Données collectées</v>
      </c>
      <c r="Q138" s="766" t="str">
        <f>Etiquettes!$H$22</f>
        <v>Donnée collectée (valeur du flux ou coefficient)</v>
      </c>
      <c r="R138" s="120"/>
      <c r="S138" s="915"/>
    </row>
    <row r="139" spans="1:19">
      <c r="A139" s="116" t="str">
        <v>Noix de cajou</v>
      </c>
      <c r="B139" s="116" t="str">
        <f>Secteurs!$B$29</f>
        <v>Exportations</v>
      </c>
      <c r="C139" s="117">
        <f>SUMIFS('Prétraitement échanges'!$E:$E,'Prétraitement échanges'!$A:$A,A139)</f>
        <v>0.22393800000000003</v>
      </c>
      <c r="E139" s="119" t="str">
        <f>Etiquettes!$C$10</f>
        <v>kt</v>
      </c>
      <c r="F139" s="767" t="str">
        <f>Etiquettes!$C$7</f>
        <v>Fruits et légumes (hors pommes de terre)</v>
      </c>
      <c r="G139" s="119">
        <f>Etiquettes!$H$9</f>
        <v>2015</v>
      </c>
      <c r="H139" s="767" t="str">
        <f>Etiquettes!$C$8</f>
        <v>France entière</v>
      </c>
      <c r="I139" s="767" t="str">
        <f t="shared" si="5"/>
        <v>Exportations de Noix de cajou</v>
      </c>
      <c r="K139" s="123" t="s">
        <v>2508</v>
      </c>
      <c r="L139" s="767" t="str" cm="1">
        <f t="array" aca="1" ref="L139" ca="1">[1]!NOM_FEUILLE('Comext - EUROSTAT'!$A$1)</f>
        <v>Comext - EUROSTAT</v>
      </c>
      <c r="M139" s="766" t="str">
        <f>Etiquettes!$H$16</f>
        <v>Volume</v>
      </c>
      <c r="N139" s="768" t="str">
        <f t="shared" si="4"/>
        <v>Exportations de Noix de cajou = 0 kt (Douanes - Eurostat)</v>
      </c>
      <c r="O139" s="766" t="str">
        <f>Etiquettes!$H$20</f>
        <v>Fiable</v>
      </c>
      <c r="P139" s="766" t="str">
        <f>Etiquettes!$H$21</f>
        <v>Données collectées</v>
      </c>
      <c r="Q139" s="766" t="str">
        <f>Etiquettes!$H$22</f>
        <v>Donnée collectée (valeur du flux ou coefficient)</v>
      </c>
      <c r="R139" s="120"/>
      <c r="S139" s="915"/>
    </row>
    <row r="140" spans="1:19">
      <c r="A140" s="116" t="str">
        <v>Amandes</v>
      </c>
      <c r="B140" s="116" t="str">
        <f>Secteurs!$B$29</f>
        <v>Exportations</v>
      </c>
      <c r="C140" s="117">
        <f>SUMIFS('Prétraitement échanges'!$E:$E,'Prétraitement échanges'!$A:$A,A140)</f>
        <v>1.928337</v>
      </c>
      <c r="E140" s="119" t="str">
        <f>Etiquettes!$C$10</f>
        <v>kt</v>
      </c>
      <c r="F140" s="767" t="str">
        <f>Etiquettes!$C$7</f>
        <v>Fruits et légumes (hors pommes de terre)</v>
      </c>
      <c r="G140" s="119">
        <f>Etiquettes!$H$9</f>
        <v>2015</v>
      </c>
      <c r="H140" s="767" t="str">
        <f>Etiquettes!$C$8</f>
        <v>France entière</v>
      </c>
      <c r="I140" s="767" t="str">
        <f t="shared" si="5"/>
        <v>Exportations de Amandes</v>
      </c>
      <c r="K140" s="123" t="s">
        <v>2508</v>
      </c>
      <c r="L140" s="767" t="str" cm="1">
        <f t="array" aca="1" ref="L140" ca="1">[1]!NOM_FEUILLE('Comext - EUROSTAT'!$A$1)</f>
        <v>Comext - EUROSTAT</v>
      </c>
      <c r="M140" s="766" t="str">
        <f>Etiquettes!$H$16</f>
        <v>Volume</v>
      </c>
      <c r="N140" s="768" t="str">
        <f t="shared" si="4"/>
        <v>Exportations de Amandes = 2 kt (Douanes - Eurostat)</v>
      </c>
      <c r="O140" s="766" t="str">
        <f>Etiquettes!$H$20</f>
        <v>Fiable</v>
      </c>
      <c r="P140" s="766" t="str">
        <f>Etiquettes!$H$21</f>
        <v>Données collectées</v>
      </c>
      <c r="Q140" s="766" t="str">
        <f>Etiquettes!$H$22</f>
        <v>Donnée collectée (valeur du flux ou coefficient)</v>
      </c>
      <c r="R140" s="120"/>
      <c r="S140" s="915"/>
    </row>
    <row r="141" spans="1:19">
      <c r="A141" s="116" t="str">
        <v>Noisettes</v>
      </c>
      <c r="B141" s="116" t="str">
        <f>Secteurs!$B$29</f>
        <v>Exportations</v>
      </c>
      <c r="C141" s="117">
        <f>SUMIFS('Prétraitement échanges'!$E:$E,'Prétraitement échanges'!$A:$A,A141)</f>
        <v>3.1283099999999999</v>
      </c>
      <c r="E141" s="119" t="str">
        <f>Etiquettes!$C$10</f>
        <v>kt</v>
      </c>
      <c r="F141" s="767" t="str">
        <f>Etiquettes!$C$7</f>
        <v>Fruits et légumes (hors pommes de terre)</v>
      </c>
      <c r="G141" s="119">
        <f>Etiquettes!$H$9</f>
        <v>2015</v>
      </c>
      <c r="H141" s="767" t="str">
        <f>Etiquettes!$C$8</f>
        <v>France entière</v>
      </c>
      <c r="I141" s="767" t="str">
        <f t="shared" si="5"/>
        <v>Exportations de Noisettes</v>
      </c>
      <c r="K141" s="123" t="s">
        <v>2508</v>
      </c>
      <c r="L141" s="767" t="str" cm="1">
        <f t="array" aca="1" ref="L141" ca="1">[1]!NOM_FEUILLE('Comext - EUROSTAT'!$A$1)</f>
        <v>Comext - EUROSTAT</v>
      </c>
      <c r="M141" s="766" t="str">
        <f>Etiquettes!$H$16</f>
        <v>Volume</v>
      </c>
      <c r="N141" s="768" t="str">
        <f t="shared" si="4"/>
        <v>Exportations de Noisettes = 3 kt (Douanes - Eurostat)</v>
      </c>
      <c r="O141" s="766" t="str">
        <f>Etiquettes!$H$20</f>
        <v>Fiable</v>
      </c>
      <c r="P141" s="766" t="str">
        <f>Etiquettes!$H$21</f>
        <v>Données collectées</v>
      </c>
      <c r="Q141" s="766" t="str">
        <f>Etiquettes!$H$22</f>
        <v>Donnée collectée (valeur du flux ou coefficient)</v>
      </c>
      <c r="R141" s="120"/>
      <c r="S141" s="915"/>
    </row>
    <row r="142" spans="1:19">
      <c r="A142" s="116" t="str">
        <v>Noix</v>
      </c>
      <c r="B142" s="116" t="str">
        <f>Secteurs!$B$29</f>
        <v>Exportations</v>
      </c>
      <c r="C142" s="117">
        <f>SUMIFS('Prétraitement échanges'!$E:$E,'Prétraitement échanges'!$A:$A,A142)</f>
        <v>28.158182000000004</v>
      </c>
      <c r="E142" s="119" t="str">
        <f>Etiquettes!$C$10</f>
        <v>kt</v>
      </c>
      <c r="F142" s="767" t="str">
        <f>Etiquettes!$C$7</f>
        <v>Fruits et légumes (hors pommes de terre)</v>
      </c>
      <c r="G142" s="119">
        <f>Etiquettes!$H$9</f>
        <v>2015</v>
      </c>
      <c r="H142" s="767" t="str">
        <f>Etiquettes!$C$8</f>
        <v>France entière</v>
      </c>
      <c r="I142" s="767" t="str">
        <f t="shared" si="5"/>
        <v>Exportations de Noix</v>
      </c>
      <c r="K142" s="123" t="s">
        <v>2508</v>
      </c>
      <c r="L142" s="767" t="str" cm="1">
        <f t="array" aca="1" ref="L142" ca="1">[1]!NOM_FEUILLE('Comext - EUROSTAT'!$A$1)</f>
        <v>Comext - EUROSTAT</v>
      </c>
      <c r="M142" s="766" t="str">
        <f>Etiquettes!$H$16</f>
        <v>Volume</v>
      </c>
      <c r="N142" s="768" t="str">
        <f t="shared" si="4"/>
        <v>Exportations de Noix = 28 kt (Douanes - Eurostat)</v>
      </c>
      <c r="O142" s="766" t="str">
        <f>Etiquettes!$H$20</f>
        <v>Fiable</v>
      </c>
      <c r="P142" s="766" t="str">
        <f>Etiquettes!$H$21</f>
        <v>Données collectées</v>
      </c>
      <c r="Q142" s="766" t="str">
        <f>Etiquettes!$H$22</f>
        <v>Donnée collectée (valeur du flux ou coefficient)</v>
      </c>
      <c r="R142" s="120"/>
      <c r="S142" s="915"/>
    </row>
    <row r="143" spans="1:19">
      <c r="A143" s="116" t="str">
        <v>Châtaignes et marrons</v>
      </c>
      <c r="B143" s="116" t="str">
        <f>Secteurs!$B$29</f>
        <v>Exportations</v>
      </c>
      <c r="C143" s="117">
        <f>SUMIFS('Prétraitement échanges'!$E:$E,'Prétraitement échanges'!$A:$A,A143)</f>
        <v>4.0426669999999998</v>
      </c>
      <c r="E143" s="119" t="str">
        <f>Etiquettes!$C$10</f>
        <v>kt</v>
      </c>
      <c r="F143" s="767" t="str">
        <f>Etiquettes!$C$7</f>
        <v>Fruits et légumes (hors pommes de terre)</v>
      </c>
      <c r="G143" s="119">
        <f>Etiquettes!$H$9</f>
        <v>2015</v>
      </c>
      <c r="H143" s="767" t="str">
        <f>Etiquettes!$C$8</f>
        <v>France entière</v>
      </c>
      <c r="I143" s="767" t="str">
        <f t="shared" si="5"/>
        <v>Exportations de Châtaignes et marrons</v>
      </c>
      <c r="K143" s="123" t="s">
        <v>2508</v>
      </c>
      <c r="L143" s="767" t="str" cm="1">
        <f t="array" aca="1" ref="L143" ca="1">[1]!NOM_FEUILLE('Comext - EUROSTAT'!$A$1)</f>
        <v>Comext - EUROSTAT</v>
      </c>
      <c r="M143" s="766" t="str">
        <f>Etiquettes!$H$16</f>
        <v>Volume</v>
      </c>
      <c r="N143" s="768" t="str">
        <f t="shared" si="4"/>
        <v>Exportations de Châtaignes et marrons = 4 kt (Douanes - Eurostat)</v>
      </c>
      <c r="O143" s="766" t="str">
        <f>Etiquettes!$H$20</f>
        <v>Fiable</v>
      </c>
      <c r="P143" s="766" t="str">
        <f>Etiquettes!$H$21</f>
        <v>Données collectées</v>
      </c>
      <c r="Q143" s="766" t="str">
        <f>Etiquettes!$H$22</f>
        <v>Donnée collectée (valeur du flux ou coefficient)</v>
      </c>
      <c r="R143" s="120"/>
      <c r="S143" s="915"/>
    </row>
    <row r="144" spans="1:19">
      <c r="A144" s="116" t="str">
        <v>Pistaches</v>
      </c>
      <c r="B144" s="116" t="str">
        <f>Secteurs!$B$29</f>
        <v>Exportations</v>
      </c>
      <c r="C144" s="117">
        <f>SUMIFS('Prétraitement échanges'!$E:$E,'Prétraitement échanges'!$A:$A,A144)</f>
        <v>0.31476900000000002</v>
      </c>
      <c r="E144" s="119" t="str">
        <f>Etiquettes!$C$10</f>
        <v>kt</v>
      </c>
      <c r="F144" s="767" t="str">
        <f>Etiquettes!$C$7</f>
        <v>Fruits et légumes (hors pommes de terre)</v>
      </c>
      <c r="G144" s="119">
        <f>Etiquettes!$H$9</f>
        <v>2015</v>
      </c>
      <c r="H144" s="767" t="str">
        <f>Etiquettes!$C$8</f>
        <v>France entière</v>
      </c>
      <c r="I144" s="767" t="str">
        <f t="shared" si="5"/>
        <v>Exportations de Pistaches</v>
      </c>
      <c r="K144" s="123" t="s">
        <v>2508</v>
      </c>
      <c r="L144" s="767" t="str" cm="1">
        <f t="array" aca="1" ref="L144" ca="1">[1]!NOM_FEUILLE('Comext - EUROSTAT'!$A$1)</f>
        <v>Comext - EUROSTAT</v>
      </c>
      <c r="M144" s="766" t="str">
        <f>Etiquettes!$H$16</f>
        <v>Volume</v>
      </c>
      <c r="N144" s="768" t="str">
        <f t="shared" si="4"/>
        <v>Exportations de Pistaches = 0 kt (Douanes - Eurostat)</v>
      </c>
      <c r="O144" s="766" t="str">
        <f>Etiquettes!$H$20</f>
        <v>Fiable</v>
      </c>
      <c r="P144" s="766" t="str">
        <f>Etiquettes!$H$21</f>
        <v>Données collectées</v>
      </c>
      <c r="Q144" s="766" t="str">
        <f>Etiquettes!$H$22</f>
        <v>Donnée collectée (valeur du flux ou coefficient)</v>
      </c>
      <c r="R144" s="120"/>
      <c r="S144" s="915"/>
    </row>
    <row r="145" spans="1:19">
      <c r="A145" s="116" t="str">
        <v>Noix macadamia</v>
      </c>
      <c r="B145" s="116" t="str">
        <f>Secteurs!$B$29</f>
        <v>Exportations</v>
      </c>
      <c r="C145" s="117">
        <f>SUMIFS('Prétraitement échanges'!$E:$E,'Prétraitement échanges'!$A:$A,A145)</f>
        <v>6.502E-3</v>
      </c>
      <c r="E145" s="119" t="str">
        <f>Etiquettes!$C$10</f>
        <v>kt</v>
      </c>
      <c r="F145" s="767" t="str">
        <f>Etiquettes!$C$7</f>
        <v>Fruits et légumes (hors pommes de terre)</v>
      </c>
      <c r="G145" s="119">
        <f>Etiquettes!$H$9</f>
        <v>2015</v>
      </c>
      <c r="H145" s="767" t="str">
        <f>Etiquettes!$C$8</f>
        <v>France entière</v>
      </c>
      <c r="I145" s="767" t="str">
        <f t="shared" si="5"/>
        <v>Exportations de Noix macadamia</v>
      </c>
      <c r="K145" s="123" t="s">
        <v>2508</v>
      </c>
      <c r="L145" s="767" t="str" cm="1">
        <f t="array" aca="1" ref="L145" ca="1">[1]!NOM_FEUILLE('Comext - EUROSTAT'!$A$1)</f>
        <v>Comext - EUROSTAT</v>
      </c>
      <c r="M145" s="766" t="str">
        <f>Etiquettes!$H$16</f>
        <v>Volume</v>
      </c>
      <c r="N145" s="768" t="str">
        <f t="shared" si="4"/>
        <v>Exportations de Noix macadamia = 0 kt (Douanes - Eurostat)</v>
      </c>
      <c r="O145" s="766" t="str">
        <f>Etiquettes!$H$20</f>
        <v>Fiable</v>
      </c>
      <c r="P145" s="766" t="str">
        <f>Etiquettes!$H$21</f>
        <v>Données collectées</v>
      </c>
      <c r="Q145" s="766" t="str">
        <f>Etiquettes!$H$22</f>
        <v>Donnée collectée (valeur du flux ou coefficient)</v>
      </c>
      <c r="R145" s="120"/>
      <c r="S145" s="915"/>
    </row>
    <row r="146" spans="1:19">
      <c r="A146" s="116" t="str">
        <v>Noix de cola</v>
      </c>
      <c r="B146" s="116" t="str">
        <f>Secteurs!$B$29</f>
        <v>Exportations</v>
      </c>
      <c r="C146" s="117">
        <f>SUMIFS('Prétraitement échanges'!$E:$E,'Prétraitement échanges'!$A:$A,A146)</f>
        <v>1.4866999999999998E-2</v>
      </c>
      <c r="E146" s="119" t="str">
        <f>Etiquettes!$C$10</f>
        <v>kt</v>
      </c>
      <c r="F146" s="767" t="str">
        <f>Etiquettes!$C$7</f>
        <v>Fruits et légumes (hors pommes de terre)</v>
      </c>
      <c r="G146" s="119">
        <f>Etiquettes!$H$9</f>
        <v>2015</v>
      </c>
      <c r="H146" s="767" t="str">
        <f>Etiquettes!$C$8</f>
        <v>France entière</v>
      </c>
      <c r="I146" s="767" t="str">
        <f t="shared" si="5"/>
        <v>Exportations de Noix de cola</v>
      </c>
      <c r="K146" s="123" t="s">
        <v>2508</v>
      </c>
      <c r="L146" s="767" t="str" cm="1">
        <f t="array" aca="1" ref="L146" ca="1">[1]!NOM_FEUILLE('Comext - EUROSTAT'!$A$1)</f>
        <v>Comext - EUROSTAT</v>
      </c>
      <c r="M146" s="766" t="str">
        <f>Etiquettes!$H$16</f>
        <v>Volume</v>
      </c>
      <c r="N146" s="768" t="str">
        <f t="shared" si="4"/>
        <v>Exportations de Noix de cola = 0 kt (Douanes - Eurostat)</v>
      </c>
      <c r="O146" s="766" t="str">
        <f>Etiquettes!$H$20</f>
        <v>Fiable</v>
      </c>
      <c r="P146" s="766" t="str">
        <f>Etiquettes!$H$21</f>
        <v>Données collectées</v>
      </c>
      <c r="Q146" s="766" t="str">
        <f>Etiquettes!$H$22</f>
        <v>Donnée collectée (valeur du flux ou coefficient)</v>
      </c>
      <c r="R146" s="120"/>
      <c r="S146" s="915"/>
    </row>
    <row r="147" spans="1:19">
      <c r="A147" s="116" t="str">
        <v>Noix d'arec</v>
      </c>
      <c r="B147" s="116" t="str">
        <f>Secteurs!$B$29</f>
        <v>Exportations</v>
      </c>
      <c r="C147" s="117">
        <f>SUMIFS('Prétraitement échanges'!$E:$E,'Prétraitement échanges'!$A:$A,A147)</f>
        <v>2.63E-4</v>
      </c>
      <c r="E147" s="119" t="str">
        <f>Etiquettes!$C$10</f>
        <v>kt</v>
      </c>
      <c r="F147" s="767" t="str">
        <f>Etiquettes!$C$7</f>
        <v>Fruits et légumes (hors pommes de terre)</v>
      </c>
      <c r="G147" s="119">
        <f>Etiquettes!$H$9</f>
        <v>2015</v>
      </c>
      <c r="H147" s="767" t="str">
        <f>Etiquettes!$C$8</f>
        <v>France entière</v>
      </c>
      <c r="I147" s="767" t="str">
        <f t="shared" si="5"/>
        <v>Exportations de Noix d'arec</v>
      </c>
      <c r="J147" s="767" t="s">
        <v>2514</v>
      </c>
      <c r="K147" s="123" t="s">
        <v>2508</v>
      </c>
      <c r="L147" s="767" t="str" cm="1">
        <f t="array" aca="1" ref="L147" ca="1">[1]!NOM_FEUILLE('Comext - EUROSTAT'!$A$1)</f>
        <v>Comext - EUROSTAT</v>
      </c>
      <c r="M147" s="766" t="str">
        <f>Etiquettes!$H$16</f>
        <v>Volume</v>
      </c>
      <c r="N147" s="768" t="str">
        <f t="shared" si="4"/>
        <v>Exportations de Noix d'arec = 0 kt (Douanes - Eurostat)</v>
      </c>
      <c r="O147" s="766" t="str">
        <f>Etiquettes!$H$20</f>
        <v>Fiable</v>
      </c>
      <c r="P147" s="766" t="str">
        <f>Etiquettes!$H$21</f>
        <v>Données collectées</v>
      </c>
      <c r="Q147" s="766" t="str">
        <f>Etiquettes!$H$22</f>
        <v>Donnée collectée (valeur du flux ou coefficient)</v>
      </c>
      <c r="R147" s="120"/>
      <c r="S147" s="915"/>
    </row>
    <row r="148" spans="1:19">
      <c r="A148" s="116" t="str">
        <v>Autres fruits à coque, n.c.a, n.c.a</v>
      </c>
      <c r="B148" s="116" t="str">
        <f>Secteurs!$B$29</f>
        <v>Exportations</v>
      </c>
      <c r="C148" s="117">
        <f>SUMIFS('Prétraitement échanges'!$E:$E,'Prétraitement échanges'!$A:$A,A148)</f>
        <v>0.48669600000000002</v>
      </c>
      <c r="E148" s="119" t="str">
        <f>Etiquettes!$C$10</f>
        <v>kt</v>
      </c>
      <c r="F148" s="767" t="str">
        <f>Etiquettes!$C$7</f>
        <v>Fruits et légumes (hors pommes de terre)</v>
      </c>
      <c r="G148" s="119">
        <f>Etiquettes!$H$9</f>
        <v>2015</v>
      </c>
      <c r="H148" s="767" t="str">
        <f>Etiquettes!$C$8</f>
        <v>France entière</v>
      </c>
      <c r="I148" s="767" t="str">
        <f t="shared" si="5"/>
        <v>Exportations de Autres fruits à coque, n.c.a, n.c.a</v>
      </c>
      <c r="K148" s="123" t="s">
        <v>2508</v>
      </c>
      <c r="L148" s="767" t="str" cm="1">
        <f t="array" aca="1" ref="L148" ca="1">[1]!NOM_FEUILLE('Comext - EUROSTAT'!$A$1)</f>
        <v>Comext - EUROSTAT</v>
      </c>
      <c r="M148" s="766" t="str">
        <f>Etiquettes!$H$16</f>
        <v>Volume</v>
      </c>
      <c r="N148" s="768" t="str">
        <f t="shared" si="4"/>
        <v>Exportations de Autres fruits à coque, n.c.a, n.c.a = 0 kt (Douanes - Eurostat)</v>
      </c>
      <c r="O148" s="766" t="str">
        <f>Etiquettes!$H$20</f>
        <v>Fiable</v>
      </c>
      <c r="P148" s="766" t="str">
        <f>Etiquettes!$H$21</f>
        <v>Données collectées</v>
      </c>
      <c r="Q148" s="766" t="str">
        <f>Etiquettes!$H$22</f>
        <v>Donnée collectée (valeur du flux ou coefficient)</v>
      </c>
      <c r="R148" s="120"/>
      <c r="S148" s="915"/>
    </row>
    <row r="149" spans="1:19">
      <c r="A149" s="116" t="str">
        <v>Bananes plantains</v>
      </c>
      <c r="B149" s="116" t="str">
        <f>Secteurs!$B$29</f>
        <v>Exportations</v>
      </c>
      <c r="C149" s="117">
        <f>SUMIFS('Prétraitement échanges'!$E:$E,'Prétraitement échanges'!$A:$A,A149)</f>
        <v>0.42964199999999997</v>
      </c>
      <c r="E149" s="119" t="str">
        <f>Etiquettes!$C$10</f>
        <v>kt</v>
      </c>
      <c r="F149" s="767" t="str">
        <f>Etiquettes!$C$7</f>
        <v>Fruits et légumes (hors pommes de terre)</v>
      </c>
      <c r="G149" s="119">
        <f>Etiquettes!$H$9</f>
        <v>2015</v>
      </c>
      <c r="H149" s="767" t="str">
        <f>Etiquettes!$C$8</f>
        <v>France entière</v>
      </c>
      <c r="I149" s="767" t="str">
        <f t="shared" si="5"/>
        <v>Exportations de Bananes plantains</v>
      </c>
      <c r="K149" s="123" t="s">
        <v>2508</v>
      </c>
      <c r="L149" s="767" t="str" cm="1">
        <f t="array" aca="1" ref="L149" ca="1">[1]!NOM_FEUILLE('Comext - EUROSTAT'!$A$1)</f>
        <v>Comext - EUROSTAT</v>
      </c>
      <c r="M149" s="766" t="str">
        <f>Etiquettes!$H$16</f>
        <v>Volume</v>
      </c>
      <c r="N149" s="768" t="str">
        <f t="shared" si="4"/>
        <v>Exportations de Bananes plantains = 0 kt (Douanes - Eurostat)</v>
      </c>
      <c r="O149" s="766" t="str">
        <f>Etiquettes!$H$20</f>
        <v>Fiable</v>
      </c>
      <c r="P149" s="766" t="str">
        <f>Etiquettes!$H$21</f>
        <v>Données collectées</v>
      </c>
      <c r="Q149" s="766" t="str">
        <f>Etiquettes!$H$22</f>
        <v>Donnée collectée (valeur du flux ou coefficient)</v>
      </c>
      <c r="R149" s="120"/>
      <c r="S149" s="915"/>
    </row>
    <row r="150" spans="1:19">
      <c r="A150" s="116" t="str">
        <v>Bananes fruits</v>
      </c>
      <c r="B150" s="116" t="str">
        <f>Secteurs!$B$29</f>
        <v>Exportations</v>
      </c>
      <c r="C150" s="117">
        <f>SUMIFS('Prétraitement échanges'!$E:$E,'Prétraitement échanges'!$A:$A,A150)</f>
        <v>286.77105599999999</v>
      </c>
      <c r="E150" s="119" t="str">
        <f>Etiquettes!$C$10</f>
        <v>kt</v>
      </c>
      <c r="F150" s="767" t="str">
        <f>Etiquettes!$C$7</f>
        <v>Fruits et légumes (hors pommes de terre)</v>
      </c>
      <c r="G150" s="119">
        <f>Etiquettes!$H$9</f>
        <v>2015</v>
      </c>
      <c r="H150" s="767" t="str">
        <f>Etiquettes!$C$8</f>
        <v>France entière</v>
      </c>
      <c r="I150" s="767" t="str">
        <f t="shared" si="5"/>
        <v>Exportations de Bananes fruits</v>
      </c>
      <c r="K150" s="123" t="s">
        <v>2508</v>
      </c>
      <c r="L150" s="767" t="str" cm="1">
        <f t="array" aca="1" ref="L150" ca="1">[1]!NOM_FEUILLE('Comext - EUROSTAT'!$A$1)</f>
        <v>Comext - EUROSTAT</v>
      </c>
      <c r="M150" s="766" t="str">
        <f>Etiquettes!$H$16</f>
        <v>Volume</v>
      </c>
      <c r="N150" s="768" t="str">
        <f t="shared" si="4"/>
        <v>Exportations de Bananes fruits = 287 kt (Douanes - Eurostat)</v>
      </c>
      <c r="O150" s="766" t="str">
        <f>Etiquettes!$H$20</f>
        <v>Fiable</v>
      </c>
      <c r="P150" s="766" t="str">
        <f>Etiquettes!$H$21</f>
        <v>Données collectées</v>
      </c>
      <c r="Q150" s="766" t="str">
        <f>Etiquettes!$H$22</f>
        <v>Donnée collectée (valeur du flux ou coefficient)</v>
      </c>
      <c r="R150" s="120"/>
      <c r="S150" s="915"/>
    </row>
    <row r="151" spans="1:19">
      <c r="A151" s="116" t="str">
        <v>Dattes</v>
      </c>
      <c r="B151" s="116" t="str">
        <f>Secteurs!$B$29</f>
        <v>Exportations</v>
      </c>
      <c r="C151" s="117">
        <f>SUMIFS('Prétraitement échanges'!$E:$E,'Prétraitement échanges'!$A:$A,A151)</f>
        <v>12.418655000000001</v>
      </c>
      <c r="E151" s="119" t="str">
        <f>Etiquettes!$C$10</f>
        <v>kt</v>
      </c>
      <c r="F151" s="767" t="str">
        <f>Etiquettes!$C$7</f>
        <v>Fruits et légumes (hors pommes de terre)</v>
      </c>
      <c r="G151" s="119">
        <f>Etiquettes!$H$9</f>
        <v>2015</v>
      </c>
      <c r="H151" s="767" t="str">
        <f>Etiquettes!$C$8</f>
        <v>France entière</v>
      </c>
      <c r="I151" s="767" t="str">
        <f t="shared" si="5"/>
        <v>Exportations de Dattes</v>
      </c>
      <c r="K151" s="123" t="s">
        <v>2508</v>
      </c>
      <c r="L151" s="767" t="str" cm="1">
        <f t="array" aca="1" ref="L151" ca="1">[1]!NOM_FEUILLE('Comext - EUROSTAT'!$A$1)</f>
        <v>Comext - EUROSTAT</v>
      </c>
      <c r="M151" s="766" t="str">
        <f>Etiquettes!$H$16</f>
        <v>Volume</v>
      </c>
      <c r="N151" s="768" t="str">
        <f t="shared" si="4"/>
        <v>Exportations de Dattes = 12 kt (Douanes - Eurostat)</v>
      </c>
      <c r="O151" s="766" t="str">
        <f>Etiquettes!$H$20</f>
        <v>Fiable</v>
      </c>
      <c r="P151" s="766" t="str">
        <f>Etiquettes!$H$21</f>
        <v>Données collectées</v>
      </c>
      <c r="Q151" s="766" t="str">
        <f>Etiquettes!$H$22</f>
        <v>Donnée collectée (valeur du flux ou coefficient)</v>
      </c>
      <c r="R151" s="120"/>
      <c r="S151" s="915"/>
    </row>
    <row r="152" spans="1:19">
      <c r="A152" s="116" t="str">
        <v>Figues</v>
      </c>
      <c r="B152" s="116" t="str">
        <f>Secteurs!$B$29</f>
        <v>Exportations</v>
      </c>
      <c r="C152" s="117">
        <f>SUMIFS('Prétraitement échanges'!$E:$E,'Prétraitement échanges'!$A:$A,A152)</f>
        <v>2.1525259999999999</v>
      </c>
      <c r="E152" s="119" t="str">
        <f>Etiquettes!$C$10</f>
        <v>kt</v>
      </c>
      <c r="F152" s="767" t="str">
        <f>Etiquettes!$C$7</f>
        <v>Fruits et légumes (hors pommes de terre)</v>
      </c>
      <c r="G152" s="119">
        <f>Etiquettes!$H$9</f>
        <v>2015</v>
      </c>
      <c r="H152" s="767" t="str">
        <f>Etiquettes!$C$8</f>
        <v>France entière</v>
      </c>
      <c r="I152" s="767" t="str">
        <f t="shared" si="5"/>
        <v>Exportations de Figues</v>
      </c>
      <c r="K152" s="123" t="s">
        <v>2508</v>
      </c>
      <c r="L152" s="767" t="str" cm="1">
        <f t="array" aca="1" ref="L152" ca="1">[1]!NOM_FEUILLE('Comext - EUROSTAT'!$A$1)</f>
        <v>Comext - EUROSTAT</v>
      </c>
      <c r="M152" s="766" t="str">
        <f>Etiquettes!$H$16</f>
        <v>Volume</v>
      </c>
      <c r="N152" s="768" t="str">
        <f t="shared" si="4"/>
        <v>Exportations de Figues = 2 kt (Douanes - Eurostat)</v>
      </c>
      <c r="O152" s="766" t="str">
        <f>Etiquettes!$H$20</f>
        <v>Fiable</v>
      </c>
      <c r="P152" s="766" t="str">
        <f>Etiquettes!$H$21</f>
        <v>Données collectées</v>
      </c>
      <c r="Q152" s="766" t="str">
        <f>Etiquettes!$H$22</f>
        <v>Donnée collectée (valeur du flux ou coefficient)</v>
      </c>
      <c r="R152" s="120"/>
      <c r="S152" s="915"/>
    </row>
    <row r="153" spans="1:19">
      <c r="A153" s="116" t="str">
        <v>Ananas</v>
      </c>
      <c r="B153" s="116" t="str">
        <f>Secteurs!$B$29</f>
        <v>Exportations</v>
      </c>
      <c r="C153" s="117">
        <f>SUMIFS('Prétraitement échanges'!$E:$E,'Prétraitement échanges'!$A:$A,A153)</f>
        <v>9.9660600000000006</v>
      </c>
      <c r="E153" s="119" t="str">
        <f>Etiquettes!$C$10</f>
        <v>kt</v>
      </c>
      <c r="F153" s="767" t="str">
        <f>Etiquettes!$C$7</f>
        <v>Fruits et légumes (hors pommes de terre)</v>
      </c>
      <c r="G153" s="119">
        <f>Etiquettes!$H$9</f>
        <v>2015</v>
      </c>
      <c r="H153" s="767" t="str">
        <f>Etiquettes!$C$8</f>
        <v>France entière</v>
      </c>
      <c r="I153" s="767" t="str">
        <f t="shared" si="5"/>
        <v>Exportations de Ananas</v>
      </c>
      <c r="K153" s="123" t="s">
        <v>2508</v>
      </c>
      <c r="L153" s="767" t="str" cm="1">
        <f t="array" aca="1" ref="L153" ca="1">[1]!NOM_FEUILLE('Comext - EUROSTAT'!$A$1)</f>
        <v>Comext - EUROSTAT</v>
      </c>
      <c r="M153" s="766" t="str">
        <f>Etiquettes!$H$16</f>
        <v>Volume</v>
      </c>
      <c r="N153" s="768" t="str">
        <f t="shared" si="4"/>
        <v>Exportations de Ananas = 10 kt (Douanes - Eurostat)</v>
      </c>
      <c r="O153" s="766" t="str">
        <f>Etiquettes!$H$20</f>
        <v>Fiable</v>
      </c>
      <c r="P153" s="766" t="str">
        <f>Etiquettes!$H$21</f>
        <v>Données collectées</v>
      </c>
      <c r="Q153" s="766" t="str">
        <f>Etiquettes!$H$22</f>
        <v>Donnée collectée (valeur du flux ou coefficient)</v>
      </c>
      <c r="R153" s="120"/>
      <c r="S153" s="915"/>
    </row>
    <row r="154" spans="1:19">
      <c r="A154" s="116" t="str">
        <v>Avocats</v>
      </c>
      <c r="B154" s="116" t="str">
        <f>Secteurs!$B$29</f>
        <v>Exportations</v>
      </c>
      <c r="C154" s="117">
        <f>SUMIFS('Prétraitement échanges'!$E:$E,'Prétraitement échanges'!$A:$A,A154)</f>
        <v>19.474285999999999</v>
      </c>
      <c r="E154" s="119" t="str">
        <f>Etiquettes!$C$10</f>
        <v>kt</v>
      </c>
      <c r="F154" s="767" t="str">
        <f>Etiquettes!$C$7</f>
        <v>Fruits et légumes (hors pommes de terre)</v>
      </c>
      <c r="G154" s="119">
        <f>Etiquettes!$H$9</f>
        <v>2015</v>
      </c>
      <c r="H154" s="767" t="str">
        <f>Etiquettes!$C$8</f>
        <v>France entière</v>
      </c>
      <c r="I154" s="767" t="str">
        <f t="shared" si="5"/>
        <v>Exportations de Avocats</v>
      </c>
      <c r="K154" s="123" t="s">
        <v>2508</v>
      </c>
      <c r="L154" s="767" t="str" cm="1">
        <f t="array" aca="1" ref="L154" ca="1">[1]!NOM_FEUILLE('Comext - EUROSTAT'!$A$1)</f>
        <v>Comext - EUROSTAT</v>
      </c>
      <c r="M154" s="766" t="str">
        <f>Etiquettes!$H$16</f>
        <v>Volume</v>
      </c>
      <c r="N154" s="768" t="str">
        <f t="shared" si="4"/>
        <v>Exportations de Avocats = 19 kt (Douanes - Eurostat)</v>
      </c>
      <c r="O154" s="766" t="str">
        <f>Etiquettes!$H$20</f>
        <v>Fiable</v>
      </c>
      <c r="P154" s="766" t="str">
        <f>Etiquettes!$H$21</f>
        <v>Données collectées</v>
      </c>
      <c r="Q154" s="766" t="str">
        <f>Etiquettes!$H$22</f>
        <v>Donnée collectée (valeur du flux ou coefficient)</v>
      </c>
      <c r="R154" s="120"/>
      <c r="S154" s="915"/>
    </row>
    <row r="155" spans="1:19">
      <c r="A155" s="116" t="str">
        <v>Mangue, goyave</v>
      </c>
      <c r="B155" s="116" t="str">
        <f>Secteurs!$B$29</f>
        <v>Exportations</v>
      </c>
      <c r="C155" s="117">
        <f>SUMIFS('Prétraitement échanges'!$E:$E,'Prétraitement échanges'!$A:$A,A155)</f>
        <v>8.4813639999999992</v>
      </c>
      <c r="E155" s="119" t="str">
        <f>Etiquettes!$C$10</f>
        <v>kt</v>
      </c>
      <c r="F155" s="767" t="str">
        <f>Etiquettes!$C$7</f>
        <v>Fruits et légumes (hors pommes de terre)</v>
      </c>
      <c r="G155" s="119">
        <f>Etiquettes!$H$9</f>
        <v>2015</v>
      </c>
      <c r="H155" s="767" t="str">
        <f>Etiquettes!$C$8</f>
        <v>France entière</v>
      </c>
      <c r="I155" s="767" t="str">
        <f t="shared" si="5"/>
        <v>Exportations de Mangue, goyave</v>
      </c>
      <c r="K155" s="123" t="s">
        <v>2508</v>
      </c>
      <c r="L155" s="767" t="str" cm="1">
        <f t="array" aca="1" ref="L155" ca="1">[1]!NOM_FEUILLE('Comext - EUROSTAT'!$A$1)</f>
        <v>Comext - EUROSTAT</v>
      </c>
      <c r="M155" s="766" t="str">
        <f>Etiquettes!$H$16</f>
        <v>Volume</v>
      </c>
      <c r="N155" s="768" t="str">
        <f t="shared" si="4"/>
        <v>Exportations de Mangue, goyave = 8 kt (Douanes - Eurostat)</v>
      </c>
      <c r="O155" s="766" t="str">
        <f>Etiquettes!$H$20</f>
        <v>Fiable</v>
      </c>
      <c r="P155" s="766" t="str">
        <f>Etiquettes!$H$21</f>
        <v>Données collectées</v>
      </c>
      <c r="Q155" s="766" t="str">
        <f>Etiquettes!$H$22</f>
        <v>Donnée collectée (valeur du flux ou coefficient)</v>
      </c>
      <c r="R155" s="120"/>
      <c r="S155" s="915"/>
    </row>
    <row r="156" spans="1:19">
      <c r="A156" s="116" t="str">
        <v>Oranges</v>
      </c>
      <c r="B156" s="116" t="str">
        <f>Secteurs!$B$29</f>
        <v>Exportations</v>
      </c>
      <c r="C156" s="117">
        <f>SUMIFS('Prétraitement échanges'!$E:$E,'Prétraitement échanges'!$A:$A,A156)</f>
        <v>46.592613</v>
      </c>
      <c r="E156" s="119" t="str">
        <f>Etiquettes!$C$10</f>
        <v>kt</v>
      </c>
      <c r="F156" s="767" t="str">
        <f>Etiquettes!$C$7</f>
        <v>Fruits et légumes (hors pommes de terre)</v>
      </c>
      <c r="G156" s="119">
        <f>Etiquettes!$H$9</f>
        <v>2015</v>
      </c>
      <c r="H156" s="767" t="str">
        <f>Etiquettes!$C$8</f>
        <v>France entière</v>
      </c>
      <c r="I156" s="767" t="str">
        <f t="shared" si="5"/>
        <v>Exportations de Oranges</v>
      </c>
      <c r="K156" s="123" t="s">
        <v>2508</v>
      </c>
      <c r="L156" s="767" t="str" cm="1">
        <f t="array" aca="1" ref="L156" ca="1">[1]!NOM_FEUILLE('Comext - EUROSTAT'!$A$1)</f>
        <v>Comext - EUROSTAT</v>
      </c>
      <c r="M156" s="766" t="str">
        <f>Etiquettes!$H$16</f>
        <v>Volume</v>
      </c>
      <c r="N156" s="768" t="str">
        <f t="shared" ref="N156:N219" si="6">_xlfn.CONCAT(I156,IF(OR(ISBLANK(C156),ISERROR(C156)),"",_xlfn.CONCAT(" = ",MROUND(C156,1)," ",E156," (",K156,")")))</f>
        <v>Exportations de Oranges = 47 kt (Douanes - Eurostat)</v>
      </c>
      <c r="O156" s="766" t="str">
        <f>Etiquettes!$H$20</f>
        <v>Fiable</v>
      </c>
      <c r="P156" s="766" t="str">
        <f>Etiquettes!$H$21</f>
        <v>Données collectées</v>
      </c>
      <c r="Q156" s="766" t="str">
        <f>Etiquettes!$H$22</f>
        <v>Donnée collectée (valeur du flux ou coefficient)</v>
      </c>
      <c r="R156" s="120"/>
      <c r="S156" s="915"/>
    </row>
    <row r="157" spans="1:19">
      <c r="A157" s="116" t="str">
        <v>Mandarines et clémentines</v>
      </c>
      <c r="B157" s="116" t="str">
        <f>Secteurs!$B$29</f>
        <v>Exportations</v>
      </c>
      <c r="C157" s="117">
        <f>SUMIFS('Prétraitement échanges'!$E:$E,'Prétraitement échanges'!$A:$A,A157)</f>
        <v>30.751498000000002</v>
      </c>
      <c r="E157" s="119" t="str">
        <f>Etiquettes!$C$10</f>
        <v>kt</v>
      </c>
      <c r="F157" s="767" t="str">
        <f>Etiquettes!$C$7</f>
        <v>Fruits et légumes (hors pommes de terre)</v>
      </c>
      <c r="G157" s="119">
        <f>Etiquettes!$H$9</f>
        <v>2015</v>
      </c>
      <c r="H157" s="767" t="str">
        <f>Etiquettes!$C$8</f>
        <v>France entière</v>
      </c>
      <c r="I157" s="767" t="str">
        <f t="shared" si="5"/>
        <v>Exportations de Mandarines et clémentines</v>
      </c>
      <c r="K157" s="123" t="s">
        <v>2508</v>
      </c>
      <c r="L157" s="767" t="str" cm="1">
        <f t="array" aca="1" ref="L157" ca="1">[1]!NOM_FEUILLE('Comext - EUROSTAT'!$A$1)</f>
        <v>Comext - EUROSTAT</v>
      </c>
      <c r="M157" s="766" t="str">
        <f>Etiquettes!$H$16</f>
        <v>Volume</v>
      </c>
      <c r="N157" s="768" t="str">
        <f t="shared" si="6"/>
        <v>Exportations de Mandarines et clémentines = 31 kt (Douanes - Eurostat)</v>
      </c>
      <c r="O157" s="766" t="str">
        <f>Etiquettes!$H$20</f>
        <v>Fiable</v>
      </c>
      <c r="P157" s="766" t="str">
        <f>Etiquettes!$H$21</f>
        <v>Données collectées</v>
      </c>
      <c r="Q157" s="766" t="str">
        <f>Etiquettes!$H$22</f>
        <v>Donnée collectée (valeur du flux ou coefficient)</v>
      </c>
      <c r="R157" s="120"/>
      <c r="S157" s="915"/>
    </row>
    <row r="158" spans="1:19">
      <c r="A158" s="116" t="str">
        <v>Autres agrumes</v>
      </c>
      <c r="B158" s="116" t="str">
        <f>Secteurs!$B$29</f>
        <v>Exportations</v>
      </c>
      <c r="C158" s="117">
        <f>SUMIFS('Prétraitement échanges'!$E:$E,'Prétraitement échanges'!$A:$A,A158)</f>
        <v>2.7189950000000001</v>
      </c>
      <c r="E158" s="119" t="str">
        <f>Etiquettes!$C$10</f>
        <v>kt</v>
      </c>
      <c r="F158" s="767" t="str">
        <f>Etiquettes!$C$7</f>
        <v>Fruits et légumes (hors pommes de terre)</v>
      </c>
      <c r="G158" s="119">
        <f>Etiquettes!$H$9</f>
        <v>2015</v>
      </c>
      <c r="H158" s="767" t="str">
        <f>Etiquettes!$C$8</f>
        <v>France entière</v>
      </c>
      <c r="I158" s="767" t="str">
        <f t="shared" si="5"/>
        <v>Exportations de Autres agrumes</v>
      </c>
      <c r="K158" s="123" t="s">
        <v>2508</v>
      </c>
      <c r="L158" s="767" t="str" cm="1">
        <f t="array" aca="1" ref="L158" ca="1">[1]!NOM_FEUILLE('Comext - EUROSTAT'!$A$1)</f>
        <v>Comext - EUROSTAT</v>
      </c>
      <c r="M158" s="766" t="str">
        <f>Etiquettes!$H$16</f>
        <v>Volume</v>
      </c>
      <c r="N158" s="768" t="str">
        <f t="shared" si="6"/>
        <v>Exportations de Autres agrumes = 3 kt (Douanes - Eurostat)</v>
      </c>
      <c r="O158" s="766" t="str">
        <f>Etiquettes!$H$20</f>
        <v>Fiable</v>
      </c>
      <c r="P158" s="766" t="str">
        <f>Etiquettes!$H$21</f>
        <v>Données collectées</v>
      </c>
      <c r="Q158" s="766" t="str">
        <f>Etiquettes!$H$22</f>
        <v>Donnée collectée (valeur du flux ou coefficient)</v>
      </c>
      <c r="R158" s="120"/>
      <c r="S158" s="915"/>
    </row>
    <row r="159" spans="1:19">
      <c r="A159" s="116" t="str">
        <v>Pomelos et pamplemousses</v>
      </c>
      <c r="B159" s="116" t="str">
        <f>Secteurs!$B$29</f>
        <v>Exportations</v>
      </c>
      <c r="C159" s="117">
        <f>SUMIFS('Prétraitement échanges'!$E:$E,'Prétraitement échanges'!$A:$A,A159)</f>
        <v>11.217961000000001</v>
      </c>
      <c r="E159" s="119" t="str">
        <f>Etiquettes!$C$10</f>
        <v>kt</v>
      </c>
      <c r="F159" s="767" t="str">
        <f>Etiquettes!$C$7</f>
        <v>Fruits et légumes (hors pommes de terre)</v>
      </c>
      <c r="G159" s="119">
        <f>Etiquettes!$H$9</f>
        <v>2015</v>
      </c>
      <c r="H159" s="767" t="str">
        <f>Etiquettes!$C$8</f>
        <v>France entière</v>
      </c>
      <c r="I159" s="767" t="str">
        <f t="shared" si="5"/>
        <v>Exportations de Pomelos et pamplemousses</v>
      </c>
      <c r="K159" s="123" t="s">
        <v>2508</v>
      </c>
      <c r="L159" s="767" t="str" cm="1">
        <f t="array" aca="1" ref="L159" ca="1">[1]!NOM_FEUILLE('Comext - EUROSTAT'!$A$1)</f>
        <v>Comext - EUROSTAT</v>
      </c>
      <c r="M159" s="766" t="str">
        <f>Etiquettes!$H$16</f>
        <v>Volume</v>
      </c>
      <c r="N159" s="768" t="str">
        <f t="shared" si="6"/>
        <v>Exportations de Pomelos et pamplemousses = 11 kt (Douanes - Eurostat)</v>
      </c>
      <c r="O159" s="766" t="str">
        <f>Etiquettes!$H$20</f>
        <v>Fiable</v>
      </c>
      <c r="P159" s="766" t="str">
        <f>Etiquettes!$H$21</f>
        <v>Données collectées</v>
      </c>
      <c r="Q159" s="766" t="str">
        <f>Etiquettes!$H$22</f>
        <v>Donnée collectée (valeur du flux ou coefficient)</v>
      </c>
      <c r="R159" s="120"/>
      <c r="S159" s="915"/>
    </row>
    <row r="160" spans="1:19">
      <c r="A160" s="116" t="str">
        <v>Citrons et limes</v>
      </c>
      <c r="B160" s="116" t="str">
        <f>Secteurs!$B$29</f>
        <v>Exportations</v>
      </c>
      <c r="C160" s="117">
        <f>SUMIFS('Prétraitement échanges'!$E:$E,'Prétraitement échanges'!$A:$A,A160)</f>
        <v>14.795860000000001</v>
      </c>
      <c r="E160" s="119" t="str">
        <f>Etiquettes!$C$10</f>
        <v>kt</v>
      </c>
      <c r="F160" s="767" t="str">
        <f>Etiquettes!$C$7</f>
        <v>Fruits et légumes (hors pommes de terre)</v>
      </c>
      <c r="G160" s="119">
        <f>Etiquettes!$H$9</f>
        <v>2015</v>
      </c>
      <c r="H160" s="767" t="str">
        <f>Etiquettes!$C$8</f>
        <v>France entière</v>
      </c>
      <c r="I160" s="767" t="str">
        <f t="shared" ref="I160:I187" si="7">"Exportations de "&amp;A160</f>
        <v>Exportations de Citrons et limes</v>
      </c>
      <c r="K160" s="123" t="s">
        <v>2508</v>
      </c>
      <c r="L160" s="767" t="str" cm="1">
        <f t="array" aca="1" ref="L160" ca="1">[1]!NOM_FEUILLE('Comext - EUROSTAT'!$A$1)</f>
        <v>Comext - EUROSTAT</v>
      </c>
      <c r="M160" s="766" t="str">
        <f>Etiquettes!$H$16</f>
        <v>Volume</v>
      </c>
      <c r="N160" s="768" t="str">
        <f t="shared" si="6"/>
        <v>Exportations de Citrons et limes = 15 kt (Douanes - Eurostat)</v>
      </c>
      <c r="O160" s="766" t="str">
        <f>Etiquettes!$H$20</f>
        <v>Fiable</v>
      </c>
      <c r="P160" s="766" t="str">
        <f>Etiquettes!$H$21</f>
        <v>Données collectées</v>
      </c>
      <c r="Q160" s="766" t="str">
        <f>Etiquettes!$H$22</f>
        <v>Donnée collectée (valeur du flux ou coefficient)</v>
      </c>
      <c r="R160" s="120"/>
      <c r="S160" s="915"/>
    </row>
    <row r="161" spans="1:19">
      <c r="A161" s="116" t="str">
        <v>Raisin</v>
      </c>
      <c r="B161" s="116" t="str">
        <f>Secteurs!$B$29</f>
        <v>Exportations</v>
      </c>
      <c r="C161" s="117">
        <f>SUMIFS('Prétraitement échanges'!$E:$E,'Prétraitement échanges'!$A:$A,A161)</f>
        <v>18.447799999999997</v>
      </c>
      <c r="E161" s="119" t="str">
        <f>Etiquettes!$C$10</f>
        <v>kt</v>
      </c>
      <c r="F161" s="767" t="str">
        <f>Etiquettes!$C$7</f>
        <v>Fruits et légumes (hors pommes de terre)</v>
      </c>
      <c r="G161" s="119">
        <f>Etiquettes!$H$9</f>
        <v>2015</v>
      </c>
      <c r="H161" s="767" t="str">
        <f>Etiquettes!$C$8</f>
        <v>France entière</v>
      </c>
      <c r="I161" s="767" t="str">
        <f t="shared" si="7"/>
        <v>Exportations de Raisin</v>
      </c>
      <c r="K161" s="123" t="s">
        <v>2508</v>
      </c>
      <c r="L161" s="767" t="str" cm="1">
        <f t="array" aca="1" ref="L161" ca="1">[1]!NOM_FEUILLE('Comext - EUROSTAT'!$A$1)</f>
        <v>Comext - EUROSTAT</v>
      </c>
      <c r="M161" s="766" t="str">
        <f>Etiquettes!$H$16</f>
        <v>Volume</v>
      </c>
      <c r="N161" s="768" t="str">
        <f t="shared" si="6"/>
        <v>Exportations de Raisin = 18 kt (Douanes - Eurostat)</v>
      </c>
      <c r="O161" s="766" t="str">
        <f>Etiquettes!$H$20</f>
        <v>Fiable</v>
      </c>
      <c r="P161" s="766" t="str">
        <f>Etiquettes!$H$21</f>
        <v>Données collectées</v>
      </c>
      <c r="Q161" s="766" t="str">
        <f>Etiquettes!$H$22</f>
        <v>Donnée collectée (valeur du flux ou coefficient)</v>
      </c>
      <c r="R161" s="120"/>
      <c r="S161" s="915"/>
    </row>
    <row r="162" spans="1:19">
      <c r="A162" s="116" t="str">
        <v>Pastèques</v>
      </c>
      <c r="B162" s="116" t="str">
        <f>Secteurs!$B$29</f>
        <v>Exportations</v>
      </c>
      <c r="C162" s="117">
        <f>SUMIFS('Prétraitement échanges'!$E:$E,'Prétraitement échanges'!$A:$A,A162)</f>
        <v>19.076347999999999</v>
      </c>
      <c r="E162" s="119" t="str">
        <f>Etiquettes!$C$10</f>
        <v>kt</v>
      </c>
      <c r="F162" s="767" t="str">
        <f>Etiquettes!$C$7</f>
        <v>Fruits et légumes (hors pommes de terre)</v>
      </c>
      <c r="G162" s="119">
        <f>Etiquettes!$H$9</f>
        <v>2015</v>
      </c>
      <c r="H162" s="767" t="str">
        <f>Etiquettes!$C$8</f>
        <v>France entière</v>
      </c>
      <c r="I162" s="767" t="str">
        <f t="shared" si="7"/>
        <v>Exportations de Pastèques</v>
      </c>
      <c r="K162" s="123" t="s">
        <v>2508</v>
      </c>
      <c r="L162" s="767" t="str" cm="1">
        <f t="array" aca="1" ref="L162" ca="1">[1]!NOM_FEUILLE('Comext - EUROSTAT'!$A$1)</f>
        <v>Comext - EUROSTAT</v>
      </c>
      <c r="M162" s="766" t="str">
        <f>Etiquettes!$H$16</f>
        <v>Volume</v>
      </c>
      <c r="N162" s="768" t="str">
        <f t="shared" si="6"/>
        <v>Exportations de Pastèques = 19 kt (Douanes - Eurostat)</v>
      </c>
      <c r="O162" s="766" t="str">
        <f>Etiquettes!$H$20</f>
        <v>Fiable</v>
      </c>
      <c r="P162" s="766" t="str">
        <f>Etiquettes!$H$21</f>
        <v>Données collectées</v>
      </c>
      <c r="Q162" s="766" t="str">
        <f>Etiquettes!$H$22</f>
        <v>Donnée collectée (valeur du flux ou coefficient)</v>
      </c>
      <c r="R162" s="120"/>
      <c r="S162" s="915"/>
    </row>
    <row r="163" spans="1:19">
      <c r="A163" s="116" t="str">
        <v>Autres melons</v>
      </c>
      <c r="B163" s="116" t="str">
        <f>Secteurs!$B$29</f>
        <v>Exportations</v>
      </c>
      <c r="C163" s="117">
        <f>SUMIFS('Prétraitement échanges'!$E:$E,'Prétraitement échanges'!$A:$A,A163)</f>
        <v>48.354869000000001</v>
      </c>
      <c r="E163" s="119" t="str">
        <f>Etiquettes!$C$10</f>
        <v>kt</v>
      </c>
      <c r="F163" s="767" t="str">
        <f>Etiquettes!$C$7</f>
        <v>Fruits et légumes (hors pommes de terre)</v>
      </c>
      <c r="G163" s="119">
        <f>Etiquettes!$H$9</f>
        <v>2015</v>
      </c>
      <c r="H163" s="767" t="str">
        <f>Etiquettes!$C$8</f>
        <v>France entière</v>
      </c>
      <c r="I163" s="767" t="str">
        <f t="shared" si="7"/>
        <v>Exportations de Autres melons</v>
      </c>
      <c r="K163" s="123" t="s">
        <v>2508</v>
      </c>
      <c r="L163" s="767" t="str" cm="1">
        <f t="array" aca="1" ref="L163" ca="1">[1]!NOM_FEUILLE('Comext - EUROSTAT'!$A$1)</f>
        <v>Comext - EUROSTAT</v>
      </c>
      <c r="M163" s="766" t="str">
        <f>Etiquettes!$H$16</f>
        <v>Volume</v>
      </c>
      <c r="N163" s="768" t="str">
        <f t="shared" si="6"/>
        <v>Exportations de Autres melons = 48 kt (Douanes - Eurostat)</v>
      </c>
      <c r="O163" s="766" t="str">
        <f>Etiquettes!$H$20</f>
        <v>Fiable</v>
      </c>
      <c r="P163" s="766" t="str">
        <f>Etiquettes!$H$21</f>
        <v>Données collectées</v>
      </c>
      <c r="Q163" s="766" t="str">
        <f>Etiquettes!$H$22</f>
        <v>Donnée collectée (valeur du flux ou coefficient)</v>
      </c>
      <c r="R163" s="120"/>
      <c r="S163" s="915"/>
    </row>
    <row r="164" spans="1:19">
      <c r="A164" s="116" t="str">
        <v>Papaye</v>
      </c>
      <c r="B164" s="116" t="str">
        <f>Secteurs!$B$29</f>
        <v>Exportations</v>
      </c>
      <c r="C164" s="117">
        <f>SUMIFS('Prétraitement échanges'!$E:$E,'Prétraitement échanges'!$A:$A,A164)</f>
        <v>0.199431</v>
      </c>
      <c r="E164" s="119" t="str">
        <f>Etiquettes!$C$10</f>
        <v>kt</v>
      </c>
      <c r="F164" s="767" t="str">
        <f>Etiquettes!$C$7</f>
        <v>Fruits et légumes (hors pommes de terre)</v>
      </c>
      <c r="G164" s="119">
        <f>Etiquettes!$H$9</f>
        <v>2015</v>
      </c>
      <c r="H164" s="767" t="str">
        <f>Etiquettes!$C$8</f>
        <v>France entière</v>
      </c>
      <c r="I164" s="767" t="str">
        <f t="shared" si="7"/>
        <v>Exportations de Papaye</v>
      </c>
      <c r="K164" s="123" t="s">
        <v>2508</v>
      </c>
      <c r="L164" s="767" t="str" cm="1">
        <f t="array" aca="1" ref="L164" ca="1">[1]!NOM_FEUILLE('Comext - EUROSTAT'!$A$1)</f>
        <v>Comext - EUROSTAT</v>
      </c>
      <c r="M164" s="766" t="str">
        <f>Etiquettes!$H$16</f>
        <v>Volume</v>
      </c>
      <c r="N164" s="768" t="str">
        <f t="shared" si="6"/>
        <v>Exportations de Papaye = 0 kt (Douanes - Eurostat)</v>
      </c>
      <c r="O164" s="766" t="str">
        <f>Etiquettes!$H$20</f>
        <v>Fiable</v>
      </c>
      <c r="P164" s="766" t="str">
        <f>Etiquettes!$H$21</f>
        <v>Données collectées</v>
      </c>
      <c r="Q164" s="766" t="str">
        <f>Etiquettes!$H$22</f>
        <v>Donnée collectée (valeur du flux ou coefficient)</v>
      </c>
      <c r="R164" s="120"/>
      <c r="S164" s="915"/>
    </row>
    <row r="165" spans="1:19">
      <c r="A165" s="116" t="str">
        <v>Pommes de table</v>
      </c>
      <c r="B165" s="116" t="str">
        <f>Secteurs!$B$29</f>
        <v>Exportations</v>
      </c>
      <c r="C165" s="117">
        <f>SUMIFS('Prétraitement échanges'!$E:$E,'Prétraitement échanges'!$A:$A,A165)</f>
        <v>634.09480399999995</v>
      </c>
      <c r="E165" s="119" t="str">
        <f>Etiquettes!$C$10</f>
        <v>kt</v>
      </c>
      <c r="F165" s="767" t="str">
        <f>Etiquettes!$C$7</f>
        <v>Fruits et légumes (hors pommes de terre)</v>
      </c>
      <c r="G165" s="119">
        <f>Etiquettes!$H$9</f>
        <v>2015</v>
      </c>
      <c r="H165" s="767" t="str">
        <f>Etiquettes!$C$8</f>
        <v>France entière</v>
      </c>
      <c r="I165" s="767" t="str">
        <f t="shared" si="7"/>
        <v>Exportations de Pommes de table</v>
      </c>
      <c r="K165" s="123" t="s">
        <v>2508</v>
      </c>
      <c r="L165" s="767" t="str" cm="1">
        <f t="array" aca="1" ref="L165" ca="1">[1]!NOM_FEUILLE('Comext - EUROSTAT'!$A$1)</f>
        <v>Comext - EUROSTAT</v>
      </c>
      <c r="M165" s="766" t="str">
        <f>Etiquettes!$H$16</f>
        <v>Volume</v>
      </c>
      <c r="N165" s="768" t="str">
        <f t="shared" si="6"/>
        <v>Exportations de Pommes de table = 634 kt (Douanes - Eurostat)</v>
      </c>
      <c r="O165" s="766" t="str">
        <f>Etiquettes!$H$20</f>
        <v>Fiable</v>
      </c>
      <c r="P165" s="766" t="str">
        <f>Etiquettes!$H$21</f>
        <v>Données collectées</v>
      </c>
      <c r="Q165" s="766" t="str">
        <f>Etiquettes!$H$22</f>
        <v>Donnée collectée (valeur du flux ou coefficient)</v>
      </c>
      <c r="R165" s="120"/>
      <c r="S165" s="915"/>
    </row>
    <row r="166" spans="1:19">
      <c r="A166" s="116" t="str">
        <v>Poires</v>
      </c>
      <c r="B166" s="116" t="str">
        <f>Secteurs!$B$29</f>
        <v>Exportations</v>
      </c>
      <c r="C166" s="117">
        <f>SUMIFS('Prétraitement échanges'!$E:$E,'Prétraitement échanges'!$A:$A,A166)</f>
        <v>24.679404999999999</v>
      </c>
      <c r="E166" s="119" t="str">
        <f>Etiquettes!$C$10</f>
        <v>kt</v>
      </c>
      <c r="F166" s="767" t="str">
        <f>Etiquettes!$C$7</f>
        <v>Fruits et légumes (hors pommes de terre)</v>
      </c>
      <c r="G166" s="119">
        <f>Etiquettes!$H$9</f>
        <v>2015</v>
      </c>
      <c r="H166" s="767" t="str">
        <f>Etiquettes!$C$8</f>
        <v>France entière</v>
      </c>
      <c r="I166" s="767" t="str">
        <f t="shared" si="7"/>
        <v>Exportations de Poires</v>
      </c>
      <c r="K166" s="123" t="s">
        <v>2508</v>
      </c>
      <c r="L166" s="767" t="str" cm="1">
        <f t="array" aca="1" ref="L166" ca="1">[1]!NOM_FEUILLE('Comext - EUROSTAT'!$A$1)</f>
        <v>Comext - EUROSTAT</v>
      </c>
      <c r="M166" s="766" t="str">
        <f>Etiquettes!$H$16</f>
        <v>Volume</v>
      </c>
      <c r="N166" s="768" t="str">
        <f t="shared" si="6"/>
        <v>Exportations de Poires = 25 kt (Douanes - Eurostat)</v>
      </c>
      <c r="O166" s="766" t="str">
        <f>Etiquettes!$H$20</f>
        <v>Fiable</v>
      </c>
      <c r="P166" s="766" t="str">
        <f>Etiquettes!$H$21</f>
        <v>Données collectées</v>
      </c>
      <c r="Q166" s="766" t="str">
        <f>Etiquettes!$H$22</f>
        <v>Donnée collectée (valeur du flux ou coefficient)</v>
      </c>
      <c r="R166" s="120"/>
      <c r="S166" s="915"/>
    </row>
    <row r="167" spans="1:19">
      <c r="A167" s="116" t="str">
        <v>Coings</v>
      </c>
      <c r="B167" s="116" t="str">
        <f>Secteurs!$B$29</f>
        <v>Exportations</v>
      </c>
      <c r="C167" s="117">
        <f>SUMIFS('Prétraitement échanges'!$E:$E,'Prétraitement échanges'!$A:$A,A167)</f>
        <v>3.6875809999999998</v>
      </c>
      <c r="E167" s="119" t="str">
        <f>Etiquettes!$C$10</f>
        <v>kt</v>
      </c>
      <c r="F167" s="767" t="str">
        <f>Etiquettes!$C$7</f>
        <v>Fruits et légumes (hors pommes de terre)</v>
      </c>
      <c r="G167" s="119">
        <f>Etiquettes!$H$9</f>
        <v>2015</v>
      </c>
      <c r="H167" s="767" t="str">
        <f>Etiquettes!$C$8</f>
        <v>France entière</v>
      </c>
      <c r="I167" s="767" t="str">
        <f t="shared" si="7"/>
        <v>Exportations de Coings</v>
      </c>
      <c r="K167" s="123" t="s">
        <v>2508</v>
      </c>
      <c r="L167" s="767" t="str" cm="1">
        <f t="array" aca="1" ref="L167" ca="1">[1]!NOM_FEUILLE('Comext - EUROSTAT'!$A$1)</f>
        <v>Comext - EUROSTAT</v>
      </c>
      <c r="M167" s="766" t="str">
        <f>Etiquettes!$H$16</f>
        <v>Volume</v>
      </c>
      <c r="N167" s="768" t="str">
        <f t="shared" si="6"/>
        <v>Exportations de Coings = 4 kt (Douanes - Eurostat)</v>
      </c>
      <c r="O167" s="766" t="str">
        <f>Etiquettes!$H$20</f>
        <v>Fiable</v>
      </c>
      <c r="P167" s="766" t="str">
        <f>Etiquettes!$H$21</f>
        <v>Données collectées</v>
      </c>
      <c r="Q167" s="766" t="str">
        <f>Etiquettes!$H$22</f>
        <v>Donnée collectée (valeur du flux ou coefficient)</v>
      </c>
      <c r="R167" s="123"/>
      <c r="S167" s="915"/>
    </row>
    <row r="168" spans="1:19">
      <c r="A168" s="116" t="str">
        <v>Abricots</v>
      </c>
      <c r="B168" s="116" t="str">
        <f>Secteurs!$B$29</f>
        <v>Exportations</v>
      </c>
      <c r="C168" s="117">
        <f>SUMIFS('Prétraitement échanges'!$E:$E,'Prétraitement échanges'!$A:$A,A168)</f>
        <v>53.102579000000006</v>
      </c>
      <c r="E168" s="119" t="str">
        <f>Etiquettes!$C$10</f>
        <v>kt</v>
      </c>
      <c r="F168" s="767" t="str">
        <f>Etiquettes!$C$7</f>
        <v>Fruits et légumes (hors pommes de terre)</v>
      </c>
      <c r="G168" s="119">
        <f>Etiquettes!$H$9</f>
        <v>2015</v>
      </c>
      <c r="H168" s="767" t="str">
        <f>Etiquettes!$C$8</f>
        <v>France entière</v>
      </c>
      <c r="I168" s="767" t="str">
        <f t="shared" si="7"/>
        <v>Exportations de Abricots</v>
      </c>
      <c r="K168" s="123" t="s">
        <v>2508</v>
      </c>
      <c r="L168" s="767" t="str" cm="1">
        <f t="array" aca="1" ref="L168" ca="1">[1]!NOM_FEUILLE('Comext - EUROSTAT'!$A$1)</f>
        <v>Comext - EUROSTAT</v>
      </c>
      <c r="M168" s="766" t="str">
        <f>Etiquettes!$H$16</f>
        <v>Volume</v>
      </c>
      <c r="N168" s="768" t="str">
        <f t="shared" si="6"/>
        <v>Exportations de Abricots = 53 kt (Douanes - Eurostat)</v>
      </c>
      <c r="O168" s="766" t="str">
        <f>Etiquettes!$H$20</f>
        <v>Fiable</v>
      </c>
      <c r="P168" s="766" t="str">
        <f>Etiquettes!$H$21</f>
        <v>Données collectées</v>
      </c>
      <c r="Q168" s="766" t="str">
        <f>Etiquettes!$H$22</f>
        <v>Donnée collectée (valeur du flux ou coefficient)</v>
      </c>
      <c r="R168" s="120"/>
      <c r="S168" s="915"/>
    </row>
    <row r="169" spans="1:19">
      <c r="A169" s="116" t="str">
        <v>Cerises</v>
      </c>
      <c r="B169" s="116" t="str">
        <f>Secteurs!$B$29</f>
        <v>Exportations</v>
      </c>
      <c r="C169" s="117">
        <f>SUMIFS('Prétraitement échanges'!$E:$E,'Prétraitement échanges'!$A:$A,A169)</f>
        <v>4.6727090000000002</v>
      </c>
      <c r="E169" s="119" t="str">
        <f>Etiquettes!$C$10</f>
        <v>kt</v>
      </c>
      <c r="F169" s="767" t="str">
        <f>Etiquettes!$C$7</f>
        <v>Fruits et légumes (hors pommes de terre)</v>
      </c>
      <c r="G169" s="119">
        <f>Etiquettes!$H$9</f>
        <v>2015</v>
      </c>
      <c r="H169" s="767" t="str">
        <f>Etiquettes!$C$8</f>
        <v>France entière</v>
      </c>
      <c r="I169" s="767" t="str">
        <f t="shared" si="7"/>
        <v>Exportations de Cerises</v>
      </c>
      <c r="K169" s="123" t="s">
        <v>2508</v>
      </c>
      <c r="L169" s="767" t="str" cm="1">
        <f t="array" aca="1" ref="L169" ca="1">[1]!NOM_FEUILLE('Comext - EUROSTAT'!$A$1)</f>
        <v>Comext - EUROSTAT</v>
      </c>
      <c r="M169" s="766" t="str">
        <f>Etiquettes!$H$16</f>
        <v>Volume</v>
      </c>
      <c r="N169" s="768" t="str">
        <f t="shared" si="6"/>
        <v>Exportations de Cerises = 5 kt (Douanes - Eurostat)</v>
      </c>
      <c r="O169" s="766" t="str">
        <f>Etiquettes!$H$20</f>
        <v>Fiable</v>
      </c>
      <c r="P169" s="766" t="str">
        <f>Etiquettes!$H$21</f>
        <v>Données collectées</v>
      </c>
      <c r="Q169" s="766" t="str">
        <f>Etiquettes!$H$22</f>
        <v>Donnée collectée (valeur du flux ou coefficient)</v>
      </c>
      <c r="R169" s="120"/>
      <c r="S169" s="915"/>
    </row>
    <row r="170" spans="1:19">
      <c r="A170" s="116" t="str">
        <v>Nectarines et brugnons</v>
      </c>
      <c r="B170" s="116" t="str">
        <f>Secteurs!$B$29</f>
        <v>Exportations</v>
      </c>
      <c r="C170" s="117">
        <f>SUMIFS('Prétraitement échanges'!$E:$E,'Prétraitement échanges'!$A:$A,A170)</f>
        <v>27.531882</v>
      </c>
      <c r="E170" s="119" t="str">
        <f>Etiquettes!$C$10</f>
        <v>kt</v>
      </c>
      <c r="F170" s="767" t="str">
        <f>Etiquettes!$C$7</f>
        <v>Fruits et légumes (hors pommes de terre)</v>
      </c>
      <c r="G170" s="119">
        <f>Etiquettes!$H$9</f>
        <v>2015</v>
      </c>
      <c r="H170" s="767" t="str">
        <f>Etiquettes!$C$8</f>
        <v>France entière</v>
      </c>
      <c r="I170" s="767" t="str">
        <f t="shared" si="7"/>
        <v>Exportations de Nectarines et brugnons</v>
      </c>
      <c r="K170" s="123" t="s">
        <v>2508</v>
      </c>
      <c r="L170" s="767" t="str" cm="1">
        <f t="array" aca="1" ref="L170" ca="1">[1]!NOM_FEUILLE('Comext - EUROSTAT'!$A$1)</f>
        <v>Comext - EUROSTAT</v>
      </c>
      <c r="M170" s="766" t="str">
        <f>Etiquettes!$H$16</f>
        <v>Volume</v>
      </c>
      <c r="N170" s="768" t="str">
        <f t="shared" si="6"/>
        <v>Exportations de Nectarines et brugnons = 28 kt (Douanes - Eurostat)</v>
      </c>
      <c r="O170" s="766" t="str">
        <f>Etiquettes!$H$20</f>
        <v>Fiable</v>
      </c>
      <c r="P170" s="766" t="str">
        <f>Etiquettes!$H$21</f>
        <v>Données collectées</v>
      </c>
      <c r="Q170" s="766" t="str">
        <f>Etiquettes!$H$22</f>
        <v>Donnée collectée (valeur du flux ou coefficient)</v>
      </c>
      <c r="R170" s="120"/>
      <c r="S170" s="915"/>
    </row>
    <row r="171" spans="1:19">
      <c r="A171" s="116" t="str">
        <v>Pêches</v>
      </c>
      <c r="B171" s="116" t="str">
        <f>Secteurs!$B$29</f>
        <v>Exportations</v>
      </c>
      <c r="C171" s="117">
        <f>SUMIFS('Prétraitement échanges'!$E:$E,'Prétraitement échanges'!$A:$A,A171)</f>
        <v>19.277891</v>
      </c>
      <c r="E171" s="119" t="str">
        <f>Etiquettes!$C$10</f>
        <v>kt</v>
      </c>
      <c r="F171" s="767" t="str">
        <f>Etiquettes!$C$7</f>
        <v>Fruits et légumes (hors pommes de terre)</v>
      </c>
      <c r="G171" s="119">
        <f>Etiquettes!$H$9</f>
        <v>2015</v>
      </c>
      <c r="H171" s="767" t="str">
        <f>Etiquettes!$C$8</f>
        <v>France entière</v>
      </c>
      <c r="I171" s="767" t="str">
        <f t="shared" si="7"/>
        <v>Exportations de Pêches</v>
      </c>
      <c r="K171" s="123" t="s">
        <v>2508</v>
      </c>
      <c r="L171" s="767" t="str" cm="1">
        <f t="array" aca="1" ref="L171" ca="1">[1]!NOM_FEUILLE('Comext - EUROSTAT'!$A$1)</f>
        <v>Comext - EUROSTAT</v>
      </c>
      <c r="M171" s="766" t="str">
        <f>Etiquettes!$H$16</f>
        <v>Volume</v>
      </c>
      <c r="N171" s="768" t="str">
        <f t="shared" si="6"/>
        <v>Exportations de Pêches = 19 kt (Douanes - Eurostat)</v>
      </c>
      <c r="O171" s="766" t="str">
        <f>Etiquettes!$H$20</f>
        <v>Fiable</v>
      </c>
      <c r="P171" s="766" t="str">
        <f>Etiquettes!$H$21</f>
        <v>Données collectées</v>
      </c>
      <c r="Q171" s="766" t="str">
        <f>Etiquettes!$H$22</f>
        <v>Donnée collectée (valeur du flux ou coefficient)</v>
      </c>
      <c r="R171" s="120"/>
      <c r="S171" s="915"/>
    </row>
    <row r="172" spans="1:19">
      <c r="A172" s="116" t="str">
        <v>Prunes</v>
      </c>
      <c r="B172" s="116" t="str">
        <f>Secteurs!$B$29</f>
        <v>Exportations</v>
      </c>
      <c r="C172" s="117">
        <f>SUMIFS('Prétraitement échanges'!$E:$E,'Prétraitement échanges'!$A:$A,A172)</f>
        <v>14.328985000000001</v>
      </c>
      <c r="E172" s="119" t="str">
        <f>Etiquettes!$C$10</f>
        <v>kt</v>
      </c>
      <c r="F172" s="767" t="str">
        <f>Etiquettes!$C$7</f>
        <v>Fruits et légumes (hors pommes de terre)</v>
      </c>
      <c r="G172" s="119">
        <f>Etiquettes!$H$9</f>
        <v>2015</v>
      </c>
      <c r="H172" s="767" t="str">
        <f>Etiquettes!$C$8</f>
        <v>France entière</v>
      </c>
      <c r="I172" s="767" t="str">
        <f t="shared" si="7"/>
        <v>Exportations de Prunes</v>
      </c>
      <c r="K172" s="123" t="s">
        <v>2508</v>
      </c>
      <c r="L172" s="767" t="str" cm="1">
        <f t="array" aca="1" ref="L172" ca="1">[1]!NOM_FEUILLE('Comext - EUROSTAT'!$A$1)</f>
        <v>Comext - EUROSTAT</v>
      </c>
      <c r="M172" s="766" t="str">
        <f>Etiquettes!$H$16</f>
        <v>Volume</v>
      </c>
      <c r="N172" s="768" t="str">
        <f t="shared" si="6"/>
        <v>Exportations de Prunes = 14 kt (Douanes - Eurostat)</v>
      </c>
      <c r="O172" s="766" t="str">
        <f>Etiquettes!$H$20</f>
        <v>Fiable</v>
      </c>
      <c r="P172" s="766" t="str">
        <f>Etiquettes!$H$21</f>
        <v>Données collectées</v>
      </c>
      <c r="Q172" s="766" t="str">
        <f>Etiquettes!$H$22</f>
        <v>Donnée collectée (valeur du flux ou coefficient)</v>
      </c>
      <c r="R172" s="120"/>
      <c r="S172" s="915"/>
    </row>
    <row r="173" spans="1:19">
      <c r="A173" s="116" t="str">
        <v>Prunelles</v>
      </c>
      <c r="B173" s="116" t="str">
        <f>Secteurs!$B$29</f>
        <v>Exportations</v>
      </c>
      <c r="C173" s="117">
        <f>SUMIFS('Prétraitement échanges'!$E:$E,'Prétraitement échanges'!$A:$A,A173)</f>
        <v>8.182E-3</v>
      </c>
      <c r="E173" s="119" t="str">
        <f>Etiquettes!$C$10</f>
        <v>kt</v>
      </c>
      <c r="F173" s="767" t="str">
        <f>Etiquettes!$C$7</f>
        <v>Fruits et légumes (hors pommes de terre)</v>
      </c>
      <c r="G173" s="119">
        <f>Etiquettes!$H$9</f>
        <v>2015</v>
      </c>
      <c r="H173" s="767" t="str">
        <f>Etiquettes!$C$8</f>
        <v>France entière</v>
      </c>
      <c r="I173" s="767" t="str">
        <f t="shared" si="7"/>
        <v>Exportations de Prunelles</v>
      </c>
      <c r="K173" s="123" t="s">
        <v>2508</v>
      </c>
      <c r="L173" s="767" t="str" cm="1">
        <f t="array" aca="1" ref="L173" ca="1">[1]!NOM_FEUILLE('Comext - EUROSTAT'!$A$1)</f>
        <v>Comext - EUROSTAT</v>
      </c>
      <c r="M173" s="766" t="str">
        <f>Etiquettes!$H$16</f>
        <v>Volume</v>
      </c>
      <c r="N173" s="768" t="str">
        <f t="shared" si="6"/>
        <v>Exportations de Prunelles = 0 kt (Douanes - Eurostat)</v>
      </c>
      <c r="O173" s="766" t="str">
        <f>Etiquettes!$H$20</f>
        <v>Fiable</v>
      </c>
      <c r="P173" s="766" t="str">
        <f>Etiquettes!$H$21</f>
        <v>Données collectées</v>
      </c>
      <c r="Q173" s="766" t="str">
        <f>Etiquettes!$H$22</f>
        <v>Donnée collectée (valeur du flux ou coefficient)</v>
      </c>
      <c r="R173" s="120"/>
      <c r="S173" s="915"/>
    </row>
    <row r="174" spans="1:19">
      <c r="A174" s="116" t="str">
        <v>Fraises</v>
      </c>
      <c r="B174" s="116" t="str">
        <f>Secteurs!$B$29</f>
        <v>Exportations</v>
      </c>
      <c r="C174" s="117">
        <f>SUMIFS('Prétraitement échanges'!$E:$E,'Prétraitement échanges'!$A:$A,A174)</f>
        <v>12.787710000000001</v>
      </c>
      <c r="E174" s="119" t="str">
        <f>Etiquettes!$C$10</f>
        <v>kt</v>
      </c>
      <c r="F174" s="767" t="str">
        <f>Etiquettes!$C$7</f>
        <v>Fruits et légumes (hors pommes de terre)</v>
      </c>
      <c r="G174" s="119">
        <f>Etiquettes!$H$9</f>
        <v>2015</v>
      </c>
      <c r="H174" s="767" t="str">
        <f>Etiquettes!$C$8</f>
        <v>France entière</v>
      </c>
      <c r="I174" s="767" t="str">
        <f t="shared" si="7"/>
        <v>Exportations de Fraises</v>
      </c>
      <c r="K174" s="123" t="s">
        <v>2508</v>
      </c>
      <c r="L174" s="767" t="str" cm="1">
        <f t="array" aca="1" ref="L174" ca="1">[1]!NOM_FEUILLE('Comext - EUROSTAT'!$A$1)</f>
        <v>Comext - EUROSTAT</v>
      </c>
      <c r="M174" s="766" t="str">
        <f>Etiquettes!$H$16</f>
        <v>Volume</v>
      </c>
      <c r="N174" s="768" t="str">
        <f t="shared" si="6"/>
        <v>Exportations de Fraises = 13 kt (Douanes - Eurostat)</v>
      </c>
      <c r="O174" s="766" t="str">
        <f>Etiquettes!$H$20</f>
        <v>Fiable</v>
      </c>
      <c r="P174" s="766" t="str">
        <f>Etiquettes!$H$21</f>
        <v>Données collectées</v>
      </c>
      <c r="Q174" s="766" t="str">
        <f>Etiquettes!$H$22</f>
        <v>Donnée collectée (valeur du flux ou coefficient)</v>
      </c>
      <c r="R174" s="120"/>
      <c r="S174" s="915"/>
    </row>
    <row r="175" spans="1:19">
      <c r="A175" s="116" t="str">
        <v>Framboises</v>
      </c>
      <c r="B175" s="116" t="str">
        <f>Secteurs!$B$29</f>
        <v>Exportations</v>
      </c>
      <c r="C175" s="117">
        <f>SUMIFS('Prétraitement échanges'!$E:$E,'Prétraitement échanges'!$A:$A,A175)</f>
        <v>1.8987160000000001</v>
      </c>
      <c r="E175" s="119" t="str">
        <f>Etiquettes!$C$10</f>
        <v>kt</v>
      </c>
      <c r="F175" s="767" t="str">
        <f>Etiquettes!$C$7</f>
        <v>Fruits et légumes (hors pommes de terre)</v>
      </c>
      <c r="G175" s="119">
        <f>Etiquettes!$H$9</f>
        <v>2015</v>
      </c>
      <c r="H175" s="767" t="str">
        <f>Etiquettes!$C$8</f>
        <v>France entière</v>
      </c>
      <c r="I175" s="767" t="str">
        <f t="shared" si="7"/>
        <v>Exportations de Framboises</v>
      </c>
      <c r="K175" s="123" t="s">
        <v>2508</v>
      </c>
      <c r="L175" s="767" t="str" cm="1">
        <f t="array" aca="1" ref="L175" ca="1">[1]!NOM_FEUILLE('Comext - EUROSTAT'!$A$1)</f>
        <v>Comext - EUROSTAT</v>
      </c>
      <c r="M175" s="766" t="str">
        <f>Etiquettes!$H$16</f>
        <v>Volume</v>
      </c>
      <c r="N175" s="768" t="str">
        <f t="shared" si="6"/>
        <v>Exportations de Framboises = 2 kt (Douanes - Eurostat)</v>
      </c>
      <c r="O175" s="766" t="str">
        <f>Etiquettes!$H$20</f>
        <v>Fiable</v>
      </c>
      <c r="P175" s="766" t="str">
        <f>Etiquettes!$H$21</f>
        <v>Données collectées</v>
      </c>
      <c r="Q175" s="766" t="str">
        <f>Etiquettes!$H$22</f>
        <v>Donnée collectée (valeur du flux ou coefficient)</v>
      </c>
      <c r="R175" s="120"/>
      <c r="S175" s="915"/>
    </row>
    <row r="176" spans="1:19">
      <c r="A176" s="116" t="str">
        <v>Cassis et myrtilles</v>
      </c>
      <c r="B176" s="116" t="str">
        <f>Secteurs!$B$29</f>
        <v>Exportations</v>
      </c>
      <c r="C176" s="117">
        <f>SUMIFS('Prétraitement échanges'!$E:$E,'Prétraitement échanges'!$A:$A,A176)</f>
        <v>3.1367519999999995</v>
      </c>
      <c r="E176" s="119" t="str">
        <f>Etiquettes!$C$10</f>
        <v>kt</v>
      </c>
      <c r="F176" s="767" t="str">
        <f>Etiquettes!$C$7</f>
        <v>Fruits et légumes (hors pommes de terre)</v>
      </c>
      <c r="G176" s="119">
        <f>Etiquettes!$H$9</f>
        <v>2015</v>
      </c>
      <c r="H176" s="767" t="str">
        <f>Etiquettes!$C$8</f>
        <v>France entière</v>
      </c>
      <c r="I176" s="767" t="str">
        <f t="shared" si="7"/>
        <v>Exportations de Cassis et myrtilles</v>
      </c>
      <c r="K176" s="123" t="s">
        <v>2508</v>
      </c>
      <c r="L176" s="767" t="str" cm="1">
        <f t="array" aca="1" ref="L176" ca="1">[1]!NOM_FEUILLE('Comext - EUROSTAT'!$A$1)</f>
        <v>Comext - EUROSTAT</v>
      </c>
      <c r="M176" s="766" t="str">
        <f>Etiquettes!$H$16</f>
        <v>Volume</v>
      </c>
      <c r="N176" s="768" t="str">
        <f t="shared" si="6"/>
        <v>Exportations de Cassis et myrtilles = 3 kt (Douanes - Eurostat)</v>
      </c>
      <c r="O176" s="766" t="str">
        <f>Etiquettes!$H$20</f>
        <v>Fiable</v>
      </c>
      <c r="P176" s="766" t="str">
        <f>Etiquettes!$H$21</f>
        <v>Données collectées</v>
      </c>
      <c r="Q176" s="766" t="str">
        <f>Etiquettes!$H$22</f>
        <v>Donnée collectée (valeur du flux ou coefficient)</v>
      </c>
      <c r="R176" s="120"/>
      <c r="S176" s="915"/>
    </row>
    <row r="177" spans="1:19">
      <c r="A177" s="116" t="str">
        <v>Groseilles</v>
      </c>
      <c r="B177" s="116" t="str">
        <f>Secteurs!$B$29</f>
        <v>Exportations</v>
      </c>
      <c r="C177" s="117">
        <f>SUMIFS('Prétraitement échanges'!$E:$E,'Prétraitement échanges'!$A:$A,A177)</f>
        <v>5.4537000000000002E-2</v>
      </c>
      <c r="E177" s="119" t="str">
        <f>Etiquettes!$C$10</f>
        <v>kt</v>
      </c>
      <c r="F177" s="767" t="str">
        <f>Etiquettes!$C$7</f>
        <v>Fruits et légumes (hors pommes de terre)</v>
      </c>
      <c r="G177" s="119">
        <f>Etiquettes!$H$9</f>
        <v>2015</v>
      </c>
      <c r="H177" s="767" t="str">
        <f>Etiquettes!$C$8</f>
        <v>France entière</v>
      </c>
      <c r="I177" s="767" t="str">
        <f t="shared" si="7"/>
        <v>Exportations de Groseilles</v>
      </c>
      <c r="K177" s="123" t="s">
        <v>2508</v>
      </c>
      <c r="L177" s="767" t="str" cm="1">
        <f t="array" aca="1" ref="L177" ca="1">[1]!NOM_FEUILLE('Comext - EUROSTAT'!$A$1)</f>
        <v>Comext - EUROSTAT</v>
      </c>
      <c r="M177" s="766" t="str">
        <f>Etiquettes!$H$16</f>
        <v>Volume</v>
      </c>
      <c r="N177" s="768" t="str">
        <f t="shared" si="6"/>
        <v>Exportations de Groseilles = 0 kt (Douanes - Eurostat)</v>
      </c>
      <c r="O177" s="766" t="str">
        <f>Etiquettes!$H$20</f>
        <v>Fiable</v>
      </c>
      <c r="P177" s="766" t="str">
        <f>Etiquettes!$H$21</f>
        <v>Données collectées</v>
      </c>
      <c r="Q177" s="766" t="str">
        <f>Etiquettes!$H$22</f>
        <v>Donnée collectée (valeur du flux ou coefficient)</v>
      </c>
      <c r="R177" s="120"/>
      <c r="S177" s="915"/>
    </row>
    <row r="178" spans="1:19">
      <c r="A178" s="116" t="str">
        <v>Kiwis</v>
      </c>
      <c r="B178" s="116" t="str">
        <f>Secteurs!$B$29</f>
        <v>Exportations</v>
      </c>
      <c r="C178" s="117">
        <f>SUMIFS('Prétraitement échanges'!$E:$E,'Prétraitement échanges'!$A:$A,A178)</f>
        <v>20.224550000000001</v>
      </c>
      <c r="E178" s="119" t="str">
        <f>Etiquettes!$C$10</f>
        <v>kt</v>
      </c>
      <c r="F178" s="767" t="str">
        <f>Etiquettes!$C$7</f>
        <v>Fruits et légumes (hors pommes de terre)</v>
      </c>
      <c r="G178" s="119">
        <f>Etiquettes!$H$9</f>
        <v>2015</v>
      </c>
      <c r="H178" s="767" t="str">
        <f>Etiquettes!$C$8</f>
        <v>France entière</v>
      </c>
      <c r="I178" s="767" t="str">
        <f t="shared" si="7"/>
        <v>Exportations de Kiwis</v>
      </c>
      <c r="K178" s="123" t="s">
        <v>2508</v>
      </c>
      <c r="L178" s="767" t="str" cm="1">
        <f t="array" aca="1" ref="L178" ca="1">[1]!NOM_FEUILLE('Comext - EUROSTAT'!$A$1)</f>
        <v>Comext - EUROSTAT</v>
      </c>
      <c r="M178" s="766" t="str">
        <f>Etiquettes!$H$16</f>
        <v>Volume</v>
      </c>
      <c r="N178" s="768" t="str">
        <f t="shared" si="6"/>
        <v>Exportations de Kiwis = 20 kt (Douanes - Eurostat)</v>
      </c>
      <c r="O178" s="766" t="str">
        <f>Etiquettes!$H$20</f>
        <v>Fiable</v>
      </c>
      <c r="P178" s="766" t="str">
        <f>Etiquettes!$H$21</f>
        <v>Données collectées</v>
      </c>
      <c r="Q178" s="766" t="str">
        <f>Etiquettes!$H$22</f>
        <v>Donnée collectée (valeur du flux ou coefficient)</v>
      </c>
      <c r="R178" s="120"/>
      <c r="S178" s="915"/>
    </row>
    <row r="179" spans="1:19">
      <c r="A179" s="116" t="str">
        <v>Kakis</v>
      </c>
      <c r="B179" s="116" t="str">
        <f>Secteurs!$B$29</f>
        <v>Exportations</v>
      </c>
      <c r="C179" s="117">
        <f>SUMIFS('Prétraitement échanges'!$E:$E,'Prétraitement échanges'!$A:$A,A179)</f>
        <v>5.1889419999999999</v>
      </c>
      <c r="E179" s="119" t="str">
        <f>Etiquettes!$C$10</f>
        <v>kt</v>
      </c>
      <c r="F179" s="767" t="str">
        <f>Etiquettes!$C$7</f>
        <v>Fruits et légumes (hors pommes de terre)</v>
      </c>
      <c r="G179" s="119">
        <f>Etiquettes!$H$9</f>
        <v>2015</v>
      </c>
      <c r="H179" s="767" t="str">
        <f>Etiquettes!$C$8</f>
        <v>France entière</v>
      </c>
      <c r="I179" s="767" t="str">
        <f t="shared" si="7"/>
        <v>Exportations de Kakis</v>
      </c>
      <c r="K179" s="123" t="s">
        <v>2508</v>
      </c>
      <c r="L179" s="767" t="str" cm="1">
        <f t="array" aca="1" ref="L179" ca="1">[1]!NOM_FEUILLE('Comext - EUROSTAT'!$A$1)</f>
        <v>Comext - EUROSTAT</v>
      </c>
      <c r="M179" s="766" t="str">
        <f>Etiquettes!$H$16</f>
        <v>Volume</v>
      </c>
      <c r="N179" s="768" t="str">
        <f t="shared" si="6"/>
        <v>Exportations de Kakis = 5 kt (Douanes - Eurostat)</v>
      </c>
      <c r="O179" s="766" t="str">
        <f>Etiquettes!$H$20</f>
        <v>Fiable</v>
      </c>
      <c r="P179" s="766" t="str">
        <f>Etiquettes!$H$21</f>
        <v>Données collectées</v>
      </c>
      <c r="Q179" s="766" t="str">
        <f>Etiquettes!$H$22</f>
        <v>Donnée collectée (valeur du flux ou coefficient)</v>
      </c>
      <c r="R179" s="120"/>
      <c r="S179" s="915"/>
    </row>
    <row r="180" spans="1:19">
      <c r="A180" s="116" t="str">
        <v>Autres fruits tropicaux et subtropicaux, n.c.a</v>
      </c>
      <c r="B180" s="116" t="str">
        <f>Secteurs!$B$29</f>
        <v>Exportations</v>
      </c>
      <c r="C180" s="117">
        <f>SUMIFS('Prétraitement échanges'!$E:$E,'Prétraitement échanges'!$A:$A,A180)</f>
        <v>1.0746229999999999</v>
      </c>
      <c r="E180" s="119" t="str">
        <f>Etiquettes!$C$10</f>
        <v>kt</v>
      </c>
      <c r="F180" s="767" t="str">
        <f>Etiquettes!$C$7</f>
        <v>Fruits et légumes (hors pommes de terre)</v>
      </c>
      <c r="G180" s="119">
        <f>Etiquettes!$H$9</f>
        <v>2015</v>
      </c>
      <c r="H180" s="767" t="str">
        <f>Etiquettes!$C$8</f>
        <v>France entière</v>
      </c>
      <c r="I180" s="767" t="str">
        <f t="shared" si="7"/>
        <v>Exportations de Autres fruits tropicaux et subtropicaux, n.c.a</v>
      </c>
      <c r="K180" s="123" t="s">
        <v>2508</v>
      </c>
      <c r="L180" s="767" t="str" cm="1">
        <f t="array" aca="1" ref="L180" ca="1">[1]!NOM_FEUILLE('Comext - EUROSTAT'!$A$1)</f>
        <v>Comext - EUROSTAT</v>
      </c>
      <c r="M180" s="766" t="str">
        <f>Etiquettes!$H$16</f>
        <v>Volume</v>
      </c>
      <c r="N180" s="768" t="str">
        <f t="shared" si="6"/>
        <v>Exportations de Autres fruits tropicaux et subtropicaux, n.c.a = 1 kt (Douanes - Eurostat)</v>
      </c>
      <c r="O180" s="766" t="str">
        <f>Etiquettes!$H$20</f>
        <v>Fiable</v>
      </c>
      <c r="P180" s="766" t="str">
        <f>Etiquettes!$H$21</f>
        <v>Données collectées</v>
      </c>
      <c r="Q180" s="766" t="str">
        <f>Etiquettes!$H$22</f>
        <v>Donnée collectée (valeur du flux ou coefficient)</v>
      </c>
      <c r="R180" s="120"/>
      <c r="S180" s="915"/>
    </row>
    <row r="181" spans="1:19">
      <c r="A181" s="116" t="str">
        <f>'Prétraitement échanges'!$A$241</f>
        <v>Arachides</v>
      </c>
      <c r="B181" s="116" t="str">
        <f>Secteurs!$B$29</f>
        <v>Exportations</v>
      </c>
      <c r="C181" s="117">
        <f>SUMIFS('Prétraitement échanges'!$E:$E,'Prétraitement échanges'!$A:$A,A181)</f>
        <v>0.29045599999999999</v>
      </c>
      <c r="E181" s="119" t="str">
        <f>Etiquettes!$C$10</f>
        <v>kt</v>
      </c>
      <c r="F181" s="767" t="str">
        <f>Etiquettes!$C$7</f>
        <v>Fruits et légumes (hors pommes de terre)</v>
      </c>
      <c r="G181" s="119">
        <f>Etiquettes!$H$9</f>
        <v>2015</v>
      </c>
      <c r="H181" s="767" t="str">
        <f>Etiquettes!$C$8</f>
        <v>France entière</v>
      </c>
      <c r="I181" s="767" t="str">
        <f t="shared" si="7"/>
        <v>Exportations de Arachides</v>
      </c>
      <c r="K181" s="123" t="s">
        <v>2508</v>
      </c>
      <c r="L181" s="767" t="str" cm="1">
        <f t="array" aca="1" ref="L181" ca="1">[1]!NOM_FEUILLE('Comext - EUROSTAT'!$A$1)</f>
        <v>Comext - EUROSTAT</v>
      </c>
      <c r="M181" s="766" t="str">
        <f>Etiquettes!$H$16</f>
        <v>Volume</v>
      </c>
      <c r="N181" s="768" t="str">
        <f t="shared" si="6"/>
        <v>Exportations de Arachides = 0 kt (Douanes - Eurostat)</v>
      </c>
      <c r="O181" s="766" t="str">
        <f>Etiquettes!$H$20</f>
        <v>Fiable</v>
      </c>
      <c r="P181" s="766" t="str">
        <f>Etiquettes!$H$21</f>
        <v>Données collectées</v>
      </c>
      <c r="Q181" s="766" t="str">
        <f>Etiquettes!$H$22</f>
        <v>Donnée collectée (valeur du flux ou coefficient)</v>
      </c>
      <c r="R181" s="120"/>
      <c r="S181" s="915"/>
    </row>
    <row r="182" spans="1:19">
      <c r="A182" s="116" t="str" cm="1">
        <f t="array" ref="A182:A187">'Prétraitement échanges'!$A$368:$A$373</f>
        <v>Endives</v>
      </c>
      <c r="B182" s="116" t="str">
        <f>Secteurs!$B$29</f>
        <v>Exportations</v>
      </c>
      <c r="C182" s="117">
        <f>SUMIFS('Prétraitement échanges'!$E:$E,'Prétraitement échanges'!$A:$A,A182)</f>
        <v>0</v>
      </c>
      <c r="E182" s="119" t="str">
        <f>Etiquettes!$C$10</f>
        <v>kt</v>
      </c>
      <c r="F182" s="767" t="str">
        <f>Etiquettes!$C$7</f>
        <v>Fruits et légumes (hors pommes de terre)</v>
      </c>
      <c r="G182" s="119">
        <f>Etiquettes!$H$9</f>
        <v>2015</v>
      </c>
      <c r="H182" s="767" t="str">
        <f>Etiquettes!$C$8</f>
        <v>France entière</v>
      </c>
      <c r="I182" s="767" t="str">
        <f t="shared" si="7"/>
        <v>Exportations de Endives</v>
      </c>
      <c r="J182" s="767" t="s">
        <v>2515</v>
      </c>
      <c r="K182" s="123" t="s">
        <v>2508</v>
      </c>
      <c r="L182" s="767" t="str" cm="1">
        <f t="array" aca="1" ref="L182" ca="1">[1]!NOM_FEUILLE('Comext - EUROSTAT'!$A$1)</f>
        <v>Comext - EUROSTAT</v>
      </c>
      <c r="M182" s="766" t="str">
        <f>Etiquettes!$H$16</f>
        <v>Volume</v>
      </c>
      <c r="N182" s="768" t="str">
        <f t="shared" si="6"/>
        <v>Exportations de Endives = 0 kt (Douanes - Eurostat)</v>
      </c>
      <c r="O182" s="766" t="str">
        <f>Etiquettes!$H$20</f>
        <v>Fiable</v>
      </c>
      <c r="P182" s="766" t="str">
        <f>Etiquettes!$H$21</f>
        <v>Données collectées</v>
      </c>
      <c r="Q182" s="766" t="str">
        <f>Etiquettes!$H$22</f>
        <v>Donnée collectée (valeur du flux ou coefficient)</v>
      </c>
      <c r="R182" s="120"/>
      <c r="S182" s="915"/>
    </row>
    <row r="183" spans="1:19">
      <c r="A183" s="116" t="str">
        <v>Brèdes</v>
      </c>
      <c r="B183" s="116" t="str">
        <f>Secteurs!$B$29</f>
        <v>Exportations</v>
      </c>
      <c r="C183" s="117">
        <f>SUMIFS('Prétraitement échanges'!$E:$E,'Prétraitement échanges'!$A:$A,A183)</f>
        <v>0</v>
      </c>
      <c r="E183" s="119" t="str">
        <f>Etiquettes!$C$10</f>
        <v>kt</v>
      </c>
      <c r="F183" s="767" t="str">
        <f>Etiquettes!$C$7</f>
        <v>Fruits et légumes (hors pommes de terre)</v>
      </c>
      <c r="G183" s="119">
        <f>Etiquettes!$H$9</f>
        <v>2015</v>
      </c>
      <c r="H183" s="767" t="str">
        <f>Etiquettes!$C$8</f>
        <v>France entière</v>
      </c>
      <c r="I183" s="767" t="str">
        <f t="shared" si="7"/>
        <v>Exportations de Brèdes</v>
      </c>
      <c r="J183" s="767" t="s">
        <v>2515</v>
      </c>
      <c r="K183" s="123" t="s">
        <v>2508</v>
      </c>
      <c r="L183" s="767" t="str" cm="1">
        <f t="array" aca="1" ref="L183" ca="1">[1]!NOM_FEUILLE('Comext - EUROSTAT'!$A$1)</f>
        <v>Comext - EUROSTAT</v>
      </c>
      <c r="M183" s="766" t="str">
        <f>Etiquettes!$H$16</f>
        <v>Volume</v>
      </c>
      <c r="N183" s="768" t="str">
        <f t="shared" si="6"/>
        <v>Exportations de Brèdes = 0 kt (Douanes - Eurostat)</v>
      </c>
      <c r="O183" s="766" t="str">
        <f>Etiquettes!$H$20</f>
        <v>Fiable</v>
      </c>
      <c r="P183" s="766" t="str">
        <f>Etiquettes!$H$21</f>
        <v>Données collectées</v>
      </c>
      <c r="Q183" s="766" t="str">
        <f>Etiquettes!$H$22</f>
        <v>Donnée collectée (valeur du flux ou coefficient)</v>
      </c>
      <c r="R183" s="120"/>
      <c r="S183" s="915"/>
    </row>
    <row r="184" spans="1:19">
      <c r="A184" s="116" t="str">
        <v>Persil</v>
      </c>
      <c r="B184" s="116" t="str">
        <f>Secteurs!$B$29</f>
        <v>Exportations</v>
      </c>
      <c r="C184" s="117">
        <f>SUMIFS('Prétraitement échanges'!$E:$E,'Prétraitement échanges'!$A:$A,A184)</f>
        <v>0</v>
      </c>
      <c r="E184" s="119" t="str">
        <f>Etiquettes!$C$10</f>
        <v>kt</v>
      </c>
      <c r="F184" s="767" t="str">
        <f>Etiquettes!$C$7</f>
        <v>Fruits et légumes (hors pommes de terre)</v>
      </c>
      <c r="G184" s="119">
        <f>Etiquettes!$H$9</f>
        <v>2015</v>
      </c>
      <c r="H184" s="767" t="str">
        <f>Etiquettes!$C$8</f>
        <v>France entière</v>
      </c>
      <c r="I184" s="767" t="str">
        <f t="shared" si="7"/>
        <v>Exportations de Persil</v>
      </c>
      <c r="J184" s="767" t="s">
        <v>2515</v>
      </c>
      <c r="K184" s="123" t="s">
        <v>2508</v>
      </c>
      <c r="L184" s="767" t="str" cm="1">
        <f t="array" aca="1" ref="L184" ca="1">[1]!NOM_FEUILLE('Comext - EUROSTAT'!$A$1)</f>
        <v>Comext - EUROSTAT</v>
      </c>
      <c r="M184" s="766" t="str">
        <f>Etiquettes!$H$16</f>
        <v>Volume</v>
      </c>
      <c r="N184" s="768" t="str">
        <f t="shared" si="6"/>
        <v>Exportations de Persil = 0 kt (Douanes - Eurostat)</v>
      </c>
      <c r="O184" s="766" t="str">
        <f>Etiquettes!$H$20</f>
        <v>Fiable</v>
      </c>
      <c r="P184" s="766" t="str">
        <f>Etiquettes!$H$21</f>
        <v>Données collectées</v>
      </c>
      <c r="Q184" s="766" t="str">
        <f>Etiquettes!$H$22</f>
        <v>Donnée collectée (valeur du flux ou coefficient)</v>
      </c>
      <c r="R184" s="120"/>
      <c r="S184" s="915"/>
    </row>
    <row r="185" spans="1:19">
      <c r="A185" s="116" t="str">
        <v>Chayote ou christophine</v>
      </c>
      <c r="B185" s="116" t="str">
        <f>Secteurs!$B$29</f>
        <v>Exportations</v>
      </c>
      <c r="C185" s="117">
        <f>SUMIFS('Prétraitement échanges'!$E:$E,'Prétraitement échanges'!$A:$A,A185)</f>
        <v>0</v>
      </c>
      <c r="E185" s="119" t="str">
        <f>Etiquettes!$C$10</f>
        <v>kt</v>
      </c>
      <c r="F185" s="767" t="str">
        <f>Etiquettes!$C$7</f>
        <v>Fruits et légumes (hors pommes de terre)</v>
      </c>
      <c r="G185" s="119">
        <f>Etiquettes!$H$9</f>
        <v>2015</v>
      </c>
      <c r="H185" s="767" t="str">
        <f>Etiquettes!$C$8</f>
        <v>France entière</v>
      </c>
      <c r="I185" s="767" t="str">
        <f t="shared" si="7"/>
        <v>Exportations de Chayote ou christophine</v>
      </c>
      <c r="J185" s="767" t="s">
        <v>2515</v>
      </c>
      <c r="K185" s="123" t="s">
        <v>2508</v>
      </c>
      <c r="L185" s="767" t="str" cm="1">
        <f t="array" aca="1" ref="L185" ca="1">[1]!NOM_FEUILLE('Comext - EUROSTAT'!$A$1)</f>
        <v>Comext - EUROSTAT</v>
      </c>
      <c r="M185" s="766" t="str">
        <f>Etiquettes!$H$16</f>
        <v>Volume</v>
      </c>
      <c r="N185" s="768" t="str">
        <f t="shared" si="6"/>
        <v>Exportations de Chayote ou christophine = 0 kt (Douanes - Eurostat)</v>
      </c>
      <c r="O185" s="766" t="str">
        <f>Etiquettes!$H$20</f>
        <v>Fiable</v>
      </c>
      <c r="P185" s="766" t="str">
        <f>Etiquettes!$H$21</f>
        <v>Données collectées</v>
      </c>
      <c r="Q185" s="766" t="str">
        <f>Etiquettes!$H$22</f>
        <v>Donnée collectée (valeur du flux ou coefficient)</v>
      </c>
      <c r="R185" s="120"/>
      <c r="S185" s="915"/>
    </row>
    <row r="186" spans="1:19">
      <c r="A186" s="116" t="str">
        <v>Gombo</v>
      </c>
      <c r="B186" s="116" t="str">
        <f>Secteurs!$B$29</f>
        <v>Exportations</v>
      </c>
      <c r="C186" s="117">
        <f>SUMIFS('Prétraitement échanges'!$E:$E,'Prétraitement échanges'!$A:$A,A186)</f>
        <v>0</v>
      </c>
      <c r="E186" s="119" t="str">
        <f>Etiquettes!$C$10</f>
        <v>kt</v>
      </c>
      <c r="F186" s="767" t="str">
        <f>Etiquettes!$C$7</f>
        <v>Fruits et légumes (hors pommes de terre)</v>
      </c>
      <c r="G186" s="119">
        <f>Etiquettes!$H$9</f>
        <v>2015</v>
      </c>
      <c r="H186" s="767" t="str">
        <f>Etiquettes!$C$8</f>
        <v>France entière</v>
      </c>
      <c r="I186" s="767" t="str">
        <f t="shared" si="7"/>
        <v>Exportations de Gombo</v>
      </c>
      <c r="J186" s="767" t="s">
        <v>2515</v>
      </c>
      <c r="K186" s="123" t="s">
        <v>2508</v>
      </c>
      <c r="L186" s="767" t="str" cm="1">
        <f t="array" aca="1" ref="L186" ca="1">[1]!NOM_FEUILLE('Comext - EUROSTAT'!$A$1)</f>
        <v>Comext - EUROSTAT</v>
      </c>
      <c r="M186" s="766" t="str">
        <f>Etiquettes!$H$16</f>
        <v>Volume</v>
      </c>
      <c r="N186" s="768" t="str">
        <f t="shared" si="6"/>
        <v>Exportations de Gombo = 0 kt (Douanes - Eurostat)</v>
      </c>
      <c r="O186" s="766" t="str">
        <f>Etiquettes!$H$20</f>
        <v>Fiable</v>
      </c>
      <c r="P186" s="766" t="str">
        <f>Etiquettes!$H$21</f>
        <v>Données collectées</v>
      </c>
      <c r="Q186" s="766" t="str">
        <f>Etiquettes!$H$22</f>
        <v>Donnée collectée (valeur du flux ou coefficient)</v>
      </c>
      <c r="R186" s="120"/>
      <c r="S186" s="915"/>
    </row>
    <row r="187" spans="1:19">
      <c r="A187" s="116" t="str">
        <v>Pavie</v>
      </c>
      <c r="B187" s="116" t="str">
        <f>Secteurs!$B$29</f>
        <v>Exportations</v>
      </c>
      <c r="C187" s="117">
        <f>SUMIFS('Prétraitement échanges'!$E:$E,'Prétraitement échanges'!$A:$A,A187)</f>
        <v>0</v>
      </c>
      <c r="E187" s="119" t="str">
        <f>Etiquettes!$C$10</f>
        <v>kt</v>
      </c>
      <c r="F187" s="767" t="str">
        <f>Etiquettes!$C$7</f>
        <v>Fruits et légumes (hors pommes de terre)</v>
      </c>
      <c r="G187" s="119">
        <f>Etiquettes!$H$9</f>
        <v>2015</v>
      </c>
      <c r="H187" s="767" t="str">
        <f>Etiquettes!$C$8</f>
        <v>France entière</v>
      </c>
      <c r="I187" s="767" t="str">
        <f t="shared" si="7"/>
        <v>Exportations de Pavie</v>
      </c>
      <c r="J187" s="767" t="s">
        <v>2515</v>
      </c>
      <c r="K187" s="123" t="s">
        <v>2508</v>
      </c>
      <c r="L187" s="767" t="str" cm="1">
        <f t="array" aca="1" ref="L187" ca="1">[1]!NOM_FEUILLE('Comext - EUROSTAT'!$A$1)</f>
        <v>Comext - EUROSTAT</v>
      </c>
      <c r="M187" s="766" t="str">
        <f>Etiquettes!$H$16</f>
        <v>Volume</v>
      </c>
      <c r="N187" s="768" t="str">
        <f t="shared" si="6"/>
        <v>Exportations de Pavie = 0 kt (Douanes - Eurostat)</v>
      </c>
      <c r="O187" s="766" t="str">
        <f>Etiquettes!$H$20</f>
        <v>Fiable</v>
      </c>
      <c r="P187" s="766" t="str">
        <f>Etiquettes!$H$21</f>
        <v>Données collectées</v>
      </c>
      <c r="Q187" s="766" t="str">
        <f>Etiquettes!$H$22</f>
        <v>Donnée collectée (valeur du flux ou coefficient)</v>
      </c>
      <c r="R187" s="120"/>
      <c r="S187" s="915"/>
    </row>
    <row r="188" spans="1:19">
      <c r="A188" s="116" t="str">
        <f>Secteurs!$B$26</f>
        <v>Importations</v>
      </c>
      <c r="B188" s="116" t="str" cm="1">
        <f t="array" ref="B188:B273">_xlfn.UNIQUE(_xlfn._xlws.FILTER('Prétraitement échanges'!$A$6:$A$190,'Prétraitement échanges'!$A$6:$A$190&lt;&gt;0))</f>
        <v>Tomates</v>
      </c>
      <c r="C188" s="117">
        <f>SUMIFS('Prétraitement échanges'!$F:$F,'Prétraitement échanges'!$A:$A,B188)</f>
        <v>516.98044800000002</v>
      </c>
      <c r="E188" s="119" t="str">
        <f>Etiquettes!$C$10</f>
        <v>kt</v>
      </c>
      <c r="F188" s="767" t="str">
        <f>Etiquettes!$C$7</f>
        <v>Fruits et légumes (hors pommes de terre)</v>
      </c>
      <c r="G188" s="119">
        <f>Etiquettes!$I$9</f>
        <v>2019</v>
      </c>
      <c r="H188" s="767" t="str">
        <f>Etiquettes!$C$8</f>
        <v>France entière</v>
      </c>
      <c r="I188" s="767" t="str">
        <f t="shared" ref="I188:I194" si="8">"Importations de "&amp;B188</f>
        <v>Importations de Tomates</v>
      </c>
      <c r="K188" s="123" t="s">
        <v>2508</v>
      </c>
      <c r="L188" s="767" t="str" cm="1">
        <f t="array" aca="1" ref="L188" ca="1">[1]!NOM_FEUILLE('Comext - EUROSTAT'!$A$1)</f>
        <v>Comext - EUROSTAT</v>
      </c>
      <c r="M188" s="766" t="str">
        <f>Etiquettes!$H$16</f>
        <v>Volume</v>
      </c>
      <c r="N188" s="768" t="str">
        <f t="shared" si="6"/>
        <v>Importations de Tomates = 517 kt (Douanes - Eurostat)</v>
      </c>
      <c r="O188" s="766" t="str">
        <f>Etiquettes!$H$20</f>
        <v>Fiable</v>
      </c>
      <c r="P188" s="766" t="str">
        <f>Etiquettes!$H$21</f>
        <v>Données collectées</v>
      </c>
      <c r="Q188" s="766" t="str">
        <f>Etiquettes!$H$22</f>
        <v>Donnée collectée (valeur du flux ou coefficient)</v>
      </c>
      <c r="R188" s="120"/>
      <c r="S188" s="913" t="s">
        <v>818</v>
      </c>
    </row>
    <row r="189" spans="1:19">
      <c r="A189" s="116" t="str">
        <f>Secteurs!$B$26</f>
        <v>Importations</v>
      </c>
      <c r="B189" s="116" t="str">
        <v>Oignon</v>
      </c>
      <c r="C189" s="117">
        <f>SUMIFS('Prétraitement échanges'!$F:$F,'Prétraitement échanges'!$A:$A,B189)</f>
        <v>140.96955600000001</v>
      </c>
      <c r="E189" s="119" t="str">
        <f>Etiquettes!$C$10</f>
        <v>kt</v>
      </c>
      <c r="F189" s="767" t="str">
        <f>Etiquettes!$C$7</f>
        <v>Fruits et légumes (hors pommes de terre)</v>
      </c>
      <c r="G189" s="119">
        <f>Etiquettes!$I$9</f>
        <v>2019</v>
      </c>
      <c r="H189" s="767" t="str">
        <f>Etiquettes!$C$8</f>
        <v>France entière</v>
      </c>
      <c r="I189" s="767" t="str">
        <f t="shared" si="8"/>
        <v>Importations de Oignon</v>
      </c>
      <c r="K189" s="123" t="s">
        <v>2508</v>
      </c>
      <c r="L189" s="767" t="str" cm="1">
        <f t="array" aca="1" ref="L189" ca="1">[1]!NOM_FEUILLE('Comext - EUROSTAT'!$A$1)</f>
        <v>Comext - EUROSTAT</v>
      </c>
      <c r="M189" s="766" t="str">
        <f>Etiquettes!$H$16</f>
        <v>Volume</v>
      </c>
      <c r="N189" s="768" t="str">
        <f t="shared" si="6"/>
        <v>Importations de Oignon = 141 kt (Douanes - Eurostat)</v>
      </c>
      <c r="O189" s="766" t="str">
        <f>Etiquettes!$H$20</f>
        <v>Fiable</v>
      </c>
      <c r="P189" s="766" t="str">
        <f>Etiquettes!$H$21</f>
        <v>Données collectées</v>
      </c>
      <c r="Q189" s="766" t="str">
        <f>Etiquettes!$H$22</f>
        <v>Donnée collectée (valeur du flux ou coefficient)</v>
      </c>
      <c r="R189" s="120"/>
      <c r="S189" s="915"/>
    </row>
    <row r="190" spans="1:19">
      <c r="A190" s="116" t="str">
        <f>Secteurs!$B$26</f>
        <v>Importations</v>
      </c>
      <c r="B190" s="116" t="str">
        <v>Echalote</v>
      </c>
      <c r="C190" s="117">
        <f>SUMIFS('Prétraitement échanges'!$F:$F,'Prétraitement échanges'!$A:$A,B190)</f>
        <v>2.1380029999999999</v>
      </c>
      <c r="E190" s="119" t="str">
        <f>Etiquettes!$C$10</f>
        <v>kt</v>
      </c>
      <c r="F190" s="767" t="str">
        <f>Etiquettes!$C$7</f>
        <v>Fruits et légumes (hors pommes de terre)</v>
      </c>
      <c r="G190" s="119">
        <f>Etiquettes!$I$9</f>
        <v>2019</v>
      </c>
      <c r="H190" s="767" t="str">
        <f>Etiquettes!$C$8</f>
        <v>France entière</v>
      </c>
      <c r="I190" s="767" t="str">
        <f t="shared" si="8"/>
        <v>Importations de Echalote</v>
      </c>
      <c r="K190" s="123" t="s">
        <v>2508</v>
      </c>
      <c r="L190" s="767" t="str" cm="1">
        <f t="array" aca="1" ref="L190" ca="1">[1]!NOM_FEUILLE('Comext - EUROSTAT'!$A$1)</f>
        <v>Comext - EUROSTAT</v>
      </c>
      <c r="M190" s="766" t="str">
        <f>Etiquettes!$H$16</f>
        <v>Volume</v>
      </c>
      <c r="N190" s="768" t="str">
        <f t="shared" si="6"/>
        <v>Importations de Echalote = 2 kt (Douanes - Eurostat)</v>
      </c>
      <c r="O190" s="766" t="str">
        <f>Etiquettes!$H$20</f>
        <v>Fiable</v>
      </c>
      <c r="P190" s="766" t="str">
        <f>Etiquettes!$H$21</f>
        <v>Données collectées</v>
      </c>
      <c r="Q190" s="766" t="str">
        <f>Etiquettes!$H$22</f>
        <v>Donnée collectée (valeur du flux ou coefficient)</v>
      </c>
      <c r="R190" s="120"/>
      <c r="S190" s="915"/>
    </row>
    <row r="191" spans="1:19">
      <c r="A191" s="116" t="str">
        <f>Secteurs!$B$26</f>
        <v>Importations</v>
      </c>
      <c r="B191" s="116" t="str">
        <v>Ail</v>
      </c>
      <c r="C191" s="117">
        <f>SUMIFS('Prétraitement échanges'!$F:$F,'Prétraitement échanges'!$A:$A,B191)</f>
        <v>26.517209000000001</v>
      </c>
      <c r="E191" s="119" t="str">
        <f>Etiquettes!$C$10</f>
        <v>kt</v>
      </c>
      <c r="F191" s="767" t="str">
        <f>Etiquettes!$C$7</f>
        <v>Fruits et légumes (hors pommes de terre)</v>
      </c>
      <c r="G191" s="119">
        <f>Etiquettes!$I$9</f>
        <v>2019</v>
      </c>
      <c r="H191" s="767" t="str">
        <f>Etiquettes!$C$8</f>
        <v>France entière</v>
      </c>
      <c r="I191" s="767" t="str">
        <f t="shared" si="8"/>
        <v>Importations de Ail</v>
      </c>
      <c r="K191" s="123" t="s">
        <v>2508</v>
      </c>
      <c r="L191" s="767" t="str" cm="1">
        <f t="array" aca="1" ref="L191" ca="1">[1]!NOM_FEUILLE('Comext - EUROSTAT'!$A$1)</f>
        <v>Comext - EUROSTAT</v>
      </c>
      <c r="M191" s="766" t="str">
        <f>Etiquettes!$H$16</f>
        <v>Volume</v>
      </c>
      <c r="N191" s="768" t="str">
        <f t="shared" si="6"/>
        <v>Importations de Ail = 27 kt (Douanes - Eurostat)</v>
      </c>
      <c r="O191" s="766" t="str">
        <f>Etiquettes!$H$20</f>
        <v>Fiable</v>
      </c>
      <c r="P191" s="766" t="str">
        <f>Etiquettes!$H$21</f>
        <v>Données collectées</v>
      </c>
      <c r="Q191" s="766" t="str">
        <f>Etiquettes!$H$22</f>
        <v>Donnée collectée (valeur du flux ou coefficient)</v>
      </c>
      <c r="R191" s="120"/>
      <c r="S191" s="915"/>
    </row>
    <row r="192" spans="1:19">
      <c r="A192" s="116" t="str">
        <f>Secteurs!$B$26</f>
        <v>Importations</v>
      </c>
      <c r="B192" s="116" t="str">
        <v>Poireaux</v>
      </c>
      <c r="C192" s="117">
        <f>SUMIFS('Prétraitement échanges'!$F:$F,'Prétraitement échanges'!$A:$A,B192)</f>
        <v>19.975867999999998</v>
      </c>
      <c r="E192" s="119" t="str">
        <f>Etiquettes!$C$10</f>
        <v>kt</v>
      </c>
      <c r="F192" s="767" t="str">
        <f>Etiquettes!$C$7</f>
        <v>Fruits et légumes (hors pommes de terre)</v>
      </c>
      <c r="G192" s="119">
        <f>Etiquettes!$I$9</f>
        <v>2019</v>
      </c>
      <c r="H192" s="767" t="str">
        <f>Etiquettes!$C$8</f>
        <v>France entière</v>
      </c>
      <c r="I192" s="767" t="str">
        <f t="shared" si="8"/>
        <v>Importations de Poireaux</v>
      </c>
      <c r="K192" s="123" t="s">
        <v>2508</v>
      </c>
      <c r="L192" s="767" t="str" cm="1">
        <f t="array" aca="1" ref="L192" ca="1">[1]!NOM_FEUILLE('Comext - EUROSTAT'!$A$1)</f>
        <v>Comext - EUROSTAT</v>
      </c>
      <c r="M192" s="766" t="str">
        <f>Etiquettes!$H$16</f>
        <v>Volume</v>
      </c>
      <c r="N192" s="768" t="str">
        <f t="shared" si="6"/>
        <v>Importations de Poireaux = 20 kt (Douanes - Eurostat)</v>
      </c>
      <c r="O192" s="766" t="str">
        <f>Etiquettes!$H$20</f>
        <v>Fiable</v>
      </c>
      <c r="P192" s="766" t="str">
        <f>Etiquettes!$H$21</f>
        <v>Données collectées</v>
      </c>
      <c r="Q192" s="766" t="str">
        <f>Etiquettes!$H$22</f>
        <v>Donnée collectée (valeur du flux ou coefficient)</v>
      </c>
      <c r="R192" s="120"/>
      <c r="S192" s="915"/>
    </row>
    <row r="193" spans="1:19">
      <c r="A193" s="116" t="str">
        <f>Secteurs!$B$26</f>
        <v>Importations</v>
      </c>
      <c r="B193" s="116" t="str">
        <v>Choux-fleurs et brocolis</v>
      </c>
      <c r="C193" s="117">
        <f>SUMIFS('Prétraitement échanges'!$F:$F,'Prétraitement échanges'!$A:$A,B193)</f>
        <v>50.551206999999998</v>
      </c>
      <c r="E193" s="119" t="str">
        <f>Etiquettes!$C$10</f>
        <v>kt</v>
      </c>
      <c r="F193" s="767" t="str">
        <f>Etiquettes!$C$7</f>
        <v>Fruits et légumes (hors pommes de terre)</v>
      </c>
      <c r="G193" s="119">
        <f>Etiquettes!$I$9</f>
        <v>2019</v>
      </c>
      <c r="H193" s="767" t="str">
        <f>Etiquettes!$C$8</f>
        <v>France entière</v>
      </c>
      <c r="I193" s="767" t="str">
        <f t="shared" si="8"/>
        <v>Importations de Choux-fleurs et brocolis</v>
      </c>
      <c r="K193" s="123" t="s">
        <v>2508</v>
      </c>
      <c r="L193" s="767" t="str" cm="1">
        <f t="array" aca="1" ref="L193" ca="1">[1]!NOM_FEUILLE('Comext - EUROSTAT'!$A$1)</f>
        <v>Comext - EUROSTAT</v>
      </c>
      <c r="M193" s="766" t="str">
        <f>Etiquettes!$H$16</f>
        <v>Volume</v>
      </c>
      <c r="N193" s="768" t="str">
        <f t="shared" si="6"/>
        <v>Importations de Choux-fleurs et brocolis = 51 kt (Douanes - Eurostat)</v>
      </c>
      <c r="O193" s="766" t="str">
        <f>Etiquettes!$H$20</f>
        <v>Fiable</v>
      </c>
      <c r="P193" s="766" t="str">
        <f>Etiquettes!$H$21</f>
        <v>Données collectées</v>
      </c>
      <c r="Q193" s="766" t="str">
        <f>Etiquettes!$H$22</f>
        <v>Donnée collectée (valeur du flux ou coefficient)</v>
      </c>
      <c r="R193" s="120"/>
      <c r="S193" s="915"/>
    </row>
    <row r="194" spans="1:19">
      <c r="A194" s="116" t="str">
        <f>Secteurs!$B$26</f>
        <v>Importations</v>
      </c>
      <c r="B194" s="116" t="str">
        <v>Choux de Bruxelles</v>
      </c>
      <c r="C194" s="117">
        <f>SUMIFS('Prétraitement échanges'!$F:$F,'Prétraitement échanges'!$A:$A,B194)</f>
        <v>9.4981660000000012</v>
      </c>
      <c r="E194" s="119" t="str">
        <f>Etiquettes!$C$10</f>
        <v>kt</v>
      </c>
      <c r="F194" s="767" t="str">
        <f>Etiquettes!$C$7</f>
        <v>Fruits et légumes (hors pommes de terre)</v>
      </c>
      <c r="G194" s="119">
        <f>Etiquettes!$I$9</f>
        <v>2019</v>
      </c>
      <c r="H194" s="767" t="str">
        <f>Etiquettes!$C$8</f>
        <v>France entière</v>
      </c>
      <c r="I194" s="767" t="str">
        <f t="shared" si="8"/>
        <v>Importations de Choux de Bruxelles</v>
      </c>
      <c r="K194" s="123" t="s">
        <v>2508</v>
      </c>
      <c r="L194" s="767" t="str" cm="1">
        <f t="array" aca="1" ref="L194" ca="1">[1]!NOM_FEUILLE('Comext - EUROSTAT'!$A$1)</f>
        <v>Comext - EUROSTAT</v>
      </c>
      <c r="M194" s="766" t="str">
        <f>Etiquettes!$H$16</f>
        <v>Volume</v>
      </c>
      <c r="N194" s="768" t="str">
        <f t="shared" si="6"/>
        <v>Importations de Choux de Bruxelles = 9 kt (Douanes - Eurostat)</v>
      </c>
      <c r="O194" s="766" t="str">
        <f>Etiquettes!$H$20</f>
        <v>Fiable</v>
      </c>
      <c r="P194" s="766" t="str">
        <f>Etiquettes!$H$21</f>
        <v>Données collectées</v>
      </c>
      <c r="Q194" s="766" t="str">
        <f>Etiquettes!$H$22</f>
        <v>Donnée collectée (valeur du flux ou coefficient)</v>
      </c>
      <c r="R194" s="120"/>
      <c r="S194" s="915"/>
    </row>
    <row r="195" spans="1:19">
      <c r="A195" s="116" t="str">
        <f>Secteurs!$B$26</f>
        <v>Importations</v>
      </c>
      <c r="B195" s="116" t="str">
        <v>Autres choux</v>
      </c>
      <c r="C195" s="117">
        <f>SUMIFS('Prétraitement échanges'!$F:$F,'Prétraitement échanges'!$A:$A,B195)</f>
        <v>41.038110000000003</v>
      </c>
      <c r="E195" s="119" t="str">
        <f>Etiquettes!$C$10</f>
        <v>kt</v>
      </c>
      <c r="F195" s="767" t="str">
        <f>Etiquettes!$C$7</f>
        <v>Fruits et légumes (hors pommes de terre)</v>
      </c>
      <c r="G195" s="119">
        <f>Etiquettes!$I$9</f>
        <v>2019</v>
      </c>
      <c r="H195" s="767" t="str">
        <f>Etiquettes!$C$8</f>
        <v>France entière</v>
      </c>
      <c r="I195" s="767" t="str">
        <f t="shared" ref="I195:I258" si="9">"Importations de "&amp;B195</f>
        <v>Importations de Autres choux</v>
      </c>
      <c r="K195" s="123" t="s">
        <v>2508</v>
      </c>
      <c r="L195" s="767" t="str" cm="1">
        <f t="array" aca="1" ref="L195" ca="1">[1]!NOM_FEUILLE('Comext - EUROSTAT'!$A$1)</f>
        <v>Comext - EUROSTAT</v>
      </c>
      <c r="M195" s="766" t="str">
        <f>Etiquettes!$H$16</f>
        <v>Volume</v>
      </c>
      <c r="N195" s="768" t="str">
        <f t="shared" si="6"/>
        <v>Importations de Autres choux = 41 kt (Douanes - Eurostat)</v>
      </c>
      <c r="O195" s="766" t="str">
        <f>Etiquettes!$H$20</f>
        <v>Fiable</v>
      </c>
      <c r="P195" s="766" t="str">
        <f>Etiquettes!$H$21</f>
        <v>Données collectées</v>
      </c>
      <c r="Q195" s="766" t="str">
        <f>Etiquettes!$H$22</f>
        <v>Donnée collectée (valeur du flux ou coefficient)</v>
      </c>
      <c r="R195" s="120"/>
      <c r="S195" s="915"/>
    </row>
    <row r="196" spans="1:19">
      <c r="A196" s="116" t="str">
        <f>Secteurs!$B$26</f>
        <v>Importations</v>
      </c>
      <c r="B196" s="116" t="str">
        <v>Laitues pommées</v>
      </c>
      <c r="C196" s="117">
        <f>SUMIFS('Prétraitement échanges'!$F:$F,'Prétraitement échanges'!$A:$A,B196)</f>
        <v>31.596990000000002</v>
      </c>
      <c r="E196" s="119" t="str">
        <f>Etiquettes!$C$10</f>
        <v>kt</v>
      </c>
      <c r="F196" s="767" t="str">
        <f>Etiquettes!$C$7</f>
        <v>Fruits et légumes (hors pommes de terre)</v>
      </c>
      <c r="G196" s="119">
        <f>Etiquettes!$I$9</f>
        <v>2019</v>
      </c>
      <c r="H196" s="767" t="str">
        <f>Etiquettes!$C$8</f>
        <v>France entière</v>
      </c>
      <c r="I196" s="767" t="str">
        <f t="shared" si="9"/>
        <v>Importations de Laitues pommées</v>
      </c>
      <c r="K196" s="123" t="s">
        <v>2508</v>
      </c>
      <c r="L196" s="767" t="str" cm="1">
        <f t="array" aca="1" ref="L196" ca="1">[1]!NOM_FEUILLE('Comext - EUROSTAT'!$A$1)</f>
        <v>Comext - EUROSTAT</v>
      </c>
      <c r="M196" s="766" t="str">
        <f>Etiquettes!$H$16</f>
        <v>Volume</v>
      </c>
      <c r="N196" s="768" t="str">
        <f t="shared" si="6"/>
        <v>Importations de Laitues pommées = 32 kt (Douanes - Eurostat)</v>
      </c>
      <c r="O196" s="766" t="str">
        <f>Etiquettes!$H$20</f>
        <v>Fiable</v>
      </c>
      <c r="P196" s="766" t="str">
        <f>Etiquettes!$H$21</f>
        <v>Données collectées</v>
      </c>
      <c r="Q196" s="766" t="str">
        <f>Etiquettes!$H$22</f>
        <v>Donnée collectée (valeur du flux ou coefficient)</v>
      </c>
      <c r="R196" s="120"/>
      <c r="S196" s="915"/>
    </row>
    <row r="197" spans="1:19">
      <c r="A197" s="116" t="str">
        <f>Secteurs!$B$26</f>
        <v>Importations</v>
      </c>
      <c r="B197" s="116" t="str">
        <v>Autres laitues</v>
      </c>
      <c r="C197" s="117">
        <f>SUMIFS('Prétraitement échanges'!$F:$F,'Prétraitement échanges'!$A:$A,B197)</f>
        <v>55.522881999999996</v>
      </c>
      <c r="E197" s="119" t="str">
        <f>Etiquettes!$C$10</f>
        <v>kt</v>
      </c>
      <c r="F197" s="767" t="str">
        <f>Etiquettes!$C$7</f>
        <v>Fruits et légumes (hors pommes de terre)</v>
      </c>
      <c r="G197" s="119">
        <f>Etiquettes!$I$9</f>
        <v>2019</v>
      </c>
      <c r="H197" s="767" t="str">
        <f>Etiquettes!$C$8</f>
        <v>France entière</v>
      </c>
      <c r="I197" s="767" t="str">
        <f t="shared" si="9"/>
        <v>Importations de Autres laitues</v>
      </c>
      <c r="K197" s="123" t="s">
        <v>2508</v>
      </c>
      <c r="L197" s="767" t="str" cm="1">
        <f t="array" aca="1" ref="L197" ca="1">[1]!NOM_FEUILLE('Comext - EUROSTAT'!$A$1)</f>
        <v>Comext - EUROSTAT</v>
      </c>
      <c r="M197" s="766" t="str">
        <f>Etiquettes!$H$16</f>
        <v>Volume</v>
      </c>
      <c r="N197" s="768" t="str">
        <f t="shared" si="6"/>
        <v>Importations de Autres laitues = 56 kt (Douanes - Eurostat)</v>
      </c>
      <c r="O197" s="766" t="str">
        <f>Etiquettes!$H$20</f>
        <v>Fiable</v>
      </c>
      <c r="P197" s="766" t="str">
        <f>Etiquettes!$H$21</f>
        <v>Données collectées</v>
      </c>
      <c r="Q197" s="766" t="str">
        <f>Etiquettes!$H$22</f>
        <v>Donnée collectée (valeur du flux ou coefficient)</v>
      </c>
      <c r="R197" s="120"/>
      <c r="S197" s="915"/>
    </row>
    <row r="198" spans="1:19">
      <c r="A198" s="116" t="str">
        <f>Secteurs!$B$26</f>
        <v>Importations</v>
      </c>
      <c r="B198" s="116" t="str">
        <v>Chicorées</v>
      </c>
      <c r="C198" s="117">
        <f>SUMIFS('Prétraitement échanges'!$F:$F,'Prétraitement échanges'!$A:$A,B198)</f>
        <v>24.345220000000001</v>
      </c>
      <c r="E198" s="119" t="str">
        <f>Etiquettes!$C$10</f>
        <v>kt</v>
      </c>
      <c r="F198" s="767" t="str">
        <f>Etiquettes!$C$7</f>
        <v>Fruits et légumes (hors pommes de terre)</v>
      </c>
      <c r="G198" s="119">
        <f>Etiquettes!$I$9</f>
        <v>2019</v>
      </c>
      <c r="H198" s="767" t="str">
        <f>Etiquettes!$C$8</f>
        <v>France entière</v>
      </c>
      <c r="I198" s="767" t="str">
        <f t="shared" si="9"/>
        <v>Importations de Chicorées</v>
      </c>
      <c r="K198" s="123" t="s">
        <v>2508</v>
      </c>
      <c r="L198" s="767" t="str" cm="1">
        <f t="array" aca="1" ref="L198" ca="1">[1]!NOM_FEUILLE('Comext - EUROSTAT'!$A$1)</f>
        <v>Comext - EUROSTAT</v>
      </c>
      <c r="M198" s="766" t="str">
        <f>Etiquettes!$H$16</f>
        <v>Volume</v>
      </c>
      <c r="N198" s="768" t="str">
        <f t="shared" si="6"/>
        <v>Importations de Chicorées = 24 kt (Douanes - Eurostat)</v>
      </c>
      <c r="O198" s="766" t="str">
        <f>Etiquettes!$H$20</f>
        <v>Fiable</v>
      </c>
      <c r="P198" s="766" t="str">
        <f>Etiquettes!$H$21</f>
        <v>Données collectées</v>
      </c>
      <c r="Q198" s="766" t="str">
        <f>Etiquettes!$H$22</f>
        <v>Donnée collectée (valeur du flux ou coefficient)</v>
      </c>
      <c r="R198" s="120"/>
      <c r="S198" s="915"/>
    </row>
    <row r="199" spans="1:19">
      <c r="A199" s="116" t="str">
        <f>Secteurs!$B$26</f>
        <v>Importations</v>
      </c>
      <c r="B199" s="116" t="str">
        <v>Carottes et navets</v>
      </c>
      <c r="C199" s="117">
        <f>SUMIFS('Prétraitement échanges'!$F:$F,'Prétraitement échanges'!$A:$A,B199)</f>
        <v>154.47386200000003</v>
      </c>
      <c r="E199" s="119" t="str">
        <f>Etiquettes!$C$10</f>
        <v>kt</v>
      </c>
      <c r="F199" s="767" t="str">
        <f>Etiquettes!$C$7</f>
        <v>Fruits et légumes (hors pommes de terre)</v>
      </c>
      <c r="G199" s="119">
        <f>Etiquettes!$I$9</f>
        <v>2019</v>
      </c>
      <c r="H199" s="767" t="str">
        <f>Etiquettes!$C$8</f>
        <v>France entière</v>
      </c>
      <c r="I199" s="767" t="str">
        <f t="shared" si="9"/>
        <v>Importations de Carottes et navets</v>
      </c>
      <c r="K199" s="123" t="s">
        <v>2508</v>
      </c>
      <c r="L199" s="767" t="str" cm="1">
        <f t="array" aca="1" ref="L199" ca="1">[1]!NOM_FEUILLE('Comext - EUROSTAT'!$A$1)</f>
        <v>Comext - EUROSTAT</v>
      </c>
      <c r="M199" s="766" t="str">
        <f>Etiquettes!$H$16</f>
        <v>Volume</v>
      </c>
      <c r="N199" s="768" t="str">
        <f t="shared" si="6"/>
        <v>Importations de Carottes et navets = 154 kt (Douanes - Eurostat)</v>
      </c>
      <c r="O199" s="766" t="str">
        <f>Etiquettes!$H$20</f>
        <v>Fiable</v>
      </c>
      <c r="P199" s="766" t="str">
        <f>Etiquettes!$H$21</f>
        <v>Données collectées</v>
      </c>
      <c r="Q199" s="766" t="str">
        <f>Etiquettes!$H$22</f>
        <v>Donnée collectée (valeur du flux ou coefficient)</v>
      </c>
      <c r="R199" s="120"/>
      <c r="S199" s="915"/>
    </row>
    <row r="200" spans="1:19">
      <c r="A200" s="116" t="str">
        <f>Secteurs!$B$26</f>
        <v>Importations</v>
      </c>
      <c r="B200" s="116" t="str">
        <v>Céleri rave</v>
      </c>
      <c r="C200" s="117">
        <f>SUMIFS('Prétraitement échanges'!$F:$F,'Prétraitement échanges'!$A:$A,B200)</f>
        <v>15.306535999999999</v>
      </c>
      <c r="E200" s="119" t="str">
        <f>Etiquettes!$C$10</f>
        <v>kt</v>
      </c>
      <c r="F200" s="767" t="str">
        <f>Etiquettes!$C$7</f>
        <v>Fruits et légumes (hors pommes de terre)</v>
      </c>
      <c r="G200" s="119">
        <f>Etiquettes!$I$9</f>
        <v>2019</v>
      </c>
      <c r="H200" s="767" t="str">
        <f>Etiquettes!$C$8</f>
        <v>France entière</v>
      </c>
      <c r="I200" s="767" t="str">
        <f t="shared" si="9"/>
        <v>Importations de Céleri rave</v>
      </c>
      <c r="K200" s="123" t="s">
        <v>2508</v>
      </c>
      <c r="L200" s="767" t="str" cm="1">
        <f t="array" aca="1" ref="L200" ca="1">[1]!NOM_FEUILLE('Comext - EUROSTAT'!$A$1)</f>
        <v>Comext - EUROSTAT</v>
      </c>
      <c r="M200" s="766" t="str">
        <f>Etiquettes!$H$16</f>
        <v>Volume</v>
      </c>
      <c r="N200" s="768" t="str">
        <f t="shared" si="6"/>
        <v>Importations de Céleri rave = 15 kt (Douanes - Eurostat)</v>
      </c>
      <c r="O200" s="766" t="str">
        <f>Etiquettes!$H$20</f>
        <v>Fiable</v>
      </c>
      <c r="P200" s="766" t="str">
        <f>Etiquettes!$H$21</f>
        <v>Données collectées</v>
      </c>
      <c r="Q200" s="766" t="str">
        <f>Etiquettes!$H$22</f>
        <v>Donnée collectée (valeur du flux ou coefficient)</v>
      </c>
      <c r="R200" s="120"/>
      <c r="S200" s="915"/>
    </row>
    <row r="201" spans="1:19">
      <c r="A201" s="116" t="str">
        <f>Secteurs!$B$26</f>
        <v>Importations</v>
      </c>
      <c r="B201" s="116" t="str">
        <v>Autres légumes à racine, à bulbe ou à tubercules (ne présentant pas une forte teneur en amidon ou inuline)</v>
      </c>
      <c r="C201" s="117">
        <f>SUMIFS('Prétraitement échanges'!$F:$F,'Prétraitement échanges'!$A:$A,B201)</f>
        <v>46.736491000000001</v>
      </c>
      <c r="E201" s="119" t="str">
        <f>Etiquettes!$C$10</f>
        <v>kt</v>
      </c>
      <c r="F201" s="767" t="str">
        <f>Etiquettes!$C$7</f>
        <v>Fruits et légumes (hors pommes de terre)</v>
      </c>
      <c r="G201" s="119">
        <f>Etiquettes!$I$9</f>
        <v>2019</v>
      </c>
      <c r="H201" s="767" t="str">
        <f>Etiquettes!$C$8</f>
        <v>France entière</v>
      </c>
      <c r="I201" s="767" t="str">
        <f t="shared" si="9"/>
        <v>Importations de Autres légumes à racine, à bulbe ou à tubercules (ne présentant pas une forte teneur en amidon ou inuline)</v>
      </c>
      <c r="K201" s="123" t="s">
        <v>2508</v>
      </c>
      <c r="L201" s="767" t="str" cm="1">
        <f t="array" aca="1" ref="L201" ca="1">[1]!NOM_FEUILLE('Comext - EUROSTAT'!$A$1)</f>
        <v>Comext - EUROSTAT</v>
      </c>
      <c r="M201" s="766" t="str">
        <f>Etiquettes!$H$16</f>
        <v>Volume</v>
      </c>
      <c r="N201" s="768" t="str">
        <f t="shared" si="6"/>
        <v>Importations de Autres légumes à racine, à bulbe ou à tubercules (ne présentant pas une forte teneur en amidon ou inuline) = 47 kt (Douanes - Eurostat)</v>
      </c>
      <c r="O201" s="766" t="str">
        <f>Etiquettes!$H$20</f>
        <v>Fiable</v>
      </c>
      <c r="P201" s="766" t="str">
        <f>Etiquettes!$H$21</f>
        <v>Données collectées</v>
      </c>
      <c r="Q201" s="766" t="str">
        <f>Etiquettes!$H$22</f>
        <v>Donnée collectée (valeur du flux ou coefficient)</v>
      </c>
      <c r="R201" s="120"/>
      <c r="S201" s="915"/>
    </row>
    <row r="202" spans="1:19">
      <c r="A202" s="116" t="str">
        <f>Secteurs!$B$26</f>
        <v>Importations</v>
      </c>
      <c r="B202" s="116" t="str">
        <v>Concombres</v>
      </c>
      <c r="C202" s="117">
        <f>SUMIFS('Prétraitement échanges'!$F:$F,'Prétraitement échanges'!$A:$A,B202)</f>
        <v>71.444818999999995</v>
      </c>
      <c r="E202" s="119" t="str">
        <f>Etiquettes!$C$10</f>
        <v>kt</v>
      </c>
      <c r="F202" s="767" t="str">
        <f>Etiquettes!$C$7</f>
        <v>Fruits et légumes (hors pommes de terre)</v>
      </c>
      <c r="G202" s="119">
        <f>Etiquettes!$I$9</f>
        <v>2019</v>
      </c>
      <c r="H202" s="767" t="str">
        <f>Etiquettes!$C$8</f>
        <v>France entière</v>
      </c>
      <c r="I202" s="767" t="str">
        <f t="shared" si="9"/>
        <v>Importations de Concombres</v>
      </c>
      <c r="K202" s="123" t="s">
        <v>2508</v>
      </c>
      <c r="L202" s="767" t="str" cm="1">
        <f t="array" aca="1" ref="L202" ca="1">[1]!NOM_FEUILLE('Comext - EUROSTAT'!$A$1)</f>
        <v>Comext - EUROSTAT</v>
      </c>
      <c r="M202" s="766" t="str">
        <f>Etiquettes!$H$16</f>
        <v>Volume</v>
      </c>
      <c r="N202" s="768" t="str">
        <f t="shared" si="6"/>
        <v>Importations de Concombres = 71 kt (Douanes - Eurostat)</v>
      </c>
      <c r="O202" s="766" t="str">
        <f>Etiquettes!$H$20</f>
        <v>Fiable</v>
      </c>
      <c r="P202" s="766" t="str">
        <f>Etiquettes!$H$21</f>
        <v>Données collectées</v>
      </c>
      <c r="Q202" s="766" t="str">
        <f>Etiquettes!$H$22</f>
        <v>Donnée collectée (valeur du flux ou coefficient)</v>
      </c>
      <c r="R202" s="120"/>
      <c r="S202" s="915"/>
    </row>
    <row r="203" spans="1:19">
      <c r="A203" s="116" t="str">
        <f>Secteurs!$B$26</f>
        <v>Importations</v>
      </c>
      <c r="B203" s="116" t="str">
        <v>Cornichons</v>
      </c>
      <c r="C203" s="117">
        <f>SUMIFS('Prétraitement échanges'!$F:$F,'Prétraitement échanges'!$A:$A,B203)</f>
        <v>1.2573110000000001</v>
      </c>
      <c r="E203" s="119" t="str">
        <f>Etiquettes!$C$10</f>
        <v>kt</v>
      </c>
      <c r="F203" s="767" t="str">
        <f>Etiquettes!$C$7</f>
        <v>Fruits et légumes (hors pommes de terre)</v>
      </c>
      <c r="G203" s="119">
        <f>Etiquettes!$I$9</f>
        <v>2019</v>
      </c>
      <c r="H203" s="767" t="str">
        <f>Etiquettes!$C$8</f>
        <v>France entière</v>
      </c>
      <c r="I203" s="767" t="str">
        <f t="shared" si="9"/>
        <v>Importations de Cornichons</v>
      </c>
      <c r="K203" s="123" t="s">
        <v>2508</v>
      </c>
      <c r="L203" s="767" t="str" cm="1">
        <f t="array" aca="1" ref="L203" ca="1">[1]!NOM_FEUILLE('Comext - EUROSTAT'!$A$1)</f>
        <v>Comext - EUROSTAT</v>
      </c>
      <c r="M203" s="766" t="str">
        <f>Etiquettes!$H$16</f>
        <v>Volume</v>
      </c>
      <c r="N203" s="768" t="str">
        <f t="shared" si="6"/>
        <v>Importations de Cornichons = 1 kt (Douanes - Eurostat)</v>
      </c>
      <c r="O203" s="766" t="str">
        <f>Etiquettes!$H$20</f>
        <v>Fiable</v>
      </c>
      <c r="P203" s="766" t="str">
        <f>Etiquettes!$H$21</f>
        <v>Données collectées</v>
      </c>
      <c r="Q203" s="766" t="str">
        <f>Etiquettes!$H$22</f>
        <v>Donnée collectée (valeur du flux ou coefficient)</v>
      </c>
      <c r="R203" s="120"/>
      <c r="S203" s="915"/>
    </row>
    <row r="204" spans="1:19">
      <c r="A204" s="116" t="str">
        <f>Secteurs!$B$26</f>
        <v>Importations</v>
      </c>
      <c r="B204" s="116" t="str">
        <v>Petits pois</v>
      </c>
      <c r="C204" s="117">
        <f>SUMIFS('Prétraitement échanges'!$F:$F,'Prétraitement échanges'!$A:$A,B204)</f>
        <v>8.2445649999999997</v>
      </c>
      <c r="E204" s="119" t="str">
        <f>Etiquettes!$C$10</f>
        <v>kt</v>
      </c>
      <c r="F204" s="767" t="str">
        <f>Etiquettes!$C$7</f>
        <v>Fruits et légumes (hors pommes de terre)</v>
      </c>
      <c r="G204" s="119">
        <f>Etiquettes!$I$9</f>
        <v>2019</v>
      </c>
      <c r="H204" s="767" t="str">
        <f>Etiquettes!$C$8</f>
        <v>France entière</v>
      </c>
      <c r="I204" s="767" t="str">
        <f t="shared" si="9"/>
        <v>Importations de Petits pois</v>
      </c>
      <c r="K204" s="123" t="s">
        <v>2508</v>
      </c>
      <c r="L204" s="767" t="str" cm="1">
        <f t="array" aca="1" ref="L204" ca="1">[1]!NOM_FEUILLE('Comext - EUROSTAT'!$A$1)</f>
        <v>Comext - EUROSTAT</v>
      </c>
      <c r="M204" s="766" t="str">
        <f>Etiquettes!$H$16</f>
        <v>Volume</v>
      </c>
      <c r="N204" s="768" t="str">
        <f t="shared" si="6"/>
        <v>Importations de Petits pois = 8 kt (Douanes - Eurostat)</v>
      </c>
      <c r="O204" s="766" t="str">
        <f>Etiquettes!$H$20</f>
        <v>Fiable</v>
      </c>
      <c r="P204" s="766" t="str">
        <f>Etiquettes!$H$21</f>
        <v>Données collectées</v>
      </c>
      <c r="Q204" s="766" t="str">
        <f>Etiquettes!$H$22</f>
        <v>Donnée collectée (valeur du flux ou coefficient)</v>
      </c>
      <c r="R204" s="120"/>
      <c r="S204" s="915"/>
    </row>
    <row r="205" spans="1:19">
      <c r="A205" s="116" t="str">
        <f>Secteurs!$B$26</f>
        <v>Importations</v>
      </c>
      <c r="B205" s="116" t="str">
        <v>Haricots</v>
      </c>
      <c r="C205" s="117">
        <f>SUMIFS('Prétraitement échanges'!$F:$F,'Prétraitement échanges'!$A:$A,B205)</f>
        <v>49.209703999999995</v>
      </c>
      <c r="E205" s="119" t="str">
        <f>Etiquettes!$C$10</f>
        <v>kt</v>
      </c>
      <c r="F205" s="767" t="str">
        <f>Etiquettes!$C$7</f>
        <v>Fruits et légumes (hors pommes de terre)</v>
      </c>
      <c r="G205" s="119">
        <f>Etiquettes!$I$9</f>
        <v>2019</v>
      </c>
      <c r="H205" s="767" t="str">
        <f>Etiquettes!$C$8</f>
        <v>France entière</v>
      </c>
      <c r="I205" s="767" t="str">
        <f t="shared" si="9"/>
        <v>Importations de Haricots</v>
      </c>
      <c r="K205" s="123" t="s">
        <v>2508</v>
      </c>
      <c r="L205" s="767" t="str" cm="1">
        <f t="array" aca="1" ref="L205" ca="1">[1]!NOM_FEUILLE('Comext - EUROSTAT'!$A$1)</f>
        <v>Comext - EUROSTAT</v>
      </c>
      <c r="M205" s="766" t="str">
        <f>Etiquettes!$H$16</f>
        <v>Volume</v>
      </c>
      <c r="N205" s="768" t="str">
        <f t="shared" si="6"/>
        <v>Importations de Haricots = 49 kt (Douanes - Eurostat)</v>
      </c>
      <c r="O205" s="766" t="str">
        <f>Etiquettes!$H$20</f>
        <v>Fiable</v>
      </c>
      <c r="P205" s="766" t="str">
        <f>Etiquettes!$H$21</f>
        <v>Données collectées</v>
      </c>
      <c r="Q205" s="766" t="str">
        <f>Etiquettes!$H$22</f>
        <v>Donnée collectée (valeur du flux ou coefficient)</v>
      </c>
      <c r="R205" s="120"/>
      <c r="S205" s="915"/>
    </row>
    <row r="206" spans="1:19">
      <c r="A206" s="116" t="str">
        <f>Secteurs!$B$26</f>
        <v>Importations</v>
      </c>
      <c r="B206" s="116" t="str">
        <v>Autres légumes à cosse verts</v>
      </c>
      <c r="C206" s="117">
        <f>SUMIFS('Prétraitement échanges'!$F:$F,'Prétraitement échanges'!$A:$A,B206)</f>
        <v>5.5533019999999995</v>
      </c>
      <c r="E206" s="119" t="str">
        <f>Etiquettes!$C$10</f>
        <v>kt</v>
      </c>
      <c r="F206" s="767" t="str">
        <f>Etiquettes!$C$7</f>
        <v>Fruits et légumes (hors pommes de terre)</v>
      </c>
      <c r="G206" s="119">
        <f>Etiquettes!$I$9</f>
        <v>2019</v>
      </c>
      <c r="H206" s="767" t="str">
        <f>Etiquettes!$C$8</f>
        <v>France entière</v>
      </c>
      <c r="I206" s="767" t="str">
        <f t="shared" si="9"/>
        <v>Importations de Autres légumes à cosse verts</v>
      </c>
      <c r="K206" s="123" t="s">
        <v>2508</v>
      </c>
      <c r="L206" s="767" t="str" cm="1">
        <f t="array" aca="1" ref="L206" ca="1">[1]!NOM_FEUILLE('Comext - EUROSTAT'!$A$1)</f>
        <v>Comext - EUROSTAT</v>
      </c>
      <c r="M206" s="766" t="str">
        <f>Etiquettes!$H$16</f>
        <v>Volume</v>
      </c>
      <c r="N206" s="768" t="str">
        <f t="shared" si="6"/>
        <v>Importations de Autres légumes à cosse verts = 6 kt (Douanes - Eurostat)</v>
      </c>
      <c r="O206" s="766" t="str">
        <f>Etiquettes!$H$20</f>
        <v>Fiable</v>
      </c>
      <c r="P206" s="766" t="str">
        <f>Etiquettes!$H$21</f>
        <v>Données collectées</v>
      </c>
      <c r="Q206" s="766" t="str">
        <f>Etiquettes!$H$22</f>
        <v>Donnée collectée (valeur du flux ou coefficient)</v>
      </c>
      <c r="R206" s="120"/>
      <c r="S206" s="915"/>
    </row>
    <row r="207" spans="1:19">
      <c r="A207" s="116" t="str">
        <f>Secteurs!$B$26</f>
        <v>Importations</v>
      </c>
      <c r="B207" s="116" t="str">
        <v>Asperges</v>
      </c>
      <c r="C207" s="117">
        <f>SUMIFS('Prétraitement échanges'!$F:$F,'Prétraitement échanges'!$A:$A,B207)</f>
        <v>15.591127999999999</v>
      </c>
      <c r="E207" s="119" t="str">
        <f>Etiquettes!$C$10</f>
        <v>kt</v>
      </c>
      <c r="F207" s="767" t="str">
        <f>Etiquettes!$C$7</f>
        <v>Fruits et légumes (hors pommes de terre)</v>
      </c>
      <c r="G207" s="119">
        <f>Etiquettes!$I$9</f>
        <v>2019</v>
      </c>
      <c r="H207" s="767" t="str">
        <f>Etiquettes!$C$8</f>
        <v>France entière</v>
      </c>
      <c r="I207" s="767" t="str">
        <f t="shared" si="9"/>
        <v>Importations de Asperges</v>
      </c>
      <c r="K207" s="123" t="s">
        <v>2508</v>
      </c>
      <c r="L207" s="767" t="str" cm="1">
        <f t="array" aca="1" ref="L207" ca="1">[1]!NOM_FEUILLE('Comext - EUROSTAT'!$A$1)</f>
        <v>Comext - EUROSTAT</v>
      </c>
      <c r="M207" s="766" t="str">
        <f>Etiquettes!$H$16</f>
        <v>Volume</v>
      </c>
      <c r="N207" s="768" t="str">
        <f t="shared" si="6"/>
        <v>Importations de Asperges = 16 kt (Douanes - Eurostat)</v>
      </c>
      <c r="O207" s="766" t="str">
        <f>Etiquettes!$H$20</f>
        <v>Fiable</v>
      </c>
      <c r="P207" s="766" t="str">
        <f>Etiquettes!$H$21</f>
        <v>Données collectées</v>
      </c>
      <c r="Q207" s="766" t="str">
        <f>Etiquettes!$H$22</f>
        <v>Donnée collectée (valeur du flux ou coefficient)</v>
      </c>
      <c r="R207" s="120"/>
      <c r="S207" s="915"/>
    </row>
    <row r="208" spans="1:19">
      <c r="A208" s="116" t="str">
        <f>Secteurs!$B$26</f>
        <v>Importations</v>
      </c>
      <c r="B208" s="116" t="str">
        <v>Aubergines</v>
      </c>
      <c r="C208" s="117">
        <f>SUMIFS('Prétraitement échanges'!$F:$F,'Prétraitement échanges'!$A:$A,B208)</f>
        <v>52.506845999999996</v>
      </c>
      <c r="E208" s="119" t="str">
        <f>Etiquettes!$C$10</f>
        <v>kt</v>
      </c>
      <c r="F208" s="767" t="str">
        <f>Etiquettes!$C$7</f>
        <v>Fruits et légumes (hors pommes de terre)</v>
      </c>
      <c r="G208" s="119">
        <f>Etiquettes!$I$9</f>
        <v>2019</v>
      </c>
      <c r="H208" s="767" t="str">
        <f>Etiquettes!$C$8</f>
        <v>France entière</v>
      </c>
      <c r="I208" s="767" t="str">
        <f t="shared" si="9"/>
        <v>Importations de Aubergines</v>
      </c>
      <c r="K208" s="123" t="s">
        <v>2508</v>
      </c>
      <c r="L208" s="767" t="str" cm="1">
        <f t="array" aca="1" ref="L208" ca="1">[1]!NOM_FEUILLE('Comext - EUROSTAT'!$A$1)</f>
        <v>Comext - EUROSTAT</v>
      </c>
      <c r="M208" s="766" t="str">
        <f>Etiquettes!$H$16</f>
        <v>Volume</v>
      </c>
      <c r="N208" s="768" t="str">
        <f t="shared" si="6"/>
        <v>Importations de Aubergines = 53 kt (Douanes - Eurostat)</v>
      </c>
      <c r="O208" s="766" t="str">
        <f>Etiquettes!$H$20</f>
        <v>Fiable</v>
      </c>
      <c r="P208" s="766" t="str">
        <f>Etiquettes!$H$21</f>
        <v>Données collectées</v>
      </c>
      <c r="Q208" s="766" t="str">
        <f>Etiquettes!$H$22</f>
        <v>Donnée collectée (valeur du flux ou coefficient)</v>
      </c>
      <c r="R208" s="120"/>
      <c r="S208" s="915"/>
    </row>
    <row r="209" spans="1:19">
      <c r="A209" s="116" t="str">
        <f>Secteurs!$B$26</f>
        <v>Importations</v>
      </c>
      <c r="B209" s="116" t="str">
        <v>Céleris branches</v>
      </c>
      <c r="C209" s="117">
        <f>SUMIFS('Prétraitement échanges'!$F:$F,'Prétraitement échanges'!$A:$A,B209)</f>
        <v>13.021464</v>
      </c>
      <c r="E209" s="119" t="str">
        <f>Etiquettes!$C$10</f>
        <v>kt</v>
      </c>
      <c r="F209" s="767" t="str">
        <f>Etiquettes!$C$7</f>
        <v>Fruits et légumes (hors pommes de terre)</v>
      </c>
      <c r="G209" s="119">
        <f>Etiquettes!$I$9</f>
        <v>2019</v>
      </c>
      <c r="H209" s="767" t="str">
        <f>Etiquettes!$C$8</f>
        <v>France entière</v>
      </c>
      <c r="I209" s="767" t="str">
        <f t="shared" si="9"/>
        <v>Importations de Céleris branches</v>
      </c>
      <c r="K209" s="123" t="s">
        <v>2508</v>
      </c>
      <c r="L209" s="767" t="str" cm="1">
        <f t="array" aca="1" ref="L209" ca="1">[1]!NOM_FEUILLE('Comext - EUROSTAT'!$A$1)</f>
        <v>Comext - EUROSTAT</v>
      </c>
      <c r="M209" s="766" t="str">
        <f>Etiquettes!$H$16</f>
        <v>Volume</v>
      </c>
      <c r="N209" s="768" t="str">
        <f t="shared" si="6"/>
        <v>Importations de Céleris branches = 13 kt (Douanes - Eurostat)</v>
      </c>
      <c r="O209" s="766" t="str">
        <f>Etiquettes!$H$20</f>
        <v>Fiable</v>
      </c>
      <c r="P209" s="766" t="str">
        <f>Etiquettes!$H$21</f>
        <v>Données collectées</v>
      </c>
      <c r="Q209" s="766" t="str">
        <f>Etiquettes!$H$22</f>
        <v>Donnée collectée (valeur du flux ou coefficient)</v>
      </c>
      <c r="R209" s="120"/>
      <c r="S209" s="915"/>
    </row>
    <row r="210" spans="1:19">
      <c r="A210" s="116" t="str">
        <f>Secteurs!$B$26</f>
        <v>Importations</v>
      </c>
      <c r="B210" s="116" t="str">
        <v>Champignons cultivés</v>
      </c>
      <c r="C210" s="117">
        <f>SUMIFS('Prétraitement échanges'!$F:$F,'Prétraitement échanges'!$A:$A,B210)</f>
        <v>25.241174999999998</v>
      </c>
      <c r="E210" s="119" t="str">
        <f>Etiquettes!$C$10</f>
        <v>kt</v>
      </c>
      <c r="F210" s="767" t="str">
        <f>Etiquettes!$C$7</f>
        <v>Fruits et légumes (hors pommes de terre)</v>
      </c>
      <c r="G210" s="119">
        <f>Etiquettes!$I$9</f>
        <v>2019</v>
      </c>
      <c r="H210" s="767" t="str">
        <f>Etiquettes!$C$8</f>
        <v>France entière</v>
      </c>
      <c r="I210" s="767" t="str">
        <f t="shared" si="9"/>
        <v>Importations de Champignons cultivés</v>
      </c>
      <c r="K210" s="123" t="s">
        <v>2508</v>
      </c>
      <c r="L210" s="767" t="str" cm="1">
        <f t="array" aca="1" ref="L210" ca="1">[1]!NOM_FEUILLE('Comext - EUROSTAT'!$A$1)</f>
        <v>Comext - EUROSTAT</v>
      </c>
      <c r="M210" s="766" t="str">
        <f>Etiquettes!$H$16</f>
        <v>Volume</v>
      </c>
      <c r="N210" s="768" t="str">
        <f t="shared" si="6"/>
        <v>Importations de Champignons cultivés = 25 kt (Douanes - Eurostat)</v>
      </c>
      <c r="O210" s="766" t="str">
        <f>Etiquettes!$H$20</f>
        <v>Fiable</v>
      </c>
      <c r="P210" s="766" t="str">
        <f>Etiquettes!$H$21</f>
        <v>Données collectées</v>
      </c>
      <c r="Q210" s="766" t="str">
        <f>Etiquettes!$H$22</f>
        <v>Donnée collectée (valeur du flux ou coefficient)</v>
      </c>
      <c r="R210" s="120"/>
      <c r="S210" s="915"/>
    </row>
    <row r="211" spans="1:19">
      <c r="A211" s="116" t="str">
        <f>Secteurs!$B$26</f>
        <v>Importations</v>
      </c>
      <c r="B211" s="116" t="str">
        <v>Champignons non-cultivés</v>
      </c>
      <c r="C211" s="117" t="e">
        <f>SUMIFS('Prétraitement échanges'!$F:$F,'Prétraitement échanges'!$A:$A,B211)</f>
        <v>#VALUE!</v>
      </c>
      <c r="E211" s="119" t="str">
        <f>Etiquettes!$C$10</f>
        <v>kt</v>
      </c>
      <c r="F211" s="767" t="str">
        <f>Etiquettes!$C$7</f>
        <v>Fruits et légumes (hors pommes de terre)</v>
      </c>
      <c r="G211" s="119">
        <f>Etiquettes!$I$9</f>
        <v>2019</v>
      </c>
      <c r="H211" s="767" t="str">
        <f>Etiquettes!$C$8</f>
        <v>France entière</v>
      </c>
      <c r="I211" s="767" t="str">
        <f t="shared" si="9"/>
        <v>Importations de Champignons non-cultivés</v>
      </c>
      <c r="K211" s="123" t="s">
        <v>2508</v>
      </c>
      <c r="L211" s="767" t="str" cm="1">
        <f t="array" aca="1" ref="L211" ca="1">[1]!NOM_FEUILLE('Comext - EUROSTAT'!$A$1)</f>
        <v>Comext - EUROSTAT</v>
      </c>
      <c r="M211" s="766" t="str">
        <f>Etiquettes!$H$16</f>
        <v>Volume</v>
      </c>
      <c r="N211" s="768" t="str">
        <f t="shared" si="6"/>
        <v>Importations de Champignons non-cultivés</v>
      </c>
      <c r="O211" s="766" t="str">
        <f>Etiquettes!$H$20</f>
        <v>Fiable</v>
      </c>
      <c r="P211" s="766" t="str">
        <f>Etiquettes!$H$21</f>
        <v>Données collectées</v>
      </c>
      <c r="Q211" s="766" t="str">
        <f>Etiquettes!$H$22</f>
        <v>Donnée collectée (valeur du flux ou coefficient)</v>
      </c>
      <c r="R211" s="120"/>
      <c r="S211" s="915"/>
    </row>
    <row r="212" spans="1:19">
      <c r="A212" s="116" t="str">
        <f>Secteurs!$B$26</f>
        <v>Importations</v>
      </c>
      <c r="B212" s="116" t="str">
        <v>Truffes</v>
      </c>
      <c r="C212" s="117">
        <f>SUMIFS('Prétraitement échanges'!$F:$F,'Prétraitement échanges'!$A:$A,B212)</f>
        <v>0.12069500000000001</v>
      </c>
      <c r="E212" s="119" t="str">
        <f>Etiquettes!$C$10</f>
        <v>kt</v>
      </c>
      <c r="F212" s="767" t="str">
        <f>Etiquettes!$C$7</f>
        <v>Fruits et légumes (hors pommes de terre)</v>
      </c>
      <c r="G212" s="119">
        <f>Etiquettes!$I$9</f>
        <v>2019</v>
      </c>
      <c r="H212" s="767" t="str">
        <f>Etiquettes!$C$8</f>
        <v>France entière</v>
      </c>
      <c r="I212" s="767" t="str">
        <f t="shared" si="9"/>
        <v>Importations de Truffes</v>
      </c>
      <c r="K212" s="123" t="s">
        <v>2508</v>
      </c>
      <c r="L212" s="767" t="str" cm="1">
        <f t="array" aca="1" ref="L212" ca="1">[1]!NOM_FEUILLE('Comext - EUROSTAT'!$A$1)</f>
        <v>Comext - EUROSTAT</v>
      </c>
      <c r="M212" s="766" t="str">
        <f>Etiquettes!$H$16</f>
        <v>Volume</v>
      </c>
      <c r="N212" s="768" t="str">
        <f t="shared" si="6"/>
        <v>Importations de Truffes = 0 kt (Douanes - Eurostat)</v>
      </c>
      <c r="O212" s="766" t="str">
        <f>Etiquettes!$H$20</f>
        <v>Fiable</v>
      </c>
      <c r="P212" s="766" t="str">
        <f>Etiquettes!$H$21</f>
        <v>Données collectées</v>
      </c>
      <c r="Q212" s="766" t="str">
        <f>Etiquettes!$H$22</f>
        <v>Donnée collectée (valeur du flux ou coefficient)</v>
      </c>
      <c r="R212" s="120"/>
      <c r="S212" s="915"/>
    </row>
    <row r="213" spans="1:19">
      <c r="A213" s="116" t="str">
        <f>Secteurs!$B$26</f>
        <v>Importations</v>
      </c>
      <c r="B213" s="116" t="str">
        <v>Chanterelles</v>
      </c>
      <c r="C213" s="117">
        <f>SUMIFS('Prétraitement échanges'!$F:$F,'Prétraitement échanges'!$A:$A,B213)</f>
        <v>1.1605319999999999</v>
      </c>
      <c r="E213" s="119" t="str">
        <f>Etiquettes!$C$10</f>
        <v>kt</v>
      </c>
      <c r="F213" s="767" t="str">
        <f>Etiquettes!$C$7</f>
        <v>Fruits et légumes (hors pommes de terre)</v>
      </c>
      <c r="G213" s="119">
        <f>Etiquettes!$I$9</f>
        <v>2019</v>
      </c>
      <c r="H213" s="767" t="str">
        <f>Etiquettes!$C$8</f>
        <v>France entière</v>
      </c>
      <c r="I213" s="767" t="str">
        <f t="shared" si="9"/>
        <v>Importations de Chanterelles</v>
      </c>
      <c r="K213" s="123" t="s">
        <v>2508</v>
      </c>
      <c r="L213" s="767" t="str" cm="1">
        <f t="array" aca="1" ref="L213" ca="1">[1]!NOM_FEUILLE('Comext - EUROSTAT'!$A$1)</f>
        <v>Comext - EUROSTAT</v>
      </c>
      <c r="M213" s="766" t="str">
        <f>Etiquettes!$H$16</f>
        <v>Volume</v>
      </c>
      <c r="N213" s="768" t="str">
        <f t="shared" si="6"/>
        <v>Importations de Chanterelles = 1 kt (Douanes - Eurostat)</v>
      </c>
      <c r="O213" s="766" t="str">
        <f>Etiquettes!$H$20</f>
        <v>Fiable</v>
      </c>
      <c r="P213" s="766" t="str">
        <f>Etiquettes!$H$21</f>
        <v>Données collectées</v>
      </c>
      <c r="Q213" s="766" t="str">
        <f>Etiquettes!$H$22</f>
        <v>Donnée collectée (valeur du flux ou coefficient)</v>
      </c>
      <c r="R213" s="120"/>
      <c r="S213" s="915"/>
    </row>
    <row r="214" spans="1:19">
      <c r="A214" s="116" t="str">
        <f>Secteurs!$B$26</f>
        <v>Importations</v>
      </c>
      <c r="B214" s="116" t="str">
        <v>Cèpes</v>
      </c>
      <c r="C214" s="117">
        <f>SUMIFS('Prétraitement échanges'!$F:$F,'Prétraitement échanges'!$A:$A,B214)</f>
        <v>0.34986999999999996</v>
      </c>
      <c r="E214" s="119" t="str">
        <f>Etiquettes!$C$10</f>
        <v>kt</v>
      </c>
      <c r="F214" s="767" t="str">
        <f>Etiquettes!$C$7</f>
        <v>Fruits et légumes (hors pommes de terre)</v>
      </c>
      <c r="G214" s="119">
        <f>Etiquettes!$I$9</f>
        <v>2019</v>
      </c>
      <c r="H214" s="767" t="str">
        <f>Etiquettes!$C$8</f>
        <v>France entière</v>
      </c>
      <c r="I214" s="767" t="str">
        <f t="shared" si="9"/>
        <v>Importations de Cèpes</v>
      </c>
      <c r="K214" s="123" t="s">
        <v>2508</v>
      </c>
      <c r="L214" s="767" t="str" cm="1">
        <f t="array" aca="1" ref="L214" ca="1">[1]!NOM_FEUILLE('Comext - EUROSTAT'!$A$1)</f>
        <v>Comext - EUROSTAT</v>
      </c>
      <c r="M214" s="766" t="str">
        <f>Etiquettes!$H$16</f>
        <v>Volume</v>
      </c>
      <c r="N214" s="768" t="str">
        <f t="shared" si="6"/>
        <v>Importations de Cèpes = 0 kt (Douanes - Eurostat)</v>
      </c>
      <c r="O214" s="766" t="str">
        <f>Etiquettes!$H$20</f>
        <v>Fiable</v>
      </c>
      <c r="P214" s="766" t="str">
        <f>Etiquettes!$H$21</f>
        <v>Données collectées</v>
      </c>
      <c r="Q214" s="766" t="str">
        <f>Etiquettes!$H$22</f>
        <v>Donnée collectée (valeur du flux ou coefficient)</v>
      </c>
      <c r="R214" s="120"/>
      <c r="S214" s="915"/>
    </row>
    <row r="215" spans="1:19">
      <c r="A215" s="116" t="str">
        <f>Secteurs!$B$26</f>
        <v>Importations</v>
      </c>
      <c r="B215" s="116" t="str">
        <v>Autres champignons</v>
      </c>
      <c r="C215" s="117">
        <f>SUMIFS('Prétraitement échanges'!$F:$F,'Prétraitement échanges'!$A:$A,B215)</f>
        <v>22.567535999999997</v>
      </c>
      <c r="E215" s="119" t="str">
        <f>Etiquettes!$C$10</f>
        <v>kt</v>
      </c>
      <c r="F215" s="767" t="str">
        <f>Etiquettes!$C$7</f>
        <v>Fruits et légumes (hors pommes de terre)</v>
      </c>
      <c r="G215" s="119">
        <f>Etiquettes!$I$9</f>
        <v>2019</v>
      </c>
      <c r="H215" s="767" t="str">
        <f>Etiquettes!$C$8</f>
        <v>France entière</v>
      </c>
      <c r="I215" s="767" t="str">
        <f t="shared" si="9"/>
        <v>Importations de Autres champignons</v>
      </c>
      <c r="K215" s="123" t="s">
        <v>2508</v>
      </c>
      <c r="L215" s="767" t="str" cm="1">
        <f t="array" aca="1" ref="L215" ca="1">[1]!NOM_FEUILLE('Comext - EUROSTAT'!$A$1)</f>
        <v>Comext - EUROSTAT</v>
      </c>
      <c r="M215" s="766" t="str">
        <f>Etiquettes!$H$16</f>
        <v>Volume</v>
      </c>
      <c r="N215" s="768" t="str">
        <f t="shared" si="6"/>
        <v>Importations de Autres champignons = 23 kt (Douanes - Eurostat)</v>
      </c>
      <c r="O215" s="766" t="str">
        <f>Etiquettes!$H$20</f>
        <v>Fiable</v>
      </c>
      <c r="P215" s="766" t="str">
        <f>Etiquettes!$H$21</f>
        <v>Données collectées</v>
      </c>
      <c r="Q215" s="766" t="str">
        <f>Etiquettes!$H$22</f>
        <v>Donnée collectée (valeur du flux ou coefficient)</v>
      </c>
      <c r="R215" s="120"/>
      <c r="S215" s="915"/>
    </row>
    <row r="216" spans="1:19">
      <c r="A216" s="116" t="str">
        <f>Secteurs!$B$26</f>
        <v>Importations</v>
      </c>
      <c r="B216" s="116" t="str">
        <v>Piments et poivrons verts</v>
      </c>
      <c r="C216" s="117">
        <f>SUMIFS('Prétraitement échanges'!$F:$F,'Prétraitement échanges'!$A:$A,B216)</f>
        <v>166.399687</v>
      </c>
      <c r="E216" s="119" t="str">
        <f>Etiquettes!$C$10</f>
        <v>kt</v>
      </c>
      <c r="F216" s="767" t="str">
        <f>Etiquettes!$C$7</f>
        <v>Fruits et légumes (hors pommes de terre)</v>
      </c>
      <c r="G216" s="119">
        <f>Etiquettes!$I$9</f>
        <v>2019</v>
      </c>
      <c r="H216" s="767" t="str">
        <f>Etiquettes!$C$8</f>
        <v>France entière</v>
      </c>
      <c r="I216" s="767" t="str">
        <f t="shared" si="9"/>
        <v>Importations de Piments et poivrons verts</v>
      </c>
      <c r="K216" s="123" t="s">
        <v>2508</v>
      </c>
      <c r="L216" s="767" t="str" cm="1">
        <f t="array" aca="1" ref="L216" ca="1">[1]!NOM_FEUILLE('Comext - EUROSTAT'!$A$1)</f>
        <v>Comext - EUROSTAT</v>
      </c>
      <c r="M216" s="766" t="str">
        <f>Etiquettes!$H$16</f>
        <v>Volume</v>
      </c>
      <c r="N216" s="768" t="str">
        <f t="shared" si="6"/>
        <v>Importations de Piments et poivrons verts = 166 kt (Douanes - Eurostat)</v>
      </c>
      <c r="O216" s="766" t="str">
        <f>Etiquettes!$H$20</f>
        <v>Fiable</v>
      </c>
      <c r="P216" s="766" t="str">
        <f>Etiquettes!$H$21</f>
        <v>Données collectées</v>
      </c>
      <c r="Q216" s="766" t="str">
        <f>Etiquettes!$H$22</f>
        <v>Donnée collectée (valeur du flux ou coefficient)</v>
      </c>
      <c r="R216" s="120"/>
      <c r="S216" s="915"/>
    </row>
    <row r="217" spans="1:19">
      <c r="A217" s="116" t="str">
        <f>Secteurs!$B$26</f>
        <v>Importations</v>
      </c>
      <c r="B217" s="116" t="str">
        <v>Épinards</v>
      </c>
      <c r="C217" s="117">
        <f>SUMIFS('Prétraitement échanges'!$F:$F,'Prétraitement échanges'!$A:$A,B217)</f>
        <v>8.6001089999999998</v>
      </c>
      <c r="E217" s="119" t="str">
        <f>Etiquettes!$C$10</f>
        <v>kt</v>
      </c>
      <c r="F217" s="767" t="str">
        <f>Etiquettes!$C$7</f>
        <v>Fruits et légumes (hors pommes de terre)</v>
      </c>
      <c r="G217" s="119">
        <f>Etiquettes!$I$9</f>
        <v>2019</v>
      </c>
      <c r="H217" s="767" t="str">
        <f>Etiquettes!$C$8</f>
        <v>France entière</v>
      </c>
      <c r="I217" s="767" t="str">
        <f t="shared" si="9"/>
        <v>Importations de Épinards</v>
      </c>
      <c r="K217" s="123" t="s">
        <v>2508</v>
      </c>
      <c r="L217" s="767" t="str" cm="1">
        <f t="array" aca="1" ref="L217" ca="1">[1]!NOM_FEUILLE('Comext - EUROSTAT'!$A$1)</f>
        <v>Comext - EUROSTAT</v>
      </c>
      <c r="M217" s="766" t="str">
        <f>Etiquettes!$H$16</f>
        <v>Volume</v>
      </c>
      <c r="N217" s="768" t="str">
        <f t="shared" si="6"/>
        <v>Importations de Épinards = 9 kt (Douanes - Eurostat)</v>
      </c>
      <c r="O217" s="766" t="str">
        <f>Etiquettes!$H$20</f>
        <v>Fiable</v>
      </c>
      <c r="P217" s="766" t="str">
        <f>Etiquettes!$H$21</f>
        <v>Données collectées</v>
      </c>
      <c r="Q217" s="766" t="str">
        <f>Etiquettes!$H$22</f>
        <v>Donnée collectée (valeur du flux ou coefficient)</v>
      </c>
      <c r="R217" s="120"/>
      <c r="S217" s="915"/>
    </row>
    <row r="218" spans="1:19">
      <c r="A218" s="116" t="str">
        <f>Secteurs!$B$26</f>
        <v>Importations</v>
      </c>
      <c r="B218" s="116" t="str">
        <v>Artichauts</v>
      </c>
      <c r="C218" s="117">
        <f>SUMIFS('Prétraitement échanges'!$F:$F,'Prétraitement échanges'!$A:$A,B218)</f>
        <v>14.692484</v>
      </c>
      <c r="E218" s="119" t="str">
        <f>Etiquettes!$C$10</f>
        <v>kt</v>
      </c>
      <c r="F218" s="767" t="str">
        <f>Etiquettes!$C$7</f>
        <v>Fruits et légumes (hors pommes de terre)</v>
      </c>
      <c r="G218" s="119">
        <f>Etiquettes!$I$9</f>
        <v>2019</v>
      </c>
      <c r="H218" s="767" t="str">
        <f>Etiquettes!$C$8</f>
        <v>France entière</v>
      </c>
      <c r="I218" s="767" t="str">
        <f t="shared" si="9"/>
        <v>Importations de Artichauts</v>
      </c>
      <c r="K218" s="123" t="s">
        <v>2508</v>
      </c>
      <c r="L218" s="767" t="str" cm="1">
        <f t="array" aca="1" ref="L218" ca="1">[1]!NOM_FEUILLE('Comext - EUROSTAT'!$A$1)</f>
        <v>Comext - EUROSTAT</v>
      </c>
      <c r="M218" s="766" t="str">
        <f>Etiquettes!$H$16</f>
        <v>Volume</v>
      </c>
      <c r="N218" s="768" t="str">
        <f t="shared" si="6"/>
        <v>Importations de Artichauts = 15 kt (Douanes - Eurostat)</v>
      </c>
      <c r="O218" s="766" t="str">
        <f>Etiquettes!$H$20</f>
        <v>Fiable</v>
      </c>
      <c r="P218" s="766" t="str">
        <f>Etiquettes!$H$21</f>
        <v>Données collectées</v>
      </c>
      <c r="Q218" s="766" t="str">
        <f>Etiquettes!$H$22</f>
        <v>Donnée collectée (valeur du flux ou coefficient)</v>
      </c>
      <c r="R218" s="120"/>
      <c r="S218" s="915"/>
    </row>
    <row r="219" spans="1:19">
      <c r="A219" s="116" t="str">
        <f>Secteurs!$B$26</f>
        <v>Importations</v>
      </c>
      <c r="B219" s="116" t="str">
        <v>Courgette</v>
      </c>
      <c r="C219" s="117">
        <f>SUMIFS('Prétraitement échanges'!$F:$F,'Prétraitement échanges'!$A:$A,B219)</f>
        <v>151.80586599999998</v>
      </c>
      <c r="E219" s="119" t="str">
        <f>Etiquettes!$C$10</f>
        <v>kt</v>
      </c>
      <c r="F219" s="767" t="str">
        <f>Etiquettes!$C$7</f>
        <v>Fruits et légumes (hors pommes de terre)</v>
      </c>
      <c r="G219" s="119">
        <f>Etiquettes!$I$9</f>
        <v>2019</v>
      </c>
      <c r="H219" s="767" t="str">
        <f>Etiquettes!$C$8</f>
        <v>France entière</v>
      </c>
      <c r="I219" s="767" t="str">
        <f t="shared" si="9"/>
        <v>Importations de Courgette</v>
      </c>
      <c r="K219" s="123" t="s">
        <v>2508</v>
      </c>
      <c r="L219" s="767" t="str" cm="1">
        <f t="array" aca="1" ref="L219" ca="1">[1]!NOM_FEUILLE('Comext - EUROSTAT'!$A$1)</f>
        <v>Comext - EUROSTAT</v>
      </c>
      <c r="M219" s="766" t="str">
        <f>Etiquettes!$H$16</f>
        <v>Volume</v>
      </c>
      <c r="N219" s="768" t="str">
        <f t="shared" si="6"/>
        <v>Importations de Courgette = 152 kt (Douanes - Eurostat)</v>
      </c>
      <c r="O219" s="766" t="str">
        <f>Etiquettes!$H$20</f>
        <v>Fiable</v>
      </c>
      <c r="P219" s="766" t="str">
        <f>Etiquettes!$H$21</f>
        <v>Données collectées</v>
      </c>
      <c r="Q219" s="766" t="str">
        <f>Etiquettes!$H$22</f>
        <v>Donnée collectée (valeur du flux ou coefficient)</v>
      </c>
      <c r="R219" s="120"/>
      <c r="S219" s="915"/>
    </row>
    <row r="220" spans="1:19">
      <c r="A220" s="116" t="str">
        <f>Secteurs!$B$26</f>
        <v>Importations</v>
      </c>
      <c r="B220" s="116" t="str">
        <v>Autres citrouilles [Courge], potirons, n.c.a.</v>
      </c>
      <c r="C220" s="117">
        <f>SUMIFS('Prétraitement échanges'!$F:$F,'Prétraitement échanges'!$A:$A,B220)</f>
        <v>14.430762</v>
      </c>
      <c r="E220" s="119" t="str">
        <f>Etiquettes!$C$10</f>
        <v>kt</v>
      </c>
      <c r="F220" s="767" t="str">
        <f>Etiquettes!$C$7</f>
        <v>Fruits et légumes (hors pommes de terre)</v>
      </c>
      <c r="G220" s="119">
        <f>Etiquettes!$I$9</f>
        <v>2019</v>
      </c>
      <c r="H220" s="767" t="str">
        <f>Etiquettes!$C$8</f>
        <v>France entière</v>
      </c>
      <c r="I220" s="767" t="str">
        <f t="shared" si="9"/>
        <v>Importations de Autres citrouilles [Courge], potirons, n.c.a.</v>
      </c>
      <c r="K220" s="123" t="s">
        <v>2508</v>
      </c>
      <c r="L220" s="767" t="str" cm="1">
        <f t="array" aca="1" ref="L220" ca="1">[1]!NOM_FEUILLE('Comext - EUROSTAT'!$A$1)</f>
        <v>Comext - EUROSTAT</v>
      </c>
      <c r="M220" s="766" t="str">
        <f>Etiquettes!$H$16</f>
        <v>Volume</v>
      </c>
      <c r="N220" s="768" t="str">
        <f t="shared" ref="N220:N283" si="10">_xlfn.CONCAT(I220,IF(OR(ISBLANK(C220),ISERROR(C220)),"",_xlfn.CONCAT(" = ",MROUND(C220,1)," ",E220," (",K220,")")))</f>
        <v>Importations de Autres citrouilles [Courge], potirons, n.c.a. = 14 kt (Douanes - Eurostat)</v>
      </c>
      <c r="O220" s="766" t="str">
        <f>Etiquettes!$H$20</f>
        <v>Fiable</v>
      </c>
      <c r="P220" s="766" t="str">
        <f>Etiquettes!$H$21</f>
        <v>Données collectées</v>
      </c>
      <c r="Q220" s="766" t="str">
        <f>Etiquettes!$H$22</f>
        <v>Donnée collectée (valeur du flux ou coefficient)</v>
      </c>
      <c r="R220" s="120"/>
      <c r="S220" s="915"/>
    </row>
    <row r="221" spans="1:19">
      <c r="A221" s="116" t="str">
        <f>Secteurs!$B$26</f>
        <v>Importations</v>
      </c>
      <c r="B221" s="116" t="str">
        <v>Salades</v>
      </c>
      <c r="C221" s="117">
        <f>SUMIFS('Prétraitement échanges'!$F:$F,'Prétraitement échanges'!$A:$A,B221)</f>
        <v>51.189222999999998</v>
      </c>
      <c r="E221" s="119" t="str">
        <f>Etiquettes!$C$10</f>
        <v>kt</v>
      </c>
      <c r="F221" s="767" t="str">
        <f>Etiquettes!$C$7</f>
        <v>Fruits et légumes (hors pommes de terre)</v>
      </c>
      <c r="G221" s="119">
        <f>Etiquettes!$I$9</f>
        <v>2019</v>
      </c>
      <c r="H221" s="767" t="str">
        <f>Etiquettes!$C$8</f>
        <v>France entière</v>
      </c>
      <c r="I221" s="767" t="str">
        <f t="shared" si="9"/>
        <v>Importations de Salades</v>
      </c>
      <c r="K221" s="123" t="s">
        <v>2508</v>
      </c>
      <c r="L221" s="767" t="str" cm="1">
        <f t="array" aca="1" ref="L221" ca="1">[1]!NOM_FEUILLE('Comext - EUROSTAT'!$A$1)</f>
        <v>Comext - EUROSTAT</v>
      </c>
      <c r="M221" s="766" t="str">
        <f>Etiquettes!$H$16</f>
        <v>Volume</v>
      </c>
      <c r="N221" s="768" t="str">
        <f t="shared" si="10"/>
        <v>Importations de Salades = 51 kt (Douanes - Eurostat)</v>
      </c>
      <c r="O221" s="766" t="str">
        <f>Etiquettes!$H$20</f>
        <v>Fiable</v>
      </c>
      <c r="P221" s="766" t="str">
        <f>Etiquettes!$H$21</f>
        <v>Données collectées</v>
      </c>
      <c r="Q221" s="766" t="str">
        <f>Etiquettes!$H$22</f>
        <v>Donnée collectée (valeur du flux ou coefficient)</v>
      </c>
      <c r="R221" s="120"/>
      <c r="S221" s="915"/>
    </row>
    <row r="222" spans="1:19">
      <c r="A222" s="116" t="str">
        <f>Secteurs!$B$26</f>
        <v>Importations</v>
      </c>
      <c r="B222" s="116" t="str">
        <v>Bettes et cardes</v>
      </c>
      <c r="C222" s="117">
        <f>SUMIFS('Prétraitement échanges'!$F:$F,'Prétraitement échanges'!$A:$A,B222)</f>
        <v>2.6109490000000002</v>
      </c>
      <c r="E222" s="119" t="str">
        <f>Etiquettes!$C$10</f>
        <v>kt</v>
      </c>
      <c r="F222" s="767" t="str">
        <f>Etiquettes!$C$7</f>
        <v>Fruits et légumes (hors pommes de terre)</v>
      </c>
      <c r="G222" s="119">
        <f>Etiquettes!$I$9</f>
        <v>2019</v>
      </c>
      <c r="H222" s="767" t="str">
        <f>Etiquettes!$C$8</f>
        <v>France entière</v>
      </c>
      <c r="I222" s="767" t="str">
        <f t="shared" si="9"/>
        <v>Importations de Bettes et cardes</v>
      </c>
      <c r="K222" s="123" t="s">
        <v>2508</v>
      </c>
      <c r="L222" s="767" t="str" cm="1">
        <f t="array" aca="1" ref="L222" ca="1">[1]!NOM_FEUILLE('Comext - EUROSTAT'!$A$1)</f>
        <v>Comext - EUROSTAT</v>
      </c>
      <c r="M222" s="766" t="str">
        <f>Etiquettes!$H$16</f>
        <v>Volume</v>
      </c>
      <c r="N222" s="768" t="str">
        <f t="shared" si="10"/>
        <v>Importations de Bettes et cardes = 3 kt (Douanes - Eurostat)</v>
      </c>
      <c r="O222" s="766" t="str">
        <f>Etiquettes!$H$20</f>
        <v>Fiable</v>
      </c>
      <c r="P222" s="766" t="str">
        <f>Etiquettes!$H$21</f>
        <v>Données collectées</v>
      </c>
      <c r="Q222" s="766" t="str">
        <f>Etiquettes!$H$22</f>
        <v>Donnée collectée (valeur du flux ou coefficient)</v>
      </c>
      <c r="R222" s="120"/>
      <c r="S222" s="915"/>
    </row>
    <row r="223" spans="1:19">
      <c r="A223" s="116" t="str">
        <f>Secteurs!$B$26</f>
        <v>Importations</v>
      </c>
      <c r="B223" s="116" t="str">
        <v>Fenouil</v>
      </c>
      <c r="C223" s="117">
        <f>SUMIFS('Prétraitement échanges'!$F:$F,'Prétraitement échanges'!$A:$A,B223)</f>
        <v>20.864910000000002</v>
      </c>
      <c r="E223" s="119" t="str">
        <f>Etiquettes!$C$10</f>
        <v>kt</v>
      </c>
      <c r="F223" s="767" t="str">
        <f>Etiquettes!$C$7</f>
        <v>Fruits et légumes (hors pommes de terre)</v>
      </c>
      <c r="G223" s="119">
        <f>Etiquettes!$I$9</f>
        <v>2019</v>
      </c>
      <c r="H223" s="767" t="str">
        <f>Etiquettes!$C$8</f>
        <v>France entière</v>
      </c>
      <c r="I223" s="767" t="str">
        <f t="shared" si="9"/>
        <v>Importations de Fenouil</v>
      </c>
      <c r="K223" s="123" t="s">
        <v>2508</v>
      </c>
      <c r="L223" s="767" t="str" cm="1">
        <f t="array" aca="1" ref="L223" ca="1">[1]!NOM_FEUILLE('Comext - EUROSTAT'!$A$1)</f>
        <v>Comext - EUROSTAT</v>
      </c>
      <c r="M223" s="766" t="str">
        <f>Etiquettes!$H$16</f>
        <v>Volume</v>
      </c>
      <c r="N223" s="768" t="str">
        <f t="shared" si="10"/>
        <v>Importations de Fenouil = 21 kt (Douanes - Eurostat)</v>
      </c>
      <c r="O223" s="766" t="str">
        <f>Etiquettes!$H$20</f>
        <v>Fiable</v>
      </c>
      <c r="P223" s="766" t="str">
        <f>Etiquettes!$H$21</f>
        <v>Données collectées</v>
      </c>
      <c r="Q223" s="766" t="str">
        <f>Etiquettes!$H$22</f>
        <v>Donnée collectée (valeur du flux ou coefficient)</v>
      </c>
      <c r="R223" s="120"/>
      <c r="S223" s="915"/>
    </row>
    <row r="224" spans="1:19">
      <c r="A224" s="116" t="str">
        <f>Secteurs!$B$26</f>
        <v>Importations</v>
      </c>
      <c r="B224" s="116" t="str">
        <v>Maïs doux</v>
      </c>
      <c r="C224" s="117">
        <f>SUMIFS('Prétraitement échanges'!$F:$F,'Prétraitement échanges'!$A:$A,B224)</f>
        <v>4.6704280000000002</v>
      </c>
      <c r="E224" s="119" t="str">
        <f>Etiquettes!$C$10</f>
        <v>kt</v>
      </c>
      <c r="F224" s="767" t="str">
        <f>Etiquettes!$C$7</f>
        <v>Fruits et légumes (hors pommes de terre)</v>
      </c>
      <c r="G224" s="119">
        <f>Etiquettes!$I$9</f>
        <v>2019</v>
      </c>
      <c r="H224" s="767" t="str">
        <f>Etiquettes!$C$8</f>
        <v>France entière</v>
      </c>
      <c r="I224" s="767" t="str">
        <f t="shared" si="9"/>
        <v>Importations de Maïs doux</v>
      </c>
      <c r="K224" s="123" t="s">
        <v>2508</v>
      </c>
      <c r="L224" s="767" t="str" cm="1">
        <f t="array" aca="1" ref="L224" ca="1">[1]!NOM_FEUILLE('Comext - EUROSTAT'!$A$1)</f>
        <v>Comext - EUROSTAT</v>
      </c>
      <c r="M224" s="766" t="str">
        <f>Etiquettes!$H$16</f>
        <v>Volume</v>
      </c>
      <c r="N224" s="768" t="str">
        <f t="shared" si="10"/>
        <v>Importations de Maïs doux = 5 kt (Douanes - Eurostat)</v>
      </c>
      <c r="O224" s="766" t="str">
        <f>Etiquettes!$H$20</f>
        <v>Fiable</v>
      </c>
      <c r="P224" s="766" t="str">
        <f>Etiquettes!$H$21</f>
        <v>Données collectées</v>
      </c>
      <c r="Q224" s="766" t="str">
        <f>Etiquettes!$H$22</f>
        <v>Donnée collectée (valeur du flux ou coefficient)</v>
      </c>
      <c r="R224" s="120"/>
      <c r="S224" s="915"/>
    </row>
    <row r="225" spans="1:19">
      <c r="A225" s="116" t="str">
        <f>Secteurs!$B$26</f>
        <v>Importations</v>
      </c>
      <c r="B225" s="116" t="str">
        <v>Manioc</v>
      </c>
      <c r="C225" s="117">
        <f>SUMIFS('Prétraitement échanges'!$F:$F,'Prétraitement échanges'!$A:$A,B225)</f>
        <v>7.9283839999999994</v>
      </c>
      <c r="E225" s="119" t="str">
        <f>Etiquettes!$C$10</f>
        <v>kt</v>
      </c>
      <c r="F225" s="767" t="str">
        <f>Etiquettes!$C$7</f>
        <v>Fruits et légumes (hors pommes de terre)</v>
      </c>
      <c r="G225" s="119">
        <f>Etiquettes!$I$9</f>
        <v>2019</v>
      </c>
      <c r="H225" s="767" t="str">
        <f>Etiquettes!$C$8</f>
        <v>France entière</v>
      </c>
      <c r="I225" s="767" t="str">
        <f t="shared" si="9"/>
        <v>Importations de Manioc</v>
      </c>
      <c r="K225" s="123" t="s">
        <v>2508</v>
      </c>
      <c r="L225" s="767" t="str" cm="1">
        <f t="array" aca="1" ref="L225" ca="1">[1]!NOM_FEUILLE('Comext - EUROSTAT'!$A$1)</f>
        <v>Comext - EUROSTAT</v>
      </c>
      <c r="M225" s="766" t="str">
        <f>Etiquettes!$H$16</f>
        <v>Volume</v>
      </c>
      <c r="N225" s="768" t="str">
        <f t="shared" si="10"/>
        <v>Importations de Manioc = 8 kt (Douanes - Eurostat)</v>
      </c>
      <c r="O225" s="766" t="str">
        <f>Etiquettes!$H$20</f>
        <v>Fiable</v>
      </c>
      <c r="P225" s="766" t="str">
        <f>Etiquettes!$H$21</f>
        <v>Données collectées</v>
      </c>
      <c r="Q225" s="766" t="str">
        <f>Etiquettes!$H$22</f>
        <v>Donnée collectée (valeur du flux ou coefficient)</v>
      </c>
      <c r="R225" s="120"/>
      <c r="S225" s="915"/>
    </row>
    <row r="226" spans="1:19">
      <c r="A226" s="116" t="str">
        <f>Secteurs!$B$26</f>
        <v>Importations</v>
      </c>
      <c r="B226" s="116" t="str">
        <v>Patates douces</v>
      </c>
      <c r="C226" s="117">
        <f>SUMIFS('Prétraitement échanges'!$F:$F,'Prétraitement échanges'!$A:$A,B226)</f>
        <v>54.429038999999996</v>
      </c>
      <c r="E226" s="119" t="str">
        <f>Etiquettes!$C$10</f>
        <v>kt</v>
      </c>
      <c r="F226" s="767" t="str">
        <f>Etiquettes!$C$7</f>
        <v>Fruits et légumes (hors pommes de terre)</v>
      </c>
      <c r="G226" s="119">
        <f>Etiquettes!$I$9</f>
        <v>2019</v>
      </c>
      <c r="H226" s="767" t="str">
        <f>Etiquettes!$C$8</f>
        <v>France entière</v>
      </c>
      <c r="I226" s="767" t="str">
        <f t="shared" si="9"/>
        <v>Importations de Patates douces</v>
      </c>
      <c r="K226" s="123" t="s">
        <v>2508</v>
      </c>
      <c r="L226" s="767" t="str" cm="1">
        <f t="array" aca="1" ref="L226" ca="1">[1]!NOM_FEUILLE('Comext - EUROSTAT'!$A$1)</f>
        <v>Comext - EUROSTAT</v>
      </c>
      <c r="M226" s="766" t="str">
        <f>Etiquettes!$H$16</f>
        <v>Volume</v>
      </c>
      <c r="N226" s="768" t="str">
        <f t="shared" si="10"/>
        <v>Importations de Patates douces = 54 kt (Douanes - Eurostat)</v>
      </c>
      <c r="O226" s="766" t="str">
        <f>Etiquettes!$H$20</f>
        <v>Fiable</v>
      </c>
      <c r="P226" s="766" t="str">
        <f>Etiquettes!$H$21</f>
        <v>Données collectées</v>
      </c>
      <c r="Q226" s="766" t="str">
        <f>Etiquettes!$H$22</f>
        <v>Donnée collectée (valeur du flux ou coefficient)</v>
      </c>
      <c r="R226" s="120"/>
      <c r="S226" s="915"/>
    </row>
    <row r="227" spans="1:19">
      <c r="A227" s="116" t="str">
        <f>Secteurs!$B$26</f>
        <v>Importations</v>
      </c>
      <c r="B227" s="116" t="str">
        <v>Igname</v>
      </c>
      <c r="C227" s="117">
        <f>SUMIFS('Prétraitement échanges'!$F:$F,'Prétraitement échanges'!$A:$A,B227)</f>
        <v>4.0807410000000006</v>
      </c>
      <c r="E227" s="119" t="str">
        <f>Etiquettes!$C$10</f>
        <v>kt</v>
      </c>
      <c r="F227" s="767" t="str">
        <f>Etiquettes!$C$7</f>
        <v>Fruits et légumes (hors pommes de terre)</v>
      </c>
      <c r="G227" s="119">
        <f>Etiquettes!$I$9</f>
        <v>2019</v>
      </c>
      <c r="H227" s="767" t="str">
        <f>Etiquettes!$C$8</f>
        <v>France entière</v>
      </c>
      <c r="I227" s="767" t="str">
        <f t="shared" si="9"/>
        <v>Importations de Igname</v>
      </c>
      <c r="K227" s="123" t="s">
        <v>2508</v>
      </c>
      <c r="L227" s="767" t="str" cm="1">
        <f t="array" aca="1" ref="L227" ca="1">[1]!NOM_FEUILLE('Comext - EUROSTAT'!$A$1)</f>
        <v>Comext - EUROSTAT</v>
      </c>
      <c r="M227" s="766" t="str">
        <f>Etiquettes!$H$16</f>
        <v>Volume</v>
      </c>
      <c r="N227" s="768" t="str">
        <f t="shared" si="10"/>
        <v>Importations de Igname = 4 kt (Douanes - Eurostat)</v>
      </c>
      <c r="O227" s="766" t="str">
        <f>Etiquettes!$H$20</f>
        <v>Fiable</v>
      </c>
      <c r="P227" s="766" t="str">
        <f>Etiquettes!$H$21</f>
        <v>Données collectées</v>
      </c>
      <c r="Q227" s="766" t="str">
        <f>Etiquettes!$H$22</f>
        <v>Donnée collectée (valeur du flux ou coefficient)</v>
      </c>
      <c r="R227" s="120"/>
      <c r="S227" s="915"/>
    </row>
    <row r="228" spans="1:19">
      <c r="A228" s="116" t="str">
        <f>Secteurs!$B$26</f>
        <v>Importations</v>
      </c>
      <c r="B228" s="116" t="str">
        <v>Colocases</v>
      </c>
      <c r="C228" s="117">
        <f>SUMIFS('Prétraitement échanges'!$F:$F,'Prétraitement échanges'!$A:$A,B228)</f>
        <v>1.591855</v>
      </c>
      <c r="E228" s="119" t="str">
        <f>Etiquettes!$C$10</f>
        <v>kt</v>
      </c>
      <c r="F228" s="767" t="str">
        <f>Etiquettes!$C$7</f>
        <v>Fruits et légumes (hors pommes de terre)</v>
      </c>
      <c r="G228" s="119">
        <f>Etiquettes!$I$9</f>
        <v>2019</v>
      </c>
      <c r="H228" s="767" t="str">
        <f>Etiquettes!$C$8</f>
        <v>France entière</v>
      </c>
      <c r="I228" s="767" t="str">
        <f t="shared" si="9"/>
        <v>Importations de Colocases</v>
      </c>
      <c r="K228" s="123" t="s">
        <v>2508</v>
      </c>
      <c r="L228" s="767" t="str" cm="1">
        <f t="array" aca="1" ref="L228" ca="1">[1]!NOM_FEUILLE('Comext - EUROSTAT'!$A$1)</f>
        <v>Comext - EUROSTAT</v>
      </c>
      <c r="M228" s="766" t="str">
        <f>Etiquettes!$H$16</f>
        <v>Volume</v>
      </c>
      <c r="N228" s="768" t="str">
        <f t="shared" si="10"/>
        <v>Importations de Colocases = 2 kt (Douanes - Eurostat)</v>
      </c>
      <c r="O228" s="766" t="str">
        <f>Etiquettes!$H$20</f>
        <v>Fiable</v>
      </c>
      <c r="P228" s="766" t="str">
        <f>Etiquettes!$H$21</f>
        <v>Données collectées</v>
      </c>
      <c r="Q228" s="766" t="str">
        <f>Etiquettes!$H$22</f>
        <v>Donnée collectée (valeur du flux ou coefficient)</v>
      </c>
      <c r="R228" s="120"/>
      <c r="S228" s="915"/>
    </row>
    <row r="229" spans="1:19">
      <c r="A229" s="116" t="str">
        <f>Secteurs!$B$26</f>
        <v>Importations</v>
      </c>
      <c r="B229" s="116" t="str">
        <v>Autres tubercules, n.c.a.</v>
      </c>
      <c r="C229" s="117">
        <f>SUMIFS('Prétraitement échanges'!$F:$F,'Prétraitement échanges'!$A:$A,B229)</f>
        <v>3.0953240000000002</v>
      </c>
      <c r="E229" s="119" t="str">
        <f>Etiquettes!$C$10</f>
        <v>kt</v>
      </c>
      <c r="F229" s="767" t="str">
        <f>Etiquettes!$C$7</f>
        <v>Fruits et légumes (hors pommes de terre)</v>
      </c>
      <c r="G229" s="119">
        <f>Etiquettes!$I$9</f>
        <v>2019</v>
      </c>
      <c r="H229" s="767" t="str">
        <f>Etiquettes!$C$8</f>
        <v>France entière</v>
      </c>
      <c r="I229" s="767" t="str">
        <f t="shared" si="9"/>
        <v>Importations de Autres tubercules, n.c.a.</v>
      </c>
      <c r="K229" s="123" t="s">
        <v>2508</v>
      </c>
      <c r="L229" s="767" t="str" cm="1">
        <f t="array" aca="1" ref="L229" ca="1">[1]!NOM_FEUILLE('Comext - EUROSTAT'!$A$1)</f>
        <v>Comext - EUROSTAT</v>
      </c>
      <c r="M229" s="766" t="str">
        <f>Etiquettes!$H$16</f>
        <v>Volume</v>
      </c>
      <c r="N229" s="768" t="str">
        <f t="shared" si="10"/>
        <v>Importations de Autres tubercules, n.c.a. = 3 kt (Douanes - Eurostat)</v>
      </c>
      <c r="O229" s="766" t="str">
        <f>Etiquettes!$H$20</f>
        <v>Fiable</v>
      </c>
      <c r="P229" s="766" t="str">
        <f>Etiquettes!$H$21</f>
        <v>Données collectées</v>
      </c>
      <c r="Q229" s="766" t="str">
        <f>Etiquettes!$H$22</f>
        <v>Donnée collectée (valeur du flux ou coefficient)</v>
      </c>
      <c r="R229" s="120"/>
      <c r="S229" s="915"/>
    </row>
    <row r="230" spans="1:19">
      <c r="A230" s="116" t="str">
        <f>Secteurs!$B$26</f>
        <v>Importations</v>
      </c>
      <c r="B230" s="116" t="str">
        <v>Noix de coco</v>
      </c>
      <c r="C230" s="117">
        <f>SUMIFS('Prétraitement échanges'!$F:$F,'Prétraitement échanges'!$A:$A,B230)</f>
        <v>13.840066999999999</v>
      </c>
      <c r="E230" s="119" t="str">
        <f>Etiquettes!$C$10</f>
        <v>kt</v>
      </c>
      <c r="F230" s="767" t="str">
        <f>Etiquettes!$C$7</f>
        <v>Fruits et légumes (hors pommes de terre)</v>
      </c>
      <c r="G230" s="119">
        <f>Etiquettes!$I$9</f>
        <v>2019</v>
      </c>
      <c r="H230" s="767" t="str">
        <f>Etiquettes!$C$8</f>
        <v>France entière</v>
      </c>
      <c r="I230" s="767" t="str">
        <f t="shared" si="9"/>
        <v>Importations de Noix de coco</v>
      </c>
      <c r="K230" s="123" t="s">
        <v>2508</v>
      </c>
      <c r="L230" s="767" t="str" cm="1">
        <f t="array" aca="1" ref="L230" ca="1">[1]!NOM_FEUILLE('Comext - EUROSTAT'!$A$1)</f>
        <v>Comext - EUROSTAT</v>
      </c>
      <c r="M230" s="766" t="str">
        <f>Etiquettes!$H$16</f>
        <v>Volume</v>
      </c>
      <c r="N230" s="768" t="str">
        <f t="shared" si="10"/>
        <v>Importations de Noix de coco = 14 kt (Douanes - Eurostat)</v>
      </c>
      <c r="O230" s="766" t="str">
        <f>Etiquettes!$H$20</f>
        <v>Fiable</v>
      </c>
      <c r="P230" s="766" t="str">
        <f>Etiquettes!$H$21</f>
        <v>Données collectées</v>
      </c>
      <c r="Q230" s="766" t="str">
        <f>Etiquettes!$H$22</f>
        <v>Donnée collectée (valeur du flux ou coefficient)</v>
      </c>
      <c r="R230" s="120"/>
      <c r="S230" s="915"/>
    </row>
    <row r="231" spans="1:19">
      <c r="A231" s="116" t="str">
        <f>Secteurs!$B$26</f>
        <v>Importations</v>
      </c>
      <c r="B231" s="116" t="str">
        <v>Noix du Brésil</v>
      </c>
      <c r="C231" s="117">
        <f>SUMIFS('Prétraitement échanges'!$F:$F,'Prétraitement échanges'!$A:$A,B231)</f>
        <v>1.626544</v>
      </c>
      <c r="E231" s="119" t="str">
        <f>Etiquettes!$C$10</f>
        <v>kt</v>
      </c>
      <c r="F231" s="767" t="str">
        <f>Etiquettes!$C$7</f>
        <v>Fruits et légumes (hors pommes de terre)</v>
      </c>
      <c r="G231" s="119">
        <f>Etiquettes!$I$9</f>
        <v>2019</v>
      </c>
      <c r="H231" s="767" t="str">
        <f>Etiquettes!$C$8</f>
        <v>France entière</v>
      </c>
      <c r="I231" s="767" t="str">
        <f t="shared" si="9"/>
        <v>Importations de Noix du Brésil</v>
      </c>
      <c r="K231" s="123" t="s">
        <v>2508</v>
      </c>
      <c r="L231" s="767" t="str" cm="1">
        <f t="array" aca="1" ref="L231" ca="1">[1]!NOM_FEUILLE('Comext - EUROSTAT'!$A$1)</f>
        <v>Comext - EUROSTAT</v>
      </c>
      <c r="M231" s="766" t="str">
        <f>Etiquettes!$H$16</f>
        <v>Volume</v>
      </c>
      <c r="N231" s="768" t="str">
        <f t="shared" si="10"/>
        <v>Importations de Noix du Brésil = 2 kt (Douanes - Eurostat)</v>
      </c>
      <c r="O231" s="766" t="str">
        <f>Etiquettes!$H$20</f>
        <v>Fiable</v>
      </c>
      <c r="P231" s="766" t="str">
        <f>Etiquettes!$H$21</f>
        <v>Données collectées</v>
      </c>
      <c r="Q231" s="766" t="str">
        <f>Etiquettes!$H$22</f>
        <v>Donnée collectée (valeur du flux ou coefficient)</v>
      </c>
      <c r="R231" s="120"/>
      <c r="S231" s="915"/>
    </row>
    <row r="232" spans="1:19">
      <c r="A232" s="116" t="str">
        <f>Secteurs!$B$26</f>
        <v>Importations</v>
      </c>
      <c r="B232" s="116" t="str">
        <v>Noix de cajou</v>
      </c>
      <c r="C232" s="117">
        <f>SUMIFS('Prétraitement échanges'!$F:$F,'Prétraitement échanges'!$A:$A,B232)</f>
        <v>12.367595999999999</v>
      </c>
      <c r="E232" s="119" t="str">
        <f>Etiquettes!$C$10</f>
        <v>kt</v>
      </c>
      <c r="F232" s="767" t="str">
        <f>Etiquettes!$C$7</f>
        <v>Fruits et légumes (hors pommes de terre)</v>
      </c>
      <c r="G232" s="119">
        <f>Etiquettes!$I$9</f>
        <v>2019</v>
      </c>
      <c r="H232" s="767" t="str">
        <f>Etiquettes!$C$8</f>
        <v>France entière</v>
      </c>
      <c r="I232" s="767" t="str">
        <f t="shared" si="9"/>
        <v>Importations de Noix de cajou</v>
      </c>
      <c r="K232" s="123" t="s">
        <v>2508</v>
      </c>
      <c r="L232" s="767" t="str" cm="1">
        <f t="array" aca="1" ref="L232" ca="1">[1]!NOM_FEUILLE('Comext - EUROSTAT'!$A$1)</f>
        <v>Comext - EUROSTAT</v>
      </c>
      <c r="M232" s="766" t="str">
        <f>Etiquettes!$H$16</f>
        <v>Volume</v>
      </c>
      <c r="N232" s="768" t="str">
        <f t="shared" si="10"/>
        <v>Importations de Noix de cajou = 12 kt (Douanes - Eurostat)</v>
      </c>
      <c r="O232" s="766" t="str">
        <f>Etiquettes!$H$20</f>
        <v>Fiable</v>
      </c>
      <c r="P232" s="766" t="str">
        <f>Etiquettes!$H$21</f>
        <v>Données collectées</v>
      </c>
      <c r="Q232" s="766" t="str">
        <f>Etiquettes!$H$22</f>
        <v>Donnée collectée (valeur du flux ou coefficient)</v>
      </c>
      <c r="R232" s="120"/>
      <c r="S232" s="915"/>
    </row>
    <row r="233" spans="1:19">
      <c r="A233" s="116" t="str">
        <f>Secteurs!$B$26</f>
        <v>Importations</v>
      </c>
      <c r="B233" s="116" t="str">
        <v>Amandes</v>
      </c>
      <c r="C233" s="117">
        <f>SUMIFS('Prétraitement échanges'!$F:$F,'Prétraitement échanges'!$A:$A,B233)</f>
        <v>43.834043999999999</v>
      </c>
      <c r="E233" s="119" t="str">
        <f>Etiquettes!$C$10</f>
        <v>kt</v>
      </c>
      <c r="F233" s="767" t="str">
        <f>Etiquettes!$C$7</f>
        <v>Fruits et légumes (hors pommes de terre)</v>
      </c>
      <c r="G233" s="119">
        <f>Etiquettes!$I$9</f>
        <v>2019</v>
      </c>
      <c r="H233" s="767" t="str">
        <f>Etiquettes!$C$8</f>
        <v>France entière</v>
      </c>
      <c r="I233" s="767" t="str">
        <f t="shared" si="9"/>
        <v>Importations de Amandes</v>
      </c>
      <c r="K233" s="123" t="s">
        <v>2508</v>
      </c>
      <c r="L233" s="767" t="str" cm="1">
        <f t="array" aca="1" ref="L233" ca="1">[1]!NOM_FEUILLE('Comext - EUROSTAT'!$A$1)</f>
        <v>Comext - EUROSTAT</v>
      </c>
      <c r="M233" s="766" t="str">
        <f>Etiquettes!$H$16</f>
        <v>Volume</v>
      </c>
      <c r="N233" s="768" t="str">
        <f t="shared" si="10"/>
        <v>Importations de Amandes = 44 kt (Douanes - Eurostat)</v>
      </c>
      <c r="O233" s="766" t="str">
        <f>Etiquettes!$H$20</f>
        <v>Fiable</v>
      </c>
      <c r="P233" s="766" t="str">
        <f>Etiquettes!$H$21</f>
        <v>Données collectées</v>
      </c>
      <c r="Q233" s="766" t="str">
        <f>Etiquettes!$H$22</f>
        <v>Donnée collectée (valeur du flux ou coefficient)</v>
      </c>
      <c r="R233" s="120"/>
      <c r="S233" s="915"/>
    </row>
    <row r="234" spans="1:19">
      <c r="A234" s="116" t="str">
        <f>Secteurs!$B$26</f>
        <v>Importations</v>
      </c>
      <c r="B234" s="116" t="str">
        <v>Noisettes</v>
      </c>
      <c r="C234" s="117">
        <f>SUMIFS('Prétraitement échanges'!$F:$F,'Prétraitement échanges'!$A:$A,B234)</f>
        <v>23.693256000000002</v>
      </c>
      <c r="E234" s="119" t="str">
        <f>Etiquettes!$C$10</f>
        <v>kt</v>
      </c>
      <c r="F234" s="767" t="str">
        <f>Etiquettes!$C$7</f>
        <v>Fruits et légumes (hors pommes de terre)</v>
      </c>
      <c r="G234" s="119">
        <f>Etiquettes!$I$9</f>
        <v>2019</v>
      </c>
      <c r="H234" s="767" t="str">
        <f>Etiquettes!$C$8</f>
        <v>France entière</v>
      </c>
      <c r="I234" s="767" t="str">
        <f t="shared" si="9"/>
        <v>Importations de Noisettes</v>
      </c>
      <c r="K234" s="123" t="s">
        <v>2508</v>
      </c>
      <c r="L234" s="767" t="str" cm="1">
        <f t="array" aca="1" ref="L234" ca="1">[1]!NOM_FEUILLE('Comext - EUROSTAT'!$A$1)</f>
        <v>Comext - EUROSTAT</v>
      </c>
      <c r="M234" s="766" t="str">
        <f>Etiquettes!$H$16</f>
        <v>Volume</v>
      </c>
      <c r="N234" s="768" t="str">
        <f t="shared" si="10"/>
        <v>Importations de Noisettes = 24 kt (Douanes - Eurostat)</v>
      </c>
      <c r="O234" s="766" t="str">
        <f>Etiquettes!$H$20</f>
        <v>Fiable</v>
      </c>
      <c r="P234" s="766" t="str">
        <f>Etiquettes!$H$21</f>
        <v>Données collectées</v>
      </c>
      <c r="Q234" s="766" t="str">
        <f>Etiquettes!$H$22</f>
        <v>Donnée collectée (valeur du flux ou coefficient)</v>
      </c>
      <c r="R234" s="120"/>
      <c r="S234" s="915"/>
    </row>
    <row r="235" spans="1:19">
      <c r="A235" s="116" t="str">
        <f>Secteurs!$B$26</f>
        <v>Importations</v>
      </c>
      <c r="B235" s="116" t="str">
        <v>Noix</v>
      </c>
      <c r="C235" s="117">
        <f>SUMIFS('Prétraitement échanges'!$F:$F,'Prétraitement échanges'!$A:$A,B235)</f>
        <v>12.181490999999999</v>
      </c>
      <c r="E235" s="119" t="str">
        <f>Etiquettes!$C$10</f>
        <v>kt</v>
      </c>
      <c r="F235" s="767" t="str">
        <f>Etiquettes!$C$7</f>
        <v>Fruits et légumes (hors pommes de terre)</v>
      </c>
      <c r="G235" s="119">
        <f>Etiquettes!$I$9</f>
        <v>2019</v>
      </c>
      <c r="H235" s="767" t="str">
        <f>Etiquettes!$C$8</f>
        <v>France entière</v>
      </c>
      <c r="I235" s="767" t="str">
        <f t="shared" si="9"/>
        <v>Importations de Noix</v>
      </c>
      <c r="K235" s="123" t="s">
        <v>2508</v>
      </c>
      <c r="L235" s="767" t="str" cm="1">
        <f t="array" aca="1" ref="L235" ca="1">[1]!NOM_FEUILLE('Comext - EUROSTAT'!$A$1)</f>
        <v>Comext - EUROSTAT</v>
      </c>
      <c r="M235" s="766" t="str">
        <f>Etiquettes!$H$16</f>
        <v>Volume</v>
      </c>
      <c r="N235" s="768" t="str">
        <f t="shared" si="10"/>
        <v>Importations de Noix = 12 kt (Douanes - Eurostat)</v>
      </c>
      <c r="O235" s="766" t="str">
        <f>Etiquettes!$H$20</f>
        <v>Fiable</v>
      </c>
      <c r="P235" s="766" t="str">
        <f>Etiquettes!$H$21</f>
        <v>Données collectées</v>
      </c>
      <c r="Q235" s="766" t="str">
        <f>Etiquettes!$H$22</f>
        <v>Donnée collectée (valeur du flux ou coefficient)</v>
      </c>
      <c r="R235" s="120"/>
      <c r="S235" s="915"/>
    </row>
    <row r="236" spans="1:19">
      <c r="A236" s="116" t="str">
        <f>Secteurs!$B$26</f>
        <v>Importations</v>
      </c>
      <c r="B236" s="116" t="str">
        <v>Châtaignes et marrons</v>
      </c>
      <c r="C236" s="117">
        <f>SUMIFS('Prétraitement échanges'!$F:$F,'Prétraitement échanges'!$A:$A,B236)</f>
        <v>8.9027139999999996</v>
      </c>
      <c r="E236" s="119" t="str">
        <f>Etiquettes!$C$10</f>
        <v>kt</v>
      </c>
      <c r="F236" s="767" t="str">
        <f>Etiquettes!$C$7</f>
        <v>Fruits et légumes (hors pommes de terre)</v>
      </c>
      <c r="G236" s="119">
        <f>Etiquettes!$I$9</f>
        <v>2019</v>
      </c>
      <c r="H236" s="767" t="str">
        <f>Etiquettes!$C$8</f>
        <v>France entière</v>
      </c>
      <c r="I236" s="767" t="str">
        <f t="shared" si="9"/>
        <v>Importations de Châtaignes et marrons</v>
      </c>
      <c r="K236" s="123" t="s">
        <v>2508</v>
      </c>
      <c r="L236" s="767" t="str" cm="1">
        <f t="array" aca="1" ref="L236" ca="1">[1]!NOM_FEUILLE('Comext - EUROSTAT'!$A$1)</f>
        <v>Comext - EUROSTAT</v>
      </c>
      <c r="M236" s="766" t="str">
        <f>Etiquettes!$H$16</f>
        <v>Volume</v>
      </c>
      <c r="N236" s="768" t="str">
        <f t="shared" si="10"/>
        <v>Importations de Châtaignes et marrons = 9 kt (Douanes - Eurostat)</v>
      </c>
      <c r="O236" s="766" t="str">
        <f>Etiquettes!$H$20</f>
        <v>Fiable</v>
      </c>
      <c r="P236" s="766" t="str">
        <f>Etiquettes!$H$21</f>
        <v>Données collectées</v>
      </c>
      <c r="Q236" s="766" t="str">
        <f>Etiquettes!$H$22</f>
        <v>Donnée collectée (valeur du flux ou coefficient)</v>
      </c>
      <c r="R236" s="120"/>
      <c r="S236" s="915"/>
    </row>
    <row r="237" spans="1:19">
      <c r="A237" s="116" t="str">
        <f>Secteurs!$B$26</f>
        <v>Importations</v>
      </c>
      <c r="B237" s="116" t="str">
        <v>Pistaches</v>
      </c>
      <c r="C237" s="117">
        <f>SUMIFS('Prétraitement échanges'!$F:$F,'Prétraitement échanges'!$A:$A,B237)</f>
        <v>8.2929969999999997</v>
      </c>
      <c r="E237" s="119" t="str">
        <f>Etiquettes!$C$10</f>
        <v>kt</v>
      </c>
      <c r="F237" s="767" t="str">
        <f>Etiquettes!$C$7</f>
        <v>Fruits et légumes (hors pommes de terre)</v>
      </c>
      <c r="G237" s="119">
        <f>Etiquettes!$I$9</f>
        <v>2019</v>
      </c>
      <c r="H237" s="767" t="str">
        <f>Etiquettes!$C$8</f>
        <v>France entière</v>
      </c>
      <c r="I237" s="767" t="str">
        <f t="shared" si="9"/>
        <v>Importations de Pistaches</v>
      </c>
      <c r="K237" s="123" t="s">
        <v>2508</v>
      </c>
      <c r="L237" s="767" t="str" cm="1">
        <f t="array" aca="1" ref="L237" ca="1">[1]!NOM_FEUILLE('Comext - EUROSTAT'!$A$1)</f>
        <v>Comext - EUROSTAT</v>
      </c>
      <c r="M237" s="766" t="str">
        <f>Etiquettes!$H$16</f>
        <v>Volume</v>
      </c>
      <c r="N237" s="768" t="str">
        <f t="shared" si="10"/>
        <v>Importations de Pistaches = 8 kt (Douanes - Eurostat)</v>
      </c>
      <c r="O237" s="766" t="str">
        <f>Etiquettes!$H$20</f>
        <v>Fiable</v>
      </c>
      <c r="P237" s="766" t="str">
        <f>Etiquettes!$H$21</f>
        <v>Données collectées</v>
      </c>
      <c r="Q237" s="766" t="str">
        <f>Etiquettes!$H$22</f>
        <v>Donnée collectée (valeur du flux ou coefficient)</v>
      </c>
      <c r="R237" s="120"/>
      <c r="S237" s="915"/>
    </row>
    <row r="238" spans="1:19">
      <c r="A238" s="116" t="str">
        <f>Secteurs!$B$26</f>
        <v>Importations</v>
      </c>
      <c r="B238" s="116" t="str">
        <v>Noix macadamia</v>
      </c>
      <c r="C238" s="117">
        <f>SUMIFS('Prétraitement échanges'!$F:$F,'Prétraitement échanges'!$A:$A,B238)</f>
        <v>0.326293</v>
      </c>
      <c r="E238" s="119" t="str">
        <f>Etiquettes!$C$10</f>
        <v>kt</v>
      </c>
      <c r="F238" s="767" t="str">
        <f>Etiquettes!$C$7</f>
        <v>Fruits et légumes (hors pommes de terre)</v>
      </c>
      <c r="G238" s="119">
        <f>Etiquettes!$I$9</f>
        <v>2019</v>
      </c>
      <c r="H238" s="767" t="str">
        <f>Etiquettes!$C$8</f>
        <v>France entière</v>
      </c>
      <c r="I238" s="767" t="str">
        <f t="shared" si="9"/>
        <v>Importations de Noix macadamia</v>
      </c>
      <c r="K238" s="123" t="s">
        <v>2508</v>
      </c>
      <c r="L238" s="767" t="str" cm="1">
        <f t="array" aca="1" ref="L238" ca="1">[1]!NOM_FEUILLE('Comext - EUROSTAT'!$A$1)</f>
        <v>Comext - EUROSTAT</v>
      </c>
      <c r="M238" s="766" t="str">
        <f>Etiquettes!$H$16</f>
        <v>Volume</v>
      </c>
      <c r="N238" s="768" t="str">
        <f t="shared" si="10"/>
        <v>Importations de Noix macadamia = 0 kt (Douanes - Eurostat)</v>
      </c>
      <c r="O238" s="766" t="str">
        <f>Etiquettes!$H$20</f>
        <v>Fiable</v>
      </c>
      <c r="P238" s="766" t="str">
        <f>Etiquettes!$H$21</f>
        <v>Données collectées</v>
      </c>
      <c r="Q238" s="766" t="str">
        <f>Etiquettes!$H$22</f>
        <v>Donnée collectée (valeur du flux ou coefficient)</v>
      </c>
      <c r="R238" s="120"/>
      <c r="S238" s="915"/>
    </row>
    <row r="239" spans="1:19">
      <c r="A239" s="116" t="str">
        <f>Secteurs!$B$26</f>
        <v>Importations</v>
      </c>
      <c r="B239" s="116" t="str">
        <v>Noix de cola</v>
      </c>
      <c r="C239" s="117">
        <f>SUMIFS('Prétraitement échanges'!$F:$F,'Prétraitement échanges'!$A:$A,B239)</f>
        <v>0.40189799999999998</v>
      </c>
      <c r="E239" s="119" t="str">
        <f>Etiquettes!$C$10</f>
        <v>kt</v>
      </c>
      <c r="F239" s="767" t="str">
        <f>Etiquettes!$C$7</f>
        <v>Fruits et légumes (hors pommes de terre)</v>
      </c>
      <c r="G239" s="119">
        <f>Etiquettes!$I$9</f>
        <v>2019</v>
      </c>
      <c r="H239" s="767" t="str">
        <f>Etiquettes!$C$8</f>
        <v>France entière</v>
      </c>
      <c r="I239" s="767" t="str">
        <f t="shared" si="9"/>
        <v>Importations de Noix de cola</v>
      </c>
      <c r="K239" s="123" t="s">
        <v>2508</v>
      </c>
      <c r="L239" s="767" t="str" cm="1">
        <f t="array" aca="1" ref="L239" ca="1">[1]!NOM_FEUILLE('Comext - EUROSTAT'!$A$1)</f>
        <v>Comext - EUROSTAT</v>
      </c>
      <c r="M239" s="766" t="str">
        <f>Etiquettes!$H$16</f>
        <v>Volume</v>
      </c>
      <c r="N239" s="768" t="str">
        <f t="shared" si="10"/>
        <v>Importations de Noix de cola = 0 kt (Douanes - Eurostat)</v>
      </c>
      <c r="O239" s="766" t="str">
        <f>Etiquettes!$H$20</f>
        <v>Fiable</v>
      </c>
      <c r="P239" s="766" t="str">
        <f>Etiquettes!$H$21</f>
        <v>Données collectées</v>
      </c>
      <c r="Q239" s="766" t="str">
        <f>Etiquettes!$H$22</f>
        <v>Donnée collectée (valeur du flux ou coefficient)</v>
      </c>
      <c r="R239" s="120"/>
      <c r="S239" s="915"/>
    </row>
    <row r="240" spans="1:19">
      <c r="A240" s="116" t="str">
        <f>Secteurs!$B$26</f>
        <v>Importations</v>
      </c>
      <c r="B240" s="116" t="str">
        <v>Noix d'arec</v>
      </c>
      <c r="C240" s="117">
        <f>SUMIFS('Prétraitement échanges'!$F:$F,'Prétraitement échanges'!$A:$A,B240)</f>
        <v>1.8802000000000003E-2</v>
      </c>
      <c r="E240" s="119" t="str">
        <f>Etiquettes!$C$10</f>
        <v>kt</v>
      </c>
      <c r="F240" s="767" t="str">
        <f>Etiquettes!$C$7</f>
        <v>Fruits et légumes (hors pommes de terre)</v>
      </c>
      <c r="G240" s="119">
        <f>Etiquettes!$I$9</f>
        <v>2019</v>
      </c>
      <c r="H240" s="767" t="str">
        <f>Etiquettes!$C$8</f>
        <v>France entière</v>
      </c>
      <c r="I240" s="767" t="str">
        <f t="shared" si="9"/>
        <v>Importations de Noix d'arec</v>
      </c>
      <c r="K240" s="123" t="s">
        <v>2508</v>
      </c>
      <c r="L240" s="767" t="str" cm="1">
        <f t="array" aca="1" ref="L240" ca="1">[1]!NOM_FEUILLE('Comext - EUROSTAT'!$A$1)</f>
        <v>Comext - EUROSTAT</v>
      </c>
      <c r="M240" s="766" t="str">
        <f>Etiquettes!$H$16</f>
        <v>Volume</v>
      </c>
      <c r="N240" s="768" t="str">
        <f t="shared" si="10"/>
        <v>Importations de Noix d'arec = 0 kt (Douanes - Eurostat)</v>
      </c>
      <c r="O240" s="766" t="str">
        <f>Etiquettes!$H$20</f>
        <v>Fiable</v>
      </c>
      <c r="P240" s="766" t="str">
        <f>Etiquettes!$H$21</f>
        <v>Données collectées</v>
      </c>
      <c r="Q240" s="766" t="str">
        <f>Etiquettes!$H$22</f>
        <v>Donnée collectée (valeur du flux ou coefficient)</v>
      </c>
      <c r="R240" s="120"/>
      <c r="S240" s="915"/>
    </row>
    <row r="241" spans="1:19">
      <c r="A241" s="116" t="str">
        <f>Secteurs!$B$26</f>
        <v>Importations</v>
      </c>
      <c r="B241" s="116" t="str">
        <v>Autres fruits à coque, n.c.a, n.c.a</v>
      </c>
      <c r="C241" s="117">
        <f>SUMIFS('Prétraitement échanges'!$F:$F,'Prétraitement échanges'!$A:$A,B241)</f>
        <v>2.6152259999999998</v>
      </c>
      <c r="E241" s="119" t="str">
        <f>Etiquettes!$C$10</f>
        <v>kt</v>
      </c>
      <c r="F241" s="767" t="str">
        <f>Etiquettes!$C$7</f>
        <v>Fruits et légumes (hors pommes de terre)</v>
      </c>
      <c r="G241" s="119">
        <f>Etiquettes!$I$9</f>
        <v>2019</v>
      </c>
      <c r="H241" s="767" t="str">
        <f>Etiquettes!$C$8</f>
        <v>France entière</v>
      </c>
      <c r="I241" s="767" t="str">
        <f t="shared" si="9"/>
        <v>Importations de Autres fruits à coque, n.c.a, n.c.a</v>
      </c>
      <c r="K241" s="123" t="s">
        <v>2508</v>
      </c>
      <c r="L241" s="767" t="str" cm="1">
        <f t="array" aca="1" ref="L241" ca="1">[1]!NOM_FEUILLE('Comext - EUROSTAT'!$A$1)</f>
        <v>Comext - EUROSTAT</v>
      </c>
      <c r="M241" s="766" t="str">
        <f>Etiquettes!$H$16</f>
        <v>Volume</v>
      </c>
      <c r="N241" s="768" t="str">
        <f t="shared" si="10"/>
        <v>Importations de Autres fruits à coque, n.c.a, n.c.a = 3 kt (Douanes - Eurostat)</v>
      </c>
      <c r="O241" s="766" t="str">
        <f>Etiquettes!$H$20</f>
        <v>Fiable</v>
      </c>
      <c r="P241" s="766" t="str">
        <f>Etiquettes!$H$21</f>
        <v>Données collectées</v>
      </c>
      <c r="Q241" s="766" t="str">
        <f>Etiquettes!$H$22</f>
        <v>Donnée collectée (valeur du flux ou coefficient)</v>
      </c>
      <c r="R241" s="123"/>
      <c r="S241" s="915"/>
    </row>
    <row r="242" spans="1:19">
      <c r="A242" s="116" t="str">
        <f>Secteurs!$B$26</f>
        <v>Importations</v>
      </c>
      <c r="B242" s="116" t="str">
        <v>Bananes plantains</v>
      </c>
      <c r="C242" s="117">
        <f>SUMIFS('Prétraitement échanges'!$F:$F,'Prétraitement échanges'!$A:$A,B242)</f>
        <v>26.442889999999998</v>
      </c>
      <c r="E242" s="119" t="str">
        <f>Etiquettes!$C$10</f>
        <v>kt</v>
      </c>
      <c r="F242" s="767" t="str">
        <f>Etiquettes!$C$7</f>
        <v>Fruits et légumes (hors pommes de terre)</v>
      </c>
      <c r="G242" s="119">
        <f>Etiquettes!$I$9</f>
        <v>2019</v>
      </c>
      <c r="H242" s="767" t="str">
        <f>Etiquettes!$C$8</f>
        <v>France entière</v>
      </c>
      <c r="I242" s="767" t="str">
        <f t="shared" si="9"/>
        <v>Importations de Bananes plantains</v>
      </c>
      <c r="K242" s="123" t="s">
        <v>2508</v>
      </c>
      <c r="L242" s="767" t="str" cm="1">
        <f t="array" aca="1" ref="L242" ca="1">[1]!NOM_FEUILLE('Comext - EUROSTAT'!$A$1)</f>
        <v>Comext - EUROSTAT</v>
      </c>
      <c r="M242" s="766" t="str">
        <f>Etiquettes!$H$16</f>
        <v>Volume</v>
      </c>
      <c r="N242" s="768" t="str">
        <f t="shared" si="10"/>
        <v>Importations de Bananes plantains = 26 kt (Douanes - Eurostat)</v>
      </c>
      <c r="O242" s="766" t="str">
        <f>Etiquettes!$H$20</f>
        <v>Fiable</v>
      </c>
      <c r="P242" s="766" t="str">
        <f>Etiquettes!$H$21</f>
        <v>Données collectées</v>
      </c>
      <c r="Q242" s="766" t="str">
        <f>Etiquettes!$H$22</f>
        <v>Donnée collectée (valeur du flux ou coefficient)</v>
      </c>
      <c r="R242" s="120"/>
      <c r="S242" s="915"/>
    </row>
    <row r="243" spans="1:19">
      <c r="A243" s="116" t="str">
        <f>Secteurs!$B$26</f>
        <v>Importations</v>
      </c>
      <c r="B243" s="116" t="str">
        <v>Bananes fruits</v>
      </c>
      <c r="C243" s="117">
        <f>SUMIFS('Prétraitement échanges'!$F:$F,'Prétraitement échanges'!$A:$A,B243)</f>
        <v>672.47994700000004</v>
      </c>
      <c r="E243" s="119" t="str">
        <f>Etiquettes!$C$10</f>
        <v>kt</v>
      </c>
      <c r="F243" s="767" t="str">
        <f>Etiquettes!$C$7</f>
        <v>Fruits et légumes (hors pommes de terre)</v>
      </c>
      <c r="G243" s="119">
        <f>Etiquettes!$I$9</f>
        <v>2019</v>
      </c>
      <c r="H243" s="767" t="str">
        <f>Etiquettes!$C$8</f>
        <v>France entière</v>
      </c>
      <c r="I243" s="767" t="str">
        <f t="shared" si="9"/>
        <v>Importations de Bananes fruits</v>
      </c>
      <c r="K243" s="123" t="s">
        <v>2508</v>
      </c>
      <c r="L243" s="767" t="str" cm="1">
        <f t="array" aca="1" ref="L243" ca="1">[1]!NOM_FEUILLE('Comext - EUROSTAT'!$A$1)</f>
        <v>Comext - EUROSTAT</v>
      </c>
      <c r="M243" s="766" t="str">
        <f>Etiquettes!$H$16</f>
        <v>Volume</v>
      </c>
      <c r="N243" s="768" t="str">
        <f t="shared" si="10"/>
        <v>Importations de Bananes fruits = 672 kt (Douanes - Eurostat)</v>
      </c>
      <c r="O243" s="766" t="str">
        <f>Etiquettes!$H$20</f>
        <v>Fiable</v>
      </c>
      <c r="P243" s="766" t="str">
        <f>Etiquettes!$H$21</f>
        <v>Données collectées</v>
      </c>
      <c r="Q243" s="766" t="str">
        <f>Etiquettes!$H$22</f>
        <v>Donnée collectée (valeur du flux ou coefficient)</v>
      </c>
      <c r="R243" s="120"/>
      <c r="S243" s="915"/>
    </row>
    <row r="244" spans="1:19">
      <c r="A244" s="116" t="str">
        <f>Secteurs!$B$26</f>
        <v>Importations</v>
      </c>
      <c r="B244" s="116" t="str">
        <v>Dattes</v>
      </c>
      <c r="C244" s="117">
        <f>SUMIFS('Prétraitement échanges'!$F:$F,'Prétraitement échanges'!$A:$A,B244)</f>
        <v>42.916261999999996</v>
      </c>
      <c r="E244" s="119" t="str">
        <f>Etiquettes!$C$10</f>
        <v>kt</v>
      </c>
      <c r="F244" s="767" t="str">
        <f>Etiquettes!$C$7</f>
        <v>Fruits et légumes (hors pommes de terre)</v>
      </c>
      <c r="G244" s="119">
        <f>Etiquettes!$I$9</f>
        <v>2019</v>
      </c>
      <c r="H244" s="767" t="str">
        <f>Etiquettes!$C$8</f>
        <v>France entière</v>
      </c>
      <c r="I244" s="767" t="str">
        <f t="shared" si="9"/>
        <v>Importations de Dattes</v>
      </c>
      <c r="K244" s="123" t="s">
        <v>2508</v>
      </c>
      <c r="L244" s="767" t="str" cm="1">
        <f t="array" aca="1" ref="L244" ca="1">[1]!NOM_FEUILLE('Comext - EUROSTAT'!$A$1)</f>
        <v>Comext - EUROSTAT</v>
      </c>
      <c r="M244" s="766" t="str">
        <f>Etiquettes!$H$16</f>
        <v>Volume</v>
      </c>
      <c r="N244" s="768" t="str">
        <f t="shared" si="10"/>
        <v>Importations de Dattes = 43 kt (Douanes - Eurostat)</v>
      </c>
      <c r="O244" s="766" t="str">
        <f>Etiquettes!$H$20</f>
        <v>Fiable</v>
      </c>
      <c r="P244" s="766" t="str">
        <f>Etiquettes!$H$21</f>
        <v>Données collectées</v>
      </c>
      <c r="Q244" s="766" t="str">
        <f>Etiquettes!$H$22</f>
        <v>Donnée collectée (valeur du flux ou coefficient)</v>
      </c>
      <c r="R244" s="120"/>
      <c r="S244" s="915"/>
    </row>
    <row r="245" spans="1:19">
      <c r="A245" s="116" t="str">
        <f>Secteurs!$B$26</f>
        <v>Importations</v>
      </c>
      <c r="B245" s="116" t="str">
        <v>Figues</v>
      </c>
      <c r="C245" s="117">
        <f>SUMIFS('Prétraitement échanges'!$F:$F,'Prétraitement échanges'!$A:$A,B245)</f>
        <v>17.570581000000004</v>
      </c>
      <c r="E245" s="119" t="str">
        <f>Etiquettes!$C$10</f>
        <v>kt</v>
      </c>
      <c r="F245" s="767" t="str">
        <f>Etiquettes!$C$7</f>
        <v>Fruits et légumes (hors pommes de terre)</v>
      </c>
      <c r="G245" s="119">
        <f>Etiquettes!$I$9</f>
        <v>2019</v>
      </c>
      <c r="H245" s="767" t="str">
        <f>Etiquettes!$C$8</f>
        <v>France entière</v>
      </c>
      <c r="I245" s="767" t="str">
        <f t="shared" si="9"/>
        <v>Importations de Figues</v>
      </c>
      <c r="K245" s="123" t="s">
        <v>2508</v>
      </c>
      <c r="L245" s="767" t="str" cm="1">
        <f t="array" aca="1" ref="L245" ca="1">[1]!NOM_FEUILLE('Comext - EUROSTAT'!$A$1)</f>
        <v>Comext - EUROSTAT</v>
      </c>
      <c r="M245" s="766" t="str">
        <f>Etiquettes!$H$16</f>
        <v>Volume</v>
      </c>
      <c r="N245" s="768" t="str">
        <f t="shared" si="10"/>
        <v>Importations de Figues = 18 kt (Douanes - Eurostat)</v>
      </c>
      <c r="O245" s="766" t="str">
        <f>Etiquettes!$H$20</f>
        <v>Fiable</v>
      </c>
      <c r="P245" s="766" t="str">
        <f>Etiquettes!$H$21</f>
        <v>Données collectées</v>
      </c>
      <c r="Q245" s="766" t="str">
        <f>Etiquettes!$H$22</f>
        <v>Donnée collectée (valeur du flux ou coefficient)</v>
      </c>
      <c r="R245" s="120"/>
      <c r="S245" s="915"/>
    </row>
    <row r="246" spans="1:19">
      <c r="A246" s="116" t="str">
        <f>Secteurs!$B$26</f>
        <v>Importations</v>
      </c>
      <c r="B246" s="116" t="str">
        <v>Ananas</v>
      </c>
      <c r="C246" s="117">
        <f>SUMIFS('Prétraitement échanges'!$F:$F,'Prétraitement échanges'!$A:$A,B246)</f>
        <v>145.66589399999998</v>
      </c>
      <c r="E246" s="119" t="str">
        <f>Etiquettes!$C$10</f>
        <v>kt</v>
      </c>
      <c r="F246" s="767" t="str">
        <f>Etiquettes!$C$7</f>
        <v>Fruits et légumes (hors pommes de terre)</v>
      </c>
      <c r="G246" s="119">
        <f>Etiquettes!$I$9</f>
        <v>2019</v>
      </c>
      <c r="H246" s="767" t="str">
        <f>Etiquettes!$C$8</f>
        <v>France entière</v>
      </c>
      <c r="I246" s="767" t="str">
        <f t="shared" si="9"/>
        <v>Importations de Ananas</v>
      </c>
      <c r="K246" s="123" t="s">
        <v>2508</v>
      </c>
      <c r="L246" s="767" t="str" cm="1">
        <f t="array" aca="1" ref="L246" ca="1">[1]!NOM_FEUILLE('Comext - EUROSTAT'!$A$1)</f>
        <v>Comext - EUROSTAT</v>
      </c>
      <c r="M246" s="766" t="str">
        <f>Etiquettes!$H$16</f>
        <v>Volume</v>
      </c>
      <c r="N246" s="768" t="str">
        <f t="shared" si="10"/>
        <v>Importations de Ananas = 146 kt (Douanes - Eurostat)</v>
      </c>
      <c r="O246" s="766" t="str">
        <f>Etiquettes!$H$20</f>
        <v>Fiable</v>
      </c>
      <c r="P246" s="766" t="str">
        <f>Etiquettes!$H$21</f>
        <v>Données collectées</v>
      </c>
      <c r="Q246" s="766" t="str">
        <f>Etiquettes!$H$22</f>
        <v>Donnée collectée (valeur du flux ou coefficient)</v>
      </c>
      <c r="R246" s="120"/>
      <c r="S246" s="915"/>
    </row>
    <row r="247" spans="1:19">
      <c r="A247" s="116" t="str">
        <f>Secteurs!$B$26</f>
        <v>Importations</v>
      </c>
      <c r="B247" s="116" t="str">
        <v>Avocats</v>
      </c>
      <c r="C247" s="117">
        <f>SUMIFS('Prétraitement échanges'!$F:$F,'Prétraitement échanges'!$A:$A,B247)</f>
        <v>165.18263300000001</v>
      </c>
      <c r="E247" s="119" t="str">
        <f>Etiquettes!$C$10</f>
        <v>kt</v>
      </c>
      <c r="F247" s="767" t="str">
        <f>Etiquettes!$C$7</f>
        <v>Fruits et légumes (hors pommes de terre)</v>
      </c>
      <c r="G247" s="119">
        <f>Etiquettes!$I$9</f>
        <v>2019</v>
      </c>
      <c r="H247" s="767" t="str">
        <f>Etiquettes!$C$8</f>
        <v>France entière</v>
      </c>
      <c r="I247" s="767" t="str">
        <f t="shared" si="9"/>
        <v>Importations de Avocats</v>
      </c>
      <c r="K247" s="123" t="s">
        <v>2508</v>
      </c>
      <c r="L247" s="767" t="str" cm="1">
        <f t="array" aca="1" ref="L247" ca="1">[1]!NOM_FEUILLE('Comext - EUROSTAT'!$A$1)</f>
        <v>Comext - EUROSTAT</v>
      </c>
      <c r="M247" s="766" t="str">
        <f>Etiquettes!$H$16</f>
        <v>Volume</v>
      </c>
      <c r="N247" s="768" t="str">
        <f t="shared" si="10"/>
        <v>Importations de Avocats = 165 kt (Douanes - Eurostat)</v>
      </c>
      <c r="O247" s="766" t="str">
        <f>Etiquettes!$H$20</f>
        <v>Fiable</v>
      </c>
      <c r="P247" s="766" t="str">
        <f>Etiquettes!$H$21</f>
        <v>Données collectées</v>
      </c>
      <c r="Q247" s="766" t="str">
        <f>Etiquettes!$H$22</f>
        <v>Donnée collectée (valeur du flux ou coefficient)</v>
      </c>
      <c r="R247" s="120"/>
      <c r="S247" s="915"/>
    </row>
    <row r="248" spans="1:19">
      <c r="A248" s="116" t="str">
        <f>Secteurs!$B$26</f>
        <v>Importations</v>
      </c>
      <c r="B248" s="116" t="str">
        <v>Mangue, goyave</v>
      </c>
      <c r="C248" s="117">
        <f>SUMIFS('Prétraitement échanges'!$F:$F,'Prétraitement échanges'!$A:$A,B248)</f>
        <v>70.357168999999999</v>
      </c>
      <c r="E248" s="119" t="str">
        <f>Etiquettes!$C$10</f>
        <v>kt</v>
      </c>
      <c r="F248" s="767" t="str">
        <f>Etiquettes!$C$7</f>
        <v>Fruits et légumes (hors pommes de terre)</v>
      </c>
      <c r="G248" s="119">
        <f>Etiquettes!$I$9</f>
        <v>2019</v>
      </c>
      <c r="H248" s="767" t="str">
        <f>Etiquettes!$C$8</f>
        <v>France entière</v>
      </c>
      <c r="I248" s="767" t="str">
        <f t="shared" si="9"/>
        <v>Importations de Mangue, goyave</v>
      </c>
      <c r="K248" s="123" t="s">
        <v>2508</v>
      </c>
      <c r="L248" s="767" t="str" cm="1">
        <f t="array" aca="1" ref="L248" ca="1">[1]!NOM_FEUILLE('Comext - EUROSTAT'!$A$1)</f>
        <v>Comext - EUROSTAT</v>
      </c>
      <c r="M248" s="766" t="str">
        <f>Etiquettes!$H$16</f>
        <v>Volume</v>
      </c>
      <c r="N248" s="768" t="str">
        <f t="shared" si="10"/>
        <v>Importations de Mangue, goyave = 70 kt (Douanes - Eurostat)</v>
      </c>
      <c r="O248" s="766" t="str">
        <f>Etiquettes!$H$20</f>
        <v>Fiable</v>
      </c>
      <c r="P248" s="766" t="str">
        <f>Etiquettes!$H$21</f>
        <v>Données collectées</v>
      </c>
      <c r="Q248" s="766" t="str">
        <f>Etiquettes!$H$22</f>
        <v>Donnée collectée (valeur du flux ou coefficient)</v>
      </c>
      <c r="R248" s="120"/>
      <c r="S248" s="915"/>
    </row>
    <row r="249" spans="1:19">
      <c r="A249" s="116" t="str">
        <f>Secteurs!$B$26</f>
        <v>Importations</v>
      </c>
      <c r="B249" s="116" t="str">
        <v>Oranges</v>
      </c>
      <c r="C249" s="117">
        <f>SUMIFS('Prétraitement échanges'!$F:$F,'Prétraitement échanges'!$A:$A,B249)</f>
        <v>496.64098300000006</v>
      </c>
      <c r="E249" s="119" t="str">
        <f>Etiquettes!$C$10</f>
        <v>kt</v>
      </c>
      <c r="F249" s="767" t="str">
        <f>Etiquettes!$C$7</f>
        <v>Fruits et légumes (hors pommes de terre)</v>
      </c>
      <c r="G249" s="119">
        <f>Etiquettes!$I$9</f>
        <v>2019</v>
      </c>
      <c r="H249" s="767" t="str">
        <f>Etiquettes!$C$8</f>
        <v>France entière</v>
      </c>
      <c r="I249" s="767" t="str">
        <f t="shared" si="9"/>
        <v>Importations de Oranges</v>
      </c>
      <c r="K249" s="123" t="s">
        <v>2508</v>
      </c>
      <c r="L249" s="767" t="str" cm="1">
        <f t="array" aca="1" ref="L249" ca="1">[1]!NOM_FEUILLE('Comext - EUROSTAT'!$A$1)</f>
        <v>Comext - EUROSTAT</v>
      </c>
      <c r="M249" s="766" t="str">
        <f>Etiquettes!$H$16</f>
        <v>Volume</v>
      </c>
      <c r="N249" s="768" t="str">
        <f t="shared" si="10"/>
        <v>Importations de Oranges = 497 kt (Douanes - Eurostat)</v>
      </c>
      <c r="O249" s="766" t="str">
        <f>Etiquettes!$H$20</f>
        <v>Fiable</v>
      </c>
      <c r="P249" s="766" t="str">
        <f>Etiquettes!$H$21</f>
        <v>Données collectées</v>
      </c>
      <c r="Q249" s="766" t="str">
        <f>Etiquettes!$H$22</f>
        <v>Donnée collectée (valeur du flux ou coefficient)</v>
      </c>
      <c r="R249" s="120"/>
      <c r="S249" s="915"/>
    </row>
    <row r="250" spans="1:19">
      <c r="A250" s="116" t="str">
        <f>Secteurs!$B$26</f>
        <v>Importations</v>
      </c>
      <c r="B250" s="116" t="str">
        <v>Mandarines et clémentines</v>
      </c>
      <c r="C250" s="117">
        <f>SUMIFS('Prétraitement échanges'!$F:$F,'Prétraitement échanges'!$A:$A,B250)</f>
        <v>325.14983999999998</v>
      </c>
      <c r="E250" s="119" t="str">
        <f>Etiquettes!$C$10</f>
        <v>kt</v>
      </c>
      <c r="F250" s="767" t="str">
        <f>Etiquettes!$C$7</f>
        <v>Fruits et légumes (hors pommes de terre)</v>
      </c>
      <c r="G250" s="119">
        <f>Etiquettes!$I$9</f>
        <v>2019</v>
      </c>
      <c r="H250" s="767" t="str">
        <f>Etiquettes!$C$8</f>
        <v>France entière</v>
      </c>
      <c r="I250" s="767" t="str">
        <f t="shared" si="9"/>
        <v>Importations de Mandarines et clémentines</v>
      </c>
      <c r="K250" s="123" t="s">
        <v>2508</v>
      </c>
      <c r="L250" s="767" t="str" cm="1">
        <f t="array" aca="1" ref="L250" ca="1">[1]!NOM_FEUILLE('Comext - EUROSTAT'!$A$1)</f>
        <v>Comext - EUROSTAT</v>
      </c>
      <c r="M250" s="766" t="str">
        <f>Etiquettes!$H$16</f>
        <v>Volume</v>
      </c>
      <c r="N250" s="768" t="str">
        <f t="shared" si="10"/>
        <v>Importations de Mandarines et clémentines = 325 kt (Douanes - Eurostat)</v>
      </c>
      <c r="O250" s="766" t="str">
        <f>Etiquettes!$H$20</f>
        <v>Fiable</v>
      </c>
      <c r="P250" s="766" t="str">
        <f>Etiquettes!$H$21</f>
        <v>Données collectées</v>
      </c>
      <c r="Q250" s="766" t="str">
        <f>Etiquettes!$H$22</f>
        <v>Donnée collectée (valeur du flux ou coefficient)</v>
      </c>
      <c r="R250" s="120"/>
      <c r="S250" s="915"/>
    </row>
    <row r="251" spans="1:19">
      <c r="A251" s="116" t="str">
        <f>Secteurs!$B$26</f>
        <v>Importations</v>
      </c>
      <c r="B251" s="116" t="str">
        <v>Autres agrumes</v>
      </c>
      <c r="C251" s="117">
        <f>SUMIFS('Prétraitement échanges'!$F:$F,'Prétraitement échanges'!$A:$A,B251)</f>
        <v>21.008349000000003</v>
      </c>
      <c r="E251" s="119" t="str">
        <f>Etiquettes!$C$10</f>
        <v>kt</v>
      </c>
      <c r="F251" s="767" t="str">
        <f>Etiquettes!$C$7</f>
        <v>Fruits et légumes (hors pommes de terre)</v>
      </c>
      <c r="G251" s="119">
        <f>Etiquettes!$I$9</f>
        <v>2019</v>
      </c>
      <c r="H251" s="767" t="str">
        <f>Etiquettes!$C$8</f>
        <v>France entière</v>
      </c>
      <c r="I251" s="767" t="str">
        <f t="shared" si="9"/>
        <v>Importations de Autres agrumes</v>
      </c>
      <c r="K251" s="123" t="s">
        <v>2508</v>
      </c>
      <c r="L251" s="767" t="str" cm="1">
        <f t="array" aca="1" ref="L251" ca="1">[1]!NOM_FEUILLE('Comext - EUROSTAT'!$A$1)</f>
        <v>Comext - EUROSTAT</v>
      </c>
      <c r="M251" s="766" t="str">
        <f>Etiquettes!$H$16</f>
        <v>Volume</v>
      </c>
      <c r="N251" s="768" t="str">
        <f t="shared" si="10"/>
        <v>Importations de Autres agrumes = 21 kt (Douanes - Eurostat)</v>
      </c>
      <c r="O251" s="766" t="str">
        <f>Etiquettes!$H$20</f>
        <v>Fiable</v>
      </c>
      <c r="P251" s="766" t="str">
        <f>Etiquettes!$H$21</f>
        <v>Données collectées</v>
      </c>
      <c r="Q251" s="766" t="str">
        <f>Etiquettes!$H$22</f>
        <v>Donnée collectée (valeur du flux ou coefficient)</v>
      </c>
      <c r="R251" s="120"/>
      <c r="S251" s="915"/>
    </row>
    <row r="252" spans="1:19">
      <c r="A252" s="116" t="str">
        <f>Secteurs!$B$26</f>
        <v>Importations</v>
      </c>
      <c r="B252" s="116" t="str">
        <v>Pomelos et pamplemousses</v>
      </c>
      <c r="C252" s="117">
        <f>SUMIFS('Prétraitement échanges'!$F:$F,'Prétraitement échanges'!$A:$A,B252)</f>
        <v>62.286946999999998</v>
      </c>
      <c r="E252" s="119" t="str">
        <f>Etiquettes!$C$10</f>
        <v>kt</v>
      </c>
      <c r="F252" s="767" t="str">
        <f>Etiquettes!$C$7</f>
        <v>Fruits et légumes (hors pommes de terre)</v>
      </c>
      <c r="G252" s="119">
        <f>Etiquettes!$I$9</f>
        <v>2019</v>
      </c>
      <c r="H252" s="767" t="str">
        <f>Etiquettes!$C$8</f>
        <v>France entière</v>
      </c>
      <c r="I252" s="767" t="str">
        <f t="shared" si="9"/>
        <v>Importations de Pomelos et pamplemousses</v>
      </c>
      <c r="K252" s="123" t="s">
        <v>2508</v>
      </c>
      <c r="L252" s="767" t="str" cm="1">
        <f t="array" aca="1" ref="L252" ca="1">[1]!NOM_FEUILLE('Comext - EUROSTAT'!$A$1)</f>
        <v>Comext - EUROSTAT</v>
      </c>
      <c r="M252" s="766" t="str">
        <f>Etiquettes!$H$16</f>
        <v>Volume</v>
      </c>
      <c r="N252" s="768" t="str">
        <f t="shared" si="10"/>
        <v>Importations de Pomelos et pamplemousses = 62 kt (Douanes - Eurostat)</v>
      </c>
      <c r="O252" s="766" t="str">
        <f>Etiquettes!$H$20</f>
        <v>Fiable</v>
      </c>
      <c r="P252" s="766" t="str">
        <f>Etiquettes!$H$21</f>
        <v>Données collectées</v>
      </c>
      <c r="Q252" s="766" t="str">
        <f>Etiquettes!$H$22</f>
        <v>Donnée collectée (valeur du flux ou coefficient)</v>
      </c>
      <c r="R252" s="120"/>
      <c r="S252" s="915"/>
    </row>
    <row r="253" spans="1:19">
      <c r="A253" s="116" t="str">
        <f>Secteurs!$B$26</f>
        <v>Importations</v>
      </c>
      <c r="B253" s="116" t="str">
        <v>Citrons et limes</v>
      </c>
      <c r="C253" s="117">
        <f>SUMIFS('Prétraitement échanges'!$F:$F,'Prétraitement échanges'!$A:$A,B253)</f>
        <v>163.26426499999999</v>
      </c>
      <c r="E253" s="119" t="str">
        <f>Etiquettes!$C$10</f>
        <v>kt</v>
      </c>
      <c r="F253" s="767" t="str">
        <f>Etiquettes!$C$7</f>
        <v>Fruits et légumes (hors pommes de terre)</v>
      </c>
      <c r="G253" s="119">
        <f>Etiquettes!$I$9</f>
        <v>2019</v>
      </c>
      <c r="H253" s="767" t="str">
        <f>Etiquettes!$C$8</f>
        <v>France entière</v>
      </c>
      <c r="I253" s="767" t="str">
        <f t="shared" si="9"/>
        <v>Importations de Citrons et limes</v>
      </c>
      <c r="K253" s="123" t="s">
        <v>2508</v>
      </c>
      <c r="L253" s="767" t="str" cm="1">
        <f t="array" aca="1" ref="L253" ca="1">[1]!NOM_FEUILLE('Comext - EUROSTAT'!$A$1)</f>
        <v>Comext - EUROSTAT</v>
      </c>
      <c r="M253" s="766" t="str">
        <f>Etiquettes!$H$16</f>
        <v>Volume</v>
      </c>
      <c r="N253" s="768" t="str">
        <f t="shared" si="10"/>
        <v>Importations de Citrons et limes = 163 kt (Douanes - Eurostat)</v>
      </c>
      <c r="O253" s="766" t="str">
        <f>Etiquettes!$H$20</f>
        <v>Fiable</v>
      </c>
      <c r="P253" s="766" t="str">
        <f>Etiquettes!$H$21</f>
        <v>Données collectées</v>
      </c>
      <c r="Q253" s="766" t="str">
        <f>Etiquettes!$H$22</f>
        <v>Donnée collectée (valeur du flux ou coefficient)</v>
      </c>
      <c r="R253" s="120"/>
      <c r="S253" s="915"/>
    </row>
    <row r="254" spans="1:19">
      <c r="A254" s="116" t="str">
        <f>Secteurs!$B$26</f>
        <v>Importations</v>
      </c>
      <c r="B254" s="116" t="str">
        <v>Raisin</v>
      </c>
      <c r="C254" s="117">
        <f>SUMIFS('Prétraitement échanges'!$F:$F,'Prétraitement échanges'!$A:$A,B254)</f>
        <v>132.38226</v>
      </c>
      <c r="E254" s="119" t="str">
        <f>Etiquettes!$C$10</f>
        <v>kt</v>
      </c>
      <c r="F254" s="767" t="str">
        <f>Etiquettes!$C$7</f>
        <v>Fruits et légumes (hors pommes de terre)</v>
      </c>
      <c r="G254" s="119">
        <f>Etiquettes!$I$9</f>
        <v>2019</v>
      </c>
      <c r="H254" s="767" t="str">
        <f>Etiquettes!$C$8</f>
        <v>France entière</v>
      </c>
      <c r="I254" s="767" t="str">
        <f t="shared" si="9"/>
        <v>Importations de Raisin</v>
      </c>
      <c r="K254" s="123" t="s">
        <v>2508</v>
      </c>
      <c r="L254" s="767" t="str" cm="1">
        <f t="array" aca="1" ref="L254" ca="1">[1]!NOM_FEUILLE('Comext - EUROSTAT'!$A$1)</f>
        <v>Comext - EUROSTAT</v>
      </c>
      <c r="M254" s="766" t="str">
        <f>Etiquettes!$H$16</f>
        <v>Volume</v>
      </c>
      <c r="N254" s="768" t="str">
        <f t="shared" si="10"/>
        <v>Importations de Raisin = 132 kt (Douanes - Eurostat)</v>
      </c>
      <c r="O254" s="766" t="str">
        <f>Etiquettes!$H$20</f>
        <v>Fiable</v>
      </c>
      <c r="P254" s="766" t="str">
        <f>Etiquettes!$H$21</f>
        <v>Données collectées</v>
      </c>
      <c r="Q254" s="766" t="str">
        <f>Etiquettes!$H$22</f>
        <v>Donnée collectée (valeur du flux ou coefficient)</v>
      </c>
      <c r="R254" s="120"/>
      <c r="S254" s="915"/>
    </row>
    <row r="255" spans="1:19">
      <c r="A255" s="116" t="str">
        <f>Secteurs!$B$26</f>
        <v>Importations</v>
      </c>
      <c r="B255" s="116" t="str">
        <v>Pastèques</v>
      </c>
      <c r="C255" s="117">
        <f>SUMIFS('Prétraitement échanges'!$F:$F,'Prétraitement échanges'!$A:$A,B255)</f>
        <v>227.25960800000001</v>
      </c>
      <c r="E255" s="119" t="str">
        <f>Etiquettes!$C$10</f>
        <v>kt</v>
      </c>
      <c r="F255" s="767" t="str">
        <f>Etiquettes!$C$7</f>
        <v>Fruits et légumes (hors pommes de terre)</v>
      </c>
      <c r="G255" s="119">
        <f>Etiquettes!$I$9</f>
        <v>2019</v>
      </c>
      <c r="H255" s="767" t="str">
        <f>Etiquettes!$C$8</f>
        <v>France entière</v>
      </c>
      <c r="I255" s="767" t="str">
        <f t="shared" si="9"/>
        <v>Importations de Pastèques</v>
      </c>
      <c r="K255" s="123" t="s">
        <v>2508</v>
      </c>
      <c r="L255" s="767" t="str" cm="1">
        <f t="array" aca="1" ref="L255" ca="1">[1]!NOM_FEUILLE('Comext - EUROSTAT'!$A$1)</f>
        <v>Comext - EUROSTAT</v>
      </c>
      <c r="M255" s="766" t="str">
        <f>Etiquettes!$H$16</f>
        <v>Volume</v>
      </c>
      <c r="N255" s="768" t="str">
        <f t="shared" si="10"/>
        <v>Importations de Pastèques = 227 kt (Douanes - Eurostat)</v>
      </c>
      <c r="O255" s="766" t="str">
        <f>Etiquettes!$H$20</f>
        <v>Fiable</v>
      </c>
      <c r="P255" s="766" t="str">
        <f>Etiquettes!$H$21</f>
        <v>Données collectées</v>
      </c>
      <c r="Q255" s="766" t="str">
        <f>Etiquettes!$H$22</f>
        <v>Donnée collectée (valeur du flux ou coefficient)</v>
      </c>
      <c r="R255" s="120"/>
      <c r="S255" s="915"/>
    </row>
    <row r="256" spans="1:19">
      <c r="A256" s="116" t="str">
        <f>Secteurs!$B$26</f>
        <v>Importations</v>
      </c>
      <c r="B256" s="116" t="str">
        <v>Autres melons</v>
      </c>
      <c r="C256" s="117">
        <f>SUMIFS('Prétraitement échanges'!$F:$F,'Prétraitement échanges'!$A:$A,B256)</f>
        <v>174.89313200000001</v>
      </c>
      <c r="E256" s="119" t="str">
        <f>Etiquettes!$C$10</f>
        <v>kt</v>
      </c>
      <c r="F256" s="767" t="str">
        <f>Etiquettes!$C$7</f>
        <v>Fruits et légumes (hors pommes de terre)</v>
      </c>
      <c r="G256" s="119">
        <f>Etiquettes!$I$9</f>
        <v>2019</v>
      </c>
      <c r="H256" s="767" t="str">
        <f>Etiquettes!$C$8</f>
        <v>France entière</v>
      </c>
      <c r="I256" s="767" t="str">
        <f t="shared" si="9"/>
        <v>Importations de Autres melons</v>
      </c>
      <c r="K256" s="123" t="s">
        <v>2508</v>
      </c>
      <c r="L256" s="767" t="str" cm="1">
        <f t="array" aca="1" ref="L256" ca="1">[1]!NOM_FEUILLE('Comext - EUROSTAT'!$A$1)</f>
        <v>Comext - EUROSTAT</v>
      </c>
      <c r="M256" s="766" t="str">
        <f>Etiquettes!$H$16</f>
        <v>Volume</v>
      </c>
      <c r="N256" s="768" t="str">
        <f t="shared" si="10"/>
        <v>Importations de Autres melons = 175 kt (Douanes - Eurostat)</v>
      </c>
      <c r="O256" s="766" t="str">
        <f>Etiquettes!$H$20</f>
        <v>Fiable</v>
      </c>
      <c r="P256" s="766" t="str">
        <f>Etiquettes!$H$21</f>
        <v>Données collectées</v>
      </c>
      <c r="Q256" s="766" t="str">
        <f>Etiquettes!$H$22</f>
        <v>Donnée collectée (valeur du flux ou coefficient)</v>
      </c>
      <c r="R256" s="120"/>
      <c r="S256" s="915"/>
    </row>
    <row r="257" spans="1:19">
      <c r="A257" s="116" t="str">
        <f>Secteurs!$B$26</f>
        <v>Importations</v>
      </c>
      <c r="B257" s="116" t="str">
        <v>Papaye</v>
      </c>
      <c r="C257" s="117">
        <f>SUMIFS('Prétraitement échanges'!$F:$F,'Prétraitement échanges'!$A:$A,B257)</f>
        <v>2.9084509999999999</v>
      </c>
      <c r="E257" s="119" t="str">
        <f>Etiquettes!$C$10</f>
        <v>kt</v>
      </c>
      <c r="F257" s="767" t="str">
        <f>Etiquettes!$C$7</f>
        <v>Fruits et légumes (hors pommes de terre)</v>
      </c>
      <c r="G257" s="119">
        <f>Etiquettes!$I$9</f>
        <v>2019</v>
      </c>
      <c r="H257" s="767" t="str">
        <f>Etiquettes!$C$8</f>
        <v>France entière</v>
      </c>
      <c r="I257" s="767" t="str">
        <f t="shared" si="9"/>
        <v>Importations de Papaye</v>
      </c>
      <c r="K257" s="123" t="s">
        <v>2508</v>
      </c>
      <c r="L257" s="767" t="str" cm="1">
        <f t="array" aca="1" ref="L257" ca="1">[1]!NOM_FEUILLE('Comext - EUROSTAT'!$A$1)</f>
        <v>Comext - EUROSTAT</v>
      </c>
      <c r="M257" s="766" t="str">
        <f>Etiquettes!$H$16</f>
        <v>Volume</v>
      </c>
      <c r="N257" s="768" t="str">
        <f t="shared" si="10"/>
        <v>Importations de Papaye = 3 kt (Douanes - Eurostat)</v>
      </c>
      <c r="O257" s="766" t="str">
        <f>Etiquettes!$H$20</f>
        <v>Fiable</v>
      </c>
      <c r="P257" s="766" t="str">
        <f>Etiquettes!$H$21</f>
        <v>Données collectées</v>
      </c>
      <c r="Q257" s="766" t="str">
        <f>Etiquettes!$H$22</f>
        <v>Donnée collectée (valeur du flux ou coefficient)</v>
      </c>
      <c r="R257" s="120"/>
      <c r="S257" s="915"/>
    </row>
    <row r="258" spans="1:19">
      <c r="A258" s="116" t="str">
        <f>Secteurs!$B$26</f>
        <v>Importations</v>
      </c>
      <c r="B258" s="116" t="str">
        <v>Pommes de table</v>
      </c>
      <c r="C258" s="117">
        <f>SUMIFS('Prétraitement échanges'!$F:$F,'Prétraitement échanges'!$A:$A,B258)</f>
        <v>161.62753600000002</v>
      </c>
      <c r="E258" s="119" t="str">
        <f>Etiquettes!$C$10</f>
        <v>kt</v>
      </c>
      <c r="F258" s="767" t="str">
        <f>Etiquettes!$C$7</f>
        <v>Fruits et légumes (hors pommes de terre)</v>
      </c>
      <c r="G258" s="119">
        <f>Etiquettes!$I$9</f>
        <v>2019</v>
      </c>
      <c r="H258" s="767" t="str">
        <f>Etiquettes!$C$8</f>
        <v>France entière</v>
      </c>
      <c r="I258" s="767" t="str">
        <f t="shared" si="9"/>
        <v>Importations de Pommes de table</v>
      </c>
      <c r="K258" s="123" t="s">
        <v>2508</v>
      </c>
      <c r="L258" s="767" t="str" cm="1">
        <f t="array" aca="1" ref="L258" ca="1">[1]!NOM_FEUILLE('Comext - EUROSTAT'!$A$1)</f>
        <v>Comext - EUROSTAT</v>
      </c>
      <c r="M258" s="766" t="str">
        <f>Etiquettes!$H$16</f>
        <v>Volume</v>
      </c>
      <c r="N258" s="768" t="str">
        <f t="shared" si="10"/>
        <v>Importations de Pommes de table = 162 kt (Douanes - Eurostat)</v>
      </c>
      <c r="O258" s="766" t="str">
        <f>Etiquettes!$H$20</f>
        <v>Fiable</v>
      </c>
      <c r="P258" s="766" t="str">
        <f>Etiquettes!$H$21</f>
        <v>Données collectées</v>
      </c>
      <c r="Q258" s="766" t="str">
        <f>Etiquettes!$H$22</f>
        <v>Donnée collectée (valeur du flux ou coefficient)</v>
      </c>
      <c r="R258" s="120"/>
      <c r="S258" s="915"/>
    </row>
    <row r="259" spans="1:19">
      <c r="A259" s="116" t="str">
        <f>Secteurs!$B$26</f>
        <v>Importations</v>
      </c>
      <c r="B259" s="116" t="str">
        <v>Poires</v>
      </c>
      <c r="C259" s="117">
        <f>SUMIFS('Prétraitement échanges'!$F:$F,'Prétraitement échanges'!$A:$A,B259)</f>
        <v>113.312583</v>
      </c>
      <c r="E259" s="119" t="str">
        <f>Etiquettes!$C$10</f>
        <v>kt</v>
      </c>
      <c r="F259" s="767" t="str">
        <f>Etiquettes!$C$7</f>
        <v>Fruits et légumes (hors pommes de terre)</v>
      </c>
      <c r="G259" s="119">
        <f>Etiquettes!$I$9</f>
        <v>2019</v>
      </c>
      <c r="H259" s="767" t="str">
        <f>Etiquettes!$C$8</f>
        <v>France entière</v>
      </c>
      <c r="I259" s="767" t="str">
        <f t="shared" ref="I259:I280" si="11">"Importations de "&amp;B259</f>
        <v>Importations de Poires</v>
      </c>
      <c r="K259" s="123" t="s">
        <v>2508</v>
      </c>
      <c r="L259" s="767" t="str" cm="1">
        <f t="array" aca="1" ref="L259" ca="1">[1]!NOM_FEUILLE('Comext - EUROSTAT'!$A$1)</f>
        <v>Comext - EUROSTAT</v>
      </c>
      <c r="M259" s="766" t="str">
        <f>Etiquettes!$H$16</f>
        <v>Volume</v>
      </c>
      <c r="N259" s="768" t="str">
        <f t="shared" si="10"/>
        <v>Importations de Poires = 113 kt (Douanes - Eurostat)</v>
      </c>
      <c r="O259" s="766" t="str">
        <f>Etiquettes!$H$20</f>
        <v>Fiable</v>
      </c>
      <c r="P259" s="766" t="str">
        <f>Etiquettes!$H$21</f>
        <v>Données collectées</v>
      </c>
      <c r="Q259" s="766" t="str">
        <f>Etiquettes!$H$22</f>
        <v>Donnée collectée (valeur du flux ou coefficient)</v>
      </c>
      <c r="R259" s="120"/>
      <c r="S259" s="915"/>
    </row>
    <row r="260" spans="1:19">
      <c r="A260" s="116" t="str">
        <f>Secteurs!$B$26</f>
        <v>Importations</v>
      </c>
      <c r="B260" s="116" t="str">
        <v>Coings</v>
      </c>
      <c r="C260" s="117">
        <f>SUMIFS('Prétraitement échanges'!$F:$F,'Prétraitement échanges'!$A:$A,B260)</f>
        <v>1.133154</v>
      </c>
      <c r="E260" s="119" t="str">
        <f>Etiquettes!$C$10</f>
        <v>kt</v>
      </c>
      <c r="F260" s="767" t="str">
        <f>Etiquettes!$C$7</f>
        <v>Fruits et légumes (hors pommes de terre)</v>
      </c>
      <c r="G260" s="119">
        <f>Etiquettes!$I$9</f>
        <v>2019</v>
      </c>
      <c r="H260" s="767" t="str">
        <f>Etiquettes!$C$8</f>
        <v>France entière</v>
      </c>
      <c r="I260" s="767" t="str">
        <f t="shared" si="11"/>
        <v>Importations de Coings</v>
      </c>
      <c r="K260" s="123" t="s">
        <v>2508</v>
      </c>
      <c r="L260" s="767" t="str" cm="1">
        <f t="array" aca="1" ref="L260" ca="1">[1]!NOM_FEUILLE('Comext - EUROSTAT'!$A$1)</f>
        <v>Comext - EUROSTAT</v>
      </c>
      <c r="M260" s="766" t="str">
        <f>Etiquettes!$H$16</f>
        <v>Volume</v>
      </c>
      <c r="N260" s="768" t="str">
        <f t="shared" si="10"/>
        <v>Importations de Coings = 1 kt (Douanes - Eurostat)</v>
      </c>
      <c r="O260" s="766" t="str">
        <f>Etiquettes!$H$20</f>
        <v>Fiable</v>
      </c>
      <c r="P260" s="766" t="str">
        <f>Etiquettes!$H$21</f>
        <v>Données collectées</v>
      </c>
      <c r="Q260" s="766" t="str">
        <f>Etiquettes!$H$22</f>
        <v>Donnée collectée (valeur du flux ou coefficient)</v>
      </c>
      <c r="R260" s="120"/>
      <c r="S260" s="915"/>
    </row>
    <row r="261" spans="1:19">
      <c r="A261" s="116" t="str">
        <f>Secteurs!$B$26</f>
        <v>Importations</v>
      </c>
      <c r="B261" s="116" t="str">
        <v>Abricots</v>
      </c>
      <c r="C261" s="117">
        <f>SUMIFS('Prétraitement échanges'!$F:$F,'Prétraitement échanges'!$A:$A,B261)</f>
        <v>17.127927</v>
      </c>
      <c r="E261" s="119" t="str">
        <f>Etiquettes!$C$10</f>
        <v>kt</v>
      </c>
      <c r="F261" s="767" t="str">
        <f>Etiquettes!$C$7</f>
        <v>Fruits et légumes (hors pommes de terre)</v>
      </c>
      <c r="G261" s="119">
        <f>Etiquettes!$I$9</f>
        <v>2019</v>
      </c>
      <c r="H261" s="767" t="str">
        <f>Etiquettes!$C$8</f>
        <v>France entière</v>
      </c>
      <c r="I261" s="767" t="str">
        <f t="shared" si="11"/>
        <v>Importations de Abricots</v>
      </c>
      <c r="K261" s="123" t="s">
        <v>2508</v>
      </c>
      <c r="L261" s="767" t="str" cm="1">
        <f t="array" aca="1" ref="L261" ca="1">[1]!NOM_FEUILLE('Comext - EUROSTAT'!$A$1)</f>
        <v>Comext - EUROSTAT</v>
      </c>
      <c r="M261" s="766" t="str">
        <f>Etiquettes!$H$16</f>
        <v>Volume</v>
      </c>
      <c r="N261" s="768" t="str">
        <f t="shared" si="10"/>
        <v>Importations de Abricots = 17 kt (Douanes - Eurostat)</v>
      </c>
      <c r="O261" s="766" t="str">
        <f>Etiquettes!$H$20</f>
        <v>Fiable</v>
      </c>
      <c r="P261" s="766" t="str">
        <f>Etiquettes!$H$21</f>
        <v>Données collectées</v>
      </c>
      <c r="Q261" s="766" t="str">
        <f>Etiquettes!$H$22</f>
        <v>Donnée collectée (valeur du flux ou coefficient)</v>
      </c>
      <c r="R261" s="120"/>
      <c r="S261" s="915"/>
    </row>
    <row r="262" spans="1:19">
      <c r="A262" s="116" t="str">
        <f>Secteurs!$B$26</f>
        <v>Importations</v>
      </c>
      <c r="B262" s="116" t="str">
        <v>Cerises</v>
      </c>
      <c r="C262" s="117">
        <f>SUMIFS('Prétraitement échanges'!$F:$F,'Prétraitement échanges'!$A:$A,B262)</f>
        <v>11.180987999999999</v>
      </c>
      <c r="E262" s="119" t="str">
        <f>Etiquettes!$C$10</f>
        <v>kt</v>
      </c>
      <c r="F262" s="767" t="str">
        <f>Etiquettes!$C$7</f>
        <v>Fruits et légumes (hors pommes de terre)</v>
      </c>
      <c r="G262" s="119">
        <f>Etiquettes!$I$9</f>
        <v>2019</v>
      </c>
      <c r="H262" s="767" t="str">
        <f>Etiquettes!$C$8</f>
        <v>France entière</v>
      </c>
      <c r="I262" s="767" t="str">
        <f t="shared" si="11"/>
        <v>Importations de Cerises</v>
      </c>
      <c r="K262" s="123" t="s">
        <v>2508</v>
      </c>
      <c r="L262" s="767" t="str" cm="1">
        <f t="array" aca="1" ref="L262" ca="1">[1]!NOM_FEUILLE('Comext - EUROSTAT'!$A$1)</f>
        <v>Comext - EUROSTAT</v>
      </c>
      <c r="M262" s="766" t="str">
        <f>Etiquettes!$H$16</f>
        <v>Volume</v>
      </c>
      <c r="N262" s="768" t="str">
        <f t="shared" si="10"/>
        <v>Importations de Cerises = 11 kt (Douanes - Eurostat)</v>
      </c>
      <c r="O262" s="766" t="str">
        <f>Etiquettes!$H$20</f>
        <v>Fiable</v>
      </c>
      <c r="P262" s="766" t="str">
        <f>Etiquettes!$H$21</f>
        <v>Données collectées</v>
      </c>
      <c r="Q262" s="766" t="str">
        <f>Etiquettes!$H$22</f>
        <v>Donnée collectée (valeur du flux ou coefficient)</v>
      </c>
      <c r="R262" s="120"/>
      <c r="S262" s="915"/>
    </row>
    <row r="263" spans="1:19">
      <c r="A263" s="116" t="str">
        <f>Secteurs!$B$26</f>
        <v>Importations</v>
      </c>
      <c r="B263" s="116" t="str">
        <v>Nectarines et brugnons</v>
      </c>
      <c r="C263" s="117">
        <f>SUMIFS('Prétraitement échanges'!$F:$F,'Prétraitement échanges'!$A:$A,B263)</f>
        <v>74.614001999999999</v>
      </c>
      <c r="E263" s="119" t="str">
        <f>Etiquettes!$C$10</f>
        <v>kt</v>
      </c>
      <c r="F263" s="767" t="str">
        <f>Etiquettes!$C$7</f>
        <v>Fruits et légumes (hors pommes de terre)</v>
      </c>
      <c r="G263" s="119">
        <f>Etiquettes!$I$9</f>
        <v>2019</v>
      </c>
      <c r="H263" s="767" t="str">
        <f>Etiquettes!$C$8</f>
        <v>France entière</v>
      </c>
      <c r="I263" s="767" t="str">
        <f t="shared" si="11"/>
        <v>Importations de Nectarines et brugnons</v>
      </c>
      <c r="K263" s="123" t="s">
        <v>2508</v>
      </c>
      <c r="L263" s="767" t="str" cm="1">
        <f t="array" aca="1" ref="L263" ca="1">[1]!NOM_FEUILLE('Comext - EUROSTAT'!$A$1)</f>
        <v>Comext - EUROSTAT</v>
      </c>
      <c r="M263" s="766" t="str">
        <f>Etiquettes!$H$16</f>
        <v>Volume</v>
      </c>
      <c r="N263" s="768" t="str">
        <f t="shared" si="10"/>
        <v>Importations de Nectarines et brugnons = 75 kt (Douanes - Eurostat)</v>
      </c>
      <c r="O263" s="766" t="str">
        <f>Etiquettes!$H$20</f>
        <v>Fiable</v>
      </c>
      <c r="P263" s="766" t="str">
        <f>Etiquettes!$H$21</f>
        <v>Données collectées</v>
      </c>
      <c r="Q263" s="766" t="str">
        <f>Etiquettes!$H$22</f>
        <v>Donnée collectée (valeur du flux ou coefficient)</v>
      </c>
      <c r="R263" s="120"/>
      <c r="S263" s="915"/>
    </row>
    <row r="264" spans="1:19">
      <c r="A264" s="116" t="str">
        <f>Secteurs!$B$26</f>
        <v>Importations</v>
      </c>
      <c r="B264" s="116" t="str">
        <v>Pêches</v>
      </c>
      <c r="C264" s="117">
        <f>SUMIFS('Prétraitement échanges'!$F:$F,'Prétraitement échanges'!$A:$A,B264)</f>
        <v>82.306209999999993</v>
      </c>
      <c r="E264" s="119" t="str">
        <f>Etiquettes!$C$10</f>
        <v>kt</v>
      </c>
      <c r="F264" s="767" t="str">
        <f>Etiquettes!$C$7</f>
        <v>Fruits et légumes (hors pommes de terre)</v>
      </c>
      <c r="G264" s="119">
        <f>Etiquettes!$I$9</f>
        <v>2019</v>
      </c>
      <c r="H264" s="767" t="str">
        <f>Etiquettes!$C$8</f>
        <v>France entière</v>
      </c>
      <c r="I264" s="767" t="str">
        <f t="shared" si="11"/>
        <v>Importations de Pêches</v>
      </c>
      <c r="K264" s="123" t="s">
        <v>2508</v>
      </c>
      <c r="L264" s="767" t="str" cm="1">
        <f t="array" aca="1" ref="L264" ca="1">[1]!NOM_FEUILLE('Comext - EUROSTAT'!$A$1)</f>
        <v>Comext - EUROSTAT</v>
      </c>
      <c r="M264" s="766" t="str">
        <f>Etiquettes!$H$16</f>
        <v>Volume</v>
      </c>
      <c r="N264" s="768" t="str">
        <f t="shared" si="10"/>
        <v>Importations de Pêches = 82 kt (Douanes - Eurostat)</v>
      </c>
      <c r="O264" s="766" t="str">
        <f>Etiquettes!$H$20</f>
        <v>Fiable</v>
      </c>
      <c r="P264" s="766" t="str">
        <f>Etiquettes!$H$21</f>
        <v>Données collectées</v>
      </c>
      <c r="Q264" s="766" t="str">
        <f>Etiquettes!$H$22</f>
        <v>Donnée collectée (valeur du flux ou coefficient)</v>
      </c>
      <c r="R264" s="120"/>
      <c r="S264" s="915"/>
    </row>
    <row r="265" spans="1:19">
      <c r="A265" s="116" t="str">
        <f>Secteurs!$B$26</f>
        <v>Importations</v>
      </c>
      <c r="B265" s="116" t="str">
        <v>Prunes</v>
      </c>
      <c r="C265" s="117">
        <f>SUMIFS('Prétraitement échanges'!$F:$F,'Prétraitement échanges'!$A:$A,B265)</f>
        <v>11.971163000000001</v>
      </c>
      <c r="E265" s="119" t="str">
        <f>Etiquettes!$C$10</f>
        <v>kt</v>
      </c>
      <c r="F265" s="767" t="str">
        <f>Etiquettes!$C$7</f>
        <v>Fruits et légumes (hors pommes de terre)</v>
      </c>
      <c r="G265" s="119">
        <f>Etiquettes!$I$9</f>
        <v>2019</v>
      </c>
      <c r="H265" s="767" t="str">
        <f>Etiquettes!$C$8</f>
        <v>France entière</v>
      </c>
      <c r="I265" s="767" t="str">
        <f t="shared" si="11"/>
        <v>Importations de Prunes</v>
      </c>
      <c r="K265" s="123" t="s">
        <v>2508</v>
      </c>
      <c r="L265" s="767" t="str" cm="1">
        <f t="array" aca="1" ref="L265" ca="1">[1]!NOM_FEUILLE('Comext - EUROSTAT'!$A$1)</f>
        <v>Comext - EUROSTAT</v>
      </c>
      <c r="M265" s="766" t="str">
        <f>Etiquettes!$H$16</f>
        <v>Volume</v>
      </c>
      <c r="N265" s="768" t="str">
        <f t="shared" si="10"/>
        <v>Importations de Prunes = 12 kt (Douanes - Eurostat)</v>
      </c>
      <c r="O265" s="766" t="str">
        <f>Etiquettes!$H$20</f>
        <v>Fiable</v>
      </c>
      <c r="P265" s="766" t="str">
        <f>Etiquettes!$H$21</f>
        <v>Données collectées</v>
      </c>
      <c r="Q265" s="766" t="str">
        <f>Etiquettes!$H$22</f>
        <v>Donnée collectée (valeur du flux ou coefficient)</v>
      </c>
      <c r="R265" s="120"/>
      <c r="S265" s="915"/>
    </row>
    <row r="266" spans="1:19">
      <c r="A266" s="116" t="str">
        <f>Secteurs!$B$26</f>
        <v>Importations</v>
      </c>
      <c r="B266" s="116" t="str">
        <v>Prunelles</v>
      </c>
      <c r="C266" s="117">
        <f>SUMIFS('Prétraitement échanges'!$F:$F,'Prétraitement échanges'!$A:$A,B266)</f>
        <v>5.0260000000000001E-3</v>
      </c>
      <c r="E266" s="119" t="str">
        <f>Etiquettes!$C$10</f>
        <v>kt</v>
      </c>
      <c r="F266" s="767" t="str">
        <f>Etiquettes!$C$7</f>
        <v>Fruits et légumes (hors pommes de terre)</v>
      </c>
      <c r="G266" s="119">
        <f>Etiquettes!$I$9</f>
        <v>2019</v>
      </c>
      <c r="H266" s="767" t="str">
        <f>Etiquettes!$C$8</f>
        <v>France entière</v>
      </c>
      <c r="I266" s="767" t="str">
        <f t="shared" si="11"/>
        <v>Importations de Prunelles</v>
      </c>
      <c r="K266" s="123" t="s">
        <v>2508</v>
      </c>
      <c r="L266" s="767" t="str" cm="1">
        <f t="array" aca="1" ref="L266" ca="1">[1]!NOM_FEUILLE('Comext - EUROSTAT'!$A$1)</f>
        <v>Comext - EUROSTAT</v>
      </c>
      <c r="M266" s="766" t="str">
        <f>Etiquettes!$H$16</f>
        <v>Volume</v>
      </c>
      <c r="N266" s="768" t="str">
        <f t="shared" si="10"/>
        <v>Importations de Prunelles = 0 kt (Douanes - Eurostat)</v>
      </c>
      <c r="O266" s="766" t="str">
        <f>Etiquettes!$H$20</f>
        <v>Fiable</v>
      </c>
      <c r="P266" s="766" t="str">
        <f>Etiquettes!$H$21</f>
        <v>Données collectées</v>
      </c>
      <c r="Q266" s="766" t="str">
        <f>Etiquettes!$H$22</f>
        <v>Donnée collectée (valeur du flux ou coefficient)</v>
      </c>
      <c r="R266" s="120"/>
      <c r="S266" s="915"/>
    </row>
    <row r="267" spans="1:19">
      <c r="A267" s="116" t="str">
        <f>Secteurs!$B$26</f>
        <v>Importations</v>
      </c>
      <c r="B267" s="116" t="str">
        <v>Fraises</v>
      </c>
      <c r="C267" s="117">
        <f>SUMIFS('Prétraitement échanges'!$F:$F,'Prétraitement échanges'!$A:$A,B267)</f>
        <v>64.382914</v>
      </c>
      <c r="E267" s="119" t="str">
        <f>Etiquettes!$C$10</f>
        <v>kt</v>
      </c>
      <c r="F267" s="767" t="str">
        <f>Etiquettes!$C$7</f>
        <v>Fruits et légumes (hors pommes de terre)</v>
      </c>
      <c r="G267" s="119">
        <f>Etiquettes!$I$9</f>
        <v>2019</v>
      </c>
      <c r="H267" s="767" t="str">
        <f>Etiquettes!$C$8</f>
        <v>France entière</v>
      </c>
      <c r="I267" s="767" t="str">
        <f t="shared" si="11"/>
        <v>Importations de Fraises</v>
      </c>
      <c r="K267" s="123" t="s">
        <v>2508</v>
      </c>
      <c r="L267" s="767" t="str" cm="1">
        <f t="array" aca="1" ref="L267" ca="1">[1]!NOM_FEUILLE('Comext - EUROSTAT'!$A$1)</f>
        <v>Comext - EUROSTAT</v>
      </c>
      <c r="M267" s="766" t="str">
        <f>Etiquettes!$H$16</f>
        <v>Volume</v>
      </c>
      <c r="N267" s="768" t="str">
        <f t="shared" si="10"/>
        <v>Importations de Fraises = 64 kt (Douanes - Eurostat)</v>
      </c>
      <c r="O267" s="766" t="str">
        <f>Etiquettes!$H$20</f>
        <v>Fiable</v>
      </c>
      <c r="P267" s="766" t="str">
        <f>Etiquettes!$H$21</f>
        <v>Données collectées</v>
      </c>
      <c r="Q267" s="766" t="str">
        <f>Etiquettes!$H$22</f>
        <v>Donnée collectée (valeur du flux ou coefficient)</v>
      </c>
      <c r="R267" s="120"/>
      <c r="S267" s="915"/>
    </row>
    <row r="268" spans="1:19">
      <c r="A268" s="116" t="str">
        <f>Secteurs!$B$26</f>
        <v>Importations</v>
      </c>
      <c r="B268" s="116" t="str">
        <v>Framboises</v>
      </c>
      <c r="C268" s="117">
        <f>SUMIFS('Prétraitement échanges'!$F:$F,'Prétraitement échanges'!$A:$A,B268)</f>
        <v>27.010199</v>
      </c>
      <c r="E268" s="119" t="str">
        <f>Etiquettes!$C$10</f>
        <v>kt</v>
      </c>
      <c r="F268" s="767" t="str">
        <f>Etiquettes!$C$7</f>
        <v>Fruits et légumes (hors pommes de terre)</v>
      </c>
      <c r="G268" s="119">
        <f>Etiquettes!$I$9</f>
        <v>2019</v>
      </c>
      <c r="H268" s="767" t="str">
        <f>Etiquettes!$C$8</f>
        <v>France entière</v>
      </c>
      <c r="I268" s="767" t="str">
        <f t="shared" si="11"/>
        <v>Importations de Framboises</v>
      </c>
      <c r="K268" s="123" t="s">
        <v>2508</v>
      </c>
      <c r="L268" s="767" t="str" cm="1">
        <f t="array" aca="1" ref="L268" ca="1">[1]!NOM_FEUILLE('Comext - EUROSTAT'!$A$1)</f>
        <v>Comext - EUROSTAT</v>
      </c>
      <c r="M268" s="766" t="str">
        <f>Etiquettes!$H$16</f>
        <v>Volume</v>
      </c>
      <c r="N268" s="768" t="str">
        <f t="shared" si="10"/>
        <v>Importations de Framboises = 27 kt (Douanes - Eurostat)</v>
      </c>
      <c r="O268" s="766" t="str">
        <f>Etiquettes!$H$20</f>
        <v>Fiable</v>
      </c>
      <c r="P268" s="766" t="str">
        <f>Etiquettes!$H$21</f>
        <v>Données collectées</v>
      </c>
      <c r="Q268" s="766" t="str">
        <f>Etiquettes!$H$22</f>
        <v>Donnée collectée (valeur du flux ou coefficient)</v>
      </c>
      <c r="R268" s="120"/>
      <c r="S268" s="915"/>
    </row>
    <row r="269" spans="1:19">
      <c r="A269" s="116" t="str">
        <f>Secteurs!$B$26</f>
        <v>Importations</v>
      </c>
      <c r="B269" s="116" t="str">
        <v>Cassis et myrtilles</v>
      </c>
      <c r="C269" s="117">
        <f>SUMIFS('Prétraitement échanges'!$F:$F,'Prétraitement échanges'!$A:$A,B269)</f>
        <v>12.136838000000001</v>
      </c>
      <c r="E269" s="119" t="str">
        <f>Etiquettes!$C$10</f>
        <v>kt</v>
      </c>
      <c r="F269" s="767" t="str">
        <f>Etiquettes!$C$7</f>
        <v>Fruits et légumes (hors pommes de terre)</v>
      </c>
      <c r="G269" s="119">
        <f>Etiquettes!$I$9</f>
        <v>2019</v>
      </c>
      <c r="H269" s="767" t="str">
        <f>Etiquettes!$C$8</f>
        <v>France entière</v>
      </c>
      <c r="I269" s="767" t="str">
        <f t="shared" si="11"/>
        <v>Importations de Cassis et myrtilles</v>
      </c>
      <c r="K269" s="123" t="s">
        <v>2508</v>
      </c>
      <c r="L269" s="767" t="str" cm="1">
        <f t="array" aca="1" ref="L269" ca="1">[1]!NOM_FEUILLE('Comext - EUROSTAT'!$A$1)</f>
        <v>Comext - EUROSTAT</v>
      </c>
      <c r="M269" s="766" t="str">
        <f>Etiquettes!$H$16</f>
        <v>Volume</v>
      </c>
      <c r="N269" s="768" t="str">
        <f t="shared" si="10"/>
        <v>Importations de Cassis et myrtilles = 12 kt (Douanes - Eurostat)</v>
      </c>
      <c r="O269" s="766" t="str">
        <f>Etiquettes!$H$20</f>
        <v>Fiable</v>
      </c>
      <c r="P269" s="766" t="str">
        <f>Etiquettes!$H$21</f>
        <v>Données collectées</v>
      </c>
      <c r="Q269" s="766" t="str">
        <f>Etiquettes!$H$22</f>
        <v>Donnée collectée (valeur du flux ou coefficient)</v>
      </c>
      <c r="R269" s="120"/>
      <c r="S269" s="915"/>
    </row>
    <row r="270" spans="1:19">
      <c r="A270" s="116" t="str">
        <f>Secteurs!$B$26</f>
        <v>Importations</v>
      </c>
      <c r="B270" s="116" t="str">
        <v>Groseilles</v>
      </c>
      <c r="C270" s="117">
        <f>SUMIFS('Prétraitement échanges'!$F:$F,'Prétraitement échanges'!$A:$A,B270)</f>
        <v>0.81330400000000003</v>
      </c>
      <c r="E270" s="119" t="str">
        <f>Etiquettes!$C$10</f>
        <v>kt</v>
      </c>
      <c r="F270" s="767" t="str">
        <f>Etiquettes!$C$7</f>
        <v>Fruits et légumes (hors pommes de terre)</v>
      </c>
      <c r="G270" s="119">
        <f>Etiquettes!$I$9</f>
        <v>2019</v>
      </c>
      <c r="H270" s="767" t="str">
        <f>Etiquettes!$C$8</f>
        <v>France entière</v>
      </c>
      <c r="I270" s="767" t="str">
        <f t="shared" si="11"/>
        <v>Importations de Groseilles</v>
      </c>
      <c r="K270" s="123" t="s">
        <v>2508</v>
      </c>
      <c r="L270" s="767" t="str" cm="1">
        <f t="array" aca="1" ref="L270" ca="1">[1]!NOM_FEUILLE('Comext - EUROSTAT'!$A$1)</f>
        <v>Comext - EUROSTAT</v>
      </c>
      <c r="M270" s="766" t="str">
        <f>Etiquettes!$H$16</f>
        <v>Volume</v>
      </c>
      <c r="N270" s="768" t="str">
        <f t="shared" si="10"/>
        <v>Importations de Groseilles = 1 kt (Douanes - Eurostat)</v>
      </c>
      <c r="O270" s="766" t="str">
        <f>Etiquettes!$H$20</f>
        <v>Fiable</v>
      </c>
      <c r="P270" s="766" t="str">
        <f>Etiquettes!$H$21</f>
        <v>Données collectées</v>
      </c>
      <c r="Q270" s="766" t="str">
        <f>Etiquettes!$H$22</f>
        <v>Donnée collectée (valeur du flux ou coefficient)</v>
      </c>
      <c r="R270" s="120"/>
      <c r="S270" s="915"/>
    </row>
    <row r="271" spans="1:19">
      <c r="A271" s="116" t="str">
        <f>Secteurs!$B$26</f>
        <v>Importations</v>
      </c>
      <c r="B271" s="116" t="str">
        <v>Kiwis</v>
      </c>
      <c r="C271" s="117">
        <f>SUMIFS('Prétraitement échanges'!$F:$F,'Prétraitement échanges'!$A:$A,B271)</f>
        <v>75.423232999999996</v>
      </c>
      <c r="E271" s="119" t="str">
        <f>Etiquettes!$C$10</f>
        <v>kt</v>
      </c>
      <c r="F271" s="767" t="str">
        <f>Etiquettes!$C$7</f>
        <v>Fruits et légumes (hors pommes de terre)</v>
      </c>
      <c r="G271" s="119">
        <f>Etiquettes!$I$9</f>
        <v>2019</v>
      </c>
      <c r="H271" s="767" t="str">
        <f>Etiquettes!$C$8</f>
        <v>France entière</v>
      </c>
      <c r="I271" s="767" t="str">
        <f t="shared" si="11"/>
        <v>Importations de Kiwis</v>
      </c>
      <c r="K271" s="123" t="s">
        <v>2508</v>
      </c>
      <c r="L271" s="767" t="str" cm="1">
        <f t="array" aca="1" ref="L271" ca="1">[1]!NOM_FEUILLE('Comext - EUROSTAT'!$A$1)</f>
        <v>Comext - EUROSTAT</v>
      </c>
      <c r="M271" s="766" t="str">
        <f>Etiquettes!$H$16</f>
        <v>Volume</v>
      </c>
      <c r="N271" s="768" t="str">
        <f t="shared" si="10"/>
        <v>Importations de Kiwis = 75 kt (Douanes - Eurostat)</v>
      </c>
      <c r="O271" s="766" t="str">
        <f>Etiquettes!$H$20</f>
        <v>Fiable</v>
      </c>
      <c r="P271" s="766" t="str">
        <f>Etiquettes!$H$21</f>
        <v>Données collectées</v>
      </c>
      <c r="Q271" s="766" t="str">
        <f>Etiquettes!$H$22</f>
        <v>Donnée collectée (valeur du flux ou coefficient)</v>
      </c>
      <c r="R271" s="120"/>
      <c r="S271" s="915"/>
    </row>
    <row r="272" spans="1:19">
      <c r="A272" s="116" t="str">
        <f>Secteurs!$B$26</f>
        <v>Importations</v>
      </c>
      <c r="B272" s="116" t="str">
        <v>Kakis</v>
      </c>
      <c r="C272" s="117">
        <f>SUMIFS('Prétraitement échanges'!$F:$F,'Prétraitement échanges'!$A:$A,B272)</f>
        <v>26.960749</v>
      </c>
      <c r="E272" s="119" t="str">
        <f>Etiquettes!$C$10</f>
        <v>kt</v>
      </c>
      <c r="F272" s="767" t="str">
        <f>Etiquettes!$C$7</f>
        <v>Fruits et légumes (hors pommes de terre)</v>
      </c>
      <c r="G272" s="119">
        <f>Etiquettes!$I$9</f>
        <v>2019</v>
      </c>
      <c r="H272" s="767" t="str">
        <f>Etiquettes!$C$8</f>
        <v>France entière</v>
      </c>
      <c r="I272" s="767" t="str">
        <f t="shared" si="11"/>
        <v>Importations de Kakis</v>
      </c>
      <c r="K272" s="123" t="s">
        <v>2508</v>
      </c>
      <c r="L272" s="767" t="str" cm="1">
        <f t="array" aca="1" ref="L272" ca="1">[1]!NOM_FEUILLE('Comext - EUROSTAT'!$A$1)</f>
        <v>Comext - EUROSTAT</v>
      </c>
      <c r="M272" s="766" t="str">
        <f>Etiquettes!$H$16</f>
        <v>Volume</v>
      </c>
      <c r="N272" s="768" t="str">
        <f t="shared" si="10"/>
        <v>Importations de Kakis = 27 kt (Douanes - Eurostat)</v>
      </c>
      <c r="O272" s="766" t="str">
        <f>Etiquettes!$H$20</f>
        <v>Fiable</v>
      </c>
      <c r="P272" s="766" t="str">
        <f>Etiquettes!$H$21</f>
        <v>Données collectées</v>
      </c>
      <c r="Q272" s="766" t="str">
        <f>Etiquettes!$H$22</f>
        <v>Donnée collectée (valeur du flux ou coefficient)</v>
      </c>
      <c r="R272" s="120"/>
      <c r="S272" s="915"/>
    </row>
    <row r="273" spans="1:19">
      <c r="A273" s="116" t="str">
        <f>Secteurs!$B$26</f>
        <v>Importations</v>
      </c>
      <c r="B273" s="116" t="str">
        <v>Autres fruits tropicaux et subtropicaux, n.c.a</v>
      </c>
      <c r="C273" s="117">
        <f>SUMIFS('Prétraitement échanges'!$F:$F,'Prétraitement échanges'!$A:$A,B273)</f>
        <v>17.514875</v>
      </c>
      <c r="E273" s="119" t="str">
        <f>Etiquettes!$C$10</f>
        <v>kt</v>
      </c>
      <c r="F273" s="767" t="str">
        <f>Etiquettes!$C$7</f>
        <v>Fruits et légumes (hors pommes de terre)</v>
      </c>
      <c r="G273" s="119">
        <f>Etiquettes!$I$9</f>
        <v>2019</v>
      </c>
      <c r="H273" s="767" t="str">
        <f>Etiquettes!$C$8</f>
        <v>France entière</v>
      </c>
      <c r="I273" s="767" t="str">
        <f t="shared" si="11"/>
        <v>Importations de Autres fruits tropicaux et subtropicaux, n.c.a</v>
      </c>
      <c r="K273" s="123" t="s">
        <v>2508</v>
      </c>
      <c r="L273" s="767" t="str" cm="1">
        <f t="array" aca="1" ref="L273" ca="1">[1]!NOM_FEUILLE('Comext - EUROSTAT'!$A$1)</f>
        <v>Comext - EUROSTAT</v>
      </c>
      <c r="M273" s="766" t="str">
        <f>Etiquettes!$H$16</f>
        <v>Volume</v>
      </c>
      <c r="N273" s="768" t="str">
        <f t="shared" si="10"/>
        <v>Importations de Autres fruits tropicaux et subtropicaux, n.c.a = 18 kt (Douanes - Eurostat)</v>
      </c>
      <c r="O273" s="766" t="str">
        <f>Etiquettes!$H$20</f>
        <v>Fiable</v>
      </c>
      <c r="P273" s="766" t="str">
        <f>Etiquettes!$H$21</f>
        <v>Données collectées</v>
      </c>
      <c r="Q273" s="766" t="str">
        <f>Etiquettes!$H$22</f>
        <v>Donnée collectée (valeur du flux ou coefficient)</v>
      </c>
      <c r="R273" s="120"/>
      <c r="S273" s="915"/>
    </row>
    <row r="274" spans="1:19">
      <c r="A274" s="116" t="str">
        <f>Secteurs!$B$26</f>
        <v>Importations</v>
      </c>
      <c r="B274" s="116" t="str">
        <f>'Prétraitement échanges'!$A$241</f>
        <v>Arachides</v>
      </c>
      <c r="C274" s="117">
        <f>SUMIFS('Prétraitement échanges'!$F:$F,'Prétraitement échanges'!$A:$A,B274)</f>
        <v>34.868829999999996</v>
      </c>
      <c r="E274" s="119" t="str">
        <f>Etiquettes!$C$10</f>
        <v>kt</v>
      </c>
      <c r="F274" s="767" t="str">
        <f>Etiquettes!$C$7</f>
        <v>Fruits et légumes (hors pommes de terre)</v>
      </c>
      <c r="G274" s="119">
        <f>Etiquettes!$I$9</f>
        <v>2019</v>
      </c>
      <c r="H274" s="767" t="str">
        <f>Etiquettes!$C$8</f>
        <v>France entière</v>
      </c>
      <c r="I274" s="767" t="str">
        <f t="shared" si="11"/>
        <v>Importations de Arachides</v>
      </c>
      <c r="K274" s="123" t="s">
        <v>2508</v>
      </c>
      <c r="L274" s="767" t="str" cm="1">
        <f t="array" aca="1" ref="L274" ca="1">[1]!NOM_FEUILLE('Comext - EUROSTAT'!$A$1)</f>
        <v>Comext - EUROSTAT</v>
      </c>
      <c r="M274" s="766" t="str">
        <f>Etiquettes!$H$16</f>
        <v>Volume</v>
      </c>
      <c r="N274" s="768" t="str">
        <f t="shared" si="10"/>
        <v>Importations de Arachides = 35 kt (Douanes - Eurostat)</v>
      </c>
      <c r="O274" s="766" t="str">
        <f>Etiquettes!$H$20</f>
        <v>Fiable</v>
      </c>
      <c r="P274" s="766" t="str">
        <f>Etiquettes!$H$21</f>
        <v>Données collectées</v>
      </c>
      <c r="Q274" s="766" t="str">
        <f>Etiquettes!$H$22</f>
        <v>Donnée collectée (valeur du flux ou coefficient)</v>
      </c>
      <c r="R274" s="120"/>
      <c r="S274" s="915"/>
    </row>
    <row r="275" spans="1:19">
      <c r="A275" s="116" t="str">
        <f>Secteurs!$B$26</f>
        <v>Importations</v>
      </c>
      <c r="B275" s="116" t="str" cm="1">
        <f t="array" ref="B275:B280">'Prétraitement échanges'!$A$368:$A$373</f>
        <v>Endives</v>
      </c>
      <c r="C275" s="117">
        <f>SUMIFS('Prétraitement échanges'!$F:$F,'Prétraitement échanges'!$A:$A,B275)</f>
        <v>0</v>
      </c>
      <c r="E275" s="119" t="str">
        <f>Etiquettes!$C$10</f>
        <v>kt</v>
      </c>
      <c r="F275" s="767" t="str">
        <f>Etiquettes!$C$7</f>
        <v>Fruits et légumes (hors pommes de terre)</v>
      </c>
      <c r="G275" s="119">
        <f>Etiquettes!$I$9</f>
        <v>2019</v>
      </c>
      <c r="H275" s="767" t="str">
        <f>Etiquettes!$C$8</f>
        <v>France entière</v>
      </c>
      <c r="I275" s="767" t="str">
        <f t="shared" si="11"/>
        <v>Importations de Endives</v>
      </c>
      <c r="J275" s="767" t="s">
        <v>2515</v>
      </c>
      <c r="K275" s="123" t="s">
        <v>2508</v>
      </c>
      <c r="L275" s="767" t="str" cm="1">
        <f t="array" aca="1" ref="L275" ca="1">[1]!NOM_FEUILLE('Comext - EUROSTAT'!$A$1)</f>
        <v>Comext - EUROSTAT</v>
      </c>
      <c r="M275" s="766" t="str">
        <f>Etiquettes!$H$16</f>
        <v>Volume</v>
      </c>
      <c r="N275" s="768" t="str">
        <f t="shared" si="10"/>
        <v>Importations de Endives = 0 kt (Douanes - Eurostat)</v>
      </c>
      <c r="O275" s="766" t="str">
        <f>Etiquettes!$H$20</f>
        <v>Fiable</v>
      </c>
      <c r="P275" s="766" t="str">
        <f>Etiquettes!$H$21</f>
        <v>Données collectées</v>
      </c>
      <c r="Q275" s="766" t="str">
        <f>Etiquettes!$H$22</f>
        <v>Donnée collectée (valeur du flux ou coefficient)</v>
      </c>
      <c r="R275" s="120"/>
      <c r="S275" s="915"/>
    </row>
    <row r="276" spans="1:19">
      <c r="A276" s="116" t="str">
        <f>Secteurs!$B$26</f>
        <v>Importations</v>
      </c>
      <c r="B276" s="116" t="str">
        <v>Brèdes</v>
      </c>
      <c r="C276" s="117">
        <f>SUMIFS('Prétraitement échanges'!$F:$F,'Prétraitement échanges'!$A:$A,B276)</f>
        <v>0</v>
      </c>
      <c r="E276" s="119" t="str">
        <f>Etiquettes!$C$10</f>
        <v>kt</v>
      </c>
      <c r="F276" s="767" t="str">
        <f>Etiquettes!$C$7</f>
        <v>Fruits et légumes (hors pommes de terre)</v>
      </c>
      <c r="G276" s="119">
        <f>Etiquettes!$I$9</f>
        <v>2019</v>
      </c>
      <c r="H276" s="767" t="str">
        <f>Etiquettes!$C$8</f>
        <v>France entière</v>
      </c>
      <c r="I276" s="767" t="str">
        <f t="shared" si="11"/>
        <v>Importations de Brèdes</v>
      </c>
      <c r="J276" s="767" t="s">
        <v>2515</v>
      </c>
      <c r="K276" s="123" t="s">
        <v>2508</v>
      </c>
      <c r="L276" s="767" t="str" cm="1">
        <f t="array" aca="1" ref="L276" ca="1">[1]!NOM_FEUILLE('Comext - EUROSTAT'!$A$1)</f>
        <v>Comext - EUROSTAT</v>
      </c>
      <c r="M276" s="766" t="str">
        <f>Etiquettes!$H$16</f>
        <v>Volume</v>
      </c>
      <c r="N276" s="768" t="str">
        <f t="shared" si="10"/>
        <v>Importations de Brèdes = 0 kt (Douanes - Eurostat)</v>
      </c>
      <c r="O276" s="766" t="str">
        <f>Etiquettes!$H$20</f>
        <v>Fiable</v>
      </c>
      <c r="P276" s="766" t="str">
        <f>Etiquettes!$H$21</f>
        <v>Données collectées</v>
      </c>
      <c r="Q276" s="766" t="str">
        <f>Etiquettes!$H$22</f>
        <v>Donnée collectée (valeur du flux ou coefficient)</v>
      </c>
      <c r="R276" s="120"/>
      <c r="S276" s="915"/>
    </row>
    <row r="277" spans="1:19">
      <c r="A277" s="116" t="str">
        <f>Secteurs!$B$26</f>
        <v>Importations</v>
      </c>
      <c r="B277" s="116" t="str">
        <v>Persil</v>
      </c>
      <c r="C277" s="117">
        <f>SUMIFS('Prétraitement échanges'!$F:$F,'Prétraitement échanges'!$A:$A,B277)</f>
        <v>0</v>
      </c>
      <c r="E277" s="119" t="str">
        <f>Etiquettes!$C$10</f>
        <v>kt</v>
      </c>
      <c r="F277" s="767" t="str">
        <f>Etiquettes!$C$7</f>
        <v>Fruits et légumes (hors pommes de terre)</v>
      </c>
      <c r="G277" s="119">
        <f>Etiquettes!$I$9</f>
        <v>2019</v>
      </c>
      <c r="H277" s="767" t="str">
        <f>Etiquettes!$C$8</f>
        <v>France entière</v>
      </c>
      <c r="I277" s="767" t="str">
        <f t="shared" si="11"/>
        <v>Importations de Persil</v>
      </c>
      <c r="J277" s="767" t="s">
        <v>2515</v>
      </c>
      <c r="K277" s="123" t="s">
        <v>2508</v>
      </c>
      <c r="L277" s="767" t="str" cm="1">
        <f t="array" aca="1" ref="L277" ca="1">[1]!NOM_FEUILLE('Comext - EUROSTAT'!$A$1)</f>
        <v>Comext - EUROSTAT</v>
      </c>
      <c r="M277" s="766" t="str">
        <f>Etiquettes!$H$16</f>
        <v>Volume</v>
      </c>
      <c r="N277" s="768" t="str">
        <f t="shared" si="10"/>
        <v>Importations de Persil = 0 kt (Douanes - Eurostat)</v>
      </c>
      <c r="O277" s="766" t="str">
        <f>Etiquettes!$H$20</f>
        <v>Fiable</v>
      </c>
      <c r="P277" s="766" t="str">
        <f>Etiquettes!$H$21</f>
        <v>Données collectées</v>
      </c>
      <c r="Q277" s="766" t="str">
        <f>Etiquettes!$H$22</f>
        <v>Donnée collectée (valeur du flux ou coefficient)</v>
      </c>
      <c r="R277" s="120"/>
      <c r="S277" s="915"/>
    </row>
    <row r="278" spans="1:19">
      <c r="A278" s="116" t="str">
        <f>Secteurs!$B$26</f>
        <v>Importations</v>
      </c>
      <c r="B278" s="116" t="str">
        <v>Chayote ou christophine</v>
      </c>
      <c r="C278" s="117">
        <f>SUMIFS('Prétraitement échanges'!$F:$F,'Prétraitement échanges'!$A:$A,B278)</f>
        <v>0</v>
      </c>
      <c r="E278" s="119" t="str">
        <f>Etiquettes!$C$10</f>
        <v>kt</v>
      </c>
      <c r="F278" s="767" t="str">
        <f>Etiquettes!$C$7</f>
        <v>Fruits et légumes (hors pommes de terre)</v>
      </c>
      <c r="G278" s="119">
        <f>Etiquettes!$I$9</f>
        <v>2019</v>
      </c>
      <c r="H278" s="767" t="str">
        <f>Etiquettes!$C$8</f>
        <v>France entière</v>
      </c>
      <c r="I278" s="767" t="str">
        <f t="shared" si="11"/>
        <v>Importations de Chayote ou christophine</v>
      </c>
      <c r="J278" s="767" t="s">
        <v>2515</v>
      </c>
      <c r="K278" s="123" t="s">
        <v>2508</v>
      </c>
      <c r="L278" s="767" t="str" cm="1">
        <f t="array" aca="1" ref="L278" ca="1">[1]!NOM_FEUILLE('Comext - EUROSTAT'!$A$1)</f>
        <v>Comext - EUROSTAT</v>
      </c>
      <c r="M278" s="766" t="str">
        <f>Etiquettes!$H$16</f>
        <v>Volume</v>
      </c>
      <c r="N278" s="768" t="str">
        <f t="shared" si="10"/>
        <v>Importations de Chayote ou christophine = 0 kt (Douanes - Eurostat)</v>
      </c>
      <c r="O278" s="766" t="str">
        <f>Etiquettes!$H$20</f>
        <v>Fiable</v>
      </c>
      <c r="P278" s="766" t="str">
        <f>Etiquettes!$H$21</f>
        <v>Données collectées</v>
      </c>
      <c r="Q278" s="766" t="str">
        <f>Etiquettes!$H$22</f>
        <v>Donnée collectée (valeur du flux ou coefficient)</v>
      </c>
      <c r="R278" s="120"/>
      <c r="S278" s="915"/>
    </row>
    <row r="279" spans="1:19">
      <c r="A279" s="116" t="str">
        <f>Secteurs!$B$26</f>
        <v>Importations</v>
      </c>
      <c r="B279" s="116" t="str">
        <v>Gombo</v>
      </c>
      <c r="C279" s="117">
        <f>SUMIFS('Prétraitement échanges'!$F:$F,'Prétraitement échanges'!$A:$A,B279)</f>
        <v>0</v>
      </c>
      <c r="E279" s="119" t="str">
        <f>Etiquettes!$C$10</f>
        <v>kt</v>
      </c>
      <c r="F279" s="767" t="str">
        <f>Etiquettes!$C$7</f>
        <v>Fruits et légumes (hors pommes de terre)</v>
      </c>
      <c r="G279" s="119">
        <f>Etiquettes!$I$9</f>
        <v>2019</v>
      </c>
      <c r="H279" s="767" t="str">
        <f>Etiquettes!$C$8</f>
        <v>France entière</v>
      </c>
      <c r="I279" s="767" t="str">
        <f t="shared" si="11"/>
        <v>Importations de Gombo</v>
      </c>
      <c r="J279" s="767" t="s">
        <v>2515</v>
      </c>
      <c r="K279" s="123" t="s">
        <v>2508</v>
      </c>
      <c r="L279" s="767" t="str" cm="1">
        <f t="array" aca="1" ref="L279" ca="1">[1]!NOM_FEUILLE('Comext - EUROSTAT'!$A$1)</f>
        <v>Comext - EUROSTAT</v>
      </c>
      <c r="M279" s="766" t="str">
        <f>Etiquettes!$H$16</f>
        <v>Volume</v>
      </c>
      <c r="N279" s="768" t="str">
        <f t="shared" si="10"/>
        <v>Importations de Gombo = 0 kt (Douanes - Eurostat)</v>
      </c>
      <c r="O279" s="766" t="str">
        <f>Etiquettes!$H$20</f>
        <v>Fiable</v>
      </c>
      <c r="P279" s="766" t="str">
        <f>Etiquettes!$H$21</f>
        <v>Données collectées</v>
      </c>
      <c r="Q279" s="766" t="str">
        <f>Etiquettes!$H$22</f>
        <v>Donnée collectée (valeur du flux ou coefficient)</v>
      </c>
      <c r="R279" s="120"/>
      <c r="S279" s="915"/>
    </row>
    <row r="280" spans="1:19">
      <c r="A280" s="116" t="str">
        <f>Secteurs!$B$26</f>
        <v>Importations</v>
      </c>
      <c r="B280" s="116" t="str">
        <v>Pavie</v>
      </c>
      <c r="C280" s="117">
        <f>SUMIFS('Prétraitement échanges'!$F:$F,'Prétraitement échanges'!$A:$A,B280)</f>
        <v>0</v>
      </c>
      <c r="E280" s="119" t="str">
        <f>Etiquettes!$C$10</f>
        <v>kt</v>
      </c>
      <c r="F280" s="767" t="str">
        <f>Etiquettes!$C$7</f>
        <v>Fruits et légumes (hors pommes de terre)</v>
      </c>
      <c r="G280" s="119">
        <f>Etiquettes!$I$9</f>
        <v>2019</v>
      </c>
      <c r="H280" s="767" t="str">
        <f>Etiquettes!$C$8</f>
        <v>France entière</v>
      </c>
      <c r="I280" s="767" t="str">
        <f t="shared" si="11"/>
        <v>Importations de Pavie</v>
      </c>
      <c r="J280" s="767" t="s">
        <v>2515</v>
      </c>
      <c r="K280" s="123" t="s">
        <v>2508</v>
      </c>
      <c r="L280" s="767" t="str" cm="1">
        <f t="array" aca="1" ref="L280" ca="1">[1]!NOM_FEUILLE('Comext - EUROSTAT'!$A$1)</f>
        <v>Comext - EUROSTAT</v>
      </c>
      <c r="M280" s="766" t="str">
        <f>Etiquettes!$H$16</f>
        <v>Volume</v>
      </c>
      <c r="N280" s="768" t="str">
        <f t="shared" si="10"/>
        <v>Importations de Pavie = 0 kt (Douanes - Eurostat)</v>
      </c>
      <c r="O280" s="766" t="str">
        <f>Etiquettes!$H$20</f>
        <v>Fiable</v>
      </c>
      <c r="P280" s="766" t="str">
        <f>Etiquettes!$H$21</f>
        <v>Données collectées</v>
      </c>
      <c r="Q280" s="766" t="str">
        <f>Etiquettes!$H$22</f>
        <v>Donnée collectée (valeur du flux ou coefficient)</v>
      </c>
      <c r="R280" s="120"/>
      <c r="S280" s="915"/>
    </row>
    <row r="281" spans="1:19">
      <c r="A281" s="116" t="str" cm="1">
        <f t="array" ref="A281:A366">_xlfn.UNIQUE(_xlfn._xlws.FILTER('Prétraitement échanges'!$A$6:$A$190,'Prétraitement échanges'!$A$6:$A$190&lt;&gt;0))</f>
        <v>Tomates</v>
      </c>
      <c r="B281" s="116" t="str">
        <f>Secteurs!$B$29</f>
        <v>Exportations</v>
      </c>
      <c r="C281" s="117">
        <f>SUMIFS('Prétraitement échanges'!$G:$G,'Prétraitement échanges'!$A:$A,A281)</f>
        <v>235.190496</v>
      </c>
      <c r="E281" s="119" t="str">
        <f>Etiquettes!$C$10</f>
        <v>kt</v>
      </c>
      <c r="F281" s="767" t="str">
        <f>Etiquettes!$C$7</f>
        <v>Fruits et légumes (hors pommes de terre)</v>
      </c>
      <c r="G281" s="119">
        <f>Etiquettes!$I$9</f>
        <v>2019</v>
      </c>
      <c r="H281" s="767" t="str">
        <f>Etiquettes!$C$8</f>
        <v>France entière</v>
      </c>
      <c r="I281" s="767" t="str">
        <f>"Exportations de "&amp;A281</f>
        <v>Exportations de Tomates</v>
      </c>
      <c r="K281" s="123" t="s">
        <v>2508</v>
      </c>
      <c r="L281" s="767" t="str" cm="1">
        <f t="array" aca="1" ref="L281" ca="1">[1]!NOM_FEUILLE('Comext - EUROSTAT'!$A$1)</f>
        <v>Comext - EUROSTAT</v>
      </c>
      <c r="M281" s="766" t="str">
        <f>Etiquettes!$H$16</f>
        <v>Volume</v>
      </c>
      <c r="N281" s="768" t="str">
        <f t="shared" si="10"/>
        <v>Exportations de Tomates = 235 kt (Douanes - Eurostat)</v>
      </c>
      <c r="O281" s="766" t="str">
        <f>Etiquettes!$H$20</f>
        <v>Fiable</v>
      </c>
      <c r="P281" s="766" t="str">
        <f>Etiquettes!$H$21</f>
        <v>Données collectées</v>
      </c>
      <c r="Q281" s="766" t="str">
        <f>Etiquettes!$H$22</f>
        <v>Donnée collectée (valeur du flux ou coefficient)</v>
      </c>
      <c r="R281" s="120"/>
      <c r="S281" s="915"/>
    </row>
    <row r="282" spans="1:19">
      <c r="A282" s="116" t="str">
        <v>Oignon</v>
      </c>
      <c r="B282" s="116" t="str">
        <f>Secteurs!$B$29</f>
        <v>Exportations</v>
      </c>
      <c r="C282" s="117">
        <f>SUMIFS('Prétraitement échanges'!$G:$G,'Prétraitement échanges'!$A:$A,A282)</f>
        <v>99.045748000000003</v>
      </c>
      <c r="E282" s="119" t="str">
        <f>Etiquettes!$C$10</f>
        <v>kt</v>
      </c>
      <c r="F282" s="767" t="str">
        <f>Etiquettes!$C$7</f>
        <v>Fruits et légumes (hors pommes de terre)</v>
      </c>
      <c r="G282" s="119">
        <f>Etiquettes!$I$9</f>
        <v>2019</v>
      </c>
      <c r="H282" s="767" t="str">
        <f>Etiquettes!$C$8</f>
        <v>France entière</v>
      </c>
      <c r="I282" s="767" t="str">
        <f t="shared" ref="I282:I345" si="12">"Exportations de "&amp;A282</f>
        <v>Exportations de Oignon</v>
      </c>
      <c r="K282" s="123" t="s">
        <v>2508</v>
      </c>
      <c r="L282" s="767" t="str" cm="1">
        <f t="array" aca="1" ref="L282" ca="1">[1]!NOM_FEUILLE('Comext - EUROSTAT'!$A$1)</f>
        <v>Comext - EUROSTAT</v>
      </c>
      <c r="M282" s="766" t="str">
        <f>Etiquettes!$H$16</f>
        <v>Volume</v>
      </c>
      <c r="N282" s="768" t="str">
        <f t="shared" si="10"/>
        <v>Exportations de Oignon = 99 kt (Douanes - Eurostat)</v>
      </c>
      <c r="O282" s="766" t="str">
        <f>Etiquettes!$H$20</f>
        <v>Fiable</v>
      </c>
      <c r="P282" s="766" t="str">
        <f>Etiquettes!$H$21</f>
        <v>Données collectées</v>
      </c>
      <c r="Q282" s="766" t="str">
        <f>Etiquettes!$H$22</f>
        <v>Donnée collectée (valeur du flux ou coefficient)</v>
      </c>
      <c r="R282" s="120"/>
      <c r="S282" s="915"/>
    </row>
    <row r="283" spans="1:19">
      <c r="A283" s="116" t="str">
        <v>Echalote</v>
      </c>
      <c r="B283" s="116" t="str">
        <f>Secteurs!$B$29</f>
        <v>Exportations</v>
      </c>
      <c r="C283" s="117">
        <f>SUMIFS('Prétraitement échanges'!$G:$G,'Prétraitement échanges'!$A:$A,A283)</f>
        <v>29.173587000000001</v>
      </c>
      <c r="E283" s="119" t="str">
        <f>Etiquettes!$C$10</f>
        <v>kt</v>
      </c>
      <c r="F283" s="767" t="str">
        <f>Etiquettes!$C$7</f>
        <v>Fruits et légumes (hors pommes de terre)</v>
      </c>
      <c r="G283" s="119">
        <f>Etiquettes!$I$9</f>
        <v>2019</v>
      </c>
      <c r="H283" s="767" t="str">
        <f>Etiquettes!$C$8</f>
        <v>France entière</v>
      </c>
      <c r="I283" s="767" t="str">
        <f t="shared" si="12"/>
        <v>Exportations de Echalote</v>
      </c>
      <c r="K283" s="123" t="s">
        <v>2508</v>
      </c>
      <c r="L283" s="767" t="str" cm="1">
        <f t="array" aca="1" ref="L283" ca="1">[1]!NOM_FEUILLE('Comext - EUROSTAT'!$A$1)</f>
        <v>Comext - EUROSTAT</v>
      </c>
      <c r="M283" s="766" t="str">
        <f>Etiquettes!$H$16</f>
        <v>Volume</v>
      </c>
      <c r="N283" s="768" t="str">
        <f t="shared" si="10"/>
        <v>Exportations de Echalote = 29 kt (Douanes - Eurostat)</v>
      </c>
      <c r="O283" s="766" t="str">
        <f>Etiquettes!$H$20</f>
        <v>Fiable</v>
      </c>
      <c r="P283" s="766" t="str">
        <f>Etiquettes!$H$21</f>
        <v>Données collectées</v>
      </c>
      <c r="Q283" s="766" t="str">
        <f>Etiquettes!$H$22</f>
        <v>Donnée collectée (valeur du flux ou coefficient)</v>
      </c>
      <c r="R283" s="120"/>
      <c r="S283" s="915"/>
    </row>
    <row r="284" spans="1:19">
      <c r="A284" s="116" t="str">
        <v>Ail</v>
      </c>
      <c r="B284" s="116" t="str">
        <f>Secteurs!$B$29</f>
        <v>Exportations</v>
      </c>
      <c r="C284" s="117">
        <f>SUMIFS('Prétraitement échanges'!$G:$G,'Prétraitement échanges'!$A:$A,A284)</f>
        <v>10.000283</v>
      </c>
      <c r="E284" s="119" t="str">
        <f>Etiquettes!$C$10</f>
        <v>kt</v>
      </c>
      <c r="F284" s="767" t="str">
        <f>Etiquettes!$C$7</f>
        <v>Fruits et légumes (hors pommes de terre)</v>
      </c>
      <c r="G284" s="119">
        <f>Etiquettes!$I$9</f>
        <v>2019</v>
      </c>
      <c r="H284" s="767" t="str">
        <f>Etiquettes!$C$8</f>
        <v>France entière</v>
      </c>
      <c r="I284" s="767" t="str">
        <f t="shared" si="12"/>
        <v>Exportations de Ail</v>
      </c>
      <c r="K284" s="123" t="s">
        <v>2508</v>
      </c>
      <c r="L284" s="767" t="str" cm="1">
        <f t="array" aca="1" ref="L284" ca="1">[1]!NOM_FEUILLE('Comext - EUROSTAT'!$A$1)</f>
        <v>Comext - EUROSTAT</v>
      </c>
      <c r="M284" s="766" t="str">
        <f>Etiquettes!$H$16</f>
        <v>Volume</v>
      </c>
      <c r="N284" s="768" t="str">
        <f t="shared" ref="N284:N347" si="13">_xlfn.CONCAT(I284,IF(OR(ISBLANK(C284),ISERROR(C284)),"",_xlfn.CONCAT(" = ",MROUND(C284,1)," ",E284," (",K284,")")))</f>
        <v>Exportations de Ail = 10 kt (Douanes - Eurostat)</v>
      </c>
      <c r="O284" s="766" t="str">
        <f>Etiquettes!$H$20</f>
        <v>Fiable</v>
      </c>
      <c r="P284" s="766" t="str">
        <f>Etiquettes!$H$21</f>
        <v>Données collectées</v>
      </c>
      <c r="Q284" s="766" t="str">
        <f>Etiquettes!$H$22</f>
        <v>Donnée collectée (valeur du flux ou coefficient)</v>
      </c>
      <c r="R284" s="120"/>
      <c r="S284" s="915"/>
    </row>
    <row r="285" spans="1:19">
      <c r="A285" s="116" t="str">
        <v>Poireaux</v>
      </c>
      <c r="B285" s="116" t="str">
        <f>Secteurs!$B$29</f>
        <v>Exportations</v>
      </c>
      <c r="C285" s="117">
        <f>SUMIFS('Prétraitement échanges'!$G:$G,'Prétraitement échanges'!$A:$A,A285)</f>
        <v>16.261879</v>
      </c>
      <c r="E285" s="119" t="str">
        <f>Etiquettes!$C$10</f>
        <v>kt</v>
      </c>
      <c r="F285" s="767" t="str">
        <f>Etiquettes!$C$7</f>
        <v>Fruits et légumes (hors pommes de terre)</v>
      </c>
      <c r="G285" s="119">
        <f>Etiquettes!$I$9</f>
        <v>2019</v>
      </c>
      <c r="H285" s="767" t="str">
        <f>Etiquettes!$C$8</f>
        <v>France entière</v>
      </c>
      <c r="I285" s="767" t="str">
        <f t="shared" si="12"/>
        <v>Exportations de Poireaux</v>
      </c>
      <c r="K285" s="123" t="s">
        <v>2508</v>
      </c>
      <c r="L285" s="767" t="str" cm="1">
        <f t="array" aca="1" ref="L285" ca="1">[1]!NOM_FEUILLE('Comext - EUROSTAT'!$A$1)</f>
        <v>Comext - EUROSTAT</v>
      </c>
      <c r="M285" s="766" t="str">
        <f>Etiquettes!$H$16</f>
        <v>Volume</v>
      </c>
      <c r="N285" s="768" t="str">
        <f t="shared" si="13"/>
        <v>Exportations de Poireaux = 16 kt (Douanes - Eurostat)</v>
      </c>
      <c r="O285" s="766" t="str">
        <f>Etiquettes!$H$20</f>
        <v>Fiable</v>
      </c>
      <c r="P285" s="766" t="str">
        <f>Etiquettes!$H$21</f>
        <v>Données collectées</v>
      </c>
      <c r="Q285" s="766" t="str">
        <f>Etiquettes!$H$22</f>
        <v>Donnée collectée (valeur du flux ou coefficient)</v>
      </c>
      <c r="R285" s="120"/>
      <c r="S285" s="915"/>
    </row>
    <row r="286" spans="1:19">
      <c r="A286" s="116" t="str">
        <v>Choux-fleurs et brocolis</v>
      </c>
      <c r="B286" s="116" t="str">
        <f>Secteurs!$B$29</f>
        <v>Exportations</v>
      </c>
      <c r="C286" s="117">
        <f>SUMIFS('Prétraitement échanges'!$G:$G,'Prétraitement échanges'!$A:$A,A286)</f>
        <v>121.10131899999999</v>
      </c>
      <c r="E286" s="119" t="str">
        <f>Etiquettes!$C$10</f>
        <v>kt</v>
      </c>
      <c r="F286" s="767" t="str">
        <f>Etiquettes!$C$7</f>
        <v>Fruits et légumes (hors pommes de terre)</v>
      </c>
      <c r="G286" s="119">
        <f>Etiquettes!$I$9</f>
        <v>2019</v>
      </c>
      <c r="H286" s="767" t="str">
        <f>Etiquettes!$C$8</f>
        <v>France entière</v>
      </c>
      <c r="I286" s="767" t="str">
        <f t="shared" si="12"/>
        <v>Exportations de Choux-fleurs et brocolis</v>
      </c>
      <c r="K286" s="123" t="s">
        <v>2508</v>
      </c>
      <c r="L286" s="767" t="str" cm="1">
        <f t="array" aca="1" ref="L286" ca="1">[1]!NOM_FEUILLE('Comext - EUROSTAT'!$A$1)</f>
        <v>Comext - EUROSTAT</v>
      </c>
      <c r="M286" s="766" t="str">
        <f>Etiquettes!$H$16</f>
        <v>Volume</v>
      </c>
      <c r="N286" s="768" t="str">
        <f t="shared" si="13"/>
        <v>Exportations de Choux-fleurs et brocolis = 121 kt (Douanes - Eurostat)</v>
      </c>
      <c r="O286" s="766" t="str">
        <f>Etiquettes!$H$20</f>
        <v>Fiable</v>
      </c>
      <c r="P286" s="766" t="str">
        <f>Etiquettes!$H$21</f>
        <v>Données collectées</v>
      </c>
      <c r="Q286" s="766" t="str">
        <f>Etiquettes!$H$22</f>
        <v>Donnée collectée (valeur du flux ou coefficient)</v>
      </c>
      <c r="R286" s="120"/>
      <c r="S286" s="915"/>
    </row>
    <row r="287" spans="1:19">
      <c r="A287" s="116" t="str">
        <v>Choux de Bruxelles</v>
      </c>
      <c r="B287" s="116" t="str">
        <f>Secteurs!$B$29</f>
        <v>Exportations</v>
      </c>
      <c r="C287" s="117">
        <f>SUMIFS('Prétraitement échanges'!$G:$G,'Prétraitement échanges'!$A:$A,A287)</f>
        <v>1.692914</v>
      </c>
      <c r="E287" s="119" t="str">
        <f>Etiquettes!$C$10</f>
        <v>kt</v>
      </c>
      <c r="F287" s="767" t="str">
        <f>Etiquettes!$C$7</f>
        <v>Fruits et légumes (hors pommes de terre)</v>
      </c>
      <c r="G287" s="119">
        <f>Etiquettes!$I$9</f>
        <v>2019</v>
      </c>
      <c r="H287" s="767" t="str">
        <f>Etiquettes!$C$8</f>
        <v>France entière</v>
      </c>
      <c r="I287" s="767" t="str">
        <f t="shared" si="12"/>
        <v>Exportations de Choux de Bruxelles</v>
      </c>
      <c r="K287" s="123" t="s">
        <v>2508</v>
      </c>
      <c r="L287" s="767" t="str" cm="1">
        <f t="array" aca="1" ref="L287" ca="1">[1]!NOM_FEUILLE('Comext - EUROSTAT'!$A$1)</f>
        <v>Comext - EUROSTAT</v>
      </c>
      <c r="M287" s="766" t="str">
        <f>Etiquettes!$H$16</f>
        <v>Volume</v>
      </c>
      <c r="N287" s="768" t="str">
        <f t="shared" si="13"/>
        <v>Exportations de Choux de Bruxelles = 2 kt (Douanes - Eurostat)</v>
      </c>
      <c r="O287" s="766" t="str">
        <f>Etiquettes!$H$20</f>
        <v>Fiable</v>
      </c>
      <c r="P287" s="766" t="str">
        <f>Etiquettes!$H$21</f>
        <v>Données collectées</v>
      </c>
      <c r="Q287" s="766" t="str">
        <f>Etiquettes!$H$22</f>
        <v>Donnée collectée (valeur du flux ou coefficient)</v>
      </c>
      <c r="R287" s="120"/>
      <c r="S287" s="915"/>
    </row>
    <row r="288" spans="1:19">
      <c r="A288" s="116" t="str">
        <v>Autres choux</v>
      </c>
      <c r="B288" s="116" t="str">
        <f>Secteurs!$B$29</f>
        <v>Exportations</v>
      </c>
      <c r="C288" s="117">
        <f>SUMIFS('Prétraitement échanges'!$G:$G,'Prétraitement échanges'!$A:$A,A288)</f>
        <v>12.104555000000001</v>
      </c>
      <c r="E288" s="119" t="str">
        <f>Etiquettes!$C$10</f>
        <v>kt</v>
      </c>
      <c r="F288" s="767" t="str">
        <f>Etiquettes!$C$7</f>
        <v>Fruits et légumes (hors pommes de terre)</v>
      </c>
      <c r="G288" s="119">
        <f>Etiquettes!$I$9</f>
        <v>2019</v>
      </c>
      <c r="H288" s="767" t="str">
        <f>Etiquettes!$C$8</f>
        <v>France entière</v>
      </c>
      <c r="I288" s="767" t="str">
        <f t="shared" si="12"/>
        <v>Exportations de Autres choux</v>
      </c>
      <c r="K288" s="123" t="s">
        <v>2508</v>
      </c>
      <c r="L288" s="767" t="str" cm="1">
        <f t="array" aca="1" ref="L288" ca="1">[1]!NOM_FEUILLE('Comext - EUROSTAT'!$A$1)</f>
        <v>Comext - EUROSTAT</v>
      </c>
      <c r="M288" s="766" t="str">
        <f>Etiquettes!$H$16</f>
        <v>Volume</v>
      </c>
      <c r="N288" s="768" t="str">
        <f t="shared" si="13"/>
        <v>Exportations de Autres choux = 12 kt (Douanes - Eurostat)</v>
      </c>
      <c r="O288" s="766" t="str">
        <f>Etiquettes!$H$20</f>
        <v>Fiable</v>
      </c>
      <c r="P288" s="766" t="str">
        <f>Etiquettes!$H$21</f>
        <v>Données collectées</v>
      </c>
      <c r="Q288" s="766" t="str">
        <f>Etiquettes!$H$22</f>
        <v>Donnée collectée (valeur du flux ou coefficient)</v>
      </c>
      <c r="R288" s="120"/>
      <c r="S288" s="915"/>
    </row>
    <row r="289" spans="1:19">
      <c r="A289" s="116" t="str">
        <v>Laitues pommées</v>
      </c>
      <c r="B289" s="116" t="str">
        <f>Secteurs!$B$29</f>
        <v>Exportations</v>
      </c>
      <c r="C289" s="117">
        <f>SUMIFS('Prétraitement échanges'!$G:$G,'Prétraitement échanges'!$A:$A,A289)</f>
        <v>8.8551289999999998</v>
      </c>
      <c r="E289" s="119" t="str">
        <f>Etiquettes!$C$10</f>
        <v>kt</v>
      </c>
      <c r="F289" s="767" t="str">
        <f>Etiquettes!$C$7</f>
        <v>Fruits et légumes (hors pommes de terre)</v>
      </c>
      <c r="G289" s="119">
        <f>Etiquettes!$I$9</f>
        <v>2019</v>
      </c>
      <c r="H289" s="767" t="str">
        <f>Etiquettes!$C$8</f>
        <v>France entière</v>
      </c>
      <c r="I289" s="767" t="str">
        <f t="shared" si="12"/>
        <v>Exportations de Laitues pommées</v>
      </c>
      <c r="K289" s="123" t="s">
        <v>2508</v>
      </c>
      <c r="L289" s="767" t="str" cm="1">
        <f t="array" aca="1" ref="L289" ca="1">[1]!NOM_FEUILLE('Comext - EUROSTAT'!$A$1)</f>
        <v>Comext - EUROSTAT</v>
      </c>
      <c r="M289" s="766" t="str">
        <f>Etiquettes!$H$16</f>
        <v>Volume</v>
      </c>
      <c r="N289" s="768" t="str">
        <f t="shared" si="13"/>
        <v>Exportations de Laitues pommées = 9 kt (Douanes - Eurostat)</v>
      </c>
      <c r="O289" s="766" t="str">
        <f>Etiquettes!$H$20</f>
        <v>Fiable</v>
      </c>
      <c r="P289" s="766" t="str">
        <f>Etiquettes!$H$21</f>
        <v>Données collectées</v>
      </c>
      <c r="Q289" s="766" t="str">
        <f>Etiquettes!$H$22</f>
        <v>Donnée collectée (valeur du flux ou coefficient)</v>
      </c>
      <c r="R289" s="120"/>
      <c r="S289" s="915"/>
    </row>
    <row r="290" spans="1:19">
      <c r="A290" s="116" t="str">
        <v>Autres laitues</v>
      </c>
      <c r="B290" s="116" t="str">
        <f>Secteurs!$B$29</f>
        <v>Exportations</v>
      </c>
      <c r="C290" s="117">
        <f>SUMIFS('Prétraitement échanges'!$G:$G,'Prétraitement échanges'!$A:$A,A290)</f>
        <v>13.149512</v>
      </c>
      <c r="E290" s="119" t="str">
        <f>Etiquettes!$C$10</f>
        <v>kt</v>
      </c>
      <c r="F290" s="767" t="str">
        <f>Etiquettes!$C$7</f>
        <v>Fruits et légumes (hors pommes de terre)</v>
      </c>
      <c r="G290" s="119">
        <f>Etiquettes!$I$9</f>
        <v>2019</v>
      </c>
      <c r="H290" s="767" t="str">
        <f>Etiquettes!$C$8</f>
        <v>France entière</v>
      </c>
      <c r="I290" s="767" t="str">
        <f t="shared" si="12"/>
        <v>Exportations de Autres laitues</v>
      </c>
      <c r="K290" s="123" t="s">
        <v>2508</v>
      </c>
      <c r="L290" s="767" t="str" cm="1">
        <f t="array" aca="1" ref="L290" ca="1">[1]!NOM_FEUILLE('Comext - EUROSTAT'!$A$1)</f>
        <v>Comext - EUROSTAT</v>
      </c>
      <c r="M290" s="766" t="str">
        <f>Etiquettes!$H$16</f>
        <v>Volume</v>
      </c>
      <c r="N290" s="768" t="str">
        <f t="shared" si="13"/>
        <v>Exportations de Autres laitues = 13 kt (Douanes - Eurostat)</v>
      </c>
      <c r="O290" s="766" t="str">
        <f>Etiquettes!$H$20</f>
        <v>Fiable</v>
      </c>
      <c r="P290" s="766" t="str">
        <f>Etiquettes!$H$21</f>
        <v>Données collectées</v>
      </c>
      <c r="Q290" s="766" t="str">
        <f>Etiquettes!$H$22</f>
        <v>Donnée collectée (valeur du flux ou coefficient)</v>
      </c>
      <c r="R290" s="120"/>
      <c r="S290" s="915"/>
    </row>
    <row r="291" spans="1:19">
      <c r="A291" s="116" t="str">
        <v>Chicorées</v>
      </c>
      <c r="B291" s="116" t="str">
        <f>Secteurs!$B$29</f>
        <v>Exportations</v>
      </c>
      <c r="C291" s="117">
        <f>SUMIFS('Prétraitement échanges'!$G:$G,'Prétraitement échanges'!$A:$A,A291)</f>
        <v>8.9615639999999992</v>
      </c>
      <c r="E291" s="119" t="str">
        <f>Etiquettes!$C$10</f>
        <v>kt</v>
      </c>
      <c r="F291" s="767" t="str">
        <f>Etiquettes!$C$7</f>
        <v>Fruits et légumes (hors pommes de terre)</v>
      </c>
      <c r="G291" s="119">
        <f>Etiquettes!$I$9</f>
        <v>2019</v>
      </c>
      <c r="H291" s="767" t="str">
        <f>Etiquettes!$C$8</f>
        <v>France entière</v>
      </c>
      <c r="I291" s="767" t="str">
        <f t="shared" si="12"/>
        <v>Exportations de Chicorées</v>
      </c>
      <c r="K291" s="123" t="s">
        <v>2508</v>
      </c>
      <c r="L291" s="767" t="str" cm="1">
        <f t="array" aca="1" ref="L291" ca="1">[1]!NOM_FEUILLE('Comext - EUROSTAT'!$A$1)</f>
        <v>Comext - EUROSTAT</v>
      </c>
      <c r="M291" s="766" t="str">
        <f>Etiquettes!$H$16</f>
        <v>Volume</v>
      </c>
      <c r="N291" s="768" t="str">
        <f t="shared" si="13"/>
        <v>Exportations de Chicorées = 9 kt (Douanes - Eurostat)</v>
      </c>
      <c r="O291" s="766" t="str">
        <f>Etiquettes!$H$20</f>
        <v>Fiable</v>
      </c>
      <c r="P291" s="766" t="str">
        <f>Etiquettes!$H$21</f>
        <v>Données collectées</v>
      </c>
      <c r="Q291" s="766" t="str">
        <f>Etiquettes!$H$22</f>
        <v>Donnée collectée (valeur du flux ou coefficient)</v>
      </c>
      <c r="R291" s="120"/>
      <c r="S291" s="915"/>
    </row>
    <row r="292" spans="1:19">
      <c r="A292" s="116" t="str">
        <v>Carottes et navets</v>
      </c>
      <c r="B292" s="116" t="str">
        <f>Secteurs!$B$29</f>
        <v>Exportations</v>
      </c>
      <c r="C292" s="117">
        <f>SUMIFS('Prétraitement échanges'!$G:$G,'Prétraitement échanges'!$A:$A,A292)</f>
        <v>78.77957099999999</v>
      </c>
      <c r="E292" s="119" t="str">
        <f>Etiquettes!$C$10</f>
        <v>kt</v>
      </c>
      <c r="F292" s="767" t="str">
        <f>Etiquettes!$C$7</f>
        <v>Fruits et légumes (hors pommes de terre)</v>
      </c>
      <c r="G292" s="119">
        <f>Etiquettes!$I$9</f>
        <v>2019</v>
      </c>
      <c r="H292" s="767" t="str">
        <f>Etiquettes!$C$8</f>
        <v>France entière</v>
      </c>
      <c r="I292" s="767" t="str">
        <f t="shared" si="12"/>
        <v>Exportations de Carottes et navets</v>
      </c>
      <c r="K292" s="123" t="s">
        <v>2508</v>
      </c>
      <c r="L292" s="767" t="str" cm="1">
        <f t="array" aca="1" ref="L292" ca="1">[1]!NOM_FEUILLE('Comext - EUROSTAT'!$A$1)</f>
        <v>Comext - EUROSTAT</v>
      </c>
      <c r="M292" s="766" t="str">
        <f>Etiquettes!$H$16</f>
        <v>Volume</v>
      </c>
      <c r="N292" s="768" t="str">
        <f t="shared" si="13"/>
        <v>Exportations de Carottes et navets = 79 kt (Douanes - Eurostat)</v>
      </c>
      <c r="O292" s="766" t="str">
        <f>Etiquettes!$H$20</f>
        <v>Fiable</v>
      </c>
      <c r="P292" s="766" t="str">
        <f>Etiquettes!$H$21</f>
        <v>Données collectées</v>
      </c>
      <c r="Q292" s="766" t="str">
        <f>Etiquettes!$H$22</f>
        <v>Donnée collectée (valeur du flux ou coefficient)</v>
      </c>
      <c r="R292" s="120"/>
      <c r="S292" s="915"/>
    </row>
    <row r="293" spans="1:19">
      <c r="A293" s="116" t="str">
        <v>Céleri rave</v>
      </c>
      <c r="B293" s="116" t="str">
        <f>Secteurs!$B$29</f>
        <v>Exportations</v>
      </c>
      <c r="C293" s="117">
        <f>SUMIFS('Prétraitement échanges'!$G:$G,'Prétraitement échanges'!$A:$A,A293)</f>
        <v>0.51775599999999999</v>
      </c>
      <c r="E293" s="119" t="str">
        <f>Etiquettes!$C$10</f>
        <v>kt</v>
      </c>
      <c r="F293" s="767" t="str">
        <f>Etiquettes!$C$7</f>
        <v>Fruits et légumes (hors pommes de terre)</v>
      </c>
      <c r="G293" s="119">
        <f>Etiquettes!$I$9</f>
        <v>2019</v>
      </c>
      <c r="H293" s="767" t="str">
        <f>Etiquettes!$C$8</f>
        <v>France entière</v>
      </c>
      <c r="I293" s="767" t="str">
        <f t="shared" si="12"/>
        <v>Exportations de Céleri rave</v>
      </c>
      <c r="K293" s="123" t="s">
        <v>2508</v>
      </c>
      <c r="L293" s="767" t="str" cm="1">
        <f t="array" aca="1" ref="L293" ca="1">[1]!NOM_FEUILLE('Comext - EUROSTAT'!$A$1)</f>
        <v>Comext - EUROSTAT</v>
      </c>
      <c r="M293" s="766" t="str">
        <f>Etiquettes!$H$16</f>
        <v>Volume</v>
      </c>
      <c r="N293" s="768" t="str">
        <f t="shared" si="13"/>
        <v>Exportations de Céleri rave = 1 kt (Douanes - Eurostat)</v>
      </c>
      <c r="O293" s="766" t="str">
        <f>Etiquettes!$H$20</f>
        <v>Fiable</v>
      </c>
      <c r="P293" s="766" t="str">
        <f>Etiquettes!$H$21</f>
        <v>Données collectées</v>
      </c>
      <c r="Q293" s="766" t="str">
        <f>Etiquettes!$H$22</f>
        <v>Donnée collectée (valeur du flux ou coefficient)</v>
      </c>
      <c r="R293" s="120"/>
      <c r="S293" s="915"/>
    </row>
    <row r="294" spans="1:19">
      <c r="A294" s="116" t="str">
        <v>Autres légumes à racine, à bulbe ou à tubercules (ne présentant pas une forte teneur en amidon ou inuline)</v>
      </c>
      <c r="B294" s="116" t="str">
        <f>Secteurs!$B$29</f>
        <v>Exportations</v>
      </c>
      <c r="C294" s="117">
        <f>SUMIFS('Prétraitement échanges'!$G:$G,'Prétraitement échanges'!$A:$A,A294)</f>
        <v>16.568942</v>
      </c>
      <c r="E294" s="119" t="str">
        <f>Etiquettes!$C$10</f>
        <v>kt</v>
      </c>
      <c r="F294" s="767" t="str">
        <f>Etiquettes!$C$7</f>
        <v>Fruits et légumes (hors pommes de terre)</v>
      </c>
      <c r="G294" s="119">
        <f>Etiquettes!$I$9</f>
        <v>2019</v>
      </c>
      <c r="H294" s="767" t="str">
        <f>Etiquettes!$C$8</f>
        <v>France entière</v>
      </c>
      <c r="I294" s="767" t="str">
        <f t="shared" si="12"/>
        <v>Exportations de Autres légumes à racine, à bulbe ou à tubercules (ne présentant pas une forte teneur en amidon ou inuline)</v>
      </c>
      <c r="K294" s="123" t="s">
        <v>2508</v>
      </c>
      <c r="L294" s="767" t="str" cm="1">
        <f t="array" aca="1" ref="L294" ca="1">[1]!NOM_FEUILLE('Comext - EUROSTAT'!$A$1)</f>
        <v>Comext - EUROSTAT</v>
      </c>
      <c r="M294" s="766" t="str">
        <f>Etiquettes!$H$16</f>
        <v>Volume</v>
      </c>
      <c r="N294" s="768" t="str">
        <f t="shared" si="13"/>
        <v>Exportations de Autres légumes à racine, à bulbe ou à tubercules (ne présentant pas une forte teneur en amidon ou inuline) = 17 kt (Douanes - Eurostat)</v>
      </c>
      <c r="O294" s="766" t="str">
        <f>Etiquettes!$H$20</f>
        <v>Fiable</v>
      </c>
      <c r="P294" s="766" t="str">
        <f>Etiquettes!$H$21</f>
        <v>Données collectées</v>
      </c>
      <c r="Q294" s="766" t="str">
        <f>Etiquettes!$H$22</f>
        <v>Donnée collectée (valeur du flux ou coefficient)</v>
      </c>
      <c r="R294" s="120"/>
      <c r="S294" s="915"/>
    </row>
    <row r="295" spans="1:19">
      <c r="A295" s="116" t="str">
        <v>Concombres</v>
      </c>
      <c r="B295" s="116" t="str">
        <f>Secteurs!$B$29</f>
        <v>Exportations</v>
      </c>
      <c r="C295" s="117">
        <f>SUMIFS('Prétraitement échanges'!$G:$G,'Prétraitement échanges'!$A:$A,A295)</f>
        <v>10.90291</v>
      </c>
      <c r="E295" s="119" t="str">
        <f>Etiquettes!$C$10</f>
        <v>kt</v>
      </c>
      <c r="F295" s="767" t="str">
        <f>Etiquettes!$C$7</f>
        <v>Fruits et légumes (hors pommes de terre)</v>
      </c>
      <c r="G295" s="119">
        <f>Etiquettes!$I$9</f>
        <v>2019</v>
      </c>
      <c r="H295" s="767" t="str">
        <f>Etiquettes!$C$8</f>
        <v>France entière</v>
      </c>
      <c r="I295" s="767" t="str">
        <f t="shared" si="12"/>
        <v>Exportations de Concombres</v>
      </c>
      <c r="K295" s="123" t="s">
        <v>2508</v>
      </c>
      <c r="L295" s="767" t="str" cm="1">
        <f t="array" aca="1" ref="L295" ca="1">[1]!NOM_FEUILLE('Comext - EUROSTAT'!$A$1)</f>
        <v>Comext - EUROSTAT</v>
      </c>
      <c r="M295" s="766" t="str">
        <f>Etiquettes!$H$16</f>
        <v>Volume</v>
      </c>
      <c r="N295" s="768" t="str">
        <f t="shared" si="13"/>
        <v>Exportations de Concombres = 11 kt (Douanes - Eurostat)</v>
      </c>
      <c r="O295" s="766" t="str">
        <f>Etiquettes!$H$20</f>
        <v>Fiable</v>
      </c>
      <c r="P295" s="766" t="str">
        <f>Etiquettes!$H$21</f>
        <v>Données collectées</v>
      </c>
      <c r="Q295" s="766" t="str">
        <f>Etiquettes!$H$22</f>
        <v>Donnée collectée (valeur du flux ou coefficient)</v>
      </c>
      <c r="R295" s="120"/>
      <c r="S295" s="915"/>
    </row>
    <row r="296" spans="1:19">
      <c r="A296" s="116" t="str">
        <v>Cornichons</v>
      </c>
      <c r="B296" s="116" t="str">
        <f>Secteurs!$B$29</f>
        <v>Exportations</v>
      </c>
      <c r="C296" s="117">
        <f>SUMIFS('Prétraitement échanges'!$G:$G,'Prétraitement échanges'!$A:$A,A296)</f>
        <v>1.8961000000000002E-2</v>
      </c>
      <c r="E296" s="119" t="str">
        <f>Etiquettes!$C$10</f>
        <v>kt</v>
      </c>
      <c r="F296" s="767" t="str">
        <f>Etiquettes!$C$7</f>
        <v>Fruits et légumes (hors pommes de terre)</v>
      </c>
      <c r="G296" s="119">
        <f>Etiquettes!$I$9</f>
        <v>2019</v>
      </c>
      <c r="H296" s="767" t="str">
        <f>Etiquettes!$C$8</f>
        <v>France entière</v>
      </c>
      <c r="I296" s="767" t="str">
        <f t="shared" si="12"/>
        <v>Exportations de Cornichons</v>
      </c>
      <c r="K296" s="123" t="s">
        <v>2508</v>
      </c>
      <c r="L296" s="767" t="str" cm="1">
        <f t="array" aca="1" ref="L296" ca="1">[1]!NOM_FEUILLE('Comext - EUROSTAT'!$A$1)</f>
        <v>Comext - EUROSTAT</v>
      </c>
      <c r="M296" s="766" t="str">
        <f>Etiquettes!$H$16</f>
        <v>Volume</v>
      </c>
      <c r="N296" s="768" t="str">
        <f t="shared" si="13"/>
        <v>Exportations de Cornichons = 0 kt (Douanes - Eurostat)</v>
      </c>
      <c r="O296" s="766" t="str">
        <f>Etiquettes!$H$20</f>
        <v>Fiable</v>
      </c>
      <c r="P296" s="766" t="str">
        <f>Etiquettes!$H$21</f>
        <v>Données collectées</v>
      </c>
      <c r="Q296" s="766" t="str">
        <f>Etiquettes!$H$22</f>
        <v>Donnée collectée (valeur du flux ou coefficient)</v>
      </c>
      <c r="R296" s="120"/>
      <c r="S296" s="915"/>
    </row>
    <row r="297" spans="1:19">
      <c r="A297" s="116" t="str">
        <v>Petits pois</v>
      </c>
      <c r="B297" s="116" t="str">
        <f>Secteurs!$B$29</f>
        <v>Exportations</v>
      </c>
      <c r="C297" s="117">
        <f>SUMIFS('Prétraitement échanges'!$G:$G,'Prétraitement échanges'!$A:$A,A297)</f>
        <v>69.002893</v>
      </c>
      <c r="E297" s="119" t="str">
        <f>Etiquettes!$C$10</f>
        <v>kt</v>
      </c>
      <c r="F297" s="767" t="str">
        <f>Etiquettes!$C$7</f>
        <v>Fruits et légumes (hors pommes de terre)</v>
      </c>
      <c r="G297" s="119">
        <f>Etiquettes!$I$9</f>
        <v>2019</v>
      </c>
      <c r="H297" s="767" t="str">
        <f>Etiquettes!$C$8</f>
        <v>France entière</v>
      </c>
      <c r="I297" s="767" t="str">
        <f t="shared" si="12"/>
        <v>Exportations de Petits pois</v>
      </c>
      <c r="K297" s="123" t="s">
        <v>2508</v>
      </c>
      <c r="L297" s="767" t="str" cm="1">
        <f t="array" aca="1" ref="L297" ca="1">[1]!NOM_FEUILLE('Comext - EUROSTAT'!$A$1)</f>
        <v>Comext - EUROSTAT</v>
      </c>
      <c r="M297" s="766" t="str">
        <f>Etiquettes!$H$16</f>
        <v>Volume</v>
      </c>
      <c r="N297" s="768" t="str">
        <f t="shared" si="13"/>
        <v>Exportations de Petits pois = 69 kt (Douanes - Eurostat)</v>
      </c>
      <c r="O297" s="766" t="str">
        <f>Etiquettes!$H$20</f>
        <v>Fiable</v>
      </c>
      <c r="P297" s="766" t="str">
        <f>Etiquettes!$H$21</f>
        <v>Données collectées</v>
      </c>
      <c r="Q297" s="766" t="str">
        <f>Etiquettes!$H$22</f>
        <v>Donnée collectée (valeur du flux ou coefficient)</v>
      </c>
      <c r="R297" s="120"/>
      <c r="S297" s="915"/>
    </row>
    <row r="298" spans="1:19">
      <c r="A298" s="116" t="str">
        <v>Haricots</v>
      </c>
      <c r="B298" s="116" t="str">
        <f>Secteurs!$B$29</f>
        <v>Exportations</v>
      </c>
      <c r="C298" s="117">
        <f>SUMIFS('Prétraitement échanges'!$G:$G,'Prétraitement échanges'!$A:$A,A298)</f>
        <v>107.85606499999999</v>
      </c>
      <c r="E298" s="119" t="str">
        <f>Etiquettes!$C$10</f>
        <v>kt</v>
      </c>
      <c r="F298" s="767" t="str">
        <f>Etiquettes!$C$7</f>
        <v>Fruits et légumes (hors pommes de terre)</v>
      </c>
      <c r="G298" s="119">
        <f>Etiquettes!$I$9</f>
        <v>2019</v>
      </c>
      <c r="H298" s="767" t="str">
        <f>Etiquettes!$C$8</f>
        <v>France entière</v>
      </c>
      <c r="I298" s="767" t="str">
        <f t="shared" si="12"/>
        <v>Exportations de Haricots</v>
      </c>
      <c r="K298" s="123" t="s">
        <v>2508</v>
      </c>
      <c r="L298" s="767" t="str" cm="1">
        <f t="array" aca="1" ref="L298" ca="1">[1]!NOM_FEUILLE('Comext - EUROSTAT'!$A$1)</f>
        <v>Comext - EUROSTAT</v>
      </c>
      <c r="M298" s="766" t="str">
        <f>Etiquettes!$H$16</f>
        <v>Volume</v>
      </c>
      <c r="N298" s="768" t="str">
        <f t="shared" si="13"/>
        <v>Exportations de Haricots = 108 kt (Douanes - Eurostat)</v>
      </c>
      <c r="O298" s="766" t="str">
        <f>Etiquettes!$H$20</f>
        <v>Fiable</v>
      </c>
      <c r="P298" s="766" t="str">
        <f>Etiquettes!$H$21</f>
        <v>Données collectées</v>
      </c>
      <c r="Q298" s="766" t="str">
        <f>Etiquettes!$H$22</f>
        <v>Donnée collectée (valeur du flux ou coefficient)</v>
      </c>
      <c r="R298" s="120"/>
      <c r="S298" s="915"/>
    </row>
    <row r="299" spans="1:19">
      <c r="A299" s="116" t="str">
        <v>Autres légumes à cosse verts</v>
      </c>
      <c r="B299" s="116" t="str">
        <f>Secteurs!$B$29</f>
        <v>Exportations</v>
      </c>
      <c r="C299" s="117">
        <f>SUMIFS('Prétraitement échanges'!$G:$G,'Prétraitement échanges'!$A:$A,A299)</f>
        <v>3.5280290000000001</v>
      </c>
      <c r="E299" s="119" t="str">
        <f>Etiquettes!$C$10</f>
        <v>kt</v>
      </c>
      <c r="F299" s="767" t="str">
        <f>Etiquettes!$C$7</f>
        <v>Fruits et légumes (hors pommes de terre)</v>
      </c>
      <c r="G299" s="119">
        <f>Etiquettes!$I$9</f>
        <v>2019</v>
      </c>
      <c r="H299" s="767" t="str">
        <f>Etiquettes!$C$8</f>
        <v>France entière</v>
      </c>
      <c r="I299" s="767" t="str">
        <f t="shared" si="12"/>
        <v>Exportations de Autres légumes à cosse verts</v>
      </c>
      <c r="K299" s="123" t="s">
        <v>2508</v>
      </c>
      <c r="L299" s="767" t="str" cm="1">
        <f t="array" aca="1" ref="L299" ca="1">[1]!NOM_FEUILLE('Comext - EUROSTAT'!$A$1)</f>
        <v>Comext - EUROSTAT</v>
      </c>
      <c r="M299" s="766" t="str">
        <f>Etiquettes!$H$16</f>
        <v>Volume</v>
      </c>
      <c r="N299" s="768" t="str">
        <f t="shared" si="13"/>
        <v>Exportations de Autres légumes à cosse verts = 4 kt (Douanes - Eurostat)</v>
      </c>
      <c r="O299" s="766" t="str">
        <f>Etiquettes!$H$20</f>
        <v>Fiable</v>
      </c>
      <c r="P299" s="766" t="str">
        <f>Etiquettes!$H$21</f>
        <v>Données collectées</v>
      </c>
      <c r="Q299" s="766" t="str">
        <f>Etiquettes!$H$22</f>
        <v>Donnée collectée (valeur du flux ou coefficient)</v>
      </c>
      <c r="R299" s="120"/>
      <c r="S299" s="915"/>
    </row>
    <row r="300" spans="1:19">
      <c r="A300" s="116" t="str">
        <v>Asperges</v>
      </c>
      <c r="B300" s="116" t="str">
        <f>Secteurs!$B$29</f>
        <v>Exportations</v>
      </c>
      <c r="C300" s="117">
        <f>SUMIFS('Prétraitement échanges'!$G:$G,'Prétraitement échanges'!$A:$A,A300)</f>
        <v>4.8039069999999997</v>
      </c>
      <c r="E300" s="119" t="str">
        <f>Etiquettes!$C$10</f>
        <v>kt</v>
      </c>
      <c r="F300" s="767" t="str">
        <f>Etiquettes!$C$7</f>
        <v>Fruits et légumes (hors pommes de terre)</v>
      </c>
      <c r="G300" s="119">
        <f>Etiquettes!$I$9</f>
        <v>2019</v>
      </c>
      <c r="H300" s="767" t="str">
        <f>Etiquettes!$C$8</f>
        <v>France entière</v>
      </c>
      <c r="I300" s="767" t="str">
        <f t="shared" si="12"/>
        <v>Exportations de Asperges</v>
      </c>
      <c r="K300" s="123" t="s">
        <v>2508</v>
      </c>
      <c r="L300" s="767" t="str" cm="1">
        <f t="array" aca="1" ref="L300" ca="1">[1]!NOM_FEUILLE('Comext - EUROSTAT'!$A$1)</f>
        <v>Comext - EUROSTAT</v>
      </c>
      <c r="M300" s="766" t="str">
        <f>Etiquettes!$H$16</f>
        <v>Volume</v>
      </c>
      <c r="N300" s="768" t="str">
        <f t="shared" si="13"/>
        <v>Exportations de Asperges = 5 kt (Douanes - Eurostat)</v>
      </c>
      <c r="O300" s="766" t="str">
        <f>Etiquettes!$H$20</f>
        <v>Fiable</v>
      </c>
      <c r="P300" s="766" t="str">
        <f>Etiquettes!$H$21</f>
        <v>Données collectées</v>
      </c>
      <c r="Q300" s="766" t="str">
        <f>Etiquettes!$H$22</f>
        <v>Donnée collectée (valeur du flux ou coefficient)</v>
      </c>
      <c r="R300" s="120"/>
      <c r="S300" s="915"/>
    </row>
    <row r="301" spans="1:19">
      <c r="A301" s="116" t="str">
        <v>Aubergines</v>
      </c>
      <c r="B301" s="116" t="str">
        <f>Secteurs!$B$29</f>
        <v>Exportations</v>
      </c>
      <c r="C301" s="117">
        <f>SUMIFS('Prétraitement échanges'!$G:$G,'Prétraitement échanges'!$A:$A,A301)</f>
        <v>4.774591</v>
      </c>
      <c r="E301" s="119" t="str">
        <f>Etiquettes!$C$10</f>
        <v>kt</v>
      </c>
      <c r="F301" s="767" t="str">
        <f>Etiquettes!$C$7</f>
        <v>Fruits et légumes (hors pommes de terre)</v>
      </c>
      <c r="G301" s="119">
        <f>Etiquettes!$I$9</f>
        <v>2019</v>
      </c>
      <c r="H301" s="767" t="str">
        <f>Etiquettes!$C$8</f>
        <v>France entière</v>
      </c>
      <c r="I301" s="767" t="str">
        <f t="shared" si="12"/>
        <v>Exportations de Aubergines</v>
      </c>
      <c r="K301" s="123" t="s">
        <v>2508</v>
      </c>
      <c r="L301" s="767" t="str" cm="1">
        <f t="array" aca="1" ref="L301" ca="1">[1]!NOM_FEUILLE('Comext - EUROSTAT'!$A$1)</f>
        <v>Comext - EUROSTAT</v>
      </c>
      <c r="M301" s="766" t="str">
        <f>Etiquettes!$H$16</f>
        <v>Volume</v>
      </c>
      <c r="N301" s="768" t="str">
        <f t="shared" si="13"/>
        <v>Exportations de Aubergines = 5 kt (Douanes - Eurostat)</v>
      </c>
      <c r="O301" s="766" t="str">
        <f>Etiquettes!$H$20</f>
        <v>Fiable</v>
      </c>
      <c r="P301" s="766" t="str">
        <f>Etiquettes!$H$21</f>
        <v>Données collectées</v>
      </c>
      <c r="Q301" s="766" t="str">
        <f>Etiquettes!$H$22</f>
        <v>Donnée collectée (valeur du flux ou coefficient)</v>
      </c>
      <c r="R301" s="120"/>
      <c r="S301" s="915"/>
    </row>
    <row r="302" spans="1:19">
      <c r="A302" s="116" t="str">
        <v>Céleris branches</v>
      </c>
      <c r="B302" s="116" t="str">
        <f>Secteurs!$B$29</f>
        <v>Exportations</v>
      </c>
      <c r="C302" s="117">
        <f>SUMIFS('Prétraitement échanges'!$G:$G,'Prétraitement échanges'!$A:$A,A302)</f>
        <v>1.693282</v>
      </c>
      <c r="E302" s="119" t="str">
        <f>Etiquettes!$C$10</f>
        <v>kt</v>
      </c>
      <c r="F302" s="767" t="str">
        <f>Etiquettes!$C$7</f>
        <v>Fruits et légumes (hors pommes de terre)</v>
      </c>
      <c r="G302" s="119">
        <f>Etiquettes!$I$9</f>
        <v>2019</v>
      </c>
      <c r="H302" s="767" t="str">
        <f>Etiquettes!$C$8</f>
        <v>France entière</v>
      </c>
      <c r="I302" s="767" t="str">
        <f t="shared" si="12"/>
        <v>Exportations de Céleris branches</v>
      </c>
      <c r="K302" s="123" t="s">
        <v>2508</v>
      </c>
      <c r="L302" s="767" t="str" cm="1">
        <f t="array" aca="1" ref="L302" ca="1">[1]!NOM_FEUILLE('Comext - EUROSTAT'!$A$1)</f>
        <v>Comext - EUROSTAT</v>
      </c>
      <c r="M302" s="766" t="str">
        <f>Etiquettes!$H$16</f>
        <v>Volume</v>
      </c>
      <c r="N302" s="768" t="str">
        <f t="shared" si="13"/>
        <v>Exportations de Céleris branches = 2 kt (Douanes - Eurostat)</v>
      </c>
      <c r="O302" s="766" t="str">
        <f>Etiquettes!$H$20</f>
        <v>Fiable</v>
      </c>
      <c r="P302" s="766" t="str">
        <f>Etiquettes!$H$21</f>
        <v>Données collectées</v>
      </c>
      <c r="Q302" s="766" t="str">
        <f>Etiquettes!$H$22</f>
        <v>Donnée collectée (valeur du flux ou coefficient)</v>
      </c>
      <c r="R302" s="120"/>
      <c r="S302" s="915"/>
    </row>
    <row r="303" spans="1:19">
      <c r="A303" s="116" t="str">
        <v>Champignons cultivés</v>
      </c>
      <c r="B303" s="116" t="str">
        <f>Secteurs!$B$29</f>
        <v>Exportations</v>
      </c>
      <c r="C303" s="117">
        <f>SUMIFS('Prétraitement échanges'!$G:$G,'Prétraitement échanges'!$A:$A,A303)</f>
        <v>0.32280799999999998</v>
      </c>
      <c r="E303" s="119" t="str">
        <f>Etiquettes!$C$10</f>
        <v>kt</v>
      </c>
      <c r="F303" s="767" t="str">
        <f>Etiquettes!$C$7</f>
        <v>Fruits et légumes (hors pommes de terre)</v>
      </c>
      <c r="G303" s="119">
        <f>Etiquettes!$I$9</f>
        <v>2019</v>
      </c>
      <c r="H303" s="767" t="str">
        <f>Etiquettes!$C$8</f>
        <v>France entière</v>
      </c>
      <c r="I303" s="767" t="str">
        <f t="shared" si="12"/>
        <v>Exportations de Champignons cultivés</v>
      </c>
      <c r="K303" s="123" t="s">
        <v>2508</v>
      </c>
      <c r="L303" s="767" t="str" cm="1">
        <f t="array" aca="1" ref="L303" ca="1">[1]!NOM_FEUILLE('Comext - EUROSTAT'!$A$1)</f>
        <v>Comext - EUROSTAT</v>
      </c>
      <c r="M303" s="766" t="str">
        <f>Etiquettes!$H$16</f>
        <v>Volume</v>
      </c>
      <c r="N303" s="768" t="str">
        <f t="shared" si="13"/>
        <v>Exportations de Champignons cultivés = 0 kt (Douanes - Eurostat)</v>
      </c>
      <c r="O303" s="766" t="str">
        <f>Etiquettes!$H$20</f>
        <v>Fiable</v>
      </c>
      <c r="P303" s="766" t="str">
        <f>Etiquettes!$H$21</f>
        <v>Données collectées</v>
      </c>
      <c r="Q303" s="766" t="str">
        <f>Etiquettes!$H$22</f>
        <v>Donnée collectée (valeur du flux ou coefficient)</v>
      </c>
      <c r="R303" s="120"/>
      <c r="S303" s="915"/>
    </row>
    <row r="304" spans="1:19">
      <c r="A304" s="116" t="str">
        <v>Champignons non-cultivés</v>
      </c>
      <c r="B304" s="116" t="str">
        <f>Secteurs!$B$29</f>
        <v>Exportations</v>
      </c>
      <c r="C304" s="117" t="e">
        <f>SUMIFS('Prétraitement échanges'!$G:$G,'Prétraitement échanges'!$A:$A,A304)</f>
        <v>#VALUE!</v>
      </c>
      <c r="E304" s="119" t="str">
        <f>Etiquettes!$C$10</f>
        <v>kt</v>
      </c>
      <c r="F304" s="767" t="str">
        <f>Etiquettes!$C$7</f>
        <v>Fruits et légumes (hors pommes de terre)</v>
      </c>
      <c r="G304" s="119">
        <f>Etiquettes!$I$9</f>
        <v>2019</v>
      </c>
      <c r="H304" s="767" t="str">
        <f>Etiquettes!$C$8</f>
        <v>France entière</v>
      </c>
      <c r="I304" s="767" t="str">
        <f t="shared" si="12"/>
        <v>Exportations de Champignons non-cultivés</v>
      </c>
      <c r="K304" s="123" t="s">
        <v>2508</v>
      </c>
      <c r="L304" s="767" t="str" cm="1">
        <f t="array" aca="1" ref="L304" ca="1">[1]!NOM_FEUILLE('Comext - EUROSTAT'!$A$1)</f>
        <v>Comext - EUROSTAT</v>
      </c>
      <c r="M304" s="766" t="str">
        <f>Etiquettes!$H$16</f>
        <v>Volume</v>
      </c>
      <c r="N304" s="768" t="str">
        <f t="shared" si="13"/>
        <v>Exportations de Champignons non-cultivés</v>
      </c>
      <c r="O304" s="766" t="str">
        <f>Etiquettes!$H$20</f>
        <v>Fiable</v>
      </c>
      <c r="P304" s="766" t="str">
        <f>Etiquettes!$H$21</f>
        <v>Données collectées</v>
      </c>
      <c r="Q304" s="766" t="str">
        <f>Etiquettes!$H$22</f>
        <v>Donnée collectée (valeur du flux ou coefficient)</v>
      </c>
      <c r="R304" s="120"/>
      <c r="S304" s="915"/>
    </row>
    <row r="305" spans="1:19">
      <c r="A305" s="116" t="str">
        <v>Truffes</v>
      </c>
      <c r="B305" s="116" t="str">
        <f>Secteurs!$B$29</f>
        <v>Exportations</v>
      </c>
      <c r="C305" s="117">
        <f>SUMIFS('Prétraitement échanges'!$G:$G,'Prétraitement échanges'!$A:$A,A305)</f>
        <v>5.7914999999999994E-2</v>
      </c>
      <c r="E305" s="119" t="str">
        <f>Etiquettes!$C$10</f>
        <v>kt</v>
      </c>
      <c r="F305" s="767" t="str">
        <f>Etiquettes!$C$7</f>
        <v>Fruits et légumes (hors pommes de terre)</v>
      </c>
      <c r="G305" s="119">
        <f>Etiquettes!$I$9</f>
        <v>2019</v>
      </c>
      <c r="H305" s="767" t="str">
        <f>Etiquettes!$C$8</f>
        <v>France entière</v>
      </c>
      <c r="I305" s="767" t="str">
        <f t="shared" si="12"/>
        <v>Exportations de Truffes</v>
      </c>
      <c r="K305" s="123" t="s">
        <v>2508</v>
      </c>
      <c r="L305" s="767" t="str" cm="1">
        <f t="array" aca="1" ref="L305" ca="1">[1]!NOM_FEUILLE('Comext - EUROSTAT'!$A$1)</f>
        <v>Comext - EUROSTAT</v>
      </c>
      <c r="M305" s="766" t="str">
        <f>Etiquettes!$H$16</f>
        <v>Volume</v>
      </c>
      <c r="N305" s="768" t="str">
        <f t="shared" si="13"/>
        <v>Exportations de Truffes = 0 kt (Douanes - Eurostat)</v>
      </c>
      <c r="O305" s="766" t="str">
        <f>Etiquettes!$H$20</f>
        <v>Fiable</v>
      </c>
      <c r="P305" s="766" t="str">
        <f>Etiquettes!$H$21</f>
        <v>Données collectées</v>
      </c>
      <c r="Q305" s="766" t="str">
        <f>Etiquettes!$H$22</f>
        <v>Donnée collectée (valeur du flux ou coefficient)</v>
      </c>
      <c r="R305" s="120"/>
      <c r="S305" s="915"/>
    </row>
    <row r="306" spans="1:19">
      <c r="A306" s="116" t="str">
        <v>Chanterelles</v>
      </c>
      <c r="B306" s="116" t="str">
        <f>Secteurs!$B$29</f>
        <v>Exportations</v>
      </c>
      <c r="C306" s="117">
        <f>SUMIFS('Prétraitement échanges'!$G:$G,'Prétraitement échanges'!$A:$A,A306)</f>
        <v>0.18945100000000001</v>
      </c>
      <c r="E306" s="119" t="str">
        <f>Etiquettes!$C$10</f>
        <v>kt</v>
      </c>
      <c r="F306" s="767" t="str">
        <f>Etiquettes!$C$7</f>
        <v>Fruits et légumes (hors pommes de terre)</v>
      </c>
      <c r="G306" s="119">
        <f>Etiquettes!$I$9</f>
        <v>2019</v>
      </c>
      <c r="H306" s="767" t="str">
        <f>Etiquettes!$C$8</f>
        <v>France entière</v>
      </c>
      <c r="I306" s="767" t="str">
        <f t="shared" si="12"/>
        <v>Exportations de Chanterelles</v>
      </c>
      <c r="K306" s="123" t="s">
        <v>2508</v>
      </c>
      <c r="L306" s="767" t="str" cm="1">
        <f t="array" aca="1" ref="L306" ca="1">[1]!NOM_FEUILLE('Comext - EUROSTAT'!$A$1)</f>
        <v>Comext - EUROSTAT</v>
      </c>
      <c r="M306" s="766" t="str">
        <f>Etiquettes!$H$16</f>
        <v>Volume</v>
      </c>
      <c r="N306" s="768" t="str">
        <f t="shared" si="13"/>
        <v>Exportations de Chanterelles = 0 kt (Douanes - Eurostat)</v>
      </c>
      <c r="O306" s="766" t="str">
        <f>Etiquettes!$H$20</f>
        <v>Fiable</v>
      </c>
      <c r="P306" s="766" t="str">
        <f>Etiquettes!$H$21</f>
        <v>Données collectées</v>
      </c>
      <c r="Q306" s="766" t="str">
        <f>Etiquettes!$H$22</f>
        <v>Donnée collectée (valeur du flux ou coefficient)</v>
      </c>
      <c r="R306" s="120"/>
      <c r="S306" s="915"/>
    </row>
    <row r="307" spans="1:19">
      <c r="A307" s="116" t="str">
        <v>Cèpes</v>
      </c>
      <c r="B307" s="116" t="str">
        <f>Secteurs!$B$29</f>
        <v>Exportations</v>
      </c>
      <c r="C307" s="117">
        <f>SUMIFS('Prétraitement échanges'!$G:$G,'Prétraitement échanges'!$A:$A,A307)</f>
        <v>0.48521099999999995</v>
      </c>
      <c r="E307" s="119" t="str">
        <f>Etiquettes!$C$10</f>
        <v>kt</v>
      </c>
      <c r="F307" s="767" t="str">
        <f>Etiquettes!$C$7</f>
        <v>Fruits et légumes (hors pommes de terre)</v>
      </c>
      <c r="G307" s="119">
        <f>Etiquettes!$I$9</f>
        <v>2019</v>
      </c>
      <c r="H307" s="767" t="str">
        <f>Etiquettes!$C$8</f>
        <v>France entière</v>
      </c>
      <c r="I307" s="767" t="str">
        <f t="shared" si="12"/>
        <v>Exportations de Cèpes</v>
      </c>
      <c r="K307" s="123" t="s">
        <v>2508</v>
      </c>
      <c r="L307" s="767" t="str" cm="1">
        <f t="array" aca="1" ref="L307" ca="1">[1]!NOM_FEUILLE('Comext - EUROSTAT'!$A$1)</f>
        <v>Comext - EUROSTAT</v>
      </c>
      <c r="M307" s="766" t="str">
        <f>Etiquettes!$H$16</f>
        <v>Volume</v>
      </c>
      <c r="N307" s="768" t="str">
        <f t="shared" si="13"/>
        <v>Exportations de Cèpes = 0 kt (Douanes - Eurostat)</v>
      </c>
      <c r="O307" s="766" t="str">
        <f>Etiquettes!$H$20</f>
        <v>Fiable</v>
      </c>
      <c r="P307" s="766" t="str">
        <f>Etiquettes!$H$21</f>
        <v>Données collectées</v>
      </c>
      <c r="Q307" s="766" t="str">
        <f>Etiquettes!$H$22</f>
        <v>Donnée collectée (valeur du flux ou coefficient)</v>
      </c>
      <c r="R307" s="120"/>
      <c r="S307" s="915"/>
    </row>
    <row r="308" spans="1:19">
      <c r="A308" s="116" t="str">
        <v>Autres champignons</v>
      </c>
      <c r="B308" s="116" t="str">
        <f>Secteurs!$B$29</f>
        <v>Exportations</v>
      </c>
      <c r="C308" s="117">
        <f>SUMIFS('Prétraitement échanges'!$G:$G,'Prétraitement échanges'!$A:$A,A308)</f>
        <v>0.74264399999999997</v>
      </c>
      <c r="E308" s="119" t="str">
        <f>Etiquettes!$C$10</f>
        <v>kt</v>
      </c>
      <c r="F308" s="767" t="str">
        <f>Etiquettes!$C$7</f>
        <v>Fruits et légumes (hors pommes de terre)</v>
      </c>
      <c r="G308" s="119">
        <f>Etiquettes!$I$9</f>
        <v>2019</v>
      </c>
      <c r="H308" s="767" t="str">
        <f>Etiquettes!$C$8</f>
        <v>France entière</v>
      </c>
      <c r="I308" s="767" t="str">
        <f t="shared" si="12"/>
        <v>Exportations de Autres champignons</v>
      </c>
      <c r="K308" s="123" t="s">
        <v>2508</v>
      </c>
      <c r="L308" s="767" t="str" cm="1">
        <f t="array" aca="1" ref="L308" ca="1">[1]!NOM_FEUILLE('Comext - EUROSTAT'!$A$1)</f>
        <v>Comext - EUROSTAT</v>
      </c>
      <c r="M308" s="766" t="str">
        <f>Etiquettes!$H$16</f>
        <v>Volume</v>
      </c>
      <c r="N308" s="768" t="str">
        <f t="shared" si="13"/>
        <v>Exportations de Autres champignons = 1 kt (Douanes - Eurostat)</v>
      </c>
      <c r="O308" s="766" t="str">
        <f>Etiquettes!$H$20</f>
        <v>Fiable</v>
      </c>
      <c r="P308" s="766" t="str">
        <f>Etiquettes!$H$21</f>
        <v>Données collectées</v>
      </c>
      <c r="Q308" s="766" t="str">
        <f>Etiquettes!$H$22</f>
        <v>Donnée collectée (valeur du flux ou coefficient)</v>
      </c>
      <c r="R308" s="120"/>
      <c r="S308" s="915"/>
    </row>
    <row r="309" spans="1:19">
      <c r="A309" s="116" t="str">
        <v>Piments et poivrons verts</v>
      </c>
      <c r="B309" s="116" t="str">
        <f>Secteurs!$B$29</f>
        <v>Exportations</v>
      </c>
      <c r="C309" s="117">
        <f>SUMIFS('Prétraitement échanges'!$G:$G,'Prétraitement échanges'!$A:$A,A309)</f>
        <v>44.735858</v>
      </c>
      <c r="E309" s="119" t="str">
        <f>Etiquettes!$C$10</f>
        <v>kt</v>
      </c>
      <c r="F309" s="767" t="str">
        <f>Etiquettes!$C$7</f>
        <v>Fruits et légumes (hors pommes de terre)</v>
      </c>
      <c r="G309" s="119">
        <f>Etiquettes!$I$9</f>
        <v>2019</v>
      </c>
      <c r="H309" s="767" t="str">
        <f>Etiquettes!$C$8</f>
        <v>France entière</v>
      </c>
      <c r="I309" s="767" t="str">
        <f t="shared" si="12"/>
        <v>Exportations de Piments et poivrons verts</v>
      </c>
      <c r="K309" s="123" t="s">
        <v>2508</v>
      </c>
      <c r="L309" s="767" t="str" cm="1">
        <f t="array" aca="1" ref="L309" ca="1">[1]!NOM_FEUILLE('Comext - EUROSTAT'!$A$1)</f>
        <v>Comext - EUROSTAT</v>
      </c>
      <c r="M309" s="766" t="str">
        <f>Etiquettes!$H$16</f>
        <v>Volume</v>
      </c>
      <c r="N309" s="768" t="str">
        <f t="shared" si="13"/>
        <v>Exportations de Piments et poivrons verts = 45 kt (Douanes - Eurostat)</v>
      </c>
      <c r="O309" s="766" t="str">
        <f>Etiquettes!$H$20</f>
        <v>Fiable</v>
      </c>
      <c r="P309" s="766" t="str">
        <f>Etiquettes!$H$21</f>
        <v>Données collectées</v>
      </c>
      <c r="Q309" s="766" t="str">
        <f>Etiquettes!$H$22</f>
        <v>Donnée collectée (valeur du flux ou coefficient)</v>
      </c>
      <c r="R309" s="120"/>
      <c r="S309" s="915"/>
    </row>
    <row r="310" spans="1:19">
      <c r="A310" s="116" t="str">
        <v>Épinards</v>
      </c>
      <c r="B310" s="116" t="str">
        <f>Secteurs!$B$29</f>
        <v>Exportations</v>
      </c>
      <c r="C310" s="117">
        <f>SUMIFS('Prétraitement échanges'!$G:$G,'Prétraitement échanges'!$A:$A,A310)</f>
        <v>10.090450000000001</v>
      </c>
      <c r="E310" s="119" t="str">
        <f>Etiquettes!$C$10</f>
        <v>kt</v>
      </c>
      <c r="F310" s="767" t="str">
        <f>Etiquettes!$C$7</f>
        <v>Fruits et légumes (hors pommes de terre)</v>
      </c>
      <c r="G310" s="119">
        <f>Etiquettes!$I$9</f>
        <v>2019</v>
      </c>
      <c r="H310" s="767" t="str">
        <f>Etiquettes!$C$8</f>
        <v>France entière</v>
      </c>
      <c r="I310" s="767" t="str">
        <f t="shared" si="12"/>
        <v>Exportations de Épinards</v>
      </c>
      <c r="K310" s="123" t="s">
        <v>2508</v>
      </c>
      <c r="L310" s="767" t="str" cm="1">
        <f t="array" aca="1" ref="L310" ca="1">[1]!NOM_FEUILLE('Comext - EUROSTAT'!$A$1)</f>
        <v>Comext - EUROSTAT</v>
      </c>
      <c r="M310" s="766" t="str">
        <f>Etiquettes!$H$16</f>
        <v>Volume</v>
      </c>
      <c r="N310" s="768" t="str">
        <f t="shared" si="13"/>
        <v>Exportations de Épinards = 10 kt (Douanes - Eurostat)</v>
      </c>
      <c r="O310" s="766" t="str">
        <f>Etiquettes!$H$20</f>
        <v>Fiable</v>
      </c>
      <c r="P310" s="766" t="str">
        <f>Etiquettes!$H$21</f>
        <v>Données collectées</v>
      </c>
      <c r="Q310" s="766" t="str">
        <f>Etiquettes!$H$22</f>
        <v>Donnée collectée (valeur du flux ou coefficient)</v>
      </c>
      <c r="R310" s="120"/>
      <c r="S310" s="915"/>
    </row>
    <row r="311" spans="1:19">
      <c r="A311" s="116" t="str">
        <v>Artichauts</v>
      </c>
      <c r="B311" s="116" t="str">
        <f>Secteurs!$B$29</f>
        <v>Exportations</v>
      </c>
      <c r="C311" s="117">
        <f>SUMIFS('Prétraitement échanges'!$G:$G,'Prétraitement échanges'!$A:$A,A311)</f>
        <v>6.0770410000000004</v>
      </c>
      <c r="E311" s="119" t="str">
        <f>Etiquettes!$C$10</f>
        <v>kt</v>
      </c>
      <c r="F311" s="767" t="str">
        <f>Etiquettes!$C$7</f>
        <v>Fruits et légumes (hors pommes de terre)</v>
      </c>
      <c r="G311" s="119">
        <f>Etiquettes!$I$9</f>
        <v>2019</v>
      </c>
      <c r="H311" s="767" t="str">
        <f>Etiquettes!$C$8</f>
        <v>France entière</v>
      </c>
      <c r="I311" s="767" t="str">
        <f t="shared" si="12"/>
        <v>Exportations de Artichauts</v>
      </c>
      <c r="K311" s="123" t="s">
        <v>2508</v>
      </c>
      <c r="L311" s="767" t="str" cm="1">
        <f t="array" aca="1" ref="L311" ca="1">[1]!NOM_FEUILLE('Comext - EUROSTAT'!$A$1)</f>
        <v>Comext - EUROSTAT</v>
      </c>
      <c r="M311" s="766" t="str">
        <f>Etiquettes!$H$16</f>
        <v>Volume</v>
      </c>
      <c r="N311" s="768" t="str">
        <f t="shared" si="13"/>
        <v>Exportations de Artichauts = 6 kt (Douanes - Eurostat)</v>
      </c>
      <c r="O311" s="766" t="str">
        <f>Etiquettes!$H$20</f>
        <v>Fiable</v>
      </c>
      <c r="P311" s="766" t="str">
        <f>Etiquettes!$H$21</f>
        <v>Données collectées</v>
      </c>
      <c r="Q311" s="766" t="str">
        <f>Etiquettes!$H$22</f>
        <v>Donnée collectée (valeur du flux ou coefficient)</v>
      </c>
      <c r="R311" s="120"/>
      <c r="S311" s="915"/>
    </row>
    <row r="312" spans="1:19">
      <c r="A312" s="116" t="str">
        <v>Courgette</v>
      </c>
      <c r="B312" s="116" t="str">
        <f>Secteurs!$B$29</f>
        <v>Exportations</v>
      </c>
      <c r="C312" s="117">
        <f>SUMIFS('Prétraitement échanges'!$G:$G,'Prétraitement échanges'!$A:$A,A312)</f>
        <v>25.478248000000001</v>
      </c>
      <c r="E312" s="119" t="str">
        <f>Etiquettes!$C$10</f>
        <v>kt</v>
      </c>
      <c r="F312" s="767" t="str">
        <f>Etiquettes!$C$7</f>
        <v>Fruits et légumes (hors pommes de terre)</v>
      </c>
      <c r="G312" s="119">
        <f>Etiquettes!$I$9</f>
        <v>2019</v>
      </c>
      <c r="H312" s="767" t="str">
        <f>Etiquettes!$C$8</f>
        <v>France entière</v>
      </c>
      <c r="I312" s="767" t="str">
        <f t="shared" si="12"/>
        <v>Exportations de Courgette</v>
      </c>
      <c r="K312" s="123" t="s">
        <v>2508</v>
      </c>
      <c r="L312" s="767" t="str" cm="1">
        <f t="array" aca="1" ref="L312" ca="1">[1]!NOM_FEUILLE('Comext - EUROSTAT'!$A$1)</f>
        <v>Comext - EUROSTAT</v>
      </c>
      <c r="M312" s="766" t="str">
        <f>Etiquettes!$H$16</f>
        <v>Volume</v>
      </c>
      <c r="N312" s="768" t="str">
        <f t="shared" si="13"/>
        <v>Exportations de Courgette = 25 kt (Douanes - Eurostat)</v>
      </c>
      <c r="O312" s="766" t="str">
        <f>Etiquettes!$H$20</f>
        <v>Fiable</v>
      </c>
      <c r="P312" s="766" t="str">
        <f>Etiquettes!$H$21</f>
        <v>Données collectées</v>
      </c>
      <c r="Q312" s="766" t="str">
        <f>Etiquettes!$H$22</f>
        <v>Donnée collectée (valeur du flux ou coefficient)</v>
      </c>
      <c r="R312" s="120"/>
      <c r="S312" s="915"/>
    </row>
    <row r="313" spans="1:19">
      <c r="A313" s="116" t="str">
        <v>Autres citrouilles [Courge], potirons, n.c.a.</v>
      </c>
      <c r="B313" s="116" t="str">
        <f>Secteurs!$B$29</f>
        <v>Exportations</v>
      </c>
      <c r="C313" s="117">
        <f>SUMIFS('Prétraitement échanges'!$G:$G,'Prétraitement échanges'!$A:$A,A313)</f>
        <v>6.3516279999999998</v>
      </c>
      <c r="E313" s="119" t="str">
        <f>Etiquettes!$C$10</f>
        <v>kt</v>
      </c>
      <c r="F313" s="767" t="str">
        <f>Etiquettes!$C$7</f>
        <v>Fruits et légumes (hors pommes de terre)</v>
      </c>
      <c r="G313" s="119">
        <f>Etiquettes!$I$9</f>
        <v>2019</v>
      </c>
      <c r="H313" s="767" t="str">
        <f>Etiquettes!$C$8</f>
        <v>France entière</v>
      </c>
      <c r="I313" s="767" t="str">
        <f t="shared" si="12"/>
        <v>Exportations de Autres citrouilles [Courge], potirons, n.c.a.</v>
      </c>
      <c r="K313" s="123" t="s">
        <v>2508</v>
      </c>
      <c r="L313" s="767" t="str" cm="1">
        <f t="array" aca="1" ref="L313" ca="1">[1]!NOM_FEUILLE('Comext - EUROSTAT'!$A$1)</f>
        <v>Comext - EUROSTAT</v>
      </c>
      <c r="M313" s="766" t="str">
        <f>Etiquettes!$H$16</f>
        <v>Volume</v>
      </c>
      <c r="N313" s="768" t="str">
        <f t="shared" si="13"/>
        <v>Exportations de Autres citrouilles [Courge], potirons, n.c.a. = 6 kt (Douanes - Eurostat)</v>
      </c>
      <c r="O313" s="766" t="str">
        <f>Etiquettes!$H$20</f>
        <v>Fiable</v>
      </c>
      <c r="P313" s="766" t="str">
        <f>Etiquettes!$H$21</f>
        <v>Données collectées</v>
      </c>
      <c r="Q313" s="766" t="str">
        <f>Etiquettes!$H$22</f>
        <v>Donnée collectée (valeur du flux ou coefficient)</v>
      </c>
      <c r="R313" s="120"/>
      <c r="S313" s="915"/>
    </row>
    <row r="314" spans="1:19">
      <c r="A314" s="116" t="str">
        <v>Salades</v>
      </c>
      <c r="B314" s="116" t="str">
        <f>Secteurs!$B$29</f>
        <v>Exportations</v>
      </c>
      <c r="C314" s="117">
        <f>SUMIFS('Prétraitement échanges'!$G:$G,'Prétraitement échanges'!$A:$A,A314)</f>
        <v>44.457718</v>
      </c>
      <c r="E314" s="119" t="str">
        <f>Etiquettes!$C$10</f>
        <v>kt</v>
      </c>
      <c r="F314" s="767" t="str">
        <f>Etiquettes!$C$7</f>
        <v>Fruits et légumes (hors pommes de terre)</v>
      </c>
      <c r="G314" s="119">
        <f>Etiquettes!$I$9</f>
        <v>2019</v>
      </c>
      <c r="H314" s="767" t="str">
        <f>Etiquettes!$C$8</f>
        <v>France entière</v>
      </c>
      <c r="I314" s="767" t="str">
        <f t="shared" si="12"/>
        <v>Exportations de Salades</v>
      </c>
      <c r="K314" s="123" t="s">
        <v>2508</v>
      </c>
      <c r="L314" s="767" t="str" cm="1">
        <f t="array" aca="1" ref="L314" ca="1">[1]!NOM_FEUILLE('Comext - EUROSTAT'!$A$1)</f>
        <v>Comext - EUROSTAT</v>
      </c>
      <c r="M314" s="766" t="str">
        <f>Etiquettes!$H$16</f>
        <v>Volume</v>
      </c>
      <c r="N314" s="768" t="str">
        <f t="shared" si="13"/>
        <v>Exportations de Salades = 44 kt (Douanes - Eurostat)</v>
      </c>
      <c r="O314" s="766" t="str">
        <f>Etiquettes!$H$20</f>
        <v>Fiable</v>
      </c>
      <c r="P314" s="766" t="str">
        <f>Etiquettes!$H$21</f>
        <v>Données collectées</v>
      </c>
      <c r="Q314" s="766" t="str">
        <f>Etiquettes!$H$22</f>
        <v>Donnée collectée (valeur du flux ou coefficient)</v>
      </c>
      <c r="R314" s="120"/>
      <c r="S314" s="915"/>
    </row>
    <row r="315" spans="1:19">
      <c r="A315" s="116" t="str">
        <v>Bettes et cardes</v>
      </c>
      <c r="B315" s="116" t="str">
        <f>Secteurs!$B$29</f>
        <v>Exportations</v>
      </c>
      <c r="C315" s="117">
        <f>SUMIFS('Prétraitement échanges'!$G:$G,'Prétraitement échanges'!$A:$A,A315)</f>
        <v>0.41295200000000004</v>
      </c>
      <c r="E315" s="119" t="str">
        <f>Etiquettes!$C$10</f>
        <v>kt</v>
      </c>
      <c r="F315" s="767" t="str">
        <f>Etiquettes!$C$7</f>
        <v>Fruits et légumes (hors pommes de terre)</v>
      </c>
      <c r="G315" s="119">
        <f>Etiquettes!$I$9</f>
        <v>2019</v>
      </c>
      <c r="H315" s="767" t="str">
        <f>Etiquettes!$C$8</f>
        <v>France entière</v>
      </c>
      <c r="I315" s="767" t="str">
        <f t="shared" si="12"/>
        <v>Exportations de Bettes et cardes</v>
      </c>
      <c r="K315" s="123" t="s">
        <v>2508</v>
      </c>
      <c r="L315" s="767" t="str" cm="1">
        <f t="array" aca="1" ref="L315" ca="1">[1]!NOM_FEUILLE('Comext - EUROSTAT'!$A$1)</f>
        <v>Comext - EUROSTAT</v>
      </c>
      <c r="M315" s="766" t="str">
        <f>Etiquettes!$H$16</f>
        <v>Volume</v>
      </c>
      <c r="N315" s="768" t="str">
        <f t="shared" si="13"/>
        <v>Exportations de Bettes et cardes = 0 kt (Douanes - Eurostat)</v>
      </c>
      <c r="O315" s="766" t="str">
        <f>Etiquettes!$H$20</f>
        <v>Fiable</v>
      </c>
      <c r="P315" s="766" t="str">
        <f>Etiquettes!$H$21</f>
        <v>Données collectées</v>
      </c>
      <c r="Q315" s="766" t="str">
        <f>Etiquettes!$H$22</f>
        <v>Donnée collectée (valeur du flux ou coefficient)</v>
      </c>
      <c r="R315" s="120"/>
      <c r="S315" s="915"/>
    </row>
    <row r="316" spans="1:19">
      <c r="A316" s="116" t="str">
        <v>Fenouil</v>
      </c>
      <c r="B316" s="116" t="str">
        <f>Secteurs!$B$29</f>
        <v>Exportations</v>
      </c>
      <c r="C316" s="117">
        <f>SUMIFS('Prétraitement échanges'!$G:$G,'Prétraitement échanges'!$A:$A,A316)</f>
        <v>0.72227799999999998</v>
      </c>
      <c r="E316" s="119" t="str">
        <f>Etiquettes!$C$10</f>
        <v>kt</v>
      </c>
      <c r="F316" s="767" t="str">
        <f>Etiquettes!$C$7</f>
        <v>Fruits et légumes (hors pommes de terre)</v>
      </c>
      <c r="G316" s="119">
        <f>Etiquettes!$I$9</f>
        <v>2019</v>
      </c>
      <c r="H316" s="767" t="str">
        <f>Etiquettes!$C$8</f>
        <v>France entière</v>
      </c>
      <c r="I316" s="767" t="str">
        <f t="shared" si="12"/>
        <v>Exportations de Fenouil</v>
      </c>
      <c r="K316" s="123" t="s">
        <v>2508</v>
      </c>
      <c r="L316" s="767" t="str" cm="1">
        <f t="array" aca="1" ref="L316" ca="1">[1]!NOM_FEUILLE('Comext - EUROSTAT'!$A$1)</f>
        <v>Comext - EUROSTAT</v>
      </c>
      <c r="M316" s="766" t="str">
        <f>Etiquettes!$H$16</f>
        <v>Volume</v>
      </c>
      <c r="N316" s="768" t="str">
        <f t="shared" si="13"/>
        <v>Exportations de Fenouil = 1 kt (Douanes - Eurostat)</v>
      </c>
      <c r="O316" s="766" t="str">
        <f>Etiquettes!$H$20</f>
        <v>Fiable</v>
      </c>
      <c r="P316" s="766" t="str">
        <f>Etiquettes!$H$21</f>
        <v>Données collectées</v>
      </c>
      <c r="Q316" s="766" t="str">
        <f>Etiquettes!$H$22</f>
        <v>Donnée collectée (valeur du flux ou coefficient)</v>
      </c>
      <c r="R316" s="120"/>
      <c r="S316" s="915"/>
    </row>
    <row r="317" spans="1:19">
      <c r="A317" s="116" t="str">
        <v>Maïs doux</v>
      </c>
      <c r="B317" s="116" t="str">
        <f>Secteurs!$B$29</f>
        <v>Exportations</v>
      </c>
      <c r="C317" s="117">
        <f>SUMIFS('Prétraitement échanges'!$G:$G,'Prétraitement échanges'!$A:$A,A317)</f>
        <v>12.935966000000001</v>
      </c>
      <c r="E317" s="119" t="str">
        <f>Etiquettes!$C$10</f>
        <v>kt</v>
      </c>
      <c r="F317" s="767" t="str">
        <f>Etiquettes!$C$7</f>
        <v>Fruits et légumes (hors pommes de terre)</v>
      </c>
      <c r="G317" s="119">
        <f>Etiquettes!$I$9</f>
        <v>2019</v>
      </c>
      <c r="H317" s="767" t="str">
        <f>Etiquettes!$C$8</f>
        <v>France entière</v>
      </c>
      <c r="I317" s="767" t="str">
        <f t="shared" si="12"/>
        <v>Exportations de Maïs doux</v>
      </c>
      <c r="K317" s="123" t="s">
        <v>2508</v>
      </c>
      <c r="L317" s="767" t="str" cm="1">
        <f t="array" aca="1" ref="L317" ca="1">[1]!NOM_FEUILLE('Comext - EUROSTAT'!$A$1)</f>
        <v>Comext - EUROSTAT</v>
      </c>
      <c r="M317" s="766" t="str">
        <f>Etiquettes!$H$16</f>
        <v>Volume</v>
      </c>
      <c r="N317" s="768" t="str">
        <f t="shared" si="13"/>
        <v>Exportations de Maïs doux = 13 kt (Douanes - Eurostat)</v>
      </c>
      <c r="O317" s="766" t="str">
        <f>Etiquettes!$H$20</f>
        <v>Fiable</v>
      </c>
      <c r="P317" s="766" t="str">
        <f>Etiquettes!$H$21</f>
        <v>Données collectées</v>
      </c>
      <c r="Q317" s="766" t="str">
        <f>Etiquettes!$H$22</f>
        <v>Donnée collectée (valeur du flux ou coefficient)</v>
      </c>
      <c r="R317" s="120"/>
      <c r="S317" s="915"/>
    </row>
    <row r="318" spans="1:19">
      <c r="A318" s="116" t="str">
        <v>Manioc</v>
      </c>
      <c r="B318" s="116" t="str">
        <f>Secteurs!$B$29</f>
        <v>Exportations</v>
      </c>
      <c r="C318" s="117">
        <f>SUMIFS('Prétraitement échanges'!$G:$G,'Prétraitement échanges'!$A:$A,A318)</f>
        <v>0.165105</v>
      </c>
      <c r="E318" s="119" t="str">
        <f>Etiquettes!$C$10</f>
        <v>kt</v>
      </c>
      <c r="F318" s="767" t="str">
        <f>Etiquettes!$C$7</f>
        <v>Fruits et légumes (hors pommes de terre)</v>
      </c>
      <c r="G318" s="119">
        <f>Etiquettes!$I$9</f>
        <v>2019</v>
      </c>
      <c r="H318" s="767" t="str">
        <f>Etiquettes!$C$8</f>
        <v>France entière</v>
      </c>
      <c r="I318" s="767" t="str">
        <f t="shared" si="12"/>
        <v>Exportations de Manioc</v>
      </c>
      <c r="K318" s="123" t="s">
        <v>2508</v>
      </c>
      <c r="L318" s="767" t="str" cm="1">
        <f t="array" aca="1" ref="L318" ca="1">[1]!NOM_FEUILLE('Comext - EUROSTAT'!$A$1)</f>
        <v>Comext - EUROSTAT</v>
      </c>
      <c r="M318" s="766" t="str">
        <f>Etiquettes!$H$16</f>
        <v>Volume</v>
      </c>
      <c r="N318" s="768" t="str">
        <f t="shared" si="13"/>
        <v>Exportations de Manioc = 0 kt (Douanes - Eurostat)</v>
      </c>
      <c r="O318" s="766" t="str">
        <f>Etiquettes!$H$20</f>
        <v>Fiable</v>
      </c>
      <c r="P318" s="766" t="str">
        <f>Etiquettes!$H$21</f>
        <v>Données collectées</v>
      </c>
      <c r="Q318" s="766" t="str">
        <f>Etiquettes!$H$22</f>
        <v>Donnée collectée (valeur du flux ou coefficient)</v>
      </c>
      <c r="R318" s="120"/>
      <c r="S318" s="915"/>
    </row>
    <row r="319" spans="1:19">
      <c r="A319" s="116" t="str">
        <v>Patates douces</v>
      </c>
      <c r="B319" s="116" t="str">
        <f>Secteurs!$B$29</f>
        <v>Exportations</v>
      </c>
      <c r="C319" s="117">
        <f>SUMIFS('Prétraitement échanges'!$G:$G,'Prétraitement échanges'!$A:$A,A319)</f>
        <v>3.2416479999999996</v>
      </c>
      <c r="E319" s="119" t="str">
        <f>Etiquettes!$C$10</f>
        <v>kt</v>
      </c>
      <c r="F319" s="767" t="str">
        <f>Etiquettes!$C$7</f>
        <v>Fruits et légumes (hors pommes de terre)</v>
      </c>
      <c r="G319" s="119">
        <f>Etiquettes!$I$9</f>
        <v>2019</v>
      </c>
      <c r="H319" s="767" t="str">
        <f>Etiquettes!$C$8</f>
        <v>France entière</v>
      </c>
      <c r="I319" s="767" t="str">
        <f t="shared" si="12"/>
        <v>Exportations de Patates douces</v>
      </c>
      <c r="K319" s="123" t="s">
        <v>2508</v>
      </c>
      <c r="L319" s="767" t="str" cm="1">
        <f t="array" aca="1" ref="L319" ca="1">[1]!NOM_FEUILLE('Comext - EUROSTAT'!$A$1)</f>
        <v>Comext - EUROSTAT</v>
      </c>
      <c r="M319" s="766" t="str">
        <f>Etiquettes!$H$16</f>
        <v>Volume</v>
      </c>
      <c r="N319" s="768" t="str">
        <f t="shared" si="13"/>
        <v>Exportations de Patates douces = 3 kt (Douanes - Eurostat)</v>
      </c>
      <c r="O319" s="766" t="str">
        <f>Etiquettes!$H$20</f>
        <v>Fiable</v>
      </c>
      <c r="P319" s="766" t="str">
        <f>Etiquettes!$H$21</f>
        <v>Données collectées</v>
      </c>
      <c r="Q319" s="766" t="str">
        <f>Etiquettes!$H$22</f>
        <v>Donnée collectée (valeur du flux ou coefficient)</v>
      </c>
      <c r="R319" s="120"/>
      <c r="S319" s="915"/>
    </row>
    <row r="320" spans="1:19">
      <c r="A320" s="116" t="str">
        <v>Igname</v>
      </c>
      <c r="B320" s="116" t="str">
        <f>Secteurs!$B$29</f>
        <v>Exportations</v>
      </c>
      <c r="C320" s="117">
        <f>SUMIFS('Prétraitement échanges'!$G:$G,'Prétraitement échanges'!$A:$A,A320)</f>
        <v>0.121125</v>
      </c>
      <c r="E320" s="119" t="str">
        <f>Etiquettes!$C$10</f>
        <v>kt</v>
      </c>
      <c r="F320" s="767" t="str">
        <f>Etiquettes!$C$7</f>
        <v>Fruits et légumes (hors pommes de terre)</v>
      </c>
      <c r="G320" s="119">
        <f>Etiquettes!$I$9</f>
        <v>2019</v>
      </c>
      <c r="H320" s="767" t="str">
        <f>Etiquettes!$C$8</f>
        <v>France entière</v>
      </c>
      <c r="I320" s="767" t="str">
        <f t="shared" si="12"/>
        <v>Exportations de Igname</v>
      </c>
      <c r="K320" s="123" t="s">
        <v>2508</v>
      </c>
      <c r="L320" s="767" t="str" cm="1">
        <f t="array" aca="1" ref="L320" ca="1">[1]!NOM_FEUILLE('Comext - EUROSTAT'!$A$1)</f>
        <v>Comext - EUROSTAT</v>
      </c>
      <c r="M320" s="766" t="str">
        <f>Etiquettes!$H$16</f>
        <v>Volume</v>
      </c>
      <c r="N320" s="768" t="str">
        <f t="shared" si="13"/>
        <v>Exportations de Igname = 0 kt (Douanes - Eurostat)</v>
      </c>
      <c r="O320" s="766" t="str">
        <f>Etiquettes!$H$20</f>
        <v>Fiable</v>
      </c>
      <c r="P320" s="766" t="str">
        <f>Etiquettes!$H$21</f>
        <v>Données collectées</v>
      </c>
      <c r="Q320" s="766" t="str">
        <f>Etiquettes!$H$22</f>
        <v>Donnée collectée (valeur du flux ou coefficient)</v>
      </c>
      <c r="R320" s="120"/>
      <c r="S320" s="915"/>
    </row>
    <row r="321" spans="1:19">
      <c r="A321" s="116" t="str">
        <v>Colocases</v>
      </c>
      <c r="B321" s="116" t="str">
        <f>Secteurs!$B$29</f>
        <v>Exportations</v>
      </c>
      <c r="C321" s="117">
        <f>SUMIFS('Prétraitement échanges'!$G:$G,'Prétraitement échanges'!$A:$A,A321)</f>
        <v>2.1869E-2</v>
      </c>
      <c r="E321" s="119" t="str">
        <f>Etiquettes!$C$10</f>
        <v>kt</v>
      </c>
      <c r="F321" s="767" t="str">
        <f>Etiquettes!$C$7</f>
        <v>Fruits et légumes (hors pommes de terre)</v>
      </c>
      <c r="G321" s="119">
        <f>Etiquettes!$I$9</f>
        <v>2019</v>
      </c>
      <c r="H321" s="767" t="str">
        <f>Etiquettes!$C$8</f>
        <v>France entière</v>
      </c>
      <c r="I321" s="767" t="str">
        <f t="shared" si="12"/>
        <v>Exportations de Colocases</v>
      </c>
      <c r="K321" s="123" t="s">
        <v>2508</v>
      </c>
      <c r="L321" s="767" t="str" cm="1">
        <f t="array" aca="1" ref="L321" ca="1">[1]!NOM_FEUILLE('Comext - EUROSTAT'!$A$1)</f>
        <v>Comext - EUROSTAT</v>
      </c>
      <c r="M321" s="766" t="str">
        <f>Etiquettes!$H$16</f>
        <v>Volume</v>
      </c>
      <c r="N321" s="768" t="str">
        <f t="shared" si="13"/>
        <v>Exportations de Colocases = 0 kt (Douanes - Eurostat)</v>
      </c>
      <c r="O321" s="766" t="str">
        <f>Etiquettes!$H$20</f>
        <v>Fiable</v>
      </c>
      <c r="P321" s="766" t="str">
        <f>Etiquettes!$H$21</f>
        <v>Données collectées</v>
      </c>
      <c r="Q321" s="766" t="str">
        <f>Etiquettes!$H$22</f>
        <v>Donnée collectée (valeur du flux ou coefficient)</v>
      </c>
      <c r="R321" s="120"/>
      <c r="S321" s="915"/>
    </row>
    <row r="322" spans="1:19">
      <c r="A322" s="116" t="str">
        <v>Autres tubercules, n.c.a.</v>
      </c>
      <c r="B322" s="116" t="str">
        <f>Secteurs!$B$29</f>
        <v>Exportations</v>
      </c>
      <c r="C322" s="117">
        <f>SUMIFS('Prétraitement échanges'!$G:$G,'Prétraitement échanges'!$A:$A,A322)</f>
        <v>2.725365</v>
      </c>
      <c r="E322" s="119" t="str">
        <f>Etiquettes!$C$10</f>
        <v>kt</v>
      </c>
      <c r="F322" s="767" t="str">
        <f>Etiquettes!$C$7</f>
        <v>Fruits et légumes (hors pommes de terre)</v>
      </c>
      <c r="G322" s="119">
        <f>Etiquettes!$I$9</f>
        <v>2019</v>
      </c>
      <c r="H322" s="767" t="str">
        <f>Etiquettes!$C$8</f>
        <v>France entière</v>
      </c>
      <c r="I322" s="767" t="str">
        <f t="shared" si="12"/>
        <v>Exportations de Autres tubercules, n.c.a.</v>
      </c>
      <c r="K322" s="123" t="s">
        <v>2508</v>
      </c>
      <c r="L322" s="767" t="str" cm="1">
        <f t="array" aca="1" ref="L322" ca="1">[1]!NOM_FEUILLE('Comext - EUROSTAT'!$A$1)</f>
        <v>Comext - EUROSTAT</v>
      </c>
      <c r="M322" s="766" t="str">
        <f>Etiquettes!$H$16</f>
        <v>Volume</v>
      </c>
      <c r="N322" s="768" t="str">
        <f t="shared" si="13"/>
        <v>Exportations de Autres tubercules, n.c.a. = 3 kt (Douanes - Eurostat)</v>
      </c>
      <c r="O322" s="766" t="str">
        <f>Etiquettes!$H$20</f>
        <v>Fiable</v>
      </c>
      <c r="P322" s="766" t="str">
        <f>Etiquettes!$H$21</f>
        <v>Données collectées</v>
      </c>
      <c r="Q322" s="766" t="str">
        <f>Etiquettes!$H$22</f>
        <v>Donnée collectée (valeur du flux ou coefficient)</v>
      </c>
      <c r="R322" s="120"/>
      <c r="S322" s="915"/>
    </row>
    <row r="323" spans="1:19">
      <c r="A323" s="116" t="str">
        <v>Noix de coco</v>
      </c>
      <c r="B323" s="116" t="str">
        <f>Secteurs!$B$29</f>
        <v>Exportations</v>
      </c>
      <c r="C323" s="117">
        <f>SUMIFS('Prétraitement échanges'!$G:$G,'Prétraitement échanges'!$A:$A,A323)</f>
        <v>3.7732640000000002</v>
      </c>
      <c r="E323" s="119" t="str">
        <f>Etiquettes!$C$10</f>
        <v>kt</v>
      </c>
      <c r="F323" s="767" t="str">
        <f>Etiquettes!$C$7</f>
        <v>Fruits et légumes (hors pommes de terre)</v>
      </c>
      <c r="G323" s="119">
        <f>Etiquettes!$I$9</f>
        <v>2019</v>
      </c>
      <c r="H323" s="767" t="str">
        <f>Etiquettes!$C$8</f>
        <v>France entière</v>
      </c>
      <c r="I323" s="767" t="str">
        <f t="shared" si="12"/>
        <v>Exportations de Noix de coco</v>
      </c>
      <c r="K323" s="123" t="s">
        <v>2508</v>
      </c>
      <c r="L323" s="767" t="str" cm="1">
        <f t="array" aca="1" ref="L323" ca="1">[1]!NOM_FEUILLE('Comext - EUROSTAT'!$A$1)</f>
        <v>Comext - EUROSTAT</v>
      </c>
      <c r="M323" s="766" t="str">
        <f>Etiquettes!$H$16</f>
        <v>Volume</v>
      </c>
      <c r="N323" s="768" t="str">
        <f t="shared" si="13"/>
        <v>Exportations de Noix de coco = 4 kt (Douanes - Eurostat)</v>
      </c>
      <c r="O323" s="766" t="str">
        <f>Etiquettes!$H$20</f>
        <v>Fiable</v>
      </c>
      <c r="P323" s="766" t="str">
        <f>Etiquettes!$H$21</f>
        <v>Données collectées</v>
      </c>
      <c r="Q323" s="766" t="str">
        <f>Etiquettes!$H$22</f>
        <v>Donnée collectée (valeur du flux ou coefficient)</v>
      </c>
      <c r="R323" s="120"/>
      <c r="S323" s="915"/>
    </row>
    <row r="324" spans="1:19">
      <c r="A324" s="116" t="str">
        <v>Noix du Brésil</v>
      </c>
      <c r="B324" s="116" t="str">
        <f>Secteurs!$B$29</f>
        <v>Exportations</v>
      </c>
      <c r="C324" s="117">
        <f>SUMIFS('Prétraitement échanges'!$G:$G,'Prétraitement échanges'!$A:$A,A324)</f>
        <v>4.5437999999999999E-2</v>
      </c>
      <c r="E324" s="119" t="str">
        <f>Etiquettes!$C$10</f>
        <v>kt</v>
      </c>
      <c r="F324" s="767" t="str">
        <f>Etiquettes!$C$7</f>
        <v>Fruits et légumes (hors pommes de terre)</v>
      </c>
      <c r="G324" s="119">
        <f>Etiquettes!$I$9</f>
        <v>2019</v>
      </c>
      <c r="H324" s="767" t="str">
        <f>Etiquettes!$C$8</f>
        <v>France entière</v>
      </c>
      <c r="I324" s="767" t="str">
        <f t="shared" si="12"/>
        <v>Exportations de Noix du Brésil</v>
      </c>
      <c r="K324" s="123" t="s">
        <v>2508</v>
      </c>
      <c r="L324" s="767" t="str" cm="1">
        <f t="array" aca="1" ref="L324" ca="1">[1]!NOM_FEUILLE('Comext - EUROSTAT'!$A$1)</f>
        <v>Comext - EUROSTAT</v>
      </c>
      <c r="M324" s="766" t="str">
        <f>Etiquettes!$H$16</f>
        <v>Volume</v>
      </c>
      <c r="N324" s="768" t="str">
        <f t="shared" si="13"/>
        <v>Exportations de Noix du Brésil = 0 kt (Douanes - Eurostat)</v>
      </c>
      <c r="O324" s="766" t="str">
        <f>Etiquettes!$H$20</f>
        <v>Fiable</v>
      </c>
      <c r="P324" s="766" t="str">
        <f>Etiquettes!$H$21</f>
        <v>Données collectées</v>
      </c>
      <c r="Q324" s="766" t="str">
        <f>Etiquettes!$H$22</f>
        <v>Donnée collectée (valeur du flux ou coefficient)</v>
      </c>
      <c r="R324" s="120"/>
      <c r="S324" s="915"/>
    </row>
    <row r="325" spans="1:19">
      <c r="A325" s="116" t="str">
        <v>Noix de cajou</v>
      </c>
      <c r="B325" s="116" t="str">
        <f>Secteurs!$B$29</f>
        <v>Exportations</v>
      </c>
      <c r="C325" s="117">
        <f>SUMIFS('Prétraitement échanges'!$G:$G,'Prétraitement échanges'!$A:$A,A325)</f>
        <v>0.223047</v>
      </c>
      <c r="E325" s="119" t="str">
        <f>Etiquettes!$C$10</f>
        <v>kt</v>
      </c>
      <c r="F325" s="767" t="str">
        <f>Etiquettes!$C$7</f>
        <v>Fruits et légumes (hors pommes de terre)</v>
      </c>
      <c r="G325" s="119">
        <f>Etiquettes!$I$9</f>
        <v>2019</v>
      </c>
      <c r="H325" s="767" t="str">
        <f>Etiquettes!$C$8</f>
        <v>France entière</v>
      </c>
      <c r="I325" s="767" t="str">
        <f t="shared" si="12"/>
        <v>Exportations de Noix de cajou</v>
      </c>
      <c r="K325" s="123" t="s">
        <v>2508</v>
      </c>
      <c r="L325" s="767" t="str" cm="1">
        <f t="array" aca="1" ref="L325" ca="1">[1]!NOM_FEUILLE('Comext - EUROSTAT'!$A$1)</f>
        <v>Comext - EUROSTAT</v>
      </c>
      <c r="M325" s="766" t="str">
        <f>Etiquettes!$H$16</f>
        <v>Volume</v>
      </c>
      <c r="N325" s="768" t="str">
        <f t="shared" si="13"/>
        <v>Exportations de Noix de cajou = 0 kt (Douanes - Eurostat)</v>
      </c>
      <c r="O325" s="766" t="str">
        <f>Etiquettes!$H$20</f>
        <v>Fiable</v>
      </c>
      <c r="P325" s="766" t="str">
        <f>Etiquettes!$H$21</f>
        <v>Données collectées</v>
      </c>
      <c r="Q325" s="766" t="str">
        <f>Etiquettes!$H$22</f>
        <v>Donnée collectée (valeur du flux ou coefficient)</v>
      </c>
      <c r="R325" s="120"/>
      <c r="S325" s="915"/>
    </row>
    <row r="326" spans="1:19">
      <c r="A326" s="116" t="str">
        <v>Amandes</v>
      </c>
      <c r="B326" s="116" t="str">
        <f>Secteurs!$B$29</f>
        <v>Exportations</v>
      </c>
      <c r="C326" s="117">
        <f>SUMIFS('Prétraitement échanges'!$G:$G,'Prétraitement échanges'!$A:$A,A326)</f>
        <v>2.1388539999999998</v>
      </c>
      <c r="E326" s="119" t="str">
        <f>Etiquettes!$C$10</f>
        <v>kt</v>
      </c>
      <c r="F326" s="767" t="str">
        <f>Etiquettes!$C$7</f>
        <v>Fruits et légumes (hors pommes de terre)</v>
      </c>
      <c r="G326" s="119">
        <f>Etiquettes!$I$9</f>
        <v>2019</v>
      </c>
      <c r="H326" s="767" t="str">
        <f>Etiquettes!$C$8</f>
        <v>France entière</v>
      </c>
      <c r="I326" s="767" t="str">
        <f t="shared" si="12"/>
        <v>Exportations de Amandes</v>
      </c>
      <c r="K326" s="123" t="s">
        <v>2508</v>
      </c>
      <c r="L326" s="767" t="str" cm="1">
        <f t="array" aca="1" ref="L326" ca="1">[1]!NOM_FEUILLE('Comext - EUROSTAT'!$A$1)</f>
        <v>Comext - EUROSTAT</v>
      </c>
      <c r="M326" s="766" t="str">
        <f>Etiquettes!$H$16</f>
        <v>Volume</v>
      </c>
      <c r="N326" s="768" t="str">
        <f t="shared" si="13"/>
        <v>Exportations de Amandes = 2 kt (Douanes - Eurostat)</v>
      </c>
      <c r="O326" s="766" t="str">
        <f>Etiquettes!$H$20</f>
        <v>Fiable</v>
      </c>
      <c r="P326" s="766" t="str">
        <f>Etiquettes!$H$21</f>
        <v>Données collectées</v>
      </c>
      <c r="Q326" s="766" t="str">
        <f>Etiquettes!$H$22</f>
        <v>Donnée collectée (valeur du flux ou coefficient)</v>
      </c>
      <c r="R326" s="120"/>
      <c r="S326" s="915"/>
    </row>
    <row r="327" spans="1:19">
      <c r="A327" s="116" t="str">
        <v>Noisettes</v>
      </c>
      <c r="B327" s="116" t="str">
        <f>Secteurs!$B$29</f>
        <v>Exportations</v>
      </c>
      <c r="C327" s="117">
        <f>SUMIFS('Prétraitement échanges'!$G:$G,'Prétraitement échanges'!$A:$A,A327)</f>
        <v>4.2181230000000003</v>
      </c>
      <c r="E327" s="119" t="str">
        <f>Etiquettes!$C$10</f>
        <v>kt</v>
      </c>
      <c r="F327" s="767" t="str">
        <f>Etiquettes!$C$7</f>
        <v>Fruits et légumes (hors pommes de terre)</v>
      </c>
      <c r="G327" s="119">
        <f>Etiquettes!$I$9</f>
        <v>2019</v>
      </c>
      <c r="H327" s="767" t="str">
        <f>Etiquettes!$C$8</f>
        <v>France entière</v>
      </c>
      <c r="I327" s="767" t="str">
        <f t="shared" si="12"/>
        <v>Exportations de Noisettes</v>
      </c>
      <c r="K327" s="123" t="s">
        <v>2508</v>
      </c>
      <c r="L327" s="767" t="str" cm="1">
        <f t="array" aca="1" ref="L327" ca="1">[1]!NOM_FEUILLE('Comext - EUROSTAT'!$A$1)</f>
        <v>Comext - EUROSTAT</v>
      </c>
      <c r="M327" s="766" t="str">
        <f>Etiquettes!$H$16</f>
        <v>Volume</v>
      </c>
      <c r="N327" s="768" t="str">
        <f t="shared" si="13"/>
        <v>Exportations de Noisettes = 4 kt (Douanes - Eurostat)</v>
      </c>
      <c r="O327" s="766" t="str">
        <f>Etiquettes!$H$20</f>
        <v>Fiable</v>
      </c>
      <c r="P327" s="766" t="str">
        <f>Etiquettes!$H$21</f>
        <v>Données collectées</v>
      </c>
      <c r="Q327" s="766" t="str">
        <f>Etiquettes!$H$22</f>
        <v>Donnée collectée (valeur du flux ou coefficient)</v>
      </c>
      <c r="R327" s="120"/>
      <c r="S327" s="915"/>
    </row>
    <row r="328" spans="1:19">
      <c r="A328" s="116" t="str">
        <v>Noix</v>
      </c>
      <c r="B328" s="116" t="str">
        <f>Secteurs!$B$29</f>
        <v>Exportations</v>
      </c>
      <c r="C328" s="117">
        <f>SUMIFS('Prétraitement échanges'!$G:$G,'Prétraitement échanges'!$A:$A,A328)</f>
        <v>28.654305000000001</v>
      </c>
      <c r="E328" s="119" t="str">
        <f>Etiquettes!$C$10</f>
        <v>kt</v>
      </c>
      <c r="F328" s="767" t="str">
        <f>Etiquettes!$C$7</f>
        <v>Fruits et légumes (hors pommes de terre)</v>
      </c>
      <c r="G328" s="119">
        <f>Etiquettes!$I$9</f>
        <v>2019</v>
      </c>
      <c r="H328" s="767" t="str">
        <f>Etiquettes!$C$8</f>
        <v>France entière</v>
      </c>
      <c r="I328" s="767" t="str">
        <f t="shared" si="12"/>
        <v>Exportations de Noix</v>
      </c>
      <c r="K328" s="123" t="s">
        <v>2508</v>
      </c>
      <c r="L328" s="767" t="str" cm="1">
        <f t="array" aca="1" ref="L328" ca="1">[1]!NOM_FEUILLE('Comext - EUROSTAT'!$A$1)</f>
        <v>Comext - EUROSTAT</v>
      </c>
      <c r="M328" s="766" t="str">
        <f>Etiquettes!$H$16</f>
        <v>Volume</v>
      </c>
      <c r="N328" s="768" t="str">
        <f t="shared" si="13"/>
        <v>Exportations de Noix = 29 kt (Douanes - Eurostat)</v>
      </c>
      <c r="O328" s="766" t="str">
        <f>Etiquettes!$H$20</f>
        <v>Fiable</v>
      </c>
      <c r="P328" s="766" t="str">
        <f>Etiquettes!$H$21</f>
        <v>Données collectées</v>
      </c>
      <c r="Q328" s="766" t="str">
        <f>Etiquettes!$H$22</f>
        <v>Donnée collectée (valeur du flux ou coefficient)</v>
      </c>
      <c r="R328" s="120"/>
      <c r="S328" s="915"/>
    </row>
    <row r="329" spans="1:19">
      <c r="A329" s="116" t="str">
        <v>Châtaignes et marrons</v>
      </c>
      <c r="B329" s="116" t="str">
        <f>Secteurs!$B$29</f>
        <v>Exportations</v>
      </c>
      <c r="C329" s="117">
        <f>SUMIFS('Prétraitement échanges'!$G:$G,'Prétraitement échanges'!$A:$A,A329)</f>
        <v>2.526033</v>
      </c>
      <c r="E329" s="119" t="str">
        <f>Etiquettes!$C$10</f>
        <v>kt</v>
      </c>
      <c r="F329" s="767" t="str">
        <f>Etiquettes!$C$7</f>
        <v>Fruits et légumes (hors pommes de terre)</v>
      </c>
      <c r="G329" s="119">
        <f>Etiquettes!$I$9</f>
        <v>2019</v>
      </c>
      <c r="H329" s="767" t="str">
        <f>Etiquettes!$C$8</f>
        <v>France entière</v>
      </c>
      <c r="I329" s="767" t="str">
        <f t="shared" si="12"/>
        <v>Exportations de Châtaignes et marrons</v>
      </c>
      <c r="K329" s="123" t="s">
        <v>2508</v>
      </c>
      <c r="L329" s="767" t="str" cm="1">
        <f t="array" aca="1" ref="L329" ca="1">[1]!NOM_FEUILLE('Comext - EUROSTAT'!$A$1)</f>
        <v>Comext - EUROSTAT</v>
      </c>
      <c r="M329" s="766" t="str">
        <f>Etiquettes!$H$16</f>
        <v>Volume</v>
      </c>
      <c r="N329" s="768" t="str">
        <f t="shared" si="13"/>
        <v>Exportations de Châtaignes et marrons = 3 kt (Douanes - Eurostat)</v>
      </c>
      <c r="O329" s="766" t="str">
        <f>Etiquettes!$H$20</f>
        <v>Fiable</v>
      </c>
      <c r="P329" s="766" t="str">
        <f>Etiquettes!$H$21</f>
        <v>Données collectées</v>
      </c>
      <c r="Q329" s="766" t="str">
        <f>Etiquettes!$H$22</f>
        <v>Donnée collectée (valeur du flux ou coefficient)</v>
      </c>
      <c r="R329" s="120"/>
      <c r="S329" s="915"/>
    </row>
    <row r="330" spans="1:19">
      <c r="A330" s="116" t="str">
        <v>Pistaches</v>
      </c>
      <c r="B330" s="116" t="str">
        <f>Secteurs!$B$29</f>
        <v>Exportations</v>
      </c>
      <c r="C330" s="117">
        <f>SUMIFS('Prétraitement échanges'!$G:$G,'Prétraitement échanges'!$A:$A,A330)</f>
        <v>0.90611200000000003</v>
      </c>
      <c r="E330" s="119" t="str">
        <f>Etiquettes!$C$10</f>
        <v>kt</v>
      </c>
      <c r="F330" s="767" t="str">
        <f>Etiquettes!$C$7</f>
        <v>Fruits et légumes (hors pommes de terre)</v>
      </c>
      <c r="G330" s="119">
        <f>Etiquettes!$I$9</f>
        <v>2019</v>
      </c>
      <c r="H330" s="767" t="str">
        <f>Etiquettes!$C$8</f>
        <v>France entière</v>
      </c>
      <c r="I330" s="767" t="str">
        <f t="shared" si="12"/>
        <v>Exportations de Pistaches</v>
      </c>
      <c r="K330" s="123" t="s">
        <v>2508</v>
      </c>
      <c r="L330" s="767" t="str" cm="1">
        <f t="array" aca="1" ref="L330" ca="1">[1]!NOM_FEUILLE('Comext - EUROSTAT'!$A$1)</f>
        <v>Comext - EUROSTAT</v>
      </c>
      <c r="M330" s="766" t="str">
        <f>Etiquettes!$H$16</f>
        <v>Volume</v>
      </c>
      <c r="N330" s="768" t="str">
        <f t="shared" si="13"/>
        <v>Exportations de Pistaches = 1 kt (Douanes - Eurostat)</v>
      </c>
      <c r="O330" s="766" t="str">
        <f>Etiquettes!$H$20</f>
        <v>Fiable</v>
      </c>
      <c r="P330" s="766" t="str">
        <f>Etiquettes!$H$21</f>
        <v>Données collectées</v>
      </c>
      <c r="Q330" s="766" t="str">
        <f>Etiquettes!$H$22</f>
        <v>Donnée collectée (valeur du flux ou coefficient)</v>
      </c>
      <c r="R330" s="120"/>
      <c r="S330" s="915"/>
    </row>
    <row r="331" spans="1:19">
      <c r="A331" s="116" t="str">
        <v>Noix macadamia</v>
      </c>
      <c r="B331" s="116" t="str">
        <f>Secteurs!$B$29</f>
        <v>Exportations</v>
      </c>
      <c r="C331" s="117">
        <f>SUMIFS('Prétraitement échanges'!$G:$G,'Prétraitement échanges'!$A:$A,A331)</f>
        <v>1.1626000000000001E-2</v>
      </c>
      <c r="E331" s="119" t="str">
        <f>Etiquettes!$C$10</f>
        <v>kt</v>
      </c>
      <c r="F331" s="767" t="str">
        <f>Etiquettes!$C$7</f>
        <v>Fruits et légumes (hors pommes de terre)</v>
      </c>
      <c r="G331" s="119">
        <f>Etiquettes!$I$9</f>
        <v>2019</v>
      </c>
      <c r="H331" s="767" t="str">
        <f>Etiquettes!$C$8</f>
        <v>France entière</v>
      </c>
      <c r="I331" s="767" t="str">
        <f t="shared" si="12"/>
        <v>Exportations de Noix macadamia</v>
      </c>
      <c r="K331" s="123" t="s">
        <v>2508</v>
      </c>
      <c r="L331" s="767" t="str" cm="1">
        <f t="array" aca="1" ref="L331" ca="1">[1]!NOM_FEUILLE('Comext - EUROSTAT'!$A$1)</f>
        <v>Comext - EUROSTAT</v>
      </c>
      <c r="M331" s="766" t="str">
        <f>Etiquettes!$H$16</f>
        <v>Volume</v>
      </c>
      <c r="N331" s="768" t="str">
        <f t="shared" si="13"/>
        <v>Exportations de Noix macadamia = 0 kt (Douanes - Eurostat)</v>
      </c>
      <c r="O331" s="766" t="str">
        <f>Etiquettes!$H$20</f>
        <v>Fiable</v>
      </c>
      <c r="P331" s="766" t="str">
        <f>Etiquettes!$H$21</f>
        <v>Données collectées</v>
      </c>
      <c r="Q331" s="766" t="str">
        <f>Etiquettes!$H$22</f>
        <v>Donnée collectée (valeur du flux ou coefficient)</v>
      </c>
      <c r="R331" s="120"/>
      <c r="S331" s="915"/>
    </row>
    <row r="332" spans="1:19">
      <c r="A332" s="116" t="str">
        <v>Noix de cola</v>
      </c>
      <c r="B332" s="116" t="str">
        <f>Secteurs!$B$29</f>
        <v>Exportations</v>
      </c>
      <c r="C332" s="117">
        <f>SUMIFS('Prétraitement échanges'!$G:$G,'Prétraitement échanges'!$A:$A,A332)</f>
        <v>3.9269999999999999E-3</v>
      </c>
      <c r="E332" s="119" t="str">
        <f>Etiquettes!$C$10</f>
        <v>kt</v>
      </c>
      <c r="F332" s="767" t="str">
        <f>Etiquettes!$C$7</f>
        <v>Fruits et légumes (hors pommes de terre)</v>
      </c>
      <c r="G332" s="119">
        <f>Etiquettes!$I$9</f>
        <v>2019</v>
      </c>
      <c r="H332" s="767" t="str">
        <f>Etiquettes!$C$8</f>
        <v>France entière</v>
      </c>
      <c r="I332" s="767" t="str">
        <f t="shared" si="12"/>
        <v>Exportations de Noix de cola</v>
      </c>
      <c r="K332" s="123" t="s">
        <v>2508</v>
      </c>
      <c r="L332" s="767" t="str" cm="1">
        <f t="array" aca="1" ref="L332" ca="1">[1]!NOM_FEUILLE('Comext - EUROSTAT'!$A$1)</f>
        <v>Comext - EUROSTAT</v>
      </c>
      <c r="M332" s="766" t="str">
        <f>Etiquettes!$H$16</f>
        <v>Volume</v>
      </c>
      <c r="N332" s="768" t="str">
        <f t="shared" si="13"/>
        <v>Exportations de Noix de cola = 0 kt (Douanes - Eurostat)</v>
      </c>
      <c r="O332" s="766" t="str">
        <f>Etiquettes!$H$20</f>
        <v>Fiable</v>
      </c>
      <c r="P332" s="766" t="str">
        <f>Etiquettes!$H$21</f>
        <v>Données collectées</v>
      </c>
      <c r="Q332" s="766" t="str">
        <f>Etiquettes!$H$22</f>
        <v>Donnée collectée (valeur du flux ou coefficient)</v>
      </c>
      <c r="R332" s="120"/>
      <c r="S332" s="915"/>
    </row>
    <row r="333" spans="1:19">
      <c r="A333" s="116" t="str">
        <v>Noix d'arec</v>
      </c>
      <c r="B333" s="116" t="str">
        <f>Secteurs!$B$29</f>
        <v>Exportations</v>
      </c>
      <c r="C333" s="117">
        <f>SUMIFS('Prétraitement échanges'!$G:$G,'Prétraitement échanges'!$A:$A,A333)</f>
        <v>1.9010000000000001E-3</v>
      </c>
      <c r="E333" s="119" t="str">
        <f>Etiquettes!$C$10</f>
        <v>kt</v>
      </c>
      <c r="F333" s="767" t="str">
        <f>Etiquettes!$C$7</f>
        <v>Fruits et légumes (hors pommes de terre)</v>
      </c>
      <c r="G333" s="119">
        <f>Etiquettes!$I$9</f>
        <v>2019</v>
      </c>
      <c r="H333" s="767" t="str">
        <f>Etiquettes!$C$8</f>
        <v>France entière</v>
      </c>
      <c r="I333" s="767" t="str">
        <f t="shared" si="12"/>
        <v>Exportations de Noix d'arec</v>
      </c>
      <c r="K333" s="123" t="s">
        <v>2508</v>
      </c>
      <c r="L333" s="767" t="str" cm="1">
        <f t="array" aca="1" ref="L333" ca="1">[1]!NOM_FEUILLE('Comext - EUROSTAT'!$A$1)</f>
        <v>Comext - EUROSTAT</v>
      </c>
      <c r="M333" s="766" t="str">
        <f>Etiquettes!$H$16</f>
        <v>Volume</v>
      </c>
      <c r="N333" s="768" t="str">
        <f t="shared" si="13"/>
        <v>Exportations de Noix d'arec = 0 kt (Douanes - Eurostat)</v>
      </c>
      <c r="O333" s="766" t="str">
        <f>Etiquettes!$H$20</f>
        <v>Fiable</v>
      </c>
      <c r="P333" s="766" t="str">
        <f>Etiquettes!$H$21</f>
        <v>Données collectées</v>
      </c>
      <c r="Q333" s="766" t="str">
        <f>Etiquettes!$H$22</f>
        <v>Donnée collectée (valeur du flux ou coefficient)</v>
      </c>
      <c r="R333" s="120"/>
      <c r="S333" s="915"/>
    </row>
    <row r="334" spans="1:19">
      <c r="A334" s="116" t="str">
        <v>Autres fruits à coque, n.c.a, n.c.a</v>
      </c>
      <c r="B334" s="116" t="str">
        <f>Secteurs!$B$29</f>
        <v>Exportations</v>
      </c>
      <c r="C334" s="117">
        <f>SUMIFS('Prétraitement échanges'!$G:$G,'Prétraitement échanges'!$A:$A,A334)</f>
        <v>0.27257300000000001</v>
      </c>
      <c r="E334" s="119" t="str">
        <f>Etiquettes!$C$10</f>
        <v>kt</v>
      </c>
      <c r="F334" s="767" t="str">
        <f>Etiquettes!$C$7</f>
        <v>Fruits et légumes (hors pommes de terre)</v>
      </c>
      <c r="G334" s="119">
        <f>Etiquettes!$I$9</f>
        <v>2019</v>
      </c>
      <c r="H334" s="767" t="str">
        <f>Etiquettes!$C$8</f>
        <v>France entière</v>
      </c>
      <c r="I334" s="767" t="str">
        <f t="shared" si="12"/>
        <v>Exportations de Autres fruits à coque, n.c.a, n.c.a</v>
      </c>
      <c r="K334" s="123" t="s">
        <v>2508</v>
      </c>
      <c r="L334" s="767" t="str" cm="1">
        <f t="array" aca="1" ref="L334" ca="1">[1]!NOM_FEUILLE('Comext - EUROSTAT'!$A$1)</f>
        <v>Comext - EUROSTAT</v>
      </c>
      <c r="M334" s="766" t="str">
        <f>Etiquettes!$H$16</f>
        <v>Volume</v>
      </c>
      <c r="N334" s="768" t="str">
        <f t="shared" si="13"/>
        <v>Exportations de Autres fruits à coque, n.c.a, n.c.a = 0 kt (Douanes - Eurostat)</v>
      </c>
      <c r="O334" s="766" t="str">
        <f>Etiquettes!$H$20</f>
        <v>Fiable</v>
      </c>
      <c r="P334" s="766" t="str">
        <f>Etiquettes!$H$21</f>
        <v>Données collectées</v>
      </c>
      <c r="Q334" s="766" t="str">
        <f>Etiquettes!$H$22</f>
        <v>Donnée collectée (valeur du flux ou coefficient)</v>
      </c>
      <c r="R334" s="120"/>
      <c r="S334" s="915"/>
    </row>
    <row r="335" spans="1:19">
      <c r="A335" s="116" t="str">
        <v>Bananes plantains</v>
      </c>
      <c r="B335" s="116" t="str">
        <f>Secteurs!$B$29</f>
        <v>Exportations</v>
      </c>
      <c r="C335" s="117">
        <f>SUMIFS('Prétraitement échanges'!$G:$G,'Prétraitement échanges'!$A:$A,A335)</f>
        <v>1.8196949999999998</v>
      </c>
      <c r="E335" s="119" t="str">
        <f>Etiquettes!$C$10</f>
        <v>kt</v>
      </c>
      <c r="F335" s="767" t="str">
        <f>Etiquettes!$C$7</f>
        <v>Fruits et légumes (hors pommes de terre)</v>
      </c>
      <c r="G335" s="119">
        <f>Etiquettes!$I$9</f>
        <v>2019</v>
      </c>
      <c r="H335" s="767" t="str">
        <f>Etiquettes!$C$8</f>
        <v>France entière</v>
      </c>
      <c r="I335" s="767" t="str">
        <f t="shared" si="12"/>
        <v>Exportations de Bananes plantains</v>
      </c>
      <c r="K335" s="123" t="s">
        <v>2508</v>
      </c>
      <c r="L335" s="767" t="str" cm="1">
        <f t="array" aca="1" ref="L335" ca="1">[1]!NOM_FEUILLE('Comext - EUROSTAT'!$A$1)</f>
        <v>Comext - EUROSTAT</v>
      </c>
      <c r="M335" s="766" t="str">
        <f>Etiquettes!$H$16</f>
        <v>Volume</v>
      </c>
      <c r="N335" s="768" t="str">
        <f t="shared" si="13"/>
        <v>Exportations de Bananes plantains = 2 kt (Douanes - Eurostat)</v>
      </c>
      <c r="O335" s="766" t="str">
        <f>Etiquettes!$H$20</f>
        <v>Fiable</v>
      </c>
      <c r="P335" s="766" t="str">
        <f>Etiquettes!$H$21</f>
        <v>Données collectées</v>
      </c>
      <c r="Q335" s="766" t="str">
        <f>Etiquettes!$H$22</f>
        <v>Donnée collectée (valeur du flux ou coefficient)</v>
      </c>
      <c r="R335" s="120"/>
      <c r="S335" s="915"/>
    </row>
    <row r="336" spans="1:19">
      <c r="A336" s="116" t="str">
        <v>Bananes fruits</v>
      </c>
      <c r="B336" s="116" t="str">
        <f>Secteurs!$B$29</f>
        <v>Exportations</v>
      </c>
      <c r="C336" s="117">
        <f>SUMIFS('Prétraitement échanges'!$G:$G,'Prétraitement échanges'!$A:$A,A336)</f>
        <v>204.92165800000001</v>
      </c>
      <c r="E336" s="119" t="str">
        <f>Etiquettes!$C$10</f>
        <v>kt</v>
      </c>
      <c r="F336" s="767" t="str">
        <f>Etiquettes!$C$7</f>
        <v>Fruits et légumes (hors pommes de terre)</v>
      </c>
      <c r="G336" s="119">
        <f>Etiquettes!$I$9</f>
        <v>2019</v>
      </c>
      <c r="H336" s="767" t="str">
        <f>Etiquettes!$C$8</f>
        <v>France entière</v>
      </c>
      <c r="I336" s="767" t="str">
        <f t="shared" si="12"/>
        <v>Exportations de Bananes fruits</v>
      </c>
      <c r="K336" s="123" t="s">
        <v>2508</v>
      </c>
      <c r="L336" s="767" t="str" cm="1">
        <f t="array" aca="1" ref="L336" ca="1">[1]!NOM_FEUILLE('Comext - EUROSTAT'!$A$1)</f>
        <v>Comext - EUROSTAT</v>
      </c>
      <c r="M336" s="766" t="str">
        <f>Etiquettes!$H$16</f>
        <v>Volume</v>
      </c>
      <c r="N336" s="768" t="str">
        <f t="shared" si="13"/>
        <v>Exportations de Bananes fruits = 205 kt (Douanes - Eurostat)</v>
      </c>
      <c r="O336" s="766" t="str">
        <f>Etiquettes!$H$20</f>
        <v>Fiable</v>
      </c>
      <c r="P336" s="766" t="str">
        <f>Etiquettes!$H$21</f>
        <v>Données collectées</v>
      </c>
      <c r="Q336" s="766" t="str">
        <f>Etiquettes!$H$22</f>
        <v>Donnée collectée (valeur du flux ou coefficient)</v>
      </c>
      <c r="R336" s="120"/>
      <c r="S336" s="915"/>
    </row>
    <row r="337" spans="1:19">
      <c r="A337" s="116" t="str">
        <v>Dattes</v>
      </c>
      <c r="B337" s="116" t="str">
        <f>Secteurs!$B$29</f>
        <v>Exportations</v>
      </c>
      <c r="C337" s="117">
        <f>SUMIFS('Prétraitement échanges'!$G:$G,'Prétraitement échanges'!$A:$A,A337)</f>
        <v>15.878757999999999</v>
      </c>
      <c r="E337" s="119" t="str">
        <f>Etiquettes!$C$10</f>
        <v>kt</v>
      </c>
      <c r="F337" s="767" t="str">
        <f>Etiquettes!$C$7</f>
        <v>Fruits et légumes (hors pommes de terre)</v>
      </c>
      <c r="G337" s="119">
        <f>Etiquettes!$I$9</f>
        <v>2019</v>
      </c>
      <c r="H337" s="767" t="str">
        <f>Etiquettes!$C$8</f>
        <v>France entière</v>
      </c>
      <c r="I337" s="767" t="str">
        <f t="shared" si="12"/>
        <v>Exportations de Dattes</v>
      </c>
      <c r="K337" s="123" t="s">
        <v>2508</v>
      </c>
      <c r="L337" s="767" t="str" cm="1">
        <f t="array" aca="1" ref="L337" ca="1">[1]!NOM_FEUILLE('Comext - EUROSTAT'!$A$1)</f>
        <v>Comext - EUROSTAT</v>
      </c>
      <c r="M337" s="766" t="str">
        <f>Etiquettes!$H$16</f>
        <v>Volume</v>
      </c>
      <c r="N337" s="768" t="str">
        <f t="shared" si="13"/>
        <v>Exportations de Dattes = 16 kt (Douanes - Eurostat)</v>
      </c>
      <c r="O337" s="766" t="str">
        <f>Etiquettes!$H$20</f>
        <v>Fiable</v>
      </c>
      <c r="P337" s="766" t="str">
        <f>Etiquettes!$H$21</f>
        <v>Données collectées</v>
      </c>
      <c r="Q337" s="766" t="str">
        <f>Etiquettes!$H$22</f>
        <v>Donnée collectée (valeur du flux ou coefficient)</v>
      </c>
      <c r="R337" s="120"/>
      <c r="S337" s="915"/>
    </row>
    <row r="338" spans="1:19">
      <c r="A338" s="116" t="str">
        <v>Figues</v>
      </c>
      <c r="B338" s="116" t="str">
        <f>Secteurs!$B$29</f>
        <v>Exportations</v>
      </c>
      <c r="C338" s="117">
        <f>SUMIFS('Prétraitement échanges'!$G:$G,'Prétraitement échanges'!$A:$A,A338)</f>
        <v>1.6248650000000002</v>
      </c>
      <c r="E338" s="119" t="str">
        <f>Etiquettes!$C$10</f>
        <v>kt</v>
      </c>
      <c r="F338" s="767" t="str">
        <f>Etiquettes!$C$7</f>
        <v>Fruits et légumes (hors pommes de terre)</v>
      </c>
      <c r="G338" s="119">
        <f>Etiquettes!$I$9</f>
        <v>2019</v>
      </c>
      <c r="H338" s="767" t="str">
        <f>Etiquettes!$C$8</f>
        <v>France entière</v>
      </c>
      <c r="I338" s="767" t="str">
        <f t="shared" si="12"/>
        <v>Exportations de Figues</v>
      </c>
      <c r="K338" s="123" t="s">
        <v>2508</v>
      </c>
      <c r="L338" s="767" t="str" cm="1">
        <f t="array" aca="1" ref="L338" ca="1">[1]!NOM_FEUILLE('Comext - EUROSTAT'!$A$1)</f>
        <v>Comext - EUROSTAT</v>
      </c>
      <c r="M338" s="766" t="str">
        <f>Etiquettes!$H$16</f>
        <v>Volume</v>
      </c>
      <c r="N338" s="768" t="str">
        <f t="shared" si="13"/>
        <v>Exportations de Figues = 2 kt (Douanes - Eurostat)</v>
      </c>
      <c r="O338" s="766" t="str">
        <f>Etiquettes!$H$20</f>
        <v>Fiable</v>
      </c>
      <c r="P338" s="766" t="str">
        <f>Etiquettes!$H$21</f>
        <v>Données collectées</v>
      </c>
      <c r="Q338" s="766" t="str">
        <f>Etiquettes!$H$22</f>
        <v>Donnée collectée (valeur du flux ou coefficient)</v>
      </c>
      <c r="R338" s="120"/>
      <c r="S338" s="915"/>
    </row>
    <row r="339" spans="1:19">
      <c r="A339" s="116" t="str">
        <v>Ananas</v>
      </c>
      <c r="B339" s="116" t="str">
        <f>Secteurs!$B$29</f>
        <v>Exportations</v>
      </c>
      <c r="C339" s="117">
        <f>SUMIFS('Prétraitement échanges'!$G:$G,'Prétraitement échanges'!$A:$A,A339)</f>
        <v>7.3458969999999999</v>
      </c>
      <c r="E339" s="119" t="str">
        <f>Etiquettes!$C$10</f>
        <v>kt</v>
      </c>
      <c r="F339" s="767" t="str">
        <f>Etiquettes!$C$7</f>
        <v>Fruits et légumes (hors pommes de terre)</v>
      </c>
      <c r="G339" s="119">
        <f>Etiquettes!$I$9</f>
        <v>2019</v>
      </c>
      <c r="H339" s="767" t="str">
        <f>Etiquettes!$C$8</f>
        <v>France entière</v>
      </c>
      <c r="I339" s="767" t="str">
        <f t="shared" si="12"/>
        <v>Exportations de Ananas</v>
      </c>
      <c r="K339" s="123" t="s">
        <v>2508</v>
      </c>
      <c r="L339" s="767" t="str" cm="1">
        <f t="array" aca="1" ref="L339" ca="1">[1]!NOM_FEUILLE('Comext - EUROSTAT'!$A$1)</f>
        <v>Comext - EUROSTAT</v>
      </c>
      <c r="M339" s="766" t="str">
        <f>Etiquettes!$H$16</f>
        <v>Volume</v>
      </c>
      <c r="N339" s="768" t="str">
        <f t="shared" si="13"/>
        <v>Exportations de Ananas = 7 kt (Douanes - Eurostat)</v>
      </c>
      <c r="O339" s="766" t="str">
        <f>Etiquettes!$H$20</f>
        <v>Fiable</v>
      </c>
      <c r="P339" s="766" t="str">
        <f>Etiquettes!$H$21</f>
        <v>Données collectées</v>
      </c>
      <c r="Q339" s="766" t="str">
        <f>Etiquettes!$H$22</f>
        <v>Donnée collectée (valeur du flux ou coefficient)</v>
      </c>
      <c r="R339" s="120"/>
      <c r="S339" s="915"/>
    </row>
    <row r="340" spans="1:19">
      <c r="A340" s="116" t="str">
        <v>Avocats</v>
      </c>
      <c r="B340" s="116" t="str">
        <f>Secteurs!$B$29</f>
        <v>Exportations</v>
      </c>
      <c r="C340" s="117">
        <f>SUMIFS('Prétraitement échanges'!$G:$G,'Prétraitement échanges'!$A:$A,A340)</f>
        <v>28.216528999999998</v>
      </c>
      <c r="E340" s="119" t="str">
        <f>Etiquettes!$C$10</f>
        <v>kt</v>
      </c>
      <c r="F340" s="767" t="str">
        <f>Etiquettes!$C$7</f>
        <v>Fruits et légumes (hors pommes de terre)</v>
      </c>
      <c r="G340" s="119">
        <f>Etiquettes!$I$9</f>
        <v>2019</v>
      </c>
      <c r="H340" s="767" t="str">
        <f>Etiquettes!$C$8</f>
        <v>France entière</v>
      </c>
      <c r="I340" s="767" t="str">
        <f t="shared" si="12"/>
        <v>Exportations de Avocats</v>
      </c>
      <c r="K340" s="123" t="s">
        <v>2508</v>
      </c>
      <c r="L340" s="767" t="str" cm="1">
        <f t="array" aca="1" ref="L340" ca="1">[1]!NOM_FEUILLE('Comext - EUROSTAT'!$A$1)</f>
        <v>Comext - EUROSTAT</v>
      </c>
      <c r="M340" s="766" t="str">
        <f>Etiquettes!$H$16</f>
        <v>Volume</v>
      </c>
      <c r="N340" s="768" t="str">
        <f t="shared" si="13"/>
        <v>Exportations de Avocats = 28 kt (Douanes - Eurostat)</v>
      </c>
      <c r="O340" s="766" t="str">
        <f>Etiquettes!$H$20</f>
        <v>Fiable</v>
      </c>
      <c r="P340" s="766" t="str">
        <f>Etiquettes!$H$21</f>
        <v>Données collectées</v>
      </c>
      <c r="Q340" s="766" t="str">
        <f>Etiquettes!$H$22</f>
        <v>Donnée collectée (valeur du flux ou coefficient)</v>
      </c>
      <c r="R340" s="120"/>
      <c r="S340" s="915"/>
    </row>
    <row r="341" spans="1:19">
      <c r="A341" s="116" t="str">
        <v>Mangue, goyave</v>
      </c>
      <c r="B341" s="116" t="str">
        <f>Secteurs!$B$29</f>
        <v>Exportations</v>
      </c>
      <c r="C341" s="117">
        <f>SUMIFS('Prétraitement échanges'!$G:$G,'Prétraitement échanges'!$A:$A,A341)</f>
        <v>18.434408999999999</v>
      </c>
      <c r="E341" s="119" t="str">
        <f>Etiquettes!$C$10</f>
        <v>kt</v>
      </c>
      <c r="F341" s="767" t="str">
        <f>Etiquettes!$C$7</f>
        <v>Fruits et légumes (hors pommes de terre)</v>
      </c>
      <c r="G341" s="119">
        <f>Etiquettes!$I$9</f>
        <v>2019</v>
      </c>
      <c r="H341" s="767" t="str">
        <f>Etiquettes!$C$8</f>
        <v>France entière</v>
      </c>
      <c r="I341" s="767" t="str">
        <f t="shared" si="12"/>
        <v>Exportations de Mangue, goyave</v>
      </c>
      <c r="K341" s="123" t="s">
        <v>2508</v>
      </c>
      <c r="L341" s="767" t="str" cm="1">
        <f t="array" aca="1" ref="L341" ca="1">[1]!NOM_FEUILLE('Comext - EUROSTAT'!$A$1)</f>
        <v>Comext - EUROSTAT</v>
      </c>
      <c r="M341" s="766" t="str">
        <f>Etiquettes!$H$16</f>
        <v>Volume</v>
      </c>
      <c r="N341" s="768" t="str">
        <f t="shared" si="13"/>
        <v>Exportations de Mangue, goyave = 18 kt (Douanes - Eurostat)</v>
      </c>
      <c r="O341" s="766" t="str">
        <f>Etiquettes!$H$20</f>
        <v>Fiable</v>
      </c>
      <c r="P341" s="766" t="str">
        <f>Etiquettes!$H$21</f>
        <v>Données collectées</v>
      </c>
      <c r="Q341" s="766" t="str">
        <f>Etiquettes!$H$22</f>
        <v>Donnée collectée (valeur du flux ou coefficient)</v>
      </c>
      <c r="R341" s="120"/>
      <c r="S341" s="915"/>
    </row>
    <row r="342" spans="1:19">
      <c r="A342" s="116" t="str">
        <v>Oranges</v>
      </c>
      <c r="B342" s="116" t="str">
        <f>Secteurs!$B$29</f>
        <v>Exportations</v>
      </c>
      <c r="C342" s="117">
        <f>SUMIFS('Prétraitement échanges'!$G:$G,'Prétraitement échanges'!$A:$A,A342)</f>
        <v>38.956521999999993</v>
      </c>
      <c r="E342" s="119" t="str">
        <f>Etiquettes!$C$10</f>
        <v>kt</v>
      </c>
      <c r="F342" s="767" t="str">
        <f>Etiquettes!$C$7</f>
        <v>Fruits et légumes (hors pommes de terre)</v>
      </c>
      <c r="G342" s="119">
        <f>Etiquettes!$I$9</f>
        <v>2019</v>
      </c>
      <c r="H342" s="767" t="str">
        <f>Etiquettes!$C$8</f>
        <v>France entière</v>
      </c>
      <c r="I342" s="767" t="str">
        <f t="shared" si="12"/>
        <v>Exportations de Oranges</v>
      </c>
      <c r="K342" s="123" t="s">
        <v>2508</v>
      </c>
      <c r="L342" s="767" t="str" cm="1">
        <f t="array" aca="1" ref="L342" ca="1">[1]!NOM_FEUILLE('Comext - EUROSTAT'!$A$1)</f>
        <v>Comext - EUROSTAT</v>
      </c>
      <c r="M342" s="766" t="str">
        <f>Etiquettes!$H$16</f>
        <v>Volume</v>
      </c>
      <c r="N342" s="768" t="str">
        <f t="shared" si="13"/>
        <v>Exportations de Oranges = 39 kt (Douanes - Eurostat)</v>
      </c>
      <c r="O342" s="766" t="str">
        <f>Etiquettes!$H$20</f>
        <v>Fiable</v>
      </c>
      <c r="P342" s="766" t="str">
        <f>Etiquettes!$H$21</f>
        <v>Données collectées</v>
      </c>
      <c r="Q342" s="766" t="str">
        <f>Etiquettes!$H$22</f>
        <v>Donnée collectée (valeur du flux ou coefficient)</v>
      </c>
      <c r="R342" s="120"/>
      <c r="S342" s="915"/>
    </row>
    <row r="343" spans="1:19">
      <c r="A343" s="116" t="str">
        <v>Mandarines et clémentines</v>
      </c>
      <c r="B343" s="116" t="str">
        <f>Secteurs!$B$29</f>
        <v>Exportations</v>
      </c>
      <c r="C343" s="117">
        <f>SUMIFS('Prétraitement échanges'!$G:$G,'Prétraitement échanges'!$A:$A,A343)</f>
        <v>33.119575999999995</v>
      </c>
      <c r="E343" s="119" t="str">
        <f>Etiquettes!$C$10</f>
        <v>kt</v>
      </c>
      <c r="F343" s="767" t="str">
        <f>Etiquettes!$C$7</f>
        <v>Fruits et légumes (hors pommes de terre)</v>
      </c>
      <c r="G343" s="119">
        <f>Etiquettes!$I$9</f>
        <v>2019</v>
      </c>
      <c r="H343" s="767" t="str">
        <f>Etiquettes!$C$8</f>
        <v>France entière</v>
      </c>
      <c r="I343" s="767" t="str">
        <f t="shared" si="12"/>
        <v>Exportations de Mandarines et clémentines</v>
      </c>
      <c r="K343" s="123" t="s">
        <v>2508</v>
      </c>
      <c r="L343" s="767" t="str" cm="1">
        <f t="array" aca="1" ref="L343" ca="1">[1]!NOM_FEUILLE('Comext - EUROSTAT'!$A$1)</f>
        <v>Comext - EUROSTAT</v>
      </c>
      <c r="M343" s="766" t="str">
        <f>Etiquettes!$H$16</f>
        <v>Volume</v>
      </c>
      <c r="N343" s="768" t="str">
        <f t="shared" si="13"/>
        <v>Exportations de Mandarines et clémentines = 33 kt (Douanes - Eurostat)</v>
      </c>
      <c r="O343" s="766" t="str">
        <f>Etiquettes!$H$20</f>
        <v>Fiable</v>
      </c>
      <c r="P343" s="766" t="str">
        <f>Etiquettes!$H$21</f>
        <v>Données collectées</v>
      </c>
      <c r="Q343" s="766" t="str">
        <f>Etiquettes!$H$22</f>
        <v>Donnée collectée (valeur du flux ou coefficient)</v>
      </c>
      <c r="R343" s="120"/>
      <c r="S343" s="915"/>
    </row>
    <row r="344" spans="1:19">
      <c r="A344" s="116" t="str">
        <v>Autres agrumes</v>
      </c>
      <c r="B344" s="116" t="str">
        <f>Secteurs!$B$29</f>
        <v>Exportations</v>
      </c>
      <c r="C344" s="117">
        <f>SUMIFS('Prétraitement échanges'!$G:$G,'Prétraitement échanges'!$A:$A,A344)</f>
        <v>1.896506</v>
      </c>
      <c r="E344" s="119" t="str">
        <f>Etiquettes!$C$10</f>
        <v>kt</v>
      </c>
      <c r="F344" s="767" t="str">
        <f>Etiquettes!$C$7</f>
        <v>Fruits et légumes (hors pommes de terre)</v>
      </c>
      <c r="G344" s="119">
        <f>Etiquettes!$I$9</f>
        <v>2019</v>
      </c>
      <c r="H344" s="767" t="str">
        <f>Etiquettes!$C$8</f>
        <v>France entière</v>
      </c>
      <c r="I344" s="767" t="str">
        <f t="shared" si="12"/>
        <v>Exportations de Autres agrumes</v>
      </c>
      <c r="K344" s="123" t="s">
        <v>2508</v>
      </c>
      <c r="L344" s="767" t="str" cm="1">
        <f t="array" aca="1" ref="L344" ca="1">[1]!NOM_FEUILLE('Comext - EUROSTAT'!$A$1)</f>
        <v>Comext - EUROSTAT</v>
      </c>
      <c r="M344" s="766" t="str">
        <f>Etiquettes!$H$16</f>
        <v>Volume</v>
      </c>
      <c r="N344" s="768" t="str">
        <f t="shared" si="13"/>
        <v>Exportations de Autres agrumes = 2 kt (Douanes - Eurostat)</v>
      </c>
      <c r="O344" s="766" t="str">
        <f>Etiquettes!$H$20</f>
        <v>Fiable</v>
      </c>
      <c r="P344" s="766" t="str">
        <f>Etiquettes!$H$21</f>
        <v>Données collectées</v>
      </c>
      <c r="Q344" s="766" t="str">
        <f>Etiquettes!$H$22</f>
        <v>Donnée collectée (valeur du flux ou coefficient)</v>
      </c>
      <c r="R344" s="120"/>
      <c r="S344" s="915"/>
    </row>
    <row r="345" spans="1:19">
      <c r="A345" s="116" t="str">
        <v>Pomelos et pamplemousses</v>
      </c>
      <c r="B345" s="116" t="str">
        <f>Secteurs!$B$29</f>
        <v>Exportations</v>
      </c>
      <c r="C345" s="117">
        <f>SUMIFS('Prétraitement échanges'!$G:$G,'Prétraitement échanges'!$A:$A,A345)</f>
        <v>4.4878109999999998</v>
      </c>
      <c r="E345" s="119" t="str">
        <f>Etiquettes!$C$10</f>
        <v>kt</v>
      </c>
      <c r="F345" s="767" t="str">
        <f>Etiquettes!$C$7</f>
        <v>Fruits et légumes (hors pommes de terre)</v>
      </c>
      <c r="G345" s="119">
        <f>Etiquettes!$I$9</f>
        <v>2019</v>
      </c>
      <c r="H345" s="767" t="str">
        <f>Etiquettes!$C$8</f>
        <v>France entière</v>
      </c>
      <c r="I345" s="767" t="str">
        <f t="shared" si="12"/>
        <v>Exportations de Pomelos et pamplemousses</v>
      </c>
      <c r="K345" s="123" t="s">
        <v>2508</v>
      </c>
      <c r="L345" s="767" t="str" cm="1">
        <f t="array" aca="1" ref="L345" ca="1">[1]!NOM_FEUILLE('Comext - EUROSTAT'!$A$1)</f>
        <v>Comext - EUROSTAT</v>
      </c>
      <c r="M345" s="766" t="str">
        <f>Etiquettes!$H$16</f>
        <v>Volume</v>
      </c>
      <c r="N345" s="768" t="str">
        <f t="shared" si="13"/>
        <v>Exportations de Pomelos et pamplemousses = 4 kt (Douanes - Eurostat)</v>
      </c>
      <c r="O345" s="766" t="str">
        <f>Etiquettes!$H$20</f>
        <v>Fiable</v>
      </c>
      <c r="P345" s="766" t="str">
        <f>Etiquettes!$H$21</f>
        <v>Données collectées</v>
      </c>
      <c r="Q345" s="766" t="str">
        <f>Etiquettes!$H$22</f>
        <v>Donnée collectée (valeur du flux ou coefficient)</v>
      </c>
      <c r="R345" s="120"/>
      <c r="S345" s="915"/>
    </row>
    <row r="346" spans="1:19">
      <c r="A346" s="116" t="str">
        <v>Citrons et limes</v>
      </c>
      <c r="B346" s="116" t="str">
        <f>Secteurs!$B$29</f>
        <v>Exportations</v>
      </c>
      <c r="C346" s="117">
        <f>SUMIFS('Prétraitement échanges'!$G:$G,'Prétraitement échanges'!$A:$A,A346)</f>
        <v>16.060598000000002</v>
      </c>
      <c r="E346" s="119" t="str">
        <f>Etiquettes!$C$10</f>
        <v>kt</v>
      </c>
      <c r="F346" s="767" t="str">
        <f>Etiquettes!$C$7</f>
        <v>Fruits et légumes (hors pommes de terre)</v>
      </c>
      <c r="G346" s="119">
        <f>Etiquettes!$I$9</f>
        <v>2019</v>
      </c>
      <c r="H346" s="767" t="str">
        <f>Etiquettes!$C$8</f>
        <v>France entière</v>
      </c>
      <c r="I346" s="767" t="str">
        <f t="shared" ref="I346:I373" si="14">"Exportations de "&amp;A346</f>
        <v>Exportations de Citrons et limes</v>
      </c>
      <c r="K346" s="123" t="s">
        <v>2508</v>
      </c>
      <c r="L346" s="767" t="str" cm="1">
        <f t="array" aca="1" ref="L346" ca="1">[1]!NOM_FEUILLE('Comext - EUROSTAT'!$A$1)</f>
        <v>Comext - EUROSTAT</v>
      </c>
      <c r="M346" s="766" t="str">
        <f>Etiquettes!$H$16</f>
        <v>Volume</v>
      </c>
      <c r="N346" s="768" t="str">
        <f t="shared" si="13"/>
        <v>Exportations de Citrons et limes = 16 kt (Douanes - Eurostat)</v>
      </c>
      <c r="O346" s="766" t="str">
        <f>Etiquettes!$H$20</f>
        <v>Fiable</v>
      </c>
      <c r="P346" s="766" t="str">
        <f>Etiquettes!$H$21</f>
        <v>Données collectées</v>
      </c>
      <c r="Q346" s="766" t="str">
        <f>Etiquettes!$H$22</f>
        <v>Donnée collectée (valeur du flux ou coefficient)</v>
      </c>
      <c r="R346" s="120"/>
      <c r="S346" s="915"/>
    </row>
    <row r="347" spans="1:19">
      <c r="A347" s="116" t="str">
        <v>Raisin</v>
      </c>
      <c r="B347" s="116" t="str">
        <f>Secteurs!$B$29</f>
        <v>Exportations</v>
      </c>
      <c r="C347" s="117">
        <f>SUMIFS('Prétraitement échanges'!$G:$G,'Prétraitement échanges'!$A:$A,A347)</f>
        <v>11.250171000000002</v>
      </c>
      <c r="E347" s="119" t="str">
        <f>Etiquettes!$C$10</f>
        <v>kt</v>
      </c>
      <c r="F347" s="767" t="str">
        <f>Etiquettes!$C$7</f>
        <v>Fruits et légumes (hors pommes de terre)</v>
      </c>
      <c r="G347" s="119">
        <f>Etiquettes!$I$9</f>
        <v>2019</v>
      </c>
      <c r="H347" s="767" t="str">
        <f>Etiquettes!$C$8</f>
        <v>France entière</v>
      </c>
      <c r="I347" s="767" t="str">
        <f t="shared" si="14"/>
        <v>Exportations de Raisin</v>
      </c>
      <c r="K347" s="123" t="s">
        <v>2508</v>
      </c>
      <c r="L347" s="767" t="str" cm="1">
        <f t="array" aca="1" ref="L347" ca="1">[1]!NOM_FEUILLE('Comext - EUROSTAT'!$A$1)</f>
        <v>Comext - EUROSTAT</v>
      </c>
      <c r="M347" s="766" t="str">
        <f>Etiquettes!$H$16</f>
        <v>Volume</v>
      </c>
      <c r="N347" s="768" t="str">
        <f t="shared" si="13"/>
        <v>Exportations de Raisin = 11 kt (Douanes - Eurostat)</v>
      </c>
      <c r="O347" s="766" t="str">
        <f>Etiquettes!$H$20</f>
        <v>Fiable</v>
      </c>
      <c r="P347" s="766" t="str">
        <f>Etiquettes!$H$21</f>
        <v>Données collectées</v>
      </c>
      <c r="Q347" s="766" t="str">
        <f>Etiquettes!$H$22</f>
        <v>Donnée collectée (valeur du flux ou coefficient)</v>
      </c>
      <c r="R347" s="120"/>
      <c r="S347" s="915"/>
    </row>
    <row r="348" spans="1:19">
      <c r="A348" s="116" t="str">
        <v>Pastèques</v>
      </c>
      <c r="B348" s="116" t="str">
        <f>Secteurs!$B$29</f>
        <v>Exportations</v>
      </c>
      <c r="C348" s="117">
        <f>SUMIFS('Prétraitement échanges'!$G:$G,'Prétraitement échanges'!$A:$A,A348)</f>
        <v>40.889364</v>
      </c>
      <c r="E348" s="119" t="str">
        <f>Etiquettes!$C$10</f>
        <v>kt</v>
      </c>
      <c r="F348" s="767" t="str">
        <f>Etiquettes!$C$7</f>
        <v>Fruits et légumes (hors pommes de terre)</v>
      </c>
      <c r="G348" s="119">
        <f>Etiquettes!$I$9</f>
        <v>2019</v>
      </c>
      <c r="H348" s="767" t="str">
        <f>Etiquettes!$C$8</f>
        <v>France entière</v>
      </c>
      <c r="I348" s="767" t="str">
        <f t="shared" si="14"/>
        <v>Exportations de Pastèques</v>
      </c>
      <c r="K348" s="123" t="s">
        <v>2508</v>
      </c>
      <c r="L348" s="767" t="str" cm="1">
        <f t="array" aca="1" ref="L348" ca="1">[1]!NOM_FEUILLE('Comext - EUROSTAT'!$A$1)</f>
        <v>Comext - EUROSTAT</v>
      </c>
      <c r="M348" s="766" t="str">
        <f>Etiquettes!$H$16</f>
        <v>Volume</v>
      </c>
      <c r="N348" s="768" t="str">
        <f t="shared" ref="N348:N411" si="15">_xlfn.CONCAT(I348,IF(OR(ISBLANK(C348),ISERROR(C348)),"",_xlfn.CONCAT(" = ",MROUND(C348,1)," ",E348," (",K348,")")))</f>
        <v>Exportations de Pastèques = 41 kt (Douanes - Eurostat)</v>
      </c>
      <c r="O348" s="766" t="str">
        <f>Etiquettes!$H$20</f>
        <v>Fiable</v>
      </c>
      <c r="P348" s="766" t="str">
        <f>Etiquettes!$H$21</f>
        <v>Données collectées</v>
      </c>
      <c r="Q348" s="766" t="str">
        <f>Etiquettes!$H$22</f>
        <v>Donnée collectée (valeur du flux ou coefficient)</v>
      </c>
      <c r="R348" s="120"/>
      <c r="S348" s="915"/>
    </row>
    <row r="349" spans="1:19">
      <c r="A349" s="116" t="str">
        <v>Autres melons</v>
      </c>
      <c r="B349" s="116" t="str">
        <f>Secteurs!$B$29</f>
        <v>Exportations</v>
      </c>
      <c r="C349" s="117">
        <f>SUMIFS('Prétraitement échanges'!$G:$G,'Prétraitement échanges'!$A:$A,A349)</f>
        <v>37.326619000000001</v>
      </c>
      <c r="E349" s="119" t="str">
        <f>Etiquettes!$C$10</f>
        <v>kt</v>
      </c>
      <c r="F349" s="767" t="str">
        <f>Etiquettes!$C$7</f>
        <v>Fruits et légumes (hors pommes de terre)</v>
      </c>
      <c r="G349" s="119">
        <f>Etiquettes!$I$9</f>
        <v>2019</v>
      </c>
      <c r="H349" s="767" t="str">
        <f>Etiquettes!$C$8</f>
        <v>France entière</v>
      </c>
      <c r="I349" s="767" t="str">
        <f t="shared" si="14"/>
        <v>Exportations de Autres melons</v>
      </c>
      <c r="K349" s="123" t="s">
        <v>2508</v>
      </c>
      <c r="L349" s="767" t="str" cm="1">
        <f t="array" aca="1" ref="L349" ca="1">[1]!NOM_FEUILLE('Comext - EUROSTAT'!$A$1)</f>
        <v>Comext - EUROSTAT</v>
      </c>
      <c r="M349" s="766" t="str">
        <f>Etiquettes!$H$16</f>
        <v>Volume</v>
      </c>
      <c r="N349" s="768" t="str">
        <f t="shared" si="15"/>
        <v>Exportations de Autres melons = 37 kt (Douanes - Eurostat)</v>
      </c>
      <c r="O349" s="766" t="str">
        <f>Etiquettes!$H$20</f>
        <v>Fiable</v>
      </c>
      <c r="P349" s="766" t="str">
        <f>Etiquettes!$H$21</f>
        <v>Données collectées</v>
      </c>
      <c r="Q349" s="766" t="str">
        <f>Etiquettes!$H$22</f>
        <v>Donnée collectée (valeur du flux ou coefficient)</v>
      </c>
      <c r="R349" s="120"/>
      <c r="S349" s="915"/>
    </row>
    <row r="350" spans="1:19">
      <c r="A350" s="116" t="str">
        <v>Papaye</v>
      </c>
      <c r="B350" s="116" t="str">
        <f>Secteurs!$B$29</f>
        <v>Exportations</v>
      </c>
      <c r="C350" s="117">
        <f>SUMIFS('Prétraitement échanges'!$G:$G,'Prétraitement échanges'!$A:$A,A350)</f>
        <v>0.36455900000000002</v>
      </c>
      <c r="E350" s="119" t="str">
        <f>Etiquettes!$C$10</f>
        <v>kt</v>
      </c>
      <c r="F350" s="767" t="str">
        <f>Etiquettes!$C$7</f>
        <v>Fruits et légumes (hors pommes de terre)</v>
      </c>
      <c r="G350" s="119">
        <f>Etiquettes!$I$9</f>
        <v>2019</v>
      </c>
      <c r="H350" s="767" t="str">
        <f>Etiquettes!$C$8</f>
        <v>France entière</v>
      </c>
      <c r="I350" s="767" t="str">
        <f t="shared" si="14"/>
        <v>Exportations de Papaye</v>
      </c>
      <c r="K350" s="123" t="s">
        <v>2508</v>
      </c>
      <c r="L350" s="767" t="str" cm="1">
        <f t="array" aca="1" ref="L350" ca="1">[1]!NOM_FEUILLE('Comext - EUROSTAT'!$A$1)</f>
        <v>Comext - EUROSTAT</v>
      </c>
      <c r="M350" s="766" t="str">
        <f>Etiquettes!$H$16</f>
        <v>Volume</v>
      </c>
      <c r="N350" s="768" t="str">
        <f t="shared" si="15"/>
        <v>Exportations de Papaye = 0 kt (Douanes - Eurostat)</v>
      </c>
      <c r="O350" s="766" t="str">
        <f>Etiquettes!$H$20</f>
        <v>Fiable</v>
      </c>
      <c r="P350" s="766" t="str">
        <f>Etiquettes!$H$21</f>
        <v>Données collectées</v>
      </c>
      <c r="Q350" s="766" t="str">
        <f>Etiquettes!$H$22</f>
        <v>Donnée collectée (valeur du flux ou coefficient)</v>
      </c>
      <c r="R350" s="120"/>
      <c r="S350" s="915"/>
    </row>
    <row r="351" spans="1:19">
      <c r="A351" s="116" t="str">
        <v>Pommes de table</v>
      </c>
      <c r="B351" s="116" t="str">
        <f>Secteurs!$B$29</f>
        <v>Exportations</v>
      </c>
      <c r="C351" s="117">
        <f>SUMIFS('Prétraitement échanges'!$G:$G,'Prétraitement échanges'!$A:$A,A351)</f>
        <v>381.35357200000004</v>
      </c>
      <c r="E351" s="119" t="str">
        <f>Etiquettes!$C$10</f>
        <v>kt</v>
      </c>
      <c r="F351" s="767" t="str">
        <f>Etiquettes!$C$7</f>
        <v>Fruits et légumes (hors pommes de terre)</v>
      </c>
      <c r="G351" s="119">
        <f>Etiquettes!$I$9</f>
        <v>2019</v>
      </c>
      <c r="H351" s="767" t="str">
        <f>Etiquettes!$C$8</f>
        <v>France entière</v>
      </c>
      <c r="I351" s="767" t="str">
        <f t="shared" si="14"/>
        <v>Exportations de Pommes de table</v>
      </c>
      <c r="K351" s="123" t="s">
        <v>2508</v>
      </c>
      <c r="L351" s="767" t="str" cm="1">
        <f t="array" aca="1" ref="L351" ca="1">[1]!NOM_FEUILLE('Comext - EUROSTAT'!$A$1)</f>
        <v>Comext - EUROSTAT</v>
      </c>
      <c r="M351" s="766" t="str">
        <f>Etiquettes!$H$16</f>
        <v>Volume</v>
      </c>
      <c r="N351" s="768" t="str">
        <f t="shared" si="15"/>
        <v>Exportations de Pommes de table = 381 kt (Douanes - Eurostat)</v>
      </c>
      <c r="O351" s="766" t="str">
        <f>Etiquettes!$H$20</f>
        <v>Fiable</v>
      </c>
      <c r="P351" s="766" t="str">
        <f>Etiquettes!$H$21</f>
        <v>Données collectées</v>
      </c>
      <c r="Q351" s="766" t="str">
        <f>Etiquettes!$H$22</f>
        <v>Donnée collectée (valeur du flux ou coefficient)</v>
      </c>
      <c r="R351" s="120"/>
      <c r="S351" s="915"/>
    </row>
    <row r="352" spans="1:19">
      <c r="A352" s="116" t="str">
        <v>Poires</v>
      </c>
      <c r="B352" s="116" t="str">
        <f>Secteurs!$B$29</f>
        <v>Exportations</v>
      </c>
      <c r="C352" s="117">
        <f>SUMIFS('Prétraitement échanges'!$G:$G,'Prétraitement échanges'!$A:$A,A352)</f>
        <v>10.076702000000001</v>
      </c>
      <c r="E352" s="119" t="str">
        <f>Etiquettes!$C$10</f>
        <v>kt</v>
      </c>
      <c r="F352" s="767" t="str">
        <f>Etiquettes!$C$7</f>
        <v>Fruits et légumes (hors pommes de terre)</v>
      </c>
      <c r="G352" s="119">
        <f>Etiquettes!$I$9</f>
        <v>2019</v>
      </c>
      <c r="H352" s="767" t="str">
        <f>Etiquettes!$C$8</f>
        <v>France entière</v>
      </c>
      <c r="I352" s="767" t="str">
        <f t="shared" si="14"/>
        <v>Exportations de Poires</v>
      </c>
      <c r="K352" s="123" t="s">
        <v>2508</v>
      </c>
      <c r="L352" s="767" t="str" cm="1">
        <f t="array" aca="1" ref="L352" ca="1">[1]!NOM_FEUILLE('Comext - EUROSTAT'!$A$1)</f>
        <v>Comext - EUROSTAT</v>
      </c>
      <c r="M352" s="766" t="str">
        <f>Etiquettes!$H$16</f>
        <v>Volume</v>
      </c>
      <c r="N352" s="768" t="str">
        <f t="shared" si="15"/>
        <v>Exportations de Poires = 10 kt (Douanes - Eurostat)</v>
      </c>
      <c r="O352" s="766" t="str">
        <f>Etiquettes!$H$20</f>
        <v>Fiable</v>
      </c>
      <c r="P352" s="766" t="str">
        <f>Etiquettes!$H$21</f>
        <v>Données collectées</v>
      </c>
      <c r="Q352" s="766" t="str">
        <f>Etiquettes!$H$22</f>
        <v>Donnée collectée (valeur du flux ou coefficient)</v>
      </c>
      <c r="R352" s="120"/>
      <c r="S352" s="915"/>
    </row>
    <row r="353" spans="1:19">
      <c r="A353" s="116" t="str">
        <v>Coings</v>
      </c>
      <c r="B353" s="116" t="str">
        <f>Secteurs!$B$29</f>
        <v>Exportations</v>
      </c>
      <c r="C353" s="117">
        <f>SUMIFS('Prétraitement échanges'!$G:$G,'Prétraitement échanges'!$A:$A,A353)</f>
        <v>0.35771700000000001</v>
      </c>
      <c r="E353" s="119" t="str">
        <f>Etiquettes!$C$10</f>
        <v>kt</v>
      </c>
      <c r="F353" s="767" t="str">
        <f>Etiquettes!$C$7</f>
        <v>Fruits et légumes (hors pommes de terre)</v>
      </c>
      <c r="G353" s="119">
        <f>Etiquettes!$I$9</f>
        <v>2019</v>
      </c>
      <c r="H353" s="767" t="str">
        <f>Etiquettes!$C$8</f>
        <v>France entière</v>
      </c>
      <c r="I353" s="767" t="str">
        <f t="shared" si="14"/>
        <v>Exportations de Coings</v>
      </c>
      <c r="K353" s="123" t="s">
        <v>2508</v>
      </c>
      <c r="L353" s="767" t="str" cm="1">
        <f t="array" aca="1" ref="L353" ca="1">[1]!NOM_FEUILLE('Comext - EUROSTAT'!$A$1)</f>
        <v>Comext - EUROSTAT</v>
      </c>
      <c r="M353" s="766" t="str">
        <f>Etiquettes!$H$16</f>
        <v>Volume</v>
      </c>
      <c r="N353" s="768" t="str">
        <f t="shared" si="15"/>
        <v>Exportations de Coings = 0 kt (Douanes - Eurostat)</v>
      </c>
      <c r="O353" s="766" t="str">
        <f>Etiquettes!$H$20</f>
        <v>Fiable</v>
      </c>
      <c r="P353" s="766" t="str">
        <f>Etiquettes!$H$21</f>
        <v>Données collectées</v>
      </c>
      <c r="Q353" s="766" t="str">
        <f>Etiquettes!$H$22</f>
        <v>Donnée collectée (valeur du flux ou coefficient)</v>
      </c>
      <c r="R353" s="123"/>
      <c r="S353" s="915"/>
    </row>
    <row r="354" spans="1:19">
      <c r="A354" s="116" t="str">
        <v>Abricots</v>
      </c>
      <c r="B354" s="116" t="str">
        <f>Secteurs!$B$29</f>
        <v>Exportations</v>
      </c>
      <c r="C354" s="117">
        <f>SUMIFS('Prétraitement échanges'!$G:$G,'Prétraitement échanges'!$A:$A,A354)</f>
        <v>21.797836</v>
      </c>
      <c r="E354" s="119" t="str">
        <f>Etiquettes!$C$10</f>
        <v>kt</v>
      </c>
      <c r="F354" s="767" t="str">
        <f>Etiquettes!$C$7</f>
        <v>Fruits et légumes (hors pommes de terre)</v>
      </c>
      <c r="G354" s="119">
        <f>Etiquettes!$I$9</f>
        <v>2019</v>
      </c>
      <c r="H354" s="767" t="str">
        <f>Etiquettes!$C$8</f>
        <v>France entière</v>
      </c>
      <c r="I354" s="767" t="str">
        <f t="shared" si="14"/>
        <v>Exportations de Abricots</v>
      </c>
      <c r="K354" s="123" t="s">
        <v>2508</v>
      </c>
      <c r="L354" s="767" t="str" cm="1">
        <f t="array" aca="1" ref="L354" ca="1">[1]!NOM_FEUILLE('Comext - EUROSTAT'!$A$1)</f>
        <v>Comext - EUROSTAT</v>
      </c>
      <c r="M354" s="766" t="str">
        <f>Etiquettes!$H$16</f>
        <v>Volume</v>
      </c>
      <c r="N354" s="768" t="str">
        <f t="shared" si="15"/>
        <v>Exportations de Abricots = 22 kt (Douanes - Eurostat)</v>
      </c>
      <c r="O354" s="766" t="str">
        <f>Etiquettes!$H$20</f>
        <v>Fiable</v>
      </c>
      <c r="P354" s="766" t="str">
        <f>Etiquettes!$H$21</f>
        <v>Données collectées</v>
      </c>
      <c r="Q354" s="766" t="str">
        <f>Etiquettes!$H$22</f>
        <v>Donnée collectée (valeur du flux ou coefficient)</v>
      </c>
      <c r="R354" s="120"/>
      <c r="S354" s="915"/>
    </row>
    <row r="355" spans="1:19">
      <c r="A355" s="116" t="str">
        <v>Cerises</v>
      </c>
      <c r="B355" s="116" t="str">
        <f>Secteurs!$B$29</f>
        <v>Exportations</v>
      </c>
      <c r="C355" s="117">
        <f>SUMIFS('Prétraitement échanges'!$G:$G,'Prétraitement échanges'!$A:$A,A355)</f>
        <v>2.9149189999999998</v>
      </c>
      <c r="E355" s="119" t="str">
        <f>Etiquettes!$C$10</f>
        <v>kt</v>
      </c>
      <c r="F355" s="767" t="str">
        <f>Etiquettes!$C$7</f>
        <v>Fruits et légumes (hors pommes de terre)</v>
      </c>
      <c r="G355" s="119">
        <f>Etiquettes!$I$9</f>
        <v>2019</v>
      </c>
      <c r="H355" s="767" t="str">
        <f>Etiquettes!$C$8</f>
        <v>France entière</v>
      </c>
      <c r="I355" s="767" t="str">
        <f t="shared" si="14"/>
        <v>Exportations de Cerises</v>
      </c>
      <c r="K355" s="123" t="s">
        <v>2508</v>
      </c>
      <c r="L355" s="767" t="str" cm="1">
        <f t="array" aca="1" ref="L355" ca="1">[1]!NOM_FEUILLE('Comext - EUROSTAT'!$A$1)</f>
        <v>Comext - EUROSTAT</v>
      </c>
      <c r="M355" s="766" t="str">
        <f>Etiquettes!$H$16</f>
        <v>Volume</v>
      </c>
      <c r="N355" s="768" t="str">
        <f t="shared" si="15"/>
        <v>Exportations de Cerises = 3 kt (Douanes - Eurostat)</v>
      </c>
      <c r="O355" s="766" t="str">
        <f>Etiquettes!$H$20</f>
        <v>Fiable</v>
      </c>
      <c r="P355" s="766" t="str">
        <f>Etiquettes!$H$21</f>
        <v>Données collectées</v>
      </c>
      <c r="Q355" s="766" t="str">
        <f>Etiquettes!$H$22</f>
        <v>Donnée collectée (valeur du flux ou coefficient)</v>
      </c>
      <c r="R355" s="120"/>
      <c r="S355" s="915"/>
    </row>
    <row r="356" spans="1:19">
      <c r="A356" s="116" t="str">
        <v>Nectarines et brugnons</v>
      </c>
      <c r="B356" s="116" t="str">
        <f>Secteurs!$B$29</f>
        <v>Exportations</v>
      </c>
      <c r="C356" s="117">
        <f>SUMIFS('Prétraitement échanges'!$G:$G,'Prétraitement échanges'!$A:$A,A356)</f>
        <v>16.662789</v>
      </c>
      <c r="E356" s="119" t="str">
        <f>Etiquettes!$C$10</f>
        <v>kt</v>
      </c>
      <c r="F356" s="767" t="str">
        <f>Etiquettes!$C$7</f>
        <v>Fruits et légumes (hors pommes de terre)</v>
      </c>
      <c r="G356" s="119">
        <f>Etiquettes!$I$9</f>
        <v>2019</v>
      </c>
      <c r="H356" s="767" t="str">
        <f>Etiquettes!$C$8</f>
        <v>France entière</v>
      </c>
      <c r="I356" s="767" t="str">
        <f t="shared" si="14"/>
        <v>Exportations de Nectarines et brugnons</v>
      </c>
      <c r="K356" s="123" t="s">
        <v>2508</v>
      </c>
      <c r="L356" s="767" t="str" cm="1">
        <f t="array" aca="1" ref="L356" ca="1">[1]!NOM_FEUILLE('Comext - EUROSTAT'!$A$1)</f>
        <v>Comext - EUROSTAT</v>
      </c>
      <c r="M356" s="766" t="str">
        <f>Etiquettes!$H$16</f>
        <v>Volume</v>
      </c>
      <c r="N356" s="768" t="str">
        <f t="shared" si="15"/>
        <v>Exportations de Nectarines et brugnons = 17 kt (Douanes - Eurostat)</v>
      </c>
      <c r="O356" s="766" t="str">
        <f>Etiquettes!$H$20</f>
        <v>Fiable</v>
      </c>
      <c r="P356" s="766" t="str">
        <f>Etiquettes!$H$21</f>
        <v>Données collectées</v>
      </c>
      <c r="Q356" s="766" t="str">
        <f>Etiquettes!$H$22</f>
        <v>Donnée collectée (valeur du flux ou coefficient)</v>
      </c>
      <c r="R356" s="120"/>
      <c r="S356" s="915"/>
    </row>
    <row r="357" spans="1:19">
      <c r="A357" s="116" t="str">
        <v>Pêches</v>
      </c>
      <c r="B357" s="116" t="str">
        <f>Secteurs!$B$29</f>
        <v>Exportations</v>
      </c>
      <c r="C357" s="117">
        <f>SUMIFS('Prétraitement échanges'!$G:$G,'Prétraitement échanges'!$A:$A,A357)</f>
        <v>12.895242999999999</v>
      </c>
      <c r="E357" s="119" t="str">
        <f>Etiquettes!$C$10</f>
        <v>kt</v>
      </c>
      <c r="F357" s="767" t="str">
        <f>Etiquettes!$C$7</f>
        <v>Fruits et légumes (hors pommes de terre)</v>
      </c>
      <c r="G357" s="119">
        <f>Etiquettes!$I$9</f>
        <v>2019</v>
      </c>
      <c r="H357" s="767" t="str">
        <f>Etiquettes!$C$8</f>
        <v>France entière</v>
      </c>
      <c r="I357" s="767" t="str">
        <f t="shared" si="14"/>
        <v>Exportations de Pêches</v>
      </c>
      <c r="K357" s="123" t="s">
        <v>2508</v>
      </c>
      <c r="L357" s="767" t="str" cm="1">
        <f t="array" aca="1" ref="L357" ca="1">[1]!NOM_FEUILLE('Comext - EUROSTAT'!$A$1)</f>
        <v>Comext - EUROSTAT</v>
      </c>
      <c r="M357" s="766" t="str">
        <f>Etiquettes!$H$16</f>
        <v>Volume</v>
      </c>
      <c r="N357" s="768" t="str">
        <f t="shared" si="15"/>
        <v>Exportations de Pêches = 13 kt (Douanes - Eurostat)</v>
      </c>
      <c r="O357" s="766" t="str">
        <f>Etiquettes!$H$20</f>
        <v>Fiable</v>
      </c>
      <c r="P357" s="766" t="str">
        <f>Etiquettes!$H$21</f>
        <v>Données collectées</v>
      </c>
      <c r="Q357" s="766" t="str">
        <f>Etiquettes!$H$22</f>
        <v>Donnée collectée (valeur du flux ou coefficient)</v>
      </c>
      <c r="R357" s="120"/>
      <c r="S357" s="915"/>
    </row>
    <row r="358" spans="1:19">
      <c r="A358" s="116" t="str">
        <v>Prunes</v>
      </c>
      <c r="B358" s="116" t="str">
        <f>Secteurs!$B$29</f>
        <v>Exportations</v>
      </c>
      <c r="C358" s="117">
        <f>SUMIFS('Prétraitement échanges'!$G:$G,'Prétraitement échanges'!$A:$A,A358)</f>
        <v>9.8151969999999995</v>
      </c>
      <c r="E358" s="119" t="str">
        <f>Etiquettes!$C$10</f>
        <v>kt</v>
      </c>
      <c r="F358" s="767" t="str">
        <f>Etiquettes!$C$7</f>
        <v>Fruits et légumes (hors pommes de terre)</v>
      </c>
      <c r="G358" s="119">
        <f>Etiquettes!$I$9</f>
        <v>2019</v>
      </c>
      <c r="H358" s="767" t="str">
        <f>Etiquettes!$C$8</f>
        <v>France entière</v>
      </c>
      <c r="I358" s="767" t="str">
        <f t="shared" si="14"/>
        <v>Exportations de Prunes</v>
      </c>
      <c r="K358" s="123" t="s">
        <v>2508</v>
      </c>
      <c r="L358" s="767" t="str" cm="1">
        <f t="array" aca="1" ref="L358" ca="1">[1]!NOM_FEUILLE('Comext - EUROSTAT'!$A$1)</f>
        <v>Comext - EUROSTAT</v>
      </c>
      <c r="M358" s="766" t="str">
        <f>Etiquettes!$H$16</f>
        <v>Volume</v>
      </c>
      <c r="N358" s="768" t="str">
        <f t="shared" si="15"/>
        <v>Exportations de Prunes = 10 kt (Douanes - Eurostat)</v>
      </c>
      <c r="O358" s="766" t="str">
        <f>Etiquettes!$H$20</f>
        <v>Fiable</v>
      </c>
      <c r="P358" s="766" t="str">
        <f>Etiquettes!$H$21</f>
        <v>Données collectées</v>
      </c>
      <c r="Q358" s="766" t="str">
        <f>Etiquettes!$H$22</f>
        <v>Donnée collectée (valeur du flux ou coefficient)</v>
      </c>
      <c r="R358" s="120"/>
      <c r="S358" s="915"/>
    </row>
    <row r="359" spans="1:19">
      <c r="A359" s="116" t="str">
        <v>Prunelles</v>
      </c>
      <c r="B359" s="116" t="str">
        <f>Secteurs!$B$29</f>
        <v>Exportations</v>
      </c>
      <c r="C359" s="117">
        <f>SUMIFS('Prétraitement échanges'!$G:$G,'Prétraitement échanges'!$A:$A,A359)</f>
        <v>5.646E-3</v>
      </c>
      <c r="E359" s="119" t="str">
        <f>Etiquettes!$C$10</f>
        <v>kt</v>
      </c>
      <c r="F359" s="767" t="str">
        <f>Etiquettes!$C$7</f>
        <v>Fruits et légumes (hors pommes de terre)</v>
      </c>
      <c r="G359" s="119">
        <f>Etiquettes!$I$9</f>
        <v>2019</v>
      </c>
      <c r="H359" s="767" t="str">
        <f>Etiquettes!$C$8</f>
        <v>France entière</v>
      </c>
      <c r="I359" s="767" t="str">
        <f t="shared" si="14"/>
        <v>Exportations de Prunelles</v>
      </c>
      <c r="K359" s="123" t="s">
        <v>2508</v>
      </c>
      <c r="L359" s="767" t="str" cm="1">
        <f t="array" aca="1" ref="L359" ca="1">[1]!NOM_FEUILLE('Comext - EUROSTAT'!$A$1)</f>
        <v>Comext - EUROSTAT</v>
      </c>
      <c r="M359" s="766" t="str">
        <f>Etiquettes!$H$16</f>
        <v>Volume</v>
      </c>
      <c r="N359" s="768" t="str">
        <f t="shared" si="15"/>
        <v>Exportations de Prunelles = 0 kt (Douanes - Eurostat)</v>
      </c>
      <c r="O359" s="766" t="str">
        <f>Etiquettes!$H$20</f>
        <v>Fiable</v>
      </c>
      <c r="P359" s="766" t="str">
        <f>Etiquettes!$H$21</f>
        <v>Données collectées</v>
      </c>
      <c r="Q359" s="766" t="str">
        <f>Etiquettes!$H$22</f>
        <v>Donnée collectée (valeur du flux ou coefficient)</v>
      </c>
      <c r="R359" s="120"/>
      <c r="S359" s="915"/>
    </row>
    <row r="360" spans="1:19">
      <c r="A360" s="116" t="str">
        <v>Fraises</v>
      </c>
      <c r="B360" s="116" t="str">
        <f>Secteurs!$B$29</f>
        <v>Exportations</v>
      </c>
      <c r="C360" s="117">
        <f>SUMIFS('Prétraitement échanges'!$G:$G,'Prétraitement échanges'!$A:$A,A360)</f>
        <v>8.7334490000000002</v>
      </c>
      <c r="E360" s="119" t="str">
        <f>Etiquettes!$C$10</f>
        <v>kt</v>
      </c>
      <c r="F360" s="767" t="str">
        <f>Etiquettes!$C$7</f>
        <v>Fruits et légumes (hors pommes de terre)</v>
      </c>
      <c r="G360" s="119">
        <f>Etiquettes!$I$9</f>
        <v>2019</v>
      </c>
      <c r="H360" s="767" t="str">
        <f>Etiquettes!$C$8</f>
        <v>France entière</v>
      </c>
      <c r="I360" s="767" t="str">
        <f t="shared" si="14"/>
        <v>Exportations de Fraises</v>
      </c>
      <c r="K360" s="123" t="s">
        <v>2508</v>
      </c>
      <c r="L360" s="767" t="str" cm="1">
        <f t="array" aca="1" ref="L360" ca="1">[1]!NOM_FEUILLE('Comext - EUROSTAT'!$A$1)</f>
        <v>Comext - EUROSTAT</v>
      </c>
      <c r="M360" s="766" t="str">
        <f>Etiquettes!$H$16</f>
        <v>Volume</v>
      </c>
      <c r="N360" s="768" t="str">
        <f t="shared" si="15"/>
        <v>Exportations de Fraises = 9 kt (Douanes - Eurostat)</v>
      </c>
      <c r="O360" s="766" t="str">
        <f>Etiquettes!$H$20</f>
        <v>Fiable</v>
      </c>
      <c r="P360" s="766" t="str">
        <f>Etiquettes!$H$21</f>
        <v>Données collectées</v>
      </c>
      <c r="Q360" s="766" t="str">
        <f>Etiquettes!$H$22</f>
        <v>Donnée collectée (valeur du flux ou coefficient)</v>
      </c>
      <c r="R360" s="120"/>
      <c r="S360" s="915"/>
    </row>
    <row r="361" spans="1:19">
      <c r="A361" s="116" t="str">
        <v>Framboises</v>
      </c>
      <c r="B361" s="116" t="str">
        <f>Secteurs!$B$29</f>
        <v>Exportations</v>
      </c>
      <c r="C361" s="117">
        <f>SUMIFS('Prétraitement échanges'!$G:$G,'Prétraitement échanges'!$A:$A,A361)</f>
        <v>3.2905910000000005</v>
      </c>
      <c r="E361" s="119" t="str">
        <f>Etiquettes!$C$10</f>
        <v>kt</v>
      </c>
      <c r="F361" s="767" t="str">
        <f>Etiquettes!$C$7</f>
        <v>Fruits et légumes (hors pommes de terre)</v>
      </c>
      <c r="G361" s="119">
        <f>Etiquettes!$I$9</f>
        <v>2019</v>
      </c>
      <c r="H361" s="767" t="str">
        <f>Etiquettes!$C$8</f>
        <v>France entière</v>
      </c>
      <c r="I361" s="767" t="str">
        <f t="shared" si="14"/>
        <v>Exportations de Framboises</v>
      </c>
      <c r="K361" s="123" t="s">
        <v>2508</v>
      </c>
      <c r="L361" s="767" t="str" cm="1">
        <f t="array" aca="1" ref="L361" ca="1">[1]!NOM_FEUILLE('Comext - EUROSTAT'!$A$1)</f>
        <v>Comext - EUROSTAT</v>
      </c>
      <c r="M361" s="766" t="str">
        <f>Etiquettes!$H$16</f>
        <v>Volume</v>
      </c>
      <c r="N361" s="768" t="str">
        <f t="shared" si="15"/>
        <v>Exportations de Framboises = 3 kt (Douanes - Eurostat)</v>
      </c>
      <c r="O361" s="766" t="str">
        <f>Etiquettes!$H$20</f>
        <v>Fiable</v>
      </c>
      <c r="P361" s="766" t="str">
        <f>Etiquettes!$H$21</f>
        <v>Données collectées</v>
      </c>
      <c r="Q361" s="766" t="str">
        <f>Etiquettes!$H$22</f>
        <v>Donnée collectée (valeur du flux ou coefficient)</v>
      </c>
      <c r="R361" s="120"/>
      <c r="S361" s="915"/>
    </row>
    <row r="362" spans="1:19">
      <c r="A362" s="116" t="str">
        <v>Cassis et myrtilles</v>
      </c>
      <c r="B362" s="116" t="str">
        <f>Secteurs!$B$29</f>
        <v>Exportations</v>
      </c>
      <c r="C362" s="117">
        <f>SUMIFS('Prétraitement échanges'!$G:$G,'Prétraitement échanges'!$A:$A,A362)</f>
        <v>4.7190120000000002</v>
      </c>
      <c r="E362" s="119" t="str">
        <f>Etiquettes!$C$10</f>
        <v>kt</v>
      </c>
      <c r="F362" s="767" t="str">
        <f>Etiquettes!$C$7</f>
        <v>Fruits et légumes (hors pommes de terre)</v>
      </c>
      <c r="G362" s="119">
        <f>Etiquettes!$I$9</f>
        <v>2019</v>
      </c>
      <c r="H362" s="767" t="str">
        <f>Etiquettes!$C$8</f>
        <v>France entière</v>
      </c>
      <c r="I362" s="767" t="str">
        <f t="shared" si="14"/>
        <v>Exportations de Cassis et myrtilles</v>
      </c>
      <c r="K362" s="123" t="s">
        <v>2508</v>
      </c>
      <c r="L362" s="767" t="str" cm="1">
        <f t="array" aca="1" ref="L362" ca="1">[1]!NOM_FEUILLE('Comext - EUROSTAT'!$A$1)</f>
        <v>Comext - EUROSTAT</v>
      </c>
      <c r="M362" s="766" t="str">
        <f>Etiquettes!$H$16</f>
        <v>Volume</v>
      </c>
      <c r="N362" s="768" t="str">
        <f t="shared" si="15"/>
        <v>Exportations de Cassis et myrtilles = 5 kt (Douanes - Eurostat)</v>
      </c>
      <c r="O362" s="766" t="str">
        <f>Etiquettes!$H$20</f>
        <v>Fiable</v>
      </c>
      <c r="P362" s="766" t="str">
        <f>Etiquettes!$H$21</f>
        <v>Données collectées</v>
      </c>
      <c r="Q362" s="766" t="str">
        <f>Etiquettes!$H$22</f>
        <v>Donnée collectée (valeur du flux ou coefficient)</v>
      </c>
      <c r="R362" s="120"/>
      <c r="S362" s="915"/>
    </row>
    <row r="363" spans="1:19">
      <c r="A363" s="116" t="str">
        <v>Groseilles</v>
      </c>
      <c r="B363" s="116" t="str">
        <f>Secteurs!$B$29</f>
        <v>Exportations</v>
      </c>
      <c r="C363" s="117">
        <f>SUMIFS('Prétraitement échanges'!$G:$G,'Prétraitement échanges'!$A:$A,A363)</f>
        <v>5.5205999999999991E-2</v>
      </c>
      <c r="E363" s="119" t="str">
        <f>Etiquettes!$C$10</f>
        <v>kt</v>
      </c>
      <c r="F363" s="767" t="str">
        <f>Etiquettes!$C$7</f>
        <v>Fruits et légumes (hors pommes de terre)</v>
      </c>
      <c r="G363" s="119">
        <f>Etiquettes!$I$9</f>
        <v>2019</v>
      </c>
      <c r="H363" s="767" t="str">
        <f>Etiquettes!$C$8</f>
        <v>France entière</v>
      </c>
      <c r="I363" s="767" t="str">
        <f t="shared" si="14"/>
        <v>Exportations de Groseilles</v>
      </c>
      <c r="K363" s="123" t="s">
        <v>2508</v>
      </c>
      <c r="L363" s="767" t="str" cm="1">
        <f t="array" aca="1" ref="L363" ca="1">[1]!NOM_FEUILLE('Comext - EUROSTAT'!$A$1)</f>
        <v>Comext - EUROSTAT</v>
      </c>
      <c r="M363" s="766" t="str">
        <f>Etiquettes!$H$16</f>
        <v>Volume</v>
      </c>
      <c r="N363" s="768" t="str">
        <f t="shared" si="15"/>
        <v>Exportations de Groseilles = 0 kt (Douanes - Eurostat)</v>
      </c>
      <c r="O363" s="766" t="str">
        <f>Etiquettes!$H$20</f>
        <v>Fiable</v>
      </c>
      <c r="P363" s="766" t="str">
        <f>Etiquettes!$H$21</f>
        <v>Données collectées</v>
      </c>
      <c r="Q363" s="766" t="str">
        <f>Etiquettes!$H$22</f>
        <v>Donnée collectée (valeur du flux ou coefficient)</v>
      </c>
      <c r="R363" s="120"/>
      <c r="S363" s="915"/>
    </row>
    <row r="364" spans="1:19">
      <c r="A364" s="116" t="str">
        <v>Kiwis</v>
      </c>
      <c r="B364" s="116" t="str">
        <f>Secteurs!$B$29</f>
        <v>Exportations</v>
      </c>
      <c r="C364" s="117">
        <f>SUMIFS('Prétraitement échanges'!$G:$G,'Prétraitement échanges'!$A:$A,A364)</f>
        <v>11.073953999999999</v>
      </c>
      <c r="E364" s="119" t="str">
        <f>Etiquettes!$C$10</f>
        <v>kt</v>
      </c>
      <c r="F364" s="767" t="str">
        <f>Etiquettes!$C$7</f>
        <v>Fruits et légumes (hors pommes de terre)</v>
      </c>
      <c r="G364" s="119">
        <f>Etiquettes!$I$9</f>
        <v>2019</v>
      </c>
      <c r="H364" s="767" t="str">
        <f>Etiquettes!$C$8</f>
        <v>France entière</v>
      </c>
      <c r="I364" s="767" t="str">
        <f t="shared" si="14"/>
        <v>Exportations de Kiwis</v>
      </c>
      <c r="K364" s="123" t="s">
        <v>2508</v>
      </c>
      <c r="L364" s="767" t="str" cm="1">
        <f t="array" aca="1" ref="L364" ca="1">[1]!NOM_FEUILLE('Comext - EUROSTAT'!$A$1)</f>
        <v>Comext - EUROSTAT</v>
      </c>
      <c r="M364" s="766" t="str">
        <f>Etiquettes!$H$16</f>
        <v>Volume</v>
      </c>
      <c r="N364" s="768" t="str">
        <f t="shared" si="15"/>
        <v>Exportations de Kiwis = 11 kt (Douanes - Eurostat)</v>
      </c>
      <c r="O364" s="766" t="str">
        <f>Etiquettes!$H$20</f>
        <v>Fiable</v>
      </c>
      <c r="P364" s="766" t="str">
        <f>Etiquettes!$H$21</f>
        <v>Données collectées</v>
      </c>
      <c r="Q364" s="766" t="str">
        <f>Etiquettes!$H$22</f>
        <v>Donnée collectée (valeur du flux ou coefficient)</v>
      </c>
      <c r="R364" s="120"/>
      <c r="S364" s="915"/>
    </row>
    <row r="365" spans="1:19">
      <c r="A365" s="116" t="str">
        <v>Kakis</v>
      </c>
      <c r="B365" s="116" t="str">
        <f>Secteurs!$B$29</f>
        <v>Exportations</v>
      </c>
      <c r="C365" s="117">
        <f>SUMIFS('Prétraitement échanges'!$G:$G,'Prétraitement échanges'!$A:$A,A365)</f>
        <v>4.5798899999999998</v>
      </c>
      <c r="E365" s="119" t="str">
        <f>Etiquettes!$C$10</f>
        <v>kt</v>
      </c>
      <c r="F365" s="767" t="str">
        <f>Etiquettes!$C$7</f>
        <v>Fruits et légumes (hors pommes de terre)</v>
      </c>
      <c r="G365" s="119">
        <f>Etiquettes!$I$9</f>
        <v>2019</v>
      </c>
      <c r="H365" s="767" t="str">
        <f>Etiquettes!$C$8</f>
        <v>France entière</v>
      </c>
      <c r="I365" s="767" t="str">
        <f t="shared" si="14"/>
        <v>Exportations de Kakis</v>
      </c>
      <c r="K365" s="123" t="s">
        <v>2508</v>
      </c>
      <c r="L365" s="767" t="str" cm="1">
        <f t="array" aca="1" ref="L365" ca="1">[1]!NOM_FEUILLE('Comext - EUROSTAT'!$A$1)</f>
        <v>Comext - EUROSTAT</v>
      </c>
      <c r="M365" s="766" t="str">
        <f>Etiquettes!$H$16</f>
        <v>Volume</v>
      </c>
      <c r="N365" s="768" t="str">
        <f t="shared" si="15"/>
        <v>Exportations de Kakis = 5 kt (Douanes - Eurostat)</v>
      </c>
      <c r="O365" s="766" t="str">
        <f>Etiquettes!$H$20</f>
        <v>Fiable</v>
      </c>
      <c r="P365" s="766" t="str">
        <f>Etiquettes!$H$21</f>
        <v>Données collectées</v>
      </c>
      <c r="Q365" s="766" t="str">
        <f>Etiquettes!$H$22</f>
        <v>Donnée collectée (valeur du flux ou coefficient)</v>
      </c>
      <c r="R365" s="120"/>
      <c r="S365" s="915"/>
    </row>
    <row r="366" spans="1:19">
      <c r="A366" s="116" t="str">
        <v>Autres fruits tropicaux et subtropicaux, n.c.a</v>
      </c>
      <c r="B366" s="116" t="str">
        <f>Secteurs!$B$29</f>
        <v>Exportations</v>
      </c>
      <c r="C366" s="117">
        <f>SUMIFS('Prétraitement échanges'!$G:$G,'Prétraitement échanges'!$A:$A,A366)</f>
        <v>4.4112349999999996</v>
      </c>
      <c r="E366" s="119" t="str">
        <f>Etiquettes!$C$10</f>
        <v>kt</v>
      </c>
      <c r="F366" s="767" t="str">
        <f>Etiquettes!$C$7</f>
        <v>Fruits et légumes (hors pommes de terre)</v>
      </c>
      <c r="G366" s="119">
        <f>Etiquettes!$I$9</f>
        <v>2019</v>
      </c>
      <c r="H366" s="767" t="str">
        <f>Etiquettes!$C$8</f>
        <v>France entière</v>
      </c>
      <c r="I366" s="767" t="str">
        <f t="shared" si="14"/>
        <v>Exportations de Autres fruits tropicaux et subtropicaux, n.c.a</v>
      </c>
      <c r="K366" s="123" t="s">
        <v>2508</v>
      </c>
      <c r="L366" s="767" t="str" cm="1">
        <f t="array" aca="1" ref="L366" ca="1">[1]!NOM_FEUILLE('Comext - EUROSTAT'!$A$1)</f>
        <v>Comext - EUROSTAT</v>
      </c>
      <c r="M366" s="766" t="str">
        <f>Etiquettes!$H$16</f>
        <v>Volume</v>
      </c>
      <c r="N366" s="768" t="str">
        <f t="shared" si="15"/>
        <v>Exportations de Autres fruits tropicaux et subtropicaux, n.c.a = 4 kt (Douanes - Eurostat)</v>
      </c>
      <c r="O366" s="766" t="str">
        <f>Etiquettes!$H$20</f>
        <v>Fiable</v>
      </c>
      <c r="P366" s="766" t="str">
        <f>Etiquettes!$H$21</f>
        <v>Données collectées</v>
      </c>
      <c r="Q366" s="766" t="str">
        <f>Etiquettes!$H$22</f>
        <v>Donnée collectée (valeur du flux ou coefficient)</v>
      </c>
      <c r="R366" s="120"/>
      <c r="S366" s="915"/>
    </row>
    <row r="367" spans="1:19">
      <c r="A367" s="116" t="str">
        <f>'Prétraitement échanges'!$A$241</f>
        <v>Arachides</v>
      </c>
      <c r="B367" s="116" t="str">
        <f>Secteurs!$B$29</f>
        <v>Exportations</v>
      </c>
      <c r="C367" s="117">
        <f>SUMIFS('Prétraitement échanges'!$G:$G,'Prétraitement échanges'!$A:$A,A367)</f>
        <v>0.19524199999999997</v>
      </c>
      <c r="E367" s="119" t="str">
        <f>Etiquettes!$C$10</f>
        <v>kt</v>
      </c>
      <c r="F367" s="767" t="str">
        <f>Etiquettes!$C$7</f>
        <v>Fruits et légumes (hors pommes de terre)</v>
      </c>
      <c r="G367" s="119">
        <f>Etiquettes!$I$9</f>
        <v>2019</v>
      </c>
      <c r="H367" s="767" t="str">
        <f>Etiquettes!$C$8</f>
        <v>France entière</v>
      </c>
      <c r="I367" s="767" t="str">
        <f t="shared" si="14"/>
        <v>Exportations de Arachides</v>
      </c>
      <c r="K367" s="123" t="s">
        <v>2508</v>
      </c>
      <c r="L367" s="767" t="str" cm="1">
        <f t="array" aca="1" ref="L367" ca="1">[1]!NOM_FEUILLE('Comext - EUROSTAT'!$A$1)</f>
        <v>Comext - EUROSTAT</v>
      </c>
      <c r="M367" s="766" t="str">
        <f>Etiquettes!$H$16</f>
        <v>Volume</v>
      </c>
      <c r="N367" s="768" t="str">
        <f t="shared" si="15"/>
        <v>Exportations de Arachides = 0 kt (Douanes - Eurostat)</v>
      </c>
      <c r="O367" s="766" t="str">
        <f>Etiquettes!$H$20</f>
        <v>Fiable</v>
      </c>
      <c r="P367" s="766" t="str">
        <f>Etiquettes!$H$21</f>
        <v>Données collectées</v>
      </c>
      <c r="Q367" s="766" t="str">
        <f>Etiquettes!$H$22</f>
        <v>Donnée collectée (valeur du flux ou coefficient)</v>
      </c>
      <c r="R367" s="120"/>
      <c r="S367" s="915"/>
    </row>
    <row r="368" spans="1:19">
      <c r="A368" s="116" t="str" cm="1">
        <f t="array" ref="A368:A373">'Prétraitement échanges'!$A$368:$A$373</f>
        <v>Endives</v>
      </c>
      <c r="B368" s="116" t="str">
        <f>Secteurs!$B$29</f>
        <v>Exportations</v>
      </c>
      <c r="C368" s="117">
        <f>SUMIFS('Prétraitement échanges'!$G:$G,'Prétraitement échanges'!$A:$A,A368)</f>
        <v>0</v>
      </c>
      <c r="E368" s="119" t="str">
        <f>Etiquettes!$C$10</f>
        <v>kt</v>
      </c>
      <c r="F368" s="767" t="str">
        <f>Etiquettes!$C$7</f>
        <v>Fruits et légumes (hors pommes de terre)</v>
      </c>
      <c r="G368" s="119">
        <f>Etiquettes!$I$9</f>
        <v>2019</v>
      </c>
      <c r="H368" s="767" t="str">
        <f>Etiquettes!$C$8</f>
        <v>France entière</v>
      </c>
      <c r="I368" s="767" t="str">
        <f t="shared" si="14"/>
        <v>Exportations de Endives</v>
      </c>
      <c r="J368" s="767" t="s">
        <v>2515</v>
      </c>
      <c r="K368" s="123" t="s">
        <v>2508</v>
      </c>
      <c r="L368" s="767" t="str" cm="1">
        <f t="array" aca="1" ref="L368" ca="1">[1]!NOM_FEUILLE('Comext - EUROSTAT'!$A$1)</f>
        <v>Comext - EUROSTAT</v>
      </c>
      <c r="M368" s="766" t="str">
        <f>Etiquettes!$H$16</f>
        <v>Volume</v>
      </c>
      <c r="N368" s="768" t="str">
        <f t="shared" si="15"/>
        <v>Exportations de Endives = 0 kt (Douanes - Eurostat)</v>
      </c>
      <c r="O368" s="766" t="str">
        <f>Etiquettes!$H$20</f>
        <v>Fiable</v>
      </c>
      <c r="P368" s="766" t="str">
        <f>Etiquettes!$H$21</f>
        <v>Données collectées</v>
      </c>
      <c r="Q368" s="766" t="str">
        <f>Etiquettes!$H$22</f>
        <v>Donnée collectée (valeur du flux ou coefficient)</v>
      </c>
      <c r="R368" s="120"/>
      <c r="S368" s="915"/>
    </row>
    <row r="369" spans="1:19">
      <c r="A369" s="116" t="str">
        <v>Brèdes</v>
      </c>
      <c r="B369" s="116" t="str">
        <f>Secteurs!$B$29</f>
        <v>Exportations</v>
      </c>
      <c r="C369" s="117">
        <f>SUMIFS('Prétraitement échanges'!$G:$G,'Prétraitement échanges'!$A:$A,A369)</f>
        <v>0</v>
      </c>
      <c r="E369" s="119" t="str">
        <f>Etiquettes!$C$10</f>
        <v>kt</v>
      </c>
      <c r="F369" s="767" t="str">
        <f>Etiquettes!$C$7</f>
        <v>Fruits et légumes (hors pommes de terre)</v>
      </c>
      <c r="G369" s="119">
        <f>Etiquettes!$I$9</f>
        <v>2019</v>
      </c>
      <c r="H369" s="767" t="str">
        <f>Etiquettes!$C$8</f>
        <v>France entière</v>
      </c>
      <c r="I369" s="767" t="str">
        <f t="shared" si="14"/>
        <v>Exportations de Brèdes</v>
      </c>
      <c r="J369" s="767" t="s">
        <v>2515</v>
      </c>
      <c r="K369" s="123" t="s">
        <v>2508</v>
      </c>
      <c r="L369" s="767" t="str" cm="1">
        <f t="array" aca="1" ref="L369" ca="1">[1]!NOM_FEUILLE('Comext - EUROSTAT'!$A$1)</f>
        <v>Comext - EUROSTAT</v>
      </c>
      <c r="M369" s="766" t="str">
        <f>Etiquettes!$H$16</f>
        <v>Volume</v>
      </c>
      <c r="N369" s="768" t="str">
        <f t="shared" si="15"/>
        <v>Exportations de Brèdes = 0 kt (Douanes - Eurostat)</v>
      </c>
      <c r="O369" s="766" t="str">
        <f>Etiquettes!$H$20</f>
        <v>Fiable</v>
      </c>
      <c r="P369" s="766" t="str">
        <f>Etiquettes!$H$21</f>
        <v>Données collectées</v>
      </c>
      <c r="Q369" s="766" t="str">
        <f>Etiquettes!$H$22</f>
        <v>Donnée collectée (valeur du flux ou coefficient)</v>
      </c>
      <c r="R369" s="120"/>
      <c r="S369" s="915"/>
    </row>
    <row r="370" spans="1:19">
      <c r="A370" s="116" t="str">
        <v>Persil</v>
      </c>
      <c r="B370" s="116" t="str">
        <f>Secteurs!$B$29</f>
        <v>Exportations</v>
      </c>
      <c r="C370" s="117">
        <f>SUMIFS('Prétraitement échanges'!$G:$G,'Prétraitement échanges'!$A:$A,A370)</f>
        <v>0</v>
      </c>
      <c r="E370" s="119" t="str">
        <f>Etiquettes!$C$10</f>
        <v>kt</v>
      </c>
      <c r="F370" s="767" t="str">
        <f>Etiquettes!$C$7</f>
        <v>Fruits et légumes (hors pommes de terre)</v>
      </c>
      <c r="G370" s="119">
        <f>Etiquettes!$I$9</f>
        <v>2019</v>
      </c>
      <c r="H370" s="767" t="str">
        <f>Etiquettes!$C$8</f>
        <v>France entière</v>
      </c>
      <c r="I370" s="767" t="str">
        <f t="shared" si="14"/>
        <v>Exportations de Persil</v>
      </c>
      <c r="J370" s="767" t="s">
        <v>2515</v>
      </c>
      <c r="K370" s="123" t="s">
        <v>2508</v>
      </c>
      <c r="L370" s="767" t="str" cm="1">
        <f t="array" aca="1" ref="L370" ca="1">[1]!NOM_FEUILLE('Comext - EUROSTAT'!$A$1)</f>
        <v>Comext - EUROSTAT</v>
      </c>
      <c r="M370" s="766" t="str">
        <f>Etiquettes!$H$16</f>
        <v>Volume</v>
      </c>
      <c r="N370" s="768" t="str">
        <f t="shared" si="15"/>
        <v>Exportations de Persil = 0 kt (Douanes - Eurostat)</v>
      </c>
      <c r="O370" s="766" t="str">
        <f>Etiquettes!$H$20</f>
        <v>Fiable</v>
      </c>
      <c r="P370" s="766" t="str">
        <f>Etiquettes!$H$21</f>
        <v>Données collectées</v>
      </c>
      <c r="Q370" s="766" t="str">
        <f>Etiquettes!$H$22</f>
        <v>Donnée collectée (valeur du flux ou coefficient)</v>
      </c>
      <c r="R370" s="120"/>
      <c r="S370" s="915"/>
    </row>
    <row r="371" spans="1:19">
      <c r="A371" s="116" t="str">
        <v>Chayote ou christophine</v>
      </c>
      <c r="B371" s="116" t="str">
        <f>Secteurs!$B$29</f>
        <v>Exportations</v>
      </c>
      <c r="C371" s="117">
        <f>SUMIFS('Prétraitement échanges'!$G:$G,'Prétraitement échanges'!$A:$A,A371)</f>
        <v>0</v>
      </c>
      <c r="E371" s="119" t="str">
        <f>Etiquettes!$C$10</f>
        <v>kt</v>
      </c>
      <c r="F371" s="767" t="str">
        <f>Etiquettes!$C$7</f>
        <v>Fruits et légumes (hors pommes de terre)</v>
      </c>
      <c r="G371" s="119">
        <f>Etiquettes!$I$9</f>
        <v>2019</v>
      </c>
      <c r="H371" s="767" t="str">
        <f>Etiquettes!$C$8</f>
        <v>France entière</v>
      </c>
      <c r="I371" s="767" t="str">
        <f t="shared" si="14"/>
        <v>Exportations de Chayote ou christophine</v>
      </c>
      <c r="J371" s="767" t="s">
        <v>2515</v>
      </c>
      <c r="K371" s="123" t="s">
        <v>2508</v>
      </c>
      <c r="L371" s="767" t="str" cm="1">
        <f t="array" aca="1" ref="L371" ca="1">[1]!NOM_FEUILLE('Comext - EUROSTAT'!$A$1)</f>
        <v>Comext - EUROSTAT</v>
      </c>
      <c r="M371" s="766" t="str">
        <f>Etiquettes!$H$16</f>
        <v>Volume</v>
      </c>
      <c r="N371" s="768" t="str">
        <f t="shared" si="15"/>
        <v>Exportations de Chayote ou christophine = 0 kt (Douanes - Eurostat)</v>
      </c>
      <c r="O371" s="766" t="str">
        <f>Etiquettes!$H$20</f>
        <v>Fiable</v>
      </c>
      <c r="P371" s="766" t="str">
        <f>Etiquettes!$H$21</f>
        <v>Données collectées</v>
      </c>
      <c r="Q371" s="766" t="str">
        <f>Etiquettes!$H$22</f>
        <v>Donnée collectée (valeur du flux ou coefficient)</v>
      </c>
      <c r="R371" s="120"/>
      <c r="S371" s="915"/>
    </row>
    <row r="372" spans="1:19">
      <c r="A372" s="116" t="str">
        <v>Gombo</v>
      </c>
      <c r="B372" s="116" t="str">
        <f>Secteurs!$B$29</f>
        <v>Exportations</v>
      </c>
      <c r="C372" s="117">
        <f>SUMIFS('Prétraitement échanges'!$G:$G,'Prétraitement échanges'!$A:$A,A372)</f>
        <v>0</v>
      </c>
      <c r="E372" s="119" t="str">
        <f>Etiquettes!$C$10</f>
        <v>kt</v>
      </c>
      <c r="F372" s="767" t="str">
        <f>Etiquettes!$C$7</f>
        <v>Fruits et légumes (hors pommes de terre)</v>
      </c>
      <c r="G372" s="119">
        <f>Etiquettes!$I$9</f>
        <v>2019</v>
      </c>
      <c r="H372" s="767" t="str">
        <f>Etiquettes!$C$8</f>
        <v>France entière</v>
      </c>
      <c r="I372" s="767" t="str">
        <f t="shared" si="14"/>
        <v>Exportations de Gombo</v>
      </c>
      <c r="J372" s="767" t="s">
        <v>2515</v>
      </c>
      <c r="K372" s="123" t="s">
        <v>2508</v>
      </c>
      <c r="L372" s="767" t="str" cm="1">
        <f t="array" aca="1" ref="L372" ca="1">[1]!NOM_FEUILLE('Comext - EUROSTAT'!$A$1)</f>
        <v>Comext - EUROSTAT</v>
      </c>
      <c r="M372" s="766" t="str">
        <f>Etiquettes!$H$16</f>
        <v>Volume</v>
      </c>
      <c r="N372" s="768" t="str">
        <f t="shared" si="15"/>
        <v>Exportations de Gombo = 0 kt (Douanes - Eurostat)</v>
      </c>
      <c r="O372" s="766" t="str">
        <f>Etiquettes!$H$20</f>
        <v>Fiable</v>
      </c>
      <c r="P372" s="766" t="str">
        <f>Etiquettes!$H$21</f>
        <v>Données collectées</v>
      </c>
      <c r="Q372" s="766" t="str">
        <f>Etiquettes!$H$22</f>
        <v>Donnée collectée (valeur du flux ou coefficient)</v>
      </c>
      <c r="R372" s="120"/>
      <c r="S372" s="915"/>
    </row>
    <row r="373" spans="1:19">
      <c r="A373" s="116" t="str">
        <v>Pavie</v>
      </c>
      <c r="B373" s="116" t="str">
        <f>Secteurs!$B$29</f>
        <v>Exportations</v>
      </c>
      <c r="C373" s="117">
        <f>SUMIFS('Prétraitement échanges'!$G:$G,'Prétraitement échanges'!$A:$A,A373)</f>
        <v>0</v>
      </c>
      <c r="E373" s="119" t="str">
        <f>Etiquettes!$C$10</f>
        <v>kt</v>
      </c>
      <c r="F373" s="767" t="str">
        <f>Etiquettes!$C$7</f>
        <v>Fruits et légumes (hors pommes de terre)</v>
      </c>
      <c r="G373" s="119">
        <f>Etiquettes!$I$9</f>
        <v>2019</v>
      </c>
      <c r="H373" s="767" t="str">
        <f>Etiquettes!$C$8</f>
        <v>France entière</v>
      </c>
      <c r="I373" s="767" t="str">
        <f t="shared" si="14"/>
        <v>Exportations de Pavie</v>
      </c>
      <c r="J373" s="767" t="s">
        <v>2515</v>
      </c>
      <c r="K373" s="123" t="s">
        <v>2508</v>
      </c>
      <c r="L373" s="767" t="str" cm="1">
        <f t="array" aca="1" ref="L373" ca="1">[1]!NOM_FEUILLE('Comext - EUROSTAT'!$A$1)</f>
        <v>Comext - EUROSTAT</v>
      </c>
      <c r="M373" s="766" t="str">
        <f>Etiquettes!$H$16</f>
        <v>Volume</v>
      </c>
      <c r="N373" s="768" t="str">
        <f t="shared" si="15"/>
        <v>Exportations de Pavie = 0 kt (Douanes - Eurostat)</v>
      </c>
      <c r="O373" s="766" t="str">
        <f>Etiquettes!$H$20</f>
        <v>Fiable</v>
      </c>
      <c r="P373" s="766" t="str">
        <f>Etiquettes!$H$21</f>
        <v>Données collectées</v>
      </c>
      <c r="Q373" s="766" t="str">
        <f>Etiquettes!$H$22</f>
        <v>Donnée collectée (valeur du flux ou coefficient)</v>
      </c>
      <c r="R373" s="120"/>
      <c r="S373" s="915"/>
    </row>
    <row r="374" spans="1:19">
      <c r="A374" s="116" t="str">
        <f>Secteurs!$B$26</f>
        <v>Importations</v>
      </c>
      <c r="B374" s="116" t="str" cm="1">
        <f t="array" ref="B374:B459">_xlfn.UNIQUE(_xlfn._xlws.FILTER('Prétraitement échanges'!$A$6:$A$190,'Prétraitement échanges'!$A$6:$A$190&lt;&gt;0))</f>
        <v>Tomates</v>
      </c>
      <c r="C374" s="117">
        <f>SUMIFS('Prétraitement échanges'!$H:$H,'Prétraitement échanges'!$A:$A,B374)</f>
        <v>529.80723699999999</v>
      </c>
      <c r="E374" s="119" t="str">
        <f>Etiquettes!$C$10</f>
        <v>kt</v>
      </c>
      <c r="F374" s="767" t="str">
        <f>Etiquettes!$C$7</f>
        <v>Fruits et légumes (hors pommes de terre)</v>
      </c>
      <c r="G374" s="119">
        <f>Etiquettes!$J$9</f>
        <v>2023</v>
      </c>
      <c r="H374" s="767" t="str">
        <f>Etiquettes!$C$8</f>
        <v>France entière</v>
      </c>
      <c r="I374" s="767" t="str">
        <f t="shared" ref="I374:I386" si="16">"Importations de "&amp;B374</f>
        <v>Importations de Tomates</v>
      </c>
      <c r="K374" s="123" t="s">
        <v>2508</v>
      </c>
      <c r="L374" s="767" t="str" cm="1">
        <f t="array" aca="1" ref="L374" ca="1">[1]!NOM_FEUILLE('Comext - EUROSTAT'!$A$1)</f>
        <v>Comext - EUROSTAT</v>
      </c>
      <c r="M374" s="766" t="str">
        <f>Etiquettes!$H$16</f>
        <v>Volume</v>
      </c>
      <c r="N374" s="768" t="str">
        <f t="shared" si="15"/>
        <v>Importations de Tomates = 530 kt (Douanes - Eurostat)</v>
      </c>
      <c r="O374" s="766" t="str">
        <f>Etiquettes!$H$20</f>
        <v>Fiable</v>
      </c>
      <c r="P374" s="766" t="str">
        <f>Etiquettes!$H$21</f>
        <v>Données collectées</v>
      </c>
      <c r="Q374" s="766" t="str">
        <f>Etiquettes!$H$22</f>
        <v>Donnée collectée (valeur du flux ou coefficient)</v>
      </c>
      <c r="R374" s="120"/>
      <c r="S374" s="913" t="s">
        <v>818</v>
      </c>
    </row>
    <row r="375" spans="1:19">
      <c r="A375" s="116" t="str">
        <f>Secteurs!$B$26</f>
        <v>Importations</v>
      </c>
      <c r="B375" s="116" t="str">
        <v>Oignon</v>
      </c>
      <c r="C375" s="117">
        <f>SUMIFS('Prétraitement échanges'!$H:$H,'Prétraitement échanges'!$A:$A,B375)</f>
        <v>126.13788400000001</v>
      </c>
      <c r="E375" s="119" t="str">
        <f>Etiquettes!$C$10</f>
        <v>kt</v>
      </c>
      <c r="F375" s="767" t="str">
        <f>Etiquettes!$C$7</f>
        <v>Fruits et légumes (hors pommes de terre)</v>
      </c>
      <c r="G375" s="119">
        <f>Etiquettes!$J$9</f>
        <v>2023</v>
      </c>
      <c r="H375" s="767" t="str">
        <f>Etiquettes!$C$8</f>
        <v>France entière</v>
      </c>
      <c r="I375" s="767" t="str">
        <f t="shared" si="16"/>
        <v>Importations de Oignon</v>
      </c>
      <c r="K375" s="123" t="s">
        <v>2508</v>
      </c>
      <c r="L375" s="767" t="str" cm="1">
        <f t="array" aca="1" ref="L375" ca="1">[1]!NOM_FEUILLE('Comext - EUROSTAT'!$A$1)</f>
        <v>Comext - EUROSTAT</v>
      </c>
      <c r="M375" s="766" t="str">
        <f>Etiquettes!$H$16</f>
        <v>Volume</v>
      </c>
      <c r="N375" s="768" t="str">
        <f t="shared" si="15"/>
        <v>Importations de Oignon = 126 kt (Douanes - Eurostat)</v>
      </c>
      <c r="O375" s="766" t="str">
        <f>Etiquettes!$H$20</f>
        <v>Fiable</v>
      </c>
      <c r="P375" s="766" t="str">
        <f>Etiquettes!$H$21</f>
        <v>Données collectées</v>
      </c>
      <c r="Q375" s="766" t="str">
        <f>Etiquettes!$H$22</f>
        <v>Donnée collectée (valeur du flux ou coefficient)</v>
      </c>
      <c r="R375" s="120"/>
      <c r="S375" s="915"/>
    </row>
    <row r="376" spans="1:19">
      <c r="A376" s="116" t="str">
        <f>Secteurs!$B$26</f>
        <v>Importations</v>
      </c>
      <c r="B376" s="116" t="str">
        <v>Echalote</v>
      </c>
      <c r="C376" s="117">
        <f>SUMIFS('Prétraitement échanges'!$H:$H,'Prétraitement échanges'!$A:$A,B376)</f>
        <v>2.934104</v>
      </c>
      <c r="E376" s="119" t="str">
        <f>Etiquettes!$C$10</f>
        <v>kt</v>
      </c>
      <c r="F376" s="767" t="str">
        <f>Etiquettes!$C$7</f>
        <v>Fruits et légumes (hors pommes de terre)</v>
      </c>
      <c r="G376" s="119">
        <f>Etiquettes!$J$9</f>
        <v>2023</v>
      </c>
      <c r="H376" s="767" t="str">
        <f>Etiquettes!$C$8</f>
        <v>France entière</v>
      </c>
      <c r="I376" s="767" t="str">
        <f t="shared" si="16"/>
        <v>Importations de Echalote</v>
      </c>
      <c r="K376" s="123" t="s">
        <v>2508</v>
      </c>
      <c r="L376" s="767" t="str" cm="1">
        <f t="array" aca="1" ref="L376" ca="1">[1]!NOM_FEUILLE('Comext - EUROSTAT'!$A$1)</f>
        <v>Comext - EUROSTAT</v>
      </c>
      <c r="M376" s="766" t="str">
        <f>Etiquettes!$H$16</f>
        <v>Volume</v>
      </c>
      <c r="N376" s="768" t="str">
        <f t="shared" si="15"/>
        <v>Importations de Echalote = 3 kt (Douanes - Eurostat)</v>
      </c>
      <c r="O376" s="766" t="str">
        <f>Etiquettes!$H$20</f>
        <v>Fiable</v>
      </c>
      <c r="P376" s="766" t="str">
        <f>Etiquettes!$H$21</f>
        <v>Données collectées</v>
      </c>
      <c r="Q376" s="766" t="str">
        <f>Etiquettes!$H$22</f>
        <v>Donnée collectée (valeur du flux ou coefficient)</v>
      </c>
      <c r="R376" s="120"/>
      <c r="S376" s="915"/>
    </row>
    <row r="377" spans="1:19">
      <c r="A377" s="116" t="str">
        <f>Secteurs!$B$26</f>
        <v>Importations</v>
      </c>
      <c r="B377" s="116" t="str">
        <v>Ail</v>
      </c>
      <c r="C377" s="117">
        <f>SUMIFS('Prétraitement échanges'!$H:$H,'Prétraitement échanges'!$A:$A,B377)</f>
        <v>27.500615999999997</v>
      </c>
      <c r="E377" s="119" t="str">
        <f>Etiquettes!$C$10</f>
        <v>kt</v>
      </c>
      <c r="F377" s="767" t="str">
        <f>Etiquettes!$C$7</f>
        <v>Fruits et légumes (hors pommes de terre)</v>
      </c>
      <c r="G377" s="119">
        <f>Etiquettes!$J$9</f>
        <v>2023</v>
      </c>
      <c r="H377" s="767" t="str">
        <f>Etiquettes!$C$8</f>
        <v>France entière</v>
      </c>
      <c r="I377" s="767" t="str">
        <f t="shared" si="16"/>
        <v>Importations de Ail</v>
      </c>
      <c r="K377" s="123" t="s">
        <v>2508</v>
      </c>
      <c r="L377" s="767" t="str" cm="1">
        <f t="array" aca="1" ref="L377" ca="1">[1]!NOM_FEUILLE('Comext - EUROSTAT'!$A$1)</f>
        <v>Comext - EUROSTAT</v>
      </c>
      <c r="M377" s="766" t="str">
        <f>Etiquettes!$H$16</f>
        <v>Volume</v>
      </c>
      <c r="N377" s="768" t="str">
        <f t="shared" si="15"/>
        <v>Importations de Ail = 28 kt (Douanes - Eurostat)</v>
      </c>
      <c r="O377" s="766" t="str">
        <f>Etiquettes!$H$20</f>
        <v>Fiable</v>
      </c>
      <c r="P377" s="766" t="str">
        <f>Etiquettes!$H$21</f>
        <v>Données collectées</v>
      </c>
      <c r="Q377" s="766" t="str">
        <f>Etiquettes!$H$22</f>
        <v>Donnée collectée (valeur du flux ou coefficient)</v>
      </c>
      <c r="R377" s="120"/>
      <c r="S377" s="915"/>
    </row>
    <row r="378" spans="1:19">
      <c r="A378" s="116" t="str">
        <f>Secteurs!$B$26</f>
        <v>Importations</v>
      </c>
      <c r="B378" s="116" t="str">
        <v>Poireaux</v>
      </c>
      <c r="C378" s="117">
        <f>SUMIFS('Prétraitement échanges'!$H:$H,'Prétraitement échanges'!$A:$A,B378)</f>
        <v>15.073367000000001</v>
      </c>
      <c r="E378" s="119" t="str">
        <f>Etiquettes!$C$10</f>
        <v>kt</v>
      </c>
      <c r="F378" s="767" t="str">
        <f>Etiquettes!$C$7</f>
        <v>Fruits et légumes (hors pommes de terre)</v>
      </c>
      <c r="G378" s="119">
        <f>Etiquettes!$J$9</f>
        <v>2023</v>
      </c>
      <c r="H378" s="767" t="str">
        <f>Etiquettes!$C$8</f>
        <v>France entière</v>
      </c>
      <c r="I378" s="767" t="str">
        <f t="shared" si="16"/>
        <v>Importations de Poireaux</v>
      </c>
      <c r="K378" s="123" t="s">
        <v>2508</v>
      </c>
      <c r="L378" s="767" t="str" cm="1">
        <f t="array" aca="1" ref="L378" ca="1">[1]!NOM_FEUILLE('Comext - EUROSTAT'!$A$1)</f>
        <v>Comext - EUROSTAT</v>
      </c>
      <c r="M378" s="766" t="str">
        <f>Etiquettes!$H$16</f>
        <v>Volume</v>
      </c>
      <c r="N378" s="768" t="str">
        <f t="shared" si="15"/>
        <v>Importations de Poireaux = 15 kt (Douanes - Eurostat)</v>
      </c>
      <c r="O378" s="766" t="str">
        <f>Etiquettes!$H$20</f>
        <v>Fiable</v>
      </c>
      <c r="P378" s="766" t="str">
        <f>Etiquettes!$H$21</f>
        <v>Données collectées</v>
      </c>
      <c r="Q378" s="766" t="str">
        <f>Etiquettes!$H$22</f>
        <v>Donnée collectée (valeur du flux ou coefficient)</v>
      </c>
      <c r="R378" s="120"/>
      <c r="S378" s="915"/>
    </row>
    <row r="379" spans="1:19">
      <c r="A379" s="116" t="str">
        <f>Secteurs!$B$26</f>
        <v>Importations</v>
      </c>
      <c r="B379" s="116" t="str">
        <v>Choux-fleurs et brocolis</v>
      </c>
      <c r="C379" s="117">
        <f>SUMIFS('Prétraitement échanges'!$H:$H,'Prétraitement échanges'!$A:$A,B379)</f>
        <v>64.698156000000012</v>
      </c>
      <c r="E379" s="119" t="str">
        <f>Etiquettes!$C$10</f>
        <v>kt</v>
      </c>
      <c r="F379" s="767" t="str">
        <f>Etiquettes!$C$7</f>
        <v>Fruits et légumes (hors pommes de terre)</v>
      </c>
      <c r="G379" s="119">
        <f>Etiquettes!$J$9</f>
        <v>2023</v>
      </c>
      <c r="H379" s="767" t="str">
        <f>Etiquettes!$C$8</f>
        <v>France entière</v>
      </c>
      <c r="I379" s="767" t="str">
        <f t="shared" si="16"/>
        <v>Importations de Choux-fleurs et brocolis</v>
      </c>
      <c r="J379" s="767" t="s">
        <v>2513</v>
      </c>
      <c r="K379" s="123" t="s">
        <v>2508</v>
      </c>
      <c r="L379" s="767" t="str" cm="1">
        <f t="array" aca="1" ref="L379" ca="1">[1]!NOM_FEUILLE('Comext - EUROSTAT'!$A$1)</f>
        <v>Comext - EUROSTAT</v>
      </c>
      <c r="M379" s="766" t="str">
        <f>Etiquettes!$H$16</f>
        <v>Volume</v>
      </c>
      <c r="N379" s="768" t="str">
        <f t="shared" si="15"/>
        <v>Importations de Choux-fleurs et brocolis = 65 kt (Douanes - Eurostat)</v>
      </c>
      <c r="O379" s="766" t="str">
        <f>Etiquettes!$H$20</f>
        <v>Fiable</v>
      </c>
      <c r="P379" s="766" t="str">
        <f>Etiquettes!$H$21</f>
        <v>Données collectées</v>
      </c>
      <c r="Q379" s="766" t="str">
        <f>Etiquettes!$H$22</f>
        <v>Donnée collectée (valeur du flux ou coefficient)</v>
      </c>
      <c r="R379" s="120"/>
      <c r="S379" s="915"/>
    </row>
    <row r="380" spans="1:19">
      <c r="A380" s="116" t="str">
        <f>Secteurs!$B$26</f>
        <v>Importations</v>
      </c>
      <c r="B380" s="116" t="str">
        <v>Choux de Bruxelles</v>
      </c>
      <c r="C380" s="117">
        <f>SUMIFS('Prétraitement échanges'!$H:$H,'Prétraitement échanges'!$A:$A,B380)</f>
        <v>8.717350999999999</v>
      </c>
      <c r="E380" s="119" t="str">
        <f>Etiquettes!$C$10</f>
        <v>kt</v>
      </c>
      <c r="F380" s="767" t="str">
        <f>Etiquettes!$C$7</f>
        <v>Fruits et légumes (hors pommes de terre)</v>
      </c>
      <c r="G380" s="119">
        <f>Etiquettes!$J$9</f>
        <v>2023</v>
      </c>
      <c r="H380" s="767" t="str">
        <f>Etiquettes!$C$8</f>
        <v>France entière</v>
      </c>
      <c r="I380" s="767" t="str">
        <f t="shared" si="16"/>
        <v>Importations de Choux de Bruxelles</v>
      </c>
      <c r="K380" s="123" t="s">
        <v>2508</v>
      </c>
      <c r="L380" s="767" t="str" cm="1">
        <f t="array" aca="1" ref="L380" ca="1">[1]!NOM_FEUILLE('Comext - EUROSTAT'!$A$1)</f>
        <v>Comext - EUROSTAT</v>
      </c>
      <c r="M380" s="766" t="str">
        <f>Etiquettes!$H$16</f>
        <v>Volume</v>
      </c>
      <c r="N380" s="768" t="str">
        <f t="shared" si="15"/>
        <v>Importations de Choux de Bruxelles = 9 kt (Douanes - Eurostat)</v>
      </c>
      <c r="O380" s="766" t="str">
        <f>Etiquettes!$H$20</f>
        <v>Fiable</v>
      </c>
      <c r="P380" s="766" t="str">
        <f>Etiquettes!$H$21</f>
        <v>Données collectées</v>
      </c>
      <c r="Q380" s="766" t="str">
        <f>Etiquettes!$H$22</f>
        <v>Donnée collectée (valeur du flux ou coefficient)</v>
      </c>
      <c r="R380" s="120"/>
      <c r="S380" s="915"/>
    </row>
    <row r="381" spans="1:19">
      <c r="A381" s="116" t="str">
        <f>Secteurs!$B$26</f>
        <v>Importations</v>
      </c>
      <c r="B381" s="116" t="str">
        <v>Autres choux</v>
      </c>
      <c r="C381" s="117">
        <f>SUMIFS('Prétraitement échanges'!$H:$H,'Prétraitement échanges'!$A:$A,B381)</f>
        <v>41.840603999999999</v>
      </c>
      <c r="E381" s="119" t="str">
        <f>Etiquettes!$C$10</f>
        <v>kt</v>
      </c>
      <c r="F381" s="767" t="str">
        <f>Etiquettes!$C$7</f>
        <v>Fruits et légumes (hors pommes de terre)</v>
      </c>
      <c r="G381" s="119">
        <f>Etiquettes!$J$9</f>
        <v>2023</v>
      </c>
      <c r="H381" s="767" t="str">
        <f>Etiquettes!$C$8</f>
        <v>France entière</v>
      </c>
      <c r="I381" s="767" t="str">
        <f t="shared" si="16"/>
        <v>Importations de Autres choux</v>
      </c>
      <c r="K381" s="123" t="s">
        <v>2508</v>
      </c>
      <c r="L381" s="767" t="str" cm="1">
        <f t="array" aca="1" ref="L381" ca="1">[1]!NOM_FEUILLE('Comext - EUROSTAT'!$A$1)</f>
        <v>Comext - EUROSTAT</v>
      </c>
      <c r="M381" s="766" t="str">
        <f>Etiquettes!$H$16</f>
        <v>Volume</v>
      </c>
      <c r="N381" s="768" t="str">
        <f t="shared" si="15"/>
        <v>Importations de Autres choux = 42 kt (Douanes - Eurostat)</v>
      </c>
      <c r="O381" s="766" t="str">
        <f>Etiquettes!$H$20</f>
        <v>Fiable</v>
      </c>
      <c r="P381" s="766" t="str">
        <f>Etiquettes!$H$21</f>
        <v>Données collectées</v>
      </c>
      <c r="Q381" s="766" t="str">
        <f>Etiquettes!$H$22</f>
        <v>Donnée collectée (valeur du flux ou coefficient)</v>
      </c>
      <c r="R381" s="120"/>
      <c r="S381" s="915"/>
    </row>
    <row r="382" spans="1:19">
      <c r="A382" s="116" t="str">
        <f>Secteurs!$B$26</f>
        <v>Importations</v>
      </c>
      <c r="B382" s="116" t="str">
        <v>Laitues pommées</v>
      </c>
      <c r="C382" s="117">
        <f>SUMIFS('Prétraitement échanges'!$H:$H,'Prétraitement échanges'!$A:$A,B382)</f>
        <v>42.192428999999997</v>
      </c>
      <c r="E382" s="119" t="str">
        <f>Etiquettes!$C$10</f>
        <v>kt</v>
      </c>
      <c r="F382" s="767" t="str">
        <f>Etiquettes!$C$7</f>
        <v>Fruits et légumes (hors pommes de terre)</v>
      </c>
      <c r="G382" s="119">
        <f>Etiquettes!$J$9</f>
        <v>2023</v>
      </c>
      <c r="H382" s="767" t="str">
        <f>Etiquettes!$C$8</f>
        <v>France entière</v>
      </c>
      <c r="I382" s="767" t="str">
        <f t="shared" si="16"/>
        <v>Importations de Laitues pommées</v>
      </c>
      <c r="K382" s="123" t="s">
        <v>2508</v>
      </c>
      <c r="L382" s="767" t="str" cm="1">
        <f t="array" aca="1" ref="L382" ca="1">[1]!NOM_FEUILLE('Comext - EUROSTAT'!$A$1)</f>
        <v>Comext - EUROSTAT</v>
      </c>
      <c r="M382" s="766" t="str">
        <f>Etiquettes!$H$16</f>
        <v>Volume</v>
      </c>
      <c r="N382" s="768" t="str">
        <f t="shared" si="15"/>
        <v>Importations de Laitues pommées = 42 kt (Douanes - Eurostat)</v>
      </c>
      <c r="O382" s="766" t="str">
        <f>Etiquettes!$H$20</f>
        <v>Fiable</v>
      </c>
      <c r="P382" s="766" t="str">
        <f>Etiquettes!$H$21</f>
        <v>Données collectées</v>
      </c>
      <c r="Q382" s="766" t="str">
        <f>Etiquettes!$H$22</f>
        <v>Donnée collectée (valeur du flux ou coefficient)</v>
      </c>
      <c r="R382" s="120"/>
      <c r="S382" s="915"/>
    </row>
    <row r="383" spans="1:19">
      <c r="A383" s="116" t="str">
        <f>Secteurs!$B$26</f>
        <v>Importations</v>
      </c>
      <c r="B383" s="116" t="str">
        <v>Autres laitues</v>
      </c>
      <c r="C383" s="117">
        <f>SUMIFS('Prétraitement échanges'!$H:$H,'Prétraitement échanges'!$A:$A,B383)</f>
        <v>62.644174999999997</v>
      </c>
      <c r="E383" s="119" t="str">
        <f>Etiquettes!$C$10</f>
        <v>kt</v>
      </c>
      <c r="F383" s="767" t="str">
        <f>Etiquettes!$C$7</f>
        <v>Fruits et légumes (hors pommes de terre)</v>
      </c>
      <c r="G383" s="119">
        <f>Etiquettes!$J$9</f>
        <v>2023</v>
      </c>
      <c r="H383" s="767" t="str">
        <f>Etiquettes!$C$8</f>
        <v>France entière</v>
      </c>
      <c r="I383" s="767" t="str">
        <f t="shared" si="16"/>
        <v>Importations de Autres laitues</v>
      </c>
      <c r="K383" s="123" t="s">
        <v>2508</v>
      </c>
      <c r="L383" s="767" t="str" cm="1">
        <f t="array" aca="1" ref="L383" ca="1">[1]!NOM_FEUILLE('Comext - EUROSTAT'!$A$1)</f>
        <v>Comext - EUROSTAT</v>
      </c>
      <c r="M383" s="766" t="str">
        <f>Etiquettes!$H$16</f>
        <v>Volume</v>
      </c>
      <c r="N383" s="768" t="str">
        <f t="shared" si="15"/>
        <v>Importations de Autres laitues = 63 kt (Douanes - Eurostat)</v>
      </c>
      <c r="O383" s="766" t="str">
        <f>Etiquettes!$H$20</f>
        <v>Fiable</v>
      </c>
      <c r="P383" s="766" t="str">
        <f>Etiquettes!$H$21</f>
        <v>Données collectées</v>
      </c>
      <c r="Q383" s="766" t="str">
        <f>Etiquettes!$H$22</f>
        <v>Donnée collectée (valeur du flux ou coefficient)</v>
      </c>
      <c r="R383" s="120"/>
      <c r="S383" s="915"/>
    </row>
    <row r="384" spans="1:19">
      <c r="A384" s="116" t="str">
        <f>Secteurs!$B$26</f>
        <v>Importations</v>
      </c>
      <c r="B384" s="116" t="str">
        <v>Chicorées</v>
      </c>
      <c r="C384" s="117">
        <f>SUMIFS('Prétraitement échanges'!$H:$H,'Prétraitement échanges'!$A:$A,B384)</f>
        <v>23.694506000000001</v>
      </c>
      <c r="E384" s="119" t="str">
        <f>Etiquettes!$C$10</f>
        <v>kt</v>
      </c>
      <c r="F384" s="767" t="str">
        <f>Etiquettes!$C$7</f>
        <v>Fruits et légumes (hors pommes de terre)</v>
      </c>
      <c r="G384" s="119">
        <f>Etiquettes!$J$9</f>
        <v>2023</v>
      </c>
      <c r="H384" s="767" t="str">
        <f>Etiquettes!$C$8</f>
        <v>France entière</v>
      </c>
      <c r="I384" s="767" t="str">
        <f t="shared" si="16"/>
        <v>Importations de Chicorées</v>
      </c>
      <c r="K384" s="123" t="s">
        <v>2508</v>
      </c>
      <c r="L384" s="767" t="str" cm="1">
        <f t="array" aca="1" ref="L384" ca="1">[1]!NOM_FEUILLE('Comext - EUROSTAT'!$A$1)</f>
        <v>Comext - EUROSTAT</v>
      </c>
      <c r="M384" s="766" t="str">
        <f>Etiquettes!$H$16</f>
        <v>Volume</v>
      </c>
      <c r="N384" s="768" t="str">
        <f t="shared" si="15"/>
        <v>Importations de Chicorées = 24 kt (Douanes - Eurostat)</v>
      </c>
      <c r="O384" s="766" t="str">
        <f>Etiquettes!$H$20</f>
        <v>Fiable</v>
      </c>
      <c r="P384" s="766" t="str">
        <f>Etiquettes!$H$21</f>
        <v>Données collectées</v>
      </c>
      <c r="Q384" s="766" t="str">
        <f>Etiquettes!$H$22</f>
        <v>Donnée collectée (valeur du flux ou coefficient)</v>
      </c>
      <c r="R384" s="120"/>
      <c r="S384" s="915"/>
    </row>
    <row r="385" spans="1:19">
      <c r="A385" s="116" t="str">
        <f>Secteurs!$B$26</f>
        <v>Importations</v>
      </c>
      <c r="B385" s="116" t="str">
        <v>Carottes et navets</v>
      </c>
      <c r="C385" s="117">
        <f>SUMIFS('Prétraitement échanges'!$H:$H,'Prétraitement échanges'!$A:$A,B385)</f>
        <v>141.55436699999998</v>
      </c>
      <c r="E385" s="119" t="str">
        <f>Etiquettes!$C$10</f>
        <v>kt</v>
      </c>
      <c r="F385" s="767" t="str">
        <f>Etiquettes!$C$7</f>
        <v>Fruits et légumes (hors pommes de terre)</v>
      </c>
      <c r="G385" s="119">
        <f>Etiquettes!$J$9</f>
        <v>2023</v>
      </c>
      <c r="H385" s="767" t="str">
        <f>Etiquettes!$C$8</f>
        <v>France entière</v>
      </c>
      <c r="I385" s="767" t="str">
        <f t="shared" si="16"/>
        <v>Importations de Carottes et navets</v>
      </c>
      <c r="K385" s="123" t="s">
        <v>2508</v>
      </c>
      <c r="L385" s="767" t="str" cm="1">
        <f t="array" aca="1" ref="L385" ca="1">[1]!NOM_FEUILLE('Comext - EUROSTAT'!$A$1)</f>
        <v>Comext - EUROSTAT</v>
      </c>
      <c r="M385" s="766" t="str">
        <f>Etiquettes!$H$16</f>
        <v>Volume</v>
      </c>
      <c r="N385" s="768" t="str">
        <f t="shared" si="15"/>
        <v>Importations de Carottes et navets = 142 kt (Douanes - Eurostat)</v>
      </c>
      <c r="O385" s="766" t="str">
        <f>Etiquettes!$H$20</f>
        <v>Fiable</v>
      </c>
      <c r="P385" s="766" t="str">
        <f>Etiquettes!$H$21</f>
        <v>Données collectées</v>
      </c>
      <c r="Q385" s="766" t="str">
        <f>Etiquettes!$H$22</f>
        <v>Donnée collectée (valeur du flux ou coefficient)</v>
      </c>
      <c r="R385" s="120"/>
      <c r="S385" s="915"/>
    </row>
    <row r="386" spans="1:19">
      <c r="A386" s="116" t="str">
        <f>Secteurs!$B$26</f>
        <v>Importations</v>
      </c>
      <c r="B386" s="116" t="str">
        <v>Céleri rave</v>
      </c>
      <c r="C386" s="117">
        <f>SUMIFS('Prétraitement échanges'!$H:$H,'Prétraitement échanges'!$A:$A,B386)</f>
        <v>15.099159</v>
      </c>
      <c r="E386" s="119" t="str">
        <f>Etiquettes!$C$10</f>
        <v>kt</v>
      </c>
      <c r="F386" s="767" t="str">
        <f>Etiquettes!$C$7</f>
        <v>Fruits et légumes (hors pommes de terre)</v>
      </c>
      <c r="G386" s="119">
        <f>Etiquettes!$J$9</f>
        <v>2023</v>
      </c>
      <c r="H386" s="767" t="str">
        <f>Etiquettes!$C$8</f>
        <v>France entière</v>
      </c>
      <c r="I386" s="767" t="str">
        <f t="shared" si="16"/>
        <v>Importations de Céleri rave</v>
      </c>
      <c r="K386" s="123" t="s">
        <v>2508</v>
      </c>
      <c r="L386" s="767" t="str" cm="1">
        <f t="array" aca="1" ref="L386" ca="1">[1]!NOM_FEUILLE('Comext - EUROSTAT'!$A$1)</f>
        <v>Comext - EUROSTAT</v>
      </c>
      <c r="M386" s="766" t="str">
        <f>Etiquettes!$H$16</f>
        <v>Volume</v>
      </c>
      <c r="N386" s="768" t="str">
        <f t="shared" si="15"/>
        <v>Importations de Céleri rave = 15 kt (Douanes - Eurostat)</v>
      </c>
      <c r="O386" s="766" t="str">
        <f>Etiquettes!$H$20</f>
        <v>Fiable</v>
      </c>
      <c r="P386" s="766" t="str">
        <f>Etiquettes!$H$21</f>
        <v>Données collectées</v>
      </c>
      <c r="Q386" s="766" t="str">
        <f>Etiquettes!$H$22</f>
        <v>Donnée collectée (valeur du flux ou coefficient)</v>
      </c>
      <c r="R386" s="120"/>
      <c r="S386" s="915"/>
    </row>
    <row r="387" spans="1:19">
      <c r="A387" s="116" t="str">
        <f>Secteurs!$B$26</f>
        <v>Importations</v>
      </c>
      <c r="B387" s="116" t="str">
        <v>Autres légumes à racine, à bulbe ou à tubercules (ne présentant pas une forte teneur en amidon ou inuline)</v>
      </c>
      <c r="C387" s="117">
        <f>SUMIFS('Prétraitement échanges'!$H:$H,'Prétraitement échanges'!$A:$A,B387)</f>
        <v>41.341991</v>
      </c>
      <c r="E387" s="119" t="str">
        <f>Etiquettes!$C$10</f>
        <v>kt</v>
      </c>
      <c r="F387" s="767" t="str">
        <f>Etiquettes!$C$7</f>
        <v>Fruits et légumes (hors pommes de terre)</v>
      </c>
      <c r="G387" s="119">
        <f>Etiquettes!$J$9</f>
        <v>2023</v>
      </c>
      <c r="H387" s="767" t="str">
        <f>Etiquettes!$C$8</f>
        <v>France entière</v>
      </c>
      <c r="I387" s="767" t="str">
        <f t="shared" ref="I387:I450" si="17">"Importations de "&amp;B387</f>
        <v>Importations de Autres légumes à racine, à bulbe ou à tubercules (ne présentant pas une forte teneur en amidon ou inuline)</v>
      </c>
      <c r="K387" s="123" t="s">
        <v>2508</v>
      </c>
      <c r="L387" s="767" t="str" cm="1">
        <f t="array" aca="1" ref="L387" ca="1">[1]!NOM_FEUILLE('Comext - EUROSTAT'!$A$1)</f>
        <v>Comext - EUROSTAT</v>
      </c>
      <c r="M387" s="766" t="str">
        <f>Etiquettes!$H$16</f>
        <v>Volume</v>
      </c>
      <c r="N387" s="768" t="str">
        <f t="shared" si="15"/>
        <v>Importations de Autres légumes à racine, à bulbe ou à tubercules (ne présentant pas une forte teneur en amidon ou inuline) = 41 kt (Douanes - Eurostat)</v>
      </c>
      <c r="O387" s="766" t="str">
        <f>Etiquettes!$H$20</f>
        <v>Fiable</v>
      </c>
      <c r="P387" s="766" t="str">
        <f>Etiquettes!$H$21</f>
        <v>Données collectées</v>
      </c>
      <c r="Q387" s="766" t="str">
        <f>Etiquettes!$H$22</f>
        <v>Donnée collectée (valeur du flux ou coefficient)</v>
      </c>
      <c r="R387" s="120"/>
      <c r="S387" s="915"/>
    </row>
    <row r="388" spans="1:19">
      <c r="A388" s="116" t="str">
        <f>Secteurs!$B$26</f>
        <v>Importations</v>
      </c>
      <c r="B388" s="116" t="str">
        <v>Concombres</v>
      </c>
      <c r="C388" s="117">
        <f>SUMIFS('Prétraitement échanges'!$H:$H,'Prétraitement échanges'!$A:$A,B388)</f>
        <v>72.77279399999999</v>
      </c>
      <c r="E388" s="119" t="str">
        <f>Etiquettes!$C$10</f>
        <v>kt</v>
      </c>
      <c r="F388" s="767" t="str">
        <f>Etiquettes!$C$7</f>
        <v>Fruits et légumes (hors pommes de terre)</v>
      </c>
      <c r="G388" s="119">
        <f>Etiquettes!$J$9</f>
        <v>2023</v>
      </c>
      <c r="H388" s="767" t="str">
        <f>Etiquettes!$C$8</f>
        <v>France entière</v>
      </c>
      <c r="I388" s="767" t="str">
        <f t="shared" si="17"/>
        <v>Importations de Concombres</v>
      </c>
      <c r="K388" s="123" t="s">
        <v>2508</v>
      </c>
      <c r="L388" s="767" t="str" cm="1">
        <f t="array" aca="1" ref="L388" ca="1">[1]!NOM_FEUILLE('Comext - EUROSTAT'!$A$1)</f>
        <v>Comext - EUROSTAT</v>
      </c>
      <c r="M388" s="766" t="str">
        <f>Etiquettes!$H$16</f>
        <v>Volume</v>
      </c>
      <c r="N388" s="768" t="str">
        <f t="shared" si="15"/>
        <v>Importations de Concombres = 73 kt (Douanes - Eurostat)</v>
      </c>
      <c r="O388" s="766" t="str">
        <f>Etiquettes!$H$20</f>
        <v>Fiable</v>
      </c>
      <c r="P388" s="766" t="str">
        <f>Etiquettes!$H$21</f>
        <v>Données collectées</v>
      </c>
      <c r="Q388" s="766" t="str">
        <f>Etiquettes!$H$22</f>
        <v>Donnée collectée (valeur du flux ou coefficient)</v>
      </c>
      <c r="R388" s="120"/>
      <c r="S388" s="915"/>
    </row>
    <row r="389" spans="1:19">
      <c r="A389" s="116" t="str">
        <f>Secteurs!$B$26</f>
        <v>Importations</v>
      </c>
      <c r="B389" s="116" t="str">
        <v>Cornichons</v>
      </c>
      <c r="C389" s="117">
        <f>SUMIFS('Prétraitement échanges'!$H:$H,'Prétraitement échanges'!$A:$A,B389)</f>
        <v>3.6712639999999999</v>
      </c>
      <c r="E389" s="119" t="str">
        <f>Etiquettes!$C$10</f>
        <v>kt</v>
      </c>
      <c r="F389" s="767" t="str">
        <f>Etiquettes!$C$7</f>
        <v>Fruits et légumes (hors pommes de terre)</v>
      </c>
      <c r="G389" s="119">
        <f>Etiquettes!$J$9</f>
        <v>2023</v>
      </c>
      <c r="H389" s="767" t="str">
        <f>Etiquettes!$C$8</f>
        <v>France entière</v>
      </c>
      <c r="I389" s="767" t="str">
        <f t="shared" si="17"/>
        <v>Importations de Cornichons</v>
      </c>
      <c r="K389" s="123" t="s">
        <v>2508</v>
      </c>
      <c r="L389" s="767" t="str" cm="1">
        <f t="array" aca="1" ref="L389" ca="1">[1]!NOM_FEUILLE('Comext - EUROSTAT'!$A$1)</f>
        <v>Comext - EUROSTAT</v>
      </c>
      <c r="M389" s="766" t="str">
        <f>Etiquettes!$H$16</f>
        <v>Volume</v>
      </c>
      <c r="N389" s="768" t="str">
        <f t="shared" si="15"/>
        <v>Importations de Cornichons = 4 kt (Douanes - Eurostat)</v>
      </c>
      <c r="O389" s="766" t="str">
        <f>Etiquettes!$H$20</f>
        <v>Fiable</v>
      </c>
      <c r="P389" s="766" t="str">
        <f>Etiquettes!$H$21</f>
        <v>Données collectées</v>
      </c>
      <c r="Q389" s="766" t="str">
        <f>Etiquettes!$H$22</f>
        <v>Donnée collectée (valeur du flux ou coefficient)</v>
      </c>
      <c r="R389" s="120"/>
      <c r="S389" s="915"/>
    </row>
    <row r="390" spans="1:19">
      <c r="A390" s="116" t="str">
        <f>Secteurs!$B$26</f>
        <v>Importations</v>
      </c>
      <c r="B390" s="116" t="str">
        <v>Petits pois</v>
      </c>
      <c r="C390" s="117">
        <f>SUMIFS('Prétraitement échanges'!$H:$H,'Prétraitement échanges'!$A:$A,B390)</f>
        <v>3.731376</v>
      </c>
      <c r="E390" s="119" t="str">
        <f>Etiquettes!$C$10</f>
        <v>kt</v>
      </c>
      <c r="F390" s="767" t="str">
        <f>Etiquettes!$C$7</f>
        <v>Fruits et légumes (hors pommes de terre)</v>
      </c>
      <c r="G390" s="119">
        <f>Etiquettes!$J$9</f>
        <v>2023</v>
      </c>
      <c r="H390" s="767" t="str">
        <f>Etiquettes!$C$8</f>
        <v>France entière</v>
      </c>
      <c r="I390" s="767" t="str">
        <f t="shared" si="17"/>
        <v>Importations de Petits pois</v>
      </c>
      <c r="K390" s="123" t="s">
        <v>2508</v>
      </c>
      <c r="L390" s="767" t="str" cm="1">
        <f t="array" aca="1" ref="L390" ca="1">[1]!NOM_FEUILLE('Comext - EUROSTAT'!$A$1)</f>
        <v>Comext - EUROSTAT</v>
      </c>
      <c r="M390" s="766" t="str">
        <f>Etiquettes!$H$16</f>
        <v>Volume</v>
      </c>
      <c r="N390" s="768" t="str">
        <f t="shared" si="15"/>
        <v>Importations de Petits pois = 4 kt (Douanes - Eurostat)</v>
      </c>
      <c r="O390" s="766" t="str">
        <f>Etiquettes!$H$20</f>
        <v>Fiable</v>
      </c>
      <c r="P390" s="766" t="str">
        <f>Etiquettes!$H$21</f>
        <v>Données collectées</v>
      </c>
      <c r="Q390" s="766" t="str">
        <f>Etiquettes!$H$22</f>
        <v>Donnée collectée (valeur du flux ou coefficient)</v>
      </c>
      <c r="R390" s="120"/>
      <c r="S390" s="915"/>
    </row>
    <row r="391" spans="1:19">
      <c r="A391" s="116" t="str">
        <f>Secteurs!$B$26</f>
        <v>Importations</v>
      </c>
      <c r="B391" s="116" t="str">
        <v>Haricots</v>
      </c>
      <c r="C391" s="117">
        <f>SUMIFS('Prétraitement échanges'!$H:$H,'Prétraitement échanges'!$A:$A,B391)</f>
        <v>45.149563000000001</v>
      </c>
      <c r="E391" s="119" t="str">
        <f>Etiquettes!$C$10</f>
        <v>kt</v>
      </c>
      <c r="F391" s="767" t="str">
        <f>Etiquettes!$C$7</f>
        <v>Fruits et légumes (hors pommes de terre)</v>
      </c>
      <c r="G391" s="119">
        <f>Etiquettes!$J$9</f>
        <v>2023</v>
      </c>
      <c r="H391" s="767" t="str">
        <f>Etiquettes!$C$8</f>
        <v>France entière</v>
      </c>
      <c r="I391" s="767" t="str">
        <f t="shared" si="17"/>
        <v>Importations de Haricots</v>
      </c>
      <c r="K391" s="123" t="s">
        <v>2508</v>
      </c>
      <c r="L391" s="767" t="str" cm="1">
        <f t="array" aca="1" ref="L391" ca="1">[1]!NOM_FEUILLE('Comext - EUROSTAT'!$A$1)</f>
        <v>Comext - EUROSTAT</v>
      </c>
      <c r="M391" s="766" t="str">
        <f>Etiquettes!$H$16</f>
        <v>Volume</v>
      </c>
      <c r="N391" s="768" t="str">
        <f t="shared" si="15"/>
        <v>Importations de Haricots = 45 kt (Douanes - Eurostat)</v>
      </c>
      <c r="O391" s="766" t="str">
        <f>Etiquettes!$H$20</f>
        <v>Fiable</v>
      </c>
      <c r="P391" s="766" t="str">
        <f>Etiquettes!$H$21</f>
        <v>Données collectées</v>
      </c>
      <c r="Q391" s="766" t="str">
        <f>Etiquettes!$H$22</f>
        <v>Donnée collectée (valeur du flux ou coefficient)</v>
      </c>
      <c r="R391" s="120"/>
      <c r="S391" s="915"/>
    </row>
    <row r="392" spans="1:19">
      <c r="A392" s="116" t="str">
        <f>Secteurs!$B$26</f>
        <v>Importations</v>
      </c>
      <c r="B392" s="116" t="str">
        <v>Autres légumes à cosse verts</v>
      </c>
      <c r="C392" s="117">
        <f>SUMIFS('Prétraitement échanges'!$H:$H,'Prétraitement échanges'!$A:$A,B392)</f>
        <v>2.8743300000000001</v>
      </c>
      <c r="E392" s="119" t="str">
        <f>Etiquettes!$C$10</f>
        <v>kt</v>
      </c>
      <c r="F392" s="767" t="str">
        <f>Etiquettes!$C$7</f>
        <v>Fruits et légumes (hors pommes de terre)</v>
      </c>
      <c r="G392" s="119">
        <f>Etiquettes!$J$9</f>
        <v>2023</v>
      </c>
      <c r="H392" s="767" t="str">
        <f>Etiquettes!$C$8</f>
        <v>France entière</v>
      </c>
      <c r="I392" s="767" t="str">
        <f t="shared" si="17"/>
        <v>Importations de Autres légumes à cosse verts</v>
      </c>
      <c r="K392" s="123" t="s">
        <v>2508</v>
      </c>
      <c r="L392" s="767" t="str" cm="1">
        <f t="array" aca="1" ref="L392" ca="1">[1]!NOM_FEUILLE('Comext - EUROSTAT'!$A$1)</f>
        <v>Comext - EUROSTAT</v>
      </c>
      <c r="M392" s="766" t="str">
        <f>Etiquettes!$H$16</f>
        <v>Volume</v>
      </c>
      <c r="N392" s="768" t="str">
        <f t="shared" si="15"/>
        <v>Importations de Autres légumes à cosse verts = 3 kt (Douanes - Eurostat)</v>
      </c>
      <c r="O392" s="766" t="str">
        <f>Etiquettes!$H$20</f>
        <v>Fiable</v>
      </c>
      <c r="P392" s="766" t="str">
        <f>Etiquettes!$H$21</f>
        <v>Données collectées</v>
      </c>
      <c r="Q392" s="766" t="str">
        <f>Etiquettes!$H$22</f>
        <v>Donnée collectée (valeur du flux ou coefficient)</v>
      </c>
      <c r="R392" s="120"/>
      <c r="S392" s="915"/>
    </row>
    <row r="393" spans="1:19">
      <c r="A393" s="116" t="str">
        <f>Secteurs!$B$26</f>
        <v>Importations</v>
      </c>
      <c r="B393" s="116" t="str">
        <v>Asperges</v>
      </c>
      <c r="C393" s="117">
        <f>SUMIFS('Prétraitement échanges'!$H:$H,'Prétraitement échanges'!$A:$A,B393)</f>
        <v>10.135411999999999</v>
      </c>
      <c r="E393" s="119" t="str">
        <f>Etiquettes!$C$10</f>
        <v>kt</v>
      </c>
      <c r="F393" s="767" t="str">
        <f>Etiquettes!$C$7</f>
        <v>Fruits et légumes (hors pommes de terre)</v>
      </c>
      <c r="G393" s="119">
        <f>Etiquettes!$J$9</f>
        <v>2023</v>
      </c>
      <c r="H393" s="767" t="str">
        <f>Etiquettes!$C$8</f>
        <v>France entière</v>
      </c>
      <c r="I393" s="767" t="str">
        <f t="shared" si="17"/>
        <v>Importations de Asperges</v>
      </c>
      <c r="K393" s="123" t="s">
        <v>2508</v>
      </c>
      <c r="L393" s="767" t="str" cm="1">
        <f t="array" aca="1" ref="L393" ca="1">[1]!NOM_FEUILLE('Comext - EUROSTAT'!$A$1)</f>
        <v>Comext - EUROSTAT</v>
      </c>
      <c r="M393" s="766" t="str">
        <f>Etiquettes!$H$16</f>
        <v>Volume</v>
      </c>
      <c r="N393" s="768" t="str">
        <f t="shared" si="15"/>
        <v>Importations de Asperges = 10 kt (Douanes - Eurostat)</v>
      </c>
      <c r="O393" s="766" t="str">
        <f>Etiquettes!$H$20</f>
        <v>Fiable</v>
      </c>
      <c r="P393" s="766" t="str">
        <f>Etiquettes!$H$21</f>
        <v>Données collectées</v>
      </c>
      <c r="Q393" s="766" t="str">
        <f>Etiquettes!$H$22</f>
        <v>Donnée collectée (valeur du flux ou coefficient)</v>
      </c>
      <c r="R393" s="120"/>
      <c r="S393" s="915"/>
    </row>
    <row r="394" spans="1:19">
      <c r="A394" s="116" t="str">
        <f>Secteurs!$B$26</f>
        <v>Importations</v>
      </c>
      <c r="B394" s="116" t="str">
        <v>Aubergines</v>
      </c>
      <c r="C394" s="117">
        <f>SUMIFS('Prétraitement échanges'!$H:$H,'Prétraitement échanges'!$A:$A,B394)</f>
        <v>52.245705999999998</v>
      </c>
      <c r="E394" s="119" t="str">
        <f>Etiquettes!$C$10</f>
        <v>kt</v>
      </c>
      <c r="F394" s="767" t="str">
        <f>Etiquettes!$C$7</f>
        <v>Fruits et légumes (hors pommes de terre)</v>
      </c>
      <c r="G394" s="119">
        <f>Etiquettes!$J$9</f>
        <v>2023</v>
      </c>
      <c r="H394" s="767" t="str">
        <f>Etiquettes!$C$8</f>
        <v>France entière</v>
      </c>
      <c r="I394" s="767" t="str">
        <f t="shared" si="17"/>
        <v>Importations de Aubergines</v>
      </c>
      <c r="K394" s="123" t="s">
        <v>2508</v>
      </c>
      <c r="L394" s="767" t="str" cm="1">
        <f t="array" aca="1" ref="L394" ca="1">[1]!NOM_FEUILLE('Comext - EUROSTAT'!$A$1)</f>
        <v>Comext - EUROSTAT</v>
      </c>
      <c r="M394" s="766" t="str">
        <f>Etiquettes!$H$16</f>
        <v>Volume</v>
      </c>
      <c r="N394" s="768" t="str">
        <f t="shared" si="15"/>
        <v>Importations de Aubergines = 52 kt (Douanes - Eurostat)</v>
      </c>
      <c r="O394" s="766" t="str">
        <f>Etiquettes!$H$20</f>
        <v>Fiable</v>
      </c>
      <c r="P394" s="766" t="str">
        <f>Etiquettes!$H$21</f>
        <v>Données collectées</v>
      </c>
      <c r="Q394" s="766" t="str">
        <f>Etiquettes!$H$22</f>
        <v>Donnée collectée (valeur du flux ou coefficient)</v>
      </c>
      <c r="R394" s="120"/>
      <c r="S394" s="915"/>
    </row>
    <row r="395" spans="1:19">
      <c r="A395" s="116" t="str">
        <f>Secteurs!$B$26</f>
        <v>Importations</v>
      </c>
      <c r="B395" s="116" t="str">
        <v>Céleris branches</v>
      </c>
      <c r="C395" s="117">
        <f>SUMIFS('Prétraitement échanges'!$H:$H,'Prétraitement échanges'!$A:$A,B395)</f>
        <v>10.621525</v>
      </c>
      <c r="E395" s="119" t="str">
        <f>Etiquettes!$C$10</f>
        <v>kt</v>
      </c>
      <c r="F395" s="767" t="str">
        <f>Etiquettes!$C$7</f>
        <v>Fruits et légumes (hors pommes de terre)</v>
      </c>
      <c r="G395" s="119">
        <f>Etiquettes!$J$9</f>
        <v>2023</v>
      </c>
      <c r="H395" s="767" t="str">
        <f>Etiquettes!$C$8</f>
        <v>France entière</v>
      </c>
      <c r="I395" s="767" t="str">
        <f t="shared" si="17"/>
        <v>Importations de Céleris branches</v>
      </c>
      <c r="K395" s="123" t="s">
        <v>2508</v>
      </c>
      <c r="L395" s="767" t="str" cm="1">
        <f t="array" aca="1" ref="L395" ca="1">[1]!NOM_FEUILLE('Comext - EUROSTAT'!$A$1)</f>
        <v>Comext - EUROSTAT</v>
      </c>
      <c r="M395" s="766" t="str">
        <f>Etiquettes!$H$16</f>
        <v>Volume</v>
      </c>
      <c r="N395" s="768" t="str">
        <f t="shared" si="15"/>
        <v>Importations de Céleris branches = 11 kt (Douanes - Eurostat)</v>
      </c>
      <c r="O395" s="766" t="str">
        <f>Etiquettes!$H$20</f>
        <v>Fiable</v>
      </c>
      <c r="P395" s="766" t="str">
        <f>Etiquettes!$H$21</f>
        <v>Données collectées</v>
      </c>
      <c r="Q395" s="766" t="str">
        <f>Etiquettes!$H$22</f>
        <v>Donnée collectée (valeur du flux ou coefficient)</v>
      </c>
      <c r="R395" s="120"/>
      <c r="S395" s="915"/>
    </row>
    <row r="396" spans="1:19">
      <c r="A396" s="116" t="str">
        <f>Secteurs!$B$26</f>
        <v>Importations</v>
      </c>
      <c r="B396" s="116" t="str">
        <v>Champignons cultivés</v>
      </c>
      <c r="C396" s="117">
        <f>SUMIFS('Prétraitement échanges'!$H:$H,'Prétraitement échanges'!$A:$A,B396)</f>
        <v>26.194339000000003</v>
      </c>
      <c r="E396" s="119" t="str">
        <f>Etiquettes!$C$10</f>
        <v>kt</v>
      </c>
      <c r="F396" s="767" t="str">
        <f>Etiquettes!$C$7</f>
        <v>Fruits et légumes (hors pommes de terre)</v>
      </c>
      <c r="G396" s="119">
        <f>Etiquettes!$J$9</f>
        <v>2023</v>
      </c>
      <c r="H396" s="767" t="str">
        <f>Etiquettes!$C$8</f>
        <v>France entière</v>
      </c>
      <c r="I396" s="767" t="str">
        <f t="shared" si="17"/>
        <v>Importations de Champignons cultivés</v>
      </c>
      <c r="K396" s="123" t="s">
        <v>2508</v>
      </c>
      <c r="L396" s="767" t="str" cm="1">
        <f t="array" aca="1" ref="L396" ca="1">[1]!NOM_FEUILLE('Comext - EUROSTAT'!$A$1)</f>
        <v>Comext - EUROSTAT</v>
      </c>
      <c r="M396" s="766" t="str">
        <f>Etiquettes!$H$16</f>
        <v>Volume</v>
      </c>
      <c r="N396" s="768" t="str">
        <f t="shared" si="15"/>
        <v>Importations de Champignons cultivés = 26 kt (Douanes - Eurostat)</v>
      </c>
      <c r="O396" s="766" t="str">
        <f>Etiquettes!$H$20</f>
        <v>Fiable</v>
      </c>
      <c r="P396" s="766" t="str">
        <f>Etiquettes!$H$21</f>
        <v>Données collectées</v>
      </c>
      <c r="Q396" s="766" t="str">
        <f>Etiquettes!$H$22</f>
        <v>Donnée collectée (valeur du flux ou coefficient)</v>
      </c>
      <c r="R396" s="120"/>
      <c r="S396" s="915"/>
    </row>
    <row r="397" spans="1:19">
      <c r="A397" s="116" t="str">
        <f>Secteurs!$B$26</f>
        <v>Importations</v>
      </c>
      <c r="B397" s="116" t="str">
        <v>Champignons non-cultivés</v>
      </c>
      <c r="C397" s="117">
        <f>SUMIFS('Prétraitement échanges'!$H:$H,'Prétraitement échanges'!$A:$A,B397)</f>
        <v>20.426454000000003</v>
      </c>
      <c r="E397" s="119" t="str">
        <f>Etiquettes!$C$10</f>
        <v>kt</v>
      </c>
      <c r="F397" s="767" t="str">
        <f>Etiquettes!$C$7</f>
        <v>Fruits et légumes (hors pommes de terre)</v>
      </c>
      <c r="G397" s="119">
        <f>Etiquettes!$J$9</f>
        <v>2023</v>
      </c>
      <c r="H397" s="767" t="str">
        <f>Etiquettes!$C$8</f>
        <v>France entière</v>
      </c>
      <c r="I397" s="767" t="str">
        <f t="shared" si="17"/>
        <v>Importations de Champignons non-cultivés</v>
      </c>
      <c r="K397" s="123" t="s">
        <v>2508</v>
      </c>
      <c r="L397" s="767" t="str" cm="1">
        <f t="array" aca="1" ref="L397" ca="1">[1]!NOM_FEUILLE('Comext - EUROSTAT'!$A$1)</f>
        <v>Comext - EUROSTAT</v>
      </c>
      <c r="M397" s="766" t="str">
        <f>Etiquettes!$H$16</f>
        <v>Volume</v>
      </c>
      <c r="N397" s="768" t="str">
        <f t="shared" si="15"/>
        <v>Importations de Champignons non-cultivés = 20 kt (Douanes - Eurostat)</v>
      </c>
      <c r="O397" s="766" t="str">
        <f>Etiquettes!$H$20</f>
        <v>Fiable</v>
      </c>
      <c r="P397" s="766" t="str">
        <f>Etiquettes!$H$21</f>
        <v>Données collectées</v>
      </c>
      <c r="Q397" s="766" t="str">
        <f>Etiquettes!$H$22</f>
        <v>Donnée collectée (valeur du flux ou coefficient)</v>
      </c>
      <c r="R397" s="120"/>
      <c r="S397" s="915"/>
    </row>
    <row r="398" spans="1:19">
      <c r="A398" s="116" t="str">
        <f>Secteurs!$B$26</f>
        <v>Importations</v>
      </c>
      <c r="B398" s="116" t="str">
        <v>Truffes</v>
      </c>
      <c r="C398" s="117">
        <f>SUMIFS('Prétraitement échanges'!$H:$H,'Prétraitement échanges'!$A:$A,B398)</f>
        <v>0.126388</v>
      </c>
      <c r="E398" s="119" t="str">
        <f>Etiquettes!$C$10</f>
        <v>kt</v>
      </c>
      <c r="F398" s="767" t="str">
        <f>Etiquettes!$C$7</f>
        <v>Fruits et légumes (hors pommes de terre)</v>
      </c>
      <c r="G398" s="119">
        <f>Etiquettes!$J$9</f>
        <v>2023</v>
      </c>
      <c r="H398" s="767" t="str">
        <f>Etiquettes!$C$8</f>
        <v>France entière</v>
      </c>
      <c r="I398" s="767" t="str">
        <f t="shared" si="17"/>
        <v>Importations de Truffes</v>
      </c>
      <c r="K398" s="123" t="s">
        <v>2508</v>
      </c>
      <c r="L398" s="767" t="str" cm="1">
        <f t="array" aca="1" ref="L398" ca="1">[1]!NOM_FEUILLE('Comext - EUROSTAT'!$A$1)</f>
        <v>Comext - EUROSTAT</v>
      </c>
      <c r="M398" s="766" t="str">
        <f>Etiquettes!$H$16</f>
        <v>Volume</v>
      </c>
      <c r="N398" s="768" t="str">
        <f t="shared" si="15"/>
        <v>Importations de Truffes = 0 kt (Douanes - Eurostat)</v>
      </c>
      <c r="O398" s="766" t="str">
        <f>Etiquettes!$H$20</f>
        <v>Fiable</v>
      </c>
      <c r="P398" s="766" t="str">
        <f>Etiquettes!$H$21</f>
        <v>Données collectées</v>
      </c>
      <c r="Q398" s="766" t="str">
        <f>Etiquettes!$H$22</f>
        <v>Donnée collectée (valeur du flux ou coefficient)</v>
      </c>
      <c r="R398" s="120"/>
      <c r="S398" s="915"/>
    </row>
    <row r="399" spans="1:19">
      <c r="A399" s="116" t="str">
        <f>Secteurs!$B$26</f>
        <v>Importations</v>
      </c>
      <c r="B399" s="116" t="str">
        <v>Chanterelles</v>
      </c>
      <c r="C399" s="117" t="e">
        <f>SUMIFS('Prétraitement échanges'!$H:$H,'Prétraitement échanges'!$A:$A,B399)</f>
        <v>#VALUE!</v>
      </c>
      <c r="E399" s="119" t="str">
        <f>Etiquettes!$C$10</f>
        <v>kt</v>
      </c>
      <c r="F399" s="767" t="str">
        <f>Etiquettes!$C$7</f>
        <v>Fruits et légumes (hors pommes de terre)</v>
      </c>
      <c r="G399" s="119">
        <f>Etiquettes!$J$9</f>
        <v>2023</v>
      </c>
      <c r="H399" s="767" t="str">
        <f>Etiquettes!$C$8</f>
        <v>France entière</v>
      </c>
      <c r="I399" s="767" t="str">
        <f t="shared" si="17"/>
        <v>Importations de Chanterelles</v>
      </c>
      <c r="K399" s="123" t="s">
        <v>2508</v>
      </c>
      <c r="L399" s="767" t="str" cm="1">
        <f t="array" aca="1" ref="L399" ca="1">[1]!NOM_FEUILLE('Comext - EUROSTAT'!$A$1)</f>
        <v>Comext - EUROSTAT</v>
      </c>
      <c r="M399" s="766" t="str">
        <f>Etiquettes!$H$16</f>
        <v>Volume</v>
      </c>
      <c r="N399" s="768" t="str">
        <f t="shared" si="15"/>
        <v>Importations de Chanterelles</v>
      </c>
      <c r="O399" s="766" t="str">
        <f>Etiquettes!$H$20</f>
        <v>Fiable</v>
      </c>
      <c r="P399" s="766" t="str">
        <f>Etiquettes!$H$21</f>
        <v>Données collectées</v>
      </c>
      <c r="Q399" s="766" t="str">
        <f>Etiquettes!$H$22</f>
        <v>Donnée collectée (valeur du flux ou coefficient)</v>
      </c>
      <c r="R399" s="120"/>
      <c r="S399" s="915"/>
    </row>
    <row r="400" spans="1:19">
      <c r="A400" s="116" t="str">
        <f>Secteurs!$B$26</f>
        <v>Importations</v>
      </c>
      <c r="B400" s="116" t="str">
        <v>Cèpes</v>
      </c>
      <c r="C400" s="117" t="e">
        <f>SUMIFS('Prétraitement échanges'!$H:$H,'Prétraitement échanges'!$A:$A,B400)</f>
        <v>#VALUE!</v>
      </c>
      <c r="E400" s="119" t="str">
        <f>Etiquettes!$C$10</f>
        <v>kt</v>
      </c>
      <c r="F400" s="767" t="str">
        <f>Etiquettes!$C$7</f>
        <v>Fruits et légumes (hors pommes de terre)</v>
      </c>
      <c r="G400" s="119">
        <f>Etiquettes!$J$9</f>
        <v>2023</v>
      </c>
      <c r="H400" s="767" t="str">
        <f>Etiquettes!$C$8</f>
        <v>France entière</v>
      </c>
      <c r="I400" s="767" t="str">
        <f t="shared" si="17"/>
        <v>Importations de Cèpes</v>
      </c>
      <c r="K400" s="123" t="s">
        <v>2508</v>
      </c>
      <c r="L400" s="767" t="str" cm="1">
        <f t="array" aca="1" ref="L400" ca="1">[1]!NOM_FEUILLE('Comext - EUROSTAT'!$A$1)</f>
        <v>Comext - EUROSTAT</v>
      </c>
      <c r="M400" s="766" t="str">
        <f>Etiquettes!$H$16</f>
        <v>Volume</v>
      </c>
      <c r="N400" s="768" t="str">
        <f t="shared" si="15"/>
        <v>Importations de Cèpes</v>
      </c>
      <c r="O400" s="766" t="str">
        <f>Etiquettes!$H$20</f>
        <v>Fiable</v>
      </c>
      <c r="P400" s="766" t="str">
        <f>Etiquettes!$H$21</f>
        <v>Données collectées</v>
      </c>
      <c r="Q400" s="766" t="str">
        <f>Etiquettes!$H$22</f>
        <v>Donnée collectée (valeur du flux ou coefficient)</v>
      </c>
      <c r="R400" s="120"/>
      <c r="S400" s="915"/>
    </row>
    <row r="401" spans="1:19">
      <c r="A401" s="116" t="str">
        <f>Secteurs!$B$26</f>
        <v>Importations</v>
      </c>
      <c r="B401" s="116" t="str">
        <v>Autres champignons</v>
      </c>
      <c r="C401" s="117" t="e">
        <f>SUMIFS('Prétraitement échanges'!$H:$H,'Prétraitement échanges'!$A:$A,B401)</f>
        <v>#VALUE!</v>
      </c>
      <c r="E401" s="119" t="str">
        <f>Etiquettes!$C$10</f>
        <v>kt</v>
      </c>
      <c r="F401" s="767" t="str">
        <f>Etiquettes!$C$7</f>
        <v>Fruits et légumes (hors pommes de terre)</v>
      </c>
      <c r="G401" s="119">
        <f>Etiquettes!$J$9</f>
        <v>2023</v>
      </c>
      <c r="H401" s="767" t="str">
        <f>Etiquettes!$C$8</f>
        <v>France entière</v>
      </c>
      <c r="I401" s="767" t="str">
        <f t="shared" si="17"/>
        <v>Importations de Autres champignons</v>
      </c>
      <c r="K401" s="123" t="s">
        <v>2508</v>
      </c>
      <c r="L401" s="767" t="str" cm="1">
        <f t="array" aca="1" ref="L401" ca="1">[1]!NOM_FEUILLE('Comext - EUROSTAT'!$A$1)</f>
        <v>Comext - EUROSTAT</v>
      </c>
      <c r="M401" s="766" t="str">
        <f>Etiquettes!$H$16</f>
        <v>Volume</v>
      </c>
      <c r="N401" s="768" t="str">
        <f t="shared" si="15"/>
        <v>Importations de Autres champignons</v>
      </c>
      <c r="O401" s="766" t="str">
        <f>Etiquettes!$H$20</f>
        <v>Fiable</v>
      </c>
      <c r="P401" s="766" t="str">
        <f>Etiquettes!$H$21</f>
        <v>Données collectées</v>
      </c>
      <c r="Q401" s="766" t="str">
        <f>Etiquettes!$H$22</f>
        <v>Donnée collectée (valeur du flux ou coefficient)</v>
      </c>
      <c r="R401" s="120"/>
      <c r="S401" s="915"/>
    </row>
    <row r="402" spans="1:19">
      <c r="A402" s="116" t="str">
        <f>Secteurs!$B$26</f>
        <v>Importations</v>
      </c>
      <c r="B402" s="116" t="str">
        <v>Piments et poivrons verts</v>
      </c>
      <c r="C402" s="117">
        <f>SUMIFS('Prétraitement échanges'!$H:$H,'Prétraitement échanges'!$A:$A,B402)</f>
        <v>183.97159600000001</v>
      </c>
      <c r="E402" s="119" t="str">
        <f>Etiquettes!$C$10</f>
        <v>kt</v>
      </c>
      <c r="F402" s="767" t="str">
        <f>Etiquettes!$C$7</f>
        <v>Fruits et légumes (hors pommes de terre)</v>
      </c>
      <c r="G402" s="119">
        <f>Etiquettes!$J$9</f>
        <v>2023</v>
      </c>
      <c r="H402" s="767" t="str">
        <f>Etiquettes!$C$8</f>
        <v>France entière</v>
      </c>
      <c r="I402" s="767" t="str">
        <f t="shared" si="17"/>
        <v>Importations de Piments et poivrons verts</v>
      </c>
      <c r="K402" s="123" t="s">
        <v>2508</v>
      </c>
      <c r="L402" s="767" t="str" cm="1">
        <f t="array" aca="1" ref="L402" ca="1">[1]!NOM_FEUILLE('Comext - EUROSTAT'!$A$1)</f>
        <v>Comext - EUROSTAT</v>
      </c>
      <c r="M402" s="766" t="str">
        <f>Etiquettes!$H$16</f>
        <v>Volume</v>
      </c>
      <c r="N402" s="768" t="str">
        <f t="shared" si="15"/>
        <v>Importations de Piments et poivrons verts = 184 kt (Douanes - Eurostat)</v>
      </c>
      <c r="O402" s="766" t="str">
        <f>Etiquettes!$H$20</f>
        <v>Fiable</v>
      </c>
      <c r="P402" s="766" t="str">
        <f>Etiquettes!$H$21</f>
        <v>Données collectées</v>
      </c>
      <c r="Q402" s="766" t="str">
        <f>Etiquettes!$H$22</f>
        <v>Donnée collectée (valeur du flux ou coefficient)</v>
      </c>
      <c r="R402" s="120"/>
      <c r="S402" s="915"/>
    </row>
    <row r="403" spans="1:19">
      <c r="A403" s="116" t="str">
        <f>Secteurs!$B$26</f>
        <v>Importations</v>
      </c>
      <c r="B403" s="116" t="str">
        <v>Épinards</v>
      </c>
      <c r="C403" s="117">
        <f>SUMIFS('Prétraitement échanges'!$H:$H,'Prétraitement échanges'!$A:$A,B403)</f>
        <v>7.4907639999999995</v>
      </c>
      <c r="E403" s="119" t="str">
        <f>Etiquettes!$C$10</f>
        <v>kt</v>
      </c>
      <c r="F403" s="767" t="str">
        <f>Etiquettes!$C$7</f>
        <v>Fruits et légumes (hors pommes de terre)</v>
      </c>
      <c r="G403" s="119">
        <f>Etiquettes!$J$9</f>
        <v>2023</v>
      </c>
      <c r="H403" s="767" t="str">
        <f>Etiquettes!$C$8</f>
        <v>France entière</v>
      </c>
      <c r="I403" s="767" t="str">
        <f t="shared" si="17"/>
        <v>Importations de Épinards</v>
      </c>
      <c r="K403" s="123" t="s">
        <v>2508</v>
      </c>
      <c r="L403" s="767" t="str" cm="1">
        <f t="array" aca="1" ref="L403" ca="1">[1]!NOM_FEUILLE('Comext - EUROSTAT'!$A$1)</f>
        <v>Comext - EUROSTAT</v>
      </c>
      <c r="M403" s="766" t="str">
        <f>Etiquettes!$H$16</f>
        <v>Volume</v>
      </c>
      <c r="N403" s="768" t="str">
        <f t="shared" si="15"/>
        <v>Importations de Épinards = 7 kt (Douanes - Eurostat)</v>
      </c>
      <c r="O403" s="766" t="str">
        <f>Etiquettes!$H$20</f>
        <v>Fiable</v>
      </c>
      <c r="P403" s="766" t="str">
        <f>Etiquettes!$H$21</f>
        <v>Données collectées</v>
      </c>
      <c r="Q403" s="766" t="str">
        <f>Etiquettes!$H$22</f>
        <v>Donnée collectée (valeur du flux ou coefficient)</v>
      </c>
      <c r="R403" s="120"/>
      <c r="S403" s="915"/>
    </row>
    <row r="404" spans="1:19">
      <c r="A404" s="116" t="str">
        <f>Secteurs!$B$26</f>
        <v>Importations</v>
      </c>
      <c r="B404" s="116" t="str">
        <v>Artichauts</v>
      </c>
      <c r="C404" s="117">
        <f>SUMIFS('Prétraitement échanges'!$H:$H,'Prétraitement échanges'!$A:$A,B404)</f>
        <v>12.605108</v>
      </c>
      <c r="E404" s="119" t="str">
        <f>Etiquettes!$C$10</f>
        <v>kt</v>
      </c>
      <c r="F404" s="767" t="str">
        <f>Etiquettes!$C$7</f>
        <v>Fruits et légumes (hors pommes de terre)</v>
      </c>
      <c r="G404" s="119">
        <f>Etiquettes!$J$9</f>
        <v>2023</v>
      </c>
      <c r="H404" s="767" t="str">
        <f>Etiquettes!$C$8</f>
        <v>France entière</v>
      </c>
      <c r="I404" s="767" t="str">
        <f t="shared" si="17"/>
        <v>Importations de Artichauts</v>
      </c>
      <c r="K404" s="123" t="s">
        <v>2508</v>
      </c>
      <c r="L404" s="767" t="str" cm="1">
        <f t="array" aca="1" ref="L404" ca="1">[1]!NOM_FEUILLE('Comext - EUROSTAT'!$A$1)</f>
        <v>Comext - EUROSTAT</v>
      </c>
      <c r="M404" s="766" t="str">
        <f>Etiquettes!$H$16</f>
        <v>Volume</v>
      </c>
      <c r="N404" s="768" t="str">
        <f t="shared" si="15"/>
        <v>Importations de Artichauts = 13 kt (Douanes - Eurostat)</v>
      </c>
      <c r="O404" s="766" t="str">
        <f>Etiquettes!$H$20</f>
        <v>Fiable</v>
      </c>
      <c r="P404" s="766" t="str">
        <f>Etiquettes!$H$21</f>
        <v>Données collectées</v>
      </c>
      <c r="Q404" s="766" t="str">
        <f>Etiquettes!$H$22</f>
        <v>Donnée collectée (valeur du flux ou coefficient)</v>
      </c>
      <c r="R404" s="120"/>
      <c r="S404" s="915"/>
    </row>
    <row r="405" spans="1:19">
      <c r="A405" s="116" t="str">
        <f>Secteurs!$B$26</f>
        <v>Importations</v>
      </c>
      <c r="B405" s="116" t="str">
        <v>Courgette</v>
      </c>
      <c r="C405" s="117">
        <f>SUMIFS('Prétraitement échanges'!$H:$H,'Prétraitement échanges'!$A:$A,B405)</f>
        <v>145.586153</v>
      </c>
      <c r="E405" s="119" t="str">
        <f>Etiquettes!$C$10</f>
        <v>kt</v>
      </c>
      <c r="F405" s="767" t="str">
        <f>Etiquettes!$C$7</f>
        <v>Fruits et légumes (hors pommes de terre)</v>
      </c>
      <c r="G405" s="119">
        <f>Etiquettes!$J$9</f>
        <v>2023</v>
      </c>
      <c r="H405" s="767" t="str">
        <f>Etiquettes!$C$8</f>
        <v>France entière</v>
      </c>
      <c r="I405" s="767" t="str">
        <f t="shared" si="17"/>
        <v>Importations de Courgette</v>
      </c>
      <c r="K405" s="123" t="s">
        <v>2508</v>
      </c>
      <c r="L405" s="767" t="str" cm="1">
        <f t="array" aca="1" ref="L405" ca="1">[1]!NOM_FEUILLE('Comext - EUROSTAT'!$A$1)</f>
        <v>Comext - EUROSTAT</v>
      </c>
      <c r="M405" s="766" t="str">
        <f>Etiquettes!$H$16</f>
        <v>Volume</v>
      </c>
      <c r="N405" s="768" t="str">
        <f t="shared" si="15"/>
        <v>Importations de Courgette = 146 kt (Douanes - Eurostat)</v>
      </c>
      <c r="O405" s="766" t="str">
        <f>Etiquettes!$H$20</f>
        <v>Fiable</v>
      </c>
      <c r="P405" s="766" t="str">
        <f>Etiquettes!$H$21</f>
        <v>Données collectées</v>
      </c>
      <c r="Q405" s="766" t="str">
        <f>Etiquettes!$H$22</f>
        <v>Donnée collectée (valeur du flux ou coefficient)</v>
      </c>
      <c r="R405" s="120"/>
      <c r="S405" s="915"/>
    </row>
    <row r="406" spans="1:19">
      <c r="A406" s="116" t="str">
        <f>Secteurs!$B$26</f>
        <v>Importations</v>
      </c>
      <c r="B406" s="116" t="str">
        <v>Autres citrouilles [Courge], potirons, n.c.a.</v>
      </c>
      <c r="C406" s="117">
        <f>SUMIFS('Prétraitement échanges'!$H:$H,'Prétraitement échanges'!$A:$A,B406)</f>
        <v>12.295592999999998</v>
      </c>
      <c r="E406" s="119" t="str">
        <f>Etiquettes!$C$10</f>
        <v>kt</v>
      </c>
      <c r="F406" s="767" t="str">
        <f>Etiquettes!$C$7</f>
        <v>Fruits et légumes (hors pommes de terre)</v>
      </c>
      <c r="G406" s="119">
        <f>Etiquettes!$J$9</f>
        <v>2023</v>
      </c>
      <c r="H406" s="767" t="str">
        <f>Etiquettes!$C$8</f>
        <v>France entière</v>
      </c>
      <c r="I406" s="767" t="str">
        <f t="shared" si="17"/>
        <v>Importations de Autres citrouilles [Courge], potirons, n.c.a.</v>
      </c>
      <c r="K406" s="123" t="s">
        <v>2508</v>
      </c>
      <c r="L406" s="767" t="str" cm="1">
        <f t="array" aca="1" ref="L406" ca="1">[1]!NOM_FEUILLE('Comext - EUROSTAT'!$A$1)</f>
        <v>Comext - EUROSTAT</v>
      </c>
      <c r="M406" s="766" t="str">
        <f>Etiquettes!$H$16</f>
        <v>Volume</v>
      </c>
      <c r="N406" s="768" t="str">
        <f t="shared" si="15"/>
        <v>Importations de Autres citrouilles [Courge], potirons, n.c.a. = 12 kt (Douanes - Eurostat)</v>
      </c>
      <c r="O406" s="766" t="str">
        <f>Etiquettes!$H$20</f>
        <v>Fiable</v>
      </c>
      <c r="P406" s="766" t="str">
        <f>Etiquettes!$H$21</f>
        <v>Données collectées</v>
      </c>
      <c r="Q406" s="766" t="str">
        <f>Etiquettes!$H$22</f>
        <v>Donnée collectée (valeur du flux ou coefficient)</v>
      </c>
      <c r="R406" s="120"/>
      <c r="S406" s="915"/>
    </row>
    <row r="407" spans="1:19">
      <c r="A407" s="116" t="str">
        <f>Secteurs!$B$26</f>
        <v>Importations</v>
      </c>
      <c r="B407" s="116" t="str">
        <v>Salades</v>
      </c>
      <c r="C407" s="117">
        <f>SUMIFS('Prétraitement échanges'!$H:$H,'Prétraitement échanges'!$A:$A,B407)</f>
        <v>56.228317000000004</v>
      </c>
      <c r="E407" s="119" t="str">
        <f>Etiquettes!$C$10</f>
        <v>kt</v>
      </c>
      <c r="F407" s="767" t="str">
        <f>Etiquettes!$C$7</f>
        <v>Fruits et légumes (hors pommes de terre)</v>
      </c>
      <c r="G407" s="119">
        <f>Etiquettes!$J$9</f>
        <v>2023</v>
      </c>
      <c r="H407" s="767" t="str">
        <f>Etiquettes!$C$8</f>
        <v>France entière</v>
      </c>
      <c r="I407" s="767" t="str">
        <f t="shared" si="17"/>
        <v>Importations de Salades</v>
      </c>
      <c r="K407" s="123" t="s">
        <v>2508</v>
      </c>
      <c r="L407" s="767" t="str" cm="1">
        <f t="array" aca="1" ref="L407" ca="1">[1]!NOM_FEUILLE('Comext - EUROSTAT'!$A$1)</f>
        <v>Comext - EUROSTAT</v>
      </c>
      <c r="M407" s="766" t="str">
        <f>Etiquettes!$H$16</f>
        <v>Volume</v>
      </c>
      <c r="N407" s="768" t="str">
        <f t="shared" si="15"/>
        <v>Importations de Salades = 56 kt (Douanes - Eurostat)</v>
      </c>
      <c r="O407" s="766" t="str">
        <f>Etiquettes!$H$20</f>
        <v>Fiable</v>
      </c>
      <c r="P407" s="766" t="str">
        <f>Etiquettes!$H$21</f>
        <v>Données collectées</v>
      </c>
      <c r="Q407" s="766" t="str">
        <f>Etiquettes!$H$22</f>
        <v>Donnée collectée (valeur du flux ou coefficient)</v>
      </c>
      <c r="R407" s="120"/>
      <c r="S407" s="915"/>
    </row>
    <row r="408" spans="1:19">
      <c r="A408" s="116" t="str">
        <f>Secteurs!$B$26</f>
        <v>Importations</v>
      </c>
      <c r="B408" s="116" t="str">
        <v>Bettes et cardes</v>
      </c>
      <c r="C408" s="117">
        <f>SUMIFS('Prétraitement échanges'!$H:$H,'Prétraitement échanges'!$A:$A,B408)</f>
        <v>2.5833759999999999</v>
      </c>
      <c r="E408" s="119" t="str">
        <f>Etiquettes!$C$10</f>
        <v>kt</v>
      </c>
      <c r="F408" s="767" t="str">
        <f>Etiquettes!$C$7</f>
        <v>Fruits et légumes (hors pommes de terre)</v>
      </c>
      <c r="G408" s="119">
        <f>Etiquettes!$J$9</f>
        <v>2023</v>
      </c>
      <c r="H408" s="767" t="str">
        <f>Etiquettes!$C$8</f>
        <v>France entière</v>
      </c>
      <c r="I408" s="767" t="str">
        <f t="shared" si="17"/>
        <v>Importations de Bettes et cardes</v>
      </c>
      <c r="K408" s="123" t="s">
        <v>2508</v>
      </c>
      <c r="L408" s="767" t="str" cm="1">
        <f t="array" aca="1" ref="L408" ca="1">[1]!NOM_FEUILLE('Comext - EUROSTAT'!$A$1)</f>
        <v>Comext - EUROSTAT</v>
      </c>
      <c r="M408" s="766" t="str">
        <f>Etiquettes!$H$16</f>
        <v>Volume</v>
      </c>
      <c r="N408" s="768" t="str">
        <f t="shared" si="15"/>
        <v>Importations de Bettes et cardes = 3 kt (Douanes - Eurostat)</v>
      </c>
      <c r="O408" s="766" t="str">
        <f>Etiquettes!$H$20</f>
        <v>Fiable</v>
      </c>
      <c r="P408" s="766" t="str">
        <f>Etiquettes!$H$21</f>
        <v>Données collectées</v>
      </c>
      <c r="Q408" s="766" t="str">
        <f>Etiquettes!$H$22</f>
        <v>Donnée collectée (valeur du flux ou coefficient)</v>
      </c>
      <c r="R408" s="120"/>
      <c r="S408" s="915"/>
    </row>
    <row r="409" spans="1:19">
      <c r="A409" s="116" t="str">
        <f>Secteurs!$B$26</f>
        <v>Importations</v>
      </c>
      <c r="B409" s="116" t="str">
        <v>Fenouil</v>
      </c>
      <c r="C409" s="117">
        <f>SUMIFS('Prétraitement échanges'!$H:$H,'Prétraitement échanges'!$A:$A,B409)</f>
        <v>19.63589</v>
      </c>
      <c r="E409" s="119" t="str">
        <f>Etiquettes!$C$10</f>
        <v>kt</v>
      </c>
      <c r="F409" s="767" t="str">
        <f>Etiquettes!$C$7</f>
        <v>Fruits et légumes (hors pommes de terre)</v>
      </c>
      <c r="G409" s="119">
        <f>Etiquettes!$J$9</f>
        <v>2023</v>
      </c>
      <c r="H409" s="767" t="str">
        <f>Etiquettes!$C$8</f>
        <v>France entière</v>
      </c>
      <c r="I409" s="767" t="str">
        <f t="shared" si="17"/>
        <v>Importations de Fenouil</v>
      </c>
      <c r="K409" s="123" t="s">
        <v>2508</v>
      </c>
      <c r="L409" s="767" t="str" cm="1">
        <f t="array" aca="1" ref="L409" ca="1">[1]!NOM_FEUILLE('Comext - EUROSTAT'!$A$1)</f>
        <v>Comext - EUROSTAT</v>
      </c>
      <c r="M409" s="766" t="str">
        <f>Etiquettes!$H$16</f>
        <v>Volume</v>
      </c>
      <c r="N409" s="768" t="str">
        <f t="shared" si="15"/>
        <v>Importations de Fenouil = 20 kt (Douanes - Eurostat)</v>
      </c>
      <c r="O409" s="766" t="str">
        <f>Etiquettes!$H$20</f>
        <v>Fiable</v>
      </c>
      <c r="P409" s="766" t="str">
        <f>Etiquettes!$H$21</f>
        <v>Données collectées</v>
      </c>
      <c r="Q409" s="766" t="str">
        <f>Etiquettes!$H$22</f>
        <v>Donnée collectée (valeur du flux ou coefficient)</v>
      </c>
      <c r="R409" s="120"/>
      <c r="S409" s="915"/>
    </row>
    <row r="410" spans="1:19">
      <c r="A410" s="116" t="str">
        <f>Secteurs!$B$26</f>
        <v>Importations</v>
      </c>
      <c r="B410" s="116" t="str">
        <v>Maïs doux</v>
      </c>
      <c r="C410" s="117">
        <f>SUMIFS('Prétraitement échanges'!$H:$H,'Prétraitement échanges'!$A:$A,B410)</f>
        <v>4.2921190000000005</v>
      </c>
      <c r="E410" s="119" t="str">
        <f>Etiquettes!$C$10</f>
        <v>kt</v>
      </c>
      <c r="F410" s="767" t="str">
        <f>Etiquettes!$C$7</f>
        <v>Fruits et légumes (hors pommes de terre)</v>
      </c>
      <c r="G410" s="119">
        <f>Etiquettes!$J$9</f>
        <v>2023</v>
      </c>
      <c r="H410" s="767" t="str">
        <f>Etiquettes!$C$8</f>
        <v>France entière</v>
      </c>
      <c r="I410" s="767" t="str">
        <f t="shared" si="17"/>
        <v>Importations de Maïs doux</v>
      </c>
      <c r="K410" s="123" t="s">
        <v>2508</v>
      </c>
      <c r="L410" s="767" t="str" cm="1">
        <f t="array" aca="1" ref="L410" ca="1">[1]!NOM_FEUILLE('Comext - EUROSTAT'!$A$1)</f>
        <v>Comext - EUROSTAT</v>
      </c>
      <c r="M410" s="766" t="str">
        <f>Etiquettes!$H$16</f>
        <v>Volume</v>
      </c>
      <c r="N410" s="768" t="str">
        <f t="shared" si="15"/>
        <v>Importations de Maïs doux = 4 kt (Douanes - Eurostat)</v>
      </c>
      <c r="O410" s="766" t="str">
        <f>Etiquettes!$H$20</f>
        <v>Fiable</v>
      </c>
      <c r="P410" s="766" t="str">
        <f>Etiquettes!$H$21</f>
        <v>Données collectées</v>
      </c>
      <c r="Q410" s="766" t="str">
        <f>Etiquettes!$H$22</f>
        <v>Donnée collectée (valeur du flux ou coefficient)</v>
      </c>
      <c r="R410" s="120"/>
      <c r="S410" s="915"/>
    </row>
    <row r="411" spans="1:19">
      <c r="A411" s="116" t="str">
        <f>Secteurs!$B$26</f>
        <v>Importations</v>
      </c>
      <c r="B411" s="116" t="str">
        <v>Manioc</v>
      </c>
      <c r="C411" s="117">
        <f>SUMIFS('Prétraitement échanges'!$H:$H,'Prétraitement échanges'!$A:$A,B411)</f>
        <v>9.5068110000000008</v>
      </c>
      <c r="E411" s="119" t="str">
        <f>Etiquettes!$C$10</f>
        <v>kt</v>
      </c>
      <c r="F411" s="767" t="str">
        <f>Etiquettes!$C$7</f>
        <v>Fruits et légumes (hors pommes de terre)</v>
      </c>
      <c r="G411" s="119">
        <f>Etiquettes!$J$9</f>
        <v>2023</v>
      </c>
      <c r="H411" s="767" t="str">
        <f>Etiquettes!$C$8</f>
        <v>France entière</v>
      </c>
      <c r="I411" s="767" t="str">
        <f t="shared" si="17"/>
        <v>Importations de Manioc</v>
      </c>
      <c r="K411" s="123" t="s">
        <v>2508</v>
      </c>
      <c r="L411" s="767" t="str" cm="1">
        <f t="array" aca="1" ref="L411" ca="1">[1]!NOM_FEUILLE('Comext - EUROSTAT'!$A$1)</f>
        <v>Comext - EUROSTAT</v>
      </c>
      <c r="M411" s="766" t="str">
        <f>Etiquettes!$H$16</f>
        <v>Volume</v>
      </c>
      <c r="N411" s="768" t="str">
        <f t="shared" si="15"/>
        <v>Importations de Manioc = 10 kt (Douanes - Eurostat)</v>
      </c>
      <c r="O411" s="766" t="str">
        <f>Etiquettes!$H$20</f>
        <v>Fiable</v>
      </c>
      <c r="P411" s="766" t="str">
        <f>Etiquettes!$H$21</f>
        <v>Données collectées</v>
      </c>
      <c r="Q411" s="766" t="str">
        <f>Etiquettes!$H$22</f>
        <v>Donnée collectée (valeur du flux ou coefficient)</v>
      </c>
      <c r="R411" s="120"/>
      <c r="S411" s="915"/>
    </row>
    <row r="412" spans="1:19">
      <c r="A412" s="116" t="str">
        <f>Secteurs!$B$26</f>
        <v>Importations</v>
      </c>
      <c r="B412" s="116" t="str">
        <v>Patates douces</v>
      </c>
      <c r="C412" s="117">
        <f>SUMIFS('Prétraitement échanges'!$H:$H,'Prétraitement échanges'!$A:$A,B412)</f>
        <v>66.751427000000007</v>
      </c>
      <c r="E412" s="119" t="str">
        <f>Etiquettes!$C$10</f>
        <v>kt</v>
      </c>
      <c r="F412" s="767" t="str">
        <f>Etiquettes!$C$7</f>
        <v>Fruits et légumes (hors pommes de terre)</v>
      </c>
      <c r="G412" s="119">
        <f>Etiquettes!$J$9</f>
        <v>2023</v>
      </c>
      <c r="H412" s="767" t="str">
        <f>Etiquettes!$C$8</f>
        <v>France entière</v>
      </c>
      <c r="I412" s="767" t="str">
        <f t="shared" si="17"/>
        <v>Importations de Patates douces</v>
      </c>
      <c r="K412" s="123" t="s">
        <v>2508</v>
      </c>
      <c r="L412" s="767" t="str" cm="1">
        <f t="array" aca="1" ref="L412" ca="1">[1]!NOM_FEUILLE('Comext - EUROSTAT'!$A$1)</f>
        <v>Comext - EUROSTAT</v>
      </c>
      <c r="M412" s="766" t="str">
        <f>Etiquettes!$H$16</f>
        <v>Volume</v>
      </c>
      <c r="N412" s="768" t="str">
        <f t="shared" ref="N412:N475" si="18">_xlfn.CONCAT(I412,IF(OR(ISBLANK(C412),ISERROR(C412)),"",_xlfn.CONCAT(" = ",MROUND(C412,1)," ",E412," (",K412,")")))</f>
        <v>Importations de Patates douces = 67 kt (Douanes - Eurostat)</v>
      </c>
      <c r="O412" s="766" t="str">
        <f>Etiquettes!$H$20</f>
        <v>Fiable</v>
      </c>
      <c r="P412" s="766" t="str">
        <f>Etiquettes!$H$21</f>
        <v>Données collectées</v>
      </c>
      <c r="Q412" s="766" t="str">
        <f>Etiquettes!$H$22</f>
        <v>Donnée collectée (valeur du flux ou coefficient)</v>
      </c>
      <c r="R412" s="120"/>
      <c r="S412" s="915"/>
    </row>
    <row r="413" spans="1:19">
      <c r="A413" s="116" t="str">
        <f>Secteurs!$B$26</f>
        <v>Importations</v>
      </c>
      <c r="B413" s="116" t="str">
        <v>Igname</v>
      </c>
      <c r="C413" s="117">
        <f>SUMIFS('Prétraitement échanges'!$H:$H,'Prétraitement échanges'!$A:$A,B413)</f>
        <v>5.9955169999999995</v>
      </c>
      <c r="E413" s="119" t="str">
        <f>Etiquettes!$C$10</f>
        <v>kt</v>
      </c>
      <c r="F413" s="767" t="str">
        <f>Etiquettes!$C$7</f>
        <v>Fruits et légumes (hors pommes de terre)</v>
      </c>
      <c r="G413" s="119">
        <f>Etiquettes!$J$9</f>
        <v>2023</v>
      </c>
      <c r="H413" s="767" t="str">
        <f>Etiquettes!$C$8</f>
        <v>France entière</v>
      </c>
      <c r="I413" s="767" t="str">
        <f t="shared" si="17"/>
        <v>Importations de Igname</v>
      </c>
      <c r="K413" s="123" t="s">
        <v>2508</v>
      </c>
      <c r="L413" s="767" t="str" cm="1">
        <f t="array" aca="1" ref="L413" ca="1">[1]!NOM_FEUILLE('Comext - EUROSTAT'!$A$1)</f>
        <v>Comext - EUROSTAT</v>
      </c>
      <c r="M413" s="766" t="str">
        <f>Etiquettes!$H$16</f>
        <v>Volume</v>
      </c>
      <c r="N413" s="768" t="str">
        <f t="shared" si="18"/>
        <v>Importations de Igname = 6 kt (Douanes - Eurostat)</v>
      </c>
      <c r="O413" s="766" t="str">
        <f>Etiquettes!$H$20</f>
        <v>Fiable</v>
      </c>
      <c r="P413" s="766" t="str">
        <f>Etiquettes!$H$21</f>
        <v>Données collectées</v>
      </c>
      <c r="Q413" s="766" t="str">
        <f>Etiquettes!$H$22</f>
        <v>Donnée collectée (valeur du flux ou coefficient)</v>
      </c>
      <c r="R413" s="120"/>
      <c r="S413" s="915"/>
    </row>
    <row r="414" spans="1:19">
      <c r="A414" s="116" t="str">
        <f>Secteurs!$B$26</f>
        <v>Importations</v>
      </c>
      <c r="B414" s="116" t="str">
        <v>Colocases</v>
      </c>
      <c r="C414" s="117">
        <f>SUMIFS('Prétraitement échanges'!$H:$H,'Prétraitement échanges'!$A:$A,B414)</f>
        <v>1.79731</v>
      </c>
      <c r="E414" s="119" t="str">
        <f>Etiquettes!$C$10</f>
        <v>kt</v>
      </c>
      <c r="F414" s="767" t="str">
        <f>Etiquettes!$C$7</f>
        <v>Fruits et légumes (hors pommes de terre)</v>
      </c>
      <c r="G414" s="119">
        <f>Etiquettes!$J$9</f>
        <v>2023</v>
      </c>
      <c r="H414" s="767" t="str">
        <f>Etiquettes!$C$8</f>
        <v>France entière</v>
      </c>
      <c r="I414" s="767" t="str">
        <f t="shared" si="17"/>
        <v>Importations de Colocases</v>
      </c>
      <c r="K414" s="123" t="s">
        <v>2508</v>
      </c>
      <c r="L414" s="767" t="str" cm="1">
        <f t="array" aca="1" ref="L414" ca="1">[1]!NOM_FEUILLE('Comext - EUROSTAT'!$A$1)</f>
        <v>Comext - EUROSTAT</v>
      </c>
      <c r="M414" s="766" t="str">
        <f>Etiquettes!$H$16</f>
        <v>Volume</v>
      </c>
      <c r="N414" s="768" t="str">
        <f t="shared" si="18"/>
        <v>Importations de Colocases = 2 kt (Douanes - Eurostat)</v>
      </c>
      <c r="O414" s="766" t="str">
        <f>Etiquettes!$H$20</f>
        <v>Fiable</v>
      </c>
      <c r="P414" s="766" t="str">
        <f>Etiquettes!$H$21</f>
        <v>Données collectées</v>
      </c>
      <c r="Q414" s="766" t="str">
        <f>Etiquettes!$H$22</f>
        <v>Donnée collectée (valeur du flux ou coefficient)</v>
      </c>
      <c r="R414" s="120"/>
      <c r="S414" s="915"/>
    </row>
    <row r="415" spans="1:19">
      <c r="A415" s="116" t="str">
        <f>Secteurs!$B$26</f>
        <v>Importations</v>
      </c>
      <c r="B415" s="116" t="str">
        <v>Autres tubercules, n.c.a.</v>
      </c>
      <c r="C415" s="117">
        <f>SUMIFS('Prétraitement échanges'!$H:$H,'Prétraitement échanges'!$A:$A,B415)</f>
        <v>2.1661250000000001</v>
      </c>
      <c r="E415" s="119" t="str">
        <f>Etiquettes!$C$10</f>
        <v>kt</v>
      </c>
      <c r="F415" s="767" t="str">
        <f>Etiquettes!$C$7</f>
        <v>Fruits et légumes (hors pommes de terre)</v>
      </c>
      <c r="G415" s="119">
        <f>Etiquettes!$J$9</f>
        <v>2023</v>
      </c>
      <c r="H415" s="767" t="str">
        <f>Etiquettes!$C$8</f>
        <v>France entière</v>
      </c>
      <c r="I415" s="767" t="str">
        <f t="shared" si="17"/>
        <v>Importations de Autres tubercules, n.c.a.</v>
      </c>
      <c r="K415" s="123" t="s">
        <v>2508</v>
      </c>
      <c r="L415" s="767" t="str" cm="1">
        <f t="array" aca="1" ref="L415" ca="1">[1]!NOM_FEUILLE('Comext - EUROSTAT'!$A$1)</f>
        <v>Comext - EUROSTAT</v>
      </c>
      <c r="M415" s="766" t="str">
        <f>Etiquettes!$H$16</f>
        <v>Volume</v>
      </c>
      <c r="N415" s="768" t="str">
        <f t="shared" si="18"/>
        <v>Importations de Autres tubercules, n.c.a. = 2 kt (Douanes - Eurostat)</v>
      </c>
      <c r="O415" s="766" t="str">
        <f>Etiquettes!$H$20</f>
        <v>Fiable</v>
      </c>
      <c r="P415" s="766" t="str">
        <f>Etiquettes!$H$21</f>
        <v>Données collectées</v>
      </c>
      <c r="Q415" s="766" t="str">
        <f>Etiquettes!$H$22</f>
        <v>Donnée collectée (valeur du flux ou coefficient)</v>
      </c>
      <c r="R415" s="120"/>
      <c r="S415" s="915"/>
    </row>
    <row r="416" spans="1:19">
      <c r="A416" s="116" t="str">
        <f>Secteurs!$B$26</f>
        <v>Importations</v>
      </c>
      <c r="B416" s="116" t="str">
        <v>Noix de coco</v>
      </c>
      <c r="C416" s="117">
        <f>SUMIFS('Prétraitement échanges'!$H:$H,'Prétraitement échanges'!$A:$A,B416)</f>
        <v>11.735987000000002</v>
      </c>
      <c r="E416" s="119" t="str">
        <f>Etiquettes!$C$10</f>
        <v>kt</v>
      </c>
      <c r="F416" s="767" t="str">
        <f>Etiquettes!$C$7</f>
        <v>Fruits et légumes (hors pommes de terre)</v>
      </c>
      <c r="G416" s="119">
        <f>Etiquettes!$J$9</f>
        <v>2023</v>
      </c>
      <c r="H416" s="767" t="str">
        <f>Etiquettes!$C$8</f>
        <v>France entière</v>
      </c>
      <c r="I416" s="767" t="str">
        <f t="shared" si="17"/>
        <v>Importations de Noix de coco</v>
      </c>
      <c r="K416" s="123" t="s">
        <v>2508</v>
      </c>
      <c r="L416" s="767" t="str" cm="1">
        <f t="array" aca="1" ref="L416" ca="1">[1]!NOM_FEUILLE('Comext - EUROSTAT'!$A$1)</f>
        <v>Comext - EUROSTAT</v>
      </c>
      <c r="M416" s="766" t="str">
        <f>Etiquettes!$H$16</f>
        <v>Volume</v>
      </c>
      <c r="N416" s="768" t="str">
        <f t="shared" si="18"/>
        <v>Importations de Noix de coco = 12 kt (Douanes - Eurostat)</v>
      </c>
      <c r="O416" s="766" t="str">
        <f>Etiquettes!$H$20</f>
        <v>Fiable</v>
      </c>
      <c r="P416" s="766" t="str">
        <f>Etiquettes!$H$21</f>
        <v>Données collectées</v>
      </c>
      <c r="Q416" s="766" t="str">
        <f>Etiquettes!$H$22</f>
        <v>Donnée collectée (valeur du flux ou coefficient)</v>
      </c>
      <c r="R416" s="120"/>
      <c r="S416" s="915"/>
    </row>
    <row r="417" spans="1:19">
      <c r="A417" s="116" t="str">
        <f>Secteurs!$B$26</f>
        <v>Importations</v>
      </c>
      <c r="B417" s="116" t="str">
        <v>Noix du Brésil</v>
      </c>
      <c r="C417" s="117">
        <f>SUMIFS('Prétraitement échanges'!$H:$H,'Prétraitement échanges'!$A:$A,B417)</f>
        <v>1.4797070000000001</v>
      </c>
      <c r="E417" s="119" t="str">
        <f>Etiquettes!$C$10</f>
        <v>kt</v>
      </c>
      <c r="F417" s="767" t="str">
        <f>Etiquettes!$C$7</f>
        <v>Fruits et légumes (hors pommes de terre)</v>
      </c>
      <c r="G417" s="119">
        <f>Etiquettes!$J$9</f>
        <v>2023</v>
      </c>
      <c r="H417" s="767" t="str">
        <f>Etiquettes!$C$8</f>
        <v>France entière</v>
      </c>
      <c r="I417" s="767" t="str">
        <f t="shared" si="17"/>
        <v>Importations de Noix du Brésil</v>
      </c>
      <c r="K417" s="123" t="s">
        <v>2508</v>
      </c>
      <c r="L417" s="767" t="str" cm="1">
        <f t="array" aca="1" ref="L417" ca="1">[1]!NOM_FEUILLE('Comext - EUROSTAT'!$A$1)</f>
        <v>Comext - EUROSTAT</v>
      </c>
      <c r="M417" s="766" t="str">
        <f>Etiquettes!$H$16</f>
        <v>Volume</v>
      </c>
      <c r="N417" s="768" t="str">
        <f t="shared" si="18"/>
        <v>Importations de Noix du Brésil = 1 kt (Douanes - Eurostat)</v>
      </c>
      <c r="O417" s="766" t="str">
        <f>Etiquettes!$H$20</f>
        <v>Fiable</v>
      </c>
      <c r="P417" s="766" t="str">
        <f>Etiquettes!$H$21</f>
        <v>Données collectées</v>
      </c>
      <c r="Q417" s="766" t="str">
        <f>Etiquettes!$H$22</f>
        <v>Donnée collectée (valeur du flux ou coefficient)</v>
      </c>
      <c r="R417" s="120"/>
      <c r="S417" s="915"/>
    </row>
    <row r="418" spans="1:19">
      <c r="A418" s="116" t="str">
        <f>Secteurs!$B$26</f>
        <v>Importations</v>
      </c>
      <c r="B418" s="116" t="str">
        <v>Noix de cajou</v>
      </c>
      <c r="C418" s="117">
        <f>SUMIFS('Prétraitement échanges'!$H:$H,'Prétraitement échanges'!$A:$A,B418)</f>
        <v>17.713474999999999</v>
      </c>
      <c r="E418" s="119" t="str">
        <f>Etiquettes!$C$10</f>
        <v>kt</v>
      </c>
      <c r="F418" s="767" t="str">
        <f>Etiquettes!$C$7</f>
        <v>Fruits et légumes (hors pommes de terre)</v>
      </c>
      <c r="G418" s="119">
        <f>Etiquettes!$J$9</f>
        <v>2023</v>
      </c>
      <c r="H418" s="767" t="str">
        <f>Etiquettes!$C$8</f>
        <v>France entière</v>
      </c>
      <c r="I418" s="767" t="str">
        <f t="shared" si="17"/>
        <v>Importations de Noix de cajou</v>
      </c>
      <c r="K418" s="123" t="s">
        <v>2508</v>
      </c>
      <c r="L418" s="767" t="str" cm="1">
        <f t="array" aca="1" ref="L418" ca="1">[1]!NOM_FEUILLE('Comext - EUROSTAT'!$A$1)</f>
        <v>Comext - EUROSTAT</v>
      </c>
      <c r="M418" s="766" t="str">
        <f>Etiquettes!$H$16</f>
        <v>Volume</v>
      </c>
      <c r="N418" s="768" t="str">
        <f t="shared" si="18"/>
        <v>Importations de Noix de cajou = 18 kt (Douanes - Eurostat)</v>
      </c>
      <c r="O418" s="766" t="str">
        <f>Etiquettes!$H$20</f>
        <v>Fiable</v>
      </c>
      <c r="P418" s="766" t="str">
        <f>Etiquettes!$H$21</f>
        <v>Données collectées</v>
      </c>
      <c r="Q418" s="766" t="str">
        <f>Etiquettes!$H$22</f>
        <v>Donnée collectée (valeur du flux ou coefficient)</v>
      </c>
      <c r="R418" s="120"/>
      <c r="S418" s="915"/>
    </row>
    <row r="419" spans="1:19">
      <c r="A419" s="116" t="str">
        <f>Secteurs!$B$26</f>
        <v>Importations</v>
      </c>
      <c r="B419" s="116" t="str">
        <v>Amandes</v>
      </c>
      <c r="C419" s="117">
        <f>SUMIFS('Prétraitement échanges'!$H:$H,'Prétraitement échanges'!$A:$A,B419)</f>
        <v>43.618535999999999</v>
      </c>
      <c r="E419" s="119" t="str">
        <f>Etiquettes!$C$10</f>
        <v>kt</v>
      </c>
      <c r="F419" s="767" t="str">
        <f>Etiquettes!$C$7</f>
        <v>Fruits et légumes (hors pommes de terre)</v>
      </c>
      <c r="G419" s="119">
        <f>Etiquettes!$J$9</f>
        <v>2023</v>
      </c>
      <c r="H419" s="767" t="str">
        <f>Etiquettes!$C$8</f>
        <v>France entière</v>
      </c>
      <c r="I419" s="767" t="str">
        <f t="shared" si="17"/>
        <v>Importations de Amandes</v>
      </c>
      <c r="K419" s="123" t="s">
        <v>2508</v>
      </c>
      <c r="L419" s="767" t="str" cm="1">
        <f t="array" aca="1" ref="L419" ca="1">[1]!NOM_FEUILLE('Comext - EUROSTAT'!$A$1)</f>
        <v>Comext - EUROSTAT</v>
      </c>
      <c r="M419" s="766" t="str">
        <f>Etiquettes!$H$16</f>
        <v>Volume</v>
      </c>
      <c r="N419" s="768" t="str">
        <f t="shared" si="18"/>
        <v>Importations de Amandes = 44 kt (Douanes - Eurostat)</v>
      </c>
      <c r="O419" s="766" t="str">
        <f>Etiquettes!$H$20</f>
        <v>Fiable</v>
      </c>
      <c r="P419" s="766" t="str">
        <f>Etiquettes!$H$21</f>
        <v>Données collectées</v>
      </c>
      <c r="Q419" s="766" t="str">
        <f>Etiquettes!$H$22</f>
        <v>Donnée collectée (valeur du flux ou coefficient)</v>
      </c>
      <c r="R419" s="120"/>
      <c r="S419" s="915"/>
    </row>
    <row r="420" spans="1:19">
      <c r="A420" s="116" t="str">
        <f>Secteurs!$B$26</f>
        <v>Importations</v>
      </c>
      <c r="B420" s="116" t="str">
        <v>Noisettes</v>
      </c>
      <c r="C420" s="117">
        <f>SUMIFS('Prétraitement échanges'!$H:$H,'Prétraitement échanges'!$A:$A,B420)</f>
        <v>23.597783</v>
      </c>
      <c r="E420" s="119" t="str">
        <f>Etiquettes!$C$10</f>
        <v>kt</v>
      </c>
      <c r="F420" s="767" t="str">
        <f>Etiquettes!$C$7</f>
        <v>Fruits et légumes (hors pommes de terre)</v>
      </c>
      <c r="G420" s="119">
        <f>Etiquettes!$J$9</f>
        <v>2023</v>
      </c>
      <c r="H420" s="767" t="str">
        <f>Etiquettes!$C$8</f>
        <v>France entière</v>
      </c>
      <c r="I420" s="767" t="str">
        <f t="shared" si="17"/>
        <v>Importations de Noisettes</v>
      </c>
      <c r="K420" s="123" t="s">
        <v>2508</v>
      </c>
      <c r="L420" s="767" t="str" cm="1">
        <f t="array" aca="1" ref="L420" ca="1">[1]!NOM_FEUILLE('Comext - EUROSTAT'!$A$1)</f>
        <v>Comext - EUROSTAT</v>
      </c>
      <c r="M420" s="766" t="str">
        <f>Etiquettes!$H$16</f>
        <v>Volume</v>
      </c>
      <c r="N420" s="768" t="str">
        <f t="shared" si="18"/>
        <v>Importations de Noisettes = 24 kt (Douanes - Eurostat)</v>
      </c>
      <c r="O420" s="766" t="str">
        <f>Etiquettes!$H$20</f>
        <v>Fiable</v>
      </c>
      <c r="P420" s="766" t="str">
        <f>Etiquettes!$H$21</f>
        <v>Données collectées</v>
      </c>
      <c r="Q420" s="766" t="str">
        <f>Etiquettes!$H$22</f>
        <v>Donnée collectée (valeur du flux ou coefficient)</v>
      </c>
      <c r="R420" s="120"/>
      <c r="S420" s="915"/>
    </row>
    <row r="421" spans="1:19">
      <c r="A421" s="116" t="str">
        <f>Secteurs!$B$26</f>
        <v>Importations</v>
      </c>
      <c r="B421" s="116" t="str">
        <v>Noix</v>
      </c>
      <c r="C421" s="117">
        <f>SUMIFS('Prétraitement échanges'!$H:$H,'Prétraitement échanges'!$A:$A,B421)</f>
        <v>9.3329069999999987</v>
      </c>
      <c r="E421" s="119" t="str">
        <f>Etiquettes!$C$10</f>
        <v>kt</v>
      </c>
      <c r="F421" s="767" t="str">
        <f>Etiquettes!$C$7</f>
        <v>Fruits et légumes (hors pommes de terre)</v>
      </c>
      <c r="G421" s="119">
        <f>Etiquettes!$J$9</f>
        <v>2023</v>
      </c>
      <c r="H421" s="767" t="str">
        <f>Etiquettes!$C$8</f>
        <v>France entière</v>
      </c>
      <c r="I421" s="767" t="str">
        <f t="shared" si="17"/>
        <v>Importations de Noix</v>
      </c>
      <c r="K421" s="123" t="s">
        <v>2508</v>
      </c>
      <c r="L421" s="767" t="str" cm="1">
        <f t="array" aca="1" ref="L421" ca="1">[1]!NOM_FEUILLE('Comext - EUROSTAT'!$A$1)</f>
        <v>Comext - EUROSTAT</v>
      </c>
      <c r="M421" s="766" t="str">
        <f>Etiquettes!$H$16</f>
        <v>Volume</v>
      </c>
      <c r="N421" s="768" t="str">
        <f t="shared" si="18"/>
        <v>Importations de Noix = 9 kt (Douanes - Eurostat)</v>
      </c>
      <c r="O421" s="766" t="str">
        <f>Etiquettes!$H$20</f>
        <v>Fiable</v>
      </c>
      <c r="P421" s="766" t="str">
        <f>Etiquettes!$H$21</f>
        <v>Données collectées</v>
      </c>
      <c r="Q421" s="766" t="str">
        <f>Etiquettes!$H$22</f>
        <v>Donnée collectée (valeur du flux ou coefficient)</v>
      </c>
      <c r="R421" s="120"/>
      <c r="S421" s="915"/>
    </row>
    <row r="422" spans="1:19">
      <c r="A422" s="116" t="str">
        <f>Secteurs!$B$26</f>
        <v>Importations</v>
      </c>
      <c r="B422" s="116" t="str">
        <v>Châtaignes et marrons</v>
      </c>
      <c r="C422" s="117">
        <f>SUMIFS('Prétraitement échanges'!$H:$H,'Prétraitement échanges'!$A:$A,B422)</f>
        <v>6.2040570000000006</v>
      </c>
      <c r="E422" s="119" t="str">
        <f>Etiquettes!$C$10</f>
        <v>kt</v>
      </c>
      <c r="F422" s="767" t="str">
        <f>Etiquettes!$C$7</f>
        <v>Fruits et légumes (hors pommes de terre)</v>
      </c>
      <c r="G422" s="119">
        <f>Etiquettes!$J$9</f>
        <v>2023</v>
      </c>
      <c r="H422" s="767" t="str">
        <f>Etiquettes!$C$8</f>
        <v>France entière</v>
      </c>
      <c r="I422" s="767" t="str">
        <f t="shared" si="17"/>
        <v>Importations de Châtaignes et marrons</v>
      </c>
      <c r="K422" s="123" t="s">
        <v>2508</v>
      </c>
      <c r="L422" s="767" t="str" cm="1">
        <f t="array" aca="1" ref="L422" ca="1">[1]!NOM_FEUILLE('Comext - EUROSTAT'!$A$1)</f>
        <v>Comext - EUROSTAT</v>
      </c>
      <c r="M422" s="766" t="str">
        <f>Etiquettes!$H$16</f>
        <v>Volume</v>
      </c>
      <c r="N422" s="768" t="str">
        <f t="shared" si="18"/>
        <v>Importations de Châtaignes et marrons = 6 kt (Douanes - Eurostat)</v>
      </c>
      <c r="O422" s="766" t="str">
        <f>Etiquettes!$H$20</f>
        <v>Fiable</v>
      </c>
      <c r="P422" s="766" t="str">
        <f>Etiquettes!$H$21</f>
        <v>Données collectées</v>
      </c>
      <c r="Q422" s="766" t="str">
        <f>Etiquettes!$H$22</f>
        <v>Donnée collectée (valeur du flux ou coefficient)</v>
      </c>
      <c r="R422" s="120"/>
      <c r="S422" s="915"/>
    </row>
    <row r="423" spans="1:19">
      <c r="A423" s="116" t="str">
        <f>Secteurs!$B$26</f>
        <v>Importations</v>
      </c>
      <c r="B423" s="116" t="str">
        <v>Pistaches</v>
      </c>
      <c r="C423" s="117">
        <f>SUMIFS('Prétraitement échanges'!$H:$H,'Prétraitement échanges'!$A:$A,B423)</f>
        <v>7.6057639999999997</v>
      </c>
      <c r="E423" s="119" t="str">
        <f>Etiquettes!$C$10</f>
        <v>kt</v>
      </c>
      <c r="F423" s="767" t="str">
        <f>Etiquettes!$C$7</f>
        <v>Fruits et légumes (hors pommes de terre)</v>
      </c>
      <c r="G423" s="119">
        <f>Etiquettes!$J$9</f>
        <v>2023</v>
      </c>
      <c r="H423" s="767" t="str">
        <f>Etiquettes!$C$8</f>
        <v>France entière</v>
      </c>
      <c r="I423" s="767" t="str">
        <f t="shared" si="17"/>
        <v>Importations de Pistaches</v>
      </c>
      <c r="K423" s="123" t="s">
        <v>2508</v>
      </c>
      <c r="L423" s="767" t="str" cm="1">
        <f t="array" aca="1" ref="L423" ca="1">[1]!NOM_FEUILLE('Comext - EUROSTAT'!$A$1)</f>
        <v>Comext - EUROSTAT</v>
      </c>
      <c r="M423" s="766" t="str">
        <f>Etiquettes!$H$16</f>
        <v>Volume</v>
      </c>
      <c r="N423" s="768" t="str">
        <f t="shared" si="18"/>
        <v>Importations de Pistaches = 8 kt (Douanes - Eurostat)</v>
      </c>
      <c r="O423" s="766" t="str">
        <f>Etiquettes!$H$20</f>
        <v>Fiable</v>
      </c>
      <c r="P423" s="766" t="str">
        <f>Etiquettes!$H$21</f>
        <v>Données collectées</v>
      </c>
      <c r="Q423" s="766" t="str">
        <f>Etiquettes!$H$22</f>
        <v>Donnée collectée (valeur du flux ou coefficient)</v>
      </c>
      <c r="R423" s="120"/>
      <c r="S423" s="915"/>
    </row>
    <row r="424" spans="1:19">
      <c r="A424" s="116" t="str">
        <f>Secteurs!$B$26</f>
        <v>Importations</v>
      </c>
      <c r="B424" s="116" t="str">
        <v>Noix macadamia</v>
      </c>
      <c r="C424" s="117">
        <f>SUMIFS('Prétraitement échanges'!$H:$H,'Prétraitement échanges'!$A:$A,B424)</f>
        <v>0.81495200000000001</v>
      </c>
      <c r="E424" s="119" t="str">
        <f>Etiquettes!$C$10</f>
        <v>kt</v>
      </c>
      <c r="F424" s="767" t="str">
        <f>Etiquettes!$C$7</f>
        <v>Fruits et légumes (hors pommes de terre)</v>
      </c>
      <c r="G424" s="119">
        <f>Etiquettes!$J$9</f>
        <v>2023</v>
      </c>
      <c r="H424" s="767" t="str">
        <f>Etiquettes!$C$8</f>
        <v>France entière</v>
      </c>
      <c r="I424" s="767" t="str">
        <f t="shared" si="17"/>
        <v>Importations de Noix macadamia</v>
      </c>
      <c r="K424" s="123" t="s">
        <v>2508</v>
      </c>
      <c r="L424" s="767" t="str" cm="1">
        <f t="array" aca="1" ref="L424" ca="1">[1]!NOM_FEUILLE('Comext - EUROSTAT'!$A$1)</f>
        <v>Comext - EUROSTAT</v>
      </c>
      <c r="M424" s="766" t="str">
        <f>Etiquettes!$H$16</f>
        <v>Volume</v>
      </c>
      <c r="N424" s="768" t="str">
        <f t="shared" si="18"/>
        <v>Importations de Noix macadamia = 1 kt (Douanes - Eurostat)</v>
      </c>
      <c r="O424" s="766" t="str">
        <f>Etiquettes!$H$20</f>
        <v>Fiable</v>
      </c>
      <c r="P424" s="766" t="str">
        <f>Etiquettes!$H$21</f>
        <v>Données collectées</v>
      </c>
      <c r="Q424" s="766" t="str">
        <f>Etiquettes!$H$22</f>
        <v>Donnée collectée (valeur du flux ou coefficient)</v>
      </c>
      <c r="R424" s="120"/>
      <c r="S424" s="915"/>
    </row>
    <row r="425" spans="1:19">
      <c r="A425" s="116" t="str">
        <f>Secteurs!$B$26</f>
        <v>Importations</v>
      </c>
      <c r="B425" s="116" t="str">
        <v>Noix de cola</v>
      </c>
      <c r="C425" s="117">
        <f>SUMIFS('Prétraitement échanges'!$H:$H,'Prétraitement échanges'!$A:$A,B425)</f>
        <v>0.39911799999999997</v>
      </c>
      <c r="E425" s="119" t="str">
        <f>Etiquettes!$C$10</f>
        <v>kt</v>
      </c>
      <c r="F425" s="767" t="str">
        <f>Etiquettes!$C$7</f>
        <v>Fruits et légumes (hors pommes de terre)</v>
      </c>
      <c r="G425" s="119">
        <f>Etiquettes!$J$9</f>
        <v>2023</v>
      </c>
      <c r="H425" s="767" t="str">
        <f>Etiquettes!$C$8</f>
        <v>France entière</v>
      </c>
      <c r="I425" s="767" t="str">
        <f t="shared" si="17"/>
        <v>Importations de Noix de cola</v>
      </c>
      <c r="K425" s="123" t="s">
        <v>2508</v>
      </c>
      <c r="L425" s="767" t="str" cm="1">
        <f t="array" aca="1" ref="L425" ca="1">[1]!NOM_FEUILLE('Comext - EUROSTAT'!$A$1)</f>
        <v>Comext - EUROSTAT</v>
      </c>
      <c r="M425" s="766" t="str">
        <f>Etiquettes!$H$16</f>
        <v>Volume</v>
      </c>
      <c r="N425" s="768" t="str">
        <f t="shared" si="18"/>
        <v>Importations de Noix de cola = 0 kt (Douanes - Eurostat)</v>
      </c>
      <c r="O425" s="766" t="str">
        <f>Etiquettes!$H$20</f>
        <v>Fiable</v>
      </c>
      <c r="P425" s="766" t="str">
        <f>Etiquettes!$H$21</f>
        <v>Données collectées</v>
      </c>
      <c r="Q425" s="766" t="str">
        <f>Etiquettes!$H$22</f>
        <v>Donnée collectée (valeur du flux ou coefficient)</v>
      </c>
      <c r="R425" s="120"/>
      <c r="S425" s="915"/>
    </row>
    <row r="426" spans="1:19">
      <c r="A426" s="116" t="str">
        <f>Secteurs!$B$26</f>
        <v>Importations</v>
      </c>
      <c r="B426" s="116" t="str">
        <v>Noix d'arec</v>
      </c>
      <c r="C426" s="117">
        <f>SUMIFS('Prétraitement échanges'!$H:$H,'Prétraitement échanges'!$A:$A,B426)</f>
        <v>5.7405999999999992E-2</v>
      </c>
      <c r="E426" s="119" t="str">
        <f>Etiquettes!$C$10</f>
        <v>kt</v>
      </c>
      <c r="F426" s="767" t="str">
        <f>Etiquettes!$C$7</f>
        <v>Fruits et légumes (hors pommes de terre)</v>
      </c>
      <c r="G426" s="119">
        <f>Etiquettes!$J$9</f>
        <v>2023</v>
      </c>
      <c r="H426" s="767" t="str">
        <f>Etiquettes!$C$8</f>
        <v>France entière</v>
      </c>
      <c r="I426" s="767" t="str">
        <f t="shared" si="17"/>
        <v>Importations de Noix d'arec</v>
      </c>
      <c r="K426" s="123" t="s">
        <v>2508</v>
      </c>
      <c r="L426" s="767" t="str" cm="1">
        <f t="array" aca="1" ref="L426" ca="1">[1]!NOM_FEUILLE('Comext - EUROSTAT'!$A$1)</f>
        <v>Comext - EUROSTAT</v>
      </c>
      <c r="M426" s="766" t="str">
        <f>Etiquettes!$H$16</f>
        <v>Volume</v>
      </c>
      <c r="N426" s="768" t="str">
        <f t="shared" si="18"/>
        <v>Importations de Noix d'arec = 0 kt (Douanes - Eurostat)</v>
      </c>
      <c r="O426" s="766" t="str">
        <f>Etiquettes!$H$20</f>
        <v>Fiable</v>
      </c>
      <c r="P426" s="766" t="str">
        <f>Etiquettes!$H$21</f>
        <v>Données collectées</v>
      </c>
      <c r="Q426" s="766" t="str">
        <f>Etiquettes!$H$22</f>
        <v>Donnée collectée (valeur du flux ou coefficient)</v>
      </c>
      <c r="R426" s="120"/>
      <c r="S426" s="915"/>
    </row>
    <row r="427" spans="1:19">
      <c r="A427" s="116" t="str">
        <f>Secteurs!$B$26</f>
        <v>Importations</v>
      </c>
      <c r="B427" s="116" t="str">
        <v>Autres fruits à coque, n.c.a, n.c.a</v>
      </c>
      <c r="C427" s="117">
        <f>SUMIFS('Prétraitement échanges'!$H:$H,'Prétraitement échanges'!$A:$A,B427)</f>
        <v>4.2199340000000003</v>
      </c>
      <c r="E427" s="119" t="str">
        <f>Etiquettes!$C$10</f>
        <v>kt</v>
      </c>
      <c r="F427" s="767" t="str">
        <f>Etiquettes!$C$7</f>
        <v>Fruits et légumes (hors pommes de terre)</v>
      </c>
      <c r="G427" s="119">
        <f>Etiquettes!$J$9</f>
        <v>2023</v>
      </c>
      <c r="H427" s="767" t="str">
        <f>Etiquettes!$C$8</f>
        <v>France entière</v>
      </c>
      <c r="I427" s="767" t="str">
        <f t="shared" si="17"/>
        <v>Importations de Autres fruits à coque, n.c.a, n.c.a</v>
      </c>
      <c r="J427" s="767" t="s">
        <v>2513</v>
      </c>
      <c r="K427" s="123" t="s">
        <v>2508</v>
      </c>
      <c r="L427" s="767" t="str" cm="1">
        <f t="array" aca="1" ref="L427" ca="1">[1]!NOM_FEUILLE('Comext - EUROSTAT'!$A$1)</f>
        <v>Comext - EUROSTAT</v>
      </c>
      <c r="M427" s="766" t="str">
        <f>Etiquettes!$H$16</f>
        <v>Volume</v>
      </c>
      <c r="N427" s="768" t="str">
        <f t="shared" si="18"/>
        <v>Importations de Autres fruits à coque, n.c.a, n.c.a = 4 kt (Douanes - Eurostat)</v>
      </c>
      <c r="O427" s="766" t="str">
        <f>Etiquettes!$H$20</f>
        <v>Fiable</v>
      </c>
      <c r="P427" s="766" t="str">
        <f>Etiquettes!$H$21</f>
        <v>Données collectées</v>
      </c>
      <c r="Q427" s="766" t="str">
        <f>Etiquettes!$H$22</f>
        <v>Donnée collectée (valeur du flux ou coefficient)</v>
      </c>
      <c r="R427" s="123"/>
      <c r="S427" s="915"/>
    </row>
    <row r="428" spans="1:19">
      <c r="A428" s="116" t="str">
        <f>Secteurs!$B$26</f>
        <v>Importations</v>
      </c>
      <c r="B428" s="116" t="str">
        <v>Bananes plantains</v>
      </c>
      <c r="C428" s="117">
        <f>SUMIFS('Prétraitement échanges'!$H:$H,'Prétraitement échanges'!$A:$A,B428)</f>
        <v>30.892541999999999</v>
      </c>
      <c r="E428" s="119" t="str">
        <f>Etiquettes!$C$10</f>
        <v>kt</v>
      </c>
      <c r="F428" s="767" t="str">
        <f>Etiquettes!$C$7</f>
        <v>Fruits et légumes (hors pommes de terre)</v>
      </c>
      <c r="G428" s="119">
        <f>Etiquettes!$J$9</f>
        <v>2023</v>
      </c>
      <c r="H428" s="767" t="str">
        <f>Etiquettes!$C$8</f>
        <v>France entière</v>
      </c>
      <c r="I428" s="767" t="str">
        <f t="shared" si="17"/>
        <v>Importations de Bananes plantains</v>
      </c>
      <c r="K428" s="123" t="s">
        <v>2508</v>
      </c>
      <c r="L428" s="767" t="str" cm="1">
        <f t="array" aca="1" ref="L428" ca="1">[1]!NOM_FEUILLE('Comext - EUROSTAT'!$A$1)</f>
        <v>Comext - EUROSTAT</v>
      </c>
      <c r="M428" s="766" t="str">
        <f>Etiquettes!$H$16</f>
        <v>Volume</v>
      </c>
      <c r="N428" s="768" t="str">
        <f t="shared" si="18"/>
        <v>Importations de Bananes plantains = 31 kt (Douanes - Eurostat)</v>
      </c>
      <c r="O428" s="766" t="str">
        <f>Etiquettes!$H$20</f>
        <v>Fiable</v>
      </c>
      <c r="P428" s="766" t="str">
        <f>Etiquettes!$H$21</f>
        <v>Données collectées</v>
      </c>
      <c r="Q428" s="766" t="str">
        <f>Etiquettes!$H$22</f>
        <v>Donnée collectée (valeur du flux ou coefficient)</v>
      </c>
      <c r="R428" s="120"/>
      <c r="S428" s="915"/>
    </row>
    <row r="429" spans="1:19">
      <c r="A429" s="116" t="str">
        <f>Secteurs!$B$26</f>
        <v>Importations</v>
      </c>
      <c r="B429" s="116" t="str">
        <v>Bananes fruits</v>
      </c>
      <c r="C429" s="117">
        <f>SUMIFS('Prétraitement échanges'!$H:$H,'Prétraitement échanges'!$A:$A,B429)</f>
        <v>813.67928400000005</v>
      </c>
      <c r="E429" s="119" t="str">
        <f>Etiquettes!$C$10</f>
        <v>kt</v>
      </c>
      <c r="F429" s="767" t="str">
        <f>Etiquettes!$C$7</f>
        <v>Fruits et légumes (hors pommes de terre)</v>
      </c>
      <c r="G429" s="119">
        <f>Etiquettes!$J$9</f>
        <v>2023</v>
      </c>
      <c r="H429" s="767" t="str">
        <f>Etiquettes!$C$8</f>
        <v>France entière</v>
      </c>
      <c r="I429" s="767" t="str">
        <f t="shared" si="17"/>
        <v>Importations de Bananes fruits</v>
      </c>
      <c r="K429" s="123" t="s">
        <v>2508</v>
      </c>
      <c r="L429" s="767" t="str" cm="1">
        <f t="array" aca="1" ref="L429" ca="1">[1]!NOM_FEUILLE('Comext - EUROSTAT'!$A$1)</f>
        <v>Comext - EUROSTAT</v>
      </c>
      <c r="M429" s="766" t="str">
        <f>Etiquettes!$H$16</f>
        <v>Volume</v>
      </c>
      <c r="N429" s="768" t="str">
        <f t="shared" si="18"/>
        <v>Importations de Bananes fruits = 814 kt (Douanes - Eurostat)</v>
      </c>
      <c r="O429" s="766" t="str">
        <f>Etiquettes!$H$20</f>
        <v>Fiable</v>
      </c>
      <c r="P429" s="766" t="str">
        <f>Etiquettes!$H$21</f>
        <v>Données collectées</v>
      </c>
      <c r="Q429" s="766" t="str">
        <f>Etiquettes!$H$22</f>
        <v>Donnée collectée (valeur du flux ou coefficient)</v>
      </c>
      <c r="R429" s="120"/>
      <c r="S429" s="915"/>
    </row>
    <row r="430" spans="1:19">
      <c r="A430" s="116" t="str">
        <f>Secteurs!$B$26</f>
        <v>Importations</v>
      </c>
      <c r="B430" s="116" t="str">
        <v>Dattes</v>
      </c>
      <c r="C430" s="117">
        <f>SUMIFS('Prétraitement échanges'!$H:$H,'Prétraitement échanges'!$A:$A,B430)</f>
        <v>47.115321000000002</v>
      </c>
      <c r="E430" s="119" t="str">
        <f>Etiquettes!$C$10</f>
        <v>kt</v>
      </c>
      <c r="F430" s="767" t="str">
        <f>Etiquettes!$C$7</f>
        <v>Fruits et légumes (hors pommes de terre)</v>
      </c>
      <c r="G430" s="119">
        <f>Etiquettes!$J$9</f>
        <v>2023</v>
      </c>
      <c r="H430" s="767" t="str">
        <f>Etiquettes!$C$8</f>
        <v>France entière</v>
      </c>
      <c r="I430" s="767" t="str">
        <f t="shared" si="17"/>
        <v>Importations de Dattes</v>
      </c>
      <c r="K430" s="123" t="s">
        <v>2508</v>
      </c>
      <c r="L430" s="767" t="str" cm="1">
        <f t="array" aca="1" ref="L430" ca="1">[1]!NOM_FEUILLE('Comext - EUROSTAT'!$A$1)</f>
        <v>Comext - EUROSTAT</v>
      </c>
      <c r="M430" s="766" t="str">
        <f>Etiquettes!$H$16</f>
        <v>Volume</v>
      </c>
      <c r="N430" s="768" t="str">
        <f t="shared" si="18"/>
        <v>Importations de Dattes = 47 kt (Douanes - Eurostat)</v>
      </c>
      <c r="O430" s="766" t="str">
        <f>Etiquettes!$H$20</f>
        <v>Fiable</v>
      </c>
      <c r="P430" s="766" t="str">
        <f>Etiquettes!$H$21</f>
        <v>Données collectées</v>
      </c>
      <c r="Q430" s="766" t="str">
        <f>Etiquettes!$H$22</f>
        <v>Donnée collectée (valeur du flux ou coefficient)</v>
      </c>
      <c r="R430" s="120"/>
      <c r="S430" s="915"/>
    </row>
    <row r="431" spans="1:19">
      <c r="A431" s="116" t="str">
        <f>Secteurs!$B$26</f>
        <v>Importations</v>
      </c>
      <c r="B431" s="116" t="str">
        <v>Figues</v>
      </c>
      <c r="C431" s="117">
        <f>SUMIFS('Prétraitement échanges'!$H:$H,'Prétraitement échanges'!$A:$A,B431)</f>
        <v>14.478127000000001</v>
      </c>
      <c r="E431" s="119" t="str">
        <f>Etiquettes!$C$10</f>
        <v>kt</v>
      </c>
      <c r="F431" s="767" t="str">
        <f>Etiquettes!$C$7</f>
        <v>Fruits et légumes (hors pommes de terre)</v>
      </c>
      <c r="G431" s="119">
        <f>Etiquettes!$J$9</f>
        <v>2023</v>
      </c>
      <c r="H431" s="767" t="str">
        <f>Etiquettes!$C$8</f>
        <v>France entière</v>
      </c>
      <c r="I431" s="767" t="str">
        <f t="shared" si="17"/>
        <v>Importations de Figues</v>
      </c>
      <c r="K431" s="123" t="s">
        <v>2508</v>
      </c>
      <c r="L431" s="767" t="str" cm="1">
        <f t="array" aca="1" ref="L431" ca="1">[1]!NOM_FEUILLE('Comext - EUROSTAT'!$A$1)</f>
        <v>Comext - EUROSTAT</v>
      </c>
      <c r="M431" s="766" t="str">
        <f>Etiquettes!$H$16</f>
        <v>Volume</v>
      </c>
      <c r="N431" s="768" t="str">
        <f t="shared" si="18"/>
        <v>Importations de Figues = 14 kt (Douanes - Eurostat)</v>
      </c>
      <c r="O431" s="766" t="str">
        <f>Etiquettes!$H$20</f>
        <v>Fiable</v>
      </c>
      <c r="P431" s="766" t="str">
        <f>Etiquettes!$H$21</f>
        <v>Données collectées</v>
      </c>
      <c r="Q431" s="766" t="str">
        <f>Etiquettes!$H$22</f>
        <v>Donnée collectée (valeur du flux ou coefficient)</v>
      </c>
      <c r="R431" s="120"/>
      <c r="S431" s="915"/>
    </row>
    <row r="432" spans="1:19">
      <c r="A432" s="116" t="str">
        <f>Secteurs!$B$26</f>
        <v>Importations</v>
      </c>
      <c r="B432" s="116" t="str">
        <v>Ananas</v>
      </c>
      <c r="C432" s="117">
        <f>SUMIFS('Prétraitement échanges'!$H:$H,'Prétraitement échanges'!$A:$A,B432)</f>
        <v>142.72189</v>
      </c>
      <c r="E432" s="119" t="str">
        <f>Etiquettes!$C$10</f>
        <v>kt</v>
      </c>
      <c r="F432" s="767" t="str">
        <f>Etiquettes!$C$7</f>
        <v>Fruits et légumes (hors pommes de terre)</v>
      </c>
      <c r="G432" s="119">
        <f>Etiquettes!$J$9</f>
        <v>2023</v>
      </c>
      <c r="H432" s="767" t="str">
        <f>Etiquettes!$C$8</f>
        <v>France entière</v>
      </c>
      <c r="I432" s="767" t="str">
        <f t="shared" si="17"/>
        <v>Importations de Ananas</v>
      </c>
      <c r="K432" s="123" t="s">
        <v>2508</v>
      </c>
      <c r="L432" s="767" t="str" cm="1">
        <f t="array" aca="1" ref="L432" ca="1">[1]!NOM_FEUILLE('Comext - EUROSTAT'!$A$1)</f>
        <v>Comext - EUROSTAT</v>
      </c>
      <c r="M432" s="766" t="str">
        <f>Etiquettes!$H$16</f>
        <v>Volume</v>
      </c>
      <c r="N432" s="768" t="str">
        <f t="shared" si="18"/>
        <v>Importations de Ananas = 143 kt (Douanes - Eurostat)</v>
      </c>
      <c r="O432" s="766" t="str">
        <f>Etiquettes!$H$20</f>
        <v>Fiable</v>
      </c>
      <c r="P432" s="766" t="str">
        <f>Etiquettes!$H$21</f>
        <v>Données collectées</v>
      </c>
      <c r="Q432" s="766" t="str">
        <f>Etiquettes!$H$22</f>
        <v>Donnée collectée (valeur du flux ou coefficient)</v>
      </c>
      <c r="R432" s="120"/>
      <c r="S432" s="915"/>
    </row>
    <row r="433" spans="1:19">
      <c r="A433" s="116" t="str">
        <f>Secteurs!$B$26</f>
        <v>Importations</v>
      </c>
      <c r="B433" s="116" t="str">
        <v>Avocats</v>
      </c>
      <c r="C433" s="117">
        <f>SUMIFS('Prétraitement échanges'!$H:$H,'Prétraitement échanges'!$A:$A,B433)</f>
        <v>192.43964600000001</v>
      </c>
      <c r="E433" s="119" t="str">
        <f>Etiquettes!$C$10</f>
        <v>kt</v>
      </c>
      <c r="F433" s="767" t="str">
        <f>Etiquettes!$C$7</f>
        <v>Fruits et légumes (hors pommes de terre)</v>
      </c>
      <c r="G433" s="119">
        <f>Etiquettes!$J$9</f>
        <v>2023</v>
      </c>
      <c r="H433" s="767" t="str">
        <f>Etiquettes!$C$8</f>
        <v>France entière</v>
      </c>
      <c r="I433" s="767" t="str">
        <f t="shared" si="17"/>
        <v>Importations de Avocats</v>
      </c>
      <c r="K433" s="123" t="s">
        <v>2508</v>
      </c>
      <c r="L433" s="767" t="str" cm="1">
        <f t="array" aca="1" ref="L433" ca="1">[1]!NOM_FEUILLE('Comext - EUROSTAT'!$A$1)</f>
        <v>Comext - EUROSTAT</v>
      </c>
      <c r="M433" s="766" t="str">
        <f>Etiquettes!$H$16</f>
        <v>Volume</v>
      </c>
      <c r="N433" s="768" t="str">
        <f t="shared" si="18"/>
        <v>Importations de Avocats = 192 kt (Douanes - Eurostat)</v>
      </c>
      <c r="O433" s="766" t="str">
        <f>Etiquettes!$H$20</f>
        <v>Fiable</v>
      </c>
      <c r="P433" s="766" t="str">
        <f>Etiquettes!$H$21</f>
        <v>Données collectées</v>
      </c>
      <c r="Q433" s="766" t="str">
        <f>Etiquettes!$H$22</f>
        <v>Donnée collectée (valeur du flux ou coefficient)</v>
      </c>
      <c r="R433" s="120"/>
      <c r="S433" s="915"/>
    </row>
    <row r="434" spans="1:19">
      <c r="A434" s="116" t="str">
        <f>Secteurs!$B$26</f>
        <v>Importations</v>
      </c>
      <c r="B434" s="116" t="str">
        <v>Mangue, goyave</v>
      </c>
      <c r="C434" s="117">
        <f>SUMIFS('Prétraitement échanges'!$H:$H,'Prétraitement échanges'!$A:$A,B434)</f>
        <v>57.719262000000001</v>
      </c>
      <c r="E434" s="119" t="str">
        <f>Etiquettes!$C$10</f>
        <v>kt</v>
      </c>
      <c r="F434" s="767" t="str">
        <f>Etiquettes!$C$7</f>
        <v>Fruits et légumes (hors pommes de terre)</v>
      </c>
      <c r="G434" s="119">
        <f>Etiquettes!$J$9</f>
        <v>2023</v>
      </c>
      <c r="H434" s="767" t="str">
        <f>Etiquettes!$C$8</f>
        <v>France entière</v>
      </c>
      <c r="I434" s="767" t="str">
        <f t="shared" si="17"/>
        <v>Importations de Mangue, goyave</v>
      </c>
      <c r="K434" s="123" t="s">
        <v>2508</v>
      </c>
      <c r="L434" s="767" t="str" cm="1">
        <f t="array" aca="1" ref="L434" ca="1">[1]!NOM_FEUILLE('Comext - EUROSTAT'!$A$1)</f>
        <v>Comext - EUROSTAT</v>
      </c>
      <c r="M434" s="766" t="str">
        <f>Etiquettes!$H$16</f>
        <v>Volume</v>
      </c>
      <c r="N434" s="768" t="str">
        <f t="shared" si="18"/>
        <v>Importations de Mangue, goyave = 58 kt (Douanes - Eurostat)</v>
      </c>
      <c r="O434" s="766" t="str">
        <f>Etiquettes!$H$20</f>
        <v>Fiable</v>
      </c>
      <c r="P434" s="766" t="str">
        <f>Etiquettes!$H$21</f>
        <v>Données collectées</v>
      </c>
      <c r="Q434" s="766" t="str">
        <f>Etiquettes!$H$22</f>
        <v>Donnée collectée (valeur du flux ou coefficient)</v>
      </c>
      <c r="R434" s="120"/>
      <c r="S434" s="915"/>
    </row>
    <row r="435" spans="1:19">
      <c r="A435" s="116" t="str">
        <f>Secteurs!$B$26</f>
        <v>Importations</v>
      </c>
      <c r="B435" s="116" t="str">
        <v>Oranges</v>
      </c>
      <c r="C435" s="117">
        <f>SUMIFS('Prétraitement échanges'!$H:$H,'Prétraitement échanges'!$A:$A,B435)</f>
        <v>427.913543</v>
      </c>
      <c r="E435" s="119" t="str">
        <f>Etiquettes!$C$10</f>
        <v>kt</v>
      </c>
      <c r="F435" s="767" t="str">
        <f>Etiquettes!$C$7</f>
        <v>Fruits et légumes (hors pommes de terre)</v>
      </c>
      <c r="G435" s="119">
        <f>Etiquettes!$J$9</f>
        <v>2023</v>
      </c>
      <c r="H435" s="767" t="str">
        <f>Etiquettes!$C$8</f>
        <v>France entière</v>
      </c>
      <c r="I435" s="767" t="str">
        <f t="shared" si="17"/>
        <v>Importations de Oranges</v>
      </c>
      <c r="K435" s="123" t="s">
        <v>2508</v>
      </c>
      <c r="L435" s="767" t="str" cm="1">
        <f t="array" aca="1" ref="L435" ca="1">[1]!NOM_FEUILLE('Comext - EUROSTAT'!$A$1)</f>
        <v>Comext - EUROSTAT</v>
      </c>
      <c r="M435" s="766" t="str">
        <f>Etiquettes!$H$16</f>
        <v>Volume</v>
      </c>
      <c r="N435" s="768" t="str">
        <f t="shared" si="18"/>
        <v>Importations de Oranges = 428 kt (Douanes - Eurostat)</v>
      </c>
      <c r="O435" s="766" t="str">
        <f>Etiquettes!$H$20</f>
        <v>Fiable</v>
      </c>
      <c r="P435" s="766" t="str">
        <f>Etiquettes!$H$21</f>
        <v>Données collectées</v>
      </c>
      <c r="Q435" s="766" t="str">
        <f>Etiquettes!$H$22</f>
        <v>Donnée collectée (valeur du flux ou coefficient)</v>
      </c>
      <c r="R435" s="120"/>
      <c r="S435" s="915"/>
    </row>
    <row r="436" spans="1:19">
      <c r="A436" s="116" t="str">
        <f>Secteurs!$B$26</f>
        <v>Importations</v>
      </c>
      <c r="B436" s="116" t="str">
        <v>Mandarines et clémentines</v>
      </c>
      <c r="C436" s="117">
        <f>SUMIFS('Prétraitement échanges'!$H:$H,'Prétraitement échanges'!$A:$A,B436)</f>
        <v>317.60729300000003</v>
      </c>
      <c r="E436" s="119" t="str">
        <f>Etiquettes!$C$10</f>
        <v>kt</v>
      </c>
      <c r="F436" s="767" t="str">
        <f>Etiquettes!$C$7</f>
        <v>Fruits et légumes (hors pommes de terre)</v>
      </c>
      <c r="G436" s="119">
        <f>Etiquettes!$J$9</f>
        <v>2023</v>
      </c>
      <c r="H436" s="767" t="str">
        <f>Etiquettes!$C$8</f>
        <v>France entière</v>
      </c>
      <c r="I436" s="767" t="str">
        <f t="shared" si="17"/>
        <v>Importations de Mandarines et clémentines</v>
      </c>
      <c r="K436" s="123" t="s">
        <v>2508</v>
      </c>
      <c r="L436" s="767" t="str" cm="1">
        <f t="array" aca="1" ref="L436" ca="1">[1]!NOM_FEUILLE('Comext - EUROSTAT'!$A$1)</f>
        <v>Comext - EUROSTAT</v>
      </c>
      <c r="M436" s="766" t="str">
        <f>Etiquettes!$H$16</f>
        <v>Volume</v>
      </c>
      <c r="N436" s="768" t="str">
        <f t="shared" si="18"/>
        <v>Importations de Mandarines et clémentines = 318 kt (Douanes - Eurostat)</v>
      </c>
      <c r="O436" s="766" t="str">
        <f>Etiquettes!$H$20</f>
        <v>Fiable</v>
      </c>
      <c r="P436" s="766" t="str">
        <f>Etiquettes!$H$21</f>
        <v>Données collectées</v>
      </c>
      <c r="Q436" s="766" t="str">
        <f>Etiquettes!$H$22</f>
        <v>Donnée collectée (valeur du flux ou coefficient)</v>
      </c>
      <c r="R436" s="120"/>
      <c r="S436" s="915"/>
    </row>
    <row r="437" spans="1:19">
      <c r="A437" s="116" t="str">
        <f>Secteurs!$B$26</f>
        <v>Importations</v>
      </c>
      <c r="B437" s="116" t="str">
        <v>Autres agrumes</v>
      </c>
      <c r="C437" s="117">
        <f>SUMIFS('Prétraitement échanges'!$H:$H,'Prétraitement échanges'!$A:$A,B437)</f>
        <v>16.971299999999999</v>
      </c>
      <c r="E437" s="119" t="str">
        <f>Etiquettes!$C$10</f>
        <v>kt</v>
      </c>
      <c r="F437" s="767" t="str">
        <f>Etiquettes!$C$7</f>
        <v>Fruits et légumes (hors pommes de terre)</v>
      </c>
      <c r="G437" s="119">
        <f>Etiquettes!$J$9</f>
        <v>2023</v>
      </c>
      <c r="H437" s="767" t="str">
        <f>Etiquettes!$C$8</f>
        <v>France entière</v>
      </c>
      <c r="I437" s="767" t="str">
        <f t="shared" si="17"/>
        <v>Importations de Autres agrumes</v>
      </c>
      <c r="K437" s="123" t="s">
        <v>2508</v>
      </c>
      <c r="L437" s="767" t="str" cm="1">
        <f t="array" aca="1" ref="L437" ca="1">[1]!NOM_FEUILLE('Comext - EUROSTAT'!$A$1)</f>
        <v>Comext - EUROSTAT</v>
      </c>
      <c r="M437" s="766" t="str">
        <f>Etiquettes!$H$16</f>
        <v>Volume</v>
      </c>
      <c r="N437" s="768" t="str">
        <f t="shared" si="18"/>
        <v>Importations de Autres agrumes = 17 kt (Douanes - Eurostat)</v>
      </c>
      <c r="O437" s="766" t="str">
        <f>Etiquettes!$H$20</f>
        <v>Fiable</v>
      </c>
      <c r="P437" s="766" t="str">
        <f>Etiquettes!$H$21</f>
        <v>Données collectées</v>
      </c>
      <c r="Q437" s="766" t="str">
        <f>Etiquettes!$H$22</f>
        <v>Donnée collectée (valeur du flux ou coefficient)</v>
      </c>
      <c r="R437" s="120"/>
      <c r="S437" s="915"/>
    </row>
    <row r="438" spans="1:19">
      <c r="A438" s="116" t="str">
        <f>Secteurs!$B$26</f>
        <v>Importations</v>
      </c>
      <c r="B438" s="116" t="str">
        <v>Pomelos et pamplemousses</v>
      </c>
      <c r="C438" s="117">
        <f>SUMIFS('Prétraitement échanges'!$H:$H,'Prétraitement échanges'!$A:$A,B438)</f>
        <v>51.591996999999999</v>
      </c>
      <c r="E438" s="119" t="str">
        <f>Etiquettes!$C$10</f>
        <v>kt</v>
      </c>
      <c r="F438" s="767" t="str">
        <f>Etiquettes!$C$7</f>
        <v>Fruits et légumes (hors pommes de terre)</v>
      </c>
      <c r="G438" s="119">
        <f>Etiquettes!$J$9</f>
        <v>2023</v>
      </c>
      <c r="H438" s="767" t="str">
        <f>Etiquettes!$C$8</f>
        <v>France entière</v>
      </c>
      <c r="I438" s="767" t="str">
        <f t="shared" si="17"/>
        <v>Importations de Pomelos et pamplemousses</v>
      </c>
      <c r="K438" s="123" t="s">
        <v>2508</v>
      </c>
      <c r="L438" s="767" t="str" cm="1">
        <f t="array" aca="1" ref="L438" ca="1">[1]!NOM_FEUILLE('Comext - EUROSTAT'!$A$1)</f>
        <v>Comext - EUROSTAT</v>
      </c>
      <c r="M438" s="766" t="str">
        <f>Etiquettes!$H$16</f>
        <v>Volume</v>
      </c>
      <c r="N438" s="768" t="str">
        <f t="shared" si="18"/>
        <v>Importations de Pomelos et pamplemousses = 52 kt (Douanes - Eurostat)</v>
      </c>
      <c r="O438" s="766" t="str">
        <f>Etiquettes!$H$20</f>
        <v>Fiable</v>
      </c>
      <c r="P438" s="766" t="str">
        <f>Etiquettes!$H$21</f>
        <v>Données collectées</v>
      </c>
      <c r="Q438" s="766" t="str">
        <f>Etiquettes!$H$22</f>
        <v>Donnée collectée (valeur du flux ou coefficient)</v>
      </c>
      <c r="R438" s="120"/>
      <c r="S438" s="915"/>
    </row>
    <row r="439" spans="1:19">
      <c r="A439" s="116" t="str">
        <f>Secteurs!$B$26</f>
        <v>Importations</v>
      </c>
      <c r="B439" s="116" t="str">
        <v>Citrons et limes</v>
      </c>
      <c r="C439" s="117">
        <f>SUMIFS('Prétraitement échanges'!$H:$H,'Prétraitement échanges'!$A:$A,B439)</f>
        <v>159.28507199999999</v>
      </c>
      <c r="E439" s="119" t="str">
        <f>Etiquettes!$C$10</f>
        <v>kt</v>
      </c>
      <c r="F439" s="767" t="str">
        <f>Etiquettes!$C$7</f>
        <v>Fruits et légumes (hors pommes de terre)</v>
      </c>
      <c r="G439" s="119">
        <f>Etiquettes!$J$9</f>
        <v>2023</v>
      </c>
      <c r="H439" s="767" t="str">
        <f>Etiquettes!$C$8</f>
        <v>France entière</v>
      </c>
      <c r="I439" s="767" t="str">
        <f t="shared" si="17"/>
        <v>Importations de Citrons et limes</v>
      </c>
      <c r="K439" s="123" t="s">
        <v>2508</v>
      </c>
      <c r="L439" s="767" t="str" cm="1">
        <f t="array" aca="1" ref="L439" ca="1">[1]!NOM_FEUILLE('Comext - EUROSTAT'!$A$1)</f>
        <v>Comext - EUROSTAT</v>
      </c>
      <c r="M439" s="766" t="str">
        <f>Etiquettes!$H$16</f>
        <v>Volume</v>
      </c>
      <c r="N439" s="768" t="str">
        <f t="shared" si="18"/>
        <v>Importations de Citrons et limes = 159 kt (Douanes - Eurostat)</v>
      </c>
      <c r="O439" s="766" t="str">
        <f>Etiquettes!$H$20</f>
        <v>Fiable</v>
      </c>
      <c r="P439" s="766" t="str">
        <f>Etiquettes!$H$21</f>
        <v>Données collectées</v>
      </c>
      <c r="Q439" s="766" t="str">
        <f>Etiquettes!$H$22</f>
        <v>Donnée collectée (valeur du flux ou coefficient)</v>
      </c>
      <c r="R439" s="120"/>
      <c r="S439" s="915"/>
    </row>
    <row r="440" spans="1:19">
      <c r="A440" s="116" t="str">
        <f>Secteurs!$B$26</f>
        <v>Importations</v>
      </c>
      <c r="B440" s="116" t="str">
        <v>Raisin</v>
      </c>
      <c r="C440" s="117">
        <f>SUMIFS('Prétraitement échanges'!$H:$H,'Prétraitement échanges'!$A:$A,B440)</f>
        <v>145.999493</v>
      </c>
      <c r="E440" s="119" t="str">
        <f>Etiquettes!$C$10</f>
        <v>kt</v>
      </c>
      <c r="F440" s="767" t="str">
        <f>Etiquettes!$C$7</f>
        <v>Fruits et légumes (hors pommes de terre)</v>
      </c>
      <c r="G440" s="119">
        <f>Etiquettes!$J$9</f>
        <v>2023</v>
      </c>
      <c r="H440" s="767" t="str">
        <f>Etiquettes!$C$8</f>
        <v>France entière</v>
      </c>
      <c r="I440" s="767" t="str">
        <f t="shared" si="17"/>
        <v>Importations de Raisin</v>
      </c>
      <c r="K440" s="123" t="s">
        <v>2508</v>
      </c>
      <c r="L440" s="767" t="str" cm="1">
        <f t="array" aca="1" ref="L440" ca="1">[1]!NOM_FEUILLE('Comext - EUROSTAT'!$A$1)</f>
        <v>Comext - EUROSTAT</v>
      </c>
      <c r="M440" s="766" t="str">
        <f>Etiquettes!$H$16</f>
        <v>Volume</v>
      </c>
      <c r="N440" s="768" t="str">
        <f t="shared" si="18"/>
        <v>Importations de Raisin = 146 kt (Douanes - Eurostat)</v>
      </c>
      <c r="O440" s="766" t="str">
        <f>Etiquettes!$H$20</f>
        <v>Fiable</v>
      </c>
      <c r="P440" s="766" t="str">
        <f>Etiquettes!$H$21</f>
        <v>Données collectées</v>
      </c>
      <c r="Q440" s="766" t="str">
        <f>Etiquettes!$H$22</f>
        <v>Donnée collectée (valeur du flux ou coefficient)</v>
      </c>
      <c r="R440" s="120"/>
      <c r="S440" s="915"/>
    </row>
    <row r="441" spans="1:19">
      <c r="A441" s="116" t="str">
        <f>Secteurs!$B$26</f>
        <v>Importations</v>
      </c>
      <c r="B441" s="116" t="str">
        <v>Pastèques</v>
      </c>
      <c r="C441" s="117">
        <f>SUMIFS('Prétraitement échanges'!$H:$H,'Prétraitement échanges'!$A:$A,B441)</f>
        <v>270.87395800000002</v>
      </c>
      <c r="E441" s="119" t="str">
        <f>Etiquettes!$C$10</f>
        <v>kt</v>
      </c>
      <c r="F441" s="767" t="str">
        <f>Etiquettes!$C$7</f>
        <v>Fruits et légumes (hors pommes de terre)</v>
      </c>
      <c r="G441" s="119">
        <f>Etiquettes!$J$9</f>
        <v>2023</v>
      </c>
      <c r="H441" s="767" t="str">
        <f>Etiquettes!$C$8</f>
        <v>France entière</v>
      </c>
      <c r="I441" s="767" t="str">
        <f t="shared" si="17"/>
        <v>Importations de Pastèques</v>
      </c>
      <c r="K441" s="123" t="s">
        <v>2508</v>
      </c>
      <c r="L441" s="767" t="str" cm="1">
        <f t="array" aca="1" ref="L441" ca="1">[1]!NOM_FEUILLE('Comext - EUROSTAT'!$A$1)</f>
        <v>Comext - EUROSTAT</v>
      </c>
      <c r="M441" s="766" t="str">
        <f>Etiquettes!$H$16</f>
        <v>Volume</v>
      </c>
      <c r="N441" s="768" t="str">
        <f t="shared" si="18"/>
        <v>Importations de Pastèques = 271 kt (Douanes - Eurostat)</v>
      </c>
      <c r="O441" s="766" t="str">
        <f>Etiquettes!$H$20</f>
        <v>Fiable</v>
      </c>
      <c r="P441" s="766" t="str">
        <f>Etiquettes!$H$21</f>
        <v>Données collectées</v>
      </c>
      <c r="Q441" s="766" t="str">
        <f>Etiquettes!$H$22</f>
        <v>Donnée collectée (valeur du flux ou coefficient)</v>
      </c>
      <c r="R441" s="120"/>
      <c r="S441" s="915"/>
    </row>
    <row r="442" spans="1:19">
      <c r="A442" s="116" t="str">
        <f>Secteurs!$B$26</f>
        <v>Importations</v>
      </c>
      <c r="B442" s="116" t="str">
        <v>Autres melons</v>
      </c>
      <c r="C442" s="117">
        <f>SUMIFS('Prétraitement échanges'!$H:$H,'Prétraitement échanges'!$A:$A,B442)</f>
        <v>140.06797900000001</v>
      </c>
      <c r="E442" s="119" t="str">
        <f>Etiquettes!$C$10</f>
        <v>kt</v>
      </c>
      <c r="F442" s="767" t="str">
        <f>Etiquettes!$C$7</f>
        <v>Fruits et légumes (hors pommes de terre)</v>
      </c>
      <c r="G442" s="119">
        <f>Etiquettes!$J$9</f>
        <v>2023</v>
      </c>
      <c r="H442" s="767" t="str">
        <f>Etiquettes!$C$8</f>
        <v>France entière</v>
      </c>
      <c r="I442" s="767" t="str">
        <f t="shared" si="17"/>
        <v>Importations de Autres melons</v>
      </c>
      <c r="K442" s="123" t="s">
        <v>2508</v>
      </c>
      <c r="L442" s="767" t="str" cm="1">
        <f t="array" aca="1" ref="L442" ca="1">[1]!NOM_FEUILLE('Comext - EUROSTAT'!$A$1)</f>
        <v>Comext - EUROSTAT</v>
      </c>
      <c r="M442" s="766" t="str">
        <f>Etiquettes!$H$16</f>
        <v>Volume</v>
      </c>
      <c r="N442" s="768" t="str">
        <f t="shared" si="18"/>
        <v>Importations de Autres melons = 140 kt (Douanes - Eurostat)</v>
      </c>
      <c r="O442" s="766" t="str">
        <f>Etiquettes!$H$20</f>
        <v>Fiable</v>
      </c>
      <c r="P442" s="766" t="str">
        <f>Etiquettes!$H$21</f>
        <v>Données collectées</v>
      </c>
      <c r="Q442" s="766" t="str">
        <f>Etiquettes!$H$22</f>
        <v>Donnée collectée (valeur du flux ou coefficient)</v>
      </c>
      <c r="R442" s="120"/>
      <c r="S442" s="915"/>
    </row>
    <row r="443" spans="1:19">
      <c r="A443" s="116" t="str">
        <f>Secteurs!$B$26</f>
        <v>Importations</v>
      </c>
      <c r="B443" s="116" t="str">
        <v>Papaye</v>
      </c>
      <c r="C443" s="117">
        <f>SUMIFS('Prétraitement échanges'!$H:$H,'Prétraitement échanges'!$A:$A,B443)</f>
        <v>3.005312</v>
      </c>
      <c r="E443" s="119" t="str">
        <f>Etiquettes!$C$10</f>
        <v>kt</v>
      </c>
      <c r="F443" s="767" t="str">
        <f>Etiquettes!$C$7</f>
        <v>Fruits et légumes (hors pommes de terre)</v>
      </c>
      <c r="G443" s="119">
        <f>Etiquettes!$J$9</f>
        <v>2023</v>
      </c>
      <c r="H443" s="767" t="str">
        <f>Etiquettes!$C$8</f>
        <v>France entière</v>
      </c>
      <c r="I443" s="767" t="str">
        <f t="shared" si="17"/>
        <v>Importations de Papaye</v>
      </c>
      <c r="K443" s="123" t="s">
        <v>2508</v>
      </c>
      <c r="L443" s="767" t="str" cm="1">
        <f t="array" aca="1" ref="L443" ca="1">[1]!NOM_FEUILLE('Comext - EUROSTAT'!$A$1)</f>
        <v>Comext - EUROSTAT</v>
      </c>
      <c r="M443" s="766" t="str">
        <f>Etiquettes!$H$16</f>
        <v>Volume</v>
      </c>
      <c r="N443" s="768" t="str">
        <f t="shared" si="18"/>
        <v>Importations de Papaye = 3 kt (Douanes - Eurostat)</v>
      </c>
      <c r="O443" s="766" t="str">
        <f>Etiquettes!$H$20</f>
        <v>Fiable</v>
      </c>
      <c r="P443" s="766" t="str">
        <f>Etiquettes!$H$21</f>
        <v>Données collectées</v>
      </c>
      <c r="Q443" s="766" t="str">
        <f>Etiquettes!$H$22</f>
        <v>Donnée collectée (valeur du flux ou coefficient)</v>
      </c>
      <c r="R443" s="120"/>
      <c r="S443" s="915"/>
    </row>
    <row r="444" spans="1:19">
      <c r="A444" s="116" t="str">
        <f>Secteurs!$B$26</f>
        <v>Importations</v>
      </c>
      <c r="B444" s="116" t="str">
        <v>Pommes de table</v>
      </c>
      <c r="C444" s="117">
        <f>SUMIFS('Prétraitement échanges'!$H:$H,'Prétraitement échanges'!$A:$A,B444)</f>
        <v>144.433539</v>
      </c>
      <c r="E444" s="119" t="str">
        <f>Etiquettes!$C$10</f>
        <v>kt</v>
      </c>
      <c r="F444" s="767" t="str">
        <f>Etiquettes!$C$7</f>
        <v>Fruits et légumes (hors pommes de terre)</v>
      </c>
      <c r="G444" s="119">
        <f>Etiquettes!$J$9</f>
        <v>2023</v>
      </c>
      <c r="H444" s="767" t="str">
        <f>Etiquettes!$C$8</f>
        <v>France entière</v>
      </c>
      <c r="I444" s="767" t="str">
        <f t="shared" si="17"/>
        <v>Importations de Pommes de table</v>
      </c>
      <c r="K444" s="123" t="s">
        <v>2508</v>
      </c>
      <c r="L444" s="767" t="str" cm="1">
        <f t="array" aca="1" ref="L444" ca="1">[1]!NOM_FEUILLE('Comext - EUROSTAT'!$A$1)</f>
        <v>Comext - EUROSTAT</v>
      </c>
      <c r="M444" s="766" t="str">
        <f>Etiquettes!$H$16</f>
        <v>Volume</v>
      </c>
      <c r="N444" s="768" t="str">
        <f t="shared" si="18"/>
        <v>Importations de Pommes de table = 144 kt (Douanes - Eurostat)</v>
      </c>
      <c r="O444" s="766" t="str">
        <f>Etiquettes!$H$20</f>
        <v>Fiable</v>
      </c>
      <c r="P444" s="766" t="str">
        <f>Etiquettes!$H$21</f>
        <v>Données collectées</v>
      </c>
      <c r="Q444" s="766" t="str">
        <f>Etiquettes!$H$22</f>
        <v>Donnée collectée (valeur du flux ou coefficient)</v>
      </c>
      <c r="R444" s="120"/>
      <c r="S444" s="915"/>
    </row>
    <row r="445" spans="1:19">
      <c r="A445" s="116" t="str">
        <f>Secteurs!$B$26</f>
        <v>Importations</v>
      </c>
      <c r="B445" s="116" t="str">
        <v>Poires</v>
      </c>
      <c r="C445" s="117">
        <f>SUMIFS('Prétraitement échanges'!$H:$H,'Prétraitement échanges'!$A:$A,B445)</f>
        <v>102.36850099999999</v>
      </c>
      <c r="E445" s="119" t="str">
        <f>Etiquettes!$C$10</f>
        <v>kt</v>
      </c>
      <c r="F445" s="767" t="str">
        <f>Etiquettes!$C$7</f>
        <v>Fruits et légumes (hors pommes de terre)</v>
      </c>
      <c r="G445" s="119">
        <f>Etiquettes!$J$9</f>
        <v>2023</v>
      </c>
      <c r="H445" s="767" t="str">
        <f>Etiquettes!$C$8</f>
        <v>France entière</v>
      </c>
      <c r="I445" s="767" t="str">
        <f t="shared" si="17"/>
        <v>Importations de Poires</v>
      </c>
      <c r="K445" s="123" t="s">
        <v>2508</v>
      </c>
      <c r="L445" s="767" t="str" cm="1">
        <f t="array" aca="1" ref="L445" ca="1">[1]!NOM_FEUILLE('Comext - EUROSTAT'!$A$1)</f>
        <v>Comext - EUROSTAT</v>
      </c>
      <c r="M445" s="766" t="str">
        <f>Etiquettes!$H$16</f>
        <v>Volume</v>
      </c>
      <c r="N445" s="768" t="str">
        <f t="shared" si="18"/>
        <v>Importations de Poires = 102 kt (Douanes - Eurostat)</v>
      </c>
      <c r="O445" s="766" t="str">
        <f>Etiquettes!$H$20</f>
        <v>Fiable</v>
      </c>
      <c r="P445" s="766" t="str">
        <f>Etiquettes!$H$21</f>
        <v>Données collectées</v>
      </c>
      <c r="Q445" s="766" t="str">
        <f>Etiquettes!$H$22</f>
        <v>Donnée collectée (valeur du flux ou coefficient)</v>
      </c>
      <c r="R445" s="120"/>
      <c r="S445" s="915"/>
    </row>
    <row r="446" spans="1:19">
      <c r="A446" s="116" t="str">
        <f>Secteurs!$B$26</f>
        <v>Importations</v>
      </c>
      <c r="B446" s="116" t="str">
        <v>Coings</v>
      </c>
      <c r="C446" s="117">
        <f>SUMIFS('Prétraitement échanges'!$H:$H,'Prétraitement échanges'!$A:$A,B446)</f>
        <v>0.61827900000000002</v>
      </c>
      <c r="E446" s="119" t="str">
        <f>Etiquettes!$C$10</f>
        <v>kt</v>
      </c>
      <c r="F446" s="767" t="str">
        <f>Etiquettes!$C$7</f>
        <v>Fruits et légumes (hors pommes de terre)</v>
      </c>
      <c r="G446" s="119">
        <f>Etiquettes!$J$9</f>
        <v>2023</v>
      </c>
      <c r="H446" s="767" t="str">
        <f>Etiquettes!$C$8</f>
        <v>France entière</v>
      </c>
      <c r="I446" s="767" t="str">
        <f t="shared" si="17"/>
        <v>Importations de Coings</v>
      </c>
      <c r="K446" s="123" t="s">
        <v>2508</v>
      </c>
      <c r="L446" s="767" t="str" cm="1">
        <f t="array" aca="1" ref="L446" ca="1">[1]!NOM_FEUILLE('Comext - EUROSTAT'!$A$1)</f>
        <v>Comext - EUROSTAT</v>
      </c>
      <c r="M446" s="766" t="str">
        <f>Etiquettes!$H$16</f>
        <v>Volume</v>
      </c>
      <c r="N446" s="768" t="str">
        <f t="shared" si="18"/>
        <v>Importations de Coings = 1 kt (Douanes - Eurostat)</v>
      </c>
      <c r="O446" s="766" t="str">
        <f>Etiquettes!$H$20</f>
        <v>Fiable</v>
      </c>
      <c r="P446" s="766" t="str">
        <f>Etiquettes!$H$21</f>
        <v>Données collectées</v>
      </c>
      <c r="Q446" s="766" t="str">
        <f>Etiquettes!$H$22</f>
        <v>Donnée collectée (valeur du flux ou coefficient)</v>
      </c>
      <c r="R446" s="120"/>
      <c r="S446" s="915"/>
    </row>
    <row r="447" spans="1:19">
      <c r="A447" s="116" t="str">
        <f>Secteurs!$B$26</f>
        <v>Importations</v>
      </c>
      <c r="B447" s="116" t="str">
        <v>Abricots</v>
      </c>
      <c r="C447" s="117">
        <f>SUMIFS('Prétraitement échanges'!$H:$H,'Prétraitement échanges'!$A:$A,B447)</f>
        <v>11.802498</v>
      </c>
      <c r="E447" s="119" t="str">
        <f>Etiquettes!$C$10</f>
        <v>kt</v>
      </c>
      <c r="F447" s="767" t="str">
        <f>Etiquettes!$C$7</f>
        <v>Fruits et légumes (hors pommes de terre)</v>
      </c>
      <c r="G447" s="119">
        <f>Etiquettes!$J$9</f>
        <v>2023</v>
      </c>
      <c r="H447" s="767" t="str">
        <f>Etiquettes!$C$8</f>
        <v>France entière</v>
      </c>
      <c r="I447" s="767" t="str">
        <f t="shared" si="17"/>
        <v>Importations de Abricots</v>
      </c>
      <c r="K447" s="123" t="s">
        <v>2508</v>
      </c>
      <c r="L447" s="767" t="str" cm="1">
        <f t="array" aca="1" ref="L447" ca="1">[1]!NOM_FEUILLE('Comext - EUROSTAT'!$A$1)</f>
        <v>Comext - EUROSTAT</v>
      </c>
      <c r="M447" s="766" t="str">
        <f>Etiquettes!$H$16</f>
        <v>Volume</v>
      </c>
      <c r="N447" s="768" t="str">
        <f t="shared" si="18"/>
        <v>Importations de Abricots = 12 kt (Douanes - Eurostat)</v>
      </c>
      <c r="O447" s="766" t="str">
        <f>Etiquettes!$H$20</f>
        <v>Fiable</v>
      </c>
      <c r="P447" s="766" t="str">
        <f>Etiquettes!$H$21</f>
        <v>Données collectées</v>
      </c>
      <c r="Q447" s="766" t="str">
        <f>Etiquettes!$H$22</f>
        <v>Donnée collectée (valeur du flux ou coefficient)</v>
      </c>
      <c r="R447" s="120"/>
      <c r="S447" s="915"/>
    </row>
    <row r="448" spans="1:19">
      <c r="A448" s="116" t="str">
        <f>Secteurs!$B$26</f>
        <v>Importations</v>
      </c>
      <c r="B448" s="116" t="str">
        <v>Cerises</v>
      </c>
      <c r="C448" s="117">
        <f>SUMIFS('Prétraitement échanges'!$H:$H,'Prétraitement échanges'!$A:$A,B448)</f>
        <v>8.800084</v>
      </c>
      <c r="E448" s="119" t="str">
        <f>Etiquettes!$C$10</f>
        <v>kt</v>
      </c>
      <c r="F448" s="767" t="str">
        <f>Etiquettes!$C$7</f>
        <v>Fruits et légumes (hors pommes de terre)</v>
      </c>
      <c r="G448" s="119">
        <f>Etiquettes!$J$9</f>
        <v>2023</v>
      </c>
      <c r="H448" s="767" t="str">
        <f>Etiquettes!$C$8</f>
        <v>France entière</v>
      </c>
      <c r="I448" s="767" t="str">
        <f t="shared" si="17"/>
        <v>Importations de Cerises</v>
      </c>
      <c r="K448" s="123" t="s">
        <v>2508</v>
      </c>
      <c r="L448" s="767" t="str" cm="1">
        <f t="array" aca="1" ref="L448" ca="1">[1]!NOM_FEUILLE('Comext - EUROSTAT'!$A$1)</f>
        <v>Comext - EUROSTAT</v>
      </c>
      <c r="M448" s="766" t="str">
        <f>Etiquettes!$H$16</f>
        <v>Volume</v>
      </c>
      <c r="N448" s="768" t="str">
        <f t="shared" si="18"/>
        <v>Importations de Cerises = 9 kt (Douanes - Eurostat)</v>
      </c>
      <c r="O448" s="766" t="str">
        <f>Etiquettes!$H$20</f>
        <v>Fiable</v>
      </c>
      <c r="P448" s="766" t="str">
        <f>Etiquettes!$H$21</f>
        <v>Données collectées</v>
      </c>
      <c r="Q448" s="766" t="str">
        <f>Etiquettes!$H$22</f>
        <v>Donnée collectée (valeur du flux ou coefficient)</v>
      </c>
      <c r="R448" s="120"/>
      <c r="S448" s="915"/>
    </row>
    <row r="449" spans="1:19">
      <c r="A449" s="116" t="str">
        <f>Secteurs!$B$26</f>
        <v>Importations</v>
      </c>
      <c r="B449" s="116" t="str">
        <v>Nectarines et brugnons</v>
      </c>
      <c r="C449" s="117">
        <f>SUMIFS('Prétraitement échanges'!$H:$H,'Prétraitement échanges'!$A:$A,B449)</f>
        <v>46.740313</v>
      </c>
      <c r="E449" s="119" t="str">
        <f>Etiquettes!$C$10</f>
        <v>kt</v>
      </c>
      <c r="F449" s="767" t="str">
        <f>Etiquettes!$C$7</f>
        <v>Fruits et légumes (hors pommes de terre)</v>
      </c>
      <c r="G449" s="119">
        <f>Etiquettes!$J$9</f>
        <v>2023</v>
      </c>
      <c r="H449" s="767" t="str">
        <f>Etiquettes!$C$8</f>
        <v>France entière</v>
      </c>
      <c r="I449" s="767" t="str">
        <f t="shared" si="17"/>
        <v>Importations de Nectarines et brugnons</v>
      </c>
      <c r="K449" s="123" t="s">
        <v>2508</v>
      </c>
      <c r="L449" s="767" t="str" cm="1">
        <f t="array" aca="1" ref="L449" ca="1">[1]!NOM_FEUILLE('Comext - EUROSTAT'!$A$1)</f>
        <v>Comext - EUROSTAT</v>
      </c>
      <c r="M449" s="766" t="str">
        <f>Etiquettes!$H$16</f>
        <v>Volume</v>
      </c>
      <c r="N449" s="768" t="str">
        <f t="shared" si="18"/>
        <v>Importations de Nectarines et brugnons = 47 kt (Douanes - Eurostat)</v>
      </c>
      <c r="O449" s="766" t="str">
        <f>Etiquettes!$H$20</f>
        <v>Fiable</v>
      </c>
      <c r="P449" s="766" t="str">
        <f>Etiquettes!$H$21</f>
        <v>Données collectées</v>
      </c>
      <c r="Q449" s="766" t="str">
        <f>Etiquettes!$H$22</f>
        <v>Donnée collectée (valeur du flux ou coefficient)</v>
      </c>
      <c r="R449" s="120"/>
      <c r="S449" s="915"/>
    </row>
    <row r="450" spans="1:19">
      <c r="A450" s="116" t="str">
        <f>Secteurs!$B$26</f>
        <v>Importations</v>
      </c>
      <c r="B450" s="116" t="str">
        <v>Pêches</v>
      </c>
      <c r="C450" s="117">
        <f>SUMIFS('Prétraitement échanges'!$H:$H,'Prétraitement échanges'!$A:$A,B450)</f>
        <v>87.405400999999998</v>
      </c>
      <c r="E450" s="119" t="str">
        <f>Etiquettes!$C$10</f>
        <v>kt</v>
      </c>
      <c r="F450" s="767" t="str">
        <f>Etiquettes!$C$7</f>
        <v>Fruits et légumes (hors pommes de terre)</v>
      </c>
      <c r="G450" s="119">
        <f>Etiquettes!$J$9</f>
        <v>2023</v>
      </c>
      <c r="H450" s="767" t="str">
        <f>Etiquettes!$C$8</f>
        <v>France entière</v>
      </c>
      <c r="I450" s="767" t="str">
        <f t="shared" si="17"/>
        <v>Importations de Pêches</v>
      </c>
      <c r="K450" s="123" t="s">
        <v>2508</v>
      </c>
      <c r="L450" s="767" t="str" cm="1">
        <f t="array" aca="1" ref="L450" ca="1">[1]!NOM_FEUILLE('Comext - EUROSTAT'!$A$1)</f>
        <v>Comext - EUROSTAT</v>
      </c>
      <c r="M450" s="766" t="str">
        <f>Etiquettes!$H$16</f>
        <v>Volume</v>
      </c>
      <c r="N450" s="768" t="str">
        <f t="shared" si="18"/>
        <v>Importations de Pêches = 87 kt (Douanes - Eurostat)</v>
      </c>
      <c r="O450" s="766" t="str">
        <f>Etiquettes!$H$20</f>
        <v>Fiable</v>
      </c>
      <c r="P450" s="766" t="str">
        <f>Etiquettes!$H$21</f>
        <v>Données collectées</v>
      </c>
      <c r="Q450" s="766" t="str">
        <f>Etiquettes!$H$22</f>
        <v>Donnée collectée (valeur du flux ou coefficient)</v>
      </c>
      <c r="R450" s="120"/>
      <c r="S450" s="915"/>
    </row>
    <row r="451" spans="1:19">
      <c r="A451" s="116" t="str">
        <f>Secteurs!$B$26</f>
        <v>Importations</v>
      </c>
      <c r="B451" s="116" t="str">
        <v>Prunes</v>
      </c>
      <c r="C451" s="117">
        <f>SUMIFS('Prétraitement échanges'!$H:$H,'Prétraitement échanges'!$A:$A,B451)</f>
        <v>12.089171</v>
      </c>
      <c r="E451" s="119" t="str">
        <f>Etiquettes!$C$10</f>
        <v>kt</v>
      </c>
      <c r="F451" s="767" t="str">
        <f>Etiquettes!$C$7</f>
        <v>Fruits et légumes (hors pommes de terre)</v>
      </c>
      <c r="G451" s="119">
        <f>Etiquettes!$J$9</f>
        <v>2023</v>
      </c>
      <c r="H451" s="767" t="str">
        <f>Etiquettes!$C$8</f>
        <v>France entière</v>
      </c>
      <c r="I451" s="767" t="str">
        <f t="shared" ref="I451:I466" si="19">"Importations de "&amp;B451</f>
        <v>Importations de Prunes</v>
      </c>
      <c r="K451" s="123" t="s">
        <v>2508</v>
      </c>
      <c r="L451" s="767" t="str" cm="1">
        <f t="array" aca="1" ref="L451" ca="1">[1]!NOM_FEUILLE('Comext - EUROSTAT'!$A$1)</f>
        <v>Comext - EUROSTAT</v>
      </c>
      <c r="M451" s="766" t="str">
        <f>Etiquettes!$H$16</f>
        <v>Volume</v>
      </c>
      <c r="N451" s="768" t="str">
        <f t="shared" si="18"/>
        <v>Importations de Prunes = 12 kt (Douanes - Eurostat)</v>
      </c>
      <c r="O451" s="766" t="str">
        <f>Etiquettes!$H$20</f>
        <v>Fiable</v>
      </c>
      <c r="P451" s="766" t="str">
        <f>Etiquettes!$H$21</f>
        <v>Données collectées</v>
      </c>
      <c r="Q451" s="766" t="str">
        <f>Etiquettes!$H$22</f>
        <v>Donnée collectée (valeur du flux ou coefficient)</v>
      </c>
      <c r="R451" s="120"/>
      <c r="S451" s="915"/>
    </row>
    <row r="452" spans="1:19">
      <c r="A452" s="116" t="str">
        <f>Secteurs!$B$26</f>
        <v>Importations</v>
      </c>
      <c r="B452" s="116" t="str">
        <v>Prunelles</v>
      </c>
      <c r="C452" s="117">
        <f>SUMIFS('Prétraitement échanges'!$H:$H,'Prétraitement échanges'!$A:$A,B452)</f>
        <v>2.5500000000000002E-3</v>
      </c>
      <c r="E452" s="119" t="str">
        <f>Etiquettes!$C$10</f>
        <v>kt</v>
      </c>
      <c r="F452" s="767" t="str">
        <f>Etiquettes!$C$7</f>
        <v>Fruits et légumes (hors pommes de terre)</v>
      </c>
      <c r="G452" s="119">
        <f>Etiquettes!$J$9</f>
        <v>2023</v>
      </c>
      <c r="H452" s="767" t="str">
        <f>Etiquettes!$C$8</f>
        <v>France entière</v>
      </c>
      <c r="I452" s="767" t="str">
        <f t="shared" si="19"/>
        <v>Importations de Prunelles</v>
      </c>
      <c r="K452" s="123" t="s">
        <v>2508</v>
      </c>
      <c r="L452" s="767" t="str" cm="1">
        <f t="array" aca="1" ref="L452" ca="1">[1]!NOM_FEUILLE('Comext - EUROSTAT'!$A$1)</f>
        <v>Comext - EUROSTAT</v>
      </c>
      <c r="M452" s="766" t="str">
        <f>Etiquettes!$H$16</f>
        <v>Volume</v>
      </c>
      <c r="N452" s="768" t="str">
        <f t="shared" si="18"/>
        <v>Importations de Prunelles = 0 kt (Douanes - Eurostat)</v>
      </c>
      <c r="O452" s="766" t="str">
        <f>Etiquettes!$H$20</f>
        <v>Fiable</v>
      </c>
      <c r="P452" s="766" t="str">
        <f>Etiquettes!$H$21</f>
        <v>Données collectées</v>
      </c>
      <c r="Q452" s="766" t="str">
        <f>Etiquettes!$H$22</f>
        <v>Donnée collectée (valeur du flux ou coefficient)</v>
      </c>
      <c r="R452" s="120"/>
      <c r="S452" s="915"/>
    </row>
    <row r="453" spans="1:19">
      <c r="A453" s="116" t="str">
        <f>Secteurs!$B$26</f>
        <v>Importations</v>
      </c>
      <c r="B453" s="116" t="str">
        <v>Fraises</v>
      </c>
      <c r="C453" s="117">
        <f>SUMIFS('Prétraitement échanges'!$H:$H,'Prétraitement échanges'!$A:$A,B453)</f>
        <v>53.852063999999999</v>
      </c>
      <c r="E453" s="119" t="str">
        <f>Etiquettes!$C$10</f>
        <v>kt</v>
      </c>
      <c r="F453" s="767" t="str">
        <f>Etiquettes!$C$7</f>
        <v>Fruits et légumes (hors pommes de terre)</v>
      </c>
      <c r="G453" s="119">
        <f>Etiquettes!$J$9</f>
        <v>2023</v>
      </c>
      <c r="H453" s="767" t="str">
        <f>Etiquettes!$C$8</f>
        <v>France entière</v>
      </c>
      <c r="I453" s="767" t="str">
        <f t="shared" si="19"/>
        <v>Importations de Fraises</v>
      </c>
      <c r="K453" s="123" t="s">
        <v>2508</v>
      </c>
      <c r="L453" s="767" t="str" cm="1">
        <f t="array" aca="1" ref="L453" ca="1">[1]!NOM_FEUILLE('Comext - EUROSTAT'!$A$1)</f>
        <v>Comext - EUROSTAT</v>
      </c>
      <c r="M453" s="766" t="str">
        <f>Etiquettes!$H$16</f>
        <v>Volume</v>
      </c>
      <c r="N453" s="768" t="str">
        <f t="shared" si="18"/>
        <v>Importations de Fraises = 54 kt (Douanes - Eurostat)</v>
      </c>
      <c r="O453" s="766" t="str">
        <f>Etiquettes!$H$20</f>
        <v>Fiable</v>
      </c>
      <c r="P453" s="766" t="str">
        <f>Etiquettes!$H$21</f>
        <v>Données collectées</v>
      </c>
      <c r="Q453" s="766" t="str">
        <f>Etiquettes!$H$22</f>
        <v>Donnée collectée (valeur du flux ou coefficient)</v>
      </c>
      <c r="R453" s="120"/>
      <c r="S453" s="915"/>
    </row>
    <row r="454" spans="1:19">
      <c r="A454" s="116" t="str">
        <f>Secteurs!$B$26</f>
        <v>Importations</v>
      </c>
      <c r="B454" s="116" t="str">
        <v>Framboises</v>
      </c>
      <c r="C454" s="117">
        <f>SUMIFS('Prétraitement échanges'!$H:$H,'Prétraitement échanges'!$A:$A,B454)</f>
        <v>23.601177</v>
      </c>
      <c r="E454" s="119" t="str">
        <f>Etiquettes!$C$10</f>
        <v>kt</v>
      </c>
      <c r="F454" s="767" t="str">
        <f>Etiquettes!$C$7</f>
        <v>Fruits et légumes (hors pommes de terre)</v>
      </c>
      <c r="G454" s="119">
        <f>Etiquettes!$J$9</f>
        <v>2023</v>
      </c>
      <c r="H454" s="767" t="str">
        <f>Etiquettes!$C$8</f>
        <v>France entière</v>
      </c>
      <c r="I454" s="767" t="str">
        <f t="shared" si="19"/>
        <v>Importations de Framboises</v>
      </c>
      <c r="K454" s="123" t="s">
        <v>2508</v>
      </c>
      <c r="L454" s="767" t="str" cm="1">
        <f t="array" aca="1" ref="L454" ca="1">[1]!NOM_FEUILLE('Comext - EUROSTAT'!$A$1)</f>
        <v>Comext - EUROSTAT</v>
      </c>
      <c r="M454" s="766" t="str">
        <f>Etiquettes!$H$16</f>
        <v>Volume</v>
      </c>
      <c r="N454" s="768" t="str">
        <f t="shared" si="18"/>
        <v>Importations de Framboises = 24 kt (Douanes - Eurostat)</v>
      </c>
      <c r="O454" s="766" t="str">
        <f>Etiquettes!$H$20</f>
        <v>Fiable</v>
      </c>
      <c r="P454" s="766" t="str">
        <f>Etiquettes!$H$21</f>
        <v>Données collectées</v>
      </c>
      <c r="Q454" s="766" t="str">
        <f>Etiquettes!$H$22</f>
        <v>Donnée collectée (valeur du flux ou coefficient)</v>
      </c>
      <c r="R454" s="120"/>
      <c r="S454" s="915"/>
    </row>
    <row r="455" spans="1:19">
      <c r="A455" s="116" t="str">
        <f>Secteurs!$B$26</f>
        <v>Importations</v>
      </c>
      <c r="B455" s="116" t="str">
        <v>Cassis et myrtilles</v>
      </c>
      <c r="C455" s="117">
        <f>SUMIFS('Prétraitement échanges'!$H:$H,'Prétraitement échanges'!$A:$A,B455)</f>
        <v>15.043154000000001</v>
      </c>
      <c r="E455" s="119" t="str">
        <f>Etiquettes!$C$10</f>
        <v>kt</v>
      </c>
      <c r="F455" s="767" t="str">
        <f>Etiquettes!$C$7</f>
        <v>Fruits et légumes (hors pommes de terre)</v>
      </c>
      <c r="G455" s="119">
        <f>Etiquettes!$J$9</f>
        <v>2023</v>
      </c>
      <c r="H455" s="767" t="str">
        <f>Etiquettes!$C$8</f>
        <v>France entière</v>
      </c>
      <c r="I455" s="767" t="str">
        <f t="shared" si="19"/>
        <v>Importations de Cassis et myrtilles</v>
      </c>
      <c r="K455" s="123" t="s">
        <v>2508</v>
      </c>
      <c r="L455" s="767" t="str" cm="1">
        <f t="array" aca="1" ref="L455" ca="1">[1]!NOM_FEUILLE('Comext - EUROSTAT'!$A$1)</f>
        <v>Comext - EUROSTAT</v>
      </c>
      <c r="M455" s="766" t="str">
        <f>Etiquettes!$H$16</f>
        <v>Volume</v>
      </c>
      <c r="N455" s="768" t="str">
        <f t="shared" si="18"/>
        <v>Importations de Cassis et myrtilles = 15 kt (Douanes - Eurostat)</v>
      </c>
      <c r="O455" s="766" t="str">
        <f>Etiquettes!$H$20</f>
        <v>Fiable</v>
      </c>
      <c r="P455" s="766" t="str">
        <f>Etiquettes!$H$21</f>
        <v>Données collectées</v>
      </c>
      <c r="Q455" s="766" t="str">
        <f>Etiquettes!$H$22</f>
        <v>Donnée collectée (valeur du flux ou coefficient)</v>
      </c>
      <c r="R455" s="120"/>
      <c r="S455" s="915"/>
    </row>
    <row r="456" spans="1:19">
      <c r="A456" s="116" t="str">
        <f>Secteurs!$B$26</f>
        <v>Importations</v>
      </c>
      <c r="B456" s="116" t="str">
        <v>Groseilles</v>
      </c>
      <c r="C456" s="117">
        <f>SUMIFS('Prétraitement échanges'!$H:$H,'Prétraitement échanges'!$A:$A,B456)</f>
        <v>0.75688099999999991</v>
      </c>
      <c r="E456" s="119" t="str">
        <f>Etiquettes!$C$10</f>
        <v>kt</v>
      </c>
      <c r="F456" s="767" t="str">
        <f>Etiquettes!$C$7</f>
        <v>Fruits et légumes (hors pommes de terre)</v>
      </c>
      <c r="G456" s="119">
        <f>Etiquettes!$J$9</f>
        <v>2023</v>
      </c>
      <c r="H456" s="767" t="str">
        <f>Etiquettes!$C$8</f>
        <v>France entière</v>
      </c>
      <c r="I456" s="767" t="str">
        <f t="shared" si="19"/>
        <v>Importations de Groseilles</v>
      </c>
      <c r="K456" s="123" t="s">
        <v>2508</v>
      </c>
      <c r="L456" s="767" t="str" cm="1">
        <f t="array" aca="1" ref="L456" ca="1">[1]!NOM_FEUILLE('Comext - EUROSTAT'!$A$1)</f>
        <v>Comext - EUROSTAT</v>
      </c>
      <c r="M456" s="766" t="str">
        <f>Etiquettes!$H$16</f>
        <v>Volume</v>
      </c>
      <c r="N456" s="768" t="str">
        <f t="shared" si="18"/>
        <v>Importations de Groseilles = 1 kt (Douanes - Eurostat)</v>
      </c>
      <c r="O456" s="766" t="str">
        <f>Etiquettes!$H$20</f>
        <v>Fiable</v>
      </c>
      <c r="P456" s="766" t="str">
        <f>Etiquettes!$H$21</f>
        <v>Données collectées</v>
      </c>
      <c r="Q456" s="766" t="str">
        <f>Etiquettes!$H$22</f>
        <v>Donnée collectée (valeur du flux ou coefficient)</v>
      </c>
      <c r="R456" s="120"/>
      <c r="S456" s="915"/>
    </row>
    <row r="457" spans="1:19">
      <c r="A457" s="116" t="str">
        <f>Secteurs!$B$26</f>
        <v>Importations</v>
      </c>
      <c r="B457" s="116" t="str">
        <v>Kiwis</v>
      </c>
      <c r="C457" s="117">
        <f>SUMIFS('Prétraitement échanges'!$H:$H,'Prétraitement échanges'!$A:$A,B457)</f>
        <v>69.493010999999996</v>
      </c>
      <c r="E457" s="119" t="str">
        <f>Etiquettes!$C$10</f>
        <v>kt</v>
      </c>
      <c r="F457" s="767" t="str">
        <f>Etiquettes!$C$7</f>
        <v>Fruits et légumes (hors pommes de terre)</v>
      </c>
      <c r="G457" s="119">
        <f>Etiquettes!$J$9</f>
        <v>2023</v>
      </c>
      <c r="H457" s="767" t="str">
        <f>Etiquettes!$C$8</f>
        <v>France entière</v>
      </c>
      <c r="I457" s="767" t="str">
        <f t="shared" si="19"/>
        <v>Importations de Kiwis</v>
      </c>
      <c r="K457" s="123" t="s">
        <v>2508</v>
      </c>
      <c r="L457" s="767" t="str" cm="1">
        <f t="array" aca="1" ref="L457" ca="1">[1]!NOM_FEUILLE('Comext - EUROSTAT'!$A$1)</f>
        <v>Comext - EUROSTAT</v>
      </c>
      <c r="M457" s="766" t="str">
        <f>Etiquettes!$H$16</f>
        <v>Volume</v>
      </c>
      <c r="N457" s="768" t="str">
        <f t="shared" si="18"/>
        <v>Importations de Kiwis = 69 kt (Douanes - Eurostat)</v>
      </c>
      <c r="O457" s="766" t="str">
        <f>Etiquettes!$H$20</f>
        <v>Fiable</v>
      </c>
      <c r="P457" s="766" t="str">
        <f>Etiquettes!$H$21</f>
        <v>Données collectées</v>
      </c>
      <c r="Q457" s="766" t="str">
        <f>Etiquettes!$H$22</f>
        <v>Donnée collectée (valeur du flux ou coefficient)</v>
      </c>
      <c r="R457" s="120"/>
      <c r="S457" s="915"/>
    </row>
    <row r="458" spans="1:19">
      <c r="A458" s="116" t="str">
        <f>Secteurs!$B$26</f>
        <v>Importations</v>
      </c>
      <c r="B458" s="116" t="str">
        <v>Kakis</v>
      </c>
      <c r="C458" s="117">
        <f>SUMIFS('Prétraitement échanges'!$H:$H,'Prétraitement échanges'!$A:$A,B458)</f>
        <v>21.031268000000001</v>
      </c>
      <c r="E458" s="119" t="str">
        <f>Etiquettes!$C$10</f>
        <v>kt</v>
      </c>
      <c r="F458" s="767" t="str">
        <f>Etiquettes!$C$7</f>
        <v>Fruits et légumes (hors pommes de terre)</v>
      </c>
      <c r="G458" s="119">
        <f>Etiquettes!$J$9</f>
        <v>2023</v>
      </c>
      <c r="H458" s="767" t="str">
        <f>Etiquettes!$C$8</f>
        <v>France entière</v>
      </c>
      <c r="I458" s="767" t="str">
        <f t="shared" si="19"/>
        <v>Importations de Kakis</v>
      </c>
      <c r="K458" s="123" t="s">
        <v>2508</v>
      </c>
      <c r="L458" s="767" t="str" cm="1">
        <f t="array" aca="1" ref="L458" ca="1">[1]!NOM_FEUILLE('Comext - EUROSTAT'!$A$1)</f>
        <v>Comext - EUROSTAT</v>
      </c>
      <c r="M458" s="766" t="str">
        <f>Etiquettes!$H$16</f>
        <v>Volume</v>
      </c>
      <c r="N458" s="768" t="str">
        <f t="shared" si="18"/>
        <v>Importations de Kakis = 21 kt (Douanes - Eurostat)</v>
      </c>
      <c r="O458" s="766" t="str">
        <f>Etiquettes!$H$20</f>
        <v>Fiable</v>
      </c>
      <c r="P458" s="766" t="str">
        <f>Etiquettes!$H$21</f>
        <v>Données collectées</v>
      </c>
      <c r="Q458" s="766" t="str">
        <f>Etiquettes!$H$22</f>
        <v>Donnée collectée (valeur du flux ou coefficient)</v>
      </c>
      <c r="R458" s="120"/>
      <c r="S458" s="915"/>
    </row>
    <row r="459" spans="1:19">
      <c r="A459" s="116" t="str">
        <f>Secteurs!$B$26</f>
        <v>Importations</v>
      </c>
      <c r="B459" s="116" t="str">
        <v>Autres fruits tropicaux et subtropicaux, n.c.a</v>
      </c>
      <c r="C459" s="117">
        <f>SUMIFS('Prétraitement échanges'!$H:$H,'Prétraitement échanges'!$A:$A,B459)</f>
        <v>20.874513</v>
      </c>
      <c r="E459" s="119" t="str">
        <f>Etiquettes!$C$10</f>
        <v>kt</v>
      </c>
      <c r="F459" s="767" t="str">
        <f>Etiquettes!$C$7</f>
        <v>Fruits et légumes (hors pommes de terre)</v>
      </c>
      <c r="G459" s="119">
        <f>Etiquettes!$J$9</f>
        <v>2023</v>
      </c>
      <c r="H459" s="767" t="str">
        <f>Etiquettes!$C$8</f>
        <v>France entière</v>
      </c>
      <c r="I459" s="767" t="str">
        <f t="shared" si="19"/>
        <v>Importations de Autres fruits tropicaux et subtropicaux, n.c.a</v>
      </c>
      <c r="K459" s="123" t="s">
        <v>2508</v>
      </c>
      <c r="L459" s="767" t="str" cm="1">
        <f t="array" aca="1" ref="L459" ca="1">[1]!NOM_FEUILLE('Comext - EUROSTAT'!$A$1)</f>
        <v>Comext - EUROSTAT</v>
      </c>
      <c r="M459" s="766" t="str">
        <f>Etiquettes!$H$16</f>
        <v>Volume</v>
      </c>
      <c r="N459" s="768" t="str">
        <f t="shared" si="18"/>
        <v>Importations de Autres fruits tropicaux et subtropicaux, n.c.a = 21 kt (Douanes - Eurostat)</v>
      </c>
      <c r="O459" s="766" t="str">
        <f>Etiquettes!$H$20</f>
        <v>Fiable</v>
      </c>
      <c r="P459" s="766" t="str">
        <f>Etiquettes!$H$21</f>
        <v>Données collectées</v>
      </c>
      <c r="Q459" s="766" t="str">
        <f>Etiquettes!$H$22</f>
        <v>Donnée collectée (valeur du flux ou coefficient)</v>
      </c>
      <c r="R459" s="120"/>
      <c r="S459" s="915"/>
    </row>
    <row r="460" spans="1:19">
      <c r="A460" s="116" t="str">
        <f>Secteurs!$B$26</f>
        <v>Importations</v>
      </c>
      <c r="B460" s="116" t="str">
        <f>'Prétraitement échanges'!$A$241</f>
        <v>Arachides</v>
      </c>
      <c r="C460" s="117">
        <f>SUMIFS('Prétraitement échanges'!$H:$H,'Prétraitement échanges'!$A:$A,B460)</f>
        <v>42.256101000000001</v>
      </c>
      <c r="E460" s="119" t="str">
        <f>Etiquettes!$C$10</f>
        <v>kt</v>
      </c>
      <c r="F460" s="767" t="str">
        <f>Etiquettes!$C$7</f>
        <v>Fruits et légumes (hors pommes de terre)</v>
      </c>
      <c r="G460" s="119">
        <f>Etiquettes!$J$9</f>
        <v>2023</v>
      </c>
      <c r="H460" s="767" t="str">
        <f>Etiquettes!$C$8</f>
        <v>France entière</v>
      </c>
      <c r="I460" s="767" t="str">
        <f t="shared" si="19"/>
        <v>Importations de Arachides</v>
      </c>
      <c r="K460" s="123" t="s">
        <v>2508</v>
      </c>
      <c r="L460" s="767" t="str" cm="1">
        <f t="array" aca="1" ref="L460" ca="1">[1]!NOM_FEUILLE('Comext - EUROSTAT'!$A$1)</f>
        <v>Comext - EUROSTAT</v>
      </c>
      <c r="M460" s="766" t="str">
        <f>Etiquettes!$H$16</f>
        <v>Volume</v>
      </c>
      <c r="N460" s="768" t="str">
        <f t="shared" si="18"/>
        <v>Importations de Arachides = 42 kt (Douanes - Eurostat)</v>
      </c>
      <c r="O460" s="766" t="str">
        <f>Etiquettes!$H$20</f>
        <v>Fiable</v>
      </c>
      <c r="P460" s="766" t="str">
        <f>Etiquettes!$H$21</f>
        <v>Données collectées</v>
      </c>
      <c r="Q460" s="766" t="str">
        <f>Etiquettes!$H$22</f>
        <v>Donnée collectée (valeur du flux ou coefficient)</v>
      </c>
      <c r="R460" s="120"/>
      <c r="S460" s="915"/>
    </row>
    <row r="461" spans="1:19">
      <c r="A461" s="116" t="str">
        <f>Secteurs!$B$26</f>
        <v>Importations</v>
      </c>
      <c r="B461" s="116" t="str" cm="1">
        <f t="array" ref="B461:B466">'Prétraitement échanges'!$A$368:$A$373</f>
        <v>Endives</v>
      </c>
      <c r="C461" s="117">
        <f>SUMIFS('Prétraitement échanges'!$H:$H,'Prétraitement échanges'!$A:$A,B461)</f>
        <v>0</v>
      </c>
      <c r="E461" s="119" t="str">
        <f>Etiquettes!$C$10</f>
        <v>kt</v>
      </c>
      <c r="F461" s="767" t="str">
        <f>Etiquettes!$C$7</f>
        <v>Fruits et légumes (hors pommes de terre)</v>
      </c>
      <c r="G461" s="119">
        <f>Etiquettes!$J$9</f>
        <v>2023</v>
      </c>
      <c r="H461" s="767" t="str">
        <f>Etiquettes!$C$8</f>
        <v>France entière</v>
      </c>
      <c r="I461" s="767" t="str">
        <f t="shared" si="19"/>
        <v>Importations de Endives</v>
      </c>
      <c r="J461" s="767" t="s">
        <v>2515</v>
      </c>
      <c r="K461" s="123" t="s">
        <v>2508</v>
      </c>
      <c r="L461" s="767" t="str" cm="1">
        <f t="array" aca="1" ref="L461" ca="1">[1]!NOM_FEUILLE('Comext - EUROSTAT'!$A$1)</f>
        <v>Comext - EUROSTAT</v>
      </c>
      <c r="M461" s="766" t="str">
        <f>Etiquettes!$H$16</f>
        <v>Volume</v>
      </c>
      <c r="N461" s="768" t="str">
        <f t="shared" si="18"/>
        <v>Importations de Endives = 0 kt (Douanes - Eurostat)</v>
      </c>
      <c r="O461" s="766" t="str">
        <f>Etiquettes!$H$20</f>
        <v>Fiable</v>
      </c>
      <c r="P461" s="766" t="str">
        <f>Etiquettes!$H$21</f>
        <v>Données collectées</v>
      </c>
      <c r="Q461" s="766" t="str">
        <f>Etiquettes!$H$22</f>
        <v>Donnée collectée (valeur du flux ou coefficient)</v>
      </c>
      <c r="R461" s="120"/>
      <c r="S461" s="915"/>
    </row>
    <row r="462" spans="1:19">
      <c r="A462" s="116" t="str">
        <f>Secteurs!$B$26</f>
        <v>Importations</v>
      </c>
      <c r="B462" s="116" t="str">
        <v>Brèdes</v>
      </c>
      <c r="C462" s="117">
        <f>SUMIFS('Prétraitement échanges'!$H:$H,'Prétraitement échanges'!$A:$A,B462)</f>
        <v>0</v>
      </c>
      <c r="E462" s="119" t="str">
        <f>Etiquettes!$C$10</f>
        <v>kt</v>
      </c>
      <c r="F462" s="767" t="str">
        <f>Etiquettes!$C$7</f>
        <v>Fruits et légumes (hors pommes de terre)</v>
      </c>
      <c r="G462" s="119">
        <f>Etiquettes!$J$9</f>
        <v>2023</v>
      </c>
      <c r="H462" s="767" t="str">
        <f>Etiquettes!$C$8</f>
        <v>France entière</v>
      </c>
      <c r="I462" s="767" t="str">
        <f t="shared" si="19"/>
        <v>Importations de Brèdes</v>
      </c>
      <c r="J462" s="767" t="s">
        <v>2515</v>
      </c>
      <c r="K462" s="123" t="s">
        <v>2508</v>
      </c>
      <c r="L462" s="767" t="str" cm="1">
        <f t="array" aca="1" ref="L462" ca="1">[1]!NOM_FEUILLE('Comext - EUROSTAT'!$A$1)</f>
        <v>Comext - EUROSTAT</v>
      </c>
      <c r="M462" s="766" t="str">
        <f>Etiquettes!$H$16</f>
        <v>Volume</v>
      </c>
      <c r="N462" s="768" t="str">
        <f t="shared" si="18"/>
        <v>Importations de Brèdes = 0 kt (Douanes - Eurostat)</v>
      </c>
      <c r="O462" s="766" t="str">
        <f>Etiquettes!$H$20</f>
        <v>Fiable</v>
      </c>
      <c r="P462" s="766" t="str">
        <f>Etiquettes!$H$21</f>
        <v>Données collectées</v>
      </c>
      <c r="Q462" s="766" t="str">
        <f>Etiquettes!$H$22</f>
        <v>Donnée collectée (valeur du flux ou coefficient)</v>
      </c>
      <c r="R462" s="120"/>
      <c r="S462" s="915"/>
    </row>
    <row r="463" spans="1:19">
      <c r="A463" s="116" t="str">
        <f>Secteurs!$B$26</f>
        <v>Importations</v>
      </c>
      <c r="B463" s="116" t="str">
        <v>Persil</v>
      </c>
      <c r="C463" s="117">
        <f>SUMIFS('Prétraitement échanges'!$H:$H,'Prétraitement échanges'!$A:$A,B463)</f>
        <v>0</v>
      </c>
      <c r="E463" s="119" t="str">
        <f>Etiquettes!$C$10</f>
        <v>kt</v>
      </c>
      <c r="F463" s="767" t="str">
        <f>Etiquettes!$C$7</f>
        <v>Fruits et légumes (hors pommes de terre)</v>
      </c>
      <c r="G463" s="119">
        <f>Etiquettes!$J$9</f>
        <v>2023</v>
      </c>
      <c r="H463" s="767" t="str">
        <f>Etiquettes!$C$8</f>
        <v>France entière</v>
      </c>
      <c r="I463" s="767" t="str">
        <f t="shared" si="19"/>
        <v>Importations de Persil</v>
      </c>
      <c r="J463" s="767" t="s">
        <v>2515</v>
      </c>
      <c r="K463" s="123" t="s">
        <v>2508</v>
      </c>
      <c r="L463" s="767" t="str" cm="1">
        <f t="array" aca="1" ref="L463" ca="1">[1]!NOM_FEUILLE('Comext - EUROSTAT'!$A$1)</f>
        <v>Comext - EUROSTAT</v>
      </c>
      <c r="M463" s="766" t="str">
        <f>Etiquettes!$H$16</f>
        <v>Volume</v>
      </c>
      <c r="N463" s="768" t="str">
        <f t="shared" si="18"/>
        <v>Importations de Persil = 0 kt (Douanes - Eurostat)</v>
      </c>
      <c r="O463" s="766" t="str">
        <f>Etiquettes!$H$20</f>
        <v>Fiable</v>
      </c>
      <c r="P463" s="766" t="str">
        <f>Etiquettes!$H$21</f>
        <v>Données collectées</v>
      </c>
      <c r="Q463" s="766" t="str">
        <f>Etiquettes!$H$22</f>
        <v>Donnée collectée (valeur du flux ou coefficient)</v>
      </c>
      <c r="R463" s="120"/>
      <c r="S463" s="915"/>
    </row>
    <row r="464" spans="1:19">
      <c r="A464" s="116" t="str">
        <f>Secteurs!$B$26</f>
        <v>Importations</v>
      </c>
      <c r="B464" s="116" t="str">
        <v>Chayote ou christophine</v>
      </c>
      <c r="C464" s="117">
        <f>SUMIFS('Prétraitement échanges'!$H:$H,'Prétraitement échanges'!$A:$A,B464)</f>
        <v>0</v>
      </c>
      <c r="E464" s="119" t="str">
        <f>Etiquettes!$C$10</f>
        <v>kt</v>
      </c>
      <c r="F464" s="767" t="str">
        <f>Etiquettes!$C$7</f>
        <v>Fruits et légumes (hors pommes de terre)</v>
      </c>
      <c r="G464" s="119">
        <f>Etiquettes!$J$9</f>
        <v>2023</v>
      </c>
      <c r="H464" s="767" t="str">
        <f>Etiquettes!$C$8</f>
        <v>France entière</v>
      </c>
      <c r="I464" s="767" t="str">
        <f t="shared" si="19"/>
        <v>Importations de Chayote ou christophine</v>
      </c>
      <c r="J464" s="767" t="s">
        <v>2515</v>
      </c>
      <c r="K464" s="123" t="s">
        <v>2508</v>
      </c>
      <c r="L464" s="767" t="str" cm="1">
        <f t="array" aca="1" ref="L464" ca="1">[1]!NOM_FEUILLE('Comext - EUROSTAT'!$A$1)</f>
        <v>Comext - EUROSTAT</v>
      </c>
      <c r="M464" s="766" t="str">
        <f>Etiquettes!$H$16</f>
        <v>Volume</v>
      </c>
      <c r="N464" s="768" t="str">
        <f t="shared" si="18"/>
        <v>Importations de Chayote ou christophine = 0 kt (Douanes - Eurostat)</v>
      </c>
      <c r="O464" s="766" t="str">
        <f>Etiquettes!$H$20</f>
        <v>Fiable</v>
      </c>
      <c r="P464" s="766" t="str">
        <f>Etiquettes!$H$21</f>
        <v>Données collectées</v>
      </c>
      <c r="Q464" s="766" t="str">
        <f>Etiquettes!$H$22</f>
        <v>Donnée collectée (valeur du flux ou coefficient)</v>
      </c>
      <c r="R464" s="120"/>
      <c r="S464" s="915"/>
    </row>
    <row r="465" spans="1:19">
      <c r="A465" s="116" t="str">
        <f>Secteurs!$B$26</f>
        <v>Importations</v>
      </c>
      <c r="B465" s="116" t="str">
        <v>Gombo</v>
      </c>
      <c r="C465" s="117">
        <f>SUMIFS('Prétraitement échanges'!$H:$H,'Prétraitement échanges'!$A:$A,B465)</f>
        <v>0</v>
      </c>
      <c r="E465" s="119" t="str">
        <f>Etiquettes!$C$10</f>
        <v>kt</v>
      </c>
      <c r="F465" s="767" t="str">
        <f>Etiquettes!$C$7</f>
        <v>Fruits et légumes (hors pommes de terre)</v>
      </c>
      <c r="G465" s="119">
        <f>Etiquettes!$J$9</f>
        <v>2023</v>
      </c>
      <c r="H465" s="767" t="str">
        <f>Etiquettes!$C$8</f>
        <v>France entière</v>
      </c>
      <c r="I465" s="767" t="str">
        <f t="shared" si="19"/>
        <v>Importations de Gombo</v>
      </c>
      <c r="J465" s="767" t="s">
        <v>2515</v>
      </c>
      <c r="K465" s="123" t="s">
        <v>2508</v>
      </c>
      <c r="L465" s="767" t="str" cm="1">
        <f t="array" aca="1" ref="L465" ca="1">[1]!NOM_FEUILLE('Comext - EUROSTAT'!$A$1)</f>
        <v>Comext - EUROSTAT</v>
      </c>
      <c r="M465" s="766" t="str">
        <f>Etiquettes!$H$16</f>
        <v>Volume</v>
      </c>
      <c r="N465" s="768" t="str">
        <f t="shared" si="18"/>
        <v>Importations de Gombo = 0 kt (Douanes - Eurostat)</v>
      </c>
      <c r="O465" s="766" t="str">
        <f>Etiquettes!$H$20</f>
        <v>Fiable</v>
      </c>
      <c r="P465" s="766" t="str">
        <f>Etiquettes!$H$21</f>
        <v>Données collectées</v>
      </c>
      <c r="Q465" s="766" t="str">
        <f>Etiquettes!$H$22</f>
        <v>Donnée collectée (valeur du flux ou coefficient)</v>
      </c>
      <c r="R465" s="120"/>
      <c r="S465" s="915"/>
    </row>
    <row r="466" spans="1:19">
      <c r="A466" s="116" t="str">
        <f>Secteurs!$B$26</f>
        <v>Importations</v>
      </c>
      <c r="B466" s="116" t="str">
        <v>Pavie</v>
      </c>
      <c r="C466" s="117">
        <f>SUMIFS('Prétraitement échanges'!$H:$H,'Prétraitement échanges'!$A:$A,B466)</f>
        <v>0</v>
      </c>
      <c r="E466" s="119" t="str">
        <f>Etiquettes!$C$10</f>
        <v>kt</v>
      </c>
      <c r="F466" s="767" t="str">
        <f>Etiquettes!$C$7</f>
        <v>Fruits et légumes (hors pommes de terre)</v>
      </c>
      <c r="G466" s="119">
        <f>Etiquettes!$J$9</f>
        <v>2023</v>
      </c>
      <c r="H466" s="767" t="str">
        <f>Etiquettes!$C$8</f>
        <v>France entière</v>
      </c>
      <c r="I466" s="767" t="str">
        <f t="shared" si="19"/>
        <v>Importations de Pavie</v>
      </c>
      <c r="J466" s="767" t="s">
        <v>2515</v>
      </c>
      <c r="K466" s="123" t="s">
        <v>2508</v>
      </c>
      <c r="L466" s="767" t="str" cm="1">
        <f t="array" aca="1" ref="L466" ca="1">[1]!NOM_FEUILLE('Comext - EUROSTAT'!$A$1)</f>
        <v>Comext - EUROSTAT</v>
      </c>
      <c r="M466" s="766" t="str">
        <f>Etiquettes!$H$16</f>
        <v>Volume</v>
      </c>
      <c r="N466" s="768" t="str">
        <f t="shared" si="18"/>
        <v>Importations de Pavie = 0 kt (Douanes - Eurostat)</v>
      </c>
      <c r="O466" s="766" t="str">
        <f>Etiquettes!$H$20</f>
        <v>Fiable</v>
      </c>
      <c r="P466" s="766" t="str">
        <f>Etiquettes!$H$21</f>
        <v>Données collectées</v>
      </c>
      <c r="Q466" s="766" t="str">
        <f>Etiquettes!$H$22</f>
        <v>Donnée collectée (valeur du flux ou coefficient)</v>
      </c>
      <c r="R466" s="120"/>
      <c r="S466" s="915"/>
    </row>
    <row r="467" spans="1:19">
      <c r="A467" s="116" t="str" cm="1">
        <f t="array" ref="A467:A552">_xlfn.UNIQUE(_xlfn._xlws.FILTER('Prétraitement échanges'!$A$6:$A$190,'Prétraitement échanges'!$A$6:$A$190&lt;&gt;0))</f>
        <v>Tomates</v>
      </c>
      <c r="B467" s="116" t="str">
        <f>Secteurs!$B$29</f>
        <v>Exportations</v>
      </c>
      <c r="C467" s="117">
        <f>SUMIFS('Prétraitement échanges'!$I:$I,'Prétraitement échanges'!$A:$A,A467)</f>
        <v>318.514591</v>
      </c>
      <c r="E467" s="119" t="str">
        <f>Etiquettes!$C$10</f>
        <v>kt</v>
      </c>
      <c r="F467" s="767" t="str">
        <f>Etiquettes!$C$7</f>
        <v>Fruits et légumes (hors pommes de terre)</v>
      </c>
      <c r="G467" s="119">
        <f>Etiquettes!$J$9</f>
        <v>2023</v>
      </c>
      <c r="H467" s="767" t="str">
        <f>Etiquettes!$C$8</f>
        <v>France entière</v>
      </c>
      <c r="I467" s="767" t="str">
        <f>"Exportations de "&amp;A467</f>
        <v>Exportations de Tomates</v>
      </c>
      <c r="K467" s="123" t="s">
        <v>2508</v>
      </c>
      <c r="L467" s="767" t="str" cm="1">
        <f t="array" aca="1" ref="L467" ca="1">[1]!NOM_FEUILLE('Comext - EUROSTAT'!$A$1)</f>
        <v>Comext - EUROSTAT</v>
      </c>
      <c r="M467" s="766" t="str">
        <f>Etiquettes!$H$16</f>
        <v>Volume</v>
      </c>
      <c r="N467" s="768" t="str">
        <f t="shared" si="18"/>
        <v>Exportations de Tomates = 319 kt (Douanes - Eurostat)</v>
      </c>
      <c r="O467" s="766" t="str">
        <f>Etiquettes!$H$20</f>
        <v>Fiable</v>
      </c>
      <c r="P467" s="766" t="str">
        <f>Etiquettes!$H$21</f>
        <v>Données collectées</v>
      </c>
      <c r="Q467" s="766" t="str">
        <f>Etiquettes!$H$22</f>
        <v>Donnée collectée (valeur du flux ou coefficient)</v>
      </c>
      <c r="R467" s="120"/>
      <c r="S467" s="915"/>
    </row>
    <row r="468" spans="1:19">
      <c r="A468" s="116" t="str">
        <v>Oignon</v>
      </c>
      <c r="B468" s="116" t="str">
        <f>Secteurs!$B$29</f>
        <v>Exportations</v>
      </c>
      <c r="C468" s="117">
        <f>SUMIFS('Prétraitement échanges'!$I:$I,'Prétraitement échanges'!$A:$A,A468)</f>
        <v>95.933261000000002</v>
      </c>
      <c r="E468" s="119" t="str">
        <f>Etiquettes!$C$10</f>
        <v>kt</v>
      </c>
      <c r="F468" s="767" t="str">
        <f>Etiquettes!$C$7</f>
        <v>Fruits et légumes (hors pommes de terre)</v>
      </c>
      <c r="G468" s="119">
        <f>Etiquettes!$J$9</f>
        <v>2023</v>
      </c>
      <c r="H468" s="767" t="str">
        <f>Etiquettes!$C$8</f>
        <v>France entière</v>
      </c>
      <c r="I468" s="767" t="str">
        <f t="shared" ref="I468:I531" si="20">"Exportations de "&amp;A468</f>
        <v>Exportations de Oignon</v>
      </c>
      <c r="K468" s="123" t="s">
        <v>2508</v>
      </c>
      <c r="L468" s="767" t="str" cm="1">
        <f t="array" aca="1" ref="L468" ca="1">[1]!NOM_FEUILLE('Comext - EUROSTAT'!$A$1)</f>
        <v>Comext - EUROSTAT</v>
      </c>
      <c r="M468" s="766" t="str">
        <f>Etiquettes!$H$16</f>
        <v>Volume</v>
      </c>
      <c r="N468" s="768" t="str">
        <f t="shared" si="18"/>
        <v>Exportations de Oignon = 96 kt (Douanes - Eurostat)</v>
      </c>
      <c r="O468" s="766" t="str">
        <f>Etiquettes!$H$20</f>
        <v>Fiable</v>
      </c>
      <c r="P468" s="766" t="str">
        <f>Etiquettes!$H$21</f>
        <v>Données collectées</v>
      </c>
      <c r="Q468" s="766" t="str">
        <f>Etiquettes!$H$22</f>
        <v>Donnée collectée (valeur du flux ou coefficient)</v>
      </c>
      <c r="R468" s="120"/>
      <c r="S468" s="915"/>
    </row>
    <row r="469" spans="1:19">
      <c r="A469" s="116" t="str">
        <v>Echalote</v>
      </c>
      <c r="B469" s="116" t="str">
        <f>Secteurs!$B$29</f>
        <v>Exportations</v>
      </c>
      <c r="C469" s="117">
        <f>SUMIFS('Prétraitement échanges'!$I:$I,'Prétraitement échanges'!$A:$A,A469)</f>
        <v>29.167664000000002</v>
      </c>
      <c r="E469" s="119" t="str">
        <f>Etiquettes!$C$10</f>
        <v>kt</v>
      </c>
      <c r="F469" s="767" t="str">
        <f>Etiquettes!$C$7</f>
        <v>Fruits et légumes (hors pommes de terre)</v>
      </c>
      <c r="G469" s="119">
        <f>Etiquettes!$J$9</f>
        <v>2023</v>
      </c>
      <c r="H469" s="767" t="str">
        <f>Etiquettes!$C$8</f>
        <v>France entière</v>
      </c>
      <c r="I469" s="767" t="str">
        <f t="shared" si="20"/>
        <v>Exportations de Echalote</v>
      </c>
      <c r="K469" s="123" t="s">
        <v>2508</v>
      </c>
      <c r="L469" s="767" t="str" cm="1">
        <f t="array" aca="1" ref="L469" ca="1">[1]!NOM_FEUILLE('Comext - EUROSTAT'!$A$1)</f>
        <v>Comext - EUROSTAT</v>
      </c>
      <c r="M469" s="766" t="str">
        <f>Etiquettes!$H$16</f>
        <v>Volume</v>
      </c>
      <c r="N469" s="768" t="str">
        <f t="shared" si="18"/>
        <v>Exportations de Echalote = 29 kt (Douanes - Eurostat)</v>
      </c>
      <c r="O469" s="766" t="str">
        <f>Etiquettes!$H$20</f>
        <v>Fiable</v>
      </c>
      <c r="P469" s="766" t="str">
        <f>Etiquettes!$H$21</f>
        <v>Données collectées</v>
      </c>
      <c r="Q469" s="766" t="str">
        <f>Etiquettes!$H$22</f>
        <v>Donnée collectée (valeur du flux ou coefficient)</v>
      </c>
      <c r="R469" s="120"/>
      <c r="S469" s="915"/>
    </row>
    <row r="470" spans="1:19">
      <c r="A470" s="116" t="str">
        <v>Ail</v>
      </c>
      <c r="B470" s="116" t="str">
        <f>Secteurs!$B$29</f>
        <v>Exportations</v>
      </c>
      <c r="C470" s="117">
        <f>SUMIFS('Prétraitement échanges'!$I:$I,'Prétraitement échanges'!$A:$A,A470)</f>
        <v>10.229536999999999</v>
      </c>
      <c r="E470" s="119" t="str">
        <f>Etiquettes!$C$10</f>
        <v>kt</v>
      </c>
      <c r="F470" s="767" t="str">
        <f>Etiquettes!$C$7</f>
        <v>Fruits et légumes (hors pommes de terre)</v>
      </c>
      <c r="G470" s="119">
        <f>Etiquettes!$J$9</f>
        <v>2023</v>
      </c>
      <c r="H470" s="767" t="str">
        <f>Etiquettes!$C$8</f>
        <v>France entière</v>
      </c>
      <c r="I470" s="767" t="str">
        <f t="shared" si="20"/>
        <v>Exportations de Ail</v>
      </c>
      <c r="K470" s="123" t="s">
        <v>2508</v>
      </c>
      <c r="L470" s="767" t="str" cm="1">
        <f t="array" aca="1" ref="L470" ca="1">[1]!NOM_FEUILLE('Comext - EUROSTAT'!$A$1)</f>
        <v>Comext - EUROSTAT</v>
      </c>
      <c r="M470" s="766" t="str">
        <f>Etiquettes!$H$16</f>
        <v>Volume</v>
      </c>
      <c r="N470" s="768" t="str">
        <f t="shared" si="18"/>
        <v>Exportations de Ail = 10 kt (Douanes - Eurostat)</v>
      </c>
      <c r="O470" s="766" t="str">
        <f>Etiquettes!$H$20</f>
        <v>Fiable</v>
      </c>
      <c r="P470" s="766" t="str">
        <f>Etiquettes!$H$21</f>
        <v>Données collectées</v>
      </c>
      <c r="Q470" s="766" t="str">
        <f>Etiquettes!$H$22</f>
        <v>Donnée collectée (valeur du flux ou coefficient)</v>
      </c>
      <c r="R470" s="120"/>
      <c r="S470" s="915"/>
    </row>
    <row r="471" spans="1:19">
      <c r="A471" s="116" t="str">
        <v>Poireaux</v>
      </c>
      <c r="B471" s="116" t="str">
        <f>Secteurs!$B$29</f>
        <v>Exportations</v>
      </c>
      <c r="C471" s="117">
        <f>SUMIFS('Prétraitement échanges'!$I:$I,'Prétraitement échanges'!$A:$A,A471)</f>
        <v>10.772338000000001</v>
      </c>
      <c r="E471" s="119" t="str">
        <f>Etiquettes!$C$10</f>
        <v>kt</v>
      </c>
      <c r="F471" s="767" t="str">
        <f>Etiquettes!$C$7</f>
        <v>Fruits et légumes (hors pommes de terre)</v>
      </c>
      <c r="G471" s="119">
        <f>Etiquettes!$J$9</f>
        <v>2023</v>
      </c>
      <c r="H471" s="767" t="str">
        <f>Etiquettes!$C$8</f>
        <v>France entière</v>
      </c>
      <c r="I471" s="767" t="str">
        <f t="shared" si="20"/>
        <v>Exportations de Poireaux</v>
      </c>
      <c r="K471" s="123" t="s">
        <v>2508</v>
      </c>
      <c r="L471" s="767" t="str" cm="1">
        <f t="array" aca="1" ref="L471" ca="1">[1]!NOM_FEUILLE('Comext - EUROSTAT'!$A$1)</f>
        <v>Comext - EUROSTAT</v>
      </c>
      <c r="M471" s="766" t="str">
        <f>Etiquettes!$H$16</f>
        <v>Volume</v>
      </c>
      <c r="N471" s="768" t="str">
        <f t="shared" si="18"/>
        <v>Exportations de Poireaux = 11 kt (Douanes - Eurostat)</v>
      </c>
      <c r="O471" s="766" t="str">
        <f>Etiquettes!$H$20</f>
        <v>Fiable</v>
      </c>
      <c r="P471" s="766" t="str">
        <f>Etiquettes!$H$21</f>
        <v>Données collectées</v>
      </c>
      <c r="Q471" s="766" t="str">
        <f>Etiquettes!$H$22</f>
        <v>Donnée collectée (valeur du flux ou coefficient)</v>
      </c>
      <c r="R471" s="120"/>
      <c r="S471" s="915"/>
    </row>
    <row r="472" spans="1:19">
      <c r="A472" s="116" t="str">
        <v>Choux-fleurs et brocolis</v>
      </c>
      <c r="B472" s="116" t="str">
        <f>Secteurs!$B$29</f>
        <v>Exportations</v>
      </c>
      <c r="C472" s="117">
        <f>SUMIFS('Prétraitement échanges'!$I:$I,'Prétraitement échanges'!$A:$A,A472)</f>
        <v>101.509337</v>
      </c>
      <c r="E472" s="119" t="str">
        <f>Etiquettes!$C$10</f>
        <v>kt</v>
      </c>
      <c r="F472" s="767" t="str">
        <f>Etiquettes!$C$7</f>
        <v>Fruits et légumes (hors pommes de terre)</v>
      </c>
      <c r="G472" s="119">
        <f>Etiquettes!$J$9</f>
        <v>2023</v>
      </c>
      <c r="H472" s="767" t="str">
        <f>Etiquettes!$C$8</f>
        <v>France entière</v>
      </c>
      <c r="I472" s="767" t="str">
        <f t="shared" si="20"/>
        <v>Exportations de Choux-fleurs et brocolis</v>
      </c>
      <c r="J472" s="767" t="s">
        <v>2513</v>
      </c>
      <c r="K472" s="123" t="s">
        <v>2508</v>
      </c>
      <c r="L472" s="767" t="str" cm="1">
        <f t="array" aca="1" ref="L472" ca="1">[1]!NOM_FEUILLE('Comext - EUROSTAT'!$A$1)</f>
        <v>Comext - EUROSTAT</v>
      </c>
      <c r="M472" s="766" t="str">
        <f>Etiquettes!$H$16</f>
        <v>Volume</v>
      </c>
      <c r="N472" s="768" t="str">
        <f t="shared" si="18"/>
        <v>Exportations de Choux-fleurs et brocolis = 102 kt (Douanes - Eurostat)</v>
      </c>
      <c r="O472" s="766" t="str">
        <f>Etiquettes!$H$20</f>
        <v>Fiable</v>
      </c>
      <c r="P472" s="766" t="str">
        <f>Etiquettes!$H$21</f>
        <v>Données collectées</v>
      </c>
      <c r="Q472" s="766" t="str">
        <f>Etiquettes!$H$22</f>
        <v>Donnée collectée (valeur du flux ou coefficient)</v>
      </c>
      <c r="R472" s="120"/>
      <c r="S472" s="915"/>
    </row>
    <row r="473" spans="1:19">
      <c r="A473" s="116" t="str">
        <v>Choux de Bruxelles</v>
      </c>
      <c r="B473" s="116" t="str">
        <f>Secteurs!$B$29</f>
        <v>Exportations</v>
      </c>
      <c r="C473" s="117">
        <f>SUMIFS('Prétraitement échanges'!$I:$I,'Prétraitement échanges'!$A:$A,A473)</f>
        <v>1.7928189999999999</v>
      </c>
      <c r="E473" s="119" t="str">
        <f>Etiquettes!$C$10</f>
        <v>kt</v>
      </c>
      <c r="F473" s="767" t="str">
        <f>Etiquettes!$C$7</f>
        <v>Fruits et légumes (hors pommes de terre)</v>
      </c>
      <c r="G473" s="119">
        <f>Etiquettes!$J$9</f>
        <v>2023</v>
      </c>
      <c r="H473" s="767" t="str">
        <f>Etiquettes!$C$8</f>
        <v>France entière</v>
      </c>
      <c r="I473" s="767" t="str">
        <f t="shared" si="20"/>
        <v>Exportations de Choux de Bruxelles</v>
      </c>
      <c r="K473" s="123" t="s">
        <v>2508</v>
      </c>
      <c r="L473" s="767" t="str" cm="1">
        <f t="array" aca="1" ref="L473" ca="1">[1]!NOM_FEUILLE('Comext - EUROSTAT'!$A$1)</f>
        <v>Comext - EUROSTAT</v>
      </c>
      <c r="M473" s="766" t="str">
        <f>Etiquettes!$H$16</f>
        <v>Volume</v>
      </c>
      <c r="N473" s="768" t="str">
        <f t="shared" si="18"/>
        <v>Exportations de Choux de Bruxelles = 2 kt (Douanes - Eurostat)</v>
      </c>
      <c r="O473" s="766" t="str">
        <f>Etiquettes!$H$20</f>
        <v>Fiable</v>
      </c>
      <c r="P473" s="766" t="str">
        <f>Etiquettes!$H$21</f>
        <v>Données collectées</v>
      </c>
      <c r="Q473" s="766" t="str">
        <f>Etiquettes!$H$22</f>
        <v>Donnée collectée (valeur du flux ou coefficient)</v>
      </c>
      <c r="R473" s="120"/>
      <c r="S473" s="915"/>
    </row>
    <row r="474" spans="1:19">
      <c r="A474" s="116" t="str">
        <v>Autres choux</v>
      </c>
      <c r="B474" s="116" t="str">
        <f>Secteurs!$B$29</f>
        <v>Exportations</v>
      </c>
      <c r="C474" s="117">
        <f>SUMIFS('Prétraitement échanges'!$I:$I,'Prétraitement échanges'!$A:$A,A474)</f>
        <v>9.46007</v>
      </c>
      <c r="E474" s="119" t="str">
        <f>Etiquettes!$C$10</f>
        <v>kt</v>
      </c>
      <c r="F474" s="767" t="str">
        <f>Etiquettes!$C$7</f>
        <v>Fruits et légumes (hors pommes de terre)</v>
      </c>
      <c r="G474" s="119">
        <f>Etiquettes!$J$9</f>
        <v>2023</v>
      </c>
      <c r="H474" s="767" t="str">
        <f>Etiquettes!$C$8</f>
        <v>France entière</v>
      </c>
      <c r="I474" s="767" t="str">
        <f t="shared" si="20"/>
        <v>Exportations de Autres choux</v>
      </c>
      <c r="K474" s="123" t="s">
        <v>2508</v>
      </c>
      <c r="L474" s="767" t="str" cm="1">
        <f t="array" aca="1" ref="L474" ca="1">[1]!NOM_FEUILLE('Comext - EUROSTAT'!$A$1)</f>
        <v>Comext - EUROSTAT</v>
      </c>
      <c r="M474" s="766" t="str">
        <f>Etiquettes!$H$16</f>
        <v>Volume</v>
      </c>
      <c r="N474" s="768" t="str">
        <f t="shared" si="18"/>
        <v>Exportations de Autres choux = 9 kt (Douanes - Eurostat)</v>
      </c>
      <c r="O474" s="766" t="str">
        <f>Etiquettes!$H$20</f>
        <v>Fiable</v>
      </c>
      <c r="P474" s="766" t="str">
        <f>Etiquettes!$H$21</f>
        <v>Données collectées</v>
      </c>
      <c r="Q474" s="766" t="str">
        <f>Etiquettes!$H$22</f>
        <v>Donnée collectée (valeur du flux ou coefficient)</v>
      </c>
      <c r="R474" s="120"/>
      <c r="S474" s="915"/>
    </row>
    <row r="475" spans="1:19">
      <c r="A475" s="116" t="str">
        <v>Laitues pommées</v>
      </c>
      <c r="B475" s="116" t="str">
        <f>Secteurs!$B$29</f>
        <v>Exportations</v>
      </c>
      <c r="C475" s="117">
        <f>SUMIFS('Prétraitement échanges'!$I:$I,'Prétraitement échanges'!$A:$A,A475)</f>
        <v>16.659620999999998</v>
      </c>
      <c r="E475" s="119" t="str">
        <f>Etiquettes!$C$10</f>
        <v>kt</v>
      </c>
      <c r="F475" s="767" t="str">
        <f>Etiquettes!$C$7</f>
        <v>Fruits et légumes (hors pommes de terre)</v>
      </c>
      <c r="G475" s="119">
        <f>Etiquettes!$J$9</f>
        <v>2023</v>
      </c>
      <c r="H475" s="767" t="str">
        <f>Etiquettes!$C$8</f>
        <v>France entière</v>
      </c>
      <c r="I475" s="767" t="str">
        <f t="shared" si="20"/>
        <v>Exportations de Laitues pommées</v>
      </c>
      <c r="K475" s="123" t="s">
        <v>2508</v>
      </c>
      <c r="L475" s="767" t="str" cm="1">
        <f t="array" aca="1" ref="L475" ca="1">[1]!NOM_FEUILLE('Comext - EUROSTAT'!$A$1)</f>
        <v>Comext - EUROSTAT</v>
      </c>
      <c r="M475" s="766" t="str">
        <f>Etiquettes!$H$16</f>
        <v>Volume</v>
      </c>
      <c r="N475" s="768" t="str">
        <f t="shared" si="18"/>
        <v>Exportations de Laitues pommées = 17 kt (Douanes - Eurostat)</v>
      </c>
      <c r="O475" s="766" t="str">
        <f>Etiquettes!$H$20</f>
        <v>Fiable</v>
      </c>
      <c r="P475" s="766" t="str">
        <f>Etiquettes!$H$21</f>
        <v>Données collectées</v>
      </c>
      <c r="Q475" s="766" t="str">
        <f>Etiquettes!$H$22</f>
        <v>Donnée collectée (valeur du flux ou coefficient)</v>
      </c>
      <c r="R475" s="120"/>
      <c r="S475" s="915"/>
    </row>
    <row r="476" spans="1:19">
      <c r="A476" s="116" t="str">
        <v>Autres laitues</v>
      </c>
      <c r="B476" s="116" t="str">
        <f>Secteurs!$B$29</f>
        <v>Exportations</v>
      </c>
      <c r="C476" s="117">
        <f>SUMIFS('Prétraitement échanges'!$I:$I,'Prétraitement échanges'!$A:$A,A476)</f>
        <v>11.001223</v>
      </c>
      <c r="E476" s="119" t="str">
        <f>Etiquettes!$C$10</f>
        <v>kt</v>
      </c>
      <c r="F476" s="767" t="str">
        <f>Etiquettes!$C$7</f>
        <v>Fruits et légumes (hors pommes de terre)</v>
      </c>
      <c r="G476" s="119">
        <f>Etiquettes!$J$9</f>
        <v>2023</v>
      </c>
      <c r="H476" s="767" t="str">
        <f>Etiquettes!$C$8</f>
        <v>France entière</v>
      </c>
      <c r="I476" s="767" t="str">
        <f t="shared" si="20"/>
        <v>Exportations de Autres laitues</v>
      </c>
      <c r="K476" s="123" t="s">
        <v>2508</v>
      </c>
      <c r="L476" s="767" t="str" cm="1">
        <f t="array" aca="1" ref="L476" ca="1">[1]!NOM_FEUILLE('Comext - EUROSTAT'!$A$1)</f>
        <v>Comext - EUROSTAT</v>
      </c>
      <c r="M476" s="766" t="str">
        <f>Etiquettes!$H$16</f>
        <v>Volume</v>
      </c>
      <c r="N476" s="768" t="str">
        <f t="shared" ref="N476:N539" si="21">_xlfn.CONCAT(I476,IF(OR(ISBLANK(C476),ISERROR(C476)),"",_xlfn.CONCAT(" = ",MROUND(C476,1)," ",E476," (",K476,")")))</f>
        <v>Exportations de Autres laitues = 11 kt (Douanes - Eurostat)</v>
      </c>
      <c r="O476" s="766" t="str">
        <f>Etiquettes!$H$20</f>
        <v>Fiable</v>
      </c>
      <c r="P476" s="766" t="str">
        <f>Etiquettes!$H$21</f>
        <v>Données collectées</v>
      </c>
      <c r="Q476" s="766" t="str">
        <f>Etiquettes!$H$22</f>
        <v>Donnée collectée (valeur du flux ou coefficient)</v>
      </c>
      <c r="R476" s="120"/>
      <c r="S476" s="915"/>
    </row>
    <row r="477" spans="1:19">
      <c r="A477" s="116" t="str">
        <v>Chicorées</v>
      </c>
      <c r="B477" s="116" t="str">
        <f>Secteurs!$B$29</f>
        <v>Exportations</v>
      </c>
      <c r="C477" s="117">
        <f>SUMIFS('Prétraitement échanges'!$I:$I,'Prétraitement échanges'!$A:$A,A477)</f>
        <v>6.9433530000000001</v>
      </c>
      <c r="E477" s="119" t="str">
        <f>Etiquettes!$C$10</f>
        <v>kt</v>
      </c>
      <c r="F477" s="767" t="str">
        <f>Etiquettes!$C$7</f>
        <v>Fruits et légumes (hors pommes de terre)</v>
      </c>
      <c r="G477" s="119">
        <f>Etiquettes!$J$9</f>
        <v>2023</v>
      </c>
      <c r="H477" s="767" t="str">
        <f>Etiquettes!$C$8</f>
        <v>France entière</v>
      </c>
      <c r="I477" s="767" t="str">
        <f t="shared" si="20"/>
        <v>Exportations de Chicorées</v>
      </c>
      <c r="K477" s="123" t="s">
        <v>2508</v>
      </c>
      <c r="L477" s="767" t="str" cm="1">
        <f t="array" aca="1" ref="L477" ca="1">[1]!NOM_FEUILLE('Comext - EUROSTAT'!$A$1)</f>
        <v>Comext - EUROSTAT</v>
      </c>
      <c r="M477" s="766" t="str">
        <f>Etiquettes!$H$16</f>
        <v>Volume</v>
      </c>
      <c r="N477" s="768" t="str">
        <f t="shared" si="21"/>
        <v>Exportations de Chicorées = 7 kt (Douanes - Eurostat)</v>
      </c>
      <c r="O477" s="766" t="str">
        <f>Etiquettes!$H$20</f>
        <v>Fiable</v>
      </c>
      <c r="P477" s="766" t="str">
        <f>Etiquettes!$H$21</f>
        <v>Données collectées</v>
      </c>
      <c r="Q477" s="766" t="str">
        <f>Etiquettes!$H$22</f>
        <v>Donnée collectée (valeur du flux ou coefficient)</v>
      </c>
      <c r="R477" s="120"/>
      <c r="S477" s="915"/>
    </row>
    <row r="478" spans="1:19">
      <c r="A478" s="116" t="str">
        <v>Carottes et navets</v>
      </c>
      <c r="B478" s="116" t="str">
        <f>Secteurs!$B$29</f>
        <v>Exportations</v>
      </c>
      <c r="C478" s="117">
        <f>SUMIFS('Prétraitement échanges'!$I:$I,'Prétraitement échanges'!$A:$A,A478)</f>
        <v>57.368492000000003</v>
      </c>
      <c r="E478" s="119" t="str">
        <f>Etiquettes!$C$10</f>
        <v>kt</v>
      </c>
      <c r="F478" s="767" t="str">
        <f>Etiquettes!$C$7</f>
        <v>Fruits et légumes (hors pommes de terre)</v>
      </c>
      <c r="G478" s="119">
        <f>Etiquettes!$J$9</f>
        <v>2023</v>
      </c>
      <c r="H478" s="767" t="str">
        <f>Etiquettes!$C$8</f>
        <v>France entière</v>
      </c>
      <c r="I478" s="767" t="str">
        <f t="shared" si="20"/>
        <v>Exportations de Carottes et navets</v>
      </c>
      <c r="K478" s="123" t="s">
        <v>2508</v>
      </c>
      <c r="L478" s="767" t="str" cm="1">
        <f t="array" aca="1" ref="L478" ca="1">[1]!NOM_FEUILLE('Comext - EUROSTAT'!$A$1)</f>
        <v>Comext - EUROSTAT</v>
      </c>
      <c r="M478" s="766" t="str">
        <f>Etiquettes!$H$16</f>
        <v>Volume</v>
      </c>
      <c r="N478" s="768" t="str">
        <f t="shared" si="21"/>
        <v>Exportations de Carottes et navets = 57 kt (Douanes - Eurostat)</v>
      </c>
      <c r="O478" s="766" t="str">
        <f>Etiquettes!$H$20</f>
        <v>Fiable</v>
      </c>
      <c r="P478" s="766" t="str">
        <f>Etiquettes!$H$21</f>
        <v>Données collectées</v>
      </c>
      <c r="Q478" s="766" t="str">
        <f>Etiquettes!$H$22</f>
        <v>Donnée collectée (valeur du flux ou coefficient)</v>
      </c>
      <c r="R478" s="120"/>
      <c r="S478" s="915"/>
    </row>
    <row r="479" spans="1:19">
      <c r="A479" s="116" t="str">
        <v>Céleri rave</v>
      </c>
      <c r="B479" s="116" t="str">
        <f>Secteurs!$B$29</f>
        <v>Exportations</v>
      </c>
      <c r="C479" s="117">
        <f>SUMIFS('Prétraitement échanges'!$I:$I,'Prétraitement échanges'!$A:$A,A479)</f>
        <v>0.40116599999999997</v>
      </c>
      <c r="E479" s="119" t="str">
        <f>Etiquettes!$C$10</f>
        <v>kt</v>
      </c>
      <c r="F479" s="767" t="str">
        <f>Etiquettes!$C$7</f>
        <v>Fruits et légumes (hors pommes de terre)</v>
      </c>
      <c r="G479" s="119">
        <f>Etiquettes!$J$9</f>
        <v>2023</v>
      </c>
      <c r="H479" s="767" t="str">
        <f>Etiquettes!$C$8</f>
        <v>France entière</v>
      </c>
      <c r="I479" s="767" t="str">
        <f t="shared" si="20"/>
        <v>Exportations de Céleri rave</v>
      </c>
      <c r="K479" s="123" t="s">
        <v>2508</v>
      </c>
      <c r="L479" s="767" t="str" cm="1">
        <f t="array" aca="1" ref="L479" ca="1">[1]!NOM_FEUILLE('Comext - EUROSTAT'!$A$1)</f>
        <v>Comext - EUROSTAT</v>
      </c>
      <c r="M479" s="766" t="str">
        <f>Etiquettes!$H$16</f>
        <v>Volume</v>
      </c>
      <c r="N479" s="768" t="str">
        <f t="shared" si="21"/>
        <v>Exportations de Céleri rave = 0 kt (Douanes - Eurostat)</v>
      </c>
      <c r="O479" s="766" t="str">
        <f>Etiquettes!$H$20</f>
        <v>Fiable</v>
      </c>
      <c r="P479" s="766" t="str">
        <f>Etiquettes!$H$21</f>
        <v>Données collectées</v>
      </c>
      <c r="Q479" s="766" t="str">
        <f>Etiquettes!$H$22</f>
        <v>Donnée collectée (valeur du flux ou coefficient)</v>
      </c>
      <c r="R479" s="120"/>
      <c r="S479" s="915"/>
    </row>
    <row r="480" spans="1:19">
      <c r="A480" s="116" t="str">
        <v>Autres légumes à racine, à bulbe ou à tubercules (ne présentant pas une forte teneur en amidon ou inuline)</v>
      </c>
      <c r="B480" s="116" t="str">
        <f>Secteurs!$B$29</f>
        <v>Exportations</v>
      </c>
      <c r="C480" s="117">
        <f>SUMIFS('Prétraitement échanges'!$I:$I,'Prétraitement échanges'!$A:$A,A480)</f>
        <v>15.744851000000001</v>
      </c>
      <c r="E480" s="119" t="str">
        <f>Etiquettes!$C$10</f>
        <v>kt</v>
      </c>
      <c r="F480" s="767" t="str">
        <f>Etiquettes!$C$7</f>
        <v>Fruits et légumes (hors pommes de terre)</v>
      </c>
      <c r="G480" s="119">
        <f>Etiquettes!$J$9</f>
        <v>2023</v>
      </c>
      <c r="H480" s="767" t="str">
        <f>Etiquettes!$C$8</f>
        <v>France entière</v>
      </c>
      <c r="I480" s="767" t="str">
        <f t="shared" si="20"/>
        <v>Exportations de Autres légumes à racine, à bulbe ou à tubercules (ne présentant pas une forte teneur en amidon ou inuline)</v>
      </c>
      <c r="K480" s="123" t="s">
        <v>2508</v>
      </c>
      <c r="L480" s="767" t="str" cm="1">
        <f t="array" aca="1" ref="L480" ca="1">[1]!NOM_FEUILLE('Comext - EUROSTAT'!$A$1)</f>
        <v>Comext - EUROSTAT</v>
      </c>
      <c r="M480" s="766" t="str">
        <f>Etiquettes!$H$16</f>
        <v>Volume</v>
      </c>
      <c r="N480" s="768" t="str">
        <f t="shared" si="21"/>
        <v>Exportations de Autres légumes à racine, à bulbe ou à tubercules (ne présentant pas une forte teneur en amidon ou inuline) = 16 kt (Douanes - Eurostat)</v>
      </c>
      <c r="O480" s="766" t="str">
        <f>Etiquettes!$H$20</f>
        <v>Fiable</v>
      </c>
      <c r="P480" s="766" t="str">
        <f>Etiquettes!$H$21</f>
        <v>Données collectées</v>
      </c>
      <c r="Q480" s="766" t="str">
        <f>Etiquettes!$H$22</f>
        <v>Donnée collectée (valeur du flux ou coefficient)</v>
      </c>
      <c r="R480" s="120"/>
      <c r="S480" s="915"/>
    </row>
    <row r="481" spans="1:19">
      <c r="A481" s="116" t="str">
        <v>Concombres</v>
      </c>
      <c r="B481" s="116" t="str">
        <f>Secteurs!$B$29</f>
        <v>Exportations</v>
      </c>
      <c r="C481" s="117">
        <f>SUMIFS('Prétraitement échanges'!$I:$I,'Prétraitement échanges'!$A:$A,A481)</f>
        <v>13.671982</v>
      </c>
      <c r="E481" s="119" t="str">
        <f>Etiquettes!$C$10</f>
        <v>kt</v>
      </c>
      <c r="F481" s="767" t="str">
        <f>Etiquettes!$C$7</f>
        <v>Fruits et légumes (hors pommes de terre)</v>
      </c>
      <c r="G481" s="119">
        <f>Etiquettes!$J$9</f>
        <v>2023</v>
      </c>
      <c r="H481" s="767" t="str">
        <f>Etiquettes!$C$8</f>
        <v>France entière</v>
      </c>
      <c r="I481" s="767" t="str">
        <f t="shared" si="20"/>
        <v>Exportations de Concombres</v>
      </c>
      <c r="K481" s="123" t="s">
        <v>2508</v>
      </c>
      <c r="L481" s="767" t="str" cm="1">
        <f t="array" aca="1" ref="L481" ca="1">[1]!NOM_FEUILLE('Comext - EUROSTAT'!$A$1)</f>
        <v>Comext - EUROSTAT</v>
      </c>
      <c r="M481" s="766" t="str">
        <f>Etiquettes!$H$16</f>
        <v>Volume</v>
      </c>
      <c r="N481" s="768" t="str">
        <f t="shared" si="21"/>
        <v>Exportations de Concombres = 14 kt (Douanes - Eurostat)</v>
      </c>
      <c r="O481" s="766" t="str">
        <f>Etiquettes!$H$20</f>
        <v>Fiable</v>
      </c>
      <c r="P481" s="766" t="str">
        <f>Etiquettes!$H$21</f>
        <v>Données collectées</v>
      </c>
      <c r="Q481" s="766" t="str">
        <f>Etiquettes!$H$22</f>
        <v>Donnée collectée (valeur du flux ou coefficient)</v>
      </c>
      <c r="R481" s="120"/>
      <c r="S481" s="915"/>
    </row>
    <row r="482" spans="1:19">
      <c r="A482" s="116" t="str">
        <v>Cornichons</v>
      </c>
      <c r="B482" s="116" t="str">
        <f>Secteurs!$B$29</f>
        <v>Exportations</v>
      </c>
      <c r="C482" s="117">
        <f>SUMIFS('Prétraitement échanges'!$I:$I,'Prétraitement échanges'!$A:$A,A482)</f>
        <v>2.5899999999999999E-2</v>
      </c>
      <c r="E482" s="119" t="str">
        <f>Etiquettes!$C$10</f>
        <v>kt</v>
      </c>
      <c r="F482" s="767" t="str">
        <f>Etiquettes!$C$7</f>
        <v>Fruits et légumes (hors pommes de terre)</v>
      </c>
      <c r="G482" s="119">
        <f>Etiquettes!$J$9</f>
        <v>2023</v>
      </c>
      <c r="H482" s="767" t="str">
        <f>Etiquettes!$C$8</f>
        <v>France entière</v>
      </c>
      <c r="I482" s="767" t="str">
        <f t="shared" si="20"/>
        <v>Exportations de Cornichons</v>
      </c>
      <c r="K482" s="123" t="s">
        <v>2508</v>
      </c>
      <c r="L482" s="767" t="str" cm="1">
        <f t="array" aca="1" ref="L482" ca="1">[1]!NOM_FEUILLE('Comext - EUROSTAT'!$A$1)</f>
        <v>Comext - EUROSTAT</v>
      </c>
      <c r="M482" s="766" t="str">
        <f>Etiquettes!$H$16</f>
        <v>Volume</v>
      </c>
      <c r="N482" s="768" t="str">
        <f t="shared" si="21"/>
        <v>Exportations de Cornichons = 0 kt (Douanes - Eurostat)</v>
      </c>
      <c r="O482" s="766" t="str">
        <f>Etiquettes!$H$20</f>
        <v>Fiable</v>
      </c>
      <c r="P482" s="766" t="str">
        <f>Etiquettes!$H$21</f>
        <v>Données collectées</v>
      </c>
      <c r="Q482" s="766" t="str">
        <f>Etiquettes!$H$22</f>
        <v>Donnée collectée (valeur du flux ou coefficient)</v>
      </c>
      <c r="R482" s="120"/>
      <c r="S482" s="915"/>
    </row>
    <row r="483" spans="1:19">
      <c r="A483" s="116" t="str">
        <v>Petits pois</v>
      </c>
      <c r="B483" s="116" t="str">
        <f>Secteurs!$B$29</f>
        <v>Exportations</v>
      </c>
      <c r="C483" s="117">
        <f>SUMIFS('Prétraitement échanges'!$I:$I,'Prétraitement échanges'!$A:$A,A483)</f>
        <v>62.978121999999999</v>
      </c>
      <c r="E483" s="119" t="str">
        <f>Etiquettes!$C$10</f>
        <v>kt</v>
      </c>
      <c r="F483" s="767" t="str">
        <f>Etiquettes!$C$7</f>
        <v>Fruits et légumes (hors pommes de terre)</v>
      </c>
      <c r="G483" s="119">
        <f>Etiquettes!$J$9</f>
        <v>2023</v>
      </c>
      <c r="H483" s="767" t="str">
        <f>Etiquettes!$C$8</f>
        <v>France entière</v>
      </c>
      <c r="I483" s="767" t="str">
        <f t="shared" si="20"/>
        <v>Exportations de Petits pois</v>
      </c>
      <c r="K483" s="123" t="s">
        <v>2508</v>
      </c>
      <c r="L483" s="767" t="str" cm="1">
        <f t="array" aca="1" ref="L483" ca="1">[1]!NOM_FEUILLE('Comext - EUROSTAT'!$A$1)</f>
        <v>Comext - EUROSTAT</v>
      </c>
      <c r="M483" s="766" t="str">
        <f>Etiquettes!$H$16</f>
        <v>Volume</v>
      </c>
      <c r="N483" s="768" t="str">
        <f t="shared" si="21"/>
        <v>Exportations de Petits pois = 63 kt (Douanes - Eurostat)</v>
      </c>
      <c r="O483" s="766" t="str">
        <f>Etiquettes!$H$20</f>
        <v>Fiable</v>
      </c>
      <c r="P483" s="766" t="str">
        <f>Etiquettes!$H$21</f>
        <v>Données collectées</v>
      </c>
      <c r="Q483" s="766" t="str">
        <f>Etiquettes!$H$22</f>
        <v>Donnée collectée (valeur du flux ou coefficient)</v>
      </c>
      <c r="R483" s="120"/>
      <c r="S483" s="915"/>
    </row>
    <row r="484" spans="1:19">
      <c r="A484" s="116" t="str">
        <v>Haricots</v>
      </c>
      <c r="B484" s="116" t="str">
        <f>Secteurs!$B$29</f>
        <v>Exportations</v>
      </c>
      <c r="C484" s="117">
        <f>SUMIFS('Prétraitement échanges'!$I:$I,'Prétraitement échanges'!$A:$A,A484)</f>
        <v>114.47681599999999</v>
      </c>
      <c r="E484" s="119" t="str">
        <f>Etiquettes!$C$10</f>
        <v>kt</v>
      </c>
      <c r="F484" s="767" t="str">
        <f>Etiquettes!$C$7</f>
        <v>Fruits et légumes (hors pommes de terre)</v>
      </c>
      <c r="G484" s="119">
        <f>Etiquettes!$J$9</f>
        <v>2023</v>
      </c>
      <c r="H484" s="767" t="str">
        <f>Etiquettes!$C$8</f>
        <v>France entière</v>
      </c>
      <c r="I484" s="767" t="str">
        <f t="shared" si="20"/>
        <v>Exportations de Haricots</v>
      </c>
      <c r="K484" s="123" t="s">
        <v>2508</v>
      </c>
      <c r="L484" s="767" t="str" cm="1">
        <f t="array" aca="1" ref="L484" ca="1">[1]!NOM_FEUILLE('Comext - EUROSTAT'!$A$1)</f>
        <v>Comext - EUROSTAT</v>
      </c>
      <c r="M484" s="766" t="str">
        <f>Etiquettes!$H$16</f>
        <v>Volume</v>
      </c>
      <c r="N484" s="768" t="str">
        <f t="shared" si="21"/>
        <v>Exportations de Haricots = 114 kt (Douanes - Eurostat)</v>
      </c>
      <c r="O484" s="766" t="str">
        <f>Etiquettes!$H$20</f>
        <v>Fiable</v>
      </c>
      <c r="P484" s="766" t="str">
        <f>Etiquettes!$H$21</f>
        <v>Données collectées</v>
      </c>
      <c r="Q484" s="766" t="str">
        <f>Etiquettes!$H$22</f>
        <v>Donnée collectée (valeur du flux ou coefficient)</v>
      </c>
      <c r="R484" s="120"/>
      <c r="S484" s="915"/>
    </row>
    <row r="485" spans="1:19">
      <c r="A485" s="116" t="str">
        <v>Autres légumes à cosse verts</v>
      </c>
      <c r="B485" s="116" t="str">
        <f>Secteurs!$B$29</f>
        <v>Exportations</v>
      </c>
      <c r="C485" s="117">
        <f>SUMIFS('Prétraitement échanges'!$I:$I,'Prétraitement échanges'!$A:$A,A485)</f>
        <v>4.8651710000000001</v>
      </c>
      <c r="E485" s="119" t="str">
        <f>Etiquettes!$C$10</f>
        <v>kt</v>
      </c>
      <c r="F485" s="767" t="str">
        <f>Etiquettes!$C$7</f>
        <v>Fruits et légumes (hors pommes de terre)</v>
      </c>
      <c r="G485" s="119">
        <f>Etiquettes!$J$9</f>
        <v>2023</v>
      </c>
      <c r="H485" s="767" t="str">
        <f>Etiquettes!$C$8</f>
        <v>France entière</v>
      </c>
      <c r="I485" s="767" t="str">
        <f t="shared" si="20"/>
        <v>Exportations de Autres légumes à cosse verts</v>
      </c>
      <c r="K485" s="123" t="s">
        <v>2508</v>
      </c>
      <c r="L485" s="767" t="str" cm="1">
        <f t="array" aca="1" ref="L485" ca="1">[1]!NOM_FEUILLE('Comext - EUROSTAT'!$A$1)</f>
        <v>Comext - EUROSTAT</v>
      </c>
      <c r="M485" s="766" t="str">
        <f>Etiquettes!$H$16</f>
        <v>Volume</v>
      </c>
      <c r="N485" s="768" t="str">
        <f t="shared" si="21"/>
        <v>Exportations de Autres légumes à cosse verts = 5 kt (Douanes - Eurostat)</v>
      </c>
      <c r="O485" s="766" t="str">
        <f>Etiquettes!$H$20</f>
        <v>Fiable</v>
      </c>
      <c r="P485" s="766" t="str">
        <f>Etiquettes!$H$21</f>
        <v>Données collectées</v>
      </c>
      <c r="Q485" s="766" t="str">
        <f>Etiquettes!$H$22</f>
        <v>Donnée collectée (valeur du flux ou coefficient)</v>
      </c>
      <c r="R485" s="120"/>
      <c r="S485" s="915"/>
    </row>
    <row r="486" spans="1:19">
      <c r="A486" s="116" t="str">
        <v>Asperges</v>
      </c>
      <c r="B486" s="116" t="str">
        <f>Secteurs!$B$29</f>
        <v>Exportations</v>
      </c>
      <c r="C486" s="117">
        <f>SUMIFS('Prétraitement échanges'!$I:$I,'Prétraitement échanges'!$A:$A,A486)</f>
        <v>4.1008190000000004</v>
      </c>
      <c r="E486" s="119" t="str">
        <f>Etiquettes!$C$10</f>
        <v>kt</v>
      </c>
      <c r="F486" s="767" t="str">
        <f>Etiquettes!$C$7</f>
        <v>Fruits et légumes (hors pommes de terre)</v>
      </c>
      <c r="G486" s="119">
        <f>Etiquettes!$J$9</f>
        <v>2023</v>
      </c>
      <c r="H486" s="767" t="str">
        <f>Etiquettes!$C$8</f>
        <v>France entière</v>
      </c>
      <c r="I486" s="767" t="str">
        <f t="shared" si="20"/>
        <v>Exportations de Asperges</v>
      </c>
      <c r="K486" s="123" t="s">
        <v>2508</v>
      </c>
      <c r="L486" s="767" t="str" cm="1">
        <f t="array" aca="1" ref="L486" ca="1">[1]!NOM_FEUILLE('Comext - EUROSTAT'!$A$1)</f>
        <v>Comext - EUROSTAT</v>
      </c>
      <c r="M486" s="766" t="str">
        <f>Etiquettes!$H$16</f>
        <v>Volume</v>
      </c>
      <c r="N486" s="768" t="str">
        <f t="shared" si="21"/>
        <v>Exportations de Asperges = 4 kt (Douanes - Eurostat)</v>
      </c>
      <c r="O486" s="766" t="str">
        <f>Etiquettes!$H$20</f>
        <v>Fiable</v>
      </c>
      <c r="P486" s="766" t="str">
        <f>Etiquettes!$H$21</f>
        <v>Données collectées</v>
      </c>
      <c r="Q486" s="766" t="str">
        <f>Etiquettes!$H$22</f>
        <v>Donnée collectée (valeur du flux ou coefficient)</v>
      </c>
      <c r="R486" s="120"/>
      <c r="S486" s="915"/>
    </row>
    <row r="487" spans="1:19">
      <c r="A487" s="116" t="str">
        <v>Aubergines</v>
      </c>
      <c r="B487" s="116" t="str">
        <f>Secteurs!$B$29</f>
        <v>Exportations</v>
      </c>
      <c r="C487" s="117">
        <f>SUMIFS('Prétraitement échanges'!$I:$I,'Prétraitement échanges'!$A:$A,A487)</f>
        <v>18.990660000000002</v>
      </c>
      <c r="E487" s="119" t="str">
        <f>Etiquettes!$C$10</f>
        <v>kt</v>
      </c>
      <c r="F487" s="767" t="str">
        <f>Etiquettes!$C$7</f>
        <v>Fruits et légumes (hors pommes de terre)</v>
      </c>
      <c r="G487" s="119">
        <f>Etiquettes!$J$9</f>
        <v>2023</v>
      </c>
      <c r="H487" s="767" t="str">
        <f>Etiquettes!$C$8</f>
        <v>France entière</v>
      </c>
      <c r="I487" s="767" t="str">
        <f t="shared" si="20"/>
        <v>Exportations de Aubergines</v>
      </c>
      <c r="K487" s="123" t="s">
        <v>2508</v>
      </c>
      <c r="L487" s="767" t="str" cm="1">
        <f t="array" aca="1" ref="L487" ca="1">[1]!NOM_FEUILLE('Comext - EUROSTAT'!$A$1)</f>
        <v>Comext - EUROSTAT</v>
      </c>
      <c r="M487" s="766" t="str">
        <f>Etiquettes!$H$16</f>
        <v>Volume</v>
      </c>
      <c r="N487" s="768" t="str">
        <f t="shared" si="21"/>
        <v>Exportations de Aubergines = 19 kt (Douanes - Eurostat)</v>
      </c>
      <c r="O487" s="766" t="str">
        <f>Etiquettes!$H$20</f>
        <v>Fiable</v>
      </c>
      <c r="P487" s="766" t="str">
        <f>Etiquettes!$H$21</f>
        <v>Données collectées</v>
      </c>
      <c r="Q487" s="766" t="str">
        <f>Etiquettes!$H$22</f>
        <v>Donnée collectée (valeur du flux ou coefficient)</v>
      </c>
      <c r="R487" s="120"/>
      <c r="S487" s="915"/>
    </row>
    <row r="488" spans="1:19">
      <c r="A488" s="116" t="str">
        <v>Céleris branches</v>
      </c>
      <c r="B488" s="116" t="str">
        <f>Secteurs!$B$29</f>
        <v>Exportations</v>
      </c>
      <c r="C488" s="117">
        <f>SUMIFS('Prétraitement échanges'!$I:$I,'Prétraitement échanges'!$A:$A,A488)</f>
        <v>1.9405540000000001</v>
      </c>
      <c r="E488" s="119" t="str">
        <f>Etiquettes!$C$10</f>
        <v>kt</v>
      </c>
      <c r="F488" s="767" t="str">
        <f>Etiquettes!$C$7</f>
        <v>Fruits et légumes (hors pommes de terre)</v>
      </c>
      <c r="G488" s="119">
        <f>Etiquettes!$J$9</f>
        <v>2023</v>
      </c>
      <c r="H488" s="767" t="str">
        <f>Etiquettes!$C$8</f>
        <v>France entière</v>
      </c>
      <c r="I488" s="767" t="str">
        <f t="shared" si="20"/>
        <v>Exportations de Céleris branches</v>
      </c>
      <c r="K488" s="123" t="s">
        <v>2508</v>
      </c>
      <c r="L488" s="767" t="str" cm="1">
        <f t="array" aca="1" ref="L488" ca="1">[1]!NOM_FEUILLE('Comext - EUROSTAT'!$A$1)</f>
        <v>Comext - EUROSTAT</v>
      </c>
      <c r="M488" s="766" t="str">
        <f>Etiquettes!$H$16</f>
        <v>Volume</v>
      </c>
      <c r="N488" s="768" t="str">
        <f t="shared" si="21"/>
        <v>Exportations de Céleris branches = 2 kt (Douanes - Eurostat)</v>
      </c>
      <c r="O488" s="766" t="str">
        <f>Etiquettes!$H$20</f>
        <v>Fiable</v>
      </c>
      <c r="P488" s="766" t="str">
        <f>Etiquettes!$H$21</f>
        <v>Données collectées</v>
      </c>
      <c r="Q488" s="766" t="str">
        <f>Etiquettes!$H$22</f>
        <v>Donnée collectée (valeur du flux ou coefficient)</v>
      </c>
      <c r="R488" s="120"/>
      <c r="S488" s="915"/>
    </row>
    <row r="489" spans="1:19">
      <c r="A489" s="116" t="str">
        <v>Champignons cultivés</v>
      </c>
      <c r="B489" s="116" t="str">
        <f>Secteurs!$B$29</f>
        <v>Exportations</v>
      </c>
      <c r="C489" s="117">
        <f>SUMIFS('Prétraitement échanges'!$I:$I,'Prétraitement échanges'!$A:$A,A489)</f>
        <v>0.53743999999999992</v>
      </c>
      <c r="E489" s="119" t="str">
        <f>Etiquettes!$C$10</f>
        <v>kt</v>
      </c>
      <c r="F489" s="767" t="str">
        <f>Etiquettes!$C$7</f>
        <v>Fruits et légumes (hors pommes de terre)</v>
      </c>
      <c r="G489" s="119">
        <f>Etiquettes!$J$9</f>
        <v>2023</v>
      </c>
      <c r="H489" s="767" t="str">
        <f>Etiquettes!$C$8</f>
        <v>France entière</v>
      </c>
      <c r="I489" s="767" t="str">
        <f t="shared" si="20"/>
        <v>Exportations de Champignons cultivés</v>
      </c>
      <c r="K489" s="123" t="s">
        <v>2508</v>
      </c>
      <c r="L489" s="767" t="str" cm="1">
        <f t="array" aca="1" ref="L489" ca="1">[1]!NOM_FEUILLE('Comext - EUROSTAT'!$A$1)</f>
        <v>Comext - EUROSTAT</v>
      </c>
      <c r="M489" s="766" t="str">
        <f>Etiquettes!$H$16</f>
        <v>Volume</v>
      </c>
      <c r="N489" s="768" t="str">
        <f t="shared" si="21"/>
        <v>Exportations de Champignons cultivés = 1 kt (Douanes - Eurostat)</v>
      </c>
      <c r="O489" s="766" t="str">
        <f>Etiquettes!$H$20</f>
        <v>Fiable</v>
      </c>
      <c r="P489" s="766" t="str">
        <f>Etiquettes!$H$21</f>
        <v>Données collectées</v>
      </c>
      <c r="Q489" s="766" t="str">
        <f>Etiquettes!$H$22</f>
        <v>Donnée collectée (valeur du flux ou coefficient)</v>
      </c>
      <c r="R489" s="120"/>
      <c r="S489" s="915"/>
    </row>
    <row r="490" spans="1:19">
      <c r="A490" s="116" t="str">
        <v>Champignons non-cultivés</v>
      </c>
      <c r="B490" s="116" t="str">
        <f>Secteurs!$B$29</f>
        <v>Exportations</v>
      </c>
      <c r="C490" s="117">
        <f>SUMIFS('Prétraitement échanges'!$I:$I,'Prétraitement échanges'!$A:$A,A490)</f>
        <v>0.99747100000000011</v>
      </c>
      <c r="E490" s="119" t="str">
        <f>Etiquettes!$C$10</f>
        <v>kt</v>
      </c>
      <c r="F490" s="767" t="str">
        <f>Etiquettes!$C$7</f>
        <v>Fruits et légumes (hors pommes de terre)</v>
      </c>
      <c r="G490" s="119">
        <f>Etiquettes!$J$9</f>
        <v>2023</v>
      </c>
      <c r="H490" s="767" t="str">
        <f>Etiquettes!$C$8</f>
        <v>France entière</v>
      </c>
      <c r="I490" s="767" t="str">
        <f t="shared" si="20"/>
        <v>Exportations de Champignons non-cultivés</v>
      </c>
      <c r="K490" s="123" t="s">
        <v>2508</v>
      </c>
      <c r="L490" s="767" t="str" cm="1">
        <f t="array" aca="1" ref="L490" ca="1">[1]!NOM_FEUILLE('Comext - EUROSTAT'!$A$1)</f>
        <v>Comext - EUROSTAT</v>
      </c>
      <c r="M490" s="766" t="str">
        <f>Etiquettes!$H$16</f>
        <v>Volume</v>
      </c>
      <c r="N490" s="768" t="str">
        <f t="shared" si="21"/>
        <v>Exportations de Champignons non-cultivés = 1 kt (Douanes - Eurostat)</v>
      </c>
      <c r="O490" s="766" t="str">
        <f>Etiquettes!$H$20</f>
        <v>Fiable</v>
      </c>
      <c r="P490" s="766" t="str">
        <f>Etiquettes!$H$21</f>
        <v>Données collectées</v>
      </c>
      <c r="Q490" s="766" t="str">
        <f>Etiquettes!$H$22</f>
        <v>Donnée collectée (valeur du flux ou coefficient)</v>
      </c>
      <c r="R490" s="120"/>
      <c r="S490" s="915"/>
    </row>
    <row r="491" spans="1:19">
      <c r="A491" s="116" t="str">
        <v>Truffes</v>
      </c>
      <c r="B491" s="116" t="str">
        <f>Secteurs!$B$29</f>
        <v>Exportations</v>
      </c>
      <c r="C491" s="117">
        <f>SUMIFS('Prétraitement échanges'!$I:$I,'Prétraitement échanges'!$A:$A,A491)</f>
        <v>3.9017000000000003E-2</v>
      </c>
      <c r="E491" s="119" t="str">
        <f>Etiquettes!$C$10</f>
        <v>kt</v>
      </c>
      <c r="F491" s="767" t="str">
        <f>Etiquettes!$C$7</f>
        <v>Fruits et légumes (hors pommes de terre)</v>
      </c>
      <c r="G491" s="119">
        <f>Etiquettes!$J$9</f>
        <v>2023</v>
      </c>
      <c r="H491" s="767" t="str">
        <f>Etiquettes!$C$8</f>
        <v>France entière</v>
      </c>
      <c r="I491" s="767" t="str">
        <f t="shared" si="20"/>
        <v>Exportations de Truffes</v>
      </c>
      <c r="K491" s="123" t="s">
        <v>2508</v>
      </c>
      <c r="L491" s="767" t="str" cm="1">
        <f t="array" aca="1" ref="L491" ca="1">[1]!NOM_FEUILLE('Comext - EUROSTAT'!$A$1)</f>
        <v>Comext - EUROSTAT</v>
      </c>
      <c r="M491" s="766" t="str">
        <f>Etiquettes!$H$16</f>
        <v>Volume</v>
      </c>
      <c r="N491" s="768" t="str">
        <f t="shared" si="21"/>
        <v>Exportations de Truffes = 0 kt (Douanes - Eurostat)</v>
      </c>
      <c r="O491" s="766" t="str">
        <f>Etiquettes!$H$20</f>
        <v>Fiable</v>
      </c>
      <c r="P491" s="766" t="str">
        <f>Etiquettes!$H$21</f>
        <v>Données collectées</v>
      </c>
      <c r="Q491" s="766" t="str">
        <f>Etiquettes!$H$22</f>
        <v>Donnée collectée (valeur du flux ou coefficient)</v>
      </c>
      <c r="R491" s="120"/>
      <c r="S491" s="915"/>
    </row>
    <row r="492" spans="1:19">
      <c r="A492" s="116" t="str">
        <v>Chanterelles</v>
      </c>
      <c r="B492" s="116" t="str">
        <f>Secteurs!$B$29</f>
        <v>Exportations</v>
      </c>
      <c r="C492" s="117" t="e">
        <f>SUMIFS('Prétraitement échanges'!$I:$I,'Prétraitement échanges'!$A:$A,A492)</f>
        <v>#VALUE!</v>
      </c>
      <c r="E492" s="119" t="str">
        <f>Etiquettes!$C$10</f>
        <v>kt</v>
      </c>
      <c r="F492" s="767" t="str">
        <f>Etiquettes!$C$7</f>
        <v>Fruits et légumes (hors pommes de terre)</v>
      </c>
      <c r="G492" s="119">
        <f>Etiquettes!$J$9</f>
        <v>2023</v>
      </c>
      <c r="H492" s="767" t="str">
        <f>Etiquettes!$C$8</f>
        <v>France entière</v>
      </c>
      <c r="I492" s="767" t="str">
        <f t="shared" si="20"/>
        <v>Exportations de Chanterelles</v>
      </c>
      <c r="K492" s="123" t="s">
        <v>2508</v>
      </c>
      <c r="L492" s="767" t="str" cm="1">
        <f t="array" aca="1" ref="L492" ca="1">[1]!NOM_FEUILLE('Comext - EUROSTAT'!$A$1)</f>
        <v>Comext - EUROSTAT</v>
      </c>
      <c r="M492" s="766" t="str">
        <f>Etiquettes!$H$16</f>
        <v>Volume</v>
      </c>
      <c r="N492" s="768" t="str">
        <f t="shared" si="21"/>
        <v>Exportations de Chanterelles</v>
      </c>
      <c r="O492" s="766" t="str">
        <f>Etiquettes!$H$20</f>
        <v>Fiable</v>
      </c>
      <c r="P492" s="766" t="str">
        <f>Etiquettes!$H$21</f>
        <v>Données collectées</v>
      </c>
      <c r="Q492" s="766" t="str">
        <f>Etiquettes!$H$22</f>
        <v>Donnée collectée (valeur du flux ou coefficient)</v>
      </c>
      <c r="R492" s="120"/>
      <c r="S492" s="915"/>
    </row>
    <row r="493" spans="1:19">
      <c r="A493" s="116" t="str">
        <v>Cèpes</v>
      </c>
      <c r="B493" s="116" t="str">
        <f>Secteurs!$B$29</f>
        <v>Exportations</v>
      </c>
      <c r="C493" s="117" t="e">
        <f>SUMIFS('Prétraitement échanges'!$I:$I,'Prétraitement échanges'!$A:$A,A493)</f>
        <v>#VALUE!</v>
      </c>
      <c r="E493" s="119" t="str">
        <f>Etiquettes!$C$10</f>
        <v>kt</v>
      </c>
      <c r="F493" s="767" t="str">
        <f>Etiquettes!$C$7</f>
        <v>Fruits et légumes (hors pommes de terre)</v>
      </c>
      <c r="G493" s="119">
        <f>Etiquettes!$J$9</f>
        <v>2023</v>
      </c>
      <c r="H493" s="767" t="str">
        <f>Etiquettes!$C$8</f>
        <v>France entière</v>
      </c>
      <c r="I493" s="767" t="str">
        <f t="shared" si="20"/>
        <v>Exportations de Cèpes</v>
      </c>
      <c r="K493" s="123" t="s">
        <v>2508</v>
      </c>
      <c r="L493" s="767" t="str" cm="1">
        <f t="array" aca="1" ref="L493" ca="1">[1]!NOM_FEUILLE('Comext - EUROSTAT'!$A$1)</f>
        <v>Comext - EUROSTAT</v>
      </c>
      <c r="M493" s="766" t="str">
        <f>Etiquettes!$H$16</f>
        <v>Volume</v>
      </c>
      <c r="N493" s="768" t="str">
        <f t="shared" si="21"/>
        <v>Exportations de Cèpes</v>
      </c>
      <c r="O493" s="766" t="str">
        <f>Etiquettes!$H$20</f>
        <v>Fiable</v>
      </c>
      <c r="P493" s="766" t="str">
        <f>Etiquettes!$H$21</f>
        <v>Données collectées</v>
      </c>
      <c r="Q493" s="766" t="str">
        <f>Etiquettes!$H$22</f>
        <v>Donnée collectée (valeur du flux ou coefficient)</v>
      </c>
      <c r="R493" s="120"/>
      <c r="S493" s="915"/>
    </row>
    <row r="494" spans="1:19">
      <c r="A494" s="116" t="str">
        <v>Autres champignons</v>
      </c>
      <c r="B494" s="116" t="str">
        <f>Secteurs!$B$29</f>
        <v>Exportations</v>
      </c>
      <c r="C494" s="117" t="e">
        <f>SUMIFS('Prétraitement échanges'!$I:$I,'Prétraitement échanges'!$A:$A,A494)</f>
        <v>#VALUE!</v>
      </c>
      <c r="E494" s="119" t="str">
        <f>Etiquettes!$C$10</f>
        <v>kt</v>
      </c>
      <c r="F494" s="767" t="str">
        <f>Etiquettes!$C$7</f>
        <v>Fruits et légumes (hors pommes de terre)</v>
      </c>
      <c r="G494" s="119">
        <f>Etiquettes!$J$9</f>
        <v>2023</v>
      </c>
      <c r="H494" s="767" t="str">
        <f>Etiquettes!$C$8</f>
        <v>France entière</v>
      </c>
      <c r="I494" s="767" t="str">
        <f t="shared" si="20"/>
        <v>Exportations de Autres champignons</v>
      </c>
      <c r="K494" s="123" t="s">
        <v>2508</v>
      </c>
      <c r="L494" s="767" t="str" cm="1">
        <f t="array" aca="1" ref="L494" ca="1">[1]!NOM_FEUILLE('Comext - EUROSTAT'!$A$1)</f>
        <v>Comext - EUROSTAT</v>
      </c>
      <c r="M494" s="766" t="str">
        <f>Etiquettes!$H$16</f>
        <v>Volume</v>
      </c>
      <c r="N494" s="768" t="str">
        <f t="shared" si="21"/>
        <v>Exportations de Autres champignons</v>
      </c>
      <c r="O494" s="766" t="str">
        <f>Etiquettes!$H$20</f>
        <v>Fiable</v>
      </c>
      <c r="P494" s="766" t="str">
        <f>Etiquettes!$H$21</f>
        <v>Données collectées</v>
      </c>
      <c r="Q494" s="766" t="str">
        <f>Etiquettes!$H$22</f>
        <v>Donnée collectée (valeur du flux ou coefficient)</v>
      </c>
      <c r="R494" s="120"/>
      <c r="S494" s="915"/>
    </row>
    <row r="495" spans="1:19">
      <c r="A495" s="116" t="str">
        <v>Piments et poivrons verts</v>
      </c>
      <c r="B495" s="116" t="str">
        <f>Secteurs!$B$29</f>
        <v>Exportations</v>
      </c>
      <c r="C495" s="117">
        <f>SUMIFS('Prétraitement échanges'!$I:$I,'Prétraitement échanges'!$A:$A,A495)</f>
        <v>68.963620000000006</v>
      </c>
      <c r="E495" s="119" t="str">
        <f>Etiquettes!$C$10</f>
        <v>kt</v>
      </c>
      <c r="F495" s="767" t="str">
        <f>Etiquettes!$C$7</f>
        <v>Fruits et légumes (hors pommes de terre)</v>
      </c>
      <c r="G495" s="119">
        <f>Etiquettes!$J$9</f>
        <v>2023</v>
      </c>
      <c r="H495" s="767" t="str">
        <f>Etiquettes!$C$8</f>
        <v>France entière</v>
      </c>
      <c r="I495" s="767" t="str">
        <f t="shared" si="20"/>
        <v>Exportations de Piments et poivrons verts</v>
      </c>
      <c r="K495" s="123" t="s">
        <v>2508</v>
      </c>
      <c r="L495" s="767" t="str" cm="1">
        <f t="array" aca="1" ref="L495" ca="1">[1]!NOM_FEUILLE('Comext - EUROSTAT'!$A$1)</f>
        <v>Comext - EUROSTAT</v>
      </c>
      <c r="M495" s="766" t="str">
        <f>Etiquettes!$H$16</f>
        <v>Volume</v>
      </c>
      <c r="N495" s="768" t="str">
        <f t="shared" si="21"/>
        <v>Exportations de Piments et poivrons verts = 69 kt (Douanes - Eurostat)</v>
      </c>
      <c r="O495" s="766" t="str">
        <f>Etiquettes!$H$20</f>
        <v>Fiable</v>
      </c>
      <c r="P495" s="766" t="str">
        <f>Etiquettes!$H$21</f>
        <v>Données collectées</v>
      </c>
      <c r="Q495" s="766" t="str">
        <f>Etiquettes!$H$22</f>
        <v>Donnée collectée (valeur du flux ou coefficient)</v>
      </c>
      <c r="R495" s="120"/>
      <c r="S495" s="915"/>
    </row>
    <row r="496" spans="1:19">
      <c r="A496" s="116" t="str">
        <v>Épinards</v>
      </c>
      <c r="B496" s="116" t="str">
        <f>Secteurs!$B$29</f>
        <v>Exportations</v>
      </c>
      <c r="C496" s="117">
        <f>SUMIFS('Prétraitement échanges'!$I:$I,'Prétraitement échanges'!$A:$A,A496)</f>
        <v>8.8501309999999993</v>
      </c>
      <c r="E496" s="119" t="str">
        <f>Etiquettes!$C$10</f>
        <v>kt</v>
      </c>
      <c r="F496" s="767" t="str">
        <f>Etiquettes!$C$7</f>
        <v>Fruits et légumes (hors pommes de terre)</v>
      </c>
      <c r="G496" s="119">
        <f>Etiquettes!$J$9</f>
        <v>2023</v>
      </c>
      <c r="H496" s="767" t="str">
        <f>Etiquettes!$C$8</f>
        <v>France entière</v>
      </c>
      <c r="I496" s="767" t="str">
        <f t="shared" si="20"/>
        <v>Exportations de Épinards</v>
      </c>
      <c r="K496" s="123" t="s">
        <v>2508</v>
      </c>
      <c r="L496" s="767" t="str" cm="1">
        <f t="array" aca="1" ref="L496" ca="1">[1]!NOM_FEUILLE('Comext - EUROSTAT'!$A$1)</f>
        <v>Comext - EUROSTAT</v>
      </c>
      <c r="M496" s="766" t="str">
        <f>Etiquettes!$H$16</f>
        <v>Volume</v>
      </c>
      <c r="N496" s="768" t="str">
        <f t="shared" si="21"/>
        <v>Exportations de Épinards = 9 kt (Douanes - Eurostat)</v>
      </c>
      <c r="O496" s="766" t="str">
        <f>Etiquettes!$H$20</f>
        <v>Fiable</v>
      </c>
      <c r="P496" s="766" t="str">
        <f>Etiquettes!$H$21</f>
        <v>Données collectées</v>
      </c>
      <c r="Q496" s="766" t="str">
        <f>Etiquettes!$H$22</f>
        <v>Donnée collectée (valeur du flux ou coefficient)</v>
      </c>
      <c r="R496" s="120"/>
      <c r="S496" s="915"/>
    </row>
    <row r="497" spans="1:19">
      <c r="A497" s="116" t="str">
        <v>Artichauts</v>
      </c>
      <c r="B497" s="116" t="str">
        <f>Secteurs!$B$29</f>
        <v>Exportations</v>
      </c>
      <c r="C497" s="117">
        <f>SUMIFS('Prétraitement échanges'!$I:$I,'Prétraitement échanges'!$A:$A,A497)</f>
        <v>4.9424650000000003</v>
      </c>
      <c r="E497" s="119" t="str">
        <f>Etiquettes!$C$10</f>
        <v>kt</v>
      </c>
      <c r="F497" s="767" t="str">
        <f>Etiquettes!$C$7</f>
        <v>Fruits et légumes (hors pommes de terre)</v>
      </c>
      <c r="G497" s="119">
        <f>Etiquettes!$J$9</f>
        <v>2023</v>
      </c>
      <c r="H497" s="767" t="str">
        <f>Etiquettes!$C$8</f>
        <v>France entière</v>
      </c>
      <c r="I497" s="767" t="str">
        <f t="shared" si="20"/>
        <v>Exportations de Artichauts</v>
      </c>
      <c r="K497" s="123" t="s">
        <v>2508</v>
      </c>
      <c r="L497" s="767" t="str" cm="1">
        <f t="array" aca="1" ref="L497" ca="1">[1]!NOM_FEUILLE('Comext - EUROSTAT'!$A$1)</f>
        <v>Comext - EUROSTAT</v>
      </c>
      <c r="M497" s="766" t="str">
        <f>Etiquettes!$H$16</f>
        <v>Volume</v>
      </c>
      <c r="N497" s="768" t="str">
        <f t="shared" si="21"/>
        <v>Exportations de Artichauts = 5 kt (Douanes - Eurostat)</v>
      </c>
      <c r="O497" s="766" t="str">
        <f>Etiquettes!$H$20</f>
        <v>Fiable</v>
      </c>
      <c r="P497" s="766" t="str">
        <f>Etiquettes!$H$21</f>
        <v>Données collectées</v>
      </c>
      <c r="Q497" s="766" t="str">
        <f>Etiquettes!$H$22</f>
        <v>Donnée collectée (valeur du flux ou coefficient)</v>
      </c>
      <c r="R497" s="120"/>
      <c r="S497" s="915"/>
    </row>
    <row r="498" spans="1:19">
      <c r="A498" s="116" t="str">
        <v>Courgette</v>
      </c>
      <c r="B498" s="116" t="str">
        <f>Secteurs!$B$29</f>
        <v>Exportations</v>
      </c>
      <c r="C498" s="117">
        <f>SUMIFS('Prétraitement échanges'!$I:$I,'Prétraitement échanges'!$A:$A,A498)</f>
        <v>26.502417999999999</v>
      </c>
      <c r="E498" s="119" t="str">
        <f>Etiquettes!$C$10</f>
        <v>kt</v>
      </c>
      <c r="F498" s="767" t="str">
        <f>Etiquettes!$C$7</f>
        <v>Fruits et légumes (hors pommes de terre)</v>
      </c>
      <c r="G498" s="119">
        <f>Etiquettes!$J$9</f>
        <v>2023</v>
      </c>
      <c r="H498" s="767" t="str">
        <f>Etiquettes!$C$8</f>
        <v>France entière</v>
      </c>
      <c r="I498" s="767" t="str">
        <f t="shared" si="20"/>
        <v>Exportations de Courgette</v>
      </c>
      <c r="K498" s="123" t="s">
        <v>2508</v>
      </c>
      <c r="L498" s="767" t="str" cm="1">
        <f t="array" aca="1" ref="L498" ca="1">[1]!NOM_FEUILLE('Comext - EUROSTAT'!$A$1)</f>
        <v>Comext - EUROSTAT</v>
      </c>
      <c r="M498" s="766" t="str">
        <f>Etiquettes!$H$16</f>
        <v>Volume</v>
      </c>
      <c r="N498" s="768" t="str">
        <f t="shared" si="21"/>
        <v>Exportations de Courgette = 27 kt (Douanes - Eurostat)</v>
      </c>
      <c r="O498" s="766" t="str">
        <f>Etiquettes!$H$20</f>
        <v>Fiable</v>
      </c>
      <c r="P498" s="766" t="str">
        <f>Etiquettes!$H$21</f>
        <v>Données collectées</v>
      </c>
      <c r="Q498" s="766" t="str">
        <f>Etiquettes!$H$22</f>
        <v>Donnée collectée (valeur du flux ou coefficient)</v>
      </c>
      <c r="R498" s="120"/>
      <c r="S498" s="915"/>
    </row>
    <row r="499" spans="1:19">
      <c r="A499" s="116" t="str">
        <v>Autres citrouilles [Courge], potirons, n.c.a.</v>
      </c>
      <c r="B499" s="116" t="str">
        <f>Secteurs!$B$29</f>
        <v>Exportations</v>
      </c>
      <c r="C499" s="117">
        <f>SUMIFS('Prétraitement échanges'!$I:$I,'Prétraitement échanges'!$A:$A,A499)</f>
        <v>7.3092920000000001</v>
      </c>
      <c r="E499" s="119" t="str">
        <f>Etiquettes!$C$10</f>
        <v>kt</v>
      </c>
      <c r="F499" s="767" t="str">
        <f>Etiquettes!$C$7</f>
        <v>Fruits et légumes (hors pommes de terre)</v>
      </c>
      <c r="G499" s="119">
        <f>Etiquettes!$J$9</f>
        <v>2023</v>
      </c>
      <c r="H499" s="767" t="str">
        <f>Etiquettes!$C$8</f>
        <v>France entière</v>
      </c>
      <c r="I499" s="767" t="str">
        <f t="shared" si="20"/>
        <v>Exportations de Autres citrouilles [Courge], potirons, n.c.a.</v>
      </c>
      <c r="K499" s="123" t="s">
        <v>2508</v>
      </c>
      <c r="L499" s="767" t="str" cm="1">
        <f t="array" aca="1" ref="L499" ca="1">[1]!NOM_FEUILLE('Comext - EUROSTAT'!$A$1)</f>
        <v>Comext - EUROSTAT</v>
      </c>
      <c r="M499" s="766" t="str">
        <f>Etiquettes!$H$16</f>
        <v>Volume</v>
      </c>
      <c r="N499" s="768" t="str">
        <f t="shared" si="21"/>
        <v>Exportations de Autres citrouilles [Courge], potirons, n.c.a. = 7 kt (Douanes - Eurostat)</v>
      </c>
      <c r="O499" s="766" t="str">
        <f>Etiquettes!$H$20</f>
        <v>Fiable</v>
      </c>
      <c r="P499" s="766" t="str">
        <f>Etiquettes!$H$21</f>
        <v>Données collectées</v>
      </c>
      <c r="Q499" s="766" t="str">
        <f>Etiquettes!$H$22</f>
        <v>Donnée collectée (valeur du flux ou coefficient)</v>
      </c>
      <c r="R499" s="120"/>
      <c r="S499" s="915"/>
    </row>
    <row r="500" spans="1:19">
      <c r="A500" s="116" t="str">
        <v>Salades</v>
      </c>
      <c r="B500" s="116" t="str">
        <f>Secteurs!$B$29</f>
        <v>Exportations</v>
      </c>
      <c r="C500" s="117">
        <f>SUMIFS('Prétraitement échanges'!$I:$I,'Prétraitement échanges'!$A:$A,A500)</f>
        <v>31.579513000000002</v>
      </c>
      <c r="E500" s="119" t="str">
        <f>Etiquettes!$C$10</f>
        <v>kt</v>
      </c>
      <c r="F500" s="767" t="str">
        <f>Etiquettes!$C$7</f>
        <v>Fruits et légumes (hors pommes de terre)</v>
      </c>
      <c r="G500" s="119">
        <f>Etiquettes!$J$9</f>
        <v>2023</v>
      </c>
      <c r="H500" s="767" t="str">
        <f>Etiquettes!$C$8</f>
        <v>France entière</v>
      </c>
      <c r="I500" s="767" t="str">
        <f t="shared" si="20"/>
        <v>Exportations de Salades</v>
      </c>
      <c r="K500" s="123" t="s">
        <v>2508</v>
      </c>
      <c r="L500" s="767" t="str" cm="1">
        <f t="array" aca="1" ref="L500" ca="1">[1]!NOM_FEUILLE('Comext - EUROSTAT'!$A$1)</f>
        <v>Comext - EUROSTAT</v>
      </c>
      <c r="M500" s="766" t="str">
        <f>Etiquettes!$H$16</f>
        <v>Volume</v>
      </c>
      <c r="N500" s="768" t="str">
        <f t="shared" si="21"/>
        <v>Exportations de Salades = 32 kt (Douanes - Eurostat)</v>
      </c>
      <c r="O500" s="766" t="str">
        <f>Etiquettes!$H$20</f>
        <v>Fiable</v>
      </c>
      <c r="P500" s="766" t="str">
        <f>Etiquettes!$H$21</f>
        <v>Données collectées</v>
      </c>
      <c r="Q500" s="766" t="str">
        <f>Etiquettes!$H$22</f>
        <v>Donnée collectée (valeur du flux ou coefficient)</v>
      </c>
      <c r="R500" s="120"/>
      <c r="S500" s="915"/>
    </row>
    <row r="501" spans="1:19">
      <c r="A501" s="116" t="str">
        <v>Bettes et cardes</v>
      </c>
      <c r="B501" s="116" t="str">
        <f>Secteurs!$B$29</f>
        <v>Exportations</v>
      </c>
      <c r="C501" s="117">
        <f>SUMIFS('Prétraitement échanges'!$I:$I,'Prétraitement échanges'!$A:$A,A501)</f>
        <v>0.22445500000000002</v>
      </c>
      <c r="E501" s="119" t="str">
        <f>Etiquettes!$C$10</f>
        <v>kt</v>
      </c>
      <c r="F501" s="767" t="str">
        <f>Etiquettes!$C$7</f>
        <v>Fruits et légumes (hors pommes de terre)</v>
      </c>
      <c r="G501" s="119">
        <f>Etiquettes!$J$9</f>
        <v>2023</v>
      </c>
      <c r="H501" s="767" t="str">
        <f>Etiquettes!$C$8</f>
        <v>France entière</v>
      </c>
      <c r="I501" s="767" t="str">
        <f t="shared" si="20"/>
        <v>Exportations de Bettes et cardes</v>
      </c>
      <c r="K501" s="123" t="s">
        <v>2508</v>
      </c>
      <c r="L501" s="767" t="str" cm="1">
        <f t="array" aca="1" ref="L501" ca="1">[1]!NOM_FEUILLE('Comext - EUROSTAT'!$A$1)</f>
        <v>Comext - EUROSTAT</v>
      </c>
      <c r="M501" s="766" t="str">
        <f>Etiquettes!$H$16</f>
        <v>Volume</v>
      </c>
      <c r="N501" s="768" t="str">
        <f t="shared" si="21"/>
        <v>Exportations de Bettes et cardes = 0 kt (Douanes - Eurostat)</v>
      </c>
      <c r="O501" s="766" t="str">
        <f>Etiquettes!$H$20</f>
        <v>Fiable</v>
      </c>
      <c r="P501" s="766" t="str">
        <f>Etiquettes!$H$21</f>
        <v>Données collectées</v>
      </c>
      <c r="Q501" s="766" t="str">
        <f>Etiquettes!$H$22</f>
        <v>Donnée collectée (valeur du flux ou coefficient)</v>
      </c>
      <c r="R501" s="120"/>
      <c r="S501" s="915"/>
    </row>
    <row r="502" spans="1:19">
      <c r="A502" s="116" t="str">
        <v>Fenouil</v>
      </c>
      <c r="B502" s="116" t="str">
        <f>Secteurs!$B$29</f>
        <v>Exportations</v>
      </c>
      <c r="C502" s="117">
        <f>SUMIFS('Prétraitement échanges'!$I:$I,'Prétraitement échanges'!$A:$A,A502)</f>
        <v>0.57087700000000008</v>
      </c>
      <c r="E502" s="119" t="str">
        <f>Etiquettes!$C$10</f>
        <v>kt</v>
      </c>
      <c r="F502" s="767" t="str">
        <f>Etiquettes!$C$7</f>
        <v>Fruits et légumes (hors pommes de terre)</v>
      </c>
      <c r="G502" s="119">
        <f>Etiquettes!$J$9</f>
        <v>2023</v>
      </c>
      <c r="H502" s="767" t="str">
        <f>Etiquettes!$C$8</f>
        <v>France entière</v>
      </c>
      <c r="I502" s="767" t="str">
        <f t="shared" si="20"/>
        <v>Exportations de Fenouil</v>
      </c>
      <c r="K502" s="123" t="s">
        <v>2508</v>
      </c>
      <c r="L502" s="767" t="str" cm="1">
        <f t="array" aca="1" ref="L502" ca="1">[1]!NOM_FEUILLE('Comext - EUROSTAT'!$A$1)</f>
        <v>Comext - EUROSTAT</v>
      </c>
      <c r="M502" s="766" t="str">
        <f>Etiquettes!$H$16</f>
        <v>Volume</v>
      </c>
      <c r="N502" s="768" t="str">
        <f t="shared" si="21"/>
        <v>Exportations de Fenouil = 1 kt (Douanes - Eurostat)</v>
      </c>
      <c r="O502" s="766" t="str">
        <f>Etiquettes!$H$20</f>
        <v>Fiable</v>
      </c>
      <c r="P502" s="766" t="str">
        <f>Etiquettes!$H$21</f>
        <v>Données collectées</v>
      </c>
      <c r="Q502" s="766" t="str">
        <f>Etiquettes!$H$22</f>
        <v>Donnée collectée (valeur du flux ou coefficient)</v>
      </c>
      <c r="R502" s="120"/>
      <c r="S502" s="915"/>
    </row>
    <row r="503" spans="1:19">
      <c r="A503" s="116" t="str">
        <v>Maïs doux</v>
      </c>
      <c r="B503" s="116" t="str">
        <f>Secteurs!$B$29</f>
        <v>Exportations</v>
      </c>
      <c r="C503" s="117">
        <f>SUMIFS('Prétraitement échanges'!$I:$I,'Prétraitement échanges'!$A:$A,A503)</f>
        <v>16.543756999999999</v>
      </c>
      <c r="E503" s="119" t="str">
        <f>Etiquettes!$C$10</f>
        <v>kt</v>
      </c>
      <c r="F503" s="767" t="str">
        <f>Etiquettes!$C$7</f>
        <v>Fruits et légumes (hors pommes de terre)</v>
      </c>
      <c r="G503" s="119">
        <f>Etiquettes!$J$9</f>
        <v>2023</v>
      </c>
      <c r="H503" s="767" t="str">
        <f>Etiquettes!$C$8</f>
        <v>France entière</v>
      </c>
      <c r="I503" s="767" t="str">
        <f t="shared" si="20"/>
        <v>Exportations de Maïs doux</v>
      </c>
      <c r="K503" s="123" t="s">
        <v>2508</v>
      </c>
      <c r="L503" s="767" t="str" cm="1">
        <f t="array" aca="1" ref="L503" ca="1">[1]!NOM_FEUILLE('Comext - EUROSTAT'!$A$1)</f>
        <v>Comext - EUROSTAT</v>
      </c>
      <c r="M503" s="766" t="str">
        <f>Etiquettes!$H$16</f>
        <v>Volume</v>
      </c>
      <c r="N503" s="768" t="str">
        <f t="shared" si="21"/>
        <v>Exportations de Maïs doux = 17 kt (Douanes - Eurostat)</v>
      </c>
      <c r="O503" s="766" t="str">
        <f>Etiquettes!$H$20</f>
        <v>Fiable</v>
      </c>
      <c r="P503" s="766" t="str">
        <f>Etiquettes!$H$21</f>
        <v>Données collectées</v>
      </c>
      <c r="Q503" s="766" t="str">
        <f>Etiquettes!$H$22</f>
        <v>Donnée collectée (valeur du flux ou coefficient)</v>
      </c>
      <c r="R503" s="120"/>
      <c r="S503" s="915"/>
    </row>
    <row r="504" spans="1:19">
      <c r="A504" s="116" t="str">
        <v>Manioc</v>
      </c>
      <c r="B504" s="116" t="str">
        <f>Secteurs!$B$29</f>
        <v>Exportations</v>
      </c>
      <c r="C504" s="117">
        <f>SUMIFS('Prétraitement échanges'!$I:$I,'Prétraitement échanges'!$A:$A,A504)</f>
        <v>1.207937</v>
      </c>
      <c r="E504" s="119" t="str">
        <f>Etiquettes!$C$10</f>
        <v>kt</v>
      </c>
      <c r="F504" s="767" t="str">
        <f>Etiquettes!$C$7</f>
        <v>Fruits et légumes (hors pommes de terre)</v>
      </c>
      <c r="G504" s="119">
        <f>Etiquettes!$J$9</f>
        <v>2023</v>
      </c>
      <c r="H504" s="767" t="str">
        <f>Etiquettes!$C$8</f>
        <v>France entière</v>
      </c>
      <c r="I504" s="767" t="str">
        <f t="shared" si="20"/>
        <v>Exportations de Manioc</v>
      </c>
      <c r="K504" s="123" t="s">
        <v>2508</v>
      </c>
      <c r="L504" s="767" t="str" cm="1">
        <f t="array" aca="1" ref="L504" ca="1">[1]!NOM_FEUILLE('Comext - EUROSTAT'!$A$1)</f>
        <v>Comext - EUROSTAT</v>
      </c>
      <c r="M504" s="766" t="str">
        <f>Etiquettes!$H$16</f>
        <v>Volume</v>
      </c>
      <c r="N504" s="768" t="str">
        <f t="shared" si="21"/>
        <v>Exportations de Manioc = 1 kt (Douanes - Eurostat)</v>
      </c>
      <c r="O504" s="766" t="str">
        <f>Etiquettes!$H$20</f>
        <v>Fiable</v>
      </c>
      <c r="P504" s="766" t="str">
        <f>Etiquettes!$H$21</f>
        <v>Données collectées</v>
      </c>
      <c r="Q504" s="766" t="str">
        <f>Etiquettes!$H$22</f>
        <v>Donnée collectée (valeur du flux ou coefficient)</v>
      </c>
      <c r="R504" s="120"/>
      <c r="S504" s="915"/>
    </row>
    <row r="505" spans="1:19">
      <c r="A505" s="116" t="str">
        <v>Patates douces</v>
      </c>
      <c r="B505" s="116" t="str">
        <f>Secteurs!$B$29</f>
        <v>Exportations</v>
      </c>
      <c r="C505" s="117">
        <f>SUMIFS('Prétraitement échanges'!$I:$I,'Prétraitement échanges'!$A:$A,A505)</f>
        <v>4.9484750000000002</v>
      </c>
      <c r="E505" s="119" t="str">
        <f>Etiquettes!$C$10</f>
        <v>kt</v>
      </c>
      <c r="F505" s="767" t="str">
        <f>Etiquettes!$C$7</f>
        <v>Fruits et légumes (hors pommes de terre)</v>
      </c>
      <c r="G505" s="119">
        <f>Etiquettes!$J$9</f>
        <v>2023</v>
      </c>
      <c r="H505" s="767" t="str">
        <f>Etiquettes!$C$8</f>
        <v>France entière</v>
      </c>
      <c r="I505" s="767" t="str">
        <f t="shared" si="20"/>
        <v>Exportations de Patates douces</v>
      </c>
      <c r="K505" s="123" t="s">
        <v>2508</v>
      </c>
      <c r="L505" s="767" t="str" cm="1">
        <f t="array" aca="1" ref="L505" ca="1">[1]!NOM_FEUILLE('Comext - EUROSTAT'!$A$1)</f>
        <v>Comext - EUROSTAT</v>
      </c>
      <c r="M505" s="766" t="str">
        <f>Etiquettes!$H$16</f>
        <v>Volume</v>
      </c>
      <c r="N505" s="768" t="str">
        <f t="shared" si="21"/>
        <v>Exportations de Patates douces = 5 kt (Douanes - Eurostat)</v>
      </c>
      <c r="O505" s="766" t="str">
        <f>Etiquettes!$H$20</f>
        <v>Fiable</v>
      </c>
      <c r="P505" s="766" t="str">
        <f>Etiquettes!$H$21</f>
        <v>Données collectées</v>
      </c>
      <c r="Q505" s="766" t="str">
        <f>Etiquettes!$H$22</f>
        <v>Donnée collectée (valeur du flux ou coefficient)</v>
      </c>
      <c r="R505" s="120"/>
      <c r="S505" s="915"/>
    </row>
    <row r="506" spans="1:19">
      <c r="A506" s="116" t="str">
        <v>Igname</v>
      </c>
      <c r="B506" s="116" t="str">
        <f>Secteurs!$B$29</f>
        <v>Exportations</v>
      </c>
      <c r="C506" s="117">
        <f>SUMIFS('Prétraitement échanges'!$I:$I,'Prétraitement échanges'!$A:$A,A506)</f>
        <v>0.52902499999999997</v>
      </c>
      <c r="E506" s="119" t="str">
        <f>Etiquettes!$C$10</f>
        <v>kt</v>
      </c>
      <c r="F506" s="767" t="str">
        <f>Etiquettes!$C$7</f>
        <v>Fruits et légumes (hors pommes de terre)</v>
      </c>
      <c r="G506" s="119">
        <f>Etiquettes!$J$9</f>
        <v>2023</v>
      </c>
      <c r="H506" s="767" t="str">
        <f>Etiquettes!$C$8</f>
        <v>France entière</v>
      </c>
      <c r="I506" s="767" t="str">
        <f t="shared" si="20"/>
        <v>Exportations de Igname</v>
      </c>
      <c r="K506" s="123" t="s">
        <v>2508</v>
      </c>
      <c r="L506" s="767" t="str" cm="1">
        <f t="array" aca="1" ref="L506" ca="1">[1]!NOM_FEUILLE('Comext - EUROSTAT'!$A$1)</f>
        <v>Comext - EUROSTAT</v>
      </c>
      <c r="M506" s="766" t="str">
        <f>Etiquettes!$H$16</f>
        <v>Volume</v>
      </c>
      <c r="N506" s="768" t="str">
        <f t="shared" si="21"/>
        <v>Exportations de Igname = 1 kt (Douanes - Eurostat)</v>
      </c>
      <c r="O506" s="766" t="str">
        <f>Etiquettes!$H$20</f>
        <v>Fiable</v>
      </c>
      <c r="P506" s="766" t="str">
        <f>Etiquettes!$H$21</f>
        <v>Données collectées</v>
      </c>
      <c r="Q506" s="766" t="str">
        <f>Etiquettes!$H$22</f>
        <v>Donnée collectée (valeur du flux ou coefficient)</v>
      </c>
      <c r="R506" s="120"/>
      <c r="S506" s="915"/>
    </row>
    <row r="507" spans="1:19">
      <c r="A507" s="116" t="str">
        <v>Colocases</v>
      </c>
      <c r="B507" s="116" t="str">
        <f>Secteurs!$B$29</f>
        <v>Exportations</v>
      </c>
      <c r="C507" s="117">
        <f>SUMIFS('Prétraitement échanges'!$I:$I,'Prétraitement échanges'!$A:$A,A507)</f>
        <v>4.3075999999999996E-2</v>
      </c>
      <c r="E507" s="119" t="str">
        <f>Etiquettes!$C$10</f>
        <v>kt</v>
      </c>
      <c r="F507" s="767" t="str">
        <f>Etiquettes!$C$7</f>
        <v>Fruits et légumes (hors pommes de terre)</v>
      </c>
      <c r="G507" s="119">
        <f>Etiquettes!$J$9</f>
        <v>2023</v>
      </c>
      <c r="H507" s="767" t="str">
        <f>Etiquettes!$C$8</f>
        <v>France entière</v>
      </c>
      <c r="I507" s="767" t="str">
        <f t="shared" si="20"/>
        <v>Exportations de Colocases</v>
      </c>
      <c r="K507" s="123" t="s">
        <v>2508</v>
      </c>
      <c r="L507" s="767" t="str" cm="1">
        <f t="array" aca="1" ref="L507" ca="1">[1]!NOM_FEUILLE('Comext - EUROSTAT'!$A$1)</f>
        <v>Comext - EUROSTAT</v>
      </c>
      <c r="M507" s="766" t="str">
        <f>Etiquettes!$H$16</f>
        <v>Volume</v>
      </c>
      <c r="N507" s="768" t="str">
        <f t="shared" si="21"/>
        <v>Exportations de Colocases = 0 kt (Douanes - Eurostat)</v>
      </c>
      <c r="O507" s="766" t="str">
        <f>Etiquettes!$H$20</f>
        <v>Fiable</v>
      </c>
      <c r="P507" s="766" t="str">
        <f>Etiquettes!$H$21</f>
        <v>Données collectées</v>
      </c>
      <c r="Q507" s="766" t="str">
        <f>Etiquettes!$H$22</f>
        <v>Donnée collectée (valeur du flux ou coefficient)</v>
      </c>
      <c r="R507" s="120"/>
      <c r="S507" s="915"/>
    </row>
    <row r="508" spans="1:19">
      <c r="A508" s="116" t="str">
        <v>Autres tubercules, n.c.a.</v>
      </c>
      <c r="B508" s="116" t="str">
        <f>Secteurs!$B$29</f>
        <v>Exportations</v>
      </c>
      <c r="C508" s="117">
        <f>SUMIFS('Prétraitement échanges'!$I:$I,'Prétraitement échanges'!$A:$A,A508)</f>
        <v>2.6688070000000002</v>
      </c>
      <c r="E508" s="119" t="str">
        <f>Etiquettes!$C$10</f>
        <v>kt</v>
      </c>
      <c r="F508" s="767" t="str">
        <f>Etiquettes!$C$7</f>
        <v>Fruits et légumes (hors pommes de terre)</v>
      </c>
      <c r="G508" s="119">
        <f>Etiquettes!$J$9</f>
        <v>2023</v>
      </c>
      <c r="H508" s="767" t="str">
        <f>Etiquettes!$C$8</f>
        <v>France entière</v>
      </c>
      <c r="I508" s="767" t="str">
        <f t="shared" si="20"/>
        <v>Exportations de Autres tubercules, n.c.a.</v>
      </c>
      <c r="K508" s="123" t="s">
        <v>2508</v>
      </c>
      <c r="L508" s="767" t="str" cm="1">
        <f t="array" aca="1" ref="L508" ca="1">[1]!NOM_FEUILLE('Comext - EUROSTAT'!$A$1)</f>
        <v>Comext - EUROSTAT</v>
      </c>
      <c r="M508" s="766" t="str">
        <f>Etiquettes!$H$16</f>
        <v>Volume</v>
      </c>
      <c r="N508" s="768" t="str">
        <f t="shared" si="21"/>
        <v>Exportations de Autres tubercules, n.c.a. = 3 kt (Douanes - Eurostat)</v>
      </c>
      <c r="O508" s="766" t="str">
        <f>Etiquettes!$H$20</f>
        <v>Fiable</v>
      </c>
      <c r="P508" s="766" t="str">
        <f>Etiquettes!$H$21</f>
        <v>Données collectées</v>
      </c>
      <c r="Q508" s="766" t="str">
        <f>Etiquettes!$H$22</f>
        <v>Donnée collectée (valeur du flux ou coefficient)</v>
      </c>
      <c r="R508" s="120"/>
      <c r="S508" s="915"/>
    </row>
    <row r="509" spans="1:19">
      <c r="A509" s="116" t="str">
        <v>Noix de coco</v>
      </c>
      <c r="B509" s="116" t="str">
        <f>Secteurs!$B$29</f>
        <v>Exportations</v>
      </c>
      <c r="C509" s="117">
        <f>SUMIFS('Prétraitement échanges'!$I:$I,'Prétraitement échanges'!$A:$A,A509)</f>
        <v>2.7310049999999997</v>
      </c>
      <c r="E509" s="119" t="str">
        <f>Etiquettes!$C$10</f>
        <v>kt</v>
      </c>
      <c r="F509" s="767" t="str">
        <f>Etiquettes!$C$7</f>
        <v>Fruits et légumes (hors pommes de terre)</v>
      </c>
      <c r="G509" s="119">
        <f>Etiquettes!$J$9</f>
        <v>2023</v>
      </c>
      <c r="H509" s="767" t="str">
        <f>Etiquettes!$C$8</f>
        <v>France entière</v>
      </c>
      <c r="I509" s="767" t="str">
        <f t="shared" si="20"/>
        <v>Exportations de Noix de coco</v>
      </c>
      <c r="K509" s="123" t="s">
        <v>2508</v>
      </c>
      <c r="L509" s="767" t="str" cm="1">
        <f t="array" aca="1" ref="L509" ca="1">[1]!NOM_FEUILLE('Comext - EUROSTAT'!$A$1)</f>
        <v>Comext - EUROSTAT</v>
      </c>
      <c r="M509" s="766" t="str">
        <f>Etiquettes!$H$16</f>
        <v>Volume</v>
      </c>
      <c r="N509" s="768" t="str">
        <f t="shared" si="21"/>
        <v>Exportations de Noix de coco = 3 kt (Douanes - Eurostat)</v>
      </c>
      <c r="O509" s="766" t="str">
        <f>Etiquettes!$H$20</f>
        <v>Fiable</v>
      </c>
      <c r="P509" s="766" t="str">
        <f>Etiquettes!$H$21</f>
        <v>Données collectées</v>
      </c>
      <c r="Q509" s="766" t="str">
        <f>Etiquettes!$H$22</f>
        <v>Donnée collectée (valeur du flux ou coefficient)</v>
      </c>
      <c r="R509" s="120"/>
      <c r="S509" s="915"/>
    </row>
    <row r="510" spans="1:19">
      <c r="A510" s="116" t="str">
        <v>Noix du Brésil</v>
      </c>
      <c r="B510" s="116" t="str">
        <f>Secteurs!$B$29</f>
        <v>Exportations</v>
      </c>
      <c r="C510" s="117">
        <f>SUMIFS('Prétraitement échanges'!$I:$I,'Prétraitement échanges'!$A:$A,A510)</f>
        <v>0.102628</v>
      </c>
      <c r="E510" s="119" t="str">
        <f>Etiquettes!$C$10</f>
        <v>kt</v>
      </c>
      <c r="F510" s="767" t="str">
        <f>Etiquettes!$C$7</f>
        <v>Fruits et légumes (hors pommes de terre)</v>
      </c>
      <c r="G510" s="119">
        <f>Etiquettes!$J$9</f>
        <v>2023</v>
      </c>
      <c r="H510" s="767" t="str">
        <f>Etiquettes!$C$8</f>
        <v>France entière</v>
      </c>
      <c r="I510" s="767" t="str">
        <f t="shared" si="20"/>
        <v>Exportations de Noix du Brésil</v>
      </c>
      <c r="K510" s="123" t="s">
        <v>2508</v>
      </c>
      <c r="L510" s="767" t="str" cm="1">
        <f t="array" aca="1" ref="L510" ca="1">[1]!NOM_FEUILLE('Comext - EUROSTAT'!$A$1)</f>
        <v>Comext - EUROSTAT</v>
      </c>
      <c r="M510" s="766" t="str">
        <f>Etiquettes!$H$16</f>
        <v>Volume</v>
      </c>
      <c r="N510" s="768" t="str">
        <f t="shared" si="21"/>
        <v>Exportations de Noix du Brésil = 0 kt (Douanes - Eurostat)</v>
      </c>
      <c r="O510" s="766" t="str">
        <f>Etiquettes!$H$20</f>
        <v>Fiable</v>
      </c>
      <c r="P510" s="766" t="str">
        <f>Etiquettes!$H$21</f>
        <v>Données collectées</v>
      </c>
      <c r="Q510" s="766" t="str">
        <f>Etiquettes!$H$22</f>
        <v>Donnée collectée (valeur du flux ou coefficient)</v>
      </c>
      <c r="R510" s="120"/>
      <c r="S510" s="915"/>
    </row>
    <row r="511" spans="1:19">
      <c r="A511" s="116" t="str">
        <v>Noix de cajou</v>
      </c>
      <c r="B511" s="116" t="str">
        <f>Secteurs!$B$29</f>
        <v>Exportations</v>
      </c>
      <c r="C511" s="117">
        <f>SUMIFS('Prétraitement échanges'!$I:$I,'Prétraitement échanges'!$A:$A,A511)</f>
        <v>0.59674700000000003</v>
      </c>
      <c r="E511" s="119" t="str">
        <f>Etiquettes!$C$10</f>
        <v>kt</v>
      </c>
      <c r="F511" s="767" t="str">
        <f>Etiquettes!$C$7</f>
        <v>Fruits et légumes (hors pommes de terre)</v>
      </c>
      <c r="G511" s="119">
        <f>Etiquettes!$J$9</f>
        <v>2023</v>
      </c>
      <c r="H511" s="767" t="str">
        <f>Etiquettes!$C$8</f>
        <v>France entière</v>
      </c>
      <c r="I511" s="767" t="str">
        <f t="shared" si="20"/>
        <v>Exportations de Noix de cajou</v>
      </c>
      <c r="K511" s="123" t="s">
        <v>2508</v>
      </c>
      <c r="L511" s="767" t="str" cm="1">
        <f t="array" aca="1" ref="L511" ca="1">[1]!NOM_FEUILLE('Comext - EUROSTAT'!$A$1)</f>
        <v>Comext - EUROSTAT</v>
      </c>
      <c r="M511" s="766" t="str">
        <f>Etiquettes!$H$16</f>
        <v>Volume</v>
      </c>
      <c r="N511" s="768" t="str">
        <f t="shared" si="21"/>
        <v>Exportations de Noix de cajou = 1 kt (Douanes - Eurostat)</v>
      </c>
      <c r="O511" s="766" t="str">
        <f>Etiquettes!$H$20</f>
        <v>Fiable</v>
      </c>
      <c r="P511" s="766" t="str">
        <f>Etiquettes!$H$21</f>
        <v>Données collectées</v>
      </c>
      <c r="Q511" s="766" t="str">
        <f>Etiquettes!$H$22</f>
        <v>Donnée collectée (valeur du flux ou coefficient)</v>
      </c>
      <c r="R511" s="120"/>
      <c r="S511" s="915"/>
    </row>
    <row r="512" spans="1:19">
      <c r="A512" s="116" t="str">
        <v>Amandes</v>
      </c>
      <c r="B512" s="116" t="str">
        <f>Secteurs!$B$29</f>
        <v>Exportations</v>
      </c>
      <c r="C512" s="117">
        <f>SUMIFS('Prétraitement échanges'!$I:$I,'Prétraitement échanges'!$A:$A,A512)</f>
        <v>2.6915929999999997</v>
      </c>
      <c r="E512" s="119" t="str">
        <f>Etiquettes!$C$10</f>
        <v>kt</v>
      </c>
      <c r="F512" s="767" t="str">
        <f>Etiquettes!$C$7</f>
        <v>Fruits et légumes (hors pommes de terre)</v>
      </c>
      <c r="G512" s="119">
        <f>Etiquettes!$J$9</f>
        <v>2023</v>
      </c>
      <c r="H512" s="767" t="str">
        <f>Etiquettes!$C$8</f>
        <v>France entière</v>
      </c>
      <c r="I512" s="767" t="str">
        <f t="shared" si="20"/>
        <v>Exportations de Amandes</v>
      </c>
      <c r="K512" s="123" t="s">
        <v>2508</v>
      </c>
      <c r="L512" s="767" t="str" cm="1">
        <f t="array" aca="1" ref="L512" ca="1">[1]!NOM_FEUILLE('Comext - EUROSTAT'!$A$1)</f>
        <v>Comext - EUROSTAT</v>
      </c>
      <c r="M512" s="766" t="str">
        <f>Etiquettes!$H$16</f>
        <v>Volume</v>
      </c>
      <c r="N512" s="768" t="str">
        <f t="shared" si="21"/>
        <v>Exportations de Amandes = 3 kt (Douanes - Eurostat)</v>
      </c>
      <c r="O512" s="766" t="str">
        <f>Etiquettes!$H$20</f>
        <v>Fiable</v>
      </c>
      <c r="P512" s="766" t="str">
        <f>Etiquettes!$H$21</f>
        <v>Données collectées</v>
      </c>
      <c r="Q512" s="766" t="str">
        <f>Etiquettes!$H$22</f>
        <v>Donnée collectée (valeur du flux ou coefficient)</v>
      </c>
      <c r="R512" s="120"/>
      <c r="S512" s="915"/>
    </row>
    <row r="513" spans="1:19">
      <c r="A513" s="116" t="str">
        <v>Noisettes</v>
      </c>
      <c r="B513" s="116" t="str">
        <f>Secteurs!$B$29</f>
        <v>Exportations</v>
      </c>
      <c r="C513" s="117">
        <f>SUMIFS('Prétraitement échanges'!$I:$I,'Prétraitement échanges'!$A:$A,A513)</f>
        <v>4.4312620000000003</v>
      </c>
      <c r="E513" s="119" t="str">
        <f>Etiquettes!$C$10</f>
        <v>kt</v>
      </c>
      <c r="F513" s="767" t="str">
        <f>Etiquettes!$C$7</f>
        <v>Fruits et légumes (hors pommes de terre)</v>
      </c>
      <c r="G513" s="119">
        <f>Etiquettes!$J$9</f>
        <v>2023</v>
      </c>
      <c r="H513" s="767" t="str">
        <f>Etiquettes!$C$8</f>
        <v>France entière</v>
      </c>
      <c r="I513" s="767" t="str">
        <f t="shared" si="20"/>
        <v>Exportations de Noisettes</v>
      </c>
      <c r="K513" s="123" t="s">
        <v>2508</v>
      </c>
      <c r="L513" s="767" t="str" cm="1">
        <f t="array" aca="1" ref="L513" ca="1">[1]!NOM_FEUILLE('Comext - EUROSTAT'!$A$1)</f>
        <v>Comext - EUROSTAT</v>
      </c>
      <c r="M513" s="766" t="str">
        <f>Etiquettes!$H$16</f>
        <v>Volume</v>
      </c>
      <c r="N513" s="768" t="str">
        <f t="shared" si="21"/>
        <v>Exportations de Noisettes = 4 kt (Douanes - Eurostat)</v>
      </c>
      <c r="O513" s="766" t="str">
        <f>Etiquettes!$H$20</f>
        <v>Fiable</v>
      </c>
      <c r="P513" s="766" t="str">
        <f>Etiquettes!$H$21</f>
        <v>Données collectées</v>
      </c>
      <c r="Q513" s="766" t="str">
        <f>Etiquettes!$H$22</f>
        <v>Donnée collectée (valeur du flux ou coefficient)</v>
      </c>
      <c r="R513" s="120"/>
      <c r="S513" s="915"/>
    </row>
    <row r="514" spans="1:19">
      <c r="A514" s="116" t="str">
        <v>Noix</v>
      </c>
      <c r="B514" s="116" t="str">
        <f>Secteurs!$B$29</f>
        <v>Exportations</v>
      </c>
      <c r="C514" s="117">
        <f>SUMIFS('Prétraitement échanges'!$I:$I,'Prétraitement échanges'!$A:$A,A514)</f>
        <v>27.322575999999998</v>
      </c>
      <c r="E514" s="119" t="str">
        <f>Etiquettes!$C$10</f>
        <v>kt</v>
      </c>
      <c r="F514" s="767" t="str">
        <f>Etiquettes!$C$7</f>
        <v>Fruits et légumes (hors pommes de terre)</v>
      </c>
      <c r="G514" s="119">
        <f>Etiquettes!$J$9</f>
        <v>2023</v>
      </c>
      <c r="H514" s="767" t="str">
        <f>Etiquettes!$C$8</f>
        <v>France entière</v>
      </c>
      <c r="I514" s="767" t="str">
        <f t="shared" si="20"/>
        <v>Exportations de Noix</v>
      </c>
      <c r="K514" s="123" t="s">
        <v>2508</v>
      </c>
      <c r="L514" s="767" t="str" cm="1">
        <f t="array" aca="1" ref="L514" ca="1">[1]!NOM_FEUILLE('Comext - EUROSTAT'!$A$1)</f>
        <v>Comext - EUROSTAT</v>
      </c>
      <c r="M514" s="766" t="str">
        <f>Etiquettes!$H$16</f>
        <v>Volume</v>
      </c>
      <c r="N514" s="768" t="str">
        <f t="shared" si="21"/>
        <v>Exportations de Noix = 27 kt (Douanes - Eurostat)</v>
      </c>
      <c r="O514" s="766" t="str">
        <f>Etiquettes!$H$20</f>
        <v>Fiable</v>
      </c>
      <c r="P514" s="766" t="str">
        <f>Etiquettes!$H$21</f>
        <v>Données collectées</v>
      </c>
      <c r="Q514" s="766" t="str">
        <f>Etiquettes!$H$22</f>
        <v>Donnée collectée (valeur du flux ou coefficient)</v>
      </c>
      <c r="R514" s="120"/>
      <c r="S514" s="915"/>
    </row>
    <row r="515" spans="1:19">
      <c r="A515" s="116" t="str">
        <v>Châtaignes et marrons</v>
      </c>
      <c r="B515" s="116" t="str">
        <f>Secteurs!$B$29</f>
        <v>Exportations</v>
      </c>
      <c r="C515" s="117">
        <f>SUMIFS('Prétraitement échanges'!$I:$I,'Prétraitement échanges'!$A:$A,A515)</f>
        <v>4.1222760000000003</v>
      </c>
      <c r="E515" s="119" t="str">
        <f>Etiquettes!$C$10</f>
        <v>kt</v>
      </c>
      <c r="F515" s="767" t="str">
        <f>Etiquettes!$C$7</f>
        <v>Fruits et légumes (hors pommes de terre)</v>
      </c>
      <c r="G515" s="119">
        <f>Etiquettes!$J$9</f>
        <v>2023</v>
      </c>
      <c r="H515" s="767" t="str">
        <f>Etiquettes!$C$8</f>
        <v>France entière</v>
      </c>
      <c r="I515" s="767" t="str">
        <f t="shared" si="20"/>
        <v>Exportations de Châtaignes et marrons</v>
      </c>
      <c r="K515" s="123" t="s">
        <v>2508</v>
      </c>
      <c r="L515" s="767" t="str" cm="1">
        <f t="array" aca="1" ref="L515" ca="1">[1]!NOM_FEUILLE('Comext - EUROSTAT'!$A$1)</f>
        <v>Comext - EUROSTAT</v>
      </c>
      <c r="M515" s="766" t="str">
        <f>Etiquettes!$H$16</f>
        <v>Volume</v>
      </c>
      <c r="N515" s="768" t="str">
        <f t="shared" si="21"/>
        <v>Exportations de Châtaignes et marrons = 4 kt (Douanes - Eurostat)</v>
      </c>
      <c r="O515" s="766" t="str">
        <f>Etiquettes!$H$20</f>
        <v>Fiable</v>
      </c>
      <c r="P515" s="766" t="str">
        <f>Etiquettes!$H$21</f>
        <v>Données collectées</v>
      </c>
      <c r="Q515" s="766" t="str">
        <f>Etiquettes!$H$22</f>
        <v>Donnée collectée (valeur du flux ou coefficient)</v>
      </c>
      <c r="R515" s="120"/>
      <c r="S515" s="915"/>
    </row>
    <row r="516" spans="1:19">
      <c r="A516" s="116" t="str">
        <v>Pistaches</v>
      </c>
      <c r="B516" s="116" t="str">
        <f>Secteurs!$B$29</f>
        <v>Exportations</v>
      </c>
      <c r="C516" s="117">
        <f>SUMIFS('Prétraitement échanges'!$I:$I,'Prétraitement échanges'!$A:$A,A516)</f>
        <v>0.41159199999999996</v>
      </c>
      <c r="E516" s="119" t="str">
        <f>Etiquettes!$C$10</f>
        <v>kt</v>
      </c>
      <c r="F516" s="767" t="str">
        <f>Etiquettes!$C$7</f>
        <v>Fruits et légumes (hors pommes de terre)</v>
      </c>
      <c r="G516" s="119">
        <f>Etiquettes!$J$9</f>
        <v>2023</v>
      </c>
      <c r="H516" s="767" t="str">
        <f>Etiquettes!$C$8</f>
        <v>France entière</v>
      </c>
      <c r="I516" s="767" t="str">
        <f t="shared" si="20"/>
        <v>Exportations de Pistaches</v>
      </c>
      <c r="K516" s="123" t="s">
        <v>2508</v>
      </c>
      <c r="L516" s="767" t="str" cm="1">
        <f t="array" aca="1" ref="L516" ca="1">[1]!NOM_FEUILLE('Comext - EUROSTAT'!$A$1)</f>
        <v>Comext - EUROSTAT</v>
      </c>
      <c r="M516" s="766" t="str">
        <f>Etiquettes!$H$16</f>
        <v>Volume</v>
      </c>
      <c r="N516" s="768" t="str">
        <f t="shared" si="21"/>
        <v>Exportations de Pistaches = 0 kt (Douanes - Eurostat)</v>
      </c>
      <c r="O516" s="766" t="str">
        <f>Etiquettes!$H$20</f>
        <v>Fiable</v>
      </c>
      <c r="P516" s="766" t="str">
        <f>Etiquettes!$H$21</f>
        <v>Données collectées</v>
      </c>
      <c r="Q516" s="766" t="str">
        <f>Etiquettes!$H$22</f>
        <v>Donnée collectée (valeur du flux ou coefficient)</v>
      </c>
      <c r="R516" s="120"/>
      <c r="S516" s="915"/>
    </row>
    <row r="517" spans="1:19">
      <c r="A517" s="116" t="str">
        <v>Noix macadamia</v>
      </c>
      <c r="B517" s="116" t="str">
        <f>Secteurs!$B$29</f>
        <v>Exportations</v>
      </c>
      <c r="C517" s="117">
        <f>SUMIFS('Prétraitement échanges'!$I:$I,'Prétraitement échanges'!$A:$A,A517)</f>
        <v>0.69353600000000004</v>
      </c>
      <c r="E517" s="119" t="str">
        <f>Etiquettes!$C$10</f>
        <v>kt</v>
      </c>
      <c r="F517" s="767" t="str">
        <f>Etiquettes!$C$7</f>
        <v>Fruits et légumes (hors pommes de terre)</v>
      </c>
      <c r="G517" s="119">
        <f>Etiquettes!$J$9</f>
        <v>2023</v>
      </c>
      <c r="H517" s="767" t="str">
        <f>Etiquettes!$C$8</f>
        <v>France entière</v>
      </c>
      <c r="I517" s="767" t="str">
        <f t="shared" si="20"/>
        <v>Exportations de Noix macadamia</v>
      </c>
      <c r="K517" s="123" t="s">
        <v>2508</v>
      </c>
      <c r="L517" s="767" t="str" cm="1">
        <f t="array" aca="1" ref="L517" ca="1">[1]!NOM_FEUILLE('Comext - EUROSTAT'!$A$1)</f>
        <v>Comext - EUROSTAT</v>
      </c>
      <c r="M517" s="766" t="str">
        <f>Etiquettes!$H$16</f>
        <v>Volume</v>
      </c>
      <c r="N517" s="768" t="str">
        <f t="shared" si="21"/>
        <v>Exportations de Noix macadamia = 1 kt (Douanes - Eurostat)</v>
      </c>
      <c r="O517" s="766" t="str">
        <f>Etiquettes!$H$20</f>
        <v>Fiable</v>
      </c>
      <c r="P517" s="766" t="str">
        <f>Etiquettes!$H$21</f>
        <v>Données collectées</v>
      </c>
      <c r="Q517" s="766" t="str">
        <f>Etiquettes!$H$22</f>
        <v>Donnée collectée (valeur du flux ou coefficient)</v>
      </c>
      <c r="R517" s="120"/>
      <c r="S517" s="915"/>
    </row>
    <row r="518" spans="1:19">
      <c r="A518" s="116" t="str">
        <v>Noix de cola</v>
      </c>
      <c r="B518" s="116" t="str">
        <f>Secteurs!$B$29</f>
        <v>Exportations</v>
      </c>
      <c r="C518" s="117">
        <f>SUMIFS('Prétraitement échanges'!$I:$I,'Prétraitement échanges'!$A:$A,A518)</f>
        <v>4.4349E-2</v>
      </c>
      <c r="E518" s="119" t="str">
        <f>Etiquettes!$C$10</f>
        <v>kt</v>
      </c>
      <c r="F518" s="767" t="str">
        <f>Etiquettes!$C$7</f>
        <v>Fruits et légumes (hors pommes de terre)</v>
      </c>
      <c r="G518" s="119">
        <f>Etiquettes!$J$9</f>
        <v>2023</v>
      </c>
      <c r="H518" s="767" t="str">
        <f>Etiquettes!$C$8</f>
        <v>France entière</v>
      </c>
      <c r="I518" s="767" t="str">
        <f t="shared" si="20"/>
        <v>Exportations de Noix de cola</v>
      </c>
      <c r="K518" s="123" t="s">
        <v>2508</v>
      </c>
      <c r="L518" s="767" t="str" cm="1">
        <f t="array" aca="1" ref="L518" ca="1">[1]!NOM_FEUILLE('Comext - EUROSTAT'!$A$1)</f>
        <v>Comext - EUROSTAT</v>
      </c>
      <c r="M518" s="766" t="str">
        <f>Etiquettes!$H$16</f>
        <v>Volume</v>
      </c>
      <c r="N518" s="768" t="str">
        <f t="shared" si="21"/>
        <v>Exportations de Noix de cola = 0 kt (Douanes - Eurostat)</v>
      </c>
      <c r="O518" s="766" t="str">
        <f>Etiquettes!$H$20</f>
        <v>Fiable</v>
      </c>
      <c r="P518" s="766" t="str">
        <f>Etiquettes!$H$21</f>
        <v>Données collectées</v>
      </c>
      <c r="Q518" s="766" t="str">
        <f>Etiquettes!$H$22</f>
        <v>Donnée collectée (valeur du flux ou coefficient)</v>
      </c>
      <c r="R518" s="120"/>
      <c r="S518" s="915"/>
    </row>
    <row r="519" spans="1:19">
      <c r="A519" s="116" t="str">
        <v>Noix d'arec</v>
      </c>
      <c r="B519" s="116" t="str">
        <f>Secteurs!$B$29</f>
        <v>Exportations</v>
      </c>
      <c r="C519" s="117">
        <f>SUMIFS('Prétraitement échanges'!$I:$I,'Prétraitement échanges'!$A:$A,A519)</f>
        <v>3.1850000000000003E-2</v>
      </c>
      <c r="E519" s="119" t="str">
        <f>Etiquettes!$C$10</f>
        <v>kt</v>
      </c>
      <c r="F519" s="767" t="str">
        <f>Etiquettes!$C$7</f>
        <v>Fruits et légumes (hors pommes de terre)</v>
      </c>
      <c r="G519" s="119">
        <f>Etiquettes!$J$9</f>
        <v>2023</v>
      </c>
      <c r="H519" s="767" t="str">
        <f>Etiquettes!$C$8</f>
        <v>France entière</v>
      </c>
      <c r="I519" s="767" t="str">
        <f t="shared" si="20"/>
        <v>Exportations de Noix d'arec</v>
      </c>
      <c r="K519" s="123" t="s">
        <v>2508</v>
      </c>
      <c r="L519" s="767" t="str" cm="1">
        <f t="array" aca="1" ref="L519" ca="1">[1]!NOM_FEUILLE('Comext - EUROSTAT'!$A$1)</f>
        <v>Comext - EUROSTAT</v>
      </c>
      <c r="M519" s="766" t="str">
        <f>Etiquettes!$H$16</f>
        <v>Volume</v>
      </c>
      <c r="N519" s="768" t="str">
        <f t="shared" si="21"/>
        <v>Exportations de Noix d'arec = 0 kt (Douanes - Eurostat)</v>
      </c>
      <c r="O519" s="766" t="str">
        <f>Etiquettes!$H$20</f>
        <v>Fiable</v>
      </c>
      <c r="P519" s="766" t="str">
        <f>Etiquettes!$H$21</f>
        <v>Données collectées</v>
      </c>
      <c r="Q519" s="766" t="str">
        <f>Etiquettes!$H$22</f>
        <v>Donnée collectée (valeur du flux ou coefficient)</v>
      </c>
      <c r="R519" s="120"/>
      <c r="S519" s="915"/>
    </row>
    <row r="520" spans="1:19">
      <c r="A520" s="116" t="str">
        <v>Autres fruits à coque, n.c.a, n.c.a</v>
      </c>
      <c r="B520" s="116" t="str">
        <f>Secteurs!$B$29</f>
        <v>Exportations</v>
      </c>
      <c r="C520" s="117">
        <f>SUMIFS('Prétraitement échanges'!$I:$I,'Prétraitement échanges'!$A:$A,A520)</f>
        <v>0.47413999999999989</v>
      </c>
      <c r="E520" s="119" t="str">
        <f>Etiquettes!$C$10</f>
        <v>kt</v>
      </c>
      <c r="F520" s="767" t="str">
        <f>Etiquettes!$C$7</f>
        <v>Fruits et légumes (hors pommes de terre)</v>
      </c>
      <c r="G520" s="119">
        <f>Etiquettes!$J$9</f>
        <v>2023</v>
      </c>
      <c r="H520" s="767" t="str">
        <f>Etiquettes!$C$8</f>
        <v>France entière</v>
      </c>
      <c r="I520" s="767" t="str">
        <f t="shared" si="20"/>
        <v>Exportations de Autres fruits à coque, n.c.a, n.c.a</v>
      </c>
      <c r="J520" s="767" t="s">
        <v>2513</v>
      </c>
      <c r="K520" s="123" t="s">
        <v>2508</v>
      </c>
      <c r="L520" s="767" t="str" cm="1">
        <f t="array" aca="1" ref="L520" ca="1">[1]!NOM_FEUILLE('Comext - EUROSTAT'!$A$1)</f>
        <v>Comext - EUROSTAT</v>
      </c>
      <c r="M520" s="766" t="str">
        <f>Etiquettes!$H$16</f>
        <v>Volume</v>
      </c>
      <c r="N520" s="768" t="str">
        <f t="shared" si="21"/>
        <v>Exportations de Autres fruits à coque, n.c.a, n.c.a = 0 kt (Douanes - Eurostat)</v>
      </c>
      <c r="O520" s="766" t="str">
        <f>Etiquettes!$H$20</f>
        <v>Fiable</v>
      </c>
      <c r="P520" s="766" t="str">
        <f>Etiquettes!$H$21</f>
        <v>Données collectées</v>
      </c>
      <c r="Q520" s="766" t="str">
        <f>Etiquettes!$H$22</f>
        <v>Donnée collectée (valeur du flux ou coefficient)</v>
      </c>
      <c r="R520" s="120"/>
      <c r="S520" s="915"/>
    </row>
    <row r="521" spans="1:19">
      <c r="A521" s="116" t="str">
        <v>Bananes plantains</v>
      </c>
      <c r="B521" s="116" t="str">
        <f>Secteurs!$B$29</f>
        <v>Exportations</v>
      </c>
      <c r="C521" s="117">
        <f>SUMIFS('Prétraitement échanges'!$I:$I,'Prétraitement échanges'!$A:$A,A521)</f>
        <v>2.1290749999999998</v>
      </c>
      <c r="E521" s="119" t="str">
        <f>Etiquettes!$C$10</f>
        <v>kt</v>
      </c>
      <c r="F521" s="767" t="str">
        <f>Etiquettes!$C$7</f>
        <v>Fruits et légumes (hors pommes de terre)</v>
      </c>
      <c r="G521" s="119">
        <f>Etiquettes!$J$9</f>
        <v>2023</v>
      </c>
      <c r="H521" s="767" t="str">
        <f>Etiquettes!$C$8</f>
        <v>France entière</v>
      </c>
      <c r="I521" s="767" t="str">
        <f t="shared" si="20"/>
        <v>Exportations de Bananes plantains</v>
      </c>
      <c r="K521" s="123" t="s">
        <v>2508</v>
      </c>
      <c r="L521" s="767" t="str" cm="1">
        <f t="array" aca="1" ref="L521" ca="1">[1]!NOM_FEUILLE('Comext - EUROSTAT'!$A$1)</f>
        <v>Comext - EUROSTAT</v>
      </c>
      <c r="M521" s="766" t="str">
        <f>Etiquettes!$H$16</f>
        <v>Volume</v>
      </c>
      <c r="N521" s="768" t="str">
        <f t="shared" si="21"/>
        <v>Exportations de Bananes plantains = 2 kt (Douanes - Eurostat)</v>
      </c>
      <c r="O521" s="766" t="str">
        <f>Etiquettes!$H$20</f>
        <v>Fiable</v>
      </c>
      <c r="P521" s="766" t="str">
        <f>Etiquettes!$H$21</f>
        <v>Données collectées</v>
      </c>
      <c r="Q521" s="766" t="str">
        <f>Etiquettes!$H$22</f>
        <v>Donnée collectée (valeur du flux ou coefficient)</v>
      </c>
      <c r="R521" s="120"/>
      <c r="S521" s="915"/>
    </row>
    <row r="522" spans="1:19">
      <c r="A522" s="116" t="str">
        <v>Bananes fruits</v>
      </c>
      <c r="B522" s="116" t="str">
        <f>Secteurs!$B$29</f>
        <v>Exportations</v>
      </c>
      <c r="C522" s="117">
        <f>SUMIFS('Prétraitement échanges'!$I:$I,'Prétraitement échanges'!$A:$A,A522)</f>
        <v>232.89212400000002</v>
      </c>
      <c r="E522" s="119" t="str">
        <f>Etiquettes!$C$10</f>
        <v>kt</v>
      </c>
      <c r="F522" s="767" t="str">
        <f>Etiquettes!$C$7</f>
        <v>Fruits et légumes (hors pommes de terre)</v>
      </c>
      <c r="G522" s="119">
        <f>Etiquettes!$J$9</f>
        <v>2023</v>
      </c>
      <c r="H522" s="767" t="str">
        <f>Etiquettes!$C$8</f>
        <v>France entière</v>
      </c>
      <c r="I522" s="767" t="str">
        <f t="shared" si="20"/>
        <v>Exportations de Bananes fruits</v>
      </c>
      <c r="K522" s="123" t="s">
        <v>2508</v>
      </c>
      <c r="L522" s="767" t="str" cm="1">
        <f t="array" aca="1" ref="L522" ca="1">[1]!NOM_FEUILLE('Comext - EUROSTAT'!$A$1)</f>
        <v>Comext - EUROSTAT</v>
      </c>
      <c r="M522" s="766" t="str">
        <f>Etiquettes!$H$16</f>
        <v>Volume</v>
      </c>
      <c r="N522" s="768" t="str">
        <f t="shared" si="21"/>
        <v>Exportations de Bananes fruits = 233 kt (Douanes - Eurostat)</v>
      </c>
      <c r="O522" s="766" t="str">
        <f>Etiquettes!$H$20</f>
        <v>Fiable</v>
      </c>
      <c r="P522" s="766" t="str">
        <f>Etiquettes!$H$21</f>
        <v>Données collectées</v>
      </c>
      <c r="Q522" s="766" t="str">
        <f>Etiquettes!$H$22</f>
        <v>Donnée collectée (valeur du flux ou coefficient)</v>
      </c>
      <c r="R522" s="120"/>
      <c r="S522" s="915"/>
    </row>
    <row r="523" spans="1:19">
      <c r="A523" s="116" t="str">
        <v>Dattes</v>
      </c>
      <c r="B523" s="116" t="str">
        <f>Secteurs!$B$29</f>
        <v>Exportations</v>
      </c>
      <c r="C523" s="117">
        <f>SUMIFS('Prétraitement échanges'!$I:$I,'Prétraitement échanges'!$A:$A,A523)</f>
        <v>15.054642999999999</v>
      </c>
      <c r="E523" s="119" t="str">
        <f>Etiquettes!$C$10</f>
        <v>kt</v>
      </c>
      <c r="F523" s="767" t="str">
        <f>Etiquettes!$C$7</f>
        <v>Fruits et légumes (hors pommes de terre)</v>
      </c>
      <c r="G523" s="119">
        <f>Etiquettes!$J$9</f>
        <v>2023</v>
      </c>
      <c r="H523" s="767" t="str">
        <f>Etiquettes!$C$8</f>
        <v>France entière</v>
      </c>
      <c r="I523" s="767" t="str">
        <f t="shared" si="20"/>
        <v>Exportations de Dattes</v>
      </c>
      <c r="K523" s="123" t="s">
        <v>2508</v>
      </c>
      <c r="L523" s="767" t="str" cm="1">
        <f t="array" aca="1" ref="L523" ca="1">[1]!NOM_FEUILLE('Comext - EUROSTAT'!$A$1)</f>
        <v>Comext - EUROSTAT</v>
      </c>
      <c r="M523" s="766" t="str">
        <f>Etiquettes!$H$16</f>
        <v>Volume</v>
      </c>
      <c r="N523" s="768" t="str">
        <f t="shared" si="21"/>
        <v>Exportations de Dattes = 15 kt (Douanes - Eurostat)</v>
      </c>
      <c r="O523" s="766" t="str">
        <f>Etiquettes!$H$20</f>
        <v>Fiable</v>
      </c>
      <c r="P523" s="766" t="str">
        <f>Etiquettes!$H$21</f>
        <v>Données collectées</v>
      </c>
      <c r="Q523" s="766" t="str">
        <f>Etiquettes!$H$22</f>
        <v>Donnée collectée (valeur du flux ou coefficient)</v>
      </c>
      <c r="R523" s="120"/>
      <c r="S523" s="915"/>
    </row>
    <row r="524" spans="1:19">
      <c r="A524" s="116" t="str">
        <v>Figues</v>
      </c>
      <c r="B524" s="116" t="str">
        <f>Secteurs!$B$29</f>
        <v>Exportations</v>
      </c>
      <c r="C524" s="117">
        <f>SUMIFS('Prétraitement échanges'!$I:$I,'Prétraitement échanges'!$A:$A,A524)</f>
        <v>1.4472969999999998</v>
      </c>
      <c r="E524" s="119" t="str">
        <f>Etiquettes!$C$10</f>
        <v>kt</v>
      </c>
      <c r="F524" s="767" t="str">
        <f>Etiquettes!$C$7</f>
        <v>Fruits et légumes (hors pommes de terre)</v>
      </c>
      <c r="G524" s="119">
        <f>Etiquettes!$J$9</f>
        <v>2023</v>
      </c>
      <c r="H524" s="767" t="str">
        <f>Etiquettes!$C$8</f>
        <v>France entière</v>
      </c>
      <c r="I524" s="767" t="str">
        <f t="shared" si="20"/>
        <v>Exportations de Figues</v>
      </c>
      <c r="K524" s="123" t="s">
        <v>2508</v>
      </c>
      <c r="L524" s="767" t="str" cm="1">
        <f t="array" aca="1" ref="L524" ca="1">[1]!NOM_FEUILLE('Comext - EUROSTAT'!$A$1)</f>
        <v>Comext - EUROSTAT</v>
      </c>
      <c r="M524" s="766" t="str">
        <f>Etiquettes!$H$16</f>
        <v>Volume</v>
      </c>
      <c r="N524" s="768" t="str">
        <f t="shared" si="21"/>
        <v>Exportations de Figues = 1 kt (Douanes - Eurostat)</v>
      </c>
      <c r="O524" s="766" t="str">
        <f>Etiquettes!$H$20</f>
        <v>Fiable</v>
      </c>
      <c r="P524" s="766" t="str">
        <f>Etiquettes!$H$21</f>
        <v>Données collectées</v>
      </c>
      <c r="Q524" s="766" t="str">
        <f>Etiquettes!$H$22</f>
        <v>Donnée collectée (valeur du flux ou coefficient)</v>
      </c>
      <c r="R524" s="120"/>
      <c r="S524" s="915"/>
    </row>
    <row r="525" spans="1:19">
      <c r="A525" s="116" t="str">
        <v>Ananas</v>
      </c>
      <c r="B525" s="116" t="str">
        <f>Secteurs!$B$29</f>
        <v>Exportations</v>
      </c>
      <c r="C525" s="117">
        <f>SUMIFS('Prétraitement échanges'!$I:$I,'Prétraitement échanges'!$A:$A,A525)</f>
        <v>16.924727999999998</v>
      </c>
      <c r="E525" s="119" t="str">
        <f>Etiquettes!$C$10</f>
        <v>kt</v>
      </c>
      <c r="F525" s="767" t="str">
        <f>Etiquettes!$C$7</f>
        <v>Fruits et légumes (hors pommes de terre)</v>
      </c>
      <c r="G525" s="119">
        <f>Etiquettes!$J$9</f>
        <v>2023</v>
      </c>
      <c r="H525" s="767" t="str">
        <f>Etiquettes!$C$8</f>
        <v>France entière</v>
      </c>
      <c r="I525" s="767" t="str">
        <f t="shared" si="20"/>
        <v>Exportations de Ananas</v>
      </c>
      <c r="K525" s="123" t="s">
        <v>2508</v>
      </c>
      <c r="L525" s="767" t="str" cm="1">
        <f t="array" aca="1" ref="L525" ca="1">[1]!NOM_FEUILLE('Comext - EUROSTAT'!$A$1)</f>
        <v>Comext - EUROSTAT</v>
      </c>
      <c r="M525" s="766" t="str">
        <f>Etiquettes!$H$16</f>
        <v>Volume</v>
      </c>
      <c r="N525" s="768" t="str">
        <f t="shared" si="21"/>
        <v>Exportations de Ananas = 17 kt (Douanes - Eurostat)</v>
      </c>
      <c r="O525" s="766" t="str">
        <f>Etiquettes!$H$20</f>
        <v>Fiable</v>
      </c>
      <c r="P525" s="766" t="str">
        <f>Etiquettes!$H$21</f>
        <v>Données collectées</v>
      </c>
      <c r="Q525" s="766" t="str">
        <f>Etiquettes!$H$22</f>
        <v>Donnée collectée (valeur du flux ou coefficient)</v>
      </c>
      <c r="R525" s="120"/>
      <c r="S525" s="915"/>
    </row>
    <row r="526" spans="1:19">
      <c r="A526" s="116" t="str">
        <v>Avocats</v>
      </c>
      <c r="B526" s="116" t="str">
        <f>Secteurs!$B$29</f>
        <v>Exportations</v>
      </c>
      <c r="C526" s="117">
        <f>SUMIFS('Prétraitement échanges'!$I:$I,'Prétraitement échanges'!$A:$A,A526)</f>
        <v>37.575471999999998</v>
      </c>
      <c r="E526" s="119" t="str">
        <f>Etiquettes!$C$10</f>
        <v>kt</v>
      </c>
      <c r="F526" s="767" t="str">
        <f>Etiquettes!$C$7</f>
        <v>Fruits et légumes (hors pommes de terre)</v>
      </c>
      <c r="G526" s="119">
        <f>Etiquettes!$J$9</f>
        <v>2023</v>
      </c>
      <c r="H526" s="767" t="str">
        <f>Etiquettes!$C$8</f>
        <v>France entière</v>
      </c>
      <c r="I526" s="767" t="str">
        <f t="shared" si="20"/>
        <v>Exportations de Avocats</v>
      </c>
      <c r="K526" s="123" t="s">
        <v>2508</v>
      </c>
      <c r="L526" s="767" t="str" cm="1">
        <f t="array" aca="1" ref="L526" ca="1">[1]!NOM_FEUILLE('Comext - EUROSTAT'!$A$1)</f>
        <v>Comext - EUROSTAT</v>
      </c>
      <c r="M526" s="766" t="str">
        <f>Etiquettes!$H$16</f>
        <v>Volume</v>
      </c>
      <c r="N526" s="768" t="str">
        <f t="shared" si="21"/>
        <v>Exportations de Avocats = 38 kt (Douanes - Eurostat)</v>
      </c>
      <c r="O526" s="766" t="str">
        <f>Etiquettes!$H$20</f>
        <v>Fiable</v>
      </c>
      <c r="P526" s="766" t="str">
        <f>Etiquettes!$H$21</f>
        <v>Données collectées</v>
      </c>
      <c r="Q526" s="766" t="str">
        <f>Etiquettes!$H$22</f>
        <v>Donnée collectée (valeur du flux ou coefficient)</v>
      </c>
      <c r="R526" s="120"/>
      <c r="S526" s="915"/>
    </row>
    <row r="527" spans="1:19">
      <c r="A527" s="116" t="str">
        <v>Mangue, goyave</v>
      </c>
      <c r="B527" s="116" t="str">
        <f>Secteurs!$B$29</f>
        <v>Exportations</v>
      </c>
      <c r="C527" s="117">
        <f>SUMIFS('Prétraitement échanges'!$I:$I,'Prétraitement échanges'!$A:$A,A527)</f>
        <v>9.4088770000000004</v>
      </c>
      <c r="E527" s="119" t="str">
        <f>Etiquettes!$C$10</f>
        <v>kt</v>
      </c>
      <c r="F527" s="767" t="str">
        <f>Etiquettes!$C$7</f>
        <v>Fruits et légumes (hors pommes de terre)</v>
      </c>
      <c r="G527" s="119">
        <f>Etiquettes!$J$9</f>
        <v>2023</v>
      </c>
      <c r="H527" s="767" t="str">
        <f>Etiquettes!$C$8</f>
        <v>France entière</v>
      </c>
      <c r="I527" s="767" t="str">
        <f t="shared" si="20"/>
        <v>Exportations de Mangue, goyave</v>
      </c>
      <c r="K527" s="123" t="s">
        <v>2508</v>
      </c>
      <c r="L527" s="767" t="str" cm="1">
        <f t="array" aca="1" ref="L527" ca="1">[1]!NOM_FEUILLE('Comext - EUROSTAT'!$A$1)</f>
        <v>Comext - EUROSTAT</v>
      </c>
      <c r="M527" s="766" t="str">
        <f>Etiquettes!$H$16</f>
        <v>Volume</v>
      </c>
      <c r="N527" s="768" t="str">
        <f t="shared" si="21"/>
        <v>Exportations de Mangue, goyave = 9 kt (Douanes - Eurostat)</v>
      </c>
      <c r="O527" s="766" t="str">
        <f>Etiquettes!$H$20</f>
        <v>Fiable</v>
      </c>
      <c r="P527" s="766" t="str">
        <f>Etiquettes!$H$21</f>
        <v>Données collectées</v>
      </c>
      <c r="Q527" s="766" t="str">
        <f>Etiquettes!$H$22</f>
        <v>Donnée collectée (valeur du flux ou coefficient)</v>
      </c>
      <c r="R527" s="120"/>
      <c r="S527" s="915"/>
    </row>
    <row r="528" spans="1:19">
      <c r="A528" s="116" t="str">
        <v>Oranges</v>
      </c>
      <c r="B528" s="116" t="str">
        <f>Secteurs!$B$29</f>
        <v>Exportations</v>
      </c>
      <c r="C528" s="117">
        <f>SUMIFS('Prétraitement échanges'!$I:$I,'Prétraitement échanges'!$A:$A,A528)</f>
        <v>42.555534000000002</v>
      </c>
      <c r="E528" s="119" t="str">
        <f>Etiquettes!$C$10</f>
        <v>kt</v>
      </c>
      <c r="F528" s="767" t="str">
        <f>Etiquettes!$C$7</f>
        <v>Fruits et légumes (hors pommes de terre)</v>
      </c>
      <c r="G528" s="119">
        <f>Etiquettes!$J$9</f>
        <v>2023</v>
      </c>
      <c r="H528" s="767" t="str">
        <f>Etiquettes!$C$8</f>
        <v>France entière</v>
      </c>
      <c r="I528" s="767" t="str">
        <f t="shared" si="20"/>
        <v>Exportations de Oranges</v>
      </c>
      <c r="K528" s="123" t="s">
        <v>2508</v>
      </c>
      <c r="L528" s="767" t="str" cm="1">
        <f t="array" aca="1" ref="L528" ca="1">[1]!NOM_FEUILLE('Comext - EUROSTAT'!$A$1)</f>
        <v>Comext - EUROSTAT</v>
      </c>
      <c r="M528" s="766" t="str">
        <f>Etiquettes!$H$16</f>
        <v>Volume</v>
      </c>
      <c r="N528" s="768" t="str">
        <f t="shared" si="21"/>
        <v>Exportations de Oranges = 43 kt (Douanes - Eurostat)</v>
      </c>
      <c r="O528" s="766" t="str">
        <f>Etiquettes!$H$20</f>
        <v>Fiable</v>
      </c>
      <c r="P528" s="766" t="str">
        <f>Etiquettes!$H$21</f>
        <v>Données collectées</v>
      </c>
      <c r="Q528" s="766" t="str">
        <f>Etiquettes!$H$22</f>
        <v>Donnée collectée (valeur du flux ou coefficient)</v>
      </c>
      <c r="R528" s="120"/>
      <c r="S528" s="915"/>
    </row>
    <row r="529" spans="1:19">
      <c r="A529" s="116" t="str">
        <v>Mandarines et clémentines</v>
      </c>
      <c r="B529" s="116" t="str">
        <f>Secteurs!$B$29</f>
        <v>Exportations</v>
      </c>
      <c r="C529" s="117">
        <f>SUMIFS('Prétraitement échanges'!$I:$I,'Prétraitement échanges'!$A:$A,A529)</f>
        <v>40.931535999999994</v>
      </c>
      <c r="E529" s="119" t="str">
        <f>Etiquettes!$C$10</f>
        <v>kt</v>
      </c>
      <c r="F529" s="767" t="str">
        <f>Etiquettes!$C$7</f>
        <v>Fruits et légumes (hors pommes de terre)</v>
      </c>
      <c r="G529" s="119">
        <f>Etiquettes!$J$9</f>
        <v>2023</v>
      </c>
      <c r="H529" s="767" t="str">
        <f>Etiquettes!$C$8</f>
        <v>France entière</v>
      </c>
      <c r="I529" s="767" t="str">
        <f t="shared" si="20"/>
        <v>Exportations de Mandarines et clémentines</v>
      </c>
      <c r="K529" s="123" t="s">
        <v>2508</v>
      </c>
      <c r="L529" s="767" t="str" cm="1">
        <f t="array" aca="1" ref="L529" ca="1">[1]!NOM_FEUILLE('Comext - EUROSTAT'!$A$1)</f>
        <v>Comext - EUROSTAT</v>
      </c>
      <c r="M529" s="766" t="str">
        <f>Etiquettes!$H$16</f>
        <v>Volume</v>
      </c>
      <c r="N529" s="768" t="str">
        <f t="shared" si="21"/>
        <v>Exportations de Mandarines et clémentines = 41 kt (Douanes - Eurostat)</v>
      </c>
      <c r="O529" s="766" t="str">
        <f>Etiquettes!$H$20</f>
        <v>Fiable</v>
      </c>
      <c r="P529" s="766" t="str">
        <f>Etiquettes!$H$21</f>
        <v>Données collectées</v>
      </c>
      <c r="Q529" s="766" t="str">
        <f>Etiquettes!$H$22</f>
        <v>Donnée collectée (valeur du flux ou coefficient)</v>
      </c>
      <c r="R529" s="120"/>
      <c r="S529" s="915"/>
    </row>
    <row r="530" spans="1:19">
      <c r="A530" s="116" t="str">
        <v>Autres agrumes</v>
      </c>
      <c r="B530" s="116" t="str">
        <f>Secteurs!$B$29</f>
        <v>Exportations</v>
      </c>
      <c r="C530" s="117">
        <f>SUMIFS('Prétraitement échanges'!$I:$I,'Prétraitement échanges'!$A:$A,A530)</f>
        <v>2.842285</v>
      </c>
      <c r="E530" s="119" t="str">
        <f>Etiquettes!$C$10</f>
        <v>kt</v>
      </c>
      <c r="F530" s="767" t="str">
        <f>Etiquettes!$C$7</f>
        <v>Fruits et légumes (hors pommes de terre)</v>
      </c>
      <c r="G530" s="119">
        <f>Etiquettes!$J$9</f>
        <v>2023</v>
      </c>
      <c r="H530" s="767" t="str">
        <f>Etiquettes!$C$8</f>
        <v>France entière</v>
      </c>
      <c r="I530" s="767" t="str">
        <f t="shared" si="20"/>
        <v>Exportations de Autres agrumes</v>
      </c>
      <c r="K530" s="123" t="s">
        <v>2508</v>
      </c>
      <c r="L530" s="767" t="str" cm="1">
        <f t="array" aca="1" ref="L530" ca="1">[1]!NOM_FEUILLE('Comext - EUROSTAT'!$A$1)</f>
        <v>Comext - EUROSTAT</v>
      </c>
      <c r="M530" s="766" t="str">
        <f>Etiquettes!$H$16</f>
        <v>Volume</v>
      </c>
      <c r="N530" s="768" t="str">
        <f t="shared" si="21"/>
        <v>Exportations de Autres agrumes = 3 kt (Douanes - Eurostat)</v>
      </c>
      <c r="O530" s="766" t="str">
        <f>Etiquettes!$H$20</f>
        <v>Fiable</v>
      </c>
      <c r="P530" s="766" t="str">
        <f>Etiquettes!$H$21</f>
        <v>Données collectées</v>
      </c>
      <c r="Q530" s="766" t="str">
        <f>Etiquettes!$H$22</f>
        <v>Donnée collectée (valeur du flux ou coefficient)</v>
      </c>
      <c r="R530" s="120"/>
      <c r="S530" s="915"/>
    </row>
    <row r="531" spans="1:19">
      <c r="A531" s="116" t="str">
        <v>Pomelos et pamplemousses</v>
      </c>
      <c r="B531" s="116" t="str">
        <f>Secteurs!$B$29</f>
        <v>Exportations</v>
      </c>
      <c r="C531" s="117">
        <f>SUMIFS('Prétraitement échanges'!$I:$I,'Prétraitement échanges'!$A:$A,A531)</f>
        <v>4.3203500000000004</v>
      </c>
      <c r="E531" s="119" t="str">
        <f>Etiquettes!$C$10</f>
        <v>kt</v>
      </c>
      <c r="F531" s="767" t="str">
        <f>Etiquettes!$C$7</f>
        <v>Fruits et légumes (hors pommes de terre)</v>
      </c>
      <c r="G531" s="119">
        <f>Etiquettes!$J$9</f>
        <v>2023</v>
      </c>
      <c r="H531" s="767" t="str">
        <f>Etiquettes!$C$8</f>
        <v>France entière</v>
      </c>
      <c r="I531" s="767" t="str">
        <f t="shared" si="20"/>
        <v>Exportations de Pomelos et pamplemousses</v>
      </c>
      <c r="K531" s="123" t="s">
        <v>2508</v>
      </c>
      <c r="L531" s="767" t="str" cm="1">
        <f t="array" aca="1" ref="L531" ca="1">[1]!NOM_FEUILLE('Comext - EUROSTAT'!$A$1)</f>
        <v>Comext - EUROSTAT</v>
      </c>
      <c r="M531" s="766" t="str">
        <f>Etiquettes!$H$16</f>
        <v>Volume</v>
      </c>
      <c r="N531" s="768" t="str">
        <f t="shared" si="21"/>
        <v>Exportations de Pomelos et pamplemousses = 4 kt (Douanes - Eurostat)</v>
      </c>
      <c r="O531" s="766" t="str">
        <f>Etiquettes!$H$20</f>
        <v>Fiable</v>
      </c>
      <c r="P531" s="766" t="str">
        <f>Etiquettes!$H$21</f>
        <v>Données collectées</v>
      </c>
      <c r="Q531" s="766" t="str">
        <f>Etiquettes!$H$22</f>
        <v>Donnée collectée (valeur du flux ou coefficient)</v>
      </c>
      <c r="R531" s="120"/>
      <c r="S531" s="915"/>
    </row>
    <row r="532" spans="1:19">
      <c r="A532" s="116" t="str">
        <v>Citrons et limes</v>
      </c>
      <c r="B532" s="116" t="str">
        <f>Secteurs!$B$29</f>
        <v>Exportations</v>
      </c>
      <c r="C532" s="117">
        <f>SUMIFS('Prétraitement échanges'!$I:$I,'Prétraitement échanges'!$A:$A,A532)</f>
        <v>17.007486</v>
      </c>
      <c r="E532" s="119" t="str">
        <f>Etiquettes!$C$10</f>
        <v>kt</v>
      </c>
      <c r="F532" s="767" t="str">
        <f>Etiquettes!$C$7</f>
        <v>Fruits et légumes (hors pommes de terre)</v>
      </c>
      <c r="G532" s="119">
        <f>Etiquettes!$J$9</f>
        <v>2023</v>
      </c>
      <c r="H532" s="767" t="str">
        <f>Etiquettes!$C$8</f>
        <v>France entière</v>
      </c>
      <c r="I532" s="767" t="str">
        <f t="shared" ref="I532:I559" si="22">"Exportations de "&amp;A532</f>
        <v>Exportations de Citrons et limes</v>
      </c>
      <c r="K532" s="123" t="s">
        <v>2508</v>
      </c>
      <c r="L532" s="767" t="str" cm="1">
        <f t="array" aca="1" ref="L532" ca="1">[1]!NOM_FEUILLE('Comext - EUROSTAT'!$A$1)</f>
        <v>Comext - EUROSTAT</v>
      </c>
      <c r="M532" s="766" t="str">
        <f>Etiquettes!$H$16</f>
        <v>Volume</v>
      </c>
      <c r="N532" s="768" t="str">
        <f t="shared" si="21"/>
        <v>Exportations de Citrons et limes = 17 kt (Douanes - Eurostat)</v>
      </c>
      <c r="O532" s="766" t="str">
        <f>Etiquettes!$H$20</f>
        <v>Fiable</v>
      </c>
      <c r="P532" s="766" t="str">
        <f>Etiquettes!$H$21</f>
        <v>Données collectées</v>
      </c>
      <c r="Q532" s="766" t="str">
        <f>Etiquettes!$H$22</f>
        <v>Donnée collectée (valeur du flux ou coefficient)</v>
      </c>
      <c r="R532" s="120"/>
      <c r="S532" s="915"/>
    </row>
    <row r="533" spans="1:19">
      <c r="A533" s="116" t="str">
        <v>Raisin</v>
      </c>
      <c r="B533" s="116" t="str">
        <f>Secteurs!$B$29</f>
        <v>Exportations</v>
      </c>
      <c r="C533" s="117">
        <f>SUMIFS('Prétraitement échanges'!$I:$I,'Prétraitement échanges'!$A:$A,A533)</f>
        <v>10.805520999999999</v>
      </c>
      <c r="E533" s="119" t="str">
        <f>Etiquettes!$C$10</f>
        <v>kt</v>
      </c>
      <c r="F533" s="767" t="str">
        <f>Etiquettes!$C$7</f>
        <v>Fruits et légumes (hors pommes de terre)</v>
      </c>
      <c r="G533" s="119">
        <f>Etiquettes!$J$9</f>
        <v>2023</v>
      </c>
      <c r="H533" s="767" t="str">
        <f>Etiquettes!$C$8</f>
        <v>France entière</v>
      </c>
      <c r="I533" s="767" t="str">
        <f t="shared" si="22"/>
        <v>Exportations de Raisin</v>
      </c>
      <c r="K533" s="123" t="s">
        <v>2508</v>
      </c>
      <c r="L533" s="767" t="str" cm="1">
        <f t="array" aca="1" ref="L533" ca="1">[1]!NOM_FEUILLE('Comext - EUROSTAT'!$A$1)</f>
        <v>Comext - EUROSTAT</v>
      </c>
      <c r="M533" s="766" t="str">
        <f>Etiquettes!$H$16</f>
        <v>Volume</v>
      </c>
      <c r="N533" s="768" t="str">
        <f t="shared" si="21"/>
        <v>Exportations de Raisin = 11 kt (Douanes - Eurostat)</v>
      </c>
      <c r="O533" s="766" t="str">
        <f>Etiquettes!$H$20</f>
        <v>Fiable</v>
      </c>
      <c r="P533" s="766" t="str">
        <f>Etiquettes!$H$21</f>
        <v>Données collectées</v>
      </c>
      <c r="Q533" s="766" t="str">
        <f>Etiquettes!$H$22</f>
        <v>Donnée collectée (valeur du flux ou coefficient)</v>
      </c>
      <c r="R533" s="120"/>
      <c r="S533" s="915"/>
    </row>
    <row r="534" spans="1:19">
      <c r="A534" s="116" t="str">
        <v>Pastèques</v>
      </c>
      <c r="B534" s="116" t="str">
        <f>Secteurs!$B$29</f>
        <v>Exportations</v>
      </c>
      <c r="C534" s="117">
        <f>SUMIFS('Prétraitement échanges'!$I:$I,'Prétraitement échanges'!$A:$A,A534)</f>
        <v>88.563299999999998</v>
      </c>
      <c r="E534" s="119" t="str">
        <f>Etiquettes!$C$10</f>
        <v>kt</v>
      </c>
      <c r="F534" s="767" t="str">
        <f>Etiquettes!$C$7</f>
        <v>Fruits et légumes (hors pommes de terre)</v>
      </c>
      <c r="G534" s="119">
        <f>Etiquettes!$J$9</f>
        <v>2023</v>
      </c>
      <c r="H534" s="767" t="str">
        <f>Etiquettes!$C$8</f>
        <v>France entière</v>
      </c>
      <c r="I534" s="767" t="str">
        <f t="shared" si="22"/>
        <v>Exportations de Pastèques</v>
      </c>
      <c r="K534" s="123" t="s">
        <v>2508</v>
      </c>
      <c r="L534" s="767" t="str" cm="1">
        <f t="array" aca="1" ref="L534" ca="1">[1]!NOM_FEUILLE('Comext - EUROSTAT'!$A$1)</f>
        <v>Comext - EUROSTAT</v>
      </c>
      <c r="M534" s="766" t="str">
        <f>Etiquettes!$H$16</f>
        <v>Volume</v>
      </c>
      <c r="N534" s="768" t="str">
        <f t="shared" si="21"/>
        <v>Exportations de Pastèques = 89 kt (Douanes - Eurostat)</v>
      </c>
      <c r="O534" s="766" t="str">
        <f>Etiquettes!$H$20</f>
        <v>Fiable</v>
      </c>
      <c r="P534" s="766" t="str">
        <f>Etiquettes!$H$21</f>
        <v>Données collectées</v>
      </c>
      <c r="Q534" s="766" t="str">
        <f>Etiquettes!$H$22</f>
        <v>Donnée collectée (valeur du flux ou coefficient)</v>
      </c>
      <c r="R534" s="120"/>
      <c r="S534" s="915"/>
    </row>
    <row r="535" spans="1:19">
      <c r="A535" s="116" t="str">
        <v>Autres melons</v>
      </c>
      <c r="B535" s="116" t="str">
        <f>Secteurs!$B$29</f>
        <v>Exportations</v>
      </c>
      <c r="C535" s="117">
        <f>SUMIFS('Prétraitement échanges'!$I:$I,'Prétraitement échanges'!$A:$A,A535)</f>
        <v>34.510010999999999</v>
      </c>
      <c r="E535" s="119" t="str">
        <f>Etiquettes!$C$10</f>
        <v>kt</v>
      </c>
      <c r="F535" s="767" t="str">
        <f>Etiquettes!$C$7</f>
        <v>Fruits et légumes (hors pommes de terre)</v>
      </c>
      <c r="G535" s="119">
        <f>Etiquettes!$J$9</f>
        <v>2023</v>
      </c>
      <c r="H535" s="767" t="str">
        <f>Etiquettes!$C$8</f>
        <v>France entière</v>
      </c>
      <c r="I535" s="767" t="str">
        <f t="shared" si="22"/>
        <v>Exportations de Autres melons</v>
      </c>
      <c r="K535" s="123" t="s">
        <v>2508</v>
      </c>
      <c r="L535" s="767" t="str" cm="1">
        <f t="array" aca="1" ref="L535" ca="1">[1]!NOM_FEUILLE('Comext - EUROSTAT'!$A$1)</f>
        <v>Comext - EUROSTAT</v>
      </c>
      <c r="M535" s="766" t="str">
        <f>Etiquettes!$H$16</f>
        <v>Volume</v>
      </c>
      <c r="N535" s="768" t="str">
        <f t="shared" si="21"/>
        <v>Exportations de Autres melons = 35 kt (Douanes - Eurostat)</v>
      </c>
      <c r="O535" s="766" t="str">
        <f>Etiquettes!$H$20</f>
        <v>Fiable</v>
      </c>
      <c r="P535" s="766" t="str">
        <f>Etiquettes!$H$21</f>
        <v>Données collectées</v>
      </c>
      <c r="Q535" s="766" t="str">
        <f>Etiquettes!$H$22</f>
        <v>Donnée collectée (valeur du flux ou coefficient)</v>
      </c>
      <c r="R535" s="120"/>
      <c r="S535" s="915"/>
    </row>
    <row r="536" spans="1:19">
      <c r="A536" s="116" t="str">
        <v>Papaye</v>
      </c>
      <c r="B536" s="116" t="str">
        <f>Secteurs!$B$29</f>
        <v>Exportations</v>
      </c>
      <c r="C536" s="117">
        <f>SUMIFS('Prétraitement échanges'!$I:$I,'Prétraitement échanges'!$A:$A,A536)</f>
        <v>1.9676119999999999</v>
      </c>
      <c r="E536" s="119" t="str">
        <f>Etiquettes!$C$10</f>
        <v>kt</v>
      </c>
      <c r="F536" s="767" t="str">
        <f>Etiquettes!$C$7</f>
        <v>Fruits et légumes (hors pommes de terre)</v>
      </c>
      <c r="G536" s="119">
        <f>Etiquettes!$J$9</f>
        <v>2023</v>
      </c>
      <c r="H536" s="767" t="str">
        <f>Etiquettes!$C$8</f>
        <v>France entière</v>
      </c>
      <c r="I536" s="767" t="str">
        <f t="shared" si="22"/>
        <v>Exportations de Papaye</v>
      </c>
      <c r="K536" s="123" t="s">
        <v>2508</v>
      </c>
      <c r="L536" s="767" t="str" cm="1">
        <f t="array" aca="1" ref="L536" ca="1">[1]!NOM_FEUILLE('Comext - EUROSTAT'!$A$1)</f>
        <v>Comext - EUROSTAT</v>
      </c>
      <c r="M536" s="766" t="str">
        <f>Etiquettes!$H$16</f>
        <v>Volume</v>
      </c>
      <c r="N536" s="768" t="str">
        <f t="shared" si="21"/>
        <v>Exportations de Papaye = 2 kt (Douanes - Eurostat)</v>
      </c>
      <c r="O536" s="766" t="str">
        <f>Etiquettes!$H$20</f>
        <v>Fiable</v>
      </c>
      <c r="P536" s="766" t="str">
        <f>Etiquettes!$H$21</f>
        <v>Données collectées</v>
      </c>
      <c r="Q536" s="766" t="str">
        <f>Etiquettes!$H$22</f>
        <v>Donnée collectée (valeur du flux ou coefficient)</v>
      </c>
      <c r="R536" s="120"/>
      <c r="S536" s="915"/>
    </row>
    <row r="537" spans="1:19">
      <c r="A537" s="116" t="str">
        <v>Pommes de table</v>
      </c>
      <c r="B537" s="116" t="str">
        <f>Secteurs!$B$29</f>
        <v>Exportations</v>
      </c>
      <c r="C537" s="117">
        <f>SUMIFS('Prétraitement échanges'!$I:$I,'Prétraitement échanges'!$A:$A,A537)</f>
        <v>314.42336599999999</v>
      </c>
      <c r="E537" s="119" t="str">
        <f>Etiquettes!$C$10</f>
        <v>kt</v>
      </c>
      <c r="F537" s="767" t="str">
        <f>Etiquettes!$C$7</f>
        <v>Fruits et légumes (hors pommes de terre)</v>
      </c>
      <c r="G537" s="119">
        <f>Etiquettes!$J$9</f>
        <v>2023</v>
      </c>
      <c r="H537" s="767" t="str">
        <f>Etiquettes!$C$8</f>
        <v>France entière</v>
      </c>
      <c r="I537" s="767" t="str">
        <f t="shared" si="22"/>
        <v>Exportations de Pommes de table</v>
      </c>
      <c r="K537" s="123" t="s">
        <v>2508</v>
      </c>
      <c r="L537" s="767" t="str" cm="1">
        <f t="array" aca="1" ref="L537" ca="1">[1]!NOM_FEUILLE('Comext - EUROSTAT'!$A$1)</f>
        <v>Comext - EUROSTAT</v>
      </c>
      <c r="M537" s="766" t="str">
        <f>Etiquettes!$H$16</f>
        <v>Volume</v>
      </c>
      <c r="N537" s="768" t="str">
        <f t="shared" si="21"/>
        <v>Exportations de Pommes de table = 314 kt (Douanes - Eurostat)</v>
      </c>
      <c r="O537" s="766" t="str">
        <f>Etiquettes!$H$20</f>
        <v>Fiable</v>
      </c>
      <c r="P537" s="766" t="str">
        <f>Etiquettes!$H$21</f>
        <v>Données collectées</v>
      </c>
      <c r="Q537" s="766" t="str">
        <f>Etiquettes!$H$22</f>
        <v>Donnée collectée (valeur du flux ou coefficient)</v>
      </c>
      <c r="R537" s="120"/>
      <c r="S537" s="915"/>
    </row>
    <row r="538" spans="1:19">
      <c r="A538" s="116" t="str">
        <v>Poires</v>
      </c>
      <c r="B538" s="116" t="str">
        <f>Secteurs!$B$29</f>
        <v>Exportations</v>
      </c>
      <c r="C538" s="117">
        <f>SUMIFS('Prétraitement échanges'!$I:$I,'Prétraitement échanges'!$A:$A,A538)</f>
        <v>9.9962590000000002</v>
      </c>
      <c r="E538" s="119" t="str">
        <f>Etiquettes!$C$10</f>
        <v>kt</v>
      </c>
      <c r="F538" s="767" t="str">
        <f>Etiquettes!$C$7</f>
        <v>Fruits et légumes (hors pommes de terre)</v>
      </c>
      <c r="G538" s="119">
        <f>Etiquettes!$J$9</f>
        <v>2023</v>
      </c>
      <c r="H538" s="767" t="str">
        <f>Etiquettes!$C$8</f>
        <v>France entière</v>
      </c>
      <c r="I538" s="767" t="str">
        <f t="shared" si="22"/>
        <v>Exportations de Poires</v>
      </c>
      <c r="K538" s="123" t="s">
        <v>2508</v>
      </c>
      <c r="L538" s="767" t="str" cm="1">
        <f t="array" aca="1" ref="L538" ca="1">[1]!NOM_FEUILLE('Comext - EUROSTAT'!$A$1)</f>
        <v>Comext - EUROSTAT</v>
      </c>
      <c r="M538" s="766" t="str">
        <f>Etiquettes!$H$16</f>
        <v>Volume</v>
      </c>
      <c r="N538" s="768" t="str">
        <f t="shared" si="21"/>
        <v>Exportations de Poires = 10 kt (Douanes - Eurostat)</v>
      </c>
      <c r="O538" s="766" t="str">
        <f>Etiquettes!$H$20</f>
        <v>Fiable</v>
      </c>
      <c r="P538" s="766" t="str">
        <f>Etiquettes!$H$21</f>
        <v>Données collectées</v>
      </c>
      <c r="Q538" s="766" t="str">
        <f>Etiquettes!$H$22</f>
        <v>Donnée collectée (valeur du flux ou coefficient)</v>
      </c>
      <c r="R538" s="120"/>
      <c r="S538" s="915"/>
    </row>
    <row r="539" spans="1:19">
      <c r="A539" s="116" t="str">
        <v>Coings</v>
      </c>
      <c r="B539" s="116" t="str">
        <f>Secteurs!$B$29</f>
        <v>Exportations</v>
      </c>
      <c r="C539" s="117">
        <f>SUMIFS('Prétraitement échanges'!$I:$I,'Prétraitement échanges'!$A:$A,A539)</f>
        <v>0.41845699999999997</v>
      </c>
      <c r="E539" s="119" t="str">
        <f>Etiquettes!$C$10</f>
        <v>kt</v>
      </c>
      <c r="F539" s="767" t="str">
        <f>Etiquettes!$C$7</f>
        <v>Fruits et légumes (hors pommes de terre)</v>
      </c>
      <c r="G539" s="119">
        <f>Etiquettes!$J$9</f>
        <v>2023</v>
      </c>
      <c r="H539" s="767" t="str">
        <f>Etiquettes!$C$8</f>
        <v>France entière</v>
      </c>
      <c r="I539" s="767" t="str">
        <f t="shared" si="22"/>
        <v>Exportations de Coings</v>
      </c>
      <c r="K539" s="123" t="s">
        <v>2508</v>
      </c>
      <c r="L539" s="767" t="str" cm="1">
        <f t="array" aca="1" ref="L539" ca="1">[1]!NOM_FEUILLE('Comext - EUROSTAT'!$A$1)</f>
        <v>Comext - EUROSTAT</v>
      </c>
      <c r="M539" s="766" t="str">
        <f>Etiquettes!$H$16</f>
        <v>Volume</v>
      </c>
      <c r="N539" s="768" t="str">
        <f t="shared" si="21"/>
        <v>Exportations de Coings = 0 kt (Douanes - Eurostat)</v>
      </c>
      <c r="O539" s="766" t="str">
        <f>Etiquettes!$H$20</f>
        <v>Fiable</v>
      </c>
      <c r="P539" s="766" t="str">
        <f>Etiquettes!$H$21</f>
        <v>Données collectées</v>
      </c>
      <c r="Q539" s="766" t="str">
        <f>Etiquettes!$H$22</f>
        <v>Donnée collectée (valeur du flux ou coefficient)</v>
      </c>
      <c r="R539" s="123"/>
      <c r="S539" s="915"/>
    </row>
    <row r="540" spans="1:19">
      <c r="A540" s="116" t="str">
        <v>Abricots</v>
      </c>
      <c r="B540" s="116" t="str">
        <f>Secteurs!$B$29</f>
        <v>Exportations</v>
      </c>
      <c r="C540" s="117">
        <f>SUMIFS('Prétraitement échanges'!$I:$I,'Prétraitement échanges'!$A:$A,A540)</f>
        <v>27.638773999999998</v>
      </c>
      <c r="E540" s="119" t="str">
        <f>Etiquettes!$C$10</f>
        <v>kt</v>
      </c>
      <c r="F540" s="767" t="str">
        <f>Etiquettes!$C$7</f>
        <v>Fruits et légumes (hors pommes de terre)</v>
      </c>
      <c r="G540" s="119">
        <f>Etiquettes!$J$9</f>
        <v>2023</v>
      </c>
      <c r="H540" s="767" t="str">
        <f>Etiquettes!$C$8</f>
        <v>France entière</v>
      </c>
      <c r="I540" s="767" t="str">
        <f t="shared" si="22"/>
        <v>Exportations de Abricots</v>
      </c>
      <c r="K540" s="123" t="s">
        <v>2508</v>
      </c>
      <c r="L540" s="767" t="str" cm="1">
        <f t="array" aca="1" ref="L540" ca="1">[1]!NOM_FEUILLE('Comext - EUROSTAT'!$A$1)</f>
        <v>Comext - EUROSTAT</v>
      </c>
      <c r="M540" s="766" t="str">
        <f>Etiquettes!$H$16</f>
        <v>Volume</v>
      </c>
      <c r="N540" s="768" t="str">
        <f t="shared" ref="N540:N559" si="23">_xlfn.CONCAT(I540,IF(OR(ISBLANK(C540),ISERROR(C540)),"",_xlfn.CONCAT(" = ",MROUND(C540,1)," ",E540," (",K540,")")))</f>
        <v>Exportations de Abricots = 28 kt (Douanes - Eurostat)</v>
      </c>
      <c r="O540" s="766" t="str">
        <f>Etiquettes!$H$20</f>
        <v>Fiable</v>
      </c>
      <c r="P540" s="766" t="str">
        <f>Etiquettes!$H$21</f>
        <v>Données collectées</v>
      </c>
      <c r="Q540" s="766" t="str">
        <f>Etiquettes!$H$22</f>
        <v>Donnée collectée (valeur du flux ou coefficient)</v>
      </c>
      <c r="R540" s="120"/>
      <c r="S540" s="915"/>
    </row>
    <row r="541" spans="1:19">
      <c r="A541" s="116" t="str">
        <v>Cerises</v>
      </c>
      <c r="B541" s="116" t="str">
        <f>Secteurs!$B$29</f>
        <v>Exportations</v>
      </c>
      <c r="C541" s="117">
        <f>SUMIFS('Prétraitement échanges'!$I:$I,'Prétraitement échanges'!$A:$A,A541)</f>
        <v>2.5563029999999998</v>
      </c>
      <c r="E541" s="119" t="str">
        <f>Etiquettes!$C$10</f>
        <v>kt</v>
      </c>
      <c r="F541" s="767" t="str">
        <f>Etiquettes!$C$7</f>
        <v>Fruits et légumes (hors pommes de terre)</v>
      </c>
      <c r="G541" s="119">
        <f>Etiquettes!$J$9</f>
        <v>2023</v>
      </c>
      <c r="H541" s="767" t="str">
        <f>Etiquettes!$C$8</f>
        <v>France entière</v>
      </c>
      <c r="I541" s="767" t="str">
        <f t="shared" si="22"/>
        <v>Exportations de Cerises</v>
      </c>
      <c r="K541" s="123" t="s">
        <v>2508</v>
      </c>
      <c r="L541" s="767" t="str" cm="1">
        <f t="array" aca="1" ref="L541" ca="1">[1]!NOM_FEUILLE('Comext - EUROSTAT'!$A$1)</f>
        <v>Comext - EUROSTAT</v>
      </c>
      <c r="M541" s="766" t="str">
        <f>Etiquettes!$H$16</f>
        <v>Volume</v>
      </c>
      <c r="N541" s="768" t="str">
        <f t="shared" si="23"/>
        <v>Exportations de Cerises = 3 kt (Douanes - Eurostat)</v>
      </c>
      <c r="O541" s="766" t="str">
        <f>Etiquettes!$H$20</f>
        <v>Fiable</v>
      </c>
      <c r="P541" s="766" t="str">
        <f>Etiquettes!$H$21</f>
        <v>Données collectées</v>
      </c>
      <c r="Q541" s="766" t="str">
        <f>Etiquettes!$H$22</f>
        <v>Donnée collectée (valeur du flux ou coefficient)</v>
      </c>
      <c r="R541" s="120"/>
      <c r="S541" s="915"/>
    </row>
    <row r="542" spans="1:19">
      <c r="A542" s="116" t="str">
        <v>Nectarines et brugnons</v>
      </c>
      <c r="B542" s="116" t="str">
        <f>Secteurs!$B$29</f>
        <v>Exportations</v>
      </c>
      <c r="C542" s="117">
        <f>SUMIFS('Prétraitement échanges'!$I:$I,'Prétraitement échanges'!$A:$A,A542)</f>
        <v>16.513252999999999</v>
      </c>
      <c r="E542" s="119" t="str">
        <f>Etiquettes!$C$10</f>
        <v>kt</v>
      </c>
      <c r="F542" s="767" t="str">
        <f>Etiquettes!$C$7</f>
        <v>Fruits et légumes (hors pommes de terre)</v>
      </c>
      <c r="G542" s="119">
        <f>Etiquettes!$J$9</f>
        <v>2023</v>
      </c>
      <c r="H542" s="767" t="str">
        <f>Etiquettes!$C$8</f>
        <v>France entière</v>
      </c>
      <c r="I542" s="767" t="str">
        <f t="shared" si="22"/>
        <v>Exportations de Nectarines et brugnons</v>
      </c>
      <c r="K542" s="123" t="s">
        <v>2508</v>
      </c>
      <c r="L542" s="767" t="str" cm="1">
        <f t="array" aca="1" ref="L542" ca="1">[1]!NOM_FEUILLE('Comext - EUROSTAT'!$A$1)</f>
        <v>Comext - EUROSTAT</v>
      </c>
      <c r="M542" s="766" t="str">
        <f>Etiquettes!$H$16</f>
        <v>Volume</v>
      </c>
      <c r="N542" s="768" t="str">
        <f t="shared" si="23"/>
        <v>Exportations de Nectarines et brugnons = 17 kt (Douanes - Eurostat)</v>
      </c>
      <c r="O542" s="766" t="str">
        <f>Etiquettes!$H$20</f>
        <v>Fiable</v>
      </c>
      <c r="P542" s="766" t="str">
        <f>Etiquettes!$H$21</f>
        <v>Données collectées</v>
      </c>
      <c r="Q542" s="766" t="str">
        <f>Etiquettes!$H$22</f>
        <v>Donnée collectée (valeur du flux ou coefficient)</v>
      </c>
      <c r="R542" s="120"/>
      <c r="S542" s="915"/>
    </row>
    <row r="543" spans="1:19">
      <c r="A543" s="116" t="str">
        <v>Pêches</v>
      </c>
      <c r="B543" s="116" t="str">
        <f>Secteurs!$B$29</f>
        <v>Exportations</v>
      </c>
      <c r="C543" s="117">
        <f>SUMIFS('Prétraitement échanges'!$I:$I,'Prétraitement échanges'!$A:$A,A543)</f>
        <v>19.445021000000001</v>
      </c>
      <c r="E543" s="119" t="str">
        <f>Etiquettes!$C$10</f>
        <v>kt</v>
      </c>
      <c r="F543" s="767" t="str">
        <f>Etiquettes!$C$7</f>
        <v>Fruits et légumes (hors pommes de terre)</v>
      </c>
      <c r="G543" s="119">
        <f>Etiquettes!$J$9</f>
        <v>2023</v>
      </c>
      <c r="H543" s="767" t="str">
        <f>Etiquettes!$C$8</f>
        <v>France entière</v>
      </c>
      <c r="I543" s="767" t="str">
        <f t="shared" si="22"/>
        <v>Exportations de Pêches</v>
      </c>
      <c r="K543" s="123" t="s">
        <v>2508</v>
      </c>
      <c r="L543" s="767" t="str" cm="1">
        <f t="array" aca="1" ref="L543" ca="1">[1]!NOM_FEUILLE('Comext - EUROSTAT'!$A$1)</f>
        <v>Comext - EUROSTAT</v>
      </c>
      <c r="M543" s="766" t="str">
        <f>Etiquettes!$H$16</f>
        <v>Volume</v>
      </c>
      <c r="N543" s="768" t="str">
        <f t="shared" si="23"/>
        <v>Exportations de Pêches = 19 kt (Douanes - Eurostat)</v>
      </c>
      <c r="O543" s="766" t="str">
        <f>Etiquettes!$H$20</f>
        <v>Fiable</v>
      </c>
      <c r="P543" s="766" t="str">
        <f>Etiquettes!$H$21</f>
        <v>Données collectées</v>
      </c>
      <c r="Q543" s="766" t="str">
        <f>Etiquettes!$H$22</f>
        <v>Donnée collectée (valeur du flux ou coefficient)</v>
      </c>
      <c r="R543" s="120"/>
      <c r="S543" s="915"/>
    </row>
    <row r="544" spans="1:19">
      <c r="A544" s="116" t="str">
        <v>Prunes</v>
      </c>
      <c r="B544" s="116" t="str">
        <f>Secteurs!$B$29</f>
        <v>Exportations</v>
      </c>
      <c r="C544" s="117">
        <f>SUMIFS('Prétraitement échanges'!$I:$I,'Prétraitement échanges'!$A:$A,A544)</f>
        <v>7.7799589999999998</v>
      </c>
      <c r="E544" s="119" t="str">
        <f>Etiquettes!$C$10</f>
        <v>kt</v>
      </c>
      <c r="F544" s="767" t="str">
        <f>Etiquettes!$C$7</f>
        <v>Fruits et légumes (hors pommes de terre)</v>
      </c>
      <c r="G544" s="119">
        <f>Etiquettes!$J$9</f>
        <v>2023</v>
      </c>
      <c r="H544" s="767" t="str">
        <f>Etiquettes!$C$8</f>
        <v>France entière</v>
      </c>
      <c r="I544" s="767" t="str">
        <f t="shared" si="22"/>
        <v>Exportations de Prunes</v>
      </c>
      <c r="K544" s="123" t="s">
        <v>2508</v>
      </c>
      <c r="L544" s="767" t="str" cm="1">
        <f t="array" aca="1" ref="L544" ca="1">[1]!NOM_FEUILLE('Comext - EUROSTAT'!$A$1)</f>
        <v>Comext - EUROSTAT</v>
      </c>
      <c r="M544" s="766" t="str">
        <f>Etiquettes!$H$16</f>
        <v>Volume</v>
      </c>
      <c r="N544" s="768" t="str">
        <f t="shared" si="23"/>
        <v>Exportations de Prunes = 8 kt (Douanes - Eurostat)</v>
      </c>
      <c r="O544" s="766" t="str">
        <f>Etiquettes!$H$20</f>
        <v>Fiable</v>
      </c>
      <c r="P544" s="766" t="str">
        <f>Etiquettes!$H$21</f>
        <v>Données collectées</v>
      </c>
      <c r="Q544" s="766" t="str">
        <f>Etiquettes!$H$22</f>
        <v>Donnée collectée (valeur du flux ou coefficient)</v>
      </c>
      <c r="R544" s="120"/>
      <c r="S544" s="915"/>
    </row>
    <row r="545" spans="1:19">
      <c r="A545" s="116" t="str">
        <v>Prunelles</v>
      </c>
      <c r="B545" s="116" t="str">
        <f>Secteurs!$B$29</f>
        <v>Exportations</v>
      </c>
      <c r="C545" s="117">
        <f>SUMIFS('Prétraitement échanges'!$I:$I,'Prétraitement échanges'!$A:$A,A545)</f>
        <v>6.4279999999999997E-3</v>
      </c>
      <c r="E545" s="119" t="str">
        <f>Etiquettes!$C$10</f>
        <v>kt</v>
      </c>
      <c r="F545" s="767" t="str">
        <f>Etiquettes!$C$7</f>
        <v>Fruits et légumes (hors pommes de terre)</v>
      </c>
      <c r="G545" s="119">
        <f>Etiquettes!$J$9</f>
        <v>2023</v>
      </c>
      <c r="H545" s="767" t="str">
        <f>Etiquettes!$C$8</f>
        <v>France entière</v>
      </c>
      <c r="I545" s="767" t="str">
        <f t="shared" si="22"/>
        <v>Exportations de Prunelles</v>
      </c>
      <c r="K545" s="123" t="s">
        <v>2508</v>
      </c>
      <c r="L545" s="767" t="str" cm="1">
        <f t="array" aca="1" ref="L545" ca="1">[1]!NOM_FEUILLE('Comext - EUROSTAT'!$A$1)</f>
        <v>Comext - EUROSTAT</v>
      </c>
      <c r="M545" s="766" t="str">
        <f>Etiquettes!$H$16</f>
        <v>Volume</v>
      </c>
      <c r="N545" s="768" t="str">
        <f t="shared" si="23"/>
        <v>Exportations de Prunelles = 0 kt (Douanes - Eurostat)</v>
      </c>
      <c r="O545" s="766" t="str">
        <f>Etiquettes!$H$20</f>
        <v>Fiable</v>
      </c>
      <c r="P545" s="766" t="str">
        <f>Etiquettes!$H$21</f>
        <v>Données collectées</v>
      </c>
      <c r="Q545" s="766" t="str">
        <f>Etiquettes!$H$22</f>
        <v>Donnée collectée (valeur du flux ou coefficient)</v>
      </c>
      <c r="R545" s="120"/>
      <c r="S545" s="915"/>
    </row>
    <row r="546" spans="1:19">
      <c r="A546" s="116" t="str">
        <v>Fraises</v>
      </c>
      <c r="B546" s="116" t="str">
        <f>Secteurs!$B$29</f>
        <v>Exportations</v>
      </c>
      <c r="C546" s="117">
        <f>SUMIFS('Prétraitement échanges'!$I:$I,'Prétraitement échanges'!$A:$A,A546)</f>
        <v>8.0933960000000003</v>
      </c>
      <c r="E546" s="119" t="str">
        <f>Etiquettes!$C$10</f>
        <v>kt</v>
      </c>
      <c r="F546" s="767" t="str">
        <f>Etiquettes!$C$7</f>
        <v>Fruits et légumes (hors pommes de terre)</v>
      </c>
      <c r="G546" s="119">
        <f>Etiquettes!$J$9</f>
        <v>2023</v>
      </c>
      <c r="H546" s="767" t="str">
        <f>Etiquettes!$C$8</f>
        <v>France entière</v>
      </c>
      <c r="I546" s="767" t="str">
        <f t="shared" si="22"/>
        <v>Exportations de Fraises</v>
      </c>
      <c r="K546" s="123" t="s">
        <v>2508</v>
      </c>
      <c r="L546" s="767" t="str" cm="1">
        <f t="array" aca="1" ref="L546" ca="1">[1]!NOM_FEUILLE('Comext - EUROSTAT'!$A$1)</f>
        <v>Comext - EUROSTAT</v>
      </c>
      <c r="M546" s="766" t="str">
        <f>Etiquettes!$H$16</f>
        <v>Volume</v>
      </c>
      <c r="N546" s="768" t="str">
        <f t="shared" si="23"/>
        <v>Exportations de Fraises = 8 kt (Douanes - Eurostat)</v>
      </c>
      <c r="O546" s="766" t="str">
        <f>Etiquettes!$H$20</f>
        <v>Fiable</v>
      </c>
      <c r="P546" s="766" t="str">
        <f>Etiquettes!$H$21</f>
        <v>Données collectées</v>
      </c>
      <c r="Q546" s="766" t="str">
        <f>Etiquettes!$H$22</f>
        <v>Donnée collectée (valeur du flux ou coefficient)</v>
      </c>
      <c r="R546" s="120"/>
      <c r="S546" s="915"/>
    </row>
    <row r="547" spans="1:19">
      <c r="A547" s="116" t="str">
        <v>Framboises</v>
      </c>
      <c r="B547" s="116" t="str">
        <f>Secteurs!$B$29</f>
        <v>Exportations</v>
      </c>
      <c r="C547" s="117">
        <f>SUMIFS('Prétraitement échanges'!$I:$I,'Prétraitement échanges'!$A:$A,A547)</f>
        <v>6.165127</v>
      </c>
      <c r="E547" s="119" t="str">
        <f>Etiquettes!$C$10</f>
        <v>kt</v>
      </c>
      <c r="F547" s="767" t="str">
        <f>Etiquettes!$C$7</f>
        <v>Fruits et légumes (hors pommes de terre)</v>
      </c>
      <c r="G547" s="119">
        <f>Etiquettes!$J$9</f>
        <v>2023</v>
      </c>
      <c r="H547" s="767" t="str">
        <f>Etiquettes!$C$8</f>
        <v>France entière</v>
      </c>
      <c r="I547" s="767" t="str">
        <f t="shared" si="22"/>
        <v>Exportations de Framboises</v>
      </c>
      <c r="K547" s="123" t="s">
        <v>2508</v>
      </c>
      <c r="L547" s="767" t="str" cm="1">
        <f t="array" aca="1" ref="L547" ca="1">[1]!NOM_FEUILLE('Comext - EUROSTAT'!$A$1)</f>
        <v>Comext - EUROSTAT</v>
      </c>
      <c r="M547" s="766" t="str">
        <f>Etiquettes!$H$16</f>
        <v>Volume</v>
      </c>
      <c r="N547" s="768" t="str">
        <f t="shared" si="23"/>
        <v>Exportations de Framboises = 6 kt (Douanes - Eurostat)</v>
      </c>
      <c r="O547" s="766" t="str">
        <f>Etiquettes!$H$20</f>
        <v>Fiable</v>
      </c>
      <c r="P547" s="766" t="str">
        <f>Etiquettes!$H$21</f>
        <v>Données collectées</v>
      </c>
      <c r="Q547" s="766" t="str">
        <f>Etiquettes!$H$22</f>
        <v>Donnée collectée (valeur du flux ou coefficient)</v>
      </c>
      <c r="R547" s="120"/>
      <c r="S547" s="915"/>
    </row>
    <row r="548" spans="1:19">
      <c r="A548" s="116" t="str">
        <v>Cassis et myrtilles</v>
      </c>
      <c r="B548" s="116" t="str">
        <f>Secteurs!$B$29</f>
        <v>Exportations</v>
      </c>
      <c r="C548" s="117">
        <f>SUMIFS('Prétraitement échanges'!$I:$I,'Prétraitement échanges'!$A:$A,A548)</f>
        <v>5.1362030000000001</v>
      </c>
      <c r="E548" s="119" t="str">
        <f>Etiquettes!$C$10</f>
        <v>kt</v>
      </c>
      <c r="F548" s="767" t="str">
        <f>Etiquettes!$C$7</f>
        <v>Fruits et légumes (hors pommes de terre)</v>
      </c>
      <c r="G548" s="119">
        <f>Etiquettes!$J$9</f>
        <v>2023</v>
      </c>
      <c r="H548" s="767" t="str">
        <f>Etiquettes!$C$8</f>
        <v>France entière</v>
      </c>
      <c r="I548" s="767" t="str">
        <f t="shared" si="22"/>
        <v>Exportations de Cassis et myrtilles</v>
      </c>
      <c r="K548" s="123" t="s">
        <v>2508</v>
      </c>
      <c r="L548" s="767" t="str" cm="1">
        <f t="array" aca="1" ref="L548" ca="1">[1]!NOM_FEUILLE('Comext - EUROSTAT'!$A$1)</f>
        <v>Comext - EUROSTAT</v>
      </c>
      <c r="M548" s="766" t="str">
        <f>Etiquettes!$H$16</f>
        <v>Volume</v>
      </c>
      <c r="N548" s="768" t="str">
        <f t="shared" si="23"/>
        <v>Exportations de Cassis et myrtilles = 5 kt (Douanes - Eurostat)</v>
      </c>
      <c r="O548" s="766" t="str">
        <f>Etiquettes!$H$20</f>
        <v>Fiable</v>
      </c>
      <c r="P548" s="766" t="str">
        <f>Etiquettes!$H$21</f>
        <v>Données collectées</v>
      </c>
      <c r="Q548" s="766" t="str">
        <f>Etiquettes!$H$22</f>
        <v>Donnée collectée (valeur du flux ou coefficient)</v>
      </c>
      <c r="R548" s="120"/>
      <c r="S548" s="915"/>
    </row>
    <row r="549" spans="1:19">
      <c r="A549" s="116" t="str">
        <v>Groseilles</v>
      </c>
      <c r="B549" s="116" t="str">
        <f>Secteurs!$B$29</f>
        <v>Exportations</v>
      </c>
      <c r="C549" s="117">
        <f>SUMIFS('Prétraitement échanges'!$I:$I,'Prétraitement échanges'!$A:$A,A549)</f>
        <v>4.9595E-2</v>
      </c>
      <c r="E549" s="119" t="str">
        <f>Etiquettes!$C$10</f>
        <v>kt</v>
      </c>
      <c r="F549" s="767" t="str">
        <f>Etiquettes!$C$7</f>
        <v>Fruits et légumes (hors pommes de terre)</v>
      </c>
      <c r="G549" s="119">
        <f>Etiquettes!$J$9</f>
        <v>2023</v>
      </c>
      <c r="H549" s="767" t="str">
        <f>Etiquettes!$C$8</f>
        <v>France entière</v>
      </c>
      <c r="I549" s="767" t="str">
        <f t="shared" si="22"/>
        <v>Exportations de Groseilles</v>
      </c>
      <c r="K549" s="123" t="s">
        <v>2508</v>
      </c>
      <c r="L549" s="767" t="str" cm="1">
        <f t="array" aca="1" ref="L549" ca="1">[1]!NOM_FEUILLE('Comext - EUROSTAT'!$A$1)</f>
        <v>Comext - EUROSTAT</v>
      </c>
      <c r="M549" s="766" t="str">
        <f>Etiquettes!$H$16</f>
        <v>Volume</v>
      </c>
      <c r="N549" s="768" t="str">
        <f t="shared" si="23"/>
        <v>Exportations de Groseilles = 0 kt (Douanes - Eurostat)</v>
      </c>
      <c r="O549" s="766" t="str">
        <f>Etiquettes!$H$20</f>
        <v>Fiable</v>
      </c>
      <c r="P549" s="766" t="str">
        <f>Etiquettes!$H$21</f>
        <v>Données collectées</v>
      </c>
      <c r="Q549" s="766" t="str">
        <f>Etiquettes!$H$22</f>
        <v>Donnée collectée (valeur du flux ou coefficient)</v>
      </c>
      <c r="R549" s="120"/>
      <c r="S549" s="915"/>
    </row>
    <row r="550" spans="1:19">
      <c r="A550" s="116" t="str">
        <v>Kiwis</v>
      </c>
      <c r="B550" s="116" t="str">
        <f>Secteurs!$B$29</f>
        <v>Exportations</v>
      </c>
      <c r="C550" s="117">
        <f>SUMIFS('Prétraitement échanges'!$I:$I,'Prétraitement échanges'!$A:$A,A550)</f>
        <v>9.8995259999999998</v>
      </c>
      <c r="E550" s="119" t="str">
        <f>Etiquettes!$C$10</f>
        <v>kt</v>
      </c>
      <c r="F550" s="767" t="str">
        <f>Etiquettes!$C$7</f>
        <v>Fruits et légumes (hors pommes de terre)</v>
      </c>
      <c r="G550" s="119">
        <f>Etiquettes!$J$9</f>
        <v>2023</v>
      </c>
      <c r="H550" s="767" t="str">
        <f>Etiquettes!$C$8</f>
        <v>France entière</v>
      </c>
      <c r="I550" s="767" t="str">
        <f t="shared" si="22"/>
        <v>Exportations de Kiwis</v>
      </c>
      <c r="K550" s="123" t="s">
        <v>2508</v>
      </c>
      <c r="L550" s="767" t="str" cm="1">
        <f t="array" aca="1" ref="L550" ca="1">[1]!NOM_FEUILLE('Comext - EUROSTAT'!$A$1)</f>
        <v>Comext - EUROSTAT</v>
      </c>
      <c r="M550" s="766" t="str">
        <f>Etiquettes!$H$16</f>
        <v>Volume</v>
      </c>
      <c r="N550" s="768" t="str">
        <f t="shared" si="23"/>
        <v>Exportations de Kiwis = 10 kt (Douanes - Eurostat)</v>
      </c>
      <c r="O550" s="766" t="str">
        <f>Etiquettes!$H$20</f>
        <v>Fiable</v>
      </c>
      <c r="P550" s="766" t="str">
        <f>Etiquettes!$H$21</f>
        <v>Données collectées</v>
      </c>
      <c r="Q550" s="766" t="str">
        <f>Etiquettes!$H$22</f>
        <v>Donnée collectée (valeur du flux ou coefficient)</v>
      </c>
      <c r="R550" s="120"/>
      <c r="S550" s="915"/>
    </row>
    <row r="551" spans="1:19">
      <c r="A551" s="116" t="str">
        <v>Kakis</v>
      </c>
      <c r="B551" s="116" t="str">
        <f>Secteurs!$B$29</f>
        <v>Exportations</v>
      </c>
      <c r="C551" s="117">
        <f>SUMIFS('Prétraitement échanges'!$I:$I,'Prétraitement échanges'!$A:$A,A551)</f>
        <v>3.865939</v>
      </c>
      <c r="E551" s="119" t="str">
        <f>Etiquettes!$C$10</f>
        <v>kt</v>
      </c>
      <c r="F551" s="767" t="str">
        <f>Etiquettes!$C$7</f>
        <v>Fruits et légumes (hors pommes de terre)</v>
      </c>
      <c r="G551" s="119">
        <f>Etiquettes!$J$9</f>
        <v>2023</v>
      </c>
      <c r="H551" s="767" t="str">
        <f>Etiquettes!$C$8</f>
        <v>France entière</v>
      </c>
      <c r="I551" s="767" t="str">
        <f t="shared" si="22"/>
        <v>Exportations de Kakis</v>
      </c>
      <c r="K551" s="123" t="s">
        <v>2508</v>
      </c>
      <c r="L551" s="767" t="str" cm="1">
        <f t="array" aca="1" ref="L551" ca="1">[1]!NOM_FEUILLE('Comext - EUROSTAT'!$A$1)</f>
        <v>Comext - EUROSTAT</v>
      </c>
      <c r="M551" s="766" t="str">
        <f>Etiquettes!$H$16</f>
        <v>Volume</v>
      </c>
      <c r="N551" s="768" t="str">
        <f t="shared" si="23"/>
        <v>Exportations de Kakis = 4 kt (Douanes - Eurostat)</v>
      </c>
      <c r="O551" s="766" t="str">
        <f>Etiquettes!$H$20</f>
        <v>Fiable</v>
      </c>
      <c r="P551" s="766" t="str">
        <f>Etiquettes!$H$21</f>
        <v>Données collectées</v>
      </c>
      <c r="Q551" s="766" t="str">
        <f>Etiquettes!$H$22</f>
        <v>Donnée collectée (valeur du flux ou coefficient)</v>
      </c>
      <c r="R551" s="120"/>
      <c r="S551" s="915"/>
    </row>
    <row r="552" spans="1:19">
      <c r="A552" s="116" t="str">
        <v>Autres fruits tropicaux et subtropicaux, n.c.a</v>
      </c>
      <c r="B552" s="116" t="str">
        <f>Secteurs!$B$29</f>
        <v>Exportations</v>
      </c>
      <c r="C552" s="117">
        <f>SUMIFS('Prétraitement échanges'!$I:$I,'Prétraitement échanges'!$A:$A,A552)</f>
        <v>5.799912</v>
      </c>
      <c r="E552" s="119" t="str">
        <f>Etiquettes!$C$10</f>
        <v>kt</v>
      </c>
      <c r="F552" s="767" t="str">
        <f>Etiquettes!$C$7</f>
        <v>Fruits et légumes (hors pommes de terre)</v>
      </c>
      <c r="G552" s="119">
        <f>Etiquettes!$J$9</f>
        <v>2023</v>
      </c>
      <c r="H552" s="767" t="str">
        <f>Etiquettes!$C$8</f>
        <v>France entière</v>
      </c>
      <c r="I552" s="767" t="str">
        <f t="shared" si="22"/>
        <v>Exportations de Autres fruits tropicaux et subtropicaux, n.c.a</v>
      </c>
      <c r="K552" s="123" t="s">
        <v>2508</v>
      </c>
      <c r="L552" s="767" t="str" cm="1">
        <f t="array" aca="1" ref="L552" ca="1">[1]!NOM_FEUILLE('Comext - EUROSTAT'!$A$1)</f>
        <v>Comext - EUROSTAT</v>
      </c>
      <c r="M552" s="766" t="str">
        <f>Etiquettes!$H$16</f>
        <v>Volume</v>
      </c>
      <c r="N552" s="768" t="str">
        <f t="shared" si="23"/>
        <v>Exportations de Autres fruits tropicaux et subtropicaux, n.c.a = 6 kt (Douanes - Eurostat)</v>
      </c>
      <c r="O552" s="766" t="str">
        <f>Etiquettes!$H$20</f>
        <v>Fiable</v>
      </c>
      <c r="P552" s="766" t="str">
        <f>Etiquettes!$H$21</f>
        <v>Données collectées</v>
      </c>
      <c r="Q552" s="766" t="str">
        <f>Etiquettes!$H$22</f>
        <v>Donnée collectée (valeur du flux ou coefficient)</v>
      </c>
      <c r="R552" s="120"/>
      <c r="S552" s="915"/>
    </row>
    <row r="553" spans="1:19">
      <c r="A553" s="116" t="str">
        <f>'Prétraitement échanges'!$A$241</f>
        <v>Arachides</v>
      </c>
      <c r="B553" s="116" t="str">
        <f>Secteurs!$B$29</f>
        <v>Exportations</v>
      </c>
      <c r="C553" s="117">
        <f>SUMIFS('Prétraitement échanges'!$I:$I,'Prétraitement échanges'!$A:$A,A553)</f>
        <v>0.82457400000000003</v>
      </c>
      <c r="E553" s="119" t="str">
        <f>Etiquettes!$C$10</f>
        <v>kt</v>
      </c>
      <c r="F553" s="767" t="str">
        <f>Etiquettes!$C$7</f>
        <v>Fruits et légumes (hors pommes de terre)</v>
      </c>
      <c r="G553" s="119">
        <f>Etiquettes!$J$9</f>
        <v>2023</v>
      </c>
      <c r="H553" s="767" t="str">
        <f>Etiquettes!$C$8</f>
        <v>France entière</v>
      </c>
      <c r="I553" s="767" t="str">
        <f t="shared" si="22"/>
        <v>Exportations de Arachides</v>
      </c>
      <c r="K553" s="123" t="s">
        <v>2508</v>
      </c>
      <c r="L553" s="767" t="str" cm="1">
        <f t="array" aca="1" ref="L553" ca="1">[1]!NOM_FEUILLE('Comext - EUROSTAT'!$A$1)</f>
        <v>Comext - EUROSTAT</v>
      </c>
      <c r="M553" s="766" t="str">
        <f>Etiquettes!$H$16</f>
        <v>Volume</v>
      </c>
      <c r="N553" s="768" t="str">
        <f t="shared" si="23"/>
        <v>Exportations de Arachides = 1 kt (Douanes - Eurostat)</v>
      </c>
      <c r="O553" s="766" t="str">
        <f>Etiquettes!$H$20</f>
        <v>Fiable</v>
      </c>
      <c r="P553" s="766" t="str">
        <f>Etiquettes!$H$21</f>
        <v>Données collectées</v>
      </c>
      <c r="Q553" s="766" t="str">
        <f>Etiquettes!$H$22</f>
        <v>Donnée collectée (valeur du flux ou coefficient)</v>
      </c>
      <c r="R553" s="120"/>
      <c r="S553" s="915"/>
    </row>
    <row r="554" spans="1:19">
      <c r="A554" s="116" t="str" cm="1">
        <f t="array" ref="A554:A559">'Prétraitement échanges'!$A$368:$A$373</f>
        <v>Endives</v>
      </c>
      <c r="B554" s="116" t="str">
        <f>Secteurs!$B$29</f>
        <v>Exportations</v>
      </c>
      <c r="C554" s="117">
        <f>SUMIFS('Prétraitement échanges'!$I:$I,'Prétraitement échanges'!$A:$A,A554)</f>
        <v>0</v>
      </c>
      <c r="E554" s="119" t="str">
        <f>Etiquettes!$C$10</f>
        <v>kt</v>
      </c>
      <c r="F554" s="767" t="str">
        <f>Etiquettes!$C$7</f>
        <v>Fruits et légumes (hors pommes de terre)</v>
      </c>
      <c r="G554" s="119">
        <f>Etiquettes!$J$9</f>
        <v>2023</v>
      </c>
      <c r="H554" s="767" t="str">
        <f>Etiquettes!$C$8</f>
        <v>France entière</v>
      </c>
      <c r="I554" s="767" t="str">
        <f t="shared" si="22"/>
        <v>Exportations de Endives</v>
      </c>
      <c r="J554" s="767" t="s">
        <v>2515</v>
      </c>
      <c r="K554" s="123" t="s">
        <v>2508</v>
      </c>
      <c r="L554" s="767" t="str" cm="1">
        <f t="array" aca="1" ref="L554" ca="1">[1]!NOM_FEUILLE('Comext - EUROSTAT'!$A$1)</f>
        <v>Comext - EUROSTAT</v>
      </c>
      <c r="M554" s="766" t="str">
        <f>Etiquettes!$H$16</f>
        <v>Volume</v>
      </c>
      <c r="N554" s="768" t="str">
        <f t="shared" si="23"/>
        <v>Exportations de Endives = 0 kt (Douanes - Eurostat)</v>
      </c>
      <c r="O554" s="766" t="str">
        <f>Etiquettes!$H$20</f>
        <v>Fiable</v>
      </c>
      <c r="P554" s="766" t="str">
        <f>Etiquettes!$H$21</f>
        <v>Données collectées</v>
      </c>
      <c r="Q554" s="766" t="str">
        <f>Etiquettes!$H$22</f>
        <v>Donnée collectée (valeur du flux ou coefficient)</v>
      </c>
      <c r="R554" s="120"/>
      <c r="S554" s="915"/>
    </row>
    <row r="555" spans="1:19">
      <c r="A555" s="116" t="str">
        <v>Brèdes</v>
      </c>
      <c r="B555" s="116" t="str">
        <f>Secteurs!$B$29</f>
        <v>Exportations</v>
      </c>
      <c r="C555" s="117">
        <f>SUMIFS('Prétraitement échanges'!$I:$I,'Prétraitement échanges'!$A:$A,A555)</f>
        <v>0</v>
      </c>
      <c r="E555" s="119" t="str">
        <f>Etiquettes!$C$10</f>
        <v>kt</v>
      </c>
      <c r="F555" s="767" t="str">
        <f>Etiquettes!$C$7</f>
        <v>Fruits et légumes (hors pommes de terre)</v>
      </c>
      <c r="G555" s="119">
        <f>Etiquettes!$J$9</f>
        <v>2023</v>
      </c>
      <c r="H555" s="767" t="str">
        <f>Etiquettes!$C$8</f>
        <v>France entière</v>
      </c>
      <c r="I555" s="767" t="str">
        <f t="shared" si="22"/>
        <v>Exportations de Brèdes</v>
      </c>
      <c r="J555" s="767" t="s">
        <v>2515</v>
      </c>
      <c r="K555" s="123" t="s">
        <v>2508</v>
      </c>
      <c r="L555" s="767" t="str" cm="1">
        <f t="array" aca="1" ref="L555" ca="1">[1]!NOM_FEUILLE('Comext - EUROSTAT'!$A$1)</f>
        <v>Comext - EUROSTAT</v>
      </c>
      <c r="M555" s="766" t="str">
        <f>Etiquettes!$H$16</f>
        <v>Volume</v>
      </c>
      <c r="N555" s="768" t="str">
        <f t="shared" si="23"/>
        <v>Exportations de Brèdes = 0 kt (Douanes - Eurostat)</v>
      </c>
      <c r="O555" s="766" t="str">
        <f>Etiquettes!$H$20</f>
        <v>Fiable</v>
      </c>
      <c r="P555" s="766" t="str">
        <f>Etiquettes!$H$21</f>
        <v>Données collectées</v>
      </c>
      <c r="Q555" s="766" t="str">
        <f>Etiquettes!$H$22</f>
        <v>Donnée collectée (valeur du flux ou coefficient)</v>
      </c>
      <c r="R555" s="120"/>
      <c r="S555" s="915"/>
    </row>
    <row r="556" spans="1:19">
      <c r="A556" s="116" t="str">
        <v>Persil</v>
      </c>
      <c r="B556" s="116" t="str">
        <f>Secteurs!$B$29</f>
        <v>Exportations</v>
      </c>
      <c r="C556" s="117">
        <f>SUMIFS('Prétraitement échanges'!$I:$I,'Prétraitement échanges'!$A:$A,A556)</f>
        <v>0</v>
      </c>
      <c r="E556" s="119" t="str">
        <f>Etiquettes!$C$10</f>
        <v>kt</v>
      </c>
      <c r="F556" s="767" t="str">
        <f>Etiquettes!$C$7</f>
        <v>Fruits et légumes (hors pommes de terre)</v>
      </c>
      <c r="G556" s="119">
        <f>Etiquettes!$J$9</f>
        <v>2023</v>
      </c>
      <c r="H556" s="767" t="str">
        <f>Etiquettes!$C$8</f>
        <v>France entière</v>
      </c>
      <c r="I556" s="767" t="str">
        <f t="shared" si="22"/>
        <v>Exportations de Persil</v>
      </c>
      <c r="J556" s="767" t="s">
        <v>2515</v>
      </c>
      <c r="K556" s="123" t="s">
        <v>2508</v>
      </c>
      <c r="L556" s="767" t="str" cm="1">
        <f t="array" aca="1" ref="L556" ca="1">[1]!NOM_FEUILLE('Comext - EUROSTAT'!$A$1)</f>
        <v>Comext - EUROSTAT</v>
      </c>
      <c r="M556" s="766" t="str">
        <f>Etiquettes!$H$16</f>
        <v>Volume</v>
      </c>
      <c r="N556" s="768" t="str">
        <f t="shared" si="23"/>
        <v>Exportations de Persil = 0 kt (Douanes - Eurostat)</v>
      </c>
      <c r="O556" s="766" t="str">
        <f>Etiquettes!$H$20</f>
        <v>Fiable</v>
      </c>
      <c r="P556" s="766" t="str">
        <f>Etiquettes!$H$21</f>
        <v>Données collectées</v>
      </c>
      <c r="Q556" s="766" t="str">
        <f>Etiquettes!$H$22</f>
        <v>Donnée collectée (valeur du flux ou coefficient)</v>
      </c>
      <c r="R556" s="120"/>
      <c r="S556" s="915"/>
    </row>
    <row r="557" spans="1:19">
      <c r="A557" s="116" t="str">
        <v>Chayote ou christophine</v>
      </c>
      <c r="B557" s="116" t="str">
        <f>Secteurs!$B$29</f>
        <v>Exportations</v>
      </c>
      <c r="C557" s="117">
        <f>SUMIFS('Prétraitement échanges'!$I:$I,'Prétraitement échanges'!$A:$A,A557)</f>
        <v>0</v>
      </c>
      <c r="E557" s="119" t="str">
        <f>Etiquettes!$C$10</f>
        <v>kt</v>
      </c>
      <c r="F557" s="767" t="str">
        <f>Etiquettes!$C$7</f>
        <v>Fruits et légumes (hors pommes de terre)</v>
      </c>
      <c r="G557" s="119">
        <f>Etiquettes!$J$9</f>
        <v>2023</v>
      </c>
      <c r="H557" s="767" t="str">
        <f>Etiquettes!$C$8</f>
        <v>France entière</v>
      </c>
      <c r="I557" s="767" t="str">
        <f t="shared" si="22"/>
        <v>Exportations de Chayote ou christophine</v>
      </c>
      <c r="J557" s="767" t="s">
        <v>2515</v>
      </c>
      <c r="K557" s="123" t="s">
        <v>2508</v>
      </c>
      <c r="L557" s="767" t="str" cm="1">
        <f t="array" aca="1" ref="L557" ca="1">[1]!NOM_FEUILLE('Comext - EUROSTAT'!$A$1)</f>
        <v>Comext - EUROSTAT</v>
      </c>
      <c r="M557" s="766" t="str">
        <f>Etiquettes!$H$16</f>
        <v>Volume</v>
      </c>
      <c r="N557" s="768" t="str">
        <f t="shared" si="23"/>
        <v>Exportations de Chayote ou christophine = 0 kt (Douanes - Eurostat)</v>
      </c>
      <c r="O557" s="766" t="str">
        <f>Etiquettes!$H$20</f>
        <v>Fiable</v>
      </c>
      <c r="P557" s="766" t="str">
        <f>Etiquettes!$H$21</f>
        <v>Données collectées</v>
      </c>
      <c r="Q557" s="766" t="str">
        <f>Etiquettes!$H$22</f>
        <v>Donnée collectée (valeur du flux ou coefficient)</v>
      </c>
      <c r="R557" s="120"/>
      <c r="S557" s="915"/>
    </row>
    <row r="558" spans="1:19">
      <c r="A558" s="116" t="str">
        <v>Gombo</v>
      </c>
      <c r="B558" s="116" t="str">
        <f>Secteurs!$B$29</f>
        <v>Exportations</v>
      </c>
      <c r="C558" s="117">
        <f>SUMIFS('Prétraitement échanges'!$I:$I,'Prétraitement échanges'!$A:$A,A558)</f>
        <v>0</v>
      </c>
      <c r="E558" s="119" t="str">
        <f>Etiquettes!$C$10</f>
        <v>kt</v>
      </c>
      <c r="F558" s="767" t="str">
        <f>Etiquettes!$C$7</f>
        <v>Fruits et légumes (hors pommes de terre)</v>
      </c>
      <c r="G558" s="119">
        <f>Etiquettes!$J$9</f>
        <v>2023</v>
      </c>
      <c r="H558" s="767" t="str">
        <f>Etiquettes!$C$8</f>
        <v>France entière</v>
      </c>
      <c r="I558" s="767" t="str">
        <f t="shared" si="22"/>
        <v>Exportations de Gombo</v>
      </c>
      <c r="J558" s="767" t="s">
        <v>2515</v>
      </c>
      <c r="K558" s="123" t="s">
        <v>2508</v>
      </c>
      <c r="L558" s="767" t="str" cm="1">
        <f t="array" aca="1" ref="L558" ca="1">[1]!NOM_FEUILLE('Comext - EUROSTAT'!$A$1)</f>
        <v>Comext - EUROSTAT</v>
      </c>
      <c r="M558" s="766" t="str">
        <f>Etiquettes!$H$16</f>
        <v>Volume</v>
      </c>
      <c r="N558" s="768" t="str">
        <f t="shared" si="23"/>
        <v>Exportations de Gombo = 0 kt (Douanes - Eurostat)</v>
      </c>
      <c r="O558" s="766" t="str">
        <f>Etiquettes!$H$20</f>
        <v>Fiable</v>
      </c>
      <c r="P558" s="766" t="str">
        <f>Etiquettes!$H$21</f>
        <v>Données collectées</v>
      </c>
      <c r="Q558" s="766" t="str">
        <f>Etiquettes!$H$22</f>
        <v>Donnée collectée (valeur du flux ou coefficient)</v>
      </c>
      <c r="R558" s="120"/>
      <c r="S558" s="915"/>
    </row>
    <row r="559" spans="1:19">
      <c r="A559" s="116" t="str">
        <v>Pavie</v>
      </c>
      <c r="B559" s="116" t="str">
        <f>Secteurs!$B$29</f>
        <v>Exportations</v>
      </c>
      <c r="C559" s="117">
        <f>SUMIFS('Prétraitement échanges'!$I:$I,'Prétraitement échanges'!$A:$A,A559)</f>
        <v>0</v>
      </c>
      <c r="E559" s="119" t="str">
        <f>Etiquettes!$C$10</f>
        <v>kt</v>
      </c>
      <c r="F559" s="767" t="str">
        <f>Etiquettes!$C$7</f>
        <v>Fruits et légumes (hors pommes de terre)</v>
      </c>
      <c r="G559" s="119">
        <f>Etiquettes!$J$9</f>
        <v>2023</v>
      </c>
      <c r="H559" s="767" t="str">
        <f>Etiquettes!$C$8</f>
        <v>France entière</v>
      </c>
      <c r="I559" s="767" t="str">
        <f t="shared" si="22"/>
        <v>Exportations de Pavie</v>
      </c>
      <c r="J559" s="767" t="s">
        <v>2515</v>
      </c>
      <c r="K559" s="123" t="s">
        <v>2508</v>
      </c>
      <c r="L559" s="767" t="str" cm="1">
        <f t="array" aca="1" ref="L559" ca="1">[1]!NOM_FEUILLE('Comext - EUROSTAT'!$A$1)</f>
        <v>Comext - EUROSTAT</v>
      </c>
      <c r="M559" s="766" t="str">
        <f>Etiquettes!$H$16</f>
        <v>Volume</v>
      </c>
      <c r="N559" s="768" t="str">
        <f t="shared" si="23"/>
        <v>Exportations de Pavie = 0 kt (Douanes - Eurostat)</v>
      </c>
      <c r="O559" s="766" t="str">
        <f>Etiquettes!$H$20</f>
        <v>Fiable</v>
      </c>
      <c r="P559" s="766" t="str">
        <f>Etiquettes!$H$21</f>
        <v>Données collectées</v>
      </c>
      <c r="Q559" s="766" t="str">
        <f>Etiquettes!$H$22</f>
        <v>Donnée collectée (valeur du flux ou coefficient)</v>
      </c>
      <c r="R559" s="120"/>
      <c r="S559" s="915"/>
    </row>
    <row r="560" spans="1:19">
      <c r="A560" s="116" t="str">
        <f>Secteurs!$B$26</f>
        <v>Importations</v>
      </c>
      <c r="B560" s="115" t="str">
        <f>Produits!$B$84</f>
        <v>Betterave potagère</v>
      </c>
      <c r="C560" s="117">
        <v>0</v>
      </c>
      <c r="E560" s="119" t="str">
        <f>Etiquettes!$C$10</f>
        <v>kt</v>
      </c>
      <c r="F560" s="767" t="str">
        <f>Etiquettes!$C$7</f>
        <v>Fruits et légumes (hors pommes de terre)</v>
      </c>
      <c r="G560" s="119" t="str">
        <f>Etiquettes!$C$9</f>
        <v>2015:2019:2023</v>
      </c>
      <c r="H560" s="767" t="str">
        <f>Etiquettes!$C$8</f>
        <v>France entière</v>
      </c>
      <c r="I560" s="767" t="str">
        <f>"Importations de "&amp;A560</f>
        <v>Importations de Importations</v>
      </c>
      <c r="J560" s="767" t="s">
        <v>2515</v>
      </c>
      <c r="K560" s="123" t="s">
        <v>2508</v>
      </c>
      <c r="L560" s="767" t="str" cm="1">
        <f t="array" aca="1" ref="L560" ca="1">[1]!NOM_FEUILLE('Comext - EUROSTAT'!$A$1)</f>
        <v>Comext - EUROSTAT</v>
      </c>
      <c r="M560" s="766" t="str">
        <f>Etiquettes!$H$16</f>
        <v>Volume</v>
      </c>
      <c r="N560" s="768" t="str">
        <f t="shared" ref="N560:N564" si="24">_xlfn.CONCAT(I560,IF(OR(ISBLANK(C560),ISERROR(C560)),"",_xlfn.CONCAT(" = ",MROUND(C560,1)," ",E560," (",K560,")")))</f>
        <v>Importations de Importations = 0 kt (Douanes - Eurostat)</v>
      </c>
      <c r="O560" s="766" t="str">
        <f>Etiquettes!$H$20</f>
        <v>Fiable</v>
      </c>
      <c r="P560" s="766" t="str">
        <f>Etiquettes!$H$21</f>
        <v>Données collectées</v>
      </c>
      <c r="Q560" s="766" t="str">
        <f>Etiquettes!$H$22</f>
        <v>Donnée collectée (valeur du flux ou coefficient)</v>
      </c>
    </row>
    <row r="561" spans="1:17">
      <c r="A561" s="116" t="str">
        <f>Secteurs!$B$26</f>
        <v>Importations</v>
      </c>
      <c r="B561" s="115" t="str">
        <f>Produits!$B$153</f>
        <v>Autre variété de cerises, n.c.a.</v>
      </c>
      <c r="C561" s="117">
        <v>0</v>
      </c>
      <c r="E561" s="119" t="str">
        <f>Etiquettes!$C$10</f>
        <v>kt</v>
      </c>
      <c r="F561" s="767" t="str">
        <f>Etiquettes!$C$7</f>
        <v>Fruits et légumes (hors pommes de terre)</v>
      </c>
      <c r="G561" s="119" t="str">
        <f>Etiquettes!$C$9</f>
        <v>2015:2019:2023</v>
      </c>
      <c r="H561" s="767" t="str">
        <f>Etiquettes!$C$8</f>
        <v>France entière</v>
      </c>
      <c r="I561" s="767" t="str">
        <f>"Importations de "&amp;A561</f>
        <v>Importations de Importations</v>
      </c>
      <c r="J561" s="767" t="s">
        <v>2515</v>
      </c>
      <c r="K561" s="123" t="s">
        <v>2508</v>
      </c>
      <c r="L561" s="767" t="str" cm="1">
        <f t="array" aca="1" ref="L561" ca="1">[1]!NOM_FEUILLE('Comext - EUROSTAT'!$A$1)</f>
        <v>Comext - EUROSTAT</v>
      </c>
      <c r="M561" s="766" t="str">
        <f>Etiquettes!$H$16</f>
        <v>Volume</v>
      </c>
      <c r="N561" s="768" t="str">
        <f t="shared" si="24"/>
        <v>Importations de Importations = 0 kt (Douanes - Eurostat)</v>
      </c>
      <c r="O561" s="766" t="str">
        <f>Etiquettes!$H$20</f>
        <v>Fiable</v>
      </c>
      <c r="P561" s="766" t="str">
        <f>Etiquettes!$H$21</f>
        <v>Données collectées</v>
      </c>
      <c r="Q561" s="766" t="str">
        <f>Etiquettes!$H$22</f>
        <v>Donnée collectée (valeur du flux ou coefficient)</v>
      </c>
    </row>
    <row r="562" spans="1:17">
      <c r="A562" s="116" t="str">
        <f>Secteurs!$B$26</f>
        <v>Importations</v>
      </c>
      <c r="B562" s="899" t="str">
        <f>Produits!$B$109</f>
        <v>Autre raisin frais</v>
      </c>
      <c r="C562" s="117">
        <v>0</v>
      </c>
      <c r="E562" s="119" t="str">
        <f>Etiquettes!$C$10</f>
        <v>kt</v>
      </c>
      <c r="F562" s="767" t="str">
        <f>Etiquettes!$C$7</f>
        <v>Fruits et légumes (hors pommes de terre)</v>
      </c>
      <c r="G562" s="119" t="str">
        <f>Etiquettes!$C$9</f>
        <v>2015:2019:2023</v>
      </c>
      <c r="H562" s="767" t="str">
        <f>Etiquettes!$C$8</f>
        <v>France entière</v>
      </c>
      <c r="I562" s="767" t="str">
        <f>"Importations de "&amp;A562</f>
        <v>Importations de Importations</v>
      </c>
      <c r="J562" s="767" t="s">
        <v>2515</v>
      </c>
      <c r="K562" s="123" t="s">
        <v>2508</v>
      </c>
      <c r="L562" s="767" t="str" cm="1">
        <f t="array" aca="1" ref="L562" ca="1">[1]!NOM_FEUILLE('Comext - EUROSTAT'!$A$1)</f>
        <v>Comext - EUROSTAT</v>
      </c>
      <c r="M562" s="766" t="str">
        <f>Etiquettes!$H$16</f>
        <v>Volume</v>
      </c>
      <c r="N562" s="768" t="str">
        <f t="shared" ref="N562" si="25">_xlfn.CONCAT(I562,IF(OR(ISBLANK(C562),ISERROR(C562)),"",_xlfn.CONCAT(" = ",MROUND(C562,1)," ",E562," (",K562,")")))</f>
        <v>Importations de Importations = 0 kt (Douanes - Eurostat)</v>
      </c>
      <c r="O562" s="766" t="str">
        <f>Etiquettes!$H$20</f>
        <v>Fiable</v>
      </c>
      <c r="P562" s="766" t="str">
        <f>Etiquettes!$H$21</f>
        <v>Données collectées</v>
      </c>
      <c r="Q562" s="766" t="str">
        <f>Etiquettes!$H$22</f>
        <v>Donnée collectée (valeur du flux ou coefficient)</v>
      </c>
    </row>
    <row r="563" spans="1:17">
      <c r="A563" s="115" t="str">
        <f>Produits!$B$84</f>
        <v>Betterave potagère</v>
      </c>
      <c r="B563" s="116" t="str">
        <f>Secteurs!$B$29</f>
        <v>Exportations</v>
      </c>
      <c r="C563" s="117">
        <v>0</v>
      </c>
      <c r="E563" s="119" t="str">
        <f>Etiquettes!$C$10</f>
        <v>kt</v>
      </c>
      <c r="F563" s="767" t="str">
        <f>Etiquettes!$C$7</f>
        <v>Fruits et légumes (hors pommes de terre)</v>
      </c>
      <c r="G563" s="119" t="str">
        <f>Etiquettes!$C$9</f>
        <v>2015:2019:2023</v>
      </c>
      <c r="H563" s="767" t="str">
        <f>Etiquettes!$C$8</f>
        <v>France entière</v>
      </c>
      <c r="I563" s="767" t="str">
        <f t="shared" ref="I563:I564" si="26">"Exportations de "&amp;A563</f>
        <v>Exportations de Betterave potagère</v>
      </c>
      <c r="J563" s="767" t="s">
        <v>2515</v>
      </c>
      <c r="K563" s="123" t="s">
        <v>2508</v>
      </c>
      <c r="L563" s="767" t="str" cm="1">
        <f t="array" aca="1" ref="L563" ca="1">[1]!NOM_FEUILLE('Comext - EUROSTAT'!$A$1)</f>
        <v>Comext - EUROSTAT</v>
      </c>
      <c r="M563" s="766" t="str">
        <f>Etiquettes!$H$16</f>
        <v>Volume</v>
      </c>
      <c r="N563" s="768" t="str">
        <f t="shared" si="24"/>
        <v>Exportations de Betterave potagère = 0 kt (Douanes - Eurostat)</v>
      </c>
      <c r="O563" s="766" t="str">
        <f>Etiquettes!$H$20</f>
        <v>Fiable</v>
      </c>
      <c r="P563" s="766" t="str">
        <f>Etiquettes!$H$21</f>
        <v>Données collectées</v>
      </c>
      <c r="Q563" s="766" t="str">
        <f>Etiquettes!$H$22</f>
        <v>Donnée collectée (valeur du flux ou coefficient)</v>
      </c>
    </row>
    <row r="564" spans="1:17">
      <c r="A564" s="115" t="str">
        <f>Produits!$B$153</f>
        <v>Autre variété de cerises, n.c.a.</v>
      </c>
      <c r="B564" s="116" t="str">
        <f>Secteurs!$B$29</f>
        <v>Exportations</v>
      </c>
      <c r="C564" s="117">
        <v>0</v>
      </c>
      <c r="E564" s="119" t="str">
        <f>Etiquettes!$C$10</f>
        <v>kt</v>
      </c>
      <c r="F564" s="767" t="str">
        <f>Etiquettes!$C$7</f>
        <v>Fruits et légumes (hors pommes de terre)</v>
      </c>
      <c r="G564" s="119" t="str">
        <f>Etiquettes!$C$9</f>
        <v>2015:2019:2023</v>
      </c>
      <c r="H564" s="767" t="str">
        <f>Etiquettes!$C$8</f>
        <v>France entière</v>
      </c>
      <c r="I564" s="767" t="str">
        <f t="shared" si="26"/>
        <v>Exportations de Autre variété de cerises, n.c.a.</v>
      </c>
      <c r="J564" s="767" t="s">
        <v>2515</v>
      </c>
      <c r="K564" s="123" t="s">
        <v>2508</v>
      </c>
      <c r="L564" s="767" t="str" cm="1">
        <f t="array" aca="1" ref="L564" ca="1">[1]!NOM_FEUILLE('Comext - EUROSTAT'!$A$1)</f>
        <v>Comext - EUROSTAT</v>
      </c>
      <c r="M564" s="766" t="str">
        <f>Etiquettes!$H$16</f>
        <v>Volume</v>
      </c>
      <c r="N564" s="768" t="str">
        <f t="shared" si="24"/>
        <v>Exportations de Autre variété de cerises, n.c.a. = 0 kt (Douanes - Eurostat)</v>
      </c>
      <c r="O564" s="766" t="str">
        <f>Etiquettes!$H$20</f>
        <v>Fiable</v>
      </c>
      <c r="P564" s="766" t="str">
        <f>Etiquettes!$H$21</f>
        <v>Données collectées</v>
      </c>
      <c r="Q564" s="766" t="str">
        <f>Etiquettes!$H$22</f>
        <v>Donnée collectée (valeur du flux ou coefficient)</v>
      </c>
    </row>
    <row r="565" spans="1:17">
      <c r="A565" s="899" t="str">
        <f>Produits!$B$109</f>
        <v>Autre raisin frais</v>
      </c>
      <c r="B565" s="116" t="str">
        <f>Secteurs!$B$29</f>
        <v>Exportations</v>
      </c>
      <c r="C565" s="117">
        <v>0</v>
      </c>
      <c r="E565" s="119" t="str">
        <f>Etiquettes!$C$10</f>
        <v>kt</v>
      </c>
      <c r="F565" s="767" t="str">
        <f>Etiquettes!$C$7</f>
        <v>Fruits et légumes (hors pommes de terre)</v>
      </c>
      <c r="G565" s="119" t="str">
        <f>Etiquettes!$C$9</f>
        <v>2015:2019:2023</v>
      </c>
      <c r="H565" s="767" t="str">
        <f>Etiquettes!$C$8</f>
        <v>France entière</v>
      </c>
      <c r="I565" s="767" t="str">
        <f t="shared" ref="I565" si="27">"Exportations de "&amp;A565</f>
        <v>Exportations de Autre raisin frais</v>
      </c>
      <c r="J565" s="767" t="s">
        <v>2515</v>
      </c>
      <c r="K565" s="123" t="s">
        <v>2508</v>
      </c>
      <c r="L565" s="767" t="str" cm="1">
        <f t="array" aca="1" ref="L565" ca="1">[1]!NOM_FEUILLE('Comext - EUROSTAT'!$A$1)</f>
        <v>Comext - EUROSTAT</v>
      </c>
      <c r="M565" s="766" t="str">
        <f>Etiquettes!$H$16</f>
        <v>Volume</v>
      </c>
      <c r="N565" s="768" t="str">
        <f t="shared" ref="N565" si="28">_xlfn.CONCAT(I565,IF(OR(ISBLANK(C565),ISERROR(C565)),"",_xlfn.CONCAT(" = ",MROUND(C565,1)," ",E565," (",K565,")")))</f>
        <v>Exportations de Autre raisin frais = 0 kt (Douanes - Eurostat)</v>
      </c>
      <c r="O565" s="766" t="str">
        <f>Etiquettes!$H$20</f>
        <v>Fiable</v>
      </c>
      <c r="P565" s="766" t="str">
        <f>Etiquettes!$H$21</f>
        <v>Données collectées</v>
      </c>
      <c r="Q565" s="766" t="str">
        <f>Etiquettes!$H$22</f>
        <v>Donnée collectée (valeur du flux ou coefficient)</v>
      </c>
    </row>
  </sheetData>
  <mergeCells count="3">
    <mergeCell ref="S2:S187"/>
    <mergeCell ref="S188:S373"/>
    <mergeCell ref="S374:S559"/>
  </mergeCells>
  <pageMargins left="0.7" right="0.7" top="0.75" bottom="0.75" header="0.51180555555555496" footer="0.51180555555555496"/>
  <pageSetup paperSize="9" firstPageNumber="0"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B5819-0FDF-42C5-9DB6-90AE9DA2A1B2}">
  <dimension ref="A1:N373"/>
  <sheetViews>
    <sheetView topLeftCell="A332" workbookViewId="0">
      <selection activeCell="H134" sqref="H134:H135"/>
    </sheetView>
  </sheetViews>
  <sheetFormatPr baseColWidth="10" defaultRowHeight="14.4"/>
  <cols>
    <col min="1" max="1" width="29.21875" customWidth="1"/>
    <col min="3" max="3" width="33.77734375" customWidth="1"/>
    <col min="4" max="4" width="13.33203125" bestFit="1" customWidth="1"/>
    <col min="5" max="5" width="13.21875" bestFit="1" customWidth="1"/>
    <col min="6" max="6" width="13.33203125" bestFit="1" customWidth="1"/>
    <col min="7" max="7" width="13.21875" bestFit="1" customWidth="1"/>
    <col min="8" max="8" width="13.33203125" bestFit="1" customWidth="1"/>
    <col min="9" max="9" width="13.21875" bestFit="1" customWidth="1"/>
  </cols>
  <sheetData>
    <row r="1" spans="1:12">
      <c r="A1" s="908" t="s">
        <v>1988</v>
      </c>
      <c r="B1" s="908"/>
      <c r="C1" s="908"/>
      <c r="D1" s="908" t="s">
        <v>1991</v>
      </c>
      <c r="E1" s="908"/>
      <c r="F1" s="908"/>
      <c r="G1" s="908"/>
      <c r="H1" s="908"/>
      <c r="I1" s="908"/>
    </row>
    <row r="2" spans="1:12">
      <c r="A2" s="908" t="s">
        <v>1989</v>
      </c>
      <c r="B2" s="908"/>
      <c r="C2" s="908" t="s">
        <v>1990</v>
      </c>
      <c r="D2" s="908" t="s">
        <v>1101</v>
      </c>
      <c r="E2" s="908"/>
      <c r="F2" s="908" t="s">
        <v>1102</v>
      </c>
      <c r="G2" s="908"/>
      <c r="H2" s="908" t="s">
        <v>1103</v>
      </c>
      <c r="I2" s="908"/>
    </row>
    <row r="3" spans="1:12">
      <c r="A3" s="908"/>
      <c r="B3" s="908"/>
      <c r="C3" s="908"/>
      <c r="D3" t="s">
        <v>1265</v>
      </c>
      <c r="E3" t="s">
        <v>1266</v>
      </c>
      <c r="F3" t="s">
        <v>1265</v>
      </c>
      <c r="G3" t="s">
        <v>1266</v>
      </c>
      <c r="H3" t="s">
        <v>1265</v>
      </c>
      <c r="I3" t="s">
        <v>1266</v>
      </c>
    </row>
    <row r="4" spans="1:12" ht="14.4" customHeight="1">
      <c r="B4" s="909" t="s">
        <v>1993</v>
      </c>
      <c r="C4" t="s">
        <v>1270</v>
      </c>
      <c r="D4" s="148">
        <f>'Comext - EUROSTAT'!C13/10^4</f>
        <v>25.924337000000001</v>
      </c>
      <c r="E4" s="148">
        <f>'Comext - EUROSTAT'!D13/10^4</f>
        <v>151.439898</v>
      </c>
      <c r="F4" s="148">
        <f>'Comext - EUROSTAT'!E13/10^4</f>
        <v>41.347636999999999</v>
      </c>
      <c r="G4" s="148">
        <f>'Comext - EUROSTAT'!F13/10^4</f>
        <v>219.87982799999997</v>
      </c>
      <c r="H4" s="148">
        <f>'Comext - EUROSTAT'!G13/10^4</f>
        <v>59.793270999999997</v>
      </c>
      <c r="I4" s="148">
        <f>'Comext - EUROSTAT'!H13/10^4</f>
        <v>197.22833700000001</v>
      </c>
    </row>
    <row r="5" spans="1:12">
      <c r="B5" s="909"/>
      <c r="C5" t="s">
        <v>1272</v>
      </c>
      <c r="D5" s="148">
        <f>'Comext - EUROSTAT'!C14/10^4</f>
        <v>2.302918</v>
      </c>
      <c r="E5" s="148">
        <f>'Comext - EUROSTAT'!D14/10^4</f>
        <v>46.826603999999996</v>
      </c>
      <c r="F5" s="148">
        <f>'Comext - EUROSTAT'!E14/10^4</f>
        <v>3.9916669999999996</v>
      </c>
      <c r="G5" s="148">
        <f>'Comext - EUROSTAT'!F14/10^4</f>
        <v>96.474226000000002</v>
      </c>
      <c r="H5" s="148">
        <f>'Comext - EUROSTAT'!G14/10^4</f>
        <v>16.472009</v>
      </c>
      <c r="I5" s="148">
        <f>'Comext - EUROSTAT'!H14/10^4</f>
        <v>180.64791599999998</v>
      </c>
    </row>
    <row r="6" spans="1:12">
      <c r="B6" s="909"/>
      <c r="C6" t="s">
        <v>1274</v>
      </c>
      <c r="D6" s="148">
        <f>'Comext - EUROSTAT'!C15/10^4</f>
        <v>31.960768999999999</v>
      </c>
      <c r="E6" s="148">
        <f>'Comext - EUROSTAT'!D15/10^4</f>
        <v>49.175727000000002</v>
      </c>
      <c r="F6" s="148">
        <f>'Comext - EUROSTAT'!E15/10^4</f>
        <v>39.601653999999996</v>
      </c>
      <c r="G6" s="148">
        <f>'Comext - EUROSTAT'!F15/10^4</f>
        <v>96.735337999999999</v>
      </c>
      <c r="H6" s="148">
        <f>'Comext - EUROSTAT'!G15/10^4</f>
        <v>42.013733000000002</v>
      </c>
      <c r="I6" s="148">
        <f>'Comext - EUROSTAT'!H15/10^4</f>
        <v>105.90961899999999</v>
      </c>
    </row>
    <row r="7" spans="1:12">
      <c r="B7" s="909"/>
      <c r="C7" t="s">
        <v>1276</v>
      </c>
      <c r="D7" s="148">
        <f>'Comext - EUROSTAT'!C16/10^4</f>
        <v>322.89160400000003</v>
      </c>
      <c r="E7" s="148">
        <f>'Comext - EUROSTAT'!D16/10^4</f>
        <v>1735.4722609999999</v>
      </c>
      <c r="F7" s="148">
        <f>'Comext - EUROSTAT'!E16/10^4</f>
        <v>328.95491200000004</v>
      </c>
      <c r="G7" s="148">
        <f>'Comext - EUROSTAT'!F16/10^4</f>
        <v>1925.8868050000001</v>
      </c>
      <c r="H7" s="148">
        <f>'Comext - EUROSTAT'!G16/10^4</f>
        <v>431.93532400000004</v>
      </c>
      <c r="I7" s="148">
        <f>'Comext - EUROSTAT'!H16/10^4</f>
        <v>2411.0417899999998</v>
      </c>
    </row>
    <row r="8" spans="1:12">
      <c r="A8" t="str">
        <f>Produits!B56</f>
        <v>Tomates</v>
      </c>
      <c r="B8" s="909"/>
      <c r="C8" t="s">
        <v>1278</v>
      </c>
      <c r="D8" s="770">
        <f>'Comext - EUROSTAT'!C17/10^4</f>
        <v>543.925836</v>
      </c>
      <c r="E8" s="770">
        <f>'Comext - EUROSTAT'!D17/10^4</f>
        <v>242.91874500000003</v>
      </c>
      <c r="F8" s="770">
        <f>'Comext - EUROSTAT'!E17/10^4</f>
        <v>516.98044800000002</v>
      </c>
      <c r="G8" s="770">
        <f>'Comext - EUROSTAT'!F17/10^4</f>
        <v>235.190496</v>
      </c>
      <c r="H8" s="770">
        <f>'Comext - EUROSTAT'!G17/10^4</f>
        <v>529.80723699999999</v>
      </c>
      <c r="I8" s="770">
        <f>'Comext - EUROSTAT'!H17/10^4</f>
        <v>318.514591</v>
      </c>
    </row>
    <row r="9" spans="1:12">
      <c r="B9" s="909"/>
      <c r="C9" t="s">
        <v>1280</v>
      </c>
      <c r="D9" s="773">
        <f>'Comext - EUROSTAT'!C18/10^4</f>
        <v>3.0897080000000003</v>
      </c>
      <c r="E9" s="773">
        <f>'Comext - EUROSTAT'!D18/10^4</f>
        <v>0.78338200000000002</v>
      </c>
      <c r="F9" s="773">
        <f>'Comext - EUROSTAT'!E18/10^4</f>
        <v>3.1663429999999999</v>
      </c>
      <c r="G9" s="773">
        <f>'Comext - EUROSTAT'!F18/10^4</f>
        <v>0.14316700000000002</v>
      </c>
      <c r="H9" s="773">
        <f>'Comext - EUROSTAT'!G18/10^4</f>
        <v>4.0619059999999996</v>
      </c>
      <c r="I9" s="773">
        <f>'Comext - EUROSTAT'!H18/10^4</f>
        <v>4.0080140000000002</v>
      </c>
    </row>
    <row r="10" spans="1:12">
      <c r="A10" t="str">
        <f>Produits!B78</f>
        <v>Oignon</v>
      </c>
      <c r="B10" s="909"/>
      <c r="C10" t="s">
        <v>1282</v>
      </c>
      <c r="D10" s="770">
        <f>'Comext - EUROSTAT'!C19/10^4</f>
        <v>129.82958600000001</v>
      </c>
      <c r="E10" s="770">
        <f>'Comext - EUROSTAT'!D19/10^4</f>
        <v>91.912918000000005</v>
      </c>
      <c r="F10" s="770">
        <f>'Comext - EUROSTAT'!E19/10^4</f>
        <v>140.96955600000001</v>
      </c>
      <c r="G10" s="770">
        <f>'Comext - EUROSTAT'!F19/10^4</f>
        <v>99.045748000000003</v>
      </c>
      <c r="H10" s="770">
        <f>'Comext - EUROSTAT'!G19/10^4</f>
        <v>126.13788400000001</v>
      </c>
      <c r="I10" s="770">
        <f>'Comext - EUROSTAT'!H19/10^4</f>
        <v>95.933261000000002</v>
      </c>
    </row>
    <row r="11" spans="1:12">
      <c r="A11" t="str">
        <f>Produits!B81</f>
        <v>Echalote</v>
      </c>
      <c r="B11" s="909"/>
      <c r="C11" t="s">
        <v>1284</v>
      </c>
      <c r="D11" s="770">
        <f>'Comext - EUROSTAT'!C20/10^4</f>
        <v>3.8180379999999996</v>
      </c>
      <c r="E11" s="770">
        <f>'Comext - EUROSTAT'!D20/10^4</f>
        <v>29.131017</v>
      </c>
      <c r="F11" s="770">
        <f>'Comext - EUROSTAT'!E20/10^4</f>
        <v>2.1380029999999999</v>
      </c>
      <c r="G11" s="770">
        <f>'Comext - EUROSTAT'!F20/10^4</f>
        <v>29.173587000000001</v>
      </c>
      <c r="H11" s="770">
        <f>'Comext - EUROSTAT'!G20/10^4</f>
        <v>2.934104</v>
      </c>
      <c r="I11" s="770">
        <f>'Comext - EUROSTAT'!H20/10^4</f>
        <v>29.167664000000002</v>
      </c>
    </row>
    <row r="12" spans="1:12">
      <c r="A12" t="str">
        <f>Produits!B74</f>
        <v>Ail</v>
      </c>
      <c r="B12" s="909"/>
      <c r="C12" t="s">
        <v>1286</v>
      </c>
      <c r="D12" s="770">
        <f>'Comext - EUROSTAT'!C21/10^4</f>
        <v>26.291191999999999</v>
      </c>
      <c r="E12" s="770">
        <f>'Comext - EUROSTAT'!D21/10^4</f>
        <v>10.068522</v>
      </c>
      <c r="F12" s="770">
        <f>'Comext - EUROSTAT'!E21/10^4</f>
        <v>26.517209000000001</v>
      </c>
      <c r="G12" s="770">
        <f>'Comext - EUROSTAT'!F21/10^4</f>
        <v>10.000283</v>
      </c>
      <c r="H12" s="770">
        <f>'Comext - EUROSTAT'!G21/10^4</f>
        <v>27.500615999999997</v>
      </c>
      <c r="I12" s="770">
        <f>'Comext - EUROSTAT'!H21/10^4</f>
        <v>10.229536999999999</v>
      </c>
    </row>
    <row r="13" spans="1:12">
      <c r="A13" t="str">
        <f>Produits!B82</f>
        <v>Poireaux</v>
      </c>
      <c r="B13" s="909"/>
      <c r="C13" t="s">
        <v>1288</v>
      </c>
      <c r="D13" s="770">
        <f>'Comext - EUROSTAT'!C22/10^4</f>
        <v>23.520801000000002</v>
      </c>
      <c r="E13" s="770">
        <f>'Comext - EUROSTAT'!D22/10^4</f>
        <v>20.883374</v>
      </c>
      <c r="F13" s="770">
        <f>'Comext - EUROSTAT'!E22/10^4</f>
        <v>19.975867999999998</v>
      </c>
      <c r="G13" s="770">
        <f>'Comext - EUROSTAT'!F22/10^4</f>
        <v>16.261879</v>
      </c>
      <c r="H13" s="770">
        <f>'Comext - EUROSTAT'!G22/10^4</f>
        <v>15.073367000000001</v>
      </c>
      <c r="I13" s="770">
        <f>'Comext - EUROSTAT'!H22/10^4</f>
        <v>10.772338000000001</v>
      </c>
    </row>
    <row r="14" spans="1:12">
      <c r="A14" t="str">
        <f>Produits!B21</f>
        <v>Choux-fleurs et brocolis</v>
      </c>
      <c r="B14" s="909"/>
      <c r="C14" t="s">
        <v>1290</v>
      </c>
      <c r="D14" s="770">
        <f>'Comext - EUROSTAT'!C23/10^4</f>
        <v>50.562390999999998</v>
      </c>
      <c r="E14" s="770">
        <f>'Comext - EUROSTAT'!D23/10^4</f>
        <v>143.39453500000002</v>
      </c>
      <c r="F14" s="770">
        <f>'Comext - EUROSTAT'!E23/10^4</f>
        <v>50.551206999999998</v>
      </c>
      <c r="G14" s="770">
        <f>'Comext - EUROSTAT'!F23/10^4</f>
        <v>121.10131899999999</v>
      </c>
      <c r="H14" s="770">
        <f>646981.56/10^4</f>
        <v>64.698156000000012</v>
      </c>
      <c r="I14" s="770">
        <f>1015093.37/10^4</f>
        <v>101.509337</v>
      </c>
      <c r="J14" s="148" t="e">
        <f>'Comext - EUROSTAT'!G23/10^4</f>
        <v>#VALUE!</v>
      </c>
      <c r="K14" s="148" t="e">
        <f>'Comext - EUROSTAT'!H23/10^4</f>
        <v>#VALUE!</v>
      </c>
      <c r="L14" t="s">
        <v>2013</v>
      </c>
    </row>
    <row r="15" spans="1:12">
      <c r="A15" t="str">
        <f>Produits!B17</f>
        <v>Choux de Bruxelles</v>
      </c>
      <c r="B15" s="909"/>
      <c r="C15" t="s">
        <v>1292</v>
      </c>
      <c r="D15" s="770">
        <f>'Comext - EUROSTAT'!C24/10^4</f>
        <v>11.262024</v>
      </c>
      <c r="E15" s="770">
        <f>'Comext - EUROSTAT'!D24/10^4</f>
        <v>1.0326329999999999</v>
      </c>
      <c r="F15" s="770">
        <f>'Comext - EUROSTAT'!E24/10^4</f>
        <v>9.4981660000000012</v>
      </c>
      <c r="G15" s="770">
        <f>'Comext - EUROSTAT'!F24/10^4</f>
        <v>1.692914</v>
      </c>
      <c r="H15" s="770">
        <f>'Comext - EUROSTAT'!G24/10^4</f>
        <v>8.717350999999999</v>
      </c>
      <c r="I15" s="770">
        <f>'Comext - EUROSTAT'!H24/10^4</f>
        <v>1.7928189999999999</v>
      </c>
    </row>
    <row r="16" spans="1:12">
      <c r="A16" t="str">
        <f>Produits!B18</f>
        <v>Autres choux</v>
      </c>
      <c r="B16" s="909"/>
      <c r="C16" t="s">
        <v>1294</v>
      </c>
      <c r="D16" s="770">
        <f>'Comext - EUROSTAT'!C25/10^4</f>
        <v>24.375827999999998</v>
      </c>
      <c r="E16" s="770">
        <f>'Comext - EUROSTAT'!D25/10^4</f>
        <v>2.9625340000000002</v>
      </c>
      <c r="F16" s="770">
        <f>'Comext - EUROSTAT'!E25/10^4</f>
        <v>25.693695999999999</v>
      </c>
      <c r="G16" s="770">
        <f>'Comext - EUROSTAT'!F25/10^4</f>
        <v>4.4136660000000001</v>
      </c>
      <c r="H16" s="770">
        <f>'Comext - EUROSTAT'!G25/10^4</f>
        <v>25.918174</v>
      </c>
      <c r="I16" s="770">
        <f>'Comext - EUROSTAT'!H25/10^4</f>
        <v>1.593855</v>
      </c>
    </row>
    <row r="17" spans="1:9">
      <c r="A17" t="str">
        <f>Produits!B18</f>
        <v>Autres choux</v>
      </c>
      <c r="B17" s="909"/>
      <c r="C17" t="s">
        <v>1296</v>
      </c>
      <c r="D17" s="770">
        <f>'Comext - EUROSTAT'!C26/10^4</f>
        <v>15.621630999999999</v>
      </c>
      <c r="E17" s="770">
        <f>'Comext - EUROSTAT'!D26/10^4</f>
        <v>20.663281000000001</v>
      </c>
      <c r="F17" s="770">
        <f>'Comext - EUROSTAT'!E26/10^4</f>
        <v>15.344414000000002</v>
      </c>
      <c r="G17" s="770">
        <f>'Comext - EUROSTAT'!F26/10^4</f>
        <v>7.6908890000000003</v>
      </c>
      <c r="H17" s="770">
        <f>'Comext - EUROSTAT'!G26/10^4</f>
        <v>15.922429999999999</v>
      </c>
      <c r="I17" s="770">
        <f>'Comext - EUROSTAT'!H26/10^4</f>
        <v>7.8662149999999995</v>
      </c>
    </row>
    <row r="18" spans="1:9">
      <c r="A18" t="str">
        <f>Produits!B25</f>
        <v>Laitues pommées</v>
      </c>
      <c r="B18" s="909"/>
      <c r="C18" t="s">
        <v>1298</v>
      </c>
      <c r="D18" s="770">
        <f>'Comext - EUROSTAT'!C27/10^4</f>
        <v>39.163271000000002</v>
      </c>
      <c r="E18" s="770">
        <f>'Comext - EUROSTAT'!D27/10^4</f>
        <v>8.4011230000000001</v>
      </c>
      <c r="F18" s="770">
        <f>'Comext - EUROSTAT'!E27/10^4</f>
        <v>31.596990000000002</v>
      </c>
      <c r="G18" s="770">
        <f>'Comext - EUROSTAT'!F27/10^4</f>
        <v>8.8551289999999998</v>
      </c>
      <c r="H18" s="770">
        <f>'Comext - EUROSTAT'!G27/10^4</f>
        <v>42.192428999999997</v>
      </c>
      <c r="I18" s="770">
        <f>'Comext - EUROSTAT'!H27/10^4</f>
        <v>16.659620999999998</v>
      </c>
    </row>
    <row r="19" spans="1:9">
      <c r="A19" t="str">
        <f>Produits!B26</f>
        <v>Autres laitues</v>
      </c>
      <c r="B19" s="909"/>
      <c r="C19" t="s">
        <v>1300</v>
      </c>
      <c r="D19" s="770">
        <f>'Comext - EUROSTAT'!C28/10^4</f>
        <v>49.416342</v>
      </c>
      <c r="E19" s="770">
        <f>'Comext - EUROSTAT'!D28/10^4</f>
        <v>13.456250000000001</v>
      </c>
      <c r="F19" s="770">
        <f>'Comext - EUROSTAT'!E28/10^4</f>
        <v>55.522881999999996</v>
      </c>
      <c r="G19" s="770">
        <f>'Comext - EUROSTAT'!F28/10^4</f>
        <v>13.149512</v>
      </c>
      <c r="H19" s="770">
        <f>'Comext - EUROSTAT'!G28/10^4</f>
        <v>62.644174999999997</v>
      </c>
      <c r="I19" s="770">
        <f>'Comext - EUROSTAT'!H28/10^4</f>
        <v>11.001223</v>
      </c>
    </row>
    <row r="20" spans="1:9">
      <c r="B20" s="909"/>
      <c r="C20" t="s">
        <v>1302</v>
      </c>
      <c r="D20" s="773">
        <f>'Comext - EUROSTAT'!C29/10^4</f>
        <v>3.3704839999999998</v>
      </c>
      <c r="E20" s="773">
        <f>'Comext - EUROSTAT'!D29/10^4</f>
        <v>19.055605</v>
      </c>
      <c r="F20" s="773">
        <f>'Comext - EUROSTAT'!E29/10^4</f>
        <v>3.5193660000000002</v>
      </c>
      <c r="G20" s="773">
        <f>'Comext - EUROSTAT'!F29/10^4</f>
        <v>10.845542999999999</v>
      </c>
      <c r="H20" s="773">
        <f>'Comext - EUROSTAT'!G29/10^4</f>
        <v>2.1876139999999999</v>
      </c>
      <c r="I20" s="773">
        <f>'Comext - EUROSTAT'!H29/10^4</f>
        <v>7.7422360000000001</v>
      </c>
    </row>
    <row r="21" spans="1:9">
      <c r="A21" t="str">
        <f>Produits!B27</f>
        <v>Chicorées</v>
      </c>
      <c r="B21" s="909"/>
      <c r="C21" t="s">
        <v>1304</v>
      </c>
      <c r="D21" s="770">
        <f>'Comext - EUROSTAT'!C30/10^4</f>
        <v>38.916649999999997</v>
      </c>
      <c r="E21" s="770">
        <f>'Comext - EUROSTAT'!D30/10^4</f>
        <v>11.499495</v>
      </c>
      <c r="F21" s="770">
        <f>'Comext - EUROSTAT'!E30/10^4</f>
        <v>24.345220000000001</v>
      </c>
      <c r="G21" s="770">
        <f>'Comext - EUROSTAT'!F30/10^4</f>
        <v>8.9615639999999992</v>
      </c>
      <c r="H21" s="770">
        <f>'Comext - EUROSTAT'!G30/10^4</f>
        <v>23.694506000000001</v>
      </c>
      <c r="I21" s="770">
        <f>'Comext - EUROSTAT'!H30/10^4</f>
        <v>6.9433530000000001</v>
      </c>
    </row>
    <row r="22" spans="1:9">
      <c r="A22" t="str">
        <f>Produits!B69</f>
        <v>Carottes et navets</v>
      </c>
      <c r="B22" s="909"/>
      <c r="C22" t="s">
        <v>1306</v>
      </c>
      <c r="D22" s="770">
        <f>'Comext - EUROSTAT'!C31/10^4</f>
        <v>144.94706100000002</v>
      </c>
      <c r="E22" s="770">
        <f>'Comext - EUROSTAT'!D31/10^4</f>
        <v>110.79350600000001</v>
      </c>
      <c r="F22" s="770">
        <f>'Comext - EUROSTAT'!E31/10^4</f>
        <v>154.47386200000003</v>
      </c>
      <c r="G22" s="770">
        <f>'Comext - EUROSTAT'!F31/10^4</f>
        <v>78.77957099999999</v>
      </c>
      <c r="H22" s="770">
        <f>'Comext - EUROSTAT'!G31/10^4</f>
        <v>141.55436699999998</v>
      </c>
      <c r="I22" s="770">
        <f>'Comext - EUROSTAT'!H31/10^4</f>
        <v>57.368492000000003</v>
      </c>
    </row>
    <row r="23" spans="1:9">
      <c r="A23" t="str">
        <f>Produits!B86</f>
        <v>Céleri rave</v>
      </c>
      <c r="B23" s="909"/>
      <c r="C23" t="s">
        <v>1308</v>
      </c>
      <c r="D23" s="770">
        <f>'Comext - EUROSTAT'!C32/10^4</f>
        <v>19.797461999999999</v>
      </c>
      <c r="E23" s="770">
        <f>'Comext - EUROSTAT'!D32/10^4</f>
        <v>1.2590190000000001</v>
      </c>
      <c r="F23" s="770">
        <f>'Comext - EUROSTAT'!E32/10^4</f>
        <v>15.306535999999999</v>
      </c>
      <c r="G23" s="770">
        <f>'Comext - EUROSTAT'!F32/10^4</f>
        <v>0.51775599999999999</v>
      </c>
      <c r="H23" s="770">
        <f>'Comext - EUROSTAT'!G32/10^4</f>
        <v>15.099159</v>
      </c>
      <c r="I23" s="770">
        <f>'Comext - EUROSTAT'!H32/10^4</f>
        <v>0.40116599999999997</v>
      </c>
    </row>
    <row r="24" spans="1:9">
      <c r="B24" s="909"/>
      <c r="C24" t="s">
        <v>1310</v>
      </c>
      <c r="D24" s="773">
        <f>'Comext - EUROSTAT'!C33/10^4</f>
        <v>7.9310000000000005E-2</v>
      </c>
      <c r="E24" s="773">
        <f>'Comext - EUROSTAT'!D33/10^4</f>
        <v>1.9663999999999997E-2</v>
      </c>
      <c r="F24" s="773">
        <f>'Comext - EUROSTAT'!E33/10^4</f>
        <v>6.0219000000000009E-2</v>
      </c>
      <c r="G24" s="773">
        <f>'Comext - EUROSTAT'!F33/10^4</f>
        <v>3.8318999999999999E-2</v>
      </c>
      <c r="H24" s="773">
        <f>'Comext - EUROSTAT'!G33/10^4</f>
        <v>0.12855800000000001</v>
      </c>
      <c r="I24" s="773">
        <f>'Comext - EUROSTAT'!H33/10^4</f>
        <v>8.2191E-2</v>
      </c>
    </row>
    <row r="25" spans="1:9">
      <c r="A25" t="str">
        <f>Produits!B83</f>
        <v>Autres légumes à racine, à bulbe ou à tubercules (ne présentant pas une forte teneur en amidon ou inuline)</v>
      </c>
      <c r="B25" s="909"/>
      <c r="C25" t="s">
        <v>1312</v>
      </c>
      <c r="D25" s="770">
        <f>'Comext - EUROSTAT'!C34/10^4</f>
        <v>42.170118000000002</v>
      </c>
      <c r="E25" s="770">
        <f>'Comext - EUROSTAT'!D34/10^4</f>
        <v>16.455054000000001</v>
      </c>
      <c r="F25" s="770">
        <f>'Comext - EUROSTAT'!E34/10^4</f>
        <v>46.736491000000001</v>
      </c>
      <c r="G25" s="770">
        <f>'Comext - EUROSTAT'!F34/10^4</f>
        <v>16.568942</v>
      </c>
      <c r="H25" s="770">
        <f>'Comext - EUROSTAT'!G34/10^4</f>
        <v>41.341991</v>
      </c>
      <c r="I25" s="770">
        <f>'Comext - EUROSTAT'!H34/10^4</f>
        <v>15.744851000000001</v>
      </c>
    </row>
    <row r="26" spans="1:9">
      <c r="A26" t="str">
        <f>Produits!B51</f>
        <v>Concombres</v>
      </c>
      <c r="B26" s="909"/>
      <c r="C26" t="s">
        <v>1314</v>
      </c>
      <c r="D26" s="770">
        <f>'Comext - EUROSTAT'!C35/10^4</f>
        <v>74.963056999999992</v>
      </c>
      <c r="E26" s="770">
        <f>'Comext - EUROSTAT'!D35/10^4</f>
        <v>15.556278000000001</v>
      </c>
      <c r="F26" s="770">
        <f>'Comext - EUROSTAT'!E35/10^4</f>
        <v>71.444818999999995</v>
      </c>
      <c r="G26" s="770">
        <f>'Comext - EUROSTAT'!F35/10^4</f>
        <v>10.90291</v>
      </c>
      <c r="H26" s="770">
        <f>'Comext - EUROSTAT'!G35/10^4</f>
        <v>72.77279399999999</v>
      </c>
      <c r="I26" s="770">
        <f>'Comext - EUROSTAT'!H35/10^4</f>
        <v>13.671982</v>
      </c>
    </row>
    <row r="27" spans="1:9">
      <c r="A27" t="str">
        <f>Produits!B54</f>
        <v>Cornichons</v>
      </c>
      <c r="B27" s="909"/>
      <c r="C27" t="s">
        <v>1316</v>
      </c>
      <c r="D27" s="770">
        <f>'Comext - EUROSTAT'!C36/10^4</f>
        <v>0.60977499999999996</v>
      </c>
      <c r="E27" s="770">
        <f>'Comext - EUROSTAT'!D36/10^4</f>
        <v>7.984999999999999E-3</v>
      </c>
      <c r="F27" s="770">
        <f>'Comext - EUROSTAT'!E36/10^4</f>
        <v>1.2573110000000001</v>
      </c>
      <c r="G27" s="770">
        <f>'Comext - EUROSTAT'!F36/10^4</f>
        <v>1.8961000000000002E-2</v>
      </c>
      <c r="H27" s="770">
        <f>'Comext - EUROSTAT'!G36/10^4</f>
        <v>3.6712639999999999</v>
      </c>
      <c r="I27" s="770">
        <f>'Comext - EUROSTAT'!H36/10^4</f>
        <v>2.5899999999999999E-2</v>
      </c>
    </row>
    <row r="28" spans="1:9">
      <c r="A28" t="str">
        <f>Produits!B9</f>
        <v>Petits pois</v>
      </c>
      <c r="B28" s="909"/>
      <c r="C28" t="s">
        <v>1318</v>
      </c>
      <c r="D28" s="770">
        <f>'Comext - EUROSTAT'!C37/10^4</f>
        <v>7.4480469999999999</v>
      </c>
      <c r="E28" s="770">
        <f>'Comext - EUROSTAT'!D37/10^4</f>
        <v>63.469200999999998</v>
      </c>
      <c r="F28" s="770">
        <f>'Comext - EUROSTAT'!E37/10^4</f>
        <v>8.2445649999999997</v>
      </c>
      <c r="G28" s="770">
        <f>'Comext - EUROSTAT'!F37/10^4</f>
        <v>69.002893</v>
      </c>
      <c r="H28" s="770">
        <f>'Comext - EUROSTAT'!G37/10^4</f>
        <v>3.731376</v>
      </c>
      <c r="I28" s="770">
        <f>'Comext - EUROSTAT'!H37/10^4</f>
        <v>62.978121999999999</v>
      </c>
    </row>
    <row r="29" spans="1:9">
      <c r="A29" t="str">
        <f>Produits!B6</f>
        <v>Haricots</v>
      </c>
      <c r="B29" s="909"/>
      <c r="C29" t="s">
        <v>1320</v>
      </c>
      <c r="D29" s="770">
        <f>'Comext - EUROSTAT'!C38/10^4</f>
        <v>49.062971999999995</v>
      </c>
      <c r="E29" s="770">
        <f>'Comext - EUROSTAT'!D38/10^4</f>
        <v>82.136165000000005</v>
      </c>
      <c r="F29" s="770">
        <f>'Comext - EUROSTAT'!E38/10^4</f>
        <v>49.209703999999995</v>
      </c>
      <c r="G29" s="770">
        <f>'Comext - EUROSTAT'!F38/10^4</f>
        <v>107.85606499999999</v>
      </c>
      <c r="H29" s="770">
        <f>'Comext - EUROSTAT'!G38/10^4</f>
        <v>45.149563000000001</v>
      </c>
      <c r="I29" s="770">
        <f>'Comext - EUROSTAT'!H38/10^4</f>
        <v>114.47681599999999</v>
      </c>
    </row>
    <row r="30" spans="1:9">
      <c r="A30" t="str">
        <f>Produits!B10</f>
        <v>Autres légumes à cosse verts</v>
      </c>
      <c r="B30" s="909"/>
      <c r="C30" t="s">
        <v>1322</v>
      </c>
      <c r="D30" s="770">
        <f>'Comext - EUROSTAT'!C39/10^4</f>
        <v>2.7302049999999998</v>
      </c>
      <c r="E30" s="770">
        <f>'Comext - EUROSTAT'!D39/10^4</f>
        <v>3.2187639999999997</v>
      </c>
      <c r="F30" s="770">
        <f>'Comext - EUROSTAT'!E39/10^4</f>
        <v>5.5533019999999995</v>
      </c>
      <c r="G30" s="770">
        <f>'Comext - EUROSTAT'!F39/10^4</f>
        <v>3.5280290000000001</v>
      </c>
      <c r="H30" s="770">
        <f>'Comext - EUROSTAT'!G39/10^4</f>
        <v>2.8743300000000001</v>
      </c>
      <c r="I30" s="770">
        <f>'Comext - EUROSTAT'!H39/10^4</f>
        <v>4.8651710000000001</v>
      </c>
    </row>
    <row r="31" spans="1:9">
      <c r="A31" t="str">
        <f>Produits!B15</f>
        <v>Asperges</v>
      </c>
      <c r="B31" s="909"/>
      <c r="C31" t="s">
        <v>1324</v>
      </c>
      <c r="D31" s="770">
        <f>'Comext - EUROSTAT'!C40/10^4</f>
        <v>14.071901</v>
      </c>
      <c r="E31" s="770">
        <f>'Comext - EUROSTAT'!D40/10^4</f>
        <v>4.5385249999999999</v>
      </c>
      <c r="F31" s="770">
        <f>'Comext - EUROSTAT'!E40/10^4</f>
        <v>15.591127999999999</v>
      </c>
      <c r="G31" s="770">
        <f>'Comext - EUROSTAT'!F40/10^4</f>
        <v>4.8039069999999997</v>
      </c>
      <c r="H31" s="770">
        <f>'Comext - EUROSTAT'!G40/10^4</f>
        <v>10.135411999999999</v>
      </c>
      <c r="I31" s="770">
        <f>'Comext - EUROSTAT'!H40/10^4</f>
        <v>4.1008190000000004</v>
      </c>
    </row>
    <row r="32" spans="1:9">
      <c r="A32" t="str">
        <f>Produits!B55</f>
        <v>Aubergines</v>
      </c>
      <c r="B32" s="909"/>
      <c r="C32" t="s">
        <v>1326</v>
      </c>
      <c r="D32" s="770">
        <f>'Comext - EUROSTAT'!C41/10^4</f>
        <v>49.258029000000001</v>
      </c>
      <c r="E32" s="770">
        <f>'Comext - EUROSTAT'!D41/10^4</f>
        <v>5.9822989999999994</v>
      </c>
      <c r="F32" s="770">
        <f>'Comext - EUROSTAT'!E41/10^4</f>
        <v>52.506845999999996</v>
      </c>
      <c r="G32" s="770">
        <f>'Comext - EUROSTAT'!F41/10^4</f>
        <v>4.774591</v>
      </c>
      <c r="H32" s="770">
        <f>'Comext - EUROSTAT'!G41/10^4</f>
        <v>52.245705999999998</v>
      </c>
      <c r="I32" s="770">
        <f>'Comext - EUROSTAT'!H41/10^4</f>
        <v>18.990660000000002</v>
      </c>
    </row>
    <row r="33" spans="1:12">
      <c r="A33" t="str">
        <f>Produits!B105</f>
        <v>Céleris branches</v>
      </c>
      <c r="B33" s="909"/>
      <c r="C33" t="s">
        <v>1328</v>
      </c>
      <c r="D33" s="770">
        <f>'Comext - EUROSTAT'!C42/10^4</f>
        <v>18.516598000000002</v>
      </c>
      <c r="E33" s="770">
        <f>'Comext - EUROSTAT'!D42/10^4</f>
        <v>2.0901209999999999</v>
      </c>
      <c r="F33" s="770">
        <f>'Comext - EUROSTAT'!E42/10^4</f>
        <v>13.021464</v>
      </c>
      <c r="G33" s="770">
        <f>'Comext - EUROSTAT'!F42/10^4</f>
        <v>1.693282</v>
      </c>
      <c r="H33" s="770">
        <f>'Comext - EUROSTAT'!G42/10^4</f>
        <v>10.621525</v>
      </c>
      <c r="I33" s="770">
        <f>'Comext - EUROSTAT'!H42/10^4</f>
        <v>1.9405540000000001</v>
      </c>
    </row>
    <row r="34" spans="1:12">
      <c r="A34" t="str">
        <f>Produits!B96</f>
        <v>Champignons cultivés</v>
      </c>
      <c r="B34" s="909"/>
      <c r="C34" t="s">
        <v>1330</v>
      </c>
      <c r="D34" s="770">
        <f>'Comext - EUROSTAT'!C43/10^4</f>
        <v>22.720561</v>
      </c>
      <c r="E34" s="770">
        <f>'Comext - EUROSTAT'!D43/10^4</f>
        <v>0.49785299999999999</v>
      </c>
      <c r="F34" s="770">
        <f>'Comext - EUROSTAT'!E43/10^4</f>
        <v>25.241174999999998</v>
      </c>
      <c r="G34" s="770">
        <f>'Comext - EUROSTAT'!F43/10^4</f>
        <v>0.32280799999999998</v>
      </c>
      <c r="H34" s="770">
        <f>'Comext - EUROSTAT'!G43/10^4</f>
        <v>26.194339000000003</v>
      </c>
      <c r="I34" s="770">
        <f>'Comext - EUROSTAT'!H43/10^4</f>
        <v>0.53743999999999992</v>
      </c>
    </row>
    <row r="35" spans="1:12">
      <c r="A35" t="str">
        <f>Produits!B99</f>
        <v>Champignons non-cultivés</v>
      </c>
      <c r="B35" s="909"/>
      <c r="C35" t="s">
        <v>1334</v>
      </c>
      <c r="D35" s="770" t="e">
        <f>'Comext - EUROSTAT'!C44/10^4</f>
        <v>#VALUE!</v>
      </c>
      <c r="E35" s="770" t="e">
        <f>'Comext - EUROSTAT'!D44/10^4</f>
        <v>#VALUE!</v>
      </c>
      <c r="F35" s="770" t="e">
        <f>'Comext - EUROSTAT'!E44/10^4</f>
        <v>#VALUE!</v>
      </c>
      <c r="G35" s="770" t="e">
        <f>'Comext - EUROSTAT'!F44/10^4</f>
        <v>#VALUE!</v>
      </c>
      <c r="H35" s="770">
        <f>'Comext - EUROSTAT'!G44/10^4</f>
        <v>9.6733E-2</v>
      </c>
      <c r="I35" s="770">
        <f>'Comext - EUROSTAT'!H44/10^4</f>
        <v>8.1387000000000001E-2</v>
      </c>
      <c r="L35" t="s">
        <v>2018</v>
      </c>
    </row>
    <row r="36" spans="1:12">
      <c r="A36" t="str">
        <f>Produits!B99</f>
        <v>Champignons non-cultivés</v>
      </c>
      <c r="B36" s="909"/>
      <c r="C36" t="s">
        <v>1336</v>
      </c>
      <c r="D36" s="770" t="e">
        <f>'Comext - EUROSTAT'!C45/10^4</f>
        <v>#VALUE!</v>
      </c>
      <c r="E36" s="770" t="e">
        <f>'Comext - EUROSTAT'!D45/10^4</f>
        <v>#VALUE!</v>
      </c>
      <c r="F36" s="770" t="e">
        <f>'Comext - EUROSTAT'!E45/10^4</f>
        <v>#VALUE!</v>
      </c>
      <c r="G36" s="770" t="e">
        <f>'Comext - EUROSTAT'!F45/10^4</f>
        <v>#VALUE!</v>
      </c>
      <c r="H36" s="770">
        <f>'Comext - EUROSTAT'!G45/10^4</f>
        <v>1.234253</v>
      </c>
      <c r="I36" s="770">
        <f>'Comext - EUROSTAT'!H45/10^4</f>
        <v>0.204572</v>
      </c>
      <c r="L36" t="s">
        <v>2018</v>
      </c>
    </row>
    <row r="37" spans="1:12">
      <c r="A37" t="str">
        <f>Produits!B99</f>
        <v>Champignons non-cultivés</v>
      </c>
      <c r="B37" s="909"/>
      <c r="C37" t="s">
        <v>1338</v>
      </c>
      <c r="D37" s="770" t="e">
        <f>'Comext - EUROSTAT'!C46/10^4</f>
        <v>#VALUE!</v>
      </c>
      <c r="E37" s="770" t="e">
        <f>'Comext - EUROSTAT'!D46/10^4</f>
        <v>#VALUE!</v>
      </c>
      <c r="F37" s="770" t="e">
        <f>'Comext - EUROSTAT'!E46/10^4</f>
        <v>#VALUE!</v>
      </c>
      <c r="G37" s="770" t="e">
        <f>'Comext - EUROSTAT'!F46/10^4</f>
        <v>#VALUE!</v>
      </c>
      <c r="H37" s="770">
        <f>'Comext - EUROSTAT'!G46/10^4</f>
        <v>0.22791599999999998</v>
      </c>
      <c r="I37" s="770">
        <f>'Comext - EUROSTAT'!H46/10^4</f>
        <v>3.2974000000000003E-2</v>
      </c>
      <c r="L37" t="s">
        <v>2018</v>
      </c>
    </row>
    <row r="38" spans="1:12">
      <c r="A38" t="str">
        <f>Produits!B99</f>
        <v>Champignons non-cultivés</v>
      </c>
      <c r="B38" s="909"/>
      <c r="C38" t="s">
        <v>1340</v>
      </c>
      <c r="D38" s="770" t="e">
        <f>'Comext - EUROSTAT'!C47/10^4</f>
        <v>#VALUE!</v>
      </c>
      <c r="E38" s="770" t="e">
        <f>'Comext - EUROSTAT'!D47/10^4</f>
        <v>#VALUE!</v>
      </c>
      <c r="F38" s="770" t="e">
        <f>'Comext - EUROSTAT'!E47/10^4</f>
        <v>#VALUE!</v>
      </c>
      <c r="G38" s="770" t="e">
        <f>'Comext - EUROSTAT'!F47/10^4</f>
        <v>#VALUE!</v>
      </c>
      <c r="H38" s="770">
        <f>'Comext - EUROSTAT'!G47/10^4</f>
        <v>1.26E-4</v>
      </c>
      <c r="I38" s="770">
        <f>0.12/10^4</f>
        <v>1.2E-5</v>
      </c>
      <c r="J38" s="148" t="e">
        <f>'Comext - EUROSTAT'!H47/10^4</f>
        <v>#VALUE!</v>
      </c>
      <c r="K38" t="s">
        <v>2014</v>
      </c>
      <c r="L38" t="s">
        <v>2018</v>
      </c>
    </row>
    <row r="39" spans="1:12">
      <c r="A39" t="str">
        <f>Produits!B103</f>
        <v>Truffes</v>
      </c>
      <c r="B39" s="909"/>
      <c r="C39" t="s">
        <v>1342</v>
      </c>
      <c r="D39" s="770">
        <v>0</v>
      </c>
      <c r="E39" s="770">
        <v>0</v>
      </c>
      <c r="F39" s="770">
        <v>0</v>
      </c>
      <c r="G39" s="770">
        <v>0</v>
      </c>
      <c r="H39" s="770">
        <f>'Comext - EUROSTAT'!G48/10^4</f>
        <v>0.126388</v>
      </c>
      <c r="I39" s="770">
        <f>'Comext - EUROSTAT'!H48/10^4</f>
        <v>3.9017000000000003E-2</v>
      </c>
      <c r="L39" t="s">
        <v>2018</v>
      </c>
    </row>
    <row r="40" spans="1:12">
      <c r="A40" t="str">
        <f>Produits!B99</f>
        <v>Champignons non-cultivés</v>
      </c>
      <c r="B40" s="909"/>
      <c r="C40" t="s">
        <v>1344</v>
      </c>
      <c r="D40" s="770" t="e">
        <f>'Comext - EUROSTAT'!C49/10^4</f>
        <v>#VALUE!</v>
      </c>
      <c r="E40" s="770" t="e">
        <f>'Comext - EUROSTAT'!D49/10^4</f>
        <v>#VALUE!</v>
      </c>
      <c r="F40" s="770" t="e">
        <f>'Comext - EUROSTAT'!E49/10^4</f>
        <v>#VALUE!</v>
      </c>
      <c r="G40" s="770" t="e">
        <f>'Comext - EUROSTAT'!F49/10^4</f>
        <v>#VALUE!</v>
      </c>
      <c r="H40" s="770">
        <f>'Comext - EUROSTAT'!G49/10^4</f>
        <v>18.867426000000002</v>
      </c>
      <c r="I40" s="770">
        <f>'Comext - EUROSTAT'!H49/10^4</f>
        <v>0.67852600000000007</v>
      </c>
      <c r="L40" t="s">
        <v>2018</v>
      </c>
    </row>
    <row r="41" spans="1:12">
      <c r="A41" t="str">
        <f>Produits!B100</f>
        <v>Chanterelles</v>
      </c>
      <c r="B41" s="909"/>
      <c r="C41" t="s">
        <v>1331</v>
      </c>
      <c r="D41" s="770">
        <f>'Comext - EUROSTAT'!C50/10^4</f>
        <v>1.1247280000000002</v>
      </c>
      <c r="E41" s="770">
        <f>'Comext - EUROSTAT'!D50/10^4</f>
        <v>0.36225799999999997</v>
      </c>
      <c r="F41" s="770">
        <f>'Comext - EUROSTAT'!E50/10^4</f>
        <v>1.1605319999999999</v>
      </c>
      <c r="G41" s="770">
        <f>'Comext - EUROSTAT'!F50/10^4</f>
        <v>0.18945100000000001</v>
      </c>
      <c r="H41" s="770" t="e">
        <f>'Comext - EUROSTAT'!G50/10^4</f>
        <v>#VALUE!</v>
      </c>
      <c r="I41" s="770" t="e">
        <f>'Comext - EUROSTAT'!H50/10^4</f>
        <v>#VALUE!</v>
      </c>
      <c r="L41" t="s">
        <v>2018</v>
      </c>
    </row>
    <row r="42" spans="1:12">
      <c r="A42" t="str">
        <f>Produits!B101</f>
        <v>Cèpes</v>
      </c>
      <c r="B42" s="909"/>
      <c r="C42" t="s">
        <v>1332</v>
      </c>
      <c r="D42" s="770">
        <f>'Comext - EUROSTAT'!C51/10^4</f>
        <v>0.26469199999999998</v>
      </c>
      <c r="E42" s="770">
        <f>'Comext - EUROSTAT'!D51/10^4</f>
        <v>0.21845100000000003</v>
      </c>
      <c r="F42" s="770">
        <f>'Comext - EUROSTAT'!E51/10^4</f>
        <v>0.34986999999999996</v>
      </c>
      <c r="G42" s="770">
        <f>'Comext - EUROSTAT'!F51/10^4</f>
        <v>0.48521099999999995</v>
      </c>
      <c r="H42" s="770" t="e">
        <f>'Comext - EUROSTAT'!G51/10^4</f>
        <v>#VALUE!</v>
      </c>
      <c r="I42" s="770" t="e">
        <f>'Comext - EUROSTAT'!H51/10^4</f>
        <v>#VALUE!</v>
      </c>
      <c r="L42" t="s">
        <v>2018</v>
      </c>
    </row>
    <row r="43" spans="1:12">
      <c r="A43" t="str">
        <f>Produits!B103</f>
        <v>Truffes</v>
      </c>
      <c r="B43" s="909"/>
      <c r="C43" t="s">
        <v>1348</v>
      </c>
      <c r="D43" s="770">
        <f>'Comext - EUROSTAT'!C52/10^4</f>
        <v>5.9641999999999994E-2</v>
      </c>
      <c r="E43" s="770">
        <f>'Comext - EUROSTAT'!D52/10^4</f>
        <v>3.0626E-2</v>
      </c>
      <c r="F43" s="770">
        <f>'Comext - EUROSTAT'!E52/10^4</f>
        <v>0.12069500000000001</v>
      </c>
      <c r="G43" s="770">
        <f>'Comext - EUROSTAT'!F52/10^4</f>
        <v>5.7914999999999994E-2</v>
      </c>
      <c r="H43" s="770">
        <v>0</v>
      </c>
      <c r="I43" s="770">
        <v>0</v>
      </c>
      <c r="L43" t="s">
        <v>2018</v>
      </c>
    </row>
    <row r="44" spans="1:12">
      <c r="A44" t="str">
        <f>Produits!B102</f>
        <v>Autres champignons</v>
      </c>
      <c r="B44" s="909"/>
      <c r="C44" t="s">
        <v>1350</v>
      </c>
      <c r="D44" s="770">
        <f>'Comext - EUROSTAT'!C53/10^4</f>
        <v>20.372872000000001</v>
      </c>
      <c r="E44" s="770">
        <f>'Comext - EUROSTAT'!D53/10^4</f>
        <v>0.88305200000000006</v>
      </c>
      <c r="F44" s="770">
        <f>'Comext - EUROSTAT'!E53/10^4</f>
        <v>22.567535999999997</v>
      </c>
      <c r="G44" s="770">
        <f>'Comext - EUROSTAT'!F53/10^4</f>
        <v>0.74264399999999997</v>
      </c>
      <c r="H44" s="770" t="e">
        <f>'Comext - EUROSTAT'!G53/10^4</f>
        <v>#VALUE!</v>
      </c>
      <c r="I44" s="770" t="e">
        <f>'Comext - EUROSTAT'!H53/10^4</f>
        <v>#VALUE!</v>
      </c>
      <c r="L44" t="s">
        <v>2018</v>
      </c>
    </row>
    <row r="45" spans="1:12">
      <c r="A45" t="str">
        <f>Produits!B49</f>
        <v>Piments et poivrons verts</v>
      </c>
      <c r="B45" s="909"/>
      <c r="C45" t="s">
        <v>1352</v>
      </c>
      <c r="D45" s="770">
        <f>'Comext - EUROSTAT'!C54/10^4</f>
        <v>143.398787</v>
      </c>
      <c r="E45" s="770">
        <f>'Comext - EUROSTAT'!D54/10^4</f>
        <v>39.659257000000004</v>
      </c>
      <c r="F45" s="770">
        <f>'Comext - EUROSTAT'!E54/10^4</f>
        <v>152.23336599999999</v>
      </c>
      <c r="G45" s="770">
        <f>'Comext - EUROSTAT'!F54/10^4</f>
        <v>40.748408000000005</v>
      </c>
      <c r="H45" s="770">
        <f>'Comext - EUROSTAT'!G54/10^4</f>
        <v>166.147425</v>
      </c>
      <c r="I45" s="770">
        <f>'Comext - EUROSTAT'!H54/10^4</f>
        <v>55.546565000000001</v>
      </c>
    </row>
    <row r="46" spans="1:12">
      <c r="A46" t="str">
        <f>Produits!B49</f>
        <v>Piments et poivrons verts</v>
      </c>
      <c r="B46" s="909"/>
      <c r="C46" t="s">
        <v>1354</v>
      </c>
      <c r="D46" s="770">
        <f>'Comext - EUROSTAT'!C55/10^4</f>
        <v>3.7886000000000003E-2</v>
      </c>
      <c r="E46" s="770">
        <f>'Comext - EUROSTAT'!D55/10^4</f>
        <v>2.2205000000000003E-2</v>
      </c>
      <c r="F46" s="770">
        <f>'Comext - EUROSTAT'!E55/10^4</f>
        <v>9.2578999999999995E-2</v>
      </c>
      <c r="G46" s="770">
        <f>'Comext - EUROSTAT'!F55/10^4</f>
        <v>0.55147200000000007</v>
      </c>
      <c r="H46" s="770">
        <f>'Comext - EUROSTAT'!G55/10^4</f>
        <v>0.23363</v>
      </c>
      <c r="I46" s="770">
        <f>'Comext - EUROSTAT'!H55/10^4</f>
        <v>0.28850599999999998</v>
      </c>
    </row>
    <row r="47" spans="1:12">
      <c r="A47" t="str">
        <f>Produits!B49</f>
        <v>Piments et poivrons verts</v>
      </c>
      <c r="B47" s="909"/>
      <c r="C47" t="s">
        <v>1356</v>
      </c>
      <c r="D47" s="770">
        <f>'Comext - EUROSTAT'!C56/10^4</f>
        <v>1.0154999999999999E-2</v>
      </c>
      <c r="E47" s="770">
        <f>16.8/10^4</f>
        <v>1.6800000000000001E-3</v>
      </c>
      <c r="F47" s="770">
        <f>'Comext - EUROSTAT'!E56/10^4</f>
        <v>3.4170000000000003E-3</v>
      </c>
      <c r="G47" s="770">
        <f>'Comext - EUROSTAT'!F56/10^4</f>
        <v>9.5399999999999988E-4</v>
      </c>
      <c r="H47" s="770">
        <f>'Comext - EUROSTAT'!G56/10^4</f>
        <v>0.78409399999999996</v>
      </c>
      <c r="I47" s="770">
        <f>'Comext - EUROSTAT'!H56/10^4</f>
        <v>9.1999999999999992E-4</v>
      </c>
      <c r="J47" s="148" t="e">
        <f>'Comext - EUROSTAT'!D56/10^4</f>
        <v>#VALUE!</v>
      </c>
      <c r="K47" t="s">
        <v>2016</v>
      </c>
    </row>
    <row r="48" spans="1:12">
      <c r="A48" t="str">
        <f>Produits!B49</f>
        <v>Piments et poivrons verts</v>
      </c>
      <c r="B48" s="909"/>
      <c r="C48" t="s">
        <v>1358</v>
      </c>
      <c r="D48" s="770">
        <f>'Comext - EUROSTAT'!C57/10^4</f>
        <v>12.640293</v>
      </c>
      <c r="E48" s="770">
        <f>'Comext - EUROSTAT'!D57/10^4</f>
        <v>3.4427129999999999</v>
      </c>
      <c r="F48" s="770">
        <f>'Comext - EUROSTAT'!E57/10^4</f>
        <v>14.070325</v>
      </c>
      <c r="G48" s="770">
        <f>'Comext - EUROSTAT'!F57/10^4</f>
        <v>3.4350239999999999</v>
      </c>
      <c r="H48" s="770">
        <f>'Comext - EUROSTAT'!G57/10^4</f>
        <v>16.806446999999999</v>
      </c>
      <c r="I48" s="770">
        <f>'Comext - EUROSTAT'!H57/10^4</f>
        <v>13.127629000000001</v>
      </c>
    </row>
    <row r="49" spans="1:9">
      <c r="A49" t="str">
        <f>Produits!B30</f>
        <v>Épinards</v>
      </c>
      <c r="B49" s="909"/>
      <c r="C49" t="s">
        <v>1360</v>
      </c>
      <c r="D49" s="770">
        <f>'Comext - EUROSTAT'!C58/10^4</f>
        <v>8.4459619999999997</v>
      </c>
      <c r="E49" s="770">
        <f>'Comext - EUROSTAT'!D58/10^4</f>
        <v>4.6991719999999999</v>
      </c>
      <c r="F49" s="770">
        <f>'Comext - EUROSTAT'!E58/10^4</f>
        <v>8.6001089999999998</v>
      </c>
      <c r="G49" s="770">
        <f>'Comext - EUROSTAT'!F58/10^4</f>
        <v>10.090450000000001</v>
      </c>
      <c r="H49" s="770">
        <f>'Comext - EUROSTAT'!G58/10^4</f>
        <v>7.4907639999999995</v>
      </c>
      <c r="I49" s="770">
        <f>'Comext - EUROSTAT'!H58/10^4</f>
        <v>8.8501309999999993</v>
      </c>
    </row>
    <row r="50" spans="1:9">
      <c r="A50" t="str">
        <f>Produits!B31</f>
        <v>Artichauts</v>
      </c>
      <c r="B50" s="909"/>
      <c r="C50" t="s">
        <v>1362</v>
      </c>
      <c r="D50" s="770">
        <f>'Comext - EUROSTAT'!C59/10^4</f>
        <v>16.911351</v>
      </c>
      <c r="E50" s="770">
        <f>'Comext - EUROSTAT'!D59/10^4</f>
        <v>9.1398299999999999</v>
      </c>
      <c r="F50" s="770">
        <f>'Comext - EUROSTAT'!E59/10^4</f>
        <v>14.692484</v>
      </c>
      <c r="G50" s="770">
        <f>'Comext - EUROSTAT'!F59/10^4</f>
        <v>6.0770410000000004</v>
      </c>
      <c r="H50" s="770">
        <f>'Comext - EUROSTAT'!G59/10^4</f>
        <v>12.605108</v>
      </c>
      <c r="I50" s="770">
        <f>'Comext - EUROSTAT'!H59/10^4</f>
        <v>4.9424650000000003</v>
      </c>
    </row>
    <row r="51" spans="1:9">
      <c r="A51" t="str">
        <f>Produits!B64</f>
        <v>Courgette</v>
      </c>
      <c r="B51" s="909"/>
      <c r="C51" t="s">
        <v>1364</v>
      </c>
      <c r="D51" s="770">
        <f>'Comext - EUROSTAT'!C60/10^4</f>
        <v>129.10046699999998</v>
      </c>
      <c r="E51" s="770">
        <f>'Comext - EUROSTAT'!D60/10^4</f>
        <v>21.380575</v>
      </c>
      <c r="F51" s="770">
        <f>'Comext - EUROSTAT'!E60/10^4</f>
        <v>151.80586599999998</v>
      </c>
      <c r="G51" s="770">
        <f>'Comext - EUROSTAT'!F60/10^4</f>
        <v>25.478248000000001</v>
      </c>
      <c r="H51" s="770">
        <f>'Comext - EUROSTAT'!G60/10^4</f>
        <v>145.586153</v>
      </c>
      <c r="I51" s="770">
        <f>'Comext - EUROSTAT'!H60/10^4</f>
        <v>26.502417999999999</v>
      </c>
    </row>
    <row r="52" spans="1:9">
      <c r="A52" t="str">
        <f>Produits!B65</f>
        <v>Autres citrouilles [Courge], potirons, n.c.a.</v>
      </c>
      <c r="B52" s="909"/>
      <c r="C52" t="s">
        <v>1366</v>
      </c>
      <c r="D52" s="770">
        <f>'Comext - EUROSTAT'!C61/10^4</f>
        <v>11.181563000000001</v>
      </c>
      <c r="E52" s="770">
        <f>'Comext - EUROSTAT'!D61/10^4</f>
        <v>8.441491000000001</v>
      </c>
      <c r="F52" s="770">
        <f>'Comext - EUROSTAT'!E61/10^4</f>
        <v>14.430762</v>
      </c>
      <c r="G52" s="770">
        <f>'Comext - EUROSTAT'!F61/10^4</f>
        <v>6.3516279999999998</v>
      </c>
      <c r="H52" s="770">
        <f>'Comext - EUROSTAT'!G61/10^4</f>
        <v>12.295592999999998</v>
      </c>
      <c r="I52" s="770">
        <f>'Comext - EUROSTAT'!H61/10^4</f>
        <v>7.3092920000000001</v>
      </c>
    </row>
    <row r="53" spans="1:9">
      <c r="A53" t="str">
        <f>Produits!B33</f>
        <v>Salades</v>
      </c>
      <c r="B53" s="909"/>
      <c r="C53" t="s">
        <v>1368</v>
      </c>
      <c r="D53" s="770">
        <f>'Comext - EUROSTAT'!C62/10^4</f>
        <v>52.388234000000004</v>
      </c>
      <c r="E53" s="770">
        <f>'Comext - EUROSTAT'!D62/10^4</f>
        <v>43.625634999999996</v>
      </c>
      <c r="F53" s="770">
        <f>'Comext - EUROSTAT'!E62/10^4</f>
        <v>51.189222999999998</v>
      </c>
      <c r="G53" s="770">
        <f>'Comext - EUROSTAT'!F62/10^4</f>
        <v>44.457718</v>
      </c>
      <c r="H53" s="770">
        <f>'Comext - EUROSTAT'!G62/10^4</f>
        <v>56.228317000000004</v>
      </c>
      <c r="I53" s="770">
        <f>'Comext - EUROSTAT'!H62/10^4</f>
        <v>31.579513000000002</v>
      </c>
    </row>
    <row r="54" spans="1:9">
      <c r="A54" t="str">
        <f>Produits!B39</f>
        <v>Bettes et cardes</v>
      </c>
      <c r="B54" s="909"/>
      <c r="C54" t="s">
        <v>1370</v>
      </c>
      <c r="D54" s="770">
        <f>'Comext - EUROSTAT'!C63/10^4</f>
        <v>2.9132259999999999</v>
      </c>
      <c r="E54" s="770">
        <f>'Comext - EUROSTAT'!D63/10^4</f>
        <v>0.45278999999999997</v>
      </c>
      <c r="F54" s="770">
        <f>'Comext - EUROSTAT'!E63/10^4</f>
        <v>2.6109490000000002</v>
      </c>
      <c r="G54" s="770">
        <f>'Comext - EUROSTAT'!F63/10^4</f>
        <v>0.41295200000000004</v>
      </c>
      <c r="H54" s="770">
        <f>'Comext - EUROSTAT'!G63/10^4</f>
        <v>2.5833759999999999</v>
      </c>
      <c r="I54" s="770">
        <f>'Comext - EUROSTAT'!H63/10^4</f>
        <v>0.22445500000000002</v>
      </c>
    </row>
    <row r="55" spans="1:9">
      <c r="B55" s="909"/>
      <c r="C55" t="s">
        <v>1372</v>
      </c>
      <c r="D55" s="773">
        <f>'Comext - EUROSTAT'!C64/10^4</f>
        <v>2.1590000000000002E-2</v>
      </c>
      <c r="E55" s="773">
        <f>'Comext - EUROSTAT'!D64/10^4</f>
        <v>1.0279999999999998E-3</v>
      </c>
      <c r="F55" s="773">
        <f>'Comext - EUROSTAT'!E64/10^4</f>
        <v>1.1859E-2</v>
      </c>
      <c r="G55" s="773">
        <f>'Comext - EUROSTAT'!F64/10^4</f>
        <v>2.5469999999999998E-3</v>
      </c>
      <c r="H55" s="773">
        <f>'Comext - EUROSTAT'!G64/10^4</f>
        <v>9.4090000000000007E-3</v>
      </c>
      <c r="I55" s="773">
        <f>'Comext - EUROSTAT'!H64/10^4</f>
        <v>8.8709999999999987E-3</v>
      </c>
    </row>
    <row r="56" spans="1:9">
      <c r="A56" t="str">
        <f>Produits!B42</f>
        <v>Fenouil</v>
      </c>
      <c r="B56" s="909"/>
      <c r="C56" t="s">
        <v>1374</v>
      </c>
      <c r="D56" s="770">
        <f>'Comext - EUROSTAT'!C65/10^4</f>
        <v>23.463415999999999</v>
      </c>
      <c r="E56" s="770">
        <f>'Comext - EUROSTAT'!D65/10^4</f>
        <v>0.90949500000000005</v>
      </c>
      <c r="F56" s="770">
        <f>'Comext - EUROSTAT'!E65/10^4</f>
        <v>20.864910000000002</v>
      </c>
      <c r="G56" s="770">
        <f>'Comext - EUROSTAT'!F65/10^4</f>
        <v>0.72227799999999998</v>
      </c>
      <c r="H56" s="770">
        <f>'Comext - EUROSTAT'!G65/10^4</f>
        <v>19.63589</v>
      </c>
      <c r="I56" s="770">
        <f>'Comext - EUROSTAT'!H65/10^4</f>
        <v>0.57087700000000008</v>
      </c>
    </row>
    <row r="57" spans="1:9">
      <c r="A57" t="str">
        <f>Produits!B67</f>
        <v>Maïs doux</v>
      </c>
      <c r="B57" s="909"/>
      <c r="C57" t="s">
        <v>1376</v>
      </c>
      <c r="D57" s="770">
        <f>'Comext - EUROSTAT'!C66/10^4</f>
        <v>3.2085910000000002</v>
      </c>
      <c r="E57" s="770">
        <f>'Comext - EUROSTAT'!D66/10^4</f>
        <v>7.6631880000000008</v>
      </c>
      <c r="F57" s="770">
        <f>'Comext - EUROSTAT'!E66/10^4</f>
        <v>4.6704280000000002</v>
      </c>
      <c r="G57" s="770">
        <f>'Comext - EUROSTAT'!F66/10^4</f>
        <v>12.935966000000001</v>
      </c>
      <c r="H57" s="770">
        <f>'Comext - EUROSTAT'!G66/10^4</f>
        <v>4.2921190000000005</v>
      </c>
      <c r="I57" s="770">
        <f>'Comext - EUROSTAT'!H66/10^4</f>
        <v>16.543756999999999</v>
      </c>
    </row>
    <row r="58" spans="1:9">
      <c r="B58" s="909"/>
      <c r="C58" t="s">
        <v>1378</v>
      </c>
      <c r="D58" s="148">
        <f>'Comext - EUROSTAT'!C67/10^4</f>
        <v>44.161974000000001</v>
      </c>
      <c r="E58" s="148">
        <f>'Comext - EUROSTAT'!D67/10^4</f>
        <v>6.318587</v>
      </c>
      <c r="F58" s="148">
        <f>'Comext - EUROSTAT'!E67/10^4</f>
        <v>64.648531000000006</v>
      </c>
      <c r="G58" s="148">
        <f>'Comext - EUROSTAT'!F67/10^4</f>
        <v>5.4056120000000005</v>
      </c>
      <c r="H58" s="148">
        <f>'Comext - EUROSTAT'!G67/10^4</f>
        <v>50.043011999999997</v>
      </c>
      <c r="I58" s="148">
        <f>'Comext - EUROSTAT'!H67/10^4</f>
        <v>30.118523</v>
      </c>
    </row>
    <row r="59" spans="1:9">
      <c r="B59" s="909" t="s">
        <v>1994</v>
      </c>
      <c r="C59" t="s">
        <v>1380</v>
      </c>
      <c r="D59" s="148">
        <f>'Comext - EUROSTAT'!C68/10^4</f>
        <v>23.257490000000001</v>
      </c>
      <c r="E59" s="148">
        <f>'Comext - EUROSTAT'!D68/10^4</f>
        <v>2.6909400000000003</v>
      </c>
      <c r="F59" s="148">
        <f>'Comext - EUROSTAT'!E68/10^4</f>
        <v>19.601314000000002</v>
      </c>
      <c r="G59" s="148">
        <f>'Comext - EUROSTAT'!F68/10^4</f>
        <v>1.8888630000000002</v>
      </c>
      <c r="H59" s="148">
        <f>'Comext - EUROSTAT'!G68/10^4</f>
        <v>18.226466000000002</v>
      </c>
      <c r="I59" s="148">
        <f>'Comext - EUROSTAT'!H68/10^4</f>
        <v>4.2239699999999996</v>
      </c>
    </row>
    <row r="60" spans="1:9">
      <c r="B60" s="909"/>
      <c r="C60" t="s">
        <v>1382</v>
      </c>
      <c r="D60" s="148">
        <f>'Comext - EUROSTAT'!C69/10^4</f>
        <v>16.913394</v>
      </c>
      <c r="E60" s="148">
        <f>'Comext - EUROSTAT'!D69/10^4</f>
        <v>28.944678000000003</v>
      </c>
      <c r="F60" s="148">
        <f>'Comext - EUROSTAT'!E69/10^4</f>
        <v>24.797666</v>
      </c>
      <c r="G60" s="148">
        <f>'Comext - EUROSTAT'!F69/10^4</f>
        <v>31.512844000000001</v>
      </c>
      <c r="H60" s="148">
        <f>'Comext - EUROSTAT'!G69/10^4</f>
        <v>31.422471999999996</v>
      </c>
      <c r="I60" s="148">
        <f>'Comext - EUROSTAT'!H69/10^4</f>
        <v>34.697458000000005</v>
      </c>
    </row>
    <row r="61" spans="1:9">
      <c r="B61" s="909"/>
      <c r="C61" t="s">
        <v>1384</v>
      </c>
      <c r="D61" s="148">
        <f>'Comext - EUROSTAT'!C70/10^4</f>
        <v>32.830019</v>
      </c>
      <c r="E61" s="148">
        <f>'Comext - EUROSTAT'!D70/10^4</f>
        <v>40.522899000000002</v>
      </c>
      <c r="F61" s="148">
        <f>'Comext - EUROSTAT'!E70/10^4</f>
        <v>39.471530999999999</v>
      </c>
      <c r="G61" s="148">
        <f>'Comext - EUROSTAT'!F70/10^4</f>
        <v>42.753316999999996</v>
      </c>
      <c r="H61" s="148">
        <f>'Comext - EUROSTAT'!G70/10^4</f>
        <v>35.327791999999995</v>
      </c>
      <c r="I61" s="148">
        <f>'Comext - EUROSTAT'!H70/10^4</f>
        <v>46.167389</v>
      </c>
    </row>
    <row r="62" spans="1:9">
      <c r="B62" s="909"/>
      <c r="C62" t="s">
        <v>1386</v>
      </c>
      <c r="D62" s="148">
        <f>'Comext - EUROSTAT'!C71/10^4</f>
        <v>4.9386939999999999</v>
      </c>
      <c r="E62" s="148">
        <f>'Comext - EUROSTAT'!D71/10^4</f>
        <v>1.538232</v>
      </c>
      <c r="F62" s="148">
        <f>'Comext - EUROSTAT'!E71/10^4</f>
        <v>5.7511239999999999</v>
      </c>
      <c r="G62" s="148">
        <f>'Comext - EUROSTAT'!F71/10^4</f>
        <v>0.55021300000000006</v>
      </c>
      <c r="H62" s="148">
        <f>'Comext - EUROSTAT'!G71/10^4</f>
        <v>5.231992</v>
      </c>
      <c r="I62" s="148">
        <f>'Comext - EUROSTAT'!H71/10^4</f>
        <v>4.5452469999999998</v>
      </c>
    </row>
    <row r="63" spans="1:9">
      <c r="B63" s="909"/>
      <c r="C63" t="s">
        <v>1388</v>
      </c>
      <c r="D63" s="148">
        <f>'Comext - EUROSTAT'!C72/10^4</f>
        <v>24.064671000000001</v>
      </c>
      <c r="E63" s="148">
        <f>'Comext - EUROSTAT'!D72/10^4</f>
        <v>21.956941</v>
      </c>
      <c r="F63" s="148">
        <f>'Comext - EUROSTAT'!E72/10^4</f>
        <v>27.179257</v>
      </c>
      <c r="G63" s="148">
        <f>'Comext - EUROSTAT'!F72/10^4</f>
        <v>18.695829</v>
      </c>
      <c r="H63" s="148">
        <f>'Comext - EUROSTAT'!G72/10^4</f>
        <v>21.507501999999999</v>
      </c>
      <c r="I63" s="148">
        <f>'Comext - EUROSTAT'!H72/10^4</f>
        <v>18.956485000000001</v>
      </c>
    </row>
    <row r="64" spans="1:9">
      <c r="B64" s="909"/>
      <c r="C64" t="s">
        <v>1390</v>
      </c>
      <c r="D64" s="148">
        <f>'Comext - EUROSTAT'!C73/10^4</f>
        <v>6.2873289999999997</v>
      </c>
      <c r="E64" s="148">
        <f>'Comext - EUROSTAT'!D73/10^4</f>
        <v>21.939045</v>
      </c>
      <c r="F64" s="148">
        <f>'Comext - EUROSTAT'!E73/10^4</f>
        <v>6.0562449999999997</v>
      </c>
      <c r="G64" s="148">
        <f>'Comext - EUROSTAT'!F73/10^4</f>
        <v>30.561907000000001</v>
      </c>
      <c r="H64" s="148">
        <f>'Comext - EUROSTAT'!G73/10^4</f>
        <v>6.9540610000000003</v>
      </c>
      <c r="I64" s="148">
        <f>'Comext - EUROSTAT'!H73/10^4</f>
        <v>29.946832000000001</v>
      </c>
    </row>
    <row r="65" spans="2:11">
      <c r="B65" s="909"/>
      <c r="C65" t="s">
        <v>1392</v>
      </c>
      <c r="D65" s="148">
        <f>'Comext - EUROSTAT'!C74/10^4</f>
        <v>24.323893999999999</v>
      </c>
      <c r="E65" s="148">
        <f>'Comext - EUROSTAT'!D74/10^4</f>
        <v>1.2963629999999999</v>
      </c>
      <c r="F65" s="148">
        <f>'Comext - EUROSTAT'!E74/10^4</f>
        <v>30.710674999999998</v>
      </c>
      <c r="G65" s="148">
        <f>'Comext - EUROSTAT'!F74/10^4</f>
        <v>1.280915</v>
      </c>
      <c r="H65" s="148">
        <f>'Comext - EUROSTAT'!G74/10^4</f>
        <v>31.524046999999996</v>
      </c>
      <c r="I65" s="148">
        <f>'Comext - EUROSTAT'!H74/10^4</f>
        <v>1.081677</v>
      </c>
    </row>
    <row r="66" spans="2:11">
      <c r="B66" s="909"/>
      <c r="C66" t="s">
        <v>1394</v>
      </c>
      <c r="D66" s="148">
        <f>'Comext - EUROSTAT'!C75/10^4</f>
        <v>2.9135599999999999</v>
      </c>
      <c r="E66" s="148">
        <f>'Comext - EUROSTAT'!D75/10^4</f>
        <v>7.6079999999999995E-2</v>
      </c>
      <c r="F66" s="148">
        <f>'Comext - EUROSTAT'!E75/10^4</f>
        <v>3.7400519999999995</v>
      </c>
      <c r="G66" s="148">
        <f>'Comext - EUROSTAT'!F75/10^4</f>
        <v>0.20634499999999997</v>
      </c>
      <c r="H66" s="148">
        <f>'Comext - EUROSTAT'!G75/10^4</f>
        <v>3.5443050000000005</v>
      </c>
      <c r="I66" s="148">
        <f>'Comext - EUROSTAT'!H75/10^4</f>
        <v>0.24324999999999999</v>
      </c>
    </row>
    <row r="67" spans="2:11">
      <c r="B67" s="909"/>
      <c r="C67" t="s">
        <v>1396</v>
      </c>
      <c r="D67" s="148">
        <f>'Comext - EUROSTAT'!C76/10^4</f>
        <v>5.5110060000000001</v>
      </c>
      <c r="E67" s="148">
        <f>'Comext - EUROSTAT'!D76/10^4</f>
        <v>4.3227070000000003</v>
      </c>
      <c r="F67" s="148">
        <f>'Comext - EUROSTAT'!E76/10^4</f>
        <v>6.5373679999999998</v>
      </c>
      <c r="G67" s="148">
        <f>'Comext - EUROSTAT'!F76/10^4</f>
        <v>3.6281699999999999</v>
      </c>
      <c r="H67" s="148">
        <f>'Comext - EUROSTAT'!G76/10^4</f>
        <v>5.6891759999999998</v>
      </c>
      <c r="I67" s="148">
        <f>'Comext - EUROSTAT'!H76/10^4</f>
        <v>0.89752600000000005</v>
      </c>
    </row>
    <row r="68" spans="2:11">
      <c r="B68" s="909"/>
      <c r="C68" t="s">
        <v>1398</v>
      </c>
      <c r="D68" s="148">
        <f>'Comext - EUROSTAT'!C77/10^4</f>
        <v>18.635082999999998</v>
      </c>
      <c r="E68" s="148">
        <f>'Comext - EUROSTAT'!D77/10^4</f>
        <v>2.7266340000000002</v>
      </c>
      <c r="F68" s="148">
        <f>'Comext - EUROSTAT'!E77/10^4</f>
        <v>18.950756999999999</v>
      </c>
      <c r="G68" s="148">
        <f>'Comext - EUROSTAT'!F77/10^4</f>
        <v>1.8025249999999999</v>
      </c>
      <c r="H68" s="148">
        <f>'Comext - EUROSTAT'!G77/10^4</f>
        <v>17.511672000000001</v>
      </c>
      <c r="I68" s="148">
        <f>'Comext - EUROSTAT'!H77/10^4</f>
        <v>1.5128330000000001</v>
      </c>
    </row>
    <row r="69" spans="2:11">
      <c r="B69" s="909"/>
      <c r="C69" t="s">
        <v>1400</v>
      </c>
      <c r="D69" s="148">
        <f>'Comext - EUROSTAT'!C78/10^4</f>
        <v>19.850304999999999</v>
      </c>
      <c r="E69" s="148">
        <f>'Comext - EUROSTAT'!D78/10^4</f>
        <v>0.540219</v>
      </c>
      <c r="F69" s="148">
        <f>'Comext - EUROSTAT'!E78/10^4</f>
        <v>18.858539999999998</v>
      </c>
      <c r="G69" s="148">
        <f>'Comext - EUROSTAT'!F78/10^4</f>
        <v>0.24100199999999999</v>
      </c>
      <c r="H69" s="148">
        <f>'Comext - EUROSTAT'!G78/10^4</f>
        <v>19.920290999999999</v>
      </c>
      <c r="I69" s="148">
        <f>'Comext - EUROSTAT'!H78/10^4</f>
        <v>11.666502000000001</v>
      </c>
    </row>
    <row r="70" spans="2:11">
      <c r="B70" s="909"/>
      <c r="C70" t="s">
        <v>1402</v>
      </c>
      <c r="D70" s="148">
        <f>'Comext - EUROSTAT'!C79/10^4</f>
        <v>2.7331810000000001</v>
      </c>
      <c r="E70" s="148">
        <f>'Comext - EUROSTAT'!D79/10^4</f>
        <v>0.36246999999999996</v>
      </c>
      <c r="F70" s="148">
        <f>'Comext - EUROSTAT'!E79/10^4</f>
        <v>3.5724199999999997</v>
      </c>
      <c r="G70" s="148">
        <f>'Comext - EUROSTAT'!F79/10^4</f>
        <v>0.30848200000000003</v>
      </c>
      <c r="H70" s="148">
        <f>'Comext - EUROSTAT'!G79/10^4</f>
        <v>2.6997469999999999</v>
      </c>
      <c r="I70" s="148">
        <f>'Comext - EUROSTAT'!H79/10^4</f>
        <v>0.29136300000000004</v>
      </c>
    </row>
    <row r="71" spans="2:11">
      <c r="B71" s="909"/>
      <c r="C71" t="s">
        <v>1404</v>
      </c>
      <c r="D71" s="148">
        <f>'Comext - EUROSTAT'!C80/10^4</f>
        <v>1.839939</v>
      </c>
      <c r="E71" s="148">
        <f>'Comext - EUROSTAT'!D80/10^4</f>
        <v>0.371369</v>
      </c>
      <c r="F71" s="148">
        <f>'Comext - EUROSTAT'!E80/10^4</f>
        <v>1.7456770000000001</v>
      </c>
      <c r="G71" s="148">
        <f>'Comext - EUROSTAT'!F80/10^4</f>
        <v>0.262598</v>
      </c>
      <c r="H71" s="148">
        <f>'Comext - EUROSTAT'!G80/10^4</f>
        <v>1.6511009999999999</v>
      </c>
      <c r="I71" s="148">
        <f>'Comext - EUROSTAT'!H80/10^4</f>
        <v>0.31859799999999999</v>
      </c>
    </row>
    <row r="72" spans="2:11">
      <c r="B72" s="909"/>
      <c r="C72" t="s">
        <v>1406</v>
      </c>
      <c r="D72" s="148">
        <f>'Comext - EUROSTAT'!C81/10^4</f>
        <v>240.40199799999999</v>
      </c>
      <c r="E72" s="148">
        <f>'Comext - EUROSTAT'!D81/10^4</f>
        <v>69.595513999999994</v>
      </c>
      <c r="F72" s="148">
        <f>'Comext - EUROSTAT'!E81/10^4</f>
        <v>260.45007299999997</v>
      </c>
      <c r="G72" s="148">
        <f>'Comext - EUROSTAT'!F81/10^4</f>
        <v>86.151606999999998</v>
      </c>
      <c r="H72" s="148">
        <f>'Comext - EUROSTAT'!G81/10^4</f>
        <v>216.97781400000002</v>
      </c>
      <c r="I72" s="148">
        <f>'Comext - EUROSTAT'!H81/10^4</f>
        <v>80.08008199999999</v>
      </c>
    </row>
    <row r="73" spans="2:11">
      <c r="B73" s="909"/>
      <c r="C73" t="s">
        <v>1408</v>
      </c>
      <c r="D73" s="148">
        <f>'Comext - EUROSTAT'!C82/10^4</f>
        <v>72.535893000000002</v>
      </c>
      <c r="E73" s="148">
        <f>'Comext - EUROSTAT'!D82/10^4</f>
        <v>20.212182000000002</v>
      </c>
      <c r="F73" s="148">
        <f>'Comext - EUROSTAT'!E82/10^4</f>
        <v>72.759380000000007</v>
      </c>
      <c r="G73" s="148">
        <f>'Comext - EUROSTAT'!F82/10^4</f>
        <v>30.491415000000003</v>
      </c>
      <c r="H73" s="148">
        <f>'Comext - EUROSTAT'!G82/10^4</f>
        <v>56.037559999999999</v>
      </c>
      <c r="I73" s="148">
        <f>'Comext - EUROSTAT'!H82/10^4</f>
        <v>28.044140000000002</v>
      </c>
      <c r="K73" s="149"/>
    </row>
    <row r="74" spans="2:11">
      <c r="B74" s="909" t="s">
        <v>1995</v>
      </c>
      <c r="C74" t="s">
        <v>1410</v>
      </c>
      <c r="D74" s="148">
        <f>'Comext - EUROSTAT'!C83/10^4</f>
        <v>18.984379999999998</v>
      </c>
      <c r="E74" s="148">
        <f>'Comext - EUROSTAT'!D83/10^4</f>
        <v>7.2658E-2</v>
      </c>
      <c r="F74" s="148">
        <f>'Comext - EUROSTAT'!E83/10^4</f>
        <v>18.226573000000002</v>
      </c>
      <c r="G74" s="148">
        <f>'Comext - EUROSTAT'!F83/10^4</f>
        <v>0.20921700000000001</v>
      </c>
      <c r="H74" s="148">
        <f>'Comext - EUROSTAT'!G83/10^4</f>
        <v>20.842185000000001</v>
      </c>
      <c r="I74" s="148">
        <f>'Comext - EUROSTAT'!H83/10^4</f>
        <v>8.7329999999999994E-3</v>
      </c>
    </row>
    <row r="75" spans="2:11">
      <c r="B75" s="909"/>
      <c r="C75" t="s">
        <v>1412</v>
      </c>
      <c r="D75" s="148">
        <f>'Comext - EUROSTAT'!C84/10^4</f>
        <v>0.17713800000000002</v>
      </c>
      <c r="E75" s="148">
        <f>'Comext - EUROSTAT'!D84/10^4</f>
        <v>3.8982000000000003E-2</v>
      </c>
      <c r="F75" s="148">
        <f>'Comext - EUROSTAT'!E84/10^4</f>
        <v>1.015047</v>
      </c>
      <c r="G75" s="148">
        <f>'Comext - EUROSTAT'!F84/10^4</f>
        <v>1.1839999999999999E-3</v>
      </c>
      <c r="H75" s="148">
        <f>'Comext - EUROSTAT'!G84/10^4</f>
        <v>0.25068400000000002</v>
      </c>
      <c r="I75" s="148">
        <f>'Comext - EUROSTAT'!H84/10^4</f>
        <v>6.0944000000000005E-2</v>
      </c>
    </row>
    <row r="76" spans="2:11">
      <c r="B76" s="909"/>
      <c r="C76" t="s">
        <v>1414</v>
      </c>
      <c r="D76" s="148">
        <f>'Comext - EUROSTAT'!C85/10^4</f>
        <v>1.6799299999999999</v>
      </c>
      <c r="E76" s="148">
        <f>'Comext - EUROSTAT'!D85/10^4</f>
        <v>8.7136000000000005E-2</v>
      </c>
      <c r="F76" s="148">
        <f>'Comext - EUROSTAT'!E85/10^4</f>
        <v>1.3506879999999999</v>
      </c>
      <c r="G76" s="148">
        <f>'Comext - EUROSTAT'!F85/10^4</f>
        <v>1.0657E-2</v>
      </c>
      <c r="H76" s="148">
        <f>'Comext - EUROSTAT'!G85/10^4</f>
        <v>0.95816000000000001</v>
      </c>
      <c r="I76" s="148">
        <f>'Comext - EUROSTAT'!H85/10^4</f>
        <v>3.9857999999999998E-2</v>
      </c>
    </row>
    <row r="77" spans="2:11">
      <c r="B77" s="909"/>
      <c r="C77" t="s">
        <v>1416</v>
      </c>
      <c r="D77" s="148">
        <f>'Comext - EUROSTAT'!C86/10^4</f>
        <v>0.49039499999999997</v>
      </c>
      <c r="E77" s="148">
        <f>'Comext - EUROSTAT'!D86/10^4</f>
        <v>3.8920000000000001E-3</v>
      </c>
      <c r="F77" s="148">
        <f>'Comext - EUROSTAT'!E86/10^4</f>
        <v>0.55930800000000003</v>
      </c>
      <c r="G77" s="148">
        <f>'Comext - EUROSTAT'!F86/10^4</f>
        <v>9.6410000000000003E-3</v>
      </c>
      <c r="H77" s="148">
        <f>'Comext - EUROSTAT'!G86/10^4</f>
        <v>0.43203500000000006</v>
      </c>
      <c r="I77" s="148">
        <f>'Comext - EUROSTAT'!H86/10^4</f>
        <v>1.3587999999999999E-2</v>
      </c>
    </row>
    <row r="78" spans="2:11">
      <c r="B78" s="909"/>
      <c r="C78" t="s">
        <v>1418</v>
      </c>
      <c r="D78" s="148">
        <f>'Comext - EUROSTAT'!C87/10^4</f>
        <v>3.2060000000000001E-3</v>
      </c>
      <c r="E78" s="148">
        <f>'Comext - EUROSTAT'!D87/10^4</f>
        <v>3.8090000000000003E-3</v>
      </c>
      <c r="F78" s="148">
        <f>'Comext - EUROSTAT'!E87/10^4</f>
        <v>3.5E-4</v>
      </c>
      <c r="G78" s="148">
        <f>'Comext - EUROSTAT'!F87/10^4</f>
        <v>2.7857E-2</v>
      </c>
      <c r="H78" s="148">
        <f>'Comext - EUROSTAT'!G87/10^4</f>
        <v>3.8695E-2</v>
      </c>
      <c r="I78" s="148">
        <f>'Comext - EUROSTAT'!H87/10^4</f>
        <v>2.7039999999999998E-3</v>
      </c>
    </row>
    <row r="79" spans="2:11">
      <c r="B79" s="909"/>
      <c r="C79" t="s">
        <v>1420</v>
      </c>
      <c r="D79" s="148">
        <f>'Comext - EUROSTAT'!C88/10^4</f>
        <v>2.2782749999999998</v>
      </c>
      <c r="E79" s="148">
        <f>'Comext - EUROSTAT'!D88/10^4</f>
        <v>4.0197000000000004E-2</v>
      </c>
      <c r="F79" s="148">
        <f>'Comext - EUROSTAT'!E88/10^4</f>
        <v>3.6070570000000002</v>
      </c>
      <c r="G79" s="148">
        <f>'Comext - EUROSTAT'!F88/10^4</f>
        <v>9.1953999999999994E-2</v>
      </c>
      <c r="H79" s="148">
        <f>'Comext - EUROSTAT'!G88/10^4</f>
        <v>2.5436139999999998</v>
      </c>
      <c r="I79" s="148">
        <f>'Comext - EUROSTAT'!H88/10^4</f>
        <v>6.8083000000000005E-2</v>
      </c>
    </row>
    <row r="80" spans="2:11">
      <c r="B80" s="909"/>
      <c r="C80" t="s">
        <v>1422</v>
      </c>
      <c r="D80" s="148">
        <f>'Comext - EUROSTAT'!C89/10^4</f>
        <v>0.55702499999999999</v>
      </c>
      <c r="E80" s="148">
        <f>'Comext - EUROSTAT'!D89/10^4</f>
        <v>1.668E-3</v>
      </c>
      <c r="F80" s="148">
        <f>'Comext - EUROSTAT'!E89/10^4</f>
        <v>0.41156499999999996</v>
      </c>
      <c r="G80" s="148">
        <f>'Comext - EUROSTAT'!F89/10^4</f>
        <v>1.1480000000000001E-3</v>
      </c>
      <c r="H80" s="148">
        <f>'Comext - EUROSTAT'!G89/10^4</f>
        <v>0.54362299999999997</v>
      </c>
      <c r="I80" s="148">
        <f>'Comext - EUROSTAT'!H89/10^4</f>
        <v>4.2399999999999998E-3</v>
      </c>
    </row>
    <row r="81" spans="1:14">
      <c r="B81" s="909"/>
      <c r="C81" t="s">
        <v>1424</v>
      </c>
      <c r="D81" s="148">
        <f>'Comext - EUROSTAT'!C90/10^4</f>
        <v>0.78493599999999997</v>
      </c>
      <c r="E81" s="148">
        <f>'Comext - EUROSTAT'!D90/10^4</f>
        <v>2.4421000000000002E-2</v>
      </c>
      <c r="F81" s="148">
        <f>'Comext - EUROSTAT'!E90/10^4</f>
        <v>1.385583</v>
      </c>
      <c r="G81" s="148">
        <f>'Comext - EUROSTAT'!F90/10^4</f>
        <v>7.9550000000000003E-3</v>
      </c>
      <c r="H81" s="148">
        <f>'Comext - EUROSTAT'!G90/10^4</f>
        <v>2.062662</v>
      </c>
      <c r="I81" s="148">
        <f>'Comext - EUROSTAT'!H90/10^4</f>
        <v>0.28426000000000001</v>
      </c>
    </row>
    <row r="82" spans="1:14">
      <c r="B82" s="909"/>
      <c r="C82" t="s">
        <v>1426</v>
      </c>
      <c r="D82" s="148">
        <f>'Comext - EUROSTAT'!C91/10^4</f>
        <v>0.143153</v>
      </c>
      <c r="E82" s="148">
        <f>'Comext - EUROSTAT'!D91/10^4</f>
        <v>0.11353800000000001</v>
      </c>
      <c r="F82" s="148">
        <f>'Comext - EUROSTAT'!E91/10^4</f>
        <v>0.203404</v>
      </c>
      <c r="G82" s="148">
        <f>'Comext - EUROSTAT'!F91/10^4</f>
        <v>0.17472799999999999</v>
      </c>
      <c r="H82" s="148">
        <f>'Comext - EUROSTAT'!G91/10^4</f>
        <v>9.8975999999999995E-2</v>
      </c>
      <c r="I82" s="148">
        <f>'Comext - EUROSTAT'!H91/10^4</f>
        <v>0.21249099999999999</v>
      </c>
    </row>
    <row r="83" spans="1:14">
      <c r="B83" s="909" t="s">
        <v>1996</v>
      </c>
      <c r="C83" t="s">
        <v>1143</v>
      </c>
      <c r="D83" s="148">
        <f>'Comext - EUROSTAT'!C92/10^4</f>
        <v>4.3630769999999997</v>
      </c>
      <c r="E83" s="148">
        <f>'Comext - EUROSTAT'!D92/10^4</f>
        <v>8.6306740000000008</v>
      </c>
      <c r="F83" s="148">
        <f>'Comext - EUROSTAT'!E92/10^4</f>
        <v>3.9436199999999997</v>
      </c>
      <c r="G83" s="148">
        <f>'Comext - EUROSTAT'!F92/10^4</f>
        <v>6.4143410000000003</v>
      </c>
      <c r="H83" s="148">
        <f>'Comext - EUROSTAT'!G92/10^4</f>
        <v>3.3150379999999999</v>
      </c>
      <c r="I83" s="148">
        <f>'Comext - EUROSTAT'!H92/10^4</f>
        <v>5.7581449999999998</v>
      </c>
    </row>
    <row r="84" spans="1:14">
      <c r="B84" s="909"/>
      <c r="C84" t="s">
        <v>1430</v>
      </c>
      <c r="D84" s="148">
        <f>'Comext - EUROSTAT'!C93/10^4</f>
        <v>7.9818E-2</v>
      </c>
      <c r="E84" s="148">
        <f>'Comext - EUROSTAT'!D93/10^4</f>
        <v>0.20911799999999997</v>
      </c>
      <c r="F84" s="148">
        <f>'Comext - EUROSTAT'!E93/10^4</f>
        <v>8.7252999999999997E-2</v>
      </c>
      <c r="G84" s="148">
        <f>'Comext - EUROSTAT'!F93/10^4</f>
        <v>0.173788</v>
      </c>
      <c r="H84" s="148">
        <f>'Comext - EUROSTAT'!G93/10^4</f>
        <v>0.11854000000000001</v>
      </c>
      <c r="I84" s="148">
        <f>'Comext - EUROSTAT'!H93/10^4</f>
        <v>0.12014100000000001</v>
      </c>
    </row>
    <row r="85" spans="1:14">
      <c r="B85" s="909"/>
      <c r="C85" t="s">
        <v>1432</v>
      </c>
      <c r="D85" s="148">
        <f>'Comext - EUROSTAT'!C94/10^4</f>
        <v>4.4156000000000001E-2</v>
      </c>
      <c r="E85" s="148">
        <f>'Comext - EUROSTAT'!D94/10^4</f>
        <v>4.1289999999999999E-3</v>
      </c>
      <c r="F85" s="148">
        <f>'Comext - EUROSTAT'!E94/10^4</f>
        <v>3.2057000000000002E-2</v>
      </c>
      <c r="G85" s="148">
        <f>'Comext - EUROSTAT'!F94/10^4</f>
        <v>1.186E-3</v>
      </c>
      <c r="H85" s="148">
        <f>'Comext - EUROSTAT'!G94/10^4</f>
        <v>3.0325999999999999E-2</v>
      </c>
      <c r="I85" s="148">
        <f>'Comext - EUROSTAT'!H94/10^4</f>
        <v>2.2699999999999999E-4</v>
      </c>
    </row>
    <row r="86" spans="1:14">
      <c r="B86" s="909"/>
      <c r="C86" t="s">
        <v>1434</v>
      </c>
      <c r="D86">
        <v>0</v>
      </c>
      <c r="E86">
        <v>0</v>
      </c>
      <c r="F86">
        <v>0</v>
      </c>
      <c r="G86">
        <v>0</v>
      </c>
      <c r="H86" s="148">
        <f>'Comext - EUROSTAT'!G95/10^4</f>
        <v>6.8112999999999993E-2</v>
      </c>
      <c r="I86" s="148">
        <f>'Comext - EUROSTAT'!H95/10^4</f>
        <v>1.6567999999999999E-2</v>
      </c>
      <c r="J86" s="148" t="e">
        <f>'Comext - EUROSTAT'!C95/10^4</f>
        <v>#VALUE!</v>
      </c>
      <c r="K86" s="148" t="e">
        <f>'Comext - EUROSTAT'!D95/10^4</f>
        <v>#VALUE!</v>
      </c>
      <c r="L86" s="148" t="e">
        <f>'Comext - EUROSTAT'!E95/10^4</f>
        <v>#VALUE!</v>
      </c>
      <c r="M86" s="148" t="e">
        <f>'Comext - EUROSTAT'!F95/10^4</f>
        <v>#VALUE!</v>
      </c>
      <c r="N86" t="s">
        <v>2015</v>
      </c>
    </row>
    <row r="87" spans="1:14">
      <c r="B87" s="909"/>
      <c r="C87" t="s">
        <v>1436</v>
      </c>
      <c r="D87" s="148">
        <f>'Comext - EUROSTAT'!C96/10^4</f>
        <v>1.1470479999999998</v>
      </c>
      <c r="E87" s="148">
        <f>'Comext - EUROSTAT'!D96/10^4</f>
        <v>0.509328</v>
      </c>
      <c r="F87" s="148">
        <f>'Comext - EUROSTAT'!E96/10^4</f>
        <v>1.378101</v>
      </c>
      <c r="G87" s="148">
        <f>'Comext - EUROSTAT'!F96/10^4</f>
        <v>0.59250100000000006</v>
      </c>
      <c r="H87" s="148">
        <f>'Comext - EUROSTAT'!G96/10^4</f>
        <v>1.0635430000000001</v>
      </c>
      <c r="I87" s="148">
        <f>'Comext - EUROSTAT'!H96/10^4</f>
        <v>0.62608599999999992</v>
      </c>
    </row>
    <row r="88" spans="1:14">
      <c r="B88" s="909"/>
      <c r="C88" t="s">
        <v>1427</v>
      </c>
      <c r="D88" s="148">
        <f>'Comext - EUROSTAT'!C97/10^4</f>
        <v>1.8818729999999999</v>
      </c>
      <c r="E88" s="148">
        <f>'Comext - EUROSTAT'!D97/10^4</f>
        <v>3.4812999999999997E-2</v>
      </c>
      <c r="F88" s="148">
        <f>'Comext - EUROSTAT'!E97/10^4</f>
        <v>1.55094</v>
      </c>
      <c r="G88" s="148">
        <f>'Comext - EUROSTAT'!F97/10^4</f>
        <v>0.35552099999999998</v>
      </c>
      <c r="H88" s="148">
        <f>'Comext - EUROSTAT'!G97/10^4</f>
        <v>1.2016089999999999</v>
      </c>
      <c r="I88" s="148">
        <f>'Comext - EUROSTAT'!H97/10^4</f>
        <v>0.18540200000000001</v>
      </c>
    </row>
    <row r="89" spans="1:14">
      <c r="B89" s="909"/>
      <c r="C89" t="s">
        <v>1439</v>
      </c>
      <c r="D89" s="148">
        <f>'Comext - EUROSTAT'!C98/10^4</f>
        <v>0.8243370000000001</v>
      </c>
      <c r="E89" s="148">
        <f>'Comext - EUROSTAT'!D98/10^4</f>
        <v>0.93354500000000007</v>
      </c>
      <c r="F89" s="148">
        <f>'Comext - EUROSTAT'!E98/10^4</f>
        <v>0.27202300000000001</v>
      </c>
      <c r="G89" s="148">
        <f>'Comext - EUROSTAT'!F98/10^4</f>
        <v>0.40966400000000003</v>
      </c>
      <c r="H89" s="148">
        <f>'Comext - EUROSTAT'!G98/10^4</f>
        <v>0.50949200000000006</v>
      </c>
      <c r="I89" s="148">
        <f>'Comext - EUROSTAT'!H98/10^4</f>
        <v>0.66800500000000007</v>
      </c>
    </row>
    <row r="90" spans="1:14">
      <c r="B90" s="909"/>
      <c r="C90" t="s">
        <v>1441</v>
      </c>
      <c r="D90" s="148">
        <f>'Comext - EUROSTAT'!C99/10^4</f>
        <v>0.16586900000000002</v>
      </c>
      <c r="E90" s="148">
        <f>'Comext - EUROSTAT'!D99/10^4</f>
        <v>0.32408300000000001</v>
      </c>
      <c r="F90" s="148">
        <f>'Comext - EUROSTAT'!E99/10^4</f>
        <v>0.24964800000000001</v>
      </c>
      <c r="G90" s="148">
        <f>'Comext - EUROSTAT'!F99/10^4</f>
        <v>2.6648000000000002E-2</v>
      </c>
      <c r="H90" s="148">
        <f>'Comext - EUROSTAT'!G99/10^4</f>
        <v>0.68113599999999996</v>
      </c>
      <c r="I90" s="148">
        <f>'Comext - EUROSTAT'!H99/10^4</f>
        <v>1.7736000000000002E-2</v>
      </c>
    </row>
    <row r="91" spans="1:14">
      <c r="B91" s="909"/>
      <c r="C91" t="s">
        <v>1443</v>
      </c>
      <c r="D91" s="148">
        <f>'Comext - EUROSTAT'!C100/10^4</f>
        <v>3.162563</v>
      </c>
      <c r="E91" s="148">
        <f>'Comext - EUROSTAT'!D100/10^4</f>
        <v>0.48462200000000005</v>
      </c>
      <c r="F91" s="148">
        <f>'Comext - EUROSTAT'!E100/10^4</f>
        <v>1.9345400000000001</v>
      </c>
      <c r="G91" s="148">
        <f>'Comext - EUROSTAT'!F100/10^4</f>
        <v>0.21854000000000001</v>
      </c>
      <c r="H91" s="148">
        <f>'Comext - EUROSTAT'!G100/10^4</f>
        <v>1.7758240000000001</v>
      </c>
      <c r="I91" s="148">
        <f>'Comext - EUROSTAT'!H100/10^4</f>
        <v>0.20801799999999998</v>
      </c>
    </row>
    <row r="92" spans="1:14">
      <c r="B92" s="909"/>
      <c r="C92" t="s">
        <v>1445</v>
      </c>
      <c r="D92" s="148">
        <f>'Comext - EUROSTAT'!C101/10^4</f>
        <v>1.8141450000000001</v>
      </c>
      <c r="E92" s="148">
        <f>'Comext - EUROSTAT'!D101/10^4</f>
        <v>1.1318540000000001</v>
      </c>
      <c r="F92" s="148">
        <f>'Comext - EUROSTAT'!E101/10^4</f>
        <v>4.2886040000000003</v>
      </c>
      <c r="G92" s="148">
        <f>'Comext - EUROSTAT'!F101/10^4</f>
        <v>1.2617020000000001</v>
      </c>
      <c r="H92" s="148">
        <f>'Comext - EUROSTAT'!G101/10^4</f>
        <v>1.1508610000000001</v>
      </c>
      <c r="I92" s="148">
        <f>'Comext - EUROSTAT'!H101/10^4</f>
        <v>0.64016400000000007</v>
      </c>
    </row>
    <row r="93" spans="1:14">
      <c r="B93" s="909"/>
      <c r="C93" t="s">
        <v>1447</v>
      </c>
      <c r="D93" s="148">
        <f>'Comext - EUROSTAT'!C102/10^4</f>
        <v>8.270111</v>
      </c>
      <c r="E93" s="148">
        <f>'Comext - EUROSTAT'!D102/10^4</f>
        <v>3.3619239999999997</v>
      </c>
      <c r="F93" s="148">
        <f>'Comext - EUROSTAT'!E102/10^4</f>
        <v>9.7337939999999996</v>
      </c>
      <c r="G93" s="148">
        <f>'Comext - EUROSTAT'!F102/10^4</f>
        <v>3.4597099999999998</v>
      </c>
      <c r="H93" s="148">
        <f>'Comext - EUROSTAT'!G102/10^4</f>
        <v>10.443474999999999</v>
      </c>
      <c r="I93" s="148">
        <f>'Comext - EUROSTAT'!H102/10^4</f>
        <v>3.4273559999999996</v>
      </c>
    </row>
    <row r="94" spans="1:14">
      <c r="A94" t="str">
        <f>Produits!B90</f>
        <v>Manioc</v>
      </c>
      <c r="B94" s="909" t="s">
        <v>1997</v>
      </c>
      <c r="C94" t="s">
        <v>1449</v>
      </c>
      <c r="D94" s="770">
        <f>'Comext - EUROSTAT'!C103/10^4</f>
        <v>4.4358910000000007</v>
      </c>
      <c r="E94" s="770">
        <f>'Comext - EUROSTAT'!D103/10^4</f>
        <v>0.29783899999999996</v>
      </c>
      <c r="F94" s="770">
        <f>'Comext - EUROSTAT'!E103/10^4</f>
        <v>7.9283839999999994</v>
      </c>
      <c r="G94" s="770">
        <f>'Comext - EUROSTAT'!F103/10^4</f>
        <v>0.165105</v>
      </c>
      <c r="H94" s="770">
        <f>'Comext - EUROSTAT'!G103/10^4</f>
        <v>9.5068110000000008</v>
      </c>
      <c r="I94" s="770">
        <f>'Comext - EUROSTAT'!H103/10^4</f>
        <v>1.207937</v>
      </c>
    </row>
    <row r="95" spans="1:14">
      <c r="A95" t="str">
        <f>Produits!B89</f>
        <v>Patates douces</v>
      </c>
      <c r="B95" s="909"/>
      <c r="C95" t="s">
        <v>1451</v>
      </c>
      <c r="D95" s="770">
        <f>'Comext - EUROSTAT'!C104/10^4</f>
        <v>19.773670000000003</v>
      </c>
      <c r="E95" s="770">
        <f>'Comext - EUROSTAT'!D104/10^4</f>
        <v>2.517258</v>
      </c>
      <c r="F95" s="770">
        <f>'Comext - EUROSTAT'!E104/10^4</f>
        <v>49.770967999999996</v>
      </c>
      <c r="G95" s="770">
        <f>'Comext - EUROSTAT'!F104/10^4</f>
        <v>1.9003319999999999</v>
      </c>
      <c r="H95" s="770">
        <f>'Comext - EUROSTAT'!G104/10^4</f>
        <v>62.325474</v>
      </c>
      <c r="I95" s="770">
        <f>'Comext - EUROSTAT'!H104/10^4</f>
        <v>4.1278319999999997</v>
      </c>
    </row>
    <row r="96" spans="1:14">
      <c r="A96" t="str">
        <f>Produits!B89</f>
        <v>Patates douces</v>
      </c>
      <c r="B96" s="909"/>
      <c r="C96" t="s">
        <v>1453</v>
      </c>
      <c r="D96" s="770">
        <f>'Comext - EUROSTAT'!C105/10^4</f>
        <v>0.60281400000000007</v>
      </c>
      <c r="E96" s="770">
        <f>'Comext - EUROSTAT'!D105/10^4</f>
        <v>0.818546</v>
      </c>
      <c r="F96" s="770">
        <f>'Comext - EUROSTAT'!E105/10^4</f>
        <v>4.6580709999999996</v>
      </c>
      <c r="G96" s="770">
        <f>'Comext - EUROSTAT'!F105/10^4</f>
        <v>1.341316</v>
      </c>
      <c r="H96" s="770">
        <f>'Comext - EUROSTAT'!G105/10^4</f>
        <v>4.4259529999999998</v>
      </c>
      <c r="I96" s="770">
        <f>'Comext - EUROSTAT'!H105/10^4</f>
        <v>0.82064300000000001</v>
      </c>
    </row>
    <row r="97" spans="1:11">
      <c r="A97" t="str">
        <f>Produits!B93</f>
        <v>Igname</v>
      </c>
      <c r="B97" s="909"/>
      <c r="C97" t="s">
        <v>1455</v>
      </c>
      <c r="D97" s="770">
        <f>'Comext - EUROSTAT'!C106/10^4</f>
        <v>4.1131489999999999</v>
      </c>
      <c r="E97" s="770">
        <f>'Comext - EUROSTAT'!D106/10^4</f>
        <v>0.32577</v>
      </c>
      <c r="F97" s="770">
        <f>'Comext - EUROSTAT'!E106/10^4</f>
        <v>4.0807410000000006</v>
      </c>
      <c r="G97" s="770">
        <f>'Comext - EUROSTAT'!F106/10^4</f>
        <v>0.121125</v>
      </c>
      <c r="H97" s="770">
        <f>'Comext - EUROSTAT'!G106/10^4</f>
        <v>5.9955169999999995</v>
      </c>
      <c r="I97" s="770">
        <f>'Comext - EUROSTAT'!H106/10^4</f>
        <v>0.52902499999999997</v>
      </c>
    </row>
    <row r="98" spans="1:11">
      <c r="A98" t="str">
        <f>Produits!B91</f>
        <v>Colocases</v>
      </c>
      <c r="B98" s="909"/>
      <c r="C98" t="s">
        <v>1457</v>
      </c>
      <c r="D98" s="770">
        <f>'Comext - EUROSTAT'!C107/10^4</f>
        <v>1.433935</v>
      </c>
      <c r="E98" s="770">
        <f>'Comext - EUROSTAT'!D107/10^4</f>
        <v>1.0400000000000001E-3</v>
      </c>
      <c r="F98" s="770">
        <f>'Comext - EUROSTAT'!E107/10^4</f>
        <v>1.591855</v>
      </c>
      <c r="G98" s="770">
        <f>'Comext - EUROSTAT'!F107/10^4</f>
        <v>2.1869E-2</v>
      </c>
      <c r="H98" s="770">
        <f>'Comext - EUROSTAT'!G107/10^4</f>
        <v>1.79731</v>
      </c>
      <c r="I98" s="770">
        <f>'Comext - EUROSTAT'!H107/10^4</f>
        <v>4.3075999999999996E-2</v>
      </c>
    </row>
    <row r="99" spans="1:11">
      <c r="A99" t="str">
        <f>Produits!B94</f>
        <v>Autres tubercules, n.c.a.</v>
      </c>
      <c r="B99" s="909"/>
      <c r="C99" t="s">
        <v>1459</v>
      </c>
      <c r="D99" s="770">
        <f>'Comext - EUROSTAT'!C108/10^4</f>
        <v>7.9672000000000007E-2</v>
      </c>
      <c r="E99" s="770">
        <f>11.38/10^4</f>
        <v>1.1380000000000001E-3</v>
      </c>
      <c r="F99" s="770">
        <f>'Comext - EUROSTAT'!E108/10^4</f>
        <v>4.9005E-2</v>
      </c>
      <c r="G99" s="770">
        <f>'Comext - EUROSTAT'!F108/10^4</f>
        <v>4.0000000000000003E-5</v>
      </c>
      <c r="H99" s="770">
        <f>'Comext - EUROSTAT'!G108/10^4</f>
        <v>0.224054</v>
      </c>
      <c r="I99" s="770">
        <f>'Comext - EUROSTAT'!H108/10^4</f>
        <v>1.4999999999999999E-4</v>
      </c>
      <c r="J99" s="148" t="e">
        <f>'Comext - EUROSTAT'!D108/10^4</f>
        <v>#VALUE!</v>
      </c>
      <c r="K99" t="s">
        <v>2016</v>
      </c>
    </row>
    <row r="100" spans="1:11">
      <c r="A100" t="str">
        <f>Produits!B94</f>
        <v>Autres tubercules, n.c.a.</v>
      </c>
      <c r="B100" s="909"/>
      <c r="C100" t="s">
        <v>1461</v>
      </c>
      <c r="D100" s="770">
        <f>'Comext - EUROSTAT'!C109/10^4</f>
        <v>1.1387750000000001</v>
      </c>
      <c r="E100" s="770">
        <f>'Comext - EUROSTAT'!D109/10^4</f>
        <v>8.780700000000001E-2</v>
      </c>
      <c r="F100" s="770">
        <f>'Comext - EUROSTAT'!E109/10^4</f>
        <v>0.49968500000000005</v>
      </c>
      <c r="G100" s="770">
        <f>'Comext - EUROSTAT'!F109/10^4</f>
        <v>0.23816199999999998</v>
      </c>
      <c r="H100" s="770">
        <f>'Comext - EUROSTAT'!G109/10^4</f>
        <v>0.69300499999999998</v>
      </c>
      <c r="I100" s="770">
        <f>'Comext - EUROSTAT'!H109/10^4</f>
        <v>0.35743400000000003</v>
      </c>
    </row>
    <row r="101" spans="1:11">
      <c r="A101" t="str">
        <f>Produits!B94</f>
        <v>Autres tubercules, n.c.a.</v>
      </c>
      <c r="B101" s="909"/>
      <c r="C101" t="s">
        <v>1463</v>
      </c>
      <c r="D101" s="770">
        <f>'Comext - EUROSTAT'!C110/10^4</f>
        <v>2.0543099999999996</v>
      </c>
      <c r="E101" s="770">
        <f>'Comext - EUROSTAT'!D110/10^4</f>
        <v>1.8772900000000001</v>
      </c>
      <c r="F101" s="770">
        <f>'Comext - EUROSTAT'!E110/10^4</f>
        <v>2.5466340000000001</v>
      </c>
      <c r="G101" s="770">
        <f>'Comext - EUROSTAT'!F110/10^4</f>
        <v>2.4871630000000002</v>
      </c>
      <c r="H101" s="770">
        <f>'Comext - EUROSTAT'!G110/10^4</f>
        <v>1.249066</v>
      </c>
      <c r="I101" s="770">
        <f>'Comext - EUROSTAT'!H110/10^4</f>
        <v>2.311223</v>
      </c>
    </row>
    <row r="102" spans="1:11">
      <c r="A102" t="str">
        <f>Produits!B192</f>
        <v>Noix de coco</v>
      </c>
      <c r="B102" s="909" t="s">
        <v>1998</v>
      </c>
      <c r="C102" t="s">
        <v>1465</v>
      </c>
      <c r="D102" s="770">
        <f>'Comext - EUROSTAT'!C111/10^4</f>
        <v>9.1126050000000003</v>
      </c>
      <c r="E102" s="770">
        <f>'Comext - EUROSTAT'!D111/10^4</f>
        <v>1.5226850000000001</v>
      </c>
      <c r="F102" s="770">
        <f>'Comext - EUROSTAT'!E111/10^4</f>
        <v>8.4029000000000007</v>
      </c>
      <c r="G102" s="770">
        <f>'Comext - EUROSTAT'!F111/10^4</f>
        <v>1.7177480000000001</v>
      </c>
      <c r="H102" s="770">
        <f>'Comext - EUROSTAT'!G111/10^4</f>
        <v>7.3758109999999997</v>
      </c>
      <c r="I102" s="770">
        <f>'Comext - EUROSTAT'!H111/10^4</f>
        <v>2.0051709999999998</v>
      </c>
    </row>
    <row r="103" spans="1:11">
      <c r="A103" t="str">
        <f>Produits!B192</f>
        <v>Noix de coco</v>
      </c>
      <c r="B103" s="909"/>
      <c r="C103" t="s">
        <v>1467</v>
      </c>
      <c r="D103" s="770">
        <f>'Comext - EUROSTAT'!C112/10^4</f>
        <v>0.77274600000000004</v>
      </c>
      <c r="E103" s="770">
        <f>'Comext - EUROSTAT'!D112/10^4</f>
        <v>5.0720000000000001E-3</v>
      </c>
      <c r="F103" s="770">
        <f>'Comext - EUROSTAT'!E112/10^4</f>
        <v>1.9746419999999998</v>
      </c>
      <c r="G103" s="770">
        <f>'Comext - EUROSTAT'!F112/10^4</f>
        <v>3.1049E-2</v>
      </c>
      <c r="H103" s="770">
        <f>'Comext - EUROSTAT'!G112/10^4</f>
        <v>1.7696769999999999</v>
      </c>
      <c r="I103" s="770">
        <f>'Comext - EUROSTAT'!H112/10^4</f>
        <v>0.159471</v>
      </c>
    </row>
    <row r="104" spans="1:11">
      <c r="A104" t="str">
        <f>Produits!B192</f>
        <v>Noix de coco</v>
      </c>
      <c r="B104" s="909"/>
      <c r="C104" t="s">
        <v>1469</v>
      </c>
      <c r="D104" s="770">
        <f>'Comext - EUROSTAT'!C113/10^4</f>
        <v>3.177324</v>
      </c>
      <c r="E104" s="770">
        <f>'Comext - EUROSTAT'!D113/10^4</f>
        <v>1.3877969999999999</v>
      </c>
      <c r="F104" s="770">
        <f>'Comext - EUROSTAT'!E113/10^4</f>
        <v>3.4625249999999999</v>
      </c>
      <c r="G104" s="770">
        <f>'Comext - EUROSTAT'!F113/10^4</f>
        <v>2.024467</v>
      </c>
      <c r="H104" s="770">
        <f>'Comext - EUROSTAT'!G113/10^4</f>
        <v>2.5904990000000003</v>
      </c>
      <c r="I104" s="770">
        <f>'Comext - EUROSTAT'!H113/10^4</f>
        <v>0.56636300000000006</v>
      </c>
    </row>
    <row r="105" spans="1:11">
      <c r="A105" t="str">
        <f>Produits!B184</f>
        <v>Noix du Brésil</v>
      </c>
      <c r="B105" s="909"/>
      <c r="C105" t="s">
        <v>1471</v>
      </c>
      <c r="D105" s="770">
        <f>'Comext - EUROSTAT'!C114/10^4</f>
        <v>0.12648199999999998</v>
      </c>
      <c r="E105" s="770">
        <f>'Comext - EUROSTAT'!D114/10^4</f>
        <v>1.227E-3</v>
      </c>
      <c r="F105" s="770">
        <f>'Comext - EUROSTAT'!E114/10^4</f>
        <v>4.3936000000000003E-2</v>
      </c>
      <c r="G105" s="770">
        <f>'Comext - EUROSTAT'!F114/10^4</f>
        <v>8.8200000000000008E-4</v>
      </c>
      <c r="H105" s="770">
        <f>'Comext - EUROSTAT'!G114/10^4</f>
        <v>0.51015500000000003</v>
      </c>
      <c r="I105" s="770">
        <f>'Comext - EUROSTAT'!H114/10^4</f>
        <v>3.6299999999999999E-4</v>
      </c>
    </row>
    <row r="106" spans="1:11">
      <c r="A106" t="str">
        <f>Produits!B184</f>
        <v>Noix du Brésil</v>
      </c>
      <c r="B106" s="909"/>
      <c r="C106" t="s">
        <v>1473</v>
      </c>
      <c r="D106" s="770">
        <f>'Comext - EUROSTAT'!C115/10^4</f>
        <v>0.75644100000000003</v>
      </c>
      <c r="E106" s="770">
        <f>'Comext - EUROSTAT'!D115/10^4</f>
        <v>8.5852999999999999E-2</v>
      </c>
      <c r="F106" s="770">
        <f>'Comext - EUROSTAT'!E115/10^4</f>
        <v>1.582608</v>
      </c>
      <c r="G106" s="770">
        <f>'Comext - EUROSTAT'!F115/10^4</f>
        <v>4.4555999999999998E-2</v>
      </c>
      <c r="H106" s="770">
        <f>'Comext - EUROSTAT'!G115/10^4</f>
        <v>0.96955200000000008</v>
      </c>
      <c r="I106" s="770">
        <f>'Comext - EUROSTAT'!H115/10^4</f>
        <v>0.10226499999999999</v>
      </c>
    </row>
    <row r="107" spans="1:11">
      <c r="A107" t="str">
        <f>Produits!B185</f>
        <v>Noix de cajou</v>
      </c>
      <c r="B107" s="909"/>
      <c r="C107" t="s">
        <v>1475</v>
      </c>
      <c r="D107" s="770">
        <f>'Comext - EUROSTAT'!C116/10^4</f>
        <v>4.9859000000000001E-2</v>
      </c>
      <c r="E107" s="770">
        <f>'Comext - EUROSTAT'!D116/10^4</f>
        <v>1.0119999999999999E-3</v>
      </c>
      <c r="F107" s="770">
        <f>'Comext - EUROSTAT'!E116/10^4</f>
        <v>1.5741999999999999E-2</v>
      </c>
      <c r="G107" s="770">
        <f>'Comext - EUROSTAT'!F116/10^4</f>
        <v>2.4084000000000001E-2</v>
      </c>
      <c r="H107" s="770">
        <f>'Comext - EUROSTAT'!G116/10^4</f>
        <v>1.7940999999999999E-2</v>
      </c>
      <c r="I107" s="770">
        <f>'Comext - EUROSTAT'!H116/10^4</f>
        <v>1.0067E-2</v>
      </c>
    </row>
    <row r="108" spans="1:11">
      <c r="A108" t="str">
        <f>Produits!B185</f>
        <v>Noix de cajou</v>
      </c>
      <c r="B108" s="909"/>
      <c r="C108" t="s">
        <v>1477</v>
      </c>
      <c r="D108" s="770">
        <f>'Comext - EUROSTAT'!C117/10^4</f>
        <v>10.69763</v>
      </c>
      <c r="E108" s="770">
        <f>'Comext - EUROSTAT'!D117/10^4</f>
        <v>0.22292600000000001</v>
      </c>
      <c r="F108" s="770">
        <f>'Comext - EUROSTAT'!E117/10^4</f>
        <v>12.351853999999999</v>
      </c>
      <c r="G108" s="770">
        <f>'Comext - EUROSTAT'!F117/10^4</f>
        <v>0.198963</v>
      </c>
      <c r="H108" s="770">
        <f>'Comext - EUROSTAT'!G117/10^4</f>
        <v>17.695533999999999</v>
      </c>
      <c r="I108" s="770">
        <f>'Comext - EUROSTAT'!H117/10^4</f>
        <v>0.58667999999999998</v>
      </c>
    </row>
    <row r="109" spans="1:11">
      <c r="A109" t="str">
        <f>Produits!B178</f>
        <v>Amandes</v>
      </c>
      <c r="B109" s="909"/>
      <c r="C109" t="s">
        <v>1479</v>
      </c>
      <c r="D109" s="770">
        <f>'Comext - EUROSTAT'!C118/10^4</f>
        <v>0.141321</v>
      </c>
      <c r="E109" s="770">
        <f>'Comext - EUROSTAT'!D118/10^4</f>
        <v>1.616E-3</v>
      </c>
      <c r="F109" s="770">
        <f>'Comext - EUROSTAT'!E118/10^4</f>
        <v>7.3192999999999994E-2</v>
      </c>
      <c r="G109" s="770">
        <f>'Comext - EUROSTAT'!F118/10^4</f>
        <v>2.248E-3</v>
      </c>
      <c r="H109" s="770">
        <f>'Comext - EUROSTAT'!G118/10^4</f>
        <v>7.7155000000000001E-2</v>
      </c>
      <c r="I109" s="770">
        <f>'Comext - EUROSTAT'!H118/10^4</f>
        <v>3.2229999999999997E-3</v>
      </c>
    </row>
    <row r="110" spans="1:11">
      <c r="A110" t="str">
        <f>Produits!B178</f>
        <v>Amandes</v>
      </c>
      <c r="B110" s="909"/>
      <c r="C110" t="s">
        <v>1481</v>
      </c>
      <c r="D110" s="770">
        <f>'Comext - EUROSTAT'!C119/10^4</f>
        <v>0.89692499999999997</v>
      </c>
      <c r="E110" s="770">
        <f>'Comext - EUROSTAT'!D119/10^4</f>
        <v>9.3709000000000001E-2</v>
      </c>
      <c r="F110" s="770">
        <f>'Comext - EUROSTAT'!E119/10^4</f>
        <v>0.77216200000000002</v>
      </c>
      <c r="G110" s="770">
        <f>'Comext - EUROSTAT'!F119/10^4</f>
        <v>4.8017999999999998E-2</v>
      </c>
      <c r="H110" s="770">
        <f>'Comext - EUROSTAT'!G119/10^4</f>
        <v>1.175562</v>
      </c>
      <c r="I110" s="770">
        <f>'Comext - EUROSTAT'!H119/10^4</f>
        <v>6.0153999999999999E-2</v>
      </c>
    </row>
    <row r="111" spans="1:11">
      <c r="A111" t="str">
        <f>Produits!B178</f>
        <v>Amandes</v>
      </c>
      <c r="B111" s="909"/>
      <c r="C111" t="s">
        <v>1483</v>
      </c>
      <c r="D111" s="770">
        <f>'Comext - EUROSTAT'!C120/10^4</f>
        <v>0.64172899999999999</v>
      </c>
      <c r="E111" s="770">
        <f>'Comext - EUROSTAT'!D120/10^4</f>
        <v>8.4122000000000002E-2</v>
      </c>
      <c r="F111" s="770">
        <f>'Comext - EUROSTAT'!E120/10^4</f>
        <v>0.29248200000000002</v>
      </c>
      <c r="G111" s="770">
        <f>'Comext - EUROSTAT'!F120/10^4</f>
        <v>3.4810000000000002E-3</v>
      </c>
      <c r="H111" s="770">
        <f>'Comext - EUROSTAT'!G120/10^4</f>
        <v>0.319575</v>
      </c>
      <c r="I111" s="770">
        <f>'Comext - EUROSTAT'!H120/10^4</f>
        <v>6.6820000000000004E-2</v>
      </c>
    </row>
    <row r="112" spans="1:11">
      <c r="A112" t="str">
        <f>Produits!B178</f>
        <v>Amandes</v>
      </c>
      <c r="B112" s="909"/>
      <c r="C112" t="s">
        <v>1485</v>
      </c>
      <c r="D112" s="770">
        <f>'Comext - EUROSTAT'!C121/10^4</f>
        <v>34.206899</v>
      </c>
      <c r="E112" s="770">
        <f>'Comext - EUROSTAT'!D121/10^4</f>
        <v>1.7488900000000001</v>
      </c>
      <c r="F112" s="770">
        <f>'Comext - EUROSTAT'!E121/10^4</f>
        <v>42.696207000000001</v>
      </c>
      <c r="G112" s="770">
        <f>'Comext - EUROSTAT'!F121/10^4</f>
        <v>2.0851069999999998</v>
      </c>
      <c r="H112" s="770">
        <f>'Comext - EUROSTAT'!G121/10^4</f>
        <v>42.046244000000002</v>
      </c>
      <c r="I112" s="770">
        <f>'Comext - EUROSTAT'!H121/10^4</f>
        <v>2.5613959999999998</v>
      </c>
    </row>
    <row r="113" spans="1:14">
      <c r="A113" t="str">
        <f>Produits!B180</f>
        <v>Noisettes</v>
      </c>
      <c r="B113" s="909"/>
      <c r="C113" t="s">
        <v>1487</v>
      </c>
      <c r="D113" s="770">
        <f>'Comext - EUROSTAT'!C122/10^4</f>
        <v>0.61895</v>
      </c>
      <c r="E113" s="770">
        <f>'Comext - EUROSTAT'!D122/10^4</f>
        <v>2.580409</v>
      </c>
      <c r="F113" s="770">
        <f>'Comext - EUROSTAT'!E122/10^4</f>
        <v>0.403339</v>
      </c>
      <c r="G113" s="770">
        <f>'Comext - EUROSTAT'!F122/10^4</f>
        <v>3.630633</v>
      </c>
      <c r="H113" s="770">
        <f>'Comext - EUROSTAT'!G122/10^4</f>
        <v>0.43873100000000004</v>
      </c>
      <c r="I113" s="770">
        <f>'Comext - EUROSTAT'!H122/10^4</f>
        <v>3.8933940000000002</v>
      </c>
    </row>
    <row r="114" spans="1:14">
      <c r="A114" t="str">
        <f>Produits!B180</f>
        <v>Noisettes</v>
      </c>
      <c r="B114" s="909"/>
      <c r="C114" t="s">
        <v>1489</v>
      </c>
      <c r="D114" s="770">
        <f>'Comext - EUROSTAT'!C123/10^4</f>
        <v>19.887588000000001</v>
      </c>
      <c r="E114" s="770">
        <f>'Comext - EUROSTAT'!D123/10^4</f>
        <v>0.54790099999999997</v>
      </c>
      <c r="F114" s="770">
        <f>'Comext - EUROSTAT'!E123/10^4</f>
        <v>23.289917000000003</v>
      </c>
      <c r="G114" s="770">
        <f>'Comext - EUROSTAT'!F123/10^4</f>
        <v>0.58748999999999996</v>
      </c>
      <c r="H114" s="770">
        <f>'Comext - EUROSTAT'!G123/10^4</f>
        <v>23.159051999999999</v>
      </c>
      <c r="I114" s="770">
        <f>'Comext - EUROSTAT'!H123/10^4</f>
        <v>0.53786800000000001</v>
      </c>
    </row>
    <row r="115" spans="1:14">
      <c r="A115" t="str">
        <f>Produits!B182</f>
        <v>Noix</v>
      </c>
      <c r="B115" s="909"/>
      <c r="C115" t="s">
        <v>1491</v>
      </c>
      <c r="D115" s="770">
        <f>'Comext - EUROSTAT'!C124/10^4</f>
        <v>0.35153299999999998</v>
      </c>
      <c r="E115" s="770">
        <f>'Comext - EUROSTAT'!D124/10^4</f>
        <v>24.934845000000003</v>
      </c>
      <c r="F115" s="770">
        <f>'Comext - EUROSTAT'!E124/10^4</f>
        <v>0.208893</v>
      </c>
      <c r="G115" s="770">
        <f>'Comext - EUROSTAT'!F124/10^4</f>
        <v>25.396459</v>
      </c>
      <c r="H115" s="770">
        <f>'Comext - EUROSTAT'!G124/10^4</f>
        <v>0.159853</v>
      </c>
      <c r="I115" s="770">
        <f>'Comext - EUROSTAT'!H124/10^4</f>
        <v>24.316198</v>
      </c>
    </row>
    <row r="116" spans="1:14">
      <c r="A116" t="str">
        <f>Produits!B182</f>
        <v>Noix</v>
      </c>
      <c r="B116" s="909"/>
      <c r="C116" t="s">
        <v>1493</v>
      </c>
      <c r="D116" s="770">
        <f>'Comext - EUROSTAT'!C125/10^4</f>
        <v>9.7391839999999998</v>
      </c>
      <c r="E116" s="770">
        <f>'Comext - EUROSTAT'!D125/10^4</f>
        <v>3.2233369999999999</v>
      </c>
      <c r="F116" s="770">
        <f>'Comext - EUROSTAT'!E125/10^4</f>
        <v>11.972598</v>
      </c>
      <c r="G116" s="770">
        <f>'Comext - EUROSTAT'!F125/10^4</f>
        <v>3.2578459999999998</v>
      </c>
      <c r="H116" s="770">
        <f>'Comext - EUROSTAT'!G125/10^4</f>
        <v>9.1730539999999987</v>
      </c>
      <c r="I116" s="770">
        <f>'Comext - EUROSTAT'!H125/10^4</f>
        <v>3.0063779999999998</v>
      </c>
    </row>
    <row r="117" spans="1:14">
      <c r="A117" t="str">
        <f>Produits!B179</f>
        <v>Châtaignes et marrons</v>
      </c>
      <c r="B117" s="909"/>
      <c r="C117" t="s">
        <v>1495</v>
      </c>
      <c r="D117" s="770">
        <f>'Comext - EUROSTAT'!C126/10^4</f>
        <v>9.2641240000000007</v>
      </c>
      <c r="E117" s="770">
        <f>'Comext - EUROSTAT'!D126/10^4</f>
        <v>3.004804</v>
      </c>
      <c r="F117" s="770">
        <f>'Comext - EUROSTAT'!E126/10^4</f>
        <v>6.1421029999999996</v>
      </c>
      <c r="G117" s="770">
        <f>'Comext - EUROSTAT'!F126/10^4</f>
        <v>1.880295</v>
      </c>
      <c r="H117" s="770">
        <f>'Comext - EUROSTAT'!G126/10^4</f>
        <v>4.484108</v>
      </c>
      <c r="I117" s="770">
        <f>'Comext - EUROSTAT'!H126/10^4</f>
        <v>3.0966110000000002</v>
      </c>
    </row>
    <row r="118" spans="1:14">
      <c r="A118" t="str">
        <f>Produits!B179</f>
        <v>Châtaignes et marrons</v>
      </c>
      <c r="B118" s="909"/>
      <c r="C118" t="s">
        <v>1497</v>
      </c>
      <c r="D118" s="770">
        <f>'Comext - EUROSTAT'!C127/10^4</f>
        <v>2.2765629999999999</v>
      </c>
      <c r="E118" s="770">
        <f>'Comext - EUROSTAT'!D127/10^4</f>
        <v>1.037863</v>
      </c>
      <c r="F118" s="770">
        <f>'Comext - EUROSTAT'!E127/10^4</f>
        <v>2.7606109999999999</v>
      </c>
      <c r="G118" s="770">
        <f>'Comext - EUROSTAT'!F127/10^4</f>
        <v>0.64573800000000003</v>
      </c>
      <c r="H118" s="770">
        <f>'Comext - EUROSTAT'!G127/10^4</f>
        <v>1.7199490000000002</v>
      </c>
      <c r="I118" s="770">
        <f>'Comext - EUROSTAT'!H127/10^4</f>
        <v>1.025665</v>
      </c>
    </row>
    <row r="119" spans="1:14">
      <c r="A119" t="str">
        <f>Produits!B181</f>
        <v>Pistaches</v>
      </c>
      <c r="B119" s="909"/>
      <c r="C119" t="s">
        <v>1499</v>
      </c>
      <c r="D119" s="770">
        <f>'Comext - EUROSTAT'!C128/10^4</f>
        <v>5.8666700000000001</v>
      </c>
      <c r="E119" s="770">
        <f>'Comext - EUROSTAT'!D128/10^4</f>
        <v>0.17432400000000001</v>
      </c>
      <c r="F119" s="770">
        <f>'Comext - EUROSTAT'!E128/10^4</f>
        <v>7.0043089999999992</v>
      </c>
      <c r="G119" s="770">
        <f>'Comext - EUROSTAT'!F128/10^4</f>
        <v>0.56298700000000002</v>
      </c>
      <c r="H119" s="770">
        <f>'Comext - EUROSTAT'!G128/10^4</f>
        <v>6.3531079999999998</v>
      </c>
      <c r="I119" s="770">
        <f>'Comext - EUROSTAT'!H128/10^4</f>
        <v>0.18040300000000001</v>
      </c>
    </row>
    <row r="120" spans="1:14">
      <c r="A120" t="str">
        <f>Produits!B181</f>
        <v>Pistaches</v>
      </c>
      <c r="B120" s="909"/>
      <c r="C120" t="s">
        <v>1501</v>
      </c>
      <c r="D120" s="770">
        <f>'Comext - EUROSTAT'!C129/10^4</f>
        <v>1.3907320000000001</v>
      </c>
      <c r="E120" s="770">
        <f>'Comext - EUROSTAT'!D129/10^4</f>
        <v>0.14044500000000001</v>
      </c>
      <c r="F120" s="770">
        <f>'Comext - EUROSTAT'!E129/10^4</f>
        <v>1.2886879999999998</v>
      </c>
      <c r="G120" s="770">
        <f>'Comext - EUROSTAT'!F129/10^4</f>
        <v>0.34312500000000001</v>
      </c>
      <c r="H120" s="770">
        <f>'Comext - EUROSTAT'!G129/10^4</f>
        <v>1.252656</v>
      </c>
      <c r="I120" s="770">
        <f>'Comext - EUROSTAT'!H129/10^4</f>
        <v>0.23118899999999998</v>
      </c>
    </row>
    <row r="121" spans="1:14">
      <c r="A121" t="str">
        <f>Produits!B186</f>
        <v>Noix macadamia</v>
      </c>
      <c r="B121" s="909"/>
      <c r="C121" t="s">
        <v>1503</v>
      </c>
      <c r="D121" s="770">
        <f>'Comext - EUROSTAT'!C130/10^4</f>
        <v>2.1187000000000001E-2</v>
      </c>
      <c r="E121" s="770">
        <f>'Comext - EUROSTAT'!D130/10^4</f>
        <v>1.03E-4</v>
      </c>
      <c r="F121" s="770">
        <f>'Comext - EUROSTAT'!E130/10^4</f>
        <v>2.266E-2</v>
      </c>
      <c r="G121" s="770">
        <f>'Comext - EUROSTAT'!F130/10^4</f>
        <v>2.9500000000000001E-4</v>
      </c>
      <c r="H121" s="770">
        <f>'Comext - EUROSTAT'!G130/10^4</f>
        <v>3.3049000000000002E-2</v>
      </c>
      <c r="I121" s="770">
        <f>'Comext - EUROSTAT'!H130/10^4</f>
        <v>2.526E-3</v>
      </c>
    </row>
    <row r="122" spans="1:14">
      <c r="A122" t="str">
        <f>Produits!B186</f>
        <v>Noix macadamia</v>
      </c>
      <c r="B122" s="909"/>
      <c r="C122" t="s">
        <v>1505</v>
      </c>
      <c r="D122" s="770">
        <f>'Comext - EUROSTAT'!C131/10^4</f>
        <v>0.17316500000000001</v>
      </c>
      <c r="E122" s="770">
        <f>'Comext - EUROSTAT'!D131/10^4</f>
        <v>6.3990000000000002E-3</v>
      </c>
      <c r="F122" s="770">
        <f>'Comext - EUROSTAT'!E131/10^4</f>
        <v>0.30363299999999999</v>
      </c>
      <c r="G122" s="770">
        <f>'Comext - EUROSTAT'!F131/10^4</f>
        <v>1.1331000000000001E-2</v>
      </c>
      <c r="H122" s="770">
        <f>'Comext - EUROSTAT'!G131/10^4</f>
        <v>0.78190300000000001</v>
      </c>
      <c r="I122" s="770">
        <f>'Comext - EUROSTAT'!H131/10^4</f>
        <v>0.69101000000000001</v>
      </c>
    </row>
    <row r="123" spans="1:14">
      <c r="A123" t="str">
        <f>Produits!B188</f>
        <v>Noix de cola</v>
      </c>
      <c r="B123" s="909"/>
      <c r="C123" t="s">
        <v>1507</v>
      </c>
      <c r="D123" s="770">
        <f>'Comext - EUROSTAT'!C132/10^4</f>
        <v>0.27367800000000003</v>
      </c>
      <c r="E123" s="770">
        <f>'Comext - EUROSTAT'!D132/10^4</f>
        <v>1.4866999999999998E-2</v>
      </c>
      <c r="F123" s="770">
        <f>'Comext - EUROSTAT'!E132/10^4</f>
        <v>0.40189799999999998</v>
      </c>
      <c r="G123" s="770">
        <f>'Comext - EUROSTAT'!F132/10^4</f>
        <v>3.9269999999999999E-3</v>
      </c>
      <c r="H123" s="770">
        <f>'Comext - EUROSTAT'!G132/10^4</f>
        <v>0.39911799999999997</v>
      </c>
      <c r="I123" s="770">
        <f>'Comext - EUROSTAT'!H132/10^4</f>
        <v>4.4349E-2</v>
      </c>
    </row>
    <row r="124" spans="1:14">
      <c r="A124" t="str">
        <f>Produits!B189</f>
        <v>Noix d'arec</v>
      </c>
      <c r="B124" s="909"/>
      <c r="C124" t="s">
        <v>1509</v>
      </c>
      <c r="D124" s="770">
        <f>'Comext - EUROSTAT'!C133/10^4</f>
        <v>2.127E-3</v>
      </c>
      <c r="E124" s="770">
        <f>2.63/10^4</f>
        <v>2.63E-4</v>
      </c>
      <c r="F124" s="770">
        <f>'Comext - EUROSTAT'!E133/10^4</f>
        <v>1.8802000000000003E-2</v>
      </c>
      <c r="G124" s="770">
        <f>'Comext - EUROSTAT'!F133/10^4</f>
        <v>1.9010000000000001E-3</v>
      </c>
      <c r="H124" s="770">
        <f>'Comext - EUROSTAT'!G133/10^4</f>
        <v>5.7405999999999992E-2</v>
      </c>
      <c r="I124" s="770">
        <f>'Comext - EUROSTAT'!H133/10^4</f>
        <v>3.1850000000000003E-2</v>
      </c>
      <c r="J124" s="148" t="e">
        <f>'Comext - EUROSTAT'!D133/10^4</f>
        <v>#VALUE!</v>
      </c>
      <c r="K124" t="s">
        <v>2016</v>
      </c>
    </row>
    <row r="125" spans="1:14">
      <c r="A125" t="str">
        <f>Produits!B190</f>
        <v>Autres fruits à coque, n.c.a, n.c.a</v>
      </c>
      <c r="B125" s="909"/>
      <c r="C125" t="s">
        <v>1511</v>
      </c>
      <c r="D125" s="770">
        <f>'Comext - EUROSTAT'!C134/10^4</f>
        <v>1.3701410000000001</v>
      </c>
      <c r="E125" s="770">
        <f>'Comext - EUROSTAT'!D134/10^4</f>
        <v>0.14066600000000001</v>
      </c>
      <c r="F125" s="770">
        <f>'Comext - EUROSTAT'!E134/10^4</f>
        <v>1.621151</v>
      </c>
      <c r="G125" s="770">
        <f>'Comext - EUROSTAT'!F134/10^4</f>
        <v>7.6386999999999997E-2</v>
      </c>
      <c r="H125" s="770">
        <f>112.91/10^4</f>
        <v>1.1290999999999999E-2</v>
      </c>
      <c r="I125" s="770">
        <f>106.78/10^4</f>
        <v>1.0678E-2</v>
      </c>
      <c r="J125" s="148" t="e">
        <f>'Comext - EUROSTAT'!G134/10^4</f>
        <v>#VALUE!</v>
      </c>
      <c r="K125" s="148" t="e">
        <f>'Comext - EUROSTAT'!H134/10^4</f>
        <v>#VALUE!</v>
      </c>
      <c r="L125" t="s">
        <v>2013</v>
      </c>
    </row>
    <row r="126" spans="1:14">
      <c r="B126" s="909"/>
      <c r="C126" t="s">
        <v>1513</v>
      </c>
      <c r="D126" s="773">
        <f>'Comext - EUROSTAT'!C135/10^4</f>
        <v>0.91447900000000004</v>
      </c>
      <c r="E126" s="773">
        <f>'Comext - EUROSTAT'!D135/10^4</f>
        <v>2.0593E-2</v>
      </c>
      <c r="F126" s="773">
        <f>'Comext - EUROSTAT'!E135/10^4</f>
        <v>0.951569</v>
      </c>
      <c r="G126" s="773">
        <f>'Comext - EUROSTAT'!F135/10^4</f>
        <v>0.10899200000000001</v>
      </c>
      <c r="H126" s="773">
        <f>14338.22/10^4</f>
        <v>1.4338219999999999</v>
      </c>
      <c r="I126" s="773">
        <f>986.64/10^4</f>
        <v>9.8664000000000002E-2</v>
      </c>
      <c r="J126" s="148" t="e">
        <f>'Comext - EUROSTAT'!G135/10^4</f>
        <v>#VALUE!</v>
      </c>
      <c r="K126" s="148" t="e">
        <f>'Comext - EUROSTAT'!H135/10^4</f>
        <v>#VALUE!</v>
      </c>
      <c r="L126" t="s">
        <v>2013</v>
      </c>
    </row>
    <row r="127" spans="1:14">
      <c r="A127" t="str">
        <f>Produits!B190</f>
        <v>Autres fruits à coque, n.c.a, n.c.a</v>
      </c>
      <c r="B127" s="909"/>
      <c r="C127" t="s">
        <v>1515</v>
      </c>
      <c r="D127" s="770">
        <f>'Comext - EUROSTAT'!C136/10^4</f>
        <v>1.431297</v>
      </c>
      <c r="E127" s="770">
        <f>'Comext - EUROSTAT'!D136/10^4</f>
        <v>0.34603</v>
      </c>
      <c r="F127" s="770">
        <f>'Comext - EUROSTAT'!E136/10^4</f>
        <v>0.99407500000000004</v>
      </c>
      <c r="G127" s="770">
        <f>'Comext - EUROSTAT'!F136/10^4</f>
        <v>0.196186</v>
      </c>
      <c r="H127" s="770">
        <f>18718.46/10^4</f>
        <v>1.8718459999999999</v>
      </c>
      <c r="I127" s="770">
        <f>1538.24/10^4</f>
        <v>0.15382399999999999</v>
      </c>
      <c r="J127" s="148" t="e">
        <f>'Comext - EUROSTAT'!G136/10^4</f>
        <v>#VALUE!</v>
      </c>
      <c r="K127" s="148" t="e">
        <f>'Comext - EUROSTAT'!H136/10^4</f>
        <v>#VALUE!</v>
      </c>
      <c r="L127" t="s">
        <v>2013</v>
      </c>
    </row>
    <row r="128" spans="1:14">
      <c r="B128" s="909"/>
      <c r="C128" t="s">
        <v>1517</v>
      </c>
      <c r="D128" s="101">
        <v>0</v>
      </c>
      <c r="E128" s="101">
        <v>0</v>
      </c>
      <c r="F128" s="101">
        <v>0</v>
      </c>
      <c r="G128" s="101">
        <v>0</v>
      </c>
      <c r="H128" s="773">
        <f>'Comext - EUROSTAT'!G137/10^4</f>
        <v>0.10343499999999999</v>
      </c>
      <c r="I128" s="773">
        <f>'Comext - EUROSTAT'!H137/10^4</f>
        <v>6.2509999999999996E-3</v>
      </c>
      <c r="J128" s="148" t="e">
        <f>'Comext - EUROSTAT'!C137/10^4</f>
        <v>#VALUE!</v>
      </c>
      <c r="K128" s="148" t="e">
        <f>'Comext - EUROSTAT'!D137/10^4</f>
        <v>#VALUE!</v>
      </c>
      <c r="L128" s="148" t="e">
        <f>'Comext - EUROSTAT'!E137/10^4</f>
        <v>#VALUE!</v>
      </c>
      <c r="M128" s="148" t="e">
        <f>'Comext - EUROSTAT'!F137/10^4</f>
        <v>#VALUE!</v>
      </c>
      <c r="N128" t="s">
        <v>2015</v>
      </c>
    </row>
    <row r="129" spans="1:14">
      <c r="B129" s="909"/>
      <c r="C129" t="s">
        <v>1519</v>
      </c>
      <c r="D129" s="101">
        <v>0</v>
      </c>
      <c r="E129" s="101">
        <v>0</v>
      </c>
      <c r="F129" s="101">
        <v>0</v>
      </c>
      <c r="G129" s="101">
        <v>0</v>
      </c>
      <c r="H129" s="773">
        <f>'Comext - EUROSTAT'!G138/10^4</f>
        <v>1.124943</v>
      </c>
      <c r="I129" s="773">
        <f>'Comext - EUROSTAT'!H138/10^4</f>
        <v>5.0606999999999999E-2</v>
      </c>
      <c r="J129" s="148" t="e">
        <f>'Comext - EUROSTAT'!C138/10^4</f>
        <v>#VALUE!</v>
      </c>
      <c r="K129" s="148" t="e">
        <f>'Comext - EUROSTAT'!D138/10^4</f>
        <v>#VALUE!</v>
      </c>
      <c r="L129" s="148" t="e">
        <f>'Comext - EUROSTAT'!E138/10^4</f>
        <v>#VALUE!</v>
      </c>
      <c r="M129" s="148" t="e">
        <f>'Comext - EUROSTAT'!F138/10^4</f>
        <v>#VALUE!</v>
      </c>
      <c r="N129" t="s">
        <v>2015</v>
      </c>
    </row>
    <row r="130" spans="1:14">
      <c r="A130" t="str">
        <f>Produits!B190</f>
        <v>Autres fruits à coque, n.c.a, n.c.a</v>
      </c>
      <c r="B130" s="909"/>
      <c r="C130" t="s">
        <v>1521</v>
      </c>
      <c r="D130" s="709">
        <v>0</v>
      </c>
      <c r="E130" s="709">
        <v>0</v>
      </c>
      <c r="F130" s="709">
        <v>0</v>
      </c>
      <c r="G130" s="709">
        <v>0</v>
      </c>
      <c r="H130" s="770">
        <f>'Comext - EUROSTAT'!G139/10^4</f>
        <v>1.981946</v>
      </c>
      <c r="I130" s="770">
        <f>'Comext - EUROSTAT'!H139/10^4</f>
        <v>0.18203699999999998</v>
      </c>
      <c r="J130" s="148" t="e">
        <f>'Comext - EUROSTAT'!C139/10^4</f>
        <v>#VALUE!</v>
      </c>
      <c r="K130" s="148" t="e">
        <f>'Comext - EUROSTAT'!D139/10^4</f>
        <v>#VALUE!</v>
      </c>
      <c r="L130" s="148" t="e">
        <f>'Comext - EUROSTAT'!E139/10^4</f>
        <v>#VALUE!</v>
      </c>
      <c r="M130" s="148" t="e">
        <f>'Comext - EUROSTAT'!F139/10^4</f>
        <v>#VALUE!</v>
      </c>
      <c r="N130" t="s">
        <v>2015</v>
      </c>
    </row>
    <row r="131" spans="1:14">
      <c r="A131" t="str">
        <f>Produits!B190</f>
        <v>Autres fruits à coque, n.c.a, n.c.a</v>
      </c>
      <c r="B131" s="909"/>
      <c r="C131" t="s">
        <v>1523</v>
      </c>
      <c r="D131" s="709">
        <v>0</v>
      </c>
      <c r="E131" s="709">
        <v>0</v>
      </c>
      <c r="F131" s="709">
        <v>0</v>
      </c>
      <c r="G131" s="709">
        <v>0</v>
      </c>
      <c r="H131" s="770">
        <f>'Comext - EUROSTAT'!G140/10^4</f>
        <v>0.35485100000000003</v>
      </c>
      <c r="I131" s="770">
        <f>'Comext - EUROSTAT'!H140/10^4</f>
        <v>0.12760099999999999</v>
      </c>
      <c r="J131" s="148" t="e">
        <f>'Comext - EUROSTAT'!C140/10^4</f>
        <v>#VALUE!</v>
      </c>
      <c r="K131" s="148" t="e">
        <f>'Comext - EUROSTAT'!D140/10^4</f>
        <v>#VALUE!</v>
      </c>
      <c r="L131" s="148" t="e">
        <f>'Comext - EUROSTAT'!E140/10^4</f>
        <v>#VALUE!</v>
      </c>
      <c r="M131" s="148" t="e">
        <f>'Comext - EUROSTAT'!F140/10^4</f>
        <v>#VALUE!</v>
      </c>
      <c r="N131" t="s">
        <v>2015</v>
      </c>
    </row>
    <row r="132" spans="1:14">
      <c r="A132" t="str">
        <f>Produits!B114</f>
        <v>Bananes plantains</v>
      </c>
      <c r="B132" s="909"/>
      <c r="C132" t="s">
        <v>1524</v>
      </c>
      <c r="D132" s="770">
        <f>'Comext - EUROSTAT'!C141/10^4</f>
        <v>19.138750999999999</v>
      </c>
      <c r="E132" s="770">
        <f>'Comext - EUROSTAT'!D141/10^4</f>
        <v>0.31984499999999999</v>
      </c>
      <c r="F132" s="770">
        <f>'Comext - EUROSTAT'!E141/10^4</f>
        <v>26.426071999999998</v>
      </c>
      <c r="G132" s="770">
        <f>'Comext - EUROSTAT'!F141/10^4</f>
        <v>1.7200759999999999</v>
      </c>
      <c r="H132" s="770">
        <f>'Comext - EUROSTAT'!G141/10^4</f>
        <v>30.850987</v>
      </c>
      <c r="I132" s="770">
        <f>'Comext - EUROSTAT'!H141/10^4</f>
        <v>1.7168459999999999</v>
      </c>
    </row>
    <row r="133" spans="1:14">
      <c r="A133" t="str">
        <f>Produits!B114</f>
        <v>Bananes plantains</v>
      </c>
      <c r="B133" s="909"/>
      <c r="C133" t="s">
        <v>1527</v>
      </c>
      <c r="D133" s="770">
        <f>'Comext - EUROSTAT'!C142/10^4</f>
        <v>2.0840999999999998E-2</v>
      </c>
      <c r="E133" s="770">
        <f>'Comext - EUROSTAT'!D142/10^4</f>
        <v>0.10979700000000001</v>
      </c>
      <c r="F133" s="770">
        <f>'Comext - EUROSTAT'!E142/10^4</f>
        <v>1.6818E-2</v>
      </c>
      <c r="G133" s="770">
        <f>'Comext - EUROSTAT'!F142/10^4</f>
        <v>9.9618999999999999E-2</v>
      </c>
      <c r="H133" s="770">
        <f>'Comext - EUROSTAT'!G142/10^4</f>
        <v>4.1555000000000002E-2</v>
      </c>
      <c r="I133" s="770">
        <f>'Comext - EUROSTAT'!H142/10^4</f>
        <v>0.41222900000000001</v>
      </c>
    </row>
    <row r="134" spans="1:14">
      <c r="A134" t="str">
        <f>Produits!B113</f>
        <v>Bananes fruits</v>
      </c>
      <c r="B134" s="909"/>
      <c r="C134" t="s">
        <v>1529</v>
      </c>
      <c r="D134" s="770">
        <f>'Comext - EUROSTAT'!C143/10^4</f>
        <v>579.91497699999991</v>
      </c>
      <c r="E134" s="770">
        <f>'Comext - EUROSTAT'!D143/10^4</f>
        <v>286.66331099999996</v>
      </c>
      <c r="F134" s="770">
        <f>'Comext - EUROSTAT'!E143/10^4</f>
        <v>671.26839000000007</v>
      </c>
      <c r="G134" s="770">
        <f>'Comext - EUROSTAT'!F143/10^4</f>
        <v>204.80863200000002</v>
      </c>
      <c r="H134" s="770">
        <f>'Comext - EUROSTAT'!G143/10^4</f>
        <v>811.19622500000003</v>
      </c>
      <c r="I134" s="770">
        <f>'Comext - EUROSTAT'!H143/10^4</f>
        <v>232.77219300000002</v>
      </c>
    </row>
    <row r="135" spans="1:14">
      <c r="A135" t="str">
        <f>Produits!B113</f>
        <v>Bananes fruits</v>
      </c>
      <c r="B135" s="909"/>
      <c r="C135" t="s">
        <v>1531</v>
      </c>
      <c r="D135" s="770">
        <f>'Comext - EUROSTAT'!C144/10^4</f>
        <v>0.81743900000000003</v>
      </c>
      <c r="E135" s="770">
        <f>'Comext - EUROSTAT'!D144/10^4</f>
        <v>0.10774500000000001</v>
      </c>
      <c r="F135" s="770">
        <f>'Comext - EUROSTAT'!E144/10^4</f>
        <v>1.211557</v>
      </c>
      <c r="G135" s="770">
        <f>'Comext - EUROSTAT'!F144/10^4</f>
        <v>0.113026</v>
      </c>
      <c r="H135" s="770">
        <f>'Comext - EUROSTAT'!G144/10^4</f>
        <v>2.4830589999999999</v>
      </c>
      <c r="I135" s="770">
        <f>'Comext - EUROSTAT'!H144/10^4</f>
        <v>0.119931</v>
      </c>
    </row>
    <row r="136" spans="1:14">
      <c r="A136" t="str">
        <f>Produits!B115</f>
        <v>Dattes</v>
      </c>
      <c r="B136" s="909"/>
      <c r="C136" t="s">
        <v>716</v>
      </c>
      <c r="D136" s="770">
        <f>'Comext - EUROSTAT'!C145/10^4</f>
        <v>32.658918999999997</v>
      </c>
      <c r="E136" s="770">
        <f>'Comext - EUROSTAT'!D145/10^4</f>
        <v>12.418655000000001</v>
      </c>
      <c r="F136" s="770">
        <f>'Comext - EUROSTAT'!E145/10^4</f>
        <v>42.916261999999996</v>
      </c>
      <c r="G136" s="770">
        <f>'Comext - EUROSTAT'!F145/10^4</f>
        <v>15.878757999999999</v>
      </c>
      <c r="H136" s="770">
        <f>'Comext - EUROSTAT'!G145/10^4</f>
        <v>47.115321000000002</v>
      </c>
      <c r="I136" s="770">
        <f>'Comext - EUROSTAT'!H145/10^4</f>
        <v>15.054642999999999</v>
      </c>
    </row>
    <row r="137" spans="1:14">
      <c r="A137" t="str">
        <f>Produits!B116</f>
        <v>Figues</v>
      </c>
      <c r="B137" s="909"/>
      <c r="C137" t="s">
        <v>1534</v>
      </c>
      <c r="D137" s="770">
        <f>'Comext - EUROSTAT'!C146/10^4</f>
        <v>7.6951839999999994</v>
      </c>
      <c r="E137" s="770">
        <f>'Comext - EUROSTAT'!D146/10^4</f>
        <v>1.091977</v>
      </c>
      <c r="F137" s="770">
        <f>'Comext - EUROSTAT'!E146/10^4</f>
        <v>8.0530850000000012</v>
      </c>
      <c r="G137" s="770">
        <f>'Comext - EUROSTAT'!F146/10^4</f>
        <v>0.74233100000000007</v>
      </c>
      <c r="H137" s="770">
        <f>'Comext - EUROSTAT'!G146/10^4</f>
        <v>6.5548669999999998</v>
      </c>
      <c r="I137" s="770">
        <f>'Comext - EUROSTAT'!H146/10^4</f>
        <v>0.66785699999999992</v>
      </c>
    </row>
    <row r="138" spans="1:14">
      <c r="A138" t="str">
        <f>Produits!B116</f>
        <v>Figues</v>
      </c>
      <c r="B138" s="909"/>
      <c r="C138" t="s">
        <v>634</v>
      </c>
      <c r="D138" s="770">
        <f>'Comext - EUROSTAT'!C147/10^4</f>
        <v>9.3534539999999993</v>
      </c>
      <c r="E138" s="770">
        <f>'Comext - EUROSTAT'!D147/10^4</f>
        <v>1.060549</v>
      </c>
      <c r="F138" s="770">
        <f>'Comext - EUROSTAT'!E147/10^4</f>
        <v>9.5174960000000013</v>
      </c>
      <c r="G138" s="770">
        <f>'Comext - EUROSTAT'!F147/10^4</f>
        <v>0.88253400000000004</v>
      </c>
      <c r="H138" s="770">
        <f>'Comext - EUROSTAT'!G147/10^4</f>
        <v>7.9232600000000009</v>
      </c>
      <c r="I138" s="770">
        <f>'Comext - EUROSTAT'!H147/10^4</f>
        <v>0.77943999999999991</v>
      </c>
    </row>
    <row r="139" spans="1:14">
      <c r="A139" t="str">
        <f>Produits!B121</f>
        <v>Ananas</v>
      </c>
      <c r="B139" s="909"/>
      <c r="C139" t="s">
        <v>720</v>
      </c>
      <c r="D139" s="770">
        <f>'Comext - EUROSTAT'!C148/10^4</f>
        <v>113.709204</v>
      </c>
      <c r="E139" s="770">
        <f>'Comext - EUROSTAT'!D148/10^4</f>
        <v>9.9660600000000006</v>
      </c>
      <c r="F139" s="770">
        <f>'Comext - EUROSTAT'!E148/10^4</f>
        <v>145.66589399999998</v>
      </c>
      <c r="G139" s="770">
        <f>'Comext - EUROSTAT'!F148/10^4</f>
        <v>7.3458969999999999</v>
      </c>
      <c r="H139" s="770">
        <f>'Comext - EUROSTAT'!G148/10^4</f>
        <v>142.72189</v>
      </c>
      <c r="I139" s="770">
        <f>'Comext - EUROSTAT'!H148/10^4</f>
        <v>16.924727999999998</v>
      </c>
    </row>
    <row r="140" spans="1:14">
      <c r="A140" t="str">
        <f>Produits!B111</f>
        <v>Avocats</v>
      </c>
      <c r="B140" s="909"/>
      <c r="C140" t="s">
        <v>722</v>
      </c>
      <c r="D140" s="770">
        <f>'Comext - EUROSTAT'!C149/10^4</f>
        <v>116.62733999999999</v>
      </c>
      <c r="E140" s="770">
        <f>'Comext - EUROSTAT'!D149/10^4</f>
        <v>19.474285999999999</v>
      </c>
      <c r="F140" s="770">
        <f>'Comext - EUROSTAT'!E149/10^4</f>
        <v>165.18263300000001</v>
      </c>
      <c r="G140" s="770">
        <f>'Comext - EUROSTAT'!F149/10^4</f>
        <v>28.216528999999998</v>
      </c>
      <c r="H140" s="770">
        <f>'Comext - EUROSTAT'!G149/10^4</f>
        <v>192.43964600000001</v>
      </c>
      <c r="I140" s="770">
        <f>'Comext - EUROSTAT'!H149/10^4</f>
        <v>37.575471999999998</v>
      </c>
    </row>
    <row r="141" spans="1:14">
      <c r="A141" t="str">
        <f>Produits!B118</f>
        <v>Mangue, goyave</v>
      </c>
      <c r="B141" s="909"/>
      <c r="C141" t="s">
        <v>724</v>
      </c>
      <c r="D141" s="770">
        <f>'Comext - EUROSTAT'!C150/10^4</f>
        <v>41.540896000000004</v>
      </c>
      <c r="E141" s="770">
        <f>'Comext - EUROSTAT'!D150/10^4</f>
        <v>8.4813639999999992</v>
      </c>
      <c r="F141" s="770">
        <f>'Comext - EUROSTAT'!E150/10^4</f>
        <v>70.357168999999999</v>
      </c>
      <c r="G141" s="770">
        <f>'Comext - EUROSTAT'!F150/10^4</f>
        <v>18.434408999999999</v>
      </c>
      <c r="H141" s="770">
        <f>'Comext - EUROSTAT'!G150/10^4</f>
        <v>57.719262000000001</v>
      </c>
      <c r="I141" s="770">
        <f>'Comext - EUROSTAT'!H150/10^4</f>
        <v>9.4088770000000004</v>
      </c>
    </row>
    <row r="142" spans="1:14">
      <c r="A142" t="str">
        <f>Produits!B131</f>
        <v>Oranges</v>
      </c>
      <c r="B142" s="909"/>
      <c r="C142" t="s">
        <v>1540</v>
      </c>
      <c r="D142" s="770">
        <f>'Comext - EUROSTAT'!C151/10^4</f>
        <v>420.44241399999999</v>
      </c>
      <c r="E142" s="770">
        <f>'Comext - EUROSTAT'!D151/10^4</f>
        <v>43.568928999999997</v>
      </c>
      <c r="F142" s="770">
        <v>0</v>
      </c>
      <c r="G142" s="770">
        <v>0</v>
      </c>
      <c r="H142" s="770">
        <v>0</v>
      </c>
      <c r="I142" s="770">
        <v>0</v>
      </c>
      <c r="J142" t="s">
        <v>2017</v>
      </c>
    </row>
    <row r="143" spans="1:14">
      <c r="A143" t="str">
        <f>Produits!B131</f>
        <v>Oranges</v>
      </c>
      <c r="B143" s="909"/>
      <c r="C143" t="s">
        <v>1542</v>
      </c>
      <c r="D143" s="770">
        <v>0</v>
      </c>
      <c r="E143" s="770">
        <v>0</v>
      </c>
      <c r="F143" s="770">
        <f>'Comext - EUROSTAT'!E152/10^4</f>
        <v>241.30715800000002</v>
      </c>
      <c r="G143" s="770">
        <f>'Comext - EUROSTAT'!F152/10^4</f>
        <v>27.455890999999998</v>
      </c>
      <c r="H143" s="770">
        <f>'Comext - EUROSTAT'!G152/10^4</f>
        <v>192.25548700000002</v>
      </c>
      <c r="I143" s="770">
        <f>'Comext - EUROSTAT'!H152/10^4</f>
        <v>25.890339999999998</v>
      </c>
      <c r="J143" t="s">
        <v>2017</v>
      </c>
    </row>
    <row r="144" spans="1:14">
      <c r="A144" t="str">
        <f>Produits!B131</f>
        <v>Oranges</v>
      </c>
      <c r="B144" s="909"/>
      <c r="C144" t="s">
        <v>1544</v>
      </c>
      <c r="D144" s="770">
        <v>0</v>
      </c>
      <c r="E144" s="770">
        <v>0</v>
      </c>
      <c r="F144" s="770">
        <f>'Comext - EUROSTAT'!E153/10^4</f>
        <v>15.083720999999999</v>
      </c>
      <c r="G144" s="770">
        <f>'Comext - EUROSTAT'!F153/10^4</f>
        <v>0.44457099999999999</v>
      </c>
      <c r="H144" s="770">
        <f>'Comext - EUROSTAT'!G153/10^4</f>
        <v>13.902889999999999</v>
      </c>
      <c r="I144" s="770">
        <f>'Comext - EUROSTAT'!H153/10^4</f>
        <v>1.192337</v>
      </c>
      <c r="J144" t="s">
        <v>2017</v>
      </c>
    </row>
    <row r="145" spans="1:10">
      <c r="A145" t="str">
        <f>Produits!B131</f>
        <v>Oranges</v>
      </c>
      <c r="B145" s="909"/>
      <c r="C145" t="s">
        <v>1546</v>
      </c>
      <c r="D145" s="770">
        <v>0</v>
      </c>
      <c r="E145" s="770">
        <v>0</v>
      </c>
      <c r="F145" s="770">
        <f>'Comext - EUROSTAT'!E154/10^4</f>
        <v>121.31203600000001</v>
      </c>
      <c r="G145" s="770">
        <f>'Comext - EUROSTAT'!F154/10^4</f>
        <v>4.2110650000000005</v>
      </c>
      <c r="H145" s="770">
        <f>'Comext - EUROSTAT'!G154/10^4</f>
        <v>130.86205699999999</v>
      </c>
      <c r="I145" s="770">
        <f>'Comext - EUROSTAT'!H154/10^4</f>
        <v>10.512508</v>
      </c>
      <c r="J145" t="s">
        <v>2017</v>
      </c>
    </row>
    <row r="146" spans="1:10">
      <c r="A146" t="str">
        <f>Produits!B131</f>
        <v>Oranges</v>
      </c>
      <c r="B146" s="909"/>
      <c r="C146" t="s">
        <v>1548</v>
      </c>
      <c r="D146" s="770">
        <f>'Comext - EUROSTAT'!C155/10^4</f>
        <v>71.393777999999998</v>
      </c>
      <c r="E146" s="770">
        <f>'Comext - EUROSTAT'!D155/10^4</f>
        <v>3.0236839999999998</v>
      </c>
      <c r="F146" s="770">
        <f>'Comext - EUROSTAT'!E155/10^4</f>
        <v>118.93806799999999</v>
      </c>
      <c r="G146" s="770">
        <f>'Comext - EUROSTAT'!F155/10^4</f>
        <v>6.8449949999999999</v>
      </c>
      <c r="H146" s="770">
        <f>'Comext - EUROSTAT'!G155/10^4</f>
        <v>90.893108999999995</v>
      </c>
      <c r="I146" s="770">
        <f>'Comext - EUROSTAT'!H155/10^4</f>
        <v>4.9603489999999999</v>
      </c>
      <c r="J146" t="s">
        <v>2017</v>
      </c>
    </row>
    <row r="147" spans="1:10">
      <c r="A147" t="str">
        <f>Produits!B132</f>
        <v>Mandarines et clémentines</v>
      </c>
      <c r="B147" s="909"/>
      <c r="C147" t="s">
        <v>1550</v>
      </c>
      <c r="D147" s="770">
        <f>'Comext - EUROSTAT'!C156/10^4</f>
        <v>257.94124099999999</v>
      </c>
      <c r="E147" s="770">
        <f>'Comext - EUROSTAT'!D156/10^4</f>
        <v>30.136484000000003</v>
      </c>
      <c r="F147" s="770">
        <v>0</v>
      </c>
      <c r="G147" s="770">
        <v>0</v>
      </c>
      <c r="H147" s="770">
        <v>0</v>
      </c>
      <c r="I147" s="770">
        <v>0</v>
      </c>
      <c r="J147" t="s">
        <v>2017</v>
      </c>
    </row>
    <row r="148" spans="1:10">
      <c r="A148" t="str">
        <f>Produits!B132</f>
        <v>Mandarines et clémentines</v>
      </c>
      <c r="B148" s="909"/>
      <c r="C148" t="s">
        <v>1552</v>
      </c>
      <c r="D148" s="770">
        <f>'Comext - EUROSTAT'!C157/10^4</f>
        <v>1.1619930000000001</v>
      </c>
      <c r="E148" s="770">
        <f>'Comext - EUROSTAT'!D157/10^4</f>
        <v>0.61501400000000006</v>
      </c>
      <c r="F148" s="770">
        <v>0</v>
      </c>
      <c r="G148" s="770">
        <v>0</v>
      </c>
      <c r="H148" s="770">
        <v>0</v>
      </c>
      <c r="I148" s="770">
        <v>0</v>
      </c>
      <c r="J148" t="s">
        <v>2017</v>
      </c>
    </row>
    <row r="149" spans="1:10">
      <c r="A149" t="str">
        <f>Produits!B133</f>
        <v>Autres agrumes</v>
      </c>
      <c r="B149" s="909"/>
      <c r="C149" t="s">
        <v>1554</v>
      </c>
      <c r="D149" s="770">
        <f>'Comext - EUROSTAT'!C158/10^4</f>
        <v>18.391239000000002</v>
      </c>
      <c r="E149" s="770">
        <f>'Comext - EUROSTAT'!D158/10^4</f>
        <v>2.3945449999999999</v>
      </c>
      <c r="F149" s="770">
        <v>0</v>
      </c>
      <c r="G149" s="770">
        <v>0</v>
      </c>
      <c r="H149" s="770">
        <v>0</v>
      </c>
      <c r="I149" s="770">
        <v>0</v>
      </c>
      <c r="J149" t="s">
        <v>2017</v>
      </c>
    </row>
    <row r="150" spans="1:10">
      <c r="A150" t="str">
        <f>Produits!B133</f>
        <v>Autres agrumes</v>
      </c>
      <c r="B150" s="909"/>
      <c r="C150" t="s">
        <v>1556</v>
      </c>
      <c r="D150" s="770">
        <v>0</v>
      </c>
      <c r="E150" s="770">
        <v>0</v>
      </c>
      <c r="F150" s="770">
        <f>'Comext - EUROSTAT'!E159/10^4</f>
        <v>2.0567880000000001</v>
      </c>
      <c r="G150" s="770">
        <f>'Comext - EUROSTAT'!F159/10^4</f>
        <v>1.5162329999999999</v>
      </c>
      <c r="H150" s="770">
        <f>'Comext - EUROSTAT'!G159/10^4</f>
        <v>4.3547139999999995</v>
      </c>
      <c r="I150" s="770">
        <f>'Comext - EUROSTAT'!H159/10^4</f>
        <v>0.68701999999999996</v>
      </c>
      <c r="J150" t="s">
        <v>2017</v>
      </c>
    </row>
    <row r="151" spans="1:10">
      <c r="A151" t="str">
        <f>Produits!B132</f>
        <v>Mandarines et clémentines</v>
      </c>
      <c r="B151" s="909"/>
      <c r="C151" t="s">
        <v>1558</v>
      </c>
      <c r="D151" s="770">
        <v>0</v>
      </c>
      <c r="E151" s="770">
        <v>0</v>
      </c>
      <c r="F151" s="770">
        <f>'Comext - EUROSTAT'!E160/10^4</f>
        <v>105.043677</v>
      </c>
      <c r="G151" s="770">
        <f>'Comext - EUROSTAT'!F160/10^4</f>
        <v>7.4733009999999993</v>
      </c>
      <c r="H151" s="770">
        <f>'Comext - EUROSTAT'!G160/10^4</f>
        <v>152.448883</v>
      </c>
      <c r="I151" s="770">
        <f>'Comext - EUROSTAT'!H160/10^4</f>
        <v>24.383960999999999</v>
      </c>
      <c r="J151" t="s">
        <v>2017</v>
      </c>
    </row>
    <row r="152" spans="1:10">
      <c r="A152" t="str">
        <f>Produits!B132</f>
        <v>Mandarines et clémentines</v>
      </c>
      <c r="B152" s="909"/>
      <c r="C152" t="s">
        <v>1560</v>
      </c>
      <c r="D152" s="770">
        <v>0</v>
      </c>
      <c r="E152" s="770">
        <v>0</v>
      </c>
      <c r="F152" s="770">
        <f>'Comext - EUROSTAT'!E161/10^4</f>
        <v>220.10616299999998</v>
      </c>
      <c r="G152" s="770">
        <f>'Comext - EUROSTAT'!F161/10^4</f>
        <v>25.646274999999999</v>
      </c>
      <c r="H152" s="770">
        <f>'Comext - EUROSTAT'!G161/10^4</f>
        <v>165.15841</v>
      </c>
      <c r="I152" s="770">
        <f>'Comext - EUROSTAT'!H161/10^4</f>
        <v>16.547574999999998</v>
      </c>
      <c r="J152" t="s">
        <v>2017</v>
      </c>
    </row>
    <row r="153" spans="1:10">
      <c r="A153" t="str">
        <f>Produits!B133</f>
        <v>Autres agrumes</v>
      </c>
      <c r="B153" s="909"/>
      <c r="C153" t="s">
        <v>1562</v>
      </c>
      <c r="D153" s="770">
        <v>0</v>
      </c>
      <c r="E153" s="770">
        <v>0</v>
      </c>
      <c r="F153" s="770">
        <f>'Comext - EUROSTAT'!E162/10^4</f>
        <v>15.502032</v>
      </c>
      <c r="G153" s="770">
        <f>'Comext - EUROSTAT'!F162/10^4</f>
        <v>0.14527799999999999</v>
      </c>
      <c r="H153" s="770">
        <f>'Comext - EUROSTAT'!G162/10^4</f>
        <v>9.882619</v>
      </c>
      <c r="I153" s="770">
        <f>'Comext - EUROSTAT'!H162/10^4</f>
        <v>1.2104840000000001</v>
      </c>
      <c r="J153" t="s">
        <v>2017</v>
      </c>
    </row>
    <row r="154" spans="1:10">
      <c r="A154" t="str">
        <f>Produits!B129</f>
        <v>Pomelos et pamplemousses</v>
      </c>
      <c r="B154" s="909"/>
      <c r="C154" t="s">
        <v>1564</v>
      </c>
      <c r="D154" s="770">
        <f>'Comext - EUROSTAT'!C163/10^4</f>
        <v>76.165044999999992</v>
      </c>
      <c r="E154" s="770">
        <f>'Comext - EUROSTAT'!D163/10^4</f>
        <v>11.217961000000001</v>
      </c>
      <c r="F154" s="770">
        <f>'Comext - EUROSTAT'!E163/10^4</f>
        <v>62.286946999999998</v>
      </c>
      <c r="G154" s="770">
        <f>'Comext - EUROSTAT'!F163/10^4</f>
        <v>4.4878109999999998</v>
      </c>
      <c r="H154" s="770">
        <f>'Comext - EUROSTAT'!G163/10^4</f>
        <v>51.591996999999999</v>
      </c>
      <c r="I154" s="770">
        <f>'Comext - EUROSTAT'!H163/10^4</f>
        <v>4.3203500000000004</v>
      </c>
    </row>
    <row r="155" spans="1:10">
      <c r="A155" t="str">
        <f>Produits!B130</f>
        <v>Citrons et limes</v>
      </c>
      <c r="B155" s="909"/>
      <c r="C155" t="s">
        <v>1566</v>
      </c>
      <c r="D155" s="770">
        <f>'Comext - EUROSTAT'!C164/10^4</f>
        <v>132.308041</v>
      </c>
      <c r="E155" s="770">
        <f>'Comext - EUROSTAT'!D164/10^4</f>
        <v>14.020051</v>
      </c>
      <c r="F155" s="770">
        <f>'Comext - EUROSTAT'!E164/10^4</f>
        <v>140.37514199999998</v>
      </c>
      <c r="G155" s="770">
        <f>'Comext - EUROSTAT'!F164/10^4</f>
        <v>15.264564000000002</v>
      </c>
      <c r="H155" s="770">
        <f>'Comext - EUROSTAT'!G164/10^4</f>
        <v>129.72284399999998</v>
      </c>
      <c r="I155" s="770">
        <f>'Comext - EUROSTAT'!H164/10^4</f>
        <v>15.710123999999999</v>
      </c>
    </row>
    <row r="156" spans="1:10">
      <c r="A156" t="str">
        <f>Produits!B130</f>
        <v>Citrons et limes</v>
      </c>
      <c r="B156" s="909"/>
      <c r="C156" t="s">
        <v>1568</v>
      </c>
      <c r="D156" s="770">
        <f>'Comext - EUROSTAT'!C165/10^4</f>
        <v>16.25</v>
      </c>
      <c r="E156" s="770">
        <f>'Comext - EUROSTAT'!D165/10^4</f>
        <v>0.77580899999999997</v>
      </c>
      <c r="F156" s="770">
        <f>'Comext - EUROSTAT'!E165/10^4</f>
        <v>22.889123000000001</v>
      </c>
      <c r="G156" s="770">
        <f>'Comext - EUROSTAT'!F165/10^4</f>
        <v>0.79603400000000002</v>
      </c>
      <c r="H156" s="770">
        <f>'Comext - EUROSTAT'!G165/10^4</f>
        <v>29.562228000000001</v>
      </c>
      <c r="I156" s="770">
        <f>'Comext - EUROSTAT'!H165/10^4</f>
        <v>1.2973620000000001</v>
      </c>
    </row>
    <row r="157" spans="1:10">
      <c r="A157" t="str">
        <f>Produits!B133</f>
        <v>Autres agrumes</v>
      </c>
      <c r="B157" s="909"/>
      <c r="C157" t="s">
        <v>1570</v>
      </c>
      <c r="D157" s="770">
        <f>'Comext - EUROSTAT'!C166/10^4</f>
        <v>2.4340490000000004</v>
      </c>
      <c r="E157" s="770">
        <f>'Comext - EUROSTAT'!D166/10^4</f>
        <v>0.32445000000000002</v>
      </c>
      <c r="F157" s="770">
        <f>'Comext - EUROSTAT'!E166/10^4</f>
        <v>3.4495290000000001</v>
      </c>
      <c r="G157" s="770">
        <f>'Comext - EUROSTAT'!F166/10^4</f>
        <v>0.23499499999999998</v>
      </c>
      <c r="H157" s="770">
        <f>'Comext - EUROSTAT'!G166/10^4</f>
        <v>2.7339669999999998</v>
      </c>
      <c r="I157" s="770">
        <f>'Comext - EUROSTAT'!H166/10^4</f>
        <v>0.94478099999999998</v>
      </c>
    </row>
    <row r="158" spans="1:10">
      <c r="A158" t="str">
        <f>Produits!B107</f>
        <v>Raisin</v>
      </c>
      <c r="B158" s="909"/>
      <c r="C158" t="s">
        <v>1572</v>
      </c>
      <c r="D158" s="770">
        <f>'Comext - EUROSTAT'!C167/10^4</f>
        <v>136.50188700000001</v>
      </c>
      <c r="E158" s="770">
        <f>'Comext - EUROSTAT'!D167/10^4</f>
        <v>16.652732999999998</v>
      </c>
      <c r="F158" s="770">
        <f>'Comext - EUROSTAT'!E167/10^4</f>
        <v>104.476276</v>
      </c>
      <c r="G158" s="770">
        <f>'Comext - EUROSTAT'!F167/10^4</f>
        <v>9.5589880000000012</v>
      </c>
      <c r="H158" s="770">
        <f>'Comext - EUROSTAT'!G167/10^4</f>
        <v>120.71873100000001</v>
      </c>
      <c r="I158" s="770">
        <f>'Comext - EUROSTAT'!H167/10^4</f>
        <v>9.2165029999999994</v>
      </c>
    </row>
    <row r="159" spans="1:10">
      <c r="A159" t="str">
        <f>Produits!B107</f>
        <v>Raisin</v>
      </c>
      <c r="B159" s="909"/>
      <c r="C159" t="s">
        <v>1574</v>
      </c>
      <c r="D159" s="770">
        <f>'Comext - EUROSTAT'!C168/10^4</f>
        <v>25.440294000000002</v>
      </c>
      <c r="E159" s="770">
        <f>'Comext - EUROSTAT'!D168/10^4</f>
        <v>1.7950669999999997</v>
      </c>
      <c r="F159" s="770">
        <f>'Comext - EUROSTAT'!E168/10^4</f>
        <v>27.905984000000004</v>
      </c>
      <c r="G159" s="770">
        <f>'Comext - EUROSTAT'!F168/10^4</f>
        <v>1.6911830000000001</v>
      </c>
      <c r="H159" s="770">
        <f>'Comext - EUROSTAT'!G168/10^4</f>
        <v>25.280761999999999</v>
      </c>
      <c r="I159" s="770">
        <f>'Comext - EUROSTAT'!H168/10^4</f>
        <v>1.589018</v>
      </c>
    </row>
    <row r="160" spans="1:10">
      <c r="A160" t="str">
        <f>Produits!B44</f>
        <v>Pastèques</v>
      </c>
      <c r="B160" s="909"/>
      <c r="C160" t="s">
        <v>1575</v>
      </c>
      <c r="D160" s="770">
        <f>'Comext - EUROSTAT'!C169/10^4</f>
        <v>149.98615000000001</v>
      </c>
      <c r="E160" s="770">
        <f>'Comext - EUROSTAT'!D169/10^4</f>
        <v>19.076347999999999</v>
      </c>
      <c r="F160" s="770">
        <f>'Comext - EUROSTAT'!E169/10^4</f>
        <v>227.25960800000001</v>
      </c>
      <c r="G160" s="770">
        <f>'Comext - EUROSTAT'!F169/10^4</f>
        <v>40.889364</v>
      </c>
      <c r="H160" s="770">
        <f>'Comext - EUROSTAT'!G169/10^4</f>
        <v>270.87395800000002</v>
      </c>
      <c r="I160" s="770">
        <f>'Comext - EUROSTAT'!H169/10^4</f>
        <v>88.563299999999998</v>
      </c>
    </row>
    <row r="161" spans="1:10">
      <c r="A161" t="str">
        <f>Produits!B45</f>
        <v>Autres melons</v>
      </c>
      <c r="B161" s="909"/>
      <c r="C161" t="s">
        <v>1578</v>
      </c>
      <c r="D161" s="770">
        <f>'Comext - EUROSTAT'!C170/10^4</f>
        <v>175.00645500000002</v>
      </c>
      <c r="E161" s="770">
        <f>'Comext - EUROSTAT'!D170/10^4</f>
        <v>48.354869000000001</v>
      </c>
      <c r="F161" s="770">
        <f>'Comext - EUROSTAT'!E170/10^4</f>
        <v>174.89313200000001</v>
      </c>
      <c r="G161" s="770">
        <f>'Comext - EUROSTAT'!F170/10^4</f>
        <v>37.326619000000001</v>
      </c>
      <c r="H161" s="770">
        <f>'Comext - EUROSTAT'!G170/10^4</f>
        <v>140.06797900000001</v>
      </c>
      <c r="I161" s="770">
        <f>'Comext - EUROSTAT'!H170/10^4</f>
        <v>34.510010999999999</v>
      </c>
    </row>
    <row r="162" spans="1:10">
      <c r="A162" t="str">
        <f>Produits!B127</f>
        <v>Papaye</v>
      </c>
      <c r="B162" s="909"/>
      <c r="C162" t="s">
        <v>1580</v>
      </c>
      <c r="D162" s="770">
        <f>'Comext - EUROSTAT'!C171/10^4</f>
        <v>2.174391</v>
      </c>
      <c r="E162" s="770">
        <f>'Comext - EUROSTAT'!D171/10^4</f>
        <v>0.199431</v>
      </c>
      <c r="F162" s="770">
        <f>'Comext - EUROSTAT'!E171/10^4</f>
        <v>2.9084509999999999</v>
      </c>
      <c r="G162" s="770">
        <f>'Comext - EUROSTAT'!F171/10^4</f>
        <v>0.36455900000000002</v>
      </c>
      <c r="H162" s="770">
        <f>'Comext - EUROSTAT'!G171/10^4</f>
        <v>3.005312</v>
      </c>
      <c r="I162" s="770">
        <f>'Comext - EUROSTAT'!H171/10^4</f>
        <v>1.9676119999999999</v>
      </c>
    </row>
    <row r="163" spans="1:10">
      <c r="A163" t="str">
        <f>Produits!B136</f>
        <v>Pommes de table</v>
      </c>
      <c r="B163" s="909"/>
      <c r="C163" t="s">
        <v>1582</v>
      </c>
      <c r="D163" s="770">
        <f>'Comext - EUROSTAT'!C172/10^4</f>
        <v>187.73696100000001</v>
      </c>
      <c r="E163" s="770">
        <f>'Comext - EUROSTAT'!D172/10^4</f>
        <v>634.09480399999995</v>
      </c>
      <c r="F163" s="770">
        <f>'Comext - EUROSTAT'!E172/10^4</f>
        <v>161.62753600000002</v>
      </c>
      <c r="G163" s="770">
        <f>'Comext - EUROSTAT'!F172/10^4</f>
        <v>381.35357200000004</v>
      </c>
      <c r="H163" s="770">
        <f>'Comext - EUROSTAT'!G172/10^4</f>
        <v>144.433539</v>
      </c>
      <c r="I163" s="770">
        <f>'Comext - EUROSTAT'!H172/10^4</f>
        <v>314.42336599999999</v>
      </c>
    </row>
    <row r="164" spans="1:10">
      <c r="A164" t="str">
        <f>Produits!B142</f>
        <v>Poires</v>
      </c>
      <c r="B164" s="909"/>
      <c r="C164" t="s">
        <v>1585</v>
      </c>
      <c r="D164" s="770">
        <f>'Comext - EUROSTAT'!C173/10^4</f>
        <v>111.304129</v>
      </c>
      <c r="E164" s="770">
        <f>'Comext - EUROSTAT'!D173/10^4</f>
        <v>24.679404999999999</v>
      </c>
      <c r="F164" s="770">
        <f>'Comext - EUROSTAT'!E173/10^4</f>
        <v>113.312583</v>
      </c>
      <c r="G164" s="770">
        <f>'Comext - EUROSTAT'!F173/10^4</f>
        <v>10.076702000000001</v>
      </c>
      <c r="H164" s="770">
        <f>'Comext - EUROSTAT'!G173/10^4</f>
        <v>102.36850099999999</v>
      </c>
      <c r="I164" s="770">
        <f>'Comext - EUROSTAT'!H173/10^4</f>
        <v>9.9962590000000002</v>
      </c>
    </row>
    <row r="165" spans="1:10">
      <c r="A165" t="str">
        <f>Produits!B149</f>
        <v>Coings</v>
      </c>
      <c r="B165" s="909"/>
      <c r="C165" t="s">
        <v>1583</v>
      </c>
      <c r="D165" s="770">
        <f>'Comext - EUROSTAT'!C174/10^4</f>
        <v>0.65811799999999998</v>
      </c>
      <c r="E165" s="770">
        <f>'Comext - EUROSTAT'!D174/10^4</f>
        <v>3.6875809999999998</v>
      </c>
      <c r="F165" s="770">
        <f>'Comext - EUROSTAT'!E174/10^4</f>
        <v>1.133154</v>
      </c>
      <c r="G165" s="770">
        <f>'Comext - EUROSTAT'!F174/10^4</f>
        <v>0.35771700000000001</v>
      </c>
      <c r="H165" s="770">
        <f>'Comext - EUROSTAT'!G174/10^4</f>
        <v>0.61827900000000002</v>
      </c>
      <c r="I165" s="770">
        <f>'Comext - EUROSTAT'!H174/10^4</f>
        <v>0.41845699999999997</v>
      </c>
    </row>
    <row r="166" spans="1:10">
      <c r="A166" t="str">
        <f>Produits!B150</f>
        <v>Abricots</v>
      </c>
      <c r="B166" s="909"/>
      <c r="C166" t="s">
        <v>1588</v>
      </c>
      <c r="D166" s="770">
        <f>'Comext - EUROSTAT'!C175/10^4</f>
        <v>20.475535999999998</v>
      </c>
      <c r="E166" s="770">
        <f>'Comext - EUROSTAT'!D175/10^4</f>
        <v>53.102579000000006</v>
      </c>
      <c r="F166" s="770">
        <f>'Comext - EUROSTAT'!E175/10^4</f>
        <v>17.127927</v>
      </c>
      <c r="G166" s="770">
        <f>'Comext - EUROSTAT'!F175/10^4</f>
        <v>21.797836</v>
      </c>
      <c r="H166" s="770">
        <f>'Comext - EUROSTAT'!G175/10^4</f>
        <v>11.802498</v>
      </c>
      <c r="I166" s="770">
        <f>'Comext - EUROSTAT'!H175/10^4</f>
        <v>27.638773999999998</v>
      </c>
    </row>
    <row r="167" spans="1:10">
      <c r="A167" t="str">
        <f>Produits!B151</f>
        <v>Cerises</v>
      </c>
      <c r="B167" s="909"/>
      <c r="C167" t="s">
        <v>1589</v>
      </c>
      <c r="D167" s="770">
        <f>'Comext - EUROSTAT'!C176/10^4</f>
        <v>0.26116100000000003</v>
      </c>
      <c r="E167" s="770">
        <f>'Comext - EUROSTAT'!D176/10^4</f>
        <v>0.11866600000000001</v>
      </c>
      <c r="F167" s="770">
        <f>'Comext - EUROSTAT'!E176/10^4</f>
        <v>0.71709899999999993</v>
      </c>
      <c r="G167" s="770">
        <f>'Comext - EUROSTAT'!F176/10^4</f>
        <v>8.0961000000000005E-2</v>
      </c>
      <c r="H167" s="770">
        <f>'Comext - EUROSTAT'!G176/10^4</f>
        <v>0.19029499999999999</v>
      </c>
      <c r="I167" s="770">
        <f>'Comext - EUROSTAT'!H176/10^4</f>
        <v>3.2601999999999999E-2</v>
      </c>
    </row>
    <row r="168" spans="1:10">
      <c r="A168" t="str">
        <f>Produits!B151</f>
        <v>Cerises</v>
      </c>
      <c r="B168" s="909"/>
      <c r="C168" t="s">
        <v>1592</v>
      </c>
      <c r="D168" s="770">
        <f>'Comext - EUROSTAT'!C177/10^4</f>
        <v>7.8178640000000001</v>
      </c>
      <c r="E168" s="770">
        <f>'Comext - EUROSTAT'!D177/10^4</f>
        <v>4.5540430000000001</v>
      </c>
      <c r="F168" s="770">
        <f>'Comext - EUROSTAT'!E177/10^4</f>
        <v>10.463889</v>
      </c>
      <c r="G168" s="770">
        <f>'Comext - EUROSTAT'!F177/10^4</f>
        <v>2.833958</v>
      </c>
      <c r="H168" s="770">
        <f>'Comext - EUROSTAT'!G177/10^4</f>
        <v>8.6097889999999992</v>
      </c>
      <c r="I168" s="770">
        <f>'Comext - EUROSTAT'!H177/10^4</f>
        <v>2.523701</v>
      </c>
    </row>
    <row r="169" spans="1:10">
      <c r="A169" t="str">
        <f>Produits!B156</f>
        <v>Nectarines et brugnons</v>
      </c>
      <c r="B169" s="909"/>
      <c r="C169" t="s">
        <v>1594</v>
      </c>
      <c r="D169" s="770">
        <f>'Comext - EUROSTAT'!C178/10^4</f>
        <v>87.605727000000002</v>
      </c>
      <c r="E169" s="770">
        <f>'Comext - EUROSTAT'!D178/10^4</f>
        <v>27.531882</v>
      </c>
      <c r="F169" s="770">
        <f>'Comext - EUROSTAT'!E178/10^4</f>
        <v>74.614001999999999</v>
      </c>
      <c r="G169" s="770">
        <f>'Comext - EUROSTAT'!F178/10^4</f>
        <v>16.662789</v>
      </c>
      <c r="H169" s="770">
        <v>0</v>
      </c>
      <c r="I169" s="770">
        <v>0</v>
      </c>
      <c r="J169" t="s">
        <v>2018</v>
      </c>
    </row>
    <row r="170" spans="1:10">
      <c r="A170" t="str">
        <f>Produits!B155</f>
        <v>Pêches</v>
      </c>
      <c r="B170" s="909"/>
      <c r="C170" t="s">
        <v>1596</v>
      </c>
      <c r="D170" s="770">
        <v>0</v>
      </c>
      <c r="E170" s="770">
        <v>0</v>
      </c>
      <c r="F170" s="770">
        <v>0</v>
      </c>
      <c r="G170" s="770">
        <v>0</v>
      </c>
      <c r="H170" s="770">
        <f>'Comext - EUROSTAT'!G179/10^4</f>
        <v>39.949278999999997</v>
      </c>
      <c r="I170" s="770">
        <f>'Comext - EUROSTAT'!H179/10^4</f>
        <v>3.9787550000000005</v>
      </c>
      <c r="J170" t="s">
        <v>2018</v>
      </c>
    </row>
    <row r="171" spans="1:10">
      <c r="A171" t="str">
        <f>Produits!B156</f>
        <v>Nectarines et brugnons</v>
      </c>
      <c r="B171" s="909"/>
      <c r="C171" t="s">
        <v>1598</v>
      </c>
      <c r="D171" s="770">
        <v>0</v>
      </c>
      <c r="E171" s="770">
        <v>0</v>
      </c>
      <c r="F171" s="770">
        <v>0</v>
      </c>
      <c r="G171" s="770">
        <v>0</v>
      </c>
      <c r="H171" s="770">
        <f>'Comext - EUROSTAT'!G180/10^4</f>
        <v>46.740313</v>
      </c>
      <c r="I171" s="770">
        <f>'Comext - EUROSTAT'!H180/10^4</f>
        <v>16.513252999999999</v>
      </c>
      <c r="J171" t="s">
        <v>2018</v>
      </c>
    </row>
    <row r="172" spans="1:10">
      <c r="A172" t="str">
        <f>Produits!B155</f>
        <v>Pêches</v>
      </c>
      <c r="B172" s="909"/>
      <c r="C172" t="s">
        <v>1600</v>
      </c>
      <c r="D172" s="770">
        <v>0</v>
      </c>
      <c r="E172" s="770">
        <v>0</v>
      </c>
      <c r="F172" s="770">
        <v>0</v>
      </c>
      <c r="G172" s="770">
        <v>0</v>
      </c>
      <c r="H172" s="770">
        <f>'Comext - EUROSTAT'!G181/10^4</f>
        <v>47.456122000000001</v>
      </c>
      <c r="I172" s="770">
        <f>'Comext - EUROSTAT'!H181/10^4</f>
        <v>15.466266000000001</v>
      </c>
      <c r="J172" t="s">
        <v>2018</v>
      </c>
    </row>
    <row r="173" spans="1:10">
      <c r="A173" t="str">
        <f>Produits!B155</f>
        <v>Pêches</v>
      </c>
      <c r="B173" s="909"/>
      <c r="C173" t="s">
        <v>1602</v>
      </c>
      <c r="D173" s="770">
        <f>'Comext - EUROSTAT'!C182/10^4</f>
        <v>78.565038000000001</v>
      </c>
      <c r="E173" s="770">
        <f>'Comext - EUROSTAT'!D182/10^4</f>
        <v>19.277891</v>
      </c>
      <c r="F173" s="770">
        <f>'Comext - EUROSTAT'!E182/10^4</f>
        <v>82.306209999999993</v>
      </c>
      <c r="G173" s="770">
        <f>'Comext - EUROSTAT'!F182/10^4</f>
        <v>12.895242999999999</v>
      </c>
      <c r="H173" s="770">
        <v>0</v>
      </c>
      <c r="I173" s="770">
        <v>0</v>
      </c>
      <c r="J173" t="s">
        <v>2018</v>
      </c>
    </row>
    <row r="174" spans="1:10">
      <c r="A174" t="str">
        <f>Produits!B157</f>
        <v>Prunes</v>
      </c>
      <c r="B174" s="909"/>
      <c r="C174" t="s">
        <v>1604</v>
      </c>
      <c r="D174" s="770">
        <f>'Comext - EUROSTAT'!C183/10^4</f>
        <v>18.558095999999999</v>
      </c>
      <c r="E174" s="770">
        <f>'Comext - EUROSTAT'!D183/10^4</f>
        <v>14.328985000000001</v>
      </c>
      <c r="F174" s="770">
        <f>'Comext - EUROSTAT'!E183/10^4</f>
        <v>11.971163000000001</v>
      </c>
      <c r="G174" s="770">
        <f>'Comext - EUROSTAT'!F183/10^4</f>
        <v>9.8151969999999995</v>
      </c>
      <c r="H174" s="770">
        <f>'Comext - EUROSTAT'!G183/10^4</f>
        <v>12.089171</v>
      </c>
      <c r="I174" s="770">
        <f>'Comext - EUROSTAT'!H183/10^4</f>
        <v>7.7799589999999998</v>
      </c>
    </row>
    <row r="175" spans="1:10">
      <c r="A175" t="str">
        <f>Produits!B163</f>
        <v>Prunelles</v>
      </c>
      <c r="B175" s="909"/>
      <c r="C175" t="s">
        <v>1606</v>
      </c>
      <c r="D175" s="770">
        <f>'Comext - EUROSTAT'!C184/10^4</f>
        <v>0.36273299999999997</v>
      </c>
      <c r="E175" s="770">
        <f>'Comext - EUROSTAT'!D184/10^4</f>
        <v>8.182E-3</v>
      </c>
      <c r="F175" s="770">
        <f>'Comext - EUROSTAT'!E184/10^4</f>
        <v>5.0260000000000001E-3</v>
      </c>
      <c r="G175" s="770">
        <f>'Comext - EUROSTAT'!F184/10^4</f>
        <v>5.646E-3</v>
      </c>
      <c r="H175" s="770">
        <f>'Comext - EUROSTAT'!G184/10^4</f>
        <v>2.5500000000000002E-3</v>
      </c>
      <c r="I175" s="770">
        <f>'Comext - EUROSTAT'!H184/10^4</f>
        <v>6.4279999999999997E-3</v>
      </c>
    </row>
    <row r="176" spans="1:10">
      <c r="A176" t="str">
        <f>Produits!B171</f>
        <v>Fraises</v>
      </c>
      <c r="B176" s="909"/>
      <c r="C176" t="s">
        <v>1608</v>
      </c>
      <c r="D176" s="770">
        <f>'Comext - EUROSTAT'!C185/10^4</f>
        <v>76.953136999999998</v>
      </c>
      <c r="E176" s="770">
        <f>'Comext - EUROSTAT'!D185/10^4</f>
        <v>12.787710000000001</v>
      </c>
      <c r="F176" s="770">
        <f>'Comext - EUROSTAT'!E185/10^4</f>
        <v>64.382914</v>
      </c>
      <c r="G176" s="770">
        <f>'Comext - EUROSTAT'!F185/10^4</f>
        <v>8.7334490000000002</v>
      </c>
      <c r="H176" s="770">
        <f>'Comext - EUROSTAT'!G185/10^4</f>
        <v>53.852063999999999</v>
      </c>
      <c r="I176" s="770">
        <f>'Comext - EUROSTAT'!H185/10^4</f>
        <v>8.0933960000000003</v>
      </c>
    </row>
    <row r="177" spans="1:9">
      <c r="A177" t="str">
        <f>Produits!B170</f>
        <v>Framboises</v>
      </c>
      <c r="B177" s="909"/>
      <c r="C177" t="s">
        <v>1610</v>
      </c>
      <c r="D177" s="770">
        <f>'Comext - EUROSTAT'!C186/10^4</f>
        <v>15.139798999999998</v>
      </c>
      <c r="E177" s="770">
        <f>'Comext - EUROSTAT'!D186/10^4</f>
        <v>1.8987160000000001</v>
      </c>
      <c r="F177" s="770">
        <f>'Comext - EUROSTAT'!E186/10^4</f>
        <v>27.010199</v>
      </c>
      <c r="G177" s="770">
        <f>'Comext - EUROSTAT'!F186/10^4</f>
        <v>3.2905910000000005</v>
      </c>
      <c r="H177" s="770">
        <f>'Comext - EUROSTAT'!G186/10^4</f>
        <v>23.601177</v>
      </c>
      <c r="I177" s="770">
        <f>'Comext - EUROSTAT'!H186/10^4</f>
        <v>6.165127</v>
      </c>
    </row>
    <row r="178" spans="1:9">
      <c r="B178" s="909"/>
      <c r="C178" t="s">
        <v>1612</v>
      </c>
      <c r="D178" s="773">
        <f>'Comext - EUROSTAT'!C187/10^4</f>
        <v>1.1631559999999999</v>
      </c>
      <c r="E178" s="773">
        <f>'Comext - EUROSTAT'!D187/10^4</f>
        <v>0.18620999999999999</v>
      </c>
      <c r="F178" s="773">
        <f>'Comext - EUROSTAT'!E187/10^4</f>
        <v>2.154906</v>
      </c>
      <c r="G178" s="773">
        <f>'Comext - EUROSTAT'!F187/10^4</f>
        <v>0.14183099999999998</v>
      </c>
      <c r="H178" s="773">
        <f>'Comext - EUROSTAT'!G187/10^4</f>
        <v>2.2389540000000001</v>
      </c>
      <c r="I178" s="773">
        <f>'Comext - EUROSTAT'!H187/10^4</f>
        <v>0.29566199999999998</v>
      </c>
    </row>
    <row r="179" spans="1:9">
      <c r="A179" t="str">
        <f>Produits!B176</f>
        <v>Cassis et myrtilles</v>
      </c>
      <c r="B179" s="909"/>
      <c r="C179" t="s">
        <v>1614</v>
      </c>
      <c r="D179" s="770">
        <f>'Comext - EUROSTAT'!C188/10^4</f>
        <v>7.6175000000000007E-2</v>
      </c>
      <c r="E179" s="770">
        <f>'Comext - EUROSTAT'!D188/10^4</f>
        <v>0.88123499999999999</v>
      </c>
      <c r="F179" s="770">
        <f>'Comext - EUROSTAT'!E188/10^4</f>
        <v>0.22300799999999998</v>
      </c>
      <c r="G179" s="770">
        <f>'Comext - EUROSTAT'!F188/10^4</f>
        <v>8.3386000000000002E-2</v>
      </c>
      <c r="H179" s="770">
        <f>'Comext - EUROSTAT'!G188/10^4</f>
        <v>9.7989999999999994E-2</v>
      </c>
      <c r="I179" s="770">
        <f>'Comext - EUROSTAT'!H188/10^4</f>
        <v>0.74521800000000005</v>
      </c>
    </row>
    <row r="180" spans="1:9">
      <c r="A180" t="str">
        <f>Produits!B175</f>
        <v>Groseilles</v>
      </c>
      <c r="B180" s="909"/>
      <c r="C180" t="s">
        <v>1616</v>
      </c>
      <c r="D180" s="770">
        <f>'Comext - EUROSTAT'!C189/10^4</f>
        <v>0.585229</v>
      </c>
      <c r="E180" s="770">
        <f>'Comext - EUROSTAT'!D189/10^4</f>
        <v>3.3772000000000003E-2</v>
      </c>
      <c r="F180" s="770">
        <f>'Comext - EUROSTAT'!E189/10^4</f>
        <v>0.58305499999999999</v>
      </c>
      <c r="G180" s="770">
        <f>'Comext - EUROSTAT'!F189/10^4</f>
        <v>5.2640999999999993E-2</v>
      </c>
      <c r="H180" s="770">
        <f>'Comext - EUROSTAT'!G189/10^4</f>
        <v>0.488371</v>
      </c>
      <c r="I180" s="770">
        <f>'Comext - EUROSTAT'!H189/10^4</f>
        <v>4.4526999999999997E-2</v>
      </c>
    </row>
    <row r="181" spans="1:9">
      <c r="A181" t="str">
        <f>Produits!B175</f>
        <v>Groseilles</v>
      </c>
      <c r="B181" s="909"/>
      <c r="C181" t="s">
        <v>1618</v>
      </c>
      <c r="D181" s="770">
        <f>'Comext - EUROSTAT'!C190/10^4</f>
        <v>0.172072</v>
      </c>
      <c r="E181" s="770">
        <f>'Comext - EUROSTAT'!D190/10^4</f>
        <v>2.0765000000000002E-2</v>
      </c>
      <c r="F181" s="770">
        <f>'Comext - EUROSTAT'!E190/10^4</f>
        <v>0.23024899999999998</v>
      </c>
      <c r="G181" s="770">
        <f>'Comext - EUROSTAT'!F190/10^4</f>
        <v>2.565E-3</v>
      </c>
      <c r="H181" s="770">
        <f>'Comext - EUROSTAT'!G190/10^4</f>
        <v>0.26850999999999997</v>
      </c>
      <c r="I181" s="770">
        <f>'Comext - EUROSTAT'!H190/10^4</f>
        <v>5.0679999999999996E-3</v>
      </c>
    </row>
    <row r="182" spans="1:9">
      <c r="B182" s="909"/>
      <c r="C182" t="s">
        <v>1620</v>
      </c>
      <c r="D182" s="773">
        <f>'Comext - EUROSTAT'!C191/10^4</f>
        <v>7.5789999999999996E-2</v>
      </c>
      <c r="E182" s="773">
        <f>'Comext - EUROSTAT'!D191/10^4</f>
        <v>1.5279999999999998E-3</v>
      </c>
      <c r="F182" s="773">
        <f>'Comext - EUROSTAT'!E191/10^4</f>
        <v>0.108464</v>
      </c>
      <c r="G182" s="773">
        <f>'Comext - EUROSTAT'!F191/10^4</f>
        <v>1.0529999999999999E-3</v>
      </c>
      <c r="H182" s="773">
        <f>'Comext - EUROSTAT'!G191/10^4</f>
        <v>6.2740999999999991E-2</v>
      </c>
      <c r="I182" s="773">
        <f>'Comext - EUROSTAT'!H191/10^4</f>
        <v>9.4970000000000002E-3</v>
      </c>
    </row>
    <row r="183" spans="1:9">
      <c r="A183" t="str">
        <f>Produits!B176</f>
        <v>Cassis et myrtilles</v>
      </c>
      <c r="B183" s="909"/>
      <c r="C183" t="s">
        <v>1622</v>
      </c>
      <c r="D183" s="770">
        <f>'Comext - EUROSTAT'!C192/10^4</f>
        <v>4.600428</v>
      </c>
      <c r="E183" s="770">
        <f>'Comext - EUROSTAT'!D192/10^4</f>
        <v>2.2555169999999998</v>
      </c>
      <c r="F183" s="770">
        <f>'Comext - EUROSTAT'!E192/10^4</f>
        <v>11.913830000000001</v>
      </c>
      <c r="G183" s="770">
        <f>'Comext - EUROSTAT'!F192/10^4</f>
        <v>4.6356260000000002</v>
      </c>
      <c r="H183" s="770">
        <f>'Comext - EUROSTAT'!G192/10^4</f>
        <v>14.945164000000002</v>
      </c>
      <c r="I183" s="770">
        <f>'Comext - EUROSTAT'!H192/10^4</f>
        <v>4.3909849999999997</v>
      </c>
    </row>
    <row r="184" spans="1:9">
      <c r="B184" s="909"/>
      <c r="C184" t="s">
        <v>1624</v>
      </c>
      <c r="D184" s="773">
        <f>'Comext - EUROSTAT'!C193/10^4</f>
        <v>0.230436</v>
      </c>
      <c r="E184" s="773">
        <f>'Comext - EUROSTAT'!D193/10^4</f>
        <v>6.4001000000000002E-2</v>
      </c>
      <c r="F184" s="773">
        <f>'Comext - EUROSTAT'!E193/10^4</f>
        <v>0.65550699999999995</v>
      </c>
      <c r="G184" s="773">
        <f>'Comext - EUROSTAT'!F193/10^4</f>
        <v>6.0530000000000002E-3</v>
      </c>
      <c r="H184" s="773">
        <f>'Comext - EUROSTAT'!G193/10^4</f>
        <v>0.72630099999999997</v>
      </c>
      <c r="I184" s="773">
        <f>'Comext - EUROSTAT'!H193/10^4</f>
        <v>2.4881359999999999</v>
      </c>
    </row>
    <row r="185" spans="1:9">
      <c r="B185" s="909"/>
      <c r="C185" t="s">
        <v>1626</v>
      </c>
      <c r="D185" s="773">
        <f>'Comext - EUROSTAT'!C194/10^4</f>
        <v>0.212094</v>
      </c>
      <c r="E185" s="773">
        <f>'Comext - EUROSTAT'!D194/10^4</f>
        <v>0.22771999999999998</v>
      </c>
      <c r="F185" s="773">
        <f>'Comext - EUROSTAT'!E194/10^4</f>
        <v>0.21813299999999999</v>
      </c>
      <c r="G185" s="773">
        <f>'Comext - EUROSTAT'!F194/10^4</f>
        <v>2.7094E-2</v>
      </c>
      <c r="H185" s="773">
        <f>'Comext - EUROSTAT'!G194/10^4</f>
        <v>0.25300900000000004</v>
      </c>
      <c r="I185" s="773">
        <f>'Comext - EUROSTAT'!H194/10^4</f>
        <v>4.8217000000000003E-2</v>
      </c>
    </row>
    <row r="186" spans="1:9">
      <c r="A186" t="str">
        <f>Produits!B169</f>
        <v>Kiwis</v>
      </c>
      <c r="B186" s="909"/>
      <c r="C186" t="s">
        <v>1628</v>
      </c>
      <c r="D186" s="770">
        <f>'Comext - EUROSTAT'!C195/10^4</f>
        <v>66.262381000000005</v>
      </c>
      <c r="E186" s="770">
        <f>'Comext - EUROSTAT'!D195/10^4</f>
        <v>20.224550000000001</v>
      </c>
      <c r="F186" s="770">
        <f>'Comext - EUROSTAT'!E195/10^4</f>
        <v>75.423232999999996</v>
      </c>
      <c r="G186" s="770">
        <f>'Comext - EUROSTAT'!F195/10^4</f>
        <v>11.073953999999999</v>
      </c>
      <c r="H186" s="770">
        <f>'Comext - EUROSTAT'!G195/10^4</f>
        <v>69.493010999999996</v>
      </c>
      <c r="I186" s="770">
        <f>'Comext - EUROSTAT'!H195/10^4</f>
        <v>9.8995259999999998</v>
      </c>
    </row>
    <row r="187" spans="1:9">
      <c r="B187" s="909"/>
      <c r="C187" t="s">
        <v>1630</v>
      </c>
      <c r="D187" s="773">
        <f>'Comext - EUROSTAT'!C196/10^4</f>
        <v>0.125086</v>
      </c>
      <c r="E187" s="773">
        <f>'Comext - EUROSTAT'!D196/10^4</f>
        <v>7.3150000000000003E-3</v>
      </c>
      <c r="F187" s="773">
        <f>'Comext - EUROSTAT'!E196/10^4</f>
        <v>0.17461199999999999</v>
      </c>
      <c r="G187" s="773">
        <f>'Comext - EUROSTAT'!F196/10^4</f>
        <v>4.9659999999999999E-3</v>
      </c>
      <c r="H187" s="773">
        <f>'Comext - EUROSTAT'!G196/10^4</f>
        <v>0.19506999999999999</v>
      </c>
      <c r="I187" s="773">
        <f>'Comext - EUROSTAT'!H196/10^4</f>
        <v>1.4612999999999999E-2</v>
      </c>
    </row>
    <row r="188" spans="1:9">
      <c r="A188" t="str">
        <f>Produits!B167</f>
        <v>Kakis</v>
      </c>
      <c r="B188" s="909"/>
      <c r="C188" t="s">
        <v>1632</v>
      </c>
      <c r="D188" s="770">
        <f>'Comext - EUROSTAT'!C197/10^4</f>
        <v>19.309939</v>
      </c>
      <c r="E188" s="770">
        <f>'Comext - EUROSTAT'!D197/10^4</f>
        <v>5.1889419999999999</v>
      </c>
      <c r="F188" s="770">
        <f>'Comext - EUROSTAT'!E197/10^4</f>
        <v>26.960749</v>
      </c>
      <c r="G188" s="770">
        <f>'Comext - EUROSTAT'!F197/10^4</f>
        <v>4.5798899999999998</v>
      </c>
      <c r="H188" s="770">
        <f>'Comext - EUROSTAT'!G197/10^4</f>
        <v>21.031268000000001</v>
      </c>
      <c r="I188" s="770">
        <f>'Comext - EUROSTAT'!H197/10^4</f>
        <v>3.865939</v>
      </c>
    </row>
    <row r="189" spans="1:9">
      <c r="A189" t="str">
        <f>Produits!B122</f>
        <v>Autres fruits tropicaux et subtropicaux, n.c.a</v>
      </c>
      <c r="B189" s="909"/>
      <c r="C189" t="s">
        <v>1634</v>
      </c>
      <c r="D189" s="770">
        <f>'Comext - EUROSTAT'!C198/10^4</f>
        <v>10.016649000000001</v>
      </c>
      <c r="E189" s="770">
        <f>'Comext - EUROSTAT'!D198/10^4</f>
        <v>1.0746229999999999</v>
      </c>
      <c r="F189" s="770">
        <f>'Comext - EUROSTAT'!E198/10^4</f>
        <v>17.514875</v>
      </c>
      <c r="G189" s="770">
        <f>'Comext - EUROSTAT'!F198/10^4</f>
        <v>4.4112349999999996</v>
      </c>
      <c r="H189" s="770">
        <f>'Comext - EUROSTAT'!G198/10^4</f>
        <v>20.874513</v>
      </c>
      <c r="I189" s="770">
        <f>'Comext - EUROSTAT'!H198/10^4</f>
        <v>5.799912</v>
      </c>
    </row>
    <row r="190" spans="1:9">
      <c r="B190" s="909"/>
      <c r="C190" t="s">
        <v>1636</v>
      </c>
      <c r="D190" s="148">
        <f>'Comext - EUROSTAT'!C199/10^4</f>
        <v>19.043315</v>
      </c>
      <c r="E190" s="148">
        <f>'Comext - EUROSTAT'!D199/10^4</f>
        <v>4.0490529999999998</v>
      </c>
      <c r="F190" s="148">
        <f>'Comext - EUROSTAT'!E199/10^4</f>
        <v>24.079142999999998</v>
      </c>
      <c r="G190" s="148">
        <f>'Comext - EUROSTAT'!F199/10^4</f>
        <v>4.6742300000000006</v>
      </c>
      <c r="H190" s="148">
        <f>'Comext - EUROSTAT'!G199/10^4</f>
        <v>25.662223000000001</v>
      </c>
      <c r="I190" s="148">
        <f>'Comext - EUROSTAT'!H199/10^4</f>
        <v>5.9525690000000004</v>
      </c>
    </row>
    <row r="191" spans="1:9">
      <c r="B191" s="909" t="s">
        <v>1999</v>
      </c>
      <c r="C191" t="s">
        <v>1638</v>
      </c>
      <c r="D191" s="148">
        <f>'Comext - EUROSTAT'!C200/10^4</f>
        <v>8.1754789999999993</v>
      </c>
      <c r="E191" s="148">
        <f>'Comext - EUROSTAT'!D200/10^4</f>
        <v>0.85827199999999992</v>
      </c>
      <c r="F191" s="148">
        <f>'Comext - EUROSTAT'!E200/10^4</f>
        <v>11.329461999999999</v>
      </c>
      <c r="G191" s="148">
        <f>'Comext - EUROSTAT'!F200/10^4</f>
        <v>0.72816199999999998</v>
      </c>
      <c r="H191" s="148">
        <f>'Comext - EUROSTAT'!G200/10^4</f>
        <v>11.129202000000001</v>
      </c>
      <c r="I191" s="148">
        <f>'Comext - EUROSTAT'!H200/10^4</f>
        <v>0.236483</v>
      </c>
    </row>
    <row r="192" spans="1:9">
      <c r="B192" s="909"/>
      <c r="C192" t="s">
        <v>1640</v>
      </c>
      <c r="D192" s="148">
        <f>'Comext - EUROSTAT'!C201/10^4</f>
        <v>1.105891</v>
      </c>
      <c r="E192" s="148">
        <f>'Comext - EUROSTAT'!D201/10^4</f>
        <v>0.11904400000000001</v>
      </c>
      <c r="F192" s="148">
        <f>'Comext - EUROSTAT'!E201/10^4</f>
        <v>0.46551499999999996</v>
      </c>
      <c r="G192" s="148">
        <f>'Comext - EUROSTAT'!F201/10^4</f>
        <v>5.6153999999999996E-2</v>
      </c>
      <c r="H192" s="148">
        <f>'Comext - EUROSTAT'!G201/10^4</f>
        <v>0.71586800000000006</v>
      </c>
      <c r="I192" s="148">
        <f>'Comext - EUROSTAT'!H201/10^4</f>
        <v>8.0058000000000004E-2</v>
      </c>
    </row>
    <row r="193" spans="1:9">
      <c r="A193" t="s">
        <v>2689</v>
      </c>
      <c r="B193" s="909"/>
      <c r="C193" t="s">
        <v>1642</v>
      </c>
      <c r="D193" s="148">
        <f>'Comext - EUROSTAT'!C202/10^4</f>
        <v>47.256199000000002</v>
      </c>
      <c r="E193" s="148">
        <f>'Comext - EUROSTAT'!D202/10^4</f>
        <v>4.3234279999999998</v>
      </c>
      <c r="F193" s="148">
        <f>'Comext - EUROSTAT'!E202/10^4</f>
        <v>51.146951999999999</v>
      </c>
      <c r="G193" s="148">
        <f>'Comext - EUROSTAT'!F202/10^4</f>
        <v>6.6546369999999992</v>
      </c>
      <c r="H193" s="148">
        <f>'Comext - EUROSTAT'!G202/10^4</f>
        <v>51.217478999999997</v>
      </c>
      <c r="I193" s="148">
        <f>'Comext - EUROSTAT'!H202/10^4</f>
        <v>3.5638459999999998</v>
      </c>
    </row>
    <row r="194" spans="1:9">
      <c r="B194" s="909"/>
      <c r="C194" t="s">
        <v>1644</v>
      </c>
      <c r="D194" s="148">
        <f>'Comext - EUROSTAT'!C203/10^4</f>
        <v>0.31320900000000002</v>
      </c>
      <c r="E194" s="148">
        <f>'Comext - EUROSTAT'!D203/10^4</f>
        <v>0.51733699999999994</v>
      </c>
      <c r="F194" s="148">
        <f>'Comext - EUROSTAT'!E203/10^4</f>
        <v>0.78126700000000004</v>
      </c>
      <c r="G194" s="148">
        <f>'Comext - EUROSTAT'!F203/10^4</f>
        <v>0.211759</v>
      </c>
      <c r="H194" s="148">
        <f>'Comext - EUROSTAT'!G203/10^4</f>
        <v>0.54826300000000006</v>
      </c>
      <c r="I194" s="148">
        <f>'Comext - EUROSTAT'!H203/10^4</f>
        <v>1.9514E-2</v>
      </c>
    </row>
    <row r="195" spans="1:9">
      <c r="B195" s="909"/>
      <c r="C195" t="s">
        <v>1646</v>
      </c>
      <c r="D195" s="148">
        <f>'Comext - EUROSTAT'!C204/10^4</f>
        <v>0.18473800000000001</v>
      </c>
      <c r="E195" s="148">
        <f>'Comext - EUROSTAT'!D204/10^4</f>
        <v>3.7100000000000002E-3</v>
      </c>
      <c r="F195" s="148">
        <f>'Comext - EUROSTAT'!E204/10^4</f>
        <v>0.43836800000000004</v>
      </c>
      <c r="G195" s="148">
        <f>'Comext - EUROSTAT'!F204/10^4</f>
        <v>2.034E-2</v>
      </c>
      <c r="H195" s="148">
        <f>'Comext - EUROSTAT'!G204/10^4</f>
        <v>0.205792</v>
      </c>
      <c r="I195" s="148">
        <f>'Comext - EUROSTAT'!H204/10^4</f>
        <v>9.692000000000001E-3</v>
      </c>
    </row>
    <row r="196" spans="1:9">
      <c r="A196" t="s">
        <v>2690</v>
      </c>
      <c r="B196" s="909"/>
      <c r="C196" t="s">
        <v>1648</v>
      </c>
      <c r="D196" s="148">
        <f>'Comext - EUROSTAT'!C205/10^4</f>
        <v>37.719400999999998</v>
      </c>
      <c r="E196" s="148">
        <f>'Comext - EUROSTAT'!D205/10^4</f>
        <v>0.95480200000000004</v>
      </c>
      <c r="F196" s="148">
        <f>'Comext - EUROSTAT'!E205/10^4</f>
        <v>32.067799999999998</v>
      </c>
      <c r="G196" s="148">
        <f>'Comext - EUROSTAT'!F205/10^4</f>
        <v>1.8815689999999998</v>
      </c>
      <c r="H196" s="148">
        <f>'Comext - EUROSTAT'!G205/10^4</f>
        <v>26.699237</v>
      </c>
      <c r="I196" s="148">
        <f>'Comext - EUROSTAT'!H205/10^4</f>
        <v>1.1124750000000001</v>
      </c>
    </row>
    <row r="197" spans="1:9">
      <c r="A197" s="150" t="s">
        <v>2692</v>
      </c>
      <c r="B197" s="909"/>
      <c r="C197" t="s">
        <v>1650</v>
      </c>
      <c r="D197" s="148">
        <f>'Comext - EUROSTAT'!C206/10^4</f>
        <v>1.5627959999999999</v>
      </c>
      <c r="E197" s="148">
        <f>'Comext - EUROSTAT'!D206/10^4</f>
        <v>0.15751500000000002</v>
      </c>
      <c r="F197" s="148">
        <f>'Comext - EUROSTAT'!E206/10^4</f>
        <v>1.3789879999999999</v>
      </c>
      <c r="G197" s="148">
        <f>'Comext - EUROSTAT'!F206/10^4</f>
        <v>8.0760999999999999E-2</v>
      </c>
      <c r="H197" s="148">
        <f>'Comext - EUROSTAT'!G206/10^4</f>
        <v>1.8047580000000001</v>
      </c>
      <c r="I197" s="148">
        <f>'Comext - EUROSTAT'!H206/10^4</f>
        <v>4.4239000000000001E-2</v>
      </c>
    </row>
    <row r="198" spans="1:9">
      <c r="A198" s="150" t="s">
        <v>2692</v>
      </c>
      <c r="B198" s="909"/>
      <c r="C198" t="s">
        <v>1652</v>
      </c>
      <c r="D198" s="148">
        <f>'Comext - EUROSTAT'!C207/10^4</f>
        <v>1.0645899999999999</v>
      </c>
      <c r="E198" s="148">
        <f>'Comext - EUROSTAT'!D207/10^4</f>
        <v>0.11010999999999999</v>
      </c>
      <c r="F198" s="148">
        <f>'Comext - EUROSTAT'!E207/10^4</f>
        <v>1.5157750000000001</v>
      </c>
      <c r="G198" s="148">
        <f>'Comext - EUROSTAT'!F207/10^4</f>
        <v>0.12179200000000001</v>
      </c>
      <c r="H198" s="148">
        <f>'Comext - EUROSTAT'!G207/10^4</f>
        <v>1.6724569999999999</v>
      </c>
      <c r="I198" s="148">
        <f>'Comext - EUROSTAT'!H207/10^4</f>
        <v>7.0909E-2</v>
      </c>
    </row>
    <row r="199" spans="1:9">
      <c r="A199" t="s">
        <v>2693</v>
      </c>
      <c r="B199" s="909"/>
      <c r="C199" t="s">
        <v>1654</v>
      </c>
      <c r="D199" s="148">
        <f>'Comext - EUROSTAT'!C208/10^4</f>
        <v>5.140803</v>
      </c>
      <c r="E199" s="148">
        <f>'Comext - EUROSTAT'!D208/10^4</f>
        <v>7.6129000000000002E-2</v>
      </c>
      <c r="F199" s="148">
        <f>'Comext - EUROSTAT'!E208/10^4</f>
        <v>3.8642249999999998</v>
      </c>
      <c r="G199" s="148">
        <f>'Comext - EUROSTAT'!F208/10^4</f>
        <v>9.840299999999999E-2</v>
      </c>
      <c r="H199" s="148">
        <f>'Comext - EUROSTAT'!G208/10^4</f>
        <v>2.9619339999999998</v>
      </c>
      <c r="I199" s="148">
        <f>'Comext - EUROSTAT'!H208/10^4</f>
        <v>0.28123899999999996</v>
      </c>
    </row>
    <row r="200" spans="1:9">
      <c r="A200" s="150" t="s">
        <v>2692</v>
      </c>
      <c r="B200" s="909"/>
      <c r="C200" t="s">
        <v>1656</v>
      </c>
      <c r="D200" s="148">
        <f>'Comext - EUROSTAT'!C209/10^4</f>
        <v>0.53855799999999998</v>
      </c>
      <c r="E200" s="148">
        <f>'Comext - EUROSTAT'!D209/10^4</f>
        <v>9.2323000000000002E-2</v>
      </c>
      <c r="F200" s="148">
        <f>'Comext - EUROSTAT'!E209/10^4</f>
        <v>0.31410500000000002</v>
      </c>
      <c r="G200" s="148">
        <f>'Comext - EUROSTAT'!F209/10^4</f>
        <v>3.6746000000000001E-2</v>
      </c>
      <c r="H200" s="148">
        <f>'Comext - EUROSTAT'!G209/10^4</f>
        <v>0.23499899999999999</v>
      </c>
      <c r="I200" s="148">
        <f>'Comext - EUROSTAT'!H209/10^4</f>
        <v>8.4353999999999998E-2</v>
      </c>
    </row>
    <row r="201" spans="1:9">
      <c r="B201" s="909"/>
      <c r="C201" t="s">
        <v>1658</v>
      </c>
      <c r="D201" s="148">
        <f>'Comext - EUROSTAT'!C210/10^4</f>
        <v>1.135597</v>
      </c>
      <c r="E201" s="148">
        <f>'Comext - EUROSTAT'!D210/10^4</f>
        <v>0.76561899999999994</v>
      </c>
      <c r="F201" s="148">
        <f>'Comext - EUROSTAT'!E210/10^4</f>
        <v>1.0319200000000002</v>
      </c>
      <c r="G201" s="148">
        <f>'Comext - EUROSTAT'!F210/10^4</f>
        <v>0.60028999999999999</v>
      </c>
      <c r="H201" s="148">
        <f>'Comext - EUROSTAT'!G210/10^4</f>
        <v>1.579032</v>
      </c>
      <c r="I201" s="148">
        <f>'Comext - EUROSTAT'!H210/10^4</f>
        <v>0.424097</v>
      </c>
    </row>
    <row r="202" spans="1:9">
      <c r="B202" s="909"/>
      <c r="C202" t="s">
        <v>1660</v>
      </c>
      <c r="D202" s="148">
        <f>'Comext - EUROSTAT'!C211/10^4</f>
        <v>4.128755</v>
      </c>
      <c r="E202" s="148">
        <f>'Comext - EUROSTAT'!D211/10^4</f>
        <v>0.18781900000000001</v>
      </c>
      <c r="F202" s="148">
        <f>'Comext - EUROSTAT'!E211/10^4</f>
        <v>8.1912760000000002</v>
      </c>
      <c r="G202" s="148">
        <f>'Comext - EUROSTAT'!F211/10^4</f>
        <v>0.141842</v>
      </c>
      <c r="H202" s="148">
        <f>'Comext - EUROSTAT'!G211/10^4</f>
        <v>8.5740280000000002</v>
      </c>
      <c r="I202" s="148">
        <f>'Comext - EUROSTAT'!H211/10^4</f>
        <v>0.198407</v>
      </c>
    </row>
    <row r="203" spans="1:9">
      <c r="B203" s="909"/>
      <c r="C203" t="s">
        <v>1658</v>
      </c>
      <c r="D203" s="148">
        <f>'Comext - EUROSTAT'!C212/10^4</f>
        <v>0.57353900000000002</v>
      </c>
      <c r="E203" s="148">
        <f>'Comext - EUROSTAT'!D212/10^4</f>
        <v>4.5121000000000001E-2</v>
      </c>
      <c r="F203" s="148">
        <f>'Comext - EUROSTAT'!E212/10^4</f>
        <v>0.45282899999999998</v>
      </c>
      <c r="G203" s="148">
        <f>'Comext - EUROSTAT'!F212/10^4</f>
        <v>4.36E-2</v>
      </c>
      <c r="H203" s="148">
        <f>'Comext - EUROSTAT'!G212/10^4</f>
        <v>0.22580500000000001</v>
      </c>
      <c r="I203" s="148">
        <f>'Comext - EUROSTAT'!H212/10^4</f>
        <v>2.0691000000000001E-2</v>
      </c>
    </row>
    <row r="204" spans="1:9">
      <c r="B204" s="909"/>
      <c r="C204" t="s">
        <v>1663</v>
      </c>
      <c r="D204" s="148">
        <f>'Comext - EUROSTAT'!C213/10^4</f>
        <v>1.106544</v>
      </c>
      <c r="E204" s="148">
        <f>'Comext - EUROSTAT'!D213/10^4</f>
        <v>7.6771000000000006E-2</v>
      </c>
      <c r="F204" s="148">
        <f>'Comext - EUROSTAT'!E213/10^4</f>
        <v>1.2779559999999999</v>
      </c>
      <c r="G204" s="148">
        <f>'Comext - EUROSTAT'!F213/10^4</f>
        <v>5.4408000000000005E-2</v>
      </c>
      <c r="H204" s="148">
        <f>'Comext - EUROSTAT'!G213/10^4</f>
        <v>0.99888600000000005</v>
      </c>
      <c r="I204" s="148">
        <f>'Comext - EUROSTAT'!H213/10^4</f>
        <v>2.7408999999999996E-2</v>
      </c>
    </row>
    <row r="205" spans="1:9">
      <c r="A205" s="909" t="s">
        <v>2691</v>
      </c>
      <c r="B205" s="909"/>
      <c r="C205" t="s">
        <v>1665</v>
      </c>
      <c r="D205" s="148">
        <f>'Comext - EUROSTAT'!C214/10^4</f>
        <v>8.0311789999999998</v>
      </c>
      <c r="E205" s="148">
        <f>'Comext - EUROSTAT'!D214/10^4</f>
        <v>0.27612900000000001</v>
      </c>
      <c r="F205" s="148">
        <f>'Comext - EUROSTAT'!E214/10^4</f>
        <v>6.163195</v>
      </c>
      <c r="G205" s="148">
        <f>'Comext - EUROSTAT'!F214/10^4</f>
        <v>0.46046300000000001</v>
      </c>
      <c r="H205" s="148">
        <f>'Comext - EUROSTAT'!G214/10^4</f>
        <v>7.9322550000000005</v>
      </c>
      <c r="I205" s="148">
        <f>'Comext - EUROSTAT'!H214/10^4</f>
        <v>0.47008299999999997</v>
      </c>
    </row>
    <row r="206" spans="1:9">
      <c r="A206" s="909"/>
      <c r="B206" s="909"/>
      <c r="C206" t="s">
        <v>1667</v>
      </c>
      <c r="D206" s="148">
        <f>'Comext - EUROSTAT'!C215/10^4</f>
        <v>2.6441870000000001</v>
      </c>
      <c r="E206" s="148">
        <f>'Comext - EUROSTAT'!D215/10^4</f>
        <v>3.3911999999999998E-2</v>
      </c>
      <c r="F206" s="148">
        <f>'Comext - EUROSTAT'!E215/10^4</f>
        <v>6.1192019999999996</v>
      </c>
      <c r="G206" s="148">
        <f>'Comext - EUROSTAT'!F215/10^4</f>
        <v>0.55968600000000002</v>
      </c>
      <c r="H206" s="148">
        <f>'Comext - EUROSTAT'!G215/10^4</f>
        <v>4.0227849999999998</v>
      </c>
      <c r="I206" s="148">
        <f>'Comext - EUROSTAT'!H215/10^4</f>
        <v>8.015499999999999E-2</v>
      </c>
    </row>
    <row r="207" spans="1:9">
      <c r="A207" s="909" t="s">
        <v>2694</v>
      </c>
      <c r="B207" s="909"/>
      <c r="C207" t="s">
        <v>1669</v>
      </c>
      <c r="D207" s="148">
        <f>'Comext - EUROSTAT'!C216/10^4</f>
        <v>8.5668129999999998</v>
      </c>
      <c r="E207" s="148">
        <f>'Comext - EUROSTAT'!D216/10^4</f>
        <v>0.36904300000000001</v>
      </c>
      <c r="F207" s="148">
        <f>'Comext - EUROSTAT'!E216/10^4</f>
        <v>7.028878999999999</v>
      </c>
      <c r="G207" s="148">
        <f>'Comext - EUROSTAT'!F216/10^4</f>
        <v>0.29413899999999998</v>
      </c>
      <c r="H207" s="148">
        <f>'Comext - EUROSTAT'!G216/10^4</f>
        <v>7.595186</v>
      </c>
      <c r="I207" s="148">
        <f>'Comext - EUROSTAT'!H216/10^4</f>
        <v>0.58397700000000008</v>
      </c>
    </row>
    <row r="208" spans="1:9">
      <c r="A208" s="909"/>
      <c r="B208" s="909"/>
      <c r="C208" t="s">
        <v>1671</v>
      </c>
      <c r="D208" s="148">
        <f>'Comext - EUROSTAT'!C217/10^4</f>
        <v>1.2339739999999999</v>
      </c>
      <c r="E208" s="148">
        <f>'Comext - EUROSTAT'!D217/10^4</f>
        <v>4.3500999999999998E-2</v>
      </c>
      <c r="F208" s="148">
        <f>'Comext - EUROSTAT'!E217/10^4</f>
        <v>2.3268</v>
      </c>
      <c r="G208" s="148">
        <f>'Comext - EUROSTAT'!F217/10^4</f>
        <v>0.125523</v>
      </c>
      <c r="H208" s="148">
        <f>'Comext - EUROSTAT'!G217/10^4</f>
        <v>3.0088140000000001</v>
      </c>
      <c r="I208" s="148">
        <f>'Comext - EUROSTAT'!H217/10^4</f>
        <v>6.2350000000000003E-2</v>
      </c>
    </row>
    <row r="209" spans="1:12">
      <c r="A209" t="s">
        <v>2695</v>
      </c>
      <c r="B209" s="909"/>
      <c r="C209" t="s">
        <v>1673</v>
      </c>
      <c r="D209" s="148">
        <f>'Comext - EUROSTAT'!C218/10^4</f>
        <v>6.9616829999999998</v>
      </c>
      <c r="E209" s="148">
        <f>'Comext - EUROSTAT'!D218/10^4</f>
        <v>9.5683000000000004E-2</v>
      </c>
      <c r="F209" s="148">
        <f>'Comext - EUROSTAT'!E218/10^4</f>
        <v>8.90001</v>
      </c>
      <c r="G209" s="148">
        <f>'Comext - EUROSTAT'!F218/10^4</f>
        <v>0.21052499999999999</v>
      </c>
      <c r="H209" s="148">
        <f>'Comext - EUROSTAT'!G218/10^4</f>
        <v>9.2508379999999999</v>
      </c>
      <c r="I209" s="148">
        <f>'Comext - EUROSTAT'!H218/10^4</f>
        <v>0.43344099999999997</v>
      </c>
    </row>
    <row r="210" spans="1:12">
      <c r="B210" s="909"/>
      <c r="C210" t="s">
        <v>1675</v>
      </c>
      <c r="D210" s="148">
        <f>'Comext - EUROSTAT'!C219/10^4</f>
        <v>44.353144</v>
      </c>
      <c r="E210" s="148">
        <f>'Comext - EUROSTAT'!D219/10^4</f>
        <v>3.0530029999999999</v>
      </c>
      <c r="F210" s="148">
        <f>'Comext - EUROSTAT'!E219/10^4</f>
        <v>45.716062000000001</v>
      </c>
      <c r="G210" s="148">
        <f>'Comext - EUROSTAT'!F219/10^4</f>
        <v>3.013906</v>
      </c>
      <c r="H210" s="148">
        <f>'Comext - EUROSTAT'!G219/10^4</f>
        <v>41.548978000000005</v>
      </c>
      <c r="I210" s="148">
        <f>'Comext - EUROSTAT'!H219/10^4</f>
        <v>4.6295650000000004</v>
      </c>
    </row>
    <row r="211" spans="1:12">
      <c r="B211" s="909" t="s">
        <v>2000</v>
      </c>
      <c r="C211" t="s">
        <v>1677</v>
      </c>
      <c r="D211" s="148">
        <f>'Comext - EUROSTAT'!C220/10^4</f>
        <v>1.632244</v>
      </c>
      <c r="E211" s="148">
        <f>'Comext - EUROSTAT'!D220/10^4</f>
        <v>0.51036000000000004</v>
      </c>
      <c r="F211" s="148">
        <f>'Comext - EUROSTAT'!E220/10^4</f>
        <v>1.535755</v>
      </c>
      <c r="G211" s="148">
        <f>'Comext - EUROSTAT'!F220/10^4</f>
        <v>2.1190000000000002E-3</v>
      </c>
      <c r="H211" s="148">
        <f>'Comext - EUROSTAT'!G220/10^4</f>
        <v>1.0939639999999999</v>
      </c>
      <c r="I211" s="148">
        <f>'Comext - EUROSTAT'!H220/10^4</f>
        <v>2.14E-3</v>
      </c>
    </row>
    <row r="212" spans="1:12">
      <c r="B212" s="909"/>
      <c r="C212" t="s">
        <v>1679</v>
      </c>
      <c r="D212" s="148">
        <f>'Comext - EUROSTAT'!C221/10^4</f>
        <v>0.8268049999999999</v>
      </c>
      <c r="E212" s="148">
        <f>'Comext - EUROSTAT'!D221/10^4</f>
        <v>0.10016900000000001</v>
      </c>
      <c r="F212" s="148">
        <f>'Comext - EUROSTAT'!E221/10^4</f>
        <v>0.14976900000000001</v>
      </c>
      <c r="G212" s="148">
        <f>'Comext - EUROSTAT'!F221/10^4</f>
        <v>8.1400000000000014E-3</v>
      </c>
      <c r="H212" s="148">
        <f>'Comext - EUROSTAT'!G221/10^4</f>
        <v>3.8071000000000001E-2</v>
      </c>
      <c r="I212" s="148">
        <f>'Comext - EUROSTAT'!H221/10^4</f>
        <v>2.6699999999999998E-4</v>
      </c>
    </row>
    <row r="213" spans="1:12">
      <c r="B213" s="909"/>
      <c r="C213" t="s">
        <v>1681</v>
      </c>
      <c r="D213" s="148">
        <f>'Comext - EUROSTAT'!C222/10^4</f>
        <v>3.1399999999999999E-4</v>
      </c>
      <c r="E213" s="148">
        <f>3.32/10^4</f>
        <v>3.3199999999999999E-4</v>
      </c>
      <c r="F213" s="148">
        <f>'Comext - EUROSTAT'!E222/10^4</f>
        <v>1.157E-3</v>
      </c>
      <c r="G213" s="148">
        <f>1.51/10^4</f>
        <v>1.5100000000000001E-4</v>
      </c>
      <c r="H213" s="148">
        <f>'Comext - EUROSTAT'!G222/10^4</f>
        <v>2.3E-5</v>
      </c>
      <c r="I213" s="148">
        <f>'Comext - EUROSTAT'!H222/10^4</f>
        <v>7.0500000000000001E-4</v>
      </c>
      <c r="J213" s="148" t="e">
        <f>'Comext - EUROSTAT'!D222/10^4</f>
        <v>#VALUE!</v>
      </c>
      <c r="K213" s="148" t="e">
        <f>'Comext - EUROSTAT'!F222/10^4</f>
        <v>#VALUE!</v>
      </c>
      <c r="L213" t="s">
        <v>2019</v>
      </c>
    </row>
    <row r="214" spans="1:12">
      <c r="B214" s="909"/>
      <c r="C214" t="s">
        <v>1683</v>
      </c>
      <c r="D214" s="148">
        <f>'Comext - EUROSTAT'!C223/10^4</f>
        <v>3.848E-2</v>
      </c>
      <c r="E214" s="148">
        <f>0.28/10^4</f>
        <v>2.8000000000000003E-5</v>
      </c>
      <c r="F214" s="148">
        <f>'Comext - EUROSTAT'!E223/10^4</f>
        <v>1.7600000000000001E-3</v>
      </c>
      <c r="G214" s="148">
        <f>'Comext - EUROSTAT'!F223/10^4</f>
        <v>4.95E-4</v>
      </c>
      <c r="H214" s="148">
        <f>'Comext - EUROSTAT'!G223/10^4</f>
        <v>6.9120000000000001E-2</v>
      </c>
      <c r="I214" s="148">
        <f>'Comext - EUROSTAT'!H223/10^4</f>
        <v>6.5499000000000002E-2</v>
      </c>
      <c r="J214" s="148" t="e">
        <f>'Comext - EUROSTAT'!D223/10^4</f>
        <v>#VALUE!</v>
      </c>
      <c r="K214" t="s">
        <v>2016</v>
      </c>
    </row>
    <row r="215" spans="1:12">
      <c r="B215" s="909"/>
      <c r="C215" t="s">
        <v>1685</v>
      </c>
      <c r="D215" s="148">
        <f>'Comext - EUROSTAT'!C224/10^4</f>
        <v>0.826492</v>
      </c>
      <c r="E215" s="148">
        <f>'Comext - EUROSTAT'!D224/10^4</f>
        <v>1.1219E-2</v>
      </c>
      <c r="F215" s="148">
        <f>'Comext - EUROSTAT'!E224/10^4</f>
        <v>0.59353900000000004</v>
      </c>
      <c r="G215" s="148">
        <f>'Comext - EUROSTAT'!F224/10^4</f>
        <v>8.7390000000000002E-3</v>
      </c>
      <c r="H215" s="148">
        <f>'Comext - EUROSTAT'!G224/10^4</f>
        <v>0.56035100000000004</v>
      </c>
      <c r="I215" s="148">
        <f>'Comext - EUROSTAT'!H224/10^4</f>
        <v>8.2982E-2</v>
      </c>
    </row>
    <row r="216" spans="1:12">
      <c r="B216" s="909"/>
      <c r="C216" t="s">
        <v>1687</v>
      </c>
      <c r="D216" s="148">
        <f>'Comext - EUROSTAT'!C225/10^4</f>
        <v>0.21990399999999999</v>
      </c>
      <c r="E216" s="148">
        <f>'Comext - EUROSTAT'!D225/10^4</f>
        <v>7.561E-3</v>
      </c>
      <c r="F216" s="148">
        <f>'Comext - EUROSTAT'!E225/10^4</f>
        <v>0.85606299999999991</v>
      </c>
      <c r="G216" s="148">
        <f>'Comext - EUROSTAT'!F225/10^4</f>
        <v>1.1389E-2</v>
      </c>
      <c r="H216" s="148">
        <f>'Comext - EUROSTAT'!G225/10^4</f>
        <v>0.74638000000000004</v>
      </c>
      <c r="I216" s="148">
        <f>'Comext - EUROSTAT'!H225/10^4</f>
        <v>4.1450000000000001E-2</v>
      </c>
    </row>
    <row r="217" spans="1:12">
      <c r="B217" s="909" t="s">
        <v>2001</v>
      </c>
      <c r="C217" t="s">
        <v>1689</v>
      </c>
      <c r="D217" s="148">
        <f>'Comext - EUROSTAT'!C226/10^4</f>
        <v>5.8442089999999993</v>
      </c>
      <c r="E217" s="148">
        <f>'Comext - EUROSTAT'!D226/10^4</f>
        <v>1.235878</v>
      </c>
      <c r="F217" s="148">
        <f>'Comext - EUROSTAT'!E226/10^4</f>
        <v>8.704599</v>
      </c>
      <c r="G217" s="148">
        <f>'Comext - EUROSTAT'!F226/10^4</f>
        <v>1.570578</v>
      </c>
      <c r="H217" s="148">
        <f>'Comext - EUROSTAT'!G226/10^4</f>
        <v>7.4846940000000002</v>
      </c>
      <c r="I217" s="148">
        <f>'Comext - EUROSTAT'!H226/10^4</f>
        <v>1.7100369999999998</v>
      </c>
    </row>
    <row r="218" spans="1:12">
      <c r="A218" t="s">
        <v>2652</v>
      </c>
      <c r="B218" s="909"/>
      <c r="C218" t="s">
        <v>1691</v>
      </c>
      <c r="D218" s="770">
        <f>'Comext - EUROSTAT'!C227/10^4</f>
        <v>2.974666</v>
      </c>
      <c r="E218" s="770">
        <f>'Comext - EUROSTAT'!D227/10^4</f>
        <v>9.7798549999999995</v>
      </c>
      <c r="F218" s="770">
        <f>'Comext - EUROSTAT'!E227/10^4</f>
        <v>1.975498</v>
      </c>
      <c r="G218" s="770">
        <f>'Comext - EUROSTAT'!F227/10^4</f>
        <v>16.173681999999999</v>
      </c>
      <c r="H218" s="770">
        <f>'Comext - EUROSTAT'!G227/10^4</f>
        <v>2.581099</v>
      </c>
      <c r="I218" s="770">
        <f>'Comext - EUROSTAT'!H227/10^4</f>
        <v>9.2431679999999989</v>
      </c>
    </row>
    <row r="219" spans="1:12">
      <c r="B219" s="909"/>
      <c r="C219" t="s">
        <v>1693</v>
      </c>
      <c r="D219" s="148">
        <f>'Comext - EUROSTAT'!C228/10^4</f>
        <v>0.46876200000000001</v>
      </c>
      <c r="E219" s="148">
        <f>'Comext - EUROSTAT'!D228/10^4</f>
        <v>0.12440799999999999</v>
      </c>
      <c r="F219" s="148">
        <f>'Comext - EUROSTAT'!E228/10^4</f>
        <v>1.1647540000000001</v>
      </c>
      <c r="G219" s="148">
        <f>'Comext - EUROSTAT'!F228/10^4</f>
        <v>5.3367999999999992E-2</v>
      </c>
      <c r="H219" s="148">
        <f>'Comext - EUROSTAT'!G228/10^4</f>
        <v>2.0435300000000001</v>
      </c>
      <c r="I219" s="148">
        <f>'Comext - EUROSTAT'!H228/10^4</f>
        <v>3.5305999999999997E-2</v>
      </c>
    </row>
    <row r="220" spans="1:12">
      <c r="B220" s="909"/>
      <c r="C220" t="s">
        <v>1695</v>
      </c>
      <c r="D220" s="148">
        <f>'Comext - EUROSTAT'!C229/10^4</f>
        <v>1.8915529999999998</v>
      </c>
      <c r="E220" s="148">
        <f>'Comext - EUROSTAT'!D229/10^4</f>
        <v>9.0860000000000003E-3</v>
      </c>
      <c r="F220" s="148">
        <f>'Comext - EUROSTAT'!E229/10^4</f>
        <v>2.0370790000000003</v>
      </c>
      <c r="G220" s="148">
        <f>'Comext - EUROSTAT'!F229/10^4</f>
        <v>7.7544000000000002E-2</v>
      </c>
      <c r="H220" s="148">
        <f>'Comext - EUROSTAT'!G229/10^4</f>
        <v>2.1089159999999998</v>
      </c>
      <c r="I220" s="148">
        <f>'Comext - EUROSTAT'!H229/10^4</f>
        <v>3.5004E-2</v>
      </c>
    </row>
    <row r="221" spans="1:12">
      <c r="B221" s="909"/>
      <c r="C221" t="s">
        <v>1697</v>
      </c>
      <c r="D221" s="148">
        <f>'Comext - EUROSTAT'!C230/10^4</f>
        <v>0.11180599999999999</v>
      </c>
      <c r="E221" s="148">
        <f>'Comext - EUROSTAT'!D230/10^4</f>
        <v>2.7826999999999998E-2</v>
      </c>
      <c r="F221" s="148">
        <f>'Comext - EUROSTAT'!E230/10^4</f>
        <v>7.8532000000000005E-2</v>
      </c>
      <c r="G221" s="148">
        <f>'Comext - EUROSTAT'!F230/10^4</f>
        <v>1.8134999999999998E-2</v>
      </c>
      <c r="H221" s="148">
        <f>'Comext - EUROSTAT'!G230/10^4</f>
        <v>0.20027400000000001</v>
      </c>
      <c r="I221" s="148">
        <f>'Comext - EUROSTAT'!H230/10^4</f>
        <v>2.3243E-2</v>
      </c>
    </row>
    <row r="222" spans="1:12">
      <c r="B222" s="909"/>
      <c r="C222" t="s">
        <v>1699</v>
      </c>
      <c r="D222" s="148">
        <f>'Comext - EUROSTAT'!C231/10^4</f>
        <v>8.6829999999999991E-2</v>
      </c>
      <c r="E222" s="148">
        <f>'Comext - EUROSTAT'!D231/10^4</f>
        <v>2.8449999999999999E-3</v>
      </c>
      <c r="F222" s="148">
        <f>'Comext - EUROSTAT'!E231/10^4</f>
        <v>3.5292000000000004E-2</v>
      </c>
      <c r="G222" s="148">
        <f>'Comext - EUROSTAT'!F231/10^4</f>
        <v>7.9180000000000014E-3</v>
      </c>
      <c r="H222" s="148">
        <f>'Comext - EUROSTAT'!G231/10^4</f>
        <v>2.4742E-2</v>
      </c>
      <c r="I222" s="148">
        <f>'Comext - EUROSTAT'!H231/10^4</f>
        <v>1.227E-3</v>
      </c>
    </row>
    <row r="223" spans="1:12">
      <c r="B223" s="909"/>
      <c r="C223" t="s">
        <v>1701</v>
      </c>
      <c r="D223" s="148">
        <f>'Comext - EUROSTAT'!C232/10^4</f>
        <v>0.156722</v>
      </c>
      <c r="E223" s="148">
        <f>'Comext - EUROSTAT'!D232/10^4</f>
        <v>1.3809E-2</v>
      </c>
      <c r="F223" s="148">
        <f>'Comext - EUROSTAT'!E232/10^4</f>
        <v>0.230127</v>
      </c>
      <c r="G223" s="148">
        <f>'Comext - EUROSTAT'!F232/10^4</f>
        <v>1.435E-2</v>
      </c>
      <c r="H223" s="148">
        <f>'Comext - EUROSTAT'!G232/10^4</f>
        <v>0.29510599999999998</v>
      </c>
      <c r="I223" s="148">
        <f>'Comext - EUROSTAT'!H232/10^4</f>
        <v>0.112526</v>
      </c>
    </row>
    <row r="224" spans="1:12">
      <c r="B224" s="909"/>
      <c r="C224" t="s">
        <v>1703</v>
      </c>
      <c r="D224" s="148">
        <f>'Comext - EUROSTAT'!C233/10^4</f>
        <v>1.5554680000000001</v>
      </c>
      <c r="E224" s="148">
        <f>'Comext - EUROSTAT'!D233/10^4</f>
        <v>0.34165200000000001</v>
      </c>
      <c r="F224" s="148">
        <f>'Comext - EUROSTAT'!E233/10^4</f>
        <v>2.8049430000000002</v>
      </c>
      <c r="G224" s="148">
        <f>'Comext - EUROSTAT'!F233/10^4</f>
        <v>0.29848800000000003</v>
      </c>
      <c r="H224" s="148">
        <f>'Comext - EUROSTAT'!G233/10^4</f>
        <v>1.9703349999999999</v>
      </c>
      <c r="I224" s="148">
        <f>'Comext - EUROSTAT'!H233/10^4</f>
        <v>0.434475</v>
      </c>
    </row>
    <row r="225" spans="2:12">
      <c r="B225" s="909"/>
      <c r="C225" t="s">
        <v>1705</v>
      </c>
      <c r="D225" s="148">
        <f>'Comext - EUROSTAT'!C234/10^4</f>
        <v>8.8030000000000001E-3</v>
      </c>
      <c r="E225" s="148">
        <f>'Comext - EUROSTAT'!D234/10^4</f>
        <v>1.2E-5</v>
      </c>
      <c r="F225" s="148">
        <f>'Comext - EUROSTAT'!E234/10^4</f>
        <v>2.3777E-2</v>
      </c>
      <c r="G225" s="148">
        <f>'Comext - EUROSTAT'!F234/10^4</f>
        <v>2.9999999999999997E-5</v>
      </c>
      <c r="H225" s="148">
        <f>'Comext - EUROSTAT'!G234/10^4</f>
        <v>8.398000000000001E-3</v>
      </c>
      <c r="I225" s="148">
        <f>'Comext - EUROSTAT'!H234/10^4</f>
        <v>4.5439999999999994E-3</v>
      </c>
    </row>
    <row r="226" spans="2:12">
      <c r="B226" s="909"/>
      <c r="C226" t="s">
        <v>1707</v>
      </c>
      <c r="D226" s="148">
        <f>'Comext - EUROSTAT'!C235/10^4</f>
        <v>0.10761800000000001</v>
      </c>
      <c r="E226" s="148">
        <f>'Comext - EUROSTAT'!D235/10^4</f>
        <v>7.6370000000000007E-2</v>
      </c>
      <c r="F226" s="148">
        <f>'Comext - EUROSTAT'!E235/10^4</f>
        <v>0.10408900000000001</v>
      </c>
      <c r="G226" s="148">
        <f>'Comext - EUROSTAT'!F235/10^4</f>
        <v>0.47892499999999999</v>
      </c>
      <c r="H226" s="148">
        <f>'Comext - EUROSTAT'!G235/10^4</f>
        <v>0.112222</v>
      </c>
      <c r="I226" s="148">
        <f>'Comext - EUROSTAT'!H235/10^4</f>
        <v>0.30794699999999997</v>
      </c>
    </row>
    <row r="227" spans="2:12">
      <c r="B227" s="909"/>
      <c r="C227" t="s">
        <v>1709</v>
      </c>
      <c r="D227" s="148">
        <f>'Comext - EUROSTAT'!C236/10^4</f>
        <v>0.41948400000000002</v>
      </c>
      <c r="E227" s="148">
        <f>'Comext - EUROSTAT'!D236/10^4</f>
        <v>4.8163999999999998E-2</v>
      </c>
      <c r="F227" s="148">
        <f>'Comext - EUROSTAT'!E236/10^4</f>
        <v>0.1789</v>
      </c>
      <c r="G227" s="148">
        <f>'Comext - EUROSTAT'!F236/10^4</f>
        <v>2.4230999999999999E-2</v>
      </c>
      <c r="H227" s="148">
        <f>'Comext - EUROSTAT'!G236/10^4</f>
        <v>2.0133000000000002E-2</v>
      </c>
      <c r="I227" s="148">
        <f>'Comext - EUROSTAT'!H236/10^4</f>
        <v>2.663E-3</v>
      </c>
    </row>
    <row r="228" spans="2:12">
      <c r="B228" s="909"/>
      <c r="C228" t="s">
        <v>1711</v>
      </c>
      <c r="D228" s="148">
        <f>'Comext - EUROSTAT'!C237/10^4</f>
        <v>6.8349999999999991E-3</v>
      </c>
      <c r="E228" s="148">
        <f>'Comext - EUROSTAT'!D237/10^4</f>
        <v>3.4E-5</v>
      </c>
      <c r="F228" s="148">
        <f>'Comext - EUROSTAT'!E237/10^4</f>
        <v>1.8657E-2</v>
      </c>
      <c r="G228" s="148">
        <f>'Comext - EUROSTAT'!F237/10^4</f>
        <v>1.8140000000000001E-3</v>
      </c>
      <c r="H228" s="148">
        <f>'Comext - EUROSTAT'!G237/10^4</f>
        <v>1.8637000000000001E-2</v>
      </c>
      <c r="I228" s="148">
        <f>'Comext - EUROSTAT'!H237/10^4</f>
        <v>5.5699999999999999E-4</v>
      </c>
    </row>
    <row r="229" spans="2:12">
      <c r="B229" s="909"/>
      <c r="C229" t="s">
        <v>1713</v>
      </c>
      <c r="D229" s="148">
        <f>'Comext - EUROSTAT'!C238/10^4</f>
        <v>0.93799200000000005</v>
      </c>
      <c r="E229" s="148">
        <f>'Comext - EUROSTAT'!D238/10^4</f>
        <v>1.0706E-2</v>
      </c>
      <c r="F229" s="148">
        <f>'Comext - EUROSTAT'!E238/10^4</f>
        <v>1.7085439999999998</v>
      </c>
      <c r="G229" s="148">
        <f>'Comext - EUROSTAT'!F238/10^4</f>
        <v>4.5544000000000001E-2</v>
      </c>
      <c r="H229" s="148">
        <f>'Comext - EUROSTAT'!G238/10^4</f>
        <v>1.7866369999999998</v>
      </c>
      <c r="I229" s="148">
        <f>'Comext - EUROSTAT'!H238/10^4</f>
        <v>2.4462000000000001E-2</v>
      </c>
    </row>
    <row r="230" spans="2:12">
      <c r="B230" s="909"/>
      <c r="C230" t="s">
        <v>1715</v>
      </c>
      <c r="D230" s="148">
        <f>'Comext - EUROSTAT'!C239/10^4</f>
        <v>0.67124300000000003</v>
      </c>
      <c r="E230" s="148">
        <f>'Comext - EUROSTAT'!D239/10^4</f>
        <v>0.90649699999999989</v>
      </c>
      <c r="F230" s="148">
        <f>'Comext - EUROSTAT'!E239/10^4</f>
        <v>0.94831699999999997</v>
      </c>
      <c r="G230" s="148">
        <f>'Comext - EUROSTAT'!F239/10^4</f>
        <v>0.378274</v>
      </c>
      <c r="H230" s="148">
        <f>'Comext - EUROSTAT'!G239/10^4</f>
        <v>0.9932979999999999</v>
      </c>
      <c r="I230" s="148">
        <f>'Comext - EUROSTAT'!H239/10^4</f>
        <v>0.24346300000000001</v>
      </c>
    </row>
    <row r="231" spans="2:12">
      <c r="B231" s="909"/>
      <c r="C231" t="s">
        <v>1717</v>
      </c>
      <c r="D231" s="148">
        <f>'Comext - EUROSTAT'!C240/10^4</f>
        <v>0.53415200000000007</v>
      </c>
      <c r="E231" s="148">
        <f>'Comext - EUROSTAT'!D240/10^4</f>
        <v>1.4662040000000001</v>
      </c>
      <c r="F231" s="148">
        <f>'Comext - EUROSTAT'!E240/10^4</f>
        <v>1.4311149999999999</v>
      </c>
      <c r="G231" s="148">
        <f>'Comext - EUROSTAT'!F240/10^4</f>
        <v>3.2926669999999998</v>
      </c>
      <c r="H231" s="148">
        <f>'Comext - EUROSTAT'!G240/10^4</f>
        <v>1.0705610000000001</v>
      </c>
      <c r="I231" s="148">
        <f>'Comext - EUROSTAT'!H240/10^4</f>
        <v>1.60368</v>
      </c>
    </row>
    <row r="232" spans="2:12">
      <c r="B232" s="909" t="s">
        <v>2003</v>
      </c>
      <c r="C232" t="s">
        <v>1719</v>
      </c>
      <c r="D232" s="148">
        <f>'Comext - EUROSTAT'!C241/10^4</f>
        <v>2.3732880000000001</v>
      </c>
      <c r="E232" s="148">
        <f>'Comext - EUROSTAT'!D241/10^4</f>
        <v>0.16547500000000001</v>
      </c>
      <c r="F232" s="148">
        <f>'Comext - EUROSTAT'!E241/10^4</f>
        <v>2.5136349999999998</v>
      </c>
      <c r="G232" s="148">
        <f>'Comext - EUROSTAT'!F241/10^4</f>
        <v>0.21887100000000001</v>
      </c>
      <c r="H232" s="148">
        <f>'Comext - EUROSTAT'!G241/10^4</f>
        <v>2.721565</v>
      </c>
      <c r="I232" s="148">
        <f>'Comext - EUROSTAT'!H241/10^4</f>
        <v>0.243168</v>
      </c>
    </row>
    <row r="233" spans="2:12">
      <c r="B233" s="909"/>
      <c r="C233" t="s">
        <v>1721</v>
      </c>
      <c r="D233" s="148">
        <f>'Comext - EUROSTAT'!C242/10^4</f>
        <v>1.6222E-2</v>
      </c>
      <c r="E233" s="148">
        <f>'Comext - EUROSTAT'!D242/10^4</f>
        <v>2.552E-3</v>
      </c>
      <c r="F233" s="148">
        <f>'Comext - EUROSTAT'!E242/10^4</f>
        <v>6.6209000000000004E-2</v>
      </c>
      <c r="G233" s="148">
        <f>'Comext - EUROSTAT'!F242/10^4</f>
        <v>2.2660000000000002E-3</v>
      </c>
      <c r="H233" s="148">
        <f>'Comext - EUROSTAT'!G242/10^4</f>
        <v>0.51391399999999998</v>
      </c>
      <c r="I233" s="148">
        <f>'Comext - EUROSTAT'!H242/10^4</f>
        <v>5.1399999999999992E-4</v>
      </c>
    </row>
    <row r="234" spans="2:12">
      <c r="B234" s="909"/>
      <c r="C234" t="s">
        <v>1723</v>
      </c>
      <c r="D234" s="148">
        <f>'Comext - EUROSTAT'!C243/10^4</f>
        <v>0.87513600000000002</v>
      </c>
      <c r="E234" s="148">
        <f>'Comext - EUROSTAT'!D243/10^4</f>
        <v>3.5996E-2</v>
      </c>
      <c r="F234" s="148">
        <f>'Comext - EUROSTAT'!E243/10^4</f>
        <v>1.41693</v>
      </c>
      <c r="G234" s="148">
        <f>'Comext - EUROSTAT'!F243/10^4</f>
        <v>3.9202000000000001E-2</v>
      </c>
      <c r="H234" s="148">
        <f>'Comext - EUROSTAT'!G243/10^4</f>
        <v>1.4159459999999999</v>
      </c>
      <c r="I234" s="148">
        <f>'Comext - EUROSTAT'!H243/10^4</f>
        <v>0.67793199999999998</v>
      </c>
    </row>
    <row r="235" spans="2:12">
      <c r="B235" s="909"/>
      <c r="C235" t="s">
        <v>1725</v>
      </c>
      <c r="D235" s="148">
        <f>'Comext - EUROSTAT'!C244/10^4</f>
        <v>0.20921599999999999</v>
      </c>
      <c r="E235" s="148">
        <f>'Comext - EUROSTAT'!D244/10^4</f>
        <v>4.7754999999999999E-2</v>
      </c>
      <c r="F235" s="148">
        <f>'Comext - EUROSTAT'!E244/10^4</f>
        <v>0.14371099999999998</v>
      </c>
      <c r="G235" s="148">
        <f>'Comext - EUROSTAT'!F244/10^4</f>
        <v>3.2518999999999999E-2</v>
      </c>
      <c r="H235" s="148">
        <f>'Comext - EUROSTAT'!G244/10^4</f>
        <v>0.22881700000000002</v>
      </c>
      <c r="I235" s="148">
        <f>'Comext - EUROSTAT'!H244/10^4</f>
        <v>3.1300000000000001E-2</v>
      </c>
    </row>
    <row r="236" spans="2:12">
      <c r="B236" s="909"/>
      <c r="C236" t="s">
        <v>1727</v>
      </c>
      <c r="D236" s="148">
        <f>'Comext - EUROSTAT'!C245/10^4</f>
        <v>6.3135330000000005</v>
      </c>
      <c r="E236" s="148">
        <f>'Comext - EUROSTAT'!D245/10^4</f>
        <v>0.43131199999999997</v>
      </c>
      <c r="F236" s="148">
        <f>'Comext - EUROSTAT'!E245/10^4</f>
        <v>8.7350080000000005</v>
      </c>
      <c r="G236" s="148">
        <f>'Comext - EUROSTAT'!F245/10^4</f>
        <v>0.31872499999999998</v>
      </c>
      <c r="H236" s="148">
        <f>'Comext - EUROSTAT'!G245/10^4</f>
        <v>7.9928210000000011</v>
      </c>
      <c r="I236" s="148">
        <f>'Comext - EUROSTAT'!H245/10^4</f>
        <v>0.44012700000000005</v>
      </c>
    </row>
    <row r="237" spans="2:12">
      <c r="B237" s="909"/>
      <c r="C237" t="s">
        <v>1228</v>
      </c>
      <c r="D237" s="148">
        <f>'Comext - EUROSTAT'!C246/10^4</f>
        <v>24.444257</v>
      </c>
      <c r="E237" s="148">
        <f>1401339.51/10^4</f>
        <v>140.133951</v>
      </c>
      <c r="F237" s="148">
        <f>'Comext - EUROSTAT'!E246/10^4</f>
        <v>26.490675</v>
      </c>
      <c r="G237" s="148">
        <f>1401339.51/10^4</f>
        <v>140.133951</v>
      </c>
      <c r="H237" s="148">
        <f>'Comext - EUROSTAT'!G246/10^4</f>
        <v>34.995496000000003</v>
      </c>
      <c r="I237" s="148">
        <f>'Comext - EUROSTAT'!H246/10^4</f>
        <v>83.959333999999998</v>
      </c>
      <c r="J237" s="148" t="e">
        <f>'Comext - EUROSTAT'!D246/10^4</f>
        <v>#VALUE!</v>
      </c>
      <c r="K237" s="148" t="e">
        <f>'Comext - EUROSTAT'!F246/10^4</f>
        <v>#VALUE!</v>
      </c>
      <c r="L237" t="s">
        <v>2020</v>
      </c>
    </row>
    <row r="238" spans="2:12">
      <c r="B238" s="909"/>
      <c r="C238" t="s">
        <v>1730</v>
      </c>
      <c r="D238" s="148">
        <f>'Comext - EUROSTAT'!C247/10^4</f>
        <v>5.5846970000000002</v>
      </c>
      <c r="E238" s="148">
        <f>'Comext - EUROSTAT'!D247/10^4</f>
        <v>0.39180900000000002</v>
      </c>
      <c r="F238" s="148">
        <f>'Comext - EUROSTAT'!E247/10^4</f>
        <v>7.9020100000000006</v>
      </c>
      <c r="G238" s="148">
        <f>'Comext - EUROSTAT'!F247/10^4</f>
        <v>0.38999299999999998</v>
      </c>
      <c r="H238" s="148">
        <f>'Comext - EUROSTAT'!G247/10^4</f>
        <v>8.1919800000000009</v>
      </c>
      <c r="I238" s="148">
        <f>'Comext - EUROSTAT'!H247/10^4</f>
        <v>0.22708400000000001</v>
      </c>
    </row>
    <row r="239" spans="2:12">
      <c r="B239" s="909"/>
      <c r="C239" t="s">
        <v>1230</v>
      </c>
      <c r="D239" s="148">
        <f>'Comext - EUROSTAT'!C248/10^4</f>
        <v>1.460766</v>
      </c>
      <c r="E239" s="148">
        <f>'Comext - EUROSTAT'!D248/10^4</f>
        <v>9.2029999999999994E-3</v>
      </c>
      <c r="F239" s="148">
        <f>'Comext - EUROSTAT'!E248/10^4</f>
        <v>2.483101</v>
      </c>
      <c r="G239" s="148">
        <f>'Comext - EUROSTAT'!F248/10^4</f>
        <v>0.36222700000000002</v>
      </c>
      <c r="H239" s="148">
        <f>'Comext - EUROSTAT'!G248/10^4</f>
        <v>2.0908220000000002</v>
      </c>
      <c r="I239" s="148">
        <f>'Comext - EUROSTAT'!H248/10^4</f>
        <v>1.9158000000000001E-2</v>
      </c>
    </row>
    <row r="240" spans="2:12">
      <c r="B240" s="150"/>
      <c r="C240" t="s">
        <v>1733</v>
      </c>
      <c r="D240" s="148">
        <f>'Comext - EUROSTAT'!C249/10^4</f>
        <v>0.18557699999999999</v>
      </c>
      <c r="E240" s="148">
        <f>'Comext - EUROSTAT'!D249/10^4</f>
        <v>1.4899999999999999E-4</v>
      </c>
      <c r="F240" s="148">
        <f>'Comext - EUROSTAT'!E249/10^4</f>
        <v>0.41391800000000001</v>
      </c>
      <c r="G240" s="148">
        <f>'Comext - EUROSTAT'!F249/10^4</f>
        <v>4.8159E-2</v>
      </c>
      <c r="H240" s="148">
        <f>'Comext - EUROSTAT'!G249/10^4</f>
        <v>0.56973999999999991</v>
      </c>
      <c r="I240" s="148">
        <f>'Comext - EUROSTAT'!H249/10^4</f>
        <v>1.3109999999999999E-3</v>
      </c>
    </row>
    <row r="241" spans="1:13">
      <c r="A241" t="str">
        <f>Produits!B12</f>
        <v>Arachides</v>
      </c>
      <c r="B241" s="150"/>
      <c r="C241" t="s">
        <v>1735</v>
      </c>
      <c r="D241" s="770">
        <f>'Comext - EUROSTAT'!C250/10^4</f>
        <v>3.8321769999999997</v>
      </c>
      <c r="E241" s="770">
        <f>'Comext - EUROSTAT'!D250/10^4</f>
        <v>1.511E-3</v>
      </c>
      <c r="F241" s="770">
        <f>'Comext - EUROSTAT'!E250/10^4</f>
        <v>4.8020389999999997</v>
      </c>
      <c r="G241" s="770">
        <f>'Comext - EUROSTAT'!F250/10^4</f>
        <v>3.7812999999999999E-2</v>
      </c>
      <c r="H241" s="770">
        <f>'Comext - EUROSTAT'!G250/10^4</f>
        <v>4.1941169999999994</v>
      </c>
      <c r="I241" s="770">
        <f>'Comext - EUROSTAT'!H250/10^4</f>
        <v>5.1207000000000003E-2</v>
      </c>
    </row>
    <row r="242" spans="1:13">
      <c r="A242" t="str">
        <f>Produits!B12</f>
        <v>Arachides</v>
      </c>
      <c r="B242" s="150"/>
      <c r="C242" t="s">
        <v>1737</v>
      </c>
      <c r="D242" s="770">
        <f>'Comext - EUROSTAT'!C251/10^4</f>
        <v>28.558243000000001</v>
      </c>
      <c r="E242" s="770">
        <f>'Comext - EUROSTAT'!D251/10^4</f>
        <v>0.28894500000000001</v>
      </c>
      <c r="F242" s="770">
        <f>'Comext - EUROSTAT'!E251/10^4</f>
        <v>30.066790999999998</v>
      </c>
      <c r="G242" s="770">
        <f>'Comext - EUROSTAT'!F251/10^4</f>
        <v>0.15742899999999999</v>
      </c>
      <c r="H242" s="770">
        <f>'Comext - EUROSTAT'!G251/10^4</f>
        <v>38.061984000000002</v>
      </c>
      <c r="I242" s="770">
        <f>'Comext - EUROSTAT'!H251/10^4</f>
        <v>0.77336700000000003</v>
      </c>
    </row>
    <row r="243" spans="1:13">
      <c r="B243" s="909" t="s">
        <v>2005</v>
      </c>
      <c r="C243" t="s">
        <v>650</v>
      </c>
      <c r="D243" s="148">
        <f>'Comext - EUROSTAT'!C252/10^4</f>
        <v>0.12166800000000001</v>
      </c>
      <c r="E243" s="148">
        <f>25.77/10^4</f>
        <v>2.5769999999999999E-3</v>
      </c>
      <c r="F243" s="148">
        <f>'Comext - EUROSTAT'!E252/10^4</f>
        <v>0.11020000000000001</v>
      </c>
      <c r="G243" s="148">
        <f>'Comext - EUROSTAT'!F252/10^4</f>
        <v>1.6440000000000001E-3</v>
      </c>
      <c r="H243" s="148">
        <f>'Comext - EUROSTAT'!G252/10^4</f>
        <v>9.6599000000000004E-2</v>
      </c>
      <c r="I243" s="148">
        <f>'Comext - EUROSTAT'!H252/10^4</f>
        <v>2.9169900000000002</v>
      </c>
      <c r="J243" s="148" t="e">
        <f>'Comext - EUROSTAT'!D252/10^4</f>
        <v>#VALUE!</v>
      </c>
      <c r="K243" t="s">
        <v>2016</v>
      </c>
    </row>
    <row r="244" spans="1:13">
      <c r="B244" s="909"/>
      <c r="C244" t="s">
        <v>1740</v>
      </c>
      <c r="D244" s="148">
        <f>'Comext - EUROSTAT'!C253/10^4</f>
        <v>6.4122999999999999E-2</v>
      </c>
      <c r="E244" s="148">
        <f>'Comext - EUROSTAT'!D253/10^4</f>
        <v>2.9250000000000001E-3</v>
      </c>
      <c r="F244" s="148">
        <f>'Comext - EUROSTAT'!E253/10^4</f>
        <v>0.10041</v>
      </c>
      <c r="G244" s="148">
        <f>'Comext - EUROSTAT'!F253/10^4</f>
        <v>5.3700000000000004E-4</v>
      </c>
      <c r="H244" s="148">
        <f>'Comext - EUROSTAT'!G253/10^4</f>
        <v>1.662061</v>
      </c>
      <c r="I244" s="148">
        <f>'Comext - EUROSTAT'!H253/10^4</f>
        <v>1.3999999999999999E-4</v>
      </c>
    </row>
    <row r="245" spans="1:13">
      <c r="B245" s="909" t="s">
        <v>2004</v>
      </c>
      <c r="C245" t="s">
        <v>1742</v>
      </c>
      <c r="D245">
        <v>0</v>
      </c>
      <c r="E245">
        <v>0</v>
      </c>
      <c r="F245">
        <v>0</v>
      </c>
      <c r="G245" s="148">
        <f>'Comext - EUROSTAT'!F254/10^4</f>
        <v>1.4000000000000001E-5</v>
      </c>
      <c r="H245" s="148">
        <f>'Comext - EUROSTAT'!G254/10^4</f>
        <v>4.3999999999999999E-5</v>
      </c>
      <c r="I245" s="148">
        <f>'Comext - EUROSTAT'!H254/10^4</f>
        <v>3.3000000000000003E-5</v>
      </c>
      <c r="J245" s="148" t="e">
        <f>'Comext - EUROSTAT'!C254/10^4</f>
        <v>#VALUE!</v>
      </c>
      <c r="K245" s="148" t="e">
        <f>'Comext - EUROSTAT'!D254/10^4</f>
        <v>#VALUE!</v>
      </c>
      <c r="L245" s="148" t="e">
        <f>'Comext - EUROSTAT'!E254/10^4</f>
        <v>#VALUE!</v>
      </c>
      <c r="M245" t="s">
        <v>2021</v>
      </c>
    </row>
    <row r="246" spans="1:13">
      <c r="B246" s="909"/>
      <c r="C246" t="s">
        <v>1744</v>
      </c>
      <c r="D246" s="148">
        <f>'Comext - EUROSTAT'!C255/10^4</f>
        <v>1.34721</v>
      </c>
      <c r="E246" s="148">
        <f>'Comext - EUROSTAT'!D255/10^4</f>
        <v>1.3200000000000001E-4</v>
      </c>
      <c r="F246" s="148">
        <f>'Comext - EUROSTAT'!E255/10^4</f>
        <v>1.428E-3</v>
      </c>
      <c r="G246" s="148">
        <f>'Comext - EUROSTAT'!F255/10^4</f>
        <v>2.0412E-2</v>
      </c>
      <c r="H246" s="148">
        <f>'Comext - EUROSTAT'!G255/10^4</f>
        <v>3.3439999999999998E-3</v>
      </c>
      <c r="I246" s="148">
        <f>'Comext - EUROSTAT'!H255/10^4</f>
        <v>9.4310000000000001E-3</v>
      </c>
    </row>
    <row r="247" spans="1:13">
      <c r="B247" s="909"/>
      <c r="C247" t="s">
        <v>1746</v>
      </c>
      <c r="D247" s="148">
        <f>'Comext - EUROSTAT'!C256/10^4</f>
        <v>22.825157000000001</v>
      </c>
      <c r="E247" s="148">
        <f>'Comext - EUROSTAT'!D256/10^4</f>
        <v>1.075531</v>
      </c>
      <c r="F247" s="148">
        <f>'Comext - EUROSTAT'!E256/10^4</f>
        <v>10.888907000000001</v>
      </c>
      <c r="G247" s="148">
        <f>'Comext - EUROSTAT'!F256/10^4</f>
        <v>0.39687899999999998</v>
      </c>
      <c r="H247" s="148">
        <f>'Comext - EUROSTAT'!G256/10^4</f>
        <v>5.5882290000000001</v>
      </c>
      <c r="I247" s="148">
        <f>'Comext - EUROSTAT'!H256/10^4</f>
        <v>0.91248399999999996</v>
      </c>
    </row>
    <row r="248" spans="1:13">
      <c r="B248" s="909"/>
      <c r="C248" t="s">
        <v>1748</v>
      </c>
      <c r="D248" s="148">
        <f>'Comext - EUROSTAT'!C257/10^4</f>
        <v>6.4415E-2</v>
      </c>
      <c r="E248" s="148">
        <f>'Comext - EUROSTAT'!D257/10^4</f>
        <v>0.73152099999999998</v>
      </c>
      <c r="F248" s="148">
        <f>'Comext - EUROSTAT'!E257/10^4</f>
        <v>1.4655000000000001E-2</v>
      </c>
      <c r="G248" s="148">
        <f>'Comext - EUROSTAT'!F257/10^4</f>
        <v>0.62606499999999998</v>
      </c>
      <c r="H248" s="148">
        <f>'Comext - EUROSTAT'!G257/10^4</f>
        <v>8.1270000000000009E-2</v>
      </c>
      <c r="I248" s="148">
        <f>'Comext - EUROSTAT'!H257/10^4</f>
        <v>0.48169700000000004</v>
      </c>
    </row>
    <row r="249" spans="1:13">
      <c r="B249" s="909"/>
      <c r="C249" t="s">
        <v>1750</v>
      </c>
      <c r="D249" s="148">
        <f>'Comext - EUROSTAT'!C258/10^4</f>
        <v>3.9827349999999999</v>
      </c>
      <c r="E249" s="148">
        <f>'Comext - EUROSTAT'!D258/10^4</f>
        <v>8.7236070000000012</v>
      </c>
      <c r="F249" s="148">
        <f>'Comext - EUROSTAT'!E258/10^4</f>
        <v>7.965192</v>
      </c>
      <c r="G249" s="148">
        <f>'Comext - EUROSTAT'!F258/10^4</f>
        <v>9.1309830000000005</v>
      </c>
      <c r="H249" s="148">
        <f>'Comext - EUROSTAT'!G258/10^4</f>
        <v>6.8768369999999992</v>
      </c>
      <c r="I249" s="148">
        <f>'Comext - EUROSTAT'!H258/10^4</f>
        <v>7.6773800000000003</v>
      </c>
    </row>
    <row r="250" spans="1:13">
      <c r="B250" s="909"/>
      <c r="C250" t="s">
        <v>1752</v>
      </c>
      <c r="D250" s="148">
        <f>'Comext - EUROSTAT'!C259/10^4</f>
        <v>4.875E-3</v>
      </c>
      <c r="E250" s="148">
        <f>'Comext - EUROSTAT'!D259/10^4</f>
        <v>2.166674</v>
      </c>
      <c r="F250" s="148">
        <f>'Comext - EUROSTAT'!E259/10^4</f>
        <v>0.168155</v>
      </c>
      <c r="G250" s="148">
        <f>'Comext - EUROSTAT'!F259/10^4</f>
        <v>3.1652999999999998</v>
      </c>
      <c r="H250" s="148">
        <f>'Comext - EUROSTAT'!G259/10^4</f>
        <v>0.13599</v>
      </c>
      <c r="I250" s="148">
        <f>'Comext - EUROSTAT'!H259/10^4</f>
        <v>6.0697410000000005</v>
      </c>
    </row>
    <row r="251" spans="1:13">
      <c r="B251" s="909" t="s">
        <v>671</v>
      </c>
      <c r="C251" t="s">
        <v>1754</v>
      </c>
      <c r="D251" s="148">
        <f>'Comext - EUROSTAT'!C260/10^4</f>
        <v>1.175E-3</v>
      </c>
      <c r="E251" s="148">
        <f>'Comext - EUROSTAT'!D260/10^4</f>
        <v>9.0000000000000006E-5</v>
      </c>
      <c r="F251" s="148">
        <f>'Comext - EUROSTAT'!E260/10^4</f>
        <v>3.8999999999999999E-5</v>
      </c>
      <c r="G251" s="148">
        <f>'Comext - EUROSTAT'!F260/10^4</f>
        <v>7.2499999999999995E-4</v>
      </c>
      <c r="H251" s="148">
        <f>'Comext - EUROSTAT'!G260/10^4</f>
        <v>1.9499999999999999E-3</v>
      </c>
      <c r="I251" s="148">
        <f>'Comext - EUROSTAT'!H260/10^4</f>
        <v>9.279999999999999E-4</v>
      </c>
    </row>
    <row r="252" spans="1:13">
      <c r="B252" s="909"/>
      <c r="C252" t="s">
        <v>1756</v>
      </c>
      <c r="D252" s="148">
        <f>'Comext - EUROSTAT'!C261/10^4</f>
        <v>17.917842</v>
      </c>
      <c r="E252" s="148">
        <f>'Comext - EUROSTAT'!D261/10^4</f>
        <v>8.5307000000000008E-2</v>
      </c>
      <c r="F252" s="148">
        <f>'Comext - EUROSTAT'!E261/10^4</f>
        <v>9.5071849999999998</v>
      </c>
      <c r="G252" s="148">
        <f>'Comext - EUROSTAT'!F261/10^4</f>
        <v>8.1603999999999996E-2</v>
      </c>
      <c r="H252" s="148">
        <f>'Comext - EUROSTAT'!G261/10^4</f>
        <v>6.0266160000000006</v>
      </c>
      <c r="I252" s="148">
        <f>'Comext - EUROSTAT'!H261/10^4</f>
        <v>8.2970000000000002E-2</v>
      </c>
    </row>
    <row r="253" spans="1:13">
      <c r="B253" s="909"/>
      <c r="C253" t="s">
        <v>1758</v>
      </c>
      <c r="D253" s="148">
        <f>'Comext - EUROSTAT'!C262/10^4</f>
        <v>1.4593999999999999E-2</v>
      </c>
      <c r="E253" s="148">
        <f>'Comext - EUROSTAT'!D262/10^4</f>
        <v>1.3212E-2</v>
      </c>
      <c r="F253" s="148">
        <f>'Comext - EUROSTAT'!E262/10^4</f>
        <v>3.2050999999999996E-2</v>
      </c>
      <c r="G253" s="148">
        <f>'Comext - EUROSTAT'!F262/10^4</f>
        <v>2.513E-2</v>
      </c>
      <c r="H253" s="148">
        <f>'Comext - EUROSTAT'!G262/10^4</f>
        <v>3.3382999999999996E-2</v>
      </c>
      <c r="I253" s="148">
        <f>'Comext - EUROSTAT'!H262/10^4</f>
        <v>1.1140000000000001E-2</v>
      </c>
    </row>
    <row r="254" spans="1:13">
      <c r="B254" s="909"/>
      <c r="C254" t="s">
        <v>1760</v>
      </c>
      <c r="D254" s="148">
        <f>'Comext - EUROSTAT'!C263/10^4</f>
        <v>2.1693099999999998</v>
      </c>
      <c r="E254" s="148">
        <f>'Comext - EUROSTAT'!D263/10^4</f>
        <v>7.752059</v>
      </c>
      <c r="F254" s="148">
        <f>'Comext - EUROSTAT'!E263/10^4</f>
        <v>2.6001939999999997</v>
      </c>
      <c r="G254" s="148">
        <f>'Comext - EUROSTAT'!F263/10^4</f>
        <v>4.7956400000000006</v>
      </c>
      <c r="H254" s="148">
        <f>'Comext - EUROSTAT'!G263/10^4</f>
        <v>2.7059290000000003</v>
      </c>
      <c r="I254" s="148">
        <f>'Comext - EUROSTAT'!H263/10^4</f>
        <v>2.5293299999999999</v>
      </c>
    </row>
    <row r="255" spans="1:13">
      <c r="B255" s="909"/>
      <c r="C255" t="s">
        <v>1762</v>
      </c>
      <c r="D255" s="148">
        <f>'Comext - EUROSTAT'!C264/10^4</f>
        <v>16.781701999999999</v>
      </c>
      <c r="E255" s="148">
        <f>'Comext - EUROSTAT'!D264/10^4</f>
        <v>5.8666999999999997E-2</v>
      </c>
      <c r="F255" s="148">
        <f>'Comext - EUROSTAT'!E264/10^4</f>
        <v>15.794872</v>
      </c>
      <c r="G255" s="148">
        <f>'Comext - EUROSTAT'!F264/10^4</f>
        <v>4.4323000000000001E-2</v>
      </c>
      <c r="H255" s="148">
        <f>'Comext - EUROSTAT'!G264/10^4</f>
        <v>13.811260999999998</v>
      </c>
      <c r="I255" s="148">
        <f>'Comext - EUROSTAT'!H264/10^4</f>
        <v>2.4621000000000001E-2</v>
      </c>
    </row>
    <row r="256" spans="1:13">
      <c r="B256" s="909"/>
      <c r="C256" t="s">
        <v>1764</v>
      </c>
      <c r="D256" s="148">
        <f>'Comext - EUROSTAT'!C265/10^4</f>
        <v>9.9254999999999996E-2</v>
      </c>
      <c r="E256" s="148">
        <f>'Comext - EUROSTAT'!D265/10^4</f>
        <v>9.4669999999999997E-3</v>
      </c>
      <c r="F256" s="148">
        <f>'Comext - EUROSTAT'!E265/10^4</f>
        <v>0.34800199999999998</v>
      </c>
      <c r="G256" s="148">
        <f>'Comext - EUROSTAT'!F265/10^4</f>
        <v>1.7103E-2</v>
      </c>
      <c r="H256" s="148">
        <f>'Comext - EUROSTAT'!G265/10^4</f>
        <v>0.15872700000000001</v>
      </c>
      <c r="I256" s="148">
        <f>'Comext - EUROSTAT'!H265/10^4</f>
        <v>4.9590000000000007E-3</v>
      </c>
    </row>
    <row r="257" spans="1:9">
      <c r="B257" s="909"/>
      <c r="C257" t="s">
        <v>1766</v>
      </c>
      <c r="D257" s="148">
        <f>'Comext - EUROSTAT'!C266/10^4</f>
        <v>0.59987800000000002</v>
      </c>
      <c r="E257" s="148">
        <f>'Comext - EUROSTAT'!D266/10^4</f>
        <v>2.1037E-2</v>
      </c>
      <c r="F257" s="148">
        <f>'Comext - EUROSTAT'!E266/10^4</f>
        <v>0.448353</v>
      </c>
      <c r="G257" s="148">
        <f>'Comext - EUROSTAT'!F266/10^4</f>
        <v>2.2589999999999999E-2</v>
      </c>
      <c r="H257" s="148">
        <f>'Comext - EUROSTAT'!G266/10^4</f>
        <v>1.013147</v>
      </c>
      <c r="I257" s="148">
        <f>'Comext - EUROSTAT'!H266/10^4</f>
        <v>3.0370000000000002E-3</v>
      </c>
    </row>
    <row r="258" spans="1:9">
      <c r="B258" s="909"/>
      <c r="C258" t="s">
        <v>1768</v>
      </c>
      <c r="D258" s="148">
        <f>'Comext - EUROSTAT'!C267/10^4</f>
        <v>14.528257</v>
      </c>
      <c r="E258" s="148">
        <f>'Comext - EUROSTAT'!D267/10^4</f>
        <v>1.089359</v>
      </c>
      <c r="F258" s="148">
        <f>'Comext - EUROSTAT'!E267/10^4</f>
        <v>9.5999719999999993</v>
      </c>
      <c r="G258" s="148">
        <f>'Comext - EUROSTAT'!F267/10^4</f>
        <v>2.9020639999999998</v>
      </c>
      <c r="H258" s="148">
        <f>'Comext - EUROSTAT'!G267/10^4</f>
        <v>6.4552870000000002</v>
      </c>
      <c r="I258" s="148">
        <f>'Comext - EUROSTAT'!H267/10^4</f>
        <v>2.9846340000000002</v>
      </c>
    </row>
    <row r="259" spans="1:9">
      <c r="B259" s="909"/>
      <c r="C259" t="s">
        <v>1770</v>
      </c>
      <c r="D259" s="148">
        <f>'Comext - EUROSTAT'!C268/10^4</f>
        <v>8.8561519999999998</v>
      </c>
      <c r="E259" s="148">
        <f>'Comext - EUROSTAT'!D268/10^4</f>
        <v>0.71784999999999999</v>
      </c>
      <c r="F259" s="148">
        <f>'Comext - EUROSTAT'!E268/10^4</f>
        <v>7.5923050000000005</v>
      </c>
      <c r="G259" s="148">
        <f>'Comext - EUROSTAT'!F268/10^4</f>
        <v>0.59810399999999997</v>
      </c>
      <c r="H259" s="148">
        <f>'Comext - EUROSTAT'!G268/10^4</f>
        <v>7.8066550000000001</v>
      </c>
      <c r="I259" s="148">
        <f>'Comext - EUROSTAT'!H268/10^4</f>
        <v>1.2624850000000001</v>
      </c>
    </row>
    <row r="260" spans="1:9">
      <c r="B260" s="909"/>
      <c r="C260" t="s">
        <v>1772</v>
      </c>
      <c r="D260" s="148">
        <f>'Comext - EUROSTAT'!C269/10^4</f>
        <v>30.736257000000002</v>
      </c>
      <c r="E260" s="148">
        <f>'Comext - EUROSTAT'!D269/10^4</f>
        <v>8.1980330000000006</v>
      </c>
      <c r="F260" s="148">
        <f>'Comext - EUROSTAT'!E269/10^4</f>
        <v>25.00647</v>
      </c>
      <c r="G260" s="148">
        <f>'Comext - EUROSTAT'!F269/10^4</f>
        <v>10.097526</v>
      </c>
      <c r="H260" s="148">
        <f>'Comext - EUROSTAT'!G269/10^4</f>
        <v>25.930354999999999</v>
      </c>
      <c r="I260" s="148">
        <f>'Comext - EUROSTAT'!H269/10^4</f>
        <v>8.6552539999999993</v>
      </c>
    </row>
    <row r="261" spans="1:9">
      <c r="B261" s="150"/>
      <c r="C261" t="s">
        <v>1774</v>
      </c>
      <c r="D261" s="148">
        <f>'Comext - EUROSTAT'!C270/10^4</f>
        <v>4.5322889999999996</v>
      </c>
      <c r="E261" s="148">
        <f>'Comext - EUROSTAT'!D270/10^4</f>
        <v>1.9006749999999999</v>
      </c>
      <c r="F261" s="148">
        <f>'Comext - EUROSTAT'!E270/10^4</f>
        <v>5.9498179999999996</v>
      </c>
      <c r="G261" s="148">
        <f>'Comext - EUROSTAT'!F270/10^4</f>
        <v>2.0462560000000001</v>
      </c>
      <c r="H261" s="148">
        <f>'Comext - EUROSTAT'!G270/10^4</f>
        <v>4.5144580000000003</v>
      </c>
      <c r="I261" s="148">
        <f>'Comext - EUROSTAT'!H270/10^4</f>
        <v>1.3240809999999998</v>
      </c>
    </row>
    <row r="262" spans="1:9">
      <c r="B262" s="909" t="s">
        <v>2006</v>
      </c>
      <c r="C262" t="s">
        <v>1776</v>
      </c>
      <c r="D262" s="148">
        <f>'Comext - EUROSTAT'!C271/10^4</f>
        <v>29.668384000000003</v>
      </c>
      <c r="E262" s="148">
        <f>'Comext - EUROSTAT'!D271/10^4</f>
        <v>1.525336</v>
      </c>
      <c r="F262" s="148">
        <f>'Comext - EUROSTAT'!E271/10^4</f>
        <v>32.101604999999999</v>
      </c>
      <c r="G262" s="148">
        <f>'Comext - EUROSTAT'!F271/10^4</f>
        <v>1.48698</v>
      </c>
      <c r="H262" s="148">
        <f>'Comext - EUROSTAT'!G271/10^4</f>
        <v>32.116147999999995</v>
      </c>
      <c r="I262" s="148">
        <f>'Comext - EUROSTAT'!H271/10^4</f>
        <v>2.687154</v>
      </c>
    </row>
    <row r="263" spans="1:9">
      <c r="B263" s="909"/>
      <c r="C263" t="s">
        <v>1778</v>
      </c>
      <c r="D263" s="148">
        <f>'Comext - EUROSTAT'!C272/10^4</f>
        <v>5.5222E-2</v>
      </c>
      <c r="E263" s="148">
        <f>'Comext - EUROSTAT'!D272/10^4</f>
        <v>1.7899999999999999E-3</v>
      </c>
      <c r="F263" s="148">
        <f>'Comext - EUROSTAT'!E272/10^4</f>
        <v>2.3021E-2</v>
      </c>
      <c r="G263" s="148">
        <f>'Comext - EUROSTAT'!F272/10^4</f>
        <v>2.362E-3</v>
      </c>
      <c r="H263" s="148">
        <f>'Comext - EUROSTAT'!G272/10^4</f>
        <v>0.29005999999999998</v>
      </c>
      <c r="I263" s="148">
        <f>'Comext - EUROSTAT'!H272/10^4</f>
        <v>0.148784</v>
      </c>
    </row>
    <row r="264" spans="1:9">
      <c r="B264" s="909"/>
      <c r="C264" t="s">
        <v>1780</v>
      </c>
      <c r="D264" s="148">
        <f>'Comext - EUROSTAT'!C273/10^4</f>
        <v>0.55082700000000007</v>
      </c>
      <c r="E264" s="148">
        <f>'Comext - EUROSTAT'!D273/10^4</f>
        <v>1.5327E-2</v>
      </c>
      <c r="F264" s="148">
        <f>'Comext - EUROSTAT'!E273/10^4</f>
        <v>0.57872600000000007</v>
      </c>
      <c r="G264" s="148">
        <f>'Comext - EUROSTAT'!F273/10^4</f>
        <v>1.2894999999999998E-2</v>
      </c>
      <c r="H264" s="148">
        <f>'Comext - EUROSTAT'!G273/10^4</f>
        <v>0.81690299999999993</v>
      </c>
      <c r="I264" s="148">
        <f>'Comext - EUROSTAT'!H273/10^4</f>
        <v>0.13551099999999999</v>
      </c>
    </row>
    <row r="265" spans="1:9">
      <c r="B265" s="909"/>
      <c r="C265" t="s">
        <v>1782</v>
      </c>
      <c r="D265" s="148">
        <f>'Comext - EUROSTAT'!C274/10^4</f>
        <v>0.15004999999999999</v>
      </c>
      <c r="E265" s="148">
        <f>'Comext - EUROSTAT'!D274/10^4</f>
        <v>4.6393999999999998E-2</v>
      </c>
      <c r="F265" s="148">
        <f>'Comext - EUROSTAT'!E274/10^4</f>
        <v>0.26050300000000004</v>
      </c>
      <c r="G265" s="148">
        <f>'Comext - EUROSTAT'!F274/10^4</f>
        <v>2.3946000000000002E-2</v>
      </c>
      <c r="H265" s="148">
        <f>'Comext - EUROSTAT'!G274/10^4</f>
        <v>0.51422100000000004</v>
      </c>
      <c r="I265" s="148">
        <f>'Comext - EUROSTAT'!H274/10^4</f>
        <v>0.11866500000000001</v>
      </c>
    </row>
    <row r="266" spans="1:9">
      <c r="B266" s="909"/>
      <c r="C266" t="s">
        <v>1784</v>
      </c>
      <c r="D266" s="148">
        <f>'Comext - EUROSTAT'!C275/10^4</f>
        <v>2.5000000000000001E-5</v>
      </c>
      <c r="E266" s="148">
        <f>'Comext - EUROSTAT'!D275/10^4</f>
        <v>5.3300000000000005E-4</v>
      </c>
      <c r="F266" s="148">
        <f>'Comext - EUROSTAT'!E275/10^4</f>
        <v>3.9854000000000001E-2</v>
      </c>
      <c r="G266" s="148">
        <f>'Comext - EUROSTAT'!F275/10^4</f>
        <v>4.0299999999999997E-3</v>
      </c>
      <c r="H266" s="148">
        <f>'Comext - EUROSTAT'!G275/10^4</f>
        <v>6.1489000000000002E-2</v>
      </c>
      <c r="I266" s="148">
        <f>'Comext - EUROSTAT'!H275/10^4</f>
        <v>1.5900000000000002E-4</v>
      </c>
    </row>
    <row r="267" spans="1:9">
      <c r="B267" s="909"/>
      <c r="C267" t="s">
        <v>1786</v>
      </c>
      <c r="D267" s="148">
        <f>'Comext - EUROSTAT'!C276/10^4</f>
        <v>1.105866</v>
      </c>
      <c r="E267" s="148">
        <f>'Comext - EUROSTAT'!D276/10^4</f>
        <v>0.31550300000000003</v>
      </c>
      <c r="F267" s="148">
        <f>'Comext - EUROSTAT'!E276/10^4</f>
        <v>0.399704</v>
      </c>
      <c r="G267" s="148">
        <f>'Comext - EUROSTAT'!F276/10^4</f>
        <v>0.50677799999999995</v>
      </c>
      <c r="H267" s="148">
        <f>'Comext - EUROSTAT'!G276/10^4</f>
        <v>0.9154469999999999</v>
      </c>
      <c r="I267" s="148">
        <f>'Comext - EUROSTAT'!H276/10^4</f>
        <v>0.13814799999999999</v>
      </c>
    </row>
    <row r="268" spans="1:9">
      <c r="B268" s="909"/>
      <c r="C268" t="s">
        <v>1788</v>
      </c>
      <c r="D268" s="148">
        <f>'Comext - EUROSTAT'!C277/10^4</f>
        <v>2.5124499999999999</v>
      </c>
      <c r="E268" s="148">
        <f>'Comext - EUROSTAT'!D277/10^4</f>
        <v>0.149396</v>
      </c>
      <c r="F268" s="148">
        <f>'Comext - EUROSTAT'!E277/10^4</f>
        <v>3.8088300000000004</v>
      </c>
      <c r="G268" s="148">
        <f>'Comext - EUROSTAT'!F277/10^4</f>
        <v>9.2270000000000005E-2</v>
      </c>
      <c r="H268" s="148">
        <f>'Comext - EUROSTAT'!G277/10^4</f>
        <v>3.2657479999999999</v>
      </c>
      <c r="I268" s="148">
        <f>'Comext - EUROSTAT'!H277/10^4</f>
        <v>8.7132000000000001E-2</v>
      </c>
    </row>
    <row r="269" spans="1:9">
      <c r="B269" s="909"/>
      <c r="C269" t="s">
        <v>1790</v>
      </c>
      <c r="D269" s="148">
        <f>'Comext - EUROSTAT'!C278/10^4</f>
        <v>0.145868</v>
      </c>
      <c r="E269" s="148">
        <f>'Comext - EUROSTAT'!D278/10^4</f>
        <v>1.6301E-2</v>
      </c>
      <c r="F269" s="148">
        <f>'Comext - EUROSTAT'!E278/10^4</f>
        <v>2.9072000000000004E-2</v>
      </c>
      <c r="G269" s="148">
        <f>'Comext - EUROSTAT'!F278/10^4</f>
        <v>1.1934999999999999E-2</v>
      </c>
      <c r="H269" s="148">
        <f>'Comext - EUROSTAT'!G278/10^4</f>
        <v>6.1655999999999996E-2</v>
      </c>
      <c r="I269" s="148">
        <f>'Comext - EUROSTAT'!H278/10^4</f>
        <v>5.7169999999999999E-3</v>
      </c>
    </row>
    <row r="270" spans="1:9">
      <c r="B270" s="909"/>
      <c r="C270" t="s">
        <v>1792</v>
      </c>
      <c r="D270" s="148">
        <f>'Comext - EUROSTAT'!C279/10^4</f>
        <v>9.2267710000000012</v>
      </c>
      <c r="E270" s="148">
        <f>'Comext - EUROSTAT'!D279/10^4</f>
        <v>3.1129549999999999</v>
      </c>
      <c r="F270" s="148">
        <f>'Comext - EUROSTAT'!E279/10^4</f>
        <v>13.453606000000001</v>
      </c>
      <c r="G270" s="148">
        <f>'Comext - EUROSTAT'!F279/10^4</f>
        <v>2.1677339999999998</v>
      </c>
      <c r="H270" s="148">
        <f>'Comext - EUROSTAT'!G279/10^4</f>
        <v>10.055736999999999</v>
      </c>
      <c r="I270" s="148">
        <f>'Comext - EUROSTAT'!H279/10^4</f>
        <v>3.0331770000000002</v>
      </c>
    </row>
    <row r="271" spans="1:9">
      <c r="A271" t="s">
        <v>2409</v>
      </c>
      <c r="B271" s="909"/>
      <c r="C271" t="s">
        <v>1794</v>
      </c>
      <c r="D271" s="770">
        <f>'Comext - EUROSTAT'!C280/10^4</f>
        <v>90.185288</v>
      </c>
      <c r="E271" s="770">
        <f>'Comext - EUROSTAT'!D280/10^4</f>
        <v>2.0759460000000001</v>
      </c>
      <c r="F271" s="770">
        <f>'Comext - EUROSTAT'!E280/10^4</f>
        <v>83.460642000000007</v>
      </c>
      <c r="G271" s="770">
        <f>'Comext - EUROSTAT'!F280/10^4</f>
        <v>2.189317</v>
      </c>
      <c r="H271" s="770">
        <f>'Comext - EUROSTAT'!G280/10^4</f>
        <v>75.575001</v>
      </c>
      <c r="I271" s="770">
        <f>'Comext - EUROSTAT'!H280/10^4</f>
        <v>3.1457900000000003</v>
      </c>
    </row>
    <row r="272" spans="1:9">
      <c r="A272" t="s">
        <v>2409</v>
      </c>
      <c r="B272" s="909"/>
      <c r="C272" t="s">
        <v>1796</v>
      </c>
      <c r="D272" s="770">
        <f>'Comext - EUROSTAT'!C281/10^4</f>
        <v>26.329673</v>
      </c>
      <c r="E272" s="770">
        <f>'Comext - EUROSTAT'!D281/10^4</f>
        <v>2.0782799999999999</v>
      </c>
      <c r="F272" s="770">
        <f>'Comext - EUROSTAT'!E281/10^4</f>
        <v>39.687544000000003</v>
      </c>
      <c r="G272" s="770">
        <f>'Comext - EUROSTAT'!F281/10^4</f>
        <v>2.4688330000000001</v>
      </c>
      <c r="H272" s="770">
        <f>'Comext - EUROSTAT'!G281/10^4</f>
        <v>44.741432000000003</v>
      </c>
      <c r="I272" s="770">
        <f>'Comext - EUROSTAT'!H281/10^4</f>
        <v>4.3578080000000003</v>
      </c>
    </row>
    <row r="273" spans="1:9">
      <c r="A273" t="s">
        <v>534</v>
      </c>
      <c r="B273" s="909"/>
      <c r="C273" t="s">
        <v>1798</v>
      </c>
      <c r="D273" s="770">
        <f>'Comext - EUROSTAT'!C282/10^4</f>
        <v>100.56582299999999</v>
      </c>
      <c r="E273" s="770">
        <f>'Comext - EUROSTAT'!D282/10^4</f>
        <v>15.126200000000001</v>
      </c>
      <c r="F273" s="770">
        <f>'Comext - EUROSTAT'!E282/10^4</f>
        <v>112.989341</v>
      </c>
      <c r="G273" s="770">
        <f>'Comext - EUROSTAT'!F282/10^4</f>
        <v>18.460664000000001</v>
      </c>
      <c r="H273" s="770">
        <f>'Comext - EUROSTAT'!G282/10^4</f>
        <v>126.26443</v>
      </c>
      <c r="I273" s="770">
        <f>'Comext - EUROSTAT'!H282/10^4</f>
        <v>12.881071</v>
      </c>
    </row>
    <row r="274" spans="1:9">
      <c r="B274" s="909"/>
      <c r="C274" t="s">
        <v>1800</v>
      </c>
      <c r="D274" s="148">
        <f>'Comext - EUROSTAT'!C283/10^4</f>
        <v>0.33532699999999999</v>
      </c>
      <c r="E274" s="148">
        <f>'Comext - EUROSTAT'!D283/10^4</f>
        <v>3.1020999999999996E-2</v>
      </c>
      <c r="F274" s="148">
        <f>'Comext - EUROSTAT'!E283/10^4</f>
        <v>0.76749000000000001</v>
      </c>
      <c r="G274" s="148">
        <f>'Comext - EUROSTAT'!F283/10^4</f>
        <v>1.1459E-2</v>
      </c>
      <c r="H274" s="148">
        <f>'Comext - EUROSTAT'!G283/10^4</f>
        <v>0.62740899999999999</v>
      </c>
      <c r="I274" s="148">
        <f>'Comext - EUROSTAT'!H283/10^4</f>
        <v>1.1419E-2</v>
      </c>
    </row>
    <row r="275" spans="1:9">
      <c r="B275" s="909"/>
      <c r="C275" t="s">
        <v>1802</v>
      </c>
      <c r="D275" s="148">
        <f>'Comext - EUROSTAT'!C284/10^4</f>
        <v>29.441717999999998</v>
      </c>
      <c r="E275" s="148">
        <f>'Comext - EUROSTAT'!D284/10^4</f>
        <v>13.479089999999999</v>
      </c>
      <c r="F275" s="148">
        <f>'Comext - EUROSTAT'!E284/10^4</f>
        <v>24.479679999999998</v>
      </c>
      <c r="G275" s="148">
        <f>'Comext - EUROSTAT'!F284/10^4</f>
        <v>11.540869000000001</v>
      </c>
      <c r="H275" s="148">
        <f>'Comext - EUROSTAT'!G284/10^4</f>
        <v>18.539747999999999</v>
      </c>
      <c r="I275" s="148">
        <f>'Comext - EUROSTAT'!H284/10^4</f>
        <v>2.692326</v>
      </c>
    </row>
    <row r="276" spans="1:9">
      <c r="B276" s="909"/>
      <c r="C276" t="s">
        <v>1804</v>
      </c>
      <c r="D276" s="148">
        <f>'Comext - EUROSTAT'!C285/10^4</f>
        <v>4.0552999999999999E-2</v>
      </c>
      <c r="E276" s="148">
        <f>'Comext - EUROSTAT'!D285/10^4</f>
        <v>5.0325999999999996E-2</v>
      </c>
      <c r="F276" s="148">
        <f>'Comext - EUROSTAT'!E285/10^4</f>
        <v>4.6752999999999996E-2</v>
      </c>
      <c r="G276" s="148">
        <f>'Comext - EUROSTAT'!F285/10^4</f>
        <v>7.2320000000000009E-2</v>
      </c>
      <c r="H276" s="148">
        <f>'Comext - EUROSTAT'!G285/10^4</f>
        <v>0.19708499999999998</v>
      </c>
      <c r="I276" s="148">
        <f>'Comext - EUROSTAT'!H285/10^4</f>
        <v>9.2700000000000005E-2</v>
      </c>
    </row>
    <row r="277" spans="1:9">
      <c r="B277" s="909"/>
      <c r="C277" t="s">
        <v>1806</v>
      </c>
      <c r="D277" s="148">
        <f>'Comext - EUROSTAT'!C286/10^4</f>
        <v>4.2794339999999993</v>
      </c>
      <c r="E277" s="148">
        <f>'Comext - EUROSTAT'!D286/10^4</f>
        <v>9.0650639999999996</v>
      </c>
      <c r="F277" s="148">
        <f>'Comext - EUROSTAT'!E286/10^4</f>
        <v>1.983355</v>
      </c>
      <c r="G277" s="148">
        <f>'Comext - EUROSTAT'!F286/10^4</f>
        <v>0.97800100000000001</v>
      </c>
      <c r="H277" s="148">
        <f>'Comext - EUROSTAT'!G286/10^4</f>
        <v>3.9644029999999999</v>
      </c>
      <c r="I277" s="148">
        <f>'Comext - EUROSTAT'!H286/10^4</f>
        <v>0.86571000000000009</v>
      </c>
    </row>
    <row r="278" spans="1:9">
      <c r="B278" s="909" t="s">
        <v>1994</v>
      </c>
      <c r="C278" t="s">
        <v>1808</v>
      </c>
      <c r="D278" s="148">
        <f>'Comext - EUROSTAT'!C287/10^4</f>
        <v>437.83621699999998</v>
      </c>
      <c r="E278" s="148">
        <f>'Comext - EUROSTAT'!D287/10^4</f>
        <v>308.88087100000001</v>
      </c>
      <c r="F278" s="148">
        <f>'Comext - EUROSTAT'!E287/10^4</f>
        <v>413.872995</v>
      </c>
      <c r="G278" s="148">
        <f>'Comext - EUROSTAT'!F287/10^4</f>
        <v>310.401387</v>
      </c>
      <c r="H278" s="148">
        <f>'Comext - EUROSTAT'!G287/10^4</f>
        <v>449.12113899999997</v>
      </c>
      <c r="I278" s="148">
        <f>'Comext - EUROSTAT'!H287/10^4</f>
        <v>389.23919599999999</v>
      </c>
    </row>
    <row r="279" spans="1:9">
      <c r="B279" s="909"/>
      <c r="C279" t="s">
        <v>1810</v>
      </c>
      <c r="D279" s="148">
        <f>'Comext - EUROSTAT'!C288/10^4</f>
        <v>1.269633</v>
      </c>
      <c r="E279" s="148">
        <f>'Comext - EUROSTAT'!D288/10^4</f>
        <v>0.12829100000000002</v>
      </c>
      <c r="F279" s="148">
        <f>'Comext - EUROSTAT'!E288/10^4</f>
        <v>1.3689260000000001</v>
      </c>
      <c r="G279" s="148">
        <f>'Comext - EUROSTAT'!F288/10^4</f>
        <v>6.8047999999999997E-2</v>
      </c>
      <c r="H279" s="148">
        <f>'Comext - EUROSTAT'!G288/10^4</f>
        <v>0.723055</v>
      </c>
      <c r="I279" s="148">
        <f>'Comext - EUROSTAT'!H288/10^4</f>
        <v>0.55988300000000002</v>
      </c>
    </row>
    <row r="280" spans="1:9">
      <c r="B280" s="909"/>
      <c r="C280" t="s">
        <v>1812</v>
      </c>
      <c r="D280" s="148">
        <f>'Comext - EUROSTAT'!C289/10^4</f>
        <v>158.352405</v>
      </c>
      <c r="E280" s="148">
        <f>'Comext - EUROSTAT'!D289/10^4</f>
        <v>22.701284000000001</v>
      </c>
      <c r="F280" s="148">
        <f>'Comext - EUROSTAT'!E289/10^4</f>
        <v>202.70322300000001</v>
      </c>
      <c r="G280" s="148">
        <f>'Comext - EUROSTAT'!F289/10^4</f>
        <v>64.227645999999993</v>
      </c>
      <c r="H280" s="148">
        <f>'Comext - EUROSTAT'!G289/10^4</f>
        <v>193.914253</v>
      </c>
      <c r="I280" s="148">
        <f>'Comext - EUROSTAT'!H289/10^4</f>
        <v>66.697431000000009</v>
      </c>
    </row>
    <row r="281" spans="1:9">
      <c r="B281" s="909"/>
      <c r="C281" t="s">
        <v>1814</v>
      </c>
      <c r="D281" s="148">
        <f>'Comext - EUROSTAT'!C290/10^4</f>
        <v>2.3156E-2</v>
      </c>
      <c r="E281" s="148">
        <f>'Comext - EUROSTAT'!D290/10^4</f>
        <v>0.75057700000000005</v>
      </c>
      <c r="F281" s="148">
        <f>'Comext - EUROSTAT'!E290/10^4</f>
        <v>2.5027119999999998</v>
      </c>
      <c r="G281" s="148">
        <f>'Comext - EUROSTAT'!F290/10^4</f>
        <v>6.3427999999999998E-2</v>
      </c>
      <c r="H281" s="148">
        <f>'Comext - EUROSTAT'!G290/10^4</f>
        <v>1.7575150000000002</v>
      </c>
      <c r="I281" s="148">
        <f>'Comext - EUROSTAT'!H290/10^4</f>
        <v>1.012778</v>
      </c>
    </row>
    <row r="282" spans="1:9">
      <c r="B282" s="909"/>
      <c r="C282" t="s">
        <v>1816</v>
      </c>
      <c r="D282" s="148">
        <f>'Comext - EUROSTAT'!C291/10^4</f>
        <v>0.18792500000000001</v>
      </c>
      <c r="E282" s="148">
        <f>'Comext - EUROSTAT'!D291/10^4</f>
        <v>7.9436999999999994E-2</v>
      </c>
      <c r="F282" s="148">
        <f>'Comext - EUROSTAT'!E291/10^4</f>
        <v>0.27171799999999996</v>
      </c>
      <c r="G282" s="148">
        <f>'Comext - EUROSTAT'!F291/10^4</f>
        <v>5.7388999999999996E-2</v>
      </c>
      <c r="H282" s="148">
        <f>'Comext - EUROSTAT'!G291/10^4</f>
        <v>0.20369600000000002</v>
      </c>
      <c r="I282" s="148">
        <f>'Comext - EUROSTAT'!H291/10^4</f>
        <v>3.5147000000000005E-2</v>
      </c>
    </row>
    <row r="283" spans="1:9">
      <c r="B283" s="909"/>
      <c r="C283" t="s">
        <v>1818</v>
      </c>
      <c r="D283" s="148">
        <f>'Comext - EUROSTAT'!C292/10^4</f>
        <v>0.86741399999999991</v>
      </c>
      <c r="E283" s="148">
        <f>'Comext - EUROSTAT'!D292/10^4</f>
        <v>2.3390089999999999</v>
      </c>
      <c r="F283" s="148">
        <f>'Comext - EUROSTAT'!E292/10^4</f>
        <v>0.48361999999999999</v>
      </c>
      <c r="G283" s="148">
        <f>'Comext - EUROSTAT'!F292/10^4</f>
        <v>0.60323400000000005</v>
      </c>
      <c r="H283" s="148">
        <f>'Comext - EUROSTAT'!G292/10^4</f>
        <v>0.22129200000000002</v>
      </c>
      <c r="I283" s="148">
        <f>'Comext - EUROSTAT'!H292/10^4</f>
        <v>0.49699599999999999</v>
      </c>
    </row>
    <row r="284" spans="1:9">
      <c r="B284" s="909"/>
      <c r="C284" t="s">
        <v>1820</v>
      </c>
      <c r="D284" s="148">
        <f>'Comext - EUROSTAT'!C293/10^4</f>
        <v>4.2021290000000002</v>
      </c>
      <c r="E284" s="148">
        <f>'Comext - EUROSTAT'!D293/10^4</f>
        <v>1.625445</v>
      </c>
      <c r="F284" s="148">
        <f>'Comext - EUROSTAT'!E293/10^4</f>
        <v>7.5945589999999994</v>
      </c>
      <c r="G284" s="148">
        <f>'Comext - EUROSTAT'!F293/10^4</f>
        <v>1.667197</v>
      </c>
      <c r="H284" s="148">
        <f>'Comext - EUROSTAT'!G293/10^4</f>
        <v>8.6026469999999993</v>
      </c>
      <c r="I284" s="148">
        <f>'Comext - EUROSTAT'!H293/10^4</f>
        <v>2.6401110000000001</v>
      </c>
    </row>
    <row r="285" spans="1:9">
      <c r="B285" s="909"/>
      <c r="C285" t="s">
        <v>1822</v>
      </c>
      <c r="D285" s="148">
        <f>'Comext - EUROSTAT'!C294/10^4</f>
        <v>56.401264000000005</v>
      </c>
      <c r="E285" s="148">
        <f>'Comext - EUROSTAT'!D294/10^4</f>
        <v>18.856825000000001</v>
      </c>
      <c r="F285" s="148">
        <f>'Comext - EUROSTAT'!E294/10^4</f>
        <v>53.819299999999998</v>
      </c>
      <c r="G285" s="148">
        <f>'Comext - EUROSTAT'!F294/10^4</f>
        <v>34.870189000000003</v>
      </c>
      <c r="H285" s="148">
        <f>'Comext - EUROSTAT'!G294/10^4</f>
        <v>57.566596999999994</v>
      </c>
      <c r="I285" s="148">
        <f>'Comext - EUROSTAT'!H294/10^4</f>
        <v>30.670912999999999</v>
      </c>
    </row>
    <row r="286" spans="1:9">
      <c r="B286" s="909" t="s">
        <v>2006</v>
      </c>
      <c r="C286" t="s">
        <v>1824</v>
      </c>
      <c r="D286" s="148">
        <f>'Comext - EUROSTAT'!C295/10^4</f>
        <v>1.9064589999999999</v>
      </c>
      <c r="E286" s="148">
        <f>'Comext - EUROSTAT'!D295/10^4</f>
        <v>1.7289459999999999</v>
      </c>
      <c r="F286" s="148">
        <f>'Comext - EUROSTAT'!E295/10^4</f>
        <v>2.2345410000000001</v>
      </c>
      <c r="G286" s="148">
        <f>'Comext - EUROSTAT'!F295/10^4</f>
        <v>2.4725060000000001</v>
      </c>
      <c r="H286" s="148">
        <f>'Comext - EUROSTAT'!G295/10^4</f>
        <v>1.9853959999999999</v>
      </c>
      <c r="I286" s="148">
        <f>'Comext - EUROSTAT'!H295/10^4</f>
        <v>2.0958169999999998</v>
      </c>
    </row>
    <row r="287" spans="1:9">
      <c r="B287" s="909"/>
      <c r="C287" t="s">
        <v>1826</v>
      </c>
      <c r="D287" s="148">
        <f>'Comext - EUROSTAT'!C296/10^4</f>
        <v>4.6168050000000003</v>
      </c>
      <c r="E287" s="148">
        <f>'Comext - EUROSTAT'!D296/10^4</f>
        <v>13.440911999999999</v>
      </c>
      <c r="F287" s="148">
        <f>'Comext - EUROSTAT'!E296/10^4</f>
        <v>4.2058559999999998</v>
      </c>
      <c r="G287" s="148">
        <f>'Comext - EUROSTAT'!F296/10^4</f>
        <v>18.06381</v>
      </c>
      <c r="H287" s="148">
        <f>'Comext - EUROSTAT'!G296/10^4</f>
        <v>5.3668079999999998</v>
      </c>
      <c r="I287" s="148">
        <f>'Comext - EUROSTAT'!H296/10^4</f>
        <v>14.598898999999999</v>
      </c>
    </row>
    <row r="288" spans="1:9">
      <c r="B288" s="909"/>
      <c r="C288" t="s">
        <v>1828</v>
      </c>
      <c r="D288" s="148">
        <f>'Comext - EUROSTAT'!C297/10^4</f>
        <v>76.830815000000001</v>
      </c>
      <c r="E288" s="148">
        <f>'Comext - EUROSTAT'!D297/10^4</f>
        <v>4.0127249999999997</v>
      </c>
      <c r="F288" s="148">
        <f>'Comext - EUROSTAT'!E297/10^4</f>
        <v>72.266125000000002</v>
      </c>
      <c r="G288" s="148">
        <f>'Comext - EUROSTAT'!F297/10^4</f>
        <v>7.0887169999999999</v>
      </c>
      <c r="H288" s="148">
        <f>'Comext - EUROSTAT'!G297/10^4</f>
        <v>63.216138999999998</v>
      </c>
      <c r="I288" s="148">
        <f>'Comext - EUROSTAT'!H297/10^4</f>
        <v>10.975234</v>
      </c>
    </row>
    <row r="289" spans="1:11">
      <c r="B289" s="909"/>
      <c r="C289" t="s">
        <v>1830</v>
      </c>
      <c r="D289" s="148">
        <f>'Comext - EUROSTAT'!C298/10^4</f>
        <v>52.789503000000003</v>
      </c>
      <c r="E289" s="148">
        <f>'Comext - EUROSTAT'!D298/10^4</f>
        <v>6.9713799999999999</v>
      </c>
      <c r="F289" s="148">
        <f>'Comext - EUROSTAT'!E298/10^4</f>
        <v>60.145453000000003</v>
      </c>
      <c r="G289" s="148">
        <f>'Comext - EUROSTAT'!F298/10^4</f>
        <v>4.2376050000000003</v>
      </c>
      <c r="H289" s="148">
        <f>'Comext - EUROSTAT'!G298/10^4</f>
        <v>48.886990999999995</v>
      </c>
      <c r="I289" s="148">
        <f>'Comext - EUROSTAT'!H298/10^4</f>
        <v>7.2547440000000005</v>
      </c>
    </row>
    <row r="290" spans="1:11">
      <c r="B290" s="909"/>
      <c r="C290" t="s">
        <v>1832</v>
      </c>
      <c r="D290" s="148">
        <f>'Comext - EUROSTAT'!C299/10^4</f>
        <v>12.53101</v>
      </c>
      <c r="E290" s="148">
        <f>'Comext - EUROSTAT'!D299/10^4</f>
        <v>36.766713000000003</v>
      </c>
      <c r="F290" s="148">
        <f>'Comext - EUROSTAT'!E299/10^4</f>
        <v>12.483528</v>
      </c>
      <c r="G290" s="148">
        <f>'Comext - EUROSTAT'!F299/10^4</f>
        <v>24.186194</v>
      </c>
      <c r="H290" s="148">
        <f>'Comext - EUROSTAT'!G299/10^4</f>
        <v>10.390967999999999</v>
      </c>
      <c r="I290" s="148">
        <f>'Comext - EUROSTAT'!H299/10^4</f>
        <v>32.317985999999998</v>
      </c>
      <c r="J290" s="149"/>
      <c r="K290" s="149"/>
    </row>
    <row r="291" spans="1:11">
      <c r="B291" s="909"/>
      <c r="C291" t="s">
        <v>1834</v>
      </c>
      <c r="D291" s="148">
        <f>'Comext - EUROSTAT'!C300/10^4</f>
        <v>29.026474</v>
      </c>
      <c r="E291" s="148">
        <f>'Comext - EUROSTAT'!D300/10^4</f>
        <v>9.2025869999999994</v>
      </c>
      <c r="F291" s="148">
        <f>'Comext - EUROSTAT'!E300/10^4</f>
        <v>30.818114000000001</v>
      </c>
      <c r="G291" s="148">
        <f>'Comext - EUROSTAT'!F300/10^4</f>
        <v>8.6289759999999998</v>
      </c>
      <c r="H291" s="148">
        <f>'Comext - EUROSTAT'!G300/10^4</f>
        <v>30.512922999999997</v>
      </c>
      <c r="I291" s="148">
        <f>'Comext - EUROSTAT'!H300/10^4</f>
        <v>12.167477999999999</v>
      </c>
      <c r="J291" s="149"/>
      <c r="K291" s="149"/>
    </row>
    <row r="292" spans="1:11">
      <c r="B292" s="909"/>
      <c r="C292" t="s">
        <v>1836</v>
      </c>
      <c r="D292" s="148">
        <f>'Comext - EUROSTAT'!C301/10^4</f>
        <v>48.677574</v>
      </c>
      <c r="E292" s="148">
        <f>'Comext - EUROSTAT'!D301/10^4</f>
        <v>22.179545000000001</v>
      </c>
      <c r="F292" s="148">
        <f>'Comext - EUROSTAT'!E301/10^4</f>
        <v>51.820231</v>
      </c>
      <c r="G292" s="148">
        <f>'Comext - EUROSTAT'!F301/10^4</f>
        <v>17.090032000000001</v>
      </c>
      <c r="H292" s="148">
        <f>'Comext - EUROSTAT'!G301/10^4</f>
        <v>44.731774000000001</v>
      </c>
      <c r="I292" s="148">
        <f>'Comext - EUROSTAT'!H301/10^4</f>
        <v>16.873870999999998</v>
      </c>
      <c r="J292" s="149"/>
      <c r="K292" s="149"/>
    </row>
    <row r="293" spans="1:11">
      <c r="B293" s="909"/>
      <c r="C293" t="s">
        <v>1838</v>
      </c>
      <c r="D293" s="148">
        <f>'Comext - EUROSTAT'!C302/10^4</f>
        <v>16.984392</v>
      </c>
      <c r="E293" s="148">
        <f>'Comext - EUROSTAT'!D302/10^4</f>
        <v>0.82004400000000011</v>
      </c>
      <c r="F293" s="148">
        <f>'Comext - EUROSTAT'!E302/10^4</f>
        <v>12.979942999999999</v>
      </c>
      <c r="G293" s="148">
        <f>'Comext - EUROSTAT'!F302/10^4</f>
        <v>0.67066400000000004</v>
      </c>
      <c r="H293" s="148">
        <f>'Comext - EUROSTAT'!G302/10^4</f>
        <v>11.445034</v>
      </c>
      <c r="I293" s="148">
        <f>'Comext - EUROSTAT'!H302/10^4</f>
        <v>0.29950100000000002</v>
      </c>
      <c r="J293" s="149"/>
    </row>
    <row r="294" spans="1:11">
      <c r="B294" s="909"/>
      <c r="C294" t="s">
        <v>1840</v>
      </c>
      <c r="D294" s="148">
        <f>'Comext - EUROSTAT'!C303/10^4</f>
        <v>24.194820999999997</v>
      </c>
      <c r="E294" s="148">
        <f>'Comext - EUROSTAT'!D303/10^4</f>
        <v>102.343554</v>
      </c>
      <c r="F294" s="148">
        <f>'Comext - EUROSTAT'!E303/10^4</f>
        <v>26.438716999999997</v>
      </c>
      <c r="G294" s="148">
        <f>'Comext - EUROSTAT'!F303/10^4</f>
        <v>114.04043999999999</v>
      </c>
      <c r="H294" s="148">
        <f>'Comext - EUROSTAT'!G303/10^4</f>
        <v>20.000638000000002</v>
      </c>
      <c r="I294" s="148">
        <f>'Comext - EUROSTAT'!H303/10^4</f>
        <v>99.419848000000002</v>
      </c>
      <c r="J294" s="149"/>
      <c r="K294" s="149"/>
    </row>
    <row r="295" spans="1:11">
      <c r="B295" s="909"/>
      <c r="C295" t="s">
        <v>1842</v>
      </c>
      <c r="D295" s="148">
        <f>'Comext - EUROSTAT'!C304/10^4</f>
        <v>2.4046060000000002</v>
      </c>
      <c r="E295" s="148">
        <f>'Comext - EUROSTAT'!D304/10^4</f>
        <v>0.84768999999999994</v>
      </c>
      <c r="F295" s="148">
        <f>'Comext - EUROSTAT'!E304/10^4</f>
        <v>2.880538</v>
      </c>
      <c r="G295" s="148">
        <f>'Comext - EUROSTAT'!F304/10^4</f>
        <v>0.15334900000000001</v>
      </c>
      <c r="H295" s="148">
        <f>'Comext - EUROSTAT'!G304/10^4</f>
        <v>2.3299050000000001</v>
      </c>
      <c r="I295" s="148">
        <f>'Comext - EUROSTAT'!H304/10^4</f>
        <v>7.7940999999999996E-2</v>
      </c>
    </row>
    <row r="296" spans="1:11">
      <c r="B296" s="909"/>
      <c r="C296" t="s">
        <v>1844</v>
      </c>
      <c r="D296" s="148">
        <f>'Comext - EUROSTAT'!C305/10^4</f>
        <v>1.322489</v>
      </c>
      <c r="E296" s="148">
        <f>'Comext - EUROSTAT'!D305/10^4</f>
        <v>0.52280799999999994</v>
      </c>
      <c r="F296" s="148">
        <f>'Comext - EUROSTAT'!E305/10^4</f>
        <v>1.700968</v>
      </c>
      <c r="G296" s="148">
        <f>'Comext - EUROSTAT'!F305/10^4</f>
        <v>0.78094399999999997</v>
      </c>
      <c r="H296" s="148">
        <f>'Comext - EUROSTAT'!G305/10^4</f>
        <v>1.8557270000000001</v>
      </c>
      <c r="I296" s="148">
        <f>'Comext - EUROSTAT'!H305/10^4</f>
        <v>0.62937399999999999</v>
      </c>
    </row>
    <row r="297" spans="1:11">
      <c r="B297" s="909"/>
      <c r="C297" t="s">
        <v>1846</v>
      </c>
      <c r="D297" s="148">
        <f>'Comext - EUROSTAT'!C306/10^4</f>
        <v>0.22853299999999999</v>
      </c>
      <c r="E297" s="148">
        <f>'Comext - EUROSTAT'!D306/10^4</f>
        <v>2.1503999999999999E-2</v>
      </c>
      <c r="F297" s="148">
        <f>'Comext - EUROSTAT'!E306/10^4</f>
        <v>0.30240100000000003</v>
      </c>
      <c r="G297" s="148">
        <f>'Comext - EUROSTAT'!F306/10^4</f>
        <v>3.3989999999999999E-2</v>
      </c>
      <c r="H297" s="148">
        <f>'Comext - EUROSTAT'!G306/10^4</f>
        <v>0.35756700000000002</v>
      </c>
      <c r="I297" s="148">
        <f>'Comext - EUROSTAT'!H306/10^4</f>
        <v>4.7187E-2</v>
      </c>
    </row>
    <row r="298" spans="1:11">
      <c r="B298" s="909"/>
      <c r="C298" t="s">
        <v>1848</v>
      </c>
      <c r="D298" s="148">
        <f>'Comext - EUROSTAT'!C307/10^4</f>
        <v>8.1286740000000002</v>
      </c>
      <c r="E298" s="148">
        <f>'Comext - EUROSTAT'!D307/10^4</f>
        <v>0.158416</v>
      </c>
      <c r="F298" s="148">
        <f>'Comext - EUROSTAT'!E307/10^4</f>
        <v>7.750845</v>
      </c>
      <c r="G298" s="148">
        <f>'Comext - EUROSTAT'!F307/10^4</f>
        <v>0.165687</v>
      </c>
      <c r="H298" s="148">
        <f>'Comext - EUROSTAT'!G307/10^4</f>
        <v>8.71861</v>
      </c>
      <c r="I298" s="148">
        <f>'Comext - EUROSTAT'!H307/10^4</f>
        <v>0.17279800000000001</v>
      </c>
    </row>
    <row r="299" spans="1:11">
      <c r="B299" s="909"/>
      <c r="C299" t="s">
        <v>1850</v>
      </c>
      <c r="D299" s="148">
        <f>'Comext - EUROSTAT'!C308/10^4</f>
        <v>64.264356000000006</v>
      </c>
      <c r="E299" s="148">
        <f>'Comext - EUROSTAT'!D308/10^4</f>
        <v>51.724967999999997</v>
      </c>
      <c r="F299" s="148">
        <f>'Comext - EUROSTAT'!E308/10^4</f>
        <v>56.701523000000002</v>
      </c>
      <c r="G299" s="148">
        <f>'Comext - EUROSTAT'!F308/10^4</f>
        <v>39.328619000000003</v>
      </c>
      <c r="H299" s="148">
        <f>'Comext - EUROSTAT'!G308/10^4</f>
        <v>53.293024000000003</v>
      </c>
      <c r="I299" s="148">
        <f>'Comext - EUROSTAT'!H308/10^4</f>
        <v>46.191621999999995</v>
      </c>
    </row>
    <row r="300" spans="1:11">
      <c r="A300" t="s">
        <v>2424</v>
      </c>
      <c r="B300" s="909"/>
      <c r="C300" t="s">
        <v>1852</v>
      </c>
      <c r="D300" s="770">
        <f>'Comext - EUROSTAT'!C309/10^4</f>
        <v>0.354101</v>
      </c>
      <c r="E300" s="770">
        <f>'Comext - EUROSTAT'!D309/10^4</f>
        <v>0.43578599999999995</v>
      </c>
      <c r="F300" s="770">
        <f>'Comext - EUROSTAT'!E309/10^4</f>
        <v>0.440141</v>
      </c>
      <c r="G300" s="770">
        <f>'Comext - EUROSTAT'!F309/10^4</f>
        <v>0.75040799999999996</v>
      </c>
      <c r="H300" s="770">
        <f>'Comext - EUROSTAT'!G309/10^4</f>
        <v>0.71257599999999999</v>
      </c>
      <c r="I300" s="770">
        <f>'Comext - EUROSTAT'!H309/10^4</f>
        <v>0.97233099999999995</v>
      </c>
    </row>
    <row r="301" spans="1:11">
      <c r="B301" s="909"/>
      <c r="C301" t="s">
        <v>1854</v>
      </c>
      <c r="D301" s="148">
        <f>'Comext - EUROSTAT'!C310/10^4</f>
        <v>46.887867</v>
      </c>
      <c r="E301" s="148">
        <f>'Comext - EUROSTAT'!D310/10^4</f>
        <v>43.784646000000002</v>
      </c>
      <c r="F301" s="148">
        <f>'Comext - EUROSTAT'!E310/10^4</f>
        <v>46.392373999999997</v>
      </c>
      <c r="G301" s="148">
        <f>'Comext - EUROSTAT'!F310/10^4</f>
        <v>40.552465999999995</v>
      </c>
      <c r="H301" s="148">
        <f>'Comext - EUROSTAT'!G310/10^4</f>
        <v>54.798604000000005</v>
      </c>
      <c r="I301" s="148">
        <f>'Comext - EUROSTAT'!H310/10^4</f>
        <v>41.904749000000002</v>
      </c>
    </row>
    <row r="302" spans="1:11">
      <c r="B302" s="909" t="s">
        <v>2007</v>
      </c>
      <c r="C302" t="s">
        <v>1856</v>
      </c>
      <c r="D302" s="148">
        <f>'Comext - EUROSTAT'!C311/10^4</f>
        <v>0.71815600000000002</v>
      </c>
      <c r="E302" s="148">
        <f>'Comext - EUROSTAT'!D311/10^4</f>
        <v>6.3521000000000008E-2</v>
      </c>
      <c r="F302" s="148">
        <f>'Comext - EUROSTAT'!E311/10^4</f>
        <v>1.052711</v>
      </c>
      <c r="G302" s="148">
        <f>'Comext - EUROSTAT'!F311/10^4</f>
        <v>6.4176999999999998E-2</v>
      </c>
      <c r="H302" s="148">
        <f>'Comext - EUROSTAT'!G311/10^4</f>
        <v>0.98056299999999996</v>
      </c>
      <c r="I302" s="148">
        <f>'Comext - EUROSTAT'!H311/10^4</f>
        <v>6.3410000000000008E-2</v>
      </c>
    </row>
    <row r="303" spans="1:11">
      <c r="B303" s="909"/>
      <c r="C303" t="s">
        <v>1858</v>
      </c>
      <c r="D303" s="770">
        <f>'Comext - EUROSTAT'!C312/10^4</f>
        <v>0.57353900000000002</v>
      </c>
      <c r="E303" s="770">
        <f>'Comext - EUROSTAT'!D312/10^4</f>
        <v>5.5573920000000001</v>
      </c>
      <c r="F303" s="770">
        <f>'Comext - EUROSTAT'!E312/10^4</f>
        <v>0.65187600000000001</v>
      </c>
      <c r="G303" s="770">
        <f>'Comext - EUROSTAT'!F312/10^4</f>
        <v>0.88854100000000003</v>
      </c>
      <c r="H303" s="770">
        <f>'Comext - EUROSTAT'!G312/10^4</f>
        <v>0.9234690000000001</v>
      </c>
      <c r="I303" s="770">
        <f>'Comext - EUROSTAT'!H312/10^4</f>
        <v>0.91236499999999998</v>
      </c>
    </row>
    <row r="304" spans="1:11">
      <c r="B304" s="909"/>
      <c r="C304" t="s">
        <v>1860</v>
      </c>
      <c r="D304" s="148">
        <f>'Comext - EUROSTAT'!C313/10^4</f>
        <v>0.54943599999999992</v>
      </c>
      <c r="E304" s="148">
        <f>'Comext - EUROSTAT'!D313/10^4</f>
        <v>0.10670299999999999</v>
      </c>
      <c r="F304" s="148">
        <f>'Comext - EUROSTAT'!E313/10^4</f>
        <v>0.62934400000000001</v>
      </c>
      <c r="G304" s="148">
        <f>'Comext - EUROSTAT'!F313/10^4</f>
        <v>9.7587000000000007E-2</v>
      </c>
      <c r="H304" s="148">
        <f>'Comext - EUROSTAT'!G313/10^4</f>
        <v>0.20155699999999999</v>
      </c>
      <c r="I304" s="148">
        <f>'Comext - EUROSTAT'!H313/10^4</f>
        <v>2.3111000000000003E-2</v>
      </c>
    </row>
    <row r="305" spans="2:9">
      <c r="B305" s="909"/>
      <c r="C305" t="s">
        <v>1862</v>
      </c>
      <c r="D305" s="148">
        <f>'Comext - EUROSTAT'!C314/10^4</f>
        <v>2.6863980000000001</v>
      </c>
      <c r="E305" s="148">
        <f>'Comext - EUROSTAT'!D314/10^4</f>
        <v>1.0304219999999999</v>
      </c>
      <c r="F305" s="148">
        <f>'Comext - EUROSTAT'!E314/10^4</f>
        <v>1.6220909999999999</v>
      </c>
      <c r="G305" s="148">
        <f>'Comext - EUROSTAT'!F314/10^4</f>
        <v>0.37122300000000003</v>
      </c>
      <c r="H305" s="148">
        <f>'Comext - EUROSTAT'!G314/10^4</f>
        <v>2.0295259999999997</v>
      </c>
      <c r="I305" s="148">
        <f>'Comext - EUROSTAT'!H314/10^4</f>
        <v>0.36930499999999999</v>
      </c>
    </row>
    <row r="306" spans="2:9">
      <c r="B306" s="909"/>
      <c r="C306" t="s">
        <v>1864</v>
      </c>
      <c r="D306" s="148">
        <f>'Comext - EUROSTAT'!C315/10^4</f>
        <v>0.20919499999999999</v>
      </c>
      <c r="E306" s="148">
        <f>'Comext - EUROSTAT'!D315/10^4</f>
        <v>4.2499999999999998E-4</v>
      </c>
      <c r="F306" s="148">
        <f>'Comext - EUROSTAT'!E315/10^4</f>
        <v>0.24236799999999997</v>
      </c>
      <c r="G306" s="148">
        <f>'Comext - EUROSTAT'!F315/10^4</f>
        <v>4.4313999999999999E-2</v>
      </c>
      <c r="H306" s="148">
        <f>'Comext - EUROSTAT'!G315/10^4</f>
        <v>0.25452900000000001</v>
      </c>
      <c r="I306" s="148">
        <f>'Comext - EUROSTAT'!H315/10^4</f>
        <v>4.2355000000000004E-2</v>
      </c>
    </row>
    <row r="307" spans="2:9">
      <c r="B307" s="909"/>
      <c r="C307" t="s">
        <v>1866</v>
      </c>
      <c r="D307" s="148">
        <f>'Comext - EUROSTAT'!C316/10^4</f>
        <v>0.43909700000000002</v>
      </c>
      <c r="E307" s="148">
        <f>'Comext - EUROSTAT'!D316/10^4</f>
        <v>0.391206</v>
      </c>
      <c r="F307" s="148">
        <f>'Comext - EUROSTAT'!E316/10^4</f>
        <v>0.32991300000000001</v>
      </c>
      <c r="G307" s="148">
        <f>'Comext - EUROSTAT'!F316/10^4</f>
        <v>9.109600000000001E-2</v>
      </c>
      <c r="H307" s="148">
        <f>'Comext - EUROSTAT'!G316/10^4</f>
        <v>0.24761</v>
      </c>
      <c r="I307" s="148">
        <f>'Comext - EUROSTAT'!H316/10^4</f>
        <v>0.129548</v>
      </c>
    </row>
    <row r="308" spans="2:9">
      <c r="B308" s="909" t="s">
        <v>2696</v>
      </c>
      <c r="C308" t="s">
        <v>1868</v>
      </c>
      <c r="D308" s="770">
        <f>'Comext - EUROSTAT'!C317/10^4</f>
        <v>1.9713430000000001</v>
      </c>
      <c r="E308" s="770">
        <f>'Comext - EUROSTAT'!D317/10^4</f>
        <v>2.5027710000000001</v>
      </c>
      <c r="F308" s="770">
        <f>'Comext - EUROSTAT'!E317/10^4</f>
        <v>3.2894839999999999</v>
      </c>
      <c r="G308" s="770">
        <f>'Comext - EUROSTAT'!F317/10^4</f>
        <v>1.9452180000000001</v>
      </c>
      <c r="H308" s="770">
        <f>'Comext - EUROSTAT'!G317/10^4</f>
        <v>1.296068</v>
      </c>
      <c r="I308" s="773">
        <f>'Comext - EUROSTAT'!H317/10^4</f>
        <v>0.89854000000000001</v>
      </c>
    </row>
    <row r="309" spans="2:9">
      <c r="B309" s="909"/>
      <c r="C309" t="s">
        <v>1870</v>
      </c>
      <c r="D309" s="770">
        <f>'Comext - EUROSTAT'!C318/10^4</f>
        <v>0.711704</v>
      </c>
      <c r="E309" s="770">
        <f>'Comext - EUROSTAT'!D318/10^4</f>
        <v>0.15690100000000001</v>
      </c>
      <c r="F309" s="770">
        <f>'Comext - EUROSTAT'!E318/10^4</f>
        <v>0.29664499999999999</v>
      </c>
      <c r="G309" s="770">
        <f>'Comext - EUROSTAT'!F318/10^4</f>
        <v>0.20543499999999998</v>
      </c>
      <c r="H309" s="770">
        <f>'Comext - EUROSTAT'!G318/10^4</f>
        <v>7.3329999999999992E-2</v>
      </c>
      <c r="I309" s="773">
        <f>'Comext - EUROSTAT'!H318/10^4</f>
        <v>8.9497000000000007E-2</v>
      </c>
    </row>
    <row r="310" spans="2:9">
      <c r="B310" s="909"/>
      <c r="C310" t="s">
        <v>1872</v>
      </c>
      <c r="D310" s="770">
        <f>'Comext - EUROSTAT'!C319/10^4</f>
        <v>2.1406909999999999</v>
      </c>
      <c r="E310" s="770">
        <f>'Comext - EUROSTAT'!D319/10^4</f>
        <v>4.7810050000000004</v>
      </c>
      <c r="F310" s="770">
        <f>'Comext - EUROSTAT'!E319/10^4</f>
        <v>4.7866860000000004</v>
      </c>
      <c r="G310" s="770">
        <f>'Comext - EUROSTAT'!F319/10^4</f>
        <v>6.8627949999999993</v>
      </c>
      <c r="H310" s="770">
        <f>'Comext - EUROSTAT'!G319/10^4</f>
        <v>1.7976000000000001</v>
      </c>
      <c r="I310" s="773">
        <f>'Comext - EUROSTAT'!H319/10^4</f>
        <v>8.8400689999999997</v>
      </c>
    </row>
    <row r="311" spans="2:9">
      <c r="B311" s="909"/>
      <c r="C311" t="s">
        <v>1874</v>
      </c>
      <c r="D311" s="770">
        <f>'Comext - EUROSTAT'!C320/10^4</f>
        <v>3.1093850000000001</v>
      </c>
      <c r="E311" s="770">
        <f>'Comext - EUROSTAT'!D320/10^4</f>
        <v>2.9248919999999998</v>
      </c>
      <c r="F311" s="770">
        <f>'Comext - EUROSTAT'!E320/10^4</f>
        <v>1.4484809999999999</v>
      </c>
      <c r="G311" s="770">
        <f>'Comext - EUROSTAT'!F320/10^4</f>
        <v>3.168507</v>
      </c>
      <c r="H311" s="770">
        <f>'Comext - EUROSTAT'!G320/10^4</f>
        <v>1.405848</v>
      </c>
      <c r="I311" s="773">
        <f>'Comext - EUROSTAT'!H320/10^4</f>
        <v>3.8274379999999999</v>
      </c>
    </row>
    <row r="312" spans="2:9">
      <c r="B312" s="909"/>
      <c r="C312" t="s">
        <v>1876</v>
      </c>
      <c r="D312" s="770">
        <f>'Comext - EUROSTAT'!C321/10^4</f>
        <v>1.5836000000000003E-2</v>
      </c>
      <c r="E312" s="770">
        <f>'Comext - EUROSTAT'!D321/10^4</f>
        <v>6.3977999999999993E-2</v>
      </c>
      <c r="F312" s="770">
        <f>'Comext - EUROSTAT'!E321/10^4</f>
        <v>2.3715E-2</v>
      </c>
      <c r="G312" s="770">
        <f>'Comext - EUROSTAT'!F321/10^4</f>
        <v>7.4175000000000005E-2</v>
      </c>
      <c r="H312" s="770">
        <f>'Comext - EUROSTAT'!G321/10^4</f>
        <v>5.5324999999999999E-2</v>
      </c>
      <c r="I312" s="773">
        <f>'Comext - EUROSTAT'!H321/10^4</f>
        <v>0.96741499999999991</v>
      </c>
    </row>
    <row r="313" spans="2:9">
      <c r="B313" s="909"/>
      <c r="C313" t="s">
        <v>1878</v>
      </c>
      <c r="D313" s="770">
        <f>'Comext - EUROSTAT'!C322/10^4</f>
        <v>1.062629</v>
      </c>
      <c r="E313" s="770">
        <f>'Comext - EUROSTAT'!D322/10^4</f>
        <v>0.395953</v>
      </c>
      <c r="F313" s="770">
        <f>'Comext - EUROSTAT'!E322/10^4</f>
        <v>1.0014120000000002</v>
      </c>
      <c r="G313" s="770">
        <f>'Comext - EUROSTAT'!F322/10^4</f>
        <v>1.7079029999999999</v>
      </c>
      <c r="H313" s="770">
        <f>'Comext - EUROSTAT'!G322/10^4</f>
        <v>0.45794200000000002</v>
      </c>
      <c r="I313" s="773">
        <f>'Comext - EUROSTAT'!H322/10^4</f>
        <v>1.002105</v>
      </c>
    </row>
    <row r="314" spans="2:9">
      <c r="B314" s="909"/>
      <c r="C314" t="s">
        <v>1880</v>
      </c>
      <c r="D314" s="770">
        <f>'Comext - EUROSTAT'!C323/10^4</f>
        <v>98.201886000000002</v>
      </c>
      <c r="E314" s="770">
        <f>'Comext - EUROSTAT'!D323/10^4</f>
        <v>83.079937000000001</v>
      </c>
      <c r="F314" s="770">
        <f>'Comext - EUROSTAT'!E323/10^4</f>
        <v>159.774135</v>
      </c>
      <c r="G314" s="770">
        <f>'Comext - EUROSTAT'!F323/10^4</f>
        <v>93.193559999999991</v>
      </c>
      <c r="H314" s="770">
        <f>'Comext - EUROSTAT'!G323/10^4</f>
        <v>95.141151000000008</v>
      </c>
      <c r="I314" s="773">
        <f>'Comext - EUROSTAT'!H323/10^4</f>
        <v>105.35511799999999</v>
      </c>
    </row>
    <row r="315" spans="2:9">
      <c r="C315" t="s">
        <v>1882</v>
      </c>
      <c r="D315" s="148">
        <f>'Comext - EUROSTAT'!C324/10^4</f>
        <v>3.8905889999999999</v>
      </c>
      <c r="E315" s="148">
        <f>'Comext - EUROSTAT'!D324/10^4</f>
        <v>0.52523299999999995</v>
      </c>
      <c r="F315" s="148">
        <f>'Comext - EUROSTAT'!E324/10^4</f>
        <v>6.5799770000000004</v>
      </c>
      <c r="G315" s="148">
        <f>'Comext - EUROSTAT'!F324/10^4</f>
        <v>2.3602279999999998</v>
      </c>
      <c r="H315" s="148">
        <f>'Comext - EUROSTAT'!G324/10^4</f>
        <v>7.3293119999999998</v>
      </c>
      <c r="I315" s="148">
        <f>'Comext - EUROSTAT'!H324/10^4</f>
        <v>0.45717299999999994</v>
      </c>
    </row>
    <row r="316" spans="2:9">
      <c r="B316" s="909" t="s">
        <v>2008</v>
      </c>
      <c r="C316" t="s">
        <v>1884</v>
      </c>
      <c r="D316" s="148">
        <f>'Comext - EUROSTAT'!C325/10^4</f>
        <v>22.699491000000002</v>
      </c>
      <c r="E316" s="148">
        <f>'Comext - EUROSTAT'!D325/10^4</f>
        <v>0.24587699999999998</v>
      </c>
      <c r="F316" s="148">
        <f>'Comext - EUROSTAT'!E325/10^4</f>
        <v>23.542282</v>
      </c>
      <c r="G316" s="148">
        <f>'Comext - EUROSTAT'!F325/10^4</f>
        <v>0.859093</v>
      </c>
      <c r="H316" s="148">
        <f>'Comext - EUROSTAT'!G325/10^4</f>
        <v>32.315915999999994</v>
      </c>
      <c r="I316" s="148">
        <f>'Comext - EUROSTAT'!H325/10^4</f>
        <v>0.24865000000000001</v>
      </c>
    </row>
    <row r="317" spans="2:9">
      <c r="B317" s="909"/>
      <c r="C317" t="s">
        <v>1886</v>
      </c>
      <c r="D317" s="148">
        <f>'Comext - EUROSTAT'!C326/10^4</f>
        <v>17.673704999999998</v>
      </c>
      <c r="E317" s="148">
        <f>'Comext - EUROSTAT'!D326/10^4</f>
        <v>3.3471879999999996</v>
      </c>
      <c r="F317" s="148">
        <f>'Comext - EUROSTAT'!E326/10^4</f>
        <v>17.422695000000001</v>
      </c>
      <c r="G317" s="148">
        <f>'Comext - EUROSTAT'!F326/10^4</f>
        <v>2.4056359999999999</v>
      </c>
      <c r="H317" s="148">
        <f>'Comext - EUROSTAT'!G326/10^4</f>
        <v>17.055789000000001</v>
      </c>
      <c r="I317" s="148">
        <f>'Comext - EUROSTAT'!H326/10^4</f>
        <v>1.415994</v>
      </c>
    </row>
    <row r="318" spans="2:9">
      <c r="B318" s="909"/>
      <c r="C318" t="s">
        <v>1888</v>
      </c>
      <c r="D318" s="148">
        <f>'Comext - EUROSTAT'!C327/10^4</f>
        <v>1.293099</v>
      </c>
      <c r="E318" s="148">
        <f>'Comext - EUROSTAT'!D327/10^4</f>
        <v>0.47158299999999997</v>
      </c>
      <c r="F318" s="148">
        <f>'Comext - EUROSTAT'!E327/10^4</f>
        <v>4.5331730000000006</v>
      </c>
      <c r="G318" s="148">
        <f>'Comext - EUROSTAT'!F327/10^4</f>
        <v>0.66168199999999999</v>
      </c>
      <c r="H318" s="148">
        <f>'Comext - EUROSTAT'!G327/10^4</f>
        <v>4.8215879999999993</v>
      </c>
      <c r="I318" s="148">
        <f>'Comext - EUROSTAT'!H327/10^4</f>
        <v>1.0158160000000001</v>
      </c>
    </row>
    <row r="319" spans="2:9">
      <c r="B319" s="909"/>
      <c r="C319" t="s">
        <v>1890</v>
      </c>
      <c r="D319" s="148">
        <f>'Comext - EUROSTAT'!C328/10^4</f>
        <v>0.94130400000000014</v>
      </c>
      <c r="E319" s="148">
        <f>'Comext - EUROSTAT'!D328/10^4</f>
        <v>8.4648000000000001E-2</v>
      </c>
      <c r="F319" s="148">
        <f>'Comext - EUROSTAT'!E328/10^4</f>
        <v>1.094603</v>
      </c>
      <c r="G319" s="148">
        <f>'Comext - EUROSTAT'!F328/10^4</f>
        <v>0.28762199999999999</v>
      </c>
      <c r="H319" s="148">
        <f>'Comext - EUROSTAT'!G328/10^4</f>
        <v>1.7849139999999999</v>
      </c>
      <c r="I319" s="148">
        <f>'Comext - EUROSTAT'!H328/10^4</f>
        <v>0.29786999999999997</v>
      </c>
    </row>
    <row r="320" spans="2:9">
      <c r="B320" s="909"/>
      <c r="C320" t="s">
        <v>1892</v>
      </c>
      <c r="D320" s="148">
        <f>'Comext - EUROSTAT'!C329/10^4</f>
        <v>2.7573919999999998</v>
      </c>
      <c r="E320" s="148">
        <f>'Comext - EUROSTAT'!D329/10^4</f>
        <v>0.93222900000000009</v>
      </c>
      <c r="F320" s="148">
        <f>'Comext - EUROSTAT'!E329/10^4</f>
        <v>6.6510240000000005</v>
      </c>
      <c r="G320" s="148">
        <f>'Comext - EUROSTAT'!F329/10^4</f>
        <v>1.079712</v>
      </c>
      <c r="H320" s="148">
        <f>'Comext - EUROSTAT'!G329/10^4</f>
        <v>3.5512120000000005</v>
      </c>
      <c r="I320" s="148">
        <f>'Comext - EUROSTAT'!H329/10^4</f>
        <v>1.0418879999999999</v>
      </c>
    </row>
    <row r="321" spans="1:13">
      <c r="B321" s="909"/>
      <c r="C321" t="s">
        <v>1894</v>
      </c>
      <c r="D321" s="148">
        <f>'Comext - EUROSTAT'!C330/10^4</f>
        <v>10.358969999999999</v>
      </c>
      <c r="E321" s="148">
        <f>'Comext - EUROSTAT'!D330/10^4</f>
        <v>3.188822</v>
      </c>
      <c r="F321" s="148">
        <f>'Comext - EUROSTAT'!E330/10^4</f>
        <v>10.490500000000001</v>
      </c>
      <c r="G321" s="148">
        <f>'Comext - EUROSTAT'!F330/10^4</f>
        <v>4.6492110000000002</v>
      </c>
      <c r="H321" s="148">
        <f>'Comext - EUROSTAT'!G330/10^4</f>
        <v>12.002602</v>
      </c>
      <c r="I321" s="148">
        <f>'Comext - EUROSTAT'!H330/10^4</f>
        <v>4.3562730000000007</v>
      </c>
    </row>
    <row r="322" spans="1:13">
      <c r="B322" s="909"/>
      <c r="C322" t="s">
        <v>1896</v>
      </c>
      <c r="D322" s="148">
        <f>'Comext - EUROSTAT'!C331/10^4</f>
        <v>3.6484010000000002</v>
      </c>
      <c r="E322" s="148">
        <f>'Comext - EUROSTAT'!D331/10^4</f>
        <v>8.9939000000000005E-2</v>
      </c>
      <c r="F322" s="148">
        <f>'Comext - EUROSTAT'!E331/10^4</f>
        <v>4.9917870000000004</v>
      </c>
      <c r="G322" s="148">
        <f>'Comext - EUROSTAT'!F331/10^4</f>
        <v>0.15131500000000001</v>
      </c>
      <c r="H322" s="148">
        <f>'Comext - EUROSTAT'!G331/10^4</f>
        <v>3.7105440000000001</v>
      </c>
      <c r="I322" s="148">
        <f>'Comext - EUROSTAT'!H331/10^4</f>
        <v>0.37986799999999998</v>
      </c>
    </row>
    <row r="323" spans="1:13">
      <c r="B323" s="909"/>
      <c r="C323" t="s">
        <v>1898</v>
      </c>
      <c r="D323" s="148">
        <f>'Comext - EUROSTAT'!C332/10^4</f>
        <v>5.0186000000000002</v>
      </c>
      <c r="E323" s="148">
        <f>'Comext - EUROSTAT'!D332/10^4</f>
        <v>1.3241209999999999</v>
      </c>
      <c r="F323" s="148">
        <f>'Comext - EUROSTAT'!E332/10^4</f>
        <v>5.2937699999999994</v>
      </c>
      <c r="G323" s="148">
        <f>'Comext - EUROSTAT'!F332/10^4</f>
        <v>0.72350300000000001</v>
      </c>
      <c r="H323" s="148">
        <f>'Comext - EUROSTAT'!G332/10^4</f>
        <v>5.3751350000000002</v>
      </c>
      <c r="I323" s="148">
        <f>'Comext - EUROSTAT'!H332/10^4</f>
        <v>0.83353799999999989</v>
      </c>
    </row>
    <row r="324" spans="1:13">
      <c r="B324" s="909"/>
      <c r="C324" t="s">
        <v>1900</v>
      </c>
      <c r="D324" s="148">
        <f>'Comext - EUROSTAT'!C333/10^4</f>
        <v>2.1824859999999999</v>
      </c>
      <c r="E324" s="148">
        <f>'Comext - EUROSTAT'!D333/10^4</f>
        <v>1.7377340000000001</v>
      </c>
      <c r="F324" s="148">
        <f>'Comext - EUROSTAT'!E333/10^4</f>
        <v>2.5739909999999999</v>
      </c>
      <c r="G324" s="148">
        <f>'Comext - EUROSTAT'!F333/10^4</f>
        <v>1.4826709999999999</v>
      </c>
      <c r="H324" s="148">
        <f>'Comext - EUROSTAT'!G333/10^4</f>
        <v>4.0502229999999999</v>
      </c>
      <c r="I324" s="148">
        <f>'Comext - EUROSTAT'!H333/10^4</f>
        <v>1.0537270000000001</v>
      </c>
    </row>
    <row r="325" spans="1:13">
      <c r="B325" s="909" t="s">
        <v>2009</v>
      </c>
      <c r="C325" t="s">
        <v>1902</v>
      </c>
      <c r="D325" s="148">
        <f>'Comext - EUROSTAT'!C334/10^4</f>
        <v>4.6611060000000002</v>
      </c>
      <c r="E325" s="148">
        <f>'Comext - EUROSTAT'!D334/10^4</f>
        <v>0.64437299999999997</v>
      </c>
      <c r="F325" s="148">
        <f>'Comext - EUROSTAT'!E334/10^4</f>
        <v>8.2954500000000007</v>
      </c>
      <c r="G325" s="148">
        <f>'Comext - EUROSTAT'!F334/10^4</f>
        <v>2.453106</v>
      </c>
      <c r="H325" s="148">
        <f>'Comext - EUROSTAT'!G334/10^4</f>
        <v>8.7675869999999989</v>
      </c>
      <c r="I325" s="148">
        <f>'Comext - EUROSTAT'!H334/10^4</f>
        <v>4.490475</v>
      </c>
    </row>
    <row r="326" spans="1:13">
      <c r="A326" s="909" t="s">
        <v>2682</v>
      </c>
      <c r="B326" s="909"/>
      <c r="C326" t="s">
        <v>1904</v>
      </c>
      <c r="D326" s="770">
        <f>'Comext - EUROSTAT'!C335/10^4</f>
        <v>3.4969999999999997E-3</v>
      </c>
      <c r="E326" s="770">
        <f>0.41/10^4</f>
        <v>4.1E-5</v>
      </c>
      <c r="F326" s="770">
        <f>'Comext - EUROSTAT'!E335/10^4</f>
        <v>6.3187000000000007E-2</v>
      </c>
      <c r="G326" s="770">
        <f>'Comext - EUROSTAT'!F335/10^4</f>
        <v>3.2299999999999999E-4</v>
      </c>
      <c r="H326" s="770">
        <f>'Comext - EUROSTAT'!G335/10^4</f>
        <v>3.7469999999999999E-3</v>
      </c>
      <c r="I326" s="770">
        <f>'Comext - EUROSTAT'!H335/10^4</f>
        <v>4.313E-3</v>
      </c>
      <c r="J326" s="148" t="e">
        <f>'Comext - EUROSTAT'!D335/10^4</f>
        <v>#VALUE!</v>
      </c>
      <c r="K326" t="s">
        <v>2016</v>
      </c>
    </row>
    <row r="327" spans="1:13">
      <c r="A327" s="909"/>
      <c r="B327" s="909"/>
      <c r="C327" t="s">
        <v>1906</v>
      </c>
      <c r="D327" s="770">
        <f>'Comext - EUROSTAT'!C336/10^4</f>
        <v>1.4341999999999999E-2</v>
      </c>
      <c r="E327" s="770">
        <f>0.01/10^4</f>
        <v>9.9999999999999995E-7</v>
      </c>
      <c r="F327" s="770">
        <f>'Comext - EUROSTAT'!E336/10^4</f>
        <v>1.8586999999999999E-2</v>
      </c>
      <c r="G327" s="770">
        <f>'Comext - EUROSTAT'!F336/10^4</f>
        <v>1.8979999999999999E-3</v>
      </c>
      <c r="H327" s="770">
        <f>'Comext - EUROSTAT'!G336/10^4</f>
        <v>1.7366999999999997E-2</v>
      </c>
      <c r="I327" s="770">
        <f>'Comext - EUROSTAT'!H336/10^4</f>
        <v>5.4000000000000005E-5</v>
      </c>
      <c r="J327" s="148" t="e">
        <f>'Comext - EUROSTAT'!D336/10^4</f>
        <v>#VALUE!</v>
      </c>
      <c r="K327" t="s">
        <v>2016</v>
      </c>
    </row>
    <row r="328" spans="1:13">
      <c r="A328" s="909"/>
      <c r="B328" s="909"/>
      <c r="C328" t="s">
        <v>1908</v>
      </c>
      <c r="D328" s="709">
        <v>0</v>
      </c>
      <c r="E328" s="770">
        <f>'Comext - EUROSTAT'!D337/10^4</f>
        <v>2.9999999999999997E-5</v>
      </c>
      <c r="F328" s="770">
        <f>'Comext - EUROSTAT'!E337/10^4</f>
        <v>2.7400000000000005E-4</v>
      </c>
      <c r="G328" s="770">
        <f>'Comext - EUROSTAT'!F337/10^4</f>
        <v>1.4999999999999999E-4</v>
      </c>
      <c r="H328" s="709">
        <v>0</v>
      </c>
      <c r="I328" s="709">
        <v>0</v>
      </c>
      <c r="J328" s="148" t="e">
        <f>'Comext - EUROSTAT'!C337/10^4</f>
        <v>#VALUE!</v>
      </c>
      <c r="K328" s="148" t="e">
        <f>'Comext - EUROSTAT'!G337/10^4</f>
        <v>#VALUE!</v>
      </c>
      <c r="L328" s="148" t="e">
        <f>'Comext - EUROSTAT'!H337/10^4</f>
        <v>#VALUE!</v>
      </c>
      <c r="M328" t="s">
        <v>2022</v>
      </c>
    </row>
    <row r="329" spans="1:13">
      <c r="A329" s="909"/>
      <c r="B329" s="909"/>
      <c r="C329" t="s">
        <v>1910</v>
      </c>
      <c r="D329" s="770">
        <f>'Comext - EUROSTAT'!C338/10^4</f>
        <v>0.11737300000000001</v>
      </c>
      <c r="E329" s="770">
        <f>'Comext - EUROSTAT'!D338/10^4</f>
        <v>2.0939999999999999E-3</v>
      </c>
      <c r="F329" s="770">
        <f>'Comext - EUROSTAT'!E338/10^4</f>
        <v>0.116671</v>
      </c>
      <c r="G329" s="770">
        <f>'Comext - EUROSTAT'!F338/10^4</f>
        <v>7.5900000000000002E-4</v>
      </c>
      <c r="H329" s="770">
        <f>'Comext - EUROSTAT'!G338/10^4</f>
        <v>0.19128599999999998</v>
      </c>
      <c r="I329" s="770">
        <f>'Comext - EUROSTAT'!H338/10^4</f>
        <v>1.9799999999999999E-4</v>
      </c>
    </row>
    <row r="330" spans="1:13">
      <c r="A330" s="909"/>
      <c r="B330" s="909"/>
      <c r="C330" t="s">
        <v>1912</v>
      </c>
      <c r="D330" s="770">
        <f>'Comext - EUROSTAT'!C339/10^4</f>
        <v>1.7008849999999998</v>
      </c>
      <c r="E330" s="770">
        <f>'Comext - EUROSTAT'!D339/10^4</f>
        <v>1.078838</v>
      </c>
      <c r="F330" s="770">
        <f>'Comext - EUROSTAT'!E339/10^4</f>
        <v>1.4186450000000002</v>
      </c>
      <c r="G330" s="770">
        <f>'Comext - EUROSTAT'!F339/10^4</f>
        <v>1.4263760000000001</v>
      </c>
      <c r="H330" s="770">
        <f>'Comext - EUROSTAT'!G339/10^4</f>
        <v>1.151715</v>
      </c>
      <c r="I330" s="770">
        <f>'Comext - EUROSTAT'!H339/10^4</f>
        <v>0.43748400000000004</v>
      </c>
    </row>
    <row r="331" spans="1:13">
      <c r="A331" s="909"/>
      <c r="B331" s="909"/>
      <c r="C331" t="s">
        <v>1914</v>
      </c>
      <c r="D331" s="770">
        <f>'Comext - EUROSTAT'!C340/10^4</f>
        <v>6.9906740000000003</v>
      </c>
      <c r="E331" s="770">
        <f>'Comext - EUROSTAT'!D340/10^4</f>
        <v>0.12276400000000001</v>
      </c>
      <c r="F331" s="770">
        <f>'Comext - EUROSTAT'!E340/10^4</f>
        <v>4.9275250000000002</v>
      </c>
      <c r="G331" s="770">
        <f>'Comext - EUROSTAT'!F340/10^4</f>
        <v>0.29107499999999997</v>
      </c>
      <c r="H331" s="770">
        <f>'Comext - EUROSTAT'!G340/10^4</f>
        <v>3.6814339999999994</v>
      </c>
      <c r="I331" s="770">
        <f>'Comext - EUROSTAT'!H340/10^4</f>
        <v>0.57888700000000004</v>
      </c>
    </row>
    <row r="332" spans="1:13">
      <c r="A332" s="909"/>
      <c r="B332" s="909"/>
      <c r="C332" t="s">
        <v>1916</v>
      </c>
      <c r="D332" s="770">
        <f>'Comext - EUROSTAT'!C341/10^4</f>
        <v>0.36585300000000004</v>
      </c>
      <c r="E332" s="770">
        <f>'Comext - EUROSTAT'!D341/10^4</f>
        <v>1.7547999999999998E-2</v>
      </c>
      <c r="F332" s="770">
        <f>'Comext - EUROSTAT'!E341/10^4</f>
        <v>0.30455300000000002</v>
      </c>
      <c r="G332" s="770">
        <f>'Comext - EUROSTAT'!F341/10^4</f>
        <v>7.9839999999999998E-3</v>
      </c>
      <c r="H332" s="770">
        <f>'Comext - EUROSTAT'!G341/10^4</f>
        <v>0.52588100000000004</v>
      </c>
      <c r="I332" s="770">
        <f>'Comext - EUROSTAT'!H341/10^4</f>
        <v>2.3671000000000001E-2</v>
      </c>
    </row>
    <row r="333" spans="1:13">
      <c r="A333" s="909"/>
      <c r="B333" s="909"/>
      <c r="C333" t="s">
        <v>1918</v>
      </c>
      <c r="D333" s="770">
        <f>'Comext - EUROSTAT'!C342/10^4</f>
        <v>8.0691670000000002</v>
      </c>
      <c r="E333" s="770">
        <f>'Comext - EUROSTAT'!D342/10^4</f>
        <v>0.24626900000000002</v>
      </c>
      <c r="F333" s="770">
        <f>'Comext - EUROSTAT'!E342/10^4</f>
        <v>8.1969589999999997</v>
      </c>
      <c r="G333" s="770">
        <f>'Comext - EUROSTAT'!F342/10^4</f>
        <v>0.32461599999999996</v>
      </c>
      <c r="H333" s="770">
        <f>'Comext - EUROSTAT'!G342/10^4</f>
        <v>5.5190929999999998</v>
      </c>
      <c r="I333" s="770">
        <f>'Comext - EUROSTAT'!H342/10^4</f>
        <v>0.57399200000000006</v>
      </c>
    </row>
    <row r="334" spans="1:13">
      <c r="A334" s="909"/>
      <c r="B334" s="909"/>
      <c r="C334" t="s">
        <v>1920</v>
      </c>
      <c r="D334" s="770">
        <f>'Comext - EUROSTAT'!C343/10^4</f>
        <v>5.8082929999999999</v>
      </c>
      <c r="E334" s="770">
        <f>'Comext - EUROSTAT'!D343/10^4</f>
        <v>0.10623299999999999</v>
      </c>
      <c r="F334" s="770">
        <f>'Comext - EUROSTAT'!E343/10^4</f>
        <v>7.6678839999999999</v>
      </c>
      <c r="G334" s="770">
        <f>'Comext - EUROSTAT'!F343/10^4</f>
        <v>0.19921800000000001</v>
      </c>
      <c r="H334" s="770">
        <f>'Comext - EUROSTAT'!G343/10^4</f>
        <v>12.926524000000001</v>
      </c>
      <c r="I334" s="770">
        <f>'Comext - EUROSTAT'!H343/10^4</f>
        <v>1.012926</v>
      </c>
    </row>
    <row r="335" spans="1:13">
      <c r="A335" t="s">
        <v>2686</v>
      </c>
      <c r="B335" s="909"/>
      <c r="C335" t="s">
        <v>1922</v>
      </c>
      <c r="D335" s="770">
        <f>'Comext - EUROSTAT'!C344/10^4</f>
        <v>10.835885000000001</v>
      </c>
      <c r="E335" s="770">
        <f>'Comext - EUROSTAT'!D344/10^4</f>
        <v>2.2118980000000001</v>
      </c>
      <c r="F335" s="770">
        <f>'Comext - EUROSTAT'!E344/10^4</f>
        <v>10.393332000000001</v>
      </c>
      <c r="G335" s="770">
        <f>'Comext - EUROSTAT'!F344/10^4</f>
        <v>3.7585050000000004</v>
      </c>
      <c r="H335" s="770">
        <f>'Comext - EUROSTAT'!G344/10^4</f>
        <v>9.0368390000000005</v>
      </c>
      <c r="I335" s="770">
        <f>'Comext - EUROSTAT'!H344/10^4</f>
        <v>1.718502</v>
      </c>
    </row>
    <row r="336" spans="1:13">
      <c r="A336" t="s">
        <v>2685</v>
      </c>
      <c r="B336" s="909"/>
      <c r="C336" t="s">
        <v>1924</v>
      </c>
      <c r="D336" s="770">
        <f>'Comext - EUROSTAT'!C345/10^4</f>
        <v>24.092241000000001</v>
      </c>
      <c r="E336" s="770">
        <f>'Comext - EUROSTAT'!D345/10^4</f>
        <v>2.2368679999999999</v>
      </c>
      <c r="F336" s="770">
        <f>'Comext - EUROSTAT'!E345/10^4</f>
        <v>21.957667999999998</v>
      </c>
      <c r="G336" s="770">
        <f>'Comext - EUROSTAT'!F345/10^4</f>
        <v>1.261218</v>
      </c>
      <c r="H336" s="770">
        <f>'Comext - EUROSTAT'!G345/10^4</f>
        <v>22.760363000000002</v>
      </c>
      <c r="I336" s="770">
        <f>'Comext - EUROSTAT'!H345/10^4</f>
        <v>1.4472659999999999</v>
      </c>
    </row>
    <row r="337" spans="1:13">
      <c r="A337" t="s">
        <v>2684</v>
      </c>
      <c r="B337" s="909"/>
      <c r="C337" t="s">
        <v>1926</v>
      </c>
      <c r="D337" s="770">
        <f>'Comext - EUROSTAT'!C346/10^4</f>
        <v>31.113996999999998</v>
      </c>
      <c r="E337" s="770">
        <f>'Comext - EUROSTAT'!D346/10^4</f>
        <v>0.95358700000000007</v>
      </c>
      <c r="F337" s="770">
        <f>'Comext - EUROSTAT'!E346/10^4</f>
        <v>28.020548999999999</v>
      </c>
      <c r="G337" s="770">
        <f>'Comext - EUROSTAT'!F346/10^4</f>
        <v>1.0540750000000001</v>
      </c>
      <c r="H337" s="770">
        <f>'Comext - EUROSTAT'!G346/10^4</f>
        <v>23.957611</v>
      </c>
      <c r="I337" s="770">
        <f>'Comext - EUROSTAT'!H346/10^4</f>
        <v>2.5058639999999999</v>
      </c>
    </row>
    <row r="338" spans="1:13">
      <c r="A338" t="s">
        <v>2671</v>
      </c>
      <c r="B338" s="909"/>
      <c r="C338" t="s">
        <v>1928</v>
      </c>
      <c r="D338" s="770">
        <f>'Comext - EUROSTAT'!C347/10^4</f>
        <v>11.811946000000001</v>
      </c>
      <c r="E338" s="770">
        <f>'Comext - EUROSTAT'!D347/10^4</f>
        <v>1.896936</v>
      </c>
      <c r="F338" s="770">
        <f>'Comext - EUROSTAT'!E347/10^4</f>
        <v>8.9912749999999999</v>
      </c>
      <c r="G338" s="770">
        <f>'Comext - EUROSTAT'!F347/10^4</f>
        <v>6.1483610000000004</v>
      </c>
      <c r="H338" s="770">
        <f>'Comext - EUROSTAT'!G347/10^4</f>
        <v>8.6693309999999997</v>
      </c>
      <c r="I338" s="770">
        <f>'Comext - EUROSTAT'!H347/10^4</f>
        <v>4.9325070000000002</v>
      </c>
    </row>
    <row r="339" spans="1:13">
      <c r="A339" t="s">
        <v>2683</v>
      </c>
      <c r="B339" s="909"/>
      <c r="C339" t="s">
        <v>1930</v>
      </c>
      <c r="D339" s="770">
        <f>'Comext - EUROSTAT'!C348/10^4</f>
        <v>31.078073</v>
      </c>
      <c r="E339" s="770">
        <f>'Comext - EUROSTAT'!D348/10^4</f>
        <v>3.9347790000000002</v>
      </c>
      <c r="F339" s="770">
        <f>'Comext - EUROSTAT'!E348/10^4</f>
        <v>30.254821000000003</v>
      </c>
      <c r="G339" s="770">
        <f>'Comext - EUROSTAT'!F348/10^4</f>
        <v>2.9090210000000001</v>
      </c>
      <c r="H339" s="770">
        <f>'Comext - EUROSTAT'!G348/10^4</f>
        <v>29.384771999999998</v>
      </c>
      <c r="I339" s="770">
        <f>'Comext - EUROSTAT'!H348/10^4</f>
        <v>2.8642699999999999</v>
      </c>
    </row>
    <row r="340" spans="1:13">
      <c r="A340" t="s">
        <v>2687</v>
      </c>
      <c r="B340" s="909"/>
      <c r="C340" t="s">
        <v>1932</v>
      </c>
      <c r="D340" s="770">
        <f>'Comext - EUROSTAT'!C349/10^4</f>
        <v>22.464134999999999</v>
      </c>
      <c r="E340" s="770">
        <f>'Comext - EUROSTAT'!D349/10^4</f>
        <v>5.3965809999999994</v>
      </c>
      <c r="F340" s="770">
        <f>'Comext - EUROSTAT'!E349/10^4</f>
        <v>20.792776999999997</v>
      </c>
      <c r="G340" s="770">
        <f>'Comext - EUROSTAT'!F349/10^4</f>
        <v>9.112639999999999</v>
      </c>
      <c r="H340" s="770">
        <f>'Comext - EUROSTAT'!G349/10^4</f>
        <v>18.293908999999999</v>
      </c>
      <c r="I340" s="770">
        <f>'Comext - EUROSTAT'!H349/10^4</f>
        <v>8.862680000000001</v>
      </c>
    </row>
    <row r="341" spans="1:13">
      <c r="A341" t="s">
        <v>2688</v>
      </c>
      <c r="B341" s="909"/>
      <c r="C341" t="s">
        <v>1934</v>
      </c>
      <c r="D341" s="770">
        <f>'Comext - EUROSTAT'!C350/10^4</f>
        <v>11.889142999999999</v>
      </c>
      <c r="E341" s="770">
        <f>'Comext - EUROSTAT'!D350/10^4</f>
        <v>0.19103200000000001</v>
      </c>
      <c r="F341" s="770">
        <f>'Comext - EUROSTAT'!E350/10^4</f>
        <v>11.836406</v>
      </c>
      <c r="G341" s="770">
        <f>'Comext - EUROSTAT'!F350/10^4</f>
        <v>0.22187199999999999</v>
      </c>
      <c r="H341" s="770">
        <f>'Comext - EUROSTAT'!G350/10^4</f>
        <v>10.503608999999999</v>
      </c>
      <c r="I341" s="770">
        <f>'Comext - EUROSTAT'!H350/10^4</f>
        <v>0.23727500000000001</v>
      </c>
    </row>
    <row r="342" spans="1:13">
      <c r="B342" s="909"/>
      <c r="C342" t="s">
        <v>1936</v>
      </c>
      <c r="D342" s="148">
        <f>'Comext - EUROSTAT'!C351/10^4</f>
        <v>86.460370999999995</v>
      </c>
      <c r="E342" s="148">
        <f>'Comext - EUROSTAT'!D351/10^4</f>
        <v>34.651940000000003</v>
      </c>
      <c r="F342" s="148">
        <f>'Comext - EUROSTAT'!E351/10^4</f>
        <v>110.77123999999999</v>
      </c>
      <c r="G342" s="148">
        <f>'Comext - EUROSTAT'!F351/10^4</f>
        <v>41.024152000000001</v>
      </c>
      <c r="H342" s="148">
        <f>'Comext - EUROSTAT'!G351/10^4</f>
        <v>105.78314399999999</v>
      </c>
      <c r="I342" s="148">
        <f>'Comext - EUROSTAT'!H351/10^4</f>
        <v>37.998103</v>
      </c>
    </row>
    <row r="343" spans="1:13">
      <c r="B343" s="909" t="s">
        <v>438</v>
      </c>
      <c r="C343" t="s">
        <v>1938</v>
      </c>
      <c r="D343" s="770">
        <f>'Comext - EUROSTAT'!C352/10^4</f>
        <v>0.14216999999999999</v>
      </c>
      <c r="E343" s="770">
        <f>553.83/10^4</f>
        <v>5.5383000000000002E-2</v>
      </c>
      <c r="F343" s="770">
        <f>'Comext - EUROSTAT'!E352/10^4</f>
        <v>3.8640000000000001E-2</v>
      </c>
      <c r="G343" s="770">
        <f>3.36/10^4</f>
        <v>3.3599999999999998E-4</v>
      </c>
      <c r="H343" s="770">
        <f>'Comext - EUROSTAT'!G352/10^4</f>
        <v>3.798E-2</v>
      </c>
      <c r="I343" s="770">
        <f>63/10^4</f>
        <v>6.3E-3</v>
      </c>
      <c r="J343" s="148" t="e">
        <f>'Comext - EUROSTAT'!D352/10^4</f>
        <v>#VALUE!</v>
      </c>
      <c r="K343" s="148" t="e">
        <f>'Comext - EUROSTAT'!F352/10^4</f>
        <v>#VALUE!</v>
      </c>
      <c r="L343" s="148" t="e">
        <f>'Comext - EUROSTAT'!H352/10^4</f>
        <v>#VALUE!</v>
      </c>
      <c r="M343" t="s">
        <v>2023</v>
      </c>
    </row>
    <row r="344" spans="1:13">
      <c r="B344" s="909"/>
      <c r="C344" t="s">
        <v>1940</v>
      </c>
      <c r="D344" s="770">
        <f>'Comext - EUROSTAT'!C353/10^4</f>
        <v>104.94973999999999</v>
      </c>
      <c r="E344" s="770">
        <f>'Comext - EUROSTAT'!D353/10^4</f>
        <v>1.112328</v>
      </c>
      <c r="F344" s="770">
        <f>'Comext - EUROSTAT'!E353/10^4</f>
        <v>66.237706000000003</v>
      </c>
      <c r="G344" s="770">
        <f>'Comext - EUROSTAT'!F353/10^4</f>
        <v>1.240464</v>
      </c>
      <c r="H344" s="770">
        <f>'Comext - EUROSTAT'!G353/10^4</f>
        <v>51.00535</v>
      </c>
      <c r="I344" s="770">
        <f>'Comext - EUROSTAT'!H353/10^4</f>
        <v>0.35123599999999999</v>
      </c>
    </row>
    <row r="345" spans="1:13">
      <c r="B345" s="909"/>
      <c r="C345" t="s">
        <v>1942</v>
      </c>
      <c r="D345" s="770">
        <f>'Comext - EUROSTAT'!C354/10^4</f>
        <v>456.76279400000004</v>
      </c>
      <c r="E345" s="770">
        <f>'Comext - EUROSTAT'!D354/10^4</f>
        <v>32.730998999999997</v>
      </c>
      <c r="F345" s="770">
        <f>'Comext - EUROSTAT'!E354/10^4</f>
        <v>498.00201900000002</v>
      </c>
      <c r="G345" s="770">
        <f>'Comext - EUROSTAT'!F354/10^4</f>
        <v>31.150974999999999</v>
      </c>
      <c r="H345" s="770">
        <f>'Comext - EUROSTAT'!G354/10^4</f>
        <v>406.07241899999997</v>
      </c>
      <c r="I345" s="770">
        <f>'Comext - EUROSTAT'!H354/10^4</f>
        <v>22.509596999999999</v>
      </c>
    </row>
    <row r="346" spans="1:13">
      <c r="B346" s="909"/>
      <c r="C346" t="s">
        <v>1944</v>
      </c>
      <c r="D346" s="770">
        <f>'Comext - EUROSTAT'!C355/10^4</f>
        <v>84.648651000000001</v>
      </c>
      <c r="E346" s="770">
        <f>'Comext - EUROSTAT'!D355/10^4</f>
        <v>4.6995199999999997</v>
      </c>
      <c r="F346" s="770">
        <f>'Comext - EUROSTAT'!E355/10^4</f>
        <v>60.678733999999999</v>
      </c>
      <c r="G346" s="770">
        <f>'Comext - EUROSTAT'!F355/10^4</f>
        <v>3.8353330000000003</v>
      </c>
      <c r="H346" s="770">
        <f>'Comext - EUROSTAT'!G355/10^4</f>
        <v>42.534913000000003</v>
      </c>
      <c r="I346" s="770">
        <f>'Comext - EUROSTAT'!H355/10^4</f>
        <v>2.5630570000000001</v>
      </c>
    </row>
    <row r="347" spans="1:13">
      <c r="B347" s="909"/>
      <c r="C347" t="s">
        <v>1946</v>
      </c>
      <c r="D347" s="770">
        <f>'Comext - EUROSTAT'!C356/10^4</f>
        <v>28.934607</v>
      </c>
      <c r="E347" s="770">
        <f>'Comext - EUROSTAT'!D356/10^4</f>
        <v>5.5635500000000002</v>
      </c>
      <c r="F347" s="770">
        <f>'Comext - EUROSTAT'!E356/10^4</f>
        <v>20.510085999999998</v>
      </c>
      <c r="G347" s="770">
        <f>'Comext - EUROSTAT'!F356/10^4</f>
        <v>3.3858969999999999</v>
      </c>
      <c r="H347" s="770">
        <f>'Comext - EUROSTAT'!G356/10^4</f>
        <v>18.369892</v>
      </c>
      <c r="I347" s="770">
        <f>'Comext - EUROSTAT'!H356/10^4</f>
        <v>2.1819809999999999</v>
      </c>
    </row>
    <row r="348" spans="1:13">
      <c r="B348" s="909"/>
      <c r="C348" t="s">
        <v>1948</v>
      </c>
      <c r="D348" s="770">
        <f>'Comext - EUROSTAT'!C357/10^4</f>
        <v>4.9624120000000005</v>
      </c>
      <c r="E348" s="770">
        <f>'Comext - EUROSTAT'!D357/10^4</f>
        <v>0.34608800000000001</v>
      </c>
      <c r="F348" s="770">
        <f>'Comext - EUROSTAT'!E357/10^4</f>
        <v>2.3511980000000001</v>
      </c>
      <c r="G348" s="770">
        <f>'Comext - EUROSTAT'!F357/10^4</f>
        <v>0.21934400000000001</v>
      </c>
      <c r="H348" s="770">
        <f>'Comext - EUROSTAT'!G357/10^4</f>
        <v>1.3293870000000001</v>
      </c>
      <c r="I348" s="770">
        <f>'Comext - EUROSTAT'!H357/10^4</f>
        <v>0.101579</v>
      </c>
    </row>
    <row r="349" spans="1:13">
      <c r="B349" s="909"/>
      <c r="C349" t="s">
        <v>1950</v>
      </c>
      <c r="D349" s="770">
        <f>'Comext - EUROSTAT'!C358/10^4</f>
        <v>37.492826999999998</v>
      </c>
      <c r="E349" s="770">
        <f>'Comext - EUROSTAT'!D358/10^4</f>
        <v>4.7590510000000004</v>
      </c>
      <c r="F349" s="770">
        <f>'Comext - EUROSTAT'!E358/10^4</f>
        <v>59.297953</v>
      </c>
      <c r="G349" s="770">
        <f>'Comext - EUROSTAT'!F358/10^4</f>
        <v>2.328992</v>
      </c>
      <c r="H349" s="770">
        <f>'Comext - EUROSTAT'!G358/10^4</f>
        <v>54.125568000000008</v>
      </c>
      <c r="I349" s="770">
        <f>'Comext - EUROSTAT'!H358/10^4</f>
        <v>3.6039349999999999</v>
      </c>
    </row>
    <row r="350" spans="1:13">
      <c r="B350" s="909"/>
      <c r="C350" t="s">
        <v>1952</v>
      </c>
      <c r="D350" s="770">
        <f>'Comext - EUROSTAT'!C359/10^4</f>
        <v>19.137132000000001</v>
      </c>
      <c r="E350" s="770">
        <f>'Comext - EUROSTAT'!D359/10^4</f>
        <v>2.1766580000000002</v>
      </c>
      <c r="F350" s="770">
        <f>'Comext - EUROSTAT'!E359/10^4</f>
        <v>9.8793839999999999</v>
      </c>
      <c r="G350" s="770">
        <f>'Comext - EUROSTAT'!F359/10^4</f>
        <v>2.2055380000000002</v>
      </c>
      <c r="H350" s="770">
        <f>'Comext - EUROSTAT'!G359/10^4</f>
        <v>12.516161</v>
      </c>
      <c r="I350" s="770">
        <f>'Comext - EUROSTAT'!H359/10^4</f>
        <v>2.0911849999999998</v>
      </c>
    </row>
    <row r="351" spans="1:13">
      <c r="B351" s="909"/>
      <c r="C351" t="s">
        <v>1954</v>
      </c>
      <c r="D351" s="770">
        <f>'Comext - EUROSTAT'!C360/10^4</f>
        <v>35.261998999999996</v>
      </c>
      <c r="E351" s="770">
        <f>'Comext - EUROSTAT'!D360/10^4</f>
        <v>4.6793129999999996</v>
      </c>
      <c r="F351" s="770">
        <f>'Comext - EUROSTAT'!E360/10^4</f>
        <v>38.784587000000002</v>
      </c>
      <c r="G351" s="770">
        <f>'Comext - EUROSTAT'!F360/10^4</f>
        <v>3.5910120000000001</v>
      </c>
      <c r="H351" s="770">
        <f>'Comext - EUROSTAT'!G360/10^4</f>
        <v>32.403026000000004</v>
      </c>
      <c r="I351" s="770">
        <f>'Comext - EUROSTAT'!H360/10^4</f>
        <v>3.7178480000000005</v>
      </c>
    </row>
    <row r="352" spans="1:13">
      <c r="B352" s="909"/>
      <c r="C352" t="s">
        <v>1956</v>
      </c>
      <c r="D352" s="770">
        <f>'Comext - EUROSTAT'!C361/10^4</f>
        <v>14.906757000000001</v>
      </c>
      <c r="E352" s="770">
        <f>'Comext - EUROSTAT'!D361/10^4</f>
        <v>1.9133099999999998</v>
      </c>
      <c r="F352" s="770">
        <f>'Comext - EUROSTAT'!E361/10^4</f>
        <v>11.731144</v>
      </c>
      <c r="G352" s="770">
        <f>'Comext - EUROSTAT'!F361/10^4</f>
        <v>1.2209020000000002</v>
      </c>
      <c r="H352" s="770">
        <f>'Comext - EUROSTAT'!G361/10^4</f>
        <v>10.664242999999999</v>
      </c>
      <c r="I352" s="770">
        <f>'Comext - EUROSTAT'!H361/10^4</f>
        <v>0.47476199999999996</v>
      </c>
    </row>
    <row r="353" spans="1:11">
      <c r="A353" t="s">
        <v>440</v>
      </c>
      <c r="B353" s="909"/>
      <c r="C353" t="s">
        <v>1958</v>
      </c>
      <c r="D353" s="770">
        <f>'Comext - EUROSTAT'!C362/10^4</f>
        <v>3.2103599999999997</v>
      </c>
      <c r="E353" s="770">
        <f>'Comext - EUROSTAT'!D362/10^4</f>
        <v>1.7981630000000002</v>
      </c>
      <c r="F353" s="770">
        <f>'Comext - EUROSTAT'!E362/10^4</f>
        <v>3.368579</v>
      </c>
      <c r="G353" s="770">
        <f>'Comext - EUROSTAT'!F362/10^4</f>
        <v>2.0951569999999999</v>
      </c>
      <c r="H353" s="770">
        <f>'Comext - EUROSTAT'!G362/10^4</f>
        <v>2.997798</v>
      </c>
      <c r="I353" s="770">
        <f>'Comext - EUROSTAT'!H362/10^4</f>
        <v>1.7026700000000001</v>
      </c>
    </row>
    <row r="354" spans="1:11">
      <c r="B354" s="909"/>
      <c r="C354" t="s">
        <v>1960</v>
      </c>
      <c r="D354" s="770">
        <f>'Comext - EUROSTAT'!C363/10^4</f>
        <v>49.112023000000001</v>
      </c>
      <c r="E354" s="770">
        <f>'Comext - EUROSTAT'!D363/10^4</f>
        <v>19.547685000000001</v>
      </c>
      <c r="F354" s="770">
        <f>'Comext - EUROSTAT'!E363/10^4</f>
        <v>40.247526000000001</v>
      </c>
      <c r="G354" s="770">
        <f>'Comext - EUROSTAT'!F363/10^4</f>
        <v>14.065681</v>
      </c>
      <c r="H354" s="770">
        <f>'Comext - EUROSTAT'!G363/10^4</f>
        <v>18.50817</v>
      </c>
      <c r="I354" s="770">
        <f>'Comext - EUROSTAT'!H363/10^4</f>
        <v>16.646773</v>
      </c>
    </row>
    <row r="355" spans="1:11">
      <c r="B355" s="909"/>
      <c r="C355" t="s">
        <v>1962</v>
      </c>
      <c r="D355" s="770">
        <f>'Comext - EUROSTAT'!C364/10^4</f>
        <v>15.545029999999999</v>
      </c>
      <c r="E355" s="770">
        <f>'Comext - EUROSTAT'!D364/10^4</f>
        <v>0.68118699999999999</v>
      </c>
      <c r="F355" s="770">
        <f>'Comext - EUROSTAT'!E364/10^4</f>
        <v>6.9978789999999993</v>
      </c>
      <c r="G355" s="770">
        <f>'Comext - EUROSTAT'!F364/10^4</f>
        <v>0.35017800000000004</v>
      </c>
      <c r="H355" s="770">
        <f>'Comext - EUROSTAT'!G364/10^4</f>
        <v>10.471786</v>
      </c>
      <c r="I355" s="770">
        <f>'Comext - EUROSTAT'!H364/10^4</f>
        <v>0.59737600000000002</v>
      </c>
    </row>
    <row r="356" spans="1:11">
      <c r="A356" t="s">
        <v>2626</v>
      </c>
      <c r="B356" s="909"/>
      <c r="C356" t="s">
        <v>1964</v>
      </c>
      <c r="D356" s="770">
        <f>'Comext - EUROSTAT'!C365/10^4</f>
        <v>100.88003499999999</v>
      </c>
      <c r="E356" s="770">
        <f>'Comext - EUROSTAT'!D365/10^4</f>
        <v>17.257107000000001</v>
      </c>
      <c r="F356" s="770">
        <f>'Comext - EUROSTAT'!E365/10^4</f>
        <v>138.057379</v>
      </c>
      <c r="G356" s="770">
        <f>'Comext - EUROSTAT'!F365/10^4</f>
        <v>17.498062000000001</v>
      </c>
      <c r="H356" s="770">
        <f>'Comext - EUROSTAT'!G365/10^4</f>
        <v>147.36125000000001</v>
      </c>
      <c r="I356" s="770">
        <f>'Comext - EUROSTAT'!H365/10^4</f>
        <v>15.961321</v>
      </c>
    </row>
    <row r="357" spans="1:11">
      <c r="A357" t="s">
        <v>2627</v>
      </c>
      <c r="B357" s="909"/>
      <c r="C357" t="s">
        <v>1966</v>
      </c>
      <c r="D357" s="770">
        <f>'Comext - EUROSTAT'!C366/10^4</f>
        <v>76.480218999999991</v>
      </c>
      <c r="E357" s="770">
        <f>'Comext - EUROSTAT'!D366/10^4</f>
        <v>7.9472710000000006</v>
      </c>
      <c r="F357" s="770">
        <f>'Comext - EUROSTAT'!E366/10^4</f>
        <v>60.849740000000004</v>
      </c>
      <c r="G357" s="770">
        <f>'Comext - EUROSTAT'!F366/10^4</f>
        <v>6.3360050000000001</v>
      </c>
      <c r="H357" s="770">
        <f>'Comext - EUROSTAT'!G366/10^4</f>
        <v>40.412461</v>
      </c>
      <c r="I357" s="770">
        <f>'Comext - EUROSTAT'!H366/10^4</f>
        <v>3.653178</v>
      </c>
    </row>
    <row r="358" spans="1:11">
      <c r="B358" s="909"/>
      <c r="C358" t="s">
        <v>1968</v>
      </c>
      <c r="D358" s="770">
        <f>'Comext - EUROSTAT'!C367/10^4</f>
        <v>2.713015</v>
      </c>
      <c r="E358" s="770">
        <f>'Comext - EUROSTAT'!D367/10^4</f>
        <v>0.728213</v>
      </c>
      <c r="F358" s="770">
        <f>'Comext - EUROSTAT'!E367/10^4</f>
        <v>2.3093110000000001</v>
      </c>
      <c r="G358" s="770">
        <f>'Comext - EUROSTAT'!F367/10^4</f>
        <v>0.55822399999999994</v>
      </c>
      <c r="H358" s="770">
        <f>'Comext - EUROSTAT'!G367/10^4</f>
        <v>5.9624709999999999</v>
      </c>
      <c r="I358" s="770">
        <f>'Comext - EUROSTAT'!H367/10^4</f>
        <v>8.8422000000000001E-2</v>
      </c>
    </row>
    <row r="359" spans="1:11">
      <c r="B359" s="909"/>
      <c r="C359" t="s">
        <v>1970</v>
      </c>
      <c r="D359" s="770">
        <f>'Comext - EUROSTAT'!C368/10^4</f>
        <v>40.460377000000001</v>
      </c>
      <c r="E359" s="770">
        <f>'Comext - EUROSTAT'!D368/10^4</f>
        <v>14.234923</v>
      </c>
      <c r="F359" s="770">
        <f>'Comext - EUROSTAT'!E368/10^4</f>
        <v>49.419210999999997</v>
      </c>
      <c r="G359" s="770">
        <f>'Comext - EUROSTAT'!F368/10^4</f>
        <v>19.452482</v>
      </c>
      <c r="H359" s="770">
        <f>'Comext - EUROSTAT'!G368/10^4</f>
        <v>44.572140000000005</v>
      </c>
      <c r="I359" s="770">
        <f>'Comext - EUROSTAT'!H368/10^4</f>
        <v>15.087420999999999</v>
      </c>
    </row>
    <row r="360" spans="1:11">
      <c r="B360" s="909"/>
      <c r="C360" t="s">
        <v>1972</v>
      </c>
      <c r="D360" s="770">
        <f>'Comext - EUROSTAT'!C369/10^4</f>
        <v>134.164154</v>
      </c>
      <c r="E360" s="770">
        <f>'Comext - EUROSTAT'!D369/10^4</f>
        <v>21.068572</v>
      </c>
      <c r="F360" s="770">
        <f>'Comext - EUROSTAT'!E369/10^4</f>
        <v>222.74655800000002</v>
      </c>
      <c r="G360" s="770">
        <f>'Comext - EUROSTAT'!F369/10^4</f>
        <v>22.142313000000001</v>
      </c>
      <c r="H360" s="770">
        <f>'Comext - EUROSTAT'!G369/10^4</f>
        <v>131.27133999999998</v>
      </c>
      <c r="I360" s="770">
        <f>'Comext - EUROSTAT'!H369/10^4</f>
        <v>21.343174999999999</v>
      </c>
    </row>
    <row r="361" spans="1:11">
      <c r="A361" t="s">
        <v>2610</v>
      </c>
      <c r="B361" s="909" t="s">
        <v>2012</v>
      </c>
      <c r="C361" t="s">
        <v>1974</v>
      </c>
      <c r="D361" s="148">
        <f>'Comext - EUROSTAT'!C370/10^4</f>
        <v>167.21747199999999</v>
      </c>
      <c r="E361" s="148">
        <f>'Comext - EUROSTAT'!D370/10^4</f>
        <v>6.7204110000000004</v>
      </c>
      <c r="F361" s="148">
        <f>'Comext - EUROSTAT'!E370/10^4</f>
        <v>163.80451599999998</v>
      </c>
      <c r="G361" s="148">
        <f>'Comext - EUROSTAT'!F370/10^4</f>
        <v>6.8160749999999997</v>
      </c>
      <c r="H361" s="148">
        <f>'Comext - EUROSTAT'!G370/10^4</f>
        <v>138.94384499999998</v>
      </c>
      <c r="I361" s="148">
        <f>'Comext - EUROSTAT'!H370/10^4</f>
        <v>11.168989</v>
      </c>
    </row>
    <row r="362" spans="1:11">
      <c r="B362" s="909"/>
      <c r="C362" t="s">
        <v>1976</v>
      </c>
      <c r="D362" s="148">
        <f>'Comext - EUROSTAT'!C371/10^4</f>
        <v>49.686849000000002</v>
      </c>
      <c r="E362" s="148">
        <f>'Comext - EUROSTAT'!D371/10^4</f>
        <v>35.033590000000004</v>
      </c>
      <c r="F362" s="148">
        <f>'Comext - EUROSTAT'!E371/10^4</f>
        <v>38.921784000000002</v>
      </c>
      <c r="G362" s="148">
        <f>'Comext - EUROSTAT'!F371/10^4</f>
        <v>37.675028000000005</v>
      </c>
      <c r="H362" s="148">
        <f>'Comext - EUROSTAT'!G371/10^4</f>
        <v>44.097242000000001</v>
      </c>
      <c r="I362" s="148">
        <f>'Comext - EUROSTAT'!H371/10^4</f>
        <v>21.396708</v>
      </c>
    </row>
    <row r="363" spans="1:11">
      <c r="B363" s="909" t="s">
        <v>2011</v>
      </c>
      <c r="C363" t="s">
        <v>1978</v>
      </c>
      <c r="D363" s="148">
        <f>'Comext - EUROSTAT'!C372/10^4</f>
        <v>12.685171</v>
      </c>
      <c r="E363" s="148">
        <f>'Comext - EUROSTAT'!D372/10^4</f>
        <v>6.4710000000000004E-2</v>
      </c>
      <c r="F363" s="148">
        <f>'Comext - EUROSTAT'!E372/10^4</f>
        <v>8.4714109999999998</v>
      </c>
      <c r="G363" s="148">
        <f>'Comext - EUROSTAT'!F372/10^4</f>
        <v>2.4913999999999999E-2</v>
      </c>
      <c r="H363" s="148">
        <f>'Comext - EUROSTAT'!G372/10^4</f>
        <v>6.4233070000000003</v>
      </c>
      <c r="I363" s="148">
        <f>'Comext - EUROSTAT'!H372/10^4</f>
        <v>1.0462000000000001E-2</v>
      </c>
    </row>
    <row r="364" spans="1:11">
      <c r="B364" s="909"/>
      <c r="C364" t="s">
        <v>1980</v>
      </c>
      <c r="D364" s="148">
        <f>'Comext - EUROSTAT'!C373/10^4</f>
        <v>0.33449299999999998</v>
      </c>
      <c r="E364" s="148">
        <f>81.4/10^4</f>
        <v>8.1400000000000014E-3</v>
      </c>
      <c r="F364" s="148">
        <f>'Comext - EUROSTAT'!E373/10^4</f>
        <v>5.7279999999999998E-2</v>
      </c>
      <c r="G364" s="148">
        <f>'Comext - EUROSTAT'!F373/10^4</f>
        <v>1.4000000000000001E-5</v>
      </c>
      <c r="H364" s="148">
        <f>'Comext - EUROSTAT'!G373/10^4</f>
        <v>8.0504999999999993E-2</v>
      </c>
      <c r="I364" s="148">
        <f>'Comext - EUROSTAT'!H373/10^4</f>
        <v>0</v>
      </c>
      <c r="J364" s="148" t="e">
        <f>'Comext - EUROSTAT'!D373/10^4</f>
        <v>#VALUE!</v>
      </c>
      <c r="K364" t="s">
        <v>2024</v>
      </c>
    </row>
    <row r="365" spans="1:11">
      <c r="B365" s="909"/>
      <c r="C365" t="s">
        <v>1982</v>
      </c>
      <c r="D365" s="148">
        <f>'Comext - EUROSTAT'!C374/10^4</f>
        <v>0.545852</v>
      </c>
      <c r="E365" s="148">
        <f>'Comext - EUROSTAT'!D374/10^4</f>
        <v>3.9529999999999999E-3</v>
      </c>
      <c r="F365" s="148">
        <f>'Comext - EUROSTAT'!E374/10^4</f>
        <v>0.205868</v>
      </c>
      <c r="G365" s="148">
        <f>'Comext - EUROSTAT'!F374/10^4</f>
        <v>1.673E-3</v>
      </c>
      <c r="H365" s="148">
        <f>'Comext - EUROSTAT'!G374/10^4</f>
        <v>5.8413E-2</v>
      </c>
      <c r="I365" s="148">
        <f>'Comext - EUROSTAT'!H374/10^4</f>
        <v>7.6579999999999999E-3</v>
      </c>
    </row>
    <row r="366" spans="1:11">
      <c r="B366" s="909"/>
      <c r="C366" t="s">
        <v>1984</v>
      </c>
      <c r="D366" s="148">
        <f>'Comext - EUROSTAT'!C375/10^4</f>
        <v>69.232814000000005</v>
      </c>
      <c r="E366" s="148">
        <f>'Comext - EUROSTAT'!D375/10^4</f>
        <v>9.6629999999999997E-3</v>
      </c>
      <c r="F366" s="148">
        <f>'Comext - EUROSTAT'!E375/10^4</f>
        <v>56.715301000000004</v>
      </c>
      <c r="G366" s="148">
        <f>'Comext - EUROSTAT'!F375/10^4</f>
        <v>3.88E-4</v>
      </c>
      <c r="H366" s="148">
        <f>'Comext - EUROSTAT'!G375/10^4</f>
        <v>17.098779999999998</v>
      </c>
      <c r="I366" s="148">
        <f>'Comext - EUROSTAT'!H375/10^4</f>
        <v>4.8630000000000001E-3</v>
      </c>
    </row>
    <row r="367" spans="1:11">
      <c r="B367" s="909"/>
      <c r="C367" t="s">
        <v>1986</v>
      </c>
      <c r="D367" s="148">
        <f>'Comext - EUROSTAT'!C376/10^4</f>
        <v>18.896660999999998</v>
      </c>
      <c r="E367" s="148">
        <f>'Comext - EUROSTAT'!D376/10^4</f>
        <v>1.3893450000000001</v>
      </c>
      <c r="F367" s="148">
        <f>'Comext - EUROSTAT'!E376/10^4</f>
        <v>7.0311389999999996</v>
      </c>
      <c r="G367" s="148">
        <f>'Comext - EUROSTAT'!F376/10^4</f>
        <v>1.4043000000000001</v>
      </c>
      <c r="H367" s="148">
        <f>'Comext - EUROSTAT'!G376/10^4</f>
        <v>12.026282</v>
      </c>
      <c r="I367" s="148">
        <f>'Comext - EUROSTAT'!H376/10^4</f>
        <v>9.1370039999999992</v>
      </c>
    </row>
    <row r="368" spans="1:11">
      <c r="A368" t="str">
        <f>Produits!B37</f>
        <v>Endives</v>
      </c>
      <c r="D368" s="148"/>
      <c r="E368" s="148"/>
      <c r="F368" s="148"/>
      <c r="G368" s="148"/>
      <c r="H368" s="148"/>
      <c r="I368" s="148"/>
      <c r="J368" t="s">
        <v>2025</v>
      </c>
      <c r="K368" t="s">
        <v>1082</v>
      </c>
    </row>
    <row r="369" spans="1:11">
      <c r="A369" t="str">
        <f>Produits!B40</f>
        <v>Brèdes</v>
      </c>
      <c r="D369" s="148"/>
      <c r="E369" s="148"/>
      <c r="F369" s="148"/>
      <c r="G369" s="148"/>
      <c r="H369" s="148"/>
      <c r="I369" s="148"/>
      <c r="J369" t="s">
        <v>2025</v>
      </c>
      <c r="K369" t="s">
        <v>1082</v>
      </c>
    </row>
    <row r="370" spans="1:11">
      <c r="A370" t="str">
        <f>Produits!B41</f>
        <v>Persil</v>
      </c>
      <c r="D370" s="148"/>
      <c r="E370" s="148"/>
      <c r="F370" s="148"/>
      <c r="G370" s="148"/>
      <c r="H370" s="148"/>
      <c r="I370" s="148"/>
      <c r="J370" t="s">
        <v>2025</v>
      </c>
      <c r="K370" t="s">
        <v>1082</v>
      </c>
    </row>
    <row r="371" spans="1:11">
      <c r="A371" t="str">
        <f>Produits!B62</f>
        <v>Chayote ou christophine</v>
      </c>
      <c r="D371" s="148"/>
      <c r="E371" s="148"/>
      <c r="F371" s="148"/>
      <c r="G371" s="148"/>
      <c r="H371" s="148"/>
      <c r="I371" s="148"/>
      <c r="J371" t="s">
        <v>2025</v>
      </c>
      <c r="K371" t="s">
        <v>1082</v>
      </c>
    </row>
    <row r="372" spans="1:11">
      <c r="A372" t="str">
        <f>Produits!B66</f>
        <v>Gombo</v>
      </c>
      <c r="D372" s="148"/>
      <c r="E372" s="148"/>
      <c r="F372" s="148"/>
      <c r="G372" s="148"/>
      <c r="H372" s="148"/>
      <c r="I372" s="148"/>
      <c r="J372" t="s">
        <v>2025</v>
      </c>
      <c r="K372" t="s">
        <v>1082</v>
      </c>
    </row>
    <row r="373" spans="1:11">
      <c r="A373" t="str">
        <f>Produits!B165</f>
        <v>Pavie</v>
      </c>
      <c r="D373" s="148"/>
      <c r="E373" s="148"/>
      <c r="F373" s="148"/>
      <c r="G373" s="148"/>
      <c r="H373" s="148"/>
      <c r="I373" s="148"/>
      <c r="J373" t="s">
        <v>2025</v>
      </c>
      <c r="K373" t="s">
        <v>1082</v>
      </c>
    </row>
  </sheetData>
  <mergeCells count="34">
    <mergeCell ref="A326:A334"/>
    <mergeCell ref="A205:A206"/>
    <mergeCell ref="A207:A208"/>
    <mergeCell ref="B302:B307"/>
    <mergeCell ref="B308:B314"/>
    <mergeCell ref="B363:B367"/>
    <mergeCell ref="B361:B362"/>
    <mergeCell ref="B232:B239"/>
    <mergeCell ref="B245:B250"/>
    <mergeCell ref="B243:B244"/>
    <mergeCell ref="B251:B260"/>
    <mergeCell ref="B262:B277"/>
    <mergeCell ref="B278:B285"/>
    <mergeCell ref="B286:B301"/>
    <mergeCell ref="B316:B324"/>
    <mergeCell ref="B325:B342"/>
    <mergeCell ref="B343:B360"/>
    <mergeCell ref="B102:B190"/>
    <mergeCell ref="B191:B210"/>
    <mergeCell ref="B211:B216"/>
    <mergeCell ref="B217:B231"/>
    <mergeCell ref="A1:C1"/>
    <mergeCell ref="B4:B58"/>
    <mergeCell ref="B59:B73"/>
    <mergeCell ref="B74:B82"/>
    <mergeCell ref="B83:B93"/>
    <mergeCell ref="B94:B101"/>
    <mergeCell ref="D1:I1"/>
    <mergeCell ref="C2:C3"/>
    <mergeCell ref="A2:A3"/>
    <mergeCell ref="B2:B3"/>
    <mergeCell ref="H2:I2"/>
    <mergeCell ref="F2:G2"/>
    <mergeCell ref="D2:E2"/>
  </mergeCells>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EE744-AF66-4515-B430-14BAA185D2DA}">
  <sheetPr>
    <tabColor rgb="FFD7D200"/>
  </sheetPr>
  <dimension ref="A1:E52"/>
  <sheetViews>
    <sheetView workbookViewId="0">
      <selection activeCell="G43" sqref="G43"/>
    </sheetView>
  </sheetViews>
  <sheetFormatPr baseColWidth="10" defaultColWidth="11.44140625" defaultRowHeight="14.4"/>
  <cols>
    <col min="1" max="1" width="36.33203125" style="854" bestFit="1" customWidth="1"/>
    <col min="2" max="2" width="11.44140625" style="862"/>
    <col min="3" max="16384" width="11.44140625" style="854"/>
  </cols>
  <sheetData>
    <row r="1" spans="1:5" ht="23.4">
      <c r="A1" s="861" t="s">
        <v>2929</v>
      </c>
    </row>
    <row r="2" spans="1:5">
      <c r="B2" s="863" t="s">
        <v>2930</v>
      </c>
    </row>
    <row r="3" spans="1:5">
      <c r="A3" s="864" t="s">
        <v>2931</v>
      </c>
    </row>
    <row r="4" spans="1:5">
      <c r="A4" s="865" t="s">
        <v>2919</v>
      </c>
      <c r="B4" s="866"/>
      <c r="E4" s="860"/>
    </row>
    <row r="5" spans="1:5">
      <c r="A5" s="865" t="s">
        <v>2929</v>
      </c>
    </row>
    <row r="6" spans="1:5">
      <c r="A6" s="865" t="s">
        <v>2932</v>
      </c>
    </row>
    <row r="7" spans="1:5">
      <c r="A7" s="867"/>
    </row>
    <row r="8" spans="1:5">
      <c r="A8" s="864" t="s">
        <v>2933</v>
      </c>
    </row>
    <row r="9" spans="1:5">
      <c r="A9" s="865" t="s">
        <v>2934</v>
      </c>
      <c r="B9" s="862" t="s">
        <v>2935</v>
      </c>
    </row>
    <row r="10" spans="1:5">
      <c r="A10" s="865" t="s">
        <v>2936</v>
      </c>
      <c r="B10" s="862" t="str">
        <f>Produits!B1</f>
        <v>Liste des produits</v>
      </c>
      <c r="D10" s="865"/>
    </row>
    <row r="11" spans="1:5">
      <c r="A11" s="865" t="s">
        <v>2937</v>
      </c>
      <c r="B11" s="862" t="str">
        <f>Secteurs!B1</f>
        <v>Liste des secteurs</v>
      </c>
    </row>
    <row r="12" spans="1:5">
      <c r="A12" s="868" t="s">
        <v>2938</v>
      </c>
      <c r="B12" s="862" t="s">
        <v>2939</v>
      </c>
    </row>
    <row r="13" spans="1:5">
      <c r="A13" s="865" t="s">
        <v>2027</v>
      </c>
    </row>
    <row r="14" spans="1:5">
      <c r="A14" s="865" t="s">
        <v>2940</v>
      </c>
    </row>
    <row r="15" spans="1:5">
      <c r="A15" s="865" t="s">
        <v>2941</v>
      </c>
    </row>
    <row r="16" spans="1:5" s="862" customFormat="1">
      <c r="A16" s="865" t="s">
        <v>2943</v>
      </c>
      <c r="C16" s="854"/>
      <c r="D16" s="854"/>
      <c r="E16" s="854"/>
    </row>
    <row r="17" spans="1:5">
      <c r="A17" s="865" t="s">
        <v>2942</v>
      </c>
    </row>
    <row r="18" spans="1:5" s="862" customFormat="1">
      <c r="A18" s="865" t="s">
        <v>2945</v>
      </c>
      <c r="C18" s="854"/>
      <c r="D18" s="854"/>
      <c r="E18" s="854"/>
    </row>
    <row r="19" spans="1:5" s="862" customFormat="1">
      <c r="A19" s="865" t="s">
        <v>2946</v>
      </c>
      <c r="C19" s="854"/>
      <c r="D19" s="854"/>
      <c r="E19" s="854"/>
    </row>
    <row r="20" spans="1:5" s="862" customFormat="1">
      <c r="A20" s="865" t="s">
        <v>2944</v>
      </c>
      <c r="C20" s="854"/>
      <c r="D20" s="854"/>
      <c r="E20" s="854"/>
    </row>
    <row r="21" spans="1:5">
      <c r="A21" s="896" t="s">
        <v>3072</v>
      </c>
    </row>
    <row r="22" spans="1:5" s="862" customFormat="1">
      <c r="A22" s="868" t="s">
        <v>2947</v>
      </c>
      <c r="C22" s="854"/>
      <c r="D22" s="854"/>
      <c r="E22" s="854"/>
    </row>
    <row r="23" spans="1:5" s="862" customFormat="1">
      <c r="A23" s="896" t="s">
        <v>2947</v>
      </c>
      <c r="C23" s="854"/>
      <c r="D23" s="854"/>
      <c r="E23" s="854"/>
    </row>
    <row r="24" spans="1:5">
      <c r="A24" s="896" t="s">
        <v>3073</v>
      </c>
    </row>
    <row r="25" spans="1:5" s="862" customFormat="1">
      <c r="A25" s="868"/>
      <c r="C25" s="854"/>
      <c r="D25" s="854"/>
      <c r="E25" s="854"/>
    </row>
    <row r="26" spans="1:5">
      <c r="A26" s="864" t="s">
        <v>2948</v>
      </c>
    </row>
    <row r="27" spans="1:5">
      <c r="A27" s="896" t="s">
        <v>3074</v>
      </c>
      <c r="B27" s="862" t="str">
        <f>'Récoltes Tubercules - AGRESTE'!A1</f>
        <v>Statistique agricole annuelle par région administrative : séries 2010 - 2023</v>
      </c>
    </row>
    <row r="28" spans="1:5">
      <c r="A28" s="896" t="s">
        <v>3075</v>
      </c>
      <c r="B28" s="862" t="str">
        <f>'Récoltes Légumes - AGRESTE'!A1</f>
        <v>Statistique agricole annuelle par région administrative : séries 2010 - 2023</v>
      </c>
    </row>
    <row r="29" spans="1:5">
      <c r="A29" s="896" t="s">
        <v>3076</v>
      </c>
      <c r="B29" s="862" t="str">
        <f>'Récoltes Fruits - AGRESTE'!A1</f>
        <v>Statistique agricole annuelle par région administrative : séries 2010 - 2023</v>
      </c>
    </row>
    <row r="30" spans="1:5">
      <c r="A30" s="896" t="s">
        <v>3077</v>
      </c>
      <c r="B30" s="862" t="str">
        <f>'Récoltes Raisin - AGRESTE'!A1</f>
        <v>Statistique agricole annuelle par région administrative : séries 2010 - 2023</v>
      </c>
    </row>
    <row r="31" spans="1:5">
      <c r="A31" s="896" t="s">
        <v>3078</v>
      </c>
      <c r="B31" s="862" t="str">
        <f>'Fabrications - PRODCOM'!B2</f>
        <v>Production vendue, exportations et importations [ds-056120__custom_15520100]</v>
      </c>
    </row>
    <row r="32" spans="1:5">
      <c r="A32" s="896" t="s">
        <v>3079</v>
      </c>
      <c r="B32" s="862" t="str">
        <f>'Comext - EUROSTAT'!B2</f>
        <v>Commerce UE depuis 1988 par SH2,4,6 et NC8 [ds-045409__custom_15520533]</v>
      </c>
    </row>
    <row r="33" spans="1:2">
      <c r="A33" s="896" t="s">
        <v>3080</v>
      </c>
      <c r="B33" s="862" t="str">
        <f>'Ré-exports - CTIFL'!B2</f>
        <v>Parts de ré-export des fruits et légumes</v>
      </c>
    </row>
    <row r="34" spans="1:2">
      <c r="A34" s="896" t="s">
        <v>3081</v>
      </c>
      <c r="B34" s="897" t="str">
        <f>'MP Transfo (Tbrcl) 2016-AGRESTE'!A3</f>
        <v>Pommes de terre et tubercules, racines et bulbes d'origine tropicale</v>
      </c>
    </row>
    <row r="35" spans="1:2">
      <c r="A35" s="896" t="s">
        <v>3082</v>
      </c>
      <c r="B35" s="862" t="str">
        <f>'MP Transfo (Lég) 2015 - AGRESTE'!B2</f>
        <v>Productions de légumes dirigées vers la transformation</v>
      </c>
    </row>
    <row r="36" spans="1:2">
      <c r="A36" s="896" t="s">
        <v>3083</v>
      </c>
      <c r="B36" s="862" t="str">
        <f>'MP Transfo (Frt) 2015 - AGRESTE'!B2</f>
        <v>Productions de fruits dirigées vers la transformation</v>
      </c>
    </row>
    <row r="37" spans="1:2">
      <c r="A37" s="896" t="s">
        <v>3084</v>
      </c>
      <c r="B37" s="897" t="str">
        <f>'MP Transfo (Tbrcl) 2019-AGRESTE'!A3</f>
        <v>Pommes de terre et tubercules, racines et bulbes d'origine tropicale</v>
      </c>
    </row>
    <row r="38" spans="1:2">
      <c r="A38" s="896" t="s">
        <v>3085</v>
      </c>
      <c r="B38" s="897" t="str">
        <f>'MP Transfo (Lég) 2019 - AGRESTE'!A3</f>
        <v>Cultures légumières</v>
      </c>
    </row>
    <row r="39" spans="1:2">
      <c r="A39" s="896" t="s">
        <v>3085</v>
      </c>
      <c r="B39" s="897" t="str">
        <f>'MP Transfo (Lég) 2019- AGRESTE'!A3</f>
        <v>Cultures légumières</v>
      </c>
    </row>
    <row r="40" spans="1:2">
      <c r="A40" s="896" t="s">
        <v>3086</v>
      </c>
      <c r="B40" s="897" t="str">
        <f>'MP Transfo (Frt) 2019 - AGRESTE'!A4</f>
        <v>Cultures fruitières</v>
      </c>
    </row>
    <row r="41" spans="1:2">
      <c r="A41" s="896" t="s">
        <v>3087</v>
      </c>
      <c r="B41" s="897" t="str">
        <f>'MP Transfo (Frt) 2019- AGRESTE'!A3</f>
        <v>Cultures fruitières</v>
      </c>
    </row>
    <row r="42" spans="1:2">
      <c r="A42" s="896" t="s">
        <v>3088</v>
      </c>
      <c r="B42" s="897" t="str">
        <f>'MP Transfo (Tbrcl) 2023-AGRESTE'!A3</f>
        <v>Pommes de terre et tubercules, racines et bulbes d'origine tropicale</v>
      </c>
    </row>
    <row r="43" spans="1:2">
      <c r="A43" s="896" t="s">
        <v>3062</v>
      </c>
      <c r="B43" s="897" t="str">
        <f>'MP Transfo (Lég) 2023 - AGRESTE'!A3</f>
        <v>Cultures légumières</v>
      </c>
    </row>
    <row r="44" spans="1:2">
      <c r="A44" s="896" t="s">
        <v>3063</v>
      </c>
      <c r="B44" s="897" t="str">
        <f>'MP Transfo (Lég) 2023- AGRESTE'!A3</f>
        <v>Cultures légumières</v>
      </c>
    </row>
    <row r="45" spans="1:2">
      <c r="A45" s="896" t="s">
        <v>3064</v>
      </c>
      <c r="B45" s="897" t="str">
        <f>'MP Transfo (Frt) 2023 - AGRESTE'!A4</f>
        <v>Cultures fruitières</v>
      </c>
    </row>
    <row r="46" spans="1:2">
      <c r="A46" s="896" t="s">
        <v>3065</v>
      </c>
      <c r="B46" s="897" t="str">
        <f>'MP Transfo (Frt) 2023- AGRESTE'!A3</f>
        <v>Cultures fruitières</v>
      </c>
    </row>
    <row r="47" spans="1:2">
      <c r="A47" s="896" t="s">
        <v>3066</v>
      </c>
      <c r="B47" s="862" t="str">
        <f>'Pertes - CTIFL'!B2</f>
        <v>Pertes en production et en distribution</v>
      </c>
    </row>
    <row r="48" spans="1:2">
      <c r="A48" s="896" t="s">
        <v>3067</v>
      </c>
      <c r="B48" s="862" t="str">
        <f>'Circuits distribution - CTIFL'!B2</f>
        <v>Ventilation des circuits de distribution pour le marché du frais</v>
      </c>
    </row>
    <row r="49" spans="1:2">
      <c r="A49" s="896" t="s">
        <v>3068</v>
      </c>
    </row>
    <row r="50" spans="1:2">
      <c r="A50" s="896" t="s">
        <v>3069</v>
      </c>
    </row>
    <row r="51" spans="1:2">
      <c r="A51" s="896" t="s">
        <v>3070</v>
      </c>
    </row>
    <row r="52" spans="1:2">
      <c r="A52" s="896" t="s">
        <v>3071</v>
      </c>
      <c r="B52" s="862" t="str">
        <f>'Coproduits - Projet étudiant'!B2</f>
        <v>Source : Projet étudiant RefFlux (AgroParisTech)</v>
      </c>
    </row>
  </sheetData>
  <hyperlinks>
    <hyperlink ref="A4" location="'Informations générales'!A1" display="Informations générales" xr:uid="{838380CE-7E61-4485-8806-4EFB859BD503}"/>
    <hyperlink ref="A5" location="SOMMAIRE!A1" display="SOMMAIRE" xr:uid="{357862FA-5495-44CE-B882-B35EF23AF98A}"/>
    <hyperlink ref="A6" location="'Lecture du fichier'!A1" display="Lecture du fichier" xr:uid="{59469166-3801-42AC-8F9C-DAF23C15A432}"/>
    <hyperlink ref="A9" location="Etiquettes!A1" display="Etiquettes" xr:uid="{92B8A2DE-8979-48C8-8DFA-51731E606E1C}"/>
    <hyperlink ref="A10" location="Produits!A1" display="Produits" xr:uid="{124EAB0B-AB5A-4B4A-810B-7B62193A1E92}"/>
    <hyperlink ref="A11" location="Secteurs!A1" display="Secteurs" xr:uid="{60880F51-9DA5-4EB7-8026-C00C49D8B58C}"/>
    <hyperlink ref="A13" location="Données!A1" display="Données" xr:uid="{034BD2A1-CB51-4F9C-AB74-1BB52A04F484}"/>
    <hyperlink ref="A14" location="'Données '!A1" display="Données " xr:uid="{CAC9B015-2D42-48E6-8C94-45E7E8B14D54}"/>
    <hyperlink ref="A15" location="'Données  '!A1" display="Données  " xr:uid="{F7BD9BD6-45B1-43CA-BB95-DCACEE0626AB}"/>
    <hyperlink ref="A17" location="'Données   '!A1" display="Données   " xr:uid="{BC0D9616-B599-478A-BC7F-FC8E99794BBD}"/>
    <hyperlink ref="A20" location="'Données    '!A1" display="Données    " xr:uid="{F3DAD486-68AC-4F6B-991B-EF264D01CBD4}"/>
    <hyperlink ref="A16" location="Contraintes!A1" display="Contraintes" xr:uid="{9504F504-2659-445E-BB33-31CACB66F06C}"/>
    <hyperlink ref="A18" location="'Contraintes '!A1" display="Contraintes       " xr:uid="{CFC915D7-422A-4220-B141-0960A011DF2B}"/>
    <hyperlink ref="A19" location="'Contraintes  '!A1" display="Contraintes  " xr:uid="{32971D7B-3106-4CA2-B128-838C03426D99}"/>
    <hyperlink ref="A12" location="'Structure des flux'!A1" display="'Structure des flux'!A1" xr:uid="{1196846A-529B-4D5A-899F-F95C4363235A}"/>
    <hyperlink ref="A22" location="'Contraintes   '!A1" display="'Contraintes   '!A1" xr:uid="{070D6583-FA10-4DD4-840D-E0DC1AE5CA13}"/>
    <hyperlink ref="A23" location="'Contraintes   '!A1" display="'Contraintes   '!A1" xr:uid="{99AAB88C-73F9-43C0-86C6-F05FE63411AD}"/>
    <hyperlink ref="A21" location="'Données     '!A1" display="'Données     '!A1" xr:uid="{7FDBCB18-F7E5-4889-B621-6ABCE0346F26}"/>
    <hyperlink ref="A24" location="'Données      '!A1" display="'Données      '!A1" xr:uid="{08FA7C0D-F814-4033-825C-6276A75F546C}"/>
    <hyperlink ref="A27" location="'Récoltes Tubercules - AGRESTE'!A1" display="'Récoltes Tubercules - AGRESTE'!A1" xr:uid="{DC42FEB9-4BF7-42B1-A46F-C7004D48AAE2}"/>
    <hyperlink ref="A28" location="'Récoltes Légumes - AGRESTE'!A1" display="'Récoltes Légumes - AGRESTE'!A1" xr:uid="{AD44BA1E-47EA-4819-B783-AD3B0496AF89}"/>
    <hyperlink ref="A29" location="'Récoltes Fruits - AGRESTE'!A1" display="'Récoltes Fruits - AGRESTE'!A1" xr:uid="{1EC4A99B-8D93-461B-9FA3-A9B31646BEEC}"/>
    <hyperlink ref="A30" location="'Récoltes Raisin - AGRESTE'!A1" display="'Récoltes Raisin - AGRESTE'!A1" xr:uid="{233E7F56-4302-4F39-B0BB-8F12C38329A4}"/>
    <hyperlink ref="A31" location="'Fabrications - PRODCOM'!A1" display="'Fabrications - PRODCOM'!A1" xr:uid="{F463A516-CA36-48EA-B98D-49866E0EA478}"/>
    <hyperlink ref="A32" location="'Comext - EUROSTAT'!A1" display="'Comext - EUROSTAT'!A1" xr:uid="{92146C51-94F3-4A18-90F0-FC80D0B41C00}"/>
    <hyperlink ref="A33" location="'Ré-exports - CTIFL'!A1" display="'Ré-exports - CTIFL'!A1" xr:uid="{418BE781-8C19-4C52-9864-1C95ED33166F}"/>
    <hyperlink ref="A34" location="'MP Transfo (Tbrcl) 2016-AGRESTE'!A1" display="'MP Transfo (Tbrcl) 2016-AGRESTE'!A1" xr:uid="{41C1242A-6F1C-4A5F-A152-A70F23C84247}"/>
    <hyperlink ref="A35" location="'MP Transfo (Lég) 2015 - AGRESTE'!A1" display="'MP Transfo (Lég) 2015 - AGRESTE'!A1" xr:uid="{ABF9BBB1-A76F-493C-AFC4-879A1187E574}"/>
    <hyperlink ref="A36" location="'MP Transfo (Frt) 2015 - AGRESTE'!A1" display="'MP Transfo (Frt) 2015 - AGRESTE'!A1" xr:uid="{BEEA04B9-F244-4B69-AD50-2979EBC4DE6F}"/>
    <hyperlink ref="A37" location="'MP Transfo (Tbrcl) 2019-AGRESTE'!A1" display="'MP Transfo (Tbrcl) 2019-AGRESTE'!A1" xr:uid="{F3C85306-CB85-4162-B71F-EEE374361384}"/>
    <hyperlink ref="A38" location="'MP Transfo (Lég) 2019 - AGRESTE'!A1" display="'MP Transfo (Lég) 2019 - AGRESTE'!A1" xr:uid="{2494E720-D290-49CB-9C26-D40784BDB761}"/>
    <hyperlink ref="A39" location="'MP Transfo (Lég) 2019 - AGRESTE'!A1" display="'MP Transfo (Lég) 2019 - AGRESTE'!A1" xr:uid="{D0C9A565-D6B1-458E-BBF5-9189732C4599}"/>
    <hyperlink ref="A40" location="'MP Transfo (Frt) 2019 - AGRESTE'!A1" display="'MP Transfo (Frt) 2019 - AGRESTE'!A1" xr:uid="{4EEAFB24-8D3E-41FB-98FD-21385FD341E7}"/>
    <hyperlink ref="A41" location="'MP Transfo (Frt) 2019- AGRESTE'!A1" display="'MP Transfo (Frt) 2019- AGRESTE'!A1" xr:uid="{D5C7B38A-9412-495B-82A4-29636051BDCD}"/>
    <hyperlink ref="A42" location="'MP Transfo (Tbrcl) 2023-AGRESTE'!A1" display="'MP Transfo (Tbrcl) 2023-AGRESTE'!A1" xr:uid="{5527A929-92D3-4530-8D27-A01C6FD82B00}"/>
    <hyperlink ref="A43" location="'MP Transfo (Lég) 2023 - AGRESTE'!A1" display="'MP Transfo (Lég) 2023 - AGRESTE'!A1" xr:uid="{E8AE8DF8-C831-4B70-B551-546983FACA34}"/>
    <hyperlink ref="A44" location="'MP Transfo (Lég) 2023- AGRESTE'!A1" display="'MP Transfo (Lég) 2023- AGRESTE'!A1" xr:uid="{E586C036-CB5A-4699-B63D-8927A2AA5315}"/>
    <hyperlink ref="A45" location="'MP Transfo (Frt) 2023 - AGRESTE'!A1" display="'MP Transfo (Frt) 2023 - AGRESTE'!A1" xr:uid="{79694033-A2FB-438D-9B72-C13DCCF62930}"/>
    <hyperlink ref="A46" location="'MP Transfo (Frt) 2023- AGRESTE'!A1" display="'MP Transfo (Frt) 2023- AGRESTE'!A1" xr:uid="{69810784-4A8A-44DD-8656-47646351B499}"/>
    <hyperlink ref="A47" location="'Pertes - CTIFL'!A1" display="'Pertes - CTIFL'!A1" xr:uid="{99604CDC-0646-450B-A87C-D9DABDCAB947}"/>
    <hyperlink ref="A48" location="'Circuits distribution - CTIFL'!A1" display="'Circuits distribution - CTIFL'!A1" xr:uid="{6E38A90E-0CA6-480A-8E12-5751EF11E11A}"/>
    <hyperlink ref="A49" location="'Import-Transfo - FAM_CTIFL'!A1" display="'Import-Transfo - FAM_CTIFL'!A1" xr:uid="{03135F8E-F49E-4E56-B187-FEFBCC3A03F6}"/>
    <hyperlink ref="A50" location="'F&amp;L transformés - PANOFELT'!A1" display="'F&amp;L transformés - PANOFELT'!A1" xr:uid="{72907666-F5A9-400F-8E4C-AE821B14B8ED}"/>
    <hyperlink ref="A51" location="'Coproduits - ONRB'!A1" display="'Coproduits - ONRB'!A1" xr:uid="{8A91DB5F-1202-459A-84C3-EAF9EA3109B3}"/>
    <hyperlink ref="A52" location="'Coproduits - Projet étudiant'!A1" display="'Coproduits - Projet étudiant'!A1" xr:uid="{B938C17C-55E5-4F34-9EEA-3E530B31E7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42195-18D4-4AA9-A3A9-00F12F3B17C0}">
  <sheetPr>
    <tabColor rgb="FFFFC000"/>
  </sheetPr>
  <dimension ref="A1:H379"/>
  <sheetViews>
    <sheetView workbookViewId="0">
      <pane xSplit="2" ySplit="12" topLeftCell="C309" activePane="bottomRight" state="frozen"/>
      <selection sqref="A1:B1"/>
      <selection pane="topRight" sqref="A1:B1"/>
      <selection pane="bottomLeft" sqref="A1:B1"/>
      <selection pane="bottomRight" activeCell="A320" sqref="A320:XFD323"/>
    </sheetView>
  </sheetViews>
  <sheetFormatPr baseColWidth="10" defaultColWidth="8.88671875" defaultRowHeight="11.4" customHeight="1"/>
  <cols>
    <col min="1" max="1" width="14.88671875" style="152" customWidth="1"/>
    <col min="2" max="2" width="86.77734375" style="152" customWidth="1"/>
    <col min="3" max="8" width="11" style="152" customWidth="1"/>
    <col min="9" max="9" width="8.88671875" style="152"/>
    <col min="10" max="10" width="9.109375" style="152" bestFit="1" customWidth="1"/>
    <col min="11" max="16384" width="8.88671875" style="152"/>
  </cols>
  <sheetData>
    <row r="1" spans="1:8">
      <c r="A1" s="151" t="s">
        <v>1987</v>
      </c>
    </row>
    <row r="2" spans="1:8">
      <c r="A2" s="151" t="s">
        <v>1090</v>
      </c>
      <c r="B2" s="153" t="s">
        <v>1257</v>
      </c>
    </row>
    <row r="3" spans="1:8">
      <c r="A3" s="151" t="s">
        <v>1092</v>
      </c>
      <c r="B3" s="151" t="s">
        <v>1258</v>
      </c>
    </row>
    <row r="4" spans="1:8"/>
    <row r="5" spans="1:8">
      <c r="A5" s="153" t="s">
        <v>1094</v>
      </c>
      <c r="C5" s="151" t="s">
        <v>1095</v>
      </c>
    </row>
    <row r="6" spans="1:8">
      <c r="A6" s="153" t="s">
        <v>1259</v>
      </c>
      <c r="C6" s="151" t="s">
        <v>1260</v>
      </c>
    </row>
    <row r="7" spans="1:8">
      <c r="A7" s="153" t="s">
        <v>1261</v>
      </c>
      <c r="C7" s="151" t="s">
        <v>1262</v>
      </c>
    </row>
    <row r="8" spans="1:8">
      <c r="A8" s="153" t="s">
        <v>1098</v>
      </c>
      <c r="C8" s="151" t="s">
        <v>1263</v>
      </c>
    </row>
    <row r="9" spans="1:8"/>
    <row r="10" spans="1:8">
      <c r="A10" s="914" t="s">
        <v>1100</v>
      </c>
      <c r="B10" s="914" t="s">
        <v>1100</v>
      </c>
      <c r="C10" s="916" t="s">
        <v>1101</v>
      </c>
      <c r="D10" s="916" t="s">
        <v>1101</v>
      </c>
      <c r="E10" s="916" t="s">
        <v>1102</v>
      </c>
      <c r="F10" s="916" t="s">
        <v>1102</v>
      </c>
      <c r="G10" s="916" t="s">
        <v>1103</v>
      </c>
      <c r="H10" s="916" t="s">
        <v>1103</v>
      </c>
    </row>
    <row r="11" spans="1:8">
      <c r="A11" s="914" t="s">
        <v>1264</v>
      </c>
      <c r="B11" s="914" t="s">
        <v>1264</v>
      </c>
      <c r="C11" s="154" t="s">
        <v>1265</v>
      </c>
      <c r="D11" s="154" t="s">
        <v>1266</v>
      </c>
      <c r="E11" s="154" t="s">
        <v>1265</v>
      </c>
      <c r="F11" s="154" t="s">
        <v>1266</v>
      </c>
      <c r="G11" s="154" t="s">
        <v>1265</v>
      </c>
      <c r="H11" s="154" t="s">
        <v>1266</v>
      </c>
    </row>
    <row r="12" spans="1:8">
      <c r="A12" s="155" t="s">
        <v>1267</v>
      </c>
      <c r="B12" s="155" t="s">
        <v>1268</v>
      </c>
      <c r="C12" s="156" t="s">
        <v>1106</v>
      </c>
      <c r="D12" s="156" t="s">
        <v>1106</v>
      </c>
      <c r="E12" s="156" t="s">
        <v>1106</v>
      </c>
      <c r="F12" s="156" t="s">
        <v>1106</v>
      </c>
      <c r="G12" s="156" t="s">
        <v>1106</v>
      </c>
      <c r="H12" s="156" t="s">
        <v>1106</v>
      </c>
    </row>
    <row r="13" spans="1:8">
      <c r="A13" s="157" t="s">
        <v>1269</v>
      </c>
      <c r="B13" s="157" t="s">
        <v>1270</v>
      </c>
      <c r="C13" s="160">
        <v>259243.37</v>
      </c>
      <c r="D13" s="160">
        <v>1514398.98</v>
      </c>
      <c r="E13" s="160">
        <v>413476.37</v>
      </c>
      <c r="F13" s="160">
        <v>2198798.2799999998</v>
      </c>
      <c r="G13" s="160">
        <v>597932.71</v>
      </c>
      <c r="H13" s="160">
        <v>1972283.37</v>
      </c>
    </row>
    <row r="14" spans="1:8">
      <c r="A14" s="157" t="s">
        <v>1271</v>
      </c>
      <c r="B14" s="157" t="s">
        <v>1272</v>
      </c>
      <c r="C14" s="161">
        <v>23029.18</v>
      </c>
      <c r="D14" s="161">
        <v>468266.04</v>
      </c>
      <c r="E14" s="161">
        <v>39916.67</v>
      </c>
      <c r="F14" s="161">
        <v>964742.26</v>
      </c>
      <c r="G14" s="161">
        <v>164720.09</v>
      </c>
      <c r="H14" s="161">
        <v>1806479.16</v>
      </c>
    </row>
    <row r="15" spans="1:8">
      <c r="A15" s="157" t="s">
        <v>1273</v>
      </c>
      <c r="B15" s="157" t="s">
        <v>1274</v>
      </c>
      <c r="C15" s="160">
        <v>319607.69</v>
      </c>
      <c r="D15" s="160">
        <v>491757.27</v>
      </c>
      <c r="E15" s="160">
        <v>396016.54</v>
      </c>
      <c r="F15" s="160">
        <v>967353.38</v>
      </c>
      <c r="G15" s="160">
        <v>420137.33</v>
      </c>
      <c r="H15" s="160">
        <v>1059096.19</v>
      </c>
    </row>
    <row r="16" spans="1:8">
      <c r="A16" s="157" t="s">
        <v>1275</v>
      </c>
      <c r="B16" s="157" t="s">
        <v>1276</v>
      </c>
      <c r="C16" s="161">
        <v>3228916.04</v>
      </c>
      <c r="D16" s="161">
        <v>17354722.609999999</v>
      </c>
      <c r="E16" s="161">
        <v>3289549.12</v>
      </c>
      <c r="F16" s="161">
        <v>19258868.050000001</v>
      </c>
      <c r="G16" s="161">
        <v>4319353.24</v>
      </c>
      <c r="H16" s="162">
        <v>24110417.899999999</v>
      </c>
    </row>
    <row r="17" spans="1:8">
      <c r="A17" s="157" t="s">
        <v>1277</v>
      </c>
      <c r="B17" s="157" t="s">
        <v>1278</v>
      </c>
      <c r="C17" s="160">
        <v>5439258.3600000003</v>
      </c>
      <c r="D17" s="160">
        <v>2429187.4500000002</v>
      </c>
      <c r="E17" s="160">
        <v>5169804.4800000004</v>
      </c>
      <c r="F17" s="160">
        <v>2351904.96</v>
      </c>
      <c r="G17" s="160">
        <v>5298072.37</v>
      </c>
      <c r="H17" s="160">
        <v>3185145.91</v>
      </c>
    </row>
    <row r="18" spans="1:8">
      <c r="A18" s="157" t="s">
        <v>1279</v>
      </c>
      <c r="B18" s="157" t="s">
        <v>1280</v>
      </c>
      <c r="C18" s="161">
        <v>30897.08</v>
      </c>
      <c r="D18" s="161">
        <v>7833.82</v>
      </c>
      <c r="E18" s="161">
        <v>31663.43</v>
      </c>
      <c r="F18" s="161">
        <v>1431.67</v>
      </c>
      <c r="G18" s="161">
        <v>40619.06</v>
      </c>
      <c r="H18" s="161">
        <v>40080.14</v>
      </c>
    </row>
    <row r="19" spans="1:8">
      <c r="A19" s="157" t="s">
        <v>1281</v>
      </c>
      <c r="B19" s="157" t="s">
        <v>1282</v>
      </c>
      <c r="C19" s="160">
        <v>1298295.8600000001</v>
      </c>
      <c r="D19" s="160">
        <v>919129.18</v>
      </c>
      <c r="E19" s="160">
        <v>1409695.56</v>
      </c>
      <c r="F19" s="160">
        <v>990457.48</v>
      </c>
      <c r="G19" s="160">
        <v>1261378.8400000001</v>
      </c>
      <c r="H19" s="160">
        <v>959332.61</v>
      </c>
    </row>
    <row r="20" spans="1:8">
      <c r="A20" s="157" t="s">
        <v>1283</v>
      </c>
      <c r="B20" s="157" t="s">
        <v>1284</v>
      </c>
      <c r="C20" s="161">
        <v>38180.379999999997</v>
      </c>
      <c r="D20" s="161">
        <v>291310.17</v>
      </c>
      <c r="E20" s="161">
        <v>21380.03</v>
      </c>
      <c r="F20" s="161">
        <v>291735.87</v>
      </c>
      <c r="G20" s="161">
        <v>29341.040000000001</v>
      </c>
      <c r="H20" s="161">
        <v>291676.64</v>
      </c>
    </row>
    <row r="21" spans="1:8">
      <c r="A21" s="157" t="s">
        <v>1285</v>
      </c>
      <c r="B21" s="157" t="s">
        <v>1286</v>
      </c>
      <c r="C21" s="160">
        <v>262911.92</v>
      </c>
      <c r="D21" s="160">
        <v>100685.22</v>
      </c>
      <c r="E21" s="160">
        <v>265172.09000000003</v>
      </c>
      <c r="F21" s="160">
        <v>100002.83</v>
      </c>
      <c r="G21" s="160">
        <v>275006.15999999997</v>
      </c>
      <c r="H21" s="160">
        <v>102295.37</v>
      </c>
    </row>
    <row r="22" spans="1:8">
      <c r="A22" s="157" t="s">
        <v>1287</v>
      </c>
      <c r="B22" s="157" t="s">
        <v>1288</v>
      </c>
      <c r="C22" s="161">
        <v>235208.01</v>
      </c>
      <c r="D22" s="161">
        <v>208833.74</v>
      </c>
      <c r="E22" s="161">
        <v>199758.68</v>
      </c>
      <c r="F22" s="161">
        <v>162618.79</v>
      </c>
      <c r="G22" s="161">
        <v>150733.67000000001</v>
      </c>
      <c r="H22" s="161">
        <v>107723.38</v>
      </c>
    </row>
    <row r="23" spans="1:8">
      <c r="A23" s="157" t="s">
        <v>1289</v>
      </c>
      <c r="B23" s="157" t="s">
        <v>1290</v>
      </c>
      <c r="C23" s="160">
        <v>505623.91</v>
      </c>
      <c r="D23" s="160">
        <v>1433945.35</v>
      </c>
      <c r="E23" s="160">
        <v>505512.07</v>
      </c>
      <c r="F23" s="160">
        <v>1211013.19</v>
      </c>
      <c r="G23" s="158" t="s">
        <v>1109</v>
      </c>
      <c r="H23" s="158" t="s">
        <v>1109</v>
      </c>
    </row>
    <row r="24" spans="1:8">
      <c r="A24" s="157" t="s">
        <v>1291</v>
      </c>
      <c r="B24" s="157" t="s">
        <v>1292</v>
      </c>
      <c r="C24" s="161">
        <v>112620.24</v>
      </c>
      <c r="D24" s="161">
        <v>10326.33</v>
      </c>
      <c r="E24" s="161">
        <v>94981.66</v>
      </c>
      <c r="F24" s="161">
        <v>16929.14</v>
      </c>
      <c r="G24" s="161">
        <v>87173.51</v>
      </c>
      <c r="H24" s="161">
        <v>17928.189999999999</v>
      </c>
    </row>
    <row r="25" spans="1:8">
      <c r="A25" s="157" t="s">
        <v>1293</v>
      </c>
      <c r="B25" s="157" t="s">
        <v>1294</v>
      </c>
      <c r="C25" s="160">
        <v>243758.28</v>
      </c>
      <c r="D25" s="160">
        <v>29625.34</v>
      </c>
      <c r="E25" s="160">
        <v>256936.95999999999</v>
      </c>
      <c r="F25" s="160">
        <v>44136.66</v>
      </c>
      <c r="G25" s="160">
        <v>259181.74</v>
      </c>
      <c r="H25" s="160">
        <v>15938.55</v>
      </c>
    </row>
    <row r="26" spans="1:8">
      <c r="A26" s="157" t="s">
        <v>1295</v>
      </c>
      <c r="B26" s="157" t="s">
        <v>1296</v>
      </c>
      <c r="C26" s="161">
        <v>156216.31</v>
      </c>
      <c r="D26" s="161">
        <v>206632.81</v>
      </c>
      <c r="E26" s="161">
        <v>153444.14000000001</v>
      </c>
      <c r="F26" s="161">
        <v>76908.89</v>
      </c>
      <c r="G26" s="162">
        <v>159224.29999999999</v>
      </c>
      <c r="H26" s="161">
        <v>78662.149999999994</v>
      </c>
    </row>
    <row r="27" spans="1:8">
      <c r="A27" s="157" t="s">
        <v>1297</v>
      </c>
      <c r="B27" s="157" t="s">
        <v>1298</v>
      </c>
      <c r="C27" s="160">
        <v>391632.71</v>
      </c>
      <c r="D27" s="160">
        <v>84011.23</v>
      </c>
      <c r="E27" s="163">
        <v>315969.90000000002</v>
      </c>
      <c r="F27" s="160">
        <v>88551.29</v>
      </c>
      <c r="G27" s="160">
        <v>421924.29</v>
      </c>
      <c r="H27" s="160">
        <v>166596.21</v>
      </c>
    </row>
    <row r="28" spans="1:8">
      <c r="A28" s="157" t="s">
        <v>1299</v>
      </c>
      <c r="B28" s="157" t="s">
        <v>1300</v>
      </c>
      <c r="C28" s="161">
        <v>494163.42</v>
      </c>
      <c r="D28" s="162">
        <v>134562.5</v>
      </c>
      <c r="E28" s="161">
        <v>555228.81999999995</v>
      </c>
      <c r="F28" s="161">
        <v>131495.12</v>
      </c>
      <c r="G28" s="161">
        <v>626441.75</v>
      </c>
      <c r="H28" s="161">
        <v>110012.23</v>
      </c>
    </row>
    <row r="29" spans="1:8">
      <c r="A29" s="157" t="s">
        <v>1301</v>
      </c>
      <c r="B29" s="157" t="s">
        <v>1302</v>
      </c>
      <c r="C29" s="160">
        <v>33704.839999999997</v>
      </c>
      <c r="D29" s="160">
        <v>190556.05</v>
      </c>
      <c r="E29" s="160">
        <v>35193.660000000003</v>
      </c>
      <c r="F29" s="160">
        <v>108455.43</v>
      </c>
      <c r="G29" s="160">
        <v>21876.14</v>
      </c>
      <c r="H29" s="160">
        <v>77422.36</v>
      </c>
    </row>
    <row r="30" spans="1:8">
      <c r="A30" s="157" t="s">
        <v>1303</v>
      </c>
      <c r="B30" s="157" t="s">
        <v>1304</v>
      </c>
      <c r="C30" s="162">
        <v>389166.5</v>
      </c>
      <c r="D30" s="161">
        <v>114994.95</v>
      </c>
      <c r="E30" s="162">
        <v>243452.2</v>
      </c>
      <c r="F30" s="161">
        <v>89615.64</v>
      </c>
      <c r="G30" s="161">
        <v>236945.06</v>
      </c>
      <c r="H30" s="161">
        <v>69433.53</v>
      </c>
    </row>
    <row r="31" spans="1:8">
      <c r="A31" s="157" t="s">
        <v>1305</v>
      </c>
      <c r="B31" s="157" t="s">
        <v>1306</v>
      </c>
      <c r="C31" s="160">
        <v>1449470.61</v>
      </c>
      <c r="D31" s="160">
        <v>1107935.06</v>
      </c>
      <c r="E31" s="160">
        <v>1544738.62</v>
      </c>
      <c r="F31" s="160">
        <v>787795.71</v>
      </c>
      <c r="G31" s="160">
        <v>1415543.67</v>
      </c>
      <c r="H31" s="160">
        <v>573684.92000000004</v>
      </c>
    </row>
    <row r="32" spans="1:8">
      <c r="A32" s="157" t="s">
        <v>1307</v>
      </c>
      <c r="B32" s="157" t="s">
        <v>1308</v>
      </c>
      <c r="C32" s="161">
        <v>197974.62</v>
      </c>
      <c r="D32" s="161">
        <v>12590.19</v>
      </c>
      <c r="E32" s="161">
        <v>153065.35999999999</v>
      </c>
      <c r="F32" s="161">
        <v>5177.5600000000004</v>
      </c>
      <c r="G32" s="161">
        <v>150991.59</v>
      </c>
      <c r="H32" s="161">
        <v>4011.66</v>
      </c>
    </row>
    <row r="33" spans="1:8">
      <c r="A33" s="157" t="s">
        <v>1309</v>
      </c>
      <c r="B33" s="157" t="s">
        <v>1310</v>
      </c>
      <c r="C33" s="163">
        <v>793.1</v>
      </c>
      <c r="D33" s="160">
        <v>196.64</v>
      </c>
      <c r="E33" s="160">
        <v>602.19000000000005</v>
      </c>
      <c r="F33" s="160">
        <v>383.19</v>
      </c>
      <c r="G33" s="160">
        <v>1285.58</v>
      </c>
      <c r="H33" s="160">
        <v>821.91</v>
      </c>
    </row>
    <row r="34" spans="1:8">
      <c r="A34" s="157" t="s">
        <v>1311</v>
      </c>
      <c r="B34" s="157" t="s">
        <v>1312</v>
      </c>
      <c r="C34" s="161">
        <v>421701.18</v>
      </c>
      <c r="D34" s="161">
        <v>164550.54</v>
      </c>
      <c r="E34" s="161">
        <v>467364.91</v>
      </c>
      <c r="F34" s="161">
        <v>165689.42000000001</v>
      </c>
      <c r="G34" s="161">
        <v>413419.91</v>
      </c>
      <c r="H34" s="161">
        <v>157448.51</v>
      </c>
    </row>
    <row r="35" spans="1:8">
      <c r="A35" s="157" t="s">
        <v>1313</v>
      </c>
      <c r="B35" s="157" t="s">
        <v>1314</v>
      </c>
      <c r="C35" s="160">
        <v>749630.57</v>
      </c>
      <c r="D35" s="160">
        <v>155562.78</v>
      </c>
      <c r="E35" s="160">
        <v>714448.19</v>
      </c>
      <c r="F35" s="163">
        <v>109029.1</v>
      </c>
      <c r="G35" s="160">
        <v>727727.94</v>
      </c>
      <c r="H35" s="160">
        <v>136719.82</v>
      </c>
    </row>
    <row r="36" spans="1:8">
      <c r="A36" s="157" t="s">
        <v>1315</v>
      </c>
      <c r="B36" s="157" t="s">
        <v>1316</v>
      </c>
      <c r="C36" s="161">
        <v>6097.75</v>
      </c>
      <c r="D36" s="161">
        <v>79.849999999999994</v>
      </c>
      <c r="E36" s="161">
        <v>12573.11</v>
      </c>
      <c r="F36" s="161">
        <v>189.61</v>
      </c>
      <c r="G36" s="161">
        <v>36712.639999999999</v>
      </c>
      <c r="H36" s="162">
        <v>259</v>
      </c>
    </row>
    <row r="37" spans="1:8">
      <c r="A37" s="157" t="s">
        <v>1317</v>
      </c>
      <c r="B37" s="157" t="s">
        <v>1318</v>
      </c>
      <c r="C37" s="160">
        <v>74480.47</v>
      </c>
      <c r="D37" s="160">
        <v>634692.01</v>
      </c>
      <c r="E37" s="160">
        <v>82445.649999999994</v>
      </c>
      <c r="F37" s="160">
        <v>690028.93</v>
      </c>
      <c r="G37" s="160">
        <v>37313.760000000002</v>
      </c>
      <c r="H37" s="160">
        <v>629781.22</v>
      </c>
    </row>
    <row r="38" spans="1:8">
      <c r="A38" s="157" t="s">
        <v>1319</v>
      </c>
      <c r="B38" s="157" t="s">
        <v>1320</v>
      </c>
      <c r="C38" s="161">
        <v>490629.72</v>
      </c>
      <c r="D38" s="161">
        <v>821361.65</v>
      </c>
      <c r="E38" s="161">
        <v>492097.04</v>
      </c>
      <c r="F38" s="161">
        <v>1078560.6499999999</v>
      </c>
      <c r="G38" s="161">
        <v>451495.63</v>
      </c>
      <c r="H38" s="161">
        <v>1144768.1599999999</v>
      </c>
    </row>
    <row r="39" spans="1:8">
      <c r="A39" s="157" t="s">
        <v>1321</v>
      </c>
      <c r="B39" s="157" t="s">
        <v>1322</v>
      </c>
      <c r="C39" s="160">
        <v>27302.05</v>
      </c>
      <c r="D39" s="160">
        <v>32187.64</v>
      </c>
      <c r="E39" s="160">
        <v>55533.02</v>
      </c>
      <c r="F39" s="160">
        <v>35280.29</v>
      </c>
      <c r="G39" s="163">
        <v>28743.3</v>
      </c>
      <c r="H39" s="160">
        <v>48651.71</v>
      </c>
    </row>
    <row r="40" spans="1:8">
      <c r="A40" s="157" t="s">
        <v>1323</v>
      </c>
      <c r="B40" s="157" t="s">
        <v>1324</v>
      </c>
      <c r="C40" s="160">
        <v>140719.01</v>
      </c>
      <c r="D40" s="160">
        <v>45385.25</v>
      </c>
      <c r="E40" s="160">
        <v>155911.28</v>
      </c>
      <c r="F40" s="160">
        <v>48039.07</v>
      </c>
      <c r="G40" s="160">
        <v>101354.12</v>
      </c>
      <c r="H40" s="160">
        <v>41008.19</v>
      </c>
    </row>
    <row r="41" spans="1:8">
      <c r="A41" s="157" t="s">
        <v>1325</v>
      </c>
      <c r="B41" s="157" t="s">
        <v>1326</v>
      </c>
      <c r="C41" s="161">
        <v>492580.29</v>
      </c>
      <c r="D41" s="161">
        <v>59822.99</v>
      </c>
      <c r="E41" s="161">
        <v>525068.46</v>
      </c>
      <c r="F41" s="161">
        <v>47745.91</v>
      </c>
      <c r="G41" s="161">
        <v>522457.06</v>
      </c>
      <c r="H41" s="162">
        <v>189906.6</v>
      </c>
    </row>
    <row r="42" spans="1:8">
      <c r="A42" s="157" t="s">
        <v>1327</v>
      </c>
      <c r="B42" s="157" t="s">
        <v>1328</v>
      </c>
      <c r="C42" s="160">
        <v>185165.98</v>
      </c>
      <c r="D42" s="160">
        <v>20901.21</v>
      </c>
      <c r="E42" s="160">
        <v>130214.64</v>
      </c>
      <c r="F42" s="160">
        <v>16932.82</v>
      </c>
      <c r="G42" s="160">
        <v>106215.25</v>
      </c>
      <c r="H42" s="160">
        <v>19405.54</v>
      </c>
    </row>
    <row r="43" spans="1:8">
      <c r="A43" s="157" t="s">
        <v>1329</v>
      </c>
      <c r="B43" s="157" t="s">
        <v>1330</v>
      </c>
      <c r="C43" s="161">
        <v>227205.61</v>
      </c>
      <c r="D43" s="161">
        <v>4978.53</v>
      </c>
      <c r="E43" s="161">
        <v>252411.75</v>
      </c>
      <c r="F43" s="161">
        <v>3228.08</v>
      </c>
      <c r="G43" s="161">
        <v>261943.39</v>
      </c>
      <c r="H43" s="162">
        <v>5374.4</v>
      </c>
    </row>
    <row r="44" spans="1:8">
      <c r="A44" s="157" t="s">
        <v>1333</v>
      </c>
      <c r="B44" s="157" t="s">
        <v>1334</v>
      </c>
      <c r="C44" s="158" t="s">
        <v>1109</v>
      </c>
      <c r="D44" s="158" t="s">
        <v>1109</v>
      </c>
      <c r="E44" s="158" t="s">
        <v>1109</v>
      </c>
      <c r="F44" s="158" t="s">
        <v>1109</v>
      </c>
      <c r="G44" s="160">
        <v>967.33</v>
      </c>
      <c r="H44" s="160">
        <v>813.87</v>
      </c>
    </row>
    <row r="45" spans="1:8">
      <c r="A45" s="157" t="s">
        <v>1335</v>
      </c>
      <c r="B45" s="157" t="s">
        <v>1336</v>
      </c>
      <c r="C45" s="159" t="s">
        <v>1109</v>
      </c>
      <c r="D45" s="159" t="s">
        <v>1109</v>
      </c>
      <c r="E45" s="159" t="s">
        <v>1109</v>
      </c>
      <c r="F45" s="159" t="s">
        <v>1109</v>
      </c>
      <c r="G45" s="161">
        <v>12342.53</v>
      </c>
      <c r="H45" s="161">
        <v>2045.72</v>
      </c>
    </row>
    <row r="46" spans="1:8">
      <c r="A46" s="157" t="s">
        <v>1337</v>
      </c>
      <c r="B46" s="157" t="s">
        <v>1338</v>
      </c>
      <c r="C46" s="158" t="s">
        <v>1109</v>
      </c>
      <c r="D46" s="158" t="s">
        <v>1109</v>
      </c>
      <c r="E46" s="158" t="s">
        <v>1109</v>
      </c>
      <c r="F46" s="158" t="s">
        <v>1109</v>
      </c>
      <c r="G46" s="160">
        <v>2279.16</v>
      </c>
      <c r="H46" s="160">
        <v>329.74</v>
      </c>
    </row>
    <row r="47" spans="1:8">
      <c r="A47" s="157" t="s">
        <v>1339</v>
      </c>
      <c r="B47" s="157" t="s">
        <v>1340</v>
      </c>
      <c r="C47" s="159" t="s">
        <v>1109</v>
      </c>
      <c r="D47" s="159" t="s">
        <v>1109</v>
      </c>
      <c r="E47" s="159" t="s">
        <v>1109</v>
      </c>
      <c r="F47" s="159" t="s">
        <v>1109</v>
      </c>
      <c r="G47" s="161">
        <v>1.26</v>
      </c>
      <c r="H47" s="159" t="s">
        <v>1109</v>
      </c>
    </row>
    <row r="48" spans="1:8">
      <c r="A48" s="157" t="s">
        <v>1341</v>
      </c>
      <c r="B48" s="157" t="s">
        <v>1342</v>
      </c>
      <c r="C48" s="158" t="s">
        <v>1109</v>
      </c>
      <c r="D48" s="158" t="s">
        <v>1109</v>
      </c>
      <c r="E48" s="158" t="s">
        <v>1109</v>
      </c>
      <c r="F48" s="158" t="s">
        <v>1109</v>
      </c>
      <c r="G48" s="160">
        <v>1263.8800000000001</v>
      </c>
      <c r="H48" s="160">
        <v>390.17</v>
      </c>
    </row>
    <row r="49" spans="1:8">
      <c r="A49" s="157" t="s">
        <v>1343</v>
      </c>
      <c r="B49" s="157" t="s">
        <v>1344</v>
      </c>
      <c r="C49" s="159" t="s">
        <v>1109</v>
      </c>
      <c r="D49" s="159" t="s">
        <v>1109</v>
      </c>
      <c r="E49" s="159" t="s">
        <v>1109</v>
      </c>
      <c r="F49" s="159" t="s">
        <v>1109</v>
      </c>
      <c r="G49" s="161">
        <v>188674.26</v>
      </c>
      <c r="H49" s="161">
        <v>6785.26</v>
      </c>
    </row>
    <row r="50" spans="1:8">
      <c r="A50" s="157" t="s">
        <v>1345</v>
      </c>
      <c r="B50" s="157" t="s">
        <v>1331</v>
      </c>
      <c r="C50" s="160">
        <v>11247.28</v>
      </c>
      <c r="D50" s="160">
        <v>3622.58</v>
      </c>
      <c r="E50" s="160">
        <v>11605.32</v>
      </c>
      <c r="F50" s="160">
        <v>1894.51</v>
      </c>
      <c r="G50" s="158" t="s">
        <v>1109</v>
      </c>
      <c r="H50" s="158" t="s">
        <v>1109</v>
      </c>
    </row>
    <row r="51" spans="1:8">
      <c r="A51" s="157" t="s">
        <v>1346</v>
      </c>
      <c r="B51" s="157" t="s">
        <v>1332</v>
      </c>
      <c r="C51" s="161">
        <v>2646.92</v>
      </c>
      <c r="D51" s="161">
        <v>2184.5100000000002</v>
      </c>
      <c r="E51" s="162">
        <v>3498.7</v>
      </c>
      <c r="F51" s="161">
        <v>4852.1099999999997</v>
      </c>
      <c r="G51" s="159" t="s">
        <v>1109</v>
      </c>
      <c r="H51" s="159" t="s">
        <v>1109</v>
      </c>
    </row>
    <row r="52" spans="1:8">
      <c r="A52" s="157" t="s">
        <v>1347</v>
      </c>
      <c r="B52" s="157" t="s">
        <v>1348</v>
      </c>
      <c r="C52" s="160">
        <v>596.41999999999996</v>
      </c>
      <c r="D52" s="160">
        <v>306.26</v>
      </c>
      <c r="E52" s="160">
        <v>1206.95</v>
      </c>
      <c r="F52" s="160">
        <v>579.15</v>
      </c>
      <c r="G52" s="158" t="s">
        <v>1109</v>
      </c>
      <c r="H52" s="158" t="s">
        <v>1109</v>
      </c>
    </row>
    <row r="53" spans="1:8">
      <c r="A53" s="157" t="s">
        <v>1349</v>
      </c>
      <c r="B53" s="157" t="s">
        <v>1350</v>
      </c>
      <c r="C53" s="161">
        <v>203728.72</v>
      </c>
      <c r="D53" s="161">
        <v>8830.52</v>
      </c>
      <c r="E53" s="161">
        <v>225675.36</v>
      </c>
      <c r="F53" s="161">
        <v>7426.44</v>
      </c>
      <c r="G53" s="159" t="s">
        <v>1109</v>
      </c>
      <c r="H53" s="159" t="s">
        <v>1109</v>
      </c>
    </row>
    <row r="54" spans="1:8">
      <c r="A54" s="157" t="s">
        <v>1351</v>
      </c>
      <c r="B54" s="157" t="s">
        <v>1352</v>
      </c>
      <c r="C54" s="160">
        <v>1433987.87</v>
      </c>
      <c r="D54" s="160">
        <v>396592.57</v>
      </c>
      <c r="E54" s="160">
        <v>1522333.66</v>
      </c>
      <c r="F54" s="160">
        <v>407484.08</v>
      </c>
      <c r="G54" s="160">
        <v>1661474.25</v>
      </c>
      <c r="H54" s="160">
        <v>555465.65</v>
      </c>
    </row>
    <row r="55" spans="1:8">
      <c r="A55" s="157" t="s">
        <v>1353</v>
      </c>
      <c r="B55" s="157" t="s">
        <v>1354</v>
      </c>
      <c r="C55" s="161">
        <v>378.86</v>
      </c>
      <c r="D55" s="161">
        <v>222.05</v>
      </c>
      <c r="E55" s="161">
        <v>925.79</v>
      </c>
      <c r="F55" s="161">
        <v>5514.72</v>
      </c>
      <c r="G55" s="162">
        <v>2336.3000000000002</v>
      </c>
      <c r="H55" s="161">
        <v>2885.06</v>
      </c>
    </row>
    <row r="56" spans="1:8">
      <c r="A56" s="157" t="s">
        <v>1355</v>
      </c>
      <c r="B56" s="157" t="s">
        <v>1356</v>
      </c>
      <c r="C56" s="160">
        <v>101.55</v>
      </c>
      <c r="D56" s="158" t="s">
        <v>1109</v>
      </c>
      <c r="E56" s="160">
        <v>34.17</v>
      </c>
      <c r="F56" s="160">
        <v>9.5399999999999991</v>
      </c>
      <c r="G56" s="160">
        <v>7840.94</v>
      </c>
      <c r="H56" s="163">
        <v>9.1999999999999993</v>
      </c>
    </row>
    <row r="57" spans="1:8">
      <c r="A57" s="157" t="s">
        <v>1357</v>
      </c>
      <c r="B57" s="157" t="s">
        <v>1358</v>
      </c>
      <c r="C57" s="161">
        <v>126402.93</v>
      </c>
      <c r="D57" s="161">
        <v>34427.129999999997</v>
      </c>
      <c r="E57" s="161">
        <v>140703.25</v>
      </c>
      <c r="F57" s="161">
        <v>34350.239999999998</v>
      </c>
      <c r="G57" s="161">
        <v>168064.47</v>
      </c>
      <c r="H57" s="161">
        <v>131276.29</v>
      </c>
    </row>
    <row r="58" spans="1:8">
      <c r="A58" s="157" t="s">
        <v>1359</v>
      </c>
      <c r="B58" s="157" t="s">
        <v>1360</v>
      </c>
      <c r="C58" s="160">
        <v>84459.62</v>
      </c>
      <c r="D58" s="160">
        <v>46991.72</v>
      </c>
      <c r="E58" s="160">
        <v>86001.09</v>
      </c>
      <c r="F58" s="163">
        <v>100904.5</v>
      </c>
      <c r="G58" s="160">
        <v>74907.64</v>
      </c>
      <c r="H58" s="160">
        <v>88501.31</v>
      </c>
    </row>
    <row r="59" spans="1:8">
      <c r="A59" s="157" t="s">
        <v>1361</v>
      </c>
      <c r="B59" s="157" t="s">
        <v>1362</v>
      </c>
      <c r="C59" s="161">
        <v>169113.51</v>
      </c>
      <c r="D59" s="162">
        <v>91398.3</v>
      </c>
      <c r="E59" s="161">
        <v>146924.84</v>
      </c>
      <c r="F59" s="161">
        <v>60770.41</v>
      </c>
      <c r="G59" s="161">
        <v>126051.08</v>
      </c>
      <c r="H59" s="161">
        <v>49424.65</v>
      </c>
    </row>
    <row r="60" spans="1:8">
      <c r="A60" s="157" t="s">
        <v>1363</v>
      </c>
      <c r="B60" s="157" t="s">
        <v>1364</v>
      </c>
      <c r="C60" s="160">
        <v>1291004.67</v>
      </c>
      <c r="D60" s="160">
        <v>213805.75</v>
      </c>
      <c r="E60" s="160">
        <v>1518058.66</v>
      </c>
      <c r="F60" s="160">
        <v>254782.48</v>
      </c>
      <c r="G60" s="160">
        <v>1455861.53</v>
      </c>
      <c r="H60" s="160">
        <v>265024.18</v>
      </c>
    </row>
    <row r="61" spans="1:8">
      <c r="A61" s="157" t="s">
        <v>1365</v>
      </c>
      <c r="B61" s="157" t="s">
        <v>1366</v>
      </c>
      <c r="C61" s="161">
        <v>111815.63</v>
      </c>
      <c r="D61" s="161">
        <v>84414.91</v>
      </c>
      <c r="E61" s="161">
        <v>144307.62</v>
      </c>
      <c r="F61" s="161">
        <v>63516.28</v>
      </c>
      <c r="G61" s="161">
        <v>122955.93</v>
      </c>
      <c r="H61" s="161">
        <v>73092.92</v>
      </c>
    </row>
    <row r="62" spans="1:8">
      <c r="A62" s="157" t="s">
        <v>1367</v>
      </c>
      <c r="B62" s="157" t="s">
        <v>1368</v>
      </c>
      <c r="C62" s="160">
        <v>523882.34</v>
      </c>
      <c r="D62" s="160">
        <v>436256.35</v>
      </c>
      <c r="E62" s="160">
        <v>511892.23</v>
      </c>
      <c r="F62" s="160">
        <v>444577.18</v>
      </c>
      <c r="G62" s="160">
        <v>562283.17000000004</v>
      </c>
      <c r="H62" s="160">
        <v>315795.13</v>
      </c>
    </row>
    <row r="63" spans="1:8">
      <c r="A63" s="157" t="s">
        <v>1369</v>
      </c>
      <c r="B63" s="157" t="s">
        <v>1370</v>
      </c>
      <c r="C63" s="161">
        <v>29132.26</v>
      </c>
      <c r="D63" s="162">
        <v>4527.8999999999996</v>
      </c>
      <c r="E63" s="161">
        <v>26109.49</v>
      </c>
      <c r="F63" s="161">
        <v>4129.5200000000004</v>
      </c>
      <c r="G63" s="161">
        <v>25833.759999999998</v>
      </c>
      <c r="H63" s="161">
        <v>2244.5500000000002</v>
      </c>
    </row>
    <row r="64" spans="1:8">
      <c r="A64" s="157" t="s">
        <v>1371</v>
      </c>
      <c r="B64" s="157" t="s">
        <v>1372</v>
      </c>
      <c r="C64" s="163">
        <v>215.9</v>
      </c>
      <c r="D64" s="160">
        <v>10.28</v>
      </c>
      <c r="E64" s="160">
        <v>118.59</v>
      </c>
      <c r="F64" s="160">
        <v>25.47</v>
      </c>
      <c r="G64" s="160">
        <v>94.09</v>
      </c>
      <c r="H64" s="160">
        <v>88.71</v>
      </c>
    </row>
    <row r="65" spans="1:8">
      <c r="A65" s="157" t="s">
        <v>1373</v>
      </c>
      <c r="B65" s="157" t="s">
        <v>1374</v>
      </c>
      <c r="C65" s="161">
        <v>234634.16</v>
      </c>
      <c r="D65" s="161">
        <v>9094.9500000000007</v>
      </c>
      <c r="E65" s="162">
        <v>208649.1</v>
      </c>
      <c r="F65" s="161">
        <v>7222.78</v>
      </c>
      <c r="G65" s="162">
        <v>196358.9</v>
      </c>
      <c r="H65" s="161">
        <v>5708.77</v>
      </c>
    </row>
    <row r="66" spans="1:8">
      <c r="A66" s="157" t="s">
        <v>1375</v>
      </c>
      <c r="B66" s="157" t="s">
        <v>1376</v>
      </c>
      <c r="C66" s="160">
        <v>32085.91</v>
      </c>
      <c r="D66" s="160">
        <v>76631.88</v>
      </c>
      <c r="E66" s="160">
        <v>46704.28</v>
      </c>
      <c r="F66" s="160">
        <v>129359.66</v>
      </c>
      <c r="G66" s="160">
        <v>42921.19</v>
      </c>
      <c r="H66" s="160">
        <v>165437.57</v>
      </c>
    </row>
    <row r="67" spans="1:8">
      <c r="A67" s="157" t="s">
        <v>1377</v>
      </c>
      <c r="B67" s="157" t="s">
        <v>1378</v>
      </c>
      <c r="C67" s="161">
        <v>441619.74</v>
      </c>
      <c r="D67" s="161">
        <v>63185.87</v>
      </c>
      <c r="E67" s="161">
        <v>646485.31000000006</v>
      </c>
      <c r="F67" s="161">
        <v>54056.12</v>
      </c>
      <c r="G67" s="161">
        <v>500430.12</v>
      </c>
      <c r="H67" s="161">
        <v>301185.23</v>
      </c>
    </row>
    <row r="68" spans="1:8">
      <c r="A68" s="157" t="s">
        <v>1379</v>
      </c>
      <c r="B68" s="157" t="s">
        <v>1380</v>
      </c>
      <c r="C68" s="163">
        <v>232574.9</v>
      </c>
      <c r="D68" s="163">
        <v>26909.4</v>
      </c>
      <c r="E68" s="160">
        <v>196013.14</v>
      </c>
      <c r="F68" s="160">
        <v>18888.63</v>
      </c>
      <c r="G68" s="160">
        <v>182264.66</v>
      </c>
      <c r="H68" s="163">
        <v>42239.7</v>
      </c>
    </row>
    <row r="69" spans="1:8">
      <c r="A69" s="157" t="s">
        <v>1381</v>
      </c>
      <c r="B69" s="157" t="s">
        <v>1382</v>
      </c>
      <c r="C69" s="161">
        <v>169133.94</v>
      </c>
      <c r="D69" s="161">
        <v>289446.78000000003</v>
      </c>
      <c r="E69" s="161">
        <v>247976.66</v>
      </c>
      <c r="F69" s="161">
        <v>315128.44</v>
      </c>
      <c r="G69" s="161">
        <v>314224.71999999997</v>
      </c>
      <c r="H69" s="161">
        <v>346974.58</v>
      </c>
    </row>
    <row r="70" spans="1:8">
      <c r="A70" s="157" t="s">
        <v>1383</v>
      </c>
      <c r="B70" s="157" t="s">
        <v>1384</v>
      </c>
      <c r="C70" s="160">
        <v>328300.19</v>
      </c>
      <c r="D70" s="160">
        <v>405228.99</v>
      </c>
      <c r="E70" s="160">
        <v>394715.31</v>
      </c>
      <c r="F70" s="160">
        <v>427533.17</v>
      </c>
      <c r="G70" s="160">
        <v>353277.92</v>
      </c>
      <c r="H70" s="160">
        <v>461673.89</v>
      </c>
    </row>
    <row r="71" spans="1:8">
      <c r="A71" s="157" t="s">
        <v>1385</v>
      </c>
      <c r="B71" s="157" t="s">
        <v>1386</v>
      </c>
      <c r="C71" s="161">
        <v>49386.94</v>
      </c>
      <c r="D71" s="161">
        <v>15382.32</v>
      </c>
      <c r="E71" s="161">
        <v>57511.24</v>
      </c>
      <c r="F71" s="161">
        <v>5502.13</v>
      </c>
      <c r="G71" s="161">
        <v>52319.92</v>
      </c>
      <c r="H71" s="161">
        <v>45452.47</v>
      </c>
    </row>
    <row r="72" spans="1:8">
      <c r="A72" s="157" t="s">
        <v>1387</v>
      </c>
      <c r="B72" s="157" t="s">
        <v>1388</v>
      </c>
      <c r="C72" s="160">
        <v>240646.71</v>
      </c>
      <c r="D72" s="160">
        <v>219569.41</v>
      </c>
      <c r="E72" s="160">
        <v>271792.57</v>
      </c>
      <c r="F72" s="160">
        <v>186958.29</v>
      </c>
      <c r="G72" s="160">
        <v>215075.02</v>
      </c>
      <c r="H72" s="160">
        <v>189564.85</v>
      </c>
    </row>
    <row r="73" spans="1:8">
      <c r="A73" s="157" t="s">
        <v>1389</v>
      </c>
      <c r="B73" s="157" t="s">
        <v>1390</v>
      </c>
      <c r="C73" s="161">
        <v>62873.29</v>
      </c>
      <c r="D73" s="161">
        <v>219390.45</v>
      </c>
      <c r="E73" s="161">
        <v>60562.45</v>
      </c>
      <c r="F73" s="161">
        <v>305619.07</v>
      </c>
      <c r="G73" s="161">
        <v>69540.61</v>
      </c>
      <c r="H73" s="161">
        <v>299468.32</v>
      </c>
    </row>
    <row r="74" spans="1:8">
      <c r="A74" s="157" t="s">
        <v>1391</v>
      </c>
      <c r="B74" s="157" t="s">
        <v>1392</v>
      </c>
      <c r="C74" s="160">
        <v>243238.94</v>
      </c>
      <c r="D74" s="160">
        <v>12963.63</v>
      </c>
      <c r="E74" s="160">
        <v>307106.75</v>
      </c>
      <c r="F74" s="160">
        <v>12809.15</v>
      </c>
      <c r="G74" s="160">
        <v>315240.46999999997</v>
      </c>
      <c r="H74" s="160">
        <v>10816.77</v>
      </c>
    </row>
    <row r="75" spans="1:8">
      <c r="A75" s="157" t="s">
        <v>1393</v>
      </c>
      <c r="B75" s="157" t="s">
        <v>1394</v>
      </c>
      <c r="C75" s="162">
        <v>29135.599999999999</v>
      </c>
      <c r="D75" s="162">
        <v>760.8</v>
      </c>
      <c r="E75" s="161">
        <v>37400.519999999997</v>
      </c>
      <c r="F75" s="161">
        <v>2063.4499999999998</v>
      </c>
      <c r="G75" s="161">
        <v>35443.050000000003</v>
      </c>
      <c r="H75" s="162">
        <v>2432.5</v>
      </c>
    </row>
    <row r="76" spans="1:8">
      <c r="A76" s="157" t="s">
        <v>1395</v>
      </c>
      <c r="B76" s="157" t="s">
        <v>1396</v>
      </c>
      <c r="C76" s="161">
        <v>55110.06</v>
      </c>
      <c r="D76" s="161">
        <v>43227.07</v>
      </c>
      <c r="E76" s="161">
        <v>65373.68</v>
      </c>
      <c r="F76" s="162">
        <v>36281.699999999997</v>
      </c>
      <c r="G76" s="161">
        <v>56891.76</v>
      </c>
      <c r="H76" s="161">
        <v>8975.26</v>
      </c>
    </row>
    <row r="77" spans="1:8">
      <c r="A77" s="157" t="s">
        <v>1397</v>
      </c>
      <c r="B77" s="157" t="s">
        <v>1398</v>
      </c>
      <c r="C77" s="160">
        <v>186350.83</v>
      </c>
      <c r="D77" s="160">
        <v>27266.34</v>
      </c>
      <c r="E77" s="160">
        <v>189507.57</v>
      </c>
      <c r="F77" s="160">
        <v>18025.25</v>
      </c>
      <c r="G77" s="160">
        <v>175116.72</v>
      </c>
      <c r="H77" s="160">
        <v>15128.33</v>
      </c>
    </row>
    <row r="78" spans="1:8">
      <c r="A78" s="157" t="s">
        <v>1399</v>
      </c>
      <c r="B78" s="157" t="s">
        <v>1400</v>
      </c>
      <c r="C78" s="161">
        <v>198503.05</v>
      </c>
      <c r="D78" s="161">
        <v>5402.19</v>
      </c>
      <c r="E78" s="162">
        <v>188585.4</v>
      </c>
      <c r="F78" s="161">
        <v>2410.02</v>
      </c>
      <c r="G78" s="161">
        <v>199202.91</v>
      </c>
      <c r="H78" s="161">
        <v>116665.02</v>
      </c>
    </row>
    <row r="79" spans="1:8">
      <c r="A79" s="157" t="s">
        <v>1401</v>
      </c>
      <c r="B79" s="157" t="s">
        <v>1402</v>
      </c>
      <c r="C79" s="160">
        <v>27331.81</v>
      </c>
      <c r="D79" s="163">
        <v>3624.7</v>
      </c>
      <c r="E79" s="163">
        <v>35724.199999999997</v>
      </c>
      <c r="F79" s="160">
        <v>3084.82</v>
      </c>
      <c r="G79" s="160">
        <v>26997.47</v>
      </c>
      <c r="H79" s="160">
        <v>2913.63</v>
      </c>
    </row>
    <row r="80" spans="1:8">
      <c r="A80" s="157" t="s">
        <v>1403</v>
      </c>
      <c r="B80" s="157" t="s">
        <v>1404</v>
      </c>
      <c r="C80" s="161">
        <v>18399.39</v>
      </c>
      <c r="D80" s="161">
        <v>3713.69</v>
      </c>
      <c r="E80" s="161">
        <v>17456.77</v>
      </c>
      <c r="F80" s="161">
        <v>2625.98</v>
      </c>
      <c r="G80" s="161">
        <v>16511.009999999998</v>
      </c>
      <c r="H80" s="161">
        <v>3185.98</v>
      </c>
    </row>
    <row r="81" spans="1:8">
      <c r="A81" s="157" t="s">
        <v>1405</v>
      </c>
      <c r="B81" s="157" t="s">
        <v>1406</v>
      </c>
      <c r="C81" s="161">
        <v>2404019.98</v>
      </c>
      <c r="D81" s="161">
        <v>695955.14</v>
      </c>
      <c r="E81" s="161">
        <v>2604500.73</v>
      </c>
      <c r="F81" s="161">
        <v>861516.07</v>
      </c>
      <c r="G81" s="161">
        <v>2169778.14</v>
      </c>
      <c r="H81" s="161">
        <v>800800.82</v>
      </c>
    </row>
    <row r="82" spans="1:8">
      <c r="A82" s="157" t="s">
        <v>1407</v>
      </c>
      <c r="B82" s="157" t="s">
        <v>1408</v>
      </c>
      <c r="C82" s="160">
        <v>725358.93</v>
      </c>
      <c r="D82" s="160">
        <v>202121.82</v>
      </c>
      <c r="E82" s="163">
        <v>727593.8</v>
      </c>
      <c r="F82" s="160">
        <v>304914.15000000002</v>
      </c>
      <c r="G82" s="163">
        <v>560375.6</v>
      </c>
      <c r="H82" s="163">
        <v>280441.40000000002</v>
      </c>
    </row>
    <row r="83" spans="1:8">
      <c r="A83" s="157" t="s">
        <v>1409</v>
      </c>
      <c r="B83" s="157" t="s">
        <v>1410</v>
      </c>
      <c r="C83" s="162">
        <v>189843.8</v>
      </c>
      <c r="D83" s="161">
        <v>726.58</v>
      </c>
      <c r="E83" s="161">
        <v>182265.73</v>
      </c>
      <c r="F83" s="161">
        <v>2092.17</v>
      </c>
      <c r="G83" s="161">
        <v>208421.85</v>
      </c>
      <c r="H83" s="161">
        <v>87.33</v>
      </c>
    </row>
    <row r="84" spans="1:8">
      <c r="A84" s="157" t="s">
        <v>1411</v>
      </c>
      <c r="B84" s="157" t="s">
        <v>1412</v>
      </c>
      <c r="C84" s="160">
        <v>1771.38</v>
      </c>
      <c r="D84" s="160">
        <v>389.82</v>
      </c>
      <c r="E84" s="160">
        <v>10150.469999999999</v>
      </c>
      <c r="F84" s="160">
        <v>11.84</v>
      </c>
      <c r="G84" s="160">
        <v>2506.84</v>
      </c>
      <c r="H84" s="160">
        <v>609.44000000000005</v>
      </c>
    </row>
    <row r="85" spans="1:8">
      <c r="A85" s="157" t="s">
        <v>1413</v>
      </c>
      <c r="B85" s="157" t="s">
        <v>1414</v>
      </c>
      <c r="C85" s="162">
        <v>16799.3</v>
      </c>
      <c r="D85" s="161">
        <v>871.36</v>
      </c>
      <c r="E85" s="161">
        <v>13506.88</v>
      </c>
      <c r="F85" s="161">
        <v>106.57</v>
      </c>
      <c r="G85" s="162">
        <v>9581.6</v>
      </c>
      <c r="H85" s="161">
        <v>398.58</v>
      </c>
    </row>
    <row r="86" spans="1:8">
      <c r="A86" s="157" t="s">
        <v>1415</v>
      </c>
      <c r="B86" s="157" t="s">
        <v>1416</v>
      </c>
      <c r="C86" s="160">
        <v>4903.95</v>
      </c>
      <c r="D86" s="160">
        <v>38.92</v>
      </c>
      <c r="E86" s="160">
        <v>5593.08</v>
      </c>
      <c r="F86" s="160">
        <v>96.41</v>
      </c>
      <c r="G86" s="160">
        <v>4320.3500000000004</v>
      </c>
      <c r="H86" s="160">
        <v>135.88</v>
      </c>
    </row>
    <row r="87" spans="1:8">
      <c r="A87" s="157" t="s">
        <v>1417</v>
      </c>
      <c r="B87" s="157" t="s">
        <v>1418</v>
      </c>
      <c r="C87" s="161">
        <v>32.06</v>
      </c>
      <c r="D87" s="161">
        <v>38.090000000000003</v>
      </c>
      <c r="E87" s="162">
        <v>3.5</v>
      </c>
      <c r="F87" s="161">
        <v>278.57</v>
      </c>
      <c r="G87" s="161">
        <v>386.95</v>
      </c>
      <c r="H87" s="161">
        <v>27.04</v>
      </c>
    </row>
    <row r="88" spans="1:8">
      <c r="A88" s="157" t="s">
        <v>1419</v>
      </c>
      <c r="B88" s="157" t="s">
        <v>1420</v>
      </c>
      <c r="C88" s="161">
        <v>22782.75</v>
      </c>
      <c r="D88" s="161">
        <v>401.97</v>
      </c>
      <c r="E88" s="161">
        <v>36070.57</v>
      </c>
      <c r="F88" s="161">
        <v>919.54</v>
      </c>
      <c r="G88" s="161">
        <v>25436.14</v>
      </c>
      <c r="H88" s="161">
        <v>680.83</v>
      </c>
    </row>
    <row r="89" spans="1:8">
      <c r="A89" s="157" t="s">
        <v>1421</v>
      </c>
      <c r="B89" s="157" t="s">
        <v>1422</v>
      </c>
      <c r="C89" s="161">
        <v>5570.25</v>
      </c>
      <c r="D89" s="161">
        <v>16.68</v>
      </c>
      <c r="E89" s="161">
        <v>4115.6499999999996</v>
      </c>
      <c r="F89" s="161">
        <v>11.48</v>
      </c>
      <c r="G89" s="161">
        <v>5436.23</v>
      </c>
      <c r="H89" s="162">
        <v>42.4</v>
      </c>
    </row>
    <row r="90" spans="1:8">
      <c r="A90" s="157" t="s">
        <v>1423</v>
      </c>
      <c r="B90" s="157" t="s">
        <v>1424</v>
      </c>
      <c r="C90" s="160">
        <v>7849.36</v>
      </c>
      <c r="D90" s="160">
        <v>244.21</v>
      </c>
      <c r="E90" s="160">
        <v>13855.83</v>
      </c>
      <c r="F90" s="160">
        <v>79.55</v>
      </c>
      <c r="G90" s="160">
        <v>20626.62</v>
      </c>
      <c r="H90" s="163">
        <v>2842.6</v>
      </c>
    </row>
    <row r="91" spans="1:8">
      <c r="A91" s="157" t="s">
        <v>1425</v>
      </c>
      <c r="B91" s="157" t="s">
        <v>1426</v>
      </c>
      <c r="C91" s="161">
        <v>1431.53</v>
      </c>
      <c r="D91" s="161">
        <v>1135.3800000000001</v>
      </c>
      <c r="E91" s="161">
        <v>2034.04</v>
      </c>
      <c r="F91" s="161">
        <v>1747.28</v>
      </c>
      <c r="G91" s="161">
        <v>989.76</v>
      </c>
      <c r="H91" s="161">
        <v>2124.91</v>
      </c>
    </row>
    <row r="92" spans="1:8">
      <c r="A92" s="157" t="s">
        <v>1428</v>
      </c>
      <c r="B92" s="157" t="s">
        <v>1143</v>
      </c>
      <c r="C92" s="161">
        <v>43630.77</v>
      </c>
      <c r="D92" s="161">
        <v>86306.74</v>
      </c>
      <c r="E92" s="162">
        <v>39436.199999999997</v>
      </c>
      <c r="F92" s="161">
        <v>64143.41</v>
      </c>
      <c r="G92" s="161">
        <v>33150.379999999997</v>
      </c>
      <c r="H92" s="161">
        <v>57581.45</v>
      </c>
    </row>
    <row r="93" spans="1:8">
      <c r="A93" s="157" t="s">
        <v>1429</v>
      </c>
      <c r="B93" s="157" t="s">
        <v>1430</v>
      </c>
      <c r="C93" s="161">
        <v>798.18</v>
      </c>
      <c r="D93" s="161">
        <v>2091.1799999999998</v>
      </c>
      <c r="E93" s="161">
        <v>872.53</v>
      </c>
      <c r="F93" s="161">
        <v>1737.88</v>
      </c>
      <c r="G93" s="162">
        <v>1185.4000000000001</v>
      </c>
      <c r="H93" s="161">
        <v>1201.4100000000001</v>
      </c>
    </row>
    <row r="94" spans="1:8">
      <c r="A94" s="157" t="s">
        <v>1431</v>
      </c>
      <c r="B94" s="157" t="s">
        <v>1432</v>
      </c>
      <c r="C94" s="160">
        <v>441.56</v>
      </c>
      <c r="D94" s="160">
        <v>41.29</v>
      </c>
      <c r="E94" s="160">
        <v>320.57</v>
      </c>
      <c r="F94" s="160">
        <v>11.86</v>
      </c>
      <c r="G94" s="160">
        <v>303.26</v>
      </c>
      <c r="H94" s="160">
        <v>2.27</v>
      </c>
    </row>
    <row r="95" spans="1:8">
      <c r="A95" s="157" t="s">
        <v>1433</v>
      </c>
      <c r="B95" s="157" t="s">
        <v>1434</v>
      </c>
      <c r="C95" s="159" t="s">
        <v>1109</v>
      </c>
      <c r="D95" s="159" t="s">
        <v>1109</v>
      </c>
      <c r="E95" s="159" t="s">
        <v>1109</v>
      </c>
      <c r="F95" s="159" t="s">
        <v>1109</v>
      </c>
      <c r="G95" s="161">
        <v>681.13</v>
      </c>
      <c r="H95" s="161">
        <v>165.68</v>
      </c>
    </row>
    <row r="96" spans="1:8">
      <c r="A96" s="157" t="s">
        <v>1435</v>
      </c>
      <c r="B96" s="157" t="s">
        <v>1436</v>
      </c>
      <c r="C96" s="160">
        <v>11470.48</v>
      </c>
      <c r="D96" s="160">
        <v>5093.28</v>
      </c>
      <c r="E96" s="160">
        <v>13781.01</v>
      </c>
      <c r="F96" s="160">
        <v>5925.01</v>
      </c>
      <c r="G96" s="160">
        <v>10635.43</v>
      </c>
      <c r="H96" s="160">
        <v>6260.86</v>
      </c>
    </row>
    <row r="97" spans="1:8">
      <c r="A97" s="157" t="s">
        <v>1437</v>
      </c>
      <c r="B97" s="157" t="s">
        <v>1427</v>
      </c>
      <c r="C97" s="161">
        <v>18818.73</v>
      </c>
      <c r="D97" s="161">
        <v>348.13</v>
      </c>
      <c r="E97" s="162">
        <v>15509.4</v>
      </c>
      <c r="F97" s="161">
        <v>3555.21</v>
      </c>
      <c r="G97" s="161">
        <v>12016.09</v>
      </c>
      <c r="H97" s="161">
        <v>1854.02</v>
      </c>
    </row>
    <row r="98" spans="1:8">
      <c r="A98" s="157" t="s">
        <v>1438</v>
      </c>
      <c r="B98" s="157" t="s">
        <v>1439</v>
      </c>
      <c r="C98" s="160">
        <v>8243.3700000000008</v>
      </c>
      <c r="D98" s="160">
        <v>9335.4500000000007</v>
      </c>
      <c r="E98" s="160">
        <v>2720.23</v>
      </c>
      <c r="F98" s="160">
        <v>4096.6400000000003</v>
      </c>
      <c r="G98" s="160">
        <v>5094.92</v>
      </c>
      <c r="H98" s="160">
        <v>6680.05</v>
      </c>
    </row>
    <row r="99" spans="1:8">
      <c r="A99" s="157" t="s">
        <v>1440</v>
      </c>
      <c r="B99" s="157" t="s">
        <v>1441</v>
      </c>
      <c r="C99" s="161">
        <v>1658.69</v>
      </c>
      <c r="D99" s="161">
        <v>3240.83</v>
      </c>
      <c r="E99" s="161">
        <v>2496.48</v>
      </c>
      <c r="F99" s="161">
        <v>266.48</v>
      </c>
      <c r="G99" s="161">
        <v>6811.36</v>
      </c>
      <c r="H99" s="161">
        <v>177.36</v>
      </c>
    </row>
    <row r="100" spans="1:8">
      <c r="A100" s="157" t="s">
        <v>1442</v>
      </c>
      <c r="B100" s="157" t="s">
        <v>1443</v>
      </c>
      <c r="C100" s="160">
        <v>31625.63</v>
      </c>
      <c r="D100" s="160">
        <v>4846.22</v>
      </c>
      <c r="E100" s="163">
        <v>19345.400000000001</v>
      </c>
      <c r="F100" s="163">
        <v>2185.4</v>
      </c>
      <c r="G100" s="160">
        <v>17758.240000000002</v>
      </c>
      <c r="H100" s="160">
        <v>2080.1799999999998</v>
      </c>
    </row>
    <row r="101" spans="1:8">
      <c r="A101" s="157" t="s">
        <v>1444</v>
      </c>
      <c r="B101" s="157" t="s">
        <v>1445</v>
      </c>
      <c r="C101" s="161">
        <v>18141.45</v>
      </c>
      <c r="D101" s="161">
        <v>11318.54</v>
      </c>
      <c r="E101" s="161">
        <v>42886.04</v>
      </c>
      <c r="F101" s="161">
        <v>12617.02</v>
      </c>
      <c r="G101" s="161">
        <v>11508.61</v>
      </c>
      <c r="H101" s="161">
        <v>6401.64</v>
      </c>
    </row>
    <row r="102" spans="1:8">
      <c r="A102" s="157" t="s">
        <v>1446</v>
      </c>
      <c r="B102" s="157" t="s">
        <v>1447</v>
      </c>
      <c r="C102" s="160">
        <v>82701.11</v>
      </c>
      <c r="D102" s="160">
        <v>33619.24</v>
      </c>
      <c r="E102" s="160">
        <v>97337.94</v>
      </c>
      <c r="F102" s="163">
        <v>34597.1</v>
      </c>
      <c r="G102" s="160">
        <v>104434.75</v>
      </c>
      <c r="H102" s="160">
        <v>34273.56</v>
      </c>
    </row>
    <row r="103" spans="1:8">
      <c r="A103" s="157" t="s">
        <v>1448</v>
      </c>
      <c r="B103" s="157" t="s">
        <v>1449</v>
      </c>
      <c r="C103" s="161">
        <v>44358.91</v>
      </c>
      <c r="D103" s="161">
        <v>2978.39</v>
      </c>
      <c r="E103" s="161">
        <v>79283.839999999997</v>
      </c>
      <c r="F103" s="161">
        <v>1651.05</v>
      </c>
      <c r="G103" s="161">
        <v>95068.11</v>
      </c>
      <c r="H103" s="161">
        <v>12079.37</v>
      </c>
    </row>
    <row r="104" spans="1:8">
      <c r="A104" s="157" t="s">
        <v>1450</v>
      </c>
      <c r="B104" s="157" t="s">
        <v>1451</v>
      </c>
      <c r="C104" s="163">
        <v>197736.7</v>
      </c>
      <c r="D104" s="160">
        <v>25172.58</v>
      </c>
      <c r="E104" s="160">
        <v>497709.68</v>
      </c>
      <c r="F104" s="160">
        <v>19003.32</v>
      </c>
      <c r="G104" s="160">
        <v>623254.74</v>
      </c>
      <c r="H104" s="160">
        <v>41278.32</v>
      </c>
    </row>
    <row r="105" spans="1:8">
      <c r="A105" s="157" t="s">
        <v>1452</v>
      </c>
      <c r="B105" s="157" t="s">
        <v>1453</v>
      </c>
      <c r="C105" s="161">
        <v>6028.14</v>
      </c>
      <c r="D105" s="161">
        <v>8185.46</v>
      </c>
      <c r="E105" s="161">
        <v>46580.71</v>
      </c>
      <c r="F105" s="161">
        <v>13413.16</v>
      </c>
      <c r="G105" s="161">
        <v>44259.53</v>
      </c>
      <c r="H105" s="161">
        <v>8206.43</v>
      </c>
    </row>
    <row r="106" spans="1:8">
      <c r="A106" s="157" t="s">
        <v>1454</v>
      </c>
      <c r="B106" s="157" t="s">
        <v>1455</v>
      </c>
      <c r="C106" s="160">
        <v>41131.49</v>
      </c>
      <c r="D106" s="163">
        <v>3257.7</v>
      </c>
      <c r="E106" s="160">
        <v>40807.410000000003</v>
      </c>
      <c r="F106" s="160">
        <v>1211.25</v>
      </c>
      <c r="G106" s="160">
        <v>59955.17</v>
      </c>
      <c r="H106" s="160">
        <v>5290.25</v>
      </c>
    </row>
    <row r="107" spans="1:8">
      <c r="A107" s="157" t="s">
        <v>1456</v>
      </c>
      <c r="B107" s="157" t="s">
        <v>1457</v>
      </c>
      <c r="C107" s="161">
        <v>14339.35</v>
      </c>
      <c r="D107" s="162">
        <v>10.4</v>
      </c>
      <c r="E107" s="161">
        <v>15918.55</v>
      </c>
      <c r="F107" s="161">
        <v>218.69</v>
      </c>
      <c r="G107" s="162">
        <v>17973.099999999999</v>
      </c>
      <c r="H107" s="161">
        <v>430.76</v>
      </c>
    </row>
    <row r="108" spans="1:8">
      <c r="A108" s="157" t="s">
        <v>1458</v>
      </c>
      <c r="B108" s="157" t="s">
        <v>1459</v>
      </c>
      <c r="C108" s="160">
        <v>796.72</v>
      </c>
      <c r="D108" s="158" t="s">
        <v>1109</v>
      </c>
      <c r="E108" s="160">
        <v>490.05</v>
      </c>
      <c r="F108" s="163">
        <v>0.4</v>
      </c>
      <c r="G108" s="160">
        <v>2240.54</v>
      </c>
      <c r="H108" s="163">
        <v>1.5</v>
      </c>
    </row>
    <row r="109" spans="1:8">
      <c r="A109" s="157" t="s">
        <v>1460</v>
      </c>
      <c r="B109" s="157" t="s">
        <v>1461</v>
      </c>
      <c r="C109" s="160">
        <v>11387.75</v>
      </c>
      <c r="D109" s="160">
        <v>878.07</v>
      </c>
      <c r="E109" s="160">
        <v>4996.8500000000004</v>
      </c>
      <c r="F109" s="160">
        <v>2381.62</v>
      </c>
      <c r="G109" s="160">
        <v>6930.05</v>
      </c>
      <c r="H109" s="160">
        <v>3574.34</v>
      </c>
    </row>
    <row r="110" spans="1:8">
      <c r="A110" s="157" t="s">
        <v>1462</v>
      </c>
      <c r="B110" s="157" t="s">
        <v>1463</v>
      </c>
      <c r="C110" s="162">
        <v>20543.099999999999</v>
      </c>
      <c r="D110" s="162">
        <v>18772.900000000001</v>
      </c>
      <c r="E110" s="161">
        <v>25466.34</v>
      </c>
      <c r="F110" s="161">
        <v>24871.63</v>
      </c>
      <c r="G110" s="161">
        <v>12490.66</v>
      </c>
      <c r="H110" s="161">
        <v>23112.23</v>
      </c>
    </row>
    <row r="111" spans="1:8">
      <c r="A111" s="157" t="s">
        <v>1464</v>
      </c>
      <c r="B111" s="157" t="s">
        <v>1465</v>
      </c>
      <c r="C111" s="160">
        <v>91126.05</v>
      </c>
      <c r="D111" s="160">
        <v>15226.85</v>
      </c>
      <c r="E111" s="163">
        <v>84029</v>
      </c>
      <c r="F111" s="160">
        <v>17177.48</v>
      </c>
      <c r="G111" s="160">
        <v>73758.11</v>
      </c>
      <c r="H111" s="160">
        <v>20051.71</v>
      </c>
    </row>
    <row r="112" spans="1:8">
      <c r="A112" s="157" t="s">
        <v>1466</v>
      </c>
      <c r="B112" s="157" t="s">
        <v>1467</v>
      </c>
      <c r="C112" s="161">
        <v>7727.46</v>
      </c>
      <c r="D112" s="161">
        <v>50.72</v>
      </c>
      <c r="E112" s="161">
        <v>19746.419999999998</v>
      </c>
      <c r="F112" s="161">
        <v>310.49</v>
      </c>
      <c r="G112" s="161">
        <v>17696.77</v>
      </c>
      <c r="H112" s="161">
        <v>1594.71</v>
      </c>
    </row>
    <row r="113" spans="1:8">
      <c r="A113" s="157" t="s">
        <v>1468</v>
      </c>
      <c r="B113" s="157" t="s">
        <v>1469</v>
      </c>
      <c r="C113" s="160">
        <v>31773.24</v>
      </c>
      <c r="D113" s="160">
        <v>13877.97</v>
      </c>
      <c r="E113" s="160">
        <v>34625.25</v>
      </c>
      <c r="F113" s="160">
        <v>20244.669999999998</v>
      </c>
      <c r="G113" s="160">
        <v>25904.99</v>
      </c>
      <c r="H113" s="160">
        <v>5663.63</v>
      </c>
    </row>
    <row r="114" spans="1:8">
      <c r="A114" s="157" t="s">
        <v>1470</v>
      </c>
      <c r="B114" s="157" t="s">
        <v>1471</v>
      </c>
      <c r="C114" s="160">
        <v>1264.82</v>
      </c>
      <c r="D114" s="160">
        <v>12.27</v>
      </c>
      <c r="E114" s="160">
        <v>439.36</v>
      </c>
      <c r="F114" s="160">
        <v>8.82</v>
      </c>
      <c r="G114" s="160">
        <v>5101.55</v>
      </c>
      <c r="H114" s="160">
        <v>3.63</v>
      </c>
    </row>
    <row r="115" spans="1:8">
      <c r="A115" s="157" t="s">
        <v>1472</v>
      </c>
      <c r="B115" s="157" t="s">
        <v>1473</v>
      </c>
      <c r="C115" s="161">
        <v>7564.41</v>
      </c>
      <c r="D115" s="161">
        <v>858.53</v>
      </c>
      <c r="E115" s="161">
        <v>15826.08</v>
      </c>
      <c r="F115" s="161">
        <v>445.56</v>
      </c>
      <c r="G115" s="161">
        <v>9695.52</v>
      </c>
      <c r="H115" s="161">
        <v>1022.65</v>
      </c>
    </row>
    <row r="116" spans="1:8">
      <c r="A116" s="157" t="s">
        <v>1474</v>
      </c>
      <c r="B116" s="157" t="s">
        <v>1475</v>
      </c>
      <c r="C116" s="161">
        <v>498.59</v>
      </c>
      <c r="D116" s="161">
        <v>10.119999999999999</v>
      </c>
      <c r="E116" s="161">
        <v>157.41999999999999</v>
      </c>
      <c r="F116" s="161">
        <v>240.84</v>
      </c>
      <c r="G116" s="161">
        <v>179.41</v>
      </c>
      <c r="H116" s="161">
        <v>100.67</v>
      </c>
    </row>
    <row r="117" spans="1:8">
      <c r="A117" s="157" t="s">
        <v>1476</v>
      </c>
      <c r="B117" s="157" t="s">
        <v>1477</v>
      </c>
      <c r="C117" s="163">
        <v>106976.3</v>
      </c>
      <c r="D117" s="160">
        <v>2229.2600000000002</v>
      </c>
      <c r="E117" s="160">
        <v>123518.54</v>
      </c>
      <c r="F117" s="160">
        <v>1989.63</v>
      </c>
      <c r="G117" s="160">
        <v>176955.34</v>
      </c>
      <c r="H117" s="163">
        <v>5866.8</v>
      </c>
    </row>
    <row r="118" spans="1:8">
      <c r="A118" s="157" t="s">
        <v>1478</v>
      </c>
      <c r="B118" s="157" t="s">
        <v>1479</v>
      </c>
      <c r="C118" s="161">
        <v>1413.21</v>
      </c>
      <c r="D118" s="161">
        <v>16.16</v>
      </c>
      <c r="E118" s="161">
        <v>731.93</v>
      </c>
      <c r="F118" s="161">
        <v>22.48</v>
      </c>
      <c r="G118" s="161">
        <v>771.55</v>
      </c>
      <c r="H118" s="161">
        <v>32.229999999999997</v>
      </c>
    </row>
    <row r="119" spans="1:8">
      <c r="A119" s="157" t="s">
        <v>1480</v>
      </c>
      <c r="B119" s="157" t="s">
        <v>1481</v>
      </c>
      <c r="C119" s="160">
        <v>8969.25</v>
      </c>
      <c r="D119" s="160">
        <v>937.09</v>
      </c>
      <c r="E119" s="160">
        <v>7721.62</v>
      </c>
      <c r="F119" s="160">
        <v>480.18</v>
      </c>
      <c r="G119" s="160">
        <v>11755.62</v>
      </c>
      <c r="H119" s="160">
        <v>601.54</v>
      </c>
    </row>
    <row r="120" spans="1:8">
      <c r="A120" s="157" t="s">
        <v>1482</v>
      </c>
      <c r="B120" s="157" t="s">
        <v>1483</v>
      </c>
      <c r="C120" s="161">
        <v>6417.29</v>
      </c>
      <c r="D120" s="161">
        <v>841.22</v>
      </c>
      <c r="E120" s="161">
        <v>2924.82</v>
      </c>
      <c r="F120" s="161">
        <v>34.81</v>
      </c>
      <c r="G120" s="161">
        <v>3195.75</v>
      </c>
      <c r="H120" s="162">
        <v>668.2</v>
      </c>
    </row>
    <row r="121" spans="1:8">
      <c r="A121" s="157" t="s">
        <v>1484</v>
      </c>
      <c r="B121" s="157" t="s">
        <v>1485</v>
      </c>
      <c r="C121" s="160">
        <v>342068.99</v>
      </c>
      <c r="D121" s="163">
        <v>17488.900000000001</v>
      </c>
      <c r="E121" s="160">
        <v>426962.07</v>
      </c>
      <c r="F121" s="160">
        <v>20851.07</v>
      </c>
      <c r="G121" s="160">
        <v>420462.44</v>
      </c>
      <c r="H121" s="160">
        <v>25613.96</v>
      </c>
    </row>
    <row r="122" spans="1:8">
      <c r="A122" s="157" t="s">
        <v>1486</v>
      </c>
      <c r="B122" s="157" t="s">
        <v>1487</v>
      </c>
      <c r="C122" s="162">
        <v>6189.5</v>
      </c>
      <c r="D122" s="161">
        <v>25804.09</v>
      </c>
      <c r="E122" s="161">
        <v>4033.39</v>
      </c>
      <c r="F122" s="161">
        <v>36306.33</v>
      </c>
      <c r="G122" s="161">
        <v>4387.3100000000004</v>
      </c>
      <c r="H122" s="161">
        <v>38933.94</v>
      </c>
    </row>
    <row r="123" spans="1:8">
      <c r="A123" s="157" t="s">
        <v>1488</v>
      </c>
      <c r="B123" s="157" t="s">
        <v>1489</v>
      </c>
      <c r="C123" s="160">
        <v>198875.88</v>
      </c>
      <c r="D123" s="160">
        <v>5479.01</v>
      </c>
      <c r="E123" s="160">
        <v>232899.17</v>
      </c>
      <c r="F123" s="163">
        <v>5874.9</v>
      </c>
      <c r="G123" s="160">
        <v>231590.52</v>
      </c>
      <c r="H123" s="160">
        <v>5378.68</v>
      </c>
    </row>
    <row r="124" spans="1:8">
      <c r="A124" s="157" t="s">
        <v>1490</v>
      </c>
      <c r="B124" s="157" t="s">
        <v>1491</v>
      </c>
      <c r="C124" s="161">
        <v>3515.33</v>
      </c>
      <c r="D124" s="161">
        <v>249348.45</v>
      </c>
      <c r="E124" s="161">
        <v>2088.9299999999998</v>
      </c>
      <c r="F124" s="161">
        <v>253964.59</v>
      </c>
      <c r="G124" s="161">
        <v>1598.53</v>
      </c>
      <c r="H124" s="161">
        <v>243161.98</v>
      </c>
    </row>
    <row r="125" spans="1:8">
      <c r="A125" s="157" t="s">
        <v>1492</v>
      </c>
      <c r="B125" s="157" t="s">
        <v>1493</v>
      </c>
      <c r="C125" s="160">
        <v>97391.84</v>
      </c>
      <c r="D125" s="160">
        <v>32233.37</v>
      </c>
      <c r="E125" s="160">
        <v>119725.98</v>
      </c>
      <c r="F125" s="160">
        <v>32578.46</v>
      </c>
      <c r="G125" s="160">
        <v>91730.54</v>
      </c>
      <c r="H125" s="160">
        <v>30063.78</v>
      </c>
    </row>
    <row r="126" spans="1:8">
      <c r="A126" s="157" t="s">
        <v>1494</v>
      </c>
      <c r="B126" s="157" t="s">
        <v>1495</v>
      </c>
      <c r="C126" s="160">
        <v>92641.24</v>
      </c>
      <c r="D126" s="160">
        <v>30048.04</v>
      </c>
      <c r="E126" s="160">
        <v>61421.03</v>
      </c>
      <c r="F126" s="160">
        <v>18802.95</v>
      </c>
      <c r="G126" s="160">
        <v>44841.08</v>
      </c>
      <c r="H126" s="160">
        <v>30966.11</v>
      </c>
    </row>
    <row r="127" spans="1:8">
      <c r="A127" s="157" t="s">
        <v>1496</v>
      </c>
      <c r="B127" s="157" t="s">
        <v>1497</v>
      </c>
      <c r="C127" s="161">
        <v>22765.63</v>
      </c>
      <c r="D127" s="161">
        <v>10378.629999999999</v>
      </c>
      <c r="E127" s="161">
        <v>27606.11</v>
      </c>
      <c r="F127" s="161">
        <v>6457.38</v>
      </c>
      <c r="G127" s="161">
        <v>17199.490000000002</v>
      </c>
      <c r="H127" s="161">
        <v>10256.65</v>
      </c>
    </row>
    <row r="128" spans="1:8">
      <c r="A128" s="157" t="s">
        <v>1498</v>
      </c>
      <c r="B128" s="157" t="s">
        <v>1499</v>
      </c>
      <c r="C128" s="162">
        <v>58666.7</v>
      </c>
      <c r="D128" s="161">
        <v>1743.24</v>
      </c>
      <c r="E128" s="161">
        <v>70043.09</v>
      </c>
      <c r="F128" s="161">
        <v>5629.87</v>
      </c>
      <c r="G128" s="161">
        <v>63531.08</v>
      </c>
      <c r="H128" s="161">
        <v>1804.03</v>
      </c>
    </row>
    <row r="129" spans="1:8">
      <c r="A129" s="157" t="s">
        <v>1500</v>
      </c>
      <c r="B129" s="157" t="s">
        <v>1501</v>
      </c>
      <c r="C129" s="160">
        <v>13907.32</v>
      </c>
      <c r="D129" s="160">
        <v>1404.45</v>
      </c>
      <c r="E129" s="160">
        <v>12886.88</v>
      </c>
      <c r="F129" s="160">
        <v>3431.25</v>
      </c>
      <c r="G129" s="160">
        <v>12526.56</v>
      </c>
      <c r="H129" s="160">
        <v>2311.89</v>
      </c>
    </row>
    <row r="130" spans="1:8">
      <c r="A130" s="157" t="s">
        <v>1502</v>
      </c>
      <c r="B130" s="157" t="s">
        <v>1503</v>
      </c>
      <c r="C130" s="160">
        <v>211.87</v>
      </c>
      <c r="D130" s="160">
        <v>1.03</v>
      </c>
      <c r="E130" s="163">
        <v>226.6</v>
      </c>
      <c r="F130" s="160">
        <v>2.95</v>
      </c>
      <c r="G130" s="160">
        <v>330.49</v>
      </c>
      <c r="H130" s="160">
        <v>25.26</v>
      </c>
    </row>
    <row r="131" spans="1:8">
      <c r="A131" s="157" t="s">
        <v>1504</v>
      </c>
      <c r="B131" s="157" t="s">
        <v>1505</v>
      </c>
      <c r="C131" s="161">
        <v>1731.65</v>
      </c>
      <c r="D131" s="161">
        <v>63.99</v>
      </c>
      <c r="E131" s="161">
        <v>3036.33</v>
      </c>
      <c r="F131" s="161">
        <v>113.31</v>
      </c>
      <c r="G131" s="161">
        <v>7819.03</v>
      </c>
      <c r="H131" s="162">
        <v>6910.1</v>
      </c>
    </row>
    <row r="132" spans="1:8">
      <c r="A132" s="157" t="s">
        <v>1506</v>
      </c>
      <c r="B132" s="157" t="s">
        <v>1507</v>
      </c>
      <c r="C132" s="160">
        <v>2736.78</v>
      </c>
      <c r="D132" s="160">
        <v>148.66999999999999</v>
      </c>
      <c r="E132" s="160">
        <v>4018.98</v>
      </c>
      <c r="F132" s="160">
        <v>39.270000000000003</v>
      </c>
      <c r="G132" s="160">
        <v>3991.18</v>
      </c>
      <c r="H132" s="160">
        <v>443.49</v>
      </c>
    </row>
    <row r="133" spans="1:8">
      <c r="A133" s="157" t="s">
        <v>1508</v>
      </c>
      <c r="B133" s="157" t="s">
        <v>1509</v>
      </c>
      <c r="C133" s="161">
        <v>21.27</v>
      </c>
      <c r="D133" s="159" t="s">
        <v>1109</v>
      </c>
      <c r="E133" s="161">
        <v>188.02</v>
      </c>
      <c r="F133" s="161">
        <v>19.010000000000002</v>
      </c>
      <c r="G133" s="161">
        <v>574.05999999999995</v>
      </c>
      <c r="H133" s="162">
        <v>318.5</v>
      </c>
    </row>
    <row r="134" spans="1:8">
      <c r="A134" s="157" t="s">
        <v>1510</v>
      </c>
      <c r="B134" s="157" t="s">
        <v>1511</v>
      </c>
      <c r="C134" s="160">
        <v>13701.41</v>
      </c>
      <c r="D134" s="160">
        <v>1406.66</v>
      </c>
      <c r="E134" s="160">
        <v>16211.51</v>
      </c>
      <c r="F134" s="160">
        <v>763.87</v>
      </c>
      <c r="G134" s="158" t="s">
        <v>1109</v>
      </c>
      <c r="H134" s="158" t="s">
        <v>1109</v>
      </c>
    </row>
    <row r="135" spans="1:8">
      <c r="A135" s="157" t="s">
        <v>1512</v>
      </c>
      <c r="B135" s="157" t="s">
        <v>1513</v>
      </c>
      <c r="C135" s="161">
        <v>9144.7900000000009</v>
      </c>
      <c r="D135" s="161">
        <v>205.93</v>
      </c>
      <c r="E135" s="161">
        <v>9515.69</v>
      </c>
      <c r="F135" s="161">
        <v>1089.92</v>
      </c>
      <c r="G135" s="159" t="s">
        <v>1109</v>
      </c>
      <c r="H135" s="159" t="s">
        <v>1109</v>
      </c>
    </row>
    <row r="136" spans="1:8">
      <c r="A136" s="157" t="s">
        <v>1514</v>
      </c>
      <c r="B136" s="157" t="s">
        <v>1515</v>
      </c>
      <c r="C136" s="160">
        <v>14312.97</v>
      </c>
      <c r="D136" s="163">
        <v>3460.3</v>
      </c>
      <c r="E136" s="160">
        <v>9940.75</v>
      </c>
      <c r="F136" s="160">
        <v>1961.86</v>
      </c>
      <c r="G136" s="158" t="s">
        <v>1109</v>
      </c>
      <c r="H136" s="158" t="s">
        <v>1109</v>
      </c>
    </row>
    <row r="137" spans="1:8">
      <c r="A137" s="157" t="s">
        <v>1516</v>
      </c>
      <c r="B137" s="157" t="s">
        <v>1517</v>
      </c>
      <c r="C137" s="158" t="s">
        <v>1109</v>
      </c>
      <c r="D137" s="158" t="s">
        <v>1109</v>
      </c>
      <c r="E137" s="158" t="s">
        <v>1109</v>
      </c>
      <c r="F137" s="158" t="s">
        <v>1109</v>
      </c>
      <c r="G137" s="160">
        <v>1034.3499999999999</v>
      </c>
      <c r="H137" s="160">
        <v>62.51</v>
      </c>
    </row>
    <row r="138" spans="1:8">
      <c r="A138" s="157" t="s">
        <v>1518</v>
      </c>
      <c r="B138" s="157" t="s">
        <v>1519</v>
      </c>
      <c r="C138" s="159" t="s">
        <v>1109</v>
      </c>
      <c r="D138" s="159" t="s">
        <v>1109</v>
      </c>
      <c r="E138" s="159" t="s">
        <v>1109</v>
      </c>
      <c r="F138" s="159" t="s">
        <v>1109</v>
      </c>
      <c r="G138" s="161">
        <v>11249.43</v>
      </c>
      <c r="H138" s="161">
        <v>506.07</v>
      </c>
    </row>
    <row r="139" spans="1:8">
      <c r="A139" s="157" t="s">
        <v>1520</v>
      </c>
      <c r="B139" s="157" t="s">
        <v>1521</v>
      </c>
      <c r="C139" s="158" t="s">
        <v>1109</v>
      </c>
      <c r="D139" s="158" t="s">
        <v>1109</v>
      </c>
      <c r="E139" s="158" t="s">
        <v>1109</v>
      </c>
      <c r="F139" s="158" t="s">
        <v>1109</v>
      </c>
      <c r="G139" s="160">
        <v>19819.46</v>
      </c>
      <c r="H139" s="160">
        <v>1820.37</v>
      </c>
    </row>
    <row r="140" spans="1:8">
      <c r="A140" s="157" t="s">
        <v>1522</v>
      </c>
      <c r="B140" s="157" t="s">
        <v>1523</v>
      </c>
      <c r="C140" s="159" t="s">
        <v>1109</v>
      </c>
      <c r="D140" s="159" t="s">
        <v>1109</v>
      </c>
      <c r="E140" s="159" t="s">
        <v>1109</v>
      </c>
      <c r="F140" s="159" t="s">
        <v>1109</v>
      </c>
      <c r="G140" s="161">
        <v>3548.51</v>
      </c>
      <c r="H140" s="161">
        <v>1276.01</v>
      </c>
    </row>
    <row r="141" spans="1:8">
      <c r="A141" s="157" t="s">
        <v>1525</v>
      </c>
      <c r="B141" s="157" t="s">
        <v>1524</v>
      </c>
      <c r="C141" s="160">
        <v>191387.51</v>
      </c>
      <c r="D141" s="160">
        <v>3198.45</v>
      </c>
      <c r="E141" s="160">
        <v>264260.71999999997</v>
      </c>
      <c r="F141" s="160">
        <v>17200.759999999998</v>
      </c>
      <c r="G141" s="160">
        <v>308509.87</v>
      </c>
      <c r="H141" s="160">
        <v>17168.46</v>
      </c>
    </row>
    <row r="142" spans="1:8">
      <c r="A142" s="157" t="s">
        <v>1526</v>
      </c>
      <c r="B142" s="157" t="s">
        <v>1527</v>
      </c>
      <c r="C142" s="161">
        <v>208.41</v>
      </c>
      <c r="D142" s="161">
        <v>1097.97</v>
      </c>
      <c r="E142" s="161">
        <v>168.18</v>
      </c>
      <c r="F142" s="161">
        <v>996.19</v>
      </c>
      <c r="G142" s="161">
        <v>415.55</v>
      </c>
      <c r="H142" s="161">
        <v>4122.29</v>
      </c>
    </row>
    <row r="143" spans="1:8">
      <c r="A143" s="157" t="s">
        <v>1528</v>
      </c>
      <c r="B143" s="157" t="s">
        <v>1529</v>
      </c>
      <c r="C143" s="160">
        <v>5799149.7699999996</v>
      </c>
      <c r="D143" s="160">
        <v>2866633.11</v>
      </c>
      <c r="E143" s="163">
        <v>6712683.9000000004</v>
      </c>
      <c r="F143" s="160">
        <v>2048086.32</v>
      </c>
      <c r="G143" s="160">
        <v>8111962.25</v>
      </c>
      <c r="H143" s="160">
        <v>2327721.9300000002</v>
      </c>
    </row>
    <row r="144" spans="1:8">
      <c r="A144" s="157" t="s">
        <v>1530</v>
      </c>
      <c r="B144" s="157" t="s">
        <v>1531</v>
      </c>
      <c r="C144" s="161">
        <v>8174.39</v>
      </c>
      <c r="D144" s="161">
        <v>1077.45</v>
      </c>
      <c r="E144" s="161">
        <v>12115.57</v>
      </c>
      <c r="F144" s="161">
        <v>1130.26</v>
      </c>
      <c r="G144" s="161">
        <v>24830.59</v>
      </c>
      <c r="H144" s="161">
        <v>1199.31</v>
      </c>
    </row>
    <row r="145" spans="1:8">
      <c r="A145" s="157" t="s">
        <v>1532</v>
      </c>
      <c r="B145" s="157" t="s">
        <v>716</v>
      </c>
      <c r="C145" s="160">
        <v>326589.19</v>
      </c>
      <c r="D145" s="160">
        <v>124186.55</v>
      </c>
      <c r="E145" s="160">
        <v>429162.62</v>
      </c>
      <c r="F145" s="160">
        <v>158787.57999999999</v>
      </c>
      <c r="G145" s="160">
        <v>471153.21</v>
      </c>
      <c r="H145" s="160">
        <v>150546.43</v>
      </c>
    </row>
    <row r="146" spans="1:8">
      <c r="A146" s="157" t="s">
        <v>1533</v>
      </c>
      <c r="B146" s="157" t="s">
        <v>1534</v>
      </c>
      <c r="C146" s="161">
        <v>76951.839999999997</v>
      </c>
      <c r="D146" s="161">
        <v>10919.77</v>
      </c>
      <c r="E146" s="161">
        <v>80530.850000000006</v>
      </c>
      <c r="F146" s="161">
        <v>7423.31</v>
      </c>
      <c r="G146" s="161">
        <v>65548.67</v>
      </c>
      <c r="H146" s="161">
        <v>6678.57</v>
      </c>
    </row>
    <row r="147" spans="1:8">
      <c r="A147" s="157" t="s">
        <v>1535</v>
      </c>
      <c r="B147" s="157" t="s">
        <v>634</v>
      </c>
      <c r="C147" s="160">
        <v>93534.54</v>
      </c>
      <c r="D147" s="160">
        <v>10605.49</v>
      </c>
      <c r="E147" s="160">
        <v>95174.96</v>
      </c>
      <c r="F147" s="160">
        <v>8825.34</v>
      </c>
      <c r="G147" s="163">
        <v>79232.600000000006</v>
      </c>
      <c r="H147" s="163">
        <v>7794.4</v>
      </c>
    </row>
    <row r="148" spans="1:8">
      <c r="A148" s="157" t="s">
        <v>1536</v>
      </c>
      <c r="B148" s="157" t="s">
        <v>720</v>
      </c>
      <c r="C148" s="161">
        <v>1137092.04</v>
      </c>
      <c r="D148" s="162">
        <v>99660.6</v>
      </c>
      <c r="E148" s="161">
        <v>1456658.94</v>
      </c>
      <c r="F148" s="161">
        <v>73458.97</v>
      </c>
      <c r="G148" s="162">
        <v>1427218.9</v>
      </c>
      <c r="H148" s="161">
        <v>169247.28</v>
      </c>
    </row>
    <row r="149" spans="1:8">
      <c r="A149" s="157" t="s">
        <v>1537</v>
      </c>
      <c r="B149" s="157" t="s">
        <v>722</v>
      </c>
      <c r="C149" s="163">
        <v>1166273.3999999999</v>
      </c>
      <c r="D149" s="160">
        <v>194742.86</v>
      </c>
      <c r="E149" s="160">
        <v>1651826.33</v>
      </c>
      <c r="F149" s="160">
        <v>282165.28999999998</v>
      </c>
      <c r="G149" s="160">
        <v>1924396.46</v>
      </c>
      <c r="H149" s="160">
        <v>375754.72</v>
      </c>
    </row>
    <row r="150" spans="1:8">
      <c r="A150" s="157" t="s">
        <v>1538</v>
      </c>
      <c r="B150" s="157" t="s">
        <v>724</v>
      </c>
      <c r="C150" s="161">
        <v>415408.96</v>
      </c>
      <c r="D150" s="161">
        <v>84813.64</v>
      </c>
      <c r="E150" s="161">
        <v>703571.69</v>
      </c>
      <c r="F150" s="161">
        <v>184344.09</v>
      </c>
      <c r="G150" s="161">
        <v>577192.62</v>
      </c>
      <c r="H150" s="161">
        <v>94088.77</v>
      </c>
    </row>
    <row r="151" spans="1:8">
      <c r="A151" s="157" t="s">
        <v>1539</v>
      </c>
      <c r="B151" s="157" t="s">
        <v>1540</v>
      </c>
      <c r="C151" s="161">
        <v>4204424.1399999997</v>
      </c>
      <c r="D151" s="161">
        <v>435689.29</v>
      </c>
      <c r="E151" s="159" t="s">
        <v>1109</v>
      </c>
      <c r="F151" s="159" t="s">
        <v>1109</v>
      </c>
      <c r="G151" s="159" t="s">
        <v>1109</v>
      </c>
      <c r="H151" s="159" t="s">
        <v>1109</v>
      </c>
    </row>
    <row r="152" spans="1:8">
      <c r="A152" s="157" t="s">
        <v>1541</v>
      </c>
      <c r="B152" s="157" t="s">
        <v>1542</v>
      </c>
      <c r="C152" s="158" t="s">
        <v>1109</v>
      </c>
      <c r="D152" s="158" t="s">
        <v>1109</v>
      </c>
      <c r="E152" s="160">
        <v>2413071.58</v>
      </c>
      <c r="F152" s="160">
        <v>274558.90999999997</v>
      </c>
      <c r="G152" s="160">
        <v>1922554.87</v>
      </c>
      <c r="H152" s="163">
        <v>258903.4</v>
      </c>
    </row>
    <row r="153" spans="1:8">
      <c r="A153" s="157" t="s">
        <v>1543</v>
      </c>
      <c r="B153" s="157" t="s">
        <v>1544</v>
      </c>
      <c r="C153" s="159" t="s">
        <v>1109</v>
      </c>
      <c r="D153" s="159" t="s">
        <v>1109</v>
      </c>
      <c r="E153" s="161">
        <v>150837.21</v>
      </c>
      <c r="F153" s="161">
        <v>4445.71</v>
      </c>
      <c r="G153" s="162">
        <v>139028.9</v>
      </c>
      <c r="H153" s="161">
        <v>11923.37</v>
      </c>
    </row>
    <row r="154" spans="1:8">
      <c r="A154" s="157" t="s">
        <v>1545</v>
      </c>
      <c r="B154" s="157" t="s">
        <v>1546</v>
      </c>
      <c r="C154" s="158" t="s">
        <v>1109</v>
      </c>
      <c r="D154" s="158" t="s">
        <v>1109</v>
      </c>
      <c r="E154" s="160">
        <v>1213120.3600000001</v>
      </c>
      <c r="F154" s="160">
        <v>42110.65</v>
      </c>
      <c r="G154" s="160">
        <v>1308620.57</v>
      </c>
      <c r="H154" s="160">
        <v>105125.08</v>
      </c>
    </row>
    <row r="155" spans="1:8">
      <c r="A155" s="157" t="s">
        <v>1547</v>
      </c>
      <c r="B155" s="157" t="s">
        <v>1548</v>
      </c>
      <c r="C155" s="160">
        <v>713937.78</v>
      </c>
      <c r="D155" s="160">
        <v>30236.84</v>
      </c>
      <c r="E155" s="160">
        <v>1189380.68</v>
      </c>
      <c r="F155" s="160">
        <v>68449.95</v>
      </c>
      <c r="G155" s="160">
        <v>908931.09</v>
      </c>
      <c r="H155" s="160">
        <v>49603.49</v>
      </c>
    </row>
    <row r="156" spans="1:8">
      <c r="A156" s="157" t="s">
        <v>1549</v>
      </c>
      <c r="B156" s="157" t="s">
        <v>1550</v>
      </c>
      <c r="C156" s="161">
        <v>2579412.41</v>
      </c>
      <c r="D156" s="161">
        <v>301364.84000000003</v>
      </c>
      <c r="E156" s="159" t="s">
        <v>1109</v>
      </c>
      <c r="F156" s="159" t="s">
        <v>1109</v>
      </c>
      <c r="G156" s="159" t="s">
        <v>1109</v>
      </c>
      <c r="H156" s="159" t="s">
        <v>1109</v>
      </c>
    </row>
    <row r="157" spans="1:8">
      <c r="A157" s="157" t="s">
        <v>1551</v>
      </c>
      <c r="B157" s="157" t="s">
        <v>1552</v>
      </c>
      <c r="C157" s="160">
        <v>11619.93</v>
      </c>
      <c r="D157" s="160">
        <v>6150.14</v>
      </c>
      <c r="E157" s="158" t="s">
        <v>1109</v>
      </c>
      <c r="F157" s="158" t="s">
        <v>1109</v>
      </c>
      <c r="G157" s="158" t="s">
        <v>1109</v>
      </c>
      <c r="H157" s="158" t="s">
        <v>1109</v>
      </c>
    </row>
    <row r="158" spans="1:8">
      <c r="A158" s="157" t="s">
        <v>1553</v>
      </c>
      <c r="B158" s="157" t="s">
        <v>1554</v>
      </c>
      <c r="C158" s="161">
        <v>183912.39</v>
      </c>
      <c r="D158" s="161">
        <v>23945.45</v>
      </c>
      <c r="E158" s="159" t="s">
        <v>1109</v>
      </c>
      <c r="F158" s="159" t="s">
        <v>1109</v>
      </c>
      <c r="G158" s="159" t="s">
        <v>1109</v>
      </c>
      <c r="H158" s="159" t="s">
        <v>1109</v>
      </c>
    </row>
    <row r="159" spans="1:8">
      <c r="A159" s="157" t="s">
        <v>1555</v>
      </c>
      <c r="B159" s="157" t="s">
        <v>1556</v>
      </c>
      <c r="C159" s="158" t="s">
        <v>1109</v>
      </c>
      <c r="D159" s="158" t="s">
        <v>1109</v>
      </c>
      <c r="E159" s="160">
        <v>20567.88</v>
      </c>
      <c r="F159" s="160">
        <v>15162.33</v>
      </c>
      <c r="G159" s="160">
        <v>43547.14</v>
      </c>
      <c r="H159" s="163">
        <v>6870.2</v>
      </c>
    </row>
    <row r="160" spans="1:8">
      <c r="A160" s="157" t="s">
        <v>1557</v>
      </c>
      <c r="B160" s="157" t="s">
        <v>1558</v>
      </c>
      <c r="C160" s="159" t="s">
        <v>1109</v>
      </c>
      <c r="D160" s="159" t="s">
        <v>1109</v>
      </c>
      <c r="E160" s="161">
        <v>1050436.77</v>
      </c>
      <c r="F160" s="161">
        <v>74733.009999999995</v>
      </c>
      <c r="G160" s="161">
        <v>1524488.83</v>
      </c>
      <c r="H160" s="161">
        <v>243839.61</v>
      </c>
    </row>
    <row r="161" spans="1:8">
      <c r="A161" s="157" t="s">
        <v>1559</v>
      </c>
      <c r="B161" s="157" t="s">
        <v>1560</v>
      </c>
      <c r="C161" s="158" t="s">
        <v>1109</v>
      </c>
      <c r="D161" s="158" t="s">
        <v>1109</v>
      </c>
      <c r="E161" s="160">
        <v>2201061.63</v>
      </c>
      <c r="F161" s="160">
        <v>256462.75</v>
      </c>
      <c r="G161" s="163">
        <v>1651584.1</v>
      </c>
      <c r="H161" s="160">
        <v>165475.75</v>
      </c>
    </row>
    <row r="162" spans="1:8">
      <c r="A162" s="157" t="s">
        <v>1561</v>
      </c>
      <c r="B162" s="157" t="s">
        <v>1562</v>
      </c>
      <c r="C162" s="159" t="s">
        <v>1109</v>
      </c>
      <c r="D162" s="159" t="s">
        <v>1109</v>
      </c>
      <c r="E162" s="161">
        <v>155020.32</v>
      </c>
      <c r="F162" s="161">
        <v>1452.78</v>
      </c>
      <c r="G162" s="161">
        <v>98826.19</v>
      </c>
      <c r="H162" s="161">
        <v>12104.84</v>
      </c>
    </row>
    <row r="163" spans="1:8">
      <c r="A163" s="157" t="s">
        <v>1563</v>
      </c>
      <c r="B163" s="157" t="s">
        <v>1564</v>
      </c>
      <c r="C163" s="160">
        <v>761650.45</v>
      </c>
      <c r="D163" s="160">
        <v>112179.61</v>
      </c>
      <c r="E163" s="160">
        <v>622869.47</v>
      </c>
      <c r="F163" s="160">
        <v>44878.11</v>
      </c>
      <c r="G163" s="160">
        <v>515919.97</v>
      </c>
      <c r="H163" s="163">
        <v>43203.5</v>
      </c>
    </row>
    <row r="164" spans="1:8">
      <c r="A164" s="157" t="s">
        <v>1565</v>
      </c>
      <c r="B164" s="157" t="s">
        <v>1566</v>
      </c>
      <c r="C164" s="161">
        <v>1323080.4099999999</v>
      </c>
      <c r="D164" s="161">
        <v>140200.51</v>
      </c>
      <c r="E164" s="161">
        <v>1403751.42</v>
      </c>
      <c r="F164" s="161">
        <v>152645.64000000001</v>
      </c>
      <c r="G164" s="161">
        <v>1297228.44</v>
      </c>
      <c r="H164" s="161">
        <v>157101.24</v>
      </c>
    </row>
    <row r="165" spans="1:8">
      <c r="A165" s="157" t="s">
        <v>1567</v>
      </c>
      <c r="B165" s="157" t="s">
        <v>1568</v>
      </c>
      <c r="C165" s="163">
        <v>162500</v>
      </c>
      <c r="D165" s="160">
        <v>7758.09</v>
      </c>
      <c r="E165" s="160">
        <v>228891.23</v>
      </c>
      <c r="F165" s="160">
        <v>7960.34</v>
      </c>
      <c r="G165" s="160">
        <v>295622.28000000003</v>
      </c>
      <c r="H165" s="160">
        <v>12973.62</v>
      </c>
    </row>
    <row r="166" spans="1:8">
      <c r="A166" s="157" t="s">
        <v>1569</v>
      </c>
      <c r="B166" s="157" t="s">
        <v>1570</v>
      </c>
      <c r="C166" s="161">
        <v>24340.49</v>
      </c>
      <c r="D166" s="162">
        <v>3244.5</v>
      </c>
      <c r="E166" s="161">
        <v>34495.29</v>
      </c>
      <c r="F166" s="161">
        <v>2349.9499999999998</v>
      </c>
      <c r="G166" s="161">
        <v>27339.67</v>
      </c>
      <c r="H166" s="161">
        <v>9447.81</v>
      </c>
    </row>
    <row r="167" spans="1:8">
      <c r="A167" s="157" t="s">
        <v>1571</v>
      </c>
      <c r="B167" s="157" t="s">
        <v>1572</v>
      </c>
      <c r="C167" s="160">
        <v>1365018.87</v>
      </c>
      <c r="D167" s="160">
        <v>166527.32999999999</v>
      </c>
      <c r="E167" s="160">
        <v>1044762.76</v>
      </c>
      <c r="F167" s="160">
        <v>95589.88</v>
      </c>
      <c r="G167" s="160">
        <v>1207187.31</v>
      </c>
      <c r="H167" s="160">
        <v>92165.03</v>
      </c>
    </row>
    <row r="168" spans="1:8">
      <c r="A168" s="157" t="s">
        <v>1573</v>
      </c>
      <c r="B168" s="157" t="s">
        <v>1574</v>
      </c>
      <c r="C168" s="161">
        <v>254402.94</v>
      </c>
      <c r="D168" s="161">
        <v>17950.669999999998</v>
      </c>
      <c r="E168" s="161">
        <v>279059.84000000003</v>
      </c>
      <c r="F168" s="161">
        <v>16911.830000000002</v>
      </c>
      <c r="G168" s="161">
        <v>252807.62</v>
      </c>
      <c r="H168" s="161">
        <v>15890.18</v>
      </c>
    </row>
    <row r="169" spans="1:8">
      <c r="A169" s="157" t="s">
        <v>1576</v>
      </c>
      <c r="B169" s="157" t="s">
        <v>1575</v>
      </c>
      <c r="C169" s="163">
        <v>1499861.5</v>
      </c>
      <c r="D169" s="160">
        <v>190763.48</v>
      </c>
      <c r="E169" s="160">
        <v>2272596.08</v>
      </c>
      <c r="F169" s="160">
        <v>408893.64</v>
      </c>
      <c r="G169" s="160">
        <v>2708739.58</v>
      </c>
      <c r="H169" s="163">
        <v>885633</v>
      </c>
    </row>
    <row r="170" spans="1:8">
      <c r="A170" s="157" t="s">
        <v>1577</v>
      </c>
      <c r="B170" s="157" t="s">
        <v>1578</v>
      </c>
      <c r="C170" s="161">
        <v>1750064.55</v>
      </c>
      <c r="D170" s="161">
        <v>483548.69</v>
      </c>
      <c r="E170" s="161">
        <v>1748931.32</v>
      </c>
      <c r="F170" s="161">
        <v>373266.19</v>
      </c>
      <c r="G170" s="161">
        <v>1400679.79</v>
      </c>
      <c r="H170" s="161">
        <v>345100.11</v>
      </c>
    </row>
    <row r="171" spans="1:8">
      <c r="A171" s="157" t="s">
        <v>1579</v>
      </c>
      <c r="B171" s="157" t="s">
        <v>1580</v>
      </c>
      <c r="C171" s="160">
        <v>21743.91</v>
      </c>
      <c r="D171" s="160">
        <v>1994.31</v>
      </c>
      <c r="E171" s="160">
        <v>29084.51</v>
      </c>
      <c r="F171" s="160">
        <v>3645.59</v>
      </c>
      <c r="G171" s="160">
        <v>30053.119999999999</v>
      </c>
      <c r="H171" s="160">
        <v>19676.12</v>
      </c>
    </row>
    <row r="172" spans="1:8">
      <c r="A172" s="157" t="s">
        <v>1581</v>
      </c>
      <c r="B172" s="157" t="s">
        <v>1582</v>
      </c>
      <c r="C172" s="161">
        <v>1877369.61</v>
      </c>
      <c r="D172" s="161">
        <v>6340948.04</v>
      </c>
      <c r="E172" s="161">
        <v>1616275.36</v>
      </c>
      <c r="F172" s="161">
        <v>3813535.72</v>
      </c>
      <c r="G172" s="161">
        <v>1444335.39</v>
      </c>
      <c r="H172" s="161">
        <v>3144233.66</v>
      </c>
    </row>
    <row r="173" spans="1:8">
      <c r="A173" s="157" t="s">
        <v>1584</v>
      </c>
      <c r="B173" s="157" t="s">
        <v>1585</v>
      </c>
      <c r="C173" s="160">
        <v>1113041.29</v>
      </c>
      <c r="D173" s="160">
        <v>246794.05</v>
      </c>
      <c r="E173" s="160">
        <v>1133125.83</v>
      </c>
      <c r="F173" s="160">
        <v>100767.02</v>
      </c>
      <c r="G173" s="160">
        <v>1023685.01</v>
      </c>
      <c r="H173" s="160">
        <v>99962.59</v>
      </c>
    </row>
    <row r="174" spans="1:8">
      <c r="A174" s="157" t="s">
        <v>1586</v>
      </c>
      <c r="B174" s="157" t="s">
        <v>1583</v>
      </c>
      <c r="C174" s="161">
        <v>6581.18</v>
      </c>
      <c r="D174" s="161">
        <v>36875.81</v>
      </c>
      <c r="E174" s="161">
        <v>11331.54</v>
      </c>
      <c r="F174" s="161">
        <v>3577.17</v>
      </c>
      <c r="G174" s="161">
        <v>6182.79</v>
      </c>
      <c r="H174" s="161">
        <v>4184.57</v>
      </c>
    </row>
    <row r="175" spans="1:8">
      <c r="A175" s="157" t="s">
        <v>1587</v>
      </c>
      <c r="B175" s="157" t="s">
        <v>1588</v>
      </c>
      <c r="C175" s="160">
        <v>204755.36</v>
      </c>
      <c r="D175" s="160">
        <v>531025.79</v>
      </c>
      <c r="E175" s="160">
        <v>171279.27</v>
      </c>
      <c r="F175" s="160">
        <v>217978.36</v>
      </c>
      <c r="G175" s="160">
        <v>118024.98</v>
      </c>
      <c r="H175" s="160">
        <v>276387.74</v>
      </c>
    </row>
    <row r="176" spans="1:8">
      <c r="A176" s="157" t="s">
        <v>1590</v>
      </c>
      <c r="B176" s="157" t="s">
        <v>1589</v>
      </c>
      <c r="C176" s="161">
        <v>2611.61</v>
      </c>
      <c r="D176" s="161">
        <v>1186.6600000000001</v>
      </c>
      <c r="E176" s="161">
        <v>7170.99</v>
      </c>
      <c r="F176" s="161">
        <v>809.61</v>
      </c>
      <c r="G176" s="161">
        <v>1902.95</v>
      </c>
      <c r="H176" s="161">
        <v>326.02</v>
      </c>
    </row>
    <row r="177" spans="1:8">
      <c r="A177" s="157" t="s">
        <v>1591</v>
      </c>
      <c r="B177" s="157" t="s">
        <v>1592</v>
      </c>
      <c r="C177" s="160">
        <v>78178.64</v>
      </c>
      <c r="D177" s="160">
        <v>45540.43</v>
      </c>
      <c r="E177" s="160">
        <v>104638.89</v>
      </c>
      <c r="F177" s="160">
        <v>28339.58</v>
      </c>
      <c r="G177" s="160">
        <v>86097.89</v>
      </c>
      <c r="H177" s="160">
        <v>25237.01</v>
      </c>
    </row>
    <row r="178" spans="1:8">
      <c r="A178" s="157" t="s">
        <v>1593</v>
      </c>
      <c r="B178" s="157" t="s">
        <v>1594</v>
      </c>
      <c r="C178" s="160">
        <v>876057.27</v>
      </c>
      <c r="D178" s="160">
        <v>275318.82</v>
      </c>
      <c r="E178" s="160">
        <v>746140.02</v>
      </c>
      <c r="F178" s="160">
        <v>166627.89000000001</v>
      </c>
      <c r="G178" s="158" t="s">
        <v>1109</v>
      </c>
      <c r="H178" s="158" t="s">
        <v>1109</v>
      </c>
    </row>
    <row r="179" spans="1:8">
      <c r="A179" s="157" t="s">
        <v>1595</v>
      </c>
      <c r="B179" s="157" t="s">
        <v>1596</v>
      </c>
      <c r="C179" s="159" t="s">
        <v>1109</v>
      </c>
      <c r="D179" s="159" t="s">
        <v>1109</v>
      </c>
      <c r="E179" s="159" t="s">
        <v>1109</v>
      </c>
      <c r="F179" s="159" t="s">
        <v>1109</v>
      </c>
      <c r="G179" s="161">
        <v>399492.79</v>
      </c>
      <c r="H179" s="161">
        <v>39787.550000000003</v>
      </c>
    </row>
    <row r="180" spans="1:8">
      <c r="A180" s="157" t="s">
        <v>1597</v>
      </c>
      <c r="B180" s="157" t="s">
        <v>1598</v>
      </c>
      <c r="C180" s="158" t="s">
        <v>1109</v>
      </c>
      <c r="D180" s="158" t="s">
        <v>1109</v>
      </c>
      <c r="E180" s="158" t="s">
        <v>1109</v>
      </c>
      <c r="F180" s="158" t="s">
        <v>1109</v>
      </c>
      <c r="G180" s="160">
        <v>467403.13</v>
      </c>
      <c r="H180" s="160">
        <v>165132.53</v>
      </c>
    </row>
    <row r="181" spans="1:8">
      <c r="A181" s="157" t="s">
        <v>1599</v>
      </c>
      <c r="B181" s="157" t="s">
        <v>1600</v>
      </c>
      <c r="C181" s="159" t="s">
        <v>1109</v>
      </c>
      <c r="D181" s="159" t="s">
        <v>1109</v>
      </c>
      <c r="E181" s="159" t="s">
        <v>1109</v>
      </c>
      <c r="F181" s="159" t="s">
        <v>1109</v>
      </c>
      <c r="G181" s="161">
        <v>474561.22</v>
      </c>
      <c r="H181" s="161">
        <v>154662.66</v>
      </c>
    </row>
    <row r="182" spans="1:8">
      <c r="A182" s="157" t="s">
        <v>1601</v>
      </c>
      <c r="B182" s="157" t="s">
        <v>1602</v>
      </c>
      <c r="C182" s="160">
        <v>785650.38</v>
      </c>
      <c r="D182" s="160">
        <v>192778.91</v>
      </c>
      <c r="E182" s="163">
        <v>823062.1</v>
      </c>
      <c r="F182" s="160">
        <v>128952.43</v>
      </c>
      <c r="G182" s="158" t="s">
        <v>1109</v>
      </c>
      <c r="H182" s="158" t="s">
        <v>1109</v>
      </c>
    </row>
    <row r="183" spans="1:8">
      <c r="A183" s="157" t="s">
        <v>1603</v>
      </c>
      <c r="B183" s="157" t="s">
        <v>1604</v>
      </c>
      <c r="C183" s="161">
        <v>185580.96</v>
      </c>
      <c r="D183" s="161">
        <v>143289.85</v>
      </c>
      <c r="E183" s="161">
        <v>119711.63</v>
      </c>
      <c r="F183" s="161">
        <v>98151.97</v>
      </c>
      <c r="G183" s="161">
        <v>120891.71</v>
      </c>
      <c r="H183" s="161">
        <v>77799.59</v>
      </c>
    </row>
    <row r="184" spans="1:8">
      <c r="A184" s="157" t="s">
        <v>1605</v>
      </c>
      <c r="B184" s="157" t="s">
        <v>1606</v>
      </c>
      <c r="C184" s="160">
        <v>3627.33</v>
      </c>
      <c r="D184" s="160">
        <v>81.819999999999993</v>
      </c>
      <c r="E184" s="160">
        <v>50.26</v>
      </c>
      <c r="F184" s="160">
        <v>56.46</v>
      </c>
      <c r="G184" s="163">
        <v>25.5</v>
      </c>
      <c r="H184" s="160">
        <v>64.28</v>
      </c>
    </row>
    <row r="185" spans="1:8">
      <c r="A185" s="157" t="s">
        <v>1607</v>
      </c>
      <c r="B185" s="157" t="s">
        <v>1608</v>
      </c>
      <c r="C185" s="161">
        <v>769531.37</v>
      </c>
      <c r="D185" s="162">
        <v>127877.1</v>
      </c>
      <c r="E185" s="161">
        <v>643829.14</v>
      </c>
      <c r="F185" s="161">
        <v>87334.49</v>
      </c>
      <c r="G185" s="161">
        <v>538520.64</v>
      </c>
      <c r="H185" s="161">
        <v>80933.960000000006</v>
      </c>
    </row>
    <row r="186" spans="1:8">
      <c r="A186" s="157" t="s">
        <v>1609</v>
      </c>
      <c r="B186" s="157" t="s">
        <v>1610</v>
      </c>
      <c r="C186" s="160">
        <v>151397.99</v>
      </c>
      <c r="D186" s="160">
        <v>18987.16</v>
      </c>
      <c r="E186" s="160">
        <v>270101.99</v>
      </c>
      <c r="F186" s="160">
        <v>32905.910000000003</v>
      </c>
      <c r="G186" s="160">
        <v>236011.77</v>
      </c>
      <c r="H186" s="160">
        <v>61651.27</v>
      </c>
    </row>
    <row r="187" spans="1:8">
      <c r="A187" s="157" t="s">
        <v>1611</v>
      </c>
      <c r="B187" s="157" t="s">
        <v>1612</v>
      </c>
      <c r="C187" s="161">
        <v>11631.56</v>
      </c>
      <c r="D187" s="162">
        <v>1862.1</v>
      </c>
      <c r="E187" s="161">
        <v>21549.06</v>
      </c>
      <c r="F187" s="161">
        <v>1418.31</v>
      </c>
      <c r="G187" s="161">
        <v>22389.54</v>
      </c>
      <c r="H187" s="161">
        <v>2956.62</v>
      </c>
    </row>
    <row r="188" spans="1:8">
      <c r="A188" s="157" t="s">
        <v>1613</v>
      </c>
      <c r="B188" s="157" t="s">
        <v>1614</v>
      </c>
      <c r="C188" s="160">
        <v>761.75</v>
      </c>
      <c r="D188" s="160">
        <v>8812.35</v>
      </c>
      <c r="E188" s="160">
        <v>2230.08</v>
      </c>
      <c r="F188" s="160">
        <v>833.86</v>
      </c>
      <c r="G188" s="163">
        <v>979.9</v>
      </c>
      <c r="H188" s="160">
        <v>7452.18</v>
      </c>
    </row>
    <row r="189" spans="1:8">
      <c r="A189" s="157" t="s">
        <v>1615</v>
      </c>
      <c r="B189" s="157" t="s">
        <v>1616</v>
      </c>
      <c r="C189" s="161">
        <v>5852.29</v>
      </c>
      <c r="D189" s="161">
        <v>337.72</v>
      </c>
      <c r="E189" s="161">
        <v>5830.55</v>
      </c>
      <c r="F189" s="161">
        <v>526.41</v>
      </c>
      <c r="G189" s="161">
        <v>4883.71</v>
      </c>
      <c r="H189" s="161">
        <v>445.27</v>
      </c>
    </row>
    <row r="190" spans="1:8">
      <c r="A190" s="157" t="s">
        <v>1617</v>
      </c>
      <c r="B190" s="157" t="s">
        <v>1618</v>
      </c>
      <c r="C190" s="160">
        <v>1720.72</v>
      </c>
      <c r="D190" s="160">
        <v>207.65</v>
      </c>
      <c r="E190" s="160">
        <v>2302.4899999999998</v>
      </c>
      <c r="F190" s="160">
        <v>25.65</v>
      </c>
      <c r="G190" s="163">
        <v>2685.1</v>
      </c>
      <c r="H190" s="160">
        <v>50.68</v>
      </c>
    </row>
    <row r="191" spans="1:8">
      <c r="A191" s="157" t="s">
        <v>1619</v>
      </c>
      <c r="B191" s="157" t="s">
        <v>1620</v>
      </c>
      <c r="C191" s="162">
        <v>757.9</v>
      </c>
      <c r="D191" s="161">
        <v>15.28</v>
      </c>
      <c r="E191" s="161">
        <v>1084.6400000000001</v>
      </c>
      <c r="F191" s="161">
        <v>10.53</v>
      </c>
      <c r="G191" s="161">
        <v>627.41</v>
      </c>
      <c r="H191" s="161">
        <v>94.97</v>
      </c>
    </row>
    <row r="192" spans="1:8">
      <c r="A192" s="157" t="s">
        <v>1621</v>
      </c>
      <c r="B192" s="157" t="s">
        <v>1622</v>
      </c>
      <c r="C192" s="160">
        <v>46004.28</v>
      </c>
      <c r="D192" s="160">
        <v>22555.17</v>
      </c>
      <c r="E192" s="163">
        <v>119138.3</v>
      </c>
      <c r="F192" s="160">
        <v>46356.26</v>
      </c>
      <c r="G192" s="160">
        <v>149451.64000000001</v>
      </c>
      <c r="H192" s="160">
        <v>43909.85</v>
      </c>
    </row>
    <row r="193" spans="1:8">
      <c r="A193" s="157" t="s">
        <v>1623</v>
      </c>
      <c r="B193" s="157" t="s">
        <v>1624</v>
      </c>
      <c r="C193" s="161">
        <v>2304.36</v>
      </c>
      <c r="D193" s="161">
        <v>640.01</v>
      </c>
      <c r="E193" s="161">
        <v>6555.07</v>
      </c>
      <c r="F193" s="161">
        <v>60.53</v>
      </c>
      <c r="G193" s="161">
        <v>7263.01</v>
      </c>
      <c r="H193" s="161">
        <v>24881.360000000001</v>
      </c>
    </row>
    <row r="194" spans="1:8">
      <c r="A194" s="157" t="s">
        <v>1625</v>
      </c>
      <c r="B194" s="157" t="s">
        <v>1626</v>
      </c>
      <c r="C194" s="160">
        <v>2120.94</v>
      </c>
      <c r="D194" s="163">
        <v>2277.1999999999998</v>
      </c>
      <c r="E194" s="160">
        <v>2181.33</v>
      </c>
      <c r="F194" s="160">
        <v>270.94</v>
      </c>
      <c r="G194" s="160">
        <v>2530.09</v>
      </c>
      <c r="H194" s="160">
        <v>482.17</v>
      </c>
    </row>
    <row r="195" spans="1:8">
      <c r="A195" s="157" t="s">
        <v>1627</v>
      </c>
      <c r="B195" s="157" t="s">
        <v>1628</v>
      </c>
      <c r="C195" s="161">
        <v>662623.81000000006</v>
      </c>
      <c r="D195" s="162">
        <v>202245.5</v>
      </c>
      <c r="E195" s="161">
        <v>754232.33</v>
      </c>
      <c r="F195" s="161">
        <v>110739.54</v>
      </c>
      <c r="G195" s="161">
        <v>694930.11</v>
      </c>
      <c r="H195" s="161">
        <v>98995.26</v>
      </c>
    </row>
    <row r="196" spans="1:8">
      <c r="A196" s="157" t="s">
        <v>1629</v>
      </c>
      <c r="B196" s="157" t="s">
        <v>1630</v>
      </c>
      <c r="C196" s="160">
        <v>1250.8599999999999</v>
      </c>
      <c r="D196" s="160">
        <v>73.150000000000006</v>
      </c>
      <c r="E196" s="160">
        <v>1746.12</v>
      </c>
      <c r="F196" s="160">
        <v>49.66</v>
      </c>
      <c r="G196" s="163">
        <v>1950.7</v>
      </c>
      <c r="H196" s="160">
        <v>146.13</v>
      </c>
    </row>
    <row r="197" spans="1:8">
      <c r="A197" s="157" t="s">
        <v>1631</v>
      </c>
      <c r="B197" s="157" t="s">
        <v>1632</v>
      </c>
      <c r="C197" s="161">
        <v>193099.39</v>
      </c>
      <c r="D197" s="161">
        <v>51889.42</v>
      </c>
      <c r="E197" s="161">
        <v>269607.49</v>
      </c>
      <c r="F197" s="162">
        <v>45798.9</v>
      </c>
      <c r="G197" s="161">
        <v>210312.68</v>
      </c>
      <c r="H197" s="161">
        <v>38659.39</v>
      </c>
    </row>
    <row r="198" spans="1:8">
      <c r="A198" s="157" t="s">
        <v>1633</v>
      </c>
      <c r="B198" s="157" t="s">
        <v>1634</v>
      </c>
      <c r="C198" s="161">
        <v>100166.49</v>
      </c>
      <c r="D198" s="161">
        <v>10746.23</v>
      </c>
      <c r="E198" s="161">
        <v>175148.75</v>
      </c>
      <c r="F198" s="161">
        <v>44112.35</v>
      </c>
      <c r="G198" s="161">
        <v>208745.13</v>
      </c>
      <c r="H198" s="161">
        <v>57999.12</v>
      </c>
    </row>
    <row r="199" spans="1:8">
      <c r="A199" s="157" t="s">
        <v>1635</v>
      </c>
      <c r="B199" s="157" t="s">
        <v>1636</v>
      </c>
      <c r="C199" s="161">
        <v>190433.15</v>
      </c>
      <c r="D199" s="161">
        <v>40490.53</v>
      </c>
      <c r="E199" s="161">
        <v>240791.43</v>
      </c>
      <c r="F199" s="162">
        <v>46742.3</v>
      </c>
      <c r="G199" s="161">
        <v>256622.23</v>
      </c>
      <c r="H199" s="161">
        <v>59525.69</v>
      </c>
    </row>
    <row r="200" spans="1:8">
      <c r="A200" s="157" t="s">
        <v>1637</v>
      </c>
      <c r="B200" s="157" t="s">
        <v>1638</v>
      </c>
      <c r="C200" s="161">
        <v>81754.789999999994</v>
      </c>
      <c r="D200" s="161">
        <v>8582.7199999999993</v>
      </c>
      <c r="E200" s="161">
        <v>113294.62</v>
      </c>
      <c r="F200" s="161">
        <v>7281.62</v>
      </c>
      <c r="G200" s="161">
        <v>111292.02</v>
      </c>
      <c r="H200" s="161">
        <v>2364.83</v>
      </c>
    </row>
    <row r="201" spans="1:8">
      <c r="A201" s="157" t="s">
        <v>1639</v>
      </c>
      <c r="B201" s="157" t="s">
        <v>1640</v>
      </c>
      <c r="C201" s="160">
        <v>11058.91</v>
      </c>
      <c r="D201" s="160">
        <v>1190.44</v>
      </c>
      <c r="E201" s="160">
        <v>4655.1499999999996</v>
      </c>
      <c r="F201" s="160">
        <v>561.54</v>
      </c>
      <c r="G201" s="160">
        <v>7158.68</v>
      </c>
      <c r="H201" s="160">
        <v>800.58</v>
      </c>
    </row>
    <row r="202" spans="1:8">
      <c r="A202" s="157" t="s">
        <v>1641</v>
      </c>
      <c r="B202" s="157" t="s">
        <v>1642</v>
      </c>
      <c r="C202" s="161">
        <v>472561.99</v>
      </c>
      <c r="D202" s="161">
        <v>43234.28</v>
      </c>
      <c r="E202" s="161">
        <v>511469.52</v>
      </c>
      <c r="F202" s="161">
        <v>66546.37</v>
      </c>
      <c r="G202" s="161">
        <v>512174.79</v>
      </c>
      <c r="H202" s="161">
        <v>35638.46</v>
      </c>
    </row>
    <row r="203" spans="1:8">
      <c r="A203" s="157" t="s">
        <v>1643</v>
      </c>
      <c r="B203" s="157" t="s">
        <v>1644</v>
      </c>
      <c r="C203" s="160">
        <v>3132.09</v>
      </c>
      <c r="D203" s="160">
        <v>5173.37</v>
      </c>
      <c r="E203" s="160">
        <v>7812.67</v>
      </c>
      <c r="F203" s="160">
        <v>2117.59</v>
      </c>
      <c r="G203" s="160">
        <v>5482.63</v>
      </c>
      <c r="H203" s="160">
        <v>195.14</v>
      </c>
    </row>
    <row r="204" spans="1:8">
      <c r="A204" s="157" t="s">
        <v>1645</v>
      </c>
      <c r="B204" s="157" t="s">
        <v>1646</v>
      </c>
      <c r="C204" s="161">
        <v>1847.38</v>
      </c>
      <c r="D204" s="162">
        <v>37.1</v>
      </c>
      <c r="E204" s="161">
        <v>4383.68</v>
      </c>
      <c r="F204" s="162">
        <v>203.4</v>
      </c>
      <c r="G204" s="161">
        <v>2057.92</v>
      </c>
      <c r="H204" s="161">
        <v>96.92</v>
      </c>
    </row>
    <row r="205" spans="1:8">
      <c r="A205" s="157" t="s">
        <v>1647</v>
      </c>
      <c r="B205" s="157" t="s">
        <v>1648</v>
      </c>
      <c r="C205" s="160">
        <v>377194.01</v>
      </c>
      <c r="D205" s="160">
        <v>9548.02</v>
      </c>
      <c r="E205" s="163">
        <v>320678</v>
      </c>
      <c r="F205" s="160">
        <v>18815.689999999999</v>
      </c>
      <c r="G205" s="160">
        <v>266992.37</v>
      </c>
      <c r="H205" s="160">
        <v>11124.75</v>
      </c>
    </row>
    <row r="206" spans="1:8">
      <c r="A206" s="157" t="s">
        <v>1649</v>
      </c>
      <c r="B206" s="157" t="s">
        <v>1650</v>
      </c>
      <c r="C206" s="161">
        <v>15627.96</v>
      </c>
      <c r="D206" s="161">
        <v>1575.15</v>
      </c>
      <c r="E206" s="161">
        <v>13789.88</v>
      </c>
      <c r="F206" s="161">
        <v>807.61</v>
      </c>
      <c r="G206" s="161">
        <v>18047.580000000002</v>
      </c>
      <c r="H206" s="161">
        <v>442.39</v>
      </c>
    </row>
    <row r="207" spans="1:8">
      <c r="A207" s="157" t="s">
        <v>1651</v>
      </c>
      <c r="B207" s="157" t="s">
        <v>1652</v>
      </c>
      <c r="C207" s="163">
        <v>10645.9</v>
      </c>
      <c r="D207" s="163">
        <v>1101.0999999999999</v>
      </c>
      <c r="E207" s="160">
        <v>15157.75</v>
      </c>
      <c r="F207" s="160">
        <v>1217.92</v>
      </c>
      <c r="G207" s="160">
        <v>16724.57</v>
      </c>
      <c r="H207" s="160">
        <v>709.09</v>
      </c>
    </row>
    <row r="208" spans="1:8">
      <c r="A208" s="157" t="s">
        <v>1653</v>
      </c>
      <c r="B208" s="157" t="s">
        <v>1654</v>
      </c>
      <c r="C208" s="161">
        <v>51408.03</v>
      </c>
      <c r="D208" s="161">
        <v>761.29</v>
      </c>
      <c r="E208" s="161">
        <v>38642.25</v>
      </c>
      <c r="F208" s="161">
        <v>984.03</v>
      </c>
      <c r="G208" s="161">
        <v>29619.34</v>
      </c>
      <c r="H208" s="161">
        <v>2812.39</v>
      </c>
    </row>
    <row r="209" spans="1:8">
      <c r="A209" s="157" t="s">
        <v>1655</v>
      </c>
      <c r="B209" s="157" t="s">
        <v>1656</v>
      </c>
      <c r="C209" s="160">
        <v>5385.58</v>
      </c>
      <c r="D209" s="160">
        <v>923.23</v>
      </c>
      <c r="E209" s="160">
        <v>3141.05</v>
      </c>
      <c r="F209" s="160">
        <v>367.46</v>
      </c>
      <c r="G209" s="160">
        <v>2349.9899999999998</v>
      </c>
      <c r="H209" s="160">
        <v>843.54</v>
      </c>
    </row>
    <row r="210" spans="1:8">
      <c r="A210" s="157" t="s">
        <v>1657</v>
      </c>
      <c r="B210" s="157" t="s">
        <v>1658</v>
      </c>
      <c r="C210" s="160">
        <v>11355.97</v>
      </c>
      <c r="D210" s="160">
        <v>7656.19</v>
      </c>
      <c r="E210" s="163">
        <v>10319.200000000001</v>
      </c>
      <c r="F210" s="163">
        <v>6002.9</v>
      </c>
      <c r="G210" s="160">
        <v>15790.32</v>
      </c>
      <c r="H210" s="160">
        <v>4240.97</v>
      </c>
    </row>
    <row r="211" spans="1:8">
      <c r="A211" s="157" t="s">
        <v>1659</v>
      </c>
      <c r="B211" s="157" t="s">
        <v>1660</v>
      </c>
      <c r="C211" s="161">
        <v>41287.550000000003</v>
      </c>
      <c r="D211" s="161">
        <v>1878.19</v>
      </c>
      <c r="E211" s="161">
        <v>81912.759999999995</v>
      </c>
      <c r="F211" s="161">
        <v>1418.42</v>
      </c>
      <c r="G211" s="161">
        <v>85740.28</v>
      </c>
      <c r="H211" s="161">
        <v>1984.07</v>
      </c>
    </row>
    <row r="212" spans="1:8">
      <c r="A212" s="157" t="s">
        <v>1661</v>
      </c>
      <c r="B212" s="157" t="s">
        <v>1658</v>
      </c>
      <c r="C212" s="161">
        <v>5735.39</v>
      </c>
      <c r="D212" s="161">
        <v>451.21</v>
      </c>
      <c r="E212" s="161">
        <v>4528.29</v>
      </c>
      <c r="F212" s="162">
        <v>436</v>
      </c>
      <c r="G212" s="161">
        <v>2258.0500000000002</v>
      </c>
      <c r="H212" s="161">
        <v>206.91</v>
      </c>
    </row>
    <row r="213" spans="1:8">
      <c r="A213" s="157" t="s">
        <v>1662</v>
      </c>
      <c r="B213" s="157" t="s">
        <v>1663</v>
      </c>
      <c r="C213" s="160">
        <v>11065.44</v>
      </c>
      <c r="D213" s="160">
        <v>767.71</v>
      </c>
      <c r="E213" s="160">
        <v>12779.56</v>
      </c>
      <c r="F213" s="160">
        <v>544.08000000000004</v>
      </c>
      <c r="G213" s="160">
        <v>9988.86</v>
      </c>
      <c r="H213" s="160">
        <v>274.08999999999997</v>
      </c>
    </row>
    <row r="214" spans="1:8">
      <c r="A214" s="157" t="s">
        <v>1664</v>
      </c>
      <c r="B214" s="157" t="s">
        <v>1665</v>
      </c>
      <c r="C214" s="161">
        <v>80311.789999999994</v>
      </c>
      <c r="D214" s="161">
        <v>2761.29</v>
      </c>
      <c r="E214" s="161">
        <v>61631.95</v>
      </c>
      <c r="F214" s="161">
        <v>4604.63</v>
      </c>
      <c r="G214" s="161">
        <v>79322.55</v>
      </c>
      <c r="H214" s="161">
        <v>4700.83</v>
      </c>
    </row>
    <row r="215" spans="1:8">
      <c r="A215" s="157" t="s">
        <v>1666</v>
      </c>
      <c r="B215" s="157" t="s">
        <v>1667</v>
      </c>
      <c r="C215" s="160">
        <v>26441.87</v>
      </c>
      <c r="D215" s="160">
        <v>339.12</v>
      </c>
      <c r="E215" s="160">
        <v>61192.02</v>
      </c>
      <c r="F215" s="160">
        <v>5596.86</v>
      </c>
      <c r="G215" s="160">
        <v>40227.85</v>
      </c>
      <c r="H215" s="160">
        <v>801.55</v>
      </c>
    </row>
    <row r="216" spans="1:8">
      <c r="A216" s="157" t="s">
        <v>1668</v>
      </c>
      <c r="B216" s="157" t="s">
        <v>1669</v>
      </c>
      <c r="C216" s="161">
        <v>85668.13</v>
      </c>
      <c r="D216" s="161">
        <v>3690.43</v>
      </c>
      <c r="E216" s="161">
        <v>70288.789999999994</v>
      </c>
      <c r="F216" s="161">
        <v>2941.39</v>
      </c>
      <c r="G216" s="161">
        <v>75951.86</v>
      </c>
      <c r="H216" s="161">
        <v>5839.77</v>
      </c>
    </row>
    <row r="217" spans="1:8">
      <c r="A217" s="157" t="s">
        <v>1670</v>
      </c>
      <c r="B217" s="157" t="s">
        <v>1671</v>
      </c>
      <c r="C217" s="160">
        <v>12339.74</v>
      </c>
      <c r="D217" s="160">
        <v>435.01</v>
      </c>
      <c r="E217" s="163">
        <v>23268</v>
      </c>
      <c r="F217" s="160">
        <v>1255.23</v>
      </c>
      <c r="G217" s="160">
        <v>30088.14</v>
      </c>
      <c r="H217" s="163">
        <v>623.5</v>
      </c>
    </row>
    <row r="218" spans="1:8">
      <c r="A218" s="157" t="s">
        <v>1672</v>
      </c>
      <c r="B218" s="157" t="s">
        <v>1673</v>
      </c>
      <c r="C218" s="161">
        <v>69616.83</v>
      </c>
      <c r="D218" s="161">
        <v>956.83</v>
      </c>
      <c r="E218" s="162">
        <v>89000.1</v>
      </c>
      <c r="F218" s="161">
        <v>2105.25</v>
      </c>
      <c r="G218" s="161">
        <v>92508.38</v>
      </c>
      <c r="H218" s="161">
        <v>4334.41</v>
      </c>
    </row>
    <row r="219" spans="1:8">
      <c r="A219" s="157" t="s">
        <v>1674</v>
      </c>
      <c r="B219" s="157" t="s">
        <v>1675</v>
      </c>
      <c r="C219" s="161">
        <v>443531.44</v>
      </c>
      <c r="D219" s="161">
        <v>30530.03</v>
      </c>
      <c r="E219" s="161">
        <v>457160.62</v>
      </c>
      <c r="F219" s="161">
        <v>30139.06</v>
      </c>
      <c r="G219" s="161">
        <v>415489.78</v>
      </c>
      <c r="H219" s="161">
        <v>46295.65</v>
      </c>
    </row>
    <row r="220" spans="1:8">
      <c r="A220" s="157" t="s">
        <v>1676</v>
      </c>
      <c r="B220" s="157" t="s">
        <v>1677</v>
      </c>
      <c r="C220" s="161">
        <v>16322.44</v>
      </c>
      <c r="D220" s="162">
        <v>5103.6000000000004</v>
      </c>
      <c r="E220" s="161">
        <v>15357.55</v>
      </c>
      <c r="F220" s="161">
        <v>21.19</v>
      </c>
      <c r="G220" s="161">
        <v>10939.64</v>
      </c>
      <c r="H220" s="162">
        <v>21.4</v>
      </c>
    </row>
    <row r="221" spans="1:8">
      <c r="A221" s="157" t="s">
        <v>1678</v>
      </c>
      <c r="B221" s="157" t="s">
        <v>1679</v>
      </c>
      <c r="C221" s="160">
        <v>8268.0499999999993</v>
      </c>
      <c r="D221" s="160">
        <v>1001.69</v>
      </c>
      <c r="E221" s="160">
        <v>1497.69</v>
      </c>
      <c r="F221" s="163">
        <v>81.400000000000006</v>
      </c>
      <c r="G221" s="160">
        <v>380.71</v>
      </c>
      <c r="H221" s="160">
        <v>2.67</v>
      </c>
    </row>
    <row r="222" spans="1:8">
      <c r="A222" s="157" t="s">
        <v>1680</v>
      </c>
      <c r="B222" s="157" t="s">
        <v>1681</v>
      </c>
      <c r="C222" s="161">
        <v>3.14</v>
      </c>
      <c r="D222" s="159" t="s">
        <v>1109</v>
      </c>
      <c r="E222" s="161">
        <v>11.57</v>
      </c>
      <c r="F222" s="159" t="s">
        <v>1109</v>
      </c>
      <c r="G222" s="161">
        <v>0.23</v>
      </c>
      <c r="H222" s="161">
        <v>7.05</v>
      </c>
    </row>
    <row r="223" spans="1:8">
      <c r="A223" s="157" t="s">
        <v>1682</v>
      </c>
      <c r="B223" s="157" t="s">
        <v>1683</v>
      </c>
      <c r="C223" s="163">
        <v>384.8</v>
      </c>
      <c r="D223" s="158" t="s">
        <v>1109</v>
      </c>
      <c r="E223" s="163">
        <v>17.600000000000001</v>
      </c>
      <c r="F223" s="160">
        <v>4.95</v>
      </c>
      <c r="G223" s="163">
        <v>691.2</v>
      </c>
      <c r="H223" s="160">
        <v>654.99</v>
      </c>
    </row>
    <row r="224" spans="1:8">
      <c r="A224" s="157" t="s">
        <v>1684</v>
      </c>
      <c r="B224" s="157" t="s">
        <v>1685</v>
      </c>
      <c r="C224" s="161">
        <v>8264.92</v>
      </c>
      <c r="D224" s="161">
        <v>112.19</v>
      </c>
      <c r="E224" s="161">
        <v>5935.39</v>
      </c>
      <c r="F224" s="161">
        <v>87.39</v>
      </c>
      <c r="G224" s="161">
        <v>5603.51</v>
      </c>
      <c r="H224" s="161">
        <v>829.82</v>
      </c>
    </row>
    <row r="225" spans="1:8">
      <c r="A225" s="157" t="s">
        <v>1686</v>
      </c>
      <c r="B225" s="157" t="s">
        <v>1687</v>
      </c>
      <c r="C225" s="160">
        <v>2199.04</v>
      </c>
      <c r="D225" s="160">
        <v>75.61</v>
      </c>
      <c r="E225" s="160">
        <v>8560.6299999999992</v>
      </c>
      <c r="F225" s="160">
        <v>113.89</v>
      </c>
      <c r="G225" s="163">
        <v>7463.8</v>
      </c>
      <c r="H225" s="163">
        <v>414.5</v>
      </c>
    </row>
    <row r="226" spans="1:8">
      <c r="A226" s="157" t="s">
        <v>1688</v>
      </c>
      <c r="B226" s="157" t="s">
        <v>1689</v>
      </c>
      <c r="C226" s="160">
        <v>58442.09</v>
      </c>
      <c r="D226" s="160">
        <v>12358.78</v>
      </c>
      <c r="E226" s="160">
        <v>87045.99</v>
      </c>
      <c r="F226" s="160">
        <v>15705.78</v>
      </c>
      <c r="G226" s="160">
        <v>74846.94</v>
      </c>
      <c r="H226" s="160">
        <v>17100.37</v>
      </c>
    </row>
    <row r="227" spans="1:8">
      <c r="A227" s="157" t="s">
        <v>1690</v>
      </c>
      <c r="B227" s="157" t="s">
        <v>1691</v>
      </c>
      <c r="C227" s="161">
        <v>29746.66</v>
      </c>
      <c r="D227" s="161">
        <v>97798.55</v>
      </c>
      <c r="E227" s="161">
        <v>19754.98</v>
      </c>
      <c r="F227" s="161">
        <v>161736.82</v>
      </c>
      <c r="G227" s="161">
        <v>25810.99</v>
      </c>
      <c r="H227" s="161">
        <v>92431.679999999993</v>
      </c>
    </row>
    <row r="228" spans="1:8">
      <c r="A228" s="157" t="s">
        <v>1692</v>
      </c>
      <c r="B228" s="157" t="s">
        <v>1693</v>
      </c>
      <c r="C228" s="160">
        <v>4687.62</v>
      </c>
      <c r="D228" s="160">
        <v>1244.08</v>
      </c>
      <c r="E228" s="160">
        <v>11647.54</v>
      </c>
      <c r="F228" s="160">
        <v>533.67999999999995</v>
      </c>
      <c r="G228" s="163">
        <v>20435.3</v>
      </c>
      <c r="H228" s="160">
        <v>353.06</v>
      </c>
    </row>
    <row r="229" spans="1:8">
      <c r="A229" s="157" t="s">
        <v>1694</v>
      </c>
      <c r="B229" s="157" t="s">
        <v>1695</v>
      </c>
      <c r="C229" s="161">
        <v>18915.53</v>
      </c>
      <c r="D229" s="161">
        <v>90.86</v>
      </c>
      <c r="E229" s="161">
        <v>20370.79</v>
      </c>
      <c r="F229" s="161">
        <v>775.44</v>
      </c>
      <c r="G229" s="161">
        <v>21089.16</v>
      </c>
      <c r="H229" s="161">
        <v>350.04</v>
      </c>
    </row>
    <row r="230" spans="1:8">
      <c r="A230" s="157" t="s">
        <v>1696</v>
      </c>
      <c r="B230" s="157" t="s">
        <v>1697</v>
      </c>
      <c r="C230" s="160">
        <v>1118.06</v>
      </c>
      <c r="D230" s="160">
        <v>278.27</v>
      </c>
      <c r="E230" s="160">
        <v>785.32</v>
      </c>
      <c r="F230" s="160">
        <v>181.35</v>
      </c>
      <c r="G230" s="160">
        <v>2002.74</v>
      </c>
      <c r="H230" s="160">
        <v>232.43</v>
      </c>
    </row>
    <row r="231" spans="1:8">
      <c r="A231" s="157" t="s">
        <v>1698</v>
      </c>
      <c r="B231" s="157" t="s">
        <v>1699</v>
      </c>
      <c r="C231" s="162">
        <v>868.3</v>
      </c>
      <c r="D231" s="161">
        <v>28.45</v>
      </c>
      <c r="E231" s="161">
        <v>352.92</v>
      </c>
      <c r="F231" s="161">
        <v>79.180000000000007</v>
      </c>
      <c r="G231" s="161">
        <v>247.42</v>
      </c>
      <c r="H231" s="161">
        <v>12.27</v>
      </c>
    </row>
    <row r="232" spans="1:8">
      <c r="A232" s="157" t="s">
        <v>1700</v>
      </c>
      <c r="B232" s="157" t="s">
        <v>1701</v>
      </c>
      <c r="C232" s="161">
        <v>1567.22</v>
      </c>
      <c r="D232" s="161">
        <v>138.09</v>
      </c>
      <c r="E232" s="161">
        <v>2301.27</v>
      </c>
      <c r="F232" s="162">
        <v>143.5</v>
      </c>
      <c r="G232" s="161">
        <v>2951.06</v>
      </c>
      <c r="H232" s="161">
        <v>1125.26</v>
      </c>
    </row>
    <row r="233" spans="1:8">
      <c r="A233" s="157" t="s">
        <v>1702</v>
      </c>
      <c r="B233" s="157" t="s">
        <v>1703</v>
      </c>
      <c r="C233" s="161">
        <v>15554.68</v>
      </c>
      <c r="D233" s="161">
        <v>3416.52</v>
      </c>
      <c r="E233" s="161">
        <v>28049.43</v>
      </c>
      <c r="F233" s="161">
        <v>2984.88</v>
      </c>
      <c r="G233" s="161">
        <v>19703.349999999999</v>
      </c>
      <c r="H233" s="161">
        <v>4344.75</v>
      </c>
    </row>
    <row r="234" spans="1:8">
      <c r="A234" s="157" t="s">
        <v>1704</v>
      </c>
      <c r="B234" s="157" t="s">
        <v>1705</v>
      </c>
      <c r="C234" s="161">
        <v>88.03</v>
      </c>
      <c r="D234" s="161">
        <v>0.12</v>
      </c>
      <c r="E234" s="161">
        <v>237.77</v>
      </c>
      <c r="F234" s="162">
        <v>0.3</v>
      </c>
      <c r="G234" s="161">
        <v>83.98</v>
      </c>
      <c r="H234" s="161">
        <v>45.44</v>
      </c>
    </row>
    <row r="235" spans="1:8">
      <c r="A235" s="157" t="s">
        <v>1706</v>
      </c>
      <c r="B235" s="157" t="s">
        <v>1707</v>
      </c>
      <c r="C235" s="160">
        <v>1076.18</v>
      </c>
      <c r="D235" s="163">
        <v>763.7</v>
      </c>
      <c r="E235" s="160">
        <v>1040.8900000000001</v>
      </c>
      <c r="F235" s="160">
        <v>4789.25</v>
      </c>
      <c r="G235" s="160">
        <v>1122.22</v>
      </c>
      <c r="H235" s="160">
        <v>3079.47</v>
      </c>
    </row>
    <row r="236" spans="1:8">
      <c r="A236" s="157" t="s">
        <v>1708</v>
      </c>
      <c r="B236" s="157" t="s">
        <v>1709</v>
      </c>
      <c r="C236" s="161">
        <v>4194.84</v>
      </c>
      <c r="D236" s="161">
        <v>481.64</v>
      </c>
      <c r="E236" s="162">
        <v>1789</v>
      </c>
      <c r="F236" s="161">
        <v>242.31</v>
      </c>
      <c r="G236" s="161">
        <v>201.33</v>
      </c>
      <c r="H236" s="161">
        <v>26.63</v>
      </c>
    </row>
    <row r="237" spans="1:8">
      <c r="A237" s="157" t="s">
        <v>1710</v>
      </c>
      <c r="B237" s="157" t="s">
        <v>1711</v>
      </c>
      <c r="C237" s="161">
        <v>68.349999999999994</v>
      </c>
      <c r="D237" s="161">
        <v>0.34</v>
      </c>
      <c r="E237" s="161">
        <v>186.57</v>
      </c>
      <c r="F237" s="161">
        <v>18.14</v>
      </c>
      <c r="G237" s="161">
        <v>186.37</v>
      </c>
      <c r="H237" s="161">
        <v>5.57</v>
      </c>
    </row>
    <row r="238" spans="1:8">
      <c r="A238" s="157" t="s">
        <v>1712</v>
      </c>
      <c r="B238" s="157" t="s">
        <v>1713</v>
      </c>
      <c r="C238" s="160">
        <v>9379.92</v>
      </c>
      <c r="D238" s="160">
        <v>107.06</v>
      </c>
      <c r="E238" s="160">
        <v>17085.439999999999</v>
      </c>
      <c r="F238" s="160">
        <v>455.44</v>
      </c>
      <c r="G238" s="160">
        <v>17866.37</v>
      </c>
      <c r="H238" s="160">
        <v>244.62</v>
      </c>
    </row>
    <row r="239" spans="1:8">
      <c r="A239" s="157" t="s">
        <v>1714</v>
      </c>
      <c r="B239" s="157" t="s">
        <v>1715</v>
      </c>
      <c r="C239" s="161">
        <v>6712.43</v>
      </c>
      <c r="D239" s="161">
        <v>9064.9699999999993</v>
      </c>
      <c r="E239" s="161">
        <v>9483.17</v>
      </c>
      <c r="F239" s="161">
        <v>3782.74</v>
      </c>
      <c r="G239" s="161">
        <v>9932.98</v>
      </c>
      <c r="H239" s="161">
        <v>2434.63</v>
      </c>
    </row>
    <row r="240" spans="1:8">
      <c r="A240" s="157" t="s">
        <v>1716</v>
      </c>
      <c r="B240" s="157" t="s">
        <v>1717</v>
      </c>
      <c r="C240" s="160">
        <v>5341.52</v>
      </c>
      <c r="D240" s="160">
        <v>14662.04</v>
      </c>
      <c r="E240" s="160">
        <v>14311.15</v>
      </c>
      <c r="F240" s="160">
        <v>32926.67</v>
      </c>
      <c r="G240" s="160">
        <v>10705.61</v>
      </c>
      <c r="H240" s="163">
        <v>16036.8</v>
      </c>
    </row>
    <row r="241" spans="1:8">
      <c r="A241" s="157" t="s">
        <v>1718</v>
      </c>
      <c r="B241" s="157" t="s">
        <v>1719</v>
      </c>
      <c r="C241" s="161">
        <v>23732.880000000001</v>
      </c>
      <c r="D241" s="161">
        <v>1654.75</v>
      </c>
      <c r="E241" s="161">
        <v>25136.35</v>
      </c>
      <c r="F241" s="161">
        <v>2188.71</v>
      </c>
      <c r="G241" s="161">
        <v>27215.65</v>
      </c>
      <c r="H241" s="161">
        <v>2431.6799999999998</v>
      </c>
    </row>
    <row r="242" spans="1:8">
      <c r="A242" s="157" t="s">
        <v>1720</v>
      </c>
      <c r="B242" s="157" t="s">
        <v>1721</v>
      </c>
      <c r="C242" s="160">
        <v>162.22</v>
      </c>
      <c r="D242" s="160">
        <v>25.52</v>
      </c>
      <c r="E242" s="160">
        <v>662.09</v>
      </c>
      <c r="F242" s="160">
        <v>22.66</v>
      </c>
      <c r="G242" s="160">
        <v>5139.1400000000003</v>
      </c>
      <c r="H242" s="160">
        <v>5.14</v>
      </c>
    </row>
    <row r="243" spans="1:8">
      <c r="A243" s="157" t="s">
        <v>1722</v>
      </c>
      <c r="B243" s="157" t="s">
        <v>1723</v>
      </c>
      <c r="C243" s="161">
        <v>8751.36</v>
      </c>
      <c r="D243" s="161">
        <v>359.96</v>
      </c>
      <c r="E243" s="162">
        <v>14169.3</v>
      </c>
      <c r="F243" s="161">
        <v>392.02</v>
      </c>
      <c r="G243" s="161">
        <v>14159.46</v>
      </c>
      <c r="H243" s="161">
        <v>6779.32</v>
      </c>
    </row>
    <row r="244" spans="1:8">
      <c r="A244" s="157" t="s">
        <v>1724</v>
      </c>
      <c r="B244" s="157" t="s">
        <v>1725</v>
      </c>
      <c r="C244" s="160">
        <v>2092.16</v>
      </c>
      <c r="D244" s="160">
        <v>477.55</v>
      </c>
      <c r="E244" s="160">
        <v>1437.11</v>
      </c>
      <c r="F244" s="160">
        <v>325.19</v>
      </c>
      <c r="G244" s="160">
        <v>2288.17</v>
      </c>
      <c r="H244" s="163">
        <v>313</v>
      </c>
    </row>
    <row r="245" spans="1:8">
      <c r="A245" s="157" t="s">
        <v>1726</v>
      </c>
      <c r="B245" s="157" t="s">
        <v>1727</v>
      </c>
      <c r="C245" s="161">
        <v>63135.33</v>
      </c>
      <c r="D245" s="161">
        <v>4313.12</v>
      </c>
      <c r="E245" s="161">
        <v>87350.080000000002</v>
      </c>
      <c r="F245" s="161">
        <v>3187.25</v>
      </c>
      <c r="G245" s="161">
        <v>79928.210000000006</v>
      </c>
      <c r="H245" s="161">
        <v>4401.2700000000004</v>
      </c>
    </row>
    <row r="246" spans="1:8">
      <c r="A246" s="157" t="s">
        <v>1728</v>
      </c>
      <c r="B246" s="157" t="s">
        <v>1228</v>
      </c>
      <c r="C246" s="160">
        <v>244442.57</v>
      </c>
      <c r="D246" s="158" t="s">
        <v>1109</v>
      </c>
      <c r="E246" s="160">
        <v>264906.75</v>
      </c>
      <c r="F246" s="158" t="s">
        <v>1109</v>
      </c>
      <c r="G246" s="160">
        <v>349954.96</v>
      </c>
      <c r="H246" s="160">
        <v>839593.34</v>
      </c>
    </row>
    <row r="247" spans="1:8">
      <c r="A247" s="157" t="s">
        <v>1729</v>
      </c>
      <c r="B247" s="157" t="s">
        <v>1730</v>
      </c>
      <c r="C247" s="161">
        <v>55846.97</v>
      </c>
      <c r="D247" s="161">
        <v>3918.09</v>
      </c>
      <c r="E247" s="162">
        <v>79020.100000000006</v>
      </c>
      <c r="F247" s="161">
        <v>3899.93</v>
      </c>
      <c r="G247" s="162">
        <v>81919.8</v>
      </c>
      <c r="H247" s="161">
        <v>2270.84</v>
      </c>
    </row>
    <row r="248" spans="1:8">
      <c r="A248" s="157" t="s">
        <v>1731</v>
      </c>
      <c r="B248" s="157" t="s">
        <v>1230</v>
      </c>
      <c r="C248" s="160">
        <v>14607.66</v>
      </c>
      <c r="D248" s="160">
        <v>92.03</v>
      </c>
      <c r="E248" s="160">
        <v>24831.01</v>
      </c>
      <c r="F248" s="160">
        <v>3622.27</v>
      </c>
      <c r="G248" s="160">
        <v>20908.22</v>
      </c>
      <c r="H248" s="160">
        <v>191.58</v>
      </c>
    </row>
    <row r="249" spans="1:8">
      <c r="A249" s="157" t="s">
        <v>1732</v>
      </c>
      <c r="B249" s="157" t="s">
        <v>1733</v>
      </c>
      <c r="C249" s="160">
        <v>1855.77</v>
      </c>
      <c r="D249" s="160">
        <v>1.49</v>
      </c>
      <c r="E249" s="160">
        <v>4139.18</v>
      </c>
      <c r="F249" s="160">
        <v>481.59</v>
      </c>
      <c r="G249" s="163">
        <v>5697.4</v>
      </c>
      <c r="H249" s="160">
        <v>13.11</v>
      </c>
    </row>
    <row r="250" spans="1:8">
      <c r="A250" s="157" t="s">
        <v>1734</v>
      </c>
      <c r="B250" s="157" t="s">
        <v>1735</v>
      </c>
      <c r="C250" s="161">
        <v>38321.769999999997</v>
      </c>
      <c r="D250" s="161">
        <v>15.11</v>
      </c>
      <c r="E250" s="161">
        <v>48020.39</v>
      </c>
      <c r="F250" s="161">
        <v>378.13</v>
      </c>
      <c r="G250" s="161">
        <v>41941.17</v>
      </c>
      <c r="H250" s="161">
        <v>512.07000000000005</v>
      </c>
    </row>
    <row r="251" spans="1:8">
      <c r="A251" s="157" t="s">
        <v>1736</v>
      </c>
      <c r="B251" s="157" t="s">
        <v>1737</v>
      </c>
      <c r="C251" s="160">
        <v>285582.43</v>
      </c>
      <c r="D251" s="160">
        <v>2889.45</v>
      </c>
      <c r="E251" s="160">
        <v>300667.90999999997</v>
      </c>
      <c r="F251" s="160">
        <v>1574.29</v>
      </c>
      <c r="G251" s="160">
        <v>380619.84</v>
      </c>
      <c r="H251" s="160">
        <v>7733.67</v>
      </c>
    </row>
    <row r="252" spans="1:8">
      <c r="A252" s="157" t="s">
        <v>1738</v>
      </c>
      <c r="B252" s="157" t="s">
        <v>650</v>
      </c>
      <c r="C252" s="161">
        <v>1216.68</v>
      </c>
      <c r="D252" s="159" t="s">
        <v>1109</v>
      </c>
      <c r="E252" s="162">
        <v>1102</v>
      </c>
      <c r="F252" s="161">
        <v>16.440000000000001</v>
      </c>
      <c r="G252" s="161">
        <v>965.99</v>
      </c>
      <c r="H252" s="162">
        <v>29169.9</v>
      </c>
    </row>
    <row r="253" spans="1:8">
      <c r="A253" s="157" t="s">
        <v>1739</v>
      </c>
      <c r="B253" s="157" t="s">
        <v>1740</v>
      </c>
      <c r="C253" s="160">
        <v>641.23</v>
      </c>
      <c r="D253" s="160">
        <v>29.25</v>
      </c>
      <c r="E253" s="163">
        <v>1004.1</v>
      </c>
      <c r="F253" s="160">
        <v>5.37</v>
      </c>
      <c r="G253" s="160">
        <v>16620.61</v>
      </c>
      <c r="H253" s="163">
        <v>1.4</v>
      </c>
    </row>
    <row r="254" spans="1:8">
      <c r="A254" s="157" t="s">
        <v>1741</v>
      </c>
      <c r="B254" s="157" t="s">
        <v>1742</v>
      </c>
      <c r="C254" s="159" t="s">
        <v>1109</v>
      </c>
      <c r="D254" s="159" t="s">
        <v>1109</v>
      </c>
      <c r="E254" s="159" t="s">
        <v>1109</v>
      </c>
      <c r="F254" s="161">
        <v>0.14000000000000001</v>
      </c>
      <c r="G254" s="161">
        <v>0.44</v>
      </c>
      <c r="H254" s="161">
        <v>0.33</v>
      </c>
    </row>
    <row r="255" spans="1:8">
      <c r="A255" s="157" t="s">
        <v>1743</v>
      </c>
      <c r="B255" s="157" t="s">
        <v>1744</v>
      </c>
      <c r="C255" s="163">
        <v>13472.1</v>
      </c>
      <c r="D255" s="160">
        <v>1.32</v>
      </c>
      <c r="E255" s="160">
        <v>14.28</v>
      </c>
      <c r="F255" s="160">
        <v>204.12</v>
      </c>
      <c r="G255" s="160">
        <v>33.44</v>
      </c>
      <c r="H255" s="160">
        <v>94.31</v>
      </c>
    </row>
    <row r="256" spans="1:8">
      <c r="A256" s="157" t="s">
        <v>1745</v>
      </c>
      <c r="B256" s="157" t="s">
        <v>1746</v>
      </c>
      <c r="C256" s="161">
        <v>228251.57</v>
      </c>
      <c r="D256" s="161">
        <v>10755.31</v>
      </c>
      <c r="E256" s="161">
        <v>108889.07</v>
      </c>
      <c r="F256" s="161">
        <v>3968.79</v>
      </c>
      <c r="G256" s="161">
        <v>55882.29</v>
      </c>
      <c r="H256" s="161">
        <v>9124.84</v>
      </c>
    </row>
    <row r="257" spans="1:8">
      <c r="A257" s="157" t="s">
        <v>1747</v>
      </c>
      <c r="B257" s="157" t="s">
        <v>1748</v>
      </c>
      <c r="C257" s="161">
        <v>644.15</v>
      </c>
      <c r="D257" s="161">
        <v>7315.21</v>
      </c>
      <c r="E257" s="161">
        <v>146.55000000000001</v>
      </c>
      <c r="F257" s="161">
        <v>6260.65</v>
      </c>
      <c r="G257" s="162">
        <v>812.7</v>
      </c>
      <c r="H257" s="161">
        <v>4816.97</v>
      </c>
    </row>
    <row r="258" spans="1:8">
      <c r="A258" s="157" t="s">
        <v>1749</v>
      </c>
      <c r="B258" s="157" t="s">
        <v>1750</v>
      </c>
      <c r="C258" s="160">
        <v>39827.35</v>
      </c>
      <c r="D258" s="160">
        <v>87236.07</v>
      </c>
      <c r="E258" s="160">
        <v>79651.92</v>
      </c>
      <c r="F258" s="160">
        <v>91309.83</v>
      </c>
      <c r="G258" s="160">
        <v>68768.37</v>
      </c>
      <c r="H258" s="163">
        <v>76773.8</v>
      </c>
    </row>
    <row r="259" spans="1:8">
      <c r="A259" s="157" t="s">
        <v>1751</v>
      </c>
      <c r="B259" s="157" t="s">
        <v>1752</v>
      </c>
      <c r="C259" s="160">
        <v>48.75</v>
      </c>
      <c r="D259" s="160">
        <v>21666.74</v>
      </c>
      <c r="E259" s="160">
        <v>1681.55</v>
      </c>
      <c r="F259" s="163">
        <v>31653</v>
      </c>
      <c r="G259" s="163">
        <v>1359.9</v>
      </c>
      <c r="H259" s="160">
        <v>60697.41</v>
      </c>
    </row>
    <row r="260" spans="1:8">
      <c r="A260" s="157" t="s">
        <v>1753</v>
      </c>
      <c r="B260" s="157" t="s">
        <v>1754</v>
      </c>
      <c r="C260" s="161">
        <v>11.75</v>
      </c>
      <c r="D260" s="162">
        <v>0.9</v>
      </c>
      <c r="E260" s="161">
        <v>0.39</v>
      </c>
      <c r="F260" s="161">
        <v>7.25</v>
      </c>
      <c r="G260" s="162">
        <v>19.5</v>
      </c>
      <c r="H260" s="161">
        <v>9.2799999999999994</v>
      </c>
    </row>
    <row r="261" spans="1:8">
      <c r="A261" s="157" t="s">
        <v>1755</v>
      </c>
      <c r="B261" s="157" t="s">
        <v>1756</v>
      </c>
      <c r="C261" s="160">
        <v>179178.42</v>
      </c>
      <c r="D261" s="160">
        <v>853.07</v>
      </c>
      <c r="E261" s="160">
        <v>95071.85</v>
      </c>
      <c r="F261" s="160">
        <v>816.04</v>
      </c>
      <c r="G261" s="160">
        <v>60266.16</v>
      </c>
      <c r="H261" s="163">
        <v>829.7</v>
      </c>
    </row>
    <row r="262" spans="1:8">
      <c r="A262" s="157" t="s">
        <v>1757</v>
      </c>
      <c r="B262" s="157" t="s">
        <v>1758</v>
      </c>
      <c r="C262" s="161">
        <v>145.94</v>
      </c>
      <c r="D262" s="161">
        <v>132.12</v>
      </c>
      <c r="E262" s="161">
        <v>320.51</v>
      </c>
      <c r="F262" s="162">
        <v>251.3</v>
      </c>
      <c r="G262" s="161">
        <v>333.83</v>
      </c>
      <c r="H262" s="162">
        <v>111.4</v>
      </c>
    </row>
    <row r="263" spans="1:8">
      <c r="A263" s="157" t="s">
        <v>1759</v>
      </c>
      <c r="B263" s="157" t="s">
        <v>1760</v>
      </c>
      <c r="C263" s="163">
        <v>21693.1</v>
      </c>
      <c r="D263" s="160">
        <v>77520.59</v>
      </c>
      <c r="E263" s="160">
        <v>26001.94</v>
      </c>
      <c r="F263" s="163">
        <v>47956.4</v>
      </c>
      <c r="G263" s="160">
        <v>27059.29</v>
      </c>
      <c r="H263" s="163">
        <v>25293.3</v>
      </c>
    </row>
    <row r="264" spans="1:8">
      <c r="A264" s="157" t="s">
        <v>1761</v>
      </c>
      <c r="B264" s="157" t="s">
        <v>1762</v>
      </c>
      <c r="C264" s="161">
        <v>167817.02</v>
      </c>
      <c r="D264" s="161">
        <v>586.66999999999996</v>
      </c>
      <c r="E264" s="161">
        <v>157948.72</v>
      </c>
      <c r="F264" s="161">
        <v>443.23</v>
      </c>
      <c r="G264" s="161">
        <v>138112.60999999999</v>
      </c>
      <c r="H264" s="161">
        <v>246.21</v>
      </c>
    </row>
    <row r="265" spans="1:8">
      <c r="A265" s="157" t="s">
        <v>1763</v>
      </c>
      <c r="B265" s="157" t="s">
        <v>1764</v>
      </c>
      <c r="C265" s="160">
        <v>992.55</v>
      </c>
      <c r="D265" s="160">
        <v>94.67</v>
      </c>
      <c r="E265" s="160">
        <v>3480.02</v>
      </c>
      <c r="F265" s="160">
        <v>171.03</v>
      </c>
      <c r="G265" s="160">
        <v>1587.27</v>
      </c>
      <c r="H265" s="160">
        <v>49.59</v>
      </c>
    </row>
    <row r="266" spans="1:8">
      <c r="A266" s="157" t="s">
        <v>1765</v>
      </c>
      <c r="B266" s="157" t="s">
        <v>1766</v>
      </c>
      <c r="C266" s="161">
        <v>5998.78</v>
      </c>
      <c r="D266" s="161">
        <v>210.37</v>
      </c>
      <c r="E266" s="161">
        <v>4483.53</v>
      </c>
      <c r="F266" s="162">
        <v>225.9</v>
      </c>
      <c r="G266" s="161">
        <v>10131.469999999999</v>
      </c>
      <c r="H266" s="161">
        <v>30.37</v>
      </c>
    </row>
    <row r="267" spans="1:8">
      <c r="A267" s="157" t="s">
        <v>1767</v>
      </c>
      <c r="B267" s="157" t="s">
        <v>1768</v>
      </c>
      <c r="C267" s="160">
        <v>145282.57</v>
      </c>
      <c r="D267" s="160">
        <v>10893.59</v>
      </c>
      <c r="E267" s="160">
        <v>95999.72</v>
      </c>
      <c r="F267" s="160">
        <v>29020.639999999999</v>
      </c>
      <c r="G267" s="160">
        <v>64552.87</v>
      </c>
      <c r="H267" s="160">
        <v>29846.34</v>
      </c>
    </row>
    <row r="268" spans="1:8">
      <c r="A268" s="157" t="s">
        <v>1769</v>
      </c>
      <c r="B268" s="157" t="s">
        <v>1770</v>
      </c>
      <c r="C268" s="161">
        <v>88561.52</v>
      </c>
      <c r="D268" s="162">
        <v>7178.5</v>
      </c>
      <c r="E268" s="161">
        <v>75923.05</v>
      </c>
      <c r="F268" s="161">
        <v>5981.04</v>
      </c>
      <c r="G268" s="161">
        <v>78066.55</v>
      </c>
      <c r="H268" s="161">
        <v>12624.85</v>
      </c>
    </row>
    <row r="269" spans="1:8">
      <c r="A269" s="157" t="s">
        <v>1771</v>
      </c>
      <c r="B269" s="157" t="s">
        <v>1772</v>
      </c>
      <c r="C269" s="160">
        <v>307362.57</v>
      </c>
      <c r="D269" s="160">
        <v>81980.33</v>
      </c>
      <c r="E269" s="163">
        <v>250064.7</v>
      </c>
      <c r="F269" s="160">
        <v>100975.26</v>
      </c>
      <c r="G269" s="160">
        <v>259303.55</v>
      </c>
      <c r="H269" s="160">
        <v>86552.54</v>
      </c>
    </row>
    <row r="270" spans="1:8">
      <c r="A270" s="157" t="s">
        <v>1773</v>
      </c>
      <c r="B270" s="157" t="s">
        <v>1774</v>
      </c>
      <c r="C270" s="160">
        <v>45322.89</v>
      </c>
      <c r="D270" s="160">
        <v>19006.75</v>
      </c>
      <c r="E270" s="160">
        <v>59498.18</v>
      </c>
      <c r="F270" s="160">
        <v>20462.560000000001</v>
      </c>
      <c r="G270" s="160">
        <v>45144.58</v>
      </c>
      <c r="H270" s="160">
        <v>13240.81</v>
      </c>
    </row>
    <row r="271" spans="1:8">
      <c r="A271" s="157" t="s">
        <v>1775</v>
      </c>
      <c r="B271" s="157" t="s">
        <v>1776</v>
      </c>
      <c r="C271" s="161">
        <v>296683.84000000003</v>
      </c>
      <c r="D271" s="161">
        <v>15253.36</v>
      </c>
      <c r="E271" s="161">
        <v>321016.05</v>
      </c>
      <c r="F271" s="162">
        <v>14869.8</v>
      </c>
      <c r="G271" s="161">
        <v>321161.48</v>
      </c>
      <c r="H271" s="161">
        <v>26871.54</v>
      </c>
    </row>
    <row r="272" spans="1:8">
      <c r="A272" s="157" t="s">
        <v>1777</v>
      </c>
      <c r="B272" s="157" t="s">
        <v>1778</v>
      </c>
      <c r="C272" s="161">
        <v>552.22</v>
      </c>
      <c r="D272" s="162">
        <v>17.899999999999999</v>
      </c>
      <c r="E272" s="161">
        <v>230.21</v>
      </c>
      <c r="F272" s="161">
        <v>23.62</v>
      </c>
      <c r="G272" s="162">
        <v>2900.6</v>
      </c>
      <c r="H272" s="161">
        <v>1487.84</v>
      </c>
    </row>
    <row r="273" spans="1:8">
      <c r="A273" s="157" t="s">
        <v>1779</v>
      </c>
      <c r="B273" s="157" t="s">
        <v>1780</v>
      </c>
      <c r="C273" s="160">
        <v>5508.27</v>
      </c>
      <c r="D273" s="160">
        <v>153.27000000000001</v>
      </c>
      <c r="E273" s="160">
        <v>5787.26</v>
      </c>
      <c r="F273" s="160">
        <v>128.94999999999999</v>
      </c>
      <c r="G273" s="160">
        <v>8169.03</v>
      </c>
      <c r="H273" s="160">
        <v>1355.11</v>
      </c>
    </row>
    <row r="274" spans="1:8">
      <c r="A274" s="157" t="s">
        <v>1781</v>
      </c>
      <c r="B274" s="157" t="s">
        <v>1782</v>
      </c>
      <c r="C274" s="162">
        <v>1500.5</v>
      </c>
      <c r="D274" s="161">
        <v>463.94</v>
      </c>
      <c r="E274" s="161">
        <v>2605.0300000000002</v>
      </c>
      <c r="F274" s="161">
        <v>239.46</v>
      </c>
      <c r="G274" s="161">
        <v>5142.21</v>
      </c>
      <c r="H274" s="161">
        <v>1186.6500000000001</v>
      </c>
    </row>
    <row r="275" spans="1:8">
      <c r="A275" s="157" t="s">
        <v>1783</v>
      </c>
      <c r="B275" s="157" t="s">
        <v>1784</v>
      </c>
      <c r="C275" s="160">
        <v>0.25</v>
      </c>
      <c r="D275" s="160">
        <v>5.33</v>
      </c>
      <c r="E275" s="160">
        <v>398.54</v>
      </c>
      <c r="F275" s="163">
        <v>40.299999999999997</v>
      </c>
      <c r="G275" s="160">
        <v>614.89</v>
      </c>
      <c r="H275" s="160">
        <v>1.59</v>
      </c>
    </row>
    <row r="276" spans="1:8">
      <c r="A276" s="157" t="s">
        <v>1785</v>
      </c>
      <c r="B276" s="157" t="s">
        <v>1786</v>
      </c>
      <c r="C276" s="161">
        <v>11058.66</v>
      </c>
      <c r="D276" s="161">
        <v>3155.03</v>
      </c>
      <c r="E276" s="161">
        <v>3997.04</v>
      </c>
      <c r="F276" s="161">
        <v>5067.78</v>
      </c>
      <c r="G276" s="161">
        <v>9154.4699999999993</v>
      </c>
      <c r="H276" s="161">
        <v>1381.48</v>
      </c>
    </row>
    <row r="277" spans="1:8">
      <c r="A277" s="157" t="s">
        <v>1787</v>
      </c>
      <c r="B277" s="157" t="s">
        <v>1788</v>
      </c>
      <c r="C277" s="162">
        <v>25124.5</v>
      </c>
      <c r="D277" s="161">
        <v>1493.96</v>
      </c>
      <c r="E277" s="162">
        <v>38088.300000000003</v>
      </c>
      <c r="F277" s="162">
        <v>922.7</v>
      </c>
      <c r="G277" s="161">
        <v>32657.48</v>
      </c>
      <c r="H277" s="161">
        <v>871.32</v>
      </c>
    </row>
    <row r="278" spans="1:8">
      <c r="A278" s="157" t="s">
        <v>1789</v>
      </c>
      <c r="B278" s="157" t="s">
        <v>1790</v>
      </c>
      <c r="C278" s="161">
        <v>1458.68</v>
      </c>
      <c r="D278" s="161">
        <v>163.01</v>
      </c>
      <c r="E278" s="161">
        <v>290.72000000000003</v>
      </c>
      <c r="F278" s="161">
        <v>119.35</v>
      </c>
      <c r="G278" s="161">
        <v>616.55999999999995</v>
      </c>
      <c r="H278" s="161">
        <v>57.17</v>
      </c>
    </row>
    <row r="279" spans="1:8">
      <c r="A279" s="157" t="s">
        <v>1791</v>
      </c>
      <c r="B279" s="157" t="s">
        <v>1792</v>
      </c>
      <c r="C279" s="161">
        <v>92267.71</v>
      </c>
      <c r="D279" s="161">
        <v>31129.55</v>
      </c>
      <c r="E279" s="161">
        <v>134536.06</v>
      </c>
      <c r="F279" s="161">
        <v>21677.34</v>
      </c>
      <c r="G279" s="161">
        <v>100557.37</v>
      </c>
      <c r="H279" s="161">
        <v>30331.77</v>
      </c>
    </row>
    <row r="280" spans="1:8">
      <c r="A280" s="157" t="s">
        <v>1793</v>
      </c>
      <c r="B280" s="157" t="s">
        <v>1794</v>
      </c>
      <c r="C280" s="160">
        <v>901852.88</v>
      </c>
      <c r="D280" s="160">
        <v>20759.46</v>
      </c>
      <c r="E280" s="160">
        <v>834606.42</v>
      </c>
      <c r="F280" s="160">
        <v>21893.17</v>
      </c>
      <c r="G280" s="160">
        <v>755750.01</v>
      </c>
      <c r="H280" s="163">
        <v>31457.9</v>
      </c>
    </row>
    <row r="281" spans="1:8">
      <c r="A281" s="157" t="s">
        <v>1795</v>
      </c>
      <c r="B281" s="157" t="s">
        <v>1796</v>
      </c>
      <c r="C281" s="161">
        <v>263296.73</v>
      </c>
      <c r="D281" s="162">
        <v>20782.8</v>
      </c>
      <c r="E281" s="161">
        <v>396875.44</v>
      </c>
      <c r="F281" s="161">
        <v>24688.33</v>
      </c>
      <c r="G281" s="161">
        <v>447414.32</v>
      </c>
      <c r="H281" s="161">
        <v>43578.080000000002</v>
      </c>
    </row>
    <row r="282" spans="1:8">
      <c r="A282" s="157" t="s">
        <v>1797</v>
      </c>
      <c r="B282" s="157" t="s">
        <v>1798</v>
      </c>
      <c r="C282" s="160">
        <v>1005658.23</v>
      </c>
      <c r="D282" s="163">
        <v>151262</v>
      </c>
      <c r="E282" s="160">
        <v>1129893.4099999999</v>
      </c>
      <c r="F282" s="160">
        <v>184606.64</v>
      </c>
      <c r="G282" s="163">
        <v>1262644.3</v>
      </c>
      <c r="H282" s="160">
        <v>128810.71</v>
      </c>
    </row>
    <row r="283" spans="1:8">
      <c r="A283" s="157" t="s">
        <v>1799</v>
      </c>
      <c r="B283" s="157" t="s">
        <v>1800</v>
      </c>
      <c r="C283" s="160">
        <v>3353.27</v>
      </c>
      <c r="D283" s="160">
        <v>310.20999999999998</v>
      </c>
      <c r="E283" s="163">
        <v>7674.9</v>
      </c>
      <c r="F283" s="160">
        <v>114.59</v>
      </c>
      <c r="G283" s="160">
        <v>6274.09</v>
      </c>
      <c r="H283" s="160">
        <v>114.19</v>
      </c>
    </row>
    <row r="284" spans="1:8">
      <c r="A284" s="157" t="s">
        <v>1801</v>
      </c>
      <c r="B284" s="157" t="s">
        <v>1802</v>
      </c>
      <c r="C284" s="161">
        <v>294417.18</v>
      </c>
      <c r="D284" s="162">
        <v>134790.9</v>
      </c>
      <c r="E284" s="162">
        <v>244796.79999999999</v>
      </c>
      <c r="F284" s="161">
        <v>115408.69</v>
      </c>
      <c r="G284" s="161">
        <v>185397.48</v>
      </c>
      <c r="H284" s="161">
        <v>26923.26</v>
      </c>
    </row>
    <row r="285" spans="1:8">
      <c r="A285" s="157" t="s">
        <v>1803</v>
      </c>
      <c r="B285" s="157" t="s">
        <v>1804</v>
      </c>
      <c r="C285" s="160">
        <v>405.53</v>
      </c>
      <c r="D285" s="160">
        <v>503.26</v>
      </c>
      <c r="E285" s="160">
        <v>467.53</v>
      </c>
      <c r="F285" s="163">
        <v>723.2</v>
      </c>
      <c r="G285" s="160">
        <v>1970.85</v>
      </c>
      <c r="H285" s="163">
        <v>927</v>
      </c>
    </row>
    <row r="286" spans="1:8">
      <c r="A286" s="157" t="s">
        <v>1805</v>
      </c>
      <c r="B286" s="157" t="s">
        <v>1806</v>
      </c>
      <c r="C286" s="161">
        <v>42794.34</v>
      </c>
      <c r="D286" s="161">
        <v>90650.64</v>
      </c>
      <c r="E286" s="161">
        <v>19833.55</v>
      </c>
      <c r="F286" s="161">
        <v>9780.01</v>
      </c>
      <c r="G286" s="161">
        <v>39644.03</v>
      </c>
      <c r="H286" s="162">
        <v>8657.1</v>
      </c>
    </row>
    <row r="287" spans="1:8">
      <c r="A287" s="157" t="s">
        <v>1807</v>
      </c>
      <c r="B287" s="157" t="s">
        <v>1808</v>
      </c>
      <c r="C287" s="160">
        <v>4378362.17</v>
      </c>
      <c r="D287" s="160">
        <v>3088808.71</v>
      </c>
      <c r="E287" s="160">
        <v>4138729.95</v>
      </c>
      <c r="F287" s="160">
        <v>3104013.87</v>
      </c>
      <c r="G287" s="160">
        <v>4491211.3899999997</v>
      </c>
      <c r="H287" s="160">
        <v>3892391.96</v>
      </c>
    </row>
    <row r="288" spans="1:8">
      <c r="A288" s="157" t="s">
        <v>1809</v>
      </c>
      <c r="B288" s="157" t="s">
        <v>1810</v>
      </c>
      <c r="C288" s="161">
        <v>12696.33</v>
      </c>
      <c r="D288" s="161">
        <v>1282.9100000000001</v>
      </c>
      <c r="E288" s="161">
        <v>13689.26</v>
      </c>
      <c r="F288" s="161">
        <v>680.48</v>
      </c>
      <c r="G288" s="161">
        <v>7230.55</v>
      </c>
      <c r="H288" s="161">
        <v>5598.83</v>
      </c>
    </row>
    <row r="289" spans="1:8">
      <c r="A289" s="157" t="s">
        <v>1811</v>
      </c>
      <c r="B289" s="157" t="s">
        <v>1812</v>
      </c>
      <c r="C289" s="160">
        <v>1583524.05</v>
      </c>
      <c r="D289" s="160">
        <v>227012.84</v>
      </c>
      <c r="E289" s="160">
        <v>2027032.23</v>
      </c>
      <c r="F289" s="160">
        <v>642276.46</v>
      </c>
      <c r="G289" s="160">
        <v>1939142.53</v>
      </c>
      <c r="H289" s="160">
        <v>666974.31000000006</v>
      </c>
    </row>
    <row r="290" spans="1:8">
      <c r="A290" s="157" t="s">
        <v>1813</v>
      </c>
      <c r="B290" s="157" t="s">
        <v>1814</v>
      </c>
      <c r="C290" s="161">
        <v>231.56</v>
      </c>
      <c r="D290" s="161">
        <v>7505.77</v>
      </c>
      <c r="E290" s="161">
        <v>25027.119999999999</v>
      </c>
      <c r="F290" s="161">
        <v>634.28</v>
      </c>
      <c r="G290" s="161">
        <v>17575.150000000001</v>
      </c>
      <c r="H290" s="161">
        <v>10127.780000000001</v>
      </c>
    </row>
    <row r="291" spans="1:8">
      <c r="A291" s="157" t="s">
        <v>1815</v>
      </c>
      <c r="B291" s="157" t="s">
        <v>1816</v>
      </c>
      <c r="C291" s="160">
        <v>1879.25</v>
      </c>
      <c r="D291" s="160">
        <v>794.37</v>
      </c>
      <c r="E291" s="160">
        <v>2717.18</v>
      </c>
      <c r="F291" s="160">
        <v>573.89</v>
      </c>
      <c r="G291" s="160">
        <v>2036.96</v>
      </c>
      <c r="H291" s="160">
        <v>351.47</v>
      </c>
    </row>
    <row r="292" spans="1:8">
      <c r="A292" s="157" t="s">
        <v>1817</v>
      </c>
      <c r="B292" s="157" t="s">
        <v>1818</v>
      </c>
      <c r="C292" s="161">
        <v>8674.14</v>
      </c>
      <c r="D292" s="161">
        <v>23390.09</v>
      </c>
      <c r="E292" s="162">
        <v>4836.2</v>
      </c>
      <c r="F292" s="161">
        <v>6032.34</v>
      </c>
      <c r="G292" s="161">
        <v>2212.92</v>
      </c>
      <c r="H292" s="161">
        <v>4969.96</v>
      </c>
    </row>
    <row r="293" spans="1:8">
      <c r="A293" s="157" t="s">
        <v>1819</v>
      </c>
      <c r="B293" s="157" t="s">
        <v>1820</v>
      </c>
      <c r="C293" s="160">
        <v>42021.29</v>
      </c>
      <c r="D293" s="160">
        <v>16254.45</v>
      </c>
      <c r="E293" s="160">
        <v>75945.59</v>
      </c>
      <c r="F293" s="160">
        <v>16671.97</v>
      </c>
      <c r="G293" s="160">
        <v>86026.47</v>
      </c>
      <c r="H293" s="160">
        <v>26401.11</v>
      </c>
    </row>
    <row r="294" spans="1:8">
      <c r="A294" s="157" t="s">
        <v>1821</v>
      </c>
      <c r="B294" s="157" t="s">
        <v>1822</v>
      </c>
      <c r="C294" s="160">
        <v>564012.64</v>
      </c>
      <c r="D294" s="160">
        <v>188568.25</v>
      </c>
      <c r="E294" s="163">
        <v>538193</v>
      </c>
      <c r="F294" s="160">
        <v>348701.89</v>
      </c>
      <c r="G294" s="160">
        <v>575665.97</v>
      </c>
      <c r="H294" s="160">
        <v>306709.13</v>
      </c>
    </row>
    <row r="295" spans="1:8">
      <c r="A295" s="157" t="s">
        <v>1823</v>
      </c>
      <c r="B295" s="157" t="s">
        <v>1824</v>
      </c>
      <c r="C295" s="160">
        <v>19064.59</v>
      </c>
      <c r="D295" s="160">
        <v>17289.46</v>
      </c>
      <c r="E295" s="160">
        <v>22345.41</v>
      </c>
      <c r="F295" s="160">
        <v>24725.06</v>
      </c>
      <c r="G295" s="160">
        <v>19853.96</v>
      </c>
      <c r="H295" s="160">
        <v>20958.169999999998</v>
      </c>
    </row>
    <row r="296" spans="1:8">
      <c r="A296" s="157" t="s">
        <v>1825</v>
      </c>
      <c r="B296" s="157" t="s">
        <v>1826</v>
      </c>
      <c r="C296" s="161">
        <v>46168.05</v>
      </c>
      <c r="D296" s="161">
        <v>134409.12</v>
      </c>
      <c r="E296" s="161">
        <v>42058.559999999998</v>
      </c>
      <c r="F296" s="162">
        <v>180638.1</v>
      </c>
      <c r="G296" s="161">
        <v>53668.08</v>
      </c>
      <c r="H296" s="161">
        <v>145988.99</v>
      </c>
    </row>
    <row r="297" spans="1:8">
      <c r="A297" s="157" t="s">
        <v>1827</v>
      </c>
      <c r="B297" s="157" t="s">
        <v>1828</v>
      </c>
      <c r="C297" s="160">
        <v>768308.15</v>
      </c>
      <c r="D297" s="160">
        <v>40127.25</v>
      </c>
      <c r="E297" s="160">
        <v>722661.25</v>
      </c>
      <c r="F297" s="160">
        <v>70887.17</v>
      </c>
      <c r="G297" s="160">
        <v>632161.39</v>
      </c>
      <c r="H297" s="160">
        <v>109752.34</v>
      </c>
    </row>
    <row r="298" spans="1:8">
      <c r="A298" s="157" t="s">
        <v>1829</v>
      </c>
      <c r="B298" s="157" t="s">
        <v>1830</v>
      </c>
      <c r="C298" s="161">
        <v>527895.03</v>
      </c>
      <c r="D298" s="162">
        <v>69713.8</v>
      </c>
      <c r="E298" s="161">
        <v>601454.53</v>
      </c>
      <c r="F298" s="161">
        <v>42376.05</v>
      </c>
      <c r="G298" s="161">
        <v>488869.91</v>
      </c>
      <c r="H298" s="161">
        <v>72547.44</v>
      </c>
    </row>
    <row r="299" spans="1:8">
      <c r="A299" s="157" t="s">
        <v>1831</v>
      </c>
      <c r="B299" s="157" t="s">
        <v>1832</v>
      </c>
      <c r="C299" s="163">
        <v>125310.1</v>
      </c>
      <c r="D299" s="160">
        <v>367667.13</v>
      </c>
      <c r="E299" s="160">
        <v>124835.28</v>
      </c>
      <c r="F299" s="160">
        <v>241861.94</v>
      </c>
      <c r="G299" s="160">
        <v>103909.68</v>
      </c>
      <c r="H299" s="160">
        <v>323179.86</v>
      </c>
    </row>
    <row r="300" spans="1:8">
      <c r="A300" s="157" t="s">
        <v>1833</v>
      </c>
      <c r="B300" s="157" t="s">
        <v>1834</v>
      </c>
      <c r="C300" s="161">
        <v>290264.74</v>
      </c>
      <c r="D300" s="161">
        <v>92025.87</v>
      </c>
      <c r="E300" s="161">
        <v>308181.14</v>
      </c>
      <c r="F300" s="161">
        <v>86289.76</v>
      </c>
      <c r="G300" s="161">
        <v>305129.23</v>
      </c>
      <c r="H300" s="161">
        <v>121674.78</v>
      </c>
    </row>
    <row r="301" spans="1:8">
      <c r="A301" s="157" t="s">
        <v>1835</v>
      </c>
      <c r="B301" s="157" t="s">
        <v>1836</v>
      </c>
      <c r="C301" s="160">
        <v>486775.74</v>
      </c>
      <c r="D301" s="160">
        <v>221795.45</v>
      </c>
      <c r="E301" s="160">
        <v>518202.31</v>
      </c>
      <c r="F301" s="160">
        <v>170900.32</v>
      </c>
      <c r="G301" s="160">
        <v>447317.74</v>
      </c>
      <c r="H301" s="160">
        <v>168738.71</v>
      </c>
    </row>
    <row r="302" spans="1:8">
      <c r="A302" s="157" t="s">
        <v>1837</v>
      </c>
      <c r="B302" s="157" t="s">
        <v>1838</v>
      </c>
      <c r="C302" s="161">
        <v>169843.92</v>
      </c>
      <c r="D302" s="161">
        <v>8200.44</v>
      </c>
      <c r="E302" s="161">
        <v>129799.43</v>
      </c>
      <c r="F302" s="161">
        <v>6706.64</v>
      </c>
      <c r="G302" s="161">
        <v>114450.34</v>
      </c>
      <c r="H302" s="161">
        <v>2995.01</v>
      </c>
    </row>
    <row r="303" spans="1:8">
      <c r="A303" s="157" t="s">
        <v>1839</v>
      </c>
      <c r="B303" s="157" t="s">
        <v>1840</v>
      </c>
      <c r="C303" s="160">
        <v>241948.21</v>
      </c>
      <c r="D303" s="160">
        <v>1023435.54</v>
      </c>
      <c r="E303" s="160">
        <v>264387.17</v>
      </c>
      <c r="F303" s="163">
        <v>1140404.3999999999</v>
      </c>
      <c r="G303" s="160">
        <v>200006.38</v>
      </c>
      <c r="H303" s="160">
        <v>994198.48</v>
      </c>
    </row>
    <row r="304" spans="1:8">
      <c r="A304" s="157" t="s">
        <v>1841</v>
      </c>
      <c r="B304" s="157" t="s">
        <v>1842</v>
      </c>
      <c r="C304" s="161">
        <v>24046.06</v>
      </c>
      <c r="D304" s="162">
        <v>8476.9</v>
      </c>
      <c r="E304" s="161">
        <v>28805.38</v>
      </c>
      <c r="F304" s="161">
        <v>1533.49</v>
      </c>
      <c r="G304" s="161">
        <v>23299.05</v>
      </c>
      <c r="H304" s="161">
        <v>779.41</v>
      </c>
    </row>
    <row r="305" spans="1:8">
      <c r="A305" s="157" t="s">
        <v>1843</v>
      </c>
      <c r="B305" s="157" t="s">
        <v>1844</v>
      </c>
      <c r="C305" s="160">
        <v>13224.89</v>
      </c>
      <c r="D305" s="160">
        <v>5228.08</v>
      </c>
      <c r="E305" s="160">
        <v>17009.68</v>
      </c>
      <c r="F305" s="160">
        <v>7809.44</v>
      </c>
      <c r="G305" s="160">
        <v>18557.27</v>
      </c>
      <c r="H305" s="160">
        <v>6293.74</v>
      </c>
    </row>
    <row r="306" spans="1:8">
      <c r="A306" s="157" t="s">
        <v>1845</v>
      </c>
      <c r="B306" s="157" t="s">
        <v>1846</v>
      </c>
      <c r="C306" s="161">
        <v>2285.33</v>
      </c>
      <c r="D306" s="161">
        <v>215.04</v>
      </c>
      <c r="E306" s="161">
        <v>3024.01</v>
      </c>
      <c r="F306" s="162">
        <v>339.9</v>
      </c>
      <c r="G306" s="161">
        <v>3575.67</v>
      </c>
      <c r="H306" s="161">
        <v>471.87</v>
      </c>
    </row>
    <row r="307" spans="1:8">
      <c r="A307" s="157" t="s">
        <v>1847</v>
      </c>
      <c r="B307" s="157" t="s">
        <v>1848</v>
      </c>
      <c r="C307" s="160">
        <v>81286.740000000005</v>
      </c>
      <c r="D307" s="160">
        <v>1584.16</v>
      </c>
      <c r="E307" s="160">
        <v>77508.45</v>
      </c>
      <c r="F307" s="160">
        <v>1656.87</v>
      </c>
      <c r="G307" s="163">
        <v>87186.1</v>
      </c>
      <c r="H307" s="160">
        <v>1727.98</v>
      </c>
    </row>
    <row r="308" spans="1:8">
      <c r="A308" s="157" t="s">
        <v>1849</v>
      </c>
      <c r="B308" s="157" t="s">
        <v>1850</v>
      </c>
      <c r="C308" s="160">
        <v>642643.56000000006</v>
      </c>
      <c r="D308" s="160">
        <v>517249.68</v>
      </c>
      <c r="E308" s="160">
        <v>567015.23</v>
      </c>
      <c r="F308" s="160">
        <v>393286.19</v>
      </c>
      <c r="G308" s="160">
        <v>532930.24</v>
      </c>
      <c r="H308" s="160">
        <v>461916.22</v>
      </c>
    </row>
    <row r="309" spans="1:8">
      <c r="A309" s="157" t="s">
        <v>1851</v>
      </c>
      <c r="B309" s="157" t="s">
        <v>1852</v>
      </c>
      <c r="C309" s="161">
        <v>3541.01</v>
      </c>
      <c r="D309" s="161">
        <v>4357.8599999999997</v>
      </c>
      <c r="E309" s="161">
        <v>4401.41</v>
      </c>
      <c r="F309" s="161">
        <v>7504.08</v>
      </c>
      <c r="G309" s="161">
        <v>7125.76</v>
      </c>
      <c r="H309" s="161">
        <v>9723.31</v>
      </c>
    </row>
    <row r="310" spans="1:8">
      <c r="A310" s="157" t="s">
        <v>1853</v>
      </c>
      <c r="B310" s="157" t="s">
        <v>1854</v>
      </c>
      <c r="C310" s="160">
        <v>468878.67</v>
      </c>
      <c r="D310" s="160">
        <v>437846.46</v>
      </c>
      <c r="E310" s="160">
        <v>463923.74</v>
      </c>
      <c r="F310" s="160">
        <v>405524.66</v>
      </c>
      <c r="G310" s="160">
        <v>547986.04</v>
      </c>
      <c r="H310" s="160">
        <v>419047.49</v>
      </c>
    </row>
    <row r="311" spans="1:8">
      <c r="A311" s="157" t="s">
        <v>1855</v>
      </c>
      <c r="B311" s="157" t="s">
        <v>1856</v>
      </c>
      <c r="C311" s="160">
        <v>7181.56</v>
      </c>
      <c r="D311" s="160">
        <v>635.21</v>
      </c>
      <c r="E311" s="160">
        <v>10527.11</v>
      </c>
      <c r="F311" s="160">
        <v>641.77</v>
      </c>
      <c r="G311" s="160">
        <v>9805.6299999999992</v>
      </c>
      <c r="H311" s="163">
        <v>634.1</v>
      </c>
    </row>
    <row r="312" spans="1:8">
      <c r="A312" s="157" t="s">
        <v>1857</v>
      </c>
      <c r="B312" s="157" t="s">
        <v>1858</v>
      </c>
      <c r="C312" s="161">
        <v>5735.39</v>
      </c>
      <c r="D312" s="161">
        <v>55573.919999999998</v>
      </c>
      <c r="E312" s="161">
        <v>6518.76</v>
      </c>
      <c r="F312" s="161">
        <v>8885.41</v>
      </c>
      <c r="G312" s="161">
        <v>9234.69</v>
      </c>
      <c r="H312" s="161">
        <v>9123.65</v>
      </c>
    </row>
    <row r="313" spans="1:8">
      <c r="A313" s="157" t="s">
        <v>1859</v>
      </c>
      <c r="B313" s="157" t="s">
        <v>1860</v>
      </c>
      <c r="C313" s="160">
        <v>5494.36</v>
      </c>
      <c r="D313" s="160">
        <v>1067.03</v>
      </c>
      <c r="E313" s="160">
        <v>6293.44</v>
      </c>
      <c r="F313" s="160">
        <v>975.87</v>
      </c>
      <c r="G313" s="160">
        <v>2015.57</v>
      </c>
      <c r="H313" s="160">
        <v>231.11</v>
      </c>
    </row>
    <row r="314" spans="1:8">
      <c r="A314" s="157" t="s">
        <v>1861</v>
      </c>
      <c r="B314" s="157" t="s">
        <v>1862</v>
      </c>
      <c r="C314" s="161">
        <v>26863.98</v>
      </c>
      <c r="D314" s="161">
        <v>10304.219999999999</v>
      </c>
      <c r="E314" s="161">
        <v>16220.91</v>
      </c>
      <c r="F314" s="161">
        <v>3712.23</v>
      </c>
      <c r="G314" s="161">
        <v>20295.259999999998</v>
      </c>
      <c r="H314" s="161">
        <v>3693.05</v>
      </c>
    </row>
    <row r="315" spans="1:8">
      <c r="A315" s="157" t="s">
        <v>1863</v>
      </c>
      <c r="B315" s="157" t="s">
        <v>1864</v>
      </c>
      <c r="C315" s="160">
        <v>2091.9499999999998</v>
      </c>
      <c r="D315" s="160">
        <v>4.25</v>
      </c>
      <c r="E315" s="160">
        <v>2423.6799999999998</v>
      </c>
      <c r="F315" s="160">
        <v>443.14</v>
      </c>
      <c r="G315" s="160">
        <v>2545.29</v>
      </c>
      <c r="H315" s="160">
        <v>423.55</v>
      </c>
    </row>
    <row r="316" spans="1:8">
      <c r="A316" s="157" t="s">
        <v>1865</v>
      </c>
      <c r="B316" s="157" t="s">
        <v>1866</v>
      </c>
      <c r="C316" s="161">
        <v>4390.97</v>
      </c>
      <c r="D316" s="161">
        <v>3912.06</v>
      </c>
      <c r="E316" s="161">
        <v>3299.13</v>
      </c>
      <c r="F316" s="161">
        <v>910.96</v>
      </c>
      <c r="G316" s="162">
        <v>2476.1</v>
      </c>
      <c r="H316" s="161">
        <v>1295.48</v>
      </c>
    </row>
    <row r="317" spans="1:8">
      <c r="A317" s="157" t="s">
        <v>1867</v>
      </c>
      <c r="B317" s="157" t="s">
        <v>1868</v>
      </c>
      <c r="C317" s="160">
        <v>19713.43</v>
      </c>
      <c r="D317" s="160">
        <v>25027.71</v>
      </c>
      <c r="E317" s="160">
        <v>32894.839999999997</v>
      </c>
      <c r="F317" s="160">
        <v>19452.18</v>
      </c>
      <c r="G317" s="160">
        <v>12960.68</v>
      </c>
      <c r="H317" s="163">
        <v>8985.4</v>
      </c>
    </row>
    <row r="318" spans="1:8">
      <c r="A318" s="157" t="s">
        <v>1869</v>
      </c>
      <c r="B318" s="157" t="s">
        <v>1870</v>
      </c>
      <c r="C318" s="160">
        <v>7117.04</v>
      </c>
      <c r="D318" s="160">
        <v>1569.01</v>
      </c>
      <c r="E318" s="160">
        <v>2966.45</v>
      </c>
      <c r="F318" s="160">
        <v>2054.35</v>
      </c>
      <c r="G318" s="163">
        <v>733.3</v>
      </c>
      <c r="H318" s="160">
        <v>894.97</v>
      </c>
    </row>
    <row r="319" spans="1:8">
      <c r="A319" s="157" t="s">
        <v>1871</v>
      </c>
      <c r="B319" s="157" t="s">
        <v>1872</v>
      </c>
      <c r="C319" s="161">
        <v>21406.91</v>
      </c>
      <c r="D319" s="161">
        <v>47810.05</v>
      </c>
      <c r="E319" s="161">
        <v>47866.86</v>
      </c>
      <c r="F319" s="161">
        <v>68627.95</v>
      </c>
      <c r="G319" s="162">
        <v>17976</v>
      </c>
      <c r="H319" s="161">
        <v>88400.69</v>
      </c>
    </row>
    <row r="320" spans="1:8">
      <c r="A320" s="157" t="s">
        <v>1873</v>
      </c>
      <c r="B320" s="157" t="s">
        <v>1874</v>
      </c>
      <c r="C320" s="160">
        <v>31093.85</v>
      </c>
      <c r="D320" s="160">
        <v>29248.92</v>
      </c>
      <c r="E320" s="160">
        <v>14484.81</v>
      </c>
      <c r="F320" s="160">
        <v>31685.07</v>
      </c>
      <c r="G320" s="160">
        <v>14058.48</v>
      </c>
      <c r="H320" s="160">
        <v>38274.379999999997</v>
      </c>
    </row>
    <row r="321" spans="1:8">
      <c r="A321" s="157" t="s">
        <v>1875</v>
      </c>
      <c r="B321" s="157" t="s">
        <v>1876</v>
      </c>
      <c r="C321" s="161">
        <v>158.36000000000001</v>
      </c>
      <c r="D321" s="161">
        <v>639.78</v>
      </c>
      <c r="E321" s="161">
        <v>237.15</v>
      </c>
      <c r="F321" s="161">
        <v>741.75</v>
      </c>
      <c r="G321" s="161">
        <v>553.25</v>
      </c>
      <c r="H321" s="161">
        <v>9674.15</v>
      </c>
    </row>
    <row r="322" spans="1:8">
      <c r="A322" s="157" t="s">
        <v>1877</v>
      </c>
      <c r="B322" s="157" t="s">
        <v>1878</v>
      </c>
      <c r="C322" s="160">
        <v>10626.29</v>
      </c>
      <c r="D322" s="160">
        <v>3959.53</v>
      </c>
      <c r="E322" s="160">
        <v>10014.120000000001</v>
      </c>
      <c r="F322" s="160">
        <v>17079.03</v>
      </c>
      <c r="G322" s="160">
        <v>4579.42</v>
      </c>
      <c r="H322" s="160">
        <v>10021.049999999999</v>
      </c>
    </row>
    <row r="323" spans="1:8">
      <c r="A323" s="157" t="s">
        <v>1879</v>
      </c>
      <c r="B323" s="157" t="s">
        <v>1880</v>
      </c>
      <c r="C323" s="161">
        <v>982018.86</v>
      </c>
      <c r="D323" s="161">
        <v>830799.37</v>
      </c>
      <c r="E323" s="161">
        <v>1597741.35</v>
      </c>
      <c r="F323" s="162">
        <v>931935.6</v>
      </c>
      <c r="G323" s="161">
        <v>951411.51</v>
      </c>
      <c r="H323" s="161">
        <v>1053551.18</v>
      </c>
    </row>
    <row r="324" spans="1:8">
      <c r="A324" s="157" t="s">
        <v>1881</v>
      </c>
      <c r="B324" s="157" t="s">
        <v>1882</v>
      </c>
      <c r="C324" s="160">
        <v>38905.89</v>
      </c>
      <c r="D324" s="160">
        <v>5252.33</v>
      </c>
      <c r="E324" s="160">
        <v>65799.77</v>
      </c>
      <c r="F324" s="160">
        <v>23602.28</v>
      </c>
      <c r="G324" s="160">
        <v>73293.119999999995</v>
      </c>
      <c r="H324" s="160">
        <v>4571.7299999999996</v>
      </c>
    </row>
    <row r="325" spans="1:8">
      <c r="A325" s="157" t="s">
        <v>1883</v>
      </c>
      <c r="B325" s="157" t="s">
        <v>1884</v>
      </c>
      <c r="C325" s="161">
        <v>226994.91</v>
      </c>
      <c r="D325" s="161">
        <v>2458.77</v>
      </c>
      <c r="E325" s="161">
        <v>235422.82</v>
      </c>
      <c r="F325" s="161">
        <v>8590.93</v>
      </c>
      <c r="G325" s="161">
        <v>323159.15999999997</v>
      </c>
      <c r="H325" s="162">
        <v>2486.5</v>
      </c>
    </row>
    <row r="326" spans="1:8">
      <c r="A326" s="157" t="s">
        <v>1885</v>
      </c>
      <c r="B326" s="157" t="s">
        <v>1886</v>
      </c>
      <c r="C326" s="160">
        <v>176737.05</v>
      </c>
      <c r="D326" s="160">
        <v>33471.879999999997</v>
      </c>
      <c r="E326" s="160">
        <v>174226.95</v>
      </c>
      <c r="F326" s="160">
        <v>24056.36</v>
      </c>
      <c r="G326" s="160">
        <v>170557.89</v>
      </c>
      <c r="H326" s="160">
        <v>14159.94</v>
      </c>
    </row>
    <row r="327" spans="1:8">
      <c r="A327" s="157" t="s">
        <v>1887</v>
      </c>
      <c r="B327" s="157" t="s">
        <v>1888</v>
      </c>
      <c r="C327" s="161">
        <v>12930.99</v>
      </c>
      <c r="D327" s="161">
        <v>4715.83</v>
      </c>
      <c r="E327" s="161">
        <v>45331.73</v>
      </c>
      <c r="F327" s="161">
        <v>6616.82</v>
      </c>
      <c r="G327" s="161">
        <v>48215.88</v>
      </c>
      <c r="H327" s="161">
        <v>10158.16</v>
      </c>
    </row>
    <row r="328" spans="1:8">
      <c r="A328" s="157" t="s">
        <v>1889</v>
      </c>
      <c r="B328" s="157" t="s">
        <v>1890</v>
      </c>
      <c r="C328" s="161">
        <v>9413.0400000000009</v>
      </c>
      <c r="D328" s="161">
        <v>846.48</v>
      </c>
      <c r="E328" s="161">
        <v>10946.03</v>
      </c>
      <c r="F328" s="161">
        <v>2876.22</v>
      </c>
      <c r="G328" s="161">
        <v>17849.14</v>
      </c>
      <c r="H328" s="162">
        <v>2978.7</v>
      </c>
    </row>
    <row r="329" spans="1:8">
      <c r="A329" s="157" t="s">
        <v>1891</v>
      </c>
      <c r="B329" s="157" t="s">
        <v>1892</v>
      </c>
      <c r="C329" s="160">
        <v>27573.919999999998</v>
      </c>
      <c r="D329" s="160">
        <v>9322.2900000000009</v>
      </c>
      <c r="E329" s="160">
        <v>66510.240000000005</v>
      </c>
      <c r="F329" s="160">
        <v>10797.12</v>
      </c>
      <c r="G329" s="160">
        <v>35512.120000000003</v>
      </c>
      <c r="H329" s="160">
        <v>10418.879999999999</v>
      </c>
    </row>
    <row r="330" spans="1:8">
      <c r="A330" s="157" t="s">
        <v>1893</v>
      </c>
      <c r="B330" s="157" t="s">
        <v>1894</v>
      </c>
      <c r="C330" s="162">
        <v>103589.7</v>
      </c>
      <c r="D330" s="161">
        <v>31888.22</v>
      </c>
      <c r="E330" s="162">
        <v>104905</v>
      </c>
      <c r="F330" s="161">
        <v>46492.11</v>
      </c>
      <c r="G330" s="161">
        <v>120026.02</v>
      </c>
      <c r="H330" s="161">
        <v>43562.73</v>
      </c>
    </row>
    <row r="331" spans="1:8">
      <c r="A331" s="157" t="s">
        <v>1895</v>
      </c>
      <c r="B331" s="157" t="s">
        <v>1896</v>
      </c>
      <c r="C331" s="160">
        <v>36484.01</v>
      </c>
      <c r="D331" s="160">
        <v>899.39</v>
      </c>
      <c r="E331" s="160">
        <v>49917.87</v>
      </c>
      <c r="F331" s="160">
        <v>1513.15</v>
      </c>
      <c r="G331" s="160">
        <v>37105.440000000002</v>
      </c>
      <c r="H331" s="160">
        <v>3798.68</v>
      </c>
    </row>
    <row r="332" spans="1:8">
      <c r="A332" s="157" t="s">
        <v>1897</v>
      </c>
      <c r="B332" s="157" t="s">
        <v>1898</v>
      </c>
      <c r="C332" s="162">
        <v>50186</v>
      </c>
      <c r="D332" s="161">
        <v>13241.21</v>
      </c>
      <c r="E332" s="162">
        <v>52937.7</v>
      </c>
      <c r="F332" s="161">
        <v>7235.03</v>
      </c>
      <c r="G332" s="161">
        <v>53751.35</v>
      </c>
      <c r="H332" s="161">
        <v>8335.3799999999992</v>
      </c>
    </row>
    <row r="333" spans="1:8">
      <c r="A333" s="157" t="s">
        <v>1899</v>
      </c>
      <c r="B333" s="157" t="s">
        <v>1900</v>
      </c>
      <c r="C333" s="160">
        <v>21824.86</v>
      </c>
      <c r="D333" s="160">
        <v>17377.34</v>
      </c>
      <c r="E333" s="160">
        <v>25739.91</v>
      </c>
      <c r="F333" s="160">
        <v>14826.71</v>
      </c>
      <c r="G333" s="160">
        <v>40502.230000000003</v>
      </c>
      <c r="H333" s="160">
        <v>10537.27</v>
      </c>
    </row>
    <row r="334" spans="1:8">
      <c r="A334" s="157" t="s">
        <v>1901</v>
      </c>
      <c r="B334" s="157" t="s">
        <v>1902</v>
      </c>
      <c r="C334" s="161">
        <v>46611.06</v>
      </c>
      <c r="D334" s="161">
        <v>6443.73</v>
      </c>
      <c r="E334" s="162">
        <v>82954.5</v>
      </c>
      <c r="F334" s="161">
        <v>24531.06</v>
      </c>
      <c r="G334" s="161">
        <v>87675.87</v>
      </c>
      <c r="H334" s="161">
        <v>44904.75</v>
      </c>
    </row>
    <row r="335" spans="1:8">
      <c r="A335" s="157" t="s">
        <v>1903</v>
      </c>
      <c r="B335" s="157" t="s">
        <v>1904</v>
      </c>
      <c r="C335" s="160">
        <v>34.97</v>
      </c>
      <c r="D335" s="158" t="s">
        <v>1109</v>
      </c>
      <c r="E335" s="160">
        <v>631.87</v>
      </c>
      <c r="F335" s="160">
        <v>3.23</v>
      </c>
      <c r="G335" s="160">
        <v>37.47</v>
      </c>
      <c r="H335" s="160">
        <v>43.13</v>
      </c>
    </row>
    <row r="336" spans="1:8">
      <c r="A336" s="157" t="s">
        <v>1905</v>
      </c>
      <c r="B336" s="157" t="s">
        <v>1906</v>
      </c>
      <c r="C336" s="161">
        <v>143.41999999999999</v>
      </c>
      <c r="D336" s="159" t="s">
        <v>1109</v>
      </c>
      <c r="E336" s="161">
        <v>185.87</v>
      </c>
      <c r="F336" s="161">
        <v>18.98</v>
      </c>
      <c r="G336" s="161">
        <v>173.67</v>
      </c>
      <c r="H336" s="161">
        <v>0.54</v>
      </c>
    </row>
    <row r="337" spans="1:8">
      <c r="A337" s="157" t="s">
        <v>1907</v>
      </c>
      <c r="B337" s="157" t="s">
        <v>1908</v>
      </c>
      <c r="C337" s="158" t="s">
        <v>1109</v>
      </c>
      <c r="D337" s="163">
        <v>0.3</v>
      </c>
      <c r="E337" s="160">
        <v>2.74</v>
      </c>
      <c r="F337" s="163">
        <v>1.5</v>
      </c>
      <c r="G337" s="158" t="s">
        <v>1109</v>
      </c>
      <c r="H337" s="158" t="s">
        <v>1109</v>
      </c>
    </row>
    <row r="338" spans="1:8">
      <c r="A338" s="157" t="s">
        <v>1909</v>
      </c>
      <c r="B338" s="157" t="s">
        <v>1910</v>
      </c>
      <c r="C338" s="161">
        <v>1173.73</v>
      </c>
      <c r="D338" s="161">
        <v>20.94</v>
      </c>
      <c r="E338" s="161">
        <v>1166.71</v>
      </c>
      <c r="F338" s="161">
        <v>7.59</v>
      </c>
      <c r="G338" s="161">
        <v>1912.86</v>
      </c>
      <c r="H338" s="161">
        <v>1.98</v>
      </c>
    </row>
    <row r="339" spans="1:8">
      <c r="A339" s="157" t="s">
        <v>1911</v>
      </c>
      <c r="B339" s="157" t="s">
        <v>1912</v>
      </c>
      <c r="C339" s="160">
        <v>17008.849999999999</v>
      </c>
      <c r="D339" s="160">
        <v>10788.38</v>
      </c>
      <c r="E339" s="160">
        <v>14186.45</v>
      </c>
      <c r="F339" s="160">
        <v>14263.76</v>
      </c>
      <c r="G339" s="160">
        <v>11517.15</v>
      </c>
      <c r="H339" s="160">
        <v>4374.84</v>
      </c>
    </row>
    <row r="340" spans="1:8">
      <c r="A340" s="157" t="s">
        <v>1913</v>
      </c>
      <c r="B340" s="157" t="s">
        <v>1914</v>
      </c>
      <c r="C340" s="161">
        <v>69906.740000000005</v>
      </c>
      <c r="D340" s="161">
        <v>1227.6400000000001</v>
      </c>
      <c r="E340" s="161">
        <v>49275.25</v>
      </c>
      <c r="F340" s="161">
        <v>2910.75</v>
      </c>
      <c r="G340" s="161">
        <v>36814.339999999997</v>
      </c>
      <c r="H340" s="161">
        <v>5788.87</v>
      </c>
    </row>
    <row r="341" spans="1:8">
      <c r="A341" s="157" t="s">
        <v>1915</v>
      </c>
      <c r="B341" s="157" t="s">
        <v>1916</v>
      </c>
      <c r="C341" s="160">
        <v>3658.53</v>
      </c>
      <c r="D341" s="160">
        <v>175.48</v>
      </c>
      <c r="E341" s="160">
        <v>3045.53</v>
      </c>
      <c r="F341" s="160">
        <v>79.84</v>
      </c>
      <c r="G341" s="160">
        <v>5258.81</v>
      </c>
      <c r="H341" s="160">
        <v>236.71</v>
      </c>
    </row>
    <row r="342" spans="1:8">
      <c r="A342" s="157" t="s">
        <v>1917</v>
      </c>
      <c r="B342" s="157" t="s">
        <v>1918</v>
      </c>
      <c r="C342" s="161">
        <v>80691.67</v>
      </c>
      <c r="D342" s="161">
        <v>2462.69</v>
      </c>
      <c r="E342" s="161">
        <v>81969.59</v>
      </c>
      <c r="F342" s="161">
        <v>3246.16</v>
      </c>
      <c r="G342" s="161">
        <v>55190.93</v>
      </c>
      <c r="H342" s="161">
        <v>5739.92</v>
      </c>
    </row>
    <row r="343" spans="1:8">
      <c r="A343" s="157" t="s">
        <v>1919</v>
      </c>
      <c r="B343" s="157" t="s">
        <v>1920</v>
      </c>
      <c r="C343" s="160">
        <v>58082.93</v>
      </c>
      <c r="D343" s="160">
        <v>1062.33</v>
      </c>
      <c r="E343" s="160">
        <v>76678.84</v>
      </c>
      <c r="F343" s="160">
        <v>1992.18</v>
      </c>
      <c r="G343" s="160">
        <v>129265.24</v>
      </c>
      <c r="H343" s="160">
        <v>10129.26</v>
      </c>
    </row>
    <row r="344" spans="1:8">
      <c r="A344" s="157" t="s">
        <v>1921</v>
      </c>
      <c r="B344" s="157" t="s">
        <v>1922</v>
      </c>
      <c r="C344" s="161">
        <v>108358.85</v>
      </c>
      <c r="D344" s="161">
        <v>22118.98</v>
      </c>
      <c r="E344" s="161">
        <v>103933.32</v>
      </c>
      <c r="F344" s="161">
        <v>37585.050000000003</v>
      </c>
      <c r="G344" s="161">
        <v>90368.39</v>
      </c>
      <c r="H344" s="161">
        <v>17185.02</v>
      </c>
    </row>
    <row r="345" spans="1:8">
      <c r="A345" s="157" t="s">
        <v>1923</v>
      </c>
      <c r="B345" s="157" t="s">
        <v>1924</v>
      </c>
      <c r="C345" s="160">
        <v>240922.41</v>
      </c>
      <c r="D345" s="160">
        <v>22368.68</v>
      </c>
      <c r="E345" s="160">
        <v>219576.68</v>
      </c>
      <c r="F345" s="160">
        <v>12612.18</v>
      </c>
      <c r="G345" s="160">
        <v>227603.63</v>
      </c>
      <c r="H345" s="160">
        <v>14472.66</v>
      </c>
    </row>
    <row r="346" spans="1:8">
      <c r="A346" s="157" t="s">
        <v>1925</v>
      </c>
      <c r="B346" s="157" t="s">
        <v>1926</v>
      </c>
      <c r="C346" s="161">
        <v>311139.96999999997</v>
      </c>
      <c r="D346" s="161">
        <v>9535.8700000000008</v>
      </c>
      <c r="E346" s="161">
        <v>280205.49</v>
      </c>
      <c r="F346" s="161">
        <v>10540.75</v>
      </c>
      <c r="G346" s="161">
        <v>239576.11</v>
      </c>
      <c r="H346" s="161">
        <v>25058.639999999999</v>
      </c>
    </row>
    <row r="347" spans="1:8">
      <c r="A347" s="157" t="s">
        <v>1927</v>
      </c>
      <c r="B347" s="157" t="s">
        <v>1928</v>
      </c>
      <c r="C347" s="160">
        <v>118119.46</v>
      </c>
      <c r="D347" s="160">
        <v>18969.36</v>
      </c>
      <c r="E347" s="160">
        <v>89912.75</v>
      </c>
      <c r="F347" s="160">
        <v>61483.61</v>
      </c>
      <c r="G347" s="160">
        <v>86693.31</v>
      </c>
      <c r="H347" s="160">
        <v>49325.07</v>
      </c>
    </row>
    <row r="348" spans="1:8">
      <c r="A348" s="157" t="s">
        <v>1929</v>
      </c>
      <c r="B348" s="157" t="s">
        <v>1930</v>
      </c>
      <c r="C348" s="161">
        <v>310780.73</v>
      </c>
      <c r="D348" s="161">
        <v>39347.79</v>
      </c>
      <c r="E348" s="161">
        <v>302548.21000000002</v>
      </c>
      <c r="F348" s="161">
        <v>29090.21</v>
      </c>
      <c r="G348" s="161">
        <v>293847.71999999997</v>
      </c>
      <c r="H348" s="162">
        <v>28642.7</v>
      </c>
    </row>
    <row r="349" spans="1:8">
      <c r="A349" s="157" t="s">
        <v>1931</v>
      </c>
      <c r="B349" s="157" t="s">
        <v>1932</v>
      </c>
      <c r="C349" s="160">
        <v>224641.35</v>
      </c>
      <c r="D349" s="160">
        <v>53965.81</v>
      </c>
      <c r="E349" s="160">
        <v>207927.77</v>
      </c>
      <c r="F349" s="163">
        <v>91126.399999999994</v>
      </c>
      <c r="G349" s="160">
        <v>182939.09</v>
      </c>
      <c r="H349" s="163">
        <v>88626.8</v>
      </c>
    </row>
    <row r="350" spans="1:8">
      <c r="A350" s="157" t="s">
        <v>1933</v>
      </c>
      <c r="B350" s="157" t="s">
        <v>1934</v>
      </c>
      <c r="C350" s="161">
        <v>118891.43</v>
      </c>
      <c r="D350" s="161">
        <v>1910.32</v>
      </c>
      <c r="E350" s="161">
        <v>118364.06</v>
      </c>
      <c r="F350" s="161">
        <v>2218.7199999999998</v>
      </c>
      <c r="G350" s="161">
        <v>105036.09</v>
      </c>
      <c r="H350" s="161">
        <v>2372.75</v>
      </c>
    </row>
    <row r="351" spans="1:8">
      <c r="A351" s="157" t="s">
        <v>1935</v>
      </c>
      <c r="B351" s="157" t="s">
        <v>1936</v>
      </c>
      <c r="C351" s="161">
        <v>864603.71</v>
      </c>
      <c r="D351" s="162">
        <v>346519.4</v>
      </c>
      <c r="E351" s="162">
        <v>1107712.3999999999</v>
      </c>
      <c r="F351" s="161">
        <v>410241.52</v>
      </c>
      <c r="G351" s="161">
        <v>1057831.44</v>
      </c>
      <c r="H351" s="161">
        <v>379981.03</v>
      </c>
    </row>
    <row r="352" spans="1:8">
      <c r="A352" s="157" t="s">
        <v>1937</v>
      </c>
      <c r="B352" s="157" t="s">
        <v>1938</v>
      </c>
      <c r="C352" s="163">
        <v>1421.7</v>
      </c>
      <c r="D352" s="158" t="s">
        <v>1109</v>
      </c>
      <c r="E352" s="163">
        <v>386.4</v>
      </c>
      <c r="F352" s="158" t="s">
        <v>1109</v>
      </c>
      <c r="G352" s="163">
        <v>379.8</v>
      </c>
      <c r="H352" s="158" t="s">
        <v>1109</v>
      </c>
    </row>
    <row r="353" spans="1:8">
      <c r="A353" s="157" t="s">
        <v>1939</v>
      </c>
      <c r="B353" s="157" t="s">
        <v>1940</v>
      </c>
      <c r="C353" s="162">
        <v>1049497.3999999999</v>
      </c>
      <c r="D353" s="161">
        <v>11123.28</v>
      </c>
      <c r="E353" s="161">
        <v>662377.06000000006</v>
      </c>
      <c r="F353" s="161">
        <v>12404.64</v>
      </c>
      <c r="G353" s="162">
        <v>510053.5</v>
      </c>
      <c r="H353" s="161">
        <v>3512.36</v>
      </c>
    </row>
    <row r="354" spans="1:8">
      <c r="A354" s="157" t="s">
        <v>1941</v>
      </c>
      <c r="B354" s="157" t="s">
        <v>1942</v>
      </c>
      <c r="C354" s="160">
        <v>4567627.9400000004</v>
      </c>
      <c r="D354" s="160">
        <v>327309.99</v>
      </c>
      <c r="E354" s="160">
        <v>4980020.1900000004</v>
      </c>
      <c r="F354" s="160">
        <v>311509.75</v>
      </c>
      <c r="G354" s="160">
        <v>4060724.19</v>
      </c>
      <c r="H354" s="160">
        <v>225095.97</v>
      </c>
    </row>
    <row r="355" spans="1:8">
      <c r="A355" s="157" t="s">
        <v>1943</v>
      </c>
      <c r="B355" s="157" t="s">
        <v>1944</v>
      </c>
      <c r="C355" s="161">
        <v>846486.51</v>
      </c>
      <c r="D355" s="162">
        <v>46995.199999999997</v>
      </c>
      <c r="E355" s="161">
        <v>606787.34</v>
      </c>
      <c r="F355" s="161">
        <v>38353.33</v>
      </c>
      <c r="G355" s="161">
        <v>425349.13</v>
      </c>
      <c r="H355" s="161">
        <v>25630.57</v>
      </c>
    </row>
    <row r="356" spans="1:8">
      <c r="A356" s="157" t="s">
        <v>1945</v>
      </c>
      <c r="B356" s="157" t="s">
        <v>1946</v>
      </c>
      <c r="C356" s="160">
        <v>289346.07</v>
      </c>
      <c r="D356" s="163">
        <v>55635.5</v>
      </c>
      <c r="E356" s="160">
        <v>205100.86</v>
      </c>
      <c r="F356" s="160">
        <v>33858.97</v>
      </c>
      <c r="G356" s="160">
        <v>183698.92</v>
      </c>
      <c r="H356" s="160">
        <v>21819.81</v>
      </c>
    </row>
    <row r="357" spans="1:8">
      <c r="A357" s="157" t="s">
        <v>1947</v>
      </c>
      <c r="B357" s="157" t="s">
        <v>1948</v>
      </c>
      <c r="C357" s="161">
        <v>49624.12</v>
      </c>
      <c r="D357" s="161">
        <v>3460.88</v>
      </c>
      <c r="E357" s="161">
        <v>23511.98</v>
      </c>
      <c r="F357" s="161">
        <v>2193.44</v>
      </c>
      <c r="G357" s="161">
        <v>13293.87</v>
      </c>
      <c r="H357" s="161">
        <v>1015.79</v>
      </c>
    </row>
    <row r="358" spans="1:8">
      <c r="A358" s="157" t="s">
        <v>1949</v>
      </c>
      <c r="B358" s="157" t="s">
        <v>1950</v>
      </c>
      <c r="C358" s="161">
        <v>374928.27</v>
      </c>
      <c r="D358" s="161">
        <v>47590.51</v>
      </c>
      <c r="E358" s="161">
        <v>592979.53</v>
      </c>
      <c r="F358" s="161">
        <v>23289.919999999998</v>
      </c>
      <c r="G358" s="161">
        <v>541255.68000000005</v>
      </c>
      <c r="H358" s="161">
        <v>36039.35</v>
      </c>
    </row>
    <row r="359" spans="1:8">
      <c r="A359" s="157" t="s">
        <v>1951</v>
      </c>
      <c r="B359" s="157" t="s">
        <v>1952</v>
      </c>
      <c r="C359" s="160">
        <v>191371.32</v>
      </c>
      <c r="D359" s="160">
        <v>21766.58</v>
      </c>
      <c r="E359" s="160">
        <v>98793.84</v>
      </c>
      <c r="F359" s="160">
        <v>22055.38</v>
      </c>
      <c r="G359" s="160">
        <v>125161.61</v>
      </c>
      <c r="H359" s="160">
        <v>20911.849999999999</v>
      </c>
    </row>
    <row r="360" spans="1:8">
      <c r="A360" s="157" t="s">
        <v>1953</v>
      </c>
      <c r="B360" s="157" t="s">
        <v>1954</v>
      </c>
      <c r="C360" s="160">
        <v>352619.99</v>
      </c>
      <c r="D360" s="160">
        <v>46793.13</v>
      </c>
      <c r="E360" s="160">
        <v>387845.87</v>
      </c>
      <c r="F360" s="160">
        <v>35910.120000000003</v>
      </c>
      <c r="G360" s="160">
        <v>324030.26</v>
      </c>
      <c r="H360" s="160">
        <v>37178.480000000003</v>
      </c>
    </row>
    <row r="361" spans="1:8">
      <c r="A361" s="157" t="s">
        <v>1955</v>
      </c>
      <c r="B361" s="157" t="s">
        <v>1956</v>
      </c>
      <c r="C361" s="161">
        <v>149067.57</v>
      </c>
      <c r="D361" s="162">
        <v>19133.099999999999</v>
      </c>
      <c r="E361" s="161">
        <v>117311.44</v>
      </c>
      <c r="F361" s="161">
        <v>12209.02</v>
      </c>
      <c r="G361" s="161">
        <v>106642.43</v>
      </c>
      <c r="H361" s="161">
        <v>4747.62</v>
      </c>
    </row>
    <row r="362" spans="1:8">
      <c r="A362" s="157" t="s">
        <v>1957</v>
      </c>
      <c r="B362" s="157" t="s">
        <v>1958</v>
      </c>
      <c r="C362" s="163">
        <v>32103.599999999999</v>
      </c>
      <c r="D362" s="160">
        <v>17981.63</v>
      </c>
      <c r="E362" s="160">
        <v>33685.79</v>
      </c>
      <c r="F362" s="160">
        <v>20951.57</v>
      </c>
      <c r="G362" s="160">
        <v>29977.98</v>
      </c>
      <c r="H362" s="163">
        <v>17026.7</v>
      </c>
    </row>
    <row r="363" spans="1:8">
      <c r="A363" s="157" t="s">
        <v>1959</v>
      </c>
      <c r="B363" s="157" t="s">
        <v>1960</v>
      </c>
      <c r="C363" s="160">
        <v>491120.23</v>
      </c>
      <c r="D363" s="160">
        <v>195476.85</v>
      </c>
      <c r="E363" s="160">
        <v>402475.26</v>
      </c>
      <c r="F363" s="160">
        <v>140656.81</v>
      </c>
      <c r="G363" s="163">
        <v>185081.7</v>
      </c>
      <c r="H363" s="160">
        <v>166467.73000000001</v>
      </c>
    </row>
    <row r="364" spans="1:8">
      <c r="A364" s="157" t="s">
        <v>1961</v>
      </c>
      <c r="B364" s="157" t="s">
        <v>1962</v>
      </c>
      <c r="C364" s="162">
        <v>155450.29999999999</v>
      </c>
      <c r="D364" s="161">
        <v>6811.87</v>
      </c>
      <c r="E364" s="161">
        <v>69978.789999999994</v>
      </c>
      <c r="F364" s="161">
        <v>3501.78</v>
      </c>
      <c r="G364" s="161">
        <v>104717.86</v>
      </c>
      <c r="H364" s="161">
        <v>5973.76</v>
      </c>
    </row>
    <row r="365" spans="1:8">
      <c r="A365" s="157" t="s">
        <v>1963</v>
      </c>
      <c r="B365" s="157" t="s">
        <v>1964</v>
      </c>
      <c r="C365" s="161">
        <v>1008800.35</v>
      </c>
      <c r="D365" s="161">
        <v>172571.07</v>
      </c>
      <c r="E365" s="161">
        <v>1380573.79</v>
      </c>
      <c r="F365" s="161">
        <v>174980.62</v>
      </c>
      <c r="G365" s="162">
        <v>1473612.5</v>
      </c>
      <c r="H365" s="161">
        <v>159613.21</v>
      </c>
    </row>
    <row r="366" spans="1:8">
      <c r="A366" s="157" t="s">
        <v>1965</v>
      </c>
      <c r="B366" s="157" t="s">
        <v>1966</v>
      </c>
      <c r="C366" s="160">
        <v>764802.19</v>
      </c>
      <c r="D366" s="160">
        <v>79472.710000000006</v>
      </c>
      <c r="E366" s="163">
        <v>608497.4</v>
      </c>
      <c r="F366" s="160">
        <v>63360.05</v>
      </c>
      <c r="G366" s="160">
        <v>404124.61</v>
      </c>
      <c r="H366" s="160">
        <v>36531.78</v>
      </c>
    </row>
    <row r="367" spans="1:8">
      <c r="A367" s="157" t="s">
        <v>1967</v>
      </c>
      <c r="B367" s="157" t="s">
        <v>1968</v>
      </c>
      <c r="C367" s="160">
        <v>27130.15</v>
      </c>
      <c r="D367" s="160">
        <v>7282.13</v>
      </c>
      <c r="E367" s="160">
        <v>23093.11</v>
      </c>
      <c r="F367" s="160">
        <v>5582.24</v>
      </c>
      <c r="G367" s="160">
        <v>59624.71</v>
      </c>
      <c r="H367" s="160">
        <v>884.22</v>
      </c>
    </row>
    <row r="368" spans="1:8">
      <c r="A368" s="157" t="s">
        <v>1969</v>
      </c>
      <c r="B368" s="157" t="s">
        <v>1970</v>
      </c>
      <c r="C368" s="161">
        <v>404603.77</v>
      </c>
      <c r="D368" s="161">
        <v>142349.23000000001</v>
      </c>
      <c r="E368" s="161">
        <v>494192.11</v>
      </c>
      <c r="F368" s="161">
        <v>194524.82</v>
      </c>
      <c r="G368" s="162">
        <v>445721.4</v>
      </c>
      <c r="H368" s="161">
        <v>150874.21</v>
      </c>
    </row>
    <row r="369" spans="1:8">
      <c r="A369" s="157" t="s">
        <v>1971</v>
      </c>
      <c r="B369" s="157" t="s">
        <v>1972</v>
      </c>
      <c r="C369" s="160">
        <v>1341641.54</v>
      </c>
      <c r="D369" s="160">
        <v>210685.72</v>
      </c>
      <c r="E369" s="160">
        <v>2227465.58</v>
      </c>
      <c r="F369" s="160">
        <v>221423.13</v>
      </c>
      <c r="G369" s="163">
        <v>1312713.3999999999</v>
      </c>
      <c r="H369" s="160">
        <v>213431.75</v>
      </c>
    </row>
    <row r="370" spans="1:8">
      <c r="A370" s="157" t="s">
        <v>1973</v>
      </c>
      <c r="B370" s="157" t="s">
        <v>1974</v>
      </c>
      <c r="C370" s="161">
        <v>1672174.72</v>
      </c>
      <c r="D370" s="161">
        <v>67204.11</v>
      </c>
      <c r="E370" s="161">
        <v>1638045.16</v>
      </c>
      <c r="F370" s="161">
        <v>68160.75</v>
      </c>
      <c r="G370" s="161">
        <v>1389438.45</v>
      </c>
      <c r="H370" s="161">
        <v>111689.89</v>
      </c>
    </row>
    <row r="371" spans="1:8">
      <c r="A371" s="157" t="s">
        <v>1975</v>
      </c>
      <c r="B371" s="157" t="s">
        <v>1976</v>
      </c>
      <c r="C371" s="160">
        <v>496868.49</v>
      </c>
      <c r="D371" s="163">
        <v>350335.9</v>
      </c>
      <c r="E371" s="160">
        <v>389217.84</v>
      </c>
      <c r="F371" s="160">
        <v>376750.28</v>
      </c>
      <c r="G371" s="160">
        <v>440972.42</v>
      </c>
      <c r="H371" s="160">
        <v>213967.08</v>
      </c>
    </row>
    <row r="372" spans="1:8">
      <c r="A372" s="157" t="s">
        <v>1977</v>
      </c>
      <c r="B372" s="157" t="s">
        <v>1978</v>
      </c>
      <c r="C372" s="161">
        <v>126851.71</v>
      </c>
      <c r="D372" s="162">
        <v>647.1</v>
      </c>
      <c r="E372" s="161">
        <v>84714.11</v>
      </c>
      <c r="F372" s="161">
        <v>249.14</v>
      </c>
      <c r="G372" s="161">
        <v>64233.07</v>
      </c>
      <c r="H372" s="161">
        <v>104.62</v>
      </c>
    </row>
    <row r="373" spans="1:8">
      <c r="A373" s="157" t="s">
        <v>1979</v>
      </c>
      <c r="B373" s="157" t="s">
        <v>1980</v>
      </c>
      <c r="C373" s="160">
        <v>3344.93</v>
      </c>
      <c r="D373" s="158" t="s">
        <v>1109</v>
      </c>
      <c r="E373" s="163">
        <v>572.79999999999995</v>
      </c>
      <c r="F373" s="160">
        <v>0.14000000000000001</v>
      </c>
      <c r="G373" s="160">
        <v>805.05</v>
      </c>
      <c r="H373" s="163">
        <v>0</v>
      </c>
    </row>
    <row r="374" spans="1:8">
      <c r="A374" s="157" t="s">
        <v>1981</v>
      </c>
      <c r="B374" s="157" t="s">
        <v>1982</v>
      </c>
      <c r="C374" s="161">
        <v>5458.52</v>
      </c>
      <c r="D374" s="161">
        <v>39.53</v>
      </c>
      <c r="E374" s="161">
        <v>2058.6799999999998</v>
      </c>
      <c r="F374" s="161">
        <v>16.73</v>
      </c>
      <c r="G374" s="161">
        <v>584.13</v>
      </c>
      <c r="H374" s="161">
        <v>76.58</v>
      </c>
    </row>
    <row r="375" spans="1:8">
      <c r="A375" s="157" t="s">
        <v>1983</v>
      </c>
      <c r="B375" s="157" t="s">
        <v>1984</v>
      </c>
      <c r="C375" s="160">
        <v>692328.14</v>
      </c>
      <c r="D375" s="160">
        <v>96.63</v>
      </c>
      <c r="E375" s="160">
        <v>567153.01</v>
      </c>
      <c r="F375" s="160">
        <v>3.88</v>
      </c>
      <c r="G375" s="163">
        <v>170987.8</v>
      </c>
      <c r="H375" s="160">
        <v>48.63</v>
      </c>
    </row>
    <row r="376" spans="1:8">
      <c r="A376" s="157" t="s">
        <v>1985</v>
      </c>
      <c r="B376" s="157" t="s">
        <v>1986</v>
      </c>
      <c r="C376" s="161">
        <v>188966.61</v>
      </c>
      <c r="D376" s="161">
        <v>13893.45</v>
      </c>
      <c r="E376" s="161">
        <v>70311.39</v>
      </c>
      <c r="F376" s="162">
        <v>14043</v>
      </c>
      <c r="G376" s="161">
        <v>120262.82</v>
      </c>
      <c r="H376" s="161">
        <v>91370.04</v>
      </c>
    </row>
    <row r="378" spans="1:8">
      <c r="A378" s="153" t="s">
        <v>1255</v>
      </c>
    </row>
    <row r="379" spans="1:8">
      <c r="A379" s="153" t="s">
        <v>1109</v>
      </c>
      <c r="B379" s="151" t="s">
        <v>1256</v>
      </c>
    </row>
  </sheetData>
  <mergeCells count="5">
    <mergeCell ref="A10:B10"/>
    <mergeCell ref="C10:D10"/>
    <mergeCell ref="E10:F10"/>
    <mergeCell ref="G10:H10"/>
    <mergeCell ref="A11:B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9E058-3882-4FE6-AA16-26B2275C71E1}">
  <sheetPr>
    <tabColor rgb="FF92D050"/>
  </sheetPr>
  <dimension ref="A1:U83"/>
  <sheetViews>
    <sheetView zoomScaleNormal="100" workbookViewId="0">
      <pane xSplit="3" ySplit="1" topLeftCell="D2" activePane="bottomRight" state="frozen"/>
      <selection activeCell="AS484" sqref="AS484"/>
      <selection pane="topRight" activeCell="AS484" sqref="AS484"/>
      <selection pane="bottomLeft" activeCell="AS484" sqref="AS484"/>
      <selection pane="bottomRight" activeCell="E49" sqref="E49"/>
    </sheetView>
  </sheetViews>
  <sheetFormatPr baseColWidth="10" defaultColWidth="10.44140625" defaultRowHeight="14.4"/>
  <cols>
    <col min="1" max="1" width="12.33203125" style="69" bestFit="1" customWidth="1"/>
    <col min="2" max="2" width="32.77734375" style="127" customWidth="1"/>
    <col min="3" max="3" width="25.109375" style="128" customWidth="1"/>
    <col min="4" max="4" width="12.44140625" style="98" customWidth="1"/>
    <col min="5" max="5" width="20.33203125" style="98" customWidth="1"/>
    <col min="6" max="6" width="20.5546875" style="126" customWidth="1"/>
    <col min="7" max="7" width="8.77734375" style="130" customWidth="1"/>
    <col min="8" max="8" width="15.109375" style="130" customWidth="1"/>
    <col min="9" max="9" width="7.6640625" style="778" bestFit="1" customWidth="1"/>
    <col min="10" max="10" width="11.33203125" style="131" bestFit="1" customWidth="1"/>
    <col min="11" max="11" width="17.109375" style="131" bestFit="1" customWidth="1"/>
    <col min="12" max="12" width="12.33203125" style="131" bestFit="1" customWidth="1"/>
    <col min="13" max="13" width="12.21875" customWidth="1"/>
    <col min="14" max="14" width="11.44140625" customWidth="1"/>
    <col min="16" max="16" width="14.77734375" customWidth="1"/>
    <col min="18" max="19" width="9.44140625" style="766" customWidth="1"/>
    <col min="20" max="20" width="11.44140625" customWidth="1"/>
  </cols>
  <sheetData>
    <row r="1" spans="1:21" ht="38.549999999999997" customHeight="1" thickBot="1">
      <c r="A1" s="111" t="s">
        <v>820</v>
      </c>
      <c r="B1" s="112" t="s">
        <v>808</v>
      </c>
      <c r="C1" s="112" t="s">
        <v>809</v>
      </c>
      <c r="D1" s="112" t="s">
        <v>821</v>
      </c>
      <c r="E1" s="112" t="s">
        <v>822</v>
      </c>
      <c r="F1" s="112" t="s">
        <v>823</v>
      </c>
      <c r="G1" s="113" t="str">
        <f>Etiquettes!$A$10</f>
        <v>Unité</v>
      </c>
      <c r="H1" s="113" t="str">
        <f>Etiquettes!$A$7</f>
        <v>Filière</v>
      </c>
      <c r="I1" s="113" t="str">
        <f>Etiquettes!$A$9</f>
        <v>Année</v>
      </c>
      <c r="J1" s="113" t="str">
        <f>Etiquettes!$A$8</f>
        <v>Territoire</v>
      </c>
      <c r="K1" s="113" t="str">
        <f>Etiquettes!$A$17</f>
        <v>Traduction</v>
      </c>
      <c r="L1" s="113" t="str">
        <f>Etiquettes!$A$15</f>
        <v>Hypothèse</v>
      </c>
      <c r="M1" s="113" t="str">
        <f>Etiquettes!$A$14</f>
        <v>Source</v>
      </c>
      <c r="N1" s="113" t="str">
        <f>Etiquettes!$A$18</f>
        <v>Onglet source fichier Excel</v>
      </c>
      <c r="O1" s="113" t="str">
        <f>Etiquettes!$A$16</f>
        <v>Type de donnée collectée</v>
      </c>
      <c r="P1" s="113" t="str">
        <f>Etiquettes!$A$13</f>
        <v>Rendement, répartition ou volume d'échange collecté</v>
      </c>
      <c r="Q1" s="113" t="str">
        <f>Etiquettes!$A$20</f>
        <v>Fiabilité des données</v>
      </c>
      <c r="R1" s="113" t="str">
        <f>Etiquettes!$A$21</f>
        <v>Méthode</v>
      </c>
      <c r="S1" s="113" t="str">
        <f>Etiquettes!$A$22</f>
        <v>Analyse des résultats</v>
      </c>
      <c r="T1" s="112" t="s">
        <v>12</v>
      </c>
      <c r="U1" s="114" t="s">
        <v>14</v>
      </c>
    </row>
    <row r="2" spans="1:21">
      <c r="A2" s="71">
        <v>1</v>
      </c>
      <c r="B2" s="127" t="str">
        <f>'Prétraitement Ré-exports'!A3</f>
        <v>Tomates</v>
      </c>
      <c r="C2" s="128" t="str">
        <f>Secteurs!$B$29</f>
        <v>Exportations</v>
      </c>
      <c r="D2" s="171">
        <f>'Prétraitement Ré-exports'!D3</f>
        <v>0.75</v>
      </c>
      <c r="G2" s="119" t="str">
        <f>Etiquettes!$C$10</f>
        <v>kt</v>
      </c>
      <c r="H2" s="767" t="str">
        <f>Etiquettes!$C$7</f>
        <v>Fruits et légumes (hors pommes de terre)</v>
      </c>
      <c r="I2" s="777">
        <f>Etiquettes!$H$9</f>
        <v>2015</v>
      </c>
      <c r="J2" s="767" t="str">
        <f>Etiquettes!$C$8</f>
        <v>France entière</v>
      </c>
      <c r="K2" s="775"/>
      <c r="U2" s="917" t="s">
        <v>804</v>
      </c>
    </row>
    <row r="3" spans="1:21">
      <c r="A3" s="71">
        <v>1</v>
      </c>
      <c r="B3" s="127" t="str">
        <f>'Prétraitement Ré-exports'!A3</f>
        <v>Tomates</v>
      </c>
      <c r="C3" s="128" t="str">
        <f>Secteurs!$B$31</f>
        <v>Ré-exportations</v>
      </c>
      <c r="D3" s="98">
        <v>-1</v>
      </c>
      <c r="G3" s="119" t="str">
        <f>Etiquettes!$C$10</f>
        <v>kt</v>
      </c>
      <c r="H3" s="767" t="str">
        <f>Etiquettes!$C$7</f>
        <v>Fruits et légumes (hors pommes de terre)</v>
      </c>
      <c r="I3" s="777">
        <f>Etiquettes!$H$9</f>
        <v>2015</v>
      </c>
      <c r="J3" s="767" t="str">
        <f>Etiquettes!$C$8</f>
        <v>France entière</v>
      </c>
      <c r="K3" s="776" t="str">
        <f>"Ré-export de "&amp;B2</f>
        <v>Ré-export de Tomates</v>
      </c>
      <c r="M3" t="s">
        <v>53</v>
      </c>
      <c r="N3" t="str" cm="1">
        <f t="array" aca="1" ref="N3" ca="1">[1]!NOM_FEUILLE('Ré-exports - CTIFL'!$A$1)</f>
        <v>Ré-exports - CTIFL</v>
      </c>
      <c r="O3" t="str">
        <f>Etiquettes!$J$16</f>
        <v>Répartition</v>
      </c>
      <c r="P3" t="str">
        <f t="shared" ref="P3:P5" si="0">_xlfn.CONCAT(K3," = ",MROUND(D2*100,0.01)," % (",M3,")")</f>
        <v>Ré-export de Tomates = 75 % (CTIFL)</v>
      </c>
      <c r="U3" s="917"/>
    </row>
    <row r="4" spans="1:21">
      <c r="A4" s="71">
        <f>A2+1</f>
        <v>2</v>
      </c>
      <c r="B4" s="127" t="str">
        <f>'Prétraitement Ré-exports'!A3</f>
        <v>Tomates</v>
      </c>
      <c r="C4" s="128" t="str">
        <f>Secteurs!$B$29</f>
        <v>Exportations</v>
      </c>
      <c r="D4" s="171">
        <f>'Ré-exports - CTIFL'!D33</f>
        <v>2.5000000000000001E-2</v>
      </c>
      <c r="G4" s="119" t="str">
        <f>Etiquettes!$C$10</f>
        <v>kt</v>
      </c>
      <c r="H4" s="767" t="str">
        <f>Etiquettes!$C$7</f>
        <v>Fruits et légumes (hors pommes de terre)</v>
      </c>
      <c r="I4" s="777" t="str">
        <f>Etiquettes!$I$9&amp;":"&amp;Etiquettes!$J$9</f>
        <v>2019:2023</v>
      </c>
      <c r="J4" s="767" t="str">
        <f>Etiquettes!$C$8</f>
        <v>France entière</v>
      </c>
      <c r="K4" s="776"/>
      <c r="U4" s="917"/>
    </row>
    <row r="5" spans="1:21">
      <c r="A5" s="71">
        <f>A3+1</f>
        <v>2</v>
      </c>
      <c r="B5" s="127" t="str">
        <f>'Prétraitement Ré-exports'!A3</f>
        <v>Tomates</v>
      </c>
      <c r="C5" s="754" t="str">
        <f>Secteurs!$B$30</f>
        <v>Exportations nettes de ré-exportations</v>
      </c>
      <c r="D5" s="98">
        <v>-1</v>
      </c>
      <c r="G5" s="119" t="str">
        <f>Etiquettes!$C$10</f>
        <v>kt</v>
      </c>
      <c r="H5" s="767" t="str">
        <f>Etiquettes!$C$7</f>
        <v>Fruits et légumes (hors pommes de terre)</v>
      </c>
      <c r="I5" s="777" t="str">
        <f>Etiquettes!$I$9&amp;":"&amp;Etiquettes!$J$9</f>
        <v>2019:2023</v>
      </c>
      <c r="J5" s="767" t="str">
        <f>Etiquettes!$C$8</f>
        <v>France entière</v>
      </c>
      <c r="K5" s="776" t="str">
        <f>"Export hors ré-export de "&amp;B4</f>
        <v>Export hors ré-export de Tomates</v>
      </c>
      <c r="M5" t="s">
        <v>53</v>
      </c>
      <c r="N5" t="str" cm="1">
        <f t="array" aca="1" ref="N5" ca="1">[1]!NOM_FEUILLE('Ré-exports - CTIFL'!$A$1)</f>
        <v>Ré-exports - CTIFL</v>
      </c>
      <c r="O5" t="str">
        <f>Etiquettes!$J$16</f>
        <v>Répartition</v>
      </c>
      <c r="P5" t="str">
        <f t="shared" si="0"/>
        <v>Export hors ré-export de Tomates = 2,5 % (CTIFL)</v>
      </c>
      <c r="U5" s="917"/>
    </row>
    <row r="6" spans="1:21" ht="14.4" customHeight="1">
      <c r="A6" s="71">
        <f>A4+1</f>
        <v>3</v>
      </c>
      <c r="B6" s="127" t="str">
        <f>'Prétraitement Ré-exports'!A4</f>
        <v>Oignons et échalotes</v>
      </c>
      <c r="C6" s="128" t="str">
        <f>Secteurs!$B$29</f>
        <v>Exportations</v>
      </c>
      <c r="D6" s="129">
        <f>'Prétraitement Ré-exports'!D4</f>
        <v>0.5</v>
      </c>
      <c r="G6" s="119" t="str">
        <f>Etiquettes!$C$10</f>
        <v>kt</v>
      </c>
      <c r="H6" s="767" t="str">
        <f>Etiquettes!$C$7</f>
        <v>Fruits et légumes (hors pommes de terre)</v>
      </c>
      <c r="I6" s="777" t="str">
        <f>Etiquettes!$C$9</f>
        <v>2015:2019:2023</v>
      </c>
      <c r="J6" s="767" t="str">
        <f>Etiquettes!$C$8</f>
        <v>France entière</v>
      </c>
      <c r="K6" s="776"/>
      <c r="U6" s="917"/>
    </row>
    <row r="7" spans="1:21">
      <c r="A7" s="71">
        <f>A5+1</f>
        <v>3</v>
      </c>
      <c r="B7" s="127" t="str">
        <f>'Prétraitement Ré-exports'!A4</f>
        <v>Oignons et échalotes</v>
      </c>
      <c r="C7" s="128" t="str">
        <f>Secteurs!$B$31</f>
        <v>Ré-exportations</v>
      </c>
      <c r="D7" s="98">
        <v>-1</v>
      </c>
      <c r="G7" s="119" t="str">
        <f>Etiquettes!$C$10</f>
        <v>kt</v>
      </c>
      <c r="H7" s="767" t="str">
        <f>Etiquettes!$C$7</f>
        <v>Fruits et légumes (hors pommes de terre)</v>
      </c>
      <c r="I7" s="777" t="str">
        <f>Etiquettes!$C$9</f>
        <v>2015:2019:2023</v>
      </c>
      <c r="J7" s="767" t="str">
        <f>Etiquettes!$C$8</f>
        <v>France entière</v>
      </c>
      <c r="K7" s="776" t="str">
        <f t="shared" ref="K7" si="1">"Ré-export de "&amp;B6</f>
        <v>Ré-export de Oignons et échalotes</v>
      </c>
      <c r="M7" t="s">
        <v>53</v>
      </c>
      <c r="N7" t="str" cm="1">
        <f t="array" aca="1" ref="N7" ca="1">[1]!NOM_FEUILLE('Ré-exports - CTIFL'!$A$1)</f>
        <v>Ré-exports - CTIFL</v>
      </c>
      <c r="O7" t="str">
        <f>Etiquettes!$J$16</f>
        <v>Répartition</v>
      </c>
      <c r="P7" t="str">
        <f t="shared" ref="P7" si="2">_xlfn.CONCAT(K7," = ",MROUND(D6*100,0.01)," % (",M7,")")</f>
        <v>Ré-export de Oignons et échalotes = 50 % (CTIFL)</v>
      </c>
      <c r="U7" s="917"/>
    </row>
    <row r="8" spans="1:21">
      <c r="A8" s="71">
        <f t="shared" ref="A8:A71" si="3">A6+1</f>
        <v>4</v>
      </c>
      <c r="B8" s="127" t="str">
        <f>'Prétraitement Ré-exports'!A5</f>
        <v>Ail</v>
      </c>
      <c r="C8" s="128" t="str">
        <f>Secteurs!$B$29</f>
        <v>Exportations</v>
      </c>
      <c r="D8" s="129">
        <f>'Prétraitement Ré-exports'!D5</f>
        <v>0.5</v>
      </c>
      <c r="G8" s="119" t="str">
        <f>Etiquettes!$C$10</f>
        <v>kt</v>
      </c>
      <c r="H8" s="767" t="str">
        <f>Etiquettes!$C$7</f>
        <v>Fruits et légumes (hors pommes de terre)</v>
      </c>
      <c r="I8" s="777" t="str">
        <f>Etiquettes!$C$9</f>
        <v>2015:2019:2023</v>
      </c>
      <c r="J8" s="767" t="str">
        <f>Etiquettes!$C$8</f>
        <v>France entière</v>
      </c>
      <c r="K8" s="776"/>
      <c r="U8" s="917"/>
    </row>
    <row r="9" spans="1:21">
      <c r="A9" s="71">
        <f t="shared" si="3"/>
        <v>4</v>
      </c>
      <c r="B9" s="127" t="str">
        <f>'Prétraitement Ré-exports'!A5</f>
        <v>Ail</v>
      </c>
      <c r="C9" s="128" t="str">
        <f>Secteurs!$B$31</f>
        <v>Ré-exportations</v>
      </c>
      <c r="D9" s="98">
        <v>-1</v>
      </c>
      <c r="G9" s="119" t="str">
        <f>Etiquettes!$C$10</f>
        <v>kt</v>
      </c>
      <c r="H9" s="767" t="str">
        <f>Etiquettes!$C$7</f>
        <v>Fruits et légumes (hors pommes de terre)</v>
      </c>
      <c r="I9" s="777" t="str">
        <f>Etiquettes!$C$9</f>
        <v>2015:2019:2023</v>
      </c>
      <c r="J9" s="767" t="str">
        <f>Etiquettes!$C$8</f>
        <v>France entière</v>
      </c>
      <c r="K9" s="776" t="str">
        <f t="shared" ref="K9" si="4">"Ré-export de "&amp;B8</f>
        <v>Ré-export de Ail</v>
      </c>
      <c r="M9" t="s">
        <v>53</v>
      </c>
      <c r="N9" t="str" cm="1">
        <f t="array" aca="1" ref="N9" ca="1">[1]!NOM_FEUILLE('Ré-exports - CTIFL'!$A$1)</f>
        <v>Ré-exports - CTIFL</v>
      </c>
      <c r="O9" t="str">
        <f>Etiquettes!$J$16</f>
        <v>Répartition</v>
      </c>
      <c r="P9" t="str">
        <f t="shared" ref="P9" si="5">_xlfn.CONCAT(K9," = ",MROUND(D8*100,0.01)," % (",M9,")")</f>
        <v>Ré-export de Ail = 50 % (CTIFL)</v>
      </c>
      <c r="U9" s="917"/>
    </row>
    <row r="10" spans="1:21" ht="14.4" customHeight="1">
      <c r="A10" s="71">
        <f t="shared" si="3"/>
        <v>5</v>
      </c>
      <c r="B10" s="127" t="str">
        <f>'Prétraitement Ré-exports'!A6</f>
        <v>Choux de Bruxelles</v>
      </c>
      <c r="C10" s="128" t="str">
        <f>Secteurs!$B$29</f>
        <v>Exportations</v>
      </c>
      <c r="D10" s="129">
        <f>'Prétraitement Ré-exports'!D6</f>
        <v>1</v>
      </c>
      <c r="G10" s="119" t="str">
        <f>Etiquettes!$C$10</f>
        <v>kt</v>
      </c>
      <c r="H10" s="767" t="str">
        <f>Etiquettes!$C$7</f>
        <v>Fruits et légumes (hors pommes de terre)</v>
      </c>
      <c r="I10" s="777" t="str">
        <f>Etiquettes!$C$9</f>
        <v>2015:2019:2023</v>
      </c>
      <c r="J10" s="767" t="str">
        <f>Etiquettes!$C$8</f>
        <v>France entière</v>
      </c>
      <c r="K10" s="776"/>
      <c r="U10" s="917"/>
    </row>
    <row r="11" spans="1:21">
      <c r="A11" s="71">
        <f t="shared" si="3"/>
        <v>5</v>
      </c>
      <c r="B11" s="127" t="str">
        <f>'Prétraitement Ré-exports'!A6</f>
        <v>Choux de Bruxelles</v>
      </c>
      <c r="C11" s="128" t="str">
        <f>Secteurs!$B$31</f>
        <v>Ré-exportations</v>
      </c>
      <c r="D11" s="98">
        <v>-1</v>
      </c>
      <c r="G11" s="119" t="str">
        <f>Etiquettes!$C$10</f>
        <v>kt</v>
      </c>
      <c r="H11" s="767" t="str">
        <f>Etiquettes!$C$7</f>
        <v>Fruits et légumes (hors pommes de terre)</v>
      </c>
      <c r="I11" s="777" t="str">
        <f>Etiquettes!$C$9</f>
        <v>2015:2019:2023</v>
      </c>
      <c r="J11" s="767" t="str">
        <f>Etiquettes!$C$8</f>
        <v>France entière</v>
      </c>
      <c r="K11" s="776" t="str">
        <f t="shared" ref="K11" si="6">"Ré-export de "&amp;B10</f>
        <v>Ré-export de Choux de Bruxelles</v>
      </c>
      <c r="M11" t="s">
        <v>53</v>
      </c>
      <c r="N11" t="str" cm="1">
        <f t="array" aca="1" ref="N11" ca="1">[1]!NOM_FEUILLE('Ré-exports - CTIFL'!$A$1)</f>
        <v>Ré-exports - CTIFL</v>
      </c>
      <c r="O11" t="str">
        <f>Etiquettes!$J$16</f>
        <v>Répartition</v>
      </c>
      <c r="P11" t="str">
        <f t="shared" ref="P11" si="7">_xlfn.CONCAT(K11," = ",MROUND(D10*100,0.01)," % (",M11,")")</f>
        <v>Ré-export de Choux de Bruxelles = 100 % (CTIFL)</v>
      </c>
      <c r="U11" s="917"/>
    </row>
    <row r="12" spans="1:21" ht="14.4" customHeight="1">
      <c r="A12" s="71">
        <f t="shared" si="3"/>
        <v>6</v>
      </c>
      <c r="B12" s="127" t="str">
        <f>'Prétraitement Ré-exports'!A7</f>
        <v>Carottes et navets</v>
      </c>
      <c r="C12" s="128" t="str">
        <f>Secteurs!$B$29</f>
        <v>Exportations</v>
      </c>
      <c r="D12" s="129">
        <f>'Prétraitement Ré-exports'!D7</f>
        <v>0.5</v>
      </c>
      <c r="G12" s="119" t="str">
        <f>Etiquettes!$C$10</f>
        <v>kt</v>
      </c>
      <c r="H12" s="767" t="str">
        <f>Etiquettes!$C$7</f>
        <v>Fruits et légumes (hors pommes de terre)</v>
      </c>
      <c r="I12" s="777" t="str">
        <f>Etiquettes!$C$9</f>
        <v>2015:2019:2023</v>
      </c>
      <c r="J12" s="767" t="str">
        <f>Etiquettes!$C$8</f>
        <v>France entière</v>
      </c>
      <c r="K12" s="776"/>
      <c r="U12" s="917"/>
    </row>
    <row r="13" spans="1:21">
      <c r="A13" s="71">
        <f t="shared" si="3"/>
        <v>6</v>
      </c>
      <c r="B13" s="127" t="str">
        <f>'Prétraitement Ré-exports'!A7</f>
        <v>Carottes et navets</v>
      </c>
      <c r="C13" s="128" t="str">
        <f>Secteurs!$B$31</f>
        <v>Ré-exportations</v>
      </c>
      <c r="D13" s="98">
        <v>-1</v>
      </c>
      <c r="G13" s="119" t="str">
        <f>Etiquettes!$C$10</f>
        <v>kt</v>
      </c>
      <c r="H13" s="767" t="str">
        <f>Etiquettes!$C$7</f>
        <v>Fruits et légumes (hors pommes de terre)</v>
      </c>
      <c r="I13" s="777" t="str">
        <f>Etiquettes!$C$9</f>
        <v>2015:2019:2023</v>
      </c>
      <c r="J13" s="767" t="str">
        <f>Etiquettes!$C$8</f>
        <v>France entière</v>
      </c>
      <c r="K13" s="776" t="str">
        <f t="shared" ref="K13" si="8">"Ré-export de "&amp;B12</f>
        <v>Ré-export de Carottes et navets</v>
      </c>
      <c r="M13" t="s">
        <v>53</v>
      </c>
      <c r="N13" t="str" cm="1">
        <f t="array" aca="1" ref="N13" ca="1">[1]!NOM_FEUILLE('Ré-exports - CTIFL'!$A$1)</f>
        <v>Ré-exports - CTIFL</v>
      </c>
      <c r="O13" t="str">
        <f>Etiquettes!$J$16</f>
        <v>Répartition</v>
      </c>
      <c r="P13" t="str">
        <f t="shared" ref="P13" si="9">_xlfn.CONCAT(K13," = ",MROUND(D12*100,0.01)," % (",M13,")")</f>
        <v>Ré-export de Carottes et navets = 50 % (CTIFL)</v>
      </c>
      <c r="U13" s="917"/>
    </row>
    <row r="14" spans="1:21" ht="14.4" customHeight="1">
      <c r="A14" s="71">
        <f t="shared" si="3"/>
        <v>7</v>
      </c>
      <c r="B14" s="127" t="str">
        <f>'Prétraitement Ré-exports'!A8</f>
        <v>Concombres et cornichons</v>
      </c>
      <c r="C14" s="128" t="str">
        <f>Secteurs!$B$29</f>
        <v>Exportations</v>
      </c>
      <c r="D14" s="129">
        <f>'Prétraitement Ré-exports'!D8</f>
        <v>1</v>
      </c>
      <c r="G14" s="119" t="str">
        <f>Etiquettes!$C$10</f>
        <v>kt</v>
      </c>
      <c r="H14" s="767" t="str">
        <f>Etiquettes!$C$7</f>
        <v>Fruits et légumes (hors pommes de terre)</v>
      </c>
      <c r="I14" s="777" t="str">
        <f>Etiquettes!$C$9</f>
        <v>2015:2019:2023</v>
      </c>
      <c r="J14" s="767" t="str">
        <f>Etiquettes!$C$8</f>
        <v>France entière</v>
      </c>
      <c r="K14" s="776"/>
      <c r="U14" s="917"/>
    </row>
    <row r="15" spans="1:21">
      <c r="A15" s="71">
        <f t="shared" si="3"/>
        <v>7</v>
      </c>
      <c r="B15" s="127" t="str">
        <f>'Prétraitement Ré-exports'!A8</f>
        <v>Concombres et cornichons</v>
      </c>
      <c r="C15" s="128" t="str">
        <f>Secteurs!$B$31</f>
        <v>Ré-exportations</v>
      </c>
      <c r="D15" s="98">
        <v>-1</v>
      </c>
      <c r="G15" s="119" t="str">
        <f>Etiquettes!$C$10</f>
        <v>kt</v>
      </c>
      <c r="H15" s="767" t="str">
        <f>Etiquettes!$C$7</f>
        <v>Fruits et légumes (hors pommes de terre)</v>
      </c>
      <c r="I15" s="777" t="str">
        <f>Etiquettes!$C$9</f>
        <v>2015:2019:2023</v>
      </c>
      <c r="J15" s="767" t="str">
        <f>Etiquettes!$C$8</f>
        <v>France entière</v>
      </c>
      <c r="K15" s="776" t="str">
        <f t="shared" ref="K15" si="10">"Ré-export de "&amp;B14</f>
        <v>Ré-export de Concombres et cornichons</v>
      </c>
      <c r="M15" t="s">
        <v>53</v>
      </c>
      <c r="N15" t="str" cm="1">
        <f t="array" aca="1" ref="N15" ca="1">[1]!NOM_FEUILLE('Ré-exports - CTIFL'!$A$1)</f>
        <v>Ré-exports - CTIFL</v>
      </c>
      <c r="O15" t="str">
        <f>Etiquettes!$J$16</f>
        <v>Répartition</v>
      </c>
      <c r="P15" t="str">
        <f t="shared" ref="P15" si="11">_xlfn.CONCAT(K15," = ",MROUND(D14*100,0.01)," % (",M15,")")</f>
        <v>Ré-export de Concombres et cornichons = 100 % (CTIFL)</v>
      </c>
      <c r="U15" s="917"/>
    </row>
    <row r="16" spans="1:21" ht="14.4" customHeight="1">
      <c r="A16" s="71">
        <f t="shared" si="3"/>
        <v>8</v>
      </c>
      <c r="B16" s="127" t="str">
        <f>'Prétraitement Ré-exports'!A9</f>
        <v>Aubergines</v>
      </c>
      <c r="C16" s="128" t="str">
        <f>Secteurs!$B$29</f>
        <v>Exportations</v>
      </c>
      <c r="D16" s="129">
        <f>'Prétraitement Ré-exports'!D9</f>
        <v>1</v>
      </c>
      <c r="G16" s="119" t="str">
        <f>Etiquettes!$C$10</f>
        <v>kt</v>
      </c>
      <c r="H16" s="767" t="str">
        <f>Etiquettes!$C$7</f>
        <v>Fruits et légumes (hors pommes de terre)</v>
      </c>
      <c r="I16" s="777" t="str">
        <f>Etiquettes!$C$9</f>
        <v>2015:2019:2023</v>
      </c>
      <c r="J16" s="767" t="str">
        <f>Etiquettes!$C$8</f>
        <v>France entière</v>
      </c>
      <c r="K16" s="776"/>
      <c r="U16" s="917"/>
    </row>
    <row r="17" spans="1:21">
      <c r="A17" s="71">
        <f t="shared" si="3"/>
        <v>8</v>
      </c>
      <c r="B17" s="127" t="str">
        <f>'Prétraitement Ré-exports'!A9</f>
        <v>Aubergines</v>
      </c>
      <c r="C17" s="128" t="str">
        <f>Secteurs!$B$31</f>
        <v>Ré-exportations</v>
      </c>
      <c r="D17" s="98">
        <v>-1</v>
      </c>
      <c r="G17" s="119" t="str">
        <f>Etiquettes!$C$10</f>
        <v>kt</v>
      </c>
      <c r="H17" s="767" t="str">
        <f>Etiquettes!$C$7</f>
        <v>Fruits et légumes (hors pommes de terre)</v>
      </c>
      <c r="I17" s="777" t="str">
        <f>Etiquettes!$C$9</f>
        <v>2015:2019:2023</v>
      </c>
      <c r="J17" s="767" t="str">
        <f>Etiquettes!$C$8</f>
        <v>France entière</v>
      </c>
      <c r="K17" s="776" t="str">
        <f t="shared" ref="K17" si="12">"Ré-export de "&amp;B16</f>
        <v>Ré-export de Aubergines</v>
      </c>
      <c r="M17" t="s">
        <v>53</v>
      </c>
      <c r="N17" t="str" cm="1">
        <f t="array" aca="1" ref="N17" ca="1">[1]!NOM_FEUILLE('Ré-exports - CTIFL'!$A$1)</f>
        <v>Ré-exports - CTIFL</v>
      </c>
      <c r="O17" t="str">
        <f>Etiquettes!$J$16</f>
        <v>Répartition</v>
      </c>
      <c r="P17" t="str">
        <f t="shared" ref="P17" si="13">_xlfn.CONCAT(K17," = ",MROUND(D16*100,0.01)," % (",M17,")")</f>
        <v>Ré-export de Aubergines = 100 % (CTIFL)</v>
      </c>
      <c r="U17" s="917"/>
    </row>
    <row r="18" spans="1:21">
      <c r="A18" s="71">
        <f t="shared" si="3"/>
        <v>9</v>
      </c>
      <c r="B18" s="127" t="str">
        <f>'Prétraitement Ré-exports'!A10</f>
        <v>Figues</v>
      </c>
      <c r="C18" s="128" t="str">
        <f>Secteurs!$B$29</f>
        <v>Exportations</v>
      </c>
      <c r="D18" s="129">
        <f>'Prétraitement Ré-exports'!D10</f>
        <v>1</v>
      </c>
      <c r="G18" s="119" t="str">
        <f>Etiquettes!$C$10</f>
        <v>kt</v>
      </c>
      <c r="H18" s="767" t="str">
        <f>Etiquettes!$C$7</f>
        <v>Fruits et légumes (hors pommes de terre)</v>
      </c>
      <c r="I18" s="777" t="str">
        <f>Etiquettes!$C$9</f>
        <v>2015:2019:2023</v>
      </c>
      <c r="J18" s="767" t="str">
        <f>Etiquettes!$C$8</f>
        <v>France entière</v>
      </c>
      <c r="K18" s="776"/>
      <c r="U18" s="917"/>
    </row>
    <row r="19" spans="1:21">
      <c r="A19" s="71">
        <f t="shared" si="3"/>
        <v>9</v>
      </c>
      <c r="B19" s="127" t="str">
        <f>'Prétraitement Ré-exports'!A10</f>
        <v>Figues</v>
      </c>
      <c r="C19" s="128" t="str">
        <f>Secteurs!$B$31</f>
        <v>Ré-exportations</v>
      </c>
      <c r="D19" s="98">
        <v>-1</v>
      </c>
      <c r="G19" s="119" t="str">
        <f>Etiquettes!$C$10</f>
        <v>kt</v>
      </c>
      <c r="H19" s="767" t="str">
        <f>Etiquettes!$C$7</f>
        <v>Fruits et légumes (hors pommes de terre)</v>
      </c>
      <c r="I19" s="777" t="str">
        <f>Etiquettes!$C$9</f>
        <v>2015:2019:2023</v>
      </c>
      <c r="J19" s="767" t="str">
        <f>Etiquettes!$C$8</f>
        <v>France entière</v>
      </c>
      <c r="K19" s="776" t="str">
        <f t="shared" ref="K19" si="14">"Ré-export de "&amp;B18</f>
        <v>Ré-export de Figues</v>
      </c>
      <c r="M19" t="s">
        <v>53</v>
      </c>
      <c r="N19" t="str" cm="1">
        <f t="array" aca="1" ref="N19" ca="1">[1]!NOM_FEUILLE('Ré-exports - CTIFL'!$A$1)</f>
        <v>Ré-exports - CTIFL</v>
      </c>
      <c r="O19" t="str">
        <f>Etiquettes!$J$16</f>
        <v>Répartition</v>
      </c>
      <c r="P19" t="str">
        <f t="shared" ref="P19" si="15">_xlfn.CONCAT(K19," = ",MROUND(D18*100,0.01)," % (",M19,")")</f>
        <v>Ré-export de Figues = 100 % (CTIFL)</v>
      </c>
      <c r="U19" s="917"/>
    </row>
    <row r="20" spans="1:21">
      <c r="A20" s="71">
        <f t="shared" si="3"/>
        <v>10</v>
      </c>
      <c r="B20" s="127" t="str">
        <f>'Prétraitement Ré-exports'!A11</f>
        <v>Ananas</v>
      </c>
      <c r="C20" s="128" t="str">
        <f>Secteurs!$B$29</f>
        <v>Exportations</v>
      </c>
      <c r="D20" s="129">
        <f>'Prétraitement Ré-exports'!D11</f>
        <v>1</v>
      </c>
      <c r="G20" s="119" t="str">
        <f>Etiquettes!$C$10</f>
        <v>kt</v>
      </c>
      <c r="H20" s="767" t="str">
        <f>Etiquettes!$C$7</f>
        <v>Fruits et légumes (hors pommes de terre)</v>
      </c>
      <c r="I20" s="777" t="str">
        <f>Etiquettes!$C$9</f>
        <v>2015:2019:2023</v>
      </c>
      <c r="J20" s="767" t="str">
        <f>Etiquettes!$C$8</f>
        <v>France entière</v>
      </c>
      <c r="K20" s="776"/>
      <c r="U20" s="917"/>
    </row>
    <row r="21" spans="1:21">
      <c r="A21" s="71">
        <f t="shared" si="3"/>
        <v>10</v>
      </c>
      <c r="B21" s="127" t="str">
        <f>'Prétraitement Ré-exports'!A11</f>
        <v>Ananas</v>
      </c>
      <c r="C21" s="128" t="str">
        <f>Secteurs!$B$31</f>
        <v>Ré-exportations</v>
      </c>
      <c r="D21" s="98">
        <v>-1</v>
      </c>
      <c r="G21" s="119" t="str">
        <f>Etiquettes!$C$10</f>
        <v>kt</v>
      </c>
      <c r="H21" s="767" t="str">
        <f>Etiquettes!$C$7</f>
        <v>Fruits et légumes (hors pommes de terre)</v>
      </c>
      <c r="I21" s="777" t="str">
        <f>Etiquettes!$C$9</f>
        <v>2015:2019:2023</v>
      </c>
      <c r="J21" s="767" t="str">
        <f>Etiquettes!$C$8</f>
        <v>France entière</v>
      </c>
      <c r="K21" s="776" t="str">
        <f t="shared" ref="K21" si="16">"Ré-export de "&amp;B20</f>
        <v>Ré-export de Ananas</v>
      </c>
      <c r="M21" t="s">
        <v>53</v>
      </c>
      <c r="N21" t="str" cm="1">
        <f t="array" aca="1" ref="N21" ca="1">[1]!NOM_FEUILLE('Ré-exports - CTIFL'!$A$1)</f>
        <v>Ré-exports - CTIFL</v>
      </c>
      <c r="O21" t="str">
        <f>Etiquettes!$J$16</f>
        <v>Répartition</v>
      </c>
      <c r="P21" t="str">
        <f t="shared" ref="P21" si="17">_xlfn.CONCAT(K21," = ",MROUND(D20*100,0.01)," % (",M21,")")</f>
        <v>Ré-export de Ananas = 100 % (CTIFL)</v>
      </c>
      <c r="U21" s="917"/>
    </row>
    <row r="22" spans="1:21">
      <c r="A22" s="71">
        <f t="shared" si="3"/>
        <v>11</v>
      </c>
      <c r="B22" s="127" t="str">
        <f>'Prétraitement Ré-exports'!A12</f>
        <v>Avocats</v>
      </c>
      <c r="C22" s="128" t="str">
        <f>Secteurs!$B$29</f>
        <v>Exportations</v>
      </c>
      <c r="D22" s="129">
        <f>'Prétraitement Ré-exports'!D12</f>
        <v>1</v>
      </c>
      <c r="G22" s="119" t="str">
        <f>Etiquettes!$C$10</f>
        <v>kt</v>
      </c>
      <c r="H22" s="767" t="str">
        <f>Etiquettes!$C$7</f>
        <v>Fruits et légumes (hors pommes de terre)</v>
      </c>
      <c r="I22" s="777" t="str">
        <f>Etiquettes!$C$9</f>
        <v>2015:2019:2023</v>
      </c>
      <c r="J22" s="767" t="str">
        <f>Etiquettes!$C$8</f>
        <v>France entière</v>
      </c>
      <c r="K22" s="776"/>
      <c r="U22" s="917"/>
    </row>
    <row r="23" spans="1:21">
      <c r="A23" s="71">
        <f t="shared" si="3"/>
        <v>11</v>
      </c>
      <c r="B23" s="127" t="str">
        <f>'Prétraitement Ré-exports'!A12</f>
        <v>Avocats</v>
      </c>
      <c r="C23" s="128" t="str">
        <f>Secteurs!$B$31</f>
        <v>Ré-exportations</v>
      </c>
      <c r="D23" s="98">
        <v>-1</v>
      </c>
      <c r="G23" s="119" t="str">
        <f>Etiquettes!$C$10</f>
        <v>kt</v>
      </c>
      <c r="H23" s="767" t="str">
        <f>Etiquettes!$C$7</f>
        <v>Fruits et légumes (hors pommes de terre)</v>
      </c>
      <c r="I23" s="777" t="str">
        <f>Etiquettes!$C$9</f>
        <v>2015:2019:2023</v>
      </c>
      <c r="J23" s="767" t="str">
        <f>Etiquettes!$C$8</f>
        <v>France entière</v>
      </c>
      <c r="K23" s="776" t="str">
        <f t="shared" ref="K23" si="18">"Ré-export de "&amp;B22</f>
        <v>Ré-export de Avocats</v>
      </c>
      <c r="M23" t="s">
        <v>53</v>
      </c>
      <c r="N23" t="str" cm="1">
        <f t="array" aca="1" ref="N23" ca="1">[1]!NOM_FEUILLE('Ré-exports - CTIFL'!$A$1)</f>
        <v>Ré-exports - CTIFL</v>
      </c>
      <c r="O23" t="str">
        <f>Etiquettes!$J$16</f>
        <v>Répartition</v>
      </c>
      <c r="P23" t="str">
        <f t="shared" ref="P23" si="19">_xlfn.CONCAT(K23," = ",MROUND(D22*100,0.01)," % (",M23,")")</f>
        <v>Ré-export de Avocats = 100 % (CTIFL)</v>
      </c>
      <c r="U23" s="917"/>
    </row>
    <row r="24" spans="1:21" ht="14.4" customHeight="1">
      <c r="A24" s="71">
        <f t="shared" si="3"/>
        <v>12</v>
      </c>
      <c r="B24" s="127" t="str">
        <f>'Prétraitement Ré-exports'!A13</f>
        <v>Mangue, goyave</v>
      </c>
      <c r="C24" s="128" t="str">
        <f>Secteurs!$B$29</f>
        <v>Exportations</v>
      </c>
      <c r="D24" s="129">
        <f>'Prétraitement Ré-exports'!D13</f>
        <v>1</v>
      </c>
      <c r="G24" s="119" t="str">
        <f>Etiquettes!$C$10</f>
        <v>kt</v>
      </c>
      <c r="H24" s="767" t="str">
        <f>Etiquettes!$C$7</f>
        <v>Fruits et légumes (hors pommes de terre)</v>
      </c>
      <c r="I24" s="777" t="str">
        <f>Etiquettes!$C$9</f>
        <v>2015:2019:2023</v>
      </c>
      <c r="J24" s="767" t="str">
        <f>Etiquettes!$C$8</f>
        <v>France entière</v>
      </c>
      <c r="K24" s="776"/>
      <c r="U24" s="917"/>
    </row>
    <row r="25" spans="1:21">
      <c r="A25" s="71">
        <f t="shared" si="3"/>
        <v>12</v>
      </c>
      <c r="B25" s="127" t="str">
        <f>'Prétraitement Ré-exports'!A13</f>
        <v>Mangue, goyave</v>
      </c>
      <c r="C25" s="128" t="str">
        <f>Secteurs!$B$31</f>
        <v>Ré-exportations</v>
      </c>
      <c r="D25" s="98">
        <v>-1</v>
      </c>
      <c r="G25" s="119" t="str">
        <f>Etiquettes!$C$10</f>
        <v>kt</v>
      </c>
      <c r="H25" s="767" t="str">
        <f>Etiquettes!$C$7</f>
        <v>Fruits et légumes (hors pommes de terre)</v>
      </c>
      <c r="I25" s="777" t="str">
        <f>Etiquettes!$C$9</f>
        <v>2015:2019:2023</v>
      </c>
      <c r="J25" s="767" t="str">
        <f>Etiquettes!$C$8</f>
        <v>France entière</v>
      </c>
      <c r="K25" s="776" t="str">
        <f t="shared" ref="K25" si="20">"Ré-export de "&amp;B24</f>
        <v>Ré-export de Mangue, goyave</v>
      </c>
      <c r="M25" t="s">
        <v>53</v>
      </c>
      <c r="N25" t="str" cm="1">
        <f t="array" aca="1" ref="N25" ca="1">[1]!NOM_FEUILLE('Ré-exports - CTIFL'!$A$1)</f>
        <v>Ré-exports - CTIFL</v>
      </c>
      <c r="O25" t="str">
        <f>Etiquettes!$J$16</f>
        <v>Répartition</v>
      </c>
      <c r="P25" t="str">
        <f t="shared" ref="P25" si="21">_xlfn.CONCAT(K25," = ",MROUND(D24*100,0.01)," % (",M25,")")</f>
        <v>Ré-export de Mangue, goyave = 100 % (CTIFL)</v>
      </c>
      <c r="U25" s="917"/>
    </row>
    <row r="26" spans="1:21">
      <c r="A26" s="71">
        <f t="shared" si="3"/>
        <v>13</v>
      </c>
      <c r="B26" s="127" t="str">
        <f>'Prétraitement Ré-exports'!A14</f>
        <v>Oranges</v>
      </c>
      <c r="C26" s="128" t="str">
        <f>Secteurs!$B$29</f>
        <v>Exportations</v>
      </c>
      <c r="D26" s="129">
        <f>'Prétraitement Ré-exports'!D14</f>
        <v>1</v>
      </c>
      <c r="G26" s="119" t="str">
        <f>Etiquettes!$C$10</f>
        <v>kt</v>
      </c>
      <c r="H26" s="767" t="str">
        <f>Etiquettes!$C$7</f>
        <v>Fruits et légumes (hors pommes de terre)</v>
      </c>
      <c r="I26" s="777" t="str">
        <f>Etiquettes!$C$9</f>
        <v>2015:2019:2023</v>
      </c>
      <c r="J26" s="767" t="str">
        <f>Etiquettes!$C$8</f>
        <v>France entière</v>
      </c>
      <c r="K26" s="776"/>
      <c r="U26" s="917"/>
    </row>
    <row r="27" spans="1:21">
      <c r="A27" s="71">
        <f t="shared" si="3"/>
        <v>13</v>
      </c>
      <c r="B27" s="127" t="str">
        <f>'Prétraitement Ré-exports'!A14</f>
        <v>Oranges</v>
      </c>
      <c r="C27" s="128" t="str">
        <f>Secteurs!$B$31</f>
        <v>Ré-exportations</v>
      </c>
      <c r="D27" s="98">
        <v>-1</v>
      </c>
      <c r="G27" s="119" t="str">
        <f>Etiquettes!$C$10</f>
        <v>kt</v>
      </c>
      <c r="H27" s="767" t="str">
        <f>Etiquettes!$C$7</f>
        <v>Fruits et légumes (hors pommes de terre)</v>
      </c>
      <c r="I27" s="777" t="str">
        <f>Etiquettes!$C$9</f>
        <v>2015:2019:2023</v>
      </c>
      <c r="J27" s="767" t="str">
        <f>Etiquettes!$C$8</f>
        <v>France entière</v>
      </c>
      <c r="K27" s="776" t="str">
        <f t="shared" ref="K27" si="22">"Ré-export de "&amp;B26</f>
        <v>Ré-export de Oranges</v>
      </c>
      <c r="M27" t="s">
        <v>53</v>
      </c>
      <c r="N27" t="str" cm="1">
        <f t="array" aca="1" ref="N27" ca="1">[1]!NOM_FEUILLE('Ré-exports - CTIFL'!$A$1)</f>
        <v>Ré-exports - CTIFL</v>
      </c>
      <c r="O27" t="str">
        <f>Etiquettes!$J$16</f>
        <v>Répartition</v>
      </c>
      <c r="P27" t="str">
        <f t="shared" ref="P27" si="23">_xlfn.CONCAT(K27," = ",MROUND(D26*100,0.01)," % (",M27,")")</f>
        <v>Ré-export de Oranges = 100 % (CTIFL)</v>
      </c>
      <c r="U27" s="917"/>
    </row>
    <row r="28" spans="1:21" ht="14.4" customHeight="1">
      <c r="A28" s="71">
        <f t="shared" si="3"/>
        <v>14</v>
      </c>
      <c r="B28" s="127" t="str">
        <f>'Prétraitement Ré-exports'!A15</f>
        <v>Pomelos et pamplemousses</v>
      </c>
      <c r="C28" s="128" t="str">
        <f>Secteurs!$B$29</f>
        <v>Exportations</v>
      </c>
      <c r="D28" s="129">
        <f>'Prétraitement Ré-exports'!D15</f>
        <v>1</v>
      </c>
      <c r="G28" s="119" t="str">
        <f>Etiquettes!$C$10</f>
        <v>kt</v>
      </c>
      <c r="H28" s="767" t="str">
        <f>Etiquettes!$C$7</f>
        <v>Fruits et légumes (hors pommes de terre)</v>
      </c>
      <c r="I28" s="777" t="str">
        <f>Etiquettes!$C$9</f>
        <v>2015:2019:2023</v>
      </c>
      <c r="J28" s="767" t="str">
        <f>Etiquettes!$C$8</f>
        <v>France entière</v>
      </c>
      <c r="K28" s="776"/>
      <c r="U28" s="917"/>
    </row>
    <row r="29" spans="1:21">
      <c r="A29" s="71">
        <f t="shared" si="3"/>
        <v>14</v>
      </c>
      <c r="B29" s="127" t="str">
        <f>'Prétraitement Ré-exports'!A15</f>
        <v>Pomelos et pamplemousses</v>
      </c>
      <c r="C29" s="128" t="str">
        <f>Secteurs!$B$31</f>
        <v>Ré-exportations</v>
      </c>
      <c r="D29" s="98">
        <v>-1</v>
      </c>
      <c r="G29" s="119" t="str">
        <f>Etiquettes!$C$10</f>
        <v>kt</v>
      </c>
      <c r="H29" s="767" t="str">
        <f>Etiquettes!$C$7</f>
        <v>Fruits et légumes (hors pommes de terre)</v>
      </c>
      <c r="I29" s="777" t="str">
        <f>Etiquettes!$C$9</f>
        <v>2015:2019:2023</v>
      </c>
      <c r="J29" s="767" t="str">
        <f>Etiquettes!$C$8</f>
        <v>France entière</v>
      </c>
      <c r="K29" s="776" t="str">
        <f t="shared" ref="K29" si="24">"Ré-export de "&amp;B28</f>
        <v>Ré-export de Pomelos et pamplemousses</v>
      </c>
      <c r="M29" t="s">
        <v>53</v>
      </c>
      <c r="N29" t="str" cm="1">
        <f t="array" aca="1" ref="N29" ca="1">[1]!NOM_FEUILLE('Ré-exports - CTIFL'!$A$1)</f>
        <v>Ré-exports - CTIFL</v>
      </c>
      <c r="O29" t="str">
        <f>Etiquettes!$J$16</f>
        <v>Répartition</v>
      </c>
      <c r="P29" t="str">
        <f t="shared" ref="P29" si="25">_xlfn.CONCAT(K29," = ",MROUND(D28*100,0.01)," % (",M29,")")</f>
        <v>Ré-export de Pomelos et pamplemousses = 100 % (CTIFL)</v>
      </c>
      <c r="U29" s="917"/>
    </row>
    <row r="30" spans="1:21" ht="14.4" customHeight="1">
      <c r="A30" s="71">
        <f t="shared" si="3"/>
        <v>15</v>
      </c>
      <c r="B30" s="127" t="str">
        <f>'Prétraitement Ré-exports'!A16</f>
        <v>Citrons et limes</v>
      </c>
      <c r="C30" s="128" t="str">
        <f>Secteurs!$B$29</f>
        <v>Exportations</v>
      </c>
      <c r="D30" s="129">
        <f>'Prétraitement Ré-exports'!D16</f>
        <v>1</v>
      </c>
      <c r="G30" s="119" t="str">
        <f>Etiquettes!$C$10</f>
        <v>kt</v>
      </c>
      <c r="H30" s="767" t="str">
        <f>Etiquettes!$C$7</f>
        <v>Fruits et légumes (hors pommes de terre)</v>
      </c>
      <c r="I30" s="777" t="str">
        <f>Etiquettes!$C$9</f>
        <v>2015:2019:2023</v>
      </c>
      <c r="J30" s="767" t="str">
        <f>Etiquettes!$C$8</f>
        <v>France entière</v>
      </c>
      <c r="K30" s="776"/>
      <c r="U30" s="917"/>
    </row>
    <row r="31" spans="1:21">
      <c r="A31" s="71">
        <f t="shared" si="3"/>
        <v>15</v>
      </c>
      <c r="B31" s="127" t="str">
        <f>'Prétraitement Ré-exports'!A16</f>
        <v>Citrons et limes</v>
      </c>
      <c r="C31" s="128" t="str">
        <f>Secteurs!$B$31</f>
        <v>Ré-exportations</v>
      </c>
      <c r="D31" s="98">
        <v>-1</v>
      </c>
      <c r="G31" s="119" t="str">
        <f>Etiquettes!$C$10</f>
        <v>kt</v>
      </c>
      <c r="H31" s="767" t="str">
        <f>Etiquettes!$C$7</f>
        <v>Fruits et légumes (hors pommes de terre)</v>
      </c>
      <c r="I31" s="777" t="str">
        <f>Etiquettes!$C$9</f>
        <v>2015:2019:2023</v>
      </c>
      <c r="J31" s="767" t="str">
        <f>Etiquettes!$C$8</f>
        <v>France entière</v>
      </c>
      <c r="K31" s="776" t="str">
        <f t="shared" ref="K31" si="26">"Ré-export de "&amp;B30</f>
        <v>Ré-export de Citrons et limes</v>
      </c>
      <c r="M31" t="s">
        <v>53</v>
      </c>
      <c r="N31" t="str" cm="1">
        <f t="array" aca="1" ref="N31" ca="1">[1]!NOM_FEUILLE('Ré-exports - CTIFL'!$A$1)</f>
        <v>Ré-exports - CTIFL</v>
      </c>
      <c r="O31" t="str">
        <f>Etiquettes!$J$16</f>
        <v>Répartition</v>
      </c>
      <c r="P31" t="str">
        <f t="shared" ref="P31" si="27">_xlfn.CONCAT(K31," = ",MROUND(D30*100,0.01)," % (",M31,")")</f>
        <v>Ré-export de Citrons et limes = 100 % (CTIFL)</v>
      </c>
      <c r="U31" s="917"/>
    </row>
    <row r="32" spans="1:21" ht="14.4" customHeight="1">
      <c r="A32" s="71">
        <f t="shared" si="3"/>
        <v>16</v>
      </c>
      <c r="B32" s="127" t="str">
        <f>'Prétraitement Ré-exports'!A17</f>
        <v>Pastèques</v>
      </c>
      <c r="C32" s="128" t="str">
        <f>Secteurs!$B$29</f>
        <v>Exportations</v>
      </c>
      <c r="D32" s="129">
        <f>'Prétraitement Ré-exports'!D17</f>
        <v>1</v>
      </c>
      <c r="G32" s="119" t="str">
        <f>Etiquettes!$C$10</f>
        <v>kt</v>
      </c>
      <c r="H32" s="767" t="str">
        <f>Etiquettes!$C$7</f>
        <v>Fruits et légumes (hors pommes de terre)</v>
      </c>
      <c r="I32" s="777" t="str">
        <f>Etiquettes!$C$9</f>
        <v>2015:2019:2023</v>
      </c>
      <c r="J32" s="767" t="str">
        <f>Etiquettes!$C$8</f>
        <v>France entière</v>
      </c>
      <c r="K32" s="776"/>
      <c r="U32" s="917"/>
    </row>
    <row r="33" spans="1:21">
      <c r="A33" s="71">
        <f t="shared" si="3"/>
        <v>16</v>
      </c>
      <c r="B33" s="127" t="str">
        <f>'Prétraitement Ré-exports'!A17</f>
        <v>Pastèques</v>
      </c>
      <c r="C33" s="128" t="str">
        <f>Secteurs!$B$31</f>
        <v>Ré-exportations</v>
      </c>
      <c r="D33" s="98">
        <v>-1</v>
      </c>
      <c r="G33" s="119" t="str">
        <f>Etiquettes!$C$10</f>
        <v>kt</v>
      </c>
      <c r="H33" s="767" t="str">
        <f>Etiquettes!$C$7</f>
        <v>Fruits et légumes (hors pommes de terre)</v>
      </c>
      <c r="I33" s="777" t="str">
        <f>Etiquettes!$C$9</f>
        <v>2015:2019:2023</v>
      </c>
      <c r="J33" s="767" t="str">
        <f>Etiquettes!$C$8</f>
        <v>France entière</v>
      </c>
      <c r="K33" s="776" t="str">
        <f t="shared" ref="K33" si="28">"Ré-export de "&amp;B32</f>
        <v>Ré-export de Pastèques</v>
      </c>
      <c r="M33" t="s">
        <v>53</v>
      </c>
      <c r="N33" t="str" cm="1">
        <f t="array" aca="1" ref="N33" ca="1">[1]!NOM_FEUILLE('Ré-exports - CTIFL'!$A$1)</f>
        <v>Ré-exports - CTIFL</v>
      </c>
      <c r="O33" t="str">
        <f>Etiquettes!$J$16</f>
        <v>Répartition</v>
      </c>
      <c r="P33" t="str">
        <f t="shared" ref="P33" si="29">_xlfn.CONCAT(K33," = ",MROUND(D32*100,0.01)," % (",M33,")")</f>
        <v>Ré-export de Pastèques = 100 % (CTIFL)</v>
      </c>
      <c r="U33" s="917"/>
    </row>
    <row r="34" spans="1:21" ht="14.4" customHeight="1">
      <c r="A34" s="71">
        <f t="shared" si="3"/>
        <v>17</v>
      </c>
      <c r="B34" s="127" t="str">
        <f>'Prétraitement Ré-exports'!A18</f>
        <v>Pêches, nectarines et brugnons</v>
      </c>
      <c r="C34" s="128" t="str">
        <f>Secteurs!$B$29</f>
        <v>Exportations</v>
      </c>
      <c r="D34" s="129">
        <f>'Prétraitement Ré-exports'!D18</f>
        <v>0.5</v>
      </c>
      <c r="G34" s="119" t="str">
        <f>Etiquettes!$C$10</f>
        <v>kt</v>
      </c>
      <c r="H34" s="767" t="str">
        <f>Etiquettes!$C$7</f>
        <v>Fruits et légumes (hors pommes de terre)</v>
      </c>
      <c r="I34" s="777" t="str">
        <f>Etiquettes!$C$9</f>
        <v>2015:2019:2023</v>
      </c>
      <c r="J34" s="767" t="str">
        <f>Etiquettes!$C$8</f>
        <v>France entière</v>
      </c>
      <c r="K34" s="776"/>
      <c r="U34" s="917"/>
    </row>
    <row r="35" spans="1:21">
      <c r="A35" s="71">
        <f t="shared" si="3"/>
        <v>17</v>
      </c>
      <c r="B35" s="127" t="str">
        <f>'Prétraitement Ré-exports'!A18</f>
        <v>Pêches, nectarines et brugnons</v>
      </c>
      <c r="C35" s="128" t="str">
        <f>Secteurs!$B$31</f>
        <v>Ré-exportations</v>
      </c>
      <c r="D35" s="98">
        <v>-1</v>
      </c>
      <c r="G35" s="119" t="str">
        <f>Etiquettes!$C$10</f>
        <v>kt</v>
      </c>
      <c r="H35" s="767" t="str">
        <f>Etiquettes!$C$7</f>
        <v>Fruits et légumes (hors pommes de terre)</v>
      </c>
      <c r="I35" s="777" t="str">
        <f>Etiquettes!$C$9</f>
        <v>2015:2019:2023</v>
      </c>
      <c r="J35" s="767" t="str">
        <f>Etiquettes!$C$8</f>
        <v>France entière</v>
      </c>
      <c r="K35" s="776" t="str">
        <f t="shared" ref="K35" si="30">"Ré-export de "&amp;B34</f>
        <v>Ré-export de Pêches, nectarines et brugnons</v>
      </c>
      <c r="M35" t="s">
        <v>53</v>
      </c>
      <c r="N35" t="str" cm="1">
        <f t="array" aca="1" ref="N35" ca="1">[1]!NOM_FEUILLE('Ré-exports - CTIFL'!$A$1)</f>
        <v>Ré-exports - CTIFL</v>
      </c>
      <c r="O35" t="str">
        <f>Etiquettes!$J$16</f>
        <v>Répartition</v>
      </c>
      <c r="P35" t="str">
        <f t="shared" ref="P35" si="31">_xlfn.CONCAT(K35," = ",MROUND(D34*100,0.01)," % (",M35,")")</f>
        <v>Ré-export de Pêches, nectarines et brugnons = 50 % (CTIFL)</v>
      </c>
      <c r="U35" s="917"/>
    </row>
    <row r="36" spans="1:21">
      <c r="A36" s="71">
        <f t="shared" si="3"/>
        <v>18</v>
      </c>
      <c r="B36" s="127" t="str">
        <f>'Prétraitement Ré-exports'!A19</f>
        <v>Prunes</v>
      </c>
      <c r="C36" s="128" t="str">
        <f>Secteurs!$B$29</f>
        <v>Exportations</v>
      </c>
      <c r="D36" s="129">
        <f>'Prétraitement Ré-exports'!D19</f>
        <v>0.3</v>
      </c>
      <c r="G36" s="119" t="str">
        <f>Etiquettes!$C$10</f>
        <v>kt</v>
      </c>
      <c r="H36" s="767" t="str">
        <f>Etiquettes!$C$7</f>
        <v>Fruits et légumes (hors pommes de terre)</v>
      </c>
      <c r="I36" s="777" t="str">
        <f>Etiquettes!$C$9</f>
        <v>2015:2019:2023</v>
      </c>
      <c r="J36" s="767" t="str">
        <f>Etiquettes!$C$8</f>
        <v>France entière</v>
      </c>
      <c r="K36" s="776"/>
      <c r="U36" s="917"/>
    </row>
    <row r="37" spans="1:21">
      <c r="A37" s="71">
        <f t="shared" si="3"/>
        <v>18</v>
      </c>
      <c r="B37" s="127" t="str">
        <f>'Prétraitement Ré-exports'!A19</f>
        <v>Prunes</v>
      </c>
      <c r="C37" s="128" t="str">
        <f>Secteurs!$B$31</f>
        <v>Ré-exportations</v>
      </c>
      <c r="D37" s="98">
        <v>-1</v>
      </c>
      <c r="G37" s="119" t="str">
        <f>Etiquettes!$C$10</f>
        <v>kt</v>
      </c>
      <c r="H37" s="767" t="str">
        <f>Etiquettes!$C$7</f>
        <v>Fruits et légumes (hors pommes de terre)</v>
      </c>
      <c r="I37" s="777" t="str">
        <f>Etiquettes!$C$9</f>
        <v>2015:2019:2023</v>
      </c>
      <c r="J37" s="767" t="str">
        <f>Etiquettes!$C$8</f>
        <v>France entière</v>
      </c>
      <c r="K37" s="776" t="str">
        <f t="shared" ref="K37" si="32">"Ré-export de "&amp;B36</f>
        <v>Ré-export de Prunes</v>
      </c>
      <c r="M37" t="s">
        <v>53</v>
      </c>
      <c r="N37" t="str" cm="1">
        <f t="array" aca="1" ref="N37" ca="1">[1]!NOM_FEUILLE('Ré-exports - CTIFL'!$A$1)</f>
        <v>Ré-exports - CTIFL</v>
      </c>
      <c r="O37" t="str">
        <f>Etiquettes!$J$16</f>
        <v>Répartition</v>
      </c>
      <c r="P37" t="str">
        <f t="shared" ref="P37" si="33">_xlfn.CONCAT(K37," = ",MROUND(D36*100,0.01)," % (",M37,")")</f>
        <v>Ré-export de Prunes = 30 % (CTIFL)</v>
      </c>
      <c r="U37" s="917"/>
    </row>
    <row r="38" spans="1:21">
      <c r="A38" s="71">
        <f t="shared" si="3"/>
        <v>19</v>
      </c>
      <c r="B38" s="127" t="str">
        <f>'Prétraitement Ré-exports'!A20</f>
        <v>Fraises</v>
      </c>
      <c r="C38" s="128" t="str">
        <f>Secteurs!$B$29</f>
        <v>Exportations</v>
      </c>
      <c r="D38" s="129">
        <f>'Prétraitement Ré-exports'!D20</f>
        <v>1</v>
      </c>
      <c r="G38" s="119" t="str">
        <f>Etiquettes!$C$10</f>
        <v>kt</v>
      </c>
      <c r="H38" s="767" t="str">
        <f>Etiquettes!$C$7</f>
        <v>Fruits et légumes (hors pommes de terre)</v>
      </c>
      <c r="I38" s="777" t="str">
        <f>Etiquettes!$C$9</f>
        <v>2015:2019:2023</v>
      </c>
      <c r="J38" s="767" t="str">
        <f>Etiquettes!$C$8</f>
        <v>France entière</v>
      </c>
      <c r="K38" s="776"/>
      <c r="U38" s="917"/>
    </row>
    <row r="39" spans="1:21">
      <c r="A39" s="71">
        <f t="shared" si="3"/>
        <v>19</v>
      </c>
      <c r="B39" s="127" t="str">
        <f>'Prétraitement Ré-exports'!A20</f>
        <v>Fraises</v>
      </c>
      <c r="C39" s="128" t="str">
        <f>Secteurs!$B$31</f>
        <v>Ré-exportations</v>
      </c>
      <c r="D39" s="98">
        <v>-1</v>
      </c>
      <c r="G39" s="119" t="str">
        <f>Etiquettes!$C$10</f>
        <v>kt</v>
      </c>
      <c r="H39" s="767" t="str">
        <f>Etiquettes!$C$7</f>
        <v>Fruits et légumes (hors pommes de terre)</v>
      </c>
      <c r="I39" s="777" t="str">
        <f>Etiquettes!$C$9</f>
        <v>2015:2019:2023</v>
      </c>
      <c r="J39" s="767" t="str">
        <f>Etiquettes!$C$8</f>
        <v>France entière</v>
      </c>
      <c r="K39" s="776" t="str">
        <f t="shared" ref="K39" si="34">"Ré-export de "&amp;B38</f>
        <v>Ré-export de Fraises</v>
      </c>
      <c r="M39" t="s">
        <v>53</v>
      </c>
      <c r="N39" t="str" cm="1">
        <f t="array" aca="1" ref="N39" ca="1">[1]!NOM_FEUILLE('Ré-exports - CTIFL'!$A$1)</f>
        <v>Ré-exports - CTIFL</v>
      </c>
      <c r="O39" t="str">
        <f>Etiquettes!$J$16</f>
        <v>Répartition</v>
      </c>
      <c r="P39" t="str">
        <f t="shared" ref="P39" si="35">_xlfn.CONCAT(K39," = ",MROUND(D38*100,0.01)," % (",M39,")")</f>
        <v>Ré-export de Fraises = 100 % (CTIFL)</v>
      </c>
      <c r="U39" s="917"/>
    </row>
    <row r="40" spans="1:21" ht="14.4" customHeight="1">
      <c r="A40" s="71">
        <f t="shared" si="3"/>
        <v>20</v>
      </c>
      <c r="B40" s="127" t="str">
        <f>'Prétraitement Ré-exports'!A21</f>
        <v>Framboises</v>
      </c>
      <c r="C40" s="128" t="str">
        <f>Secteurs!$B$29</f>
        <v>Exportations</v>
      </c>
      <c r="D40" s="129">
        <f>'Prétraitement Ré-exports'!D21</f>
        <v>1</v>
      </c>
      <c r="G40" s="119" t="str">
        <f>Etiquettes!$C$10</f>
        <v>kt</v>
      </c>
      <c r="H40" s="767" t="str">
        <f>Etiquettes!$C$7</f>
        <v>Fruits et légumes (hors pommes de terre)</v>
      </c>
      <c r="I40" s="777" t="str">
        <f>Etiquettes!$C$9</f>
        <v>2015:2019:2023</v>
      </c>
      <c r="J40" s="767" t="str">
        <f>Etiquettes!$C$8</f>
        <v>France entière</v>
      </c>
      <c r="K40" s="776"/>
      <c r="U40" s="917"/>
    </row>
    <row r="41" spans="1:21">
      <c r="A41" s="71">
        <f t="shared" si="3"/>
        <v>20</v>
      </c>
      <c r="B41" s="127" t="str">
        <f>'Prétraitement Ré-exports'!A21</f>
        <v>Framboises</v>
      </c>
      <c r="C41" s="128" t="str">
        <f>Secteurs!$B$31</f>
        <v>Ré-exportations</v>
      </c>
      <c r="D41" s="98">
        <v>-1</v>
      </c>
      <c r="G41" s="119" t="str">
        <f>Etiquettes!$C$10</f>
        <v>kt</v>
      </c>
      <c r="H41" s="767" t="str">
        <f>Etiquettes!$C$7</f>
        <v>Fruits et légumes (hors pommes de terre)</v>
      </c>
      <c r="I41" s="777" t="str">
        <f>Etiquettes!$C$9</f>
        <v>2015:2019:2023</v>
      </c>
      <c r="J41" s="767" t="str">
        <f>Etiquettes!$C$8</f>
        <v>France entière</v>
      </c>
      <c r="K41" s="776" t="str">
        <f t="shared" ref="K41" si="36">"Ré-export de "&amp;B40</f>
        <v>Ré-export de Framboises</v>
      </c>
      <c r="M41" t="s">
        <v>53</v>
      </c>
      <c r="N41" t="str" cm="1">
        <f t="array" aca="1" ref="N41" ca="1">[1]!NOM_FEUILLE('Ré-exports - CTIFL'!$A$1)</f>
        <v>Ré-exports - CTIFL</v>
      </c>
      <c r="O41" t="str">
        <f>Etiquettes!$J$16</f>
        <v>Répartition</v>
      </c>
      <c r="P41" t="str">
        <f t="shared" ref="P41" si="37">_xlfn.CONCAT(K41," = ",MROUND(D40*100,0.01)," % (",M41,")")</f>
        <v>Ré-export de Framboises = 100 % (CTIFL)</v>
      </c>
      <c r="U41" s="917"/>
    </row>
    <row r="42" spans="1:21" ht="14.4" customHeight="1">
      <c r="A42" s="71">
        <f t="shared" si="3"/>
        <v>21</v>
      </c>
      <c r="B42" s="127" t="str">
        <f>'Prétraitement Ré-exports'!A22</f>
        <v>Groseilles</v>
      </c>
      <c r="C42" s="128" t="str">
        <f>Secteurs!$B$29</f>
        <v>Exportations</v>
      </c>
      <c r="D42" s="129">
        <f>'Prétraitement Ré-exports'!D22</f>
        <v>1</v>
      </c>
      <c r="G42" s="119" t="str">
        <f>Etiquettes!$C$10</f>
        <v>kt</v>
      </c>
      <c r="H42" s="767" t="str">
        <f>Etiquettes!$C$7</f>
        <v>Fruits et légumes (hors pommes de terre)</v>
      </c>
      <c r="I42" s="777" t="str">
        <f>Etiquettes!$C$9</f>
        <v>2015:2019:2023</v>
      </c>
      <c r="J42" s="767" t="str">
        <f>Etiquettes!$C$8</f>
        <v>France entière</v>
      </c>
      <c r="K42" s="776"/>
      <c r="U42" s="917"/>
    </row>
    <row r="43" spans="1:21">
      <c r="A43" s="71">
        <f t="shared" si="3"/>
        <v>21</v>
      </c>
      <c r="B43" s="127" t="str">
        <f>'Prétraitement Ré-exports'!A22</f>
        <v>Groseilles</v>
      </c>
      <c r="C43" s="128" t="str">
        <f>Secteurs!$B$31</f>
        <v>Ré-exportations</v>
      </c>
      <c r="D43" s="98">
        <v>-1</v>
      </c>
      <c r="G43" s="119" t="str">
        <f>Etiquettes!$C$10</f>
        <v>kt</v>
      </c>
      <c r="H43" s="767" t="str">
        <f>Etiquettes!$C$7</f>
        <v>Fruits et légumes (hors pommes de terre)</v>
      </c>
      <c r="I43" s="777" t="str">
        <f>Etiquettes!$C$9</f>
        <v>2015:2019:2023</v>
      </c>
      <c r="J43" s="767" t="str">
        <f>Etiquettes!$C$8</f>
        <v>France entière</v>
      </c>
      <c r="K43" s="776" t="str">
        <f t="shared" ref="K43" si="38">"Ré-export de "&amp;B42</f>
        <v>Ré-export de Groseilles</v>
      </c>
      <c r="M43" t="s">
        <v>53</v>
      </c>
      <c r="N43" t="str" cm="1">
        <f t="array" aca="1" ref="N43" ca="1">[1]!NOM_FEUILLE('Ré-exports - CTIFL'!$A$1)</f>
        <v>Ré-exports - CTIFL</v>
      </c>
      <c r="O43" t="str">
        <f>Etiquettes!$J$16</f>
        <v>Répartition</v>
      </c>
      <c r="P43" t="str">
        <f t="shared" ref="P43" si="39">_xlfn.CONCAT(K43," = ",MROUND(D42*100,0.01)," % (",M43,")")</f>
        <v>Ré-export de Groseilles = 100 % (CTIFL)</v>
      </c>
      <c r="U43" s="917"/>
    </row>
    <row r="44" spans="1:21" ht="14.4" customHeight="1">
      <c r="A44" s="71">
        <f t="shared" si="3"/>
        <v>22</v>
      </c>
      <c r="B44" s="127" t="str">
        <f>'Prétraitement Ré-exports'!A3</f>
        <v>Tomates</v>
      </c>
      <c r="C44" s="128" t="str">
        <f>Secteurs!$B$31</f>
        <v>Ré-exportations</v>
      </c>
      <c r="D44" s="98">
        <v>1</v>
      </c>
      <c r="G44" s="119" t="str">
        <f>Etiquettes!$C$10</f>
        <v>kt</v>
      </c>
      <c r="H44" s="767" t="str">
        <f>Etiquettes!$C$7</f>
        <v>Fruits et légumes (hors pommes de terre)</v>
      </c>
      <c r="I44" s="777" t="str">
        <f>Etiquettes!$C$9</f>
        <v>2015:2019:2023</v>
      </c>
      <c r="J44" s="767" t="str">
        <f>Etiquettes!$C$8</f>
        <v>France entière</v>
      </c>
      <c r="K44" s="776"/>
      <c r="U44" s="917"/>
    </row>
    <row r="45" spans="1:21">
      <c r="A45" s="71">
        <f t="shared" si="3"/>
        <v>22</v>
      </c>
      <c r="B45" s="128" t="str">
        <f>Secteurs!$B$28</f>
        <v>Ré-importations</v>
      </c>
      <c r="C45" s="127" t="str">
        <f>B44</f>
        <v>Tomates</v>
      </c>
      <c r="D45" s="98">
        <v>-1</v>
      </c>
      <c r="G45" s="119" t="str">
        <f>Etiquettes!$C$10</f>
        <v>kt</v>
      </c>
      <c r="H45" s="767" t="str">
        <f>Etiquettes!$C$7</f>
        <v>Fruits et légumes (hors pommes de terre)</v>
      </c>
      <c r="I45" s="777" t="str">
        <f>Etiquettes!$C$9</f>
        <v>2015:2019:2023</v>
      </c>
      <c r="J45" s="767" t="str">
        <f>Etiquettes!$C$8</f>
        <v>France entière</v>
      </c>
      <c r="K45" s="775" t="s">
        <v>2522</v>
      </c>
      <c r="N45" t="str" cm="1">
        <f t="array" aca="1" ref="N45" ca="1">[1]!NOM_FEUILLE('Ré-exports - CTIFL'!$A$1)</f>
        <v>Ré-exports - CTIFL</v>
      </c>
      <c r="O45" t="str">
        <f>Etiquettes!$J$16</f>
        <v>Répartition</v>
      </c>
      <c r="P45" t="str">
        <f t="shared" ref="P45" si="40">_xlfn.CONCAT(K45," = ",MROUND(D44*100,0.01)," % (",M45,")")</f>
        <v>Ré-import par rapport au ré-export = 100 % ()</v>
      </c>
      <c r="U45" s="917"/>
    </row>
    <row r="46" spans="1:21" ht="14.4" customHeight="1">
      <c r="A46" s="71">
        <f t="shared" si="3"/>
        <v>23</v>
      </c>
      <c r="B46" s="127" t="str">
        <f>'Prétraitement Ré-exports'!A4</f>
        <v>Oignons et échalotes</v>
      </c>
      <c r="C46" s="128" t="str">
        <f>Secteurs!$B$31</f>
        <v>Ré-exportations</v>
      </c>
      <c r="D46" s="98">
        <v>1</v>
      </c>
      <c r="G46" s="119" t="str">
        <f>Etiquettes!$C$10</f>
        <v>kt</v>
      </c>
      <c r="H46" s="767" t="str">
        <f>Etiquettes!$C$7</f>
        <v>Fruits et légumes (hors pommes de terre)</v>
      </c>
      <c r="I46" s="777" t="str">
        <f>Etiquettes!$C$9</f>
        <v>2015:2019:2023</v>
      </c>
      <c r="J46" s="767" t="str">
        <f>Etiquettes!$C$8</f>
        <v>France entière</v>
      </c>
      <c r="K46" s="775"/>
      <c r="U46" s="917"/>
    </row>
    <row r="47" spans="1:21">
      <c r="A47" s="71">
        <f t="shared" si="3"/>
        <v>23</v>
      </c>
      <c r="B47" s="128" t="str">
        <f>Secteurs!$B$28</f>
        <v>Ré-importations</v>
      </c>
      <c r="C47" s="127" t="str">
        <f>B46</f>
        <v>Oignons et échalotes</v>
      </c>
      <c r="D47" s="98">
        <v>-1</v>
      </c>
      <c r="G47" s="119" t="str">
        <f>Etiquettes!$C$10</f>
        <v>kt</v>
      </c>
      <c r="H47" s="767" t="str">
        <f>Etiquettes!$C$7</f>
        <v>Fruits et légumes (hors pommes de terre)</v>
      </c>
      <c r="I47" s="777" t="str">
        <f>Etiquettes!$C$9</f>
        <v>2015:2019:2023</v>
      </c>
      <c r="J47" s="767" t="str">
        <f>Etiquettes!$C$8</f>
        <v>France entière</v>
      </c>
      <c r="K47" s="775" t="s">
        <v>2522</v>
      </c>
      <c r="N47" t="str" cm="1">
        <f t="array" aca="1" ref="N47" ca="1">[1]!NOM_FEUILLE('Ré-exports - CTIFL'!$A$1)</f>
        <v>Ré-exports - CTIFL</v>
      </c>
      <c r="O47" t="str">
        <f>Etiquettes!$J$16</f>
        <v>Répartition</v>
      </c>
      <c r="P47" t="str">
        <f t="shared" ref="P47" si="41">_xlfn.CONCAT(K47," = ",MROUND(D46*100,0.01)," % (",M47,")")</f>
        <v>Ré-import par rapport au ré-export = 100 % ()</v>
      </c>
      <c r="U47" s="917"/>
    </row>
    <row r="48" spans="1:21" ht="14.4" customHeight="1">
      <c r="A48" s="71">
        <f t="shared" si="3"/>
        <v>24</v>
      </c>
      <c r="B48" s="127" t="str">
        <f>'Prétraitement Ré-exports'!A5</f>
        <v>Ail</v>
      </c>
      <c r="C48" s="128" t="str">
        <f>Secteurs!$B$31</f>
        <v>Ré-exportations</v>
      </c>
      <c r="D48" s="98">
        <v>1</v>
      </c>
      <c r="G48" s="119" t="str">
        <f>Etiquettes!$C$10</f>
        <v>kt</v>
      </c>
      <c r="H48" s="767" t="str">
        <f>Etiquettes!$C$7</f>
        <v>Fruits et légumes (hors pommes de terre)</v>
      </c>
      <c r="I48" s="777" t="str">
        <f>Etiquettes!$C$9</f>
        <v>2015:2019:2023</v>
      </c>
      <c r="J48" s="767" t="str">
        <f>Etiquettes!$C$8</f>
        <v>France entière</v>
      </c>
      <c r="K48" s="775"/>
      <c r="U48" s="917"/>
    </row>
    <row r="49" spans="1:21">
      <c r="A49" s="71">
        <f t="shared" si="3"/>
        <v>24</v>
      </c>
      <c r="B49" s="128" t="str">
        <f>Secteurs!$B$28</f>
        <v>Ré-importations</v>
      </c>
      <c r="C49" s="127" t="str">
        <f>B48</f>
        <v>Ail</v>
      </c>
      <c r="D49" s="98">
        <v>-1</v>
      </c>
      <c r="G49" s="119" t="str">
        <f>Etiquettes!$C$10</f>
        <v>kt</v>
      </c>
      <c r="H49" s="767" t="str">
        <f>Etiquettes!$C$7</f>
        <v>Fruits et légumes (hors pommes de terre)</v>
      </c>
      <c r="I49" s="777" t="str">
        <f>Etiquettes!$C$9</f>
        <v>2015:2019:2023</v>
      </c>
      <c r="J49" s="767" t="str">
        <f>Etiquettes!$C$8</f>
        <v>France entière</v>
      </c>
      <c r="K49" s="775" t="s">
        <v>2522</v>
      </c>
      <c r="N49" t="str" cm="1">
        <f t="array" aca="1" ref="N49" ca="1">[1]!NOM_FEUILLE('Ré-exports - CTIFL'!$A$1)</f>
        <v>Ré-exports - CTIFL</v>
      </c>
      <c r="O49" t="str">
        <f>Etiquettes!$J$16</f>
        <v>Répartition</v>
      </c>
      <c r="P49" t="str">
        <f t="shared" ref="P49" si="42">_xlfn.CONCAT(K49," = ",MROUND(D48*100,0.01)," % (",M49,")")</f>
        <v>Ré-import par rapport au ré-export = 100 % ()</v>
      </c>
      <c r="U49" s="917"/>
    </row>
    <row r="50" spans="1:21" ht="14.4" customHeight="1">
      <c r="A50" s="71">
        <f t="shared" si="3"/>
        <v>25</v>
      </c>
      <c r="B50" s="127" t="str">
        <f>'Prétraitement Ré-exports'!A6</f>
        <v>Choux de Bruxelles</v>
      </c>
      <c r="C50" s="128" t="str">
        <f>Secteurs!$B$31</f>
        <v>Ré-exportations</v>
      </c>
      <c r="D50" s="98">
        <v>1</v>
      </c>
      <c r="G50" s="119" t="str">
        <f>Etiquettes!$C$10</f>
        <v>kt</v>
      </c>
      <c r="H50" s="767" t="str">
        <f>Etiquettes!$C$7</f>
        <v>Fruits et légumes (hors pommes de terre)</v>
      </c>
      <c r="I50" s="777" t="str">
        <f>Etiquettes!$C$9</f>
        <v>2015:2019:2023</v>
      </c>
      <c r="J50" s="767" t="str">
        <f>Etiquettes!$C$8</f>
        <v>France entière</v>
      </c>
      <c r="K50" s="775"/>
      <c r="U50" s="917"/>
    </row>
    <row r="51" spans="1:21">
      <c r="A51" s="71">
        <f t="shared" si="3"/>
        <v>25</v>
      </c>
      <c r="B51" s="128" t="str">
        <f>Secteurs!$B$28</f>
        <v>Ré-importations</v>
      </c>
      <c r="C51" s="127" t="str">
        <f>B50</f>
        <v>Choux de Bruxelles</v>
      </c>
      <c r="D51" s="98">
        <v>-1</v>
      </c>
      <c r="G51" s="119" t="str">
        <f>Etiquettes!$C$10</f>
        <v>kt</v>
      </c>
      <c r="H51" s="767" t="str">
        <f>Etiquettes!$C$7</f>
        <v>Fruits et légumes (hors pommes de terre)</v>
      </c>
      <c r="I51" s="777" t="str">
        <f>Etiquettes!$C$9</f>
        <v>2015:2019:2023</v>
      </c>
      <c r="J51" s="767" t="str">
        <f>Etiquettes!$C$8</f>
        <v>France entière</v>
      </c>
      <c r="K51" s="775" t="s">
        <v>2522</v>
      </c>
      <c r="N51" t="str" cm="1">
        <f t="array" aca="1" ref="N51" ca="1">[1]!NOM_FEUILLE('Ré-exports - CTIFL'!$A$1)</f>
        <v>Ré-exports - CTIFL</v>
      </c>
      <c r="O51" t="str">
        <f>Etiquettes!$J$16</f>
        <v>Répartition</v>
      </c>
      <c r="P51" t="str">
        <f t="shared" ref="P51" si="43">_xlfn.CONCAT(K51," = ",MROUND(D50*100,0.01)," % (",M51,")")</f>
        <v>Ré-import par rapport au ré-export = 100 % ()</v>
      </c>
      <c r="U51" s="917"/>
    </row>
    <row r="52" spans="1:21" ht="14.4" customHeight="1">
      <c r="A52" s="71">
        <f t="shared" si="3"/>
        <v>26</v>
      </c>
      <c r="B52" s="127" t="str">
        <f>'Prétraitement Ré-exports'!A7</f>
        <v>Carottes et navets</v>
      </c>
      <c r="C52" s="128" t="str">
        <f>Secteurs!$B$31</f>
        <v>Ré-exportations</v>
      </c>
      <c r="D52" s="98">
        <v>1</v>
      </c>
      <c r="G52" s="119" t="str">
        <f>Etiquettes!$C$10</f>
        <v>kt</v>
      </c>
      <c r="H52" s="767" t="str">
        <f>Etiquettes!$C$7</f>
        <v>Fruits et légumes (hors pommes de terre)</v>
      </c>
      <c r="I52" s="777" t="str">
        <f>Etiquettes!$C$9</f>
        <v>2015:2019:2023</v>
      </c>
      <c r="J52" s="767" t="str">
        <f>Etiquettes!$C$8</f>
        <v>France entière</v>
      </c>
      <c r="K52" s="775"/>
      <c r="U52" s="917"/>
    </row>
    <row r="53" spans="1:21">
      <c r="A53" s="71">
        <f t="shared" si="3"/>
        <v>26</v>
      </c>
      <c r="B53" s="128" t="str">
        <f>Secteurs!$B$28</f>
        <v>Ré-importations</v>
      </c>
      <c r="C53" s="127" t="str">
        <f>B52</f>
        <v>Carottes et navets</v>
      </c>
      <c r="D53" s="98">
        <v>-1</v>
      </c>
      <c r="G53" s="119" t="str">
        <f>Etiquettes!$C$10</f>
        <v>kt</v>
      </c>
      <c r="H53" s="767" t="str">
        <f>Etiquettes!$C$7</f>
        <v>Fruits et légumes (hors pommes de terre)</v>
      </c>
      <c r="I53" s="777" t="str">
        <f>Etiquettes!$C$9</f>
        <v>2015:2019:2023</v>
      </c>
      <c r="J53" s="767" t="str">
        <f>Etiquettes!$C$8</f>
        <v>France entière</v>
      </c>
      <c r="K53" s="775" t="s">
        <v>2522</v>
      </c>
      <c r="N53" t="str" cm="1">
        <f t="array" aca="1" ref="N53" ca="1">[1]!NOM_FEUILLE('Ré-exports - CTIFL'!$A$1)</f>
        <v>Ré-exports - CTIFL</v>
      </c>
      <c r="O53" t="str">
        <f>Etiquettes!$J$16</f>
        <v>Répartition</v>
      </c>
      <c r="P53" t="str">
        <f t="shared" ref="P53" si="44">_xlfn.CONCAT(K53," = ",MROUND(D52*100,0.01)," % (",M53,")")</f>
        <v>Ré-import par rapport au ré-export = 100 % ()</v>
      </c>
      <c r="U53" s="917"/>
    </row>
    <row r="54" spans="1:21" ht="14.4" customHeight="1">
      <c r="A54" s="71">
        <f t="shared" si="3"/>
        <v>27</v>
      </c>
      <c r="B54" s="127" t="str">
        <f>'Prétraitement Ré-exports'!A8</f>
        <v>Concombres et cornichons</v>
      </c>
      <c r="C54" s="128" t="str">
        <f>Secteurs!$B$31</f>
        <v>Ré-exportations</v>
      </c>
      <c r="D54" s="98">
        <v>1</v>
      </c>
      <c r="G54" s="119" t="str">
        <f>Etiquettes!$C$10</f>
        <v>kt</v>
      </c>
      <c r="H54" s="767" t="str">
        <f>Etiquettes!$C$7</f>
        <v>Fruits et légumes (hors pommes de terre)</v>
      </c>
      <c r="I54" s="777" t="str">
        <f>Etiquettes!$C$9</f>
        <v>2015:2019:2023</v>
      </c>
      <c r="J54" s="767" t="str">
        <f>Etiquettes!$C$8</f>
        <v>France entière</v>
      </c>
      <c r="K54" s="775"/>
      <c r="U54" s="917"/>
    </row>
    <row r="55" spans="1:21">
      <c r="A55" s="71">
        <f t="shared" si="3"/>
        <v>27</v>
      </c>
      <c r="B55" s="128" t="str">
        <f>Secteurs!$B$28</f>
        <v>Ré-importations</v>
      </c>
      <c r="C55" s="127" t="str">
        <f>B54</f>
        <v>Concombres et cornichons</v>
      </c>
      <c r="D55" s="98">
        <v>-1</v>
      </c>
      <c r="G55" s="119" t="str">
        <f>Etiquettes!$C$10</f>
        <v>kt</v>
      </c>
      <c r="H55" s="767" t="str">
        <f>Etiquettes!$C$7</f>
        <v>Fruits et légumes (hors pommes de terre)</v>
      </c>
      <c r="I55" s="777" t="str">
        <f>Etiquettes!$C$9</f>
        <v>2015:2019:2023</v>
      </c>
      <c r="J55" s="767" t="str">
        <f>Etiquettes!$C$8</f>
        <v>France entière</v>
      </c>
      <c r="K55" s="775" t="s">
        <v>2522</v>
      </c>
      <c r="N55" t="str" cm="1">
        <f t="array" aca="1" ref="N55" ca="1">[1]!NOM_FEUILLE('Ré-exports - CTIFL'!$A$1)</f>
        <v>Ré-exports - CTIFL</v>
      </c>
      <c r="O55" t="str">
        <f>Etiquettes!$J$16</f>
        <v>Répartition</v>
      </c>
      <c r="P55" t="str">
        <f t="shared" ref="P55" si="45">_xlfn.CONCAT(K55," = ",MROUND(D54*100,0.01)," % (",M55,")")</f>
        <v>Ré-import par rapport au ré-export = 100 % ()</v>
      </c>
      <c r="U55" s="917"/>
    </row>
    <row r="56" spans="1:21" ht="14.4" customHeight="1">
      <c r="A56" s="71">
        <f t="shared" si="3"/>
        <v>28</v>
      </c>
      <c r="B56" s="127" t="str">
        <f>'Prétraitement Ré-exports'!A9</f>
        <v>Aubergines</v>
      </c>
      <c r="C56" s="128" t="str">
        <f>Secteurs!$B$31</f>
        <v>Ré-exportations</v>
      </c>
      <c r="D56" s="98">
        <v>1</v>
      </c>
      <c r="G56" s="119" t="str">
        <f>Etiquettes!$C$10</f>
        <v>kt</v>
      </c>
      <c r="H56" s="767" t="str">
        <f>Etiquettes!$C$7</f>
        <v>Fruits et légumes (hors pommes de terre)</v>
      </c>
      <c r="I56" s="777" t="str">
        <f>Etiquettes!$C$9</f>
        <v>2015:2019:2023</v>
      </c>
      <c r="J56" s="767" t="str">
        <f>Etiquettes!$C$8</f>
        <v>France entière</v>
      </c>
      <c r="K56" s="775"/>
      <c r="U56" s="917"/>
    </row>
    <row r="57" spans="1:21">
      <c r="A57" s="71">
        <f t="shared" si="3"/>
        <v>28</v>
      </c>
      <c r="B57" s="128" t="str">
        <f>Secteurs!$B$28</f>
        <v>Ré-importations</v>
      </c>
      <c r="C57" s="127" t="str">
        <f>B56</f>
        <v>Aubergines</v>
      </c>
      <c r="D57" s="98">
        <v>-1</v>
      </c>
      <c r="G57" s="119" t="str">
        <f>Etiquettes!$C$10</f>
        <v>kt</v>
      </c>
      <c r="H57" s="767" t="str">
        <f>Etiquettes!$C$7</f>
        <v>Fruits et légumes (hors pommes de terre)</v>
      </c>
      <c r="I57" s="777" t="str">
        <f>Etiquettes!$C$9</f>
        <v>2015:2019:2023</v>
      </c>
      <c r="J57" s="767" t="str">
        <f>Etiquettes!$C$8</f>
        <v>France entière</v>
      </c>
      <c r="K57" s="775" t="s">
        <v>2522</v>
      </c>
      <c r="N57" t="str" cm="1">
        <f t="array" aca="1" ref="N57" ca="1">[1]!NOM_FEUILLE('Ré-exports - CTIFL'!$A$1)</f>
        <v>Ré-exports - CTIFL</v>
      </c>
      <c r="O57" t="str">
        <f>Etiquettes!$J$16</f>
        <v>Répartition</v>
      </c>
      <c r="P57" t="str">
        <f t="shared" ref="P57" si="46">_xlfn.CONCAT(K57," = ",MROUND(D56*100,0.01)," % (",M57,")")</f>
        <v>Ré-import par rapport au ré-export = 100 % ()</v>
      </c>
      <c r="U57" s="917"/>
    </row>
    <row r="58" spans="1:21" ht="14.4" customHeight="1">
      <c r="A58" s="71">
        <f t="shared" si="3"/>
        <v>29</v>
      </c>
      <c r="B58" s="127" t="str">
        <f>'Prétraitement Ré-exports'!A10</f>
        <v>Figues</v>
      </c>
      <c r="C58" s="128" t="str">
        <f>Secteurs!$B$31</f>
        <v>Ré-exportations</v>
      </c>
      <c r="D58" s="98">
        <v>1</v>
      </c>
      <c r="G58" s="119" t="str">
        <f>Etiquettes!$C$10</f>
        <v>kt</v>
      </c>
      <c r="H58" s="767" t="str">
        <f>Etiquettes!$C$7</f>
        <v>Fruits et légumes (hors pommes de terre)</v>
      </c>
      <c r="I58" s="777" t="str">
        <f>Etiquettes!$C$9</f>
        <v>2015:2019:2023</v>
      </c>
      <c r="J58" s="767" t="str">
        <f>Etiquettes!$C$8</f>
        <v>France entière</v>
      </c>
      <c r="K58" s="775"/>
      <c r="U58" s="917"/>
    </row>
    <row r="59" spans="1:21">
      <c r="A59" s="71">
        <f t="shared" si="3"/>
        <v>29</v>
      </c>
      <c r="B59" s="128" t="str">
        <f>Secteurs!$B$28</f>
        <v>Ré-importations</v>
      </c>
      <c r="C59" s="127" t="str">
        <f>B58</f>
        <v>Figues</v>
      </c>
      <c r="D59" s="98">
        <v>-1</v>
      </c>
      <c r="G59" s="119" t="str">
        <f>Etiquettes!$C$10</f>
        <v>kt</v>
      </c>
      <c r="H59" s="767" t="str">
        <f>Etiquettes!$C$7</f>
        <v>Fruits et légumes (hors pommes de terre)</v>
      </c>
      <c r="I59" s="777" t="str">
        <f>Etiquettes!$C$9</f>
        <v>2015:2019:2023</v>
      </c>
      <c r="J59" s="767" t="str">
        <f>Etiquettes!$C$8</f>
        <v>France entière</v>
      </c>
      <c r="K59" s="775" t="s">
        <v>2522</v>
      </c>
      <c r="N59" t="str" cm="1">
        <f t="array" aca="1" ref="N59" ca="1">[1]!NOM_FEUILLE('Ré-exports - CTIFL'!$A$1)</f>
        <v>Ré-exports - CTIFL</v>
      </c>
      <c r="O59" t="str">
        <f>Etiquettes!$J$16</f>
        <v>Répartition</v>
      </c>
      <c r="P59" t="str">
        <f t="shared" ref="P59" si="47">_xlfn.CONCAT(K59," = ",MROUND(D58*100,0.01)," % (",M59,")")</f>
        <v>Ré-import par rapport au ré-export = 100 % ()</v>
      </c>
      <c r="U59" s="917"/>
    </row>
    <row r="60" spans="1:21" ht="14.4" customHeight="1">
      <c r="A60" s="71">
        <f t="shared" si="3"/>
        <v>30</v>
      </c>
      <c r="B60" s="127" t="str">
        <f>'Prétraitement Ré-exports'!A11</f>
        <v>Ananas</v>
      </c>
      <c r="C60" s="128" t="str">
        <f>Secteurs!$B$31</f>
        <v>Ré-exportations</v>
      </c>
      <c r="D60" s="98">
        <v>1</v>
      </c>
      <c r="G60" s="119" t="str">
        <f>Etiquettes!$C$10</f>
        <v>kt</v>
      </c>
      <c r="H60" s="767" t="str">
        <f>Etiquettes!$C$7</f>
        <v>Fruits et légumes (hors pommes de terre)</v>
      </c>
      <c r="I60" s="777" t="str">
        <f>Etiquettes!$C$9</f>
        <v>2015:2019:2023</v>
      </c>
      <c r="J60" s="767" t="str">
        <f>Etiquettes!$C$8</f>
        <v>France entière</v>
      </c>
      <c r="K60" s="775"/>
      <c r="U60" s="917"/>
    </row>
    <row r="61" spans="1:21">
      <c r="A61" s="71">
        <f t="shared" si="3"/>
        <v>30</v>
      </c>
      <c r="B61" s="128" t="str">
        <f>Secteurs!$B$28</f>
        <v>Ré-importations</v>
      </c>
      <c r="C61" s="127" t="str">
        <f>B60</f>
        <v>Ananas</v>
      </c>
      <c r="D61" s="98">
        <v>-1</v>
      </c>
      <c r="G61" s="119" t="str">
        <f>Etiquettes!$C$10</f>
        <v>kt</v>
      </c>
      <c r="H61" s="767" t="str">
        <f>Etiquettes!$C$7</f>
        <v>Fruits et légumes (hors pommes de terre)</v>
      </c>
      <c r="I61" s="777" t="str">
        <f>Etiquettes!$C$9</f>
        <v>2015:2019:2023</v>
      </c>
      <c r="J61" s="767" t="str">
        <f>Etiquettes!$C$8</f>
        <v>France entière</v>
      </c>
      <c r="K61" s="775" t="s">
        <v>2522</v>
      </c>
      <c r="N61" t="str" cm="1">
        <f t="array" aca="1" ref="N61" ca="1">[1]!NOM_FEUILLE('Ré-exports - CTIFL'!$A$1)</f>
        <v>Ré-exports - CTIFL</v>
      </c>
      <c r="O61" t="str">
        <f>Etiquettes!$J$16</f>
        <v>Répartition</v>
      </c>
      <c r="P61" t="str">
        <f t="shared" ref="P61" si="48">_xlfn.CONCAT(K61," = ",MROUND(D60*100,0.01)," % (",M61,")")</f>
        <v>Ré-import par rapport au ré-export = 100 % ()</v>
      </c>
      <c r="U61" s="917"/>
    </row>
    <row r="62" spans="1:21" ht="14.4" customHeight="1">
      <c r="A62" s="71">
        <f t="shared" si="3"/>
        <v>31</v>
      </c>
      <c r="B62" s="127" t="str">
        <f>'Prétraitement Ré-exports'!A12</f>
        <v>Avocats</v>
      </c>
      <c r="C62" s="128" t="str">
        <f>Secteurs!$B$31</f>
        <v>Ré-exportations</v>
      </c>
      <c r="D62" s="98">
        <v>1</v>
      </c>
      <c r="G62" s="119" t="str">
        <f>Etiquettes!$C$10</f>
        <v>kt</v>
      </c>
      <c r="H62" s="767" t="str">
        <f>Etiquettes!$C$7</f>
        <v>Fruits et légumes (hors pommes de terre)</v>
      </c>
      <c r="I62" s="777" t="str">
        <f>Etiquettes!$C$9</f>
        <v>2015:2019:2023</v>
      </c>
      <c r="J62" s="767" t="str">
        <f>Etiquettes!$C$8</f>
        <v>France entière</v>
      </c>
      <c r="K62" s="775"/>
      <c r="U62" s="917"/>
    </row>
    <row r="63" spans="1:21">
      <c r="A63" s="71">
        <f t="shared" si="3"/>
        <v>31</v>
      </c>
      <c r="B63" s="128" t="str">
        <f>Secteurs!$B$28</f>
        <v>Ré-importations</v>
      </c>
      <c r="C63" s="127" t="str">
        <f>B62</f>
        <v>Avocats</v>
      </c>
      <c r="D63" s="98">
        <v>-1</v>
      </c>
      <c r="G63" s="119" t="str">
        <f>Etiquettes!$C$10</f>
        <v>kt</v>
      </c>
      <c r="H63" s="767" t="str">
        <f>Etiquettes!$C$7</f>
        <v>Fruits et légumes (hors pommes de terre)</v>
      </c>
      <c r="I63" s="777" t="str">
        <f>Etiquettes!$C$9</f>
        <v>2015:2019:2023</v>
      </c>
      <c r="J63" s="767" t="str">
        <f>Etiquettes!$C$8</f>
        <v>France entière</v>
      </c>
      <c r="K63" s="775" t="s">
        <v>2522</v>
      </c>
      <c r="N63" t="str" cm="1">
        <f t="array" aca="1" ref="N63" ca="1">[1]!NOM_FEUILLE('Ré-exports - CTIFL'!$A$1)</f>
        <v>Ré-exports - CTIFL</v>
      </c>
      <c r="O63" t="str">
        <f>Etiquettes!$J$16</f>
        <v>Répartition</v>
      </c>
      <c r="P63" t="str">
        <f t="shared" ref="P63" si="49">_xlfn.CONCAT(K63," = ",MROUND(D62*100,0.01)," % (",M63,")")</f>
        <v>Ré-import par rapport au ré-export = 100 % ()</v>
      </c>
      <c r="U63" s="917"/>
    </row>
    <row r="64" spans="1:21" ht="14.4" customHeight="1">
      <c r="A64" s="71">
        <f t="shared" si="3"/>
        <v>32</v>
      </c>
      <c r="B64" s="127" t="str">
        <f>'Prétraitement Ré-exports'!A13</f>
        <v>Mangue, goyave</v>
      </c>
      <c r="C64" s="128" t="str">
        <f>Secteurs!$B$31</f>
        <v>Ré-exportations</v>
      </c>
      <c r="D64" s="98">
        <v>1</v>
      </c>
      <c r="G64" s="119" t="str">
        <f>Etiquettes!$C$10</f>
        <v>kt</v>
      </c>
      <c r="H64" s="767" t="str">
        <f>Etiquettes!$C$7</f>
        <v>Fruits et légumes (hors pommes de terre)</v>
      </c>
      <c r="I64" s="777" t="str">
        <f>Etiquettes!$C$9</f>
        <v>2015:2019:2023</v>
      </c>
      <c r="J64" s="767" t="str">
        <f>Etiquettes!$C$8</f>
        <v>France entière</v>
      </c>
      <c r="K64" s="775"/>
      <c r="U64" s="917"/>
    </row>
    <row r="65" spans="1:21">
      <c r="A65" s="71">
        <f t="shared" si="3"/>
        <v>32</v>
      </c>
      <c r="B65" s="128" t="str">
        <f>Secteurs!$B$28</f>
        <v>Ré-importations</v>
      </c>
      <c r="C65" s="127" t="str">
        <f>B64</f>
        <v>Mangue, goyave</v>
      </c>
      <c r="D65" s="98">
        <v>-1</v>
      </c>
      <c r="G65" s="119" t="str">
        <f>Etiquettes!$C$10</f>
        <v>kt</v>
      </c>
      <c r="H65" s="767" t="str">
        <f>Etiquettes!$C$7</f>
        <v>Fruits et légumes (hors pommes de terre)</v>
      </c>
      <c r="I65" s="777" t="str">
        <f>Etiquettes!$C$9</f>
        <v>2015:2019:2023</v>
      </c>
      <c r="J65" s="767" t="str">
        <f>Etiquettes!$C$8</f>
        <v>France entière</v>
      </c>
      <c r="K65" s="775" t="s">
        <v>2522</v>
      </c>
      <c r="N65" t="str" cm="1">
        <f t="array" aca="1" ref="N65" ca="1">[1]!NOM_FEUILLE('Ré-exports - CTIFL'!$A$1)</f>
        <v>Ré-exports - CTIFL</v>
      </c>
      <c r="O65" t="str">
        <f>Etiquettes!$J$16</f>
        <v>Répartition</v>
      </c>
      <c r="P65" t="str">
        <f t="shared" ref="P65" si="50">_xlfn.CONCAT(K65," = ",MROUND(D64*100,0.01)," % (",M65,")")</f>
        <v>Ré-import par rapport au ré-export = 100 % ()</v>
      </c>
      <c r="U65" s="917"/>
    </row>
    <row r="66" spans="1:21" ht="14.4" customHeight="1">
      <c r="A66" s="71">
        <f t="shared" si="3"/>
        <v>33</v>
      </c>
      <c r="B66" s="127" t="str">
        <f>'Prétraitement Ré-exports'!A14</f>
        <v>Oranges</v>
      </c>
      <c r="C66" s="128" t="str">
        <f>Secteurs!$B$31</f>
        <v>Ré-exportations</v>
      </c>
      <c r="D66" s="98">
        <v>1</v>
      </c>
      <c r="G66" s="119" t="str">
        <f>Etiquettes!$C$10</f>
        <v>kt</v>
      </c>
      <c r="H66" s="767" t="str">
        <f>Etiquettes!$C$7</f>
        <v>Fruits et légumes (hors pommes de terre)</v>
      </c>
      <c r="I66" s="777" t="str">
        <f>Etiquettes!$C$9</f>
        <v>2015:2019:2023</v>
      </c>
      <c r="J66" s="767" t="str">
        <f>Etiquettes!$C$8</f>
        <v>France entière</v>
      </c>
      <c r="K66" s="775"/>
      <c r="U66" s="917"/>
    </row>
    <row r="67" spans="1:21">
      <c r="A67" s="71">
        <f t="shared" si="3"/>
        <v>33</v>
      </c>
      <c r="B67" s="128" t="str">
        <f>Secteurs!$B$28</f>
        <v>Ré-importations</v>
      </c>
      <c r="C67" s="127" t="str">
        <f>B66</f>
        <v>Oranges</v>
      </c>
      <c r="D67" s="98">
        <v>-1</v>
      </c>
      <c r="G67" s="119" t="str">
        <f>Etiquettes!$C$10</f>
        <v>kt</v>
      </c>
      <c r="H67" s="767" t="str">
        <f>Etiquettes!$C$7</f>
        <v>Fruits et légumes (hors pommes de terre)</v>
      </c>
      <c r="I67" s="777" t="str">
        <f>Etiquettes!$C$9</f>
        <v>2015:2019:2023</v>
      </c>
      <c r="J67" s="767" t="str">
        <f>Etiquettes!$C$8</f>
        <v>France entière</v>
      </c>
      <c r="K67" s="775" t="s">
        <v>2522</v>
      </c>
      <c r="N67" t="str" cm="1">
        <f t="array" aca="1" ref="N67" ca="1">[1]!NOM_FEUILLE('Ré-exports - CTIFL'!$A$1)</f>
        <v>Ré-exports - CTIFL</v>
      </c>
      <c r="O67" t="str">
        <f>Etiquettes!$J$16</f>
        <v>Répartition</v>
      </c>
      <c r="P67" t="str">
        <f t="shared" ref="P67" si="51">_xlfn.CONCAT(K67," = ",MROUND(D66*100,0.01)," % (",M67,")")</f>
        <v>Ré-import par rapport au ré-export = 100 % ()</v>
      </c>
      <c r="U67" s="917"/>
    </row>
    <row r="68" spans="1:21" ht="14.4" customHeight="1">
      <c r="A68" s="71">
        <f t="shared" si="3"/>
        <v>34</v>
      </c>
      <c r="B68" s="127" t="str">
        <f>'Prétraitement Ré-exports'!A15</f>
        <v>Pomelos et pamplemousses</v>
      </c>
      <c r="C68" s="128" t="str">
        <f>Secteurs!$B$31</f>
        <v>Ré-exportations</v>
      </c>
      <c r="D68" s="98">
        <v>1</v>
      </c>
      <c r="G68" s="119" t="str">
        <f>Etiquettes!$C$10</f>
        <v>kt</v>
      </c>
      <c r="H68" s="767" t="str">
        <f>Etiquettes!$C$7</f>
        <v>Fruits et légumes (hors pommes de terre)</v>
      </c>
      <c r="I68" s="777" t="str">
        <f>Etiquettes!$C$9</f>
        <v>2015:2019:2023</v>
      </c>
      <c r="J68" s="767" t="str">
        <f>Etiquettes!$C$8</f>
        <v>France entière</v>
      </c>
      <c r="K68" s="775"/>
      <c r="U68" s="917"/>
    </row>
    <row r="69" spans="1:21">
      <c r="A69" s="71">
        <f t="shared" si="3"/>
        <v>34</v>
      </c>
      <c r="B69" s="128" t="str">
        <f>Secteurs!$B$28</f>
        <v>Ré-importations</v>
      </c>
      <c r="C69" s="127" t="str">
        <f>B68</f>
        <v>Pomelos et pamplemousses</v>
      </c>
      <c r="D69" s="98">
        <v>-1</v>
      </c>
      <c r="G69" s="119" t="str">
        <f>Etiquettes!$C$10</f>
        <v>kt</v>
      </c>
      <c r="H69" s="767" t="str">
        <f>Etiquettes!$C$7</f>
        <v>Fruits et légumes (hors pommes de terre)</v>
      </c>
      <c r="I69" s="777" t="str">
        <f>Etiquettes!$C$9</f>
        <v>2015:2019:2023</v>
      </c>
      <c r="J69" s="767" t="str">
        <f>Etiquettes!$C$8</f>
        <v>France entière</v>
      </c>
      <c r="K69" s="775" t="s">
        <v>2522</v>
      </c>
      <c r="N69" t="str" cm="1">
        <f t="array" aca="1" ref="N69" ca="1">[1]!NOM_FEUILLE('Ré-exports - CTIFL'!$A$1)</f>
        <v>Ré-exports - CTIFL</v>
      </c>
      <c r="O69" t="str">
        <f>Etiquettes!$J$16</f>
        <v>Répartition</v>
      </c>
      <c r="P69" t="str">
        <f t="shared" ref="P69" si="52">_xlfn.CONCAT(K69," = ",MROUND(D68*100,0.01)," % (",M69,")")</f>
        <v>Ré-import par rapport au ré-export = 100 % ()</v>
      </c>
      <c r="U69" s="917"/>
    </row>
    <row r="70" spans="1:21" ht="14.4" customHeight="1">
      <c r="A70" s="71">
        <f t="shared" si="3"/>
        <v>35</v>
      </c>
      <c r="B70" s="127" t="str">
        <f>'Prétraitement Ré-exports'!A16</f>
        <v>Citrons et limes</v>
      </c>
      <c r="C70" s="128" t="str">
        <f>Secteurs!$B$31</f>
        <v>Ré-exportations</v>
      </c>
      <c r="D70" s="98">
        <v>1</v>
      </c>
      <c r="G70" s="119" t="str">
        <f>Etiquettes!$C$10</f>
        <v>kt</v>
      </c>
      <c r="H70" s="767" t="str">
        <f>Etiquettes!$C$7</f>
        <v>Fruits et légumes (hors pommes de terre)</v>
      </c>
      <c r="I70" s="777" t="str">
        <f>Etiquettes!$C$9</f>
        <v>2015:2019:2023</v>
      </c>
      <c r="J70" s="767" t="str">
        <f>Etiquettes!$C$8</f>
        <v>France entière</v>
      </c>
      <c r="K70" s="775"/>
      <c r="U70" s="917"/>
    </row>
    <row r="71" spans="1:21">
      <c r="A71" s="71">
        <f t="shared" si="3"/>
        <v>35</v>
      </c>
      <c r="B71" s="128" t="str">
        <f>Secteurs!$B$28</f>
        <v>Ré-importations</v>
      </c>
      <c r="C71" s="127" t="str">
        <f>B70</f>
        <v>Citrons et limes</v>
      </c>
      <c r="D71" s="98">
        <v>-1</v>
      </c>
      <c r="G71" s="119" t="str">
        <f>Etiquettes!$C$10</f>
        <v>kt</v>
      </c>
      <c r="H71" s="767" t="str">
        <f>Etiquettes!$C$7</f>
        <v>Fruits et légumes (hors pommes de terre)</v>
      </c>
      <c r="I71" s="777" t="str">
        <f>Etiquettes!$C$9</f>
        <v>2015:2019:2023</v>
      </c>
      <c r="J71" s="767" t="str">
        <f>Etiquettes!$C$8</f>
        <v>France entière</v>
      </c>
      <c r="K71" s="775" t="s">
        <v>2522</v>
      </c>
      <c r="N71" t="str" cm="1">
        <f t="array" aca="1" ref="N71" ca="1">[1]!NOM_FEUILLE('Ré-exports - CTIFL'!$A$1)</f>
        <v>Ré-exports - CTIFL</v>
      </c>
      <c r="O71" t="str">
        <f>Etiquettes!$J$16</f>
        <v>Répartition</v>
      </c>
      <c r="P71" t="str">
        <f t="shared" ref="P71" si="53">_xlfn.CONCAT(K71," = ",MROUND(D70*100,0.01)," % (",M71,")")</f>
        <v>Ré-import par rapport au ré-export = 100 % ()</v>
      </c>
      <c r="U71" s="917"/>
    </row>
    <row r="72" spans="1:21" ht="14.4" customHeight="1">
      <c r="A72" s="71">
        <f t="shared" ref="A72:A83" si="54">A70+1</f>
        <v>36</v>
      </c>
      <c r="B72" s="127" t="str">
        <f>'Prétraitement Ré-exports'!A17</f>
        <v>Pastèques</v>
      </c>
      <c r="C72" s="128" t="str">
        <f>Secteurs!$B$31</f>
        <v>Ré-exportations</v>
      </c>
      <c r="D72" s="98">
        <v>1</v>
      </c>
      <c r="G72" s="119" t="str">
        <f>Etiquettes!$C$10</f>
        <v>kt</v>
      </c>
      <c r="H72" s="767" t="str">
        <f>Etiquettes!$C$7</f>
        <v>Fruits et légumes (hors pommes de terre)</v>
      </c>
      <c r="I72" s="777" t="str">
        <f>Etiquettes!$C$9</f>
        <v>2015:2019:2023</v>
      </c>
      <c r="J72" s="767" t="str">
        <f>Etiquettes!$C$8</f>
        <v>France entière</v>
      </c>
      <c r="K72" s="775"/>
      <c r="U72" s="917"/>
    </row>
    <row r="73" spans="1:21">
      <c r="A73" s="71">
        <f t="shared" si="54"/>
        <v>36</v>
      </c>
      <c r="B73" s="128" t="str">
        <f>Secteurs!$B$28</f>
        <v>Ré-importations</v>
      </c>
      <c r="C73" s="127" t="str">
        <f>B72</f>
        <v>Pastèques</v>
      </c>
      <c r="D73" s="98">
        <v>-1</v>
      </c>
      <c r="G73" s="119" t="str">
        <f>Etiquettes!$C$10</f>
        <v>kt</v>
      </c>
      <c r="H73" s="767" t="str">
        <f>Etiquettes!$C$7</f>
        <v>Fruits et légumes (hors pommes de terre)</v>
      </c>
      <c r="I73" s="777" t="str">
        <f>Etiquettes!$C$9</f>
        <v>2015:2019:2023</v>
      </c>
      <c r="J73" s="767" t="str">
        <f>Etiquettes!$C$8</f>
        <v>France entière</v>
      </c>
      <c r="K73" s="775" t="s">
        <v>2522</v>
      </c>
      <c r="N73" t="str" cm="1">
        <f t="array" aca="1" ref="N73" ca="1">[1]!NOM_FEUILLE('Ré-exports - CTIFL'!$A$1)</f>
        <v>Ré-exports - CTIFL</v>
      </c>
      <c r="O73" t="str">
        <f>Etiquettes!$J$16</f>
        <v>Répartition</v>
      </c>
      <c r="P73" t="str">
        <f t="shared" ref="P73" si="55">_xlfn.CONCAT(K73," = ",MROUND(D72*100,0.01)," % (",M73,")")</f>
        <v>Ré-import par rapport au ré-export = 100 % ()</v>
      </c>
      <c r="U73" s="917"/>
    </row>
    <row r="74" spans="1:21" ht="14.4" customHeight="1">
      <c r="A74" s="71">
        <f t="shared" si="54"/>
        <v>37</v>
      </c>
      <c r="B74" s="127" t="str">
        <f>'Prétraitement Ré-exports'!A18</f>
        <v>Pêches, nectarines et brugnons</v>
      </c>
      <c r="C74" s="128" t="str">
        <f>Secteurs!$B$31</f>
        <v>Ré-exportations</v>
      </c>
      <c r="D74" s="98">
        <v>1</v>
      </c>
      <c r="G74" s="119" t="str">
        <f>Etiquettes!$C$10</f>
        <v>kt</v>
      </c>
      <c r="H74" s="767" t="str">
        <f>Etiquettes!$C$7</f>
        <v>Fruits et légumes (hors pommes de terre)</v>
      </c>
      <c r="I74" s="777" t="str">
        <f>Etiquettes!$C$9</f>
        <v>2015:2019:2023</v>
      </c>
      <c r="J74" s="767" t="str">
        <f>Etiquettes!$C$8</f>
        <v>France entière</v>
      </c>
      <c r="K74" s="775"/>
      <c r="U74" s="917"/>
    </row>
    <row r="75" spans="1:21">
      <c r="A75" s="71">
        <f t="shared" si="54"/>
        <v>37</v>
      </c>
      <c r="B75" s="128" t="str">
        <f>Secteurs!$B$28</f>
        <v>Ré-importations</v>
      </c>
      <c r="C75" s="116" t="str">
        <f>B74</f>
        <v>Pêches, nectarines et brugnons</v>
      </c>
      <c r="D75" s="98">
        <v>-1</v>
      </c>
      <c r="G75" s="119" t="str">
        <f>Etiquettes!$C$10</f>
        <v>kt</v>
      </c>
      <c r="H75" s="767" t="str">
        <f>Etiquettes!$C$7</f>
        <v>Fruits et légumes (hors pommes de terre)</v>
      </c>
      <c r="I75" s="777" t="str">
        <f>Etiquettes!$C$9</f>
        <v>2015:2019:2023</v>
      </c>
      <c r="J75" s="767" t="str">
        <f>Etiquettes!$C$8</f>
        <v>France entière</v>
      </c>
      <c r="K75" s="775" t="s">
        <v>2522</v>
      </c>
      <c r="N75" t="str" cm="1">
        <f t="array" aca="1" ref="N75" ca="1">[1]!NOM_FEUILLE('Ré-exports - CTIFL'!$A$1)</f>
        <v>Ré-exports - CTIFL</v>
      </c>
      <c r="O75" t="str">
        <f>Etiquettes!$J$16</f>
        <v>Répartition</v>
      </c>
      <c r="P75" t="str">
        <f t="shared" ref="P75" si="56">_xlfn.CONCAT(K75," = ",MROUND(D74*100,0.01)," % (",M75,")")</f>
        <v>Ré-import par rapport au ré-export = 100 % ()</v>
      </c>
      <c r="U75" s="917"/>
    </row>
    <row r="76" spans="1:21" ht="14.4" customHeight="1">
      <c r="A76" s="71">
        <f t="shared" si="54"/>
        <v>38</v>
      </c>
      <c r="B76" s="127" t="str">
        <f>'Prétraitement Ré-exports'!A19</f>
        <v>Prunes</v>
      </c>
      <c r="C76" s="128" t="str">
        <f>Secteurs!$B$31</f>
        <v>Ré-exportations</v>
      </c>
      <c r="D76" s="98">
        <v>1</v>
      </c>
      <c r="G76" s="119" t="str">
        <f>Etiquettes!$C$10</f>
        <v>kt</v>
      </c>
      <c r="H76" s="767" t="str">
        <f>Etiquettes!$C$7</f>
        <v>Fruits et légumes (hors pommes de terre)</v>
      </c>
      <c r="I76" s="777" t="str">
        <f>Etiquettes!$C$9</f>
        <v>2015:2019:2023</v>
      </c>
      <c r="J76" s="767" t="str">
        <f>Etiquettes!$C$8</f>
        <v>France entière</v>
      </c>
      <c r="K76" s="775"/>
      <c r="U76" s="917"/>
    </row>
    <row r="77" spans="1:21">
      <c r="A77" s="71">
        <f t="shared" si="54"/>
        <v>38</v>
      </c>
      <c r="B77" s="128" t="str">
        <f>Secteurs!$B$28</f>
        <v>Ré-importations</v>
      </c>
      <c r="C77" s="127" t="str">
        <f>B76</f>
        <v>Prunes</v>
      </c>
      <c r="D77" s="98">
        <v>-1</v>
      </c>
      <c r="G77" s="119" t="str">
        <f>Etiquettes!$C$10</f>
        <v>kt</v>
      </c>
      <c r="H77" s="767" t="str">
        <f>Etiquettes!$C$7</f>
        <v>Fruits et légumes (hors pommes de terre)</v>
      </c>
      <c r="I77" s="777" t="str">
        <f>Etiquettes!$C$9</f>
        <v>2015:2019:2023</v>
      </c>
      <c r="J77" s="767" t="str">
        <f>Etiquettes!$C$8</f>
        <v>France entière</v>
      </c>
      <c r="K77" s="775" t="s">
        <v>2522</v>
      </c>
      <c r="N77" t="str" cm="1">
        <f t="array" aca="1" ref="N77" ca="1">[1]!NOM_FEUILLE('Ré-exports - CTIFL'!$A$1)</f>
        <v>Ré-exports - CTIFL</v>
      </c>
      <c r="O77" t="str">
        <f>Etiquettes!$J$16</f>
        <v>Répartition</v>
      </c>
      <c r="P77" t="str">
        <f t="shared" ref="P77" si="57">_xlfn.CONCAT(K77," = ",MROUND(D76*100,0.01)," % (",M77,")")</f>
        <v>Ré-import par rapport au ré-export = 100 % ()</v>
      </c>
      <c r="U77" s="917"/>
    </row>
    <row r="78" spans="1:21" ht="14.4" customHeight="1">
      <c r="A78" s="71">
        <f t="shared" si="54"/>
        <v>39</v>
      </c>
      <c r="B78" s="127" t="str">
        <f>'Prétraitement Ré-exports'!A20</f>
        <v>Fraises</v>
      </c>
      <c r="C78" s="128" t="str">
        <f>Secteurs!$B$31</f>
        <v>Ré-exportations</v>
      </c>
      <c r="D78" s="98">
        <v>1</v>
      </c>
      <c r="G78" s="119" t="str">
        <f>Etiquettes!$C$10</f>
        <v>kt</v>
      </c>
      <c r="H78" s="767" t="str">
        <f>Etiquettes!$C$7</f>
        <v>Fruits et légumes (hors pommes de terre)</v>
      </c>
      <c r="I78" s="777" t="str">
        <f>Etiquettes!$C$9</f>
        <v>2015:2019:2023</v>
      </c>
      <c r="J78" s="767" t="str">
        <f>Etiquettes!$C$8</f>
        <v>France entière</v>
      </c>
      <c r="K78" s="775"/>
      <c r="U78" s="917"/>
    </row>
    <row r="79" spans="1:21">
      <c r="A79" s="71">
        <f t="shared" si="54"/>
        <v>39</v>
      </c>
      <c r="B79" s="128" t="str">
        <f>Secteurs!$B$28</f>
        <v>Ré-importations</v>
      </c>
      <c r="C79" s="127" t="str">
        <f>B78</f>
        <v>Fraises</v>
      </c>
      <c r="D79" s="98">
        <v>-1</v>
      </c>
      <c r="G79" s="119" t="str">
        <f>Etiquettes!$C$10</f>
        <v>kt</v>
      </c>
      <c r="H79" s="767" t="str">
        <f>Etiquettes!$C$7</f>
        <v>Fruits et légumes (hors pommes de terre)</v>
      </c>
      <c r="I79" s="777" t="str">
        <f>Etiquettes!$C$9</f>
        <v>2015:2019:2023</v>
      </c>
      <c r="J79" s="767" t="str">
        <f>Etiquettes!$C$8</f>
        <v>France entière</v>
      </c>
      <c r="K79" s="775" t="s">
        <v>2522</v>
      </c>
      <c r="N79" t="str" cm="1">
        <f t="array" aca="1" ref="N79" ca="1">[1]!NOM_FEUILLE('Ré-exports - CTIFL'!$A$1)</f>
        <v>Ré-exports - CTIFL</v>
      </c>
      <c r="O79" t="str">
        <f>Etiquettes!$J$16</f>
        <v>Répartition</v>
      </c>
      <c r="P79" t="str">
        <f t="shared" ref="P79" si="58">_xlfn.CONCAT(K79," = ",MROUND(D78*100,0.01)," % (",M79,")")</f>
        <v>Ré-import par rapport au ré-export = 100 % ()</v>
      </c>
      <c r="U79" s="917"/>
    </row>
    <row r="80" spans="1:21" ht="14.4" customHeight="1">
      <c r="A80" s="71">
        <f t="shared" si="54"/>
        <v>40</v>
      </c>
      <c r="B80" s="127" t="str">
        <f>'Prétraitement Ré-exports'!A21</f>
        <v>Framboises</v>
      </c>
      <c r="C80" s="128" t="str">
        <f>Secteurs!$B$31</f>
        <v>Ré-exportations</v>
      </c>
      <c r="D80" s="98">
        <v>1</v>
      </c>
      <c r="G80" s="119" t="str">
        <f>Etiquettes!$C$10</f>
        <v>kt</v>
      </c>
      <c r="H80" s="767" t="str">
        <f>Etiquettes!$C$7</f>
        <v>Fruits et légumes (hors pommes de terre)</v>
      </c>
      <c r="I80" s="777" t="str">
        <f>Etiquettes!$C$9</f>
        <v>2015:2019:2023</v>
      </c>
      <c r="J80" s="767" t="str">
        <f>Etiquettes!$C$8</f>
        <v>France entière</v>
      </c>
      <c r="K80" s="775"/>
      <c r="U80" s="917"/>
    </row>
    <row r="81" spans="1:21">
      <c r="A81" s="71">
        <f t="shared" si="54"/>
        <v>40</v>
      </c>
      <c r="B81" s="128" t="str">
        <f>Secteurs!$B$28</f>
        <v>Ré-importations</v>
      </c>
      <c r="C81" s="127" t="str">
        <f>B80</f>
        <v>Framboises</v>
      </c>
      <c r="D81" s="98">
        <v>-1</v>
      </c>
      <c r="G81" s="119" t="str">
        <f>Etiquettes!$C$10</f>
        <v>kt</v>
      </c>
      <c r="H81" s="767" t="str">
        <f>Etiquettes!$C$7</f>
        <v>Fruits et légumes (hors pommes de terre)</v>
      </c>
      <c r="I81" s="777" t="str">
        <f>Etiquettes!$C$9</f>
        <v>2015:2019:2023</v>
      </c>
      <c r="J81" s="767" t="str">
        <f>Etiquettes!$C$8</f>
        <v>France entière</v>
      </c>
      <c r="K81" s="775" t="s">
        <v>2522</v>
      </c>
      <c r="N81" t="str" cm="1">
        <f t="array" aca="1" ref="N81" ca="1">[1]!NOM_FEUILLE('Ré-exports - CTIFL'!$A$1)</f>
        <v>Ré-exports - CTIFL</v>
      </c>
      <c r="O81" t="str">
        <f>Etiquettes!$J$16</f>
        <v>Répartition</v>
      </c>
      <c r="P81" t="str">
        <f t="shared" ref="P81" si="59">_xlfn.CONCAT(K81," = ",MROUND(D80*100,0.01)," % (",M81,")")</f>
        <v>Ré-import par rapport au ré-export = 100 % ()</v>
      </c>
      <c r="U81" s="917"/>
    </row>
    <row r="82" spans="1:21" ht="14.4" customHeight="1">
      <c r="A82" s="71">
        <f t="shared" si="54"/>
        <v>41</v>
      </c>
      <c r="B82" s="127" t="str">
        <f>'Prétraitement Ré-exports'!A22</f>
        <v>Groseilles</v>
      </c>
      <c r="C82" s="128" t="str">
        <f>Secteurs!$B$31</f>
        <v>Ré-exportations</v>
      </c>
      <c r="D82" s="98">
        <v>1</v>
      </c>
      <c r="G82" s="119" t="str">
        <f>Etiquettes!$C$10</f>
        <v>kt</v>
      </c>
      <c r="H82" s="767" t="str">
        <f>Etiquettes!$C$7</f>
        <v>Fruits et légumes (hors pommes de terre)</v>
      </c>
      <c r="I82" s="777" t="str">
        <f>Etiquettes!$C$9</f>
        <v>2015:2019:2023</v>
      </c>
      <c r="J82" s="767" t="str">
        <f>Etiquettes!$C$8</f>
        <v>France entière</v>
      </c>
      <c r="K82" s="775"/>
      <c r="U82" s="917"/>
    </row>
    <row r="83" spans="1:21">
      <c r="A83" s="71">
        <f t="shared" si="54"/>
        <v>41</v>
      </c>
      <c r="B83" s="128" t="str">
        <f>Secteurs!$B$28</f>
        <v>Ré-importations</v>
      </c>
      <c r="C83" s="127" t="str">
        <f>B82</f>
        <v>Groseilles</v>
      </c>
      <c r="D83" s="98">
        <v>-1</v>
      </c>
      <c r="G83" s="119" t="str">
        <f>Etiquettes!$C$10</f>
        <v>kt</v>
      </c>
      <c r="H83" s="767" t="str">
        <f>Etiquettes!$C$7</f>
        <v>Fruits et légumes (hors pommes de terre)</v>
      </c>
      <c r="I83" s="777" t="str">
        <f>Etiquettes!$C$9</f>
        <v>2015:2019:2023</v>
      </c>
      <c r="J83" s="767" t="str">
        <f>Etiquettes!$C$8</f>
        <v>France entière</v>
      </c>
      <c r="K83" s="775" t="s">
        <v>2522</v>
      </c>
      <c r="N83" t="str" cm="1">
        <f t="array" aca="1" ref="N83" ca="1">[1]!NOM_FEUILLE('Ré-exports - CTIFL'!$A$1)</f>
        <v>Ré-exports - CTIFL</v>
      </c>
      <c r="O83" t="str">
        <f>Etiquettes!$J$16</f>
        <v>Répartition</v>
      </c>
      <c r="P83" t="str">
        <f t="shared" ref="P83" si="60">_xlfn.CONCAT(K83," = ",MROUND(D82*100,0.01)," % (",M83,")")</f>
        <v>Ré-import par rapport au ré-export = 100 % ()</v>
      </c>
      <c r="U83" s="917"/>
    </row>
  </sheetData>
  <mergeCells count="1">
    <mergeCell ref="U2:U83"/>
  </mergeCells>
  <pageMargins left="0.7" right="0.7" top="0.75" bottom="0.75" header="0.51180555555555496" footer="0.51180555555555496"/>
  <pageSetup paperSize="9" firstPageNumber="0"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23CE3-57DA-4929-B8BA-92274610C259}">
  <sheetPr>
    <tabColor theme="1"/>
  </sheetPr>
  <dimension ref="A1:Q42"/>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805" t="s">
        <v>808</v>
      </c>
      <c r="B1" s="806" t="s">
        <v>809</v>
      </c>
      <c r="C1" s="806" t="s">
        <v>810</v>
      </c>
      <c r="D1" s="806" t="s">
        <v>812</v>
      </c>
      <c r="E1" t="str" cm="1">
        <f t="array" aca="1" ref="E1:Q42" ca="1">_xlfn._xlws.FILTER(Contraintes!G1:S200,ISTEXT(Contraintes!P1:P200))</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42">_xlfn._xlws.FILTER(Contraintes!B2:C200,ISTEXT(Contraintes!P2:P200))</f>
        <v>Tomates</v>
      </c>
      <c r="B2" t="str">
        <v>Ré-exportations</v>
      </c>
      <c r="E2" t="str">
        <f ca="1"/>
        <v>kt</v>
      </c>
      <c r="F2" t="str">
        <f ca="1"/>
        <v>Fruits et légumes (hors pommes de terre)</v>
      </c>
      <c r="G2">
        <f ca="1"/>
        <v>2015</v>
      </c>
      <c r="H2" t="str">
        <f ca="1"/>
        <v>France entière</v>
      </c>
      <c r="I2" t="str">
        <f ca="1"/>
        <v>Ré-export de Tomates</v>
      </c>
      <c r="J2">
        <f ca="1"/>
        <v>0</v>
      </c>
      <c r="K2" t="str">
        <f ca="1"/>
        <v>CTIFL</v>
      </c>
      <c r="L2" t="str">
        <f ca="1"/>
        <v>Ré-exports - CTIFL</v>
      </c>
      <c r="M2" t="str">
        <f ca="1"/>
        <v>Répartition</v>
      </c>
      <c r="N2" t="str">
        <f ca="1"/>
        <v>Ré-export de Tomates = 75 % (CTIFL)</v>
      </c>
      <c r="O2">
        <f ca="1"/>
        <v>0</v>
      </c>
      <c r="P2">
        <f ca="1"/>
        <v>0</v>
      </c>
      <c r="Q2">
        <f ca="1"/>
        <v>0</v>
      </c>
    </row>
    <row r="3" spans="1:17">
      <c r="A3" t="str">
        <v>Tomates</v>
      </c>
      <c r="B3" t="str">
        <v>Exportations nettes de ré-exportations</v>
      </c>
      <c r="E3" t="str">
        <f ca="1"/>
        <v>kt</v>
      </c>
      <c r="F3" t="str">
        <f ca="1"/>
        <v>Fruits et légumes (hors pommes de terre)</v>
      </c>
      <c r="G3" t="str">
        <f ca="1"/>
        <v>2019:2023</v>
      </c>
      <c r="H3" t="str">
        <f ca="1"/>
        <v>France entière</v>
      </c>
      <c r="I3" t="str">
        <f ca="1"/>
        <v>Export hors ré-export de Tomates</v>
      </c>
      <c r="J3">
        <f ca="1"/>
        <v>0</v>
      </c>
      <c r="K3" t="str">
        <f ca="1"/>
        <v>CTIFL</v>
      </c>
      <c r="L3" t="str">
        <f ca="1"/>
        <v>Ré-exports - CTIFL</v>
      </c>
      <c r="M3" t="str">
        <f ca="1"/>
        <v>Répartition</v>
      </c>
      <c r="N3" t="str">
        <f ca="1"/>
        <v>Export hors ré-export de Tomates = 2,5 % (CTIFL)</v>
      </c>
      <c r="O3">
        <f ca="1"/>
        <v>0</v>
      </c>
      <c r="P3">
        <f ca="1"/>
        <v>0</v>
      </c>
      <c r="Q3">
        <f ca="1"/>
        <v>0</v>
      </c>
    </row>
    <row r="4" spans="1:17">
      <c r="A4" t="str">
        <v>Oignons et échalotes</v>
      </c>
      <c r="B4" t="str">
        <v>Ré-exportations</v>
      </c>
      <c r="E4" t="str">
        <f ca="1"/>
        <v>kt</v>
      </c>
      <c r="F4" t="str">
        <f ca="1"/>
        <v>Fruits et légumes (hors pommes de terre)</v>
      </c>
      <c r="G4" t="str">
        <f ca="1"/>
        <v>2015:2019:2023</v>
      </c>
      <c r="H4" t="str">
        <f ca="1"/>
        <v>France entière</v>
      </c>
      <c r="I4" t="str">
        <f ca="1"/>
        <v>Ré-export de Oignons et échalotes</v>
      </c>
      <c r="J4">
        <f ca="1"/>
        <v>0</v>
      </c>
      <c r="K4" t="str">
        <f ca="1"/>
        <v>CTIFL</v>
      </c>
      <c r="L4" t="str">
        <f ca="1"/>
        <v>Ré-exports - CTIFL</v>
      </c>
      <c r="M4" t="str">
        <f ca="1"/>
        <v>Répartition</v>
      </c>
      <c r="N4" t="str">
        <f ca="1"/>
        <v>Ré-export de Oignons et échalotes = 50 % (CTIFL)</v>
      </c>
      <c r="O4">
        <f ca="1"/>
        <v>0</v>
      </c>
      <c r="P4">
        <f ca="1"/>
        <v>0</v>
      </c>
      <c r="Q4">
        <f ca="1"/>
        <v>0</v>
      </c>
    </row>
    <row r="5" spans="1:17">
      <c r="A5" t="str">
        <v>Ail</v>
      </c>
      <c r="B5" t="str">
        <v>Ré-exportations</v>
      </c>
      <c r="E5" t="str">
        <f ca="1"/>
        <v>kt</v>
      </c>
      <c r="F5" t="str">
        <f ca="1"/>
        <v>Fruits et légumes (hors pommes de terre)</v>
      </c>
      <c r="G5" t="str">
        <f ca="1"/>
        <v>2015:2019:2023</v>
      </c>
      <c r="H5" t="str">
        <f ca="1"/>
        <v>France entière</v>
      </c>
      <c r="I5" t="str">
        <f ca="1"/>
        <v>Ré-export de Ail</v>
      </c>
      <c r="J5">
        <f ca="1"/>
        <v>0</v>
      </c>
      <c r="K5" t="str">
        <f ca="1"/>
        <v>CTIFL</v>
      </c>
      <c r="L5" t="str">
        <f ca="1"/>
        <v>Ré-exports - CTIFL</v>
      </c>
      <c r="M5" t="str">
        <f ca="1"/>
        <v>Répartition</v>
      </c>
      <c r="N5" t="str">
        <f ca="1"/>
        <v>Ré-export de Ail = 50 % (CTIFL)</v>
      </c>
      <c r="O5">
        <f ca="1"/>
        <v>0</v>
      </c>
      <c r="P5">
        <f ca="1"/>
        <v>0</v>
      </c>
      <c r="Q5">
        <f ca="1"/>
        <v>0</v>
      </c>
    </row>
    <row r="6" spans="1:17">
      <c r="A6" t="str">
        <v>Choux de Bruxelles</v>
      </c>
      <c r="B6" t="str">
        <v>Ré-exportations</v>
      </c>
      <c r="E6" t="str">
        <f ca="1"/>
        <v>kt</v>
      </c>
      <c r="F6" t="str">
        <f ca="1"/>
        <v>Fruits et légumes (hors pommes de terre)</v>
      </c>
      <c r="G6" t="str">
        <f ca="1"/>
        <v>2015:2019:2023</v>
      </c>
      <c r="H6" t="str">
        <f ca="1"/>
        <v>France entière</v>
      </c>
      <c r="I6" t="str">
        <f ca="1"/>
        <v>Ré-export de Choux de Bruxelles</v>
      </c>
      <c r="J6">
        <f ca="1"/>
        <v>0</v>
      </c>
      <c r="K6" t="str">
        <f ca="1"/>
        <v>CTIFL</v>
      </c>
      <c r="L6" t="str">
        <f ca="1"/>
        <v>Ré-exports - CTIFL</v>
      </c>
      <c r="M6" t="str">
        <f ca="1"/>
        <v>Répartition</v>
      </c>
      <c r="N6" t="str">
        <f ca="1"/>
        <v>Ré-export de Choux de Bruxelles = 100 % (CTIFL)</v>
      </c>
      <c r="O6">
        <f ca="1"/>
        <v>0</v>
      </c>
      <c r="P6">
        <f ca="1"/>
        <v>0</v>
      </c>
      <c r="Q6">
        <f ca="1"/>
        <v>0</v>
      </c>
    </row>
    <row r="7" spans="1:17">
      <c r="A7" t="str">
        <v>Carottes et navets</v>
      </c>
      <c r="B7" t="str">
        <v>Ré-exportations</v>
      </c>
      <c r="E7" t="str">
        <f ca="1"/>
        <v>kt</v>
      </c>
      <c r="F7" t="str">
        <f ca="1"/>
        <v>Fruits et légumes (hors pommes de terre)</v>
      </c>
      <c r="G7" t="str">
        <f ca="1"/>
        <v>2015:2019:2023</v>
      </c>
      <c r="H7" t="str">
        <f ca="1"/>
        <v>France entière</v>
      </c>
      <c r="I7" t="str">
        <f ca="1"/>
        <v>Ré-export de Carottes et navets</v>
      </c>
      <c r="J7">
        <f ca="1"/>
        <v>0</v>
      </c>
      <c r="K7" t="str">
        <f ca="1"/>
        <v>CTIFL</v>
      </c>
      <c r="L7" t="str">
        <f ca="1"/>
        <v>Ré-exports - CTIFL</v>
      </c>
      <c r="M7" t="str">
        <f ca="1"/>
        <v>Répartition</v>
      </c>
      <c r="N7" t="str">
        <f ca="1"/>
        <v>Ré-export de Carottes et navets = 50 % (CTIFL)</v>
      </c>
      <c r="O7">
        <f ca="1"/>
        <v>0</v>
      </c>
      <c r="P7">
        <f ca="1"/>
        <v>0</v>
      </c>
      <c r="Q7">
        <f ca="1"/>
        <v>0</v>
      </c>
    </row>
    <row r="8" spans="1:17">
      <c r="A8" t="str">
        <v>Concombres et cornichons</v>
      </c>
      <c r="B8" t="str">
        <v>Ré-exportations</v>
      </c>
      <c r="E8" t="str">
        <f ca="1"/>
        <v>kt</v>
      </c>
      <c r="F8" t="str">
        <f ca="1"/>
        <v>Fruits et légumes (hors pommes de terre)</v>
      </c>
      <c r="G8" t="str">
        <f ca="1"/>
        <v>2015:2019:2023</v>
      </c>
      <c r="H8" t="str">
        <f ca="1"/>
        <v>France entière</v>
      </c>
      <c r="I8" t="str">
        <f ca="1"/>
        <v>Ré-export de Concombres et cornichons</v>
      </c>
      <c r="J8">
        <f ca="1"/>
        <v>0</v>
      </c>
      <c r="K8" t="str">
        <f ca="1"/>
        <v>CTIFL</v>
      </c>
      <c r="L8" t="str">
        <f ca="1"/>
        <v>Ré-exports - CTIFL</v>
      </c>
      <c r="M8" t="str">
        <f ca="1"/>
        <v>Répartition</v>
      </c>
      <c r="N8" t="str">
        <f ca="1"/>
        <v>Ré-export de Concombres et cornichons = 100 % (CTIFL)</v>
      </c>
      <c r="O8">
        <f ca="1"/>
        <v>0</v>
      </c>
      <c r="P8">
        <f ca="1"/>
        <v>0</v>
      </c>
      <c r="Q8">
        <f ca="1"/>
        <v>0</v>
      </c>
    </row>
    <row r="9" spans="1:17">
      <c r="A9" t="str">
        <v>Aubergines</v>
      </c>
      <c r="B9" t="str">
        <v>Ré-exportations</v>
      </c>
      <c r="E9" t="str">
        <f ca="1"/>
        <v>kt</v>
      </c>
      <c r="F9" t="str">
        <f ca="1"/>
        <v>Fruits et légumes (hors pommes de terre)</v>
      </c>
      <c r="G9" t="str">
        <f ca="1"/>
        <v>2015:2019:2023</v>
      </c>
      <c r="H9" t="str">
        <f ca="1"/>
        <v>France entière</v>
      </c>
      <c r="I9" t="str">
        <f ca="1"/>
        <v>Ré-export de Aubergines</v>
      </c>
      <c r="J9">
        <f ca="1"/>
        <v>0</v>
      </c>
      <c r="K9" t="str">
        <f ca="1"/>
        <v>CTIFL</v>
      </c>
      <c r="L9" t="str">
        <f ca="1"/>
        <v>Ré-exports - CTIFL</v>
      </c>
      <c r="M9" t="str">
        <f ca="1"/>
        <v>Répartition</v>
      </c>
      <c r="N9" t="str">
        <f ca="1"/>
        <v>Ré-export de Aubergines = 100 % (CTIFL)</v>
      </c>
      <c r="O9">
        <f ca="1"/>
        <v>0</v>
      </c>
      <c r="P9">
        <f ca="1"/>
        <v>0</v>
      </c>
      <c r="Q9">
        <f ca="1"/>
        <v>0</v>
      </c>
    </row>
    <row r="10" spans="1:17">
      <c r="A10" t="str">
        <v>Figues</v>
      </c>
      <c r="B10" t="str">
        <v>Ré-exportations</v>
      </c>
      <c r="E10" t="str">
        <f ca="1"/>
        <v>kt</v>
      </c>
      <c r="F10" t="str">
        <f ca="1"/>
        <v>Fruits et légumes (hors pommes de terre)</v>
      </c>
      <c r="G10" t="str">
        <f ca="1"/>
        <v>2015:2019:2023</v>
      </c>
      <c r="H10" t="str">
        <f ca="1"/>
        <v>France entière</v>
      </c>
      <c r="I10" t="str">
        <f ca="1"/>
        <v>Ré-export de Figues</v>
      </c>
      <c r="J10">
        <f ca="1"/>
        <v>0</v>
      </c>
      <c r="K10" t="str">
        <f ca="1"/>
        <v>CTIFL</v>
      </c>
      <c r="L10" t="str">
        <f ca="1"/>
        <v>Ré-exports - CTIFL</v>
      </c>
      <c r="M10" t="str">
        <f ca="1"/>
        <v>Répartition</v>
      </c>
      <c r="N10" t="str">
        <f ca="1"/>
        <v>Ré-export de Figues = 100 % (CTIFL)</v>
      </c>
      <c r="O10">
        <f ca="1"/>
        <v>0</v>
      </c>
      <c r="P10">
        <f ca="1"/>
        <v>0</v>
      </c>
      <c r="Q10">
        <f ca="1"/>
        <v>0</v>
      </c>
    </row>
    <row r="11" spans="1:17">
      <c r="A11" t="str">
        <v>Ananas</v>
      </c>
      <c r="B11" t="str">
        <v>Ré-exportations</v>
      </c>
      <c r="E11" t="str">
        <f ca="1"/>
        <v>kt</v>
      </c>
      <c r="F11" t="str">
        <f ca="1"/>
        <v>Fruits et légumes (hors pommes de terre)</v>
      </c>
      <c r="G11" t="str">
        <f ca="1"/>
        <v>2015:2019:2023</v>
      </c>
      <c r="H11" t="str">
        <f ca="1"/>
        <v>France entière</v>
      </c>
      <c r="I11" t="str">
        <f ca="1"/>
        <v>Ré-export de Ananas</v>
      </c>
      <c r="J11">
        <f ca="1"/>
        <v>0</v>
      </c>
      <c r="K11" t="str">
        <f ca="1"/>
        <v>CTIFL</v>
      </c>
      <c r="L11" t="str">
        <f ca="1"/>
        <v>Ré-exports - CTIFL</v>
      </c>
      <c r="M11" t="str">
        <f ca="1"/>
        <v>Répartition</v>
      </c>
      <c r="N11" t="str">
        <f ca="1"/>
        <v>Ré-export de Ananas = 100 % (CTIFL)</v>
      </c>
      <c r="O11">
        <f ca="1"/>
        <v>0</v>
      </c>
      <c r="P11">
        <f ca="1"/>
        <v>0</v>
      </c>
      <c r="Q11">
        <f ca="1"/>
        <v>0</v>
      </c>
    </row>
    <row r="12" spans="1:17">
      <c r="A12" t="str">
        <v>Avocats</v>
      </c>
      <c r="B12" t="str">
        <v>Ré-exportations</v>
      </c>
      <c r="E12" t="str">
        <f ca="1"/>
        <v>kt</v>
      </c>
      <c r="F12" t="str">
        <f ca="1"/>
        <v>Fruits et légumes (hors pommes de terre)</v>
      </c>
      <c r="G12" t="str">
        <f ca="1"/>
        <v>2015:2019:2023</v>
      </c>
      <c r="H12" t="str">
        <f ca="1"/>
        <v>France entière</v>
      </c>
      <c r="I12" t="str">
        <f ca="1"/>
        <v>Ré-export de Avocats</v>
      </c>
      <c r="J12">
        <f ca="1"/>
        <v>0</v>
      </c>
      <c r="K12" t="str">
        <f ca="1"/>
        <v>CTIFL</v>
      </c>
      <c r="L12" t="str">
        <f ca="1"/>
        <v>Ré-exports - CTIFL</v>
      </c>
      <c r="M12" t="str">
        <f ca="1"/>
        <v>Répartition</v>
      </c>
      <c r="N12" t="str">
        <f ca="1"/>
        <v>Ré-export de Avocats = 100 % (CTIFL)</v>
      </c>
      <c r="O12">
        <f ca="1"/>
        <v>0</v>
      </c>
      <c r="P12">
        <f ca="1"/>
        <v>0</v>
      </c>
      <c r="Q12">
        <f ca="1"/>
        <v>0</v>
      </c>
    </row>
    <row r="13" spans="1:17">
      <c r="A13" t="str">
        <v>Mangue, goyave</v>
      </c>
      <c r="B13" t="str">
        <v>Ré-exportations</v>
      </c>
      <c r="E13" t="str">
        <f ca="1"/>
        <v>kt</v>
      </c>
      <c r="F13" t="str">
        <f ca="1"/>
        <v>Fruits et légumes (hors pommes de terre)</v>
      </c>
      <c r="G13" t="str">
        <f ca="1"/>
        <v>2015:2019:2023</v>
      </c>
      <c r="H13" t="str">
        <f ca="1"/>
        <v>France entière</v>
      </c>
      <c r="I13" t="str">
        <f ca="1"/>
        <v>Ré-export de Mangue, goyave</v>
      </c>
      <c r="J13">
        <f ca="1"/>
        <v>0</v>
      </c>
      <c r="K13" t="str">
        <f ca="1"/>
        <v>CTIFL</v>
      </c>
      <c r="L13" t="str">
        <f ca="1"/>
        <v>Ré-exports - CTIFL</v>
      </c>
      <c r="M13" t="str">
        <f ca="1"/>
        <v>Répartition</v>
      </c>
      <c r="N13" t="str">
        <f ca="1"/>
        <v>Ré-export de Mangue, goyave = 100 % (CTIFL)</v>
      </c>
      <c r="O13">
        <f ca="1"/>
        <v>0</v>
      </c>
      <c r="P13">
        <f ca="1"/>
        <v>0</v>
      </c>
      <c r="Q13">
        <f ca="1"/>
        <v>0</v>
      </c>
    </row>
    <row r="14" spans="1:17">
      <c r="A14" t="str">
        <v>Oranges</v>
      </c>
      <c r="B14" t="str">
        <v>Ré-exportations</v>
      </c>
      <c r="E14" t="str">
        <f ca="1"/>
        <v>kt</v>
      </c>
      <c r="F14" t="str">
        <f ca="1"/>
        <v>Fruits et légumes (hors pommes de terre)</v>
      </c>
      <c r="G14" t="str">
        <f ca="1"/>
        <v>2015:2019:2023</v>
      </c>
      <c r="H14" t="str">
        <f ca="1"/>
        <v>France entière</v>
      </c>
      <c r="I14" t="str">
        <f ca="1"/>
        <v>Ré-export de Oranges</v>
      </c>
      <c r="J14">
        <f ca="1"/>
        <v>0</v>
      </c>
      <c r="K14" t="str">
        <f ca="1"/>
        <v>CTIFL</v>
      </c>
      <c r="L14" t="str">
        <f ca="1"/>
        <v>Ré-exports - CTIFL</v>
      </c>
      <c r="M14" t="str">
        <f ca="1"/>
        <v>Répartition</v>
      </c>
      <c r="N14" t="str">
        <f ca="1"/>
        <v>Ré-export de Oranges = 100 % (CTIFL)</v>
      </c>
      <c r="O14">
        <f ca="1"/>
        <v>0</v>
      </c>
      <c r="P14">
        <f ca="1"/>
        <v>0</v>
      </c>
      <c r="Q14">
        <f ca="1"/>
        <v>0</v>
      </c>
    </row>
    <row r="15" spans="1:17">
      <c r="A15" t="str">
        <v>Pomelos et pamplemousses</v>
      </c>
      <c r="B15" t="str">
        <v>Ré-exportations</v>
      </c>
      <c r="E15" t="str">
        <f ca="1"/>
        <v>kt</v>
      </c>
      <c r="F15" t="str">
        <f ca="1"/>
        <v>Fruits et légumes (hors pommes de terre)</v>
      </c>
      <c r="G15" t="str">
        <f ca="1"/>
        <v>2015:2019:2023</v>
      </c>
      <c r="H15" t="str">
        <f ca="1"/>
        <v>France entière</v>
      </c>
      <c r="I15" t="str">
        <f ca="1"/>
        <v>Ré-export de Pomelos et pamplemousses</v>
      </c>
      <c r="J15">
        <f ca="1"/>
        <v>0</v>
      </c>
      <c r="K15" t="str">
        <f ca="1"/>
        <v>CTIFL</v>
      </c>
      <c r="L15" t="str">
        <f ca="1"/>
        <v>Ré-exports - CTIFL</v>
      </c>
      <c r="M15" t="str">
        <f ca="1"/>
        <v>Répartition</v>
      </c>
      <c r="N15" t="str">
        <f ca="1"/>
        <v>Ré-export de Pomelos et pamplemousses = 100 % (CTIFL)</v>
      </c>
      <c r="O15">
        <f ca="1"/>
        <v>0</v>
      </c>
      <c r="P15">
        <f ca="1"/>
        <v>0</v>
      </c>
      <c r="Q15">
        <f ca="1"/>
        <v>0</v>
      </c>
    </row>
    <row r="16" spans="1:17">
      <c r="A16" t="str">
        <v>Citrons et limes</v>
      </c>
      <c r="B16" t="str">
        <v>Ré-exportations</v>
      </c>
      <c r="E16" t="str">
        <f ca="1"/>
        <v>kt</v>
      </c>
      <c r="F16" t="str">
        <f ca="1"/>
        <v>Fruits et légumes (hors pommes de terre)</v>
      </c>
      <c r="G16" t="str">
        <f ca="1"/>
        <v>2015:2019:2023</v>
      </c>
      <c r="H16" t="str">
        <f ca="1"/>
        <v>France entière</v>
      </c>
      <c r="I16" t="str">
        <f ca="1"/>
        <v>Ré-export de Citrons et limes</v>
      </c>
      <c r="J16">
        <f ca="1"/>
        <v>0</v>
      </c>
      <c r="K16" t="str">
        <f ca="1"/>
        <v>CTIFL</v>
      </c>
      <c r="L16" t="str">
        <f ca="1"/>
        <v>Ré-exports - CTIFL</v>
      </c>
      <c r="M16" t="str">
        <f ca="1"/>
        <v>Répartition</v>
      </c>
      <c r="N16" t="str">
        <f ca="1"/>
        <v>Ré-export de Citrons et limes = 100 % (CTIFL)</v>
      </c>
      <c r="O16">
        <f ca="1"/>
        <v>0</v>
      </c>
      <c r="P16">
        <f ca="1"/>
        <v>0</v>
      </c>
      <c r="Q16">
        <f ca="1"/>
        <v>0</v>
      </c>
    </row>
    <row r="17" spans="1:17">
      <c r="A17" t="str">
        <v>Pastèques</v>
      </c>
      <c r="B17" t="str">
        <v>Ré-exportations</v>
      </c>
      <c r="E17" t="str">
        <f ca="1"/>
        <v>kt</v>
      </c>
      <c r="F17" t="str">
        <f ca="1"/>
        <v>Fruits et légumes (hors pommes de terre)</v>
      </c>
      <c r="G17" t="str">
        <f ca="1"/>
        <v>2015:2019:2023</v>
      </c>
      <c r="H17" t="str">
        <f ca="1"/>
        <v>France entière</v>
      </c>
      <c r="I17" t="str">
        <f ca="1"/>
        <v>Ré-export de Pastèques</v>
      </c>
      <c r="J17">
        <f ca="1"/>
        <v>0</v>
      </c>
      <c r="K17" t="str">
        <f ca="1"/>
        <v>CTIFL</v>
      </c>
      <c r="L17" t="str">
        <f ca="1"/>
        <v>Ré-exports - CTIFL</v>
      </c>
      <c r="M17" t="str">
        <f ca="1"/>
        <v>Répartition</v>
      </c>
      <c r="N17" t="str">
        <f ca="1"/>
        <v>Ré-export de Pastèques = 100 % (CTIFL)</v>
      </c>
      <c r="O17">
        <f ca="1"/>
        <v>0</v>
      </c>
      <c r="P17">
        <f ca="1"/>
        <v>0</v>
      </c>
      <c r="Q17">
        <f ca="1"/>
        <v>0</v>
      </c>
    </row>
    <row r="18" spans="1:17">
      <c r="A18" t="str">
        <v>Pêches, nectarines et brugnons</v>
      </c>
      <c r="B18" t="str">
        <v>Ré-exportations</v>
      </c>
      <c r="E18" t="str">
        <f ca="1"/>
        <v>kt</v>
      </c>
      <c r="F18" t="str">
        <f ca="1"/>
        <v>Fruits et légumes (hors pommes de terre)</v>
      </c>
      <c r="G18" t="str">
        <f ca="1"/>
        <v>2015:2019:2023</v>
      </c>
      <c r="H18" t="str">
        <f ca="1"/>
        <v>France entière</v>
      </c>
      <c r="I18" t="str">
        <f ca="1"/>
        <v>Ré-export de Pêches, nectarines et brugnons</v>
      </c>
      <c r="J18">
        <f ca="1"/>
        <v>0</v>
      </c>
      <c r="K18" t="str">
        <f ca="1"/>
        <v>CTIFL</v>
      </c>
      <c r="L18" t="str">
        <f ca="1"/>
        <v>Ré-exports - CTIFL</v>
      </c>
      <c r="M18" t="str">
        <f ca="1"/>
        <v>Répartition</v>
      </c>
      <c r="N18" t="str">
        <f ca="1"/>
        <v>Ré-export de Pêches, nectarines et brugnons = 50 % (CTIFL)</v>
      </c>
      <c r="O18">
        <f ca="1"/>
        <v>0</v>
      </c>
      <c r="P18">
        <f ca="1"/>
        <v>0</v>
      </c>
      <c r="Q18">
        <f ca="1"/>
        <v>0</v>
      </c>
    </row>
    <row r="19" spans="1:17">
      <c r="A19" t="str">
        <v>Prunes</v>
      </c>
      <c r="B19" t="str">
        <v>Ré-exportations</v>
      </c>
      <c r="E19" t="str">
        <f ca="1"/>
        <v>kt</v>
      </c>
      <c r="F19" t="str">
        <f ca="1"/>
        <v>Fruits et légumes (hors pommes de terre)</v>
      </c>
      <c r="G19" t="str">
        <f ca="1"/>
        <v>2015:2019:2023</v>
      </c>
      <c r="H19" t="str">
        <f ca="1"/>
        <v>France entière</v>
      </c>
      <c r="I19" t="str">
        <f ca="1"/>
        <v>Ré-export de Prunes</v>
      </c>
      <c r="J19">
        <f ca="1"/>
        <v>0</v>
      </c>
      <c r="K19" t="str">
        <f ca="1"/>
        <v>CTIFL</v>
      </c>
      <c r="L19" t="str">
        <f ca="1"/>
        <v>Ré-exports - CTIFL</v>
      </c>
      <c r="M19" t="str">
        <f ca="1"/>
        <v>Répartition</v>
      </c>
      <c r="N19" t="str">
        <f ca="1"/>
        <v>Ré-export de Prunes = 30 % (CTIFL)</v>
      </c>
      <c r="O19">
        <f ca="1"/>
        <v>0</v>
      </c>
      <c r="P19">
        <f ca="1"/>
        <v>0</v>
      </c>
      <c r="Q19">
        <f ca="1"/>
        <v>0</v>
      </c>
    </row>
    <row r="20" spans="1:17">
      <c r="A20" t="str">
        <v>Fraises</v>
      </c>
      <c r="B20" t="str">
        <v>Ré-exportations</v>
      </c>
      <c r="E20" t="str">
        <f ca="1"/>
        <v>kt</v>
      </c>
      <c r="F20" t="str">
        <f ca="1"/>
        <v>Fruits et légumes (hors pommes de terre)</v>
      </c>
      <c r="G20" t="str">
        <f ca="1"/>
        <v>2015:2019:2023</v>
      </c>
      <c r="H20" t="str">
        <f ca="1"/>
        <v>France entière</v>
      </c>
      <c r="I20" t="str">
        <f ca="1"/>
        <v>Ré-export de Fraises</v>
      </c>
      <c r="J20">
        <f ca="1"/>
        <v>0</v>
      </c>
      <c r="K20" t="str">
        <f ca="1"/>
        <v>CTIFL</v>
      </c>
      <c r="L20" t="str">
        <f ca="1"/>
        <v>Ré-exports - CTIFL</v>
      </c>
      <c r="M20" t="str">
        <f ca="1"/>
        <v>Répartition</v>
      </c>
      <c r="N20" t="str">
        <f ca="1"/>
        <v>Ré-export de Fraises = 100 % (CTIFL)</v>
      </c>
      <c r="O20">
        <f ca="1"/>
        <v>0</v>
      </c>
      <c r="P20">
        <f ca="1"/>
        <v>0</v>
      </c>
      <c r="Q20">
        <f ca="1"/>
        <v>0</v>
      </c>
    </row>
    <row r="21" spans="1:17">
      <c r="A21" t="str">
        <v>Framboises</v>
      </c>
      <c r="B21" t="str">
        <v>Ré-exportations</v>
      </c>
      <c r="E21" t="str">
        <f ca="1"/>
        <v>kt</v>
      </c>
      <c r="F21" t="str">
        <f ca="1"/>
        <v>Fruits et légumes (hors pommes de terre)</v>
      </c>
      <c r="G21" t="str">
        <f ca="1"/>
        <v>2015:2019:2023</v>
      </c>
      <c r="H21" t="str">
        <f ca="1"/>
        <v>France entière</v>
      </c>
      <c r="I21" t="str">
        <f ca="1"/>
        <v>Ré-export de Framboises</v>
      </c>
      <c r="J21">
        <f ca="1"/>
        <v>0</v>
      </c>
      <c r="K21" t="str">
        <f ca="1"/>
        <v>CTIFL</v>
      </c>
      <c r="L21" t="str">
        <f ca="1"/>
        <v>Ré-exports - CTIFL</v>
      </c>
      <c r="M21" t="str">
        <f ca="1"/>
        <v>Répartition</v>
      </c>
      <c r="N21" t="str">
        <f ca="1"/>
        <v>Ré-export de Framboises = 100 % (CTIFL)</v>
      </c>
      <c r="O21">
        <f ca="1"/>
        <v>0</v>
      </c>
      <c r="P21">
        <f ca="1"/>
        <v>0</v>
      </c>
      <c r="Q21">
        <f ca="1"/>
        <v>0</v>
      </c>
    </row>
    <row r="22" spans="1:17">
      <c r="A22" t="str">
        <v>Groseilles</v>
      </c>
      <c r="B22" t="str">
        <v>Ré-exportations</v>
      </c>
      <c r="E22" t="str">
        <f ca="1"/>
        <v>kt</v>
      </c>
      <c r="F22" t="str">
        <f ca="1"/>
        <v>Fruits et légumes (hors pommes de terre)</v>
      </c>
      <c r="G22" t="str">
        <f ca="1"/>
        <v>2015:2019:2023</v>
      </c>
      <c r="H22" t="str">
        <f ca="1"/>
        <v>France entière</v>
      </c>
      <c r="I22" t="str">
        <f ca="1"/>
        <v>Ré-export de Groseilles</v>
      </c>
      <c r="J22">
        <f ca="1"/>
        <v>0</v>
      </c>
      <c r="K22" t="str">
        <f ca="1"/>
        <v>CTIFL</v>
      </c>
      <c r="L22" t="str">
        <f ca="1"/>
        <v>Ré-exports - CTIFL</v>
      </c>
      <c r="M22" t="str">
        <f ca="1"/>
        <v>Répartition</v>
      </c>
      <c r="N22" t="str">
        <f ca="1"/>
        <v>Ré-export de Groseilles = 100 % (CTIFL)</v>
      </c>
      <c r="O22">
        <f ca="1"/>
        <v>0</v>
      </c>
      <c r="P22">
        <f ca="1"/>
        <v>0</v>
      </c>
      <c r="Q22">
        <f ca="1"/>
        <v>0</v>
      </c>
    </row>
    <row r="23" spans="1:17">
      <c r="A23" t="str">
        <v>Ré-importations</v>
      </c>
      <c r="B23" t="str">
        <v>Tomates</v>
      </c>
      <c r="E23" t="str">
        <f ca="1"/>
        <v>kt</v>
      </c>
      <c r="F23" t="str">
        <f ca="1"/>
        <v>Fruits et légumes (hors pommes de terre)</v>
      </c>
      <c r="G23" t="str">
        <f ca="1"/>
        <v>2015:2019:2023</v>
      </c>
      <c r="H23" t="str">
        <f ca="1"/>
        <v>France entière</v>
      </c>
      <c r="I23" t="str">
        <f ca="1"/>
        <v>Ré-import par rapport au ré-export</v>
      </c>
      <c r="J23">
        <f ca="1"/>
        <v>0</v>
      </c>
      <c r="K23">
        <f ca="1"/>
        <v>0</v>
      </c>
      <c r="L23" t="str">
        <f ca="1"/>
        <v>Ré-exports - CTIFL</v>
      </c>
      <c r="M23" t="str">
        <f ca="1"/>
        <v>Répartition</v>
      </c>
      <c r="N23" t="str">
        <f ca="1"/>
        <v>Ré-import par rapport au ré-export = 100 % ()</v>
      </c>
      <c r="O23">
        <f ca="1"/>
        <v>0</v>
      </c>
      <c r="P23">
        <f ca="1"/>
        <v>0</v>
      </c>
      <c r="Q23">
        <f ca="1"/>
        <v>0</v>
      </c>
    </row>
    <row r="24" spans="1:17">
      <c r="A24" t="str">
        <v>Ré-importations</v>
      </c>
      <c r="B24" t="str">
        <v>Oignons et échalotes</v>
      </c>
      <c r="E24" t="str">
        <f ca="1"/>
        <v>kt</v>
      </c>
      <c r="F24" t="str">
        <f ca="1"/>
        <v>Fruits et légumes (hors pommes de terre)</v>
      </c>
      <c r="G24" t="str">
        <f ca="1"/>
        <v>2015:2019:2023</v>
      </c>
      <c r="H24" t="str">
        <f ca="1"/>
        <v>France entière</v>
      </c>
      <c r="I24" t="str">
        <f ca="1"/>
        <v>Ré-import par rapport au ré-export</v>
      </c>
      <c r="J24">
        <f ca="1"/>
        <v>0</v>
      </c>
      <c r="K24">
        <f ca="1"/>
        <v>0</v>
      </c>
      <c r="L24" t="str">
        <f ca="1"/>
        <v>Ré-exports - CTIFL</v>
      </c>
      <c r="M24" t="str">
        <f ca="1"/>
        <v>Répartition</v>
      </c>
      <c r="N24" t="str">
        <f ca="1"/>
        <v>Ré-import par rapport au ré-export = 100 % ()</v>
      </c>
      <c r="O24">
        <f ca="1"/>
        <v>0</v>
      </c>
      <c r="P24">
        <f ca="1"/>
        <v>0</v>
      </c>
      <c r="Q24">
        <f ca="1"/>
        <v>0</v>
      </c>
    </row>
    <row r="25" spans="1:17">
      <c r="A25" t="str">
        <v>Ré-importations</v>
      </c>
      <c r="B25" t="str">
        <v>Ail</v>
      </c>
      <c r="E25" t="str">
        <f ca="1"/>
        <v>kt</v>
      </c>
      <c r="F25" t="str">
        <f ca="1"/>
        <v>Fruits et légumes (hors pommes de terre)</v>
      </c>
      <c r="G25" t="str">
        <f ca="1"/>
        <v>2015:2019:2023</v>
      </c>
      <c r="H25" t="str">
        <f ca="1"/>
        <v>France entière</v>
      </c>
      <c r="I25" t="str">
        <f ca="1"/>
        <v>Ré-import par rapport au ré-export</v>
      </c>
      <c r="J25">
        <f ca="1"/>
        <v>0</v>
      </c>
      <c r="K25">
        <f ca="1"/>
        <v>0</v>
      </c>
      <c r="L25" t="str">
        <f ca="1"/>
        <v>Ré-exports - CTIFL</v>
      </c>
      <c r="M25" t="str">
        <f ca="1"/>
        <v>Répartition</v>
      </c>
      <c r="N25" t="str">
        <f ca="1"/>
        <v>Ré-import par rapport au ré-export = 100 % ()</v>
      </c>
      <c r="O25">
        <f ca="1"/>
        <v>0</v>
      </c>
      <c r="P25">
        <f ca="1"/>
        <v>0</v>
      </c>
      <c r="Q25">
        <f ca="1"/>
        <v>0</v>
      </c>
    </row>
    <row r="26" spans="1:17">
      <c r="A26" t="str">
        <v>Ré-importations</v>
      </c>
      <c r="B26" t="str">
        <v>Choux de Bruxelles</v>
      </c>
      <c r="E26" t="str">
        <f ca="1"/>
        <v>kt</v>
      </c>
      <c r="F26" t="str">
        <f ca="1"/>
        <v>Fruits et légumes (hors pommes de terre)</v>
      </c>
      <c r="G26" t="str">
        <f ca="1"/>
        <v>2015:2019:2023</v>
      </c>
      <c r="H26" t="str">
        <f ca="1"/>
        <v>France entière</v>
      </c>
      <c r="I26" t="str">
        <f ca="1"/>
        <v>Ré-import par rapport au ré-export</v>
      </c>
      <c r="J26">
        <f ca="1"/>
        <v>0</v>
      </c>
      <c r="K26">
        <f ca="1"/>
        <v>0</v>
      </c>
      <c r="L26" t="str">
        <f ca="1"/>
        <v>Ré-exports - CTIFL</v>
      </c>
      <c r="M26" t="str">
        <f ca="1"/>
        <v>Répartition</v>
      </c>
      <c r="N26" t="str">
        <f ca="1"/>
        <v>Ré-import par rapport au ré-export = 100 % ()</v>
      </c>
      <c r="O26">
        <f ca="1"/>
        <v>0</v>
      </c>
      <c r="P26">
        <f ca="1"/>
        <v>0</v>
      </c>
      <c r="Q26">
        <f ca="1"/>
        <v>0</v>
      </c>
    </row>
    <row r="27" spans="1:17">
      <c r="A27" t="str">
        <v>Ré-importations</v>
      </c>
      <c r="B27" t="str">
        <v>Carottes et navets</v>
      </c>
      <c r="E27" t="str">
        <f ca="1"/>
        <v>kt</v>
      </c>
      <c r="F27" t="str">
        <f ca="1"/>
        <v>Fruits et légumes (hors pommes de terre)</v>
      </c>
      <c r="G27" t="str">
        <f ca="1"/>
        <v>2015:2019:2023</v>
      </c>
      <c r="H27" t="str">
        <f ca="1"/>
        <v>France entière</v>
      </c>
      <c r="I27" t="str">
        <f ca="1"/>
        <v>Ré-import par rapport au ré-export</v>
      </c>
      <c r="J27">
        <f ca="1"/>
        <v>0</v>
      </c>
      <c r="K27">
        <f ca="1"/>
        <v>0</v>
      </c>
      <c r="L27" t="str">
        <f ca="1"/>
        <v>Ré-exports - CTIFL</v>
      </c>
      <c r="M27" t="str">
        <f ca="1"/>
        <v>Répartition</v>
      </c>
      <c r="N27" t="str">
        <f ca="1"/>
        <v>Ré-import par rapport au ré-export = 100 % ()</v>
      </c>
      <c r="O27">
        <f ca="1"/>
        <v>0</v>
      </c>
      <c r="P27">
        <f ca="1"/>
        <v>0</v>
      </c>
      <c r="Q27">
        <f ca="1"/>
        <v>0</v>
      </c>
    </row>
    <row r="28" spans="1:17">
      <c r="A28" t="str">
        <v>Ré-importations</v>
      </c>
      <c r="B28" t="str">
        <v>Concombres et cornichons</v>
      </c>
      <c r="E28" t="str">
        <f ca="1"/>
        <v>kt</v>
      </c>
      <c r="F28" t="str">
        <f ca="1"/>
        <v>Fruits et légumes (hors pommes de terre)</v>
      </c>
      <c r="G28" t="str">
        <f ca="1"/>
        <v>2015:2019:2023</v>
      </c>
      <c r="H28" t="str">
        <f ca="1"/>
        <v>France entière</v>
      </c>
      <c r="I28" t="str">
        <f ca="1"/>
        <v>Ré-import par rapport au ré-export</v>
      </c>
      <c r="J28">
        <f ca="1"/>
        <v>0</v>
      </c>
      <c r="K28">
        <f ca="1"/>
        <v>0</v>
      </c>
      <c r="L28" t="str">
        <f ca="1"/>
        <v>Ré-exports - CTIFL</v>
      </c>
      <c r="M28" t="str">
        <f ca="1"/>
        <v>Répartition</v>
      </c>
      <c r="N28" t="str">
        <f ca="1"/>
        <v>Ré-import par rapport au ré-export = 100 % ()</v>
      </c>
      <c r="O28">
        <f ca="1"/>
        <v>0</v>
      </c>
      <c r="P28">
        <f ca="1"/>
        <v>0</v>
      </c>
      <c r="Q28">
        <f ca="1"/>
        <v>0</v>
      </c>
    </row>
    <row r="29" spans="1:17">
      <c r="A29" t="str">
        <v>Ré-importations</v>
      </c>
      <c r="B29" t="str">
        <v>Aubergines</v>
      </c>
      <c r="E29" t="str">
        <f ca="1"/>
        <v>kt</v>
      </c>
      <c r="F29" t="str">
        <f ca="1"/>
        <v>Fruits et légumes (hors pommes de terre)</v>
      </c>
      <c r="G29" t="str">
        <f ca="1"/>
        <v>2015:2019:2023</v>
      </c>
      <c r="H29" t="str">
        <f ca="1"/>
        <v>France entière</v>
      </c>
      <c r="I29" t="str">
        <f ca="1"/>
        <v>Ré-import par rapport au ré-export</v>
      </c>
      <c r="J29">
        <f ca="1"/>
        <v>0</v>
      </c>
      <c r="K29">
        <f ca="1"/>
        <v>0</v>
      </c>
      <c r="L29" t="str">
        <f ca="1"/>
        <v>Ré-exports - CTIFL</v>
      </c>
      <c r="M29" t="str">
        <f ca="1"/>
        <v>Répartition</v>
      </c>
      <c r="N29" t="str">
        <f ca="1"/>
        <v>Ré-import par rapport au ré-export = 100 % ()</v>
      </c>
      <c r="O29">
        <f ca="1"/>
        <v>0</v>
      </c>
      <c r="P29">
        <f ca="1"/>
        <v>0</v>
      </c>
      <c r="Q29">
        <f ca="1"/>
        <v>0</v>
      </c>
    </row>
    <row r="30" spans="1:17">
      <c r="A30" t="str">
        <v>Ré-importations</v>
      </c>
      <c r="B30" t="str">
        <v>Figues</v>
      </c>
      <c r="E30" t="str">
        <f ca="1"/>
        <v>kt</v>
      </c>
      <c r="F30" t="str">
        <f ca="1"/>
        <v>Fruits et légumes (hors pommes de terre)</v>
      </c>
      <c r="G30" t="str">
        <f ca="1"/>
        <v>2015:2019:2023</v>
      </c>
      <c r="H30" t="str">
        <f ca="1"/>
        <v>France entière</v>
      </c>
      <c r="I30" t="str">
        <f ca="1"/>
        <v>Ré-import par rapport au ré-export</v>
      </c>
      <c r="J30">
        <f ca="1"/>
        <v>0</v>
      </c>
      <c r="K30">
        <f ca="1"/>
        <v>0</v>
      </c>
      <c r="L30" t="str">
        <f ca="1"/>
        <v>Ré-exports - CTIFL</v>
      </c>
      <c r="M30" t="str">
        <f ca="1"/>
        <v>Répartition</v>
      </c>
      <c r="N30" t="str">
        <f ca="1"/>
        <v>Ré-import par rapport au ré-export = 100 % ()</v>
      </c>
      <c r="O30">
        <f ca="1"/>
        <v>0</v>
      </c>
      <c r="P30">
        <f ca="1"/>
        <v>0</v>
      </c>
      <c r="Q30">
        <f ca="1"/>
        <v>0</v>
      </c>
    </row>
    <row r="31" spans="1:17">
      <c r="A31" t="str">
        <v>Ré-importations</v>
      </c>
      <c r="B31" t="str">
        <v>Ananas</v>
      </c>
      <c r="E31" t="str">
        <f ca="1"/>
        <v>kt</v>
      </c>
      <c r="F31" t="str">
        <f ca="1"/>
        <v>Fruits et légumes (hors pommes de terre)</v>
      </c>
      <c r="G31" t="str">
        <f ca="1"/>
        <v>2015:2019:2023</v>
      </c>
      <c r="H31" t="str">
        <f ca="1"/>
        <v>France entière</v>
      </c>
      <c r="I31" t="str">
        <f ca="1"/>
        <v>Ré-import par rapport au ré-export</v>
      </c>
      <c r="J31">
        <f ca="1"/>
        <v>0</v>
      </c>
      <c r="K31">
        <f ca="1"/>
        <v>0</v>
      </c>
      <c r="L31" t="str">
        <f ca="1"/>
        <v>Ré-exports - CTIFL</v>
      </c>
      <c r="M31" t="str">
        <f ca="1"/>
        <v>Répartition</v>
      </c>
      <c r="N31" t="str">
        <f ca="1"/>
        <v>Ré-import par rapport au ré-export = 100 % ()</v>
      </c>
      <c r="O31">
        <f ca="1"/>
        <v>0</v>
      </c>
      <c r="P31">
        <f ca="1"/>
        <v>0</v>
      </c>
      <c r="Q31">
        <f ca="1"/>
        <v>0</v>
      </c>
    </row>
    <row r="32" spans="1:17">
      <c r="A32" t="str">
        <v>Ré-importations</v>
      </c>
      <c r="B32" t="str">
        <v>Avocats</v>
      </c>
      <c r="E32" t="str">
        <f ca="1"/>
        <v>kt</v>
      </c>
      <c r="F32" t="str">
        <f ca="1"/>
        <v>Fruits et légumes (hors pommes de terre)</v>
      </c>
      <c r="G32" t="str">
        <f ca="1"/>
        <v>2015:2019:2023</v>
      </c>
      <c r="H32" t="str">
        <f ca="1"/>
        <v>France entière</v>
      </c>
      <c r="I32" t="str">
        <f ca="1"/>
        <v>Ré-import par rapport au ré-export</v>
      </c>
      <c r="J32">
        <f ca="1"/>
        <v>0</v>
      </c>
      <c r="K32">
        <f ca="1"/>
        <v>0</v>
      </c>
      <c r="L32" t="str">
        <f ca="1"/>
        <v>Ré-exports - CTIFL</v>
      </c>
      <c r="M32" t="str">
        <f ca="1"/>
        <v>Répartition</v>
      </c>
      <c r="N32" t="str">
        <f ca="1"/>
        <v>Ré-import par rapport au ré-export = 100 % ()</v>
      </c>
      <c r="O32">
        <f ca="1"/>
        <v>0</v>
      </c>
      <c r="P32">
        <f ca="1"/>
        <v>0</v>
      </c>
      <c r="Q32">
        <f ca="1"/>
        <v>0</v>
      </c>
    </row>
    <row r="33" spans="1:17">
      <c r="A33" t="str">
        <v>Ré-importations</v>
      </c>
      <c r="B33" t="str">
        <v>Mangue, goyave</v>
      </c>
      <c r="E33" t="str">
        <f ca="1"/>
        <v>kt</v>
      </c>
      <c r="F33" t="str">
        <f ca="1"/>
        <v>Fruits et légumes (hors pommes de terre)</v>
      </c>
      <c r="G33" t="str">
        <f ca="1"/>
        <v>2015:2019:2023</v>
      </c>
      <c r="H33" t="str">
        <f ca="1"/>
        <v>France entière</v>
      </c>
      <c r="I33" t="str">
        <f ca="1"/>
        <v>Ré-import par rapport au ré-export</v>
      </c>
      <c r="J33">
        <f ca="1"/>
        <v>0</v>
      </c>
      <c r="K33">
        <f ca="1"/>
        <v>0</v>
      </c>
      <c r="L33" t="str">
        <f ca="1"/>
        <v>Ré-exports - CTIFL</v>
      </c>
      <c r="M33" t="str">
        <f ca="1"/>
        <v>Répartition</v>
      </c>
      <c r="N33" t="str">
        <f ca="1"/>
        <v>Ré-import par rapport au ré-export = 100 % ()</v>
      </c>
      <c r="O33">
        <f ca="1"/>
        <v>0</v>
      </c>
      <c r="P33">
        <f ca="1"/>
        <v>0</v>
      </c>
      <c r="Q33">
        <f ca="1"/>
        <v>0</v>
      </c>
    </row>
    <row r="34" spans="1:17">
      <c r="A34" t="str">
        <v>Ré-importations</v>
      </c>
      <c r="B34" t="str">
        <v>Oranges</v>
      </c>
      <c r="E34" t="str">
        <f ca="1"/>
        <v>kt</v>
      </c>
      <c r="F34" t="str">
        <f ca="1"/>
        <v>Fruits et légumes (hors pommes de terre)</v>
      </c>
      <c r="G34" t="str">
        <f ca="1"/>
        <v>2015:2019:2023</v>
      </c>
      <c r="H34" t="str">
        <f ca="1"/>
        <v>France entière</v>
      </c>
      <c r="I34" t="str">
        <f ca="1"/>
        <v>Ré-import par rapport au ré-export</v>
      </c>
      <c r="J34">
        <f ca="1"/>
        <v>0</v>
      </c>
      <c r="K34">
        <f ca="1"/>
        <v>0</v>
      </c>
      <c r="L34" t="str">
        <f ca="1"/>
        <v>Ré-exports - CTIFL</v>
      </c>
      <c r="M34" t="str">
        <f ca="1"/>
        <v>Répartition</v>
      </c>
      <c r="N34" t="str">
        <f ca="1"/>
        <v>Ré-import par rapport au ré-export = 100 % ()</v>
      </c>
      <c r="O34">
        <f ca="1"/>
        <v>0</v>
      </c>
      <c r="P34">
        <f ca="1"/>
        <v>0</v>
      </c>
      <c r="Q34">
        <f ca="1"/>
        <v>0</v>
      </c>
    </row>
    <row r="35" spans="1:17">
      <c r="A35" t="str">
        <v>Ré-importations</v>
      </c>
      <c r="B35" t="str">
        <v>Pomelos et pamplemousses</v>
      </c>
      <c r="E35" t="str">
        <f ca="1"/>
        <v>kt</v>
      </c>
      <c r="F35" t="str">
        <f ca="1"/>
        <v>Fruits et légumes (hors pommes de terre)</v>
      </c>
      <c r="G35" t="str">
        <f ca="1"/>
        <v>2015:2019:2023</v>
      </c>
      <c r="H35" t="str">
        <f ca="1"/>
        <v>France entière</v>
      </c>
      <c r="I35" t="str">
        <f ca="1"/>
        <v>Ré-import par rapport au ré-export</v>
      </c>
      <c r="J35">
        <f ca="1"/>
        <v>0</v>
      </c>
      <c r="K35">
        <f ca="1"/>
        <v>0</v>
      </c>
      <c r="L35" t="str">
        <f ca="1"/>
        <v>Ré-exports - CTIFL</v>
      </c>
      <c r="M35" t="str">
        <f ca="1"/>
        <v>Répartition</v>
      </c>
      <c r="N35" t="str">
        <f ca="1"/>
        <v>Ré-import par rapport au ré-export = 100 % ()</v>
      </c>
      <c r="O35">
        <f ca="1"/>
        <v>0</v>
      </c>
      <c r="P35">
        <f ca="1"/>
        <v>0</v>
      </c>
      <c r="Q35">
        <f ca="1"/>
        <v>0</v>
      </c>
    </row>
    <row r="36" spans="1:17">
      <c r="A36" t="str">
        <v>Ré-importations</v>
      </c>
      <c r="B36" t="str">
        <v>Citrons et limes</v>
      </c>
      <c r="E36" t="str">
        <f ca="1"/>
        <v>kt</v>
      </c>
      <c r="F36" t="str">
        <f ca="1"/>
        <v>Fruits et légumes (hors pommes de terre)</v>
      </c>
      <c r="G36" t="str">
        <f ca="1"/>
        <v>2015:2019:2023</v>
      </c>
      <c r="H36" t="str">
        <f ca="1"/>
        <v>France entière</v>
      </c>
      <c r="I36" t="str">
        <f ca="1"/>
        <v>Ré-import par rapport au ré-export</v>
      </c>
      <c r="J36">
        <f ca="1"/>
        <v>0</v>
      </c>
      <c r="K36">
        <f ca="1"/>
        <v>0</v>
      </c>
      <c r="L36" t="str">
        <f ca="1"/>
        <v>Ré-exports - CTIFL</v>
      </c>
      <c r="M36" t="str">
        <f ca="1"/>
        <v>Répartition</v>
      </c>
      <c r="N36" t="str">
        <f ca="1"/>
        <v>Ré-import par rapport au ré-export = 100 % ()</v>
      </c>
      <c r="O36">
        <f ca="1"/>
        <v>0</v>
      </c>
      <c r="P36">
        <f ca="1"/>
        <v>0</v>
      </c>
      <c r="Q36">
        <f ca="1"/>
        <v>0</v>
      </c>
    </row>
    <row r="37" spans="1:17">
      <c r="A37" t="str">
        <v>Ré-importations</v>
      </c>
      <c r="B37" t="str">
        <v>Pastèques</v>
      </c>
      <c r="E37" t="str">
        <f ca="1"/>
        <v>kt</v>
      </c>
      <c r="F37" t="str">
        <f ca="1"/>
        <v>Fruits et légumes (hors pommes de terre)</v>
      </c>
      <c r="G37" t="str">
        <f ca="1"/>
        <v>2015:2019:2023</v>
      </c>
      <c r="H37" t="str">
        <f ca="1"/>
        <v>France entière</v>
      </c>
      <c r="I37" t="str">
        <f ca="1"/>
        <v>Ré-import par rapport au ré-export</v>
      </c>
      <c r="J37">
        <f ca="1"/>
        <v>0</v>
      </c>
      <c r="K37">
        <f ca="1"/>
        <v>0</v>
      </c>
      <c r="L37" t="str">
        <f ca="1"/>
        <v>Ré-exports - CTIFL</v>
      </c>
      <c r="M37" t="str">
        <f ca="1"/>
        <v>Répartition</v>
      </c>
      <c r="N37" t="str">
        <f ca="1"/>
        <v>Ré-import par rapport au ré-export = 100 % ()</v>
      </c>
      <c r="O37">
        <f ca="1"/>
        <v>0</v>
      </c>
      <c r="P37">
        <f ca="1"/>
        <v>0</v>
      </c>
      <c r="Q37">
        <f ca="1"/>
        <v>0</v>
      </c>
    </row>
    <row r="38" spans="1:17">
      <c r="A38" t="str">
        <v>Ré-importations</v>
      </c>
      <c r="B38" t="str">
        <v>Pêches, nectarines et brugnons</v>
      </c>
      <c r="E38" t="str">
        <f ca="1"/>
        <v>kt</v>
      </c>
      <c r="F38" t="str">
        <f ca="1"/>
        <v>Fruits et légumes (hors pommes de terre)</v>
      </c>
      <c r="G38" t="str">
        <f ca="1"/>
        <v>2015:2019:2023</v>
      </c>
      <c r="H38" t="str">
        <f ca="1"/>
        <v>France entière</v>
      </c>
      <c r="I38" t="str">
        <f ca="1"/>
        <v>Ré-import par rapport au ré-export</v>
      </c>
      <c r="J38">
        <f ca="1"/>
        <v>0</v>
      </c>
      <c r="K38">
        <f ca="1"/>
        <v>0</v>
      </c>
      <c r="L38" t="str">
        <f ca="1"/>
        <v>Ré-exports - CTIFL</v>
      </c>
      <c r="M38" t="str">
        <f ca="1"/>
        <v>Répartition</v>
      </c>
      <c r="N38" t="str">
        <f ca="1"/>
        <v>Ré-import par rapport au ré-export = 100 % ()</v>
      </c>
      <c r="O38">
        <f ca="1"/>
        <v>0</v>
      </c>
      <c r="P38">
        <f ca="1"/>
        <v>0</v>
      </c>
      <c r="Q38">
        <f ca="1"/>
        <v>0</v>
      </c>
    </row>
    <row r="39" spans="1:17">
      <c r="A39" t="str">
        <v>Ré-importations</v>
      </c>
      <c r="B39" t="str">
        <v>Prunes</v>
      </c>
      <c r="E39" t="str">
        <f ca="1"/>
        <v>kt</v>
      </c>
      <c r="F39" t="str">
        <f ca="1"/>
        <v>Fruits et légumes (hors pommes de terre)</v>
      </c>
      <c r="G39" t="str">
        <f ca="1"/>
        <v>2015:2019:2023</v>
      </c>
      <c r="H39" t="str">
        <f ca="1"/>
        <v>France entière</v>
      </c>
      <c r="I39" t="str">
        <f ca="1"/>
        <v>Ré-import par rapport au ré-export</v>
      </c>
      <c r="J39">
        <f ca="1"/>
        <v>0</v>
      </c>
      <c r="K39">
        <f ca="1"/>
        <v>0</v>
      </c>
      <c r="L39" t="str">
        <f ca="1"/>
        <v>Ré-exports - CTIFL</v>
      </c>
      <c r="M39" t="str">
        <f ca="1"/>
        <v>Répartition</v>
      </c>
      <c r="N39" t="str">
        <f ca="1"/>
        <v>Ré-import par rapport au ré-export = 100 % ()</v>
      </c>
      <c r="O39">
        <f ca="1"/>
        <v>0</v>
      </c>
      <c r="P39">
        <f ca="1"/>
        <v>0</v>
      </c>
      <c r="Q39">
        <f ca="1"/>
        <v>0</v>
      </c>
    </row>
    <row r="40" spans="1:17">
      <c r="A40" t="str">
        <v>Ré-importations</v>
      </c>
      <c r="B40" t="str">
        <v>Fraises</v>
      </c>
      <c r="E40" t="str">
        <f ca="1"/>
        <v>kt</v>
      </c>
      <c r="F40" t="str">
        <f ca="1"/>
        <v>Fruits et légumes (hors pommes de terre)</v>
      </c>
      <c r="G40" t="str">
        <f ca="1"/>
        <v>2015:2019:2023</v>
      </c>
      <c r="H40" t="str">
        <f ca="1"/>
        <v>France entière</v>
      </c>
      <c r="I40" t="str">
        <f ca="1"/>
        <v>Ré-import par rapport au ré-export</v>
      </c>
      <c r="J40">
        <f ca="1"/>
        <v>0</v>
      </c>
      <c r="K40">
        <f ca="1"/>
        <v>0</v>
      </c>
      <c r="L40" t="str">
        <f ca="1"/>
        <v>Ré-exports - CTIFL</v>
      </c>
      <c r="M40" t="str">
        <f ca="1"/>
        <v>Répartition</v>
      </c>
      <c r="N40" t="str">
        <f ca="1"/>
        <v>Ré-import par rapport au ré-export = 100 % ()</v>
      </c>
      <c r="O40">
        <f ca="1"/>
        <v>0</v>
      </c>
      <c r="P40">
        <f ca="1"/>
        <v>0</v>
      </c>
      <c r="Q40">
        <f ca="1"/>
        <v>0</v>
      </c>
    </row>
    <row r="41" spans="1:17">
      <c r="A41" t="str">
        <v>Ré-importations</v>
      </c>
      <c r="B41" t="str">
        <v>Framboises</v>
      </c>
      <c r="E41" t="str">
        <f ca="1"/>
        <v>kt</v>
      </c>
      <c r="F41" t="str">
        <f ca="1"/>
        <v>Fruits et légumes (hors pommes de terre)</v>
      </c>
      <c r="G41" t="str">
        <f ca="1"/>
        <v>2015:2019:2023</v>
      </c>
      <c r="H41" t="str">
        <f ca="1"/>
        <v>France entière</v>
      </c>
      <c r="I41" t="str">
        <f ca="1"/>
        <v>Ré-import par rapport au ré-export</v>
      </c>
      <c r="J41">
        <f ca="1"/>
        <v>0</v>
      </c>
      <c r="K41">
        <f ca="1"/>
        <v>0</v>
      </c>
      <c r="L41" t="str">
        <f ca="1"/>
        <v>Ré-exports - CTIFL</v>
      </c>
      <c r="M41" t="str">
        <f ca="1"/>
        <v>Répartition</v>
      </c>
      <c r="N41" t="str">
        <f ca="1"/>
        <v>Ré-import par rapport au ré-export = 100 % ()</v>
      </c>
      <c r="O41">
        <f ca="1"/>
        <v>0</v>
      </c>
      <c r="P41">
        <f ca="1"/>
        <v>0</v>
      </c>
      <c r="Q41">
        <f ca="1"/>
        <v>0</v>
      </c>
    </row>
    <row r="42" spans="1:17">
      <c r="A42" t="str">
        <v>Ré-importations</v>
      </c>
      <c r="B42" t="str">
        <v>Groseilles</v>
      </c>
      <c r="E42" t="str">
        <f ca="1"/>
        <v>kt</v>
      </c>
      <c r="F42" t="str">
        <f ca="1"/>
        <v>Fruits et légumes (hors pommes de terre)</v>
      </c>
      <c r="G42" t="str">
        <f ca="1"/>
        <v>2015:2019:2023</v>
      </c>
      <c r="H42" t="str">
        <f ca="1"/>
        <v>France entière</v>
      </c>
      <c r="I42" t="str">
        <f ca="1"/>
        <v>Ré-import par rapport au ré-export</v>
      </c>
      <c r="J42">
        <f ca="1"/>
        <v>0</v>
      </c>
      <c r="K42">
        <f ca="1"/>
        <v>0</v>
      </c>
      <c r="L42" t="str">
        <f ca="1"/>
        <v>Ré-exports - CTIFL</v>
      </c>
      <c r="M42" t="str">
        <f ca="1"/>
        <v>Répartition</v>
      </c>
      <c r="N42" t="str">
        <f ca="1"/>
        <v>Ré-import par rapport au ré-export = 100 % ()</v>
      </c>
      <c r="O42">
        <f ca="1"/>
        <v>0</v>
      </c>
      <c r="P42">
        <f ca="1"/>
        <v>0</v>
      </c>
      <c r="Q42">
        <f ca="1"/>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C8009-A925-4D0D-BFC4-2D3E91E9F44B}">
  <dimension ref="A1:E22"/>
  <sheetViews>
    <sheetView workbookViewId="0">
      <selection activeCell="A3" sqref="A3:A17"/>
    </sheetView>
  </sheetViews>
  <sheetFormatPr baseColWidth="10" defaultRowHeight="14.4"/>
  <cols>
    <col min="1" max="1" width="26.33203125" bestFit="1" customWidth="1"/>
    <col min="3" max="3" width="29.6640625" bestFit="1" customWidth="1"/>
  </cols>
  <sheetData>
    <row r="1" spans="1:5">
      <c r="A1" s="908" t="s">
        <v>1988</v>
      </c>
      <c r="B1" s="908"/>
      <c r="C1" s="908"/>
      <c r="D1" t="s">
        <v>804</v>
      </c>
    </row>
    <row r="2" spans="1:5">
      <c r="A2" t="s">
        <v>1989</v>
      </c>
      <c r="C2" t="s">
        <v>34</v>
      </c>
      <c r="D2" t="s">
        <v>2043</v>
      </c>
    </row>
    <row r="3" spans="1:5">
      <c r="A3" t="str">
        <f>Produits!B56</f>
        <v>Tomates</v>
      </c>
      <c r="B3" s="909" t="s">
        <v>19</v>
      </c>
      <c r="C3" t="str">
        <f>'Ré-exports - CTIFL'!C9</f>
        <v>Tomates</v>
      </c>
      <c r="D3" s="779">
        <f>'Ré-exports - CTIFL'!D9</f>
        <v>0.75</v>
      </c>
      <c r="E3" t="s">
        <v>2521</v>
      </c>
    </row>
    <row r="4" spans="1:5">
      <c r="A4" t="str">
        <f>Produits!B77</f>
        <v>Oignons et échalotes</v>
      </c>
      <c r="B4" s="909"/>
      <c r="C4" t="str">
        <f>'Ré-exports - CTIFL'!C10</f>
        <v>Oignons et échalotes</v>
      </c>
      <c r="D4" s="779">
        <f>'Ré-exports - CTIFL'!D10</f>
        <v>0.5</v>
      </c>
    </row>
    <row r="5" spans="1:5">
      <c r="A5" t="str">
        <f>Produits!B74</f>
        <v>Ail</v>
      </c>
      <c r="B5" s="909"/>
      <c r="C5" t="str">
        <f>'Ré-exports - CTIFL'!C11</f>
        <v>Aulx</v>
      </c>
      <c r="D5" s="779">
        <f>'Ré-exports - CTIFL'!D11</f>
        <v>0.5</v>
      </c>
    </row>
    <row r="6" spans="1:5">
      <c r="A6" t="str">
        <f>Produits!B17</f>
        <v>Choux de Bruxelles</v>
      </c>
      <c r="B6" s="909"/>
      <c r="C6" t="str">
        <f>'Ré-exports - CTIFL'!C12</f>
        <v>Choux de Bruxelles</v>
      </c>
      <c r="D6" s="779">
        <f>'Ré-exports - CTIFL'!D12</f>
        <v>1</v>
      </c>
    </row>
    <row r="7" spans="1:5">
      <c r="A7" t="str">
        <f>Produits!B69</f>
        <v>Carottes et navets</v>
      </c>
      <c r="B7" s="909"/>
      <c r="C7" t="str">
        <f>'Ré-exports - CTIFL'!C13</f>
        <v>Carottes et navets</v>
      </c>
      <c r="D7" s="779">
        <f>'Ré-exports - CTIFL'!D13</f>
        <v>0.5</v>
      </c>
    </row>
    <row r="8" spans="1:5">
      <c r="A8" t="str">
        <f>Produits!B50</f>
        <v>Concombres et cornichons</v>
      </c>
      <c r="B8" s="909"/>
      <c r="C8" t="str">
        <f>'Ré-exports - CTIFL'!C14</f>
        <v>Concombres et cornichons</v>
      </c>
      <c r="D8" s="779">
        <f>'Ré-exports - CTIFL'!D14</f>
        <v>1</v>
      </c>
    </row>
    <row r="9" spans="1:5">
      <c r="A9" t="str">
        <f>Produits!B55</f>
        <v>Aubergines</v>
      </c>
      <c r="B9" s="909"/>
      <c r="C9" t="str">
        <f>'Ré-exports - CTIFL'!C15</f>
        <v>Aubergines</v>
      </c>
      <c r="D9" s="779">
        <f>'Ré-exports - CTIFL'!D15</f>
        <v>1</v>
      </c>
    </row>
    <row r="10" spans="1:5">
      <c r="A10" t="str">
        <f>Produits!B116</f>
        <v>Figues</v>
      </c>
      <c r="B10" s="909" t="s">
        <v>229</v>
      </c>
      <c r="C10" t="str">
        <f>'Ré-exports - CTIFL'!C16</f>
        <v>Figues</v>
      </c>
      <c r="D10" s="779">
        <f>'Ré-exports - CTIFL'!D16</f>
        <v>1</v>
      </c>
    </row>
    <row r="11" spans="1:5">
      <c r="A11" t="str">
        <f>Produits!B121</f>
        <v>Ananas</v>
      </c>
      <c r="B11" s="909"/>
      <c r="C11" t="str">
        <f>'Ré-exports - CTIFL'!C17</f>
        <v>Ananas</v>
      </c>
      <c r="D11" s="779">
        <f>'Ré-exports - CTIFL'!D17</f>
        <v>1</v>
      </c>
    </row>
    <row r="12" spans="1:5">
      <c r="A12" t="str">
        <f>Produits!B111</f>
        <v>Avocats</v>
      </c>
      <c r="B12" s="909"/>
      <c r="C12" t="str">
        <f>'Ré-exports - CTIFL'!C18</f>
        <v>Avocats</v>
      </c>
      <c r="D12" s="779">
        <f>'Ré-exports - CTIFL'!D18</f>
        <v>1</v>
      </c>
    </row>
    <row r="13" spans="1:5">
      <c r="A13" t="str">
        <f>Produits!B118</f>
        <v>Mangue, goyave</v>
      </c>
      <c r="B13" s="909"/>
      <c r="C13" t="str">
        <f>'Ré-exports - CTIFL'!C19</f>
        <v>Goyages, mangues et mangoustans</v>
      </c>
      <c r="D13" s="779">
        <f>'Ré-exports - CTIFL'!D19</f>
        <v>1</v>
      </c>
    </row>
    <row r="14" spans="1:5">
      <c r="A14" t="str">
        <f>Produits!B131</f>
        <v>Oranges</v>
      </c>
      <c r="B14" s="909"/>
      <c r="C14" t="str">
        <f>'Ré-exports - CTIFL'!C20</f>
        <v>Oranges</v>
      </c>
      <c r="D14" s="779">
        <f>'Ré-exports - CTIFL'!D20</f>
        <v>1</v>
      </c>
    </row>
    <row r="15" spans="1:5">
      <c r="A15" t="str">
        <f>Produits!B129</f>
        <v>Pomelos et pamplemousses</v>
      </c>
      <c r="B15" s="909"/>
      <c r="C15" t="str">
        <f>'Ré-exports - CTIFL'!C21</f>
        <v>Pamplemousses et pomelos</v>
      </c>
      <c r="D15" s="779">
        <f>'Ré-exports - CTIFL'!D21</f>
        <v>1</v>
      </c>
    </row>
    <row r="16" spans="1:5">
      <c r="A16" t="str">
        <f>Produits!B130</f>
        <v>Citrons et limes</v>
      </c>
      <c r="B16" s="909"/>
      <c r="C16" t="str">
        <f>'Ré-exports - CTIFL'!C22</f>
        <v>Citrons</v>
      </c>
      <c r="D16" s="779">
        <f>'Ré-exports - CTIFL'!D22</f>
        <v>1</v>
      </c>
    </row>
    <row r="17" spans="1:4">
      <c r="A17" t="str">
        <f>Produits!B44</f>
        <v>Pastèques</v>
      </c>
      <c r="B17" s="909"/>
      <c r="C17" t="str">
        <f>'Ré-exports - CTIFL'!C23</f>
        <v>Pastèques</v>
      </c>
      <c r="D17" s="779">
        <f>'Ré-exports - CTIFL'!D23</f>
        <v>1</v>
      </c>
    </row>
    <row r="18" spans="1:4">
      <c r="A18" t="str">
        <f>Produits!B154</f>
        <v>Pêches, nectarines et brugnons</v>
      </c>
      <c r="B18" s="909"/>
      <c r="C18" t="str">
        <f>'Ré-exports - CTIFL'!C24</f>
        <v>Pêches brugons et nectarines</v>
      </c>
      <c r="D18" s="779">
        <f>'Ré-exports - CTIFL'!D24</f>
        <v>0.5</v>
      </c>
    </row>
    <row r="19" spans="1:4">
      <c r="A19" t="str">
        <f>Produits!B157</f>
        <v>Prunes</v>
      </c>
      <c r="B19" s="909"/>
      <c r="C19" t="str">
        <f>'Ré-exports - CTIFL'!C25</f>
        <v>Prunes et prunelles</v>
      </c>
      <c r="D19" s="779">
        <f>'Ré-exports - CTIFL'!D25</f>
        <v>0.3</v>
      </c>
    </row>
    <row r="20" spans="1:4">
      <c r="A20" t="str">
        <f>Produits!B171</f>
        <v>Fraises</v>
      </c>
      <c r="B20" s="909"/>
      <c r="C20" t="str">
        <f>'Ré-exports - CTIFL'!C26</f>
        <v>Fraises</v>
      </c>
      <c r="D20" s="779">
        <f>'Ré-exports - CTIFL'!D26</f>
        <v>1</v>
      </c>
    </row>
    <row r="21" spans="1:4">
      <c r="A21" t="str">
        <f>Produits!B170</f>
        <v>Framboises</v>
      </c>
      <c r="B21" s="909"/>
      <c r="C21" t="str">
        <f>'Ré-exports - CTIFL'!C27</f>
        <v>Framboises et mûres</v>
      </c>
      <c r="D21" s="779">
        <f>'Ré-exports - CTIFL'!D27</f>
        <v>1</v>
      </c>
    </row>
    <row r="22" spans="1:4">
      <c r="A22" t="str">
        <f>Produits!B175</f>
        <v>Groseilles</v>
      </c>
      <c r="B22" s="909"/>
      <c r="C22" t="str">
        <f>'Ré-exports - CTIFL'!C28</f>
        <v>Groseilles</v>
      </c>
      <c r="D22" s="779">
        <f>'Ré-exports - CTIFL'!D28</f>
        <v>1</v>
      </c>
    </row>
  </sheetData>
  <mergeCells count="3">
    <mergeCell ref="A1:C1"/>
    <mergeCell ref="B10:B22"/>
    <mergeCell ref="B3:B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BA047-4A22-450D-969D-72518FE7B266}">
  <sheetPr>
    <tabColor rgb="FFFFC000"/>
  </sheetPr>
  <dimension ref="A1:F33"/>
  <sheetViews>
    <sheetView workbookViewId="0">
      <selection activeCell="A29" sqref="A29"/>
    </sheetView>
  </sheetViews>
  <sheetFormatPr baseColWidth="10" defaultRowHeight="14.4"/>
  <cols>
    <col min="1" max="1" width="11.5546875" style="164"/>
    <col min="2" max="2" width="35.6640625" style="164" bestFit="1" customWidth="1"/>
    <col min="3" max="3" width="28" customWidth="1"/>
  </cols>
  <sheetData>
    <row r="1" spans="1:6" s="164" customFormat="1" ht="15" thickBot="1">
      <c r="A1" s="918" t="s">
        <v>2026</v>
      </c>
      <c r="B1" s="918"/>
    </row>
    <row r="2" spans="1:6" s="164" customFormat="1">
      <c r="A2" s="165" t="s">
        <v>2027</v>
      </c>
      <c r="B2" s="166" t="s">
        <v>2028</v>
      </c>
    </row>
    <row r="3" spans="1:6" s="164" customFormat="1">
      <c r="A3" s="167" t="s">
        <v>846</v>
      </c>
      <c r="B3" s="168"/>
    </row>
    <row r="4" spans="1:6" s="164" customFormat="1">
      <c r="A4" s="167" t="s">
        <v>2029</v>
      </c>
      <c r="B4" s="168" t="s">
        <v>1097</v>
      </c>
    </row>
    <row r="5" spans="1:6" s="164" customFormat="1">
      <c r="A5" s="167" t="s">
        <v>811</v>
      </c>
      <c r="B5" s="168" t="s">
        <v>2030</v>
      </c>
    </row>
    <row r="6" spans="1:6" s="164" customFormat="1">
      <c r="A6" s="167" t="s">
        <v>813</v>
      </c>
      <c r="B6" s="168" t="s">
        <v>53</v>
      </c>
    </row>
    <row r="7" spans="1:6" s="164" customFormat="1" ht="15" thickBot="1">
      <c r="A7" s="169" t="s">
        <v>2031</v>
      </c>
      <c r="B7" s="170" t="s">
        <v>53</v>
      </c>
    </row>
    <row r="8" spans="1:6">
      <c r="C8" s="70" t="s">
        <v>2032</v>
      </c>
      <c r="D8" s="70" t="s">
        <v>2033</v>
      </c>
      <c r="E8" s="70" t="s">
        <v>9</v>
      </c>
    </row>
    <row r="9" spans="1:6">
      <c r="C9" s="70" t="s">
        <v>132</v>
      </c>
      <c r="D9" s="709">
        <v>0.75</v>
      </c>
      <c r="E9" t="s">
        <v>134</v>
      </c>
    </row>
    <row r="10" spans="1:6">
      <c r="C10" s="70" t="s">
        <v>166</v>
      </c>
      <c r="D10" s="709">
        <v>0.5</v>
      </c>
      <c r="E10" t="s">
        <v>2034</v>
      </c>
      <c r="F10" s="70"/>
    </row>
    <row r="11" spans="1:6">
      <c r="C11" s="70" t="s">
        <v>2035</v>
      </c>
      <c r="D11" s="709">
        <v>0.5</v>
      </c>
      <c r="E11" t="s">
        <v>163</v>
      </c>
    </row>
    <row r="12" spans="1:6">
      <c r="C12" s="70" t="s">
        <v>58</v>
      </c>
      <c r="D12" s="709">
        <v>1</v>
      </c>
      <c r="E12" t="s">
        <v>59</v>
      </c>
    </row>
    <row r="13" spans="1:6">
      <c r="C13" s="70" t="s">
        <v>153</v>
      </c>
      <c r="D13" s="709">
        <v>0.5</v>
      </c>
      <c r="E13" t="s">
        <v>156</v>
      </c>
    </row>
    <row r="14" spans="1:6">
      <c r="C14" s="70" t="s">
        <v>120</v>
      </c>
      <c r="D14" s="709">
        <v>1</v>
      </c>
      <c r="E14" t="s">
        <v>122</v>
      </c>
    </row>
    <row r="15" spans="1:6">
      <c r="C15" s="70" t="s">
        <v>129</v>
      </c>
      <c r="D15" s="709">
        <v>1</v>
      </c>
      <c r="E15" t="s">
        <v>131</v>
      </c>
    </row>
    <row r="16" spans="1:6">
      <c r="C16" s="70" t="s">
        <v>260</v>
      </c>
      <c r="D16" s="709">
        <v>1</v>
      </c>
      <c r="E16" t="s">
        <v>719</v>
      </c>
    </row>
    <row r="17" spans="3:5">
      <c r="C17" s="70" t="s">
        <v>267</v>
      </c>
      <c r="D17" s="709">
        <v>1</v>
      </c>
      <c r="E17" t="s">
        <v>721</v>
      </c>
    </row>
    <row r="18" spans="3:5">
      <c r="C18" s="70" t="s">
        <v>249</v>
      </c>
      <c r="D18" s="709">
        <v>1</v>
      </c>
      <c r="E18" t="s">
        <v>723</v>
      </c>
    </row>
    <row r="19" spans="3:5">
      <c r="C19" s="70" t="s">
        <v>2036</v>
      </c>
      <c r="D19" s="709">
        <v>1</v>
      </c>
      <c r="E19" t="s">
        <v>725</v>
      </c>
    </row>
    <row r="20" spans="3:5">
      <c r="C20" s="70" t="s">
        <v>285</v>
      </c>
      <c r="D20" s="709">
        <v>1</v>
      </c>
      <c r="E20" t="s">
        <v>727</v>
      </c>
    </row>
    <row r="21" spans="3:5">
      <c r="C21" s="70" t="s">
        <v>2037</v>
      </c>
      <c r="D21" s="709">
        <v>1</v>
      </c>
      <c r="E21" t="s">
        <v>731</v>
      </c>
    </row>
    <row r="22" spans="3:5">
      <c r="C22" s="70" t="s">
        <v>2038</v>
      </c>
      <c r="D22" s="709">
        <v>1</v>
      </c>
      <c r="E22" t="s">
        <v>733</v>
      </c>
    </row>
    <row r="23" spans="3:5">
      <c r="C23" s="70" t="s">
        <v>105</v>
      </c>
      <c r="D23" s="709">
        <v>1</v>
      </c>
      <c r="E23" t="s">
        <v>107</v>
      </c>
    </row>
    <row r="24" spans="3:5">
      <c r="C24" s="70" t="s">
        <v>2039</v>
      </c>
      <c r="D24" s="709">
        <v>0.5</v>
      </c>
      <c r="E24" t="s">
        <v>333</v>
      </c>
    </row>
    <row r="25" spans="3:5">
      <c r="C25" s="70" t="s">
        <v>2040</v>
      </c>
      <c r="D25" s="709">
        <v>0.3</v>
      </c>
      <c r="E25" t="s">
        <v>342</v>
      </c>
    </row>
    <row r="26" spans="3:5">
      <c r="C26" s="70" t="s">
        <v>368</v>
      </c>
      <c r="D26" s="709">
        <v>1</v>
      </c>
      <c r="E26" t="s">
        <v>370</v>
      </c>
    </row>
    <row r="27" spans="3:5">
      <c r="C27" s="70" t="s">
        <v>2041</v>
      </c>
      <c r="D27" s="709">
        <v>1</v>
      </c>
      <c r="E27" t="s">
        <v>2042</v>
      </c>
    </row>
    <row r="28" spans="3:5">
      <c r="C28" s="70" t="s">
        <v>375</v>
      </c>
      <c r="D28" s="709">
        <v>1</v>
      </c>
      <c r="E28" t="s">
        <v>376</v>
      </c>
    </row>
    <row r="29" spans="3:5">
      <c r="C29" t="s">
        <v>2254</v>
      </c>
      <c r="D29" s="709">
        <v>1</v>
      </c>
    </row>
    <row r="31" spans="3:5">
      <c r="C31" t="s">
        <v>2519</v>
      </c>
    </row>
    <row r="32" spans="3:5">
      <c r="D32" t="s">
        <v>2520</v>
      </c>
    </row>
    <row r="33" spans="3:4">
      <c r="C33" s="70" t="s">
        <v>132</v>
      </c>
      <c r="D33" s="709">
        <v>2.5000000000000001E-2</v>
      </c>
    </row>
  </sheetData>
  <mergeCells count="1">
    <mergeCell ref="A1:B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700FF-CB31-4F26-8782-610E6A8E03F2}">
  <sheetPr>
    <tabColor rgb="FF92D050"/>
  </sheetPr>
  <dimension ref="A1:S343"/>
  <sheetViews>
    <sheetView zoomScaleNormal="100" workbookViewId="0">
      <pane xSplit="2" ySplit="1" topLeftCell="C310" activePane="bottomRight" state="frozen"/>
      <selection activeCell="AS484" sqref="AS484"/>
      <selection pane="topRight" activeCell="AS484" sqref="AS484"/>
      <selection pane="bottomLeft" activeCell="AS484" sqref="AS484"/>
      <selection pane="bottomRight" activeCell="B335" sqref="B335"/>
    </sheetView>
  </sheetViews>
  <sheetFormatPr baseColWidth="10" defaultColWidth="10.44140625" defaultRowHeight="14.4"/>
  <cols>
    <col min="1" max="1" width="30.88671875" style="115" customWidth="1"/>
    <col min="2" max="2" width="49.44140625" style="116" customWidth="1"/>
    <col min="3" max="3" width="7.77734375" style="117" bestFit="1" customWidth="1"/>
    <col min="4" max="4" width="12.88671875" style="118" bestFit="1" customWidth="1"/>
    <col min="5" max="5" width="9.44140625" style="119" customWidth="1"/>
    <col min="6" max="6" width="9.44140625" style="766" customWidth="1"/>
    <col min="7" max="7" width="7.6640625" style="766" bestFit="1" customWidth="1"/>
    <col min="8" max="17" width="9.44140625" style="766" customWidth="1"/>
    <col min="18" max="18" width="11.6640625" style="124" bestFit="1" customWidth="1"/>
    <col min="19" max="19" width="14.21875" customWidth="1"/>
  </cols>
  <sheetData>
    <row r="1" spans="1:19" ht="114" thickBot="1">
      <c r="A1" s="111" t="s">
        <v>808</v>
      </c>
      <c r="B1" s="112" t="s">
        <v>809</v>
      </c>
      <c r="C1" s="112" t="s">
        <v>810</v>
      </c>
      <c r="D1" s="112" t="s">
        <v>812</v>
      </c>
      <c r="E1" s="113" t="str">
        <f>Etiquettes!$A$10</f>
        <v>Unité</v>
      </c>
      <c r="F1" s="113" t="str">
        <f>Etiquettes!$A$7</f>
        <v>Filière</v>
      </c>
      <c r="G1" s="113" t="str">
        <f>Etiquettes!$A$9</f>
        <v>Année</v>
      </c>
      <c r="H1" s="113" t="str">
        <f>Etiquettes!$A$8</f>
        <v>Territoire</v>
      </c>
      <c r="I1" s="113" t="str">
        <f>Etiquettes!$A$17</f>
        <v>Traduction</v>
      </c>
      <c r="J1" s="113" t="str">
        <f>Etiquettes!$A$15</f>
        <v>Hypothèse</v>
      </c>
      <c r="K1" s="113" t="str">
        <f>Etiquettes!$A$14</f>
        <v>Source</v>
      </c>
      <c r="L1" s="113" t="str">
        <f>Etiquettes!$A$18</f>
        <v>Onglet source fichier Excel</v>
      </c>
      <c r="M1" s="113" t="str">
        <f>Etiquettes!$A$16</f>
        <v>Type de donnée collectée</v>
      </c>
      <c r="N1" s="113" t="str">
        <f>Etiquettes!$A$12</f>
        <v>Fabrications ou productions dirigées vers la transformation</v>
      </c>
      <c r="O1" s="113" t="str">
        <f>Etiquettes!$A$20</f>
        <v>Fiabilité des données</v>
      </c>
      <c r="P1" s="113" t="str">
        <f>Etiquettes!$A$21</f>
        <v>Méthode</v>
      </c>
      <c r="Q1" s="113" t="str">
        <f>Etiquettes!$A$22</f>
        <v>Analyse des résultats</v>
      </c>
      <c r="R1" s="112" t="s">
        <v>12</v>
      </c>
      <c r="S1" s="114" t="s">
        <v>14</v>
      </c>
    </row>
    <row r="2" spans="1:19">
      <c r="A2" s="115" t="str">
        <f>'Prétraitement MP Transformation'!A3</f>
        <v>Igname</v>
      </c>
      <c r="B2" s="116" t="str">
        <f>Secteurs!$B$3</f>
        <v>1ère Transformation</v>
      </c>
      <c r="C2" s="117">
        <f>'Prétraitement MP Transformation'!D3</f>
        <v>0</v>
      </c>
      <c r="E2" s="119" t="str">
        <f>Etiquettes!$C$10</f>
        <v>kt</v>
      </c>
      <c r="F2" s="767" t="str">
        <f>Etiquettes!$C$7</f>
        <v>Fruits et légumes (hors pommes de terre)</v>
      </c>
      <c r="G2" s="119">
        <f>Etiquettes!$H$9</f>
        <v>2015</v>
      </c>
      <c r="H2" s="767" t="str">
        <f>Etiquettes!$C$8</f>
        <v>France entière</v>
      </c>
      <c r="I2" s="767" t="str">
        <f>"Production de "&amp;A2&amp;" dirigée vers la transformation"</f>
        <v>Production de Igname dirigée vers la transformation</v>
      </c>
      <c r="J2" s="767" t="s">
        <v>2516</v>
      </c>
      <c r="K2" t="s">
        <v>2506</v>
      </c>
      <c r="L2" s="767" t="str" cm="1">
        <f t="array" aca="1" ref="L2" ca="1">[1]!NOM_FEUILLE('MP Transfo (Tbrcl) 2016-AGRESTE'!$A$1)</f>
        <v>MP Transfo (Tbrcl) 2016-AGRESTE</v>
      </c>
      <c r="M2" s="766" t="str">
        <f>Etiquettes!$H$16</f>
        <v>Volume</v>
      </c>
      <c r="N2" s="768" t="str">
        <f t="shared" ref="N2:N7" si="0">_xlfn.CONCAT(I2,IF(OR(ISBLANK(C2),ISERROR(C2)),"",_xlfn.CONCAT(" = ",MROUND(C2,1)," ",E2," (",K2,")")))</f>
        <v>Production de Igname dirigée vers la transformation = 0 kt (Agreste - Statistique Agricole Annuelle - SSP)</v>
      </c>
      <c r="O2" s="766" t="str">
        <f>Etiquettes!$I$20</f>
        <v>Robuste</v>
      </c>
      <c r="R2" s="120"/>
      <c r="S2" s="913" t="s">
        <v>2315</v>
      </c>
    </row>
    <row r="3" spans="1:19">
      <c r="A3" s="115" t="str">
        <f>'Prétraitement MP Transformation'!A4</f>
        <v>Manioc</v>
      </c>
      <c r="B3" s="116" t="str">
        <f>Secteurs!$B$3</f>
        <v>1ère Transformation</v>
      </c>
      <c r="C3" s="117">
        <f>'Prétraitement MP Transformation'!D4</f>
        <v>30.5</v>
      </c>
      <c r="E3" s="119" t="str">
        <f>Etiquettes!$C$10</f>
        <v>kt</v>
      </c>
      <c r="F3" s="767" t="str">
        <f>Etiquettes!$C$7</f>
        <v>Fruits et légumes (hors pommes de terre)</v>
      </c>
      <c r="G3" s="119">
        <f>Etiquettes!$H$9</f>
        <v>2015</v>
      </c>
      <c r="H3" s="767" t="str">
        <f>Etiquettes!$C$8</f>
        <v>France entière</v>
      </c>
      <c r="I3" s="767" t="str">
        <f t="shared" ref="I3:I58" si="1">"Production de "&amp;A3&amp;" dirigée vers la transformation"</f>
        <v>Production de Manioc dirigée vers la transformation</v>
      </c>
      <c r="J3" s="767" t="s">
        <v>2516</v>
      </c>
      <c r="K3" t="s">
        <v>2506</v>
      </c>
      <c r="L3" s="767" t="str" cm="1">
        <f t="array" aca="1" ref="L3" ca="1">[1]!NOM_FEUILLE('MP Transfo (Tbrcl) 2016-AGRESTE'!$A$1)</f>
        <v>MP Transfo (Tbrcl) 2016-AGRESTE</v>
      </c>
      <c r="M3" s="766" t="str">
        <f>Etiquettes!$H$16</f>
        <v>Volume</v>
      </c>
      <c r="N3" s="768" t="str">
        <f t="shared" si="0"/>
        <v>Production de Manioc dirigée vers la transformation = 31 kt (Agreste - Statistique Agricole Annuelle - SSP)</v>
      </c>
      <c r="O3" s="766" t="str">
        <f>Etiquettes!$I$20</f>
        <v>Robuste</v>
      </c>
      <c r="R3" s="120"/>
      <c r="S3" s="913"/>
    </row>
    <row r="4" spans="1:19">
      <c r="A4" s="115" t="str">
        <f>'Prétraitement MP Transformation'!A5</f>
        <v>Autres tubercules, n.c.a.</v>
      </c>
      <c r="B4" s="116" t="str">
        <f>Secteurs!$B$3</f>
        <v>1ère Transformation</v>
      </c>
      <c r="C4" s="117">
        <f>'Prétraitement MP Transformation'!D5</f>
        <v>0.4</v>
      </c>
      <c r="E4" s="119" t="str">
        <f>Etiquettes!$C$10</f>
        <v>kt</v>
      </c>
      <c r="F4" s="767" t="str">
        <f>Etiquettes!$C$7</f>
        <v>Fruits et légumes (hors pommes de terre)</v>
      </c>
      <c r="G4" s="119">
        <f>Etiquettes!$H$9</f>
        <v>2015</v>
      </c>
      <c r="H4" s="767" t="str">
        <f>Etiquettes!$C$8</f>
        <v>France entière</v>
      </c>
      <c r="I4" s="767" t="str">
        <f t="shared" si="1"/>
        <v>Production de Autres tubercules, n.c.a. dirigée vers la transformation</v>
      </c>
      <c r="J4" s="767" t="s">
        <v>2516</v>
      </c>
      <c r="K4" t="s">
        <v>2506</v>
      </c>
      <c r="L4" s="767" t="str" cm="1">
        <f t="array" aca="1" ref="L4" ca="1">[1]!NOM_FEUILLE('MP Transfo (Tbrcl) 2016-AGRESTE'!$A$1)</f>
        <v>MP Transfo (Tbrcl) 2016-AGRESTE</v>
      </c>
      <c r="M4" s="766" t="str">
        <f>Etiquettes!$H$16</f>
        <v>Volume</v>
      </c>
      <c r="N4" s="768" t="str">
        <f t="shared" si="0"/>
        <v>Production de Autres tubercules, n.c.a. dirigée vers la transformation = 0 kt (Agreste - Statistique Agricole Annuelle - SSP)</v>
      </c>
      <c r="O4" s="766" t="str">
        <f>Etiquettes!$I$20</f>
        <v>Robuste</v>
      </c>
      <c r="R4" s="120"/>
      <c r="S4" s="913"/>
    </row>
    <row r="5" spans="1:19">
      <c r="A5" s="115" t="str">
        <f>'Prétraitement MP Transformation'!A6</f>
        <v>Artichauts</v>
      </c>
      <c r="B5" s="116" t="str">
        <f>Secteurs!$B$3</f>
        <v>1ère Transformation</v>
      </c>
      <c r="C5" s="117">
        <f>'Prétraitement MP Transformation'!D6</f>
        <v>5.0110000000000001</v>
      </c>
      <c r="E5" s="119" t="str">
        <f>Etiquettes!$C$10</f>
        <v>kt</v>
      </c>
      <c r="F5" s="767" t="str">
        <f>Etiquettes!$C$7</f>
        <v>Fruits et légumes (hors pommes de terre)</v>
      </c>
      <c r="G5" s="119">
        <f>Etiquettes!$H$9</f>
        <v>2015</v>
      </c>
      <c r="H5" s="767" t="str">
        <f>Etiquettes!$C$8</f>
        <v>France entière</v>
      </c>
      <c r="I5" s="767" t="str">
        <f t="shared" si="1"/>
        <v>Production de Artichauts dirigée vers la transformation</v>
      </c>
      <c r="K5" t="s">
        <v>2506</v>
      </c>
      <c r="L5" s="767" t="str" cm="1">
        <f t="array" aca="1" ref="L5" ca="1">[1]!NOM_FEUILLE('MP Transfo (Lég) 2015 - AGRESTE'!$A$1)</f>
        <v>MP Transfo (Lég) 2015 - AGRESTE</v>
      </c>
      <c r="M5" s="766" t="str">
        <f>Etiquettes!$H$16</f>
        <v>Volume</v>
      </c>
      <c r="N5" s="768" t="str">
        <f t="shared" si="0"/>
        <v>Production de Artichauts dirigée vers la transformation = 5 kt (Agreste - Statistique Agricole Annuelle - SSP)</v>
      </c>
      <c r="O5" s="766" t="str">
        <f>Etiquettes!$I$20</f>
        <v>Robuste</v>
      </c>
      <c r="R5" s="120"/>
      <c r="S5" s="913"/>
    </row>
    <row r="6" spans="1:19">
      <c r="A6" s="115" t="str">
        <f>'Prétraitement MP Transformation'!A7</f>
        <v>Asperges</v>
      </c>
      <c r="B6" s="116" t="str">
        <f>Secteurs!$B$3</f>
        <v>1ère Transformation</v>
      </c>
      <c r="C6" s="117">
        <f>'Prétraitement MP Transformation'!D7</f>
        <v>0.38500000000000001</v>
      </c>
      <c r="E6" s="119" t="str">
        <f>Etiquettes!$C$10</f>
        <v>kt</v>
      </c>
      <c r="F6" s="767" t="str">
        <f>Etiquettes!$C$7</f>
        <v>Fruits et légumes (hors pommes de terre)</v>
      </c>
      <c r="G6" s="119">
        <f>Etiquettes!$H$9</f>
        <v>2015</v>
      </c>
      <c r="H6" s="767" t="str">
        <f>Etiquettes!$C$8</f>
        <v>France entière</v>
      </c>
      <c r="I6" s="767" t="str">
        <f t="shared" si="1"/>
        <v>Production de Asperges dirigée vers la transformation</v>
      </c>
      <c r="K6" t="s">
        <v>2506</v>
      </c>
      <c r="L6" s="767" t="str" cm="1">
        <f t="array" aca="1" ref="L6" ca="1">[1]!NOM_FEUILLE('MP Transfo (Lég) 2015 - AGRESTE'!$A$1)</f>
        <v>MP Transfo (Lég) 2015 - AGRESTE</v>
      </c>
      <c r="M6" s="766" t="str">
        <f>Etiquettes!$H$16</f>
        <v>Volume</v>
      </c>
      <c r="N6" s="768" t="str">
        <f t="shared" si="0"/>
        <v>Production de Asperges dirigée vers la transformation = 0 kt (Agreste - Statistique Agricole Annuelle - SSP)</v>
      </c>
      <c r="O6" s="766" t="str">
        <f>Etiquettes!$I$20</f>
        <v>Robuste</v>
      </c>
      <c r="R6" s="120"/>
      <c r="S6" s="913"/>
    </row>
    <row r="7" spans="1:19">
      <c r="A7" s="115" t="str">
        <f>'Prétraitement MP Transformation'!A8</f>
        <v>Céleris branches</v>
      </c>
      <c r="B7" s="116" t="str">
        <f>Secteurs!$B$3</f>
        <v>1ère Transformation</v>
      </c>
      <c r="C7" s="117">
        <f>'Prétraitement MP Transformation'!D8</f>
        <v>2.5569999999999999</v>
      </c>
      <c r="E7" s="119" t="str">
        <f>Etiquettes!$C$10</f>
        <v>kt</v>
      </c>
      <c r="F7" s="767" t="str">
        <f>Etiquettes!$C$7</f>
        <v>Fruits et légumes (hors pommes de terre)</v>
      </c>
      <c r="G7" s="119">
        <f>Etiquettes!$H$9</f>
        <v>2015</v>
      </c>
      <c r="H7" s="767" t="str">
        <f>Etiquettes!$C$8</f>
        <v>France entière</v>
      </c>
      <c r="I7" s="767" t="str">
        <f t="shared" si="1"/>
        <v>Production de Céleris branches dirigée vers la transformation</v>
      </c>
      <c r="K7" t="s">
        <v>2506</v>
      </c>
      <c r="L7" s="767" t="str" cm="1">
        <f t="array" aca="1" ref="L7" ca="1">[1]!NOM_FEUILLE('MP Transfo (Lég) 2015 - AGRESTE'!$A$1)</f>
        <v>MP Transfo (Lég) 2015 - AGRESTE</v>
      </c>
      <c r="M7" s="766" t="str">
        <f>Etiquettes!$H$16</f>
        <v>Volume</v>
      </c>
      <c r="N7" s="768" t="str">
        <f t="shared" si="0"/>
        <v>Production de Céleris branches dirigée vers la transformation = 3 kt (Agreste - Statistique Agricole Annuelle - SSP)</v>
      </c>
      <c r="O7" s="766" t="str">
        <f>Etiquettes!$I$20</f>
        <v>Robuste</v>
      </c>
      <c r="R7" s="120"/>
      <c r="S7" s="913"/>
    </row>
    <row r="8" spans="1:19">
      <c r="A8" s="115" t="str">
        <f>'Prétraitement MP Transformation'!A9</f>
        <v>Choux-fleurs</v>
      </c>
      <c r="B8" s="116" t="str">
        <f>Secteurs!$B$3</f>
        <v>1ère Transformation</v>
      </c>
      <c r="C8" s="117">
        <f>'Prétraitement MP Transformation'!D9</f>
        <v>25.911999999999999</v>
      </c>
      <c r="E8" s="119" t="str">
        <f>Etiquettes!$C$10</f>
        <v>kt</v>
      </c>
      <c r="F8" s="767" t="str">
        <f>Etiquettes!$C$7</f>
        <v>Fruits et légumes (hors pommes de terre)</v>
      </c>
      <c r="G8" s="119">
        <f>Etiquettes!$H$9</f>
        <v>2015</v>
      </c>
      <c r="H8" s="767" t="str">
        <f>Etiquettes!$C$8</f>
        <v>France entière</v>
      </c>
      <c r="I8" s="767" t="str">
        <f t="shared" si="1"/>
        <v>Production de Choux-fleurs dirigée vers la transformation</v>
      </c>
      <c r="K8" t="s">
        <v>2506</v>
      </c>
      <c r="L8" s="767" t="str" cm="1">
        <f t="array" aca="1" ref="L8" ca="1">[1]!NOM_FEUILLE('MP Transfo (Lég) 2015 - AGRESTE'!$A$1)</f>
        <v>MP Transfo (Lég) 2015 - AGRESTE</v>
      </c>
      <c r="M8" s="766" t="str">
        <f>Etiquettes!$H$16</f>
        <v>Volume</v>
      </c>
      <c r="N8" s="768" t="str">
        <f t="shared" ref="N8:N63" si="2">_xlfn.CONCAT(I8,IF(OR(ISBLANK(C8),ISERROR(C8)),"",_xlfn.CONCAT(" = ",MROUND(C8,1)," ",E8," (",K8,")")))</f>
        <v>Production de Choux-fleurs dirigée vers la transformation = 26 kt (Agreste - Statistique Agricole Annuelle - SSP)</v>
      </c>
      <c r="O8" s="766" t="str">
        <f>Etiquettes!$I$20</f>
        <v>Robuste</v>
      </c>
      <c r="R8" s="120"/>
      <c r="S8" s="913"/>
    </row>
    <row r="9" spans="1:19">
      <c r="A9" s="115" t="str">
        <f>'Prétraitement MP Transformation'!A10</f>
        <v>Choux brocolis à jets</v>
      </c>
      <c r="B9" s="116" t="str">
        <f>Secteurs!$B$3</f>
        <v>1ère Transformation</v>
      </c>
      <c r="C9" s="117">
        <f>'Prétraitement MP Transformation'!D10</f>
        <v>16.2</v>
      </c>
      <c r="E9" s="119" t="str">
        <f>Etiquettes!$C$10</f>
        <v>kt</v>
      </c>
      <c r="F9" s="767" t="str">
        <f>Etiquettes!$C$7</f>
        <v>Fruits et légumes (hors pommes de terre)</v>
      </c>
      <c r="G9" s="119">
        <f>Etiquettes!$H$9</f>
        <v>2015</v>
      </c>
      <c r="H9" s="767" t="str">
        <f>Etiquettes!$C$8</f>
        <v>France entière</v>
      </c>
      <c r="I9" s="767" t="str">
        <f t="shared" si="1"/>
        <v>Production de Choux brocolis à jets dirigée vers la transformation</v>
      </c>
      <c r="K9" t="s">
        <v>2506</v>
      </c>
      <c r="L9" s="767" t="str" cm="1">
        <f t="array" aca="1" ref="L9" ca="1">[1]!NOM_FEUILLE('MP Transfo (Lég) 2015 - AGRESTE'!$A$1)</f>
        <v>MP Transfo (Lég) 2015 - AGRESTE</v>
      </c>
      <c r="M9" s="766" t="str">
        <f>Etiquettes!$H$16</f>
        <v>Volume</v>
      </c>
      <c r="N9" s="768" t="str">
        <f t="shared" si="2"/>
        <v>Production de Choux brocolis à jets dirigée vers la transformation = 16 kt (Agreste - Statistique Agricole Annuelle - SSP)</v>
      </c>
      <c r="O9" s="766" t="str">
        <f>Etiquettes!$I$20</f>
        <v>Robuste</v>
      </c>
      <c r="R9" s="120"/>
      <c r="S9" s="913"/>
    </row>
    <row r="10" spans="1:19">
      <c r="A10" s="115" t="str">
        <f>'Prétraitement MP Transformation'!A11</f>
        <v>Choux de Bruxelles</v>
      </c>
      <c r="B10" s="116" t="str">
        <f>Secteurs!$B$3</f>
        <v>1ère Transformation</v>
      </c>
      <c r="C10" s="117">
        <f>'Prétraitement MP Transformation'!D11</f>
        <v>5.6050000000000004</v>
      </c>
      <c r="E10" s="119" t="str">
        <f>Etiquettes!$C$10</f>
        <v>kt</v>
      </c>
      <c r="F10" s="767" t="str">
        <f>Etiquettes!$C$7</f>
        <v>Fruits et légumes (hors pommes de terre)</v>
      </c>
      <c r="G10" s="119">
        <f>Etiquettes!$H$9</f>
        <v>2015</v>
      </c>
      <c r="H10" s="767" t="str">
        <f>Etiquettes!$C$8</f>
        <v>France entière</v>
      </c>
      <c r="I10" s="767" t="str">
        <f t="shared" si="1"/>
        <v>Production de Choux de Bruxelles dirigée vers la transformation</v>
      </c>
      <c r="K10" t="s">
        <v>2506</v>
      </c>
      <c r="L10" s="767" t="str" cm="1">
        <f t="array" aca="1" ref="L10" ca="1">[1]!NOM_FEUILLE('MP Transfo (Lég) 2015 - AGRESTE'!$A$1)</f>
        <v>MP Transfo (Lég) 2015 - AGRESTE</v>
      </c>
      <c r="M10" s="766" t="str">
        <f>Etiquettes!$H$16</f>
        <v>Volume</v>
      </c>
      <c r="N10" s="768" t="str">
        <f t="shared" si="2"/>
        <v>Production de Choux de Bruxelles dirigée vers la transformation = 6 kt (Agreste - Statistique Agricole Annuelle - SSP)</v>
      </c>
      <c r="O10" s="766" t="str">
        <f>Etiquettes!$I$20</f>
        <v>Robuste</v>
      </c>
      <c r="R10" s="120"/>
      <c r="S10" s="913"/>
    </row>
    <row r="11" spans="1:19">
      <c r="A11" s="115" t="str">
        <f>'Prétraitement MP Transformation'!A12</f>
        <v>Choux à choucroute</v>
      </c>
      <c r="B11" s="116" t="str">
        <f>Secteurs!$B$3</f>
        <v>1ère Transformation</v>
      </c>
      <c r="C11" s="117">
        <f>'Prétraitement MP Transformation'!D12</f>
        <v>53.783000000000001</v>
      </c>
      <c r="E11" s="119" t="str">
        <f>Etiquettes!$C$10</f>
        <v>kt</v>
      </c>
      <c r="F11" s="767" t="str">
        <f>Etiquettes!$C$7</f>
        <v>Fruits et légumes (hors pommes de terre)</v>
      </c>
      <c r="G11" s="119">
        <f>Etiquettes!$H$9</f>
        <v>2015</v>
      </c>
      <c r="H11" s="767" t="str">
        <f>Etiquettes!$C$8</f>
        <v>France entière</v>
      </c>
      <c r="I11" s="767" t="str">
        <f t="shared" si="1"/>
        <v>Production de Choux à choucroute dirigée vers la transformation</v>
      </c>
      <c r="J11" s="767" t="s">
        <v>2516</v>
      </c>
      <c r="K11" t="s">
        <v>2506</v>
      </c>
      <c r="L11" s="767" t="str" cm="1">
        <f t="array" aca="1" ref="L11" ca="1">[1]!NOM_FEUILLE('MP Transfo (Lég) 2015 - AGRESTE'!$A$1)</f>
        <v>MP Transfo (Lég) 2015 - AGRESTE</v>
      </c>
      <c r="M11" s="766" t="str">
        <f>Etiquettes!$H$16</f>
        <v>Volume</v>
      </c>
      <c r="N11" s="768" t="str">
        <f t="shared" si="2"/>
        <v>Production de Choux à choucroute dirigée vers la transformation = 54 kt (Agreste - Statistique Agricole Annuelle - SSP)</v>
      </c>
      <c r="O11" s="766" t="str">
        <f>Etiquettes!$I$20</f>
        <v>Robuste</v>
      </c>
      <c r="R11" s="120"/>
      <c r="S11" s="913"/>
    </row>
    <row r="12" spans="1:19">
      <c r="A12" s="115" t="str">
        <f>'Prétraitement MP Transformation'!A13</f>
        <v>Autres choux, n.c.a.</v>
      </c>
      <c r="B12" s="116" t="str">
        <f>Secteurs!$B$3</f>
        <v>1ère Transformation</v>
      </c>
      <c r="C12" s="117">
        <f>'Prétraitement MP Transformation'!D13</f>
        <v>55.063000000000002</v>
      </c>
      <c r="E12" s="119" t="str">
        <f>Etiquettes!$C$10</f>
        <v>kt</v>
      </c>
      <c r="F12" s="767" t="str">
        <f>Etiquettes!$C$7</f>
        <v>Fruits et légumes (hors pommes de terre)</v>
      </c>
      <c r="G12" s="119">
        <f>Etiquettes!$H$9</f>
        <v>2015</v>
      </c>
      <c r="H12" s="767" t="str">
        <f>Etiquettes!$C$8</f>
        <v>France entière</v>
      </c>
      <c r="I12" s="767" t="str">
        <f t="shared" si="1"/>
        <v>Production de Autres choux, n.c.a. dirigée vers la transformation</v>
      </c>
      <c r="K12" t="s">
        <v>2506</v>
      </c>
      <c r="L12" s="767" t="str" cm="1">
        <f t="array" aca="1" ref="L12" ca="1">[1]!NOM_FEUILLE('MP Transfo (Lég) 2015 - AGRESTE'!$A$1)</f>
        <v>MP Transfo (Lég) 2015 - AGRESTE</v>
      </c>
      <c r="M12" s="766" t="str">
        <f>Etiquettes!$H$16</f>
        <v>Volume</v>
      </c>
      <c r="N12" s="768" t="str">
        <f t="shared" si="2"/>
        <v>Production de Autres choux, n.c.a. dirigée vers la transformation = 55 kt (Agreste - Statistique Agricole Annuelle - SSP)</v>
      </c>
      <c r="O12" s="766" t="str">
        <f>Etiquettes!$I$20</f>
        <v>Robuste</v>
      </c>
      <c r="R12" s="120"/>
      <c r="S12" s="913"/>
    </row>
    <row r="13" spans="1:19">
      <c r="A13" s="115" t="str">
        <f>'Prétraitement MP Transformation'!A15</f>
        <v>Endives chicons</v>
      </c>
      <c r="B13" s="116" t="str">
        <f>Secteurs!$B$3</f>
        <v>1ère Transformation</v>
      </c>
      <c r="C13" s="117">
        <f>'Prétraitement MP Transformation'!D15</f>
        <v>6.8029999999999999</v>
      </c>
      <c r="E13" s="119" t="str">
        <f>Etiquettes!$C$10</f>
        <v>kt</v>
      </c>
      <c r="F13" s="767" t="str">
        <f>Etiquettes!$C$7</f>
        <v>Fruits et légumes (hors pommes de terre)</v>
      </c>
      <c r="G13" s="119">
        <f>Etiquettes!$H$9</f>
        <v>2015</v>
      </c>
      <c r="H13" s="767" t="str">
        <f>Etiquettes!$C$8</f>
        <v>France entière</v>
      </c>
      <c r="I13" s="767" t="str">
        <f t="shared" si="1"/>
        <v>Production de Endives chicons dirigée vers la transformation</v>
      </c>
      <c r="K13" t="s">
        <v>2506</v>
      </c>
      <c r="L13" s="767" t="str" cm="1">
        <f t="array" aca="1" ref="L13" ca="1">[1]!NOM_FEUILLE('MP Transfo (Lég) 2015 - AGRESTE'!$A$1)</f>
        <v>MP Transfo (Lég) 2015 - AGRESTE</v>
      </c>
      <c r="M13" s="766" t="str">
        <f>Etiquettes!$H$16</f>
        <v>Volume</v>
      </c>
      <c r="N13" s="768" t="str">
        <f t="shared" si="2"/>
        <v>Production de Endives chicons dirigée vers la transformation = 7 kt (Agreste - Statistique Agricole Annuelle - SSP)</v>
      </c>
      <c r="O13" s="766" t="str">
        <f>Etiquettes!$I$20</f>
        <v>Robuste</v>
      </c>
      <c r="R13" s="120"/>
      <c r="S13" s="913"/>
    </row>
    <row r="14" spans="1:19">
      <c r="A14" s="115" t="str">
        <f>'Prétraitement MP Transformation'!A16</f>
        <v>Épinards</v>
      </c>
      <c r="B14" s="116" t="str">
        <f>Secteurs!$B$3</f>
        <v>1ère Transformation</v>
      </c>
      <c r="C14" s="117">
        <f>'Prétraitement MP Transformation'!D16</f>
        <v>82.242999999999995</v>
      </c>
      <c r="E14" s="119" t="str">
        <f>Etiquettes!$C$10</f>
        <v>kt</v>
      </c>
      <c r="F14" s="767" t="str">
        <f>Etiquettes!$C$7</f>
        <v>Fruits et légumes (hors pommes de terre)</v>
      </c>
      <c r="G14" s="119">
        <f>Etiquettes!$H$9</f>
        <v>2015</v>
      </c>
      <c r="H14" s="767" t="str">
        <f>Etiquettes!$C$8</f>
        <v>France entière</v>
      </c>
      <c r="I14" s="767" t="str">
        <f t="shared" si="1"/>
        <v>Production de Épinards dirigée vers la transformation</v>
      </c>
      <c r="K14" t="s">
        <v>2506</v>
      </c>
      <c r="L14" s="767" t="str" cm="1">
        <f t="array" aca="1" ref="L14" ca="1">[1]!NOM_FEUILLE('MP Transfo (Lég) 2015 - AGRESTE'!$A$1)</f>
        <v>MP Transfo (Lég) 2015 - AGRESTE</v>
      </c>
      <c r="M14" s="766" t="str">
        <f>Etiquettes!$H$16</f>
        <v>Volume</v>
      </c>
      <c r="N14" s="768" t="str">
        <f t="shared" si="2"/>
        <v>Production de Épinards dirigée vers la transformation = 82 kt (Agreste - Statistique Agricole Annuelle - SSP)</v>
      </c>
      <c r="O14" s="766" t="str">
        <f>Etiquettes!$I$20</f>
        <v>Robuste</v>
      </c>
      <c r="R14" s="120"/>
      <c r="S14" s="913"/>
    </row>
    <row r="15" spans="1:19">
      <c r="A15" s="115" t="str">
        <f>'Prétraitement MP Transformation'!A17</f>
        <v>Poireaux</v>
      </c>
      <c r="B15" s="116" t="str">
        <f>Secteurs!$B$3</f>
        <v>1ère Transformation</v>
      </c>
      <c r="C15" s="117">
        <f>'Prétraitement MP Transformation'!D17</f>
        <v>4.7910000000000004</v>
      </c>
      <c r="E15" s="119" t="str">
        <f>Etiquettes!$C$10</f>
        <v>kt</v>
      </c>
      <c r="F15" s="767" t="str">
        <f>Etiquettes!$C$7</f>
        <v>Fruits et légumes (hors pommes de terre)</v>
      </c>
      <c r="G15" s="119">
        <f>Etiquettes!$H$9</f>
        <v>2015</v>
      </c>
      <c r="H15" s="767" t="str">
        <f>Etiquettes!$C$8</f>
        <v>France entière</v>
      </c>
      <c r="I15" s="767" t="str">
        <f t="shared" si="1"/>
        <v>Production de Poireaux dirigée vers la transformation</v>
      </c>
      <c r="K15" t="s">
        <v>2506</v>
      </c>
      <c r="L15" s="767" t="str" cm="1">
        <f t="array" aca="1" ref="L15" ca="1">[1]!NOM_FEUILLE('MP Transfo (Lég) 2015 - AGRESTE'!$A$1)</f>
        <v>MP Transfo (Lég) 2015 - AGRESTE</v>
      </c>
      <c r="M15" s="766" t="str">
        <f>Etiquettes!$H$16</f>
        <v>Volume</v>
      </c>
      <c r="N15" s="768" t="str">
        <f t="shared" si="2"/>
        <v>Production de Poireaux dirigée vers la transformation = 5 kt (Agreste - Statistique Agricole Annuelle - SSP)</v>
      </c>
      <c r="O15" s="766" t="str">
        <f>Etiquettes!$I$20</f>
        <v>Robuste</v>
      </c>
      <c r="R15" s="120"/>
      <c r="S15" s="913"/>
    </row>
    <row r="16" spans="1:19">
      <c r="A16" s="115" t="str">
        <f>'Prétraitement MP Transformation'!A18</f>
        <v>Laitues</v>
      </c>
      <c r="B16" s="116" t="str">
        <f>Secteurs!$B$3</f>
        <v>1ère Transformation</v>
      </c>
      <c r="C16" s="117">
        <f>'Prétraitement MP Transformation'!D18</f>
        <v>16.11</v>
      </c>
      <c r="E16" s="119" t="str">
        <f>Etiquettes!$C$10</f>
        <v>kt</v>
      </c>
      <c r="F16" s="767" t="str">
        <f>Etiquettes!$C$7</f>
        <v>Fruits et légumes (hors pommes de terre)</v>
      </c>
      <c r="G16" s="119">
        <f>Etiquettes!$H$9</f>
        <v>2015</v>
      </c>
      <c r="H16" s="767" t="str">
        <f>Etiquettes!$C$8</f>
        <v>France entière</v>
      </c>
      <c r="I16" s="767" t="str">
        <f t="shared" si="1"/>
        <v>Production de Laitues dirigée vers la transformation</v>
      </c>
      <c r="K16" t="s">
        <v>2506</v>
      </c>
      <c r="L16" s="767" t="str" cm="1">
        <f t="array" aca="1" ref="L16" ca="1">[1]!NOM_FEUILLE('MP Transfo (Lég) 2015 - AGRESTE'!$A$1)</f>
        <v>MP Transfo (Lég) 2015 - AGRESTE</v>
      </c>
      <c r="M16" s="766" t="str">
        <f>Etiquettes!$H$16</f>
        <v>Volume</v>
      </c>
      <c r="N16" s="768" t="str">
        <f t="shared" si="2"/>
        <v>Production de Laitues dirigée vers la transformation = 16 kt (Agreste - Statistique Agricole Annuelle - SSP)</v>
      </c>
      <c r="O16" s="766" t="str">
        <f>Etiquettes!$I$20</f>
        <v>Robuste</v>
      </c>
      <c r="R16" s="120"/>
      <c r="S16" s="913"/>
    </row>
    <row r="17" spans="1:19">
      <c r="A17" s="115" t="str">
        <f>Produits!$B$27</f>
        <v>Chicorées</v>
      </c>
      <c r="B17" s="116" t="str">
        <f>Secteurs!$B$3</f>
        <v>1ère Transformation</v>
      </c>
      <c r="C17" s="117">
        <f>'Prétraitement MP Transformation'!G19</f>
        <v>24.391999999999999</v>
      </c>
      <c r="E17" s="119" t="str">
        <f>Etiquettes!$C$10</f>
        <v>kt</v>
      </c>
      <c r="F17" s="767" t="str">
        <f>Etiquettes!$C$7</f>
        <v>Fruits et légumes (hors pommes de terre)</v>
      </c>
      <c r="G17" s="119">
        <f>Etiquettes!$H$9</f>
        <v>2015</v>
      </c>
      <c r="H17" s="767" t="str">
        <f>Etiquettes!$C$8</f>
        <v>France entière</v>
      </c>
      <c r="I17" s="767" t="str">
        <f t="shared" si="1"/>
        <v>Production de Chicorées dirigée vers la transformation</v>
      </c>
      <c r="K17" t="s">
        <v>2506</v>
      </c>
      <c r="L17" s="767" t="str" cm="1">
        <f t="array" aca="1" ref="L17" ca="1">[1]!NOM_FEUILLE('MP Transfo (Lég) 2015 - AGRESTE'!$A$1)</f>
        <v>MP Transfo (Lég) 2015 - AGRESTE</v>
      </c>
      <c r="M17" s="766" t="str">
        <f>Etiquettes!$H$16</f>
        <v>Volume</v>
      </c>
      <c r="N17" s="768" t="str">
        <f t="shared" si="2"/>
        <v>Production de Chicorées dirigée vers la transformation = 24 kt (Agreste - Statistique Agricole Annuelle - SSP)</v>
      </c>
      <c r="O17" s="766" t="str">
        <f>Etiquettes!$I$20</f>
        <v>Robuste</v>
      </c>
      <c r="R17" s="123" t="s">
        <v>2517</v>
      </c>
      <c r="S17" s="913"/>
    </row>
    <row r="18" spans="1:19">
      <c r="A18" s="115" t="str">
        <f>'Prétraitement MP Transformation'!A21</f>
        <v>Cresson</v>
      </c>
      <c r="B18" s="116" t="str">
        <f>Secteurs!$B$3</f>
        <v>1ère Transformation</v>
      </c>
      <c r="C18" s="117">
        <f>'Prétraitement MP Transformation'!D21</f>
        <v>0</v>
      </c>
      <c r="E18" s="119" t="str">
        <f>Etiquettes!$C$10</f>
        <v>kt</v>
      </c>
      <c r="F18" s="767" t="str">
        <f>Etiquettes!$C$7</f>
        <v>Fruits et légumes (hors pommes de terre)</v>
      </c>
      <c r="G18" s="119">
        <f>Etiquettes!$H$9</f>
        <v>2015</v>
      </c>
      <c r="H18" s="767" t="str">
        <f>Etiquettes!$C$8</f>
        <v>France entière</v>
      </c>
      <c r="I18" s="767" t="str">
        <f t="shared" si="1"/>
        <v>Production de Cresson dirigée vers la transformation</v>
      </c>
      <c r="K18" t="s">
        <v>2506</v>
      </c>
      <c r="L18" s="767" t="str" cm="1">
        <f t="array" aca="1" ref="L18" ca="1">[1]!NOM_FEUILLE('MP Transfo (Lég) 2015 - AGRESTE'!$A$1)</f>
        <v>MP Transfo (Lég) 2015 - AGRESTE</v>
      </c>
      <c r="M18" s="766" t="str">
        <f>Etiquettes!$H$16</f>
        <v>Volume</v>
      </c>
      <c r="N18" s="768" t="str">
        <f t="shared" si="2"/>
        <v>Production de Cresson dirigée vers la transformation = 0 kt (Agreste - Statistique Agricole Annuelle - SSP)</v>
      </c>
      <c r="O18" s="766" t="str">
        <f>Etiquettes!$I$20</f>
        <v>Robuste</v>
      </c>
      <c r="R18" s="120"/>
      <c r="S18" s="913"/>
    </row>
    <row r="19" spans="1:19">
      <c r="A19" s="115" t="str">
        <f>'Prétraitement MP Transformation'!A22</f>
        <v>Mâche</v>
      </c>
      <c r="B19" s="116" t="str">
        <f>Secteurs!$B$3</f>
        <v>1ère Transformation</v>
      </c>
      <c r="C19" s="117">
        <f>'Prétraitement MP Transformation'!D22</f>
        <v>0</v>
      </c>
      <c r="E19" s="119" t="str">
        <f>Etiquettes!$C$10</f>
        <v>kt</v>
      </c>
      <c r="F19" s="767" t="str">
        <f>Etiquettes!$C$7</f>
        <v>Fruits et légumes (hors pommes de terre)</v>
      </c>
      <c r="G19" s="119">
        <f>Etiquettes!$H$9</f>
        <v>2015</v>
      </c>
      <c r="H19" s="767" t="str">
        <f>Etiquettes!$C$8</f>
        <v>France entière</v>
      </c>
      <c r="I19" s="767" t="str">
        <f t="shared" si="1"/>
        <v>Production de Mâche dirigée vers la transformation</v>
      </c>
      <c r="K19" t="s">
        <v>2506</v>
      </c>
      <c r="L19" s="767" t="str" cm="1">
        <f t="array" aca="1" ref="L19" ca="1">[1]!NOM_FEUILLE('MP Transfo (Lég) 2015 - AGRESTE'!$A$1)</f>
        <v>MP Transfo (Lég) 2015 - AGRESTE</v>
      </c>
      <c r="M19" s="766" t="str">
        <f>Etiquettes!$H$16</f>
        <v>Volume</v>
      </c>
      <c r="N19" s="768" t="str">
        <f t="shared" si="2"/>
        <v>Production de Mâche dirigée vers la transformation = 0 kt (Agreste - Statistique Agricole Annuelle - SSP)</v>
      </c>
      <c r="O19" s="766" t="str">
        <f>Etiquettes!$I$20</f>
        <v>Robuste</v>
      </c>
      <c r="R19" s="120"/>
      <c r="S19" s="913"/>
    </row>
    <row r="20" spans="1:19">
      <c r="A20" s="115" t="str">
        <f>'Prétraitement MP Transformation'!A23</f>
        <v>Autres salades, n.c.a.</v>
      </c>
      <c r="B20" s="116" t="str">
        <f>Secteurs!$B$3</f>
        <v>1ère Transformation</v>
      </c>
      <c r="C20" s="117">
        <f>'Prétraitement MP Transformation'!D23</f>
        <v>0</v>
      </c>
      <c r="E20" s="119" t="str">
        <f>Etiquettes!$C$10</f>
        <v>kt</v>
      </c>
      <c r="F20" s="767" t="str">
        <f>Etiquettes!$C$7</f>
        <v>Fruits et légumes (hors pommes de terre)</v>
      </c>
      <c r="G20" s="119">
        <f>Etiquettes!$H$9</f>
        <v>2015</v>
      </c>
      <c r="H20" s="767" t="str">
        <f>Etiquettes!$C$8</f>
        <v>France entière</v>
      </c>
      <c r="I20" s="767" t="str">
        <f t="shared" si="1"/>
        <v>Production de Autres salades, n.c.a. dirigée vers la transformation</v>
      </c>
      <c r="K20" t="s">
        <v>2506</v>
      </c>
      <c r="L20" s="767" t="str" cm="1">
        <f t="array" aca="1" ref="L20" ca="1">[1]!NOM_FEUILLE('MP Transfo (Lég) 2015 - AGRESTE'!$A$1)</f>
        <v>MP Transfo (Lég) 2015 - AGRESTE</v>
      </c>
      <c r="M20" s="766" t="str">
        <f>Etiquettes!$H$16</f>
        <v>Volume</v>
      </c>
      <c r="N20" s="768" t="str">
        <f t="shared" si="2"/>
        <v>Production de Autres salades, n.c.a. dirigée vers la transformation = 0 kt (Agreste - Statistique Agricole Annuelle - SSP)</v>
      </c>
      <c r="O20" s="766" t="str">
        <f>Etiquettes!$I$20</f>
        <v>Robuste</v>
      </c>
      <c r="R20" s="120"/>
      <c r="S20" s="913"/>
    </row>
    <row r="21" spans="1:19">
      <c r="A21" s="115" t="str">
        <f>'Prétraitement MP Transformation'!A24</f>
        <v>Bettes et cardes</v>
      </c>
      <c r="B21" s="116" t="str">
        <f>Secteurs!$B$3</f>
        <v>1ère Transformation</v>
      </c>
      <c r="C21" s="117">
        <f>'Prétraitement MP Transformation'!D24</f>
        <v>0</v>
      </c>
      <c r="E21" s="119" t="str">
        <f>Etiquettes!$C$10</f>
        <v>kt</v>
      </c>
      <c r="F21" s="767" t="str">
        <f>Etiquettes!$C$7</f>
        <v>Fruits et légumes (hors pommes de terre)</v>
      </c>
      <c r="G21" s="119">
        <f>Etiquettes!$H$9</f>
        <v>2015</v>
      </c>
      <c r="H21" s="767" t="str">
        <f>Etiquettes!$C$8</f>
        <v>France entière</v>
      </c>
      <c r="I21" s="767" t="str">
        <f t="shared" si="1"/>
        <v>Production de Bettes et cardes dirigée vers la transformation</v>
      </c>
      <c r="K21" t="s">
        <v>2506</v>
      </c>
      <c r="L21" s="767" t="str" cm="1">
        <f t="array" aca="1" ref="L21" ca="1">[1]!NOM_FEUILLE('MP Transfo (Lég) 2015 - AGRESTE'!$A$1)</f>
        <v>MP Transfo (Lég) 2015 - AGRESTE</v>
      </c>
      <c r="M21" s="766" t="str">
        <f>Etiquettes!$H$16</f>
        <v>Volume</v>
      </c>
      <c r="N21" s="768" t="str">
        <f t="shared" si="2"/>
        <v>Production de Bettes et cardes dirigée vers la transformation = 0 kt (Agreste - Statistique Agricole Annuelle - SSP)</v>
      </c>
      <c r="O21" s="766" t="str">
        <f>Etiquettes!$I$20</f>
        <v>Robuste</v>
      </c>
      <c r="R21" s="120"/>
      <c r="S21" s="913"/>
    </row>
    <row r="22" spans="1:19">
      <c r="A22" s="115" t="str">
        <f>'Prétraitement MP Transformation'!A25</f>
        <v>Brèdes</v>
      </c>
      <c r="B22" s="116" t="str">
        <f>Secteurs!$B$3</f>
        <v>1ère Transformation</v>
      </c>
      <c r="C22" s="117">
        <f>'Prétraitement MP Transformation'!D25</f>
        <v>0</v>
      </c>
      <c r="E22" s="119" t="str">
        <f>Etiquettes!$C$10</f>
        <v>kt</v>
      </c>
      <c r="F22" s="767" t="str">
        <f>Etiquettes!$C$7</f>
        <v>Fruits et légumes (hors pommes de terre)</v>
      </c>
      <c r="G22" s="119">
        <f>Etiquettes!$H$9</f>
        <v>2015</v>
      </c>
      <c r="H22" s="767" t="str">
        <f>Etiquettes!$C$8</f>
        <v>France entière</v>
      </c>
      <c r="I22" s="767" t="str">
        <f t="shared" si="1"/>
        <v>Production de Brèdes dirigée vers la transformation</v>
      </c>
      <c r="K22" t="s">
        <v>2506</v>
      </c>
      <c r="L22" s="767" t="str" cm="1">
        <f t="array" aca="1" ref="L22" ca="1">[1]!NOM_FEUILLE('MP Transfo (Lég) 2015 - AGRESTE'!$A$1)</f>
        <v>MP Transfo (Lég) 2015 - AGRESTE</v>
      </c>
      <c r="M22" s="766" t="str">
        <f>Etiquettes!$H$16</f>
        <v>Volume</v>
      </c>
      <c r="N22" s="768" t="str">
        <f t="shared" si="2"/>
        <v>Production de Brèdes dirigée vers la transformation = 0 kt (Agreste - Statistique Agricole Annuelle - SSP)</v>
      </c>
      <c r="O22" s="766" t="str">
        <f>Etiquettes!$I$20</f>
        <v>Robuste</v>
      </c>
      <c r="R22" s="120"/>
      <c r="S22" s="913"/>
    </row>
    <row r="23" spans="1:19">
      <c r="A23" s="115" t="str">
        <f>'Prétraitement MP Transformation'!A26</f>
        <v>Persil</v>
      </c>
      <c r="B23" s="116" t="str">
        <f>Secteurs!$B$3</f>
        <v>1ère Transformation</v>
      </c>
      <c r="C23" s="117">
        <f>'Prétraitement MP Transformation'!D26</f>
        <v>0</v>
      </c>
      <c r="E23" s="119" t="str">
        <f>Etiquettes!$C$10</f>
        <v>kt</v>
      </c>
      <c r="F23" s="767" t="str">
        <f>Etiquettes!$C$7</f>
        <v>Fruits et légumes (hors pommes de terre)</v>
      </c>
      <c r="G23" s="119">
        <f>Etiquettes!$H$9</f>
        <v>2015</v>
      </c>
      <c r="H23" s="767" t="str">
        <f>Etiquettes!$C$8</f>
        <v>France entière</v>
      </c>
      <c r="I23" s="767" t="str">
        <f t="shared" si="1"/>
        <v>Production de Persil dirigée vers la transformation</v>
      </c>
      <c r="K23" t="s">
        <v>2506</v>
      </c>
      <c r="L23" s="767" t="str" cm="1">
        <f t="array" aca="1" ref="L23" ca="1">[1]!NOM_FEUILLE('MP Transfo (Lég) 2015 - AGRESTE'!$A$1)</f>
        <v>MP Transfo (Lég) 2015 - AGRESTE</v>
      </c>
      <c r="M23" s="766" t="str">
        <f>Etiquettes!$H$16</f>
        <v>Volume</v>
      </c>
      <c r="N23" s="768" t="str">
        <f t="shared" si="2"/>
        <v>Production de Persil dirigée vers la transformation = 0 kt (Agreste - Statistique Agricole Annuelle - SSP)</v>
      </c>
      <c r="O23" s="766" t="str">
        <f>Etiquettes!$I$20</f>
        <v>Robuste</v>
      </c>
      <c r="R23" s="120"/>
      <c r="S23" s="913"/>
    </row>
    <row r="24" spans="1:19">
      <c r="A24" s="115" t="str">
        <f>Produits!$B$171</f>
        <v>Fraises</v>
      </c>
      <c r="B24" s="116" t="str">
        <f>Secteurs!$B$3</f>
        <v>1ère Transformation</v>
      </c>
      <c r="C24" s="117">
        <f>'Prétraitement MP Transformation'!G27</f>
        <v>0.75</v>
      </c>
      <c r="E24" s="119" t="str">
        <f>Etiquettes!$C$10</f>
        <v>kt</v>
      </c>
      <c r="F24" s="767" t="str">
        <f>Etiquettes!$C$7</f>
        <v>Fruits et légumes (hors pommes de terre)</v>
      </c>
      <c r="G24" s="119">
        <f>Etiquettes!$H$9</f>
        <v>2015</v>
      </c>
      <c r="H24" s="767" t="str">
        <f>Etiquettes!$C$8</f>
        <v>France entière</v>
      </c>
      <c r="I24" s="767" t="str">
        <f t="shared" si="1"/>
        <v>Production de Fraises dirigée vers la transformation</v>
      </c>
      <c r="K24" t="s">
        <v>2506</v>
      </c>
      <c r="L24" s="767" t="str" cm="1">
        <f t="array" aca="1" ref="L24" ca="1">[1]!NOM_FEUILLE('MP Transfo (Lég) 2015 - AGRESTE'!$A$1)</f>
        <v>MP Transfo (Lég) 2015 - AGRESTE</v>
      </c>
      <c r="M24" s="766" t="str">
        <f>Etiquettes!$H$16</f>
        <v>Volume</v>
      </c>
      <c r="N24" s="768" t="str">
        <f t="shared" si="2"/>
        <v>Production de Fraises dirigée vers la transformation = 1 kt (Agreste - Statistique Agricole Annuelle - SSP)</v>
      </c>
      <c r="O24" s="766" t="str">
        <f>Etiquettes!$I$20</f>
        <v>Robuste</v>
      </c>
      <c r="R24" s="123" t="s">
        <v>2517</v>
      </c>
      <c r="S24" s="913"/>
    </row>
    <row r="25" spans="1:19">
      <c r="A25" s="115" t="str">
        <f>'Prétraitement MP Transformation'!A29</f>
        <v>Aubergines</v>
      </c>
      <c r="B25" s="116" t="str">
        <f>Secteurs!$B$3</f>
        <v>1ère Transformation</v>
      </c>
      <c r="C25" s="117">
        <f>'Prétraitement MP Transformation'!D29</f>
        <v>2.2690000000000001</v>
      </c>
      <c r="E25" s="119" t="str">
        <f>Etiquettes!$C$10</f>
        <v>kt</v>
      </c>
      <c r="F25" s="767" t="str">
        <f>Etiquettes!$C$7</f>
        <v>Fruits et légumes (hors pommes de terre)</v>
      </c>
      <c r="G25" s="119">
        <f>Etiquettes!$H$9</f>
        <v>2015</v>
      </c>
      <c r="H25" s="767" t="str">
        <f>Etiquettes!$C$8</f>
        <v>France entière</v>
      </c>
      <c r="I25" s="767" t="str">
        <f t="shared" si="1"/>
        <v>Production de Aubergines dirigée vers la transformation</v>
      </c>
      <c r="K25" t="s">
        <v>2506</v>
      </c>
      <c r="L25" s="767" t="str" cm="1">
        <f t="array" aca="1" ref="L25" ca="1">[1]!NOM_FEUILLE('MP Transfo (Lég) 2015 - AGRESTE'!$A$1)</f>
        <v>MP Transfo (Lég) 2015 - AGRESTE</v>
      </c>
      <c r="M25" s="766" t="str">
        <f>Etiquettes!$H$16</f>
        <v>Volume</v>
      </c>
      <c r="N25" s="768" t="str">
        <f t="shared" si="2"/>
        <v>Production de Aubergines dirigée vers la transformation = 2 kt (Agreste - Statistique Agricole Annuelle - SSP)</v>
      </c>
      <c r="O25" s="766" t="str">
        <f>Etiquettes!$I$20</f>
        <v>Robuste</v>
      </c>
      <c r="R25" s="120"/>
      <c r="S25" s="913"/>
    </row>
    <row r="26" spans="1:19">
      <c r="A26" s="115" t="str">
        <f>'Prétraitement MP Transformation'!A30</f>
        <v>Bananes plantains</v>
      </c>
      <c r="B26" s="116" t="str">
        <f>Secteurs!$B$3</f>
        <v>1ère Transformation</v>
      </c>
      <c r="C26" s="117">
        <f>'Prétraitement MP Transformation'!D30</f>
        <v>0</v>
      </c>
      <c r="E26" s="119" t="str">
        <f>Etiquettes!$C$10</f>
        <v>kt</v>
      </c>
      <c r="F26" s="767" t="str">
        <f>Etiquettes!$C$7</f>
        <v>Fruits et légumes (hors pommes de terre)</v>
      </c>
      <c r="G26" s="119">
        <f>Etiquettes!$H$9</f>
        <v>2015</v>
      </c>
      <c r="H26" s="767" t="str">
        <f>Etiquettes!$C$8</f>
        <v>France entière</v>
      </c>
      <c r="I26" s="767" t="str">
        <f t="shared" si="1"/>
        <v>Production de Bananes plantains dirigée vers la transformation</v>
      </c>
      <c r="K26" t="s">
        <v>2506</v>
      </c>
      <c r="L26" s="767" t="str" cm="1">
        <f t="array" aca="1" ref="L26" ca="1">[1]!NOM_FEUILLE('MP Transfo (Lég) 2015 - AGRESTE'!$A$1)</f>
        <v>MP Transfo (Lég) 2015 - AGRESTE</v>
      </c>
      <c r="M26" s="766" t="str">
        <f>Etiquettes!$H$16</f>
        <v>Volume</v>
      </c>
      <c r="N26" s="768" t="str">
        <f t="shared" si="2"/>
        <v>Production de Bananes plantains dirigée vers la transformation = 0 kt (Agreste - Statistique Agricole Annuelle - SSP)</v>
      </c>
      <c r="O26" s="766" t="str">
        <f>Etiquettes!$I$20</f>
        <v>Robuste</v>
      </c>
      <c r="R26" s="120"/>
      <c r="S26" s="913"/>
    </row>
    <row r="27" spans="1:19">
      <c r="A27" s="115" t="str">
        <f>'Prétraitement MP Transformation'!A31</f>
        <v>Concombre en plein air</v>
      </c>
      <c r="B27" s="116" t="str">
        <f>Secteurs!$B$3</f>
        <v>1ère Transformation</v>
      </c>
      <c r="C27" s="117">
        <f>'Prétraitement MP Transformation'!D31</f>
        <v>0</v>
      </c>
      <c r="E27" s="119" t="str">
        <f>Etiquettes!$C$10</f>
        <v>kt</v>
      </c>
      <c r="F27" s="767" t="str">
        <f>Etiquettes!$C$7</f>
        <v>Fruits et légumes (hors pommes de terre)</v>
      </c>
      <c r="G27" s="119">
        <f>Etiquettes!$H$9</f>
        <v>2015</v>
      </c>
      <c r="H27" s="767" t="str">
        <f>Etiquettes!$C$8</f>
        <v>France entière</v>
      </c>
      <c r="I27" s="767" t="str">
        <f t="shared" si="1"/>
        <v>Production de Concombre en plein air dirigée vers la transformation</v>
      </c>
      <c r="K27" t="s">
        <v>2506</v>
      </c>
      <c r="L27" s="767" t="str" cm="1">
        <f t="array" aca="1" ref="L27" ca="1">[1]!NOM_FEUILLE('MP Transfo (Lég) 2015 - AGRESTE'!$A$1)</f>
        <v>MP Transfo (Lég) 2015 - AGRESTE</v>
      </c>
      <c r="M27" s="766" t="str">
        <f>Etiquettes!$H$16</f>
        <v>Volume</v>
      </c>
      <c r="N27" s="768" t="str">
        <f t="shared" si="2"/>
        <v>Production de Concombre en plein air dirigée vers la transformation = 0 kt (Agreste - Statistique Agricole Annuelle - SSP)</v>
      </c>
      <c r="O27" s="766" t="str">
        <f>Etiquettes!$I$20</f>
        <v>Robuste</v>
      </c>
      <c r="R27" s="120"/>
      <c r="S27" s="913"/>
    </row>
    <row r="28" spans="1:19">
      <c r="A28" s="115" t="str">
        <f>'Prétraitement MP Transformation'!A32</f>
        <v>Concombre sous serres</v>
      </c>
      <c r="B28" s="116" t="str">
        <f>Secteurs!$B$3</f>
        <v>1ère Transformation</v>
      </c>
      <c r="C28" s="117">
        <f>'Prétraitement MP Transformation'!D32</f>
        <v>0</v>
      </c>
      <c r="E28" s="119" t="str">
        <f>Etiquettes!$C$10</f>
        <v>kt</v>
      </c>
      <c r="F28" s="767" t="str">
        <f>Etiquettes!$C$7</f>
        <v>Fruits et légumes (hors pommes de terre)</v>
      </c>
      <c r="G28" s="119">
        <f>Etiquettes!$H$9</f>
        <v>2015</v>
      </c>
      <c r="H28" s="767" t="str">
        <f>Etiquettes!$C$8</f>
        <v>France entière</v>
      </c>
      <c r="I28" s="767" t="str">
        <f t="shared" si="1"/>
        <v>Production de Concombre sous serres dirigée vers la transformation</v>
      </c>
      <c r="K28" t="s">
        <v>2506</v>
      </c>
      <c r="L28" s="767" t="str" cm="1">
        <f t="array" aca="1" ref="L28" ca="1">[1]!NOM_FEUILLE('MP Transfo (Lég) 2015 - AGRESTE'!$A$1)</f>
        <v>MP Transfo (Lég) 2015 - AGRESTE</v>
      </c>
      <c r="M28" s="766" t="str">
        <f>Etiquettes!$H$16</f>
        <v>Volume</v>
      </c>
      <c r="N28" s="768" t="str">
        <f t="shared" si="2"/>
        <v>Production de Concombre sous serres dirigée vers la transformation = 0 kt (Agreste - Statistique Agricole Annuelle - SSP)</v>
      </c>
      <c r="O28" s="766" t="str">
        <f>Etiquettes!$I$20</f>
        <v>Robuste</v>
      </c>
      <c r="R28" s="120"/>
      <c r="S28" s="913"/>
    </row>
    <row r="29" spans="1:19">
      <c r="A29" s="115" t="str">
        <f>'Prétraitement MP Transformation'!A33</f>
        <v>Cornichons</v>
      </c>
      <c r="B29" s="116" t="str">
        <f>Secteurs!$B$3</f>
        <v>1ère Transformation</v>
      </c>
      <c r="C29" s="117">
        <f>'Prétraitement MP Transformation'!D33</f>
        <v>0</v>
      </c>
      <c r="E29" s="119" t="str">
        <f>Etiquettes!$C$10</f>
        <v>kt</v>
      </c>
      <c r="F29" s="767" t="str">
        <f>Etiquettes!$C$7</f>
        <v>Fruits et légumes (hors pommes de terre)</v>
      </c>
      <c r="G29" s="119">
        <f>Etiquettes!$H$9</f>
        <v>2015</v>
      </c>
      <c r="H29" s="767" t="str">
        <f>Etiquettes!$C$8</f>
        <v>France entière</v>
      </c>
      <c r="I29" s="767" t="str">
        <f t="shared" si="1"/>
        <v>Production de Cornichons dirigée vers la transformation</v>
      </c>
      <c r="K29" t="s">
        <v>2506</v>
      </c>
      <c r="L29" s="767" t="str" cm="1">
        <f t="array" aca="1" ref="L29" ca="1">[1]!NOM_FEUILLE('MP Transfo (Lég) 2015 - AGRESTE'!$A$1)</f>
        <v>MP Transfo (Lég) 2015 - AGRESTE</v>
      </c>
      <c r="M29" s="766" t="str">
        <f>Etiquettes!$H$16</f>
        <v>Volume</v>
      </c>
      <c r="N29" s="768" t="str">
        <f t="shared" si="2"/>
        <v>Production de Cornichons dirigée vers la transformation = 0 kt (Agreste - Statistique Agricole Annuelle - SSP)</v>
      </c>
      <c r="O29" s="766" t="str">
        <f>Etiquettes!$I$20</f>
        <v>Robuste</v>
      </c>
      <c r="R29" s="120"/>
      <c r="S29" s="913"/>
    </row>
    <row r="30" spans="1:19">
      <c r="A30" s="115" t="str">
        <f>'Prétraitement MP Transformation'!A34</f>
        <v>Chayote ou christophine</v>
      </c>
      <c r="B30" s="116" t="str">
        <f>Secteurs!$B$3</f>
        <v>1ère Transformation</v>
      </c>
      <c r="C30" s="117">
        <f>'Prétraitement MP Transformation'!D34</f>
        <v>0</v>
      </c>
      <c r="E30" s="119" t="str">
        <f>Etiquettes!$C$10</f>
        <v>kt</v>
      </c>
      <c r="F30" s="767" t="str">
        <f>Etiquettes!$C$7</f>
        <v>Fruits et légumes (hors pommes de terre)</v>
      </c>
      <c r="G30" s="119">
        <f>Etiquettes!$H$9</f>
        <v>2015</v>
      </c>
      <c r="H30" s="767" t="str">
        <f>Etiquettes!$C$8</f>
        <v>France entière</v>
      </c>
      <c r="I30" s="767" t="str">
        <f t="shared" si="1"/>
        <v>Production de Chayote ou christophine dirigée vers la transformation</v>
      </c>
      <c r="K30" t="s">
        <v>2506</v>
      </c>
      <c r="L30" s="767" t="str" cm="1">
        <f t="array" aca="1" ref="L30" ca="1">[1]!NOM_FEUILLE('MP Transfo (Lég) 2015 - AGRESTE'!$A$1)</f>
        <v>MP Transfo (Lég) 2015 - AGRESTE</v>
      </c>
      <c r="M30" s="766" t="str">
        <f>Etiquettes!$H$16</f>
        <v>Volume</v>
      </c>
      <c r="N30" s="768" t="str">
        <f t="shared" si="2"/>
        <v>Production de Chayote ou christophine dirigée vers la transformation = 0 kt (Agreste - Statistique Agricole Annuelle - SSP)</v>
      </c>
      <c r="O30" s="766" t="str">
        <f>Etiquettes!$I$20</f>
        <v>Robuste</v>
      </c>
      <c r="R30" s="120"/>
      <c r="S30" s="913"/>
    </row>
    <row r="31" spans="1:19">
      <c r="A31" s="115" t="str">
        <f>'Prétraitement MP Transformation'!A35</f>
        <v>Courgette</v>
      </c>
      <c r="B31" s="116" t="str">
        <f>Secteurs!$B$3</f>
        <v>1ère Transformation</v>
      </c>
      <c r="C31" s="117">
        <f>'Prétraitement MP Transformation'!D35</f>
        <v>23.867000000000001</v>
      </c>
      <c r="E31" s="119" t="str">
        <f>Etiquettes!$C$10</f>
        <v>kt</v>
      </c>
      <c r="F31" s="767" t="str">
        <f>Etiquettes!$C$7</f>
        <v>Fruits et légumes (hors pommes de terre)</v>
      </c>
      <c r="G31" s="119">
        <f>Etiquettes!$H$9</f>
        <v>2015</v>
      </c>
      <c r="H31" s="767" t="str">
        <f>Etiquettes!$C$8</f>
        <v>France entière</v>
      </c>
      <c r="I31" s="767" t="str">
        <f t="shared" si="1"/>
        <v>Production de Courgette dirigée vers la transformation</v>
      </c>
      <c r="K31" t="s">
        <v>2506</v>
      </c>
      <c r="L31" s="767" t="str" cm="1">
        <f t="array" aca="1" ref="L31" ca="1">[1]!NOM_FEUILLE('MP Transfo (Lég) 2015 - AGRESTE'!$A$1)</f>
        <v>MP Transfo (Lég) 2015 - AGRESTE</v>
      </c>
      <c r="M31" s="766" t="str">
        <f>Etiquettes!$H$16</f>
        <v>Volume</v>
      </c>
      <c r="N31" s="768" t="str">
        <f t="shared" si="2"/>
        <v>Production de Courgette dirigée vers la transformation = 24 kt (Agreste - Statistique Agricole Annuelle - SSP)</v>
      </c>
      <c r="O31" s="766" t="str">
        <f>Etiquettes!$I$20</f>
        <v>Robuste</v>
      </c>
      <c r="R31" s="120"/>
      <c r="S31" s="913"/>
    </row>
    <row r="32" spans="1:19">
      <c r="A32" s="115" t="str">
        <f>'Prétraitement MP Transformation'!A36</f>
        <v>Gombo</v>
      </c>
      <c r="B32" s="116" t="str">
        <f>Secteurs!$B$3</f>
        <v>1ère Transformation</v>
      </c>
      <c r="C32" s="117">
        <f>'Prétraitement MP Transformation'!D36</f>
        <v>0</v>
      </c>
      <c r="E32" s="119" t="str">
        <f>Etiquettes!$C$10</f>
        <v>kt</v>
      </c>
      <c r="F32" s="767" t="str">
        <f>Etiquettes!$C$7</f>
        <v>Fruits et légumes (hors pommes de terre)</v>
      </c>
      <c r="G32" s="119">
        <f>Etiquettes!$H$9</f>
        <v>2015</v>
      </c>
      <c r="H32" s="767" t="str">
        <f>Etiquettes!$C$8</f>
        <v>France entière</v>
      </c>
      <c r="I32" s="767" t="str">
        <f t="shared" si="1"/>
        <v>Production de Gombo dirigée vers la transformation</v>
      </c>
      <c r="K32" t="s">
        <v>2506</v>
      </c>
      <c r="L32" s="767" t="str" cm="1">
        <f t="array" aca="1" ref="L32" ca="1">[1]!NOM_FEUILLE('MP Transfo (Lég) 2015 - AGRESTE'!$A$1)</f>
        <v>MP Transfo (Lég) 2015 - AGRESTE</v>
      </c>
      <c r="M32" s="766" t="str">
        <f>Etiquettes!$H$16</f>
        <v>Volume</v>
      </c>
      <c r="N32" s="768" t="str">
        <f t="shared" si="2"/>
        <v>Production de Gombo dirigée vers la transformation = 0 kt (Agreste - Statistique Agricole Annuelle - SSP)</v>
      </c>
      <c r="O32" s="766" t="str">
        <f>Etiquettes!$I$20</f>
        <v>Robuste</v>
      </c>
      <c r="R32" s="120"/>
      <c r="S32" s="913"/>
    </row>
    <row r="33" spans="1:19">
      <c r="A33" s="115" t="str">
        <f>'Prétraitement MP Transformation'!A37</f>
        <v>Cantaloups et autres melons en plein air</v>
      </c>
      <c r="B33" s="116" t="str">
        <f>Secteurs!$B$3</f>
        <v>1ère Transformation</v>
      </c>
      <c r="C33" s="117">
        <f>'Prétraitement MP Transformation'!D37</f>
        <v>0</v>
      </c>
      <c r="E33" s="119" t="str">
        <f>Etiquettes!$C$10</f>
        <v>kt</v>
      </c>
      <c r="F33" s="767" t="str">
        <f>Etiquettes!$C$7</f>
        <v>Fruits et légumes (hors pommes de terre)</v>
      </c>
      <c r="G33" s="119">
        <f>Etiquettes!$H$9</f>
        <v>2015</v>
      </c>
      <c r="H33" s="767" t="str">
        <f>Etiquettes!$C$8</f>
        <v>France entière</v>
      </c>
      <c r="I33" s="767" t="str">
        <f t="shared" si="1"/>
        <v>Production de Cantaloups et autres melons en plein air dirigée vers la transformation</v>
      </c>
      <c r="K33" t="s">
        <v>2506</v>
      </c>
      <c r="L33" s="767" t="str" cm="1">
        <f t="array" aca="1" ref="L33" ca="1">[1]!NOM_FEUILLE('MP Transfo (Lég) 2015 - AGRESTE'!$A$1)</f>
        <v>MP Transfo (Lég) 2015 - AGRESTE</v>
      </c>
      <c r="M33" s="766" t="str">
        <f>Etiquettes!$H$16</f>
        <v>Volume</v>
      </c>
      <c r="N33" s="768" t="str">
        <f t="shared" si="2"/>
        <v>Production de Cantaloups et autres melons en plein air dirigée vers la transformation = 0 kt (Agreste - Statistique Agricole Annuelle - SSP)</v>
      </c>
      <c r="O33" s="766" t="str">
        <f>Etiquettes!$I$20</f>
        <v>Robuste</v>
      </c>
      <c r="R33" s="120"/>
      <c r="S33" s="913"/>
    </row>
    <row r="34" spans="1:19">
      <c r="A34" s="115" t="str">
        <f>'Prétraitement MP Transformation'!A38</f>
        <v>Cantaloups et autres melons sous serres</v>
      </c>
      <c r="B34" s="116" t="str">
        <f>Secteurs!$B$3</f>
        <v>1ère Transformation</v>
      </c>
      <c r="C34" s="117">
        <f>'Prétraitement MP Transformation'!D38</f>
        <v>0</v>
      </c>
      <c r="E34" s="119" t="str">
        <f>Etiquettes!$C$10</f>
        <v>kt</v>
      </c>
      <c r="F34" s="767" t="str">
        <f>Etiquettes!$C$7</f>
        <v>Fruits et légumes (hors pommes de terre)</v>
      </c>
      <c r="G34" s="119">
        <f>Etiquettes!$H$9</f>
        <v>2015</v>
      </c>
      <c r="H34" s="767" t="str">
        <f>Etiquettes!$C$8</f>
        <v>France entière</v>
      </c>
      <c r="I34" s="767" t="str">
        <f t="shared" si="1"/>
        <v>Production de Cantaloups et autres melons sous serres dirigée vers la transformation</v>
      </c>
      <c r="K34" t="s">
        <v>2506</v>
      </c>
      <c r="L34" s="767" t="str" cm="1">
        <f t="array" aca="1" ref="L34" ca="1">[1]!NOM_FEUILLE('MP Transfo (Lég) 2015 - AGRESTE'!$A$1)</f>
        <v>MP Transfo (Lég) 2015 - AGRESTE</v>
      </c>
      <c r="M34" s="766" t="str">
        <f>Etiquettes!$H$16</f>
        <v>Volume</v>
      </c>
      <c r="N34" s="768" t="str">
        <f t="shared" si="2"/>
        <v>Production de Cantaloups et autres melons sous serres dirigée vers la transformation = 0 kt (Agreste - Statistique Agricole Annuelle - SSP)</v>
      </c>
      <c r="O34" s="766" t="str">
        <f>Etiquettes!$I$20</f>
        <v>Robuste</v>
      </c>
      <c r="R34" s="120"/>
      <c r="S34" s="913"/>
    </row>
    <row r="35" spans="1:19">
      <c r="A35" s="115" t="str">
        <f>'Prétraitement MP Transformation'!A39</f>
        <v>Pastèques</v>
      </c>
      <c r="B35" s="116" t="str">
        <f>Secteurs!$B$3</f>
        <v>1ère Transformation</v>
      </c>
      <c r="C35" s="117">
        <f>'Prétraitement MP Transformation'!D39</f>
        <v>0.223</v>
      </c>
      <c r="E35" s="119" t="str">
        <f>Etiquettes!$C$10</f>
        <v>kt</v>
      </c>
      <c r="F35" s="767" t="str">
        <f>Etiquettes!$C$7</f>
        <v>Fruits et légumes (hors pommes de terre)</v>
      </c>
      <c r="G35" s="119">
        <f>Etiquettes!$H$9</f>
        <v>2015</v>
      </c>
      <c r="H35" s="767" t="str">
        <f>Etiquettes!$C$8</f>
        <v>France entière</v>
      </c>
      <c r="I35" s="767" t="str">
        <f t="shared" si="1"/>
        <v>Production de Pastèques dirigée vers la transformation</v>
      </c>
      <c r="K35" t="s">
        <v>2506</v>
      </c>
      <c r="L35" s="767" t="str" cm="1">
        <f t="array" aca="1" ref="L35" ca="1">[1]!NOM_FEUILLE('MP Transfo (Lég) 2015 - AGRESTE'!$A$1)</f>
        <v>MP Transfo (Lég) 2015 - AGRESTE</v>
      </c>
      <c r="M35" s="766" t="str">
        <f>Etiquettes!$H$16</f>
        <v>Volume</v>
      </c>
      <c r="N35" s="768" t="str">
        <f t="shared" si="2"/>
        <v>Production de Pastèques dirigée vers la transformation = 0 kt (Agreste - Statistique Agricole Annuelle - SSP)</v>
      </c>
      <c r="O35" s="766" t="str">
        <f>Etiquettes!$I$20</f>
        <v>Robuste</v>
      </c>
      <c r="R35" s="120"/>
      <c r="S35" s="913"/>
    </row>
    <row r="36" spans="1:19">
      <c r="A36" s="115" t="str">
        <f>'Prétraitement MP Transformation'!A40</f>
        <v>Piments et poivrons verts</v>
      </c>
      <c r="B36" s="116" t="str">
        <f>Secteurs!$B$3</f>
        <v>1ère Transformation</v>
      </c>
      <c r="C36" s="117">
        <f>'Prétraitement MP Transformation'!D40</f>
        <v>0</v>
      </c>
      <c r="E36" s="119" t="str">
        <f>Etiquettes!$C$10</f>
        <v>kt</v>
      </c>
      <c r="F36" s="767" t="str">
        <f>Etiquettes!$C$7</f>
        <v>Fruits et légumes (hors pommes de terre)</v>
      </c>
      <c r="G36" s="119">
        <f>Etiquettes!$H$9</f>
        <v>2015</v>
      </c>
      <c r="H36" s="767" t="str">
        <f>Etiquettes!$C$8</f>
        <v>France entière</v>
      </c>
      <c r="I36" s="767" t="str">
        <f t="shared" si="1"/>
        <v>Production de Piments et poivrons verts dirigée vers la transformation</v>
      </c>
      <c r="K36" t="s">
        <v>2506</v>
      </c>
      <c r="L36" s="767" t="str" cm="1">
        <f t="array" aca="1" ref="L36" ca="1">[1]!NOM_FEUILLE('MP Transfo (Lég) 2015 - AGRESTE'!$A$1)</f>
        <v>MP Transfo (Lég) 2015 - AGRESTE</v>
      </c>
      <c r="M36" s="766" t="str">
        <f>Etiquettes!$H$16</f>
        <v>Volume</v>
      </c>
      <c r="N36" s="768" t="str">
        <f t="shared" si="2"/>
        <v>Production de Piments et poivrons verts dirigée vers la transformation = 0 kt (Agreste - Statistique Agricole Annuelle - SSP)</v>
      </c>
      <c r="O36" s="766" t="str">
        <f>Etiquettes!$I$20</f>
        <v>Robuste</v>
      </c>
      <c r="R36" s="120"/>
      <c r="S36" s="913"/>
    </row>
    <row r="37" spans="1:19">
      <c r="A37" s="115" t="str">
        <f>'Prétraitement MP Transformation'!A41</f>
        <v>Autres citrouilles [Courge], potirons, n.c.a.</v>
      </c>
      <c r="B37" s="116" t="str">
        <f>Secteurs!$B$3</f>
        <v>1ère Transformation</v>
      </c>
      <c r="C37" s="117">
        <f>'Prétraitement MP Transformation'!D41</f>
        <v>3.62</v>
      </c>
      <c r="E37" s="119" t="str">
        <f>Etiquettes!$C$10</f>
        <v>kt</v>
      </c>
      <c r="F37" s="767" t="str">
        <f>Etiquettes!$C$7</f>
        <v>Fruits et légumes (hors pommes de terre)</v>
      </c>
      <c r="G37" s="119">
        <f>Etiquettes!$H$9</f>
        <v>2015</v>
      </c>
      <c r="H37" s="767" t="str">
        <f>Etiquettes!$C$8</f>
        <v>France entière</v>
      </c>
      <c r="I37" s="767" t="str">
        <f t="shared" si="1"/>
        <v>Production de Autres citrouilles [Courge], potirons, n.c.a. dirigée vers la transformation</v>
      </c>
      <c r="K37" t="s">
        <v>2506</v>
      </c>
      <c r="L37" s="767" t="str" cm="1">
        <f t="array" aca="1" ref="L37" ca="1">[1]!NOM_FEUILLE('MP Transfo (Lég) 2015 - AGRESTE'!$A$1)</f>
        <v>MP Transfo (Lég) 2015 - AGRESTE</v>
      </c>
      <c r="M37" s="766" t="str">
        <f>Etiquettes!$H$16</f>
        <v>Volume</v>
      </c>
      <c r="N37" s="768" t="str">
        <f t="shared" si="2"/>
        <v>Production de Autres citrouilles [Courge], potirons, n.c.a. dirigée vers la transformation = 4 kt (Agreste - Statistique Agricole Annuelle - SSP)</v>
      </c>
      <c r="O37" s="766" t="str">
        <f>Etiquettes!$I$20</f>
        <v>Robuste</v>
      </c>
      <c r="R37" s="120"/>
      <c r="S37" s="913"/>
    </row>
    <row r="38" spans="1:19">
      <c r="A38" s="115" t="str">
        <f>Produits!$B$56</f>
        <v>Tomates</v>
      </c>
      <c r="B38" s="116" t="str">
        <f>Secteurs!$B$3</f>
        <v>1ère Transformation</v>
      </c>
      <c r="C38" s="117">
        <f>'Prétraitement MP Transformation'!G42</f>
        <v>167.05199999999999</v>
      </c>
      <c r="E38" s="119" t="str">
        <f>Etiquettes!$C$10</f>
        <v>kt</v>
      </c>
      <c r="F38" s="767" t="str">
        <f>Etiquettes!$C$7</f>
        <v>Fruits et légumes (hors pommes de terre)</v>
      </c>
      <c r="G38" s="119">
        <f>Etiquettes!$H$9</f>
        <v>2015</v>
      </c>
      <c r="H38" s="767" t="str">
        <f>Etiquettes!$C$8</f>
        <v>France entière</v>
      </c>
      <c r="I38" s="767" t="str">
        <f t="shared" si="1"/>
        <v>Production de Tomates dirigée vers la transformation</v>
      </c>
      <c r="K38" t="s">
        <v>2506</v>
      </c>
      <c r="L38" s="767" t="str" cm="1">
        <f t="array" aca="1" ref="L38" ca="1">[1]!NOM_FEUILLE('MP Transfo (Lég) 2015 - AGRESTE'!$A$1)</f>
        <v>MP Transfo (Lég) 2015 - AGRESTE</v>
      </c>
      <c r="M38" s="766" t="str">
        <f>Etiquettes!$H$16</f>
        <v>Volume</v>
      </c>
      <c r="N38" s="768" t="str">
        <f t="shared" si="2"/>
        <v>Production de Tomates dirigée vers la transformation = 167 kt (Agreste - Statistique Agricole Annuelle - SSP)</v>
      </c>
      <c r="O38" s="766" t="str">
        <f>Etiquettes!$I$20</f>
        <v>Robuste</v>
      </c>
      <c r="R38" s="123" t="s">
        <v>2517</v>
      </c>
      <c r="S38" s="913"/>
    </row>
    <row r="39" spans="1:19">
      <c r="A39" s="115" t="str">
        <f>Produits!$B$74</f>
        <v>Ail</v>
      </c>
      <c r="B39" s="116" t="str">
        <f>Secteurs!$B$3</f>
        <v>1ère Transformation</v>
      </c>
      <c r="C39" s="117">
        <f>'Prétraitement MP Transformation'!G45</f>
        <v>0.69799999999999995</v>
      </c>
      <c r="E39" s="119" t="str">
        <f>Etiquettes!$C$10</f>
        <v>kt</v>
      </c>
      <c r="F39" s="767" t="str">
        <f>Etiquettes!$C$7</f>
        <v>Fruits et légumes (hors pommes de terre)</v>
      </c>
      <c r="G39" s="119">
        <f>Etiquettes!$H$9</f>
        <v>2015</v>
      </c>
      <c r="H39" s="767" t="str">
        <f>Etiquettes!$C$8</f>
        <v>France entière</v>
      </c>
      <c r="I39" s="767" t="str">
        <f t="shared" si="1"/>
        <v>Production de Ail dirigée vers la transformation</v>
      </c>
      <c r="K39" t="s">
        <v>2506</v>
      </c>
      <c r="L39" s="767" t="str" cm="1">
        <f t="array" aca="1" ref="L39" ca="1">[1]!NOM_FEUILLE('MP Transfo (Lég) 2015 - AGRESTE'!$A$1)</f>
        <v>MP Transfo (Lég) 2015 - AGRESTE</v>
      </c>
      <c r="M39" s="766" t="str">
        <f>Etiquettes!$H$16</f>
        <v>Volume</v>
      </c>
      <c r="N39" s="768" t="str">
        <f t="shared" si="2"/>
        <v>Production de Ail dirigée vers la transformation = 1 kt (Agreste - Statistique Agricole Annuelle - SSP)</v>
      </c>
      <c r="O39" s="766" t="str">
        <f>Etiquettes!$I$20</f>
        <v>Robuste</v>
      </c>
      <c r="R39" s="123" t="s">
        <v>2517</v>
      </c>
      <c r="S39" s="913"/>
    </row>
    <row r="40" spans="1:19">
      <c r="A40" s="115" t="str">
        <f>'Prétraitement MP Transformation'!A47</f>
        <v>Betterave potagère</v>
      </c>
      <c r="B40" s="116" t="str">
        <f>Secteurs!$B$3</f>
        <v>1ère Transformation</v>
      </c>
      <c r="C40" s="117">
        <f>'Prétraitement MP Transformation'!D47</f>
        <v>96.808000000000007</v>
      </c>
      <c r="E40" s="119" t="str">
        <f>Etiquettes!$C$10</f>
        <v>kt</v>
      </c>
      <c r="F40" s="767" t="str">
        <f>Etiquettes!$C$7</f>
        <v>Fruits et légumes (hors pommes de terre)</v>
      </c>
      <c r="G40" s="119">
        <f>Etiquettes!$H$9</f>
        <v>2015</v>
      </c>
      <c r="H40" s="767" t="str">
        <f>Etiquettes!$C$8</f>
        <v>France entière</v>
      </c>
      <c r="I40" s="767" t="str">
        <f t="shared" si="1"/>
        <v>Production de Betterave potagère dirigée vers la transformation</v>
      </c>
      <c r="K40" t="s">
        <v>2506</v>
      </c>
      <c r="L40" s="767" t="str" cm="1">
        <f t="array" aca="1" ref="L40" ca="1">[1]!NOM_FEUILLE('MP Transfo (Lég) 2015 - AGRESTE'!$A$1)</f>
        <v>MP Transfo (Lég) 2015 - AGRESTE</v>
      </c>
      <c r="M40" s="766" t="str">
        <f>Etiquettes!$H$16</f>
        <v>Volume</v>
      </c>
      <c r="N40" s="768" t="str">
        <f t="shared" si="2"/>
        <v>Production de Betterave potagère dirigée vers la transformation = 97 kt (Agreste - Statistique Agricole Annuelle - SSP)</v>
      </c>
      <c r="O40" s="766" t="str">
        <f>Etiquettes!$I$20</f>
        <v>Robuste</v>
      </c>
      <c r="R40" s="120"/>
      <c r="S40" s="913"/>
    </row>
    <row r="41" spans="1:19">
      <c r="A41" s="115" t="str">
        <f>Produits!$B$70</f>
        <v>Carottes</v>
      </c>
      <c r="B41" s="116" t="str">
        <f>Secteurs!$B$3</f>
        <v>1ère Transformation</v>
      </c>
      <c r="C41" s="117">
        <f>'Prétraitement MP Transformation'!G48</f>
        <v>252.107</v>
      </c>
      <c r="E41" s="119" t="str">
        <f>Etiquettes!$C$10</f>
        <v>kt</v>
      </c>
      <c r="F41" s="767" t="str">
        <f>Etiquettes!$C$7</f>
        <v>Fruits et légumes (hors pommes de terre)</v>
      </c>
      <c r="G41" s="119">
        <f>Etiquettes!$H$9</f>
        <v>2015</v>
      </c>
      <c r="H41" s="767" t="str">
        <f>Etiquettes!$C$8</f>
        <v>France entière</v>
      </c>
      <c r="I41" s="767" t="str">
        <f t="shared" si="1"/>
        <v>Production de Carottes dirigée vers la transformation</v>
      </c>
      <c r="K41" t="s">
        <v>2506</v>
      </c>
      <c r="L41" s="767" t="str" cm="1">
        <f t="array" aca="1" ref="L41" ca="1">[1]!NOM_FEUILLE('MP Transfo (Lég) 2015 - AGRESTE'!$A$1)</f>
        <v>MP Transfo (Lég) 2015 - AGRESTE</v>
      </c>
      <c r="M41" s="766" t="str">
        <f>Etiquettes!$H$16</f>
        <v>Volume</v>
      </c>
      <c r="N41" s="768" t="str">
        <f t="shared" si="2"/>
        <v>Production de Carottes dirigée vers la transformation = 252 kt (Agreste - Statistique Agricole Annuelle - SSP)</v>
      </c>
      <c r="O41" s="766" t="str">
        <f>Etiquettes!$I$20</f>
        <v>Robuste</v>
      </c>
      <c r="R41" s="123" t="s">
        <v>2517</v>
      </c>
      <c r="S41" s="913"/>
    </row>
    <row r="42" spans="1:19">
      <c r="A42" s="115" t="str">
        <f>'Prétraitement MP Transformation'!A50</f>
        <v>Céleri rave</v>
      </c>
      <c r="B42" s="116" t="str">
        <f>Secteurs!$B$3</f>
        <v>1ère Transformation</v>
      </c>
      <c r="C42" s="117">
        <f>'Prétraitement MP Transformation'!D50</f>
        <v>7.6429999999999998</v>
      </c>
      <c r="E42" s="119" t="str">
        <f>Etiquettes!$C$10</f>
        <v>kt</v>
      </c>
      <c r="F42" s="767" t="str">
        <f>Etiquettes!$C$7</f>
        <v>Fruits et légumes (hors pommes de terre)</v>
      </c>
      <c r="G42" s="119">
        <f>Etiquettes!$H$9</f>
        <v>2015</v>
      </c>
      <c r="H42" s="767" t="str">
        <f>Etiquettes!$C$8</f>
        <v>France entière</v>
      </c>
      <c r="I42" s="767" t="str">
        <f t="shared" si="1"/>
        <v>Production de Céleri rave dirigée vers la transformation</v>
      </c>
      <c r="K42" t="s">
        <v>2506</v>
      </c>
      <c r="L42" s="767" t="str" cm="1">
        <f t="array" aca="1" ref="L42" ca="1">[1]!NOM_FEUILLE('MP Transfo (Lég) 2015 - AGRESTE'!$A$1)</f>
        <v>MP Transfo (Lég) 2015 - AGRESTE</v>
      </c>
      <c r="M42" s="766" t="str">
        <f>Etiquettes!$H$16</f>
        <v>Volume</v>
      </c>
      <c r="N42" s="768" t="str">
        <f t="shared" si="2"/>
        <v>Production de Céleri rave dirigée vers la transformation = 8 kt (Agreste - Statistique Agricole Annuelle - SSP)</v>
      </c>
      <c r="O42" s="766" t="str">
        <f>Etiquettes!$I$20</f>
        <v>Robuste</v>
      </c>
      <c r="R42" s="120"/>
      <c r="S42" s="913"/>
    </row>
    <row r="43" spans="1:19">
      <c r="A43" s="115" t="str">
        <f>'Prétraitement MP Transformation'!A51</f>
        <v>Echalote</v>
      </c>
      <c r="B43" s="116" t="str">
        <f>Secteurs!$B$3</f>
        <v>1ère Transformation</v>
      </c>
      <c r="C43" s="117">
        <f>'Prétraitement MP Transformation'!D51</f>
        <v>0</v>
      </c>
      <c r="E43" s="119" t="str">
        <f>Etiquettes!$C$10</f>
        <v>kt</v>
      </c>
      <c r="F43" s="767" t="str">
        <f>Etiquettes!$C$7</f>
        <v>Fruits et légumes (hors pommes de terre)</v>
      </c>
      <c r="G43" s="119">
        <f>Etiquettes!$H$9</f>
        <v>2015</v>
      </c>
      <c r="H43" s="767" t="str">
        <f>Etiquettes!$C$8</f>
        <v>France entière</v>
      </c>
      <c r="I43" s="767" t="str">
        <f t="shared" si="1"/>
        <v>Production de Echalote dirigée vers la transformation</v>
      </c>
      <c r="K43" t="s">
        <v>2506</v>
      </c>
      <c r="L43" s="767" t="str" cm="1">
        <f t="array" aca="1" ref="L43" ca="1">[1]!NOM_FEUILLE('MP Transfo (Lég) 2015 - AGRESTE'!$A$1)</f>
        <v>MP Transfo (Lég) 2015 - AGRESTE</v>
      </c>
      <c r="M43" s="766" t="str">
        <f>Etiquettes!$H$16</f>
        <v>Volume</v>
      </c>
      <c r="N43" s="768" t="str">
        <f t="shared" si="2"/>
        <v>Production de Echalote dirigée vers la transformation = 0 kt (Agreste - Statistique Agricole Annuelle - SSP)</v>
      </c>
      <c r="O43" s="766" t="str">
        <f>Etiquettes!$I$20</f>
        <v>Robuste</v>
      </c>
      <c r="R43" s="120"/>
      <c r="S43" s="913"/>
    </row>
    <row r="44" spans="1:19">
      <c r="A44" s="115" t="str">
        <f>'Prétraitement MP Transformation'!A52</f>
        <v>Navet potager</v>
      </c>
      <c r="B44" s="116" t="str">
        <f>Secteurs!$B$3</f>
        <v>1ère Transformation</v>
      </c>
      <c r="C44" s="117">
        <f>'Prétraitement MP Transformation'!D52</f>
        <v>13.7</v>
      </c>
      <c r="E44" s="119" t="str">
        <f>Etiquettes!$C$10</f>
        <v>kt</v>
      </c>
      <c r="F44" s="767" t="str">
        <f>Etiquettes!$C$7</f>
        <v>Fruits et légumes (hors pommes de terre)</v>
      </c>
      <c r="G44" s="119">
        <f>Etiquettes!$H$9</f>
        <v>2015</v>
      </c>
      <c r="H44" s="767" t="str">
        <f>Etiquettes!$C$8</f>
        <v>France entière</v>
      </c>
      <c r="I44" s="767" t="str">
        <f t="shared" si="1"/>
        <v>Production de Navet potager dirigée vers la transformation</v>
      </c>
      <c r="K44" t="s">
        <v>2506</v>
      </c>
      <c r="L44" s="767" t="str" cm="1">
        <f t="array" aca="1" ref="L44" ca="1">[1]!NOM_FEUILLE('MP Transfo (Lég) 2015 - AGRESTE'!$A$1)</f>
        <v>MP Transfo (Lég) 2015 - AGRESTE</v>
      </c>
      <c r="M44" s="766" t="str">
        <f>Etiquettes!$H$16</f>
        <v>Volume</v>
      </c>
      <c r="N44" s="768" t="str">
        <f t="shared" si="2"/>
        <v>Production de Navet potager dirigée vers la transformation = 14 kt (Agreste - Statistique Agricole Annuelle - SSP)</v>
      </c>
      <c r="O44" s="766" t="str">
        <f>Etiquettes!$I$20</f>
        <v>Robuste</v>
      </c>
      <c r="R44" s="120"/>
      <c r="S44" s="913"/>
    </row>
    <row r="45" spans="1:19">
      <c r="A45" s="115" t="str">
        <f>Produits!$B$78</f>
        <v>Oignon</v>
      </c>
      <c r="B45" s="116" t="str">
        <f>Secteurs!$B$3</f>
        <v>1ère Transformation</v>
      </c>
      <c r="C45" s="117">
        <f>'Prétraitement MP Transformation'!G53</f>
        <v>188.28299999999999</v>
      </c>
      <c r="E45" s="119" t="str">
        <f>Etiquettes!$C$10</f>
        <v>kt</v>
      </c>
      <c r="F45" s="767" t="str">
        <f>Etiquettes!$C$7</f>
        <v>Fruits et légumes (hors pommes de terre)</v>
      </c>
      <c r="G45" s="119">
        <f>Etiquettes!$H$9</f>
        <v>2015</v>
      </c>
      <c r="H45" s="767" t="str">
        <f>Etiquettes!$C$8</f>
        <v>France entière</v>
      </c>
      <c r="I45" s="767" t="str">
        <f t="shared" si="1"/>
        <v>Production de Oignon dirigée vers la transformation</v>
      </c>
      <c r="K45" t="s">
        <v>2506</v>
      </c>
      <c r="L45" s="767" t="str" cm="1">
        <f t="array" aca="1" ref="L45" ca="1">[1]!NOM_FEUILLE('MP Transfo (Lég) 2015 - AGRESTE'!$A$1)</f>
        <v>MP Transfo (Lég) 2015 - AGRESTE</v>
      </c>
      <c r="M45" s="766" t="str">
        <f>Etiquettes!$H$16</f>
        <v>Volume</v>
      </c>
      <c r="N45" s="768" t="str">
        <f t="shared" si="2"/>
        <v>Production de Oignon dirigée vers la transformation = 188 kt (Agreste - Statistique Agricole Annuelle - SSP)</v>
      </c>
      <c r="O45" s="766" t="str">
        <f>Etiquettes!$I$20</f>
        <v>Robuste</v>
      </c>
      <c r="R45" s="123" t="s">
        <v>2517</v>
      </c>
      <c r="S45" s="913"/>
    </row>
    <row r="46" spans="1:19">
      <c r="A46" s="115" t="str">
        <f>'Prétraitement MP Transformation'!A55</f>
        <v>Radis</v>
      </c>
      <c r="B46" s="116" t="str">
        <f>Secteurs!$B$3</f>
        <v>1ère Transformation</v>
      </c>
      <c r="C46" s="117">
        <f>'Prétraitement MP Transformation'!D55</f>
        <v>0</v>
      </c>
      <c r="E46" s="119" t="str">
        <f>Etiquettes!$C$10</f>
        <v>kt</v>
      </c>
      <c r="F46" s="767" t="str">
        <f>Etiquettes!$C$7</f>
        <v>Fruits et légumes (hors pommes de terre)</v>
      </c>
      <c r="G46" s="119">
        <f>Etiquettes!$H$9</f>
        <v>2015</v>
      </c>
      <c r="H46" s="767" t="str">
        <f>Etiquettes!$C$8</f>
        <v>France entière</v>
      </c>
      <c r="I46" s="767" t="str">
        <f t="shared" si="1"/>
        <v>Production de Radis dirigée vers la transformation</v>
      </c>
      <c r="K46" t="s">
        <v>2506</v>
      </c>
      <c r="L46" s="767" t="str" cm="1">
        <f t="array" aca="1" ref="L46" ca="1">[1]!NOM_FEUILLE('MP Transfo (Lég) 2015 - AGRESTE'!$A$1)</f>
        <v>MP Transfo (Lég) 2015 - AGRESTE</v>
      </c>
      <c r="M46" s="766" t="str">
        <f>Etiquettes!$H$16</f>
        <v>Volume</v>
      </c>
      <c r="N46" s="768" t="str">
        <f t="shared" si="2"/>
        <v>Production de Radis dirigée vers la transformation = 0 kt (Agreste - Statistique Agricole Annuelle - SSP)</v>
      </c>
      <c r="O46" s="766" t="str">
        <f>Etiquettes!$I$20</f>
        <v>Robuste</v>
      </c>
      <c r="R46" s="120"/>
      <c r="S46" s="913"/>
    </row>
    <row r="47" spans="1:19">
      <c r="A47" s="115" t="str">
        <f>'Prétraitement MP Transformation'!A56</f>
        <v>Salsifis et scorsonère</v>
      </c>
      <c r="B47" s="116" t="str">
        <f>Secteurs!$B$3</f>
        <v>1ère Transformation</v>
      </c>
      <c r="C47" s="117">
        <f>'Prétraitement MP Transformation'!D56</f>
        <v>0</v>
      </c>
      <c r="E47" s="119" t="str">
        <f>Etiquettes!$C$10</f>
        <v>kt</v>
      </c>
      <c r="F47" s="767" t="str">
        <f>Etiquettes!$C$7</f>
        <v>Fruits et légumes (hors pommes de terre)</v>
      </c>
      <c r="G47" s="119">
        <f>Etiquettes!$H$9</f>
        <v>2015</v>
      </c>
      <c r="H47" s="767" t="str">
        <f>Etiquettes!$C$8</f>
        <v>France entière</v>
      </c>
      <c r="I47" s="767" t="str">
        <f t="shared" si="1"/>
        <v>Production de Salsifis et scorsonère dirigée vers la transformation</v>
      </c>
      <c r="K47" t="s">
        <v>2506</v>
      </c>
      <c r="L47" s="767" t="str" cm="1">
        <f t="array" aca="1" ref="L47" ca="1">[1]!NOM_FEUILLE('MP Transfo (Lég) 2015 - AGRESTE'!$A$1)</f>
        <v>MP Transfo (Lég) 2015 - AGRESTE</v>
      </c>
      <c r="M47" s="766" t="str">
        <f>Etiquettes!$H$16</f>
        <v>Volume</v>
      </c>
      <c r="N47" s="768" t="str">
        <f t="shared" si="2"/>
        <v>Production de Salsifis et scorsonère dirigée vers la transformation = 0 kt (Agreste - Statistique Agricole Annuelle - SSP)</v>
      </c>
      <c r="O47" s="766" t="str">
        <f>Etiquettes!$I$20</f>
        <v>Robuste</v>
      </c>
      <c r="R47" s="120"/>
      <c r="S47" s="913"/>
    </row>
    <row r="48" spans="1:19">
      <c r="A48" s="115" t="str">
        <f>'Prétraitement MP Transformation'!A57</f>
        <v>Petits pois</v>
      </c>
      <c r="B48" s="116" t="str">
        <f>Secteurs!$B$3</f>
        <v>1ère Transformation</v>
      </c>
      <c r="C48" s="117">
        <f>'Prétraitement MP Transformation'!D57</f>
        <v>220.46700000000001</v>
      </c>
      <c r="E48" s="119" t="str">
        <f>Etiquettes!$C$10</f>
        <v>kt</v>
      </c>
      <c r="F48" s="767" t="str">
        <f>Etiquettes!$C$7</f>
        <v>Fruits et légumes (hors pommes de terre)</v>
      </c>
      <c r="G48" s="119">
        <f>Etiquettes!$H$9</f>
        <v>2015</v>
      </c>
      <c r="H48" s="767" t="str">
        <f>Etiquettes!$C$8</f>
        <v>France entière</v>
      </c>
      <c r="I48" s="767" t="str">
        <f t="shared" si="1"/>
        <v>Production de Petits pois dirigée vers la transformation</v>
      </c>
      <c r="K48" t="s">
        <v>2506</v>
      </c>
      <c r="L48" s="767" t="str" cm="1">
        <f t="array" aca="1" ref="L48" ca="1">[1]!NOM_FEUILLE('MP Transfo (Lég) 2015 - AGRESTE'!$A$1)</f>
        <v>MP Transfo (Lég) 2015 - AGRESTE</v>
      </c>
      <c r="M48" s="766" t="str">
        <f>Etiquettes!$H$16</f>
        <v>Volume</v>
      </c>
      <c r="N48" s="768" t="str">
        <f t="shared" si="2"/>
        <v>Production de Petits pois dirigée vers la transformation = 220 kt (Agreste - Statistique Agricole Annuelle - SSP)</v>
      </c>
      <c r="O48" s="766" t="str">
        <f>Etiquettes!$I$20</f>
        <v>Robuste</v>
      </c>
      <c r="R48" s="120"/>
      <c r="S48" s="913"/>
    </row>
    <row r="49" spans="1:19">
      <c r="A49" s="115" t="str">
        <f>'Prétraitement MP Transformation'!A58</f>
        <v>Haricots à écosser et demi-secs (grains)</v>
      </c>
      <c r="B49" s="116" t="str">
        <f>Secteurs!$B$3</f>
        <v>1ère Transformation</v>
      </c>
      <c r="C49" s="117">
        <f>'Prétraitement MP Transformation'!D58</f>
        <v>22.591000000000001</v>
      </c>
      <c r="E49" s="119" t="str">
        <f>Etiquettes!$C$10</f>
        <v>kt</v>
      </c>
      <c r="F49" s="767" t="str">
        <f>Etiquettes!$C$7</f>
        <v>Fruits et légumes (hors pommes de terre)</v>
      </c>
      <c r="G49" s="119">
        <f>Etiquettes!$H$9</f>
        <v>2015</v>
      </c>
      <c r="H49" s="767" t="str">
        <f>Etiquettes!$C$8</f>
        <v>France entière</v>
      </c>
      <c r="I49" s="767" t="str">
        <f t="shared" si="1"/>
        <v>Production de Haricots à écosser et demi-secs (grains) dirigée vers la transformation</v>
      </c>
      <c r="K49" t="s">
        <v>2506</v>
      </c>
      <c r="L49" s="767" t="str" cm="1">
        <f t="array" aca="1" ref="L49" ca="1">[1]!NOM_FEUILLE('MP Transfo (Lég) 2015 - AGRESTE'!$A$1)</f>
        <v>MP Transfo (Lég) 2015 - AGRESTE</v>
      </c>
      <c r="M49" s="766" t="str">
        <f>Etiquettes!$H$16</f>
        <v>Volume</v>
      </c>
      <c r="N49" s="768" t="str">
        <f t="shared" si="2"/>
        <v>Production de Haricots à écosser et demi-secs (grains) dirigée vers la transformation = 23 kt (Agreste - Statistique Agricole Annuelle - SSP)</v>
      </c>
      <c r="O49" s="766" t="str">
        <f>Etiquettes!$I$20</f>
        <v>Robuste</v>
      </c>
      <c r="R49" s="120"/>
      <c r="S49" s="913"/>
    </row>
    <row r="50" spans="1:19">
      <c r="A50" s="115" t="str">
        <f>'Prétraitement MP Transformation'!A59</f>
        <v>Haricots verts (y.c. haricots beurre)</v>
      </c>
      <c r="B50" s="116" t="str">
        <f>Secteurs!$B$3</f>
        <v>1ère Transformation</v>
      </c>
      <c r="C50" s="117">
        <f>'Prétraitement MP Transformation'!D59</f>
        <v>277.81099999999998</v>
      </c>
      <c r="E50" s="119" t="str">
        <f>Etiquettes!$C$10</f>
        <v>kt</v>
      </c>
      <c r="F50" s="767" t="str">
        <f>Etiquettes!$C$7</f>
        <v>Fruits et légumes (hors pommes de terre)</v>
      </c>
      <c r="G50" s="119">
        <f>Etiquettes!$H$9</f>
        <v>2015</v>
      </c>
      <c r="H50" s="767" t="str">
        <f>Etiquettes!$C$8</f>
        <v>France entière</v>
      </c>
      <c r="I50" s="767" t="str">
        <f t="shared" si="1"/>
        <v>Production de Haricots verts (y.c. haricots beurre) dirigée vers la transformation</v>
      </c>
      <c r="K50" t="s">
        <v>2506</v>
      </c>
      <c r="L50" s="767" t="str" cm="1">
        <f t="array" aca="1" ref="L50" ca="1">[1]!NOM_FEUILLE('MP Transfo (Lég) 2015 - AGRESTE'!$A$1)</f>
        <v>MP Transfo (Lég) 2015 - AGRESTE</v>
      </c>
      <c r="M50" s="766" t="str">
        <f>Etiquettes!$H$16</f>
        <v>Volume</v>
      </c>
      <c r="N50" s="768" t="str">
        <f t="shared" si="2"/>
        <v>Production de Haricots verts (y.c. haricots beurre) dirigée vers la transformation = 278 kt (Agreste - Statistique Agricole Annuelle - SSP)</v>
      </c>
      <c r="O50" s="766" t="str">
        <f>Etiquettes!$I$20</f>
        <v>Robuste</v>
      </c>
      <c r="R50" s="120"/>
      <c r="S50" s="913"/>
    </row>
    <row r="51" spans="1:19">
      <c r="A51" s="115" t="str">
        <f>'Prétraitement MP Transformation'!A60</f>
        <v>Maïs doux</v>
      </c>
      <c r="B51" s="116" t="str">
        <f>Secteurs!$B$3</f>
        <v>1ère Transformation</v>
      </c>
      <c r="C51" s="117">
        <f>'Prétraitement MP Transformation'!D60</f>
        <v>370.65100000000001</v>
      </c>
      <c r="E51" s="119" t="str">
        <f>Etiquettes!$C$10</f>
        <v>kt</v>
      </c>
      <c r="F51" s="767" t="str">
        <f>Etiquettes!$C$7</f>
        <v>Fruits et légumes (hors pommes de terre)</v>
      </c>
      <c r="G51" s="119">
        <f>Etiquettes!$H$9</f>
        <v>2015</v>
      </c>
      <c r="H51" s="767" t="str">
        <f>Etiquettes!$C$8</f>
        <v>France entière</v>
      </c>
      <c r="I51" s="767" t="str">
        <f t="shared" si="1"/>
        <v>Production de Maïs doux dirigée vers la transformation</v>
      </c>
      <c r="K51" t="s">
        <v>2506</v>
      </c>
      <c r="L51" s="767" t="str" cm="1">
        <f t="array" aca="1" ref="L51" ca="1">[1]!NOM_FEUILLE('MP Transfo (Lég) 2015 - AGRESTE'!$A$1)</f>
        <v>MP Transfo (Lég) 2015 - AGRESTE</v>
      </c>
      <c r="M51" s="766" t="str">
        <f>Etiquettes!$H$16</f>
        <v>Volume</v>
      </c>
      <c r="N51" s="768" t="str">
        <f t="shared" si="2"/>
        <v>Production de Maïs doux dirigée vers la transformation = 371 kt (Agreste - Statistique Agricole Annuelle - SSP)</v>
      </c>
      <c r="O51" s="766" t="str">
        <f>Etiquettes!$I$20</f>
        <v>Robuste</v>
      </c>
      <c r="R51" s="120"/>
      <c r="S51" s="913"/>
    </row>
    <row r="52" spans="1:19">
      <c r="A52" s="115" t="str">
        <f>'Prétraitement MP Transformation'!A61</f>
        <v>Champignons cultivés</v>
      </c>
      <c r="B52" s="116" t="str">
        <f>Secteurs!$B$3</f>
        <v>1ère Transformation</v>
      </c>
      <c r="C52" s="117">
        <f>'Prétraitement MP Transformation'!D61</f>
        <v>76.484999999999999</v>
      </c>
      <c r="E52" s="119" t="str">
        <f>Etiquettes!$C$10</f>
        <v>kt</v>
      </c>
      <c r="F52" s="767" t="str">
        <f>Etiquettes!$C$7</f>
        <v>Fruits et légumes (hors pommes de terre)</v>
      </c>
      <c r="G52" s="119">
        <f>Etiquettes!$H$9</f>
        <v>2015</v>
      </c>
      <c r="H52" s="767" t="str">
        <f>Etiquettes!$C$8</f>
        <v>France entière</v>
      </c>
      <c r="I52" s="767" t="str">
        <f t="shared" si="1"/>
        <v>Production de Champignons cultivés dirigée vers la transformation</v>
      </c>
      <c r="K52" t="s">
        <v>2506</v>
      </c>
      <c r="L52" s="767" t="str" cm="1">
        <f t="array" aca="1" ref="L52" ca="1">[1]!NOM_FEUILLE('MP Transfo (Lég) 2015 - AGRESTE'!$A$1)</f>
        <v>MP Transfo (Lég) 2015 - AGRESTE</v>
      </c>
      <c r="M52" s="766" t="str">
        <f>Etiquettes!$H$16</f>
        <v>Volume</v>
      </c>
      <c r="N52" s="768" t="str">
        <f t="shared" si="2"/>
        <v>Production de Champignons cultivés dirigée vers la transformation = 76 kt (Agreste - Statistique Agricole Annuelle - SSP)</v>
      </c>
      <c r="O52" s="766" t="str">
        <f>Etiquettes!$I$20</f>
        <v>Robuste</v>
      </c>
      <c r="R52" s="120"/>
      <c r="S52" s="913"/>
    </row>
    <row r="53" spans="1:19">
      <c r="A53" s="115" t="str">
        <f>'Prétraitement MP Transformation'!A62</f>
        <v>Truffes</v>
      </c>
      <c r="B53" s="116" t="str">
        <f>Secteurs!$B$3</f>
        <v>1ère Transformation</v>
      </c>
      <c r="C53" s="117">
        <f>'Prétraitement MP Transformation'!D62</f>
        <v>0</v>
      </c>
      <c r="E53" s="119" t="str">
        <f>Etiquettes!$C$10</f>
        <v>kt</v>
      </c>
      <c r="F53" s="767" t="str">
        <f>Etiquettes!$C$7</f>
        <v>Fruits et légumes (hors pommes de terre)</v>
      </c>
      <c r="G53" s="119">
        <f>Etiquettes!$H$9</f>
        <v>2015</v>
      </c>
      <c r="H53" s="767" t="str">
        <f>Etiquettes!$C$8</f>
        <v>France entière</v>
      </c>
      <c r="I53" s="767" t="str">
        <f t="shared" si="1"/>
        <v>Production de Truffes dirigée vers la transformation</v>
      </c>
      <c r="K53" t="s">
        <v>2506</v>
      </c>
      <c r="L53" s="767" t="str" cm="1">
        <f t="array" aca="1" ref="L53" ca="1">[1]!NOM_FEUILLE('MP Transfo (Lég) 2015 - AGRESTE'!$A$1)</f>
        <v>MP Transfo (Lég) 2015 - AGRESTE</v>
      </c>
      <c r="M53" s="766" t="str">
        <f>Etiquettes!$H$16</f>
        <v>Volume</v>
      </c>
      <c r="N53" s="768" t="str">
        <f t="shared" si="2"/>
        <v>Production de Truffes dirigée vers la transformation = 0 kt (Agreste - Statistique Agricole Annuelle - SSP)</v>
      </c>
      <c r="O53" s="766" t="str">
        <f>Etiquettes!$I$20</f>
        <v>Robuste</v>
      </c>
      <c r="R53" s="120"/>
      <c r="S53" s="913"/>
    </row>
    <row r="54" spans="1:19">
      <c r="A54" s="115" t="str">
        <f>'Prétraitement MP Transformation'!A63</f>
        <v>Abricots</v>
      </c>
      <c r="B54" s="116" t="str">
        <f>Secteurs!$B$3</f>
        <v>1ère Transformation</v>
      </c>
      <c r="C54" s="117">
        <f>'Prétraitement MP Transformation'!D63</f>
        <v>22.0306</v>
      </c>
      <c r="E54" s="119" t="str">
        <f>Etiquettes!$C$10</f>
        <v>kt</v>
      </c>
      <c r="F54" s="767" t="str">
        <f>Etiquettes!$C$7</f>
        <v>Fruits et légumes (hors pommes de terre)</v>
      </c>
      <c r="G54" s="119">
        <f>Etiquettes!$H$9</f>
        <v>2015</v>
      </c>
      <c r="H54" s="767" t="str">
        <f>Etiquettes!$C$8</f>
        <v>France entière</v>
      </c>
      <c r="I54" s="767" t="str">
        <f t="shared" si="1"/>
        <v>Production de Abricots dirigée vers la transformation</v>
      </c>
      <c r="K54" t="s">
        <v>2506</v>
      </c>
      <c r="L54" s="767" t="str" cm="1">
        <f t="array" aca="1" ref="L54" ca="1">[1]!NOM_FEUILLE('MP Transfo (Frt) 2015 - AGRESTE'!$A$1)</f>
        <v>MP Transfo (Frt) 2015 - AGRESTE</v>
      </c>
      <c r="M54" s="766" t="str">
        <f>Etiquettes!$H$16</f>
        <v>Volume</v>
      </c>
      <c r="N54" s="768" t="str">
        <f t="shared" si="2"/>
        <v>Production de Abricots dirigée vers la transformation = 22 kt (Agreste - Statistique Agricole Annuelle - SSP)</v>
      </c>
      <c r="O54" s="766" t="str">
        <f>Etiquettes!$I$20</f>
        <v>Robuste</v>
      </c>
      <c r="R54" s="120"/>
      <c r="S54" s="913"/>
    </row>
    <row r="55" spans="1:19">
      <c r="A55" s="115" t="str">
        <f>'Prétraitement MP Transformation'!A64</f>
        <v>Bigarreau</v>
      </c>
      <c r="B55" s="116" t="str">
        <f>Secteurs!$B$3</f>
        <v>1ère Transformation</v>
      </c>
      <c r="C55" s="117">
        <f>'Prétraitement MP Transformation'!D64</f>
        <v>7.702</v>
      </c>
      <c r="E55" s="119" t="str">
        <f>Etiquettes!$C$10</f>
        <v>kt</v>
      </c>
      <c r="F55" s="767" t="str">
        <f>Etiquettes!$C$7</f>
        <v>Fruits et légumes (hors pommes de terre)</v>
      </c>
      <c r="G55" s="119">
        <f>Etiquettes!$H$9</f>
        <v>2015</v>
      </c>
      <c r="H55" s="767" t="str">
        <f>Etiquettes!$C$8</f>
        <v>France entière</v>
      </c>
      <c r="I55" s="767" t="str">
        <f t="shared" si="1"/>
        <v>Production de Bigarreau dirigée vers la transformation</v>
      </c>
      <c r="K55" t="s">
        <v>2506</v>
      </c>
      <c r="L55" s="767" t="str" cm="1">
        <f t="array" aca="1" ref="L55" ca="1">[1]!NOM_FEUILLE('MP Transfo (Frt) 2015 - AGRESTE'!$A$1)</f>
        <v>MP Transfo (Frt) 2015 - AGRESTE</v>
      </c>
      <c r="M55" s="766" t="str">
        <f>Etiquettes!$H$16</f>
        <v>Volume</v>
      </c>
      <c r="N55" s="768" t="str">
        <f t="shared" si="2"/>
        <v>Production de Bigarreau dirigée vers la transformation = 8 kt (Agreste - Statistique Agricole Annuelle - SSP)</v>
      </c>
      <c r="O55" s="766" t="str">
        <f>Etiquettes!$I$20</f>
        <v>Robuste</v>
      </c>
      <c r="R55" s="120"/>
      <c r="S55" s="913"/>
    </row>
    <row r="56" spans="1:19">
      <c r="A56" s="115" t="str">
        <f>'Prétraitement MP Transformation'!A65</f>
        <v>Autre variété de cerises, n.c.a.</v>
      </c>
      <c r="B56" s="116" t="str">
        <f>Secteurs!$B$3</f>
        <v>1ère Transformation</v>
      </c>
      <c r="C56" s="117">
        <f>'Prétraitement MP Transformation'!D65</f>
        <v>1.3786</v>
      </c>
      <c r="E56" s="119" t="str">
        <f>Etiquettes!$C$10</f>
        <v>kt</v>
      </c>
      <c r="F56" s="767" t="str">
        <f>Etiquettes!$C$7</f>
        <v>Fruits et légumes (hors pommes de terre)</v>
      </c>
      <c r="G56" s="119">
        <f>Etiquettes!$H$9</f>
        <v>2015</v>
      </c>
      <c r="H56" s="767" t="str">
        <f>Etiquettes!$C$8</f>
        <v>France entière</v>
      </c>
      <c r="I56" s="767" t="str">
        <f t="shared" si="1"/>
        <v>Production de Autre variété de cerises, n.c.a. dirigée vers la transformation</v>
      </c>
      <c r="K56" t="s">
        <v>2506</v>
      </c>
      <c r="L56" s="767" t="str" cm="1">
        <f t="array" aca="1" ref="L56" ca="1">[1]!NOM_FEUILLE('MP Transfo (Frt) 2015 - AGRESTE'!$A$1)</f>
        <v>MP Transfo (Frt) 2015 - AGRESTE</v>
      </c>
      <c r="M56" s="766" t="str">
        <f>Etiquettes!$H$16</f>
        <v>Volume</v>
      </c>
      <c r="N56" s="768" t="str">
        <f t="shared" si="2"/>
        <v>Production de Autre variété de cerises, n.c.a. dirigée vers la transformation = 1 kt (Agreste - Statistique Agricole Annuelle - SSP)</v>
      </c>
      <c r="O56" s="766" t="str">
        <f>Etiquettes!$I$20</f>
        <v>Robuste</v>
      </c>
      <c r="R56" s="120"/>
      <c r="S56" s="913"/>
    </row>
    <row r="57" spans="1:19">
      <c r="A57" s="115" t="str">
        <f>'Prétraitement MP Transformation'!A66</f>
        <v>Pavie</v>
      </c>
      <c r="B57" s="116" t="str">
        <f>Secteurs!$B$3</f>
        <v>1ère Transformation</v>
      </c>
      <c r="C57" s="117">
        <f>'Prétraitement MP Transformation'!D66</f>
        <v>4.4118000000000004</v>
      </c>
      <c r="E57" s="119" t="str">
        <f>Etiquettes!$C$10</f>
        <v>kt</v>
      </c>
      <c r="F57" s="767" t="str">
        <f>Etiquettes!$C$7</f>
        <v>Fruits et légumes (hors pommes de terre)</v>
      </c>
      <c r="G57" s="119">
        <f>Etiquettes!$H$9</f>
        <v>2015</v>
      </c>
      <c r="H57" s="767" t="str">
        <f>Etiquettes!$C$8</f>
        <v>France entière</v>
      </c>
      <c r="I57" s="767" t="str">
        <f t="shared" si="1"/>
        <v>Production de Pavie dirigée vers la transformation</v>
      </c>
      <c r="K57" t="s">
        <v>2506</v>
      </c>
      <c r="L57" s="767" t="str" cm="1">
        <f t="array" aca="1" ref="L57" ca="1">[1]!NOM_FEUILLE('MP Transfo (Frt) 2015 - AGRESTE'!$A$1)</f>
        <v>MP Transfo (Frt) 2015 - AGRESTE</v>
      </c>
      <c r="M57" s="766" t="str">
        <f>Etiquettes!$H$16</f>
        <v>Volume</v>
      </c>
      <c r="N57" s="768" t="str">
        <f t="shared" si="2"/>
        <v>Production de Pavie dirigée vers la transformation = 4 kt (Agreste - Statistique Agricole Annuelle - SSP)</v>
      </c>
      <c r="O57" s="766" t="str">
        <f>Etiquettes!$I$20</f>
        <v>Robuste</v>
      </c>
      <c r="R57" s="120"/>
      <c r="S57" s="913"/>
    </row>
    <row r="58" spans="1:19">
      <c r="A58" s="115" t="str">
        <f>'Prétraitement MP Transformation'!A67</f>
        <v>Pêches</v>
      </c>
      <c r="B58" s="116" t="str">
        <f>Secteurs!$B$3</f>
        <v>1ère Transformation</v>
      </c>
      <c r="C58" s="117">
        <f>'Prétraitement MP Transformation'!D67</f>
        <v>6.5759999999999996</v>
      </c>
      <c r="E58" s="119" t="str">
        <f>Etiquettes!$C$10</f>
        <v>kt</v>
      </c>
      <c r="F58" s="767" t="str">
        <f>Etiquettes!$C$7</f>
        <v>Fruits et légumes (hors pommes de terre)</v>
      </c>
      <c r="G58" s="119">
        <f>Etiquettes!$H$9</f>
        <v>2015</v>
      </c>
      <c r="H58" s="767" t="str">
        <f>Etiquettes!$C$8</f>
        <v>France entière</v>
      </c>
      <c r="I58" s="767" t="str">
        <f t="shared" si="1"/>
        <v>Production de Pêches dirigée vers la transformation</v>
      </c>
      <c r="K58" t="s">
        <v>2506</v>
      </c>
      <c r="L58" s="767" t="str" cm="1">
        <f t="array" aca="1" ref="L58" ca="1">[1]!NOM_FEUILLE('MP Transfo (Frt) 2015 - AGRESTE'!$A$1)</f>
        <v>MP Transfo (Frt) 2015 - AGRESTE</v>
      </c>
      <c r="M58" s="766" t="str">
        <f>Etiquettes!$H$16</f>
        <v>Volume</v>
      </c>
      <c r="N58" s="768" t="str">
        <f t="shared" si="2"/>
        <v>Production de Pêches dirigée vers la transformation = 7 kt (Agreste - Statistique Agricole Annuelle - SSP)</v>
      </c>
      <c r="O58" s="766" t="str">
        <f>Etiquettes!$I$20</f>
        <v>Robuste</v>
      </c>
      <c r="R58" s="120"/>
      <c r="S58" s="913"/>
    </row>
    <row r="59" spans="1:19">
      <c r="A59" s="115" t="str">
        <f>'Prétraitement MP Transformation'!A68</f>
        <v>Nectarines et brugnons</v>
      </c>
      <c r="B59" s="116" t="str">
        <f>Secteurs!$B$3</f>
        <v>1ère Transformation</v>
      </c>
      <c r="C59" s="117">
        <f>'Prétraitement MP Transformation'!D68</f>
        <v>0</v>
      </c>
      <c r="E59" s="119" t="str">
        <f>Etiquettes!$C$10</f>
        <v>kt</v>
      </c>
      <c r="F59" s="767" t="str">
        <f>Etiquettes!$C$7</f>
        <v>Fruits et légumes (hors pommes de terre)</v>
      </c>
      <c r="G59" s="119">
        <f>Etiquettes!$H$9</f>
        <v>2015</v>
      </c>
      <c r="H59" s="767" t="str">
        <f>Etiquettes!$C$8</f>
        <v>France entière</v>
      </c>
      <c r="I59" s="767" t="str">
        <f t="shared" ref="I59:I111" si="3">"Production de "&amp;A59&amp;" dirigée vers la transformation"</f>
        <v>Production de Nectarines et brugnons dirigée vers la transformation</v>
      </c>
      <c r="K59" t="s">
        <v>2506</v>
      </c>
      <c r="L59" s="767" t="str" cm="1">
        <f t="array" aca="1" ref="L59" ca="1">[1]!NOM_FEUILLE('MP Transfo (Frt) 2015 - AGRESTE'!$A$1)</f>
        <v>MP Transfo (Frt) 2015 - AGRESTE</v>
      </c>
      <c r="M59" s="766" t="str">
        <f>Etiquettes!$H$16</f>
        <v>Volume</v>
      </c>
      <c r="N59" s="768" t="str">
        <f t="shared" si="2"/>
        <v>Production de Nectarines et brugnons dirigée vers la transformation = 0 kt (Agreste - Statistique Agricole Annuelle - SSP)</v>
      </c>
      <c r="O59" s="766" t="str">
        <f>Etiquettes!$I$20</f>
        <v>Robuste</v>
      </c>
      <c r="R59" s="120"/>
      <c r="S59" s="913"/>
    </row>
    <row r="60" spans="1:19">
      <c r="A60" s="115" t="str">
        <f>'Prétraitement MP Transformation'!A69</f>
        <v>Prune d'ente et hybride</v>
      </c>
      <c r="B60" s="116" t="str">
        <f>Secteurs!$B$3</f>
        <v>1ère Transformation</v>
      </c>
      <c r="C60" s="117">
        <f>'Prétraitement MP Transformation'!D69</f>
        <v>110.2743</v>
      </c>
      <c r="E60" s="119" t="str">
        <f>Etiquettes!$C$10</f>
        <v>kt</v>
      </c>
      <c r="F60" s="767" t="str">
        <f>Etiquettes!$C$7</f>
        <v>Fruits et légumes (hors pommes de terre)</v>
      </c>
      <c r="G60" s="119">
        <f>Etiquettes!$H$9</f>
        <v>2015</v>
      </c>
      <c r="H60" s="767" t="str">
        <f>Etiquettes!$C$8</f>
        <v>France entière</v>
      </c>
      <c r="I60" s="767" t="str">
        <f t="shared" si="3"/>
        <v>Production de Prune d'ente et hybride dirigée vers la transformation</v>
      </c>
      <c r="K60" t="s">
        <v>2506</v>
      </c>
      <c r="L60" s="767" t="str" cm="1">
        <f t="array" aca="1" ref="L60" ca="1">[1]!NOM_FEUILLE('MP Transfo (Frt) 2015 - AGRESTE'!$A$1)</f>
        <v>MP Transfo (Frt) 2015 - AGRESTE</v>
      </c>
      <c r="M60" s="766" t="str">
        <f>Etiquettes!$H$16</f>
        <v>Volume</v>
      </c>
      <c r="N60" s="768" t="str">
        <f t="shared" si="2"/>
        <v>Production de Prune d'ente et hybride dirigée vers la transformation = 110 kt (Agreste - Statistique Agricole Annuelle - SSP)</v>
      </c>
      <c r="O60" s="766" t="str">
        <f>Etiquettes!$I$20</f>
        <v>Robuste</v>
      </c>
      <c r="R60" s="120"/>
      <c r="S60" s="913"/>
    </row>
    <row r="61" spans="1:19">
      <c r="A61" s="115" t="str">
        <f>'Prétraitement MP Transformation'!A70</f>
        <v>Mirabelle</v>
      </c>
      <c r="B61" s="116" t="str">
        <f>Secteurs!$B$3</f>
        <v>1ère Transformation</v>
      </c>
      <c r="C61" s="117">
        <f>'Prétraitement MP Transformation'!D70</f>
        <v>5.2962999999999996</v>
      </c>
      <c r="E61" s="119" t="str">
        <f>Etiquettes!$C$10</f>
        <v>kt</v>
      </c>
      <c r="F61" s="767" t="str">
        <f>Etiquettes!$C$7</f>
        <v>Fruits et légumes (hors pommes de terre)</v>
      </c>
      <c r="G61" s="119">
        <f>Etiquettes!$H$9</f>
        <v>2015</v>
      </c>
      <c r="H61" s="767" t="str">
        <f>Etiquettes!$C$8</f>
        <v>France entière</v>
      </c>
      <c r="I61" s="767" t="str">
        <f t="shared" si="3"/>
        <v>Production de Mirabelle dirigée vers la transformation</v>
      </c>
      <c r="K61" t="s">
        <v>2506</v>
      </c>
      <c r="L61" s="767" t="str" cm="1">
        <f t="array" aca="1" ref="L61" ca="1">[1]!NOM_FEUILLE('MP Transfo (Frt) 2015 - AGRESTE'!$A$1)</f>
        <v>MP Transfo (Frt) 2015 - AGRESTE</v>
      </c>
      <c r="M61" s="766" t="str">
        <f>Etiquettes!$H$16</f>
        <v>Volume</v>
      </c>
      <c r="N61" s="768" t="str">
        <f t="shared" si="2"/>
        <v>Production de Mirabelle dirigée vers la transformation = 5 kt (Agreste - Statistique Agricole Annuelle - SSP)</v>
      </c>
      <c r="O61" s="766" t="str">
        <f>Etiquettes!$I$20</f>
        <v>Robuste</v>
      </c>
      <c r="R61" s="120"/>
      <c r="S61" s="913"/>
    </row>
    <row r="62" spans="1:19">
      <c r="A62" s="115" t="str">
        <f>'Prétraitement MP Transformation'!A71</f>
        <v>Reine-claude</v>
      </c>
      <c r="B62" s="116" t="str">
        <f>Secteurs!$B$3</f>
        <v>1ère Transformation</v>
      </c>
      <c r="C62" s="117">
        <f>'Prétraitement MP Transformation'!D71</f>
        <v>0.32579999999999998</v>
      </c>
      <c r="E62" s="119" t="str">
        <f>Etiquettes!$C$10</f>
        <v>kt</v>
      </c>
      <c r="F62" s="767" t="str">
        <f>Etiquettes!$C$7</f>
        <v>Fruits et légumes (hors pommes de terre)</v>
      </c>
      <c r="G62" s="119">
        <f>Etiquettes!$H$9</f>
        <v>2015</v>
      </c>
      <c r="H62" s="767" t="str">
        <f>Etiquettes!$C$8</f>
        <v>France entière</v>
      </c>
      <c r="I62" s="767" t="str">
        <f t="shared" si="3"/>
        <v>Production de Reine-claude dirigée vers la transformation</v>
      </c>
      <c r="K62" t="s">
        <v>2506</v>
      </c>
      <c r="L62" s="767" t="str" cm="1">
        <f t="array" aca="1" ref="L62" ca="1">[1]!NOM_FEUILLE('MP Transfo (Frt) 2015 - AGRESTE'!$A$1)</f>
        <v>MP Transfo (Frt) 2015 - AGRESTE</v>
      </c>
      <c r="M62" s="766" t="str">
        <f>Etiquettes!$H$16</f>
        <v>Volume</v>
      </c>
      <c r="N62" s="768" t="str">
        <f t="shared" si="2"/>
        <v>Production de Reine-claude dirigée vers la transformation = 0 kt (Agreste - Statistique Agricole Annuelle - SSP)</v>
      </c>
      <c r="O62" s="766" t="str">
        <f>Etiquettes!$I$20</f>
        <v>Robuste</v>
      </c>
      <c r="R62" s="120"/>
      <c r="S62" s="913"/>
    </row>
    <row r="63" spans="1:19">
      <c r="A63" s="115" t="str">
        <f>'Prétraitement MP Transformation'!A72</f>
        <v>Quetsche</v>
      </c>
      <c r="B63" s="116" t="str">
        <f>Secteurs!$B$3</f>
        <v>1ère Transformation</v>
      </c>
      <c r="C63" s="117">
        <f>'Prétraitement MP Transformation'!D72</f>
        <v>0.96409999999999996</v>
      </c>
      <c r="E63" s="119" t="str">
        <f>Etiquettes!$C$10</f>
        <v>kt</v>
      </c>
      <c r="F63" s="767" t="str">
        <f>Etiquettes!$C$7</f>
        <v>Fruits et légumes (hors pommes de terre)</v>
      </c>
      <c r="G63" s="119">
        <f>Etiquettes!$H$9</f>
        <v>2015</v>
      </c>
      <c r="H63" s="767" t="str">
        <f>Etiquettes!$C$8</f>
        <v>France entière</v>
      </c>
      <c r="I63" s="767" t="str">
        <f t="shared" si="3"/>
        <v>Production de Quetsche dirigée vers la transformation</v>
      </c>
      <c r="K63" t="s">
        <v>2506</v>
      </c>
      <c r="L63" s="767" t="str" cm="1">
        <f t="array" aca="1" ref="L63" ca="1">[1]!NOM_FEUILLE('MP Transfo (Frt) 2015 - AGRESTE'!$A$1)</f>
        <v>MP Transfo (Frt) 2015 - AGRESTE</v>
      </c>
      <c r="M63" s="766" t="str">
        <f>Etiquettes!$H$16</f>
        <v>Volume</v>
      </c>
      <c r="N63" s="768" t="str">
        <f t="shared" si="2"/>
        <v>Production de Quetsche dirigée vers la transformation = 1 kt (Agreste - Statistique Agricole Annuelle - SSP)</v>
      </c>
      <c r="O63" s="766" t="str">
        <f>Etiquettes!$I$20</f>
        <v>Robuste</v>
      </c>
      <c r="R63" s="120"/>
      <c r="S63" s="913"/>
    </row>
    <row r="64" spans="1:19">
      <c r="A64" s="115" t="str">
        <f>'Prétraitement MP Transformation'!A73</f>
        <v>Letchi, longani, ramboutan</v>
      </c>
      <c r="B64" s="116" t="str">
        <f>Secteurs!$B$3</f>
        <v>1ère Transformation</v>
      </c>
      <c r="C64" s="117">
        <f>'Prétraitement MP Transformation'!D73</f>
        <v>0.5</v>
      </c>
      <c r="E64" s="119" t="str">
        <f>Etiquettes!$C$10</f>
        <v>kt</v>
      </c>
      <c r="F64" s="767" t="str">
        <f>Etiquettes!$C$7</f>
        <v>Fruits et légumes (hors pommes de terre)</v>
      </c>
      <c r="G64" s="119">
        <f>Etiquettes!$H$9</f>
        <v>2015</v>
      </c>
      <c r="H64" s="767" t="str">
        <f>Etiquettes!$C$8</f>
        <v>France entière</v>
      </c>
      <c r="I64" s="767" t="str">
        <f t="shared" si="3"/>
        <v>Production de Letchi, longani, ramboutan dirigée vers la transformation</v>
      </c>
      <c r="K64" t="s">
        <v>2506</v>
      </c>
      <c r="L64" s="767" t="str" cm="1">
        <f t="array" aca="1" ref="L64" ca="1">[1]!NOM_FEUILLE('MP Transfo (Frt) 2015 - AGRESTE'!$A$1)</f>
        <v>MP Transfo (Frt) 2015 - AGRESTE</v>
      </c>
      <c r="M64" s="766" t="str">
        <f>Etiquettes!$H$16</f>
        <v>Volume</v>
      </c>
      <c r="N64" s="768" t="str">
        <f t="shared" ref="N64:N126" si="4">_xlfn.CONCAT(I64,IF(OR(ISBLANK(C64),ISERROR(C64)),"",_xlfn.CONCAT(" = ",MROUND(C64,1)," ",E64," (",K64,")")))</f>
        <v>Production de Letchi, longani, ramboutan dirigée vers la transformation = 1 kt (Agreste - Statistique Agricole Annuelle - SSP)</v>
      </c>
      <c r="O64" s="766" t="str">
        <f>Etiquettes!$I$20</f>
        <v>Robuste</v>
      </c>
      <c r="R64" s="120"/>
      <c r="S64" s="913"/>
    </row>
    <row r="65" spans="1:19">
      <c r="A65" s="115" t="str">
        <f>'Prétraitement MP Transformation'!A74</f>
        <v>Mangue</v>
      </c>
      <c r="B65" s="116" t="str">
        <f>Secteurs!$B$3</f>
        <v>1ère Transformation</v>
      </c>
      <c r="C65" s="117">
        <f>'Prétraitement MP Transformation'!D74</f>
        <v>0.06</v>
      </c>
      <c r="E65" s="119" t="str">
        <f>Etiquettes!$C$10</f>
        <v>kt</v>
      </c>
      <c r="F65" s="767" t="str">
        <f>Etiquettes!$C$7</f>
        <v>Fruits et légumes (hors pommes de terre)</v>
      </c>
      <c r="G65" s="119">
        <f>Etiquettes!$H$9</f>
        <v>2015</v>
      </c>
      <c r="H65" s="767" t="str">
        <f>Etiquettes!$C$8</f>
        <v>France entière</v>
      </c>
      <c r="I65" s="767" t="str">
        <f t="shared" si="3"/>
        <v>Production de Mangue dirigée vers la transformation</v>
      </c>
      <c r="K65" t="s">
        <v>2506</v>
      </c>
      <c r="L65" s="767" t="str" cm="1">
        <f t="array" aca="1" ref="L65" ca="1">[1]!NOM_FEUILLE('MP Transfo (Frt) 2015 - AGRESTE'!$A$1)</f>
        <v>MP Transfo (Frt) 2015 - AGRESTE</v>
      </c>
      <c r="M65" s="766" t="str">
        <f>Etiquettes!$H$16</f>
        <v>Volume</v>
      </c>
      <c r="N65" s="768" t="str">
        <f t="shared" si="4"/>
        <v>Production de Mangue dirigée vers la transformation = 0 kt (Agreste - Statistique Agricole Annuelle - SSP)</v>
      </c>
      <c r="O65" s="766" t="str">
        <f>Etiquettes!$I$20</f>
        <v>Robuste</v>
      </c>
      <c r="R65" s="120"/>
      <c r="S65" s="913"/>
    </row>
    <row r="66" spans="1:19">
      <c r="A66" s="115" t="str">
        <f>'Prétraitement MP Transformation'!A75</f>
        <v>Jules Guyot</v>
      </c>
      <c r="B66" s="116" t="str">
        <f>Secteurs!$B$3</f>
        <v>1ère Transformation</v>
      </c>
      <c r="C66" s="117">
        <f>'Prétraitement MP Transformation'!D75</f>
        <v>1.2533000000000001</v>
      </c>
      <c r="E66" s="119" t="str">
        <f>Etiquettes!$C$10</f>
        <v>kt</v>
      </c>
      <c r="F66" s="767" t="str">
        <f>Etiquettes!$C$7</f>
        <v>Fruits et légumes (hors pommes de terre)</v>
      </c>
      <c r="G66" s="119">
        <f>Etiquettes!$H$9</f>
        <v>2015</v>
      </c>
      <c r="H66" s="767" t="str">
        <f>Etiquettes!$C$8</f>
        <v>France entière</v>
      </c>
      <c r="I66" s="767" t="str">
        <f t="shared" si="3"/>
        <v>Production de Jules Guyot dirigée vers la transformation</v>
      </c>
      <c r="K66" t="s">
        <v>2506</v>
      </c>
      <c r="L66" s="767" t="str" cm="1">
        <f t="array" aca="1" ref="L66" ca="1">[1]!NOM_FEUILLE('MP Transfo (Frt) 2015 - AGRESTE'!$A$1)</f>
        <v>MP Transfo (Frt) 2015 - AGRESTE</v>
      </c>
      <c r="M66" s="766" t="str">
        <f>Etiquettes!$H$16</f>
        <v>Volume</v>
      </c>
      <c r="N66" s="768" t="str">
        <f t="shared" si="4"/>
        <v>Production de Jules Guyot dirigée vers la transformation = 1 kt (Agreste - Statistique Agricole Annuelle - SSP)</v>
      </c>
      <c r="O66" s="766" t="str">
        <f>Etiquettes!$I$20</f>
        <v>Robuste</v>
      </c>
      <c r="R66" s="120"/>
      <c r="S66" s="913"/>
    </row>
    <row r="67" spans="1:19">
      <c r="A67" s="115" t="str">
        <f>'Prétraitement MP Transformation'!A76</f>
        <v>William's</v>
      </c>
      <c r="B67" s="116" t="str">
        <f>Secteurs!$B$3</f>
        <v>1ère Transformation</v>
      </c>
      <c r="C67" s="117">
        <f>'Prétraitement MP Transformation'!D76</f>
        <v>19.3611</v>
      </c>
      <c r="E67" s="119" t="str">
        <f>Etiquettes!$C$10</f>
        <v>kt</v>
      </c>
      <c r="F67" s="767" t="str">
        <f>Etiquettes!$C$7</f>
        <v>Fruits et légumes (hors pommes de terre)</v>
      </c>
      <c r="G67" s="119">
        <f>Etiquettes!$H$9</f>
        <v>2015</v>
      </c>
      <c r="H67" s="767" t="str">
        <f>Etiquettes!$C$8</f>
        <v>France entière</v>
      </c>
      <c r="I67" s="767" t="str">
        <f t="shared" si="3"/>
        <v>Production de William's dirigée vers la transformation</v>
      </c>
      <c r="K67" t="s">
        <v>2506</v>
      </c>
      <c r="L67" s="767" t="str" cm="1">
        <f t="array" aca="1" ref="L67" ca="1">[1]!NOM_FEUILLE('MP Transfo (Frt) 2015 - AGRESTE'!$A$1)</f>
        <v>MP Transfo (Frt) 2015 - AGRESTE</v>
      </c>
      <c r="M67" s="766" t="str">
        <f>Etiquettes!$H$16</f>
        <v>Volume</v>
      </c>
      <c r="N67" s="768" t="str">
        <f t="shared" si="4"/>
        <v>Production de William's dirigée vers la transformation = 19 kt (Agreste - Statistique Agricole Annuelle - SSP)</v>
      </c>
      <c r="O67" s="766" t="str">
        <f>Etiquettes!$I$20</f>
        <v>Robuste</v>
      </c>
      <c r="R67" s="120"/>
      <c r="S67" s="913"/>
    </row>
    <row r="68" spans="1:19">
      <c r="A68" s="115" t="str">
        <f>'Prétraitement MP Transformation'!A77</f>
        <v>Autres variétés de poires d'été, n.c.a.</v>
      </c>
      <c r="B68" s="116" t="str">
        <f>Secteurs!$B$3</f>
        <v>1ère Transformation</v>
      </c>
      <c r="C68" s="117">
        <f>'Prétraitement MP Transformation'!D77</f>
        <v>0.53920000000000001</v>
      </c>
      <c r="E68" s="119" t="str">
        <f>Etiquettes!$C$10</f>
        <v>kt</v>
      </c>
      <c r="F68" s="767" t="str">
        <f>Etiquettes!$C$7</f>
        <v>Fruits et légumes (hors pommes de terre)</v>
      </c>
      <c r="G68" s="119">
        <f>Etiquettes!$H$9</f>
        <v>2015</v>
      </c>
      <c r="H68" s="767" t="str">
        <f>Etiquettes!$C$8</f>
        <v>France entière</v>
      </c>
      <c r="I68" s="767" t="str">
        <f t="shared" si="3"/>
        <v>Production de Autres variétés de poires d'été, n.c.a. dirigée vers la transformation</v>
      </c>
      <c r="K68" t="s">
        <v>2506</v>
      </c>
      <c r="L68" s="767" t="str" cm="1">
        <f t="array" aca="1" ref="L68" ca="1">[1]!NOM_FEUILLE('MP Transfo (Frt) 2015 - AGRESTE'!$A$1)</f>
        <v>MP Transfo (Frt) 2015 - AGRESTE</v>
      </c>
      <c r="M68" s="766" t="str">
        <f>Etiquettes!$H$16</f>
        <v>Volume</v>
      </c>
      <c r="N68" s="768" t="str">
        <f t="shared" si="4"/>
        <v>Production de Autres variétés de poires d'été, n.c.a. dirigée vers la transformation = 1 kt (Agreste - Statistique Agricole Annuelle - SSP)</v>
      </c>
      <c r="O68" s="766" t="str">
        <f>Etiquettes!$I$20</f>
        <v>Robuste</v>
      </c>
      <c r="R68" s="120"/>
      <c r="S68" s="913"/>
    </row>
    <row r="69" spans="1:19">
      <c r="A69" s="115" t="str">
        <f>'Prétraitement MP Transformation'!A78</f>
        <v>Poires d'automne</v>
      </c>
      <c r="B69" s="116" t="str">
        <f>Secteurs!$B$3</f>
        <v>1ère Transformation</v>
      </c>
      <c r="C69" s="117">
        <f>'Prétraitement MP Transformation'!D78</f>
        <v>1.8028</v>
      </c>
      <c r="E69" s="119" t="str">
        <f>Etiquettes!$C$10</f>
        <v>kt</v>
      </c>
      <c r="F69" s="767" t="str">
        <f>Etiquettes!$C$7</f>
        <v>Fruits et légumes (hors pommes de terre)</v>
      </c>
      <c r="G69" s="119">
        <f>Etiquettes!$H$9</f>
        <v>2015</v>
      </c>
      <c r="H69" s="767" t="str">
        <f>Etiquettes!$C$8</f>
        <v>France entière</v>
      </c>
      <c r="I69" s="767" t="str">
        <f t="shared" si="3"/>
        <v>Production de Poires d'automne dirigée vers la transformation</v>
      </c>
      <c r="K69" t="s">
        <v>2506</v>
      </c>
      <c r="L69" s="767" t="str" cm="1">
        <f t="array" aca="1" ref="L69" ca="1">[1]!NOM_FEUILLE('MP Transfo (Frt) 2015 - AGRESTE'!$A$1)</f>
        <v>MP Transfo (Frt) 2015 - AGRESTE</v>
      </c>
      <c r="M69" s="766" t="str">
        <f>Etiquettes!$H$16</f>
        <v>Volume</v>
      </c>
      <c r="N69" s="768" t="str">
        <f t="shared" si="4"/>
        <v>Production de Poires d'automne dirigée vers la transformation = 2 kt (Agreste - Statistique Agricole Annuelle - SSP)</v>
      </c>
      <c r="O69" s="766" t="str">
        <f>Etiquettes!$I$20</f>
        <v>Robuste</v>
      </c>
      <c r="R69" s="120"/>
      <c r="S69" s="913"/>
    </row>
    <row r="70" spans="1:19">
      <c r="A70" s="115" t="str">
        <f>'Prétraitement MP Transformation'!A79</f>
        <v>Poires d'hiver</v>
      </c>
      <c r="B70" s="116" t="str">
        <f>Secteurs!$B$3</f>
        <v>1ère Transformation</v>
      </c>
      <c r="C70" s="117">
        <f>'Prétraitement MP Transformation'!D79</f>
        <v>0</v>
      </c>
      <c r="E70" s="119" t="str">
        <f>Etiquettes!$C$10</f>
        <v>kt</v>
      </c>
      <c r="F70" s="767" t="str">
        <f>Etiquettes!$C$7</f>
        <v>Fruits et légumes (hors pommes de terre)</v>
      </c>
      <c r="G70" s="119">
        <f>Etiquettes!$H$9</f>
        <v>2015</v>
      </c>
      <c r="H70" s="767" t="str">
        <f>Etiquettes!$C$8</f>
        <v>France entière</v>
      </c>
      <c r="I70" s="767" t="str">
        <f t="shared" si="3"/>
        <v>Production de Poires d'hiver dirigée vers la transformation</v>
      </c>
      <c r="K70" t="s">
        <v>2506</v>
      </c>
      <c r="L70" s="767" t="str" cm="1">
        <f t="array" aca="1" ref="L70" ca="1">[1]!NOM_FEUILLE('MP Transfo (Frt) 2015 - AGRESTE'!$A$1)</f>
        <v>MP Transfo (Frt) 2015 - AGRESTE</v>
      </c>
      <c r="M70" s="766" t="str">
        <f>Etiquettes!$H$16</f>
        <v>Volume</v>
      </c>
      <c r="N70" s="768" t="str">
        <f t="shared" si="4"/>
        <v>Production de Poires d'hiver dirigée vers la transformation = 0 kt (Agreste - Statistique Agricole Annuelle - SSP)</v>
      </c>
      <c r="O70" s="766" t="str">
        <f>Etiquettes!$I$20</f>
        <v>Robuste</v>
      </c>
      <c r="R70" s="120"/>
      <c r="S70" s="913"/>
    </row>
    <row r="71" spans="1:19">
      <c r="A71" s="115" t="str">
        <f>'Prétraitement MP Transformation'!A80</f>
        <v>Golden</v>
      </c>
      <c r="B71" s="116" t="str">
        <f>Secteurs!$B$3</f>
        <v>1ère Transformation</v>
      </c>
      <c r="C71" s="117">
        <f>'Prétraitement MP Transformation'!D80</f>
        <v>73.511799999999994</v>
      </c>
      <c r="E71" s="119" t="str">
        <f>Etiquettes!$C$10</f>
        <v>kt</v>
      </c>
      <c r="F71" s="767" t="str">
        <f>Etiquettes!$C$7</f>
        <v>Fruits et légumes (hors pommes de terre)</v>
      </c>
      <c r="G71" s="119">
        <f>Etiquettes!$H$9</f>
        <v>2015</v>
      </c>
      <c r="H71" s="767" t="str">
        <f>Etiquettes!$C$8</f>
        <v>France entière</v>
      </c>
      <c r="I71" s="767" t="str">
        <f t="shared" si="3"/>
        <v>Production de Golden dirigée vers la transformation</v>
      </c>
      <c r="K71" t="s">
        <v>2506</v>
      </c>
      <c r="L71" s="767" t="str" cm="1">
        <f t="array" aca="1" ref="L71" ca="1">[1]!NOM_FEUILLE('MP Transfo (Frt) 2015 - AGRESTE'!$A$1)</f>
        <v>MP Transfo (Frt) 2015 - AGRESTE</v>
      </c>
      <c r="M71" s="766" t="str">
        <f>Etiquettes!$H$16</f>
        <v>Volume</v>
      </c>
      <c r="N71" s="768" t="str">
        <f t="shared" si="4"/>
        <v>Production de Golden dirigée vers la transformation = 74 kt (Agreste - Statistique Agricole Annuelle - SSP)</v>
      </c>
      <c r="O71" s="766" t="str">
        <f>Etiquettes!$I$20</f>
        <v>Robuste</v>
      </c>
      <c r="R71" s="120"/>
      <c r="S71" s="913"/>
    </row>
    <row r="72" spans="1:19">
      <c r="A72" s="115" t="str">
        <f>'Prétraitement MP Transformation'!A81</f>
        <v>Granny Smith</v>
      </c>
      <c r="B72" s="116" t="str">
        <f>Secteurs!$B$3</f>
        <v>1ère Transformation</v>
      </c>
      <c r="C72" s="117">
        <f>'Prétraitement MP Transformation'!D81</f>
        <v>0</v>
      </c>
      <c r="E72" s="119" t="str">
        <f>Etiquettes!$C$10</f>
        <v>kt</v>
      </c>
      <c r="F72" s="767" t="str">
        <f>Etiquettes!$C$7</f>
        <v>Fruits et légumes (hors pommes de terre)</v>
      </c>
      <c r="G72" s="119">
        <f>Etiquettes!$H$9</f>
        <v>2015</v>
      </c>
      <c r="H72" s="767" t="str">
        <f>Etiquettes!$C$8</f>
        <v>France entière</v>
      </c>
      <c r="I72" s="767" t="str">
        <f t="shared" si="3"/>
        <v>Production de Granny Smith dirigée vers la transformation</v>
      </c>
      <c r="K72" t="s">
        <v>2506</v>
      </c>
      <c r="L72" s="767" t="str" cm="1">
        <f t="array" aca="1" ref="L72" ca="1">[1]!NOM_FEUILLE('MP Transfo (Frt) 2015 - AGRESTE'!$A$1)</f>
        <v>MP Transfo (Frt) 2015 - AGRESTE</v>
      </c>
      <c r="M72" s="766" t="str">
        <f>Etiquettes!$H$16</f>
        <v>Volume</v>
      </c>
      <c r="N72" s="768" t="str">
        <f t="shared" si="4"/>
        <v>Production de Granny Smith dirigée vers la transformation = 0 kt (Agreste - Statistique Agricole Annuelle - SSP)</v>
      </c>
      <c r="O72" s="766" t="str">
        <f>Etiquettes!$I$20</f>
        <v>Robuste</v>
      </c>
      <c r="R72" s="120"/>
      <c r="S72" s="913"/>
    </row>
    <row r="73" spans="1:19">
      <c r="A73" s="115" t="str">
        <f>'Prétraitement MP Transformation'!A82</f>
        <v>Gala</v>
      </c>
      <c r="B73" s="116" t="str">
        <f>Secteurs!$B$3</f>
        <v>1ère Transformation</v>
      </c>
      <c r="C73" s="117">
        <f>'Prétraitement MP Transformation'!D82</f>
        <v>14.86</v>
      </c>
      <c r="E73" s="119" t="str">
        <f>Etiquettes!$C$10</f>
        <v>kt</v>
      </c>
      <c r="F73" s="767" t="str">
        <f>Etiquettes!$C$7</f>
        <v>Fruits et légumes (hors pommes de terre)</v>
      </c>
      <c r="G73" s="119">
        <f>Etiquettes!$H$9</f>
        <v>2015</v>
      </c>
      <c r="H73" s="767" t="str">
        <f>Etiquettes!$C$8</f>
        <v>France entière</v>
      </c>
      <c r="I73" s="767" t="str">
        <f t="shared" si="3"/>
        <v>Production de Gala dirigée vers la transformation</v>
      </c>
      <c r="K73" t="s">
        <v>2506</v>
      </c>
      <c r="L73" s="767" t="str" cm="1">
        <f t="array" aca="1" ref="L73" ca="1">[1]!NOM_FEUILLE('MP Transfo (Frt) 2015 - AGRESTE'!$A$1)</f>
        <v>MP Transfo (Frt) 2015 - AGRESTE</v>
      </c>
      <c r="M73" s="766" t="str">
        <f>Etiquettes!$H$16</f>
        <v>Volume</v>
      </c>
      <c r="N73" s="768" t="str">
        <f t="shared" si="4"/>
        <v>Production de Gala dirigée vers la transformation = 15 kt (Agreste - Statistique Agricole Annuelle - SSP)</v>
      </c>
      <c r="O73" s="766" t="str">
        <f>Etiquettes!$I$20</f>
        <v>Robuste</v>
      </c>
      <c r="R73" s="120"/>
      <c r="S73" s="913"/>
    </row>
    <row r="74" spans="1:19">
      <c r="A74" s="115" t="str">
        <f>'Prétraitement MP Transformation'!A83</f>
        <v>Autres variétés de pommes, n.c.a.</v>
      </c>
      <c r="B74" s="116" t="str">
        <f>Secteurs!$B$3</f>
        <v>1ère Transformation</v>
      </c>
      <c r="C74" s="117">
        <f>'Prétraitement MP Transformation'!D83+'Import-Transfo - FAM_CTIFL'!D4</f>
        <v>135.46420000000001</v>
      </c>
      <c r="E74" s="119" t="str">
        <f>Etiquettes!$C$10</f>
        <v>kt</v>
      </c>
      <c r="F74" s="767" t="str">
        <f>Etiquettes!$C$7</f>
        <v>Fruits et légumes (hors pommes de terre)</v>
      </c>
      <c r="G74" s="119">
        <f>Etiquettes!$H$9</f>
        <v>2015</v>
      </c>
      <c r="H74" s="767" t="str">
        <f>Etiquettes!$C$8</f>
        <v>France entière</v>
      </c>
      <c r="I74" s="767" t="str">
        <f t="shared" si="3"/>
        <v>Production de Autres variétés de pommes, n.c.a. dirigée vers la transformation</v>
      </c>
      <c r="K74" t="s">
        <v>2506</v>
      </c>
      <c r="L74" s="767" t="str" cm="1">
        <f t="array" aca="1" ref="L74" ca="1">[1]!NOM_FEUILLE('MP Transfo (Frt) 2015 - AGRESTE'!$A$1)</f>
        <v>MP Transfo (Frt) 2015 - AGRESTE</v>
      </c>
      <c r="M74" s="766" t="str">
        <f>Etiquettes!$H$16</f>
        <v>Volume</v>
      </c>
      <c r="N74" s="768" t="str">
        <f t="shared" si="4"/>
        <v>Production de Autres variétés de pommes, n.c.a. dirigée vers la transformation = 135 kt (Agreste - Statistique Agricole Annuelle - SSP)</v>
      </c>
      <c r="O74" s="766" t="str">
        <f>Etiquettes!$I$20</f>
        <v>Robuste</v>
      </c>
      <c r="R74" s="123" t="s">
        <v>2590</v>
      </c>
      <c r="S74" s="913"/>
    </row>
    <row r="75" spans="1:19">
      <c r="A75" s="115" t="str">
        <f>'Prétraitement MP Transformation'!A84</f>
        <v>Amandes</v>
      </c>
      <c r="B75" s="116" t="str">
        <f>Secteurs!$B$3</f>
        <v>1ère Transformation</v>
      </c>
      <c r="C75" s="117">
        <f>'Prétraitement MP Transformation'!D84</f>
        <v>0</v>
      </c>
      <c r="E75" s="119" t="str">
        <f>Etiquettes!$C$10</f>
        <v>kt</v>
      </c>
      <c r="F75" s="767" t="str">
        <f>Etiquettes!$C$7</f>
        <v>Fruits et légumes (hors pommes de terre)</v>
      </c>
      <c r="G75" s="119">
        <f>Etiquettes!$H$9</f>
        <v>2015</v>
      </c>
      <c r="H75" s="767" t="str">
        <f>Etiquettes!$C$8</f>
        <v>France entière</v>
      </c>
      <c r="I75" s="767" t="str">
        <f t="shared" si="3"/>
        <v>Production de Amandes dirigée vers la transformation</v>
      </c>
      <c r="K75" t="s">
        <v>2506</v>
      </c>
      <c r="L75" s="767" t="str" cm="1">
        <f t="array" aca="1" ref="L75" ca="1">[1]!NOM_FEUILLE('MP Transfo (Frt) 2015 - AGRESTE'!$A$1)</f>
        <v>MP Transfo (Frt) 2015 - AGRESTE</v>
      </c>
      <c r="M75" s="766" t="str">
        <f>Etiquettes!$H$16</f>
        <v>Volume</v>
      </c>
      <c r="N75" s="768" t="str">
        <f t="shared" si="4"/>
        <v>Production de Amandes dirigée vers la transformation = 0 kt (Agreste - Statistique Agricole Annuelle - SSP)</v>
      </c>
      <c r="O75" s="766" t="str">
        <f>Etiquettes!$I$20</f>
        <v>Robuste</v>
      </c>
      <c r="R75" s="120"/>
      <c r="S75" s="913"/>
    </row>
    <row r="76" spans="1:19">
      <c r="A76" s="115" t="str">
        <f>'Prétraitement MP Transformation'!A85</f>
        <v>Châtaignes et marrons</v>
      </c>
      <c r="B76" s="116" t="str">
        <f>Secteurs!$B$3</f>
        <v>1ère Transformation</v>
      </c>
      <c r="C76" s="117">
        <f>'Prétraitement MP Transformation'!D85</f>
        <v>1.5774999999999999</v>
      </c>
      <c r="E76" s="119" t="str">
        <f>Etiquettes!$C$10</f>
        <v>kt</v>
      </c>
      <c r="F76" s="767" t="str">
        <f>Etiquettes!$C$7</f>
        <v>Fruits et légumes (hors pommes de terre)</v>
      </c>
      <c r="G76" s="119">
        <f>Etiquettes!$H$9</f>
        <v>2015</v>
      </c>
      <c r="H76" s="767" t="str">
        <f>Etiquettes!$C$8</f>
        <v>France entière</v>
      </c>
      <c r="I76" s="767" t="str">
        <f t="shared" si="3"/>
        <v>Production de Châtaignes et marrons dirigée vers la transformation</v>
      </c>
      <c r="K76" t="s">
        <v>2506</v>
      </c>
      <c r="L76" s="767" t="str" cm="1">
        <f t="array" aca="1" ref="L76" ca="1">[1]!NOM_FEUILLE('MP Transfo (Frt) 2015 - AGRESTE'!$A$1)</f>
        <v>MP Transfo (Frt) 2015 - AGRESTE</v>
      </c>
      <c r="M76" s="766" t="str">
        <f>Etiquettes!$H$16</f>
        <v>Volume</v>
      </c>
      <c r="N76" s="768" t="str">
        <f t="shared" si="4"/>
        <v>Production de Châtaignes et marrons dirigée vers la transformation = 2 kt (Agreste - Statistique Agricole Annuelle - SSP)</v>
      </c>
      <c r="O76" s="766" t="str">
        <f>Etiquettes!$I$20</f>
        <v>Robuste</v>
      </c>
      <c r="R76" s="120"/>
      <c r="S76" s="913"/>
    </row>
    <row r="77" spans="1:19">
      <c r="A77" s="115" t="str">
        <f>'Prétraitement MP Transformation'!A86</f>
        <v>Noix</v>
      </c>
      <c r="B77" s="116" t="str">
        <f>Secteurs!$B$3</f>
        <v>1ère Transformation</v>
      </c>
      <c r="C77" s="117">
        <f>'Prétraitement MP Transformation'!D86</f>
        <v>0</v>
      </c>
      <c r="E77" s="119" t="str">
        <f>Etiquettes!$C$10</f>
        <v>kt</v>
      </c>
      <c r="F77" s="767" t="str">
        <f>Etiquettes!$C$7</f>
        <v>Fruits et légumes (hors pommes de terre)</v>
      </c>
      <c r="G77" s="119">
        <f>Etiquettes!$H$9</f>
        <v>2015</v>
      </c>
      <c r="H77" s="767" t="str">
        <f>Etiquettes!$C$8</f>
        <v>France entière</v>
      </c>
      <c r="I77" s="767" t="str">
        <f t="shared" si="3"/>
        <v>Production de Noix dirigée vers la transformation</v>
      </c>
      <c r="K77" t="s">
        <v>2506</v>
      </c>
      <c r="L77" s="767" t="str" cm="1">
        <f t="array" aca="1" ref="L77" ca="1">[1]!NOM_FEUILLE('MP Transfo (Frt) 2015 - AGRESTE'!$A$1)</f>
        <v>MP Transfo (Frt) 2015 - AGRESTE</v>
      </c>
      <c r="M77" s="766" t="str">
        <f>Etiquettes!$H$16</f>
        <v>Volume</v>
      </c>
      <c r="N77" s="768" t="str">
        <f t="shared" si="4"/>
        <v>Production de Noix dirigée vers la transformation = 0 kt (Agreste - Statistique Agricole Annuelle - SSP)</v>
      </c>
      <c r="O77" s="766" t="str">
        <f>Etiquettes!$I$20</f>
        <v>Robuste</v>
      </c>
      <c r="R77" s="120"/>
      <c r="S77" s="913"/>
    </row>
    <row r="78" spans="1:19">
      <c r="A78" s="115" t="str">
        <f>'Prétraitement MP Transformation'!A87</f>
        <v>Noix de coco</v>
      </c>
      <c r="B78" s="116" t="str">
        <f>Secteurs!$B$3</f>
        <v>1ère Transformation</v>
      </c>
      <c r="C78" s="117">
        <f>'Prétraitement MP Transformation'!D87</f>
        <v>0</v>
      </c>
      <c r="E78" s="119" t="str">
        <f>Etiquettes!$C$10</f>
        <v>kt</v>
      </c>
      <c r="F78" s="767" t="str">
        <f>Etiquettes!$C$7</f>
        <v>Fruits et légumes (hors pommes de terre)</v>
      </c>
      <c r="G78" s="119">
        <f>Etiquettes!$H$9</f>
        <v>2015</v>
      </c>
      <c r="H78" s="767" t="str">
        <f>Etiquettes!$C$8</f>
        <v>France entière</v>
      </c>
      <c r="I78" s="767" t="str">
        <f t="shared" si="3"/>
        <v>Production de Noix de coco dirigée vers la transformation</v>
      </c>
      <c r="K78" t="s">
        <v>2506</v>
      </c>
      <c r="L78" s="767" t="str" cm="1">
        <f t="array" aca="1" ref="L78" ca="1">[1]!NOM_FEUILLE('MP Transfo (Frt) 2015 - AGRESTE'!$A$1)</f>
        <v>MP Transfo (Frt) 2015 - AGRESTE</v>
      </c>
      <c r="M78" s="766" t="str">
        <f>Etiquettes!$H$16</f>
        <v>Volume</v>
      </c>
      <c r="N78" s="768" t="str">
        <f t="shared" si="4"/>
        <v>Production de Noix de coco dirigée vers la transformation = 0 kt (Agreste - Statistique Agricole Annuelle - SSP)</v>
      </c>
      <c r="O78" s="766" t="str">
        <f>Etiquettes!$I$20</f>
        <v>Robuste</v>
      </c>
      <c r="R78" s="120"/>
      <c r="S78" s="913"/>
    </row>
    <row r="79" spans="1:19">
      <c r="A79" s="115" t="str">
        <f>'Prétraitement MP Transformation'!A88</f>
        <v>Noisettes</v>
      </c>
      <c r="B79" s="116" t="str">
        <f>Secteurs!$B$3</f>
        <v>1ère Transformation</v>
      </c>
      <c r="C79" s="117">
        <f>'Prétraitement MP Transformation'!D88</f>
        <v>0</v>
      </c>
      <c r="E79" s="119" t="str">
        <f>Etiquettes!$C$10</f>
        <v>kt</v>
      </c>
      <c r="F79" s="767" t="str">
        <f>Etiquettes!$C$7</f>
        <v>Fruits et légumes (hors pommes de terre)</v>
      </c>
      <c r="G79" s="119">
        <f>Etiquettes!$H$9</f>
        <v>2015</v>
      </c>
      <c r="H79" s="767" t="str">
        <f>Etiquettes!$C$8</f>
        <v>France entière</v>
      </c>
      <c r="I79" s="767" t="str">
        <f t="shared" si="3"/>
        <v>Production de Noisettes dirigée vers la transformation</v>
      </c>
      <c r="K79" t="s">
        <v>2506</v>
      </c>
      <c r="L79" s="767" t="str" cm="1">
        <f t="array" aca="1" ref="L79" ca="1">[1]!NOM_FEUILLE('MP Transfo (Frt) 2015 - AGRESTE'!$A$1)</f>
        <v>MP Transfo (Frt) 2015 - AGRESTE</v>
      </c>
      <c r="M79" s="766" t="str">
        <f>Etiquettes!$H$16</f>
        <v>Volume</v>
      </c>
      <c r="N79" s="768" t="str">
        <f t="shared" si="4"/>
        <v>Production de Noisettes dirigée vers la transformation = 0 kt (Agreste - Statistique Agricole Annuelle - SSP)</v>
      </c>
      <c r="O79" s="766" t="str">
        <f>Etiquettes!$I$20</f>
        <v>Robuste</v>
      </c>
      <c r="R79" s="120"/>
      <c r="S79" s="913"/>
    </row>
    <row r="80" spans="1:19">
      <c r="A80" s="115" t="str">
        <f>'Prétraitement MP Transformation'!A89</f>
        <v>Kiwis</v>
      </c>
      <c r="B80" s="116" t="str">
        <f>Secteurs!$B$3</f>
        <v>1ère Transformation</v>
      </c>
      <c r="C80" s="117">
        <f>'Prétraitement MP Transformation'!D89</f>
        <v>0</v>
      </c>
      <c r="E80" s="119" t="str">
        <f>Etiquettes!$C$10</f>
        <v>kt</v>
      </c>
      <c r="F80" s="767" t="str">
        <f>Etiquettes!$C$7</f>
        <v>Fruits et légumes (hors pommes de terre)</v>
      </c>
      <c r="G80" s="119">
        <f>Etiquettes!$H$9</f>
        <v>2015</v>
      </c>
      <c r="H80" s="767" t="str">
        <f>Etiquettes!$C$8</f>
        <v>France entière</v>
      </c>
      <c r="I80" s="767" t="str">
        <f t="shared" si="3"/>
        <v>Production de Kiwis dirigée vers la transformation</v>
      </c>
      <c r="K80" t="s">
        <v>2506</v>
      </c>
      <c r="L80" s="767" t="str" cm="1">
        <f t="array" aca="1" ref="L80" ca="1">[1]!NOM_FEUILLE('MP Transfo (Frt) 2015 - AGRESTE'!$A$1)</f>
        <v>MP Transfo (Frt) 2015 - AGRESTE</v>
      </c>
      <c r="M80" s="766" t="str">
        <f>Etiquettes!$H$16</f>
        <v>Volume</v>
      </c>
      <c r="N80" s="768" t="str">
        <f t="shared" si="4"/>
        <v>Production de Kiwis dirigée vers la transformation = 0 kt (Agreste - Statistique Agricole Annuelle - SSP)</v>
      </c>
      <c r="O80" s="766" t="str">
        <f>Etiquettes!$I$20</f>
        <v>Robuste</v>
      </c>
      <c r="R80" s="120"/>
      <c r="S80" s="913"/>
    </row>
    <row r="81" spans="1:19">
      <c r="A81" s="115" t="str">
        <f>'Prétraitement MP Transformation'!A90</f>
        <v>Cassis et myrtilles</v>
      </c>
      <c r="B81" s="116" t="str">
        <f>Secteurs!$B$3</f>
        <v>1ère Transformation</v>
      </c>
      <c r="C81" s="117">
        <f>'Prétraitement MP Transformation'!D90</f>
        <v>7.9447999999999999</v>
      </c>
      <c r="E81" s="119" t="str">
        <f>Etiquettes!$C$10</f>
        <v>kt</v>
      </c>
      <c r="F81" s="767" t="str">
        <f>Etiquettes!$C$7</f>
        <v>Fruits et légumes (hors pommes de terre)</v>
      </c>
      <c r="G81" s="119">
        <f>Etiquettes!$H$9</f>
        <v>2015</v>
      </c>
      <c r="H81" s="767" t="str">
        <f>Etiquettes!$C$8</f>
        <v>France entière</v>
      </c>
      <c r="I81" s="767" t="str">
        <f t="shared" si="3"/>
        <v>Production de Cassis et myrtilles dirigée vers la transformation</v>
      </c>
      <c r="K81" t="s">
        <v>2506</v>
      </c>
      <c r="L81" s="767" t="str" cm="1">
        <f t="array" aca="1" ref="L81" ca="1">[1]!NOM_FEUILLE('MP Transfo (Frt) 2015 - AGRESTE'!$A$1)</f>
        <v>MP Transfo (Frt) 2015 - AGRESTE</v>
      </c>
      <c r="M81" s="766" t="str">
        <f>Etiquettes!$H$16</f>
        <v>Volume</v>
      </c>
      <c r="N81" s="768" t="str">
        <f t="shared" si="4"/>
        <v>Production de Cassis et myrtilles dirigée vers la transformation = 8 kt (Agreste - Statistique Agricole Annuelle - SSP)</v>
      </c>
      <c r="O81" s="766" t="str">
        <f>Etiquettes!$I$20</f>
        <v>Robuste</v>
      </c>
      <c r="R81" s="120"/>
      <c r="S81" s="913"/>
    </row>
    <row r="82" spans="1:19">
      <c r="A82" s="115" t="str">
        <f>'Prétraitement MP Transformation'!A91</f>
        <v>Framboises</v>
      </c>
      <c r="B82" s="116" t="str">
        <f>Secteurs!$B$3</f>
        <v>1ère Transformation</v>
      </c>
      <c r="C82" s="117">
        <f>'Prétraitement MP Transformation'!D91</f>
        <v>1.2230000000000001</v>
      </c>
      <c r="E82" s="119" t="str">
        <f>Etiquettes!$C$10</f>
        <v>kt</v>
      </c>
      <c r="F82" s="767" t="str">
        <f>Etiquettes!$C$7</f>
        <v>Fruits et légumes (hors pommes de terre)</v>
      </c>
      <c r="G82" s="119">
        <f>Etiquettes!$H$9</f>
        <v>2015</v>
      </c>
      <c r="H82" s="767" t="str">
        <f>Etiquettes!$C$8</f>
        <v>France entière</v>
      </c>
      <c r="I82" s="767" t="str">
        <f t="shared" si="3"/>
        <v>Production de Framboises dirigée vers la transformation</v>
      </c>
      <c r="K82" t="s">
        <v>2506</v>
      </c>
      <c r="L82" s="767" t="str" cm="1">
        <f t="array" aca="1" ref="L82" ca="1">[1]!NOM_FEUILLE('MP Transfo (Frt) 2015 - AGRESTE'!$A$1)</f>
        <v>MP Transfo (Frt) 2015 - AGRESTE</v>
      </c>
      <c r="M82" s="766" t="str">
        <f>Etiquettes!$H$16</f>
        <v>Volume</v>
      </c>
      <c r="N82" s="768" t="str">
        <f t="shared" si="4"/>
        <v>Production de Framboises dirigée vers la transformation = 1 kt (Agreste - Statistique Agricole Annuelle - SSP)</v>
      </c>
      <c r="O82" s="766" t="str">
        <f>Etiquettes!$I$20</f>
        <v>Robuste</v>
      </c>
      <c r="R82" s="120"/>
      <c r="S82" s="913"/>
    </row>
    <row r="83" spans="1:19">
      <c r="A83" s="115" t="str">
        <f>'Prétraitement MP Transformation'!A92</f>
        <v>Groseilles</v>
      </c>
      <c r="B83" s="116" t="str">
        <f>Secteurs!$B$3</f>
        <v>1ère Transformation</v>
      </c>
      <c r="C83" s="117">
        <f>'Prétraitement MP Transformation'!D92</f>
        <v>1.2097</v>
      </c>
      <c r="E83" s="119" t="str">
        <f>Etiquettes!$C$10</f>
        <v>kt</v>
      </c>
      <c r="F83" s="767" t="str">
        <f>Etiquettes!$C$7</f>
        <v>Fruits et légumes (hors pommes de terre)</v>
      </c>
      <c r="G83" s="119">
        <f>Etiquettes!$H$9</f>
        <v>2015</v>
      </c>
      <c r="H83" s="767" t="str">
        <f>Etiquettes!$C$8</f>
        <v>France entière</v>
      </c>
      <c r="I83" s="767" t="str">
        <f t="shared" si="3"/>
        <v>Production de Groseilles dirigée vers la transformation</v>
      </c>
      <c r="K83" t="s">
        <v>2506</v>
      </c>
      <c r="L83" s="767" t="str" cm="1">
        <f t="array" aca="1" ref="L83" ca="1">[1]!NOM_FEUILLE('MP Transfo (Frt) 2015 - AGRESTE'!$A$1)</f>
        <v>MP Transfo (Frt) 2015 - AGRESTE</v>
      </c>
      <c r="M83" s="766" t="str">
        <f>Etiquettes!$H$16</f>
        <v>Volume</v>
      </c>
      <c r="N83" s="768" t="str">
        <f t="shared" si="4"/>
        <v>Production de Groseilles dirigée vers la transformation = 1 kt (Agreste - Statistique Agricole Annuelle - SSP)</v>
      </c>
      <c r="O83" s="766" t="str">
        <f>Etiquettes!$I$20</f>
        <v>Robuste</v>
      </c>
      <c r="R83" s="120"/>
      <c r="S83" s="913"/>
    </row>
    <row r="84" spans="1:19">
      <c r="A84" s="115" t="str">
        <f>'Prétraitement MP Transformation'!A93</f>
        <v>Corossol, pomme cannelle</v>
      </c>
      <c r="B84" s="116" t="str">
        <f>Secteurs!$B$3</f>
        <v>1ère Transformation</v>
      </c>
      <c r="C84" s="117">
        <f>'Prétraitement MP Transformation'!D93</f>
        <v>0.01</v>
      </c>
      <c r="E84" s="119" t="str">
        <f>Etiquettes!$C$10</f>
        <v>kt</v>
      </c>
      <c r="F84" s="767" t="str">
        <f>Etiquettes!$C$7</f>
        <v>Fruits et légumes (hors pommes de terre)</v>
      </c>
      <c r="G84" s="119">
        <f>Etiquettes!$H$9</f>
        <v>2015</v>
      </c>
      <c r="H84" s="767" t="str">
        <f>Etiquettes!$C$8</f>
        <v>France entière</v>
      </c>
      <c r="I84" s="767" t="str">
        <f t="shared" si="3"/>
        <v>Production de Corossol, pomme cannelle dirigée vers la transformation</v>
      </c>
      <c r="K84" t="s">
        <v>2506</v>
      </c>
      <c r="L84" s="767" t="str" cm="1">
        <f t="array" aca="1" ref="L84" ca="1">[1]!NOM_FEUILLE('MP Transfo (Frt) 2015 - AGRESTE'!$A$1)</f>
        <v>MP Transfo (Frt) 2015 - AGRESTE</v>
      </c>
      <c r="M84" s="766" t="str">
        <f>Etiquettes!$H$16</f>
        <v>Volume</v>
      </c>
      <c r="N84" s="768" t="str">
        <f t="shared" si="4"/>
        <v>Production de Corossol, pomme cannelle dirigée vers la transformation = 0 kt (Agreste - Statistique Agricole Annuelle - SSP)</v>
      </c>
      <c r="O84" s="766" t="str">
        <f>Etiquettes!$I$20</f>
        <v>Robuste</v>
      </c>
      <c r="R84" s="120"/>
      <c r="S84" s="913"/>
    </row>
    <row r="85" spans="1:19">
      <c r="A85" s="115" t="str">
        <f>'Prétraitement MP Transformation'!A94</f>
        <v>Goyave, Goyavier</v>
      </c>
      <c r="B85" s="116" t="str">
        <f>Secteurs!$B$3</f>
        <v>1ère Transformation</v>
      </c>
      <c r="C85" s="117">
        <f>'Prétraitement MP Transformation'!D94</f>
        <v>0.95120000000000005</v>
      </c>
      <c r="E85" s="119" t="str">
        <f>Etiquettes!$C$10</f>
        <v>kt</v>
      </c>
      <c r="F85" s="767" t="str">
        <f>Etiquettes!$C$7</f>
        <v>Fruits et légumes (hors pommes de terre)</v>
      </c>
      <c r="G85" s="119">
        <f>Etiquettes!$H$9</f>
        <v>2015</v>
      </c>
      <c r="H85" s="767" t="str">
        <f>Etiquettes!$C$8</f>
        <v>France entière</v>
      </c>
      <c r="I85" s="767" t="str">
        <f t="shared" si="3"/>
        <v>Production de Goyave, Goyavier dirigée vers la transformation</v>
      </c>
      <c r="K85" t="s">
        <v>2506</v>
      </c>
      <c r="L85" s="767" t="str" cm="1">
        <f t="array" aca="1" ref="L85" ca="1">[1]!NOM_FEUILLE('MP Transfo (Frt) 2015 - AGRESTE'!$A$1)</f>
        <v>MP Transfo (Frt) 2015 - AGRESTE</v>
      </c>
      <c r="M85" s="766" t="str">
        <f>Etiquettes!$H$16</f>
        <v>Volume</v>
      </c>
      <c r="N85" s="768" t="str">
        <f t="shared" si="4"/>
        <v>Production de Goyave, Goyavier dirigée vers la transformation = 1 kt (Agreste - Statistique Agricole Annuelle - SSP)</v>
      </c>
      <c r="O85" s="766" t="str">
        <f>Etiquettes!$I$20</f>
        <v>Robuste</v>
      </c>
      <c r="R85" s="120"/>
      <c r="S85" s="913"/>
    </row>
    <row r="86" spans="1:19">
      <c r="A86" s="115" t="str">
        <f>'Prétraitement MP Transformation'!A95</f>
        <v>Abricot pays ou mamey</v>
      </c>
      <c r="B86" s="116" t="str">
        <f>Secteurs!$B$3</f>
        <v>1ère Transformation</v>
      </c>
      <c r="C86" s="117">
        <f>'Prétraitement MP Transformation'!D95</f>
        <v>0.01</v>
      </c>
      <c r="E86" s="119" t="str">
        <f>Etiquettes!$C$10</f>
        <v>kt</v>
      </c>
      <c r="F86" s="767" t="str">
        <f>Etiquettes!$C$7</f>
        <v>Fruits et légumes (hors pommes de terre)</v>
      </c>
      <c r="G86" s="119">
        <f>Etiquettes!$H$9</f>
        <v>2015</v>
      </c>
      <c r="H86" s="767" t="str">
        <f>Etiquettes!$C$8</f>
        <v>France entière</v>
      </c>
      <c r="I86" s="767" t="str">
        <f t="shared" si="3"/>
        <v>Production de Abricot pays ou mamey dirigée vers la transformation</v>
      </c>
      <c r="K86" t="s">
        <v>2506</v>
      </c>
      <c r="L86" s="767" t="str" cm="1">
        <f t="array" aca="1" ref="L86" ca="1">[1]!NOM_FEUILLE('MP Transfo (Frt) 2015 - AGRESTE'!$A$1)</f>
        <v>MP Transfo (Frt) 2015 - AGRESTE</v>
      </c>
      <c r="M86" s="766" t="str">
        <f>Etiquettes!$H$16</f>
        <v>Volume</v>
      </c>
      <c r="N86" s="768" t="str">
        <f t="shared" si="4"/>
        <v>Production de Abricot pays ou mamey dirigée vers la transformation = 0 kt (Agreste - Statistique Agricole Annuelle - SSP)</v>
      </c>
      <c r="O86" s="766" t="str">
        <f>Etiquettes!$I$20</f>
        <v>Robuste</v>
      </c>
      <c r="R86" s="120"/>
      <c r="S86" s="913"/>
    </row>
    <row r="87" spans="1:19">
      <c r="A87" s="115" t="str">
        <f>'Prétraitement MP Transformation'!A96</f>
        <v>Maracuja, fruits de la passion, grenadille</v>
      </c>
      <c r="B87" s="116" t="str">
        <f>Secteurs!$B$3</f>
        <v>1ère Transformation</v>
      </c>
      <c r="C87" s="117">
        <f>'Prétraitement MP Transformation'!D96</f>
        <v>0.7</v>
      </c>
      <c r="E87" s="119" t="str">
        <f>Etiquettes!$C$10</f>
        <v>kt</v>
      </c>
      <c r="F87" s="767" t="str">
        <f>Etiquettes!$C$7</f>
        <v>Fruits et légumes (hors pommes de terre)</v>
      </c>
      <c r="G87" s="119">
        <f>Etiquettes!$H$9</f>
        <v>2015</v>
      </c>
      <c r="H87" s="767" t="str">
        <f>Etiquettes!$C$8</f>
        <v>France entière</v>
      </c>
      <c r="I87" s="767" t="str">
        <f t="shared" si="3"/>
        <v>Production de Maracuja, fruits de la passion, grenadille dirigée vers la transformation</v>
      </c>
      <c r="K87" t="s">
        <v>2506</v>
      </c>
      <c r="L87" s="767" t="str" cm="1">
        <f t="array" aca="1" ref="L87" ca="1">[1]!NOM_FEUILLE('MP Transfo (Frt) 2015 - AGRESTE'!$A$1)</f>
        <v>MP Transfo (Frt) 2015 - AGRESTE</v>
      </c>
      <c r="M87" s="766" t="str">
        <f>Etiquettes!$H$16</f>
        <v>Volume</v>
      </c>
      <c r="N87" s="768" t="str">
        <f t="shared" si="4"/>
        <v>Production de Maracuja, fruits de la passion, grenadille dirigée vers la transformation = 1 kt (Agreste - Statistique Agricole Annuelle - SSP)</v>
      </c>
      <c r="O87" s="766" t="str">
        <f>Etiquettes!$I$20</f>
        <v>Robuste</v>
      </c>
      <c r="R87" s="120"/>
      <c r="S87" s="913"/>
    </row>
    <row r="88" spans="1:19">
      <c r="A88" s="115" t="str">
        <f>'Prétraitement MP Transformation'!A97</f>
        <v>Ananas</v>
      </c>
      <c r="B88" s="116" t="str">
        <f>Secteurs!$B$3</f>
        <v>1ère Transformation</v>
      </c>
      <c r="C88" s="117">
        <f>'Prétraitement MP Transformation'!D97</f>
        <v>0</v>
      </c>
      <c r="E88" s="119" t="str">
        <f>Etiquettes!$C$10</f>
        <v>kt</v>
      </c>
      <c r="F88" s="767" t="str">
        <f>Etiquettes!$C$7</f>
        <v>Fruits et légumes (hors pommes de terre)</v>
      </c>
      <c r="G88" s="119">
        <f>Etiquettes!$H$9</f>
        <v>2015</v>
      </c>
      <c r="H88" s="767" t="str">
        <f>Etiquettes!$C$8</f>
        <v>France entière</v>
      </c>
      <c r="I88" s="767" t="str">
        <f t="shared" si="3"/>
        <v>Production de Ananas dirigée vers la transformation</v>
      </c>
      <c r="K88" t="s">
        <v>2506</v>
      </c>
      <c r="L88" s="767" t="str" cm="1">
        <f t="array" aca="1" ref="L88" ca="1">[1]!NOM_FEUILLE('MP Transfo (Frt) 2015 - AGRESTE'!$A$1)</f>
        <v>MP Transfo (Frt) 2015 - AGRESTE</v>
      </c>
      <c r="M88" s="766" t="str">
        <f>Etiquettes!$H$16</f>
        <v>Volume</v>
      </c>
      <c r="N88" s="768" t="str">
        <f t="shared" si="4"/>
        <v>Production de Ananas dirigée vers la transformation = 0 kt (Agreste - Statistique Agricole Annuelle - SSP)</v>
      </c>
      <c r="O88" s="766" t="str">
        <f>Etiquettes!$I$20</f>
        <v>Robuste</v>
      </c>
      <c r="R88" s="120"/>
      <c r="S88" s="913"/>
    </row>
    <row r="89" spans="1:19">
      <c r="A89" s="115" t="str">
        <f>'Prétraitement MP Transformation'!A98</f>
        <v>Avocats</v>
      </c>
      <c r="B89" s="116" t="str">
        <f>Secteurs!$B$3</f>
        <v>1ère Transformation</v>
      </c>
      <c r="C89" s="117">
        <f>'Prétraitement MP Transformation'!D98</f>
        <v>0</v>
      </c>
      <c r="E89" s="119" t="str">
        <f>Etiquettes!$C$10</f>
        <v>kt</v>
      </c>
      <c r="F89" s="767" t="str">
        <f>Etiquettes!$C$7</f>
        <v>Fruits et légumes (hors pommes de terre)</v>
      </c>
      <c r="G89" s="119">
        <f>Etiquettes!$H$9</f>
        <v>2015</v>
      </c>
      <c r="H89" s="767" t="str">
        <f>Etiquettes!$C$8</f>
        <v>France entière</v>
      </c>
      <c r="I89" s="767" t="str">
        <f t="shared" si="3"/>
        <v>Production de Avocats dirigée vers la transformation</v>
      </c>
      <c r="K89" t="s">
        <v>2506</v>
      </c>
      <c r="L89" s="767" t="str" cm="1">
        <f t="array" aca="1" ref="L89" ca="1">[1]!NOM_FEUILLE('MP Transfo (Frt) 2015 - AGRESTE'!$A$1)</f>
        <v>MP Transfo (Frt) 2015 - AGRESTE</v>
      </c>
      <c r="M89" s="766" t="str">
        <f>Etiquettes!$H$16</f>
        <v>Volume</v>
      </c>
      <c r="N89" s="768" t="str">
        <f t="shared" si="4"/>
        <v>Production de Avocats dirigée vers la transformation = 0 kt (Agreste - Statistique Agricole Annuelle - SSP)</v>
      </c>
      <c r="O89" s="766" t="str">
        <f>Etiquettes!$I$20</f>
        <v>Robuste</v>
      </c>
      <c r="R89" s="120"/>
      <c r="S89" s="913"/>
    </row>
    <row r="90" spans="1:19">
      <c r="A90" s="115" t="str">
        <f>'Prétraitement MP Transformation'!A99</f>
        <v>Bananes fruits</v>
      </c>
      <c r="B90" s="116" t="str">
        <f>Secteurs!$B$3</f>
        <v>1ère Transformation</v>
      </c>
      <c r="C90" s="117">
        <f>'Prétraitement MP Transformation'!D99</f>
        <v>0</v>
      </c>
      <c r="E90" s="119" t="str">
        <f>Etiquettes!$C$10</f>
        <v>kt</v>
      </c>
      <c r="F90" s="767" t="str">
        <f>Etiquettes!$C$7</f>
        <v>Fruits et légumes (hors pommes de terre)</v>
      </c>
      <c r="G90" s="119">
        <f>Etiquettes!$H$9</f>
        <v>2015</v>
      </c>
      <c r="H90" s="767" t="str">
        <f>Etiquettes!$C$8</f>
        <v>France entière</v>
      </c>
      <c r="I90" s="767" t="str">
        <f t="shared" si="3"/>
        <v>Production de Bananes fruits dirigée vers la transformation</v>
      </c>
      <c r="K90" t="s">
        <v>2506</v>
      </c>
      <c r="L90" s="767" t="str" cm="1">
        <f t="array" aca="1" ref="L90" ca="1">[1]!NOM_FEUILLE('MP Transfo (Frt) 2015 - AGRESTE'!$A$1)</f>
        <v>MP Transfo (Frt) 2015 - AGRESTE</v>
      </c>
      <c r="M90" s="766" t="str">
        <f>Etiquettes!$H$16</f>
        <v>Volume</v>
      </c>
      <c r="N90" s="768" t="str">
        <f t="shared" si="4"/>
        <v>Production de Bananes fruits dirigée vers la transformation = 0 kt (Agreste - Statistique Agricole Annuelle - SSP)</v>
      </c>
      <c r="O90" s="766" t="str">
        <f>Etiquettes!$I$20</f>
        <v>Robuste</v>
      </c>
      <c r="R90" s="120"/>
      <c r="S90" s="913"/>
    </row>
    <row r="91" spans="1:19">
      <c r="A91" s="115" t="str">
        <f>'Prétraitement MP Transformation'!A100</f>
        <v>Figues</v>
      </c>
      <c r="B91" s="116" t="str">
        <f>Secteurs!$B$3</f>
        <v>1ère Transformation</v>
      </c>
      <c r="C91" s="117">
        <f>'Prétraitement MP Transformation'!D100</f>
        <v>0</v>
      </c>
      <c r="E91" s="119" t="str">
        <f>Etiquettes!$C$10</f>
        <v>kt</v>
      </c>
      <c r="F91" s="767" t="str">
        <f>Etiquettes!$C$7</f>
        <v>Fruits et légumes (hors pommes de terre)</v>
      </c>
      <c r="G91" s="119">
        <f>Etiquettes!$H$9</f>
        <v>2015</v>
      </c>
      <c r="H91" s="767" t="str">
        <f>Etiquettes!$C$8</f>
        <v>France entière</v>
      </c>
      <c r="I91" s="767" t="str">
        <f t="shared" si="3"/>
        <v>Production de Figues dirigée vers la transformation</v>
      </c>
      <c r="K91" t="s">
        <v>2506</v>
      </c>
      <c r="L91" s="767" t="str" cm="1">
        <f t="array" aca="1" ref="L91" ca="1">[1]!NOM_FEUILLE('MP Transfo (Frt) 2015 - AGRESTE'!$A$1)</f>
        <v>MP Transfo (Frt) 2015 - AGRESTE</v>
      </c>
      <c r="M91" s="766" t="str">
        <f>Etiquettes!$H$16</f>
        <v>Volume</v>
      </c>
      <c r="N91" s="768" t="str">
        <f t="shared" si="4"/>
        <v>Production de Figues dirigée vers la transformation = 0 kt (Agreste - Statistique Agricole Annuelle - SSP)</v>
      </c>
      <c r="O91" s="766" t="str">
        <f>Etiquettes!$I$20</f>
        <v>Robuste</v>
      </c>
      <c r="R91" s="120"/>
      <c r="S91" s="913"/>
    </row>
    <row r="92" spans="1:19">
      <c r="A92" s="115" t="str">
        <f>'Prétraitement MP Transformation'!A101</f>
        <v>Citrons et limes</v>
      </c>
      <c r="B92" s="116" t="str">
        <f>Secteurs!$B$3</f>
        <v>1ère Transformation</v>
      </c>
      <c r="C92" s="117">
        <f>'Prétraitement MP Transformation'!D101</f>
        <v>0.6</v>
      </c>
      <c r="E92" s="119" t="str">
        <f>Etiquettes!$C$10</f>
        <v>kt</v>
      </c>
      <c r="F92" s="767" t="str">
        <f>Etiquettes!$C$7</f>
        <v>Fruits et légumes (hors pommes de terre)</v>
      </c>
      <c r="G92" s="119">
        <f>Etiquettes!$H$9</f>
        <v>2015</v>
      </c>
      <c r="H92" s="767" t="str">
        <f>Etiquettes!$C$8</f>
        <v>France entière</v>
      </c>
      <c r="I92" s="767" t="str">
        <f t="shared" si="3"/>
        <v>Production de Citrons et limes dirigée vers la transformation</v>
      </c>
      <c r="K92" t="s">
        <v>2506</v>
      </c>
      <c r="L92" s="767" t="str" cm="1">
        <f t="array" aca="1" ref="L92" ca="1">[1]!NOM_FEUILLE('MP Transfo (Frt) 2015 - AGRESTE'!$A$1)</f>
        <v>MP Transfo (Frt) 2015 - AGRESTE</v>
      </c>
      <c r="M92" s="766" t="str">
        <f>Etiquettes!$H$16</f>
        <v>Volume</v>
      </c>
      <c r="N92" s="768" t="str">
        <f t="shared" si="4"/>
        <v>Production de Citrons et limes dirigée vers la transformation = 1 kt (Agreste - Statistique Agricole Annuelle - SSP)</v>
      </c>
      <c r="O92" s="766" t="str">
        <f>Etiquettes!$I$20</f>
        <v>Robuste</v>
      </c>
      <c r="R92" s="120"/>
      <c r="S92" s="913"/>
    </row>
    <row r="93" spans="1:19">
      <c r="A93" s="115" t="str">
        <f>'Prétraitement MP Transformation'!A102</f>
        <v>Mandarines et clémentines</v>
      </c>
      <c r="B93" s="116" t="str">
        <f>Secteurs!$B$3</f>
        <v>1ère Transformation</v>
      </c>
      <c r="C93" s="117">
        <f>'Prétraitement MP Transformation'!D102</f>
        <v>0.08</v>
      </c>
      <c r="E93" s="119" t="str">
        <f>Etiquettes!$C$10</f>
        <v>kt</v>
      </c>
      <c r="F93" s="767" t="str">
        <f>Etiquettes!$C$7</f>
        <v>Fruits et légumes (hors pommes de terre)</v>
      </c>
      <c r="G93" s="119">
        <f>Etiquettes!$H$9</f>
        <v>2015</v>
      </c>
      <c r="H93" s="767" t="str">
        <f>Etiquettes!$C$8</f>
        <v>France entière</v>
      </c>
      <c r="I93" s="767" t="str">
        <f t="shared" si="3"/>
        <v>Production de Mandarines et clémentines dirigée vers la transformation</v>
      </c>
      <c r="K93" t="s">
        <v>2506</v>
      </c>
      <c r="L93" s="767" t="str" cm="1">
        <f t="array" aca="1" ref="L93" ca="1">[1]!NOM_FEUILLE('MP Transfo (Frt) 2015 - AGRESTE'!$A$1)</f>
        <v>MP Transfo (Frt) 2015 - AGRESTE</v>
      </c>
      <c r="M93" s="766" t="str">
        <f>Etiquettes!$H$16</f>
        <v>Volume</v>
      </c>
      <c r="N93" s="768" t="str">
        <f t="shared" si="4"/>
        <v>Production de Mandarines et clémentines dirigée vers la transformation = 0 kt (Agreste - Statistique Agricole Annuelle - SSP)</v>
      </c>
      <c r="O93" s="766" t="str">
        <f>Etiquettes!$I$20</f>
        <v>Robuste</v>
      </c>
      <c r="R93" s="120"/>
      <c r="S93" s="913"/>
    </row>
    <row r="94" spans="1:19">
      <c r="A94" s="115" t="str">
        <f>'Prétraitement MP Transformation'!A103</f>
        <v>Oranges</v>
      </c>
      <c r="B94" s="116" t="str">
        <f>Secteurs!$B$3</f>
        <v>1ère Transformation</v>
      </c>
      <c r="C94" s="117">
        <f>'Prétraitement MP Transformation'!D103</f>
        <v>0.1</v>
      </c>
      <c r="E94" s="119" t="str">
        <f>Etiquettes!$C$10</f>
        <v>kt</v>
      </c>
      <c r="F94" s="767" t="str">
        <f>Etiquettes!$C$7</f>
        <v>Fruits et légumes (hors pommes de terre)</v>
      </c>
      <c r="G94" s="119">
        <f>Etiquettes!$H$9</f>
        <v>2015</v>
      </c>
      <c r="H94" s="767" t="str">
        <f>Etiquettes!$C$8</f>
        <v>France entière</v>
      </c>
      <c r="I94" s="767" t="str">
        <f t="shared" si="3"/>
        <v>Production de Oranges dirigée vers la transformation</v>
      </c>
      <c r="K94" t="s">
        <v>2506</v>
      </c>
      <c r="L94" s="767" t="str" cm="1">
        <f t="array" aca="1" ref="L94" ca="1">[1]!NOM_FEUILLE('MP Transfo (Frt) 2015 - AGRESTE'!$A$1)</f>
        <v>MP Transfo (Frt) 2015 - AGRESTE</v>
      </c>
      <c r="M94" s="766" t="str">
        <f>Etiquettes!$H$16</f>
        <v>Volume</v>
      </c>
      <c r="N94" s="768" t="str">
        <f t="shared" si="4"/>
        <v>Production de Oranges dirigée vers la transformation = 0 kt (Agreste - Statistique Agricole Annuelle - SSP)</v>
      </c>
      <c r="O94" s="766" t="str">
        <f>Etiquettes!$I$20</f>
        <v>Robuste</v>
      </c>
      <c r="R94" s="120"/>
      <c r="S94" s="913"/>
    </row>
    <row r="95" spans="1:19">
      <c r="A95" s="115" t="str">
        <f>'Prétraitement MP Transformation'!A104</f>
        <v>Pomelos et pamplemousses</v>
      </c>
      <c r="B95" s="116" t="str">
        <f>Secteurs!$B$3</f>
        <v>1ère Transformation</v>
      </c>
      <c r="C95" s="117">
        <f>'Prétraitement MP Transformation'!D104</f>
        <v>0</v>
      </c>
      <c r="E95" s="119" t="str">
        <f>Etiquettes!$C$10</f>
        <v>kt</v>
      </c>
      <c r="F95" s="767" t="str">
        <f>Etiquettes!$C$7</f>
        <v>Fruits et légumes (hors pommes de terre)</v>
      </c>
      <c r="G95" s="119">
        <f>Etiquettes!$H$9</f>
        <v>2015</v>
      </c>
      <c r="H95" s="767" t="str">
        <f>Etiquettes!$C$8</f>
        <v>France entière</v>
      </c>
      <c r="I95" s="767" t="str">
        <f t="shared" si="3"/>
        <v>Production de Pomelos et pamplemousses dirigée vers la transformation</v>
      </c>
      <c r="K95" t="s">
        <v>2506</v>
      </c>
      <c r="L95" s="767" t="str" cm="1">
        <f t="array" aca="1" ref="L95" ca="1">[1]!NOM_FEUILLE('MP Transfo (Frt) 2015 - AGRESTE'!$A$1)</f>
        <v>MP Transfo (Frt) 2015 - AGRESTE</v>
      </c>
      <c r="M95" s="766" t="str">
        <f>Etiquettes!$H$16</f>
        <v>Volume</v>
      </c>
      <c r="N95" s="768" t="str">
        <f t="shared" si="4"/>
        <v>Production de Pomelos et pamplemousses dirigée vers la transformation = 0 kt (Agreste - Statistique Agricole Annuelle - SSP)</v>
      </c>
      <c r="O95" s="766" t="str">
        <f>Etiquettes!$I$20</f>
        <v>Robuste</v>
      </c>
      <c r="R95" s="120"/>
      <c r="S95" s="913"/>
    </row>
    <row r="96" spans="1:19">
      <c r="A96" s="115" t="str">
        <f>'Prétraitement MP Transformation'!A105</f>
        <v>Autres agrumes</v>
      </c>
      <c r="B96" s="116" t="str">
        <f>Secteurs!$B$3</f>
        <v>1ère Transformation</v>
      </c>
      <c r="C96" s="117">
        <f>'Prétraitement MP Transformation'!D105</f>
        <v>0</v>
      </c>
      <c r="E96" s="119" t="str">
        <f>Etiquettes!$C$10</f>
        <v>kt</v>
      </c>
      <c r="F96" s="767" t="str">
        <f>Etiquettes!$C$7</f>
        <v>Fruits et légumes (hors pommes de terre)</v>
      </c>
      <c r="G96" s="119">
        <f>Etiquettes!$H$9</f>
        <v>2015</v>
      </c>
      <c r="H96" s="767" t="str">
        <f>Etiquettes!$C$8</f>
        <v>France entière</v>
      </c>
      <c r="I96" s="767" t="str">
        <f t="shared" si="3"/>
        <v>Production de Autres agrumes dirigée vers la transformation</v>
      </c>
      <c r="J96" s="767" t="s">
        <v>2518</v>
      </c>
      <c r="K96" t="s">
        <v>2506</v>
      </c>
      <c r="L96" s="767" t="str" cm="1">
        <f t="array" aca="1" ref="L96" ca="1">[1]!NOM_FEUILLE('MP Transfo (Frt) 2015 - AGRESTE'!$A$1)</f>
        <v>MP Transfo (Frt) 2015 - AGRESTE</v>
      </c>
      <c r="M96" s="766" t="str">
        <f>Etiquettes!$H$16</f>
        <v>Volume</v>
      </c>
      <c r="N96" s="768" t="str">
        <f t="shared" si="4"/>
        <v>Production de Autres agrumes dirigée vers la transformation = 0 kt (Agreste - Statistique Agricole Annuelle - SSP)</v>
      </c>
      <c r="O96" s="766" t="str">
        <f>Etiquettes!$I$20</f>
        <v>Robuste</v>
      </c>
      <c r="R96" s="120"/>
      <c r="S96" s="913"/>
    </row>
    <row r="97" spans="1:19">
      <c r="A97" s="115" t="str">
        <f>'Prétraitement MP Transformation'!A106</f>
        <v>Raisin</v>
      </c>
      <c r="B97" s="116" t="str">
        <f>Secteurs!$B$3</f>
        <v>1ère Transformation</v>
      </c>
      <c r="C97" s="117">
        <f>'Prétraitement MP Transformation'!D106</f>
        <v>0</v>
      </c>
      <c r="E97" s="119" t="str">
        <f>Etiquettes!$C$10</f>
        <v>kt</v>
      </c>
      <c r="F97" s="767" t="str">
        <f>Etiquettes!$C$7</f>
        <v>Fruits et légumes (hors pommes de terre)</v>
      </c>
      <c r="G97" s="119">
        <f>Etiquettes!$H$9</f>
        <v>2015</v>
      </c>
      <c r="H97" s="767" t="str">
        <f>Etiquettes!$C$8</f>
        <v>France entière</v>
      </c>
      <c r="I97" s="767" t="str">
        <f t="shared" si="3"/>
        <v>Production de Raisin dirigée vers la transformation</v>
      </c>
      <c r="J97" s="767" t="s">
        <v>2518</v>
      </c>
      <c r="K97" t="s">
        <v>2506</v>
      </c>
      <c r="L97" s="767" t="str" cm="1">
        <f t="array" aca="1" ref="L97" ca="1">[1]!NOM_FEUILLE('MP Transfo (Frt) 2015 - AGRESTE'!$A$1)</f>
        <v>MP Transfo (Frt) 2015 - AGRESTE</v>
      </c>
      <c r="M97" s="766" t="str">
        <f>Etiquettes!$H$16</f>
        <v>Volume</v>
      </c>
      <c r="N97" s="768" t="str">
        <f t="shared" si="4"/>
        <v>Production de Raisin dirigée vers la transformation = 0 kt (Agreste - Statistique Agricole Annuelle - SSP)</v>
      </c>
      <c r="O97" s="766" t="str">
        <f>Etiquettes!$I$20</f>
        <v>Robuste</v>
      </c>
      <c r="R97" s="120"/>
      <c r="S97" s="913"/>
    </row>
    <row r="98" spans="1:19">
      <c r="A98" s="115" t="str">
        <f>'Prétraitement MP Transformation'!A107</f>
        <v>Patates douces</v>
      </c>
      <c r="B98" s="116" t="str">
        <f>Secteurs!$B$3</f>
        <v>1ère Transformation</v>
      </c>
      <c r="C98" s="117">
        <f>'Prétraitement MP Transformation'!D107</f>
        <v>0</v>
      </c>
      <c r="E98" s="119" t="str">
        <f>Etiquettes!$C$10</f>
        <v>kt</v>
      </c>
      <c r="F98" s="767" t="str">
        <f>Etiquettes!$C$7</f>
        <v>Fruits et légumes (hors pommes de terre)</v>
      </c>
      <c r="G98" s="119">
        <f>Etiquettes!$H$9</f>
        <v>2015</v>
      </c>
      <c r="H98" s="767" t="str">
        <f>Etiquettes!$C$8</f>
        <v>France entière</v>
      </c>
      <c r="I98" s="767" t="str">
        <f t="shared" si="3"/>
        <v>Production de Patates douces dirigée vers la transformation</v>
      </c>
      <c r="J98" s="767" t="s">
        <v>2518</v>
      </c>
      <c r="K98" t="s">
        <v>2506</v>
      </c>
      <c r="L98" s="767" t="str" cm="1">
        <f t="array" aca="1" ref="L98" ca="1">[1]!NOM_FEUILLE('MP Transfo (Frt) 2015 - AGRESTE'!$A$1)</f>
        <v>MP Transfo (Frt) 2015 - AGRESTE</v>
      </c>
      <c r="M98" s="766" t="str">
        <f>Etiquettes!$H$16</f>
        <v>Volume</v>
      </c>
      <c r="N98" s="768" t="str">
        <f t="shared" si="4"/>
        <v>Production de Patates douces dirigée vers la transformation = 0 kt (Agreste - Statistique Agricole Annuelle - SSP)</v>
      </c>
      <c r="O98" s="766" t="str">
        <f>Etiquettes!$I$20</f>
        <v>Robuste</v>
      </c>
      <c r="R98" s="120"/>
      <c r="S98" s="913"/>
    </row>
    <row r="99" spans="1:19">
      <c r="A99" s="115" t="str">
        <f>'Prétraitement MP Transformation'!A108</f>
        <v>Colocases</v>
      </c>
      <c r="B99" s="116" t="str">
        <f>Secteurs!$B$3</f>
        <v>1ère Transformation</v>
      </c>
      <c r="C99" s="117">
        <f>'Prétraitement MP Transformation'!D108</f>
        <v>0</v>
      </c>
      <c r="E99" s="119" t="str">
        <f>Etiquettes!$C$10</f>
        <v>kt</v>
      </c>
      <c r="F99" s="767" t="str">
        <f>Etiquettes!$C$7</f>
        <v>Fruits et légumes (hors pommes de terre)</v>
      </c>
      <c r="G99" s="119">
        <f>Etiquettes!$H$9</f>
        <v>2015</v>
      </c>
      <c r="H99" s="767" t="str">
        <f>Etiquettes!$C$8</f>
        <v>France entière</v>
      </c>
      <c r="I99" s="767" t="str">
        <f t="shared" si="3"/>
        <v>Production de Colocases dirigée vers la transformation</v>
      </c>
      <c r="J99" s="767" t="s">
        <v>2518</v>
      </c>
      <c r="K99" t="s">
        <v>2506</v>
      </c>
      <c r="L99" s="767" t="str" cm="1">
        <f t="array" aca="1" ref="L99" ca="1">[1]!NOM_FEUILLE('MP Transfo (Frt) 2015 - AGRESTE'!$A$1)</f>
        <v>MP Transfo (Frt) 2015 - AGRESTE</v>
      </c>
      <c r="M99" s="766" t="str">
        <f>Etiquettes!$H$16</f>
        <v>Volume</v>
      </c>
      <c r="N99" s="768" t="str">
        <f t="shared" si="4"/>
        <v>Production de Colocases dirigée vers la transformation = 0 kt (Agreste - Statistique Agricole Annuelle - SSP)</v>
      </c>
      <c r="O99" s="766" t="str">
        <f>Etiquettes!$I$20</f>
        <v>Robuste</v>
      </c>
      <c r="R99" s="120"/>
      <c r="S99" s="913"/>
    </row>
    <row r="100" spans="1:19">
      <c r="A100" s="115" t="str">
        <f>'Prétraitement MP Transformation'!A109</f>
        <v>Fenouil</v>
      </c>
      <c r="B100" s="116" t="str">
        <f>Secteurs!$B$3</f>
        <v>1ère Transformation</v>
      </c>
      <c r="C100" s="117">
        <f>'Prétraitement MP Transformation'!D109</f>
        <v>0</v>
      </c>
      <c r="E100" s="119" t="str">
        <f>Etiquettes!$C$10</f>
        <v>kt</v>
      </c>
      <c r="F100" s="767" t="str">
        <f>Etiquettes!$C$7</f>
        <v>Fruits et légumes (hors pommes de terre)</v>
      </c>
      <c r="G100" s="119">
        <f>Etiquettes!$H$9</f>
        <v>2015</v>
      </c>
      <c r="H100" s="767" t="str">
        <f>Etiquettes!$C$8</f>
        <v>France entière</v>
      </c>
      <c r="I100" s="767" t="str">
        <f t="shared" si="3"/>
        <v>Production de Fenouil dirigée vers la transformation</v>
      </c>
      <c r="J100" s="767" t="s">
        <v>2518</v>
      </c>
      <c r="K100" t="s">
        <v>2506</v>
      </c>
      <c r="L100" s="767" t="str" cm="1">
        <f t="array" aca="1" ref="L100" ca="1">[1]!NOM_FEUILLE('MP Transfo (Frt) 2015 - AGRESTE'!$A$1)</f>
        <v>MP Transfo (Frt) 2015 - AGRESTE</v>
      </c>
      <c r="M100" s="766" t="str">
        <f>Etiquettes!$H$16</f>
        <v>Volume</v>
      </c>
      <c r="N100" s="768" t="str">
        <f t="shared" si="4"/>
        <v>Production de Fenouil dirigée vers la transformation = 0 kt (Agreste - Statistique Agricole Annuelle - SSP)</v>
      </c>
      <c r="O100" s="766" t="str">
        <f>Etiquettes!$I$20</f>
        <v>Robuste</v>
      </c>
      <c r="R100" s="120"/>
      <c r="S100" s="913"/>
    </row>
    <row r="101" spans="1:19">
      <c r="A101" s="115" t="str">
        <f>'Prétraitement MP Transformation'!A110</f>
        <v>Champignons non-cultivés</v>
      </c>
      <c r="B101" s="116" t="str">
        <f>Secteurs!$B$3</f>
        <v>1ère Transformation</v>
      </c>
      <c r="C101" s="117">
        <f>'Prétraitement MP Transformation'!D110</f>
        <v>0</v>
      </c>
      <c r="E101" s="119" t="str">
        <f>Etiquettes!$C$10</f>
        <v>kt</v>
      </c>
      <c r="F101" s="767" t="str">
        <f>Etiquettes!$C$7</f>
        <v>Fruits et légumes (hors pommes de terre)</v>
      </c>
      <c r="G101" s="119">
        <f>Etiquettes!$H$9</f>
        <v>2015</v>
      </c>
      <c r="H101" s="767" t="str">
        <f>Etiquettes!$C$8</f>
        <v>France entière</v>
      </c>
      <c r="I101" s="767" t="str">
        <f t="shared" si="3"/>
        <v>Production de Champignons non-cultivés dirigée vers la transformation</v>
      </c>
      <c r="J101" s="767" t="s">
        <v>2518</v>
      </c>
      <c r="K101" t="s">
        <v>2506</v>
      </c>
      <c r="L101" s="767" t="str" cm="1">
        <f t="array" aca="1" ref="L101" ca="1">[1]!NOM_FEUILLE('MP Transfo (Frt) 2015 - AGRESTE'!$A$1)</f>
        <v>MP Transfo (Frt) 2015 - AGRESTE</v>
      </c>
      <c r="M101" s="766" t="str">
        <f>Etiquettes!$H$16</f>
        <v>Volume</v>
      </c>
      <c r="N101" s="768" t="str">
        <f t="shared" si="4"/>
        <v>Production de Champignons non-cultivés dirigée vers la transformation = 0 kt (Agreste - Statistique Agricole Annuelle - SSP)</v>
      </c>
      <c r="O101" s="766" t="str">
        <f>Etiquettes!$I$20</f>
        <v>Robuste</v>
      </c>
      <c r="R101" s="120"/>
      <c r="S101" s="913"/>
    </row>
    <row r="102" spans="1:19">
      <c r="A102" s="115" t="str">
        <f>'Prétraitement MP Transformation'!A111</f>
        <v>Kakis</v>
      </c>
      <c r="B102" s="116" t="str">
        <f>Secteurs!$B$3</f>
        <v>1ère Transformation</v>
      </c>
      <c r="C102" s="117">
        <f>'Prétraitement MP Transformation'!D111</f>
        <v>0</v>
      </c>
      <c r="E102" s="119" t="str">
        <f>Etiquettes!$C$10</f>
        <v>kt</v>
      </c>
      <c r="F102" s="767" t="str">
        <f>Etiquettes!$C$7</f>
        <v>Fruits et légumes (hors pommes de terre)</v>
      </c>
      <c r="G102" s="119">
        <f>Etiquettes!$H$9</f>
        <v>2015</v>
      </c>
      <c r="H102" s="767" t="str">
        <f>Etiquettes!$C$8</f>
        <v>France entière</v>
      </c>
      <c r="I102" s="767" t="str">
        <f t="shared" si="3"/>
        <v>Production de Kakis dirigée vers la transformation</v>
      </c>
      <c r="J102" s="767" t="s">
        <v>2518</v>
      </c>
      <c r="K102" t="s">
        <v>2506</v>
      </c>
      <c r="L102" s="767" t="str" cm="1">
        <f t="array" aca="1" ref="L102" ca="1">[1]!NOM_FEUILLE('MP Transfo (Frt) 2015 - AGRESTE'!$A$1)</f>
        <v>MP Transfo (Frt) 2015 - AGRESTE</v>
      </c>
      <c r="M102" s="766" t="str">
        <f>Etiquettes!$H$16</f>
        <v>Volume</v>
      </c>
      <c r="N102" s="768" t="str">
        <f t="shared" si="4"/>
        <v>Production de Kakis dirigée vers la transformation = 0 kt (Agreste - Statistique Agricole Annuelle - SSP)</v>
      </c>
      <c r="O102" s="766" t="str">
        <f>Etiquettes!$I$20</f>
        <v>Robuste</v>
      </c>
      <c r="R102" s="120"/>
      <c r="S102" s="913"/>
    </row>
    <row r="103" spans="1:19">
      <c r="A103" s="115" t="str">
        <f>'Prétraitement MP Transformation'!A112</f>
        <v>Prunelles</v>
      </c>
      <c r="B103" s="116" t="str">
        <f>Secteurs!$B$3</f>
        <v>1ère Transformation</v>
      </c>
      <c r="C103" s="117">
        <f>'Prétraitement MP Transformation'!D112</f>
        <v>0</v>
      </c>
      <c r="E103" s="119" t="str">
        <f>Etiquettes!$C$10</f>
        <v>kt</v>
      </c>
      <c r="F103" s="767" t="str">
        <f>Etiquettes!$C$7</f>
        <v>Fruits et légumes (hors pommes de terre)</v>
      </c>
      <c r="G103" s="119">
        <f>Etiquettes!$H$9</f>
        <v>2015</v>
      </c>
      <c r="H103" s="767" t="str">
        <f>Etiquettes!$C$8</f>
        <v>France entière</v>
      </c>
      <c r="I103" s="767" t="str">
        <f t="shared" si="3"/>
        <v>Production de Prunelles dirigée vers la transformation</v>
      </c>
      <c r="J103" s="767" t="s">
        <v>2518</v>
      </c>
      <c r="K103" t="s">
        <v>2506</v>
      </c>
      <c r="L103" s="767" t="str" cm="1">
        <f t="array" aca="1" ref="L103" ca="1">[1]!NOM_FEUILLE('MP Transfo (Frt) 2015 - AGRESTE'!$A$1)</f>
        <v>MP Transfo (Frt) 2015 - AGRESTE</v>
      </c>
      <c r="M103" s="766" t="str">
        <f>Etiquettes!$H$16</f>
        <v>Volume</v>
      </c>
      <c r="N103" s="768" t="str">
        <f t="shared" si="4"/>
        <v>Production de Prunelles dirigée vers la transformation = 0 kt (Agreste - Statistique Agricole Annuelle - SSP)</v>
      </c>
      <c r="O103" s="766" t="str">
        <f>Etiquettes!$I$20</f>
        <v>Robuste</v>
      </c>
      <c r="R103" s="120"/>
      <c r="S103" s="913"/>
    </row>
    <row r="104" spans="1:19">
      <c r="A104" s="115" t="str">
        <f>'Prétraitement MP Transformation'!A113</f>
        <v>Coings</v>
      </c>
      <c r="B104" s="116" t="str">
        <f>Secteurs!$B$3</f>
        <v>1ère Transformation</v>
      </c>
      <c r="C104" s="117">
        <f>'Prétraitement MP Transformation'!D113</f>
        <v>0</v>
      </c>
      <c r="E104" s="119" t="str">
        <f>Etiquettes!$C$10</f>
        <v>kt</v>
      </c>
      <c r="F104" s="767" t="str">
        <f>Etiquettes!$C$7</f>
        <v>Fruits et légumes (hors pommes de terre)</v>
      </c>
      <c r="G104" s="119">
        <f>Etiquettes!$H$9</f>
        <v>2015</v>
      </c>
      <c r="H104" s="767" t="str">
        <f>Etiquettes!$C$8</f>
        <v>France entière</v>
      </c>
      <c r="I104" s="767" t="str">
        <f t="shared" si="3"/>
        <v>Production de Coings dirigée vers la transformation</v>
      </c>
      <c r="J104" s="767" t="s">
        <v>2518</v>
      </c>
      <c r="K104" t="s">
        <v>2506</v>
      </c>
      <c r="L104" s="767" t="str" cm="1">
        <f t="array" aca="1" ref="L104" ca="1">[1]!NOM_FEUILLE('MP Transfo (Frt) 2015 - AGRESTE'!$A$1)</f>
        <v>MP Transfo (Frt) 2015 - AGRESTE</v>
      </c>
      <c r="M104" s="766" t="str">
        <f>Etiquettes!$H$16</f>
        <v>Volume</v>
      </c>
      <c r="N104" s="768" t="str">
        <f t="shared" si="4"/>
        <v>Production de Coings dirigée vers la transformation = 0 kt (Agreste - Statistique Agricole Annuelle - SSP)</v>
      </c>
      <c r="O104" s="766" t="str">
        <f>Etiquettes!$I$20</f>
        <v>Robuste</v>
      </c>
      <c r="R104" s="120"/>
      <c r="S104" s="913"/>
    </row>
    <row r="105" spans="1:19">
      <c r="A105" s="115" t="str">
        <f>'Prétraitement MP Transformation'!A114</f>
        <v>Pistaches</v>
      </c>
      <c r="B105" s="116" t="str">
        <f>Secteurs!$B$3</f>
        <v>1ère Transformation</v>
      </c>
      <c r="C105" s="117">
        <f>'Prétraitement MP Transformation'!D114</f>
        <v>0</v>
      </c>
      <c r="E105" s="119" t="str">
        <f>Etiquettes!$C$10</f>
        <v>kt</v>
      </c>
      <c r="F105" s="767" t="str">
        <f>Etiquettes!$C$7</f>
        <v>Fruits et légumes (hors pommes de terre)</v>
      </c>
      <c r="G105" s="119">
        <f>Etiquettes!$H$9</f>
        <v>2015</v>
      </c>
      <c r="H105" s="767" t="str">
        <f>Etiquettes!$C$8</f>
        <v>France entière</v>
      </c>
      <c r="I105" s="767" t="str">
        <f t="shared" si="3"/>
        <v>Production de Pistaches dirigée vers la transformation</v>
      </c>
      <c r="J105" s="767" t="s">
        <v>2518</v>
      </c>
      <c r="K105" t="s">
        <v>2506</v>
      </c>
      <c r="L105" s="767" t="str" cm="1">
        <f t="array" aca="1" ref="L105" ca="1">[1]!NOM_FEUILLE('MP Transfo (Frt) 2015 - AGRESTE'!$A$1)</f>
        <v>MP Transfo (Frt) 2015 - AGRESTE</v>
      </c>
      <c r="M105" s="766" t="str">
        <f>Etiquettes!$H$16</f>
        <v>Volume</v>
      </c>
      <c r="N105" s="768" t="str">
        <f t="shared" si="4"/>
        <v>Production de Pistaches dirigée vers la transformation = 0 kt (Agreste - Statistique Agricole Annuelle - SSP)</v>
      </c>
      <c r="O105" s="766" t="str">
        <f>Etiquettes!$I$20</f>
        <v>Robuste</v>
      </c>
      <c r="R105" s="120"/>
      <c r="S105" s="913"/>
    </row>
    <row r="106" spans="1:19">
      <c r="A106" s="115" t="str">
        <f>'Prétraitement MP Transformation'!A115</f>
        <v>Arachides</v>
      </c>
      <c r="B106" s="116" t="str">
        <f>Secteurs!$B$3</f>
        <v>1ère Transformation</v>
      </c>
      <c r="C106" s="117">
        <f>'Prétraitement MP Transformation'!D115</f>
        <v>0</v>
      </c>
      <c r="E106" s="119" t="str">
        <f>Etiquettes!$C$10</f>
        <v>kt</v>
      </c>
      <c r="F106" s="767" t="str">
        <f>Etiquettes!$C$7</f>
        <v>Fruits et légumes (hors pommes de terre)</v>
      </c>
      <c r="G106" s="119">
        <f>Etiquettes!$H$9</f>
        <v>2015</v>
      </c>
      <c r="H106" s="767" t="str">
        <f>Etiquettes!$C$8</f>
        <v>France entière</v>
      </c>
      <c r="I106" s="767" t="str">
        <f t="shared" si="3"/>
        <v>Production de Arachides dirigée vers la transformation</v>
      </c>
      <c r="J106" s="767" t="s">
        <v>2518</v>
      </c>
      <c r="K106" t="s">
        <v>2506</v>
      </c>
      <c r="L106" s="767" t="str" cm="1">
        <f t="array" aca="1" ref="L106" ca="1">[1]!NOM_FEUILLE('MP Transfo (Frt) 2015 - AGRESTE'!$A$1)</f>
        <v>MP Transfo (Frt) 2015 - AGRESTE</v>
      </c>
      <c r="M106" s="766" t="str">
        <f>Etiquettes!$H$16</f>
        <v>Volume</v>
      </c>
      <c r="N106" s="768" t="str">
        <f t="shared" si="4"/>
        <v>Production de Arachides dirigée vers la transformation = 0 kt (Agreste - Statistique Agricole Annuelle - SSP)</v>
      </c>
      <c r="O106" s="766" t="str">
        <f>Etiquettes!$I$20</f>
        <v>Robuste</v>
      </c>
      <c r="R106" s="120"/>
      <c r="S106" s="913"/>
    </row>
    <row r="107" spans="1:19">
      <c r="A107" s="115" t="str">
        <f>'Prétraitement MP Transformation'!A116</f>
        <v>Papaye</v>
      </c>
      <c r="B107" s="116" t="str">
        <f>Secteurs!$B$3</f>
        <v>1ère Transformation</v>
      </c>
      <c r="C107" s="117">
        <f>'Prétraitement MP Transformation'!D116</f>
        <v>0</v>
      </c>
      <c r="E107" s="119" t="str">
        <f>Etiquettes!$C$10</f>
        <v>kt</v>
      </c>
      <c r="F107" s="767" t="str">
        <f>Etiquettes!$C$7</f>
        <v>Fruits et légumes (hors pommes de terre)</v>
      </c>
      <c r="G107" s="119">
        <f>Etiquettes!$H$9</f>
        <v>2015</v>
      </c>
      <c r="H107" s="767" t="str">
        <f>Etiquettes!$C$8</f>
        <v>France entière</v>
      </c>
      <c r="I107" s="767" t="str">
        <f t="shared" si="3"/>
        <v>Production de Papaye dirigée vers la transformation</v>
      </c>
      <c r="J107" s="767" t="s">
        <v>2518</v>
      </c>
      <c r="K107" t="s">
        <v>2506</v>
      </c>
      <c r="L107" s="767" t="str" cm="1">
        <f t="array" aca="1" ref="L107" ca="1">[1]!NOM_FEUILLE('MP Transfo (Frt) 2015 - AGRESTE'!$A$1)</f>
        <v>MP Transfo (Frt) 2015 - AGRESTE</v>
      </c>
      <c r="M107" s="766" t="str">
        <f>Etiquettes!$H$16</f>
        <v>Volume</v>
      </c>
      <c r="N107" s="768" t="str">
        <f t="shared" si="4"/>
        <v>Production de Papaye dirigée vers la transformation = 0 kt (Agreste - Statistique Agricole Annuelle - SSP)</v>
      </c>
      <c r="O107" s="766" t="str">
        <f>Etiquettes!$I$20</f>
        <v>Robuste</v>
      </c>
      <c r="R107" s="120"/>
      <c r="S107" s="913"/>
    </row>
    <row r="108" spans="1:19">
      <c r="A108" s="115" t="str">
        <f>'Prétraitement MP Transformation'!A117</f>
        <v>Dattes</v>
      </c>
      <c r="B108" s="116" t="str">
        <f>Secteurs!$B$3</f>
        <v>1ère Transformation</v>
      </c>
      <c r="C108" s="117">
        <f>'Prétraitement MP Transformation'!D117</f>
        <v>0</v>
      </c>
      <c r="E108" s="119" t="str">
        <f>Etiquettes!$C$10</f>
        <v>kt</v>
      </c>
      <c r="F108" s="767" t="str">
        <f>Etiquettes!$C$7</f>
        <v>Fruits et légumes (hors pommes de terre)</v>
      </c>
      <c r="G108" s="119">
        <f>Etiquettes!$H$9</f>
        <v>2015</v>
      </c>
      <c r="H108" s="767" t="str">
        <f>Etiquettes!$C$8</f>
        <v>France entière</v>
      </c>
      <c r="I108" s="767" t="str">
        <f t="shared" si="3"/>
        <v>Production de Dattes dirigée vers la transformation</v>
      </c>
      <c r="J108" s="767" t="s">
        <v>2518</v>
      </c>
      <c r="K108" t="s">
        <v>2506</v>
      </c>
      <c r="L108" s="767" t="str" cm="1">
        <f t="array" aca="1" ref="L108" ca="1">[1]!NOM_FEUILLE('MP Transfo (Frt) 2015 - AGRESTE'!$A$1)</f>
        <v>MP Transfo (Frt) 2015 - AGRESTE</v>
      </c>
      <c r="M108" s="766" t="str">
        <f>Etiquettes!$H$16</f>
        <v>Volume</v>
      </c>
      <c r="N108" s="768" t="str">
        <f t="shared" si="4"/>
        <v>Production de Dattes dirigée vers la transformation = 0 kt (Agreste - Statistique Agricole Annuelle - SSP)</v>
      </c>
      <c r="O108" s="766" t="str">
        <f>Etiquettes!$I$20</f>
        <v>Robuste</v>
      </c>
      <c r="R108" s="120"/>
      <c r="S108" s="913"/>
    </row>
    <row r="109" spans="1:19">
      <c r="A109" s="115" t="str">
        <f>'Prétraitement MP Transformation'!A118</f>
        <v>Légumes à cosse d'origine tropicale</v>
      </c>
      <c r="B109" s="116" t="str">
        <f>Secteurs!$B$3</f>
        <v>1ère Transformation</v>
      </c>
      <c r="C109" s="117">
        <f>'Prétraitement MP Transformation'!D118</f>
        <v>0</v>
      </c>
      <c r="E109" s="119" t="str">
        <f>Etiquettes!$C$10</f>
        <v>kt</v>
      </c>
      <c r="F109" s="767" t="str">
        <f>Etiquettes!$C$7</f>
        <v>Fruits et légumes (hors pommes de terre)</v>
      </c>
      <c r="G109" s="119">
        <f>Etiquettes!$H$9</f>
        <v>2015</v>
      </c>
      <c r="H109" s="767" t="str">
        <f>Etiquettes!$C$8</f>
        <v>France entière</v>
      </c>
      <c r="I109" s="767" t="str">
        <f t="shared" si="3"/>
        <v>Production de Légumes à cosse d'origine tropicale dirigée vers la transformation</v>
      </c>
      <c r="J109" s="767" t="s">
        <v>2518</v>
      </c>
      <c r="K109" t="s">
        <v>2506</v>
      </c>
      <c r="L109" s="767" t="str" cm="1">
        <f t="array" aca="1" ref="L109" ca="1">[1]!NOM_FEUILLE('MP Transfo (Frt) 2015 - AGRESTE'!$A$1)</f>
        <v>MP Transfo (Frt) 2015 - AGRESTE</v>
      </c>
      <c r="M109" s="766" t="str">
        <f>Etiquettes!$H$16</f>
        <v>Volume</v>
      </c>
      <c r="N109" s="768" t="str">
        <f t="shared" si="4"/>
        <v>Production de Légumes à cosse d'origine tropicale dirigée vers la transformation = 0 kt (Agreste - Statistique Agricole Annuelle - SSP)</v>
      </c>
      <c r="O109" s="766" t="str">
        <f>Etiquettes!$I$20</f>
        <v>Robuste</v>
      </c>
      <c r="R109" s="120"/>
      <c r="S109" s="913"/>
    </row>
    <row r="110" spans="1:19">
      <c r="A110" s="115" t="str">
        <f>'Prétraitement MP Transformation'!A119</f>
        <v>Autres variétés prunes n.c.a.</v>
      </c>
      <c r="B110" s="116" t="str">
        <f>Secteurs!$B$3</f>
        <v>1ère Transformation</v>
      </c>
      <c r="C110" s="117">
        <f>'Prétraitement MP Transformation'!D119</f>
        <v>0</v>
      </c>
      <c r="E110" s="119" t="str">
        <f>Etiquettes!$C$10</f>
        <v>kt</v>
      </c>
      <c r="F110" s="767" t="str">
        <f>Etiquettes!$C$7</f>
        <v>Fruits et légumes (hors pommes de terre)</v>
      </c>
      <c r="G110" s="119">
        <f>Etiquettes!$H$9</f>
        <v>2015</v>
      </c>
      <c r="H110" s="767" t="str">
        <f>Etiquettes!$C$8</f>
        <v>France entière</v>
      </c>
      <c r="I110" s="767" t="str">
        <f t="shared" si="3"/>
        <v>Production de Autres variétés prunes n.c.a. dirigée vers la transformation</v>
      </c>
      <c r="J110" s="767" t="s">
        <v>2518</v>
      </c>
      <c r="K110" t="s">
        <v>2506</v>
      </c>
      <c r="L110" s="767" t="str" cm="1">
        <f t="array" aca="1" ref="L110" ca="1">[1]!NOM_FEUILLE('MP Transfo (Frt) 2015 - AGRESTE'!$A$1)</f>
        <v>MP Transfo (Frt) 2015 - AGRESTE</v>
      </c>
      <c r="M110" s="766" t="str">
        <f>Etiquettes!$H$16</f>
        <v>Volume</v>
      </c>
      <c r="N110" s="768" t="str">
        <f t="shared" si="4"/>
        <v>Production de Autres variétés prunes n.c.a. dirigée vers la transformation = 0 kt (Agreste - Statistique Agricole Annuelle - SSP)</v>
      </c>
      <c r="O110" s="766" t="str">
        <f>Etiquettes!$I$20</f>
        <v>Robuste</v>
      </c>
      <c r="R110" s="120"/>
      <c r="S110" s="913"/>
    </row>
    <row r="111" spans="1:19">
      <c r="A111" s="115" t="str">
        <f>'Prétraitement MP Transformation'!A120</f>
        <v>Autres fruits à coque</v>
      </c>
      <c r="B111" s="116" t="str">
        <f>Secteurs!$B$3</f>
        <v>1ère Transformation</v>
      </c>
      <c r="C111" s="117">
        <f>'Prétraitement MP Transformation'!D120</f>
        <v>0</v>
      </c>
      <c r="E111" s="119" t="str">
        <f>Etiquettes!$C$10</f>
        <v>kt</v>
      </c>
      <c r="F111" s="767" t="str">
        <f>Etiquettes!$C$7</f>
        <v>Fruits et légumes (hors pommes de terre)</v>
      </c>
      <c r="G111" s="119">
        <f>Etiquettes!$H$9</f>
        <v>2015</v>
      </c>
      <c r="H111" s="767" t="str">
        <f>Etiquettes!$C$8</f>
        <v>France entière</v>
      </c>
      <c r="I111" s="767" t="str">
        <f t="shared" si="3"/>
        <v>Production de Autres fruits à coque dirigée vers la transformation</v>
      </c>
      <c r="J111" s="767" t="s">
        <v>2518</v>
      </c>
      <c r="K111" t="s">
        <v>2506</v>
      </c>
      <c r="L111" s="767" t="str" cm="1">
        <f t="array" aca="1" ref="L111" ca="1">[1]!NOM_FEUILLE('MP Transfo (Frt) 2015 - AGRESTE'!$A$1)</f>
        <v>MP Transfo (Frt) 2015 - AGRESTE</v>
      </c>
      <c r="M111" s="766" t="str">
        <f>Etiquettes!$H$16</f>
        <v>Volume</v>
      </c>
      <c r="N111" s="768" t="str">
        <f t="shared" si="4"/>
        <v>Production de Autres fruits à coque dirigée vers la transformation = 0 kt (Agreste - Statistique Agricole Annuelle - SSP)</v>
      </c>
      <c r="O111" s="766" t="str">
        <f>Etiquettes!$I$20</f>
        <v>Robuste</v>
      </c>
      <c r="R111" s="120"/>
      <c r="S111" s="913"/>
    </row>
    <row r="112" spans="1:19">
      <c r="A112" s="115" t="str">
        <f>'Prétraitement MP Transformation'!A3</f>
        <v>Igname</v>
      </c>
      <c r="B112" s="116" t="str">
        <f>Secteurs!$B$3</f>
        <v>1ère Transformation</v>
      </c>
      <c r="C112" s="117">
        <f>'Prétraitement MP Transformation'!E3</f>
        <v>0.1</v>
      </c>
      <c r="E112" s="119" t="str">
        <f>Etiquettes!$C$10</f>
        <v>kt</v>
      </c>
      <c r="F112" s="767" t="str">
        <f>Etiquettes!$C$7</f>
        <v>Fruits et légumes (hors pommes de terre)</v>
      </c>
      <c r="G112" s="119">
        <f>Etiquettes!$I$9</f>
        <v>2019</v>
      </c>
      <c r="H112" s="767" t="str">
        <f>Etiquettes!$C$8</f>
        <v>France entière</v>
      </c>
      <c r="I112" s="767" t="str">
        <f>"Production de "&amp;A112&amp;" dirigée vers la transformation"</f>
        <v>Production de Igname dirigée vers la transformation</v>
      </c>
      <c r="K112" t="s">
        <v>2506</v>
      </c>
      <c r="L112" s="767" t="str" cm="1">
        <f t="array" aca="1" ref="L112" ca="1">[1]!NOM_FEUILLE('MP Transfo (Tbrcl) 2019-AGRESTE'!$A$1)</f>
        <v>MP Transfo (Tbrcl) 2019-AGRESTE</v>
      </c>
      <c r="M112" s="766" t="str">
        <f>Etiquettes!$H$16</f>
        <v>Volume</v>
      </c>
      <c r="N112" s="768" t="str">
        <f t="shared" si="4"/>
        <v>Production de Igname dirigée vers la transformation = 0 kt (Agreste - Statistique Agricole Annuelle - SSP)</v>
      </c>
      <c r="O112" s="766" t="str">
        <f>Etiquettes!$I$20</f>
        <v>Robuste</v>
      </c>
      <c r="R112" s="120"/>
      <c r="S112" s="913" t="s">
        <v>2315</v>
      </c>
    </row>
    <row r="113" spans="1:19">
      <c r="A113" s="115" t="str">
        <f>'Prétraitement MP Transformation'!A4</f>
        <v>Manioc</v>
      </c>
      <c r="B113" s="116" t="str">
        <f>Secteurs!$B$3</f>
        <v>1ère Transformation</v>
      </c>
      <c r="C113" s="117">
        <f>'Prétraitement MP Transformation'!E4</f>
        <v>29.8</v>
      </c>
      <c r="E113" s="119" t="str">
        <f>Etiquettes!$C$10</f>
        <v>kt</v>
      </c>
      <c r="F113" s="767" t="str">
        <f>Etiquettes!$C$7</f>
        <v>Fruits et légumes (hors pommes de terre)</v>
      </c>
      <c r="G113" s="119">
        <f>Etiquettes!$I$9</f>
        <v>2019</v>
      </c>
      <c r="H113" s="767" t="str">
        <f>Etiquettes!$C$8</f>
        <v>France entière</v>
      </c>
      <c r="I113" s="767" t="str">
        <f t="shared" ref="I113:I175" si="5">"Production de "&amp;A113&amp;" dirigée vers la transformation"</f>
        <v>Production de Manioc dirigée vers la transformation</v>
      </c>
      <c r="K113" t="s">
        <v>2506</v>
      </c>
      <c r="L113" s="767" t="str" cm="1">
        <f t="array" aca="1" ref="L113" ca="1">[1]!NOM_FEUILLE('MP Transfo (Tbrcl) 2019-AGRESTE'!$A$1)</f>
        <v>MP Transfo (Tbrcl) 2019-AGRESTE</v>
      </c>
      <c r="M113" s="766" t="str">
        <f>Etiquettes!$H$16</f>
        <v>Volume</v>
      </c>
      <c r="N113" s="768" t="str">
        <f t="shared" si="4"/>
        <v>Production de Manioc dirigée vers la transformation = 30 kt (Agreste - Statistique Agricole Annuelle - SSP)</v>
      </c>
      <c r="O113" s="766" t="str">
        <f>Etiquettes!$I$20</f>
        <v>Robuste</v>
      </c>
      <c r="R113" s="120"/>
      <c r="S113" s="913"/>
    </row>
    <row r="114" spans="1:19">
      <c r="A114" s="115" t="str">
        <f>'Prétraitement MP Transformation'!A5</f>
        <v>Autres tubercules, n.c.a.</v>
      </c>
      <c r="B114" s="116" t="str">
        <f>Secteurs!$B$3</f>
        <v>1ère Transformation</v>
      </c>
      <c r="C114" s="117">
        <f>'Prétraitement MP Transformation'!E5</f>
        <v>0.7</v>
      </c>
      <c r="E114" s="119" t="str">
        <f>Etiquettes!$C$10</f>
        <v>kt</v>
      </c>
      <c r="F114" s="767" t="str">
        <f>Etiquettes!$C$7</f>
        <v>Fruits et légumes (hors pommes de terre)</v>
      </c>
      <c r="G114" s="119">
        <f>Etiquettes!$I$9</f>
        <v>2019</v>
      </c>
      <c r="H114" s="767" t="str">
        <f>Etiquettes!$C$8</f>
        <v>France entière</v>
      </c>
      <c r="I114" s="767" t="str">
        <f t="shared" si="5"/>
        <v>Production de Autres tubercules, n.c.a. dirigée vers la transformation</v>
      </c>
      <c r="K114" t="s">
        <v>2506</v>
      </c>
      <c r="L114" s="767" t="str" cm="1">
        <f t="array" aca="1" ref="L114" ca="1">[1]!NOM_FEUILLE('MP Transfo (Tbrcl) 2019-AGRESTE'!$A$1)</f>
        <v>MP Transfo (Tbrcl) 2019-AGRESTE</v>
      </c>
      <c r="M114" s="766" t="str">
        <f>Etiquettes!$H$16</f>
        <v>Volume</v>
      </c>
      <c r="N114" s="768" t="str">
        <f t="shared" si="4"/>
        <v>Production de Autres tubercules, n.c.a. dirigée vers la transformation = 1 kt (Agreste - Statistique Agricole Annuelle - SSP)</v>
      </c>
      <c r="O114" s="766" t="str">
        <f>Etiquettes!$I$20</f>
        <v>Robuste</v>
      </c>
      <c r="R114" s="120"/>
      <c r="S114" s="913"/>
    </row>
    <row r="115" spans="1:19">
      <c r="A115" s="115" t="str">
        <f>'Prétraitement MP Transformation'!A6</f>
        <v>Artichauts</v>
      </c>
      <c r="B115" s="116" t="str">
        <f>Secteurs!$B$3</f>
        <v>1ère Transformation</v>
      </c>
      <c r="C115" s="117">
        <f>'Prétraitement MP Transformation'!E6</f>
        <v>2.6920000000000002</v>
      </c>
      <c r="E115" s="119" t="str">
        <f>Etiquettes!$C$10</f>
        <v>kt</v>
      </c>
      <c r="F115" s="767" t="str">
        <f>Etiquettes!$C$7</f>
        <v>Fruits et légumes (hors pommes de terre)</v>
      </c>
      <c r="G115" s="119">
        <f>Etiquettes!$I$9</f>
        <v>2019</v>
      </c>
      <c r="H115" s="767" t="str">
        <f>Etiquettes!$C$8</f>
        <v>France entière</v>
      </c>
      <c r="I115" s="767" t="str">
        <f t="shared" si="5"/>
        <v>Production de Artichauts dirigée vers la transformation</v>
      </c>
      <c r="K115" t="s">
        <v>2506</v>
      </c>
      <c r="L115" s="767" t="str" cm="1">
        <f t="array" aca="1" ref="L115" ca="1">[1]!NOM_FEUILLE('MP Transfo (Lég) 2019 - AGRESTE'!$A$1)</f>
        <v>MP Transfo (Lég) 2019 - AGRESTE</v>
      </c>
      <c r="M115" s="766" t="str">
        <f>Etiquettes!$H$16</f>
        <v>Volume</v>
      </c>
      <c r="N115" s="768" t="str">
        <f t="shared" si="4"/>
        <v>Production de Artichauts dirigée vers la transformation = 3 kt (Agreste - Statistique Agricole Annuelle - SSP)</v>
      </c>
      <c r="O115" s="766" t="str">
        <f>Etiquettes!$I$20</f>
        <v>Robuste</v>
      </c>
      <c r="R115" s="120"/>
      <c r="S115" s="913"/>
    </row>
    <row r="116" spans="1:19">
      <c r="A116" s="115" t="str">
        <f>'Prétraitement MP Transformation'!A7</f>
        <v>Asperges</v>
      </c>
      <c r="B116" s="116" t="str">
        <f>Secteurs!$B$3</f>
        <v>1ère Transformation</v>
      </c>
      <c r="C116" s="117">
        <f>'Prétraitement MP Transformation'!E7</f>
        <v>0.31</v>
      </c>
      <c r="E116" s="119" t="str">
        <f>Etiquettes!$C$10</f>
        <v>kt</v>
      </c>
      <c r="F116" s="767" t="str">
        <f>Etiquettes!$C$7</f>
        <v>Fruits et légumes (hors pommes de terre)</v>
      </c>
      <c r="G116" s="119">
        <f>Etiquettes!$I$9</f>
        <v>2019</v>
      </c>
      <c r="H116" s="767" t="str">
        <f>Etiquettes!$C$8</f>
        <v>France entière</v>
      </c>
      <c r="I116" s="767" t="str">
        <f t="shared" si="5"/>
        <v>Production de Asperges dirigée vers la transformation</v>
      </c>
      <c r="K116" t="s">
        <v>2506</v>
      </c>
      <c r="L116" s="767" t="str" cm="1">
        <f t="array" aca="1" ref="L116" ca="1">[1]!NOM_FEUILLE('MP Transfo (Lég) 2019 - AGRESTE'!$A$1)</f>
        <v>MP Transfo (Lég) 2019 - AGRESTE</v>
      </c>
      <c r="M116" s="766" t="str">
        <f>Etiquettes!$H$16</f>
        <v>Volume</v>
      </c>
      <c r="N116" s="768" t="str">
        <f t="shared" si="4"/>
        <v>Production de Asperges dirigée vers la transformation = 0 kt (Agreste - Statistique Agricole Annuelle - SSP)</v>
      </c>
      <c r="O116" s="766" t="str">
        <f>Etiquettes!$I$20</f>
        <v>Robuste</v>
      </c>
      <c r="R116" s="120"/>
      <c r="S116" s="913"/>
    </row>
    <row r="117" spans="1:19">
      <c r="A117" s="115" t="str">
        <f>'Prétraitement MP Transformation'!A8</f>
        <v>Céleris branches</v>
      </c>
      <c r="B117" s="116" t="str">
        <f>Secteurs!$B$3</f>
        <v>1ère Transformation</v>
      </c>
      <c r="C117" s="117">
        <f>'Prétraitement MP Transformation'!E8</f>
        <v>1.5389999999999999</v>
      </c>
      <c r="E117" s="119" t="str">
        <f>Etiquettes!$C$10</f>
        <v>kt</v>
      </c>
      <c r="F117" s="767" t="str">
        <f>Etiquettes!$C$7</f>
        <v>Fruits et légumes (hors pommes de terre)</v>
      </c>
      <c r="G117" s="119">
        <f>Etiquettes!$I$9</f>
        <v>2019</v>
      </c>
      <c r="H117" s="767" t="str">
        <f>Etiquettes!$C$8</f>
        <v>France entière</v>
      </c>
      <c r="I117" s="767" t="str">
        <f t="shared" si="5"/>
        <v>Production de Céleris branches dirigée vers la transformation</v>
      </c>
      <c r="K117" t="s">
        <v>2506</v>
      </c>
      <c r="L117" s="767" t="str" cm="1">
        <f t="array" aca="1" ref="L117" ca="1">[1]!NOM_FEUILLE('MP Transfo (Lég) 2019 - AGRESTE'!$A$1)</f>
        <v>MP Transfo (Lég) 2019 - AGRESTE</v>
      </c>
      <c r="M117" s="766" t="str">
        <f>Etiquettes!$H$16</f>
        <v>Volume</v>
      </c>
      <c r="N117" s="768" t="str">
        <f t="shared" si="4"/>
        <v>Production de Céleris branches dirigée vers la transformation = 2 kt (Agreste - Statistique Agricole Annuelle - SSP)</v>
      </c>
      <c r="O117" s="766" t="str">
        <f>Etiquettes!$I$20</f>
        <v>Robuste</v>
      </c>
      <c r="R117" s="120"/>
      <c r="S117" s="913"/>
    </row>
    <row r="118" spans="1:19">
      <c r="A118" s="115" t="str">
        <f>'Prétraitement MP Transformation'!A9</f>
        <v>Choux-fleurs</v>
      </c>
      <c r="B118" s="116" t="str">
        <f>Secteurs!$B$3</f>
        <v>1ère Transformation</v>
      </c>
      <c r="C118" s="117">
        <f>'Prétraitement MP Transformation'!E9</f>
        <v>23.344000000000001</v>
      </c>
      <c r="E118" s="119" t="str">
        <f>Etiquettes!$C$10</f>
        <v>kt</v>
      </c>
      <c r="F118" s="767" t="str">
        <f>Etiquettes!$C$7</f>
        <v>Fruits et légumes (hors pommes de terre)</v>
      </c>
      <c r="G118" s="119">
        <f>Etiquettes!$I$9</f>
        <v>2019</v>
      </c>
      <c r="H118" s="767" t="str">
        <f>Etiquettes!$C$8</f>
        <v>France entière</v>
      </c>
      <c r="I118" s="767" t="str">
        <f t="shared" si="5"/>
        <v>Production de Choux-fleurs dirigée vers la transformation</v>
      </c>
      <c r="K118" t="s">
        <v>2506</v>
      </c>
      <c r="L118" s="767" t="str" cm="1">
        <f t="array" aca="1" ref="L118" ca="1">[1]!NOM_FEUILLE('MP Transfo (Lég) 2019 - AGRESTE'!$A$1)</f>
        <v>MP Transfo (Lég) 2019 - AGRESTE</v>
      </c>
      <c r="M118" s="766" t="str">
        <f>Etiquettes!$H$16</f>
        <v>Volume</v>
      </c>
      <c r="N118" s="768" t="str">
        <f>_xlfn.CONCAT(I118,IF(OR(ISBLANK(C118),ISERROR(C118)),"",_xlfn.CONCAT(" = ",MROUND(C118,1)," ",E118," (",K118,")")))</f>
        <v>Production de Choux-fleurs dirigée vers la transformation = 23 kt (Agreste - Statistique Agricole Annuelle - SSP)</v>
      </c>
      <c r="O118" s="766" t="str">
        <f>Etiquettes!$I$20</f>
        <v>Robuste</v>
      </c>
      <c r="R118" s="120"/>
      <c r="S118" s="913"/>
    </row>
    <row r="119" spans="1:19">
      <c r="A119" s="115" t="str">
        <f>'Prétraitement MP Transformation'!A10</f>
        <v>Choux brocolis à jets</v>
      </c>
      <c r="B119" s="116" t="str">
        <f>Secteurs!$B$3</f>
        <v>1ère Transformation</v>
      </c>
      <c r="C119" s="117">
        <f>'Prétraitement MP Transformation'!E10</f>
        <v>0</v>
      </c>
      <c r="E119" s="119" t="str">
        <f>Etiquettes!$C$10</f>
        <v>kt</v>
      </c>
      <c r="F119" s="767" t="str">
        <f>Etiquettes!$C$7</f>
        <v>Fruits et légumes (hors pommes de terre)</v>
      </c>
      <c r="G119" s="119">
        <f>Etiquettes!$I$9</f>
        <v>2019</v>
      </c>
      <c r="H119" s="767" t="str">
        <f>Etiquettes!$C$8</f>
        <v>France entière</v>
      </c>
      <c r="I119" s="767" t="str">
        <f t="shared" si="5"/>
        <v>Production de Choux brocolis à jets dirigée vers la transformation</v>
      </c>
      <c r="K119" t="s">
        <v>2506</v>
      </c>
      <c r="L119" s="767" t="str" cm="1">
        <f t="array" aca="1" ref="L119" ca="1">[1]!NOM_FEUILLE('MP Transfo (Lég) 2019 - AGRESTE'!$A$1)</f>
        <v>MP Transfo (Lég) 2019 - AGRESTE</v>
      </c>
      <c r="M119" s="766" t="str">
        <f>Etiquettes!$H$16</f>
        <v>Volume</v>
      </c>
      <c r="N119" s="768" t="str">
        <f t="shared" si="4"/>
        <v>Production de Choux brocolis à jets dirigée vers la transformation = 0 kt (Agreste - Statistique Agricole Annuelle - SSP)</v>
      </c>
      <c r="O119" s="766" t="str">
        <f>Etiquettes!$I$20</f>
        <v>Robuste</v>
      </c>
      <c r="R119" s="120"/>
      <c r="S119" s="913"/>
    </row>
    <row r="120" spans="1:19">
      <c r="A120" s="115" t="str">
        <f>'Prétraitement MP Transformation'!A11</f>
        <v>Choux de Bruxelles</v>
      </c>
      <c r="B120" s="116" t="str">
        <f>Secteurs!$B$3</f>
        <v>1ère Transformation</v>
      </c>
      <c r="C120" s="117">
        <f>'Prétraitement MP Transformation'!E11</f>
        <v>5.5</v>
      </c>
      <c r="E120" s="119" t="str">
        <f>Etiquettes!$C$10</f>
        <v>kt</v>
      </c>
      <c r="F120" s="767" t="str">
        <f>Etiquettes!$C$7</f>
        <v>Fruits et légumes (hors pommes de terre)</v>
      </c>
      <c r="G120" s="119">
        <f>Etiquettes!$I$9</f>
        <v>2019</v>
      </c>
      <c r="H120" s="767" t="str">
        <f>Etiquettes!$C$8</f>
        <v>France entière</v>
      </c>
      <c r="I120" s="767" t="str">
        <f t="shared" si="5"/>
        <v>Production de Choux de Bruxelles dirigée vers la transformation</v>
      </c>
      <c r="K120" t="s">
        <v>2506</v>
      </c>
      <c r="L120" s="767" t="str" cm="1">
        <f t="array" aca="1" ref="L120" ca="1">[1]!NOM_FEUILLE('MP Transfo (Lég) 2019 - AGRESTE'!$A$1)</f>
        <v>MP Transfo (Lég) 2019 - AGRESTE</v>
      </c>
      <c r="M120" s="766" t="str">
        <f>Etiquettes!$H$16</f>
        <v>Volume</v>
      </c>
      <c r="N120" s="768" t="str">
        <f t="shared" si="4"/>
        <v>Production de Choux de Bruxelles dirigée vers la transformation = 6 kt (Agreste - Statistique Agricole Annuelle - SSP)</v>
      </c>
      <c r="O120" s="766" t="str">
        <f>Etiquettes!$I$20</f>
        <v>Robuste</v>
      </c>
      <c r="R120" s="120"/>
      <c r="S120" s="913"/>
    </row>
    <row r="121" spans="1:19">
      <c r="A121" s="115" t="str">
        <f>'Prétraitement MP Transformation'!A12</f>
        <v>Choux à choucroute</v>
      </c>
      <c r="B121" s="116" t="str">
        <f>Secteurs!$B$3</f>
        <v>1ère Transformation</v>
      </c>
      <c r="C121" s="117">
        <f>'Prétraitement MP Transformation'!E12</f>
        <v>58.451999999999998</v>
      </c>
      <c r="E121" s="119" t="str">
        <f>Etiquettes!$C$10</f>
        <v>kt</v>
      </c>
      <c r="F121" s="767" t="str">
        <f>Etiquettes!$C$7</f>
        <v>Fruits et légumes (hors pommes de terre)</v>
      </c>
      <c r="G121" s="119">
        <f>Etiquettes!$I$9</f>
        <v>2019</v>
      </c>
      <c r="H121" s="767" t="str">
        <f>Etiquettes!$C$8</f>
        <v>France entière</v>
      </c>
      <c r="I121" s="767" t="str">
        <f t="shared" si="5"/>
        <v>Production de Choux à choucroute dirigée vers la transformation</v>
      </c>
      <c r="K121" t="s">
        <v>2506</v>
      </c>
      <c r="L121" s="767" t="str" cm="1">
        <f t="array" aca="1" ref="L121" ca="1">[1]!NOM_FEUILLE('MP Transfo (Lég) 2019 - AGRESTE'!$A$1)</f>
        <v>MP Transfo (Lég) 2019 - AGRESTE</v>
      </c>
      <c r="M121" s="766" t="str">
        <f>Etiquettes!$H$16</f>
        <v>Volume</v>
      </c>
      <c r="N121" s="768" t="str">
        <f t="shared" si="4"/>
        <v>Production de Choux à choucroute dirigée vers la transformation = 58 kt (Agreste - Statistique Agricole Annuelle - SSP)</v>
      </c>
      <c r="O121" s="766" t="str">
        <f>Etiquettes!$I$20</f>
        <v>Robuste</v>
      </c>
      <c r="R121" s="120"/>
      <c r="S121" s="913"/>
    </row>
    <row r="122" spans="1:19">
      <c r="A122" s="115" t="str">
        <f>'Prétraitement MP Transformation'!A13</f>
        <v>Autres choux, n.c.a.</v>
      </c>
      <c r="B122" s="116" t="str">
        <f>Secteurs!$B$3</f>
        <v>1ère Transformation</v>
      </c>
      <c r="C122" s="117">
        <f>'Prétraitement MP Transformation'!E13</f>
        <v>0</v>
      </c>
      <c r="E122" s="119" t="str">
        <f>Etiquettes!$C$10</f>
        <v>kt</v>
      </c>
      <c r="F122" s="767" t="str">
        <f>Etiquettes!$C$7</f>
        <v>Fruits et légumes (hors pommes de terre)</v>
      </c>
      <c r="G122" s="119">
        <f>Etiquettes!$I$9</f>
        <v>2019</v>
      </c>
      <c r="H122" s="767" t="str">
        <f>Etiquettes!$C$8</f>
        <v>France entière</v>
      </c>
      <c r="I122" s="767" t="str">
        <f t="shared" si="5"/>
        <v>Production de Autres choux, n.c.a. dirigée vers la transformation</v>
      </c>
      <c r="K122" t="s">
        <v>2506</v>
      </c>
      <c r="L122" s="767" t="str" cm="1">
        <f t="array" aca="1" ref="L122" ca="1">[1]!NOM_FEUILLE('MP Transfo (Lég) 2019 - AGRESTE'!$A$1)</f>
        <v>MP Transfo (Lég) 2019 - AGRESTE</v>
      </c>
      <c r="M122" s="766" t="str">
        <f>Etiquettes!$H$16</f>
        <v>Volume</v>
      </c>
      <c r="N122" s="768" t="str">
        <f t="shared" si="4"/>
        <v>Production de Autres choux, n.c.a. dirigée vers la transformation = 0 kt (Agreste - Statistique Agricole Annuelle - SSP)</v>
      </c>
      <c r="O122" s="766" t="str">
        <f>Etiquettes!$I$20</f>
        <v>Robuste</v>
      </c>
      <c r="R122" s="120"/>
      <c r="S122" s="913"/>
    </row>
    <row r="123" spans="1:19">
      <c r="A123" s="115" t="str">
        <f>'Prétraitement MP Transformation'!A15</f>
        <v>Endives chicons</v>
      </c>
      <c r="B123" s="116" t="str">
        <f>Secteurs!$B$3</f>
        <v>1ère Transformation</v>
      </c>
      <c r="C123" s="117">
        <f>'Prétraitement MP Transformation'!E15</f>
        <v>0</v>
      </c>
      <c r="E123" s="119" t="str">
        <f>Etiquettes!$C$10</f>
        <v>kt</v>
      </c>
      <c r="F123" s="767" t="str">
        <f>Etiquettes!$C$7</f>
        <v>Fruits et légumes (hors pommes de terre)</v>
      </c>
      <c r="G123" s="119">
        <f>Etiquettes!$I$9</f>
        <v>2019</v>
      </c>
      <c r="H123" s="767" t="str">
        <f>Etiquettes!$C$8</f>
        <v>France entière</v>
      </c>
      <c r="I123" s="767" t="str">
        <f t="shared" si="5"/>
        <v>Production de Endives chicons dirigée vers la transformation</v>
      </c>
      <c r="K123" t="s">
        <v>2506</v>
      </c>
      <c r="L123" s="767" t="str" cm="1">
        <f t="array" aca="1" ref="L123" ca="1">[1]!NOM_FEUILLE('MP Transfo (Lég) 2019 - AGRESTE'!$A$1)</f>
        <v>MP Transfo (Lég) 2019 - AGRESTE</v>
      </c>
      <c r="M123" s="766" t="str">
        <f>Etiquettes!$H$16</f>
        <v>Volume</v>
      </c>
      <c r="N123" s="768" t="str">
        <f t="shared" si="4"/>
        <v>Production de Endives chicons dirigée vers la transformation = 0 kt (Agreste - Statistique Agricole Annuelle - SSP)</v>
      </c>
      <c r="O123" s="766" t="str">
        <f>Etiquettes!$I$20</f>
        <v>Robuste</v>
      </c>
      <c r="R123" s="120"/>
      <c r="S123" s="913"/>
    </row>
    <row r="124" spans="1:19">
      <c r="A124" s="115" t="str">
        <f>'Prétraitement MP Transformation'!A16</f>
        <v>Épinards</v>
      </c>
      <c r="B124" s="116" t="str">
        <f>Secteurs!$B$3</f>
        <v>1ère Transformation</v>
      </c>
      <c r="C124" s="117">
        <f>'Prétraitement MP Transformation'!E16</f>
        <v>84.757000000000005</v>
      </c>
      <c r="E124" s="119" t="str">
        <f>Etiquettes!$C$10</f>
        <v>kt</v>
      </c>
      <c r="F124" s="767" t="str">
        <f>Etiquettes!$C$7</f>
        <v>Fruits et légumes (hors pommes de terre)</v>
      </c>
      <c r="G124" s="119">
        <f>Etiquettes!$I$9</f>
        <v>2019</v>
      </c>
      <c r="H124" s="767" t="str">
        <f>Etiquettes!$C$8</f>
        <v>France entière</v>
      </c>
      <c r="I124" s="767" t="str">
        <f t="shared" si="5"/>
        <v>Production de Épinards dirigée vers la transformation</v>
      </c>
      <c r="K124" t="s">
        <v>2506</v>
      </c>
      <c r="L124" s="767" t="str" cm="1">
        <f t="array" aca="1" ref="L124" ca="1">[1]!NOM_FEUILLE('MP Transfo (Lég) 2019 - AGRESTE'!$A$1)</f>
        <v>MP Transfo (Lég) 2019 - AGRESTE</v>
      </c>
      <c r="M124" s="766" t="str">
        <f>Etiquettes!$H$16</f>
        <v>Volume</v>
      </c>
      <c r="N124" s="768" t="str">
        <f t="shared" si="4"/>
        <v>Production de Épinards dirigée vers la transformation = 85 kt (Agreste - Statistique Agricole Annuelle - SSP)</v>
      </c>
      <c r="O124" s="766" t="str">
        <f>Etiquettes!$I$20</f>
        <v>Robuste</v>
      </c>
      <c r="R124" s="120"/>
      <c r="S124" s="913"/>
    </row>
    <row r="125" spans="1:19">
      <c r="A125" s="115" t="str">
        <f>'Prétraitement MP Transformation'!A17</f>
        <v>Poireaux</v>
      </c>
      <c r="B125" s="116" t="str">
        <f>Secteurs!$B$3</f>
        <v>1ère Transformation</v>
      </c>
      <c r="C125" s="117">
        <f>'Prétraitement MP Transformation'!E17</f>
        <v>0</v>
      </c>
      <c r="E125" s="119" t="str">
        <f>Etiquettes!$C$10</f>
        <v>kt</v>
      </c>
      <c r="F125" s="767" t="str">
        <f>Etiquettes!$C$7</f>
        <v>Fruits et légumes (hors pommes de terre)</v>
      </c>
      <c r="G125" s="119">
        <f>Etiquettes!$I$9</f>
        <v>2019</v>
      </c>
      <c r="H125" s="767" t="str">
        <f>Etiquettes!$C$8</f>
        <v>France entière</v>
      </c>
      <c r="I125" s="767" t="str">
        <f t="shared" si="5"/>
        <v>Production de Poireaux dirigée vers la transformation</v>
      </c>
      <c r="K125" t="s">
        <v>2506</v>
      </c>
      <c r="L125" s="767" t="str" cm="1">
        <f t="array" aca="1" ref="L125" ca="1">[1]!NOM_FEUILLE('MP Transfo (Lég) 2019 - AGRESTE'!$A$1)</f>
        <v>MP Transfo (Lég) 2019 - AGRESTE</v>
      </c>
      <c r="M125" s="766" t="str">
        <f>Etiquettes!$H$16</f>
        <v>Volume</v>
      </c>
      <c r="N125" s="768" t="str">
        <f t="shared" si="4"/>
        <v>Production de Poireaux dirigée vers la transformation = 0 kt (Agreste - Statistique Agricole Annuelle - SSP)</v>
      </c>
      <c r="O125" s="766" t="str">
        <f>Etiquettes!$I$20</f>
        <v>Robuste</v>
      </c>
      <c r="R125" s="120"/>
      <c r="S125" s="913"/>
    </row>
    <row r="126" spans="1:19">
      <c r="A126" s="115" t="str">
        <f>'Prétraitement MP Transformation'!A18</f>
        <v>Laitues</v>
      </c>
      <c r="B126" s="116" t="str">
        <f>Secteurs!$B$3</f>
        <v>1ère Transformation</v>
      </c>
      <c r="C126" s="117">
        <f>'Prétraitement MP Transformation'!E18</f>
        <v>0</v>
      </c>
      <c r="E126" s="119" t="str">
        <f>Etiquettes!$C$10</f>
        <v>kt</v>
      </c>
      <c r="F126" s="767" t="str">
        <f>Etiquettes!$C$7</f>
        <v>Fruits et légumes (hors pommes de terre)</v>
      </c>
      <c r="G126" s="119">
        <f>Etiquettes!$I$9</f>
        <v>2019</v>
      </c>
      <c r="H126" s="767" t="str">
        <f>Etiquettes!$C$8</f>
        <v>France entière</v>
      </c>
      <c r="I126" s="767" t="str">
        <f t="shared" si="5"/>
        <v>Production de Laitues dirigée vers la transformation</v>
      </c>
      <c r="K126" t="s">
        <v>2506</v>
      </c>
      <c r="L126" s="767" t="str" cm="1">
        <f t="array" aca="1" ref="L126" ca="1">[1]!NOM_FEUILLE('MP Transfo (Lég) 2019 - AGRESTE'!$A$1)</f>
        <v>MP Transfo (Lég) 2019 - AGRESTE</v>
      </c>
      <c r="M126" s="766" t="str">
        <f>Etiquettes!$H$16</f>
        <v>Volume</v>
      </c>
      <c r="N126" s="768" t="str">
        <f t="shared" si="4"/>
        <v>Production de Laitues dirigée vers la transformation = 0 kt (Agreste - Statistique Agricole Annuelle - SSP)</v>
      </c>
      <c r="O126" s="766" t="str">
        <f>Etiquettes!$I$20</f>
        <v>Robuste</v>
      </c>
      <c r="R126" s="120"/>
      <c r="S126" s="913"/>
    </row>
    <row r="127" spans="1:19">
      <c r="A127" s="115" t="str">
        <f>'Prétraitement MP Transformation'!A19</f>
        <v>Chicorées frisées</v>
      </c>
      <c r="B127" s="116" t="str">
        <f>Secteurs!$B$3</f>
        <v>1ère Transformation</v>
      </c>
      <c r="C127" s="117">
        <f>'Prétraitement MP Transformation'!E19</f>
        <v>0</v>
      </c>
      <c r="E127" s="119" t="str">
        <f>Etiquettes!$C$10</f>
        <v>kt</v>
      </c>
      <c r="F127" s="767" t="str">
        <f>Etiquettes!$C$7</f>
        <v>Fruits et légumes (hors pommes de terre)</v>
      </c>
      <c r="G127" s="119">
        <f>Etiquettes!$I$9</f>
        <v>2019</v>
      </c>
      <c r="H127" s="767" t="str">
        <f>Etiquettes!$C$8</f>
        <v>France entière</v>
      </c>
      <c r="I127" s="767" t="str">
        <f t="shared" si="5"/>
        <v>Production de Chicorées frisées dirigée vers la transformation</v>
      </c>
      <c r="K127" t="s">
        <v>2506</v>
      </c>
      <c r="L127" s="767" t="str" cm="1">
        <f t="array" aca="1" ref="L127" ca="1">[1]!NOM_FEUILLE('MP Transfo (Lég) 2019 - AGRESTE'!$A$1)</f>
        <v>MP Transfo (Lég) 2019 - AGRESTE</v>
      </c>
      <c r="M127" s="766" t="str">
        <f>Etiquettes!$H$16</f>
        <v>Volume</v>
      </c>
      <c r="N127" s="768" t="str">
        <f t="shared" ref="N127:N190" si="6">_xlfn.CONCAT(I127,IF(OR(ISBLANK(C127),ISERROR(C127)),"",_xlfn.CONCAT(" = ",MROUND(C127,1)," ",E127," (",K127,")")))</f>
        <v>Production de Chicorées frisées dirigée vers la transformation = 0 kt (Agreste - Statistique Agricole Annuelle - SSP)</v>
      </c>
      <c r="O127" s="766" t="str">
        <f>Etiquettes!$I$20</f>
        <v>Robuste</v>
      </c>
      <c r="R127" s="120"/>
      <c r="S127" s="913"/>
    </row>
    <row r="128" spans="1:19">
      <c r="A128" s="115" t="str">
        <f>'Prétraitement MP Transformation'!A20</f>
        <v>Chicorées scaroles</v>
      </c>
      <c r="B128" s="116" t="str">
        <f>Secteurs!$B$3</f>
        <v>1ère Transformation</v>
      </c>
      <c r="C128" s="117">
        <f>'Prétraitement MP Transformation'!E20</f>
        <v>0</v>
      </c>
      <c r="E128" s="119" t="str">
        <f>Etiquettes!$C$10</f>
        <v>kt</v>
      </c>
      <c r="F128" s="767" t="str">
        <f>Etiquettes!$C$7</f>
        <v>Fruits et légumes (hors pommes de terre)</v>
      </c>
      <c r="G128" s="119">
        <f>Etiquettes!$I$9</f>
        <v>2019</v>
      </c>
      <c r="H128" s="767" t="str">
        <f>Etiquettes!$C$8</f>
        <v>France entière</v>
      </c>
      <c r="I128" s="767" t="str">
        <f t="shared" si="5"/>
        <v>Production de Chicorées scaroles dirigée vers la transformation</v>
      </c>
      <c r="K128" t="s">
        <v>2506</v>
      </c>
      <c r="L128" s="767" t="str" cm="1">
        <f t="array" aca="1" ref="L128" ca="1">[1]!NOM_FEUILLE('MP Transfo (Lég) 2019 - AGRESTE'!$A$1)</f>
        <v>MP Transfo (Lég) 2019 - AGRESTE</v>
      </c>
      <c r="M128" s="766" t="str">
        <f>Etiquettes!$H$16</f>
        <v>Volume</v>
      </c>
      <c r="N128" s="768" t="str">
        <f t="shared" si="6"/>
        <v>Production de Chicorées scaroles dirigée vers la transformation = 0 kt (Agreste - Statistique Agricole Annuelle - SSP)</v>
      </c>
      <c r="O128" s="766" t="str">
        <f>Etiquettes!$I$20</f>
        <v>Robuste</v>
      </c>
      <c r="R128" s="120"/>
      <c r="S128" s="913"/>
    </row>
    <row r="129" spans="1:19">
      <c r="A129" s="115" t="str">
        <f>'Prétraitement MP Transformation'!A21</f>
        <v>Cresson</v>
      </c>
      <c r="B129" s="116" t="str">
        <f>Secteurs!$B$3</f>
        <v>1ère Transformation</v>
      </c>
      <c r="C129" s="117">
        <f>'Prétraitement MP Transformation'!E21</f>
        <v>0</v>
      </c>
      <c r="E129" s="119" t="str">
        <f>Etiquettes!$C$10</f>
        <v>kt</v>
      </c>
      <c r="F129" s="767" t="str">
        <f>Etiquettes!$C$7</f>
        <v>Fruits et légumes (hors pommes de terre)</v>
      </c>
      <c r="G129" s="119">
        <f>Etiquettes!$I$9</f>
        <v>2019</v>
      </c>
      <c r="H129" s="767" t="str">
        <f>Etiquettes!$C$8</f>
        <v>France entière</v>
      </c>
      <c r="I129" s="767" t="str">
        <f t="shared" si="5"/>
        <v>Production de Cresson dirigée vers la transformation</v>
      </c>
      <c r="K129" t="s">
        <v>2506</v>
      </c>
      <c r="L129" s="767" t="str" cm="1">
        <f t="array" aca="1" ref="L129" ca="1">[1]!NOM_FEUILLE('MP Transfo (Lég) 2019 - AGRESTE'!$A$1)</f>
        <v>MP Transfo (Lég) 2019 - AGRESTE</v>
      </c>
      <c r="M129" s="766" t="str">
        <f>Etiquettes!$H$16</f>
        <v>Volume</v>
      </c>
      <c r="N129" s="768" t="str">
        <f t="shared" si="6"/>
        <v>Production de Cresson dirigée vers la transformation = 0 kt (Agreste - Statistique Agricole Annuelle - SSP)</v>
      </c>
      <c r="O129" s="766" t="str">
        <f>Etiquettes!$I$20</f>
        <v>Robuste</v>
      </c>
      <c r="R129" s="120"/>
      <c r="S129" s="913"/>
    </row>
    <row r="130" spans="1:19">
      <c r="A130" s="115" t="str">
        <f>'Prétraitement MP Transformation'!A22</f>
        <v>Mâche</v>
      </c>
      <c r="B130" s="116" t="str">
        <f>Secteurs!$B$3</f>
        <v>1ère Transformation</v>
      </c>
      <c r="C130" s="117">
        <f>'Prétraitement MP Transformation'!E22</f>
        <v>0</v>
      </c>
      <c r="E130" s="119" t="str">
        <f>Etiquettes!$C$10</f>
        <v>kt</v>
      </c>
      <c r="F130" s="767" t="str">
        <f>Etiquettes!$C$7</f>
        <v>Fruits et légumes (hors pommes de terre)</v>
      </c>
      <c r="G130" s="119">
        <f>Etiquettes!$I$9</f>
        <v>2019</v>
      </c>
      <c r="H130" s="767" t="str">
        <f>Etiquettes!$C$8</f>
        <v>France entière</v>
      </c>
      <c r="I130" s="767" t="str">
        <f t="shared" si="5"/>
        <v>Production de Mâche dirigée vers la transformation</v>
      </c>
      <c r="K130" t="s">
        <v>2506</v>
      </c>
      <c r="L130" s="767" t="str" cm="1">
        <f t="array" aca="1" ref="L130" ca="1">[1]!NOM_FEUILLE('MP Transfo (Lég) 2019 - AGRESTE'!$A$1)</f>
        <v>MP Transfo (Lég) 2019 - AGRESTE</v>
      </c>
      <c r="M130" s="766" t="str">
        <f>Etiquettes!$H$16</f>
        <v>Volume</v>
      </c>
      <c r="N130" s="768" t="str">
        <f t="shared" si="6"/>
        <v>Production de Mâche dirigée vers la transformation = 0 kt (Agreste - Statistique Agricole Annuelle - SSP)</v>
      </c>
      <c r="O130" s="766" t="str">
        <f>Etiquettes!$I$20</f>
        <v>Robuste</v>
      </c>
      <c r="R130" s="120"/>
      <c r="S130" s="913"/>
    </row>
    <row r="131" spans="1:19">
      <c r="A131" s="115" t="str">
        <f>'Prétraitement MP Transformation'!A23</f>
        <v>Autres salades, n.c.a.</v>
      </c>
      <c r="B131" s="116" t="str">
        <f>Secteurs!$B$3</f>
        <v>1ère Transformation</v>
      </c>
      <c r="C131" s="117">
        <f>'Prétraitement MP Transformation'!E23</f>
        <v>0</v>
      </c>
      <c r="E131" s="119" t="str">
        <f>Etiquettes!$C$10</f>
        <v>kt</v>
      </c>
      <c r="F131" s="767" t="str">
        <f>Etiquettes!$C$7</f>
        <v>Fruits et légumes (hors pommes de terre)</v>
      </c>
      <c r="G131" s="119">
        <f>Etiquettes!$I$9</f>
        <v>2019</v>
      </c>
      <c r="H131" s="767" t="str">
        <f>Etiquettes!$C$8</f>
        <v>France entière</v>
      </c>
      <c r="I131" s="767" t="str">
        <f t="shared" si="5"/>
        <v>Production de Autres salades, n.c.a. dirigée vers la transformation</v>
      </c>
      <c r="K131" t="s">
        <v>2506</v>
      </c>
      <c r="L131" s="767" t="str" cm="1">
        <f t="array" aca="1" ref="L131" ca="1">[1]!NOM_FEUILLE('MP Transfo (Lég) 2019 - AGRESTE'!$A$1)</f>
        <v>MP Transfo (Lég) 2019 - AGRESTE</v>
      </c>
      <c r="M131" s="766" t="str">
        <f>Etiquettes!$H$16</f>
        <v>Volume</v>
      </c>
      <c r="N131" s="768" t="str">
        <f t="shared" si="6"/>
        <v>Production de Autres salades, n.c.a. dirigée vers la transformation = 0 kt (Agreste - Statistique Agricole Annuelle - SSP)</v>
      </c>
      <c r="O131" s="766" t="str">
        <f>Etiquettes!$I$20</f>
        <v>Robuste</v>
      </c>
      <c r="R131" s="120"/>
      <c r="S131" s="913"/>
    </row>
    <row r="132" spans="1:19">
      <c r="A132" s="115" t="str">
        <f>'Prétraitement MP Transformation'!A24</f>
        <v>Bettes et cardes</v>
      </c>
      <c r="B132" s="116" t="str">
        <f>Secteurs!$B$3</f>
        <v>1ère Transformation</v>
      </c>
      <c r="C132" s="117">
        <f>'Prétraitement MP Transformation'!E24</f>
        <v>0</v>
      </c>
      <c r="E132" s="119" t="str">
        <f>Etiquettes!$C$10</f>
        <v>kt</v>
      </c>
      <c r="F132" s="767" t="str">
        <f>Etiquettes!$C$7</f>
        <v>Fruits et légumes (hors pommes de terre)</v>
      </c>
      <c r="G132" s="119">
        <f>Etiquettes!$I$9</f>
        <v>2019</v>
      </c>
      <c r="H132" s="767" t="str">
        <f>Etiquettes!$C$8</f>
        <v>France entière</v>
      </c>
      <c r="I132" s="767" t="str">
        <f t="shared" si="5"/>
        <v>Production de Bettes et cardes dirigée vers la transformation</v>
      </c>
      <c r="K132" t="s">
        <v>2506</v>
      </c>
      <c r="L132" s="767" t="str" cm="1">
        <f t="array" aca="1" ref="L132" ca="1">[1]!NOM_FEUILLE('MP Transfo (Lég) 2019 - AGRESTE'!$A$1)</f>
        <v>MP Transfo (Lég) 2019 - AGRESTE</v>
      </c>
      <c r="M132" s="766" t="str">
        <f>Etiquettes!$H$16</f>
        <v>Volume</v>
      </c>
      <c r="N132" s="768" t="str">
        <f t="shared" si="6"/>
        <v>Production de Bettes et cardes dirigée vers la transformation = 0 kt (Agreste - Statistique Agricole Annuelle - SSP)</v>
      </c>
      <c r="O132" s="766" t="str">
        <f>Etiquettes!$I$20</f>
        <v>Robuste</v>
      </c>
      <c r="R132" s="120"/>
      <c r="S132" s="913"/>
    </row>
    <row r="133" spans="1:19">
      <c r="A133" s="115" t="str">
        <f>'Prétraitement MP Transformation'!A25</f>
        <v>Brèdes</v>
      </c>
      <c r="B133" s="116" t="str">
        <f>Secteurs!$B$3</f>
        <v>1ère Transformation</v>
      </c>
      <c r="C133" s="117">
        <f>'Prétraitement MP Transformation'!E25</f>
        <v>0</v>
      </c>
      <c r="E133" s="119" t="str">
        <f>Etiquettes!$C$10</f>
        <v>kt</v>
      </c>
      <c r="F133" s="767" t="str">
        <f>Etiquettes!$C$7</f>
        <v>Fruits et légumes (hors pommes de terre)</v>
      </c>
      <c r="G133" s="119">
        <f>Etiquettes!$I$9</f>
        <v>2019</v>
      </c>
      <c r="H133" s="767" t="str">
        <f>Etiquettes!$C$8</f>
        <v>France entière</v>
      </c>
      <c r="I133" s="767" t="str">
        <f t="shared" si="5"/>
        <v>Production de Brèdes dirigée vers la transformation</v>
      </c>
      <c r="K133" t="s">
        <v>2506</v>
      </c>
      <c r="L133" s="767" t="str" cm="1">
        <f t="array" aca="1" ref="L133" ca="1">[1]!NOM_FEUILLE('MP Transfo (Lég) 2019 - AGRESTE'!$A$1)</f>
        <v>MP Transfo (Lég) 2019 - AGRESTE</v>
      </c>
      <c r="M133" s="766" t="str">
        <f>Etiquettes!$H$16</f>
        <v>Volume</v>
      </c>
      <c r="N133" s="768" t="str">
        <f t="shared" si="6"/>
        <v>Production de Brèdes dirigée vers la transformation = 0 kt (Agreste - Statistique Agricole Annuelle - SSP)</v>
      </c>
      <c r="O133" s="766" t="str">
        <f>Etiquettes!$I$20</f>
        <v>Robuste</v>
      </c>
      <c r="R133" s="120"/>
      <c r="S133" s="913"/>
    </row>
    <row r="134" spans="1:19">
      <c r="A134" s="115" t="str">
        <f>'Prétraitement MP Transformation'!A26</f>
        <v>Persil</v>
      </c>
      <c r="B134" s="116" t="str">
        <f>Secteurs!$B$3</f>
        <v>1ère Transformation</v>
      </c>
      <c r="C134" s="117">
        <f>'Prétraitement MP Transformation'!E26</f>
        <v>6.9589999999999996</v>
      </c>
      <c r="E134" s="119" t="str">
        <f>Etiquettes!$C$10</f>
        <v>kt</v>
      </c>
      <c r="F134" s="767" t="str">
        <f>Etiquettes!$C$7</f>
        <v>Fruits et légumes (hors pommes de terre)</v>
      </c>
      <c r="G134" s="119">
        <f>Etiquettes!$I$9</f>
        <v>2019</v>
      </c>
      <c r="H134" s="767" t="str">
        <f>Etiquettes!$C$8</f>
        <v>France entière</v>
      </c>
      <c r="I134" s="767" t="str">
        <f t="shared" si="5"/>
        <v>Production de Persil dirigée vers la transformation</v>
      </c>
      <c r="K134" t="s">
        <v>2506</v>
      </c>
      <c r="L134" s="767" t="str" cm="1">
        <f t="array" aca="1" ref="L134" ca="1">[1]!NOM_FEUILLE('MP Transfo (Lég) 2019 - AGRESTE'!$A$1)</f>
        <v>MP Transfo (Lég) 2019 - AGRESTE</v>
      </c>
      <c r="M134" s="766" t="str">
        <f>Etiquettes!$H$16</f>
        <v>Volume</v>
      </c>
      <c r="N134" s="768" t="str">
        <f t="shared" si="6"/>
        <v>Production de Persil dirigée vers la transformation = 7 kt (Agreste - Statistique Agricole Annuelle - SSP)</v>
      </c>
      <c r="O134" s="766" t="str">
        <f>Etiquettes!$I$20</f>
        <v>Robuste</v>
      </c>
      <c r="R134" s="120"/>
      <c r="S134" s="913"/>
    </row>
    <row r="135" spans="1:19">
      <c r="A135" s="115" t="str">
        <f>'Prétraitement MP Transformation'!A27</f>
        <v>Fraises en plein air</v>
      </c>
      <c r="B135" s="116" t="str">
        <f>Secteurs!$B$3</f>
        <v>1ère Transformation</v>
      </c>
      <c r="C135" s="117">
        <f>'Prétraitement MP Transformation'!E27</f>
        <v>1.42</v>
      </c>
      <c r="E135" s="119" t="str">
        <f>Etiquettes!$C$10</f>
        <v>kt</v>
      </c>
      <c r="F135" s="767" t="str">
        <f>Etiquettes!$C$7</f>
        <v>Fruits et légumes (hors pommes de terre)</v>
      </c>
      <c r="G135" s="119">
        <f>Etiquettes!$I$9</f>
        <v>2019</v>
      </c>
      <c r="H135" s="767" t="str">
        <f>Etiquettes!$C$8</f>
        <v>France entière</v>
      </c>
      <c r="I135" s="767" t="str">
        <f t="shared" si="5"/>
        <v>Production de Fraises en plein air dirigée vers la transformation</v>
      </c>
      <c r="K135" t="s">
        <v>2506</v>
      </c>
      <c r="L135" s="767" t="str" cm="1">
        <f t="array" aca="1" ref="L135" ca="1">[1]!NOM_FEUILLE('MP Transfo (Lég) 2019 - AGRESTE'!$A$1)</f>
        <v>MP Transfo (Lég) 2019 - AGRESTE</v>
      </c>
      <c r="M135" s="766" t="str">
        <f>Etiquettes!$H$16</f>
        <v>Volume</v>
      </c>
      <c r="N135" s="768" t="str">
        <f t="shared" si="6"/>
        <v>Production de Fraises en plein air dirigée vers la transformation = 1 kt (Agreste - Statistique Agricole Annuelle - SSP)</v>
      </c>
      <c r="O135" s="766" t="str">
        <f>Etiquettes!$I$20</f>
        <v>Robuste</v>
      </c>
      <c r="R135" s="120"/>
      <c r="S135" s="913"/>
    </row>
    <row r="136" spans="1:19">
      <c r="A136" s="115" t="str">
        <f>'Prétraitement MP Transformation'!A28</f>
        <v>Fraises sous serres</v>
      </c>
      <c r="B136" s="116" t="str">
        <f>Secteurs!$B$3</f>
        <v>1ère Transformation</v>
      </c>
      <c r="C136" s="117">
        <f>'Prétraitement MP Transformation'!E28</f>
        <v>0.34799999999999998</v>
      </c>
      <c r="E136" s="119" t="str">
        <f>Etiquettes!$C$10</f>
        <v>kt</v>
      </c>
      <c r="F136" s="767" t="str">
        <f>Etiquettes!$C$7</f>
        <v>Fruits et légumes (hors pommes de terre)</v>
      </c>
      <c r="G136" s="119">
        <f>Etiquettes!$I$9</f>
        <v>2019</v>
      </c>
      <c r="H136" s="767" t="str">
        <f>Etiquettes!$C$8</f>
        <v>France entière</v>
      </c>
      <c r="I136" s="767" t="str">
        <f t="shared" si="5"/>
        <v>Production de Fraises sous serres dirigée vers la transformation</v>
      </c>
      <c r="K136" t="s">
        <v>2506</v>
      </c>
      <c r="L136" s="767" t="str" cm="1">
        <f t="array" aca="1" ref="L136" ca="1">[1]!NOM_FEUILLE('MP Transfo (Lég) 2019 - AGRESTE'!$A$1)</f>
        <v>MP Transfo (Lég) 2019 - AGRESTE</v>
      </c>
      <c r="M136" s="766" t="str">
        <f>Etiquettes!$H$16</f>
        <v>Volume</v>
      </c>
      <c r="N136" s="768" t="str">
        <f t="shared" si="6"/>
        <v>Production de Fraises sous serres dirigée vers la transformation = 0 kt (Agreste - Statistique Agricole Annuelle - SSP)</v>
      </c>
      <c r="O136" s="766" t="str">
        <f>Etiquettes!$I$20</f>
        <v>Robuste</v>
      </c>
      <c r="R136" s="120"/>
      <c r="S136" s="913"/>
    </row>
    <row r="137" spans="1:19">
      <c r="A137" s="115" t="str">
        <f>'Prétraitement MP Transformation'!A29</f>
        <v>Aubergines</v>
      </c>
      <c r="B137" s="116" t="str">
        <f>Secteurs!$B$3</f>
        <v>1ère Transformation</v>
      </c>
      <c r="C137" s="117">
        <f>'Prétraitement MP Transformation'!E29</f>
        <v>0</v>
      </c>
      <c r="E137" s="119" t="str">
        <f>Etiquettes!$C$10</f>
        <v>kt</v>
      </c>
      <c r="F137" s="767" t="str">
        <f>Etiquettes!$C$7</f>
        <v>Fruits et légumes (hors pommes de terre)</v>
      </c>
      <c r="G137" s="119">
        <f>Etiquettes!$I$9</f>
        <v>2019</v>
      </c>
      <c r="H137" s="767" t="str">
        <f>Etiquettes!$C$8</f>
        <v>France entière</v>
      </c>
      <c r="I137" s="767" t="str">
        <f t="shared" si="5"/>
        <v>Production de Aubergines dirigée vers la transformation</v>
      </c>
      <c r="K137" t="s">
        <v>2506</v>
      </c>
      <c r="L137" s="767" t="str" cm="1">
        <f t="array" aca="1" ref="L137" ca="1">[1]!NOM_FEUILLE('MP Transfo (Lég) 2019 - AGRESTE'!$A$1)</f>
        <v>MP Transfo (Lég) 2019 - AGRESTE</v>
      </c>
      <c r="M137" s="766" t="str">
        <f>Etiquettes!$H$16</f>
        <v>Volume</v>
      </c>
      <c r="N137" s="768" t="str">
        <f t="shared" si="6"/>
        <v>Production de Aubergines dirigée vers la transformation = 0 kt (Agreste - Statistique Agricole Annuelle - SSP)</v>
      </c>
      <c r="O137" s="766" t="str">
        <f>Etiquettes!$I$20</f>
        <v>Robuste</v>
      </c>
      <c r="R137" s="120"/>
      <c r="S137" s="913"/>
    </row>
    <row r="138" spans="1:19">
      <c r="A138" s="115" t="str">
        <f>'Prétraitement MP Transformation'!A30</f>
        <v>Bananes plantains</v>
      </c>
      <c r="B138" s="116" t="str">
        <f>Secteurs!$B$3</f>
        <v>1ère Transformation</v>
      </c>
      <c r="C138" s="117">
        <f>'Prétraitement MP Transformation'!E30</f>
        <v>0</v>
      </c>
      <c r="E138" s="119" t="str">
        <f>Etiquettes!$C$10</f>
        <v>kt</v>
      </c>
      <c r="F138" s="767" t="str">
        <f>Etiquettes!$C$7</f>
        <v>Fruits et légumes (hors pommes de terre)</v>
      </c>
      <c r="G138" s="119">
        <f>Etiquettes!$I$9</f>
        <v>2019</v>
      </c>
      <c r="H138" s="767" t="str">
        <f>Etiquettes!$C$8</f>
        <v>France entière</v>
      </c>
      <c r="I138" s="767" t="str">
        <f t="shared" si="5"/>
        <v>Production de Bananes plantains dirigée vers la transformation</v>
      </c>
      <c r="K138" t="s">
        <v>2506</v>
      </c>
      <c r="L138" s="767" t="str" cm="1">
        <f t="array" aca="1" ref="L138" ca="1">[1]!NOM_FEUILLE('MP Transfo (Lég) 2019 - AGRESTE'!$A$1)</f>
        <v>MP Transfo (Lég) 2019 - AGRESTE</v>
      </c>
      <c r="M138" s="766" t="str">
        <f>Etiquettes!$H$16</f>
        <v>Volume</v>
      </c>
      <c r="N138" s="768" t="str">
        <f t="shared" si="6"/>
        <v>Production de Bananes plantains dirigée vers la transformation = 0 kt (Agreste - Statistique Agricole Annuelle - SSP)</v>
      </c>
      <c r="O138" s="766" t="str">
        <f>Etiquettes!$I$20</f>
        <v>Robuste</v>
      </c>
      <c r="R138" s="120"/>
      <c r="S138" s="913"/>
    </row>
    <row r="139" spans="1:19">
      <c r="A139" s="115" t="str">
        <f>'Prétraitement MP Transformation'!A31</f>
        <v>Concombre en plein air</v>
      </c>
      <c r="B139" s="116" t="str">
        <f>Secteurs!$B$3</f>
        <v>1ère Transformation</v>
      </c>
      <c r="C139" s="117">
        <f>'Prétraitement MP Transformation'!E31</f>
        <v>0</v>
      </c>
      <c r="E139" s="119" t="str">
        <f>Etiquettes!$C$10</f>
        <v>kt</v>
      </c>
      <c r="F139" s="767" t="str">
        <f>Etiquettes!$C$7</f>
        <v>Fruits et légumes (hors pommes de terre)</v>
      </c>
      <c r="G139" s="119">
        <f>Etiquettes!$I$9</f>
        <v>2019</v>
      </c>
      <c r="H139" s="767" t="str">
        <f>Etiquettes!$C$8</f>
        <v>France entière</v>
      </c>
      <c r="I139" s="767" t="str">
        <f t="shared" si="5"/>
        <v>Production de Concombre en plein air dirigée vers la transformation</v>
      </c>
      <c r="K139" t="s">
        <v>2506</v>
      </c>
      <c r="L139" s="767" t="str" cm="1">
        <f t="array" aca="1" ref="L139" ca="1">[1]!NOM_FEUILLE('MP Transfo (Lég) 2019 - AGRESTE'!$A$1)</f>
        <v>MP Transfo (Lég) 2019 - AGRESTE</v>
      </c>
      <c r="M139" s="766" t="str">
        <f>Etiquettes!$H$16</f>
        <v>Volume</v>
      </c>
      <c r="N139" s="768" t="str">
        <f t="shared" si="6"/>
        <v>Production de Concombre en plein air dirigée vers la transformation = 0 kt (Agreste - Statistique Agricole Annuelle - SSP)</v>
      </c>
      <c r="O139" s="766" t="str">
        <f>Etiquettes!$I$20</f>
        <v>Robuste</v>
      </c>
      <c r="R139" s="120"/>
      <c r="S139" s="913"/>
    </row>
    <row r="140" spans="1:19">
      <c r="A140" s="115" t="str">
        <f>'Prétraitement MP Transformation'!A32</f>
        <v>Concombre sous serres</v>
      </c>
      <c r="B140" s="116" t="str">
        <f>Secteurs!$B$3</f>
        <v>1ère Transformation</v>
      </c>
      <c r="C140" s="117">
        <f>'Prétraitement MP Transformation'!E32</f>
        <v>0</v>
      </c>
      <c r="E140" s="119" t="str">
        <f>Etiquettes!$C$10</f>
        <v>kt</v>
      </c>
      <c r="F140" s="767" t="str">
        <f>Etiquettes!$C$7</f>
        <v>Fruits et légumes (hors pommes de terre)</v>
      </c>
      <c r="G140" s="119">
        <f>Etiquettes!$I$9</f>
        <v>2019</v>
      </c>
      <c r="H140" s="767" t="str">
        <f>Etiquettes!$C$8</f>
        <v>France entière</v>
      </c>
      <c r="I140" s="767" t="str">
        <f t="shared" si="5"/>
        <v>Production de Concombre sous serres dirigée vers la transformation</v>
      </c>
      <c r="K140" t="s">
        <v>2506</v>
      </c>
      <c r="L140" s="767" t="str" cm="1">
        <f t="array" aca="1" ref="L140" ca="1">[1]!NOM_FEUILLE('MP Transfo (Lég) 2019 - AGRESTE'!$A$1)</f>
        <v>MP Transfo (Lég) 2019 - AGRESTE</v>
      </c>
      <c r="M140" s="766" t="str">
        <f>Etiquettes!$H$16</f>
        <v>Volume</v>
      </c>
      <c r="N140" s="768" t="str">
        <f t="shared" si="6"/>
        <v>Production de Concombre sous serres dirigée vers la transformation = 0 kt (Agreste - Statistique Agricole Annuelle - SSP)</v>
      </c>
      <c r="O140" s="766" t="str">
        <f>Etiquettes!$I$20</f>
        <v>Robuste</v>
      </c>
      <c r="R140" s="120"/>
      <c r="S140" s="913"/>
    </row>
    <row r="141" spans="1:19">
      <c r="A141" s="115" t="str">
        <f>'Prétraitement MP Transformation'!A33</f>
        <v>Cornichons</v>
      </c>
      <c r="B141" s="116" t="str">
        <f>Secteurs!$B$3</f>
        <v>1ère Transformation</v>
      </c>
      <c r="C141" s="117">
        <f>'Prétraitement MP Transformation'!E33</f>
        <v>0.189</v>
      </c>
      <c r="E141" s="119" t="str">
        <f>Etiquettes!$C$10</f>
        <v>kt</v>
      </c>
      <c r="F141" s="767" t="str">
        <f>Etiquettes!$C$7</f>
        <v>Fruits et légumes (hors pommes de terre)</v>
      </c>
      <c r="G141" s="119">
        <f>Etiquettes!$I$9</f>
        <v>2019</v>
      </c>
      <c r="H141" s="767" t="str">
        <f>Etiquettes!$C$8</f>
        <v>France entière</v>
      </c>
      <c r="I141" s="767" t="str">
        <f t="shared" si="5"/>
        <v>Production de Cornichons dirigée vers la transformation</v>
      </c>
      <c r="K141" t="s">
        <v>2506</v>
      </c>
      <c r="L141" s="767" t="str" cm="1">
        <f t="array" aca="1" ref="L141" ca="1">[1]!NOM_FEUILLE('MP Transfo (Lég) 2019 - AGRESTE'!$A$1)</f>
        <v>MP Transfo (Lég) 2019 - AGRESTE</v>
      </c>
      <c r="M141" s="766" t="str">
        <f>Etiquettes!$H$16</f>
        <v>Volume</v>
      </c>
      <c r="N141" s="768" t="str">
        <f t="shared" si="6"/>
        <v>Production de Cornichons dirigée vers la transformation = 0 kt (Agreste - Statistique Agricole Annuelle - SSP)</v>
      </c>
      <c r="O141" s="766" t="str">
        <f>Etiquettes!$I$20</f>
        <v>Robuste</v>
      </c>
      <c r="R141" s="120"/>
      <c r="S141" s="913"/>
    </row>
    <row r="142" spans="1:19">
      <c r="A142" s="115" t="str">
        <f>'Prétraitement MP Transformation'!A34</f>
        <v>Chayote ou christophine</v>
      </c>
      <c r="B142" s="116" t="str">
        <f>Secteurs!$B$3</f>
        <v>1ère Transformation</v>
      </c>
      <c r="C142" s="117">
        <f>'Prétraitement MP Transformation'!E34</f>
        <v>0</v>
      </c>
      <c r="E142" s="119" t="str">
        <f>Etiquettes!$C$10</f>
        <v>kt</v>
      </c>
      <c r="F142" s="767" t="str">
        <f>Etiquettes!$C$7</f>
        <v>Fruits et légumes (hors pommes de terre)</v>
      </c>
      <c r="G142" s="119">
        <f>Etiquettes!$I$9</f>
        <v>2019</v>
      </c>
      <c r="H142" s="767" t="str">
        <f>Etiquettes!$C$8</f>
        <v>France entière</v>
      </c>
      <c r="I142" s="767" t="str">
        <f t="shared" si="5"/>
        <v>Production de Chayote ou christophine dirigée vers la transformation</v>
      </c>
      <c r="K142" t="s">
        <v>2506</v>
      </c>
      <c r="L142" s="767" t="str" cm="1">
        <f t="array" aca="1" ref="L142" ca="1">[1]!NOM_FEUILLE('MP Transfo (Lég) 2019 - AGRESTE'!$A$1)</f>
        <v>MP Transfo (Lég) 2019 - AGRESTE</v>
      </c>
      <c r="M142" s="766" t="str">
        <f>Etiquettes!$H$16</f>
        <v>Volume</v>
      </c>
      <c r="N142" s="768" t="str">
        <f t="shared" si="6"/>
        <v>Production de Chayote ou christophine dirigée vers la transformation = 0 kt (Agreste - Statistique Agricole Annuelle - SSP)</v>
      </c>
      <c r="O142" s="766" t="str">
        <f>Etiquettes!$I$20</f>
        <v>Robuste</v>
      </c>
      <c r="R142" s="120"/>
      <c r="S142" s="913"/>
    </row>
    <row r="143" spans="1:19">
      <c r="A143" s="115" t="str">
        <f>'Prétraitement MP Transformation'!A35</f>
        <v>Courgette</v>
      </c>
      <c r="B143" s="116" t="str">
        <f>Secteurs!$B$3</f>
        <v>1ère Transformation</v>
      </c>
      <c r="C143" s="117">
        <f>'Prétraitement MP Transformation'!E35</f>
        <v>10.019</v>
      </c>
      <c r="E143" s="119" t="str">
        <f>Etiquettes!$C$10</f>
        <v>kt</v>
      </c>
      <c r="F143" s="767" t="str">
        <f>Etiquettes!$C$7</f>
        <v>Fruits et légumes (hors pommes de terre)</v>
      </c>
      <c r="G143" s="119">
        <f>Etiquettes!$I$9</f>
        <v>2019</v>
      </c>
      <c r="H143" s="767" t="str">
        <f>Etiquettes!$C$8</f>
        <v>France entière</v>
      </c>
      <c r="I143" s="767" t="str">
        <f t="shared" si="5"/>
        <v>Production de Courgette dirigée vers la transformation</v>
      </c>
      <c r="K143" t="s">
        <v>2506</v>
      </c>
      <c r="L143" s="767" t="str" cm="1">
        <f t="array" aca="1" ref="L143" ca="1">[1]!NOM_FEUILLE('MP Transfo (Lég) 2019 - AGRESTE'!$A$1)</f>
        <v>MP Transfo (Lég) 2019 - AGRESTE</v>
      </c>
      <c r="M143" s="766" t="str">
        <f>Etiquettes!$H$16</f>
        <v>Volume</v>
      </c>
      <c r="N143" s="768" t="str">
        <f t="shared" si="6"/>
        <v>Production de Courgette dirigée vers la transformation = 10 kt (Agreste - Statistique Agricole Annuelle - SSP)</v>
      </c>
      <c r="O143" s="766" t="str">
        <f>Etiquettes!$I$20</f>
        <v>Robuste</v>
      </c>
      <c r="R143" s="120"/>
      <c r="S143" s="913"/>
    </row>
    <row r="144" spans="1:19">
      <c r="A144" s="115" t="str">
        <f>'Prétraitement MP Transformation'!A36</f>
        <v>Gombo</v>
      </c>
      <c r="B144" s="116" t="str">
        <f>Secteurs!$B$3</f>
        <v>1ère Transformation</v>
      </c>
      <c r="C144" s="117">
        <f>'Prétraitement MP Transformation'!E36</f>
        <v>0</v>
      </c>
      <c r="E144" s="119" t="str">
        <f>Etiquettes!$C$10</f>
        <v>kt</v>
      </c>
      <c r="F144" s="767" t="str">
        <f>Etiquettes!$C$7</f>
        <v>Fruits et légumes (hors pommes de terre)</v>
      </c>
      <c r="G144" s="119">
        <f>Etiquettes!$I$9</f>
        <v>2019</v>
      </c>
      <c r="H144" s="767" t="str">
        <f>Etiquettes!$C$8</f>
        <v>France entière</v>
      </c>
      <c r="I144" s="767" t="str">
        <f t="shared" si="5"/>
        <v>Production de Gombo dirigée vers la transformation</v>
      </c>
      <c r="K144" t="s">
        <v>2506</v>
      </c>
      <c r="L144" s="767" t="str" cm="1">
        <f t="array" aca="1" ref="L144" ca="1">[1]!NOM_FEUILLE('MP Transfo (Lég) 2019 - AGRESTE'!$A$1)</f>
        <v>MP Transfo (Lég) 2019 - AGRESTE</v>
      </c>
      <c r="M144" s="766" t="str">
        <f>Etiquettes!$H$16</f>
        <v>Volume</v>
      </c>
      <c r="N144" s="768" t="str">
        <f t="shared" si="6"/>
        <v>Production de Gombo dirigée vers la transformation = 0 kt (Agreste - Statistique Agricole Annuelle - SSP)</v>
      </c>
      <c r="O144" s="766" t="str">
        <f>Etiquettes!$I$20</f>
        <v>Robuste</v>
      </c>
      <c r="R144" s="120"/>
      <c r="S144" s="913"/>
    </row>
    <row r="145" spans="1:19">
      <c r="A145" s="115" t="str">
        <f>'Prétraitement MP Transformation'!A37</f>
        <v>Cantaloups et autres melons en plein air</v>
      </c>
      <c r="B145" s="116" t="str">
        <f>Secteurs!$B$3</f>
        <v>1ère Transformation</v>
      </c>
      <c r="C145" s="117">
        <f>'Prétraitement MP Transformation'!E37</f>
        <v>0</v>
      </c>
      <c r="E145" s="119" t="str">
        <f>Etiquettes!$C$10</f>
        <v>kt</v>
      </c>
      <c r="F145" s="767" t="str">
        <f>Etiquettes!$C$7</f>
        <v>Fruits et légumes (hors pommes de terre)</v>
      </c>
      <c r="G145" s="119">
        <f>Etiquettes!$I$9</f>
        <v>2019</v>
      </c>
      <c r="H145" s="767" t="str">
        <f>Etiquettes!$C$8</f>
        <v>France entière</v>
      </c>
      <c r="I145" s="767" t="str">
        <f t="shared" si="5"/>
        <v>Production de Cantaloups et autres melons en plein air dirigée vers la transformation</v>
      </c>
      <c r="K145" t="s">
        <v>2506</v>
      </c>
      <c r="L145" s="767" t="str" cm="1">
        <f t="array" aca="1" ref="L145" ca="1">[1]!NOM_FEUILLE('MP Transfo (Lég) 2019 - AGRESTE'!$A$1)</f>
        <v>MP Transfo (Lég) 2019 - AGRESTE</v>
      </c>
      <c r="M145" s="766" t="str">
        <f>Etiquettes!$H$16</f>
        <v>Volume</v>
      </c>
      <c r="N145" s="768" t="str">
        <f t="shared" si="6"/>
        <v>Production de Cantaloups et autres melons en plein air dirigée vers la transformation = 0 kt (Agreste - Statistique Agricole Annuelle - SSP)</v>
      </c>
      <c r="O145" s="766" t="str">
        <f>Etiquettes!$I$20</f>
        <v>Robuste</v>
      </c>
      <c r="R145" s="120"/>
      <c r="S145" s="913"/>
    </row>
    <row r="146" spans="1:19">
      <c r="A146" s="115" t="str">
        <f>'Prétraitement MP Transformation'!A38</f>
        <v>Cantaloups et autres melons sous serres</v>
      </c>
      <c r="B146" s="116" t="str">
        <f>Secteurs!$B$3</f>
        <v>1ère Transformation</v>
      </c>
      <c r="C146" s="117">
        <f>'Prétraitement MP Transformation'!E38</f>
        <v>0</v>
      </c>
      <c r="E146" s="119" t="str">
        <f>Etiquettes!$C$10</f>
        <v>kt</v>
      </c>
      <c r="F146" s="767" t="str">
        <f>Etiquettes!$C$7</f>
        <v>Fruits et légumes (hors pommes de terre)</v>
      </c>
      <c r="G146" s="119">
        <f>Etiquettes!$I$9</f>
        <v>2019</v>
      </c>
      <c r="H146" s="767" t="str">
        <f>Etiquettes!$C$8</f>
        <v>France entière</v>
      </c>
      <c r="I146" s="767" t="str">
        <f t="shared" si="5"/>
        <v>Production de Cantaloups et autres melons sous serres dirigée vers la transformation</v>
      </c>
      <c r="K146" t="s">
        <v>2506</v>
      </c>
      <c r="L146" s="767" t="str" cm="1">
        <f t="array" aca="1" ref="L146" ca="1">[1]!NOM_FEUILLE('MP Transfo (Lég) 2019 - AGRESTE'!$A$1)</f>
        <v>MP Transfo (Lég) 2019 - AGRESTE</v>
      </c>
      <c r="M146" s="766" t="str">
        <f>Etiquettes!$H$16</f>
        <v>Volume</v>
      </c>
      <c r="N146" s="768" t="str">
        <f t="shared" si="6"/>
        <v>Production de Cantaloups et autres melons sous serres dirigée vers la transformation = 0 kt (Agreste - Statistique Agricole Annuelle - SSP)</v>
      </c>
      <c r="O146" s="766" t="str">
        <f>Etiquettes!$I$20</f>
        <v>Robuste</v>
      </c>
      <c r="R146" s="120"/>
      <c r="S146" s="913"/>
    </row>
    <row r="147" spans="1:19">
      <c r="A147" s="115" t="str">
        <f>'Prétraitement MP Transformation'!A39</f>
        <v>Pastèques</v>
      </c>
      <c r="B147" s="116" t="str">
        <f>Secteurs!$B$3</f>
        <v>1ère Transformation</v>
      </c>
      <c r="C147" s="117">
        <f>'Prétraitement MP Transformation'!E39</f>
        <v>0</v>
      </c>
      <c r="E147" s="119" t="str">
        <f>Etiquettes!$C$10</f>
        <v>kt</v>
      </c>
      <c r="F147" s="767" t="str">
        <f>Etiquettes!$C$7</f>
        <v>Fruits et légumes (hors pommes de terre)</v>
      </c>
      <c r="G147" s="119">
        <f>Etiquettes!$I$9</f>
        <v>2019</v>
      </c>
      <c r="H147" s="767" t="str">
        <f>Etiquettes!$C$8</f>
        <v>France entière</v>
      </c>
      <c r="I147" s="767" t="str">
        <f t="shared" si="5"/>
        <v>Production de Pastèques dirigée vers la transformation</v>
      </c>
      <c r="K147" t="s">
        <v>2506</v>
      </c>
      <c r="L147" s="767" t="str" cm="1">
        <f t="array" aca="1" ref="L147" ca="1">[1]!NOM_FEUILLE('MP Transfo (Lég) 2019 - AGRESTE'!$A$1)</f>
        <v>MP Transfo (Lég) 2019 - AGRESTE</v>
      </c>
      <c r="M147" s="766" t="str">
        <f>Etiquettes!$H$16</f>
        <v>Volume</v>
      </c>
      <c r="N147" s="768" t="str">
        <f t="shared" si="6"/>
        <v>Production de Pastèques dirigée vers la transformation = 0 kt (Agreste - Statistique Agricole Annuelle - SSP)</v>
      </c>
      <c r="O147" s="766" t="str">
        <f>Etiquettes!$I$20</f>
        <v>Robuste</v>
      </c>
      <c r="R147" s="120"/>
      <c r="S147" s="913"/>
    </row>
    <row r="148" spans="1:19">
      <c r="A148" s="115" t="str">
        <f>'Prétraitement MP Transformation'!A40</f>
        <v>Piments et poivrons verts</v>
      </c>
      <c r="B148" s="116" t="str">
        <f>Secteurs!$B$3</f>
        <v>1ère Transformation</v>
      </c>
      <c r="C148" s="117">
        <f>'Prétraitement MP Transformation'!E40</f>
        <v>0</v>
      </c>
      <c r="E148" s="119" t="str">
        <f>Etiquettes!$C$10</f>
        <v>kt</v>
      </c>
      <c r="F148" s="767" t="str">
        <f>Etiquettes!$C$7</f>
        <v>Fruits et légumes (hors pommes de terre)</v>
      </c>
      <c r="G148" s="119">
        <f>Etiquettes!$I$9</f>
        <v>2019</v>
      </c>
      <c r="H148" s="767" t="str">
        <f>Etiquettes!$C$8</f>
        <v>France entière</v>
      </c>
      <c r="I148" s="767" t="str">
        <f t="shared" si="5"/>
        <v>Production de Piments et poivrons verts dirigée vers la transformation</v>
      </c>
      <c r="K148" t="s">
        <v>2506</v>
      </c>
      <c r="L148" s="767" t="str" cm="1">
        <f t="array" aca="1" ref="L148" ca="1">[1]!NOM_FEUILLE('MP Transfo (Lég) 2019 - AGRESTE'!$A$1)</f>
        <v>MP Transfo (Lég) 2019 - AGRESTE</v>
      </c>
      <c r="M148" s="766" t="str">
        <f>Etiquettes!$H$16</f>
        <v>Volume</v>
      </c>
      <c r="N148" s="768" t="str">
        <f t="shared" si="6"/>
        <v>Production de Piments et poivrons verts dirigée vers la transformation = 0 kt (Agreste - Statistique Agricole Annuelle - SSP)</v>
      </c>
      <c r="O148" s="766" t="str">
        <f>Etiquettes!$I$20</f>
        <v>Robuste</v>
      </c>
      <c r="R148" s="120"/>
      <c r="S148" s="913"/>
    </row>
    <row r="149" spans="1:19">
      <c r="A149" s="115" t="str">
        <f>'Prétraitement MP Transformation'!A41</f>
        <v>Autres citrouilles [Courge], potirons, n.c.a.</v>
      </c>
      <c r="B149" s="116" t="str">
        <f>Secteurs!$B$3</f>
        <v>1ère Transformation</v>
      </c>
      <c r="C149" s="117">
        <f>'Prétraitement MP Transformation'!E41</f>
        <v>0</v>
      </c>
      <c r="E149" s="119" t="str">
        <f>Etiquettes!$C$10</f>
        <v>kt</v>
      </c>
      <c r="F149" s="767" t="str">
        <f>Etiquettes!$C$7</f>
        <v>Fruits et légumes (hors pommes de terre)</v>
      </c>
      <c r="G149" s="119">
        <f>Etiquettes!$I$9</f>
        <v>2019</v>
      </c>
      <c r="H149" s="767" t="str">
        <f>Etiquettes!$C$8</f>
        <v>France entière</v>
      </c>
      <c r="I149" s="767" t="str">
        <f t="shared" si="5"/>
        <v>Production de Autres citrouilles [Courge], potirons, n.c.a. dirigée vers la transformation</v>
      </c>
      <c r="K149" t="s">
        <v>2506</v>
      </c>
      <c r="L149" s="767" t="str" cm="1">
        <f t="array" aca="1" ref="L149" ca="1">[1]!NOM_FEUILLE('MP Transfo (Lég) 2019 - AGRESTE'!$A$1)</f>
        <v>MP Transfo (Lég) 2019 - AGRESTE</v>
      </c>
      <c r="M149" s="766" t="str">
        <f>Etiquettes!$H$16</f>
        <v>Volume</v>
      </c>
      <c r="N149" s="768" t="str">
        <f t="shared" si="6"/>
        <v>Production de Autres citrouilles [Courge], potirons, n.c.a. dirigée vers la transformation = 0 kt (Agreste - Statistique Agricole Annuelle - SSP)</v>
      </c>
      <c r="O149" s="766" t="str">
        <f>Etiquettes!$I$20</f>
        <v>Robuste</v>
      </c>
      <c r="R149" s="120"/>
      <c r="S149" s="913"/>
    </row>
    <row r="150" spans="1:19">
      <c r="A150" s="115" t="str">
        <f>'Prétraitement MP Transformation'!A42</f>
        <v>Tomates en plein air pour le frais</v>
      </c>
      <c r="B150" s="116" t="str">
        <f>Secteurs!$B$3</f>
        <v>1ère Transformation</v>
      </c>
      <c r="C150" s="117">
        <f>'Prétraitement MP Transformation'!E42</f>
        <v>0</v>
      </c>
      <c r="E150" s="119" t="str">
        <f>Etiquettes!$C$10</f>
        <v>kt</v>
      </c>
      <c r="F150" s="767" t="str">
        <f>Etiquettes!$C$7</f>
        <v>Fruits et légumes (hors pommes de terre)</v>
      </c>
      <c r="G150" s="119">
        <f>Etiquettes!$I$9</f>
        <v>2019</v>
      </c>
      <c r="H150" s="767" t="str">
        <f>Etiquettes!$C$8</f>
        <v>France entière</v>
      </c>
      <c r="I150" s="767" t="str">
        <f t="shared" si="5"/>
        <v>Production de Tomates en plein air pour le frais dirigée vers la transformation</v>
      </c>
      <c r="K150" t="s">
        <v>2506</v>
      </c>
      <c r="L150" s="767" t="str" cm="1">
        <f t="array" aca="1" ref="L150" ca="1">[1]!NOM_FEUILLE('MP Transfo (Lég) 2019 - AGRESTE'!$A$1)</f>
        <v>MP Transfo (Lég) 2019 - AGRESTE</v>
      </c>
      <c r="M150" s="766" t="str">
        <f>Etiquettes!$H$16</f>
        <v>Volume</v>
      </c>
      <c r="N150" s="768" t="str">
        <f t="shared" si="6"/>
        <v>Production de Tomates en plein air pour le frais dirigée vers la transformation = 0 kt (Agreste - Statistique Agricole Annuelle - SSP)</v>
      </c>
      <c r="O150" s="766" t="str">
        <f>Etiquettes!$I$20</f>
        <v>Robuste</v>
      </c>
      <c r="R150" s="120"/>
      <c r="S150" s="913"/>
    </row>
    <row r="151" spans="1:19">
      <c r="A151" s="115" t="str">
        <f>'Prétraitement MP Transformation'!A43</f>
        <v>Tomates en plein air pour l'industrie</v>
      </c>
      <c r="B151" s="116" t="str">
        <f>Secteurs!$B$3</f>
        <v>1ère Transformation</v>
      </c>
      <c r="C151" s="117">
        <f>'Prétraitement MP Transformation'!E43</f>
        <v>163.02000000000001</v>
      </c>
      <c r="E151" s="119" t="str">
        <f>Etiquettes!$C$10</f>
        <v>kt</v>
      </c>
      <c r="F151" s="767" t="str">
        <f>Etiquettes!$C$7</f>
        <v>Fruits et légumes (hors pommes de terre)</v>
      </c>
      <c r="G151" s="119">
        <f>Etiquettes!$I$9</f>
        <v>2019</v>
      </c>
      <c r="H151" s="767" t="str">
        <f>Etiquettes!$C$8</f>
        <v>France entière</v>
      </c>
      <c r="I151" s="767" t="str">
        <f t="shared" si="5"/>
        <v>Production de Tomates en plein air pour l'industrie dirigée vers la transformation</v>
      </c>
      <c r="K151" t="s">
        <v>2506</v>
      </c>
      <c r="L151" s="767" t="str" cm="1">
        <f t="array" aca="1" ref="L151" ca="1">[1]!NOM_FEUILLE('MP Transfo (Lég) 2019 - AGRESTE'!$A$1)</f>
        <v>MP Transfo (Lég) 2019 - AGRESTE</v>
      </c>
      <c r="M151" s="766" t="str">
        <f>Etiquettes!$H$16</f>
        <v>Volume</v>
      </c>
      <c r="N151" s="768" t="str">
        <f t="shared" si="6"/>
        <v>Production de Tomates en plein air pour l'industrie dirigée vers la transformation = 163 kt (Agreste - Statistique Agricole Annuelle - SSP)</v>
      </c>
      <c r="O151" s="766" t="str">
        <f>Etiquettes!$I$20</f>
        <v>Robuste</v>
      </c>
      <c r="R151" s="120"/>
      <c r="S151" s="913"/>
    </row>
    <row r="152" spans="1:19">
      <c r="A152" s="115" t="str">
        <f>'Prétraitement MP Transformation'!A44</f>
        <v>Tomates sous serres</v>
      </c>
      <c r="B152" s="116" t="str">
        <f>Secteurs!$B$3</f>
        <v>1ère Transformation</v>
      </c>
      <c r="C152" s="117">
        <f>'Prétraitement MP Transformation'!E44</f>
        <v>0</v>
      </c>
      <c r="E152" s="119" t="str">
        <f>Etiquettes!$C$10</f>
        <v>kt</v>
      </c>
      <c r="F152" s="767" t="str">
        <f>Etiquettes!$C$7</f>
        <v>Fruits et légumes (hors pommes de terre)</v>
      </c>
      <c r="G152" s="119">
        <f>Etiquettes!$I$9</f>
        <v>2019</v>
      </c>
      <c r="H152" s="767" t="str">
        <f>Etiquettes!$C$8</f>
        <v>France entière</v>
      </c>
      <c r="I152" s="767" t="str">
        <f t="shared" si="5"/>
        <v>Production de Tomates sous serres dirigée vers la transformation</v>
      </c>
      <c r="K152" t="s">
        <v>2506</v>
      </c>
      <c r="L152" s="767" t="str" cm="1">
        <f t="array" aca="1" ref="L152" ca="1">[1]!NOM_FEUILLE('MP Transfo (Lég) 2019 - AGRESTE'!$A$1)</f>
        <v>MP Transfo (Lég) 2019 - AGRESTE</v>
      </c>
      <c r="M152" s="766" t="str">
        <f>Etiquettes!$H$16</f>
        <v>Volume</v>
      </c>
      <c r="N152" s="768" t="str">
        <f t="shared" si="6"/>
        <v>Production de Tomates sous serres dirigée vers la transformation = 0 kt (Agreste - Statistique Agricole Annuelle - SSP)</v>
      </c>
      <c r="O152" s="766" t="str">
        <f>Etiquettes!$I$20</f>
        <v>Robuste</v>
      </c>
      <c r="R152" s="120"/>
      <c r="S152" s="913"/>
    </row>
    <row r="153" spans="1:19">
      <c r="A153" s="115" t="str">
        <f>'Prétraitement MP Transformation'!A45</f>
        <v>Ail, vert</v>
      </c>
      <c r="B153" s="116" t="str">
        <f>Secteurs!$B$3</f>
        <v>1ère Transformation</v>
      </c>
      <c r="C153" s="117">
        <f>'Prétraitement MP Transformation'!E45</f>
        <v>0</v>
      </c>
      <c r="E153" s="119" t="str">
        <f>Etiquettes!$C$10</f>
        <v>kt</v>
      </c>
      <c r="F153" s="767" t="str">
        <f>Etiquettes!$C$7</f>
        <v>Fruits et légumes (hors pommes de terre)</v>
      </c>
      <c r="G153" s="119">
        <f>Etiquettes!$I$9</f>
        <v>2019</v>
      </c>
      <c r="H153" s="767" t="str">
        <f>Etiquettes!$C$8</f>
        <v>France entière</v>
      </c>
      <c r="I153" s="767" t="str">
        <f t="shared" si="5"/>
        <v>Production de Ail, vert dirigée vers la transformation</v>
      </c>
      <c r="K153" t="s">
        <v>2506</v>
      </c>
      <c r="L153" s="767" t="str" cm="1">
        <f t="array" aca="1" ref="L153" ca="1">[1]!NOM_FEUILLE('MP Transfo (Lég) 2019 - AGRESTE'!$A$1)</f>
        <v>MP Transfo (Lég) 2019 - AGRESTE</v>
      </c>
      <c r="M153" s="766" t="str">
        <f>Etiquettes!$H$16</f>
        <v>Volume</v>
      </c>
      <c r="N153" s="768" t="str">
        <f t="shared" si="6"/>
        <v>Production de Ail, vert dirigée vers la transformation = 0 kt (Agreste - Statistique Agricole Annuelle - SSP)</v>
      </c>
      <c r="O153" s="766" t="str">
        <f>Etiquettes!$I$20</f>
        <v>Robuste</v>
      </c>
      <c r="R153" s="120"/>
      <c r="S153" s="913"/>
    </row>
    <row r="154" spans="1:19">
      <c r="A154" s="115" t="str">
        <f>'Prétraitement MP Transformation'!A46</f>
        <v>Ail, sec</v>
      </c>
      <c r="B154" s="116" t="str">
        <f>Secteurs!$B$3</f>
        <v>1ère Transformation</v>
      </c>
      <c r="C154" s="117">
        <f>'Prétraitement MP Transformation'!E46</f>
        <v>0</v>
      </c>
      <c r="E154" s="119" t="str">
        <f>Etiquettes!$C$10</f>
        <v>kt</v>
      </c>
      <c r="F154" s="767" t="str">
        <f>Etiquettes!$C$7</f>
        <v>Fruits et légumes (hors pommes de terre)</v>
      </c>
      <c r="G154" s="119">
        <f>Etiquettes!$I$9</f>
        <v>2019</v>
      </c>
      <c r="H154" s="767" t="str">
        <f>Etiquettes!$C$8</f>
        <v>France entière</v>
      </c>
      <c r="I154" s="767" t="str">
        <f t="shared" si="5"/>
        <v>Production de Ail, sec dirigée vers la transformation</v>
      </c>
      <c r="K154" t="s">
        <v>2506</v>
      </c>
      <c r="L154" s="767" t="str" cm="1">
        <f t="array" aca="1" ref="L154" ca="1">[1]!NOM_FEUILLE('MP Transfo (Lég) 2019 - AGRESTE'!$A$1)</f>
        <v>MP Transfo (Lég) 2019 - AGRESTE</v>
      </c>
      <c r="M154" s="766" t="str">
        <f>Etiquettes!$H$16</f>
        <v>Volume</v>
      </c>
      <c r="N154" s="768" t="str">
        <f t="shared" si="6"/>
        <v>Production de Ail, sec dirigée vers la transformation = 0 kt (Agreste - Statistique Agricole Annuelle - SSP)</v>
      </c>
      <c r="O154" s="766" t="str">
        <f>Etiquettes!$I$20</f>
        <v>Robuste</v>
      </c>
      <c r="R154" s="120"/>
      <c r="S154" s="913"/>
    </row>
    <row r="155" spans="1:19">
      <c r="A155" s="115" t="str">
        <f>'Prétraitement MP Transformation'!A47</f>
        <v>Betterave potagère</v>
      </c>
      <c r="B155" s="116" t="str">
        <f>Secteurs!$B$3</f>
        <v>1ère Transformation</v>
      </c>
      <c r="C155" s="117">
        <f>'Prétraitement MP Transformation'!E47</f>
        <v>109.053</v>
      </c>
      <c r="E155" s="119" t="str">
        <f>Etiquettes!$C$10</f>
        <v>kt</v>
      </c>
      <c r="F155" s="767" t="str">
        <f>Etiquettes!$C$7</f>
        <v>Fruits et légumes (hors pommes de terre)</v>
      </c>
      <c r="G155" s="119">
        <f>Etiquettes!$I$9</f>
        <v>2019</v>
      </c>
      <c r="H155" s="767" t="str">
        <f>Etiquettes!$C$8</f>
        <v>France entière</v>
      </c>
      <c r="I155" s="767" t="str">
        <f t="shared" si="5"/>
        <v>Production de Betterave potagère dirigée vers la transformation</v>
      </c>
      <c r="K155" t="s">
        <v>2506</v>
      </c>
      <c r="L155" s="767" t="str" cm="1">
        <f t="array" aca="1" ref="L155" ca="1">[1]!NOM_FEUILLE('MP Transfo (Lég) 2019 - AGRESTE'!$A$1)</f>
        <v>MP Transfo (Lég) 2019 - AGRESTE</v>
      </c>
      <c r="M155" s="766" t="str">
        <f>Etiquettes!$H$16</f>
        <v>Volume</v>
      </c>
      <c r="N155" s="768" t="str">
        <f t="shared" si="6"/>
        <v>Production de Betterave potagère dirigée vers la transformation = 109 kt (Agreste - Statistique Agricole Annuelle - SSP)</v>
      </c>
      <c r="O155" s="766" t="str">
        <f>Etiquettes!$I$20</f>
        <v>Robuste</v>
      </c>
      <c r="R155" s="120"/>
      <c r="S155" s="913"/>
    </row>
    <row r="156" spans="1:19">
      <c r="A156" s="115" t="str">
        <f>'Prétraitement MP Transformation'!A48</f>
        <v>Carottes pour le frais</v>
      </c>
      <c r="B156" s="116" t="str">
        <f>Secteurs!$B$3</f>
        <v>1ère Transformation</v>
      </c>
      <c r="C156" s="117">
        <f>'Prétraitement MP Transformation'!E48</f>
        <v>22.163</v>
      </c>
      <c r="E156" s="119" t="str">
        <f>Etiquettes!$C$10</f>
        <v>kt</v>
      </c>
      <c r="F156" s="767" t="str">
        <f>Etiquettes!$C$7</f>
        <v>Fruits et légumes (hors pommes de terre)</v>
      </c>
      <c r="G156" s="119">
        <f>Etiquettes!$I$9</f>
        <v>2019</v>
      </c>
      <c r="H156" s="767" t="str">
        <f>Etiquettes!$C$8</f>
        <v>France entière</v>
      </c>
      <c r="I156" s="767" t="str">
        <f t="shared" si="5"/>
        <v>Production de Carottes pour le frais dirigée vers la transformation</v>
      </c>
      <c r="K156" t="s">
        <v>2506</v>
      </c>
      <c r="L156" s="767" t="str" cm="1">
        <f t="array" aca="1" ref="L156" ca="1">[1]!NOM_FEUILLE('MP Transfo (Lég) 2019 - AGRESTE'!$A$1)</f>
        <v>MP Transfo (Lég) 2019 - AGRESTE</v>
      </c>
      <c r="M156" s="766" t="str">
        <f>Etiquettes!$H$16</f>
        <v>Volume</v>
      </c>
      <c r="N156" s="768" t="str">
        <f t="shared" si="6"/>
        <v>Production de Carottes pour le frais dirigée vers la transformation = 22 kt (Agreste - Statistique Agricole Annuelle - SSP)</v>
      </c>
      <c r="O156" s="766" t="str">
        <f>Etiquettes!$I$20</f>
        <v>Robuste</v>
      </c>
      <c r="R156" s="120"/>
      <c r="S156" s="913"/>
    </row>
    <row r="157" spans="1:19">
      <c r="A157" s="115" t="str">
        <f>'Prétraitement MP Transformation'!A49</f>
        <v>Carottes pour l'industrie</v>
      </c>
      <c r="B157" s="116" t="str">
        <f>Secteurs!$B$3</f>
        <v>1ère Transformation</v>
      </c>
      <c r="C157" s="117">
        <f>'Prétraitement MP Transformation'!E49</f>
        <v>217.01400000000001</v>
      </c>
      <c r="E157" s="119" t="str">
        <f>Etiquettes!$C$10</f>
        <v>kt</v>
      </c>
      <c r="F157" s="767" t="str">
        <f>Etiquettes!$C$7</f>
        <v>Fruits et légumes (hors pommes de terre)</v>
      </c>
      <c r="G157" s="119">
        <f>Etiquettes!$I$9</f>
        <v>2019</v>
      </c>
      <c r="H157" s="767" t="str">
        <f>Etiquettes!$C$8</f>
        <v>France entière</v>
      </c>
      <c r="I157" s="767" t="str">
        <f t="shared" si="5"/>
        <v>Production de Carottes pour l'industrie dirigée vers la transformation</v>
      </c>
      <c r="K157" t="s">
        <v>2506</v>
      </c>
      <c r="L157" s="767" t="str" cm="1">
        <f t="array" aca="1" ref="L157" ca="1">[1]!NOM_FEUILLE('MP Transfo (Lég) 2019 - AGRESTE'!$A$1)</f>
        <v>MP Transfo (Lég) 2019 - AGRESTE</v>
      </c>
      <c r="M157" s="766" t="str">
        <f>Etiquettes!$H$16</f>
        <v>Volume</v>
      </c>
      <c r="N157" s="768" t="str">
        <f t="shared" si="6"/>
        <v>Production de Carottes pour l'industrie dirigée vers la transformation = 217 kt (Agreste - Statistique Agricole Annuelle - SSP)</v>
      </c>
      <c r="O157" s="766" t="str">
        <f>Etiquettes!$I$20</f>
        <v>Robuste</v>
      </c>
      <c r="R157" s="120"/>
      <c r="S157" s="913"/>
    </row>
    <row r="158" spans="1:19">
      <c r="A158" s="115" t="str">
        <f>'Prétraitement MP Transformation'!A50</f>
        <v>Céleri rave</v>
      </c>
      <c r="B158" s="116" t="str">
        <f>Secteurs!$B$3</f>
        <v>1ère Transformation</v>
      </c>
      <c r="C158" s="117">
        <f>'Prétraitement MP Transformation'!E50</f>
        <v>0</v>
      </c>
      <c r="E158" s="119" t="str">
        <f>Etiquettes!$C$10</f>
        <v>kt</v>
      </c>
      <c r="F158" s="767" t="str">
        <f>Etiquettes!$C$7</f>
        <v>Fruits et légumes (hors pommes de terre)</v>
      </c>
      <c r="G158" s="119">
        <f>Etiquettes!$I$9</f>
        <v>2019</v>
      </c>
      <c r="H158" s="767" t="str">
        <f>Etiquettes!$C$8</f>
        <v>France entière</v>
      </c>
      <c r="I158" s="767" t="str">
        <f t="shared" si="5"/>
        <v>Production de Céleri rave dirigée vers la transformation</v>
      </c>
      <c r="K158" t="s">
        <v>2506</v>
      </c>
      <c r="L158" s="767" t="str" cm="1">
        <f t="array" aca="1" ref="L158" ca="1">[1]!NOM_FEUILLE('MP Transfo (Lég) 2019 - AGRESTE'!$A$1)</f>
        <v>MP Transfo (Lég) 2019 - AGRESTE</v>
      </c>
      <c r="M158" s="766" t="str">
        <f>Etiquettes!$H$16</f>
        <v>Volume</v>
      </c>
      <c r="N158" s="768" t="str">
        <f t="shared" si="6"/>
        <v>Production de Céleri rave dirigée vers la transformation = 0 kt (Agreste - Statistique Agricole Annuelle - SSP)</v>
      </c>
      <c r="O158" s="766" t="str">
        <f>Etiquettes!$I$20</f>
        <v>Robuste</v>
      </c>
      <c r="R158" s="120"/>
      <c r="S158" s="913"/>
    </row>
    <row r="159" spans="1:19">
      <c r="A159" s="115" t="str">
        <f>'Prétraitement MP Transformation'!A51</f>
        <v>Echalote</v>
      </c>
      <c r="B159" s="116" t="str">
        <f>Secteurs!$B$3</f>
        <v>1ère Transformation</v>
      </c>
      <c r="C159" s="117">
        <f>'Prétraitement MP Transformation'!E51</f>
        <v>0</v>
      </c>
      <c r="E159" s="119" t="str">
        <f>Etiquettes!$C$10</f>
        <v>kt</v>
      </c>
      <c r="F159" s="767" t="str">
        <f>Etiquettes!$C$7</f>
        <v>Fruits et légumes (hors pommes de terre)</v>
      </c>
      <c r="G159" s="119">
        <f>Etiquettes!$I$9</f>
        <v>2019</v>
      </c>
      <c r="H159" s="767" t="str">
        <f>Etiquettes!$C$8</f>
        <v>France entière</v>
      </c>
      <c r="I159" s="767" t="str">
        <f t="shared" si="5"/>
        <v>Production de Echalote dirigée vers la transformation</v>
      </c>
      <c r="K159" t="s">
        <v>2506</v>
      </c>
      <c r="L159" s="767" t="str" cm="1">
        <f t="array" aca="1" ref="L159" ca="1">[1]!NOM_FEUILLE('MP Transfo (Lég) 2019 - AGRESTE'!$A$1)</f>
        <v>MP Transfo (Lég) 2019 - AGRESTE</v>
      </c>
      <c r="M159" s="766" t="str">
        <f>Etiquettes!$H$16</f>
        <v>Volume</v>
      </c>
      <c r="N159" s="768" t="str">
        <f t="shared" si="6"/>
        <v>Production de Echalote dirigée vers la transformation = 0 kt (Agreste - Statistique Agricole Annuelle - SSP)</v>
      </c>
      <c r="O159" s="766" t="str">
        <f>Etiquettes!$I$20</f>
        <v>Robuste</v>
      </c>
      <c r="R159" s="120"/>
      <c r="S159" s="913"/>
    </row>
    <row r="160" spans="1:19">
      <c r="A160" s="115" t="str">
        <f>'Prétraitement MP Transformation'!A52</f>
        <v>Navet potager</v>
      </c>
      <c r="B160" s="116" t="str">
        <f>Secteurs!$B$3</f>
        <v>1ère Transformation</v>
      </c>
      <c r="C160" s="117">
        <f>'Prétraitement MP Transformation'!E52</f>
        <v>0</v>
      </c>
      <c r="E160" s="119" t="str">
        <f>Etiquettes!$C$10</f>
        <v>kt</v>
      </c>
      <c r="F160" s="767" t="str">
        <f>Etiquettes!$C$7</f>
        <v>Fruits et légumes (hors pommes de terre)</v>
      </c>
      <c r="G160" s="119">
        <f>Etiquettes!$I$9</f>
        <v>2019</v>
      </c>
      <c r="H160" s="767" t="str">
        <f>Etiquettes!$C$8</f>
        <v>France entière</v>
      </c>
      <c r="I160" s="767" t="str">
        <f t="shared" si="5"/>
        <v>Production de Navet potager dirigée vers la transformation</v>
      </c>
      <c r="K160" t="s">
        <v>2506</v>
      </c>
      <c r="L160" s="767" t="str" cm="1">
        <f t="array" aca="1" ref="L160" ca="1">[1]!NOM_FEUILLE('MP Transfo (Lég) 2019 - AGRESTE'!$A$1)</f>
        <v>MP Transfo (Lég) 2019 - AGRESTE</v>
      </c>
      <c r="M160" s="766" t="str">
        <f>Etiquettes!$H$16</f>
        <v>Volume</v>
      </c>
      <c r="N160" s="768" t="str">
        <f t="shared" si="6"/>
        <v>Production de Navet potager dirigée vers la transformation = 0 kt (Agreste - Statistique Agricole Annuelle - SSP)</v>
      </c>
      <c r="O160" s="766" t="str">
        <f>Etiquettes!$I$20</f>
        <v>Robuste</v>
      </c>
      <c r="R160" s="120"/>
      <c r="S160" s="913"/>
    </row>
    <row r="161" spans="1:19">
      <c r="A161" s="115" t="str">
        <f>'Prétraitement MP Transformation'!A53</f>
        <v>Oignon blanc</v>
      </c>
      <c r="B161" s="116" t="str">
        <f>Secteurs!$B$3</f>
        <v>1ère Transformation</v>
      </c>
      <c r="C161" s="117">
        <f>'Prétraitement MP Transformation'!E53</f>
        <v>0</v>
      </c>
      <c r="E161" s="119" t="str">
        <f>Etiquettes!$C$10</f>
        <v>kt</v>
      </c>
      <c r="F161" s="767" t="str">
        <f>Etiquettes!$C$7</f>
        <v>Fruits et légumes (hors pommes de terre)</v>
      </c>
      <c r="G161" s="119">
        <f>Etiquettes!$I$9</f>
        <v>2019</v>
      </c>
      <c r="H161" s="767" t="str">
        <f>Etiquettes!$C$8</f>
        <v>France entière</v>
      </c>
      <c r="I161" s="767" t="str">
        <f t="shared" si="5"/>
        <v>Production de Oignon blanc dirigée vers la transformation</v>
      </c>
      <c r="K161" t="s">
        <v>2506</v>
      </c>
      <c r="L161" s="767" t="str" cm="1">
        <f t="array" aca="1" ref="L161" ca="1">[1]!NOM_FEUILLE('MP Transfo (Lég) 2019 - AGRESTE'!$A$1)</f>
        <v>MP Transfo (Lég) 2019 - AGRESTE</v>
      </c>
      <c r="M161" s="766" t="str">
        <f>Etiquettes!$H$16</f>
        <v>Volume</v>
      </c>
      <c r="N161" s="768" t="str">
        <f t="shared" si="6"/>
        <v>Production de Oignon blanc dirigée vers la transformation = 0 kt (Agreste - Statistique Agricole Annuelle - SSP)</v>
      </c>
      <c r="O161" s="766" t="str">
        <f>Etiquettes!$I$20</f>
        <v>Robuste</v>
      </c>
      <c r="R161" s="120"/>
      <c r="S161" s="913"/>
    </row>
    <row r="162" spans="1:19">
      <c r="A162" s="115" t="str">
        <f>'Prétraitement MP Transformation'!A54</f>
        <v>Oignon de couleur</v>
      </c>
      <c r="B162" s="116" t="str">
        <f>Secteurs!$B$3</f>
        <v>1ère Transformation</v>
      </c>
      <c r="C162" s="117">
        <f>'Prétraitement MP Transformation'!E54</f>
        <v>190.21100000000001</v>
      </c>
      <c r="E162" s="119" t="str">
        <f>Etiquettes!$C$10</f>
        <v>kt</v>
      </c>
      <c r="F162" s="767" t="str">
        <f>Etiquettes!$C$7</f>
        <v>Fruits et légumes (hors pommes de terre)</v>
      </c>
      <c r="G162" s="119">
        <f>Etiquettes!$I$9</f>
        <v>2019</v>
      </c>
      <c r="H162" s="767" t="str">
        <f>Etiquettes!$C$8</f>
        <v>France entière</v>
      </c>
      <c r="I162" s="767" t="str">
        <f t="shared" si="5"/>
        <v>Production de Oignon de couleur dirigée vers la transformation</v>
      </c>
      <c r="K162" t="s">
        <v>2506</v>
      </c>
      <c r="L162" s="767" t="str" cm="1">
        <f t="array" aca="1" ref="L162" ca="1">[1]!NOM_FEUILLE('MP Transfo (Lég) 2019 - AGRESTE'!$A$1)</f>
        <v>MP Transfo (Lég) 2019 - AGRESTE</v>
      </c>
      <c r="M162" s="766" t="str">
        <f>Etiquettes!$H$16</f>
        <v>Volume</v>
      </c>
      <c r="N162" s="768" t="str">
        <f t="shared" si="6"/>
        <v>Production de Oignon de couleur dirigée vers la transformation = 190 kt (Agreste - Statistique Agricole Annuelle - SSP)</v>
      </c>
      <c r="O162" s="766" t="str">
        <f>Etiquettes!$I$20</f>
        <v>Robuste</v>
      </c>
      <c r="R162" s="120"/>
      <c r="S162" s="913"/>
    </row>
    <row r="163" spans="1:19">
      <c r="A163" s="115" t="str">
        <f>'Prétraitement MP Transformation'!A55</f>
        <v>Radis</v>
      </c>
      <c r="B163" s="116" t="str">
        <f>Secteurs!$B$3</f>
        <v>1ère Transformation</v>
      </c>
      <c r="C163" s="117">
        <f>'Prétraitement MP Transformation'!E55</f>
        <v>0</v>
      </c>
      <c r="E163" s="119" t="str">
        <f>Etiquettes!$C$10</f>
        <v>kt</v>
      </c>
      <c r="F163" s="767" t="str">
        <f>Etiquettes!$C$7</f>
        <v>Fruits et légumes (hors pommes de terre)</v>
      </c>
      <c r="G163" s="119">
        <f>Etiquettes!$I$9</f>
        <v>2019</v>
      </c>
      <c r="H163" s="767" t="str">
        <f>Etiquettes!$C$8</f>
        <v>France entière</v>
      </c>
      <c r="I163" s="767" t="str">
        <f t="shared" si="5"/>
        <v>Production de Radis dirigée vers la transformation</v>
      </c>
      <c r="K163" t="s">
        <v>2506</v>
      </c>
      <c r="L163" s="767" t="str" cm="1">
        <f t="array" aca="1" ref="L163" ca="1">[1]!NOM_FEUILLE('MP Transfo (Lég) 2019 - AGRESTE'!$A$1)</f>
        <v>MP Transfo (Lég) 2019 - AGRESTE</v>
      </c>
      <c r="M163" s="766" t="str">
        <f>Etiquettes!$H$16</f>
        <v>Volume</v>
      </c>
      <c r="N163" s="768" t="str">
        <f t="shared" si="6"/>
        <v>Production de Radis dirigée vers la transformation = 0 kt (Agreste - Statistique Agricole Annuelle - SSP)</v>
      </c>
      <c r="O163" s="766" t="str">
        <f>Etiquettes!$I$20</f>
        <v>Robuste</v>
      </c>
      <c r="R163" s="120"/>
      <c r="S163" s="913"/>
    </row>
    <row r="164" spans="1:19">
      <c r="A164" s="115" t="str">
        <f>'Prétraitement MP Transformation'!A56</f>
        <v>Salsifis et scorsonère</v>
      </c>
      <c r="B164" s="116" t="str">
        <f>Secteurs!$B$3</f>
        <v>1ère Transformation</v>
      </c>
      <c r="C164" s="117">
        <f>'Prétraitement MP Transformation'!E56</f>
        <v>16.131</v>
      </c>
      <c r="E164" s="119" t="str">
        <f>Etiquettes!$C$10</f>
        <v>kt</v>
      </c>
      <c r="F164" s="767" t="str">
        <f>Etiquettes!$C$7</f>
        <v>Fruits et légumes (hors pommes de terre)</v>
      </c>
      <c r="G164" s="119">
        <f>Etiquettes!$I$9</f>
        <v>2019</v>
      </c>
      <c r="H164" s="767" t="str">
        <f>Etiquettes!$C$8</f>
        <v>France entière</v>
      </c>
      <c r="I164" s="767" t="str">
        <f t="shared" si="5"/>
        <v>Production de Salsifis et scorsonère dirigée vers la transformation</v>
      </c>
      <c r="K164" t="s">
        <v>2506</v>
      </c>
      <c r="L164" s="767" t="str" cm="1">
        <f t="array" aca="1" ref="L164" ca="1">[1]!NOM_FEUILLE('MP Transfo (Lég) 2019 - AGRESTE'!$A$1)</f>
        <v>MP Transfo (Lég) 2019 - AGRESTE</v>
      </c>
      <c r="M164" s="766" t="str">
        <f>Etiquettes!$H$16</f>
        <v>Volume</v>
      </c>
      <c r="N164" s="768" t="str">
        <f t="shared" si="6"/>
        <v>Production de Salsifis et scorsonère dirigée vers la transformation = 16 kt (Agreste - Statistique Agricole Annuelle - SSP)</v>
      </c>
      <c r="O164" s="766" t="str">
        <f>Etiquettes!$I$20</f>
        <v>Robuste</v>
      </c>
      <c r="R164" s="120"/>
      <c r="S164" s="913"/>
    </row>
    <row r="165" spans="1:19">
      <c r="A165" s="115" t="str">
        <f>'Prétraitement MP Transformation'!A57</f>
        <v>Petits pois</v>
      </c>
      <c r="B165" s="116" t="str">
        <f>Secteurs!$B$3</f>
        <v>1ère Transformation</v>
      </c>
      <c r="C165" s="117">
        <f>'Prétraitement MP Transformation'!E57</f>
        <v>256.005</v>
      </c>
      <c r="E165" s="119" t="str">
        <f>Etiquettes!$C$10</f>
        <v>kt</v>
      </c>
      <c r="F165" s="767" t="str">
        <f>Etiquettes!$C$7</f>
        <v>Fruits et légumes (hors pommes de terre)</v>
      </c>
      <c r="G165" s="119">
        <f>Etiquettes!$I$9</f>
        <v>2019</v>
      </c>
      <c r="H165" s="767" t="str">
        <f>Etiquettes!$C$8</f>
        <v>France entière</v>
      </c>
      <c r="I165" s="767" t="str">
        <f t="shared" si="5"/>
        <v>Production de Petits pois dirigée vers la transformation</v>
      </c>
      <c r="K165" t="s">
        <v>2506</v>
      </c>
      <c r="L165" s="767" t="str" cm="1">
        <f t="array" aca="1" ref="L165" ca="1">[1]!NOM_FEUILLE('MP Transfo (Lég) 2019 - AGRESTE'!$A$1)</f>
        <v>MP Transfo (Lég) 2019 - AGRESTE</v>
      </c>
      <c r="M165" s="766" t="str">
        <f>Etiquettes!$H$16</f>
        <v>Volume</v>
      </c>
      <c r="N165" s="768" t="str">
        <f t="shared" si="6"/>
        <v>Production de Petits pois dirigée vers la transformation = 256 kt (Agreste - Statistique Agricole Annuelle - SSP)</v>
      </c>
      <c r="O165" s="766" t="str">
        <f>Etiquettes!$I$20</f>
        <v>Robuste</v>
      </c>
      <c r="R165" s="120"/>
      <c r="S165" s="913"/>
    </row>
    <row r="166" spans="1:19">
      <c r="A166" s="115" t="str">
        <f>'Prétraitement MP Transformation'!A58</f>
        <v>Haricots à écosser et demi-secs (grains)</v>
      </c>
      <c r="B166" s="116" t="str">
        <f>Secteurs!$B$3</f>
        <v>1ère Transformation</v>
      </c>
      <c r="C166" s="117">
        <f>'Prétraitement MP Transformation'!E58</f>
        <v>21.527999999999999</v>
      </c>
      <c r="E166" s="119" t="str">
        <f>Etiquettes!$C$10</f>
        <v>kt</v>
      </c>
      <c r="F166" s="767" t="str">
        <f>Etiquettes!$C$7</f>
        <v>Fruits et légumes (hors pommes de terre)</v>
      </c>
      <c r="G166" s="119">
        <f>Etiquettes!$I$9</f>
        <v>2019</v>
      </c>
      <c r="H166" s="767" t="str">
        <f>Etiquettes!$C$8</f>
        <v>France entière</v>
      </c>
      <c r="I166" s="767" t="str">
        <f t="shared" si="5"/>
        <v>Production de Haricots à écosser et demi-secs (grains) dirigée vers la transformation</v>
      </c>
      <c r="K166" t="s">
        <v>2506</v>
      </c>
      <c r="L166" s="767" t="str" cm="1">
        <f t="array" aca="1" ref="L166" ca="1">[1]!NOM_FEUILLE('MP Transfo (Lég) 2019 - AGRESTE'!$A$1)</f>
        <v>MP Transfo (Lég) 2019 - AGRESTE</v>
      </c>
      <c r="M166" s="766" t="str">
        <f>Etiquettes!$H$16</f>
        <v>Volume</v>
      </c>
      <c r="N166" s="768" t="str">
        <f t="shared" si="6"/>
        <v>Production de Haricots à écosser et demi-secs (grains) dirigée vers la transformation = 22 kt (Agreste - Statistique Agricole Annuelle - SSP)</v>
      </c>
      <c r="O166" s="766" t="str">
        <f>Etiquettes!$I$20</f>
        <v>Robuste</v>
      </c>
      <c r="R166" s="120"/>
      <c r="S166" s="913"/>
    </row>
    <row r="167" spans="1:19">
      <c r="A167" s="115" t="str">
        <f>'Prétraitement MP Transformation'!A59</f>
        <v>Haricots verts (y.c. haricots beurre)</v>
      </c>
      <c r="B167" s="116" t="str">
        <f>Secteurs!$B$3</f>
        <v>1ère Transformation</v>
      </c>
      <c r="C167" s="117">
        <f>'Prétraitement MP Transformation'!E59</f>
        <v>291.911</v>
      </c>
      <c r="E167" s="119" t="str">
        <f>Etiquettes!$C$10</f>
        <v>kt</v>
      </c>
      <c r="F167" s="767" t="str">
        <f>Etiquettes!$C$7</f>
        <v>Fruits et légumes (hors pommes de terre)</v>
      </c>
      <c r="G167" s="119">
        <f>Etiquettes!$I$9</f>
        <v>2019</v>
      </c>
      <c r="H167" s="767" t="str">
        <f>Etiquettes!$C$8</f>
        <v>France entière</v>
      </c>
      <c r="I167" s="767" t="str">
        <f t="shared" si="5"/>
        <v>Production de Haricots verts (y.c. haricots beurre) dirigée vers la transformation</v>
      </c>
      <c r="K167" t="s">
        <v>2506</v>
      </c>
      <c r="L167" s="767" t="str" cm="1">
        <f t="array" aca="1" ref="L167" ca="1">[1]!NOM_FEUILLE('MP Transfo (Lég) 2019 - AGRESTE'!$A$1)</f>
        <v>MP Transfo (Lég) 2019 - AGRESTE</v>
      </c>
      <c r="M167" s="766" t="str">
        <f>Etiquettes!$H$16</f>
        <v>Volume</v>
      </c>
      <c r="N167" s="768" t="str">
        <f t="shared" si="6"/>
        <v>Production de Haricots verts (y.c. haricots beurre) dirigée vers la transformation = 292 kt (Agreste - Statistique Agricole Annuelle - SSP)</v>
      </c>
      <c r="O167" s="766" t="str">
        <f>Etiquettes!$I$20</f>
        <v>Robuste</v>
      </c>
      <c r="R167" s="120"/>
      <c r="S167" s="913"/>
    </row>
    <row r="168" spans="1:19">
      <c r="A168" s="115" t="str">
        <f>'Prétraitement MP Transformation'!A60</f>
        <v>Maïs doux</v>
      </c>
      <c r="B168" s="116" t="str">
        <f>Secteurs!$B$3</f>
        <v>1ère Transformation</v>
      </c>
      <c r="C168" s="117">
        <f>'Prétraitement MP Transformation'!E60</f>
        <v>441.18799999999999</v>
      </c>
      <c r="E168" s="119" t="str">
        <f>Etiquettes!$C$10</f>
        <v>kt</v>
      </c>
      <c r="F168" s="767" t="str">
        <f>Etiquettes!$C$7</f>
        <v>Fruits et légumes (hors pommes de terre)</v>
      </c>
      <c r="G168" s="119">
        <f>Etiquettes!$I$9</f>
        <v>2019</v>
      </c>
      <c r="H168" s="767" t="str">
        <f>Etiquettes!$C$8</f>
        <v>France entière</v>
      </c>
      <c r="I168" s="767" t="str">
        <f t="shared" si="5"/>
        <v>Production de Maïs doux dirigée vers la transformation</v>
      </c>
      <c r="K168" t="s">
        <v>2506</v>
      </c>
      <c r="L168" s="767" t="str" cm="1">
        <f t="array" aca="1" ref="L168" ca="1">[1]!NOM_FEUILLE('MP Transfo (Lég) 2019 - AGRESTE'!$A$1)</f>
        <v>MP Transfo (Lég) 2019 - AGRESTE</v>
      </c>
      <c r="M168" s="766" t="str">
        <f>Etiquettes!$H$16</f>
        <v>Volume</v>
      </c>
      <c r="N168" s="768" t="str">
        <f t="shared" si="6"/>
        <v>Production de Maïs doux dirigée vers la transformation = 441 kt (Agreste - Statistique Agricole Annuelle - SSP)</v>
      </c>
      <c r="O168" s="766" t="str">
        <f>Etiquettes!$I$20</f>
        <v>Robuste</v>
      </c>
      <c r="R168" s="120"/>
      <c r="S168" s="913"/>
    </row>
    <row r="169" spans="1:19">
      <c r="A169" s="115" t="str">
        <f>'Prétraitement MP Transformation'!A61</f>
        <v>Champignons cultivés</v>
      </c>
      <c r="B169" s="116" t="str">
        <f>Secteurs!$B$3</f>
        <v>1ère Transformation</v>
      </c>
      <c r="C169" s="117">
        <f>'Prétraitement MP Transformation'!E61</f>
        <v>57.276000000000003</v>
      </c>
      <c r="E169" s="119" t="str">
        <f>Etiquettes!$C$10</f>
        <v>kt</v>
      </c>
      <c r="F169" s="767" t="str">
        <f>Etiquettes!$C$7</f>
        <v>Fruits et légumes (hors pommes de terre)</v>
      </c>
      <c r="G169" s="119">
        <f>Etiquettes!$I$9</f>
        <v>2019</v>
      </c>
      <c r="H169" s="767" t="str">
        <f>Etiquettes!$C$8</f>
        <v>France entière</v>
      </c>
      <c r="I169" s="767" t="str">
        <f t="shared" si="5"/>
        <v>Production de Champignons cultivés dirigée vers la transformation</v>
      </c>
      <c r="K169" t="s">
        <v>2506</v>
      </c>
      <c r="L169" s="767" t="str" cm="1">
        <f t="array" aca="1" ref="L169" ca="1">[1]!NOM_FEUILLE('MP Transfo (Lég) 2019 - AGRESTE'!$A$1)</f>
        <v>MP Transfo (Lég) 2019 - AGRESTE</v>
      </c>
      <c r="M169" s="766" t="str">
        <f>Etiquettes!$H$16</f>
        <v>Volume</v>
      </c>
      <c r="N169" s="768" t="str">
        <f t="shared" si="6"/>
        <v>Production de Champignons cultivés dirigée vers la transformation = 57 kt (Agreste - Statistique Agricole Annuelle - SSP)</v>
      </c>
      <c r="O169" s="766" t="str">
        <f>Etiquettes!$I$20</f>
        <v>Robuste</v>
      </c>
      <c r="R169" s="120"/>
      <c r="S169" s="913"/>
    </row>
    <row r="170" spans="1:19">
      <c r="A170" s="115" t="str">
        <f>'Prétraitement MP Transformation'!A62</f>
        <v>Truffes</v>
      </c>
      <c r="B170" s="116" t="str">
        <f>Secteurs!$B$3</f>
        <v>1ère Transformation</v>
      </c>
      <c r="C170" s="117">
        <f>'Prétraitement MP Transformation'!E62</f>
        <v>0</v>
      </c>
      <c r="E170" s="119" t="str">
        <f>Etiquettes!$C$10</f>
        <v>kt</v>
      </c>
      <c r="F170" s="767" t="str">
        <f>Etiquettes!$C$7</f>
        <v>Fruits et légumes (hors pommes de terre)</v>
      </c>
      <c r="G170" s="119">
        <f>Etiquettes!$I$9</f>
        <v>2019</v>
      </c>
      <c r="H170" s="767" t="str">
        <f>Etiquettes!$C$8</f>
        <v>France entière</v>
      </c>
      <c r="I170" s="767" t="str">
        <f t="shared" si="5"/>
        <v>Production de Truffes dirigée vers la transformation</v>
      </c>
      <c r="K170" t="s">
        <v>2506</v>
      </c>
      <c r="L170" s="767" t="str" cm="1">
        <f t="array" aca="1" ref="L170" ca="1">[1]!NOM_FEUILLE('MP Transfo (Lég) 2019 - AGRESTE'!$A$1)</f>
        <v>MP Transfo (Lég) 2019 - AGRESTE</v>
      </c>
      <c r="M170" s="766" t="str">
        <f>Etiquettes!$H$16</f>
        <v>Volume</v>
      </c>
      <c r="N170" s="768" t="str">
        <f t="shared" si="6"/>
        <v>Production de Truffes dirigée vers la transformation = 0 kt (Agreste - Statistique Agricole Annuelle - SSP)</v>
      </c>
      <c r="O170" s="766" t="str">
        <f>Etiquettes!$I$20</f>
        <v>Robuste</v>
      </c>
      <c r="R170" s="120"/>
      <c r="S170" s="913"/>
    </row>
    <row r="171" spans="1:19">
      <c r="A171" s="115" t="str">
        <f>'Prétraitement MP Transformation'!A63</f>
        <v>Abricots</v>
      </c>
      <c r="B171" s="116" t="str">
        <f>Secteurs!$B$3</f>
        <v>1ère Transformation</v>
      </c>
      <c r="C171" s="117">
        <f>'Prétraitement MP Transformation'!E63</f>
        <v>16.602</v>
      </c>
      <c r="E171" s="119" t="str">
        <f>Etiquettes!$C$10</f>
        <v>kt</v>
      </c>
      <c r="F171" s="767" t="str">
        <f>Etiquettes!$C$7</f>
        <v>Fruits et légumes (hors pommes de terre)</v>
      </c>
      <c r="G171" s="119">
        <f>Etiquettes!$I$9</f>
        <v>2019</v>
      </c>
      <c r="H171" s="767" t="str">
        <f>Etiquettes!$C$8</f>
        <v>France entière</v>
      </c>
      <c r="I171" s="767" t="str">
        <f t="shared" si="5"/>
        <v>Production de Abricots dirigée vers la transformation</v>
      </c>
      <c r="K171" t="s">
        <v>2506</v>
      </c>
      <c r="L171" s="767" t="str" cm="1">
        <f t="array" aca="1" ref="L171" ca="1">[1]!NOM_FEUILLE('MP Transfo (Frt) 2019 - AGRESTE'!$A$1)</f>
        <v>MP Transfo (Frt) 2019 - AGRESTE</v>
      </c>
      <c r="M171" s="766" t="str">
        <f>Etiquettes!$H$16</f>
        <v>Volume</v>
      </c>
      <c r="N171" s="768" t="str">
        <f t="shared" si="6"/>
        <v>Production de Abricots dirigée vers la transformation = 17 kt (Agreste - Statistique Agricole Annuelle - SSP)</v>
      </c>
      <c r="O171" s="766" t="str">
        <f>Etiquettes!$I$20</f>
        <v>Robuste</v>
      </c>
      <c r="R171" s="120"/>
      <c r="S171" s="913"/>
    </row>
    <row r="172" spans="1:19">
      <c r="A172" s="115" t="str">
        <f>'Prétraitement MP Transformation'!A64</f>
        <v>Bigarreau</v>
      </c>
      <c r="B172" s="116" t="str">
        <f>Secteurs!$B$3</f>
        <v>1ère Transformation</v>
      </c>
      <c r="C172" s="117">
        <f>'Prétraitement MP Transformation'!E64</f>
        <v>6.2850000000000001</v>
      </c>
      <c r="E172" s="119" t="str">
        <f>Etiquettes!$C$10</f>
        <v>kt</v>
      </c>
      <c r="F172" s="767" t="str">
        <f>Etiquettes!$C$7</f>
        <v>Fruits et légumes (hors pommes de terre)</v>
      </c>
      <c r="G172" s="119">
        <f>Etiquettes!$I$9</f>
        <v>2019</v>
      </c>
      <c r="H172" s="767" t="str">
        <f>Etiquettes!$C$8</f>
        <v>France entière</v>
      </c>
      <c r="I172" s="767" t="str">
        <f t="shared" si="5"/>
        <v>Production de Bigarreau dirigée vers la transformation</v>
      </c>
      <c r="K172" t="s">
        <v>2506</v>
      </c>
      <c r="L172" s="767" t="str" cm="1">
        <f t="array" aca="1" ref="L172" ca="1">[1]!NOM_FEUILLE('MP Transfo (Frt) 2019 - AGRESTE'!$A$1)</f>
        <v>MP Transfo (Frt) 2019 - AGRESTE</v>
      </c>
      <c r="M172" s="766" t="str">
        <f>Etiquettes!$H$16</f>
        <v>Volume</v>
      </c>
      <c r="N172" s="768" t="str">
        <f t="shared" si="6"/>
        <v>Production de Bigarreau dirigée vers la transformation = 6 kt (Agreste - Statistique Agricole Annuelle - SSP)</v>
      </c>
      <c r="O172" s="766" t="str">
        <f>Etiquettes!$I$20</f>
        <v>Robuste</v>
      </c>
      <c r="R172" s="120"/>
      <c r="S172" s="913"/>
    </row>
    <row r="173" spans="1:19">
      <c r="A173" s="115" t="str">
        <f>'Prétraitement MP Transformation'!A65</f>
        <v>Autre variété de cerises, n.c.a.</v>
      </c>
      <c r="B173" s="116" t="str">
        <f>Secteurs!$B$3</f>
        <v>1ère Transformation</v>
      </c>
      <c r="C173" s="117">
        <f>'Prétraitement MP Transformation'!E65</f>
        <v>1.288</v>
      </c>
      <c r="E173" s="119" t="str">
        <f>Etiquettes!$C$10</f>
        <v>kt</v>
      </c>
      <c r="F173" s="767" t="str">
        <f>Etiquettes!$C$7</f>
        <v>Fruits et légumes (hors pommes de terre)</v>
      </c>
      <c r="G173" s="119">
        <f>Etiquettes!$I$9</f>
        <v>2019</v>
      </c>
      <c r="H173" s="767" t="str">
        <f>Etiquettes!$C$8</f>
        <v>France entière</v>
      </c>
      <c r="I173" s="767" t="str">
        <f t="shared" si="5"/>
        <v>Production de Autre variété de cerises, n.c.a. dirigée vers la transformation</v>
      </c>
      <c r="K173" t="s">
        <v>2506</v>
      </c>
      <c r="L173" s="767" t="str" cm="1">
        <f t="array" aca="1" ref="L173" ca="1">[1]!NOM_FEUILLE('MP Transfo (Frt) 2019 - AGRESTE'!$A$1)</f>
        <v>MP Transfo (Frt) 2019 - AGRESTE</v>
      </c>
      <c r="M173" s="766" t="str">
        <f>Etiquettes!$H$16</f>
        <v>Volume</v>
      </c>
      <c r="N173" s="768" t="str">
        <f t="shared" si="6"/>
        <v>Production de Autre variété de cerises, n.c.a. dirigée vers la transformation = 1 kt (Agreste - Statistique Agricole Annuelle - SSP)</v>
      </c>
      <c r="O173" s="766" t="str">
        <f>Etiquettes!$I$20</f>
        <v>Robuste</v>
      </c>
      <c r="R173" s="120"/>
      <c r="S173" s="913"/>
    </row>
    <row r="174" spans="1:19">
      <c r="A174" s="115" t="str">
        <f>'Prétraitement MP Transformation'!A66</f>
        <v>Pavie</v>
      </c>
      <c r="B174" s="116" t="str">
        <f>Secteurs!$B$3</f>
        <v>1ère Transformation</v>
      </c>
      <c r="C174" s="117">
        <f>'Prétraitement MP Transformation'!E66</f>
        <v>4.117</v>
      </c>
      <c r="E174" s="119" t="str">
        <f>Etiquettes!$C$10</f>
        <v>kt</v>
      </c>
      <c r="F174" s="767" t="str">
        <f>Etiquettes!$C$7</f>
        <v>Fruits et légumes (hors pommes de terre)</v>
      </c>
      <c r="G174" s="119">
        <f>Etiquettes!$I$9</f>
        <v>2019</v>
      </c>
      <c r="H174" s="767" t="str">
        <f>Etiquettes!$C$8</f>
        <v>France entière</v>
      </c>
      <c r="I174" s="767" t="str">
        <f t="shared" si="5"/>
        <v>Production de Pavie dirigée vers la transformation</v>
      </c>
      <c r="K174" t="s">
        <v>2506</v>
      </c>
      <c r="L174" s="767" t="str" cm="1">
        <f t="array" aca="1" ref="L174" ca="1">[1]!NOM_FEUILLE('MP Transfo (Frt) 2019 - AGRESTE'!$A$1)</f>
        <v>MP Transfo (Frt) 2019 - AGRESTE</v>
      </c>
      <c r="M174" s="766" t="str">
        <f>Etiquettes!$H$16</f>
        <v>Volume</v>
      </c>
      <c r="N174" s="768" t="str">
        <f t="shared" si="6"/>
        <v>Production de Pavie dirigée vers la transformation = 4 kt (Agreste - Statistique Agricole Annuelle - SSP)</v>
      </c>
      <c r="O174" s="766" t="str">
        <f>Etiquettes!$I$20</f>
        <v>Robuste</v>
      </c>
      <c r="R174" s="120"/>
      <c r="S174" s="913"/>
    </row>
    <row r="175" spans="1:19">
      <c r="A175" s="115" t="str">
        <f>'Prétraitement MP Transformation'!A67</f>
        <v>Pêches</v>
      </c>
      <c r="B175" s="116" t="str">
        <f>Secteurs!$B$3</f>
        <v>1ère Transformation</v>
      </c>
      <c r="C175" s="117">
        <f>'Prétraitement MP Transformation'!E67</f>
        <v>5.6390000000000002</v>
      </c>
      <c r="E175" s="119" t="str">
        <f>Etiquettes!$C$10</f>
        <v>kt</v>
      </c>
      <c r="F175" s="767" t="str">
        <f>Etiquettes!$C$7</f>
        <v>Fruits et légumes (hors pommes de terre)</v>
      </c>
      <c r="G175" s="119">
        <f>Etiquettes!$I$9</f>
        <v>2019</v>
      </c>
      <c r="H175" s="767" t="str">
        <f>Etiquettes!$C$8</f>
        <v>France entière</v>
      </c>
      <c r="I175" s="767" t="str">
        <f t="shared" si="5"/>
        <v>Production de Pêches dirigée vers la transformation</v>
      </c>
      <c r="K175" t="s">
        <v>2506</v>
      </c>
      <c r="L175" s="767" t="str" cm="1">
        <f t="array" aca="1" ref="L175" ca="1">[1]!NOM_FEUILLE('MP Transfo (Frt) 2019 - AGRESTE'!$A$1)</f>
        <v>MP Transfo (Frt) 2019 - AGRESTE</v>
      </c>
      <c r="M175" s="766" t="str">
        <f>Etiquettes!$H$16</f>
        <v>Volume</v>
      </c>
      <c r="N175" s="768" t="str">
        <f t="shared" si="6"/>
        <v>Production de Pêches dirigée vers la transformation = 6 kt (Agreste - Statistique Agricole Annuelle - SSP)</v>
      </c>
      <c r="O175" s="766" t="str">
        <f>Etiquettes!$I$20</f>
        <v>Robuste</v>
      </c>
      <c r="R175" s="120"/>
      <c r="S175" s="913"/>
    </row>
    <row r="176" spans="1:19">
      <c r="A176" s="115" t="str">
        <f>'Prétraitement MP Transformation'!A68</f>
        <v>Nectarines et brugnons</v>
      </c>
      <c r="B176" s="116" t="str">
        <f>Secteurs!$B$3</f>
        <v>1ère Transformation</v>
      </c>
      <c r="C176" s="117">
        <f>'Prétraitement MP Transformation'!E68</f>
        <v>0</v>
      </c>
      <c r="E176" s="119" t="str">
        <f>Etiquettes!$C$10</f>
        <v>kt</v>
      </c>
      <c r="F176" s="767" t="str">
        <f>Etiquettes!$C$7</f>
        <v>Fruits et légumes (hors pommes de terre)</v>
      </c>
      <c r="G176" s="119">
        <f>Etiquettes!$I$9</f>
        <v>2019</v>
      </c>
      <c r="H176" s="767" t="str">
        <f>Etiquettes!$C$8</f>
        <v>France entière</v>
      </c>
      <c r="I176" s="767" t="str">
        <f t="shared" ref="I176:I228" si="7">"Production de "&amp;A176&amp;" dirigée vers la transformation"</f>
        <v>Production de Nectarines et brugnons dirigée vers la transformation</v>
      </c>
      <c r="K176" t="s">
        <v>2506</v>
      </c>
      <c r="L176" s="767" t="str" cm="1">
        <f t="array" aca="1" ref="L176" ca="1">[1]!NOM_FEUILLE('MP Transfo (Frt) 2019 - AGRESTE'!$A$1)</f>
        <v>MP Transfo (Frt) 2019 - AGRESTE</v>
      </c>
      <c r="M176" s="766" t="str">
        <f>Etiquettes!$H$16</f>
        <v>Volume</v>
      </c>
      <c r="N176" s="768" t="str">
        <f t="shared" si="6"/>
        <v>Production de Nectarines et brugnons dirigée vers la transformation = 0 kt (Agreste - Statistique Agricole Annuelle - SSP)</v>
      </c>
      <c r="O176" s="766" t="str">
        <f>Etiquettes!$I$20</f>
        <v>Robuste</v>
      </c>
      <c r="R176" s="120"/>
      <c r="S176" s="913"/>
    </row>
    <row r="177" spans="1:19">
      <c r="A177" s="115" t="str">
        <f>'Prétraitement MP Transformation'!A69</f>
        <v>Prune d'ente et hybride</v>
      </c>
      <c r="B177" s="116" t="str">
        <f>Secteurs!$B$3</f>
        <v>1ère Transformation</v>
      </c>
      <c r="C177" s="117">
        <f>'Prétraitement MP Transformation'!E69</f>
        <v>134.054</v>
      </c>
      <c r="E177" s="119" t="str">
        <f>Etiquettes!$C$10</f>
        <v>kt</v>
      </c>
      <c r="F177" s="767" t="str">
        <f>Etiquettes!$C$7</f>
        <v>Fruits et légumes (hors pommes de terre)</v>
      </c>
      <c r="G177" s="119">
        <f>Etiquettes!$I$9</f>
        <v>2019</v>
      </c>
      <c r="H177" s="767" t="str">
        <f>Etiquettes!$C$8</f>
        <v>France entière</v>
      </c>
      <c r="I177" s="767" t="str">
        <f t="shared" si="7"/>
        <v>Production de Prune d'ente et hybride dirigée vers la transformation</v>
      </c>
      <c r="K177" t="s">
        <v>2506</v>
      </c>
      <c r="L177" s="767" t="str" cm="1">
        <f t="array" aca="1" ref="L177" ca="1">[1]!NOM_FEUILLE('MP Transfo (Frt) 2019 - AGRESTE'!$A$1)</f>
        <v>MP Transfo (Frt) 2019 - AGRESTE</v>
      </c>
      <c r="M177" s="766" t="str">
        <f>Etiquettes!$H$16</f>
        <v>Volume</v>
      </c>
      <c r="N177" s="768" t="str">
        <f t="shared" si="6"/>
        <v>Production de Prune d'ente et hybride dirigée vers la transformation = 134 kt (Agreste - Statistique Agricole Annuelle - SSP)</v>
      </c>
      <c r="O177" s="766" t="str">
        <f>Etiquettes!$I$20</f>
        <v>Robuste</v>
      </c>
      <c r="R177" s="120"/>
      <c r="S177" s="913"/>
    </row>
    <row r="178" spans="1:19">
      <c r="A178" s="115" t="str">
        <f>'Prétraitement MP Transformation'!A70</f>
        <v>Mirabelle</v>
      </c>
      <c r="B178" s="116" t="str">
        <f>Secteurs!$B$3</f>
        <v>1ère Transformation</v>
      </c>
      <c r="C178" s="117">
        <f>'Prétraitement MP Transformation'!E70</f>
        <v>9.7460000000000004</v>
      </c>
      <c r="E178" s="119" t="str">
        <f>Etiquettes!$C$10</f>
        <v>kt</v>
      </c>
      <c r="F178" s="767" t="str">
        <f>Etiquettes!$C$7</f>
        <v>Fruits et légumes (hors pommes de terre)</v>
      </c>
      <c r="G178" s="119">
        <f>Etiquettes!$I$9</f>
        <v>2019</v>
      </c>
      <c r="H178" s="767" t="str">
        <f>Etiquettes!$C$8</f>
        <v>France entière</v>
      </c>
      <c r="I178" s="767" t="str">
        <f t="shared" si="7"/>
        <v>Production de Mirabelle dirigée vers la transformation</v>
      </c>
      <c r="K178" t="s">
        <v>2506</v>
      </c>
      <c r="L178" s="767" t="str" cm="1">
        <f t="array" aca="1" ref="L178" ca="1">[1]!NOM_FEUILLE('MP Transfo (Frt) 2019 - AGRESTE'!$A$1)</f>
        <v>MP Transfo (Frt) 2019 - AGRESTE</v>
      </c>
      <c r="M178" s="766" t="str">
        <f>Etiquettes!$H$16</f>
        <v>Volume</v>
      </c>
      <c r="N178" s="768" t="str">
        <f t="shared" si="6"/>
        <v>Production de Mirabelle dirigée vers la transformation = 10 kt (Agreste - Statistique Agricole Annuelle - SSP)</v>
      </c>
      <c r="O178" s="766" t="str">
        <f>Etiquettes!$I$20</f>
        <v>Robuste</v>
      </c>
      <c r="R178" s="120"/>
      <c r="S178" s="913"/>
    </row>
    <row r="179" spans="1:19">
      <c r="A179" s="115" t="str">
        <f>'Prétraitement MP Transformation'!A71</f>
        <v>Reine-claude</v>
      </c>
      <c r="B179" s="116" t="str">
        <f>Secteurs!$B$3</f>
        <v>1ère Transformation</v>
      </c>
      <c r="C179" s="117">
        <f>'Prétraitement MP Transformation'!E71</f>
        <v>0.48899999999999999</v>
      </c>
      <c r="E179" s="119" t="str">
        <f>Etiquettes!$C$10</f>
        <v>kt</v>
      </c>
      <c r="F179" s="767" t="str">
        <f>Etiquettes!$C$7</f>
        <v>Fruits et légumes (hors pommes de terre)</v>
      </c>
      <c r="G179" s="119">
        <f>Etiquettes!$I$9</f>
        <v>2019</v>
      </c>
      <c r="H179" s="767" t="str">
        <f>Etiquettes!$C$8</f>
        <v>France entière</v>
      </c>
      <c r="I179" s="767" t="str">
        <f t="shared" si="7"/>
        <v>Production de Reine-claude dirigée vers la transformation</v>
      </c>
      <c r="K179" t="s">
        <v>2506</v>
      </c>
      <c r="L179" s="767" t="str" cm="1">
        <f t="array" aca="1" ref="L179" ca="1">[1]!NOM_FEUILLE('MP Transfo (Frt) 2019 - AGRESTE'!$A$1)</f>
        <v>MP Transfo (Frt) 2019 - AGRESTE</v>
      </c>
      <c r="M179" s="766" t="str">
        <f>Etiquettes!$H$16</f>
        <v>Volume</v>
      </c>
      <c r="N179" s="768" t="str">
        <f t="shared" si="6"/>
        <v>Production de Reine-claude dirigée vers la transformation = 0 kt (Agreste - Statistique Agricole Annuelle - SSP)</v>
      </c>
      <c r="O179" s="766" t="str">
        <f>Etiquettes!$I$20</f>
        <v>Robuste</v>
      </c>
      <c r="R179" s="120"/>
      <c r="S179" s="913"/>
    </row>
    <row r="180" spans="1:19">
      <c r="A180" s="115" t="str">
        <f>'Prétraitement MP Transformation'!A72</f>
        <v>Quetsche</v>
      </c>
      <c r="B180" s="116" t="str">
        <f>Secteurs!$B$3</f>
        <v>1ère Transformation</v>
      </c>
      <c r="C180" s="117">
        <f>'Prétraitement MP Transformation'!E72</f>
        <v>1.395</v>
      </c>
      <c r="E180" s="119" t="str">
        <f>Etiquettes!$C$10</f>
        <v>kt</v>
      </c>
      <c r="F180" s="767" t="str">
        <f>Etiquettes!$C$7</f>
        <v>Fruits et légumes (hors pommes de terre)</v>
      </c>
      <c r="G180" s="119">
        <f>Etiquettes!$I$9</f>
        <v>2019</v>
      </c>
      <c r="H180" s="767" t="str">
        <f>Etiquettes!$C$8</f>
        <v>France entière</v>
      </c>
      <c r="I180" s="767" t="str">
        <f t="shared" si="7"/>
        <v>Production de Quetsche dirigée vers la transformation</v>
      </c>
      <c r="K180" t="s">
        <v>2506</v>
      </c>
      <c r="L180" s="767" t="str" cm="1">
        <f t="array" aca="1" ref="L180" ca="1">[1]!NOM_FEUILLE('MP Transfo (Frt) 2019 - AGRESTE'!$A$1)</f>
        <v>MP Transfo (Frt) 2019 - AGRESTE</v>
      </c>
      <c r="M180" s="766" t="str">
        <f>Etiquettes!$H$16</f>
        <v>Volume</v>
      </c>
      <c r="N180" s="768" t="str">
        <f t="shared" si="6"/>
        <v>Production de Quetsche dirigée vers la transformation = 1 kt (Agreste - Statistique Agricole Annuelle - SSP)</v>
      </c>
      <c r="O180" s="766" t="str">
        <f>Etiquettes!$I$20</f>
        <v>Robuste</v>
      </c>
      <c r="R180" s="120"/>
      <c r="S180" s="913"/>
    </row>
    <row r="181" spans="1:19">
      <c r="A181" s="115" t="str">
        <f>'Prétraitement MP Transformation'!A73</f>
        <v>Letchi, longani, ramboutan</v>
      </c>
      <c r="B181" s="116" t="str">
        <f>Secteurs!$B$3</f>
        <v>1ère Transformation</v>
      </c>
      <c r="C181" s="117">
        <f>'Prétraitement MP Transformation'!E73</f>
        <v>1.2</v>
      </c>
      <c r="E181" s="119" t="str">
        <f>Etiquettes!$C$10</f>
        <v>kt</v>
      </c>
      <c r="F181" s="767" t="str">
        <f>Etiquettes!$C$7</f>
        <v>Fruits et légumes (hors pommes de terre)</v>
      </c>
      <c r="G181" s="119">
        <f>Etiquettes!$I$9</f>
        <v>2019</v>
      </c>
      <c r="H181" s="767" t="str">
        <f>Etiquettes!$C$8</f>
        <v>France entière</v>
      </c>
      <c r="I181" s="767" t="str">
        <f t="shared" si="7"/>
        <v>Production de Letchi, longani, ramboutan dirigée vers la transformation</v>
      </c>
      <c r="K181" t="s">
        <v>2506</v>
      </c>
      <c r="L181" s="767" t="str" cm="1">
        <f t="array" aca="1" ref="L181" ca="1">[1]!NOM_FEUILLE('MP Transfo (Frt) 2019 - AGRESTE'!$A$1)</f>
        <v>MP Transfo (Frt) 2019 - AGRESTE</v>
      </c>
      <c r="M181" s="766" t="str">
        <f>Etiquettes!$H$16</f>
        <v>Volume</v>
      </c>
      <c r="N181" s="768" t="str">
        <f t="shared" si="6"/>
        <v>Production de Letchi, longani, ramboutan dirigée vers la transformation = 1 kt (Agreste - Statistique Agricole Annuelle - SSP)</v>
      </c>
      <c r="O181" s="766" t="str">
        <f>Etiquettes!$I$20</f>
        <v>Robuste</v>
      </c>
      <c r="R181" s="120"/>
      <c r="S181" s="913"/>
    </row>
    <row r="182" spans="1:19">
      <c r="A182" s="115" t="str">
        <f>'Prétraitement MP Transformation'!A74</f>
        <v>Mangue</v>
      </c>
      <c r="B182" s="116" t="str">
        <f>Secteurs!$B$3</f>
        <v>1ère Transformation</v>
      </c>
      <c r="C182" s="117">
        <f>'Prétraitement MP Transformation'!E74</f>
        <v>0.755</v>
      </c>
      <c r="E182" s="119" t="str">
        <f>Etiquettes!$C$10</f>
        <v>kt</v>
      </c>
      <c r="F182" s="767" t="str">
        <f>Etiquettes!$C$7</f>
        <v>Fruits et légumes (hors pommes de terre)</v>
      </c>
      <c r="G182" s="119">
        <f>Etiquettes!$I$9</f>
        <v>2019</v>
      </c>
      <c r="H182" s="767" t="str">
        <f>Etiquettes!$C$8</f>
        <v>France entière</v>
      </c>
      <c r="I182" s="767" t="str">
        <f t="shared" si="7"/>
        <v>Production de Mangue dirigée vers la transformation</v>
      </c>
      <c r="K182" t="s">
        <v>2506</v>
      </c>
      <c r="L182" s="767" t="str" cm="1">
        <f t="array" aca="1" ref="L182" ca="1">[1]!NOM_FEUILLE('MP Transfo (Frt) 2019 - AGRESTE'!$A$1)</f>
        <v>MP Transfo (Frt) 2019 - AGRESTE</v>
      </c>
      <c r="M182" s="766" t="str">
        <f>Etiquettes!$H$16</f>
        <v>Volume</v>
      </c>
      <c r="N182" s="768" t="str">
        <f t="shared" si="6"/>
        <v>Production de Mangue dirigée vers la transformation = 1 kt (Agreste - Statistique Agricole Annuelle - SSP)</v>
      </c>
      <c r="O182" s="766" t="str">
        <f>Etiquettes!$I$20</f>
        <v>Robuste</v>
      </c>
      <c r="R182" s="120"/>
      <c r="S182" s="913"/>
    </row>
    <row r="183" spans="1:19">
      <c r="A183" s="115" t="str">
        <f>'Prétraitement MP Transformation'!A75</f>
        <v>Jules Guyot</v>
      </c>
      <c r="B183" s="116" t="str">
        <f>Secteurs!$B$3</f>
        <v>1ère Transformation</v>
      </c>
      <c r="C183" s="117">
        <f>'Prétraitement MP Transformation'!E75</f>
        <v>1.135</v>
      </c>
      <c r="E183" s="119" t="str">
        <f>Etiquettes!$C$10</f>
        <v>kt</v>
      </c>
      <c r="F183" s="767" t="str">
        <f>Etiquettes!$C$7</f>
        <v>Fruits et légumes (hors pommes de terre)</v>
      </c>
      <c r="G183" s="119">
        <f>Etiquettes!$I$9</f>
        <v>2019</v>
      </c>
      <c r="H183" s="767" t="str">
        <f>Etiquettes!$C$8</f>
        <v>France entière</v>
      </c>
      <c r="I183" s="767" t="str">
        <f t="shared" si="7"/>
        <v>Production de Jules Guyot dirigée vers la transformation</v>
      </c>
      <c r="K183" t="s">
        <v>2506</v>
      </c>
      <c r="L183" s="767" t="str" cm="1">
        <f t="array" aca="1" ref="L183" ca="1">[1]!NOM_FEUILLE('MP Transfo (Frt) 2019 - AGRESTE'!$A$1)</f>
        <v>MP Transfo (Frt) 2019 - AGRESTE</v>
      </c>
      <c r="M183" s="766" t="str">
        <f>Etiquettes!$H$16</f>
        <v>Volume</v>
      </c>
      <c r="N183" s="768" t="str">
        <f t="shared" si="6"/>
        <v>Production de Jules Guyot dirigée vers la transformation = 1 kt (Agreste - Statistique Agricole Annuelle - SSP)</v>
      </c>
      <c r="O183" s="766" t="str">
        <f>Etiquettes!$I$20</f>
        <v>Robuste</v>
      </c>
      <c r="R183" s="120"/>
      <c r="S183" s="913"/>
    </row>
    <row r="184" spans="1:19">
      <c r="A184" s="115" t="str">
        <f>'Prétraitement MP Transformation'!A76</f>
        <v>William's</v>
      </c>
      <c r="B184" s="116" t="str">
        <f>Secteurs!$B$3</f>
        <v>1ère Transformation</v>
      </c>
      <c r="C184" s="117">
        <f>'Prétraitement MP Transformation'!E76</f>
        <v>15.529</v>
      </c>
      <c r="E184" s="119" t="str">
        <f>Etiquettes!$C$10</f>
        <v>kt</v>
      </c>
      <c r="F184" s="767" t="str">
        <f>Etiquettes!$C$7</f>
        <v>Fruits et légumes (hors pommes de terre)</v>
      </c>
      <c r="G184" s="119">
        <f>Etiquettes!$I$9</f>
        <v>2019</v>
      </c>
      <c r="H184" s="767" t="str">
        <f>Etiquettes!$C$8</f>
        <v>France entière</v>
      </c>
      <c r="I184" s="767" t="str">
        <f t="shared" si="7"/>
        <v>Production de William's dirigée vers la transformation</v>
      </c>
      <c r="K184" t="s">
        <v>2506</v>
      </c>
      <c r="L184" s="767" t="str" cm="1">
        <f t="array" aca="1" ref="L184" ca="1">[1]!NOM_FEUILLE('MP Transfo (Frt) 2019 - AGRESTE'!$A$1)</f>
        <v>MP Transfo (Frt) 2019 - AGRESTE</v>
      </c>
      <c r="M184" s="766" t="str">
        <f>Etiquettes!$H$16</f>
        <v>Volume</v>
      </c>
      <c r="N184" s="768" t="str">
        <f t="shared" si="6"/>
        <v>Production de William's dirigée vers la transformation = 16 kt (Agreste - Statistique Agricole Annuelle - SSP)</v>
      </c>
      <c r="O184" s="766" t="str">
        <f>Etiquettes!$I$20</f>
        <v>Robuste</v>
      </c>
      <c r="R184" s="120"/>
      <c r="S184" s="913"/>
    </row>
    <row r="185" spans="1:19">
      <c r="A185" s="115" t="str">
        <f>'Prétraitement MP Transformation'!A77</f>
        <v>Autres variétés de poires d'été, n.c.a.</v>
      </c>
      <c r="B185" s="116" t="str">
        <f>Secteurs!$B$3</f>
        <v>1ère Transformation</v>
      </c>
      <c r="C185" s="117">
        <f>'Prétraitement MP Transformation'!E77</f>
        <v>0.51800000000000002</v>
      </c>
      <c r="E185" s="119" t="str">
        <f>Etiquettes!$C$10</f>
        <v>kt</v>
      </c>
      <c r="F185" s="767" t="str">
        <f>Etiquettes!$C$7</f>
        <v>Fruits et légumes (hors pommes de terre)</v>
      </c>
      <c r="G185" s="119">
        <f>Etiquettes!$I$9</f>
        <v>2019</v>
      </c>
      <c r="H185" s="767" t="str">
        <f>Etiquettes!$C$8</f>
        <v>France entière</v>
      </c>
      <c r="I185" s="767" t="str">
        <f t="shared" si="7"/>
        <v>Production de Autres variétés de poires d'été, n.c.a. dirigée vers la transformation</v>
      </c>
      <c r="K185" t="s">
        <v>2506</v>
      </c>
      <c r="L185" s="767" t="str" cm="1">
        <f t="array" aca="1" ref="L185" ca="1">[1]!NOM_FEUILLE('MP Transfo (Frt) 2019 - AGRESTE'!$A$1)</f>
        <v>MP Transfo (Frt) 2019 - AGRESTE</v>
      </c>
      <c r="M185" s="766" t="str">
        <f>Etiquettes!$H$16</f>
        <v>Volume</v>
      </c>
      <c r="N185" s="768" t="str">
        <f t="shared" si="6"/>
        <v>Production de Autres variétés de poires d'été, n.c.a. dirigée vers la transformation = 1 kt (Agreste - Statistique Agricole Annuelle - SSP)</v>
      </c>
      <c r="O185" s="766" t="str">
        <f>Etiquettes!$I$20</f>
        <v>Robuste</v>
      </c>
      <c r="R185" s="120"/>
      <c r="S185" s="913"/>
    </row>
    <row r="186" spans="1:19">
      <c r="A186" s="115" t="str">
        <f>'Prétraitement MP Transformation'!A78</f>
        <v>Poires d'automne</v>
      </c>
      <c r="B186" s="116" t="str">
        <f>Secteurs!$B$3</f>
        <v>1ère Transformation</v>
      </c>
      <c r="C186" s="117">
        <f>'Prétraitement MP Transformation'!E78</f>
        <v>2.13</v>
      </c>
      <c r="E186" s="119" t="str">
        <f>Etiquettes!$C$10</f>
        <v>kt</v>
      </c>
      <c r="F186" s="767" t="str">
        <f>Etiquettes!$C$7</f>
        <v>Fruits et légumes (hors pommes de terre)</v>
      </c>
      <c r="G186" s="119">
        <f>Etiquettes!$I$9</f>
        <v>2019</v>
      </c>
      <c r="H186" s="767" t="str">
        <f>Etiquettes!$C$8</f>
        <v>France entière</v>
      </c>
      <c r="I186" s="767" t="str">
        <f t="shared" si="7"/>
        <v>Production de Poires d'automne dirigée vers la transformation</v>
      </c>
      <c r="K186" t="s">
        <v>2506</v>
      </c>
      <c r="L186" s="767" t="str" cm="1">
        <f t="array" aca="1" ref="L186" ca="1">[1]!NOM_FEUILLE('MP Transfo (Frt) 2019 - AGRESTE'!$A$1)</f>
        <v>MP Transfo (Frt) 2019 - AGRESTE</v>
      </c>
      <c r="M186" s="766" t="str">
        <f>Etiquettes!$H$16</f>
        <v>Volume</v>
      </c>
      <c r="N186" s="768" t="str">
        <f t="shared" si="6"/>
        <v>Production de Poires d'automne dirigée vers la transformation = 2 kt (Agreste - Statistique Agricole Annuelle - SSP)</v>
      </c>
      <c r="O186" s="766" t="str">
        <f>Etiquettes!$I$20</f>
        <v>Robuste</v>
      </c>
      <c r="R186" s="120"/>
      <c r="S186" s="913"/>
    </row>
    <row r="187" spans="1:19">
      <c r="A187" s="115" t="str">
        <f>'Prétraitement MP Transformation'!A79</f>
        <v>Poires d'hiver</v>
      </c>
      <c r="B187" s="116" t="str">
        <f>Secteurs!$B$3</f>
        <v>1ère Transformation</v>
      </c>
      <c r="C187" s="117">
        <f>'Prétraitement MP Transformation'!E79</f>
        <v>0</v>
      </c>
      <c r="E187" s="119" t="str">
        <f>Etiquettes!$C$10</f>
        <v>kt</v>
      </c>
      <c r="F187" s="767" t="str">
        <f>Etiquettes!$C$7</f>
        <v>Fruits et légumes (hors pommes de terre)</v>
      </c>
      <c r="G187" s="119">
        <f>Etiquettes!$I$9</f>
        <v>2019</v>
      </c>
      <c r="H187" s="767" t="str">
        <f>Etiquettes!$C$8</f>
        <v>France entière</v>
      </c>
      <c r="I187" s="767" t="str">
        <f t="shared" si="7"/>
        <v>Production de Poires d'hiver dirigée vers la transformation</v>
      </c>
      <c r="K187" t="s">
        <v>2506</v>
      </c>
      <c r="L187" s="767" t="str" cm="1">
        <f t="array" aca="1" ref="L187" ca="1">[1]!NOM_FEUILLE('MP Transfo (Frt) 2019 - AGRESTE'!$A$1)</f>
        <v>MP Transfo (Frt) 2019 - AGRESTE</v>
      </c>
      <c r="M187" s="766" t="str">
        <f>Etiquettes!$H$16</f>
        <v>Volume</v>
      </c>
      <c r="N187" s="768" t="str">
        <f t="shared" si="6"/>
        <v>Production de Poires d'hiver dirigée vers la transformation = 0 kt (Agreste - Statistique Agricole Annuelle - SSP)</v>
      </c>
      <c r="O187" s="766" t="str">
        <f>Etiquettes!$I$20</f>
        <v>Robuste</v>
      </c>
      <c r="R187" s="120"/>
      <c r="S187" s="913"/>
    </row>
    <row r="188" spans="1:19">
      <c r="A188" s="115" t="str">
        <f>'Prétraitement MP Transformation'!A80</f>
        <v>Golden</v>
      </c>
      <c r="B188" s="116" t="str">
        <f>Secteurs!$B$3</f>
        <v>1ère Transformation</v>
      </c>
      <c r="C188" s="117">
        <f>'Prétraitement MP Transformation'!E80</f>
        <v>59.572000000000003</v>
      </c>
      <c r="E188" s="119" t="str">
        <f>Etiquettes!$C$10</f>
        <v>kt</v>
      </c>
      <c r="F188" s="767" t="str">
        <f>Etiquettes!$C$7</f>
        <v>Fruits et légumes (hors pommes de terre)</v>
      </c>
      <c r="G188" s="119">
        <f>Etiquettes!$I$9</f>
        <v>2019</v>
      </c>
      <c r="H188" s="767" t="str">
        <f>Etiquettes!$C$8</f>
        <v>France entière</v>
      </c>
      <c r="I188" s="767" t="str">
        <f t="shared" si="7"/>
        <v>Production de Golden dirigée vers la transformation</v>
      </c>
      <c r="K188" t="s">
        <v>2506</v>
      </c>
      <c r="L188" s="767" t="str" cm="1">
        <f t="array" aca="1" ref="L188" ca="1">[1]!NOM_FEUILLE('MP Transfo (Frt) 2019 - AGRESTE'!$A$1)</f>
        <v>MP Transfo (Frt) 2019 - AGRESTE</v>
      </c>
      <c r="M188" s="766" t="str">
        <f>Etiquettes!$H$16</f>
        <v>Volume</v>
      </c>
      <c r="N188" s="768" t="str">
        <f t="shared" si="6"/>
        <v>Production de Golden dirigée vers la transformation = 60 kt (Agreste - Statistique Agricole Annuelle - SSP)</v>
      </c>
      <c r="O188" s="766" t="str">
        <f>Etiquettes!$I$20</f>
        <v>Robuste</v>
      </c>
      <c r="R188" s="120"/>
      <c r="S188" s="913"/>
    </row>
    <row r="189" spans="1:19">
      <c r="A189" s="115" t="str">
        <f>'Prétraitement MP Transformation'!A81</f>
        <v>Granny Smith</v>
      </c>
      <c r="B189" s="116" t="str">
        <f>Secteurs!$B$3</f>
        <v>1ère Transformation</v>
      </c>
      <c r="C189" s="117">
        <f>'Prétraitement MP Transformation'!E81</f>
        <v>12.673999999999999</v>
      </c>
      <c r="E189" s="119" t="str">
        <f>Etiquettes!$C$10</f>
        <v>kt</v>
      </c>
      <c r="F189" s="767" t="str">
        <f>Etiquettes!$C$7</f>
        <v>Fruits et légumes (hors pommes de terre)</v>
      </c>
      <c r="G189" s="119">
        <f>Etiquettes!$I$9</f>
        <v>2019</v>
      </c>
      <c r="H189" s="767" t="str">
        <f>Etiquettes!$C$8</f>
        <v>France entière</v>
      </c>
      <c r="I189" s="767" t="str">
        <f t="shared" si="7"/>
        <v>Production de Granny Smith dirigée vers la transformation</v>
      </c>
      <c r="K189" t="s">
        <v>2506</v>
      </c>
      <c r="L189" s="767" t="str" cm="1">
        <f t="array" aca="1" ref="L189" ca="1">[1]!NOM_FEUILLE('MP Transfo (Frt) 2019 - AGRESTE'!$A$1)</f>
        <v>MP Transfo (Frt) 2019 - AGRESTE</v>
      </c>
      <c r="M189" s="766" t="str">
        <f>Etiquettes!$H$16</f>
        <v>Volume</v>
      </c>
      <c r="N189" s="768" t="str">
        <f t="shared" si="6"/>
        <v>Production de Granny Smith dirigée vers la transformation = 13 kt (Agreste - Statistique Agricole Annuelle - SSP)</v>
      </c>
      <c r="O189" s="766" t="str">
        <f>Etiquettes!$I$20</f>
        <v>Robuste</v>
      </c>
      <c r="R189" s="120"/>
      <c r="S189" s="913"/>
    </row>
    <row r="190" spans="1:19">
      <c r="A190" s="115" t="str">
        <f>'Prétraitement MP Transformation'!A82</f>
        <v>Gala</v>
      </c>
      <c r="B190" s="116" t="str">
        <f>Secteurs!$B$3</f>
        <v>1ère Transformation</v>
      </c>
      <c r="C190" s="117">
        <f>'Prétraitement MP Transformation'!E82</f>
        <v>19.396999999999998</v>
      </c>
      <c r="E190" s="119" t="str">
        <f>Etiquettes!$C$10</f>
        <v>kt</v>
      </c>
      <c r="F190" s="767" t="str">
        <f>Etiquettes!$C$7</f>
        <v>Fruits et légumes (hors pommes de terre)</v>
      </c>
      <c r="G190" s="119">
        <f>Etiquettes!$I$9</f>
        <v>2019</v>
      </c>
      <c r="H190" s="767" t="str">
        <f>Etiquettes!$C$8</f>
        <v>France entière</v>
      </c>
      <c r="I190" s="767" t="str">
        <f t="shared" si="7"/>
        <v>Production de Gala dirigée vers la transformation</v>
      </c>
      <c r="K190" t="s">
        <v>2506</v>
      </c>
      <c r="L190" s="767" t="str" cm="1">
        <f t="array" aca="1" ref="L190" ca="1">[1]!NOM_FEUILLE('MP Transfo (Frt) 2019 - AGRESTE'!$A$1)</f>
        <v>MP Transfo (Frt) 2019 - AGRESTE</v>
      </c>
      <c r="M190" s="766" t="str">
        <f>Etiquettes!$H$16</f>
        <v>Volume</v>
      </c>
      <c r="N190" s="768" t="str">
        <f t="shared" si="6"/>
        <v>Production de Gala dirigée vers la transformation = 19 kt (Agreste - Statistique Agricole Annuelle - SSP)</v>
      </c>
      <c r="O190" s="766" t="str">
        <f>Etiquettes!$I$20</f>
        <v>Robuste</v>
      </c>
      <c r="R190" s="120"/>
      <c r="S190" s="913"/>
    </row>
    <row r="191" spans="1:19">
      <c r="A191" s="115" t="str">
        <f>'Prétraitement MP Transformation'!A83</f>
        <v>Autres variétés de pommes, n.c.a.</v>
      </c>
      <c r="B191" s="116" t="str">
        <f>Secteurs!$B$3</f>
        <v>1ère Transformation</v>
      </c>
      <c r="C191" s="117">
        <f>'Prétraitement MP Transformation'!E83+'Import-Transfo - FAM_CTIFL'!D4</f>
        <v>119.125</v>
      </c>
      <c r="E191" s="119" t="str">
        <f>Etiquettes!$C$10</f>
        <v>kt</v>
      </c>
      <c r="F191" s="767" t="str">
        <f>Etiquettes!$C$7</f>
        <v>Fruits et légumes (hors pommes de terre)</v>
      </c>
      <c r="G191" s="119">
        <f>Etiquettes!$I$9</f>
        <v>2019</v>
      </c>
      <c r="H191" s="767" t="str">
        <f>Etiquettes!$C$8</f>
        <v>France entière</v>
      </c>
      <c r="I191" s="767" t="str">
        <f t="shared" si="7"/>
        <v>Production de Autres variétés de pommes, n.c.a. dirigée vers la transformation</v>
      </c>
      <c r="K191" t="s">
        <v>2506</v>
      </c>
      <c r="L191" s="767" t="str" cm="1">
        <f t="array" aca="1" ref="L191" ca="1">[1]!NOM_FEUILLE('MP Transfo (Frt) 2019 - AGRESTE'!$A$1)</f>
        <v>MP Transfo (Frt) 2019 - AGRESTE</v>
      </c>
      <c r="M191" s="766" t="str">
        <f>Etiquettes!$H$16</f>
        <v>Volume</v>
      </c>
      <c r="N191" s="768" t="str">
        <f t="shared" ref="N191:N252" si="8">_xlfn.CONCAT(I191,IF(OR(ISBLANK(C191),ISERROR(C191)),"",_xlfn.CONCAT(" = ",MROUND(C191,1)," ",E191," (",K191,")")))</f>
        <v>Production de Autres variétés de pommes, n.c.a. dirigée vers la transformation = 119 kt (Agreste - Statistique Agricole Annuelle - SSP)</v>
      </c>
      <c r="O191" s="766" t="str">
        <f>Etiquettes!$I$20</f>
        <v>Robuste</v>
      </c>
      <c r="R191" s="123" t="s">
        <v>2590</v>
      </c>
      <c r="S191" s="913"/>
    </row>
    <row r="192" spans="1:19">
      <c r="A192" s="115" t="str">
        <f>'Prétraitement MP Transformation'!A84</f>
        <v>Amandes</v>
      </c>
      <c r="B192" s="116" t="str">
        <f>Secteurs!$B$3</f>
        <v>1ère Transformation</v>
      </c>
      <c r="C192" s="117">
        <f>'Prétraitement MP Transformation'!E84</f>
        <v>0</v>
      </c>
      <c r="E192" s="119" t="str">
        <f>Etiquettes!$C$10</f>
        <v>kt</v>
      </c>
      <c r="F192" s="767" t="str">
        <f>Etiquettes!$C$7</f>
        <v>Fruits et légumes (hors pommes de terre)</v>
      </c>
      <c r="G192" s="119">
        <f>Etiquettes!$I$9</f>
        <v>2019</v>
      </c>
      <c r="H192" s="767" t="str">
        <f>Etiquettes!$C$8</f>
        <v>France entière</v>
      </c>
      <c r="I192" s="767" t="str">
        <f t="shared" si="7"/>
        <v>Production de Amandes dirigée vers la transformation</v>
      </c>
      <c r="K192" t="s">
        <v>2506</v>
      </c>
      <c r="L192" s="767" t="str" cm="1">
        <f t="array" aca="1" ref="L192" ca="1">[1]!NOM_FEUILLE('MP Transfo (Frt) 2019 - AGRESTE'!$A$1)</f>
        <v>MP Transfo (Frt) 2019 - AGRESTE</v>
      </c>
      <c r="M192" s="766" t="str">
        <f>Etiquettes!$H$16</f>
        <v>Volume</v>
      </c>
      <c r="N192" s="768" t="str">
        <f t="shared" si="8"/>
        <v>Production de Amandes dirigée vers la transformation = 0 kt (Agreste - Statistique Agricole Annuelle - SSP)</v>
      </c>
      <c r="O192" s="766" t="str">
        <f>Etiquettes!$I$20</f>
        <v>Robuste</v>
      </c>
      <c r="R192" s="120"/>
      <c r="S192" s="913"/>
    </row>
    <row r="193" spans="1:19">
      <c r="A193" s="115" t="str">
        <f>'Prétraitement MP Transformation'!A85</f>
        <v>Châtaignes et marrons</v>
      </c>
      <c r="B193" s="116" t="str">
        <f>Secteurs!$B$3</f>
        <v>1ère Transformation</v>
      </c>
      <c r="C193" s="117">
        <f>'Prétraitement MP Transformation'!E85</f>
        <v>2.0960000000000001</v>
      </c>
      <c r="E193" s="119" t="str">
        <f>Etiquettes!$C$10</f>
        <v>kt</v>
      </c>
      <c r="F193" s="767" t="str">
        <f>Etiquettes!$C$7</f>
        <v>Fruits et légumes (hors pommes de terre)</v>
      </c>
      <c r="G193" s="119">
        <f>Etiquettes!$I$9</f>
        <v>2019</v>
      </c>
      <c r="H193" s="767" t="str">
        <f>Etiquettes!$C$8</f>
        <v>France entière</v>
      </c>
      <c r="I193" s="767" t="str">
        <f t="shared" si="7"/>
        <v>Production de Châtaignes et marrons dirigée vers la transformation</v>
      </c>
      <c r="K193" t="s">
        <v>2506</v>
      </c>
      <c r="L193" s="767" t="str" cm="1">
        <f t="array" aca="1" ref="L193" ca="1">[1]!NOM_FEUILLE('MP Transfo (Frt) 2019 - AGRESTE'!$A$1)</f>
        <v>MP Transfo (Frt) 2019 - AGRESTE</v>
      </c>
      <c r="M193" s="766" t="str">
        <f>Etiquettes!$H$16</f>
        <v>Volume</v>
      </c>
      <c r="N193" s="768" t="str">
        <f t="shared" si="8"/>
        <v>Production de Châtaignes et marrons dirigée vers la transformation = 2 kt (Agreste - Statistique Agricole Annuelle - SSP)</v>
      </c>
      <c r="O193" s="766" t="str">
        <f>Etiquettes!$I$20</f>
        <v>Robuste</v>
      </c>
      <c r="R193" s="120"/>
      <c r="S193" s="913"/>
    </row>
    <row r="194" spans="1:19">
      <c r="A194" s="115" t="str">
        <f>'Prétraitement MP Transformation'!A86</f>
        <v>Noix</v>
      </c>
      <c r="B194" s="116" t="str">
        <f>Secteurs!$B$3</f>
        <v>1ère Transformation</v>
      </c>
      <c r="C194" s="117">
        <f>'Prétraitement MP Transformation'!E86</f>
        <v>0</v>
      </c>
      <c r="E194" s="119" t="str">
        <f>Etiquettes!$C$10</f>
        <v>kt</v>
      </c>
      <c r="F194" s="767" t="str">
        <f>Etiquettes!$C$7</f>
        <v>Fruits et légumes (hors pommes de terre)</v>
      </c>
      <c r="G194" s="119">
        <f>Etiquettes!$I$9</f>
        <v>2019</v>
      </c>
      <c r="H194" s="767" t="str">
        <f>Etiquettes!$C$8</f>
        <v>France entière</v>
      </c>
      <c r="I194" s="767" t="str">
        <f t="shared" si="7"/>
        <v>Production de Noix dirigée vers la transformation</v>
      </c>
      <c r="K194" t="s">
        <v>2506</v>
      </c>
      <c r="L194" s="767" t="str" cm="1">
        <f t="array" aca="1" ref="L194" ca="1">[1]!NOM_FEUILLE('MP Transfo (Frt) 2019 - AGRESTE'!$A$1)</f>
        <v>MP Transfo (Frt) 2019 - AGRESTE</v>
      </c>
      <c r="M194" s="766" t="str">
        <f>Etiquettes!$H$16</f>
        <v>Volume</v>
      </c>
      <c r="N194" s="768" t="str">
        <f t="shared" si="8"/>
        <v>Production de Noix dirigée vers la transformation = 0 kt (Agreste - Statistique Agricole Annuelle - SSP)</v>
      </c>
      <c r="O194" s="766" t="str">
        <f>Etiquettes!$I$20</f>
        <v>Robuste</v>
      </c>
      <c r="R194" s="120"/>
      <c r="S194" s="913"/>
    </row>
    <row r="195" spans="1:19">
      <c r="A195" s="115" t="str">
        <f>'Prétraitement MP Transformation'!A87</f>
        <v>Noix de coco</v>
      </c>
      <c r="B195" s="116" t="str">
        <f>Secteurs!$B$3</f>
        <v>1ère Transformation</v>
      </c>
      <c r="C195" s="117">
        <f>'Prétraitement MP Transformation'!E87</f>
        <v>0</v>
      </c>
      <c r="E195" s="119" t="str">
        <f>Etiquettes!$C$10</f>
        <v>kt</v>
      </c>
      <c r="F195" s="767" t="str">
        <f>Etiquettes!$C$7</f>
        <v>Fruits et légumes (hors pommes de terre)</v>
      </c>
      <c r="G195" s="119">
        <f>Etiquettes!$I$9</f>
        <v>2019</v>
      </c>
      <c r="H195" s="767" t="str">
        <f>Etiquettes!$C$8</f>
        <v>France entière</v>
      </c>
      <c r="I195" s="767" t="str">
        <f t="shared" si="7"/>
        <v>Production de Noix de coco dirigée vers la transformation</v>
      </c>
      <c r="K195" t="s">
        <v>2506</v>
      </c>
      <c r="L195" s="767" t="str" cm="1">
        <f t="array" aca="1" ref="L195" ca="1">[1]!NOM_FEUILLE('MP Transfo (Frt) 2019 - AGRESTE'!$A$1)</f>
        <v>MP Transfo (Frt) 2019 - AGRESTE</v>
      </c>
      <c r="M195" s="766" t="str">
        <f>Etiquettes!$H$16</f>
        <v>Volume</v>
      </c>
      <c r="N195" s="768" t="str">
        <f t="shared" si="8"/>
        <v>Production de Noix de coco dirigée vers la transformation = 0 kt (Agreste - Statistique Agricole Annuelle - SSP)</v>
      </c>
      <c r="O195" s="766" t="str">
        <f>Etiquettes!$I$20</f>
        <v>Robuste</v>
      </c>
      <c r="R195" s="120"/>
      <c r="S195" s="913"/>
    </row>
    <row r="196" spans="1:19">
      <c r="A196" s="115" t="str">
        <f>'Prétraitement MP Transformation'!A88</f>
        <v>Noisettes</v>
      </c>
      <c r="B196" s="116" t="str">
        <f>Secteurs!$B$3</f>
        <v>1ère Transformation</v>
      </c>
      <c r="C196" s="117">
        <f>'Prétraitement MP Transformation'!E88</f>
        <v>0</v>
      </c>
      <c r="E196" s="119" t="str">
        <f>Etiquettes!$C$10</f>
        <v>kt</v>
      </c>
      <c r="F196" s="767" t="str">
        <f>Etiquettes!$C$7</f>
        <v>Fruits et légumes (hors pommes de terre)</v>
      </c>
      <c r="G196" s="119">
        <f>Etiquettes!$I$9</f>
        <v>2019</v>
      </c>
      <c r="H196" s="767" t="str">
        <f>Etiquettes!$C$8</f>
        <v>France entière</v>
      </c>
      <c r="I196" s="767" t="str">
        <f t="shared" si="7"/>
        <v>Production de Noisettes dirigée vers la transformation</v>
      </c>
      <c r="K196" t="s">
        <v>2506</v>
      </c>
      <c r="L196" s="767" t="str" cm="1">
        <f t="array" aca="1" ref="L196" ca="1">[1]!NOM_FEUILLE('MP Transfo (Frt) 2019 - AGRESTE'!$A$1)</f>
        <v>MP Transfo (Frt) 2019 - AGRESTE</v>
      </c>
      <c r="M196" s="766" t="str">
        <f>Etiquettes!$H$16</f>
        <v>Volume</v>
      </c>
      <c r="N196" s="768" t="str">
        <f t="shared" si="8"/>
        <v>Production de Noisettes dirigée vers la transformation = 0 kt (Agreste - Statistique Agricole Annuelle - SSP)</v>
      </c>
      <c r="O196" s="766" t="str">
        <f>Etiquettes!$I$20</f>
        <v>Robuste</v>
      </c>
      <c r="R196" s="120"/>
      <c r="S196" s="913"/>
    </row>
    <row r="197" spans="1:19">
      <c r="A197" s="115" t="str">
        <f>'Prétraitement MP Transformation'!A89</f>
        <v>Kiwis</v>
      </c>
      <c r="B197" s="116" t="str">
        <f>Secteurs!$B$3</f>
        <v>1ère Transformation</v>
      </c>
      <c r="C197" s="117">
        <f>'Prétraitement MP Transformation'!E89</f>
        <v>0</v>
      </c>
      <c r="E197" s="119" t="str">
        <f>Etiquettes!$C$10</f>
        <v>kt</v>
      </c>
      <c r="F197" s="767" t="str">
        <f>Etiquettes!$C$7</f>
        <v>Fruits et légumes (hors pommes de terre)</v>
      </c>
      <c r="G197" s="119">
        <f>Etiquettes!$I$9</f>
        <v>2019</v>
      </c>
      <c r="H197" s="767" t="str">
        <f>Etiquettes!$C$8</f>
        <v>France entière</v>
      </c>
      <c r="I197" s="767" t="str">
        <f t="shared" si="7"/>
        <v>Production de Kiwis dirigée vers la transformation</v>
      </c>
      <c r="K197" t="s">
        <v>2506</v>
      </c>
      <c r="L197" s="767" t="str" cm="1">
        <f t="array" aca="1" ref="L197" ca="1">[1]!NOM_FEUILLE('MP Transfo (Frt) 2019 - AGRESTE'!$A$1)</f>
        <v>MP Transfo (Frt) 2019 - AGRESTE</v>
      </c>
      <c r="M197" s="766" t="str">
        <f>Etiquettes!$H$16</f>
        <v>Volume</v>
      </c>
      <c r="N197" s="768" t="str">
        <f t="shared" si="8"/>
        <v>Production de Kiwis dirigée vers la transformation = 0 kt (Agreste - Statistique Agricole Annuelle - SSP)</v>
      </c>
      <c r="O197" s="766" t="str">
        <f>Etiquettes!$I$20</f>
        <v>Robuste</v>
      </c>
      <c r="R197" s="120"/>
      <c r="S197" s="913"/>
    </row>
    <row r="198" spans="1:19">
      <c r="A198" s="115" t="str">
        <f>'Prétraitement MP Transformation'!A90</f>
        <v>Cassis et myrtilles</v>
      </c>
      <c r="B198" s="116" t="str">
        <f>Secteurs!$B$3</f>
        <v>1ère Transformation</v>
      </c>
      <c r="C198" s="117">
        <f>'Prétraitement MP Transformation'!E90</f>
        <v>6.9690000000000003</v>
      </c>
      <c r="E198" s="119" t="str">
        <f>Etiquettes!$C$10</f>
        <v>kt</v>
      </c>
      <c r="F198" s="767" t="str">
        <f>Etiquettes!$C$7</f>
        <v>Fruits et légumes (hors pommes de terre)</v>
      </c>
      <c r="G198" s="119">
        <f>Etiquettes!$I$9</f>
        <v>2019</v>
      </c>
      <c r="H198" s="767" t="str">
        <f>Etiquettes!$C$8</f>
        <v>France entière</v>
      </c>
      <c r="I198" s="767" t="str">
        <f t="shared" si="7"/>
        <v>Production de Cassis et myrtilles dirigée vers la transformation</v>
      </c>
      <c r="K198" t="s">
        <v>2506</v>
      </c>
      <c r="L198" s="767" t="str" cm="1">
        <f t="array" aca="1" ref="L198" ca="1">[1]!NOM_FEUILLE('MP Transfo (Frt) 2019 - AGRESTE'!$A$1)</f>
        <v>MP Transfo (Frt) 2019 - AGRESTE</v>
      </c>
      <c r="M198" s="766" t="str">
        <f>Etiquettes!$H$16</f>
        <v>Volume</v>
      </c>
      <c r="N198" s="768" t="str">
        <f t="shared" si="8"/>
        <v>Production de Cassis et myrtilles dirigée vers la transformation = 7 kt (Agreste - Statistique Agricole Annuelle - SSP)</v>
      </c>
      <c r="O198" s="766" t="str">
        <f>Etiquettes!$I$20</f>
        <v>Robuste</v>
      </c>
      <c r="R198" s="120"/>
      <c r="S198" s="913"/>
    </row>
    <row r="199" spans="1:19">
      <c r="A199" s="115" t="str">
        <f>'Prétraitement MP Transformation'!A91</f>
        <v>Framboises</v>
      </c>
      <c r="B199" s="116" t="str">
        <f>Secteurs!$B$3</f>
        <v>1ère Transformation</v>
      </c>
      <c r="C199" s="117">
        <f>'Prétraitement MP Transformation'!E91</f>
        <v>1.71</v>
      </c>
      <c r="E199" s="119" t="str">
        <f>Etiquettes!$C$10</f>
        <v>kt</v>
      </c>
      <c r="F199" s="767" t="str">
        <f>Etiquettes!$C$7</f>
        <v>Fruits et légumes (hors pommes de terre)</v>
      </c>
      <c r="G199" s="119">
        <f>Etiquettes!$I$9</f>
        <v>2019</v>
      </c>
      <c r="H199" s="767" t="str">
        <f>Etiquettes!$C$8</f>
        <v>France entière</v>
      </c>
      <c r="I199" s="767" t="str">
        <f t="shared" si="7"/>
        <v>Production de Framboises dirigée vers la transformation</v>
      </c>
      <c r="K199" t="s">
        <v>2506</v>
      </c>
      <c r="L199" s="767" t="str" cm="1">
        <f t="array" aca="1" ref="L199" ca="1">[1]!NOM_FEUILLE('MP Transfo (Frt) 2019 - AGRESTE'!$A$1)</f>
        <v>MP Transfo (Frt) 2019 - AGRESTE</v>
      </c>
      <c r="M199" s="766" t="str">
        <f>Etiquettes!$H$16</f>
        <v>Volume</v>
      </c>
      <c r="N199" s="768" t="str">
        <f t="shared" si="8"/>
        <v>Production de Framboises dirigée vers la transformation = 2 kt (Agreste - Statistique Agricole Annuelle - SSP)</v>
      </c>
      <c r="O199" s="766" t="str">
        <f>Etiquettes!$I$20</f>
        <v>Robuste</v>
      </c>
      <c r="R199" s="120"/>
      <c r="S199" s="913"/>
    </row>
    <row r="200" spans="1:19">
      <c r="A200" s="115" t="str">
        <f>'Prétraitement MP Transformation'!A92</f>
        <v>Groseilles</v>
      </c>
      <c r="B200" s="116" t="str">
        <f>Secteurs!$B$3</f>
        <v>1ère Transformation</v>
      </c>
      <c r="C200" s="117">
        <f>'Prétraitement MP Transformation'!E92</f>
        <v>1.4359999999999999</v>
      </c>
      <c r="E200" s="119" t="str">
        <f>Etiquettes!$C$10</f>
        <v>kt</v>
      </c>
      <c r="F200" s="767" t="str">
        <f>Etiquettes!$C$7</f>
        <v>Fruits et légumes (hors pommes de terre)</v>
      </c>
      <c r="G200" s="119">
        <f>Etiquettes!$I$9</f>
        <v>2019</v>
      </c>
      <c r="H200" s="767" t="str">
        <f>Etiquettes!$C$8</f>
        <v>France entière</v>
      </c>
      <c r="I200" s="767" t="str">
        <f t="shared" si="7"/>
        <v>Production de Groseilles dirigée vers la transformation</v>
      </c>
      <c r="K200" t="s">
        <v>2506</v>
      </c>
      <c r="L200" s="767" t="str" cm="1">
        <f t="array" aca="1" ref="L200" ca="1">[1]!NOM_FEUILLE('MP Transfo (Frt) 2019 - AGRESTE'!$A$1)</f>
        <v>MP Transfo (Frt) 2019 - AGRESTE</v>
      </c>
      <c r="M200" s="766" t="str">
        <f>Etiquettes!$H$16</f>
        <v>Volume</v>
      </c>
      <c r="N200" s="768" t="str">
        <f t="shared" si="8"/>
        <v>Production de Groseilles dirigée vers la transformation = 1 kt (Agreste - Statistique Agricole Annuelle - SSP)</v>
      </c>
      <c r="O200" s="766" t="str">
        <f>Etiquettes!$I$20</f>
        <v>Robuste</v>
      </c>
      <c r="R200" s="120"/>
      <c r="S200" s="913"/>
    </row>
    <row r="201" spans="1:19">
      <c r="A201" s="115" t="str">
        <f>'Prétraitement MP Transformation'!A93</f>
        <v>Corossol, pomme cannelle</v>
      </c>
      <c r="B201" s="116" t="str">
        <f>Secteurs!$B$3</f>
        <v>1ère Transformation</v>
      </c>
      <c r="C201" s="117">
        <f>'Prétraitement MP Transformation'!E93</f>
        <v>0.104</v>
      </c>
      <c r="E201" s="119" t="str">
        <f>Etiquettes!$C$10</f>
        <v>kt</v>
      </c>
      <c r="F201" s="767" t="str">
        <f>Etiquettes!$C$7</f>
        <v>Fruits et légumes (hors pommes de terre)</v>
      </c>
      <c r="G201" s="119">
        <f>Etiquettes!$I$9</f>
        <v>2019</v>
      </c>
      <c r="H201" s="767" t="str">
        <f>Etiquettes!$C$8</f>
        <v>France entière</v>
      </c>
      <c r="I201" s="767" t="str">
        <f t="shared" si="7"/>
        <v>Production de Corossol, pomme cannelle dirigée vers la transformation</v>
      </c>
      <c r="K201" t="s">
        <v>2506</v>
      </c>
      <c r="L201" s="767" t="str" cm="1">
        <f t="array" aca="1" ref="L201" ca="1">[1]!NOM_FEUILLE('MP Transfo (Frt) 2019 - AGRESTE'!$A$1)</f>
        <v>MP Transfo (Frt) 2019 - AGRESTE</v>
      </c>
      <c r="M201" s="766" t="str">
        <f>Etiquettes!$H$16</f>
        <v>Volume</v>
      </c>
      <c r="N201" s="768" t="str">
        <f t="shared" si="8"/>
        <v>Production de Corossol, pomme cannelle dirigée vers la transformation = 0 kt (Agreste - Statistique Agricole Annuelle - SSP)</v>
      </c>
      <c r="O201" s="766" t="str">
        <f>Etiquettes!$I$20</f>
        <v>Robuste</v>
      </c>
      <c r="R201" s="120"/>
      <c r="S201" s="913"/>
    </row>
    <row r="202" spans="1:19">
      <c r="A202" s="115" t="str">
        <f>'Prétraitement MP Transformation'!A94</f>
        <v>Goyave, Goyavier</v>
      </c>
      <c r="B202" s="116" t="str">
        <f>Secteurs!$B$3</f>
        <v>1ère Transformation</v>
      </c>
      <c r="C202" s="117">
        <f>'Prétraitement MP Transformation'!E94</f>
        <v>0.06</v>
      </c>
      <c r="E202" s="119" t="str">
        <f>Etiquettes!$C$10</f>
        <v>kt</v>
      </c>
      <c r="F202" s="767" t="str">
        <f>Etiquettes!$C$7</f>
        <v>Fruits et légumes (hors pommes de terre)</v>
      </c>
      <c r="G202" s="119">
        <f>Etiquettes!$I$9</f>
        <v>2019</v>
      </c>
      <c r="H202" s="767" t="str">
        <f>Etiquettes!$C$8</f>
        <v>France entière</v>
      </c>
      <c r="I202" s="767" t="str">
        <f t="shared" si="7"/>
        <v>Production de Goyave, Goyavier dirigée vers la transformation</v>
      </c>
      <c r="K202" t="s">
        <v>2506</v>
      </c>
      <c r="L202" s="767" t="str" cm="1">
        <f t="array" aca="1" ref="L202" ca="1">[1]!NOM_FEUILLE('MP Transfo (Frt) 2019 - AGRESTE'!$A$1)</f>
        <v>MP Transfo (Frt) 2019 - AGRESTE</v>
      </c>
      <c r="M202" s="766" t="str">
        <f>Etiquettes!$H$16</f>
        <v>Volume</v>
      </c>
      <c r="N202" s="768" t="str">
        <f t="shared" si="8"/>
        <v>Production de Goyave, Goyavier dirigée vers la transformation = 0 kt (Agreste - Statistique Agricole Annuelle - SSP)</v>
      </c>
      <c r="O202" s="766" t="str">
        <f>Etiquettes!$I$20</f>
        <v>Robuste</v>
      </c>
      <c r="R202" s="120"/>
      <c r="S202" s="913"/>
    </row>
    <row r="203" spans="1:19">
      <c r="A203" s="115" t="str">
        <f>'Prétraitement MP Transformation'!A95</f>
        <v>Abricot pays ou mamey</v>
      </c>
      <c r="B203" s="116" t="str">
        <f>Secteurs!$B$3</f>
        <v>1ère Transformation</v>
      </c>
      <c r="C203" s="117">
        <f>'Prétraitement MP Transformation'!E95</f>
        <v>1.6E-2</v>
      </c>
      <c r="E203" s="119" t="str">
        <f>Etiquettes!$C$10</f>
        <v>kt</v>
      </c>
      <c r="F203" s="767" t="str">
        <f>Etiquettes!$C$7</f>
        <v>Fruits et légumes (hors pommes de terre)</v>
      </c>
      <c r="G203" s="119">
        <f>Etiquettes!$I$9</f>
        <v>2019</v>
      </c>
      <c r="H203" s="767" t="str">
        <f>Etiquettes!$C$8</f>
        <v>France entière</v>
      </c>
      <c r="I203" s="767" t="str">
        <f t="shared" si="7"/>
        <v>Production de Abricot pays ou mamey dirigée vers la transformation</v>
      </c>
      <c r="K203" t="s">
        <v>2506</v>
      </c>
      <c r="L203" s="767" t="str" cm="1">
        <f t="array" aca="1" ref="L203" ca="1">[1]!NOM_FEUILLE('MP Transfo (Frt) 2019 - AGRESTE'!$A$1)</f>
        <v>MP Transfo (Frt) 2019 - AGRESTE</v>
      </c>
      <c r="M203" s="766" t="str">
        <f>Etiquettes!$H$16</f>
        <v>Volume</v>
      </c>
      <c r="N203" s="768" t="str">
        <f t="shared" si="8"/>
        <v>Production de Abricot pays ou mamey dirigée vers la transformation = 0 kt (Agreste - Statistique Agricole Annuelle - SSP)</v>
      </c>
      <c r="O203" s="766" t="str">
        <f>Etiquettes!$I$20</f>
        <v>Robuste</v>
      </c>
      <c r="R203" s="120"/>
      <c r="S203" s="913"/>
    </row>
    <row r="204" spans="1:19">
      <c r="A204" s="115" t="str">
        <f>'Prétraitement MP Transformation'!A96</f>
        <v>Maracuja, fruits de la passion, grenadille</v>
      </c>
      <c r="B204" s="116" t="str">
        <f>Secteurs!$B$3</f>
        <v>1ère Transformation</v>
      </c>
      <c r="C204" s="117">
        <f>'Prétraitement MP Transformation'!E96</f>
        <v>0.72</v>
      </c>
      <c r="E204" s="119" t="str">
        <f>Etiquettes!$C$10</f>
        <v>kt</v>
      </c>
      <c r="F204" s="767" t="str">
        <f>Etiquettes!$C$7</f>
        <v>Fruits et légumes (hors pommes de terre)</v>
      </c>
      <c r="G204" s="119">
        <f>Etiquettes!$I$9</f>
        <v>2019</v>
      </c>
      <c r="H204" s="767" t="str">
        <f>Etiquettes!$C$8</f>
        <v>France entière</v>
      </c>
      <c r="I204" s="767" t="str">
        <f t="shared" si="7"/>
        <v>Production de Maracuja, fruits de la passion, grenadille dirigée vers la transformation</v>
      </c>
      <c r="K204" t="s">
        <v>2506</v>
      </c>
      <c r="L204" s="767" t="str" cm="1">
        <f t="array" aca="1" ref="L204" ca="1">[1]!NOM_FEUILLE('MP Transfo (Frt) 2019 - AGRESTE'!$A$1)</f>
        <v>MP Transfo (Frt) 2019 - AGRESTE</v>
      </c>
      <c r="M204" s="766" t="str">
        <f>Etiquettes!$H$16</f>
        <v>Volume</v>
      </c>
      <c r="N204" s="768" t="str">
        <f t="shared" si="8"/>
        <v>Production de Maracuja, fruits de la passion, grenadille dirigée vers la transformation = 1 kt (Agreste - Statistique Agricole Annuelle - SSP)</v>
      </c>
      <c r="O204" s="766" t="str">
        <f>Etiquettes!$I$20</f>
        <v>Robuste</v>
      </c>
      <c r="R204" s="120"/>
      <c r="S204" s="913"/>
    </row>
    <row r="205" spans="1:19">
      <c r="A205" s="115" t="str">
        <f>'Prétraitement MP Transformation'!A97</f>
        <v>Ananas</v>
      </c>
      <c r="B205" s="116" t="str">
        <f>Secteurs!$B$3</f>
        <v>1ère Transformation</v>
      </c>
      <c r="C205" s="117">
        <f>'Prétraitement MP Transformation'!E97</f>
        <v>0</v>
      </c>
      <c r="E205" s="119" t="str">
        <f>Etiquettes!$C$10</f>
        <v>kt</v>
      </c>
      <c r="F205" s="767" t="str">
        <f>Etiquettes!$C$7</f>
        <v>Fruits et légumes (hors pommes de terre)</v>
      </c>
      <c r="G205" s="119">
        <f>Etiquettes!$I$9</f>
        <v>2019</v>
      </c>
      <c r="H205" s="767" t="str">
        <f>Etiquettes!$C$8</f>
        <v>France entière</v>
      </c>
      <c r="I205" s="767" t="str">
        <f t="shared" si="7"/>
        <v>Production de Ananas dirigée vers la transformation</v>
      </c>
      <c r="K205" t="s">
        <v>2506</v>
      </c>
      <c r="L205" s="767" t="str" cm="1">
        <f t="array" aca="1" ref="L205" ca="1">[1]!NOM_FEUILLE('MP Transfo (Frt) 2019 - AGRESTE'!$A$1)</f>
        <v>MP Transfo (Frt) 2019 - AGRESTE</v>
      </c>
      <c r="M205" s="766" t="str">
        <f>Etiquettes!$H$16</f>
        <v>Volume</v>
      </c>
      <c r="N205" s="768" t="str">
        <f t="shared" si="8"/>
        <v>Production de Ananas dirigée vers la transformation = 0 kt (Agreste - Statistique Agricole Annuelle - SSP)</v>
      </c>
      <c r="O205" s="766" t="str">
        <f>Etiquettes!$I$20</f>
        <v>Robuste</v>
      </c>
      <c r="R205" s="120"/>
      <c r="S205" s="913"/>
    </row>
    <row r="206" spans="1:19">
      <c r="A206" s="115" t="str">
        <f>'Prétraitement MP Transformation'!A98</f>
        <v>Avocats</v>
      </c>
      <c r="B206" s="116" t="str">
        <f>Secteurs!$B$3</f>
        <v>1ère Transformation</v>
      </c>
      <c r="C206" s="117">
        <f>'Prétraitement MP Transformation'!E98</f>
        <v>0</v>
      </c>
      <c r="E206" s="119" t="str">
        <f>Etiquettes!$C$10</f>
        <v>kt</v>
      </c>
      <c r="F206" s="767" t="str">
        <f>Etiquettes!$C$7</f>
        <v>Fruits et légumes (hors pommes de terre)</v>
      </c>
      <c r="G206" s="119">
        <f>Etiquettes!$I$9</f>
        <v>2019</v>
      </c>
      <c r="H206" s="767" t="str">
        <f>Etiquettes!$C$8</f>
        <v>France entière</v>
      </c>
      <c r="I206" s="767" t="str">
        <f t="shared" si="7"/>
        <v>Production de Avocats dirigée vers la transformation</v>
      </c>
      <c r="K206" t="s">
        <v>2506</v>
      </c>
      <c r="L206" s="767" t="str" cm="1">
        <f t="array" aca="1" ref="L206" ca="1">[1]!NOM_FEUILLE('MP Transfo (Frt) 2019 - AGRESTE'!$A$1)</f>
        <v>MP Transfo (Frt) 2019 - AGRESTE</v>
      </c>
      <c r="M206" s="766" t="str">
        <f>Etiquettes!$H$16</f>
        <v>Volume</v>
      </c>
      <c r="N206" s="768" t="str">
        <f t="shared" si="8"/>
        <v>Production de Avocats dirigée vers la transformation = 0 kt (Agreste - Statistique Agricole Annuelle - SSP)</v>
      </c>
      <c r="O206" s="766" t="str">
        <f>Etiquettes!$I$20</f>
        <v>Robuste</v>
      </c>
      <c r="R206" s="120"/>
      <c r="S206" s="913"/>
    </row>
    <row r="207" spans="1:19">
      <c r="A207" s="115" t="str">
        <f>'Prétraitement MP Transformation'!A99</f>
        <v>Bananes fruits</v>
      </c>
      <c r="B207" s="116" t="str">
        <f>Secteurs!$B$3</f>
        <v>1ère Transformation</v>
      </c>
      <c r="C207" s="117">
        <f>'Prétraitement MP Transformation'!E99</f>
        <v>0</v>
      </c>
      <c r="E207" s="119" t="str">
        <f>Etiquettes!$C$10</f>
        <v>kt</v>
      </c>
      <c r="F207" s="767" t="str">
        <f>Etiquettes!$C$7</f>
        <v>Fruits et légumes (hors pommes de terre)</v>
      </c>
      <c r="G207" s="119">
        <f>Etiquettes!$I$9</f>
        <v>2019</v>
      </c>
      <c r="H207" s="767" t="str">
        <f>Etiquettes!$C$8</f>
        <v>France entière</v>
      </c>
      <c r="I207" s="767" t="str">
        <f t="shared" si="7"/>
        <v>Production de Bananes fruits dirigée vers la transformation</v>
      </c>
      <c r="K207" t="s">
        <v>2506</v>
      </c>
      <c r="L207" s="767" t="str" cm="1">
        <f t="array" aca="1" ref="L207" ca="1">[1]!NOM_FEUILLE('MP Transfo (Frt) 2019 - AGRESTE'!$A$1)</f>
        <v>MP Transfo (Frt) 2019 - AGRESTE</v>
      </c>
      <c r="M207" s="766" t="str">
        <f>Etiquettes!$H$16</f>
        <v>Volume</v>
      </c>
      <c r="N207" s="768" t="str">
        <f t="shared" si="8"/>
        <v>Production de Bananes fruits dirigée vers la transformation = 0 kt (Agreste - Statistique Agricole Annuelle - SSP)</v>
      </c>
      <c r="O207" s="766" t="str">
        <f>Etiquettes!$I$20</f>
        <v>Robuste</v>
      </c>
      <c r="R207" s="120"/>
      <c r="S207" s="913"/>
    </row>
    <row r="208" spans="1:19">
      <c r="A208" s="115" t="str">
        <f>'Prétraitement MP Transformation'!A100</f>
        <v>Figues</v>
      </c>
      <c r="B208" s="116" t="str">
        <f>Secteurs!$B$3</f>
        <v>1ère Transformation</v>
      </c>
      <c r="C208" s="117">
        <f>'Prétraitement MP Transformation'!E100</f>
        <v>0</v>
      </c>
      <c r="E208" s="119" t="str">
        <f>Etiquettes!$C$10</f>
        <v>kt</v>
      </c>
      <c r="F208" s="767" t="str">
        <f>Etiquettes!$C$7</f>
        <v>Fruits et légumes (hors pommes de terre)</v>
      </c>
      <c r="G208" s="119">
        <f>Etiquettes!$I$9</f>
        <v>2019</v>
      </c>
      <c r="H208" s="767" t="str">
        <f>Etiquettes!$C$8</f>
        <v>France entière</v>
      </c>
      <c r="I208" s="767" t="str">
        <f t="shared" si="7"/>
        <v>Production de Figues dirigée vers la transformation</v>
      </c>
      <c r="K208" t="s">
        <v>2506</v>
      </c>
      <c r="L208" s="767" t="str" cm="1">
        <f t="array" aca="1" ref="L208" ca="1">[1]!NOM_FEUILLE('MP Transfo (Frt) 2019 - AGRESTE'!$A$1)</f>
        <v>MP Transfo (Frt) 2019 - AGRESTE</v>
      </c>
      <c r="M208" s="766" t="str">
        <f>Etiquettes!$H$16</f>
        <v>Volume</v>
      </c>
      <c r="N208" s="768" t="str">
        <f t="shared" si="8"/>
        <v>Production de Figues dirigée vers la transformation = 0 kt (Agreste - Statistique Agricole Annuelle - SSP)</v>
      </c>
      <c r="O208" s="766" t="str">
        <f>Etiquettes!$I$20</f>
        <v>Robuste</v>
      </c>
      <c r="R208" s="120"/>
      <c r="S208" s="913"/>
    </row>
    <row r="209" spans="1:19">
      <c r="A209" s="115" t="str">
        <f>'Prétraitement MP Transformation'!A101</f>
        <v>Citrons et limes</v>
      </c>
      <c r="B209" s="116" t="str">
        <f>Secteurs!$B$3</f>
        <v>1ère Transformation</v>
      </c>
      <c r="C209" s="117">
        <f>'Prétraitement MP Transformation'!E101</f>
        <v>4.5060000000000002</v>
      </c>
      <c r="E209" s="119" t="str">
        <f>Etiquettes!$C$10</f>
        <v>kt</v>
      </c>
      <c r="F209" s="767" t="str">
        <f>Etiquettes!$C$7</f>
        <v>Fruits et légumes (hors pommes de terre)</v>
      </c>
      <c r="G209" s="119">
        <f>Etiquettes!$I$9</f>
        <v>2019</v>
      </c>
      <c r="H209" s="767" t="str">
        <f>Etiquettes!$C$8</f>
        <v>France entière</v>
      </c>
      <c r="I209" s="767" t="str">
        <f t="shared" si="7"/>
        <v>Production de Citrons et limes dirigée vers la transformation</v>
      </c>
      <c r="K209" t="s">
        <v>2506</v>
      </c>
      <c r="L209" s="767" t="str" cm="1">
        <f t="array" aca="1" ref="L209" ca="1">[1]!NOM_FEUILLE('MP Transfo (Frt) 2019 - AGRESTE'!$A$1)</f>
        <v>MP Transfo (Frt) 2019 - AGRESTE</v>
      </c>
      <c r="M209" s="766" t="str">
        <f>Etiquettes!$H$16</f>
        <v>Volume</v>
      </c>
      <c r="N209" s="768" t="str">
        <f t="shared" si="8"/>
        <v>Production de Citrons et limes dirigée vers la transformation = 5 kt (Agreste - Statistique Agricole Annuelle - SSP)</v>
      </c>
      <c r="O209" s="766" t="str">
        <f>Etiquettes!$I$20</f>
        <v>Robuste</v>
      </c>
      <c r="R209" s="120"/>
      <c r="S209" s="913"/>
    </row>
    <row r="210" spans="1:19">
      <c r="A210" s="115" t="str">
        <f>'Prétraitement MP Transformation'!A102</f>
        <v>Mandarines et clémentines</v>
      </c>
      <c r="B210" s="116" t="str">
        <f>Secteurs!$B$3</f>
        <v>1ère Transformation</v>
      </c>
      <c r="C210" s="117">
        <f>'Prétraitement MP Transformation'!E102</f>
        <v>0.40100000000000002</v>
      </c>
      <c r="E210" s="119" t="str">
        <f>Etiquettes!$C$10</f>
        <v>kt</v>
      </c>
      <c r="F210" s="767" t="str">
        <f>Etiquettes!$C$7</f>
        <v>Fruits et légumes (hors pommes de terre)</v>
      </c>
      <c r="G210" s="119">
        <f>Etiquettes!$I$9</f>
        <v>2019</v>
      </c>
      <c r="H210" s="767" t="str">
        <f>Etiquettes!$C$8</f>
        <v>France entière</v>
      </c>
      <c r="I210" s="767" t="str">
        <f t="shared" si="7"/>
        <v>Production de Mandarines et clémentines dirigée vers la transformation</v>
      </c>
      <c r="K210" t="s">
        <v>2506</v>
      </c>
      <c r="L210" s="767" t="str" cm="1">
        <f t="array" aca="1" ref="L210" ca="1">[1]!NOM_FEUILLE('MP Transfo (Frt) 2019 - AGRESTE'!$A$1)</f>
        <v>MP Transfo (Frt) 2019 - AGRESTE</v>
      </c>
      <c r="M210" s="766" t="str">
        <f>Etiquettes!$H$16</f>
        <v>Volume</v>
      </c>
      <c r="N210" s="768" t="str">
        <f t="shared" si="8"/>
        <v>Production de Mandarines et clémentines dirigée vers la transformation = 0 kt (Agreste - Statistique Agricole Annuelle - SSP)</v>
      </c>
      <c r="O210" s="766" t="str">
        <f>Etiquettes!$I$20</f>
        <v>Robuste</v>
      </c>
      <c r="R210" s="120"/>
      <c r="S210" s="913"/>
    </row>
    <row r="211" spans="1:19">
      <c r="A211" s="115" t="str">
        <f>'Prétraitement MP Transformation'!A103</f>
        <v>Oranges</v>
      </c>
      <c r="B211" s="116" t="str">
        <f>Secteurs!$B$3</f>
        <v>1ère Transformation</v>
      </c>
      <c r="C211" s="117">
        <f>'Prétraitement MP Transformation'!E103</f>
        <v>1.2030000000000001</v>
      </c>
      <c r="E211" s="119" t="str">
        <f>Etiquettes!$C$10</f>
        <v>kt</v>
      </c>
      <c r="F211" s="767" t="str">
        <f>Etiquettes!$C$7</f>
        <v>Fruits et légumes (hors pommes de terre)</v>
      </c>
      <c r="G211" s="119">
        <f>Etiquettes!$I$9</f>
        <v>2019</v>
      </c>
      <c r="H211" s="767" t="str">
        <f>Etiquettes!$C$8</f>
        <v>France entière</v>
      </c>
      <c r="I211" s="767" t="str">
        <f t="shared" si="7"/>
        <v>Production de Oranges dirigée vers la transformation</v>
      </c>
      <c r="K211" t="s">
        <v>2506</v>
      </c>
      <c r="L211" s="767" t="str" cm="1">
        <f t="array" aca="1" ref="L211" ca="1">[1]!NOM_FEUILLE('MP Transfo (Frt) 2019 - AGRESTE'!$A$1)</f>
        <v>MP Transfo (Frt) 2019 - AGRESTE</v>
      </c>
      <c r="M211" s="766" t="str">
        <f>Etiquettes!$H$16</f>
        <v>Volume</v>
      </c>
      <c r="N211" s="768" t="str">
        <f t="shared" si="8"/>
        <v>Production de Oranges dirigée vers la transformation = 1 kt (Agreste - Statistique Agricole Annuelle - SSP)</v>
      </c>
      <c r="O211" s="766" t="str">
        <f>Etiquettes!$I$20</f>
        <v>Robuste</v>
      </c>
      <c r="R211" s="120"/>
      <c r="S211" s="913"/>
    </row>
    <row r="212" spans="1:19">
      <c r="A212" s="115" t="str">
        <f>'Prétraitement MP Transformation'!A104</f>
        <v>Pomelos et pamplemousses</v>
      </c>
      <c r="B212" s="116" t="str">
        <f>Secteurs!$B$3</f>
        <v>1ère Transformation</v>
      </c>
      <c r="C212" s="117">
        <f>'Prétraitement MP Transformation'!E104</f>
        <v>0</v>
      </c>
      <c r="E212" s="119" t="str">
        <f>Etiquettes!$C$10</f>
        <v>kt</v>
      </c>
      <c r="F212" s="767" t="str">
        <f>Etiquettes!$C$7</f>
        <v>Fruits et légumes (hors pommes de terre)</v>
      </c>
      <c r="G212" s="119">
        <f>Etiquettes!$I$9</f>
        <v>2019</v>
      </c>
      <c r="H212" s="767" t="str">
        <f>Etiquettes!$C$8</f>
        <v>France entière</v>
      </c>
      <c r="I212" s="767" t="str">
        <f t="shared" si="7"/>
        <v>Production de Pomelos et pamplemousses dirigée vers la transformation</v>
      </c>
      <c r="K212" t="s">
        <v>2506</v>
      </c>
      <c r="L212" s="767" t="str" cm="1">
        <f t="array" aca="1" ref="L212" ca="1">[1]!NOM_FEUILLE('MP Transfo (Frt) 2019 - AGRESTE'!$A$1)</f>
        <v>MP Transfo (Frt) 2019 - AGRESTE</v>
      </c>
      <c r="M212" s="766" t="str">
        <f>Etiquettes!$H$16</f>
        <v>Volume</v>
      </c>
      <c r="N212" s="768" t="str">
        <f t="shared" si="8"/>
        <v>Production de Pomelos et pamplemousses dirigée vers la transformation = 0 kt (Agreste - Statistique Agricole Annuelle - SSP)</v>
      </c>
      <c r="O212" s="766" t="str">
        <f>Etiquettes!$I$20</f>
        <v>Robuste</v>
      </c>
      <c r="R212" s="120"/>
      <c r="S212" s="913"/>
    </row>
    <row r="213" spans="1:19">
      <c r="A213" s="115" t="str">
        <f>'Prétraitement MP Transformation'!A105</f>
        <v>Autres agrumes</v>
      </c>
      <c r="B213" s="116" t="str">
        <f>Secteurs!$B$3</f>
        <v>1ère Transformation</v>
      </c>
      <c r="C213" s="117">
        <f>'Prétraitement MP Transformation'!E105</f>
        <v>0</v>
      </c>
      <c r="E213" s="119" t="str">
        <f>Etiquettes!$C$10</f>
        <v>kt</v>
      </c>
      <c r="F213" s="767" t="str">
        <f>Etiquettes!$C$7</f>
        <v>Fruits et légumes (hors pommes de terre)</v>
      </c>
      <c r="G213" s="119">
        <f>Etiquettes!$I$9</f>
        <v>2019</v>
      </c>
      <c r="H213" s="767" t="str">
        <f>Etiquettes!$C$8</f>
        <v>France entière</v>
      </c>
      <c r="I213" s="767" t="str">
        <f t="shared" si="7"/>
        <v>Production de Autres agrumes dirigée vers la transformation</v>
      </c>
      <c r="J213" s="767" t="s">
        <v>2518</v>
      </c>
      <c r="K213" t="s">
        <v>2506</v>
      </c>
      <c r="L213" s="767" t="str" cm="1">
        <f t="array" aca="1" ref="L213" ca="1">[1]!NOM_FEUILLE('MP Transfo (Frt) 2019 - AGRESTE'!$A$1)</f>
        <v>MP Transfo (Frt) 2019 - AGRESTE</v>
      </c>
      <c r="M213" s="766" t="str">
        <f>Etiquettes!$H$16</f>
        <v>Volume</v>
      </c>
      <c r="N213" s="768" t="str">
        <f t="shared" si="8"/>
        <v>Production de Autres agrumes dirigée vers la transformation = 0 kt (Agreste - Statistique Agricole Annuelle - SSP)</v>
      </c>
      <c r="O213" s="766" t="str">
        <f>Etiquettes!$I$20</f>
        <v>Robuste</v>
      </c>
      <c r="R213" s="120"/>
      <c r="S213" s="913"/>
    </row>
    <row r="214" spans="1:19">
      <c r="A214" s="115" t="str">
        <f>'Prétraitement MP Transformation'!A106</f>
        <v>Raisin</v>
      </c>
      <c r="B214" s="116" t="str">
        <f>Secteurs!$B$3</f>
        <v>1ère Transformation</v>
      </c>
      <c r="C214" s="117">
        <f>'Prétraitement MP Transformation'!E106</f>
        <v>0</v>
      </c>
      <c r="E214" s="119" t="str">
        <f>Etiquettes!$C$10</f>
        <v>kt</v>
      </c>
      <c r="F214" s="767" t="str">
        <f>Etiquettes!$C$7</f>
        <v>Fruits et légumes (hors pommes de terre)</v>
      </c>
      <c r="G214" s="119">
        <f>Etiquettes!$I$9</f>
        <v>2019</v>
      </c>
      <c r="H214" s="767" t="str">
        <f>Etiquettes!$C$8</f>
        <v>France entière</v>
      </c>
      <c r="I214" s="767" t="str">
        <f t="shared" si="7"/>
        <v>Production de Raisin dirigée vers la transformation</v>
      </c>
      <c r="J214" s="767" t="s">
        <v>2518</v>
      </c>
      <c r="K214" t="s">
        <v>2506</v>
      </c>
      <c r="L214" s="767" t="str" cm="1">
        <f t="array" aca="1" ref="L214" ca="1">[1]!NOM_FEUILLE('MP Transfo (Frt) 2019 - AGRESTE'!$A$1)</f>
        <v>MP Transfo (Frt) 2019 - AGRESTE</v>
      </c>
      <c r="M214" s="766" t="str">
        <f>Etiquettes!$H$16</f>
        <v>Volume</v>
      </c>
      <c r="N214" s="768" t="str">
        <f t="shared" si="8"/>
        <v>Production de Raisin dirigée vers la transformation = 0 kt (Agreste - Statistique Agricole Annuelle - SSP)</v>
      </c>
      <c r="O214" s="766" t="str">
        <f>Etiquettes!$I$20</f>
        <v>Robuste</v>
      </c>
      <c r="R214" s="120"/>
      <c r="S214" s="913"/>
    </row>
    <row r="215" spans="1:19">
      <c r="A215" s="115" t="str">
        <f>'Prétraitement MP Transformation'!A107</f>
        <v>Patates douces</v>
      </c>
      <c r="B215" s="116" t="str">
        <f>Secteurs!$B$3</f>
        <v>1ère Transformation</v>
      </c>
      <c r="C215" s="117">
        <f>'Prétraitement MP Transformation'!E107</f>
        <v>0</v>
      </c>
      <c r="E215" s="119" t="str">
        <f>Etiquettes!$C$10</f>
        <v>kt</v>
      </c>
      <c r="F215" s="767" t="str">
        <f>Etiquettes!$C$7</f>
        <v>Fruits et légumes (hors pommes de terre)</v>
      </c>
      <c r="G215" s="119">
        <f>Etiquettes!$I$9</f>
        <v>2019</v>
      </c>
      <c r="H215" s="767" t="str">
        <f>Etiquettes!$C$8</f>
        <v>France entière</v>
      </c>
      <c r="I215" s="767" t="str">
        <f t="shared" si="7"/>
        <v>Production de Patates douces dirigée vers la transformation</v>
      </c>
      <c r="J215" s="767" t="s">
        <v>2518</v>
      </c>
      <c r="K215" t="s">
        <v>2506</v>
      </c>
      <c r="L215" s="767" t="str" cm="1">
        <f t="array" aca="1" ref="L215" ca="1">[1]!NOM_FEUILLE('MP Transfo (Frt) 2019 - AGRESTE'!$A$1)</f>
        <v>MP Transfo (Frt) 2019 - AGRESTE</v>
      </c>
      <c r="M215" s="766" t="str">
        <f>Etiquettes!$H$16</f>
        <v>Volume</v>
      </c>
      <c r="N215" s="768" t="str">
        <f t="shared" si="8"/>
        <v>Production de Patates douces dirigée vers la transformation = 0 kt (Agreste - Statistique Agricole Annuelle - SSP)</v>
      </c>
      <c r="O215" s="766" t="str">
        <f>Etiquettes!$I$20</f>
        <v>Robuste</v>
      </c>
      <c r="R215" s="120"/>
      <c r="S215" s="913"/>
    </row>
    <row r="216" spans="1:19">
      <c r="A216" s="115" t="str">
        <f>'Prétraitement MP Transformation'!A108</f>
        <v>Colocases</v>
      </c>
      <c r="B216" s="116" t="str">
        <f>Secteurs!$B$3</f>
        <v>1ère Transformation</v>
      </c>
      <c r="C216" s="117">
        <f>'Prétraitement MP Transformation'!E108</f>
        <v>0</v>
      </c>
      <c r="E216" s="119" t="str">
        <f>Etiquettes!$C$10</f>
        <v>kt</v>
      </c>
      <c r="F216" s="767" t="str">
        <f>Etiquettes!$C$7</f>
        <v>Fruits et légumes (hors pommes de terre)</v>
      </c>
      <c r="G216" s="119">
        <f>Etiquettes!$I$9</f>
        <v>2019</v>
      </c>
      <c r="H216" s="767" t="str">
        <f>Etiquettes!$C$8</f>
        <v>France entière</v>
      </c>
      <c r="I216" s="767" t="str">
        <f t="shared" si="7"/>
        <v>Production de Colocases dirigée vers la transformation</v>
      </c>
      <c r="J216" s="767" t="s">
        <v>2518</v>
      </c>
      <c r="K216" t="s">
        <v>2506</v>
      </c>
      <c r="L216" s="767" t="str" cm="1">
        <f t="array" aca="1" ref="L216" ca="1">[1]!NOM_FEUILLE('MP Transfo (Frt) 2019 - AGRESTE'!$A$1)</f>
        <v>MP Transfo (Frt) 2019 - AGRESTE</v>
      </c>
      <c r="M216" s="766" t="str">
        <f>Etiquettes!$H$16</f>
        <v>Volume</v>
      </c>
      <c r="N216" s="768" t="str">
        <f t="shared" si="8"/>
        <v>Production de Colocases dirigée vers la transformation = 0 kt (Agreste - Statistique Agricole Annuelle - SSP)</v>
      </c>
      <c r="O216" s="766" t="str">
        <f>Etiquettes!$I$20</f>
        <v>Robuste</v>
      </c>
      <c r="R216" s="120"/>
      <c r="S216" s="913"/>
    </row>
    <row r="217" spans="1:19">
      <c r="A217" s="115" t="str">
        <f>'Prétraitement MP Transformation'!A109</f>
        <v>Fenouil</v>
      </c>
      <c r="B217" s="116" t="str">
        <f>Secteurs!$B$3</f>
        <v>1ère Transformation</v>
      </c>
      <c r="C217" s="117">
        <f>'Prétraitement MP Transformation'!E109</f>
        <v>0</v>
      </c>
      <c r="E217" s="119" t="str">
        <f>Etiquettes!$C$10</f>
        <v>kt</v>
      </c>
      <c r="F217" s="767" t="str">
        <f>Etiquettes!$C$7</f>
        <v>Fruits et légumes (hors pommes de terre)</v>
      </c>
      <c r="G217" s="119">
        <f>Etiquettes!$I$9</f>
        <v>2019</v>
      </c>
      <c r="H217" s="767" t="str">
        <f>Etiquettes!$C$8</f>
        <v>France entière</v>
      </c>
      <c r="I217" s="767" t="str">
        <f t="shared" si="7"/>
        <v>Production de Fenouil dirigée vers la transformation</v>
      </c>
      <c r="J217" s="767" t="s">
        <v>2518</v>
      </c>
      <c r="K217" t="s">
        <v>2506</v>
      </c>
      <c r="L217" s="767" t="str" cm="1">
        <f t="array" aca="1" ref="L217" ca="1">[1]!NOM_FEUILLE('MP Transfo (Frt) 2019 - AGRESTE'!$A$1)</f>
        <v>MP Transfo (Frt) 2019 - AGRESTE</v>
      </c>
      <c r="M217" s="766" t="str">
        <f>Etiquettes!$H$16</f>
        <v>Volume</v>
      </c>
      <c r="N217" s="768" t="str">
        <f t="shared" si="8"/>
        <v>Production de Fenouil dirigée vers la transformation = 0 kt (Agreste - Statistique Agricole Annuelle - SSP)</v>
      </c>
      <c r="O217" s="766" t="str">
        <f>Etiquettes!$I$20</f>
        <v>Robuste</v>
      </c>
      <c r="R217" s="120"/>
      <c r="S217" s="913"/>
    </row>
    <row r="218" spans="1:19">
      <c r="A218" s="115" t="str">
        <f>'Prétraitement MP Transformation'!A110</f>
        <v>Champignons non-cultivés</v>
      </c>
      <c r="B218" s="116" t="str">
        <f>Secteurs!$B$3</f>
        <v>1ère Transformation</v>
      </c>
      <c r="C218" s="117">
        <f>'Prétraitement MP Transformation'!E110</f>
        <v>0</v>
      </c>
      <c r="E218" s="119" t="str">
        <f>Etiquettes!$C$10</f>
        <v>kt</v>
      </c>
      <c r="F218" s="767" t="str">
        <f>Etiquettes!$C$7</f>
        <v>Fruits et légumes (hors pommes de terre)</v>
      </c>
      <c r="G218" s="119">
        <f>Etiquettes!$I$9</f>
        <v>2019</v>
      </c>
      <c r="H218" s="767" t="str">
        <f>Etiquettes!$C$8</f>
        <v>France entière</v>
      </c>
      <c r="I218" s="767" t="str">
        <f t="shared" si="7"/>
        <v>Production de Champignons non-cultivés dirigée vers la transformation</v>
      </c>
      <c r="J218" s="767" t="s">
        <v>2518</v>
      </c>
      <c r="K218" t="s">
        <v>2506</v>
      </c>
      <c r="L218" s="767" t="str" cm="1">
        <f t="array" aca="1" ref="L218" ca="1">[1]!NOM_FEUILLE('MP Transfo (Frt) 2019 - AGRESTE'!$A$1)</f>
        <v>MP Transfo (Frt) 2019 - AGRESTE</v>
      </c>
      <c r="M218" s="766" t="str">
        <f>Etiquettes!$H$16</f>
        <v>Volume</v>
      </c>
      <c r="N218" s="768" t="str">
        <f t="shared" si="8"/>
        <v>Production de Champignons non-cultivés dirigée vers la transformation = 0 kt (Agreste - Statistique Agricole Annuelle - SSP)</v>
      </c>
      <c r="O218" s="766" t="str">
        <f>Etiquettes!$I$20</f>
        <v>Robuste</v>
      </c>
      <c r="R218" s="120"/>
      <c r="S218" s="913"/>
    </row>
    <row r="219" spans="1:19">
      <c r="A219" s="115" t="str">
        <f>'Prétraitement MP Transformation'!A111</f>
        <v>Kakis</v>
      </c>
      <c r="B219" s="116" t="str">
        <f>Secteurs!$B$3</f>
        <v>1ère Transformation</v>
      </c>
      <c r="C219" s="117">
        <f>'Prétraitement MP Transformation'!E111</f>
        <v>0</v>
      </c>
      <c r="E219" s="119" t="str">
        <f>Etiquettes!$C$10</f>
        <v>kt</v>
      </c>
      <c r="F219" s="767" t="str">
        <f>Etiquettes!$C$7</f>
        <v>Fruits et légumes (hors pommes de terre)</v>
      </c>
      <c r="G219" s="119">
        <f>Etiquettes!$I$9</f>
        <v>2019</v>
      </c>
      <c r="H219" s="767" t="str">
        <f>Etiquettes!$C$8</f>
        <v>France entière</v>
      </c>
      <c r="I219" s="767" t="str">
        <f t="shared" si="7"/>
        <v>Production de Kakis dirigée vers la transformation</v>
      </c>
      <c r="J219" s="767" t="s">
        <v>2518</v>
      </c>
      <c r="K219" t="s">
        <v>2506</v>
      </c>
      <c r="L219" s="767" t="str" cm="1">
        <f t="array" aca="1" ref="L219" ca="1">[1]!NOM_FEUILLE('MP Transfo (Frt) 2019 - AGRESTE'!$A$1)</f>
        <v>MP Transfo (Frt) 2019 - AGRESTE</v>
      </c>
      <c r="M219" s="766" t="str">
        <f>Etiquettes!$H$16</f>
        <v>Volume</v>
      </c>
      <c r="N219" s="768" t="str">
        <f t="shared" si="8"/>
        <v>Production de Kakis dirigée vers la transformation = 0 kt (Agreste - Statistique Agricole Annuelle - SSP)</v>
      </c>
      <c r="O219" s="766" t="str">
        <f>Etiquettes!$I$20</f>
        <v>Robuste</v>
      </c>
      <c r="R219" s="120"/>
      <c r="S219" s="913"/>
    </row>
    <row r="220" spans="1:19">
      <c r="A220" s="115" t="str">
        <f>'Prétraitement MP Transformation'!A112</f>
        <v>Prunelles</v>
      </c>
      <c r="B220" s="116" t="str">
        <f>Secteurs!$B$3</f>
        <v>1ère Transformation</v>
      </c>
      <c r="C220" s="117">
        <f>'Prétraitement MP Transformation'!E112</f>
        <v>0</v>
      </c>
      <c r="E220" s="119" t="str">
        <f>Etiquettes!$C$10</f>
        <v>kt</v>
      </c>
      <c r="F220" s="767" t="str">
        <f>Etiquettes!$C$7</f>
        <v>Fruits et légumes (hors pommes de terre)</v>
      </c>
      <c r="G220" s="119">
        <f>Etiquettes!$I$9</f>
        <v>2019</v>
      </c>
      <c r="H220" s="767" t="str">
        <f>Etiquettes!$C$8</f>
        <v>France entière</v>
      </c>
      <c r="I220" s="767" t="str">
        <f t="shared" si="7"/>
        <v>Production de Prunelles dirigée vers la transformation</v>
      </c>
      <c r="J220" s="767" t="s">
        <v>2518</v>
      </c>
      <c r="K220" t="s">
        <v>2506</v>
      </c>
      <c r="L220" s="767" t="str" cm="1">
        <f t="array" aca="1" ref="L220" ca="1">[1]!NOM_FEUILLE('MP Transfo (Frt) 2019 - AGRESTE'!$A$1)</f>
        <v>MP Transfo (Frt) 2019 - AGRESTE</v>
      </c>
      <c r="M220" s="766" t="str">
        <f>Etiquettes!$H$16</f>
        <v>Volume</v>
      </c>
      <c r="N220" s="768" t="str">
        <f t="shared" si="8"/>
        <v>Production de Prunelles dirigée vers la transformation = 0 kt (Agreste - Statistique Agricole Annuelle - SSP)</v>
      </c>
      <c r="O220" s="766" t="str">
        <f>Etiquettes!$I$20</f>
        <v>Robuste</v>
      </c>
      <c r="R220" s="120"/>
      <c r="S220" s="913"/>
    </row>
    <row r="221" spans="1:19">
      <c r="A221" s="115" t="str">
        <f>'Prétraitement MP Transformation'!A113</f>
        <v>Coings</v>
      </c>
      <c r="B221" s="116" t="str">
        <f>Secteurs!$B$3</f>
        <v>1ère Transformation</v>
      </c>
      <c r="C221" s="117">
        <f>'Prétraitement MP Transformation'!E113</f>
        <v>0</v>
      </c>
      <c r="E221" s="119" t="str">
        <f>Etiquettes!$C$10</f>
        <v>kt</v>
      </c>
      <c r="F221" s="767" t="str">
        <f>Etiquettes!$C$7</f>
        <v>Fruits et légumes (hors pommes de terre)</v>
      </c>
      <c r="G221" s="119">
        <f>Etiquettes!$I$9</f>
        <v>2019</v>
      </c>
      <c r="H221" s="767" t="str">
        <f>Etiquettes!$C$8</f>
        <v>France entière</v>
      </c>
      <c r="I221" s="767" t="str">
        <f t="shared" si="7"/>
        <v>Production de Coings dirigée vers la transformation</v>
      </c>
      <c r="J221" s="767" t="s">
        <v>2518</v>
      </c>
      <c r="K221" t="s">
        <v>2506</v>
      </c>
      <c r="L221" s="767" t="str" cm="1">
        <f t="array" aca="1" ref="L221" ca="1">[1]!NOM_FEUILLE('MP Transfo (Frt) 2019 - AGRESTE'!$A$1)</f>
        <v>MP Transfo (Frt) 2019 - AGRESTE</v>
      </c>
      <c r="M221" s="766" t="str">
        <f>Etiquettes!$H$16</f>
        <v>Volume</v>
      </c>
      <c r="N221" s="768" t="str">
        <f t="shared" si="8"/>
        <v>Production de Coings dirigée vers la transformation = 0 kt (Agreste - Statistique Agricole Annuelle - SSP)</v>
      </c>
      <c r="O221" s="766" t="str">
        <f>Etiquettes!$I$20</f>
        <v>Robuste</v>
      </c>
      <c r="R221" s="120"/>
      <c r="S221" s="913"/>
    </row>
    <row r="222" spans="1:19">
      <c r="A222" s="115" t="str">
        <f>'Prétraitement MP Transformation'!A114</f>
        <v>Pistaches</v>
      </c>
      <c r="B222" s="116" t="str">
        <f>Secteurs!$B$3</f>
        <v>1ère Transformation</v>
      </c>
      <c r="C222" s="117">
        <f>'Prétraitement MP Transformation'!E114</f>
        <v>0</v>
      </c>
      <c r="E222" s="119" t="str">
        <f>Etiquettes!$C$10</f>
        <v>kt</v>
      </c>
      <c r="F222" s="767" t="str">
        <f>Etiquettes!$C$7</f>
        <v>Fruits et légumes (hors pommes de terre)</v>
      </c>
      <c r="G222" s="119">
        <f>Etiquettes!$I$9</f>
        <v>2019</v>
      </c>
      <c r="H222" s="767" t="str">
        <f>Etiquettes!$C$8</f>
        <v>France entière</v>
      </c>
      <c r="I222" s="767" t="str">
        <f t="shared" si="7"/>
        <v>Production de Pistaches dirigée vers la transformation</v>
      </c>
      <c r="J222" s="767" t="s">
        <v>2518</v>
      </c>
      <c r="K222" t="s">
        <v>2506</v>
      </c>
      <c r="L222" s="767" t="str" cm="1">
        <f t="array" aca="1" ref="L222" ca="1">[1]!NOM_FEUILLE('MP Transfo (Frt) 2019 - AGRESTE'!$A$1)</f>
        <v>MP Transfo (Frt) 2019 - AGRESTE</v>
      </c>
      <c r="M222" s="766" t="str">
        <f>Etiquettes!$H$16</f>
        <v>Volume</v>
      </c>
      <c r="N222" s="768" t="str">
        <f t="shared" si="8"/>
        <v>Production de Pistaches dirigée vers la transformation = 0 kt (Agreste - Statistique Agricole Annuelle - SSP)</v>
      </c>
      <c r="O222" s="766" t="str">
        <f>Etiquettes!$I$20</f>
        <v>Robuste</v>
      </c>
      <c r="R222" s="120"/>
      <c r="S222" s="913"/>
    </row>
    <row r="223" spans="1:19">
      <c r="A223" s="115" t="str">
        <f>'Prétraitement MP Transformation'!A115</f>
        <v>Arachides</v>
      </c>
      <c r="B223" s="116" t="str">
        <f>Secteurs!$B$3</f>
        <v>1ère Transformation</v>
      </c>
      <c r="C223" s="117">
        <f>'Prétraitement MP Transformation'!E115</f>
        <v>0</v>
      </c>
      <c r="E223" s="119" t="str">
        <f>Etiquettes!$C$10</f>
        <v>kt</v>
      </c>
      <c r="F223" s="767" t="str">
        <f>Etiquettes!$C$7</f>
        <v>Fruits et légumes (hors pommes de terre)</v>
      </c>
      <c r="G223" s="119">
        <f>Etiquettes!$I$9</f>
        <v>2019</v>
      </c>
      <c r="H223" s="767" t="str">
        <f>Etiquettes!$C$8</f>
        <v>France entière</v>
      </c>
      <c r="I223" s="767" t="str">
        <f t="shared" si="7"/>
        <v>Production de Arachides dirigée vers la transformation</v>
      </c>
      <c r="J223" s="767" t="s">
        <v>2518</v>
      </c>
      <c r="K223" t="s">
        <v>2506</v>
      </c>
      <c r="L223" s="767" t="str" cm="1">
        <f t="array" aca="1" ref="L223" ca="1">[1]!NOM_FEUILLE('MP Transfo (Frt) 2019 - AGRESTE'!$A$1)</f>
        <v>MP Transfo (Frt) 2019 - AGRESTE</v>
      </c>
      <c r="M223" s="766" t="str">
        <f>Etiquettes!$H$16</f>
        <v>Volume</v>
      </c>
      <c r="N223" s="768" t="str">
        <f t="shared" si="8"/>
        <v>Production de Arachides dirigée vers la transformation = 0 kt (Agreste - Statistique Agricole Annuelle - SSP)</v>
      </c>
      <c r="O223" s="766" t="str">
        <f>Etiquettes!$I$20</f>
        <v>Robuste</v>
      </c>
      <c r="R223" s="120"/>
      <c r="S223" s="913"/>
    </row>
    <row r="224" spans="1:19">
      <c r="A224" s="115" t="str">
        <f>'Prétraitement MP Transformation'!A116</f>
        <v>Papaye</v>
      </c>
      <c r="B224" s="116" t="str">
        <f>Secteurs!$B$3</f>
        <v>1ère Transformation</v>
      </c>
      <c r="C224" s="117">
        <f>'Prétraitement MP Transformation'!E116</f>
        <v>0</v>
      </c>
      <c r="E224" s="119" t="str">
        <f>Etiquettes!$C$10</f>
        <v>kt</v>
      </c>
      <c r="F224" s="767" t="str">
        <f>Etiquettes!$C$7</f>
        <v>Fruits et légumes (hors pommes de terre)</v>
      </c>
      <c r="G224" s="119">
        <f>Etiquettes!$I$9</f>
        <v>2019</v>
      </c>
      <c r="H224" s="767" t="str">
        <f>Etiquettes!$C$8</f>
        <v>France entière</v>
      </c>
      <c r="I224" s="767" t="str">
        <f t="shared" si="7"/>
        <v>Production de Papaye dirigée vers la transformation</v>
      </c>
      <c r="J224" s="767" t="s">
        <v>2518</v>
      </c>
      <c r="K224" t="s">
        <v>2506</v>
      </c>
      <c r="L224" s="767" t="str" cm="1">
        <f t="array" aca="1" ref="L224" ca="1">[1]!NOM_FEUILLE('MP Transfo (Frt) 2019 - AGRESTE'!$A$1)</f>
        <v>MP Transfo (Frt) 2019 - AGRESTE</v>
      </c>
      <c r="M224" s="766" t="str">
        <f>Etiquettes!$H$16</f>
        <v>Volume</v>
      </c>
      <c r="N224" s="768" t="str">
        <f t="shared" si="8"/>
        <v>Production de Papaye dirigée vers la transformation = 0 kt (Agreste - Statistique Agricole Annuelle - SSP)</v>
      </c>
      <c r="O224" s="766" t="str">
        <f>Etiquettes!$I$20</f>
        <v>Robuste</v>
      </c>
      <c r="R224" s="120"/>
      <c r="S224" s="913"/>
    </row>
    <row r="225" spans="1:19">
      <c r="A225" s="115" t="str">
        <f>'Prétraitement MP Transformation'!A117</f>
        <v>Dattes</v>
      </c>
      <c r="B225" s="116" t="str">
        <f>Secteurs!$B$3</f>
        <v>1ère Transformation</v>
      </c>
      <c r="C225" s="117">
        <f>'Prétraitement MP Transformation'!E117</f>
        <v>0</v>
      </c>
      <c r="E225" s="119" t="str">
        <f>Etiquettes!$C$10</f>
        <v>kt</v>
      </c>
      <c r="F225" s="767" t="str">
        <f>Etiquettes!$C$7</f>
        <v>Fruits et légumes (hors pommes de terre)</v>
      </c>
      <c r="G225" s="119">
        <f>Etiquettes!$I$9</f>
        <v>2019</v>
      </c>
      <c r="H225" s="767" t="str">
        <f>Etiquettes!$C$8</f>
        <v>France entière</v>
      </c>
      <c r="I225" s="767" t="str">
        <f t="shared" si="7"/>
        <v>Production de Dattes dirigée vers la transformation</v>
      </c>
      <c r="J225" s="767" t="s">
        <v>2518</v>
      </c>
      <c r="K225" t="s">
        <v>2506</v>
      </c>
      <c r="L225" s="767" t="str" cm="1">
        <f t="array" aca="1" ref="L225" ca="1">[1]!NOM_FEUILLE('MP Transfo (Frt) 2019 - AGRESTE'!$A$1)</f>
        <v>MP Transfo (Frt) 2019 - AGRESTE</v>
      </c>
      <c r="M225" s="766" t="str">
        <f>Etiquettes!$H$16</f>
        <v>Volume</v>
      </c>
      <c r="N225" s="768" t="str">
        <f t="shared" si="8"/>
        <v>Production de Dattes dirigée vers la transformation = 0 kt (Agreste - Statistique Agricole Annuelle - SSP)</v>
      </c>
      <c r="O225" s="766" t="str">
        <f>Etiquettes!$I$20</f>
        <v>Robuste</v>
      </c>
      <c r="R225" s="120"/>
      <c r="S225" s="913"/>
    </row>
    <row r="226" spans="1:19">
      <c r="A226" s="115" t="str">
        <f>'Prétraitement MP Transformation'!A118</f>
        <v>Légumes à cosse d'origine tropicale</v>
      </c>
      <c r="B226" s="116" t="str">
        <f>Secteurs!$B$3</f>
        <v>1ère Transformation</v>
      </c>
      <c r="C226" s="117">
        <f>'Prétraitement MP Transformation'!E118</f>
        <v>0</v>
      </c>
      <c r="E226" s="119" t="str">
        <f>Etiquettes!$C$10</f>
        <v>kt</v>
      </c>
      <c r="F226" s="767" t="str">
        <f>Etiquettes!$C$7</f>
        <v>Fruits et légumes (hors pommes de terre)</v>
      </c>
      <c r="G226" s="119">
        <f>Etiquettes!$I$9</f>
        <v>2019</v>
      </c>
      <c r="H226" s="767" t="str">
        <f>Etiquettes!$C$8</f>
        <v>France entière</v>
      </c>
      <c r="I226" s="767" t="str">
        <f t="shared" si="7"/>
        <v>Production de Légumes à cosse d'origine tropicale dirigée vers la transformation</v>
      </c>
      <c r="J226" s="767" t="s">
        <v>2518</v>
      </c>
      <c r="K226" t="s">
        <v>2506</v>
      </c>
      <c r="L226" s="767" t="str" cm="1">
        <f t="array" aca="1" ref="L226" ca="1">[1]!NOM_FEUILLE('MP Transfo (Frt) 2019 - AGRESTE'!$A$1)</f>
        <v>MP Transfo (Frt) 2019 - AGRESTE</v>
      </c>
      <c r="M226" s="766" t="str">
        <f>Etiquettes!$H$16</f>
        <v>Volume</v>
      </c>
      <c r="N226" s="768" t="str">
        <f t="shared" si="8"/>
        <v>Production de Légumes à cosse d'origine tropicale dirigée vers la transformation = 0 kt (Agreste - Statistique Agricole Annuelle - SSP)</v>
      </c>
      <c r="O226" s="766" t="str">
        <f>Etiquettes!$I$20</f>
        <v>Robuste</v>
      </c>
      <c r="R226" s="120"/>
      <c r="S226" s="913"/>
    </row>
    <row r="227" spans="1:19">
      <c r="A227" s="115" t="str">
        <f>'Prétraitement MP Transformation'!A119</f>
        <v>Autres variétés prunes n.c.a.</v>
      </c>
      <c r="B227" s="116" t="str">
        <f>Secteurs!$B$3</f>
        <v>1ère Transformation</v>
      </c>
      <c r="C227" s="117">
        <f>'Prétraitement MP Transformation'!E119</f>
        <v>0</v>
      </c>
      <c r="E227" s="119" t="str">
        <f>Etiquettes!$C$10</f>
        <v>kt</v>
      </c>
      <c r="F227" s="767" t="str">
        <f>Etiquettes!$C$7</f>
        <v>Fruits et légumes (hors pommes de terre)</v>
      </c>
      <c r="G227" s="119">
        <f>Etiquettes!$I$9</f>
        <v>2019</v>
      </c>
      <c r="H227" s="767" t="str">
        <f>Etiquettes!$C$8</f>
        <v>France entière</v>
      </c>
      <c r="I227" s="767" t="str">
        <f t="shared" si="7"/>
        <v>Production de Autres variétés prunes n.c.a. dirigée vers la transformation</v>
      </c>
      <c r="J227" s="767" t="s">
        <v>2518</v>
      </c>
      <c r="K227" t="s">
        <v>2506</v>
      </c>
      <c r="L227" s="767" t="str" cm="1">
        <f t="array" aca="1" ref="L227" ca="1">[1]!NOM_FEUILLE('MP Transfo (Frt) 2019 - AGRESTE'!$A$1)</f>
        <v>MP Transfo (Frt) 2019 - AGRESTE</v>
      </c>
      <c r="M227" s="766" t="str">
        <f>Etiquettes!$H$16</f>
        <v>Volume</v>
      </c>
      <c r="N227" s="768" t="str">
        <f t="shared" si="8"/>
        <v>Production de Autres variétés prunes n.c.a. dirigée vers la transformation = 0 kt (Agreste - Statistique Agricole Annuelle - SSP)</v>
      </c>
      <c r="O227" s="766" t="str">
        <f>Etiquettes!$I$20</f>
        <v>Robuste</v>
      </c>
      <c r="R227" s="120"/>
      <c r="S227" s="913"/>
    </row>
    <row r="228" spans="1:19">
      <c r="A228" s="115" t="str">
        <f>'Prétraitement MP Transformation'!A120</f>
        <v>Autres fruits à coque</v>
      </c>
      <c r="B228" s="116" t="str">
        <f>Secteurs!$B$3</f>
        <v>1ère Transformation</v>
      </c>
      <c r="C228" s="117">
        <f>'Prétraitement MP Transformation'!E120</f>
        <v>0</v>
      </c>
      <c r="E228" s="119" t="str">
        <f>Etiquettes!$C$10</f>
        <v>kt</v>
      </c>
      <c r="F228" s="767" t="str">
        <f>Etiquettes!$C$7</f>
        <v>Fruits et légumes (hors pommes de terre)</v>
      </c>
      <c r="G228" s="119">
        <f>Etiquettes!$I$9</f>
        <v>2019</v>
      </c>
      <c r="H228" s="767" t="str">
        <f>Etiquettes!$C$8</f>
        <v>France entière</v>
      </c>
      <c r="I228" s="767" t="str">
        <f t="shared" si="7"/>
        <v>Production de Autres fruits à coque dirigée vers la transformation</v>
      </c>
      <c r="J228" s="767" t="s">
        <v>2518</v>
      </c>
      <c r="K228" t="s">
        <v>2506</v>
      </c>
      <c r="L228" s="767" t="str" cm="1">
        <f t="array" aca="1" ref="L228" ca="1">[1]!NOM_FEUILLE('MP Transfo (Frt) 2019 - AGRESTE'!$A$1)</f>
        <v>MP Transfo (Frt) 2019 - AGRESTE</v>
      </c>
      <c r="M228" s="766" t="str">
        <f>Etiquettes!$H$16</f>
        <v>Volume</v>
      </c>
      <c r="N228" s="768" t="str">
        <f t="shared" si="8"/>
        <v>Production de Autres fruits à coque dirigée vers la transformation = 0 kt (Agreste - Statistique Agricole Annuelle - SSP)</v>
      </c>
      <c r="O228" s="766" t="str">
        <f>Etiquettes!$I$20</f>
        <v>Robuste</v>
      </c>
      <c r="R228" s="120"/>
      <c r="S228" s="913"/>
    </row>
    <row r="229" spans="1:19">
      <c r="A229" s="115" t="str">
        <f>'Prétraitement MP Transformation'!A3</f>
        <v>Igname</v>
      </c>
      <c r="B229" s="116" t="str">
        <f>Secteurs!$B$3</f>
        <v>1ère Transformation</v>
      </c>
      <c r="C229" s="117">
        <f>'Prétraitement MP Transformation'!F3</f>
        <v>0.35</v>
      </c>
      <c r="E229" s="119" t="str">
        <f>Etiquettes!$C$10</f>
        <v>kt</v>
      </c>
      <c r="F229" s="767" t="str">
        <f>Etiquettes!$C$7</f>
        <v>Fruits et légumes (hors pommes de terre)</v>
      </c>
      <c r="G229" s="119">
        <f>Etiquettes!$J$9</f>
        <v>2023</v>
      </c>
      <c r="H229" s="767" t="str">
        <f>Etiquettes!$C$8</f>
        <v>France entière</v>
      </c>
      <c r="I229" s="767" t="str">
        <f>"Production de "&amp;A229&amp;" dirigée vers la transformation"</f>
        <v>Production de Igname dirigée vers la transformation</v>
      </c>
      <c r="K229" t="s">
        <v>2506</v>
      </c>
      <c r="L229" s="767" t="str" cm="1">
        <f t="array" aca="1" ref="L229" ca="1">[1]!NOM_FEUILLE('MP Transfo (Tbrcl) 2023-AGRESTE'!$A$1)</f>
        <v>MP Transfo (Tbrcl) 2023-AGRESTE</v>
      </c>
      <c r="M229" s="766" t="str">
        <f>Etiquettes!$H$16</f>
        <v>Volume</v>
      </c>
      <c r="N229" s="768" t="str">
        <f t="shared" si="8"/>
        <v>Production de Igname dirigée vers la transformation = 0 kt (Agreste - Statistique Agricole Annuelle - SSP)</v>
      </c>
      <c r="O229" s="766" t="str">
        <f>Etiquettes!$I$20</f>
        <v>Robuste</v>
      </c>
      <c r="R229" s="120"/>
      <c r="S229" s="913" t="s">
        <v>2315</v>
      </c>
    </row>
    <row r="230" spans="1:19">
      <c r="A230" s="115" t="str">
        <f>'Prétraitement MP Transformation'!A4</f>
        <v>Manioc</v>
      </c>
      <c r="B230" s="116" t="str">
        <f>Secteurs!$B$3</f>
        <v>1ère Transformation</v>
      </c>
      <c r="C230" s="117">
        <f>'Prétraitement MP Transformation'!F4</f>
        <v>13</v>
      </c>
      <c r="E230" s="119" t="str">
        <f>Etiquettes!$C$10</f>
        <v>kt</v>
      </c>
      <c r="F230" s="767" t="str">
        <f>Etiquettes!$C$7</f>
        <v>Fruits et légumes (hors pommes de terre)</v>
      </c>
      <c r="G230" s="119">
        <f>Etiquettes!$J$9</f>
        <v>2023</v>
      </c>
      <c r="H230" s="767" t="str">
        <f>Etiquettes!$C$8</f>
        <v>France entière</v>
      </c>
      <c r="I230" s="767" t="str">
        <f t="shared" ref="I230:I290" si="9">"Production de "&amp;A230&amp;" dirigée vers la transformation"</f>
        <v>Production de Manioc dirigée vers la transformation</v>
      </c>
      <c r="K230" t="s">
        <v>2506</v>
      </c>
      <c r="L230" s="767" t="str" cm="1">
        <f t="array" aca="1" ref="L230" ca="1">[1]!NOM_FEUILLE('MP Transfo (Tbrcl) 2023-AGRESTE'!$A$1)</f>
        <v>MP Transfo (Tbrcl) 2023-AGRESTE</v>
      </c>
      <c r="M230" s="766" t="str">
        <f>Etiquettes!$H$16</f>
        <v>Volume</v>
      </c>
      <c r="N230" s="768" t="str">
        <f t="shared" si="8"/>
        <v>Production de Manioc dirigée vers la transformation = 13 kt (Agreste - Statistique Agricole Annuelle - SSP)</v>
      </c>
      <c r="O230" s="766" t="str">
        <f>Etiquettes!$I$20</f>
        <v>Robuste</v>
      </c>
      <c r="R230" s="120"/>
      <c r="S230" s="913"/>
    </row>
    <row r="231" spans="1:19">
      <c r="A231" s="115" t="str">
        <f>'Prétraitement MP Transformation'!A5</f>
        <v>Autres tubercules, n.c.a.</v>
      </c>
      <c r="B231" s="116" t="str">
        <f>Secteurs!$B$3</f>
        <v>1ère Transformation</v>
      </c>
      <c r="C231" s="117">
        <f>'Prétraitement MP Transformation'!F5</f>
        <v>0.35</v>
      </c>
      <c r="E231" s="119" t="str">
        <f>Etiquettes!$C$10</f>
        <v>kt</v>
      </c>
      <c r="F231" s="767" t="str">
        <f>Etiquettes!$C$7</f>
        <v>Fruits et légumes (hors pommes de terre)</v>
      </c>
      <c r="G231" s="119">
        <f>Etiquettes!$J$9</f>
        <v>2023</v>
      </c>
      <c r="H231" s="767" t="str">
        <f>Etiquettes!$C$8</f>
        <v>France entière</v>
      </c>
      <c r="I231" s="767" t="str">
        <f t="shared" si="9"/>
        <v>Production de Autres tubercules, n.c.a. dirigée vers la transformation</v>
      </c>
      <c r="K231" t="s">
        <v>2506</v>
      </c>
      <c r="L231" s="767" t="str" cm="1">
        <f t="array" aca="1" ref="L231" ca="1">[1]!NOM_FEUILLE('MP Transfo (Tbrcl) 2023-AGRESTE'!$A$1)</f>
        <v>MP Transfo (Tbrcl) 2023-AGRESTE</v>
      </c>
      <c r="M231" s="766" t="str">
        <f>Etiquettes!$H$16</f>
        <v>Volume</v>
      </c>
      <c r="N231" s="768" t="str">
        <f t="shared" si="8"/>
        <v>Production de Autres tubercules, n.c.a. dirigée vers la transformation = 0 kt (Agreste - Statistique Agricole Annuelle - SSP)</v>
      </c>
      <c r="O231" s="766" t="str">
        <f>Etiquettes!$I$20</f>
        <v>Robuste</v>
      </c>
      <c r="R231" s="120"/>
      <c r="S231" s="913"/>
    </row>
    <row r="232" spans="1:19">
      <c r="A232" s="115" t="str">
        <f>'Prétraitement MP Transformation'!A6</f>
        <v>Artichauts</v>
      </c>
      <c r="B232" s="116" t="str">
        <f>Secteurs!$B$3</f>
        <v>1ère Transformation</v>
      </c>
      <c r="C232" s="117">
        <f>'Prétraitement MP Transformation'!F6</f>
        <v>1.52</v>
      </c>
      <c r="E232" s="119" t="str">
        <f>Etiquettes!$C$10</f>
        <v>kt</v>
      </c>
      <c r="F232" s="767" t="str">
        <f>Etiquettes!$C$7</f>
        <v>Fruits et légumes (hors pommes de terre)</v>
      </c>
      <c r="G232" s="119">
        <f>Etiquettes!$J$9</f>
        <v>2023</v>
      </c>
      <c r="H232" s="767" t="str">
        <f>Etiquettes!$C$8</f>
        <v>France entière</v>
      </c>
      <c r="I232" s="767" t="str">
        <f t="shared" si="9"/>
        <v>Production de Artichauts dirigée vers la transformation</v>
      </c>
      <c r="K232" t="s">
        <v>2506</v>
      </c>
      <c r="L232" s="767" t="str" cm="1">
        <f t="array" aca="1" ref="L232" ca="1">[1]!NOM_FEUILLE('MP Transfo (Lég) 2023 - AGRESTE'!$A$1)</f>
        <v>MP Transfo (Lég) 2023 - AGRESTE</v>
      </c>
      <c r="M232" s="766" t="str">
        <f>Etiquettes!$H$16</f>
        <v>Volume</v>
      </c>
      <c r="N232" s="768" t="str">
        <f t="shared" si="8"/>
        <v>Production de Artichauts dirigée vers la transformation = 2 kt (Agreste - Statistique Agricole Annuelle - SSP)</v>
      </c>
      <c r="O232" s="766" t="str">
        <f>Etiquettes!$I$20</f>
        <v>Robuste</v>
      </c>
      <c r="R232" s="120"/>
      <c r="S232" s="913"/>
    </row>
    <row r="233" spans="1:19">
      <c r="A233" s="115" t="str">
        <f>'Prétraitement MP Transformation'!A7</f>
        <v>Asperges</v>
      </c>
      <c r="B233" s="116" t="str">
        <f>Secteurs!$B$3</f>
        <v>1ère Transformation</v>
      </c>
      <c r="C233" s="117">
        <f>'Prétraitement MP Transformation'!F7</f>
        <v>0.23799999999999999</v>
      </c>
      <c r="E233" s="119" t="str">
        <f>Etiquettes!$C$10</f>
        <v>kt</v>
      </c>
      <c r="F233" s="767" t="str">
        <f>Etiquettes!$C$7</f>
        <v>Fruits et légumes (hors pommes de terre)</v>
      </c>
      <c r="G233" s="119">
        <f>Etiquettes!$J$9</f>
        <v>2023</v>
      </c>
      <c r="H233" s="767" t="str">
        <f>Etiquettes!$C$8</f>
        <v>France entière</v>
      </c>
      <c r="I233" s="767" t="str">
        <f t="shared" si="9"/>
        <v>Production de Asperges dirigée vers la transformation</v>
      </c>
      <c r="K233" t="s">
        <v>2506</v>
      </c>
      <c r="L233" s="767" t="str" cm="1">
        <f t="array" aca="1" ref="L233" ca="1">[1]!NOM_FEUILLE('MP Transfo (Lég) 2023 - AGRESTE'!$A$1)</f>
        <v>MP Transfo (Lég) 2023 - AGRESTE</v>
      </c>
      <c r="M233" s="766" t="str">
        <f>Etiquettes!$H$16</f>
        <v>Volume</v>
      </c>
      <c r="N233" s="768" t="str">
        <f>_xlfn.CONCAT(I233,IF(OR(ISBLANK(C233),ISERROR(C233)),"",_xlfn.CONCAT(" = ",MROUND(C233,1)," ",E233," (",K233,")")))</f>
        <v>Production de Asperges dirigée vers la transformation = 0 kt (Agreste - Statistique Agricole Annuelle - SSP)</v>
      </c>
      <c r="O233" s="766" t="str">
        <f>Etiquettes!$I$20</f>
        <v>Robuste</v>
      </c>
      <c r="R233" s="120"/>
      <c r="S233" s="913"/>
    </row>
    <row r="234" spans="1:19">
      <c r="A234" s="115" t="str">
        <f>'Prétraitement MP Transformation'!A8</f>
        <v>Céleris branches</v>
      </c>
      <c r="B234" s="116" t="str">
        <f>Secteurs!$B$3</f>
        <v>1ère Transformation</v>
      </c>
      <c r="C234" s="117">
        <f>'Prétraitement MP Transformation'!F8</f>
        <v>0.85899999999999999</v>
      </c>
      <c r="E234" s="119" t="str">
        <f>Etiquettes!$C$10</f>
        <v>kt</v>
      </c>
      <c r="F234" s="767" t="str">
        <f>Etiquettes!$C$7</f>
        <v>Fruits et légumes (hors pommes de terre)</v>
      </c>
      <c r="G234" s="119">
        <f>Etiquettes!$J$9</f>
        <v>2023</v>
      </c>
      <c r="H234" s="767" t="str">
        <f>Etiquettes!$C$8</f>
        <v>France entière</v>
      </c>
      <c r="I234" s="767" t="str">
        <f t="shared" si="9"/>
        <v>Production de Céleris branches dirigée vers la transformation</v>
      </c>
      <c r="K234" t="s">
        <v>2506</v>
      </c>
      <c r="L234" s="767" t="str" cm="1">
        <f t="array" aca="1" ref="L234" ca="1">[1]!NOM_FEUILLE('MP Transfo (Lég) 2023 - AGRESTE'!$A$1)</f>
        <v>MP Transfo (Lég) 2023 - AGRESTE</v>
      </c>
      <c r="M234" s="766" t="str">
        <f>Etiquettes!$H$16</f>
        <v>Volume</v>
      </c>
      <c r="N234" s="768" t="str">
        <f t="shared" si="8"/>
        <v>Production de Céleris branches dirigée vers la transformation = 1 kt (Agreste - Statistique Agricole Annuelle - SSP)</v>
      </c>
      <c r="O234" s="766" t="str">
        <f>Etiquettes!$I$20</f>
        <v>Robuste</v>
      </c>
      <c r="R234" s="120"/>
      <c r="S234" s="913"/>
    </row>
    <row r="235" spans="1:19">
      <c r="A235" s="115" t="str">
        <f>'Prétraitement MP Transformation'!A9</f>
        <v>Choux-fleurs</v>
      </c>
      <c r="B235" s="116" t="str">
        <f>Secteurs!$B$3</f>
        <v>1ère Transformation</v>
      </c>
      <c r="C235" s="117">
        <f>'Prétraitement MP Transformation'!F9</f>
        <v>26.198</v>
      </c>
      <c r="E235" s="119" t="str">
        <f>Etiquettes!$C$10</f>
        <v>kt</v>
      </c>
      <c r="F235" s="767" t="str">
        <f>Etiquettes!$C$7</f>
        <v>Fruits et légumes (hors pommes de terre)</v>
      </c>
      <c r="G235" s="119">
        <f>Etiquettes!$J$9</f>
        <v>2023</v>
      </c>
      <c r="H235" s="767" t="str">
        <f>Etiquettes!$C$8</f>
        <v>France entière</v>
      </c>
      <c r="I235" s="767" t="str">
        <f t="shared" si="9"/>
        <v>Production de Choux-fleurs dirigée vers la transformation</v>
      </c>
      <c r="K235" t="s">
        <v>2506</v>
      </c>
      <c r="L235" s="767" t="str" cm="1">
        <f t="array" aca="1" ref="L235" ca="1">[1]!NOM_FEUILLE('MP Transfo (Lég) 2023 - AGRESTE'!$A$1)</f>
        <v>MP Transfo (Lég) 2023 - AGRESTE</v>
      </c>
      <c r="M235" s="766" t="str">
        <f>Etiquettes!$H$16</f>
        <v>Volume</v>
      </c>
      <c r="N235" s="768" t="str">
        <f t="shared" si="8"/>
        <v>Production de Choux-fleurs dirigée vers la transformation = 26 kt (Agreste - Statistique Agricole Annuelle - SSP)</v>
      </c>
      <c r="O235" s="766" t="str">
        <f>Etiquettes!$I$20</f>
        <v>Robuste</v>
      </c>
      <c r="R235" s="120"/>
      <c r="S235" s="913"/>
    </row>
    <row r="236" spans="1:19">
      <c r="A236" s="115" t="str">
        <f>'Prétraitement MP Transformation'!A10</f>
        <v>Choux brocolis à jets</v>
      </c>
      <c r="B236" s="116" t="str">
        <f>Secteurs!$B$3</f>
        <v>1ère Transformation</v>
      </c>
      <c r="C236" s="117">
        <f>'Prétraitement MP Transformation'!F10</f>
        <v>0</v>
      </c>
      <c r="E236" s="119" t="str">
        <f>Etiquettes!$C$10</f>
        <v>kt</v>
      </c>
      <c r="F236" s="767" t="str">
        <f>Etiquettes!$C$7</f>
        <v>Fruits et légumes (hors pommes de terre)</v>
      </c>
      <c r="G236" s="119">
        <f>Etiquettes!$J$9</f>
        <v>2023</v>
      </c>
      <c r="H236" s="767" t="str">
        <f>Etiquettes!$C$8</f>
        <v>France entière</v>
      </c>
      <c r="I236" s="767" t="str">
        <f t="shared" si="9"/>
        <v>Production de Choux brocolis à jets dirigée vers la transformation</v>
      </c>
      <c r="K236" t="s">
        <v>2506</v>
      </c>
      <c r="L236" s="767" t="str" cm="1">
        <f t="array" aca="1" ref="L236" ca="1">[1]!NOM_FEUILLE('MP Transfo (Lég) 2023 - AGRESTE'!$A$1)</f>
        <v>MP Transfo (Lég) 2023 - AGRESTE</v>
      </c>
      <c r="M236" s="766" t="str">
        <f>Etiquettes!$H$16</f>
        <v>Volume</v>
      </c>
      <c r="N236" s="768" t="str">
        <f t="shared" si="8"/>
        <v>Production de Choux brocolis à jets dirigée vers la transformation = 0 kt (Agreste - Statistique Agricole Annuelle - SSP)</v>
      </c>
      <c r="O236" s="766" t="str">
        <f>Etiquettes!$I$20</f>
        <v>Robuste</v>
      </c>
      <c r="R236" s="120"/>
      <c r="S236" s="913"/>
    </row>
    <row r="237" spans="1:19">
      <c r="A237" s="115" t="str">
        <f>'Prétraitement MP Transformation'!A11</f>
        <v>Choux de Bruxelles</v>
      </c>
      <c r="B237" s="116" t="str">
        <f>Secteurs!$B$3</f>
        <v>1ère Transformation</v>
      </c>
      <c r="C237" s="117">
        <f>'Prétraitement MP Transformation'!F11</f>
        <v>6.12</v>
      </c>
      <c r="E237" s="119" t="str">
        <f>Etiquettes!$C$10</f>
        <v>kt</v>
      </c>
      <c r="F237" s="767" t="str">
        <f>Etiquettes!$C$7</f>
        <v>Fruits et légumes (hors pommes de terre)</v>
      </c>
      <c r="G237" s="119">
        <f>Etiquettes!$J$9</f>
        <v>2023</v>
      </c>
      <c r="H237" s="767" t="str">
        <f>Etiquettes!$C$8</f>
        <v>France entière</v>
      </c>
      <c r="I237" s="767" t="str">
        <f t="shared" si="9"/>
        <v>Production de Choux de Bruxelles dirigée vers la transformation</v>
      </c>
      <c r="K237" t="s">
        <v>2506</v>
      </c>
      <c r="L237" s="767" t="str" cm="1">
        <f t="array" aca="1" ref="L237" ca="1">[1]!NOM_FEUILLE('MP Transfo (Lég) 2023 - AGRESTE'!$A$1)</f>
        <v>MP Transfo (Lég) 2023 - AGRESTE</v>
      </c>
      <c r="M237" s="766" t="str">
        <f>Etiquettes!$H$16</f>
        <v>Volume</v>
      </c>
      <c r="N237" s="768" t="str">
        <f t="shared" si="8"/>
        <v>Production de Choux de Bruxelles dirigée vers la transformation = 6 kt (Agreste - Statistique Agricole Annuelle - SSP)</v>
      </c>
      <c r="O237" s="766" t="str">
        <f>Etiquettes!$I$20</f>
        <v>Robuste</v>
      </c>
      <c r="R237" s="120"/>
      <c r="S237" s="913"/>
    </row>
    <row r="238" spans="1:19">
      <c r="A238" s="115" t="str">
        <f>'Prétraitement MP Transformation'!A12</f>
        <v>Choux à choucroute</v>
      </c>
      <c r="B238" s="116" t="str">
        <f>Secteurs!$B$3</f>
        <v>1ère Transformation</v>
      </c>
      <c r="C238" s="117">
        <f>'Prétraitement MP Transformation'!F12</f>
        <v>53.058999999999997</v>
      </c>
      <c r="E238" s="119" t="str">
        <f>Etiquettes!$C$10</f>
        <v>kt</v>
      </c>
      <c r="F238" s="767" t="str">
        <f>Etiquettes!$C$7</f>
        <v>Fruits et légumes (hors pommes de terre)</v>
      </c>
      <c r="G238" s="119">
        <f>Etiquettes!$J$9</f>
        <v>2023</v>
      </c>
      <c r="H238" s="767" t="str">
        <f>Etiquettes!$C$8</f>
        <v>France entière</v>
      </c>
      <c r="I238" s="767" t="str">
        <f t="shared" si="9"/>
        <v>Production de Choux à choucroute dirigée vers la transformation</v>
      </c>
      <c r="K238" t="s">
        <v>2506</v>
      </c>
      <c r="L238" s="767" t="str" cm="1">
        <f t="array" aca="1" ref="L238" ca="1">[1]!NOM_FEUILLE('MP Transfo (Lég) 2023 - AGRESTE'!$A$1)</f>
        <v>MP Transfo (Lég) 2023 - AGRESTE</v>
      </c>
      <c r="M238" s="766" t="str">
        <f>Etiquettes!$H$16</f>
        <v>Volume</v>
      </c>
      <c r="N238" s="768" t="str">
        <f t="shared" si="8"/>
        <v>Production de Choux à choucroute dirigée vers la transformation = 53 kt (Agreste - Statistique Agricole Annuelle - SSP)</v>
      </c>
      <c r="O238" s="766" t="str">
        <f>Etiquettes!$I$20</f>
        <v>Robuste</v>
      </c>
      <c r="R238" s="120"/>
      <c r="S238" s="913"/>
    </row>
    <row r="239" spans="1:19">
      <c r="A239" s="115" t="str">
        <f>'Prétraitement MP Transformation'!A13</f>
        <v>Autres choux, n.c.a.</v>
      </c>
      <c r="B239" s="116" t="str">
        <f>Secteurs!$B$3</f>
        <v>1ère Transformation</v>
      </c>
      <c r="C239" s="117">
        <f>'Prétraitement MP Transformation'!F13</f>
        <v>0</v>
      </c>
      <c r="E239" s="119" t="str">
        <f>Etiquettes!$C$10</f>
        <v>kt</v>
      </c>
      <c r="F239" s="767" t="str">
        <f>Etiquettes!$C$7</f>
        <v>Fruits et légumes (hors pommes de terre)</v>
      </c>
      <c r="G239" s="119">
        <f>Etiquettes!$J$9</f>
        <v>2023</v>
      </c>
      <c r="H239" s="767" t="str">
        <f>Etiquettes!$C$8</f>
        <v>France entière</v>
      </c>
      <c r="I239" s="767" t="str">
        <f t="shared" si="9"/>
        <v>Production de Autres choux, n.c.a. dirigée vers la transformation</v>
      </c>
      <c r="K239" t="s">
        <v>2506</v>
      </c>
      <c r="L239" s="767" t="str" cm="1">
        <f t="array" aca="1" ref="L239" ca="1">[1]!NOM_FEUILLE('MP Transfo (Lég) 2023 - AGRESTE'!$A$1)</f>
        <v>MP Transfo (Lég) 2023 - AGRESTE</v>
      </c>
      <c r="M239" s="766" t="str">
        <f>Etiquettes!$H$16</f>
        <v>Volume</v>
      </c>
      <c r="N239" s="768" t="str">
        <f t="shared" si="8"/>
        <v>Production de Autres choux, n.c.a. dirigée vers la transformation = 0 kt (Agreste - Statistique Agricole Annuelle - SSP)</v>
      </c>
      <c r="O239" s="766" t="str">
        <f>Etiquettes!$I$20</f>
        <v>Robuste</v>
      </c>
      <c r="R239" s="120"/>
      <c r="S239" s="913"/>
    </row>
    <row r="240" spans="1:19">
      <c r="A240" s="115" t="str">
        <f>'Prétraitement MP Transformation'!A15</f>
        <v>Endives chicons</v>
      </c>
      <c r="B240" s="116" t="str">
        <f>Secteurs!$B$3</f>
        <v>1ère Transformation</v>
      </c>
      <c r="C240" s="117">
        <f>'Prétraitement MP Transformation'!F15</f>
        <v>0</v>
      </c>
      <c r="E240" s="119" t="str">
        <f>Etiquettes!$C$10</f>
        <v>kt</v>
      </c>
      <c r="F240" s="767" t="str">
        <f>Etiquettes!$C$7</f>
        <v>Fruits et légumes (hors pommes de terre)</v>
      </c>
      <c r="G240" s="119">
        <f>Etiquettes!$J$9</f>
        <v>2023</v>
      </c>
      <c r="H240" s="767" t="str">
        <f>Etiquettes!$C$8</f>
        <v>France entière</v>
      </c>
      <c r="I240" s="767" t="str">
        <f t="shared" si="9"/>
        <v>Production de Endives chicons dirigée vers la transformation</v>
      </c>
      <c r="K240" t="s">
        <v>2506</v>
      </c>
      <c r="L240" s="767" t="str" cm="1">
        <f t="array" aca="1" ref="L240" ca="1">[1]!NOM_FEUILLE('MP Transfo (Lég) 2023 - AGRESTE'!$A$1)</f>
        <v>MP Transfo (Lég) 2023 - AGRESTE</v>
      </c>
      <c r="M240" s="766" t="str">
        <f>Etiquettes!$H$16</f>
        <v>Volume</v>
      </c>
      <c r="N240" s="768" t="str">
        <f t="shared" si="8"/>
        <v>Production de Endives chicons dirigée vers la transformation = 0 kt (Agreste - Statistique Agricole Annuelle - SSP)</v>
      </c>
      <c r="O240" s="766" t="str">
        <f>Etiquettes!$I$20</f>
        <v>Robuste</v>
      </c>
      <c r="R240" s="120"/>
      <c r="S240" s="913"/>
    </row>
    <row r="241" spans="1:19">
      <c r="A241" s="115" t="str">
        <f>'Prétraitement MP Transformation'!A16</f>
        <v>Épinards</v>
      </c>
      <c r="B241" s="116" t="str">
        <f>Secteurs!$B$3</f>
        <v>1ère Transformation</v>
      </c>
      <c r="C241" s="117">
        <f>'Prétraitement MP Transformation'!F16</f>
        <v>52.743000000000002</v>
      </c>
      <c r="E241" s="119" t="str">
        <f>Etiquettes!$C$10</f>
        <v>kt</v>
      </c>
      <c r="F241" s="767" t="str">
        <f>Etiquettes!$C$7</f>
        <v>Fruits et légumes (hors pommes de terre)</v>
      </c>
      <c r="G241" s="119">
        <f>Etiquettes!$J$9</f>
        <v>2023</v>
      </c>
      <c r="H241" s="767" t="str">
        <f>Etiquettes!$C$8</f>
        <v>France entière</v>
      </c>
      <c r="I241" s="767" t="str">
        <f t="shared" si="9"/>
        <v>Production de Épinards dirigée vers la transformation</v>
      </c>
      <c r="K241" t="s">
        <v>2506</v>
      </c>
      <c r="L241" s="767" t="str" cm="1">
        <f t="array" aca="1" ref="L241" ca="1">[1]!NOM_FEUILLE('MP Transfo (Lég) 2023 - AGRESTE'!$A$1)</f>
        <v>MP Transfo (Lég) 2023 - AGRESTE</v>
      </c>
      <c r="M241" s="766" t="str">
        <f>Etiquettes!$H$16</f>
        <v>Volume</v>
      </c>
      <c r="N241" s="768" t="str">
        <f t="shared" si="8"/>
        <v>Production de Épinards dirigée vers la transformation = 53 kt (Agreste - Statistique Agricole Annuelle - SSP)</v>
      </c>
      <c r="O241" s="766" t="str">
        <f>Etiquettes!$I$20</f>
        <v>Robuste</v>
      </c>
      <c r="R241" s="120"/>
      <c r="S241" s="913"/>
    </row>
    <row r="242" spans="1:19">
      <c r="A242" s="115" t="str">
        <f>'Prétraitement MP Transformation'!A17</f>
        <v>Poireaux</v>
      </c>
      <c r="B242" s="116" t="str">
        <f>Secteurs!$B$3</f>
        <v>1ère Transformation</v>
      </c>
      <c r="C242" s="117">
        <f>'Prétraitement MP Transformation'!F17</f>
        <v>0</v>
      </c>
      <c r="E242" s="119" t="str">
        <f>Etiquettes!$C$10</f>
        <v>kt</v>
      </c>
      <c r="F242" s="767" t="str">
        <f>Etiquettes!$C$7</f>
        <v>Fruits et légumes (hors pommes de terre)</v>
      </c>
      <c r="G242" s="119">
        <f>Etiquettes!$J$9</f>
        <v>2023</v>
      </c>
      <c r="H242" s="767" t="str">
        <f>Etiquettes!$C$8</f>
        <v>France entière</v>
      </c>
      <c r="I242" s="767" t="str">
        <f t="shared" si="9"/>
        <v>Production de Poireaux dirigée vers la transformation</v>
      </c>
      <c r="K242" t="s">
        <v>2506</v>
      </c>
      <c r="L242" s="767" t="str" cm="1">
        <f t="array" aca="1" ref="L242" ca="1">[1]!NOM_FEUILLE('MP Transfo (Lég) 2023 - AGRESTE'!$A$1)</f>
        <v>MP Transfo (Lég) 2023 - AGRESTE</v>
      </c>
      <c r="M242" s="766" t="str">
        <f>Etiquettes!$H$16</f>
        <v>Volume</v>
      </c>
      <c r="N242" s="768" t="str">
        <f t="shared" si="8"/>
        <v>Production de Poireaux dirigée vers la transformation = 0 kt (Agreste - Statistique Agricole Annuelle - SSP)</v>
      </c>
      <c r="O242" s="766" t="str">
        <f>Etiquettes!$I$20</f>
        <v>Robuste</v>
      </c>
      <c r="R242" s="120"/>
      <c r="S242" s="913"/>
    </row>
    <row r="243" spans="1:19">
      <c r="A243" s="115" t="str">
        <f>'Prétraitement MP Transformation'!A18</f>
        <v>Laitues</v>
      </c>
      <c r="B243" s="116" t="str">
        <f>Secteurs!$B$3</f>
        <v>1ère Transformation</v>
      </c>
      <c r="C243" s="117">
        <f>'Prétraitement MP Transformation'!F18</f>
        <v>0</v>
      </c>
      <c r="E243" s="119" t="str">
        <f>Etiquettes!$C$10</f>
        <v>kt</v>
      </c>
      <c r="F243" s="767" t="str">
        <f>Etiquettes!$C$7</f>
        <v>Fruits et légumes (hors pommes de terre)</v>
      </c>
      <c r="G243" s="119">
        <f>Etiquettes!$J$9</f>
        <v>2023</v>
      </c>
      <c r="H243" s="767" t="str">
        <f>Etiquettes!$C$8</f>
        <v>France entière</v>
      </c>
      <c r="I243" s="767" t="str">
        <f t="shared" si="9"/>
        <v>Production de Laitues dirigée vers la transformation</v>
      </c>
      <c r="K243" t="s">
        <v>2506</v>
      </c>
      <c r="L243" s="767" t="str" cm="1">
        <f t="array" aca="1" ref="L243" ca="1">[1]!NOM_FEUILLE('MP Transfo (Lég) 2023 - AGRESTE'!$A$1)</f>
        <v>MP Transfo (Lég) 2023 - AGRESTE</v>
      </c>
      <c r="M243" s="766" t="str">
        <f>Etiquettes!$H$16</f>
        <v>Volume</v>
      </c>
      <c r="N243" s="768" t="str">
        <f t="shared" si="8"/>
        <v>Production de Laitues dirigée vers la transformation = 0 kt (Agreste - Statistique Agricole Annuelle - SSP)</v>
      </c>
      <c r="O243" s="766" t="str">
        <f>Etiquettes!$I$20</f>
        <v>Robuste</v>
      </c>
      <c r="R243" s="120"/>
      <c r="S243" s="913"/>
    </row>
    <row r="244" spans="1:19">
      <c r="A244" s="115" t="str">
        <f>Produits!$B$27</f>
        <v>Chicorées</v>
      </c>
      <c r="B244" s="116" t="str">
        <f>Secteurs!$B$3</f>
        <v>1ère Transformation</v>
      </c>
      <c r="C244" s="117">
        <f>'Prétraitement MP Transformation'!H19</f>
        <v>0</v>
      </c>
      <c r="E244" s="119" t="str">
        <f>Etiquettes!$C$10</f>
        <v>kt</v>
      </c>
      <c r="F244" s="767" t="str">
        <f>Etiquettes!$C$7</f>
        <v>Fruits et légumes (hors pommes de terre)</v>
      </c>
      <c r="G244" s="119">
        <f>Etiquettes!$J$9</f>
        <v>2023</v>
      </c>
      <c r="H244" s="767" t="str">
        <f>Etiquettes!$C$8</f>
        <v>France entière</v>
      </c>
      <c r="I244" s="767" t="str">
        <f t="shared" si="9"/>
        <v>Production de Chicorées dirigée vers la transformation</v>
      </c>
      <c r="K244" t="s">
        <v>2506</v>
      </c>
      <c r="L244" s="767" t="str" cm="1">
        <f t="array" aca="1" ref="L244" ca="1">[1]!NOM_FEUILLE('MP Transfo (Lég) 2023 - AGRESTE'!$A$1)</f>
        <v>MP Transfo (Lég) 2023 - AGRESTE</v>
      </c>
      <c r="M244" s="766" t="str">
        <f>Etiquettes!$H$16</f>
        <v>Volume</v>
      </c>
      <c r="N244" s="768" t="str">
        <f t="shared" si="8"/>
        <v>Production de Chicorées dirigée vers la transformation = 0 kt (Agreste - Statistique Agricole Annuelle - SSP)</v>
      </c>
      <c r="O244" s="766" t="str">
        <f>Etiquettes!$I$20</f>
        <v>Robuste</v>
      </c>
      <c r="R244" s="123" t="s">
        <v>2517</v>
      </c>
      <c r="S244" s="913"/>
    </row>
    <row r="245" spans="1:19">
      <c r="A245" s="115" t="str">
        <f>'Prétraitement MP Transformation'!A21</f>
        <v>Cresson</v>
      </c>
      <c r="B245" s="116" t="str">
        <f>Secteurs!$B$3</f>
        <v>1ère Transformation</v>
      </c>
      <c r="C245" s="117">
        <f>'Prétraitement MP Transformation'!F21</f>
        <v>0</v>
      </c>
      <c r="E245" s="119" t="str">
        <f>Etiquettes!$C$10</f>
        <v>kt</v>
      </c>
      <c r="F245" s="767" t="str">
        <f>Etiquettes!$C$7</f>
        <v>Fruits et légumes (hors pommes de terre)</v>
      </c>
      <c r="G245" s="119">
        <f>Etiquettes!$J$9</f>
        <v>2023</v>
      </c>
      <c r="H245" s="767" t="str">
        <f>Etiquettes!$C$8</f>
        <v>France entière</v>
      </c>
      <c r="I245" s="767" t="str">
        <f t="shared" si="9"/>
        <v>Production de Cresson dirigée vers la transformation</v>
      </c>
      <c r="K245" t="s">
        <v>2506</v>
      </c>
      <c r="L245" s="767" t="str" cm="1">
        <f t="array" aca="1" ref="L245" ca="1">[1]!NOM_FEUILLE('MP Transfo (Lég) 2023 - AGRESTE'!$A$1)</f>
        <v>MP Transfo (Lég) 2023 - AGRESTE</v>
      </c>
      <c r="M245" s="766" t="str">
        <f>Etiquettes!$H$16</f>
        <v>Volume</v>
      </c>
      <c r="N245" s="768" t="str">
        <f t="shared" si="8"/>
        <v>Production de Cresson dirigée vers la transformation = 0 kt (Agreste - Statistique Agricole Annuelle - SSP)</v>
      </c>
      <c r="O245" s="766" t="str">
        <f>Etiquettes!$I$20</f>
        <v>Robuste</v>
      </c>
      <c r="R245" s="120"/>
      <c r="S245" s="913"/>
    </row>
    <row r="246" spans="1:19">
      <c r="A246" s="115" t="str">
        <f>'Prétraitement MP Transformation'!A22</f>
        <v>Mâche</v>
      </c>
      <c r="B246" s="116" t="str">
        <f>Secteurs!$B$3</f>
        <v>1ère Transformation</v>
      </c>
      <c r="C246" s="117">
        <f>'Prétraitement MP Transformation'!F22</f>
        <v>0</v>
      </c>
      <c r="E246" s="119" t="str">
        <f>Etiquettes!$C$10</f>
        <v>kt</v>
      </c>
      <c r="F246" s="767" t="str">
        <f>Etiquettes!$C$7</f>
        <v>Fruits et légumes (hors pommes de terre)</v>
      </c>
      <c r="G246" s="119">
        <f>Etiquettes!$J$9</f>
        <v>2023</v>
      </c>
      <c r="H246" s="767" t="str">
        <f>Etiquettes!$C$8</f>
        <v>France entière</v>
      </c>
      <c r="I246" s="767" t="str">
        <f t="shared" si="9"/>
        <v>Production de Mâche dirigée vers la transformation</v>
      </c>
      <c r="K246" t="s">
        <v>2506</v>
      </c>
      <c r="L246" s="767" t="str" cm="1">
        <f t="array" aca="1" ref="L246" ca="1">[1]!NOM_FEUILLE('MP Transfo (Lég) 2023 - AGRESTE'!$A$1)</f>
        <v>MP Transfo (Lég) 2023 - AGRESTE</v>
      </c>
      <c r="M246" s="766" t="str">
        <f>Etiquettes!$H$16</f>
        <v>Volume</v>
      </c>
      <c r="N246" s="768" t="str">
        <f t="shared" si="8"/>
        <v>Production de Mâche dirigée vers la transformation = 0 kt (Agreste - Statistique Agricole Annuelle - SSP)</v>
      </c>
      <c r="O246" s="766" t="str">
        <f>Etiquettes!$I$20</f>
        <v>Robuste</v>
      </c>
      <c r="R246" s="120"/>
      <c r="S246" s="913"/>
    </row>
    <row r="247" spans="1:19">
      <c r="A247" s="115" t="str">
        <f>'Prétraitement MP Transformation'!A23</f>
        <v>Autres salades, n.c.a.</v>
      </c>
      <c r="B247" s="116" t="str">
        <f>Secteurs!$B$3</f>
        <v>1ère Transformation</v>
      </c>
      <c r="C247" s="117">
        <f>'Prétraitement MP Transformation'!F23</f>
        <v>0</v>
      </c>
      <c r="E247" s="119" t="str">
        <f>Etiquettes!$C$10</f>
        <v>kt</v>
      </c>
      <c r="F247" s="767" t="str">
        <f>Etiquettes!$C$7</f>
        <v>Fruits et légumes (hors pommes de terre)</v>
      </c>
      <c r="G247" s="119">
        <f>Etiquettes!$J$9</f>
        <v>2023</v>
      </c>
      <c r="H247" s="767" t="str">
        <f>Etiquettes!$C$8</f>
        <v>France entière</v>
      </c>
      <c r="I247" s="767" t="str">
        <f t="shared" si="9"/>
        <v>Production de Autres salades, n.c.a. dirigée vers la transformation</v>
      </c>
      <c r="K247" t="s">
        <v>2506</v>
      </c>
      <c r="L247" s="767" t="str" cm="1">
        <f t="array" aca="1" ref="L247" ca="1">[1]!NOM_FEUILLE('MP Transfo (Lég) 2023 - AGRESTE'!$A$1)</f>
        <v>MP Transfo (Lég) 2023 - AGRESTE</v>
      </c>
      <c r="M247" s="766" t="str">
        <f>Etiquettes!$H$16</f>
        <v>Volume</v>
      </c>
      <c r="N247" s="768" t="str">
        <f t="shared" si="8"/>
        <v>Production de Autres salades, n.c.a. dirigée vers la transformation = 0 kt (Agreste - Statistique Agricole Annuelle - SSP)</v>
      </c>
      <c r="O247" s="766" t="str">
        <f>Etiquettes!$I$20</f>
        <v>Robuste</v>
      </c>
      <c r="R247" s="120"/>
      <c r="S247" s="913"/>
    </row>
    <row r="248" spans="1:19">
      <c r="A248" s="115" t="str">
        <f>'Prétraitement MP Transformation'!A24</f>
        <v>Bettes et cardes</v>
      </c>
      <c r="B248" s="116" t="str">
        <f>Secteurs!$B$3</f>
        <v>1ère Transformation</v>
      </c>
      <c r="C248" s="117">
        <f>'Prétraitement MP Transformation'!F24</f>
        <v>0</v>
      </c>
      <c r="E248" s="119" t="str">
        <f>Etiquettes!$C$10</f>
        <v>kt</v>
      </c>
      <c r="F248" s="767" t="str">
        <f>Etiquettes!$C$7</f>
        <v>Fruits et légumes (hors pommes de terre)</v>
      </c>
      <c r="G248" s="119">
        <f>Etiquettes!$J$9</f>
        <v>2023</v>
      </c>
      <c r="H248" s="767" t="str">
        <f>Etiquettes!$C$8</f>
        <v>France entière</v>
      </c>
      <c r="I248" s="767" t="str">
        <f t="shared" si="9"/>
        <v>Production de Bettes et cardes dirigée vers la transformation</v>
      </c>
      <c r="K248" t="s">
        <v>2506</v>
      </c>
      <c r="L248" s="767" t="str" cm="1">
        <f t="array" aca="1" ref="L248" ca="1">[1]!NOM_FEUILLE('MP Transfo (Lég) 2023 - AGRESTE'!$A$1)</f>
        <v>MP Transfo (Lég) 2023 - AGRESTE</v>
      </c>
      <c r="M248" s="766" t="str">
        <f>Etiquettes!$H$16</f>
        <v>Volume</v>
      </c>
      <c r="N248" s="768" t="str">
        <f t="shared" si="8"/>
        <v>Production de Bettes et cardes dirigée vers la transformation = 0 kt (Agreste - Statistique Agricole Annuelle - SSP)</v>
      </c>
      <c r="O248" s="766" t="str">
        <f>Etiquettes!$I$20</f>
        <v>Robuste</v>
      </c>
      <c r="R248" s="120"/>
      <c r="S248" s="913"/>
    </row>
    <row r="249" spans="1:19">
      <c r="A249" s="115" t="str">
        <f>'Prétraitement MP Transformation'!A25</f>
        <v>Brèdes</v>
      </c>
      <c r="B249" s="116" t="str">
        <f>Secteurs!$B$3</f>
        <v>1ère Transformation</v>
      </c>
      <c r="C249" s="117">
        <f>'Prétraitement MP Transformation'!F25</f>
        <v>0</v>
      </c>
      <c r="E249" s="119" t="str">
        <f>Etiquettes!$C$10</f>
        <v>kt</v>
      </c>
      <c r="F249" s="767" t="str">
        <f>Etiquettes!$C$7</f>
        <v>Fruits et légumes (hors pommes de terre)</v>
      </c>
      <c r="G249" s="119">
        <f>Etiquettes!$J$9</f>
        <v>2023</v>
      </c>
      <c r="H249" s="767" t="str">
        <f>Etiquettes!$C$8</f>
        <v>France entière</v>
      </c>
      <c r="I249" s="767" t="str">
        <f t="shared" si="9"/>
        <v>Production de Brèdes dirigée vers la transformation</v>
      </c>
      <c r="K249" t="s">
        <v>2506</v>
      </c>
      <c r="L249" s="767" t="str" cm="1">
        <f t="array" aca="1" ref="L249" ca="1">[1]!NOM_FEUILLE('MP Transfo (Lég) 2023 - AGRESTE'!$A$1)</f>
        <v>MP Transfo (Lég) 2023 - AGRESTE</v>
      </c>
      <c r="M249" s="766" t="str">
        <f>Etiquettes!$H$16</f>
        <v>Volume</v>
      </c>
      <c r="N249" s="768" t="str">
        <f t="shared" si="8"/>
        <v>Production de Brèdes dirigée vers la transformation = 0 kt (Agreste - Statistique Agricole Annuelle - SSP)</v>
      </c>
      <c r="O249" s="766" t="str">
        <f>Etiquettes!$I$20</f>
        <v>Robuste</v>
      </c>
      <c r="R249" s="120"/>
      <c r="S249" s="913"/>
    </row>
    <row r="250" spans="1:19">
      <c r="A250" s="115" t="str">
        <f>'Prétraitement MP Transformation'!A26</f>
        <v>Persil</v>
      </c>
      <c r="B250" s="116" t="str">
        <f>Secteurs!$B$3</f>
        <v>1ère Transformation</v>
      </c>
      <c r="C250" s="117">
        <f>'Prétraitement MP Transformation'!F26</f>
        <v>5.7489999999999997</v>
      </c>
      <c r="E250" s="119" t="str">
        <f>Etiquettes!$C$10</f>
        <v>kt</v>
      </c>
      <c r="F250" s="767" t="str">
        <f>Etiquettes!$C$7</f>
        <v>Fruits et légumes (hors pommes de terre)</v>
      </c>
      <c r="G250" s="119">
        <f>Etiquettes!$J$9</f>
        <v>2023</v>
      </c>
      <c r="H250" s="767" t="str">
        <f>Etiquettes!$C$8</f>
        <v>France entière</v>
      </c>
      <c r="I250" s="767" t="str">
        <f t="shared" si="9"/>
        <v>Production de Persil dirigée vers la transformation</v>
      </c>
      <c r="K250" t="s">
        <v>2506</v>
      </c>
      <c r="L250" s="767" t="str" cm="1">
        <f t="array" aca="1" ref="L250" ca="1">[1]!NOM_FEUILLE('MP Transfo (Lég) 2023 - AGRESTE'!$A$1)</f>
        <v>MP Transfo (Lég) 2023 - AGRESTE</v>
      </c>
      <c r="M250" s="766" t="str">
        <f>Etiquettes!$H$16</f>
        <v>Volume</v>
      </c>
      <c r="N250" s="768" t="str">
        <f t="shared" si="8"/>
        <v>Production de Persil dirigée vers la transformation = 6 kt (Agreste - Statistique Agricole Annuelle - SSP)</v>
      </c>
      <c r="O250" s="766" t="str">
        <f>Etiquettes!$I$20</f>
        <v>Robuste</v>
      </c>
      <c r="R250" s="120"/>
      <c r="S250" s="913"/>
    </row>
    <row r="251" spans="1:19">
      <c r="A251" s="115" t="str">
        <f>'Prétraitement MP Transformation'!A27</f>
        <v>Fraises en plein air</v>
      </c>
      <c r="B251" s="116" t="str">
        <f>Secteurs!$B$3</f>
        <v>1ère Transformation</v>
      </c>
      <c r="C251" s="117">
        <f>'Prétraitement MP Transformation'!F27</f>
        <v>0.75900000000000001</v>
      </c>
      <c r="E251" s="119" t="str">
        <f>Etiquettes!$C$10</f>
        <v>kt</v>
      </c>
      <c r="F251" s="767" t="str">
        <f>Etiquettes!$C$7</f>
        <v>Fruits et légumes (hors pommes de terre)</v>
      </c>
      <c r="G251" s="119">
        <f>Etiquettes!$J$9</f>
        <v>2023</v>
      </c>
      <c r="H251" s="767" t="str">
        <f>Etiquettes!$C$8</f>
        <v>France entière</v>
      </c>
      <c r="I251" s="767" t="str">
        <f t="shared" si="9"/>
        <v>Production de Fraises en plein air dirigée vers la transformation</v>
      </c>
      <c r="K251" t="s">
        <v>2506</v>
      </c>
      <c r="L251" s="767" t="str" cm="1">
        <f t="array" aca="1" ref="L251" ca="1">[1]!NOM_FEUILLE('MP Transfo (Lég) 2023 - AGRESTE'!$A$1)</f>
        <v>MP Transfo (Lég) 2023 - AGRESTE</v>
      </c>
      <c r="M251" s="766" t="str">
        <f>Etiquettes!$H$16</f>
        <v>Volume</v>
      </c>
      <c r="N251" s="768" t="str">
        <f t="shared" si="8"/>
        <v>Production de Fraises en plein air dirigée vers la transformation = 1 kt (Agreste - Statistique Agricole Annuelle - SSP)</v>
      </c>
      <c r="O251" s="766" t="str">
        <f>Etiquettes!$I$20</f>
        <v>Robuste</v>
      </c>
      <c r="R251" s="120"/>
      <c r="S251" s="913"/>
    </row>
    <row r="252" spans="1:19">
      <c r="A252" s="115" t="str">
        <f>'Prétraitement MP Transformation'!A28</f>
        <v>Fraises sous serres</v>
      </c>
      <c r="B252" s="116" t="str">
        <f>Secteurs!$B$3</f>
        <v>1ère Transformation</v>
      </c>
      <c r="C252" s="117">
        <f>'Prétraitement MP Transformation'!F28</f>
        <v>0.58099999999999996</v>
      </c>
      <c r="E252" s="119" t="str">
        <f>Etiquettes!$C$10</f>
        <v>kt</v>
      </c>
      <c r="F252" s="767" t="str">
        <f>Etiquettes!$C$7</f>
        <v>Fruits et légumes (hors pommes de terre)</v>
      </c>
      <c r="G252" s="119">
        <f>Etiquettes!$J$9</f>
        <v>2023</v>
      </c>
      <c r="H252" s="767" t="str">
        <f>Etiquettes!$C$8</f>
        <v>France entière</v>
      </c>
      <c r="I252" s="767" t="str">
        <f t="shared" si="9"/>
        <v>Production de Fraises sous serres dirigée vers la transformation</v>
      </c>
      <c r="K252" t="s">
        <v>2506</v>
      </c>
      <c r="L252" s="767" t="str" cm="1">
        <f t="array" aca="1" ref="L252" ca="1">[1]!NOM_FEUILLE('MP Transfo (Lég) 2023 - AGRESTE'!$A$1)</f>
        <v>MP Transfo (Lég) 2023 - AGRESTE</v>
      </c>
      <c r="M252" s="766" t="str">
        <f>Etiquettes!$H$16</f>
        <v>Volume</v>
      </c>
      <c r="N252" s="768" t="str">
        <f t="shared" si="8"/>
        <v>Production de Fraises sous serres dirigée vers la transformation = 1 kt (Agreste - Statistique Agricole Annuelle - SSP)</v>
      </c>
      <c r="O252" s="766" t="str">
        <f>Etiquettes!$I$20</f>
        <v>Robuste</v>
      </c>
      <c r="R252" s="120"/>
      <c r="S252" s="913"/>
    </row>
    <row r="253" spans="1:19">
      <c r="A253" s="115" t="str">
        <f>'Prétraitement MP Transformation'!A29</f>
        <v>Aubergines</v>
      </c>
      <c r="B253" s="116" t="str">
        <f>Secteurs!$B$3</f>
        <v>1ère Transformation</v>
      </c>
      <c r="C253" s="117">
        <f>'Prétraitement MP Transformation'!F29</f>
        <v>0</v>
      </c>
      <c r="E253" s="119" t="str">
        <f>Etiquettes!$C$10</f>
        <v>kt</v>
      </c>
      <c r="F253" s="767" t="str">
        <f>Etiquettes!$C$7</f>
        <v>Fruits et légumes (hors pommes de terre)</v>
      </c>
      <c r="G253" s="119">
        <f>Etiquettes!$J$9</f>
        <v>2023</v>
      </c>
      <c r="H253" s="767" t="str">
        <f>Etiquettes!$C$8</f>
        <v>France entière</v>
      </c>
      <c r="I253" s="767" t="str">
        <f t="shared" si="9"/>
        <v>Production de Aubergines dirigée vers la transformation</v>
      </c>
      <c r="K253" t="s">
        <v>2506</v>
      </c>
      <c r="L253" s="767" t="str" cm="1">
        <f t="array" aca="1" ref="L253" ca="1">[1]!NOM_FEUILLE('MP Transfo (Lég) 2023 - AGRESTE'!$A$1)</f>
        <v>MP Transfo (Lég) 2023 - AGRESTE</v>
      </c>
      <c r="M253" s="766" t="str">
        <f>Etiquettes!$H$16</f>
        <v>Volume</v>
      </c>
      <c r="N253" s="768" t="str">
        <f t="shared" ref="N253:N315" si="10">_xlfn.CONCAT(I253,IF(OR(ISBLANK(C253),ISERROR(C253)),"",_xlfn.CONCAT(" = ",MROUND(C253,1)," ",E253," (",K253,")")))</f>
        <v>Production de Aubergines dirigée vers la transformation = 0 kt (Agreste - Statistique Agricole Annuelle - SSP)</v>
      </c>
      <c r="O253" s="766" t="str">
        <f>Etiquettes!$I$20</f>
        <v>Robuste</v>
      </c>
      <c r="R253" s="120"/>
      <c r="S253" s="913"/>
    </row>
    <row r="254" spans="1:19">
      <c r="A254" s="115" t="str">
        <f>'Prétraitement MP Transformation'!A30</f>
        <v>Bananes plantains</v>
      </c>
      <c r="B254" s="116" t="str">
        <f>Secteurs!$B$3</f>
        <v>1ère Transformation</v>
      </c>
      <c r="C254" s="117">
        <f>'Prétraitement MP Transformation'!F30</f>
        <v>0</v>
      </c>
      <c r="E254" s="119" t="str">
        <f>Etiquettes!$C$10</f>
        <v>kt</v>
      </c>
      <c r="F254" s="767" t="str">
        <f>Etiquettes!$C$7</f>
        <v>Fruits et légumes (hors pommes de terre)</v>
      </c>
      <c r="G254" s="119">
        <f>Etiquettes!$J$9</f>
        <v>2023</v>
      </c>
      <c r="H254" s="767" t="str">
        <f>Etiquettes!$C$8</f>
        <v>France entière</v>
      </c>
      <c r="I254" s="767" t="str">
        <f t="shared" si="9"/>
        <v>Production de Bananes plantains dirigée vers la transformation</v>
      </c>
      <c r="K254" t="s">
        <v>2506</v>
      </c>
      <c r="L254" s="767" t="str" cm="1">
        <f t="array" aca="1" ref="L254" ca="1">[1]!NOM_FEUILLE('MP Transfo (Lég) 2023 - AGRESTE'!$A$1)</f>
        <v>MP Transfo (Lég) 2023 - AGRESTE</v>
      </c>
      <c r="M254" s="766" t="str">
        <f>Etiquettes!$H$16</f>
        <v>Volume</v>
      </c>
      <c r="N254" s="768" t="str">
        <f t="shared" si="10"/>
        <v>Production de Bananes plantains dirigée vers la transformation = 0 kt (Agreste - Statistique Agricole Annuelle - SSP)</v>
      </c>
      <c r="O254" s="766" t="str">
        <f>Etiquettes!$I$20</f>
        <v>Robuste</v>
      </c>
      <c r="R254" s="120"/>
      <c r="S254" s="913"/>
    </row>
    <row r="255" spans="1:19">
      <c r="A255" s="115" t="str">
        <f>'Prétraitement MP Transformation'!A31</f>
        <v>Concombre en plein air</v>
      </c>
      <c r="B255" s="116" t="str">
        <f>Secteurs!$B$3</f>
        <v>1ère Transformation</v>
      </c>
      <c r="C255" s="117">
        <f>'Prétraitement MP Transformation'!F31</f>
        <v>0</v>
      </c>
      <c r="E255" s="119" t="str">
        <f>Etiquettes!$C$10</f>
        <v>kt</v>
      </c>
      <c r="F255" s="767" t="str">
        <f>Etiquettes!$C$7</f>
        <v>Fruits et légumes (hors pommes de terre)</v>
      </c>
      <c r="G255" s="119">
        <f>Etiquettes!$J$9</f>
        <v>2023</v>
      </c>
      <c r="H255" s="767" t="str">
        <f>Etiquettes!$C$8</f>
        <v>France entière</v>
      </c>
      <c r="I255" s="767" t="str">
        <f t="shared" si="9"/>
        <v>Production de Concombre en plein air dirigée vers la transformation</v>
      </c>
      <c r="K255" t="s">
        <v>2506</v>
      </c>
      <c r="L255" s="767" t="str" cm="1">
        <f t="array" aca="1" ref="L255" ca="1">[1]!NOM_FEUILLE('MP Transfo (Lég) 2023 - AGRESTE'!$A$1)</f>
        <v>MP Transfo (Lég) 2023 - AGRESTE</v>
      </c>
      <c r="M255" s="766" t="str">
        <f>Etiquettes!$H$16</f>
        <v>Volume</v>
      </c>
      <c r="N255" s="768" t="str">
        <f t="shared" si="10"/>
        <v>Production de Concombre en plein air dirigée vers la transformation = 0 kt (Agreste - Statistique Agricole Annuelle - SSP)</v>
      </c>
      <c r="O255" s="766" t="str">
        <f>Etiquettes!$I$20</f>
        <v>Robuste</v>
      </c>
      <c r="R255" s="120"/>
      <c r="S255" s="913"/>
    </row>
    <row r="256" spans="1:19">
      <c r="A256" s="115" t="str">
        <f>'Prétraitement MP Transformation'!A32</f>
        <v>Concombre sous serres</v>
      </c>
      <c r="B256" s="116" t="str">
        <f>Secteurs!$B$3</f>
        <v>1ère Transformation</v>
      </c>
      <c r="C256" s="117">
        <f>'Prétraitement MP Transformation'!F32</f>
        <v>0</v>
      </c>
      <c r="E256" s="119" t="str">
        <f>Etiquettes!$C$10</f>
        <v>kt</v>
      </c>
      <c r="F256" s="767" t="str">
        <f>Etiquettes!$C$7</f>
        <v>Fruits et légumes (hors pommes de terre)</v>
      </c>
      <c r="G256" s="119">
        <f>Etiquettes!$J$9</f>
        <v>2023</v>
      </c>
      <c r="H256" s="767" t="str">
        <f>Etiquettes!$C$8</f>
        <v>France entière</v>
      </c>
      <c r="I256" s="767" t="str">
        <f t="shared" si="9"/>
        <v>Production de Concombre sous serres dirigée vers la transformation</v>
      </c>
      <c r="K256" t="s">
        <v>2506</v>
      </c>
      <c r="L256" s="767" t="str" cm="1">
        <f t="array" aca="1" ref="L256" ca="1">[1]!NOM_FEUILLE('MP Transfo (Lég) 2023 - AGRESTE'!$A$1)</f>
        <v>MP Transfo (Lég) 2023 - AGRESTE</v>
      </c>
      <c r="M256" s="766" t="str">
        <f>Etiquettes!$H$16</f>
        <v>Volume</v>
      </c>
      <c r="N256" s="768" t="str">
        <f t="shared" si="10"/>
        <v>Production de Concombre sous serres dirigée vers la transformation = 0 kt (Agreste - Statistique Agricole Annuelle - SSP)</v>
      </c>
      <c r="O256" s="766" t="str">
        <f>Etiquettes!$I$20</f>
        <v>Robuste</v>
      </c>
      <c r="R256" s="120"/>
      <c r="S256" s="913"/>
    </row>
    <row r="257" spans="1:19">
      <c r="A257" s="115" t="str">
        <f>'Prétraitement MP Transformation'!A33</f>
        <v>Cornichons</v>
      </c>
      <c r="B257" s="116" t="str">
        <f>Secteurs!$B$3</f>
        <v>1ère Transformation</v>
      </c>
      <c r="C257" s="117">
        <f>'Prétraitement MP Transformation'!F33</f>
        <v>0</v>
      </c>
      <c r="E257" s="119" t="str">
        <f>Etiquettes!$C$10</f>
        <v>kt</v>
      </c>
      <c r="F257" s="767" t="str">
        <f>Etiquettes!$C$7</f>
        <v>Fruits et légumes (hors pommes de terre)</v>
      </c>
      <c r="G257" s="119">
        <f>Etiquettes!$J$9</f>
        <v>2023</v>
      </c>
      <c r="H257" s="767" t="str">
        <f>Etiquettes!$C$8</f>
        <v>France entière</v>
      </c>
      <c r="I257" s="767" t="str">
        <f t="shared" si="9"/>
        <v>Production de Cornichons dirigée vers la transformation</v>
      </c>
      <c r="K257" t="s">
        <v>2506</v>
      </c>
      <c r="L257" s="767" t="str" cm="1">
        <f t="array" aca="1" ref="L257" ca="1">[1]!NOM_FEUILLE('MP Transfo (Lég) 2023 - AGRESTE'!$A$1)</f>
        <v>MP Transfo (Lég) 2023 - AGRESTE</v>
      </c>
      <c r="M257" s="766" t="str">
        <f>Etiquettes!$H$16</f>
        <v>Volume</v>
      </c>
      <c r="N257" s="768" t="str">
        <f t="shared" si="10"/>
        <v>Production de Cornichons dirigée vers la transformation = 0 kt (Agreste - Statistique Agricole Annuelle - SSP)</v>
      </c>
      <c r="O257" s="766" t="str">
        <f>Etiquettes!$I$20</f>
        <v>Robuste</v>
      </c>
      <c r="R257" s="120"/>
      <c r="S257" s="913"/>
    </row>
    <row r="258" spans="1:19">
      <c r="A258" s="115" t="str">
        <f>'Prétraitement MP Transformation'!A34</f>
        <v>Chayote ou christophine</v>
      </c>
      <c r="B258" s="116" t="str">
        <f>Secteurs!$B$3</f>
        <v>1ère Transformation</v>
      </c>
      <c r="C258" s="117">
        <f>'Prétraitement MP Transformation'!F34</f>
        <v>0</v>
      </c>
      <c r="E258" s="119" t="str">
        <f>Etiquettes!$C$10</f>
        <v>kt</v>
      </c>
      <c r="F258" s="767" t="str">
        <f>Etiquettes!$C$7</f>
        <v>Fruits et légumes (hors pommes de terre)</v>
      </c>
      <c r="G258" s="119">
        <f>Etiquettes!$J$9</f>
        <v>2023</v>
      </c>
      <c r="H258" s="767" t="str">
        <f>Etiquettes!$C$8</f>
        <v>France entière</v>
      </c>
      <c r="I258" s="767" t="str">
        <f t="shared" si="9"/>
        <v>Production de Chayote ou christophine dirigée vers la transformation</v>
      </c>
      <c r="K258" t="s">
        <v>2506</v>
      </c>
      <c r="L258" s="767" t="str" cm="1">
        <f t="array" aca="1" ref="L258" ca="1">[1]!NOM_FEUILLE('MP Transfo (Lég) 2023 - AGRESTE'!$A$1)</f>
        <v>MP Transfo (Lég) 2023 - AGRESTE</v>
      </c>
      <c r="M258" s="766" t="str">
        <f>Etiquettes!$H$16</f>
        <v>Volume</v>
      </c>
      <c r="N258" s="768" t="str">
        <f t="shared" si="10"/>
        <v>Production de Chayote ou christophine dirigée vers la transformation = 0 kt (Agreste - Statistique Agricole Annuelle - SSP)</v>
      </c>
      <c r="O258" s="766" t="str">
        <f>Etiquettes!$I$20</f>
        <v>Robuste</v>
      </c>
      <c r="R258" s="120"/>
      <c r="S258" s="913"/>
    </row>
    <row r="259" spans="1:19">
      <c r="A259" s="115" t="str">
        <f>'Prétraitement MP Transformation'!A35</f>
        <v>Courgette</v>
      </c>
      <c r="B259" s="116" t="str">
        <f>Secteurs!$B$3</f>
        <v>1ère Transformation</v>
      </c>
      <c r="C259" s="117">
        <f>'Prétraitement MP Transformation'!F35</f>
        <v>21.164999999999999</v>
      </c>
      <c r="E259" s="119" t="str">
        <f>Etiquettes!$C$10</f>
        <v>kt</v>
      </c>
      <c r="F259" s="767" t="str">
        <f>Etiquettes!$C$7</f>
        <v>Fruits et légumes (hors pommes de terre)</v>
      </c>
      <c r="G259" s="119">
        <f>Etiquettes!$J$9</f>
        <v>2023</v>
      </c>
      <c r="H259" s="767" t="str">
        <f>Etiquettes!$C$8</f>
        <v>France entière</v>
      </c>
      <c r="I259" s="767" t="str">
        <f t="shared" si="9"/>
        <v>Production de Courgette dirigée vers la transformation</v>
      </c>
      <c r="K259" t="s">
        <v>2506</v>
      </c>
      <c r="L259" s="767" t="str" cm="1">
        <f t="array" aca="1" ref="L259" ca="1">[1]!NOM_FEUILLE('MP Transfo (Lég) 2023 - AGRESTE'!$A$1)</f>
        <v>MP Transfo (Lég) 2023 - AGRESTE</v>
      </c>
      <c r="M259" s="766" t="str">
        <f>Etiquettes!$H$16</f>
        <v>Volume</v>
      </c>
      <c r="N259" s="768" t="str">
        <f t="shared" si="10"/>
        <v>Production de Courgette dirigée vers la transformation = 21 kt (Agreste - Statistique Agricole Annuelle - SSP)</v>
      </c>
      <c r="O259" s="766" t="str">
        <f>Etiquettes!$I$20</f>
        <v>Robuste</v>
      </c>
      <c r="R259" s="120"/>
      <c r="S259" s="913"/>
    </row>
    <row r="260" spans="1:19">
      <c r="A260" s="115" t="str">
        <f>'Prétraitement MP Transformation'!A36</f>
        <v>Gombo</v>
      </c>
      <c r="B260" s="116" t="str">
        <f>Secteurs!$B$3</f>
        <v>1ère Transformation</v>
      </c>
      <c r="C260" s="117">
        <f>'Prétraitement MP Transformation'!F36</f>
        <v>0</v>
      </c>
      <c r="E260" s="119" t="str">
        <f>Etiquettes!$C$10</f>
        <v>kt</v>
      </c>
      <c r="F260" s="767" t="str">
        <f>Etiquettes!$C$7</f>
        <v>Fruits et légumes (hors pommes de terre)</v>
      </c>
      <c r="G260" s="119">
        <f>Etiquettes!$J$9</f>
        <v>2023</v>
      </c>
      <c r="H260" s="767" t="str">
        <f>Etiquettes!$C$8</f>
        <v>France entière</v>
      </c>
      <c r="I260" s="767" t="str">
        <f t="shared" si="9"/>
        <v>Production de Gombo dirigée vers la transformation</v>
      </c>
      <c r="K260" t="s">
        <v>2506</v>
      </c>
      <c r="L260" s="767" t="str" cm="1">
        <f t="array" aca="1" ref="L260" ca="1">[1]!NOM_FEUILLE('MP Transfo (Lég) 2023 - AGRESTE'!$A$1)</f>
        <v>MP Transfo (Lég) 2023 - AGRESTE</v>
      </c>
      <c r="M260" s="766" t="str">
        <f>Etiquettes!$H$16</f>
        <v>Volume</v>
      </c>
      <c r="N260" s="768" t="str">
        <f t="shared" si="10"/>
        <v>Production de Gombo dirigée vers la transformation = 0 kt (Agreste - Statistique Agricole Annuelle - SSP)</v>
      </c>
      <c r="O260" s="766" t="str">
        <f>Etiquettes!$I$20</f>
        <v>Robuste</v>
      </c>
      <c r="R260" s="120"/>
      <c r="S260" s="913"/>
    </row>
    <row r="261" spans="1:19">
      <c r="A261" s="115" t="str">
        <f>'Prétraitement MP Transformation'!A37</f>
        <v>Cantaloups et autres melons en plein air</v>
      </c>
      <c r="B261" s="116" t="str">
        <f>Secteurs!$B$3</f>
        <v>1ère Transformation</v>
      </c>
      <c r="C261" s="117">
        <f>'Prétraitement MP Transformation'!F37</f>
        <v>0</v>
      </c>
      <c r="E261" s="119" t="str">
        <f>Etiquettes!$C$10</f>
        <v>kt</v>
      </c>
      <c r="F261" s="767" t="str">
        <f>Etiquettes!$C$7</f>
        <v>Fruits et légumes (hors pommes de terre)</v>
      </c>
      <c r="G261" s="119">
        <f>Etiquettes!$J$9</f>
        <v>2023</v>
      </c>
      <c r="H261" s="767" t="str">
        <f>Etiquettes!$C$8</f>
        <v>France entière</v>
      </c>
      <c r="I261" s="767" t="str">
        <f t="shared" si="9"/>
        <v>Production de Cantaloups et autres melons en plein air dirigée vers la transformation</v>
      </c>
      <c r="K261" t="s">
        <v>2506</v>
      </c>
      <c r="L261" s="767" t="str" cm="1">
        <f t="array" aca="1" ref="L261" ca="1">[1]!NOM_FEUILLE('MP Transfo (Lég) 2023 - AGRESTE'!$A$1)</f>
        <v>MP Transfo (Lég) 2023 - AGRESTE</v>
      </c>
      <c r="M261" s="766" t="str">
        <f>Etiquettes!$H$16</f>
        <v>Volume</v>
      </c>
      <c r="N261" s="768" t="str">
        <f t="shared" si="10"/>
        <v>Production de Cantaloups et autres melons en plein air dirigée vers la transformation = 0 kt (Agreste - Statistique Agricole Annuelle - SSP)</v>
      </c>
      <c r="O261" s="766" t="str">
        <f>Etiquettes!$I$20</f>
        <v>Robuste</v>
      </c>
      <c r="R261" s="120"/>
      <c r="S261" s="913"/>
    </row>
    <row r="262" spans="1:19">
      <c r="A262" s="115" t="str">
        <f>'Prétraitement MP Transformation'!A38</f>
        <v>Cantaloups et autres melons sous serres</v>
      </c>
      <c r="B262" s="116" t="str">
        <f>Secteurs!$B$3</f>
        <v>1ère Transformation</v>
      </c>
      <c r="C262" s="117">
        <f>'Prétraitement MP Transformation'!F38</f>
        <v>0</v>
      </c>
      <c r="E262" s="119" t="str">
        <f>Etiquettes!$C$10</f>
        <v>kt</v>
      </c>
      <c r="F262" s="767" t="str">
        <f>Etiquettes!$C$7</f>
        <v>Fruits et légumes (hors pommes de terre)</v>
      </c>
      <c r="G262" s="119">
        <f>Etiquettes!$J$9</f>
        <v>2023</v>
      </c>
      <c r="H262" s="767" t="str">
        <f>Etiquettes!$C$8</f>
        <v>France entière</v>
      </c>
      <c r="I262" s="767" t="str">
        <f t="shared" si="9"/>
        <v>Production de Cantaloups et autres melons sous serres dirigée vers la transformation</v>
      </c>
      <c r="K262" t="s">
        <v>2506</v>
      </c>
      <c r="L262" s="767" t="str" cm="1">
        <f t="array" aca="1" ref="L262" ca="1">[1]!NOM_FEUILLE('MP Transfo (Lég) 2023 - AGRESTE'!$A$1)</f>
        <v>MP Transfo (Lég) 2023 - AGRESTE</v>
      </c>
      <c r="M262" s="766" t="str">
        <f>Etiquettes!$H$16</f>
        <v>Volume</v>
      </c>
      <c r="N262" s="768" t="str">
        <f t="shared" si="10"/>
        <v>Production de Cantaloups et autres melons sous serres dirigée vers la transformation = 0 kt (Agreste - Statistique Agricole Annuelle - SSP)</v>
      </c>
      <c r="O262" s="766" t="str">
        <f>Etiquettes!$I$20</f>
        <v>Robuste</v>
      </c>
      <c r="R262" s="120"/>
      <c r="S262" s="913"/>
    </row>
    <row r="263" spans="1:19">
      <c r="A263" s="115" t="str">
        <f>'Prétraitement MP Transformation'!A39</f>
        <v>Pastèques</v>
      </c>
      <c r="B263" s="116" t="str">
        <f>Secteurs!$B$3</f>
        <v>1ère Transformation</v>
      </c>
      <c r="C263" s="117">
        <f>'Prétraitement MP Transformation'!F39</f>
        <v>0</v>
      </c>
      <c r="E263" s="119" t="str">
        <f>Etiquettes!$C$10</f>
        <v>kt</v>
      </c>
      <c r="F263" s="767" t="str">
        <f>Etiquettes!$C$7</f>
        <v>Fruits et légumes (hors pommes de terre)</v>
      </c>
      <c r="G263" s="119">
        <f>Etiquettes!$J$9</f>
        <v>2023</v>
      </c>
      <c r="H263" s="767" t="str">
        <f>Etiquettes!$C$8</f>
        <v>France entière</v>
      </c>
      <c r="I263" s="767" t="str">
        <f t="shared" si="9"/>
        <v>Production de Pastèques dirigée vers la transformation</v>
      </c>
      <c r="K263" t="s">
        <v>2506</v>
      </c>
      <c r="L263" s="767" t="str" cm="1">
        <f t="array" aca="1" ref="L263" ca="1">[1]!NOM_FEUILLE('MP Transfo (Lég) 2023 - AGRESTE'!$A$1)</f>
        <v>MP Transfo (Lég) 2023 - AGRESTE</v>
      </c>
      <c r="M263" s="766" t="str">
        <f>Etiquettes!$H$16</f>
        <v>Volume</v>
      </c>
      <c r="N263" s="768" t="str">
        <f t="shared" si="10"/>
        <v>Production de Pastèques dirigée vers la transformation = 0 kt (Agreste - Statistique Agricole Annuelle - SSP)</v>
      </c>
      <c r="O263" s="766" t="str">
        <f>Etiquettes!$I$20</f>
        <v>Robuste</v>
      </c>
      <c r="R263" s="120"/>
      <c r="S263" s="913"/>
    </row>
    <row r="264" spans="1:19">
      <c r="A264" s="115" t="str">
        <f>'Prétraitement MP Transformation'!A40</f>
        <v>Piments et poivrons verts</v>
      </c>
      <c r="B264" s="116" t="str">
        <f>Secteurs!$B$3</f>
        <v>1ère Transformation</v>
      </c>
      <c r="C264" s="117">
        <f>'Prétraitement MP Transformation'!F40</f>
        <v>0</v>
      </c>
      <c r="E264" s="119" t="str">
        <f>Etiquettes!$C$10</f>
        <v>kt</v>
      </c>
      <c r="F264" s="767" t="str">
        <f>Etiquettes!$C$7</f>
        <v>Fruits et légumes (hors pommes de terre)</v>
      </c>
      <c r="G264" s="119">
        <f>Etiquettes!$J$9</f>
        <v>2023</v>
      </c>
      <c r="H264" s="767" t="str">
        <f>Etiquettes!$C$8</f>
        <v>France entière</v>
      </c>
      <c r="I264" s="767" t="str">
        <f t="shared" si="9"/>
        <v>Production de Piments et poivrons verts dirigée vers la transformation</v>
      </c>
      <c r="K264" t="s">
        <v>2506</v>
      </c>
      <c r="L264" s="767" t="str" cm="1">
        <f t="array" aca="1" ref="L264" ca="1">[1]!NOM_FEUILLE('MP Transfo (Lég) 2023 - AGRESTE'!$A$1)</f>
        <v>MP Transfo (Lég) 2023 - AGRESTE</v>
      </c>
      <c r="M264" s="766" t="str">
        <f>Etiquettes!$H$16</f>
        <v>Volume</v>
      </c>
      <c r="N264" s="768" t="str">
        <f t="shared" si="10"/>
        <v>Production de Piments et poivrons verts dirigée vers la transformation = 0 kt (Agreste - Statistique Agricole Annuelle - SSP)</v>
      </c>
      <c r="O264" s="766" t="str">
        <f>Etiquettes!$I$20</f>
        <v>Robuste</v>
      </c>
      <c r="R264" s="120"/>
      <c r="S264" s="913"/>
    </row>
    <row r="265" spans="1:19">
      <c r="A265" s="115" t="str">
        <f>'Prétraitement MP Transformation'!A41</f>
        <v>Autres citrouilles [Courge], potirons, n.c.a.</v>
      </c>
      <c r="B265" s="116" t="str">
        <f>Secteurs!$B$3</f>
        <v>1ère Transformation</v>
      </c>
      <c r="C265" s="117">
        <f>'Prétraitement MP Transformation'!F41</f>
        <v>0</v>
      </c>
      <c r="E265" s="119" t="str">
        <f>Etiquettes!$C$10</f>
        <v>kt</v>
      </c>
      <c r="F265" s="767" t="str">
        <f>Etiquettes!$C$7</f>
        <v>Fruits et légumes (hors pommes de terre)</v>
      </c>
      <c r="G265" s="119">
        <f>Etiquettes!$J$9</f>
        <v>2023</v>
      </c>
      <c r="H265" s="767" t="str">
        <f>Etiquettes!$C$8</f>
        <v>France entière</v>
      </c>
      <c r="I265" s="767" t="str">
        <f t="shared" si="9"/>
        <v>Production de Autres citrouilles [Courge], potirons, n.c.a. dirigée vers la transformation</v>
      </c>
      <c r="K265" t="s">
        <v>2506</v>
      </c>
      <c r="L265" s="767" t="str" cm="1">
        <f t="array" aca="1" ref="L265" ca="1">[1]!NOM_FEUILLE('MP Transfo (Lég) 2023 - AGRESTE'!$A$1)</f>
        <v>MP Transfo (Lég) 2023 - AGRESTE</v>
      </c>
      <c r="M265" s="766" t="str">
        <f>Etiquettes!$H$16</f>
        <v>Volume</v>
      </c>
      <c r="N265" s="768" t="str">
        <f t="shared" si="10"/>
        <v>Production de Autres citrouilles [Courge], potirons, n.c.a. dirigée vers la transformation = 0 kt (Agreste - Statistique Agricole Annuelle - SSP)</v>
      </c>
      <c r="O265" s="766" t="str">
        <f>Etiquettes!$I$20</f>
        <v>Robuste</v>
      </c>
      <c r="R265" s="120"/>
      <c r="S265" s="913"/>
    </row>
    <row r="266" spans="1:19">
      <c r="A266" s="115" t="str">
        <f>'Prétraitement MP Transformation'!A42</f>
        <v>Tomates en plein air pour le frais</v>
      </c>
      <c r="B266" s="116" t="str">
        <f>Secteurs!$B$3</f>
        <v>1ère Transformation</v>
      </c>
      <c r="C266" s="117">
        <f>'Prétraitement MP Transformation'!F42</f>
        <v>0.01</v>
      </c>
      <c r="E266" s="119" t="str">
        <f>Etiquettes!$C$10</f>
        <v>kt</v>
      </c>
      <c r="F266" s="767" t="str">
        <f>Etiquettes!$C$7</f>
        <v>Fruits et légumes (hors pommes de terre)</v>
      </c>
      <c r="G266" s="119">
        <f>Etiquettes!$J$9</f>
        <v>2023</v>
      </c>
      <c r="H266" s="767" t="str">
        <f>Etiquettes!$C$8</f>
        <v>France entière</v>
      </c>
      <c r="I266" s="767" t="str">
        <f t="shared" si="9"/>
        <v>Production de Tomates en plein air pour le frais dirigée vers la transformation</v>
      </c>
      <c r="K266" t="s">
        <v>2506</v>
      </c>
      <c r="L266" s="767" t="str" cm="1">
        <f t="array" aca="1" ref="L266" ca="1">[1]!NOM_FEUILLE('MP Transfo (Lég) 2023 - AGRESTE'!$A$1)</f>
        <v>MP Transfo (Lég) 2023 - AGRESTE</v>
      </c>
      <c r="M266" s="766" t="str">
        <f>Etiquettes!$H$16</f>
        <v>Volume</v>
      </c>
      <c r="N266" s="768" t="str">
        <f t="shared" si="10"/>
        <v>Production de Tomates en plein air pour le frais dirigée vers la transformation = 0 kt (Agreste - Statistique Agricole Annuelle - SSP)</v>
      </c>
      <c r="O266" s="766" t="str">
        <f>Etiquettes!$I$20</f>
        <v>Robuste</v>
      </c>
      <c r="R266" s="120"/>
      <c r="S266" s="913"/>
    </row>
    <row r="267" spans="1:19">
      <c r="A267" s="115" t="str">
        <f>'Prétraitement MP Transformation'!A43</f>
        <v>Tomates en plein air pour l'industrie</v>
      </c>
      <c r="B267" s="116" t="str">
        <f>Secteurs!$B$3</f>
        <v>1ère Transformation</v>
      </c>
      <c r="C267" s="117">
        <f>'Prétraitement MP Transformation'!F43</f>
        <v>176.964</v>
      </c>
      <c r="E267" s="119" t="str">
        <f>Etiquettes!$C$10</f>
        <v>kt</v>
      </c>
      <c r="F267" s="767" t="str">
        <f>Etiquettes!$C$7</f>
        <v>Fruits et légumes (hors pommes de terre)</v>
      </c>
      <c r="G267" s="119">
        <f>Etiquettes!$J$9</f>
        <v>2023</v>
      </c>
      <c r="H267" s="767" t="str">
        <f>Etiquettes!$C$8</f>
        <v>France entière</v>
      </c>
      <c r="I267" s="767" t="str">
        <f t="shared" si="9"/>
        <v>Production de Tomates en plein air pour l'industrie dirigée vers la transformation</v>
      </c>
      <c r="K267" t="s">
        <v>2506</v>
      </c>
      <c r="L267" s="767" t="str" cm="1">
        <f t="array" aca="1" ref="L267" ca="1">[1]!NOM_FEUILLE('MP Transfo (Lég) 2023 - AGRESTE'!$A$1)</f>
        <v>MP Transfo (Lég) 2023 - AGRESTE</v>
      </c>
      <c r="M267" s="766" t="str">
        <f>Etiquettes!$H$16</f>
        <v>Volume</v>
      </c>
      <c r="N267" s="768" t="str">
        <f t="shared" si="10"/>
        <v>Production de Tomates en plein air pour l'industrie dirigée vers la transformation = 177 kt (Agreste - Statistique Agricole Annuelle - SSP)</v>
      </c>
      <c r="O267" s="766" t="str">
        <f>Etiquettes!$I$20</f>
        <v>Robuste</v>
      </c>
      <c r="R267" s="120"/>
      <c r="S267" s="913"/>
    </row>
    <row r="268" spans="1:19">
      <c r="A268" s="115" t="str">
        <f>'Prétraitement MP Transformation'!A44</f>
        <v>Tomates sous serres</v>
      </c>
      <c r="B268" s="116" t="str">
        <f>Secteurs!$B$3</f>
        <v>1ère Transformation</v>
      </c>
      <c r="C268" s="117">
        <f>'Prétraitement MP Transformation'!F44</f>
        <v>2E-3</v>
      </c>
      <c r="E268" s="119" t="str">
        <f>Etiquettes!$C$10</f>
        <v>kt</v>
      </c>
      <c r="F268" s="767" t="str">
        <f>Etiquettes!$C$7</f>
        <v>Fruits et légumes (hors pommes de terre)</v>
      </c>
      <c r="G268" s="119">
        <f>Etiquettes!$J$9</f>
        <v>2023</v>
      </c>
      <c r="H268" s="767" t="str">
        <f>Etiquettes!$C$8</f>
        <v>France entière</v>
      </c>
      <c r="I268" s="767" t="str">
        <f t="shared" si="9"/>
        <v>Production de Tomates sous serres dirigée vers la transformation</v>
      </c>
      <c r="K268" t="s">
        <v>2506</v>
      </c>
      <c r="L268" s="767" t="str" cm="1">
        <f t="array" aca="1" ref="L268" ca="1">[1]!NOM_FEUILLE('MP Transfo (Lég) 2023 - AGRESTE'!$A$1)</f>
        <v>MP Transfo (Lég) 2023 - AGRESTE</v>
      </c>
      <c r="M268" s="766" t="str">
        <f>Etiquettes!$H$16</f>
        <v>Volume</v>
      </c>
      <c r="N268" s="768" t="str">
        <f t="shared" si="10"/>
        <v>Production de Tomates sous serres dirigée vers la transformation = 0 kt (Agreste - Statistique Agricole Annuelle - SSP)</v>
      </c>
      <c r="O268" s="766" t="str">
        <f>Etiquettes!$I$20</f>
        <v>Robuste</v>
      </c>
      <c r="R268" s="120"/>
      <c r="S268" s="913"/>
    </row>
    <row r="269" spans="1:19">
      <c r="A269" s="115" t="str">
        <f>Produits!$B$74</f>
        <v>Ail</v>
      </c>
      <c r="B269" s="116" t="str">
        <f>Secteurs!$B$3</f>
        <v>1ère Transformation</v>
      </c>
      <c r="C269" s="117">
        <f>'Prétraitement MP Transformation'!H45</f>
        <v>0</v>
      </c>
      <c r="E269" s="119" t="str">
        <f>Etiquettes!$C$10</f>
        <v>kt</v>
      </c>
      <c r="F269" s="767" t="str">
        <f>Etiquettes!$C$7</f>
        <v>Fruits et légumes (hors pommes de terre)</v>
      </c>
      <c r="G269" s="119">
        <f>Etiquettes!$J$9</f>
        <v>2023</v>
      </c>
      <c r="H269" s="767" t="str">
        <f>Etiquettes!$C$8</f>
        <v>France entière</v>
      </c>
      <c r="I269" s="767" t="str">
        <f t="shared" si="9"/>
        <v>Production de Ail dirigée vers la transformation</v>
      </c>
      <c r="K269" t="s">
        <v>2506</v>
      </c>
      <c r="L269" s="767" t="str" cm="1">
        <f t="array" aca="1" ref="L269" ca="1">[1]!NOM_FEUILLE('MP Transfo (Lég) 2023 - AGRESTE'!$A$1)</f>
        <v>MP Transfo (Lég) 2023 - AGRESTE</v>
      </c>
      <c r="M269" s="766" t="str">
        <f>Etiquettes!$H$16</f>
        <v>Volume</v>
      </c>
      <c r="N269" s="768" t="str">
        <f t="shared" si="10"/>
        <v>Production de Ail dirigée vers la transformation = 0 kt (Agreste - Statistique Agricole Annuelle - SSP)</v>
      </c>
      <c r="O269" s="766" t="str">
        <f>Etiquettes!$I$20</f>
        <v>Robuste</v>
      </c>
      <c r="R269" s="123" t="s">
        <v>2517</v>
      </c>
      <c r="S269" s="913"/>
    </row>
    <row r="270" spans="1:19">
      <c r="A270" s="115" t="str">
        <f>'Prétraitement MP Transformation'!A47</f>
        <v>Betterave potagère</v>
      </c>
      <c r="B270" s="116" t="str">
        <f>Secteurs!$B$3</f>
        <v>1ère Transformation</v>
      </c>
      <c r="C270" s="117">
        <f>'Prétraitement MP Transformation'!F47</f>
        <v>88.725999999999999</v>
      </c>
      <c r="E270" s="119" t="str">
        <f>Etiquettes!$C$10</f>
        <v>kt</v>
      </c>
      <c r="F270" s="767" t="str">
        <f>Etiquettes!$C$7</f>
        <v>Fruits et légumes (hors pommes de terre)</v>
      </c>
      <c r="G270" s="119">
        <f>Etiquettes!$J$9</f>
        <v>2023</v>
      </c>
      <c r="H270" s="767" t="str">
        <f>Etiquettes!$C$8</f>
        <v>France entière</v>
      </c>
      <c r="I270" s="767" t="str">
        <f t="shared" si="9"/>
        <v>Production de Betterave potagère dirigée vers la transformation</v>
      </c>
      <c r="K270" t="s">
        <v>2506</v>
      </c>
      <c r="L270" s="767" t="str" cm="1">
        <f t="array" aca="1" ref="L270" ca="1">[1]!NOM_FEUILLE('MP Transfo (Lég) 2023 - AGRESTE'!$A$1)</f>
        <v>MP Transfo (Lég) 2023 - AGRESTE</v>
      </c>
      <c r="M270" s="766" t="str">
        <f>Etiquettes!$H$16</f>
        <v>Volume</v>
      </c>
      <c r="N270" s="768" t="str">
        <f t="shared" si="10"/>
        <v>Production de Betterave potagère dirigée vers la transformation = 89 kt (Agreste - Statistique Agricole Annuelle - SSP)</v>
      </c>
      <c r="O270" s="766" t="str">
        <f>Etiquettes!$I$20</f>
        <v>Robuste</v>
      </c>
      <c r="R270" s="120"/>
      <c r="S270" s="913"/>
    </row>
    <row r="271" spans="1:19">
      <c r="A271" s="115" t="str">
        <f>'Prétraitement MP Transformation'!A48</f>
        <v>Carottes pour le frais</v>
      </c>
      <c r="B271" s="116" t="str">
        <f>Secteurs!$B$3</f>
        <v>1ère Transformation</v>
      </c>
      <c r="C271" s="117">
        <f>'Prétraitement MP Transformation'!F48</f>
        <v>55.594000000000001</v>
      </c>
      <c r="E271" s="119" t="str">
        <f>Etiquettes!$C$10</f>
        <v>kt</v>
      </c>
      <c r="F271" s="767" t="str">
        <f>Etiquettes!$C$7</f>
        <v>Fruits et légumes (hors pommes de terre)</v>
      </c>
      <c r="G271" s="119">
        <f>Etiquettes!$J$9</f>
        <v>2023</v>
      </c>
      <c r="H271" s="767" t="str">
        <f>Etiquettes!$C$8</f>
        <v>France entière</v>
      </c>
      <c r="I271" s="767" t="str">
        <f t="shared" si="9"/>
        <v>Production de Carottes pour le frais dirigée vers la transformation</v>
      </c>
      <c r="K271" t="s">
        <v>2506</v>
      </c>
      <c r="L271" s="767" t="str" cm="1">
        <f t="array" aca="1" ref="L271" ca="1">[1]!NOM_FEUILLE('MP Transfo (Lég) 2023 - AGRESTE'!$A$1)</f>
        <v>MP Transfo (Lég) 2023 - AGRESTE</v>
      </c>
      <c r="M271" s="766" t="str">
        <f>Etiquettes!$H$16</f>
        <v>Volume</v>
      </c>
      <c r="N271" s="768" t="str">
        <f t="shared" si="10"/>
        <v>Production de Carottes pour le frais dirigée vers la transformation = 56 kt (Agreste - Statistique Agricole Annuelle - SSP)</v>
      </c>
      <c r="O271" s="766" t="str">
        <f>Etiquettes!$I$20</f>
        <v>Robuste</v>
      </c>
      <c r="R271" s="120"/>
      <c r="S271" s="913"/>
    </row>
    <row r="272" spans="1:19">
      <c r="A272" s="115" t="str">
        <f>'Prétraitement MP Transformation'!A49</f>
        <v>Carottes pour l'industrie</v>
      </c>
      <c r="B272" s="116" t="str">
        <f>Secteurs!$B$3</f>
        <v>1ère Transformation</v>
      </c>
      <c r="C272" s="117">
        <f>'Prétraitement MP Transformation'!F49</f>
        <v>252.34</v>
      </c>
      <c r="E272" s="119" t="str">
        <f>Etiquettes!$C$10</f>
        <v>kt</v>
      </c>
      <c r="F272" s="767" t="str">
        <f>Etiquettes!$C$7</f>
        <v>Fruits et légumes (hors pommes de terre)</v>
      </c>
      <c r="G272" s="119">
        <f>Etiquettes!$J$9</f>
        <v>2023</v>
      </c>
      <c r="H272" s="767" t="str">
        <f>Etiquettes!$C$8</f>
        <v>France entière</v>
      </c>
      <c r="I272" s="767" t="str">
        <f t="shared" si="9"/>
        <v>Production de Carottes pour l'industrie dirigée vers la transformation</v>
      </c>
      <c r="K272" t="s">
        <v>2506</v>
      </c>
      <c r="L272" s="767" t="str" cm="1">
        <f t="array" aca="1" ref="L272" ca="1">[1]!NOM_FEUILLE('MP Transfo (Lég) 2023 - AGRESTE'!$A$1)</f>
        <v>MP Transfo (Lég) 2023 - AGRESTE</v>
      </c>
      <c r="M272" s="766" t="str">
        <f>Etiquettes!$H$16</f>
        <v>Volume</v>
      </c>
      <c r="N272" s="768" t="str">
        <f t="shared" si="10"/>
        <v>Production de Carottes pour l'industrie dirigée vers la transformation = 252 kt (Agreste - Statistique Agricole Annuelle - SSP)</v>
      </c>
      <c r="O272" s="766" t="str">
        <f>Etiquettes!$I$20</f>
        <v>Robuste</v>
      </c>
      <c r="R272" s="120"/>
      <c r="S272" s="913"/>
    </row>
    <row r="273" spans="1:19">
      <c r="A273" s="115" t="str">
        <f>'Prétraitement MP Transformation'!A50</f>
        <v>Céleri rave</v>
      </c>
      <c r="B273" s="116" t="str">
        <f>Secteurs!$B$3</f>
        <v>1ère Transformation</v>
      </c>
      <c r="C273" s="117">
        <f>'Prétraitement MP Transformation'!F50</f>
        <v>0</v>
      </c>
      <c r="E273" s="119" t="str">
        <f>Etiquettes!$C$10</f>
        <v>kt</v>
      </c>
      <c r="F273" s="767" t="str">
        <f>Etiquettes!$C$7</f>
        <v>Fruits et légumes (hors pommes de terre)</v>
      </c>
      <c r="G273" s="119">
        <f>Etiquettes!$J$9</f>
        <v>2023</v>
      </c>
      <c r="H273" s="767" t="str">
        <f>Etiquettes!$C$8</f>
        <v>France entière</v>
      </c>
      <c r="I273" s="767" t="str">
        <f t="shared" si="9"/>
        <v>Production de Céleri rave dirigée vers la transformation</v>
      </c>
      <c r="K273" t="s">
        <v>2506</v>
      </c>
      <c r="L273" s="767" t="str" cm="1">
        <f t="array" aca="1" ref="L273" ca="1">[1]!NOM_FEUILLE('MP Transfo (Lég) 2023 - AGRESTE'!$A$1)</f>
        <v>MP Transfo (Lég) 2023 - AGRESTE</v>
      </c>
      <c r="M273" s="766" t="str">
        <f>Etiquettes!$H$16</f>
        <v>Volume</v>
      </c>
      <c r="N273" s="768" t="str">
        <f t="shared" si="10"/>
        <v>Production de Céleri rave dirigée vers la transformation = 0 kt (Agreste - Statistique Agricole Annuelle - SSP)</v>
      </c>
      <c r="O273" s="766" t="str">
        <f>Etiquettes!$I$20</f>
        <v>Robuste</v>
      </c>
      <c r="R273" s="120"/>
      <c r="S273" s="913"/>
    </row>
    <row r="274" spans="1:19">
      <c r="A274" s="115" t="str">
        <f>'Prétraitement MP Transformation'!A51</f>
        <v>Echalote</v>
      </c>
      <c r="B274" s="116" t="str">
        <f>Secteurs!$B$3</f>
        <v>1ère Transformation</v>
      </c>
      <c r="C274" s="117">
        <f>'Prétraitement MP Transformation'!F51</f>
        <v>0</v>
      </c>
      <c r="E274" s="119" t="str">
        <f>Etiquettes!$C$10</f>
        <v>kt</v>
      </c>
      <c r="F274" s="767" t="str">
        <f>Etiquettes!$C$7</f>
        <v>Fruits et légumes (hors pommes de terre)</v>
      </c>
      <c r="G274" s="119">
        <f>Etiquettes!$J$9</f>
        <v>2023</v>
      </c>
      <c r="H274" s="767" t="str">
        <f>Etiquettes!$C$8</f>
        <v>France entière</v>
      </c>
      <c r="I274" s="767" t="str">
        <f t="shared" si="9"/>
        <v>Production de Echalote dirigée vers la transformation</v>
      </c>
      <c r="K274" t="s">
        <v>2506</v>
      </c>
      <c r="L274" s="767" t="str" cm="1">
        <f t="array" aca="1" ref="L274" ca="1">[1]!NOM_FEUILLE('MP Transfo (Lég) 2023 - AGRESTE'!$A$1)</f>
        <v>MP Transfo (Lég) 2023 - AGRESTE</v>
      </c>
      <c r="M274" s="766" t="str">
        <f>Etiquettes!$H$16</f>
        <v>Volume</v>
      </c>
      <c r="N274" s="768" t="str">
        <f t="shared" si="10"/>
        <v>Production de Echalote dirigée vers la transformation = 0 kt (Agreste - Statistique Agricole Annuelle - SSP)</v>
      </c>
      <c r="O274" s="766" t="str">
        <f>Etiquettes!$I$20</f>
        <v>Robuste</v>
      </c>
      <c r="R274" s="120"/>
      <c r="S274" s="913"/>
    </row>
    <row r="275" spans="1:19">
      <c r="A275" s="115" t="str">
        <f>'Prétraitement MP Transformation'!A52</f>
        <v>Navet potager</v>
      </c>
      <c r="B275" s="116" t="str">
        <f>Secteurs!$B$3</f>
        <v>1ère Transformation</v>
      </c>
      <c r="C275" s="117">
        <f>'Prétraitement MP Transformation'!F52</f>
        <v>0</v>
      </c>
      <c r="E275" s="119" t="str">
        <f>Etiquettes!$C$10</f>
        <v>kt</v>
      </c>
      <c r="F275" s="767" t="str">
        <f>Etiquettes!$C$7</f>
        <v>Fruits et légumes (hors pommes de terre)</v>
      </c>
      <c r="G275" s="119">
        <f>Etiquettes!$J$9</f>
        <v>2023</v>
      </c>
      <c r="H275" s="767" t="str">
        <f>Etiquettes!$C$8</f>
        <v>France entière</v>
      </c>
      <c r="I275" s="767" t="str">
        <f t="shared" si="9"/>
        <v>Production de Navet potager dirigée vers la transformation</v>
      </c>
      <c r="K275" t="s">
        <v>2506</v>
      </c>
      <c r="L275" s="767" t="str" cm="1">
        <f t="array" aca="1" ref="L275" ca="1">[1]!NOM_FEUILLE('MP Transfo (Lég) 2023 - AGRESTE'!$A$1)</f>
        <v>MP Transfo (Lég) 2023 - AGRESTE</v>
      </c>
      <c r="M275" s="766" t="str">
        <f>Etiquettes!$H$16</f>
        <v>Volume</v>
      </c>
      <c r="N275" s="768" t="str">
        <f t="shared" si="10"/>
        <v>Production de Navet potager dirigée vers la transformation = 0 kt (Agreste - Statistique Agricole Annuelle - SSP)</v>
      </c>
      <c r="O275" s="766" t="str">
        <f>Etiquettes!$I$20</f>
        <v>Robuste</v>
      </c>
      <c r="R275" s="120"/>
      <c r="S275" s="913"/>
    </row>
    <row r="276" spans="1:19">
      <c r="A276" s="115" t="str">
        <f>'Prétraitement MP Transformation'!A53</f>
        <v>Oignon blanc</v>
      </c>
      <c r="B276" s="116" t="str">
        <f>Secteurs!$B$3</f>
        <v>1ère Transformation</v>
      </c>
      <c r="C276" s="117">
        <f>'Prétraitement MP Transformation'!F53</f>
        <v>0</v>
      </c>
      <c r="E276" s="119" t="str">
        <f>Etiquettes!$C$10</f>
        <v>kt</v>
      </c>
      <c r="F276" s="767" t="str">
        <f>Etiquettes!$C$7</f>
        <v>Fruits et légumes (hors pommes de terre)</v>
      </c>
      <c r="G276" s="119">
        <f>Etiquettes!$J$9</f>
        <v>2023</v>
      </c>
      <c r="H276" s="767" t="str">
        <f>Etiquettes!$C$8</f>
        <v>France entière</v>
      </c>
      <c r="I276" s="767" t="str">
        <f t="shared" si="9"/>
        <v>Production de Oignon blanc dirigée vers la transformation</v>
      </c>
      <c r="K276" t="s">
        <v>2506</v>
      </c>
      <c r="L276" s="767" t="str" cm="1">
        <f t="array" aca="1" ref="L276" ca="1">[1]!NOM_FEUILLE('MP Transfo (Lég) 2023 - AGRESTE'!$A$1)</f>
        <v>MP Transfo (Lég) 2023 - AGRESTE</v>
      </c>
      <c r="M276" s="766" t="str">
        <f>Etiquettes!$H$16</f>
        <v>Volume</v>
      </c>
      <c r="N276" s="768" t="str">
        <f t="shared" si="10"/>
        <v>Production de Oignon blanc dirigée vers la transformation = 0 kt (Agreste - Statistique Agricole Annuelle - SSP)</v>
      </c>
      <c r="O276" s="766" t="str">
        <f>Etiquettes!$I$20</f>
        <v>Robuste</v>
      </c>
      <c r="R276" s="120"/>
      <c r="S276" s="913"/>
    </row>
    <row r="277" spans="1:19">
      <c r="A277" s="115" t="str">
        <f>'Prétraitement MP Transformation'!A54</f>
        <v>Oignon de couleur</v>
      </c>
      <c r="B277" s="116" t="str">
        <f>Secteurs!$B$3</f>
        <v>1ère Transformation</v>
      </c>
      <c r="C277" s="117">
        <f>'Prétraitement MP Transformation'!F54</f>
        <v>260.62700000000001</v>
      </c>
      <c r="E277" s="119" t="str">
        <f>Etiquettes!$C$10</f>
        <v>kt</v>
      </c>
      <c r="F277" s="767" t="str">
        <f>Etiquettes!$C$7</f>
        <v>Fruits et légumes (hors pommes de terre)</v>
      </c>
      <c r="G277" s="119">
        <f>Etiquettes!$J$9</f>
        <v>2023</v>
      </c>
      <c r="H277" s="767" t="str">
        <f>Etiquettes!$C$8</f>
        <v>France entière</v>
      </c>
      <c r="I277" s="767" t="str">
        <f t="shared" si="9"/>
        <v>Production de Oignon de couleur dirigée vers la transformation</v>
      </c>
      <c r="K277" t="s">
        <v>2506</v>
      </c>
      <c r="L277" s="767" t="str" cm="1">
        <f t="array" aca="1" ref="L277" ca="1">[1]!NOM_FEUILLE('MP Transfo (Lég) 2023 - AGRESTE'!$A$1)</f>
        <v>MP Transfo (Lég) 2023 - AGRESTE</v>
      </c>
      <c r="M277" s="766" t="str">
        <f>Etiquettes!$H$16</f>
        <v>Volume</v>
      </c>
      <c r="N277" s="768" t="str">
        <f t="shared" si="10"/>
        <v>Production de Oignon de couleur dirigée vers la transformation = 261 kt (Agreste - Statistique Agricole Annuelle - SSP)</v>
      </c>
      <c r="O277" s="766" t="str">
        <f>Etiquettes!$I$20</f>
        <v>Robuste</v>
      </c>
      <c r="R277" s="120"/>
      <c r="S277" s="913"/>
    </row>
    <row r="278" spans="1:19">
      <c r="A278" s="115" t="str">
        <f>'Prétraitement MP Transformation'!A55</f>
        <v>Radis</v>
      </c>
      <c r="B278" s="116" t="str">
        <f>Secteurs!$B$3</f>
        <v>1ère Transformation</v>
      </c>
      <c r="C278" s="117">
        <f>'Prétraitement MP Transformation'!F55</f>
        <v>0</v>
      </c>
      <c r="E278" s="119" t="str">
        <f>Etiquettes!$C$10</f>
        <v>kt</v>
      </c>
      <c r="F278" s="767" t="str">
        <f>Etiquettes!$C$7</f>
        <v>Fruits et légumes (hors pommes de terre)</v>
      </c>
      <c r="G278" s="119">
        <f>Etiquettes!$J$9</f>
        <v>2023</v>
      </c>
      <c r="H278" s="767" t="str">
        <f>Etiquettes!$C$8</f>
        <v>France entière</v>
      </c>
      <c r="I278" s="767" t="str">
        <f t="shared" si="9"/>
        <v>Production de Radis dirigée vers la transformation</v>
      </c>
      <c r="K278" t="s">
        <v>2506</v>
      </c>
      <c r="L278" s="767" t="str" cm="1">
        <f t="array" aca="1" ref="L278" ca="1">[1]!NOM_FEUILLE('MP Transfo (Lég) 2023 - AGRESTE'!$A$1)</f>
        <v>MP Transfo (Lég) 2023 - AGRESTE</v>
      </c>
      <c r="M278" s="766" t="str">
        <f>Etiquettes!$H$16</f>
        <v>Volume</v>
      </c>
      <c r="N278" s="768" t="str">
        <f t="shared" si="10"/>
        <v>Production de Radis dirigée vers la transformation = 0 kt (Agreste - Statistique Agricole Annuelle - SSP)</v>
      </c>
      <c r="O278" s="766" t="str">
        <f>Etiquettes!$I$20</f>
        <v>Robuste</v>
      </c>
      <c r="R278" s="120"/>
      <c r="S278" s="913"/>
    </row>
    <row r="279" spans="1:19">
      <c r="A279" s="115" t="str">
        <f>'Prétraitement MP Transformation'!A56</f>
        <v>Salsifis et scorsonère</v>
      </c>
      <c r="B279" s="116" t="str">
        <f>Secteurs!$B$3</f>
        <v>1ère Transformation</v>
      </c>
      <c r="C279" s="117">
        <f>'Prétraitement MP Transformation'!F56</f>
        <v>21.959</v>
      </c>
      <c r="E279" s="119" t="str">
        <f>Etiquettes!$C$10</f>
        <v>kt</v>
      </c>
      <c r="F279" s="767" t="str">
        <f>Etiquettes!$C$7</f>
        <v>Fruits et légumes (hors pommes de terre)</v>
      </c>
      <c r="G279" s="119">
        <f>Etiquettes!$J$9</f>
        <v>2023</v>
      </c>
      <c r="H279" s="767" t="str">
        <f>Etiquettes!$C$8</f>
        <v>France entière</v>
      </c>
      <c r="I279" s="767" t="str">
        <f t="shared" si="9"/>
        <v>Production de Salsifis et scorsonère dirigée vers la transformation</v>
      </c>
      <c r="K279" t="s">
        <v>2506</v>
      </c>
      <c r="L279" s="767" t="str" cm="1">
        <f t="array" aca="1" ref="L279" ca="1">[1]!NOM_FEUILLE('MP Transfo (Lég) 2023 - AGRESTE'!$A$1)</f>
        <v>MP Transfo (Lég) 2023 - AGRESTE</v>
      </c>
      <c r="M279" s="766" t="str">
        <f>Etiquettes!$H$16</f>
        <v>Volume</v>
      </c>
      <c r="N279" s="768" t="str">
        <f t="shared" si="10"/>
        <v>Production de Salsifis et scorsonère dirigée vers la transformation = 22 kt (Agreste - Statistique Agricole Annuelle - SSP)</v>
      </c>
      <c r="O279" s="766" t="str">
        <f>Etiquettes!$I$20</f>
        <v>Robuste</v>
      </c>
      <c r="R279" s="120"/>
      <c r="S279" s="913"/>
    </row>
    <row r="280" spans="1:19">
      <c r="A280" s="115" t="str">
        <f>'Prétraitement MP Transformation'!A57</f>
        <v>Petits pois</v>
      </c>
      <c r="B280" s="116" t="str">
        <f>Secteurs!$B$3</f>
        <v>1ère Transformation</v>
      </c>
      <c r="C280" s="117">
        <f>'Prétraitement MP Transformation'!F57</f>
        <v>223.292</v>
      </c>
      <c r="E280" s="119" t="str">
        <f>Etiquettes!$C$10</f>
        <v>kt</v>
      </c>
      <c r="F280" s="767" t="str">
        <f>Etiquettes!$C$7</f>
        <v>Fruits et légumes (hors pommes de terre)</v>
      </c>
      <c r="G280" s="119">
        <f>Etiquettes!$J$9</f>
        <v>2023</v>
      </c>
      <c r="H280" s="767" t="str">
        <f>Etiquettes!$C$8</f>
        <v>France entière</v>
      </c>
      <c r="I280" s="767" t="str">
        <f t="shared" si="9"/>
        <v>Production de Petits pois dirigée vers la transformation</v>
      </c>
      <c r="K280" t="s">
        <v>2506</v>
      </c>
      <c r="L280" s="767" t="str" cm="1">
        <f t="array" aca="1" ref="L280" ca="1">[1]!NOM_FEUILLE('MP Transfo (Lég) 2023 - AGRESTE'!$A$1)</f>
        <v>MP Transfo (Lég) 2023 - AGRESTE</v>
      </c>
      <c r="M280" s="766" t="str">
        <f>Etiquettes!$H$16</f>
        <v>Volume</v>
      </c>
      <c r="N280" s="768" t="str">
        <f t="shared" si="10"/>
        <v>Production de Petits pois dirigée vers la transformation = 223 kt (Agreste - Statistique Agricole Annuelle - SSP)</v>
      </c>
      <c r="O280" s="766" t="str">
        <f>Etiquettes!$I$20</f>
        <v>Robuste</v>
      </c>
      <c r="R280" s="120"/>
      <c r="S280" s="913"/>
    </row>
    <row r="281" spans="1:19">
      <c r="A281" s="115" t="str">
        <f>'Prétraitement MP Transformation'!A58</f>
        <v>Haricots à écosser et demi-secs (grains)</v>
      </c>
      <c r="B281" s="116" t="str">
        <f>Secteurs!$B$3</f>
        <v>1ère Transformation</v>
      </c>
      <c r="C281" s="117">
        <f>'Prétraitement MP Transformation'!F58</f>
        <v>25.690999999999999</v>
      </c>
      <c r="E281" s="119" t="str">
        <f>Etiquettes!$C$10</f>
        <v>kt</v>
      </c>
      <c r="F281" s="767" t="str">
        <f>Etiquettes!$C$7</f>
        <v>Fruits et légumes (hors pommes de terre)</v>
      </c>
      <c r="G281" s="119">
        <f>Etiquettes!$J$9</f>
        <v>2023</v>
      </c>
      <c r="H281" s="767" t="str">
        <f>Etiquettes!$C$8</f>
        <v>France entière</v>
      </c>
      <c r="I281" s="767" t="str">
        <f t="shared" si="9"/>
        <v>Production de Haricots à écosser et demi-secs (grains) dirigée vers la transformation</v>
      </c>
      <c r="K281" t="s">
        <v>2506</v>
      </c>
      <c r="L281" s="767" t="str" cm="1">
        <f t="array" aca="1" ref="L281" ca="1">[1]!NOM_FEUILLE('MP Transfo (Lég) 2023 - AGRESTE'!$A$1)</f>
        <v>MP Transfo (Lég) 2023 - AGRESTE</v>
      </c>
      <c r="M281" s="766" t="str">
        <f>Etiquettes!$H$16</f>
        <v>Volume</v>
      </c>
      <c r="N281" s="768" t="str">
        <f t="shared" si="10"/>
        <v>Production de Haricots à écosser et demi-secs (grains) dirigée vers la transformation = 26 kt (Agreste - Statistique Agricole Annuelle - SSP)</v>
      </c>
      <c r="O281" s="766" t="str">
        <f>Etiquettes!$I$20</f>
        <v>Robuste</v>
      </c>
      <c r="R281" s="120"/>
      <c r="S281" s="913"/>
    </row>
    <row r="282" spans="1:19">
      <c r="A282" s="115" t="str">
        <f>'Prétraitement MP Transformation'!A59</f>
        <v>Haricots verts (y.c. haricots beurre)</v>
      </c>
      <c r="B282" s="116" t="str">
        <f>Secteurs!$B$3</f>
        <v>1ère Transformation</v>
      </c>
      <c r="C282" s="117">
        <f>'Prétraitement MP Transformation'!F59</f>
        <v>254.715</v>
      </c>
      <c r="E282" s="119" t="str">
        <f>Etiquettes!$C$10</f>
        <v>kt</v>
      </c>
      <c r="F282" s="767" t="str">
        <f>Etiquettes!$C$7</f>
        <v>Fruits et légumes (hors pommes de terre)</v>
      </c>
      <c r="G282" s="119">
        <f>Etiquettes!$J$9</f>
        <v>2023</v>
      </c>
      <c r="H282" s="767" t="str">
        <f>Etiquettes!$C$8</f>
        <v>France entière</v>
      </c>
      <c r="I282" s="767" t="str">
        <f t="shared" si="9"/>
        <v>Production de Haricots verts (y.c. haricots beurre) dirigée vers la transformation</v>
      </c>
      <c r="K282" t="s">
        <v>2506</v>
      </c>
      <c r="L282" s="767" t="str" cm="1">
        <f t="array" aca="1" ref="L282" ca="1">[1]!NOM_FEUILLE('MP Transfo (Lég) 2023 - AGRESTE'!$A$1)</f>
        <v>MP Transfo (Lég) 2023 - AGRESTE</v>
      </c>
      <c r="M282" s="766" t="str">
        <f>Etiquettes!$H$16</f>
        <v>Volume</v>
      </c>
      <c r="N282" s="768" t="str">
        <f t="shared" si="10"/>
        <v>Production de Haricots verts (y.c. haricots beurre) dirigée vers la transformation = 255 kt (Agreste - Statistique Agricole Annuelle - SSP)</v>
      </c>
      <c r="O282" s="766" t="str">
        <f>Etiquettes!$I$20</f>
        <v>Robuste</v>
      </c>
      <c r="R282" s="120"/>
      <c r="S282" s="913"/>
    </row>
    <row r="283" spans="1:19">
      <c r="A283" s="115" t="str">
        <f>'Prétraitement MP Transformation'!A60</f>
        <v>Maïs doux</v>
      </c>
      <c r="B283" s="116" t="str">
        <f>Secteurs!$B$3</f>
        <v>1ère Transformation</v>
      </c>
      <c r="C283" s="117">
        <f>'Prétraitement MP Transformation'!F60</f>
        <v>403.68700000000001</v>
      </c>
      <c r="E283" s="119" t="str">
        <f>Etiquettes!$C$10</f>
        <v>kt</v>
      </c>
      <c r="F283" s="767" t="str">
        <f>Etiquettes!$C$7</f>
        <v>Fruits et légumes (hors pommes de terre)</v>
      </c>
      <c r="G283" s="119">
        <f>Etiquettes!$J$9</f>
        <v>2023</v>
      </c>
      <c r="H283" s="767" t="str">
        <f>Etiquettes!$C$8</f>
        <v>France entière</v>
      </c>
      <c r="I283" s="767" t="str">
        <f t="shared" si="9"/>
        <v>Production de Maïs doux dirigée vers la transformation</v>
      </c>
      <c r="K283" t="s">
        <v>2506</v>
      </c>
      <c r="L283" s="767" t="str" cm="1">
        <f t="array" aca="1" ref="L283" ca="1">[1]!NOM_FEUILLE('MP Transfo (Lég) 2023 - AGRESTE'!$A$1)</f>
        <v>MP Transfo (Lég) 2023 - AGRESTE</v>
      </c>
      <c r="M283" s="766" t="str">
        <f>Etiquettes!$H$16</f>
        <v>Volume</v>
      </c>
      <c r="N283" s="768" t="str">
        <f t="shared" si="10"/>
        <v>Production de Maïs doux dirigée vers la transformation = 404 kt (Agreste - Statistique Agricole Annuelle - SSP)</v>
      </c>
      <c r="O283" s="766" t="str">
        <f>Etiquettes!$I$20</f>
        <v>Robuste</v>
      </c>
      <c r="R283" s="120"/>
      <c r="S283" s="913"/>
    </row>
    <row r="284" spans="1:19">
      <c r="A284" s="115" t="str">
        <f>'Prétraitement MP Transformation'!A61</f>
        <v>Champignons cultivés</v>
      </c>
      <c r="B284" s="116" t="str">
        <f>Secteurs!$B$3</f>
        <v>1ère Transformation</v>
      </c>
      <c r="C284" s="117">
        <f>'Prétraitement MP Transformation'!F61</f>
        <v>53.44</v>
      </c>
      <c r="E284" s="119" t="str">
        <f>Etiquettes!$C$10</f>
        <v>kt</v>
      </c>
      <c r="F284" s="767" t="str">
        <f>Etiquettes!$C$7</f>
        <v>Fruits et légumes (hors pommes de terre)</v>
      </c>
      <c r="G284" s="119">
        <f>Etiquettes!$J$9</f>
        <v>2023</v>
      </c>
      <c r="H284" s="767" t="str">
        <f>Etiquettes!$C$8</f>
        <v>France entière</v>
      </c>
      <c r="I284" s="767" t="str">
        <f t="shared" si="9"/>
        <v>Production de Champignons cultivés dirigée vers la transformation</v>
      </c>
      <c r="K284" t="s">
        <v>2506</v>
      </c>
      <c r="L284" s="767" t="str" cm="1">
        <f t="array" aca="1" ref="L284" ca="1">[1]!NOM_FEUILLE('MP Transfo (Lég) 2023 - AGRESTE'!$A$1)</f>
        <v>MP Transfo (Lég) 2023 - AGRESTE</v>
      </c>
      <c r="M284" s="766" t="str">
        <f>Etiquettes!$H$16</f>
        <v>Volume</v>
      </c>
      <c r="N284" s="768" t="str">
        <f t="shared" si="10"/>
        <v>Production de Champignons cultivés dirigée vers la transformation = 53 kt (Agreste - Statistique Agricole Annuelle - SSP)</v>
      </c>
      <c r="O284" s="766" t="str">
        <f>Etiquettes!$I$20</f>
        <v>Robuste</v>
      </c>
      <c r="R284" s="120"/>
      <c r="S284" s="913"/>
    </row>
    <row r="285" spans="1:19">
      <c r="A285" s="115" t="str">
        <f>'Prétraitement MP Transformation'!A62</f>
        <v>Truffes</v>
      </c>
      <c r="B285" s="116" t="str">
        <f>Secteurs!$B$3</f>
        <v>1ère Transformation</v>
      </c>
      <c r="C285" s="117">
        <f>'Prétraitement MP Transformation'!F62</f>
        <v>0</v>
      </c>
      <c r="E285" s="119" t="str">
        <f>Etiquettes!$C$10</f>
        <v>kt</v>
      </c>
      <c r="F285" s="767" t="str">
        <f>Etiquettes!$C$7</f>
        <v>Fruits et légumes (hors pommes de terre)</v>
      </c>
      <c r="G285" s="119">
        <f>Etiquettes!$J$9</f>
        <v>2023</v>
      </c>
      <c r="H285" s="767" t="str">
        <f>Etiquettes!$C$8</f>
        <v>France entière</v>
      </c>
      <c r="I285" s="767" t="str">
        <f t="shared" si="9"/>
        <v>Production de Truffes dirigée vers la transformation</v>
      </c>
      <c r="K285" t="s">
        <v>2506</v>
      </c>
      <c r="L285" s="767" t="str" cm="1">
        <f t="array" aca="1" ref="L285" ca="1">[1]!NOM_FEUILLE('MP Transfo (Lég) 2023 - AGRESTE'!$A$1)</f>
        <v>MP Transfo (Lég) 2023 - AGRESTE</v>
      </c>
      <c r="M285" s="766" t="str">
        <f>Etiquettes!$H$16</f>
        <v>Volume</v>
      </c>
      <c r="N285" s="768" t="str">
        <f t="shared" si="10"/>
        <v>Production de Truffes dirigée vers la transformation = 0 kt (Agreste - Statistique Agricole Annuelle - SSP)</v>
      </c>
      <c r="O285" s="766" t="str">
        <f>Etiquettes!$I$20</f>
        <v>Robuste</v>
      </c>
      <c r="R285" s="120"/>
      <c r="S285" s="913"/>
    </row>
    <row r="286" spans="1:19">
      <c r="A286" s="115" t="str">
        <f>'Prétraitement MP Transformation'!A63</f>
        <v>Abricots</v>
      </c>
      <c r="B286" s="116" t="str">
        <f>Secteurs!$B$3</f>
        <v>1ère Transformation</v>
      </c>
      <c r="C286" s="117">
        <f>'Prétraitement MP Transformation'!F63</f>
        <v>16.295999999999999</v>
      </c>
      <c r="E286" s="119" t="str">
        <f>Etiquettes!$C$10</f>
        <v>kt</v>
      </c>
      <c r="F286" s="767" t="str">
        <f>Etiquettes!$C$7</f>
        <v>Fruits et légumes (hors pommes de terre)</v>
      </c>
      <c r="G286" s="119">
        <f>Etiquettes!$J$9</f>
        <v>2023</v>
      </c>
      <c r="H286" s="767" t="str">
        <f>Etiquettes!$C$8</f>
        <v>France entière</v>
      </c>
      <c r="I286" s="767" t="str">
        <f t="shared" si="9"/>
        <v>Production de Abricots dirigée vers la transformation</v>
      </c>
      <c r="K286" t="s">
        <v>2506</v>
      </c>
      <c r="L286" s="767" t="str" cm="1">
        <f t="array" aca="1" ref="L286" ca="1">[1]!NOM_FEUILLE('MP Transfo (Frt) 2023 - AGRESTE'!$A$1)</f>
        <v>MP Transfo (Frt) 2023 - AGRESTE</v>
      </c>
      <c r="M286" s="766" t="str">
        <f>Etiquettes!$H$16</f>
        <v>Volume</v>
      </c>
      <c r="N286" s="768" t="str">
        <f t="shared" si="10"/>
        <v>Production de Abricots dirigée vers la transformation = 16 kt (Agreste - Statistique Agricole Annuelle - SSP)</v>
      </c>
      <c r="O286" s="766" t="str">
        <f>Etiquettes!$I$20</f>
        <v>Robuste</v>
      </c>
      <c r="R286" s="120"/>
      <c r="S286" s="913"/>
    </row>
    <row r="287" spans="1:19">
      <c r="A287" s="115" t="str">
        <f>'Prétraitement MP Transformation'!A64</f>
        <v>Bigarreau</v>
      </c>
      <c r="B287" s="116" t="str">
        <f>Secteurs!$B$3</f>
        <v>1ère Transformation</v>
      </c>
      <c r="C287" s="117">
        <f>'Prétraitement MP Transformation'!F64</f>
        <v>7.0940000000000003</v>
      </c>
      <c r="E287" s="119" t="str">
        <f>Etiquettes!$C$10</f>
        <v>kt</v>
      </c>
      <c r="F287" s="767" t="str">
        <f>Etiquettes!$C$7</f>
        <v>Fruits et légumes (hors pommes de terre)</v>
      </c>
      <c r="G287" s="119">
        <f>Etiquettes!$J$9</f>
        <v>2023</v>
      </c>
      <c r="H287" s="767" t="str">
        <f>Etiquettes!$C$8</f>
        <v>France entière</v>
      </c>
      <c r="I287" s="767" t="str">
        <f t="shared" si="9"/>
        <v>Production de Bigarreau dirigée vers la transformation</v>
      </c>
      <c r="K287" t="s">
        <v>2506</v>
      </c>
      <c r="L287" s="767" t="str" cm="1">
        <f t="array" aca="1" ref="L287" ca="1">[1]!NOM_FEUILLE('MP Transfo (Frt) 2023 - AGRESTE'!$A$1)</f>
        <v>MP Transfo (Frt) 2023 - AGRESTE</v>
      </c>
      <c r="M287" s="766" t="str">
        <f>Etiquettes!$H$16</f>
        <v>Volume</v>
      </c>
      <c r="N287" s="768" t="str">
        <f t="shared" si="10"/>
        <v>Production de Bigarreau dirigée vers la transformation = 7 kt (Agreste - Statistique Agricole Annuelle - SSP)</v>
      </c>
      <c r="O287" s="766" t="str">
        <f>Etiquettes!$I$20</f>
        <v>Robuste</v>
      </c>
      <c r="R287" s="120"/>
      <c r="S287" s="913"/>
    </row>
    <row r="288" spans="1:19">
      <c r="A288" s="115" t="str">
        <f>'Prétraitement MP Transformation'!A65</f>
        <v>Autre variété de cerises, n.c.a.</v>
      </c>
      <c r="B288" s="116" t="str">
        <f>Secteurs!$B$3</f>
        <v>1ère Transformation</v>
      </c>
      <c r="C288" s="117">
        <f>'Prétraitement MP Transformation'!F65</f>
        <v>0.85799999999999998</v>
      </c>
      <c r="E288" s="119" t="str">
        <f>Etiquettes!$C$10</f>
        <v>kt</v>
      </c>
      <c r="F288" s="767" t="str">
        <f>Etiquettes!$C$7</f>
        <v>Fruits et légumes (hors pommes de terre)</v>
      </c>
      <c r="G288" s="119">
        <f>Etiquettes!$J$9</f>
        <v>2023</v>
      </c>
      <c r="H288" s="767" t="str">
        <f>Etiquettes!$C$8</f>
        <v>France entière</v>
      </c>
      <c r="I288" s="767" t="str">
        <f t="shared" si="9"/>
        <v>Production de Autre variété de cerises, n.c.a. dirigée vers la transformation</v>
      </c>
      <c r="K288" t="s">
        <v>2506</v>
      </c>
      <c r="L288" s="767" t="str" cm="1">
        <f t="array" aca="1" ref="L288" ca="1">[1]!NOM_FEUILLE('MP Transfo (Frt) 2023 - AGRESTE'!$A$1)</f>
        <v>MP Transfo (Frt) 2023 - AGRESTE</v>
      </c>
      <c r="M288" s="766" t="str">
        <f>Etiquettes!$H$16</f>
        <v>Volume</v>
      </c>
      <c r="N288" s="768" t="str">
        <f t="shared" si="10"/>
        <v>Production de Autre variété de cerises, n.c.a. dirigée vers la transformation = 1 kt (Agreste - Statistique Agricole Annuelle - SSP)</v>
      </c>
      <c r="O288" s="766" t="str">
        <f>Etiquettes!$I$20</f>
        <v>Robuste</v>
      </c>
      <c r="R288" s="120"/>
      <c r="S288" s="913"/>
    </row>
    <row r="289" spans="1:19">
      <c r="A289" s="115" t="str">
        <f>'Prétraitement MP Transformation'!A66</f>
        <v>Pavie</v>
      </c>
      <c r="B289" s="116" t="str">
        <f>Secteurs!$B$3</f>
        <v>1ère Transformation</v>
      </c>
      <c r="C289" s="117">
        <f>'Prétraitement MP Transformation'!F66</f>
        <v>1.768</v>
      </c>
      <c r="E289" s="119" t="str">
        <f>Etiquettes!$C$10</f>
        <v>kt</v>
      </c>
      <c r="F289" s="767" t="str">
        <f>Etiquettes!$C$7</f>
        <v>Fruits et légumes (hors pommes de terre)</v>
      </c>
      <c r="G289" s="119">
        <f>Etiquettes!$J$9</f>
        <v>2023</v>
      </c>
      <c r="H289" s="767" t="str">
        <f>Etiquettes!$C$8</f>
        <v>France entière</v>
      </c>
      <c r="I289" s="767" t="str">
        <f t="shared" si="9"/>
        <v>Production de Pavie dirigée vers la transformation</v>
      </c>
      <c r="K289" t="s">
        <v>2506</v>
      </c>
      <c r="L289" s="767" t="str" cm="1">
        <f t="array" aca="1" ref="L289" ca="1">[1]!NOM_FEUILLE('MP Transfo (Frt) 2023 - AGRESTE'!$A$1)</f>
        <v>MP Transfo (Frt) 2023 - AGRESTE</v>
      </c>
      <c r="M289" s="766" t="str">
        <f>Etiquettes!$H$16</f>
        <v>Volume</v>
      </c>
      <c r="N289" s="768" t="str">
        <f t="shared" si="10"/>
        <v>Production de Pavie dirigée vers la transformation = 2 kt (Agreste - Statistique Agricole Annuelle - SSP)</v>
      </c>
      <c r="O289" s="766" t="str">
        <f>Etiquettes!$I$20</f>
        <v>Robuste</v>
      </c>
      <c r="R289" s="120"/>
      <c r="S289" s="913"/>
    </row>
    <row r="290" spans="1:19">
      <c r="A290" s="115" t="str">
        <f>'Prétraitement MP Transformation'!A67</f>
        <v>Pêches</v>
      </c>
      <c r="B290" s="116" t="str">
        <f>Secteurs!$B$3</f>
        <v>1ère Transformation</v>
      </c>
      <c r="C290" s="117">
        <f>'Prétraitement MP Transformation'!F67</f>
        <v>7.6109999999999998</v>
      </c>
      <c r="E290" s="119" t="str">
        <f>Etiquettes!$C$10</f>
        <v>kt</v>
      </c>
      <c r="F290" s="767" t="str">
        <f>Etiquettes!$C$7</f>
        <v>Fruits et légumes (hors pommes de terre)</v>
      </c>
      <c r="G290" s="119">
        <f>Etiquettes!$J$9</f>
        <v>2023</v>
      </c>
      <c r="H290" s="767" t="str">
        <f>Etiquettes!$C$8</f>
        <v>France entière</v>
      </c>
      <c r="I290" s="767" t="str">
        <f t="shared" si="9"/>
        <v>Production de Pêches dirigée vers la transformation</v>
      </c>
      <c r="K290" t="s">
        <v>2506</v>
      </c>
      <c r="L290" s="767" t="str" cm="1">
        <f t="array" aca="1" ref="L290" ca="1">[1]!NOM_FEUILLE('MP Transfo (Frt) 2023 - AGRESTE'!$A$1)</f>
        <v>MP Transfo (Frt) 2023 - AGRESTE</v>
      </c>
      <c r="M290" s="766" t="str">
        <f>Etiquettes!$H$16</f>
        <v>Volume</v>
      </c>
      <c r="N290" s="768" t="str">
        <f t="shared" si="10"/>
        <v>Production de Pêches dirigée vers la transformation = 8 kt (Agreste - Statistique Agricole Annuelle - SSP)</v>
      </c>
      <c r="O290" s="766" t="str">
        <f>Etiquettes!$I$20</f>
        <v>Robuste</v>
      </c>
      <c r="R290" s="120"/>
      <c r="S290" s="913"/>
    </row>
    <row r="291" spans="1:19">
      <c r="A291" s="115" t="str">
        <f>'Prétraitement MP Transformation'!A68</f>
        <v>Nectarines et brugnons</v>
      </c>
      <c r="B291" s="116" t="str">
        <f>Secteurs!$B$3</f>
        <v>1ère Transformation</v>
      </c>
      <c r="C291" s="117">
        <f>'Prétraitement MP Transformation'!F68</f>
        <v>0</v>
      </c>
      <c r="E291" s="119" t="str">
        <f>Etiquettes!$C$10</f>
        <v>kt</v>
      </c>
      <c r="F291" s="767" t="str">
        <f>Etiquettes!$C$7</f>
        <v>Fruits et légumes (hors pommes de terre)</v>
      </c>
      <c r="G291" s="119">
        <f>Etiquettes!$J$9</f>
        <v>2023</v>
      </c>
      <c r="H291" s="767" t="str">
        <f>Etiquettes!$C$8</f>
        <v>France entière</v>
      </c>
      <c r="I291" s="767" t="str">
        <f t="shared" ref="I291:I343" si="11">"Production de "&amp;A291&amp;" dirigée vers la transformation"</f>
        <v>Production de Nectarines et brugnons dirigée vers la transformation</v>
      </c>
      <c r="K291" t="s">
        <v>2506</v>
      </c>
      <c r="L291" s="767" t="str" cm="1">
        <f t="array" aca="1" ref="L291" ca="1">[1]!NOM_FEUILLE('MP Transfo (Frt) 2023 - AGRESTE'!$A$1)</f>
        <v>MP Transfo (Frt) 2023 - AGRESTE</v>
      </c>
      <c r="M291" s="766" t="str">
        <f>Etiquettes!$H$16</f>
        <v>Volume</v>
      </c>
      <c r="N291" s="768" t="str">
        <f t="shared" si="10"/>
        <v>Production de Nectarines et brugnons dirigée vers la transformation = 0 kt (Agreste - Statistique Agricole Annuelle - SSP)</v>
      </c>
      <c r="O291" s="766" t="str">
        <f>Etiquettes!$I$20</f>
        <v>Robuste</v>
      </c>
      <c r="R291" s="120"/>
      <c r="S291" s="913"/>
    </row>
    <row r="292" spans="1:19">
      <c r="A292" s="115" t="str">
        <f>'Prétraitement MP Transformation'!A69</f>
        <v>Prune d'ente et hybride</v>
      </c>
      <c r="B292" s="116" t="str">
        <f>Secteurs!$B$3</f>
        <v>1ère Transformation</v>
      </c>
      <c r="C292" s="117">
        <f>'Prétraitement MP Transformation'!F69</f>
        <v>134.934</v>
      </c>
      <c r="E292" s="119" t="str">
        <f>Etiquettes!$C$10</f>
        <v>kt</v>
      </c>
      <c r="F292" s="767" t="str">
        <f>Etiquettes!$C$7</f>
        <v>Fruits et légumes (hors pommes de terre)</v>
      </c>
      <c r="G292" s="119">
        <f>Etiquettes!$J$9</f>
        <v>2023</v>
      </c>
      <c r="H292" s="767" t="str">
        <f>Etiquettes!$C$8</f>
        <v>France entière</v>
      </c>
      <c r="I292" s="767" t="str">
        <f t="shared" si="11"/>
        <v>Production de Prune d'ente et hybride dirigée vers la transformation</v>
      </c>
      <c r="K292" t="s">
        <v>2506</v>
      </c>
      <c r="L292" s="767" t="str" cm="1">
        <f t="array" aca="1" ref="L292" ca="1">[1]!NOM_FEUILLE('MP Transfo (Frt) 2023 - AGRESTE'!$A$1)</f>
        <v>MP Transfo (Frt) 2023 - AGRESTE</v>
      </c>
      <c r="M292" s="766" t="str">
        <f>Etiquettes!$H$16</f>
        <v>Volume</v>
      </c>
      <c r="N292" s="768" t="str">
        <f t="shared" si="10"/>
        <v>Production de Prune d'ente et hybride dirigée vers la transformation = 135 kt (Agreste - Statistique Agricole Annuelle - SSP)</v>
      </c>
      <c r="O292" s="766" t="str">
        <f>Etiquettes!$I$20</f>
        <v>Robuste</v>
      </c>
      <c r="R292" s="120"/>
      <c r="S292" s="913"/>
    </row>
    <row r="293" spans="1:19">
      <c r="A293" s="115" t="str">
        <f>'Prétraitement MP Transformation'!A70</f>
        <v>Mirabelle</v>
      </c>
      <c r="B293" s="116" t="str">
        <f>Secteurs!$B$3</f>
        <v>1ère Transformation</v>
      </c>
      <c r="C293" s="117">
        <f>'Prétraitement MP Transformation'!F70</f>
        <v>8.4190000000000005</v>
      </c>
      <c r="E293" s="119" t="str">
        <f>Etiquettes!$C$10</f>
        <v>kt</v>
      </c>
      <c r="F293" s="767" t="str">
        <f>Etiquettes!$C$7</f>
        <v>Fruits et légumes (hors pommes de terre)</v>
      </c>
      <c r="G293" s="119">
        <f>Etiquettes!$J$9</f>
        <v>2023</v>
      </c>
      <c r="H293" s="767" t="str">
        <f>Etiquettes!$C$8</f>
        <v>France entière</v>
      </c>
      <c r="I293" s="767" t="str">
        <f t="shared" si="11"/>
        <v>Production de Mirabelle dirigée vers la transformation</v>
      </c>
      <c r="K293" t="s">
        <v>2506</v>
      </c>
      <c r="L293" s="767" t="str" cm="1">
        <f t="array" aca="1" ref="L293" ca="1">[1]!NOM_FEUILLE('MP Transfo (Frt) 2023 - AGRESTE'!$A$1)</f>
        <v>MP Transfo (Frt) 2023 - AGRESTE</v>
      </c>
      <c r="M293" s="766" t="str">
        <f>Etiquettes!$H$16</f>
        <v>Volume</v>
      </c>
      <c r="N293" s="768" t="str">
        <f t="shared" si="10"/>
        <v>Production de Mirabelle dirigée vers la transformation = 8 kt (Agreste - Statistique Agricole Annuelle - SSP)</v>
      </c>
      <c r="O293" s="766" t="str">
        <f>Etiquettes!$I$20</f>
        <v>Robuste</v>
      </c>
      <c r="R293" s="120"/>
      <c r="S293" s="913"/>
    </row>
    <row r="294" spans="1:19">
      <c r="A294" s="115" t="str">
        <f>'Prétraitement MP Transformation'!A71</f>
        <v>Reine-claude</v>
      </c>
      <c r="B294" s="116" t="str">
        <f>Secteurs!$B$3</f>
        <v>1ère Transformation</v>
      </c>
      <c r="C294" s="117">
        <f>'Prétraitement MP Transformation'!F71</f>
        <v>0.32900000000000001</v>
      </c>
      <c r="E294" s="119" t="str">
        <f>Etiquettes!$C$10</f>
        <v>kt</v>
      </c>
      <c r="F294" s="767" t="str">
        <f>Etiquettes!$C$7</f>
        <v>Fruits et légumes (hors pommes de terre)</v>
      </c>
      <c r="G294" s="119">
        <f>Etiquettes!$J$9</f>
        <v>2023</v>
      </c>
      <c r="H294" s="767" t="str">
        <f>Etiquettes!$C$8</f>
        <v>France entière</v>
      </c>
      <c r="I294" s="767" t="str">
        <f t="shared" si="11"/>
        <v>Production de Reine-claude dirigée vers la transformation</v>
      </c>
      <c r="K294" t="s">
        <v>2506</v>
      </c>
      <c r="L294" s="767" t="str" cm="1">
        <f t="array" aca="1" ref="L294" ca="1">[1]!NOM_FEUILLE('MP Transfo (Frt) 2023 - AGRESTE'!$A$1)</f>
        <v>MP Transfo (Frt) 2023 - AGRESTE</v>
      </c>
      <c r="M294" s="766" t="str">
        <f>Etiquettes!$H$16</f>
        <v>Volume</v>
      </c>
      <c r="N294" s="768" t="str">
        <f t="shared" si="10"/>
        <v>Production de Reine-claude dirigée vers la transformation = 0 kt (Agreste - Statistique Agricole Annuelle - SSP)</v>
      </c>
      <c r="O294" s="766" t="str">
        <f>Etiquettes!$I$20</f>
        <v>Robuste</v>
      </c>
      <c r="R294" s="120"/>
      <c r="S294" s="913"/>
    </row>
    <row r="295" spans="1:19">
      <c r="A295" s="115" t="str">
        <f>'Prétraitement MP Transformation'!A72</f>
        <v>Quetsche</v>
      </c>
      <c r="B295" s="116" t="str">
        <f>Secteurs!$B$3</f>
        <v>1ère Transformation</v>
      </c>
      <c r="C295" s="117">
        <f>'Prétraitement MP Transformation'!F72</f>
        <v>2.1150000000000002</v>
      </c>
      <c r="E295" s="119" t="str">
        <f>Etiquettes!$C$10</f>
        <v>kt</v>
      </c>
      <c r="F295" s="767" t="str">
        <f>Etiquettes!$C$7</f>
        <v>Fruits et légumes (hors pommes de terre)</v>
      </c>
      <c r="G295" s="119">
        <f>Etiquettes!$J$9</f>
        <v>2023</v>
      </c>
      <c r="H295" s="767" t="str">
        <f>Etiquettes!$C$8</f>
        <v>France entière</v>
      </c>
      <c r="I295" s="767" t="str">
        <f t="shared" si="11"/>
        <v>Production de Quetsche dirigée vers la transformation</v>
      </c>
      <c r="K295" t="s">
        <v>2506</v>
      </c>
      <c r="L295" s="767" t="str" cm="1">
        <f t="array" aca="1" ref="L295" ca="1">[1]!NOM_FEUILLE('MP Transfo (Frt) 2023 - AGRESTE'!$A$1)</f>
        <v>MP Transfo (Frt) 2023 - AGRESTE</v>
      </c>
      <c r="M295" s="766" t="str">
        <f>Etiquettes!$H$16</f>
        <v>Volume</v>
      </c>
      <c r="N295" s="768" t="str">
        <f t="shared" si="10"/>
        <v>Production de Quetsche dirigée vers la transformation = 2 kt (Agreste - Statistique Agricole Annuelle - SSP)</v>
      </c>
      <c r="O295" s="766" t="str">
        <f>Etiquettes!$I$20</f>
        <v>Robuste</v>
      </c>
      <c r="R295" s="120"/>
      <c r="S295" s="913"/>
    </row>
    <row r="296" spans="1:19">
      <c r="A296" s="115" t="str">
        <f>'Prétraitement MP Transformation'!A73</f>
        <v>Letchi, longani, ramboutan</v>
      </c>
      <c r="B296" s="116" t="str">
        <f>Secteurs!$B$3</f>
        <v>1ère Transformation</v>
      </c>
      <c r="C296" s="117">
        <f>'Prétraitement MP Transformation'!F73</f>
        <v>0.2</v>
      </c>
      <c r="E296" s="119" t="str">
        <f>Etiquettes!$C$10</f>
        <v>kt</v>
      </c>
      <c r="F296" s="767" t="str">
        <f>Etiquettes!$C$7</f>
        <v>Fruits et légumes (hors pommes de terre)</v>
      </c>
      <c r="G296" s="119">
        <f>Etiquettes!$J$9</f>
        <v>2023</v>
      </c>
      <c r="H296" s="767" t="str">
        <f>Etiquettes!$C$8</f>
        <v>France entière</v>
      </c>
      <c r="I296" s="767" t="str">
        <f t="shared" si="11"/>
        <v>Production de Letchi, longani, ramboutan dirigée vers la transformation</v>
      </c>
      <c r="K296" t="s">
        <v>2506</v>
      </c>
      <c r="L296" s="767" t="str" cm="1">
        <f t="array" aca="1" ref="L296" ca="1">[1]!NOM_FEUILLE('MP Transfo (Frt) 2023 - AGRESTE'!$A$1)</f>
        <v>MP Transfo (Frt) 2023 - AGRESTE</v>
      </c>
      <c r="M296" s="766" t="str">
        <f>Etiquettes!$H$16</f>
        <v>Volume</v>
      </c>
      <c r="N296" s="768" t="str">
        <f t="shared" si="10"/>
        <v>Production de Letchi, longani, ramboutan dirigée vers la transformation = 0 kt (Agreste - Statistique Agricole Annuelle - SSP)</v>
      </c>
      <c r="O296" s="766" t="str">
        <f>Etiquettes!$I$20</f>
        <v>Robuste</v>
      </c>
      <c r="R296" s="120"/>
      <c r="S296" s="913"/>
    </row>
    <row r="297" spans="1:19">
      <c r="A297" s="115" t="str">
        <f>'Prétraitement MP Transformation'!A74</f>
        <v>Mangue</v>
      </c>
      <c r="B297" s="116" t="str">
        <f>Secteurs!$B$3</f>
        <v>1ère Transformation</v>
      </c>
      <c r="C297" s="117">
        <f>'Prétraitement MP Transformation'!F74</f>
        <v>5.8000000000000003E-2</v>
      </c>
      <c r="E297" s="119" t="str">
        <f>Etiquettes!$C$10</f>
        <v>kt</v>
      </c>
      <c r="F297" s="767" t="str">
        <f>Etiquettes!$C$7</f>
        <v>Fruits et légumes (hors pommes de terre)</v>
      </c>
      <c r="G297" s="119">
        <f>Etiquettes!$J$9</f>
        <v>2023</v>
      </c>
      <c r="H297" s="767" t="str">
        <f>Etiquettes!$C$8</f>
        <v>France entière</v>
      </c>
      <c r="I297" s="767" t="str">
        <f t="shared" si="11"/>
        <v>Production de Mangue dirigée vers la transformation</v>
      </c>
      <c r="K297" t="s">
        <v>2506</v>
      </c>
      <c r="L297" s="767" t="str" cm="1">
        <f t="array" aca="1" ref="L297" ca="1">[1]!NOM_FEUILLE('MP Transfo (Frt) 2023 - AGRESTE'!$A$1)</f>
        <v>MP Transfo (Frt) 2023 - AGRESTE</v>
      </c>
      <c r="M297" s="766" t="str">
        <f>Etiquettes!$H$16</f>
        <v>Volume</v>
      </c>
      <c r="N297" s="768" t="str">
        <f t="shared" si="10"/>
        <v>Production de Mangue dirigée vers la transformation = 0 kt (Agreste - Statistique Agricole Annuelle - SSP)</v>
      </c>
      <c r="O297" s="766" t="str">
        <f>Etiquettes!$I$20</f>
        <v>Robuste</v>
      </c>
      <c r="R297" s="120"/>
      <c r="S297" s="913"/>
    </row>
    <row r="298" spans="1:19">
      <c r="A298" s="115" t="str">
        <f>'Prétraitement MP Transformation'!A75</f>
        <v>Jules Guyot</v>
      </c>
      <c r="B298" s="116" t="str">
        <f>Secteurs!$B$3</f>
        <v>1ère Transformation</v>
      </c>
      <c r="C298" s="117">
        <f>'Prétraitement MP Transformation'!F75</f>
        <v>0.72099999999999997</v>
      </c>
      <c r="E298" s="119" t="str">
        <f>Etiquettes!$C$10</f>
        <v>kt</v>
      </c>
      <c r="F298" s="767" t="str">
        <f>Etiquettes!$C$7</f>
        <v>Fruits et légumes (hors pommes de terre)</v>
      </c>
      <c r="G298" s="119">
        <f>Etiquettes!$J$9</f>
        <v>2023</v>
      </c>
      <c r="H298" s="767" t="str">
        <f>Etiquettes!$C$8</f>
        <v>France entière</v>
      </c>
      <c r="I298" s="767" t="str">
        <f t="shared" si="11"/>
        <v>Production de Jules Guyot dirigée vers la transformation</v>
      </c>
      <c r="K298" t="s">
        <v>2506</v>
      </c>
      <c r="L298" s="767" t="str" cm="1">
        <f t="array" aca="1" ref="L298" ca="1">[1]!NOM_FEUILLE('MP Transfo (Frt) 2023 - AGRESTE'!$A$1)</f>
        <v>MP Transfo (Frt) 2023 - AGRESTE</v>
      </c>
      <c r="M298" s="766" t="str">
        <f>Etiquettes!$H$16</f>
        <v>Volume</v>
      </c>
      <c r="N298" s="768" t="str">
        <f t="shared" si="10"/>
        <v>Production de Jules Guyot dirigée vers la transformation = 1 kt (Agreste - Statistique Agricole Annuelle - SSP)</v>
      </c>
      <c r="O298" s="766" t="str">
        <f>Etiquettes!$I$20</f>
        <v>Robuste</v>
      </c>
      <c r="R298" s="120"/>
      <c r="S298" s="913"/>
    </row>
    <row r="299" spans="1:19">
      <c r="A299" s="115" t="str">
        <f>'Prétraitement MP Transformation'!A76</f>
        <v>William's</v>
      </c>
      <c r="B299" s="116" t="str">
        <f>Secteurs!$B$3</f>
        <v>1ère Transformation</v>
      </c>
      <c r="C299" s="117">
        <f>'Prétraitement MP Transformation'!F76</f>
        <v>17.062000000000001</v>
      </c>
      <c r="E299" s="119" t="str">
        <f>Etiquettes!$C$10</f>
        <v>kt</v>
      </c>
      <c r="F299" s="767" t="str">
        <f>Etiquettes!$C$7</f>
        <v>Fruits et légumes (hors pommes de terre)</v>
      </c>
      <c r="G299" s="119">
        <f>Etiquettes!$J$9</f>
        <v>2023</v>
      </c>
      <c r="H299" s="767" t="str">
        <f>Etiquettes!$C$8</f>
        <v>France entière</v>
      </c>
      <c r="I299" s="767" t="str">
        <f t="shared" si="11"/>
        <v>Production de William's dirigée vers la transformation</v>
      </c>
      <c r="K299" t="s">
        <v>2506</v>
      </c>
      <c r="L299" s="767" t="str" cm="1">
        <f t="array" aca="1" ref="L299" ca="1">[1]!NOM_FEUILLE('MP Transfo (Frt) 2023 - AGRESTE'!$A$1)</f>
        <v>MP Transfo (Frt) 2023 - AGRESTE</v>
      </c>
      <c r="M299" s="766" t="str">
        <f>Etiquettes!$H$16</f>
        <v>Volume</v>
      </c>
      <c r="N299" s="768" t="str">
        <f t="shared" si="10"/>
        <v>Production de William's dirigée vers la transformation = 17 kt (Agreste - Statistique Agricole Annuelle - SSP)</v>
      </c>
      <c r="O299" s="766" t="str">
        <f>Etiquettes!$I$20</f>
        <v>Robuste</v>
      </c>
      <c r="R299" s="120"/>
      <c r="S299" s="913"/>
    </row>
    <row r="300" spans="1:19">
      <c r="A300" s="115" t="str">
        <f>'Prétraitement MP Transformation'!A77</f>
        <v>Autres variétés de poires d'été, n.c.a.</v>
      </c>
      <c r="B300" s="116" t="str">
        <f>Secteurs!$B$3</f>
        <v>1ère Transformation</v>
      </c>
      <c r="C300" s="117">
        <f>'Prétraitement MP Transformation'!F77</f>
        <v>0.34799999999999998</v>
      </c>
      <c r="E300" s="119" t="str">
        <f>Etiquettes!$C$10</f>
        <v>kt</v>
      </c>
      <c r="F300" s="767" t="str">
        <f>Etiquettes!$C$7</f>
        <v>Fruits et légumes (hors pommes de terre)</v>
      </c>
      <c r="G300" s="119">
        <f>Etiquettes!$J$9</f>
        <v>2023</v>
      </c>
      <c r="H300" s="767" t="str">
        <f>Etiquettes!$C$8</f>
        <v>France entière</v>
      </c>
      <c r="I300" s="767" t="str">
        <f t="shared" si="11"/>
        <v>Production de Autres variétés de poires d'été, n.c.a. dirigée vers la transformation</v>
      </c>
      <c r="K300" t="s">
        <v>2506</v>
      </c>
      <c r="L300" s="767" t="str" cm="1">
        <f t="array" aca="1" ref="L300" ca="1">[1]!NOM_FEUILLE('MP Transfo (Frt) 2023 - AGRESTE'!$A$1)</f>
        <v>MP Transfo (Frt) 2023 - AGRESTE</v>
      </c>
      <c r="M300" s="766" t="str">
        <f>Etiquettes!$H$16</f>
        <v>Volume</v>
      </c>
      <c r="N300" s="768" t="str">
        <f t="shared" si="10"/>
        <v>Production de Autres variétés de poires d'été, n.c.a. dirigée vers la transformation = 0 kt (Agreste - Statistique Agricole Annuelle - SSP)</v>
      </c>
      <c r="O300" s="766" t="str">
        <f>Etiquettes!$I$20</f>
        <v>Robuste</v>
      </c>
      <c r="R300" s="120"/>
      <c r="S300" s="913"/>
    </row>
    <row r="301" spans="1:19">
      <c r="A301" s="115" t="str">
        <f>'Prétraitement MP Transformation'!A78</f>
        <v>Poires d'automne</v>
      </c>
      <c r="B301" s="116" t="str">
        <f>Secteurs!$B$3</f>
        <v>1ère Transformation</v>
      </c>
      <c r="C301" s="117">
        <f>'Prétraitement MP Transformation'!F78</f>
        <v>2.452</v>
      </c>
      <c r="E301" s="119" t="str">
        <f>Etiquettes!$C$10</f>
        <v>kt</v>
      </c>
      <c r="F301" s="767" t="str">
        <f>Etiquettes!$C$7</f>
        <v>Fruits et légumes (hors pommes de terre)</v>
      </c>
      <c r="G301" s="119">
        <f>Etiquettes!$J$9</f>
        <v>2023</v>
      </c>
      <c r="H301" s="767" t="str">
        <f>Etiquettes!$C$8</f>
        <v>France entière</v>
      </c>
      <c r="I301" s="767" t="str">
        <f t="shared" si="11"/>
        <v>Production de Poires d'automne dirigée vers la transformation</v>
      </c>
      <c r="K301" t="s">
        <v>2506</v>
      </c>
      <c r="L301" s="767" t="str" cm="1">
        <f t="array" aca="1" ref="L301" ca="1">[1]!NOM_FEUILLE('MP Transfo (Frt) 2023 - AGRESTE'!$A$1)</f>
        <v>MP Transfo (Frt) 2023 - AGRESTE</v>
      </c>
      <c r="M301" s="766" t="str">
        <f>Etiquettes!$H$16</f>
        <v>Volume</v>
      </c>
      <c r="N301" s="768" t="str">
        <f t="shared" si="10"/>
        <v>Production de Poires d'automne dirigée vers la transformation = 2 kt (Agreste - Statistique Agricole Annuelle - SSP)</v>
      </c>
      <c r="O301" s="766" t="str">
        <f>Etiquettes!$I$20</f>
        <v>Robuste</v>
      </c>
      <c r="R301" s="120"/>
      <c r="S301" s="913"/>
    </row>
    <row r="302" spans="1:19">
      <c r="A302" s="115" t="str">
        <f>'Prétraitement MP Transformation'!A79</f>
        <v>Poires d'hiver</v>
      </c>
      <c r="B302" s="116" t="str">
        <f>Secteurs!$B$3</f>
        <v>1ère Transformation</v>
      </c>
      <c r="C302" s="117">
        <f>'Prétraitement MP Transformation'!F79</f>
        <v>0</v>
      </c>
      <c r="E302" s="119" t="str">
        <f>Etiquettes!$C$10</f>
        <v>kt</v>
      </c>
      <c r="F302" s="767" t="str">
        <f>Etiquettes!$C$7</f>
        <v>Fruits et légumes (hors pommes de terre)</v>
      </c>
      <c r="G302" s="119">
        <f>Etiquettes!$J$9</f>
        <v>2023</v>
      </c>
      <c r="H302" s="767" t="str">
        <f>Etiquettes!$C$8</f>
        <v>France entière</v>
      </c>
      <c r="I302" s="767" t="str">
        <f t="shared" si="11"/>
        <v>Production de Poires d'hiver dirigée vers la transformation</v>
      </c>
      <c r="K302" t="s">
        <v>2506</v>
      </c>
      <c r="L302" s="767" t="str" cm="1">
        <f t="array" aca="1" ref="L302" ca="1">[1]!NOM_FEUILLE('MP Transfo (Frt) 2023 - AGRESTE'!$A$1)</f>
        <v>MP Transfo (Frt) 2023 - AGRESTE</v>
      </c>
      <c r="M302" s="766" t="str">
        <f>Etiquettes!$H$16</f>
        <v>Volume</v>
      </c>
      <c r="N302" s="768" t="str">
        <f t="shared" si="10"/>
        <v>Production de Poires d'hiver dirigée vers la transformation = 0 kt (Agreste - Statistique Agricole Annuelle - SSP)</v>
      </c>
      <c r="O302" s="766" t="str">
        <f>Etiquettes!$I$20</f>
        <v>Robuste</v>
      </c>
      <c r="R302" s="120"/>
      <c r="S302" s="913"/>
    </row>
    <row r="303" spans="1:19">
      <c r="A303" s="115" t="str">
        <f>'Prétraitement MP Transformation'!A80</f>
        <v>Golden</v>
      </c>
      <c r="B303" s="116" t="str">
        <f>Secteurs!$B$3</f>
        <v>1ère Transformation</v>
      </c>
      <c r="C303" s="117">
        <f>'Prétraitement MP Transformation'!F80</f>
        <v>51.954999999999998</v>
      </c>
      <c r="E303" s="119" t="str">
        <f>Etiquettes!$C$10</f>
        <v>kt</v>
      </c>
      <c r="F303" s="767" t="str">
        <f>Etiquettes!$C$7</f>
        <v>Fruits et légumes (hors pommes de terre)</v>
      </c>
      <c r="G303" s="119">
        <f>Etiquettes!$J$9</f>
        <v>2023</v>
      </c>
      <c r="H303" s="767" t="str">
        <f>Etiquettes!$C$8</f>
        <v>France entière</v>
      </c>
      <c r="I303" s="767" t="str">
        <f t="shared" si="11"/>
        <v>Production de Golden dirigée vers la transformation</v>
      </c>
      <c r="K303" t="s">
        <v>2506</v>
      </c>
      <c r="L303" s="767" t="str" cm="1">
        <f t="array" aca="1" ref="L303" ca="1">[1]!NOM_FEUILLE('MP Transfo (Frt) 2023 - AGRESTE'!$A$1)</f>
        <v>MP Transfo (Frt) 2023 - AGRESTE</v>
      </c>
      <c r="M303" s="766" t="str">
        <f>Etiquettes!$H$16</f>
        <v>Volume</v>
      </c>
      <c r="N303" s="768" t="str">
        <f t="shared" si="10"/>
        <v>Production de Golden dirigée vers la transformation = 52 kt (Agreste - Statistique Agricole Annuelle - SSP)</v>
      </c>
      <c r="O303" s="766" t="str">
        <f>Etiquettes!$I$20</f>
        <v>Robuste</v>
      </c>
      <c r="R303" s="120"/>
      <c r="S303" s="913"/>
    </row>
    <row r="304" spans="1:19">
      <c r="A304" s="115" t="str">
        <f>'Prétraitement MP Transformation'!A81</f>
        <v>Granny Smith</v>
      </c>
      <c r="B304" s="116" t="str">
        <f>Secteurs!$B$3</f>
        <v>1ère Transformation</v>
      </c>
      <c r="C304" s="117">
        <f>'Prétraitement MP Transformation'!F81</f>
        <v>13.052</v>
      </c>
      <c r="E304" s="119" t="str">
        <f>Etiquettes!$C$10</f>
        <v>kt</v>
      </c>
      <c r="F304" s="767" t="str">
        <f>Etiquettes!$C$7</f>
        <v>Fruits et légumes (hors pommes de terre)</v>
      </c>
      <c r="G304" s="119">
        <f>Etiquettes!$J$9</f>
        <v>2023</v>
      </c>
      <c r="H304" s="767" t="str">
        <f>Etiquettes!$C$8</f>
        <v>France entière</v>
      </c>
      <c r="I304" s="767" t="str">
        <f t="shared" si="11"/>
        <v>Production de Granny Smith dirigée vers la transformation</v>
      </c>
      <c r="K304" t="s">
        <v>2506</v>
      </c>
      <c r="L304" s="767" t="str" cm="1">
        <f t="array" aca="1" ref="L304" ca="1">[1]!NOM_FEUILLE('MP Transfo (Frt) 2023 - AGRESTE'!$A$1)</f>
        <v>MP Transfo (Frt) 2023 - AGRESTE</v>
      </c>
      <c r="M304" s="766" t="str">
        <f>Etiquettes!$H$16</f>
        <v>Volume</v>
      </c>
      <c r="N304" s="768" t="str">
        <f t="shared" si="10"/>
        <v>Production de Granny Smith dirigée vers la transformation = 13 kt (Agreste - Statistique Agricole Annuelle - SSP)</v>
      </c>
      <c r="O304" s="766" t="str">
        <f>Etiquettes!$I$20</f>
        <v>Robuste</v>
      </c>
      <c r="R304" s="120"/>
      <c r="S304" s="913"/>
    </row>
    <row r="305" spans="1:19">
      <c r="A305" s="115" t="str">
        <f>'Prétraitement MP Transformation'!A82</f>
        <v>Gala</v>
      </c>
      <c r="B305" s="116" t="str">
        <f>Secteurs!$B$3</f>
        <v>1ère Transformation</v>
      </c>
      <c r="C305" s="117">
        <f>'Prétraitement MP Transformation'!F82</f>
        <v>19.783000000000001</v>
      </c>
      <c r="E305" s="119" t="str">
        <f>Etiquettes!$C$10</f>
        <v>kt</v>
      </c>
      <c r="F305" s="767" t="str">
        <f>Etiquettes!$C$7</f>
        <v>Fruits et légumes (hors pommes de terre)</v>
      </c>
      <c r="G305" s="119">
        <f>Etiquettes!$J$9</f>
        <v>2023</v>
      </c>
      <c r="H305" s="767" t="str">
        <f>Etiquettes!$C$8</f>
        <v>France entière</v>
      </c>
      <c r="I305" s="767" t="str">
        <f t="shared" si="11"/>
        <v>Production de Gala dirigée vers la transformation</v>
      </c>
      <c r="K305" t="s">
        <v>2506</v>
      </c>
      <c r="L305" s="767" t="str" cm="1">
        <f t="array" aca="1" ref="L305" ca="1">[1]!NOM_FEUILLE('MP Transfo (Frt) 2023 - AGRESTE'!$A$1)</f>
        <v>MP Transfo (Frt) 2023 - AGRESTE</v>
      </c>
      <c r="M305" s="766" t="str">
        <f>Etiquettes!$H$16</f>
        <v>Volume</v>
      </c>
      <c r="N305" s="768" t="str">
        <f t="shared" si="10"/>
        <v>Production de Gala dirigée vers la transformation = 20 kt (Agreste - Statistique Agricole Annuelle - SSP)</v>
      </c>
      <c r="O305" s="766" t="str">
        <f>Etiquettes!$I$20</f>
        <v>Robuste</v>
      </c>
      <c r="R305" s="120"/>
      <c r="S305" s="913"/>
    </row>
    <row r="306" spans="1:19">
      <c r="A306" s="115" t="str">
        <f>'Prétraitement MP Transformation'!A83</f>
        <v>Autres variétés de pommes, n.c.a.</v>
      </c>
      <c r="B306" s="116" t="str">
        <f>Secteurs!$B$3</f>
        <v>1ère Transformation</v>
      </c>
      <c r="C306" s="117">
        <f>'Prétraitement MP Transformation'!F83+'Import-Transfo - FAM_CTIFL'!D5</f>
        <v>122.867</v>
      </c>
      <c r="E306" s="119" t="str">
        <f>Etiquettes!$C$10</f>
        <v>kt</v>
      </c>
      <c r="F306" s="767" t="str">
        <f>Etiquettes!$C$7</f>
        <v>Fruits et légumes (hors pommes de terre)</v>
      </c>
      <c r="G306" s="119">
        <f>Etiquettes!$J$9</f>
        <v>2023</v>
      </c>
      <c r="H306" s="767" t="str">
        <f>Etiquettes!$C$8</f>
        <v>France entière</v>
      </c>
      <c r="I306" s="767" t="str">
        <f t="shared" si="11"/>
        <v>Production de Autres variétés de pommes, n.c.a. dirigée vers la transformation</v>
      </c>
      <c r="K306" t="s">
        <v>2506</v>
      </c>
      <c r="L306" s="767" t="str" cm="1">
        <f t="array" aca="1" ref="L306" ca="1">[1]!NOM_FEUILLE('MP Transfo (Frt) 2023 - AGRESTE'!$A$1)</f>
        <v>MP Transfo (Frt) 2023 - AGRESTE</v>
      </c>
      <c r="M306" s="766" t="str">
        <f>Etiquettes!$H$16</f>
        <v>Volume</v>
      </c>
      <c r="N306" s="768" t="str">
        <f t="shared" si="10"/>
        <v>Production de Autres variétés de pommes, n.c.a. dirigée vers la transformation = 123 kt (Agreste - Statistique Agricole Annuelle - SSP)</v>
      </c>
      <c r="O306" s="766" t="str">
        <f>Etiquettes!$I$20</f>
        <v>Robuste</v>
      </c>
      <c r="R306" s="123" t="s">
        <v>2590</v>
      </c>
      <c r="S306" s="913"/>
    </row>
    <row r="307" spans="1:19">
      <c r="A307" s="115" t="str">
        <f>'Prétraitement MP Transformation'!A84</f>
        <v>Amandes</v>
      </c>
      <c r="B307" s="116" t="str">
        <f>Secteurs!$B$3</f>
        <v>1ère Transformation</v>
      </c>
      <c r="C307" s="117">
        <f>'Prétraitement MP Transformation'!F84</f>
        <v>0</v>
      </c>
      <c r="E307" s="119" t="str">
        <f>Etiquettes!$C$10</f>
        <v>kt</v>
      </c>
      <c r="F307" s="767" t="str">
        <f>Etiquettes!$C$7</f>
        <v>Fruits et légumes (hors pommes de terre)</v>
      </c>
      <c r="G307" s="119">
        <f>Etiquettes!$J$9</f>
        <v>2023</v>
      </c>
      <c r="H307" s="767" t="str">
        <f>Etiquettes!$C$8</f>
        <v>France entière</v>
      </c>
      <c r="I307" s="767" t="str">
        <f t="shared" si="11"/>
        <v>Production de Amandes dirigée vers la transformation</v>
      </c>
      <c r="K307" t="s">
        <v>2506</v>
      </c>
      <c r="L307" s="767" t="str" cm="1">
        <f t="array" aca="1" ref="L307" ca="1">[1]!NOM_FEUILLE('MP Transfo (Frt) 2023 - AGRESTE'!$A$1)</f>
        <v>MP Transfo (Frt) 2023 - AGRESTE</v>
      </c>
      <c r="M307" s="766" t="str">
        <f>Etiquettes!$H$16</f>
        <v>Volume</v>
      </c>
      <c r="N307" s="768" t="str">
        <f t="shared" si="10"/>
        <v>Production de Amandes dirigée vers la transformation = 0 kt (Agreste - Statistique Agricole Annuelle - SSP)</v>
      </c>
      <c r="O307" s="766" t="str">
        <f>Etiquettes!$I$20</f>
        <v>Robuste</v>
      </c>
      <c r="R307" s="120"/>
      <c r="S307" s="913"/>
    </row>
    <row r="308" spans="1:19">
      <c r="A308" s="115" t="str">
        <f>'Prétraitement MP Transformation'!A85</f>
        <v>Châtaignes et marrons</v>
      </c>
      <c r="B308" s="116" t="str">
        <f>Secteurs!$B$3</f>
        <v>1ère Transformation</v>
      </c>
      <c r="C308" s="117">
        <f>'Prétraitement MP Transformation'!F85</f>
        <v>2.806</v>
      </c>
      <c r="E308" s="119" t="str">
        <f>Etiquettes!$C$10</f>
        <v>kt</v>
      </c>
      <c r="F308" s="767" t="str">
        <f>Etiquettes!$C$7</f>
        <v>Fruits et légumes (hors pommes de terre)</v>
      </c>
      <c r="G308" s="119">
        <f>Etiquettes!$J$9</f>
        <v>2023</v>
      </c>
      <c r="H308" s="767" t="str">
        <f>Etiquettes!$C$8</f>
        <v>France entière</v>
      </c>
      <c r="I308" s="767" t="str">
        <f t="shared" si="11"/>
        <v>Production de Châtaignes et marrons dirigée vers la transformation</v>
      </c>
      <c r="K308" t="s">
        <v>2506</v>
      </c>
      <c r="L308" s="767" t="str" cm="1">
        <f t="array" aca="1" ref="L308" ca="1">[1]!NOM_FEUILLE('MP Transfo (Frt) 2023 - AGRESTE'!$A$1)</f>
        <v>MP Transfo (Frt) 2023 - AGRESTE</v>
      </c>
      <c r="M308" s="766" t="str">
        <f>Etiquettes!$H$16</f>
        <v>Volume</v>
      </c>
      <c r="N308" s="768" t="str">
        <f t="shared" si="10"/>
        <v>Production de Châtaignes et marrons dirigée vers la transformation = 3 kt (Agreste - Statistique Agricole Annuelle - SSP)</v>
      </c>
      <c r="O308" s="766" t="str">
        <f>Etiquettes!$I$20</f>
        <v>Robuste</v>
      </c>
      <c r="R308" s="120"/>
      <c r="S308" s="913"/>
    </row>
    <row r="309" spans="1:19">
      <c r="A309" s="115" t="str">
        <f>'Prétraitement MP Transformation'!A86</f>
        <v>Noix</v>
      </c>
      <c r="B309" s="116" t="str">
        <f>Secteurs!$B$3</f>
        <v>1ère Transformation</v>
      </c>
      <c r="C309" s="117">
        <f>'Prétraitement MP Transformation'!F86</f>
        <v>0</v>
      </c>
      <c r="E309" s="119" t="str">
        <f>Etiquettes!$C$10</f>
        <v>kt</v>
      </c>
      <c r="F309" s="767" t="str">
        <f>Etiquettes!$C$7</f>
        <v>Fruits et légumes (hors pommes de terre)</v>
      </c>
      <c r="G309" s="119">
        <f>Etiquettes!$J$9</f>
        <v>2023</v>
      </c>
      <c r="H309" s="767" t="str">
        <f>Etiquettes!$C$8</f>
        <v>France entière</v>
      </c>
      <c r="I309" s="767" t="str">
        <f t="shared" si="11"/>
        <v>Production de Noix dirigée vers la transformation</v>
      </c>
      <c r="K309" t="s">
        <v>2506</v>
      </c>
      <c r="L309" s="767" t="str" cm="1">
        <f t="array" aca="1" ref="L309" ca="1">[1]!NOM_FEUILLE('MP Transfo (Frt) 2023 - AGRESTE'!$A$1)</f>
        <v>MP Transfo (Frt) 2023 - AGRESTE</v>
      </c>
      <c r="M309" s="766" t="str">
        <f>Etiquettes!$H$16</f>
        <v>Volume</v>
      </c>
      <c r="N309" s="768" t="str">
        <f t="shared" si="10"/>
        <v>Production de Noix dirigée vers la transformation = 0 kt (Agreste - Statistique Agricole Annuelle - SSP)</v>
      </c>
      <c r="O309" s="766" t="str">
        <f>Etiquettes!$I$20</f>
        <v>Robuste</v>
      </c>
      <c r="R309" s="120"/>
      <c r="S309" s="913"/>
    </row>
    <row r="310" spans="1:19">
      <c r="A310" s="115" t="str">
        <f>'Prétraitement MP Transformation'!A87</f>
        <v>Noix de coco</v>
      </c>
      <c r="B310" s="116" t="str">
        <f>Secteurs!$B$3</f>
        <v>1ère Transformation</v>
      </c>
      <c r="C310" s="117">
        <f>'Prétraitement MP Transformation'!F87</f>
        <v>0</v>
      </c>
      <c r="E310" s="119" t="str">
        <f>Etiquettes!$C$10</f>
        <v>kt</v>
      </c>
      <c r="F310" s="767" t="str">
        <f>Etiquettes!$C$7</f>
        <v>Fruits et légumes (hors pommes de terre)</v>
      </c>
      <c r="G310" s="119">
        <f>Etiquettes!$J$9</f>
        <v>2023</v>
      </c>
      <c r="H310" s="767" t="str">
        <f>Etiquettes!$C$8</f>
        <v>France entière</v>
      </c>
      <c r="I310" s="767" t="str">
        <f t="shared" si="11"/>
        <v>Production de Noix de coco dirigée vers la transformation</v>
      </c>
      <c r="K310" t="s">
        <v>2506</v>
      </c>
      <c r="L310" s="767" t="str" cm="1">
        <f t="array" aca="1" ref="L310" ca="1">[1]!NOM_FEUILLE('MP Transfo (Frt) 2023 - AGRESTE'!$A$1)</f>
        <v>MP Transfo (Frt) 2023 - AGRESTE</v>
      </c>
      <c r="M310" s="766" t="str">
        <f>Etiquettes!$H$16</f>
        <v>Volume</v>
      </c>
      <c r="N310" s="768" t="str">
        <f t="shared" si="10"/>
        <v>Production de Noix de coco dirigée vers la transformation = 0 kt (Agreste - Statistique Agricole Annuelle - SSP)</v>
      </c>
      <c r="O310" s="766" t="str">
        <f>Etiquettes!$I$20</f>
        <v>Robuste</v>
      </c>
      <c r="R310" s="120"/>
      <c r="S310" s="913"/>
    </row>
    <row r="311" spans="1:19">
      <c r="A311" s="115" t="str">
        <f>'Prétraitement MP Transformation'!A88</f>
        <v>Noisettes</v>
      </c>
      <c r="B311" s="116" t="str">
        <f>Secteurs!$B$3</f>
        <v>1ère Transformation</v>
      </c>
      <c r="C311" s="117">
        <f>'Prétraitement MP Transformation'!F88</f>
        <v>0</v>
      </c>
      <c r="E311" s="119" t="str">
        <f>Etiquettes!$C$10</f>
        <v>kt</v>
      </c>
      <c r="F311" s="767" t="str">
        <f>Etiquettes!$C$7</f>
        <v>Fruits et légumes (hors pommes de terre)</v>
      </c>
      <c r="G311" s="119">
        <f>Etiquettes!$J$9</f>
        <v>2023</v>
      </c>
      <c r="H311" s="767" t="str">
        <f>Etiquettes!$C$8</f>
        <v>France entière</v>
      </c>
      <c r="I311" s="767" t="str">
        <f t="shared" si="11"/>
        <v>Production de Noisettes dirigée vers la transformation</v>
      </c>
      <c r="K311" t="s">
        <v>2506</v>
      </c>
      <c r="L311" s="767" t="str" cm="1">
        <f t="array" aca="1" ref="L311" ca="1">[1]!NOM_FEUILLE('MP Transfo (Frt) 2023 - AGRESTE'!$A$1)</f>
        <v>MP Transfo (Frt) 2023 - AGRESTE</v>
      </c>
      <c r="M311" s="766" t="str">
        <f>Etiquettes!$H$16</f>
        <v>Volume</v>
      </c>
      <c r="N311" s="768" t="str">
        <f t="shared" si="10"/>
        <v>Production de Noisettes dirigée vers la transformation = 0 kt (Agreste - Statistique Agricole Annuelle - SSP)</v>
      </c>
      <c r="O311" s="766" t="str">
        <f>Etiquettes!$I$20</f>
        <v>Robuste</v>
      </c>
      <c r="R311" s="120"/>
      <c r="S311" s="913"/>
    </row>
    <row r="312" spans="1:19">
      <c r="A312" s="115" t="str">
        <f>'Prétraitement MP Transformation'!A89</f>
        <v>Kiwis</v>
      </c>
      <c r="B312" s="116" t="str">
        <f>Secteurs!$B$3</f>
        <v>1ère Transformation</v>
      </c>
      <c r="C312" s="117">
        <f>'Prétraitement MP Transformation'!F89</f>
        <v>0</v>
      </c>
      <c r="E312" s="119" t="str">
        <f>Etiquettes!$C$10</f>
        <v>kt</v>
      </c>
      <c r="F312" s="767" t="str">
        <f>Etiquettes!$C$7</f>
        <v>Fruits et légumes (hors pommes de terre)</v>
      </c>
      <c r="G312" s="119">
        <f>Etiquettes!$J$9</f>
        <v>2023</v>
      </c>
      <c r="H312" s="767" t="str">
        <f>Etiquettes!$C$8</f>
        <v>France entière</v>
      </c>
      <c r="I312" s="767" t="str">
        <f t="shared" si="11"/>
        <v>Production de Kiwis dirigée vers la transformation</v>
      </c>
      <c r="K312" t="s">
        <v>2506</v>
      </c>
      <c r="L312" s="767" t="str" cm="1">
        <f t="array" aca="1" ref="L312" ca="1">[1]!NOM_FEUILLE('MP Transfo (Frt) 2023 - AGRESTE'!$A$1)</f>
        <v>MP Transfo (Frt) 2023 - AGRESTE</v>
      </c>
      <c r="M312" s="766" t="str">
        <f>Etiquettes!$H$16</f>
        <v>Volume</v>
      </c>
      <c r="N312" s="768" t="str">
        <f t="shared" si="10"/>
        <v>Production de Kiwis dirigée vers la transformation = 0 kt (Agreste - Statistique Agricole Annuelle - SSP)</v>
      </c>
      <c r="O312" s="766" t="str">
        <f>Etiquettes!$I$20</f>
        <v>Robuste</v>
      </c>
      <c r="R312" s="120"/>
      <c r="S312" s="913"/>
    </row>
    <row r="313" spans="1:19">
      <c r="A313" s="115" t="str">
        <f>'Prétraitement MP Transformation'!A90</f>
        <v>Cassis et myrtilles</v>
      </c>
      <c r="B313" s="116" t="str">
        <f>Secteurs!$B$3</f>
        <v>1ère Transformation</v>
      </c>
      <c r="C313" s="117">
        <f>'Prétraitement MP Transformation'!F90</f>
        <v>6.83</v>
      </c>
      <c r="E313" s="119" t="str">
        <f>Etiquettes!$C$10</f>
        <v>kt</v>
      </c>
      <c r="F313" s="767" t="str">
        <f>Etiquettes!$C$7</f>
        <v>Fruits et légumes (hors pommes de terre)</v>
      </c>
      <c r="G313" s="119">
        <f>Etiquettes!$J$9</f>
        <v>2023</v>
      </c>
      <c r="H313" s="767" t="str">
        <f>Etiquettes!$C$8</f>
        <v>France entière</v>
      </c>
      <c r="I313" s="767" t="str">
        <f t="shared" si="11"/>
        <v>Production de Cassis et myrtilles dirigée vers la transformation</v>
      </c>
      <c r="K313" t="s">
        <v>2506</v>
      </c>
      <c r="L313" s="767" t="str" cm="1">
        <f t="array" aca="1" ref="L313" ca="1">[1]!NOM_FEUILLE('MP Transfo (Frt) 2023 - AGRESTE'!$A$1)</f>
        <v>MP Transfo (Frt) 2023 - AGRESTE</v>
      </c>
      <c r="M313" s="766" t="str">
        <f>Etiquettes!$H$16</f>
        <v>Volume</v>
      </c>
      <c r="N313" s="768" t="str">
        <f t="shared" si="10"/>
        <v>Production de Cassis et myrtilles dirigée vers la transformation = 7 kt (Agreste - Statistique Agricole Annuelle - SSP)</v>
      </c>
      <c r="O313" s="766" t="str">
        <f>Etiquettes!$I$20</f>
        <v>Robuste</v>
      </c>
      <c r="R313" s="120"/>
      <c r="S313" s="913"/>
    </row>
    <row r="314" spans="1:19">
      <c r="A314" s="115" t="str">
        <f>'Prétraitement MP Transformation'!A91</f>
        <v>Framboises</v>
      </c>
      <c r="B314" s="116" t="str">
        <f>Secteurs!$B$3</f>
        <v>1ère Transformation</v>
      </c>
      <c r="C314" s="117">
        <f>'Prétraitement MP Transformation'!F91</f>
        <v>1.6279999999999999</v>
      </c>
      <c r="E314" s="119" t="str">
        <f>Etiquettes!$C$10</f>
        <v>kt</v>
      </c>
      <c r="F314" s="767" t="str">
        <f>Etiquettes!$C$7</f>
        <v>Fruits et légumes (hors pommes de terre)</v>
      </c>
      <c r="G314" s="119">
        <f>Etiquettes!$J$9</f>
        <v>2023</v>
      </c>
      <c r="H314" s="767" t="str">
        <f>Etiquettes!$C$8</f>
        <v>France entière</v>
      </c>
      <c r="I314" s="767" t="str">
        <f t="shared" si="11"/>
        <v>Production de Framboises dirigée vers la transformation</v>
      </c>
      <c r="K314" t="s">
        <v>2506</v>
      </c>
      <c r="L314" s="767" t="str" cm="1">
        <f t="array" aca="1" ref="L314" ca="1">[1]!NOM_FEUILLE('MP Transfo (Frt) 2023 - AGRESTE'!$A$1)</f>
        <v>MP Transfo (Frt) 2023 - AGRESTE</v>
      </c>
      <c r="M314" s="766" t="str">
        <f>Etiquettes!$H$16</f>
        <v>Volume</v>
      </c>
      <c r="N314" s="768" t="str">
        <f t="shared" si="10"/>
        <v>Production de Framboises dirigée vers la transformation = 2 kt (Agreste - Statistique Agricole Annuelle - SSP)</v>
      </c>
      <c r="O314" s="766" t="str">
        <f>Etiquettes!$I$20</f>
        <v>Robuste</v>
      </c>
      <c r="R314" s="120"/>
      <c r="S314" s="913"/>
    </row>
    <row r="315" spans="1:19">
      <c r="A315" s="115" t="str">
        <f>'Prétraitement MP Transformation'!A92</f>
        <v>Groseilles</v>
      </c>
      <c r="B315" s="116" t="str">
        <f>Secteurs!$B$3</f>
        <v>1ère Transformation</v>
      </c>
      <c r="C315" s="117">
        <f>'Prétraitement MP Transformation'!F92</f>
        <v>1.2090000000000001</v>
      </c>
      <c r="E315" s="119" t="str">
        <f>Etiquettes!$C$10</f>
        <v>kt</v>
      </c>
      <c r="F315" s="767" t="str">
        <f>Etiquettes!$C$7</f>
        <v>Fruits et légumes (hors pommes de terre)</v>
      </c>
      <c r="G315" s="119">
        <f>Etiquettes!$J$9</f>
        <v>2023</v>
      </c>
      <c r="H315" s="767" t="str">
        <f>Etiquettes!$C$8</f>
        <v>France entière</v>
      </c>
      <c r="I315" s="767" t="str">
        <f t="shared" si="11"/>
        <v>Production de Groseilles dirigée vers la transformation</v>
      </c>
      <c r="K315" t="s">
        <v>2506</v>
      </c>
      <c r="L315" s="767" t="str" cm="1">
        <f t="array" aca="1" ref="L315" ca="1">[1]!NOM_FEUILLE('MP Transfo (Frt) 2023 - AGRESTE'!$A$1)</f>
        <v>MP Transfo (Frt) 2023 - AGRESTE</v>
      </c>
      <c r="M315" s="766" t="str">
        <f>Etiquettes!$H$16</f>
        <v>Volume</v>
      </c>
      <c r="N315" s="768" t="str">
        <f t="shared" si="10"/>
        <v>Production de Groseilles dirigée vers la transformation = 1 kt (Agreste - Statistique Agricole Annuelle - SSP)</v>
      </c>
      <c r="O315" s="766" t="str">
        <f>Etiquettes!$I$20</f>
        <v>Robuste</v>
      </c>
      <c r="R315" s="120"/>
      <c r="S315" s="913"/>
    </row>
    <row r="316" spans="1:19">
      <c r="A316" s="115" t="str">
        <f>'Prétraitement MP Transformation'!A93</f>
        <v>Corossol, pomme cannelle</v>
      </c>
      <c r="B316" s="116" t="str">
        <f>Secteurs!$B$3</f>
        <v>1ère Transformation</v>
      </c>
      <c r="C316" s="117">
        <f>'Prétraitement MP Transformation'!F93</f>
        <v>8.9999999999999993E-3</v>
      </c>
      <c r="E316" s="119" t="str">
        <f>Etiquettes!$C$10</f>
        <v>kt</v>
      </c>
      <c r="F316" s="767" t="str">
        <f>Etiquettes!$C$7</f>
        <v>Fruits et légumes (hors pommes de terre)</v>
      </c>
      <c r="G316" s="119">
        <f>Etiquettes!$J$9</f>
        <v>2023</v>
      </c>
      <c r="H316" s="767" t="str">
        <f>Etiquettes!$C$8</f>
        <v>France entière</v>
      </c>
      <c r="I316" s="767" t="str">
        <f t="shared" si="11"/>
        <v>Production de Corossol, pomme cannelle dirigée vers la transformation</v>
      </c>
      <c r="K316" t="s">
        <v>2506</v>
      </c>
      <c r="L316" s="767" t="str" cm="1">
        <f t="array" aca="1" ref="L316" ca="1">[1]!NOM_FEUILLE('MP Transfo (Frt) 2023 - AGRESTE'!$A$1)</f>
        <v>MP Transfo (Frt) 2023 - AGRESTE</v>
      </c>
      <c r="M316" s="766" t="str">
        <f>Etiquettes!$H$16</f>
        <v>Volume</v>
      </c>
      <c r="N316" s="768" t="str">
        <f t="shared" ref="N316:N343" si="12">_xlfn.CONCAT(I316,IF(OR(ISBLANK(C316),ISERROR(C316)),"",_xlfn.CONCAT(" = ",MROUND(C316,1)," ",E316," (",K316,")")))</f>
        <v>Production de Corossol, pomme cannelle dirigée vers la transformation = 0 kt (Agreste - Statistique Agricole Annuelle - SSP)</v>
      </c>
      <c r="O316" s="766" t="str">
        <f>Etiquettes!$I$20</f>
        <v>Robuste</v>
      </c>
      <c r="R316" s="120"/>
      <c r="S316" s="913"/>
    </row>
    <row r="317" spans="1:19">
      <c r="A317" s="115" t="str">
        <f>'Prétraitement MP Transformation'!A94</f>
        <v>Goyave, Goyavier</v>
      </c>
      <c r="B317" s="116" t="str">
        <f>Secteurs!$B$3</f>
        <v>1ère Transformation</v>
      </c>
      <c r="C317" s="117">
        <f>'Prétraitement MP Transformation'!F94</f>
        <v>1.0999999999999999E-2</v>
      </c>
      <c r="E317" s="119" t="str">
        <f>Etiquettes!$C$10</f>
        <v>kt</v>
      </c>
      <c r="F317" s="767" t="str">
        <f>Etiquettes!$C$7</f>
        <v>Fruits et légumes (hors pommes de terre)</v>
      </c>
      <c r="G317" s="119">
        <f>Etiquettes!$J$9</f>
        <v>2023</v>
      </c>
      <c r="H317" s="767" t="str">
        <f>Etiquettes!$C$8</f>
        <v>France entière</v>
      </c>
      <c r="I317" s="767" t="str">
        <f t="shared" si="11"/>
        <v>Production de Goyave, Goyavier dirigée vers la transformation</v>
      </c>
      <c r="K317" t="s">
        <v>2506</v>
      </c>
      <c r="L317" s="767" t="str" cm="1">
        <f t="array" aca="1" ref="L317" ca="1">[1]!NOM_FEUILLE('MP Transfo (Frt) 2023 - AGRESTE'!$A$1)</f>
        <v>MP Transfo (Frt) 2023 - AGRESTE</v>
      </c>
      <c r="M317" s="766" t="str">
        <f>Etiquettes!$H$16</f>
        <v>Volume</v>
      </c>
      <c r="N317" s="768" t="str">
        <f t="shared" si="12"/>
        <v>Production de Goyave, Goyavier dirigée vers la transformation = 0 kt (Agreste - Statistique Agricole Annuelle - SSP)</v>
      </c>
      <c r="O317" s="766" t="str">
        <f>Etiquettes!$I$20</f>
        <v>Robuste</v>
      </c>
      <c r="R317" s="120"/>
      <c r="S317" s="913"/>
    </row>
    <row r="318" spans="1:19">
      <c r="A318" s="115" t="str">
        <f>'Prétraitement MP Transformation'!A95</f>
        <v>Abricot pays ou mamey</v>
      </c>
      <c r="B318" s="116" t="str">
        <f>Secteurs!$B$3</f>
        <v>1ère Transformation</v>
      </c>
      <c r="C318" s="117">
        <f>'Prétraitement MP Transformation'!F95</f>
        <v>1.2999999999999999E-2</v>
      </c>
      <c r="E318" s="119" t="str">
        <f>Etiquettes!$C$10</f>
        <v>kt</v>
      </c>
      <c r="F318" s="767" t="str">
        <f>Etiquettes!$C$7</f>
        <v>Fruits et légumes (hors pommes de terre)</v>
      </c>
      <c r="G318" s="119">
        <f>Etiquettes!$J$9</f>
        <v>2023</v>
      </c>
      <c r="H318" s="767" t="str">
        <f>Etiquettes!$C$8</f>
        <v>France entière</v>
      </c>
      <c r="I318" s="767" t="str">
        <f t="shared" si="11"/>
        <v>Production de Abricot pays ou mamey dirigée vers la transformation</v>
      </c>
      <c r="K318" t="s">
        <v>2506</v>
      </c>
      <c r="L318" s="767" t="str" cm="1">
        <f t="array" aca="1" ref="L318" ca="1">[1]!NOM_FEUILLE('MP Transfo (Frt) 2023 - AGRESTE'!$A$1)</f>
        <v>MP Transfo (Frt) 2023 - AGRESTE</v>
      </c>
      <c r="M318" s="766" t="str">
        <f>Etiquettes!$H$16</f>
        <v>Volume</v>
      </c>
      <c r="N318" s="768" t="str">
        <f t="shared" si="12"/>
        <v>Production de Abricot pays ou mamey dirigée vers la transformation = 0 kt (Agreste - Statistique Agricole Annuelle - SSP)</v>
      </c>
      <c r="O318" s="766" t="str">
        <f>Etiquettes!$I$20</f>
        <v>Robuste</v>
      </c>
      <c r="R318" s="120"/>
      <c r="S318" s="913"/>
    </row>
    <row r="319" spans="1:19">
      <c r="A319" s="115" t="str">
        <f>'Prétraitement MP Transformation'!A96</f>
        <v>Maracuja, fruits de la passion, grenadille</v>
      </c>
      <c r="B319" s="116" t="str">
        <f>Secteurs!$B$3</f>
        <v>1ère Transformation</v>
      </c>
      <c r="C319" s="117">
        <f>'Prétraitement MP Transformation'!F96</f>
        <v>0.123</v>
      </c>
      <c r="E319" s="119" t="str">
        <f>Etiquettes!$C$10</f>
        <v>kt</v>
      </c>
      <c r="F319" s="767" t="str">
        <f>Etiquettes!$C$7</f>
        <v>Fruits et légumes (hors pommes de terre)</v>
      </c>
      <c r="G319" s="119">
        <f>Etiquettes!$J$9</f>
        <v>2023</v>
      </c>
      <c r="H319" s="767" t="str">
        <f>Etiquettes!$C$8</f>
        <v>France entière</v>
      </c>
      <c r="I319" s="767" t="str">
        <f t="shared" si="11"/>
        <v>Production de Maracuja, fruits de la passion, grenadille dirigée vers la transformation</v>
      </c>
      <c r="K319" t="s">
        <v>2506</v>
      </c>
      <c r="L319" s="767" t="str" cm="1">
        <f t="array" aca="1" ref="L319" ca="1">[1]!NOM_FEUILLE('MP Transfo (Frt) 2023 - AGRESTE'!$A$1)</f>
        <v>MP Transfo (Frt) 2023 - AGRESTE</v>
      </c>
      <c r="M319" s="766" t="str">
        <f>Etiquettes!$H$16</f>
        <v>Volume</v>
      </c>
      <c r="N319" s="768" t="str">
        <f t="shared" si="12"/>
        <v>Production de Maracuja, fruits de la passion, grenadille dirigée vers la transformation = 0 kt (Agreste - Statistique Agricole Annuelle - SSP)</v>
      </c>
      <c r="O319" s="766" t="str">
        <f>Etiquettes!$I$20</f>
        <v>Robuste</v>
      </c>
      <c r="R319" s="120"/>
      <c r="S319" s="913"/>
    </row>
    <row r="320" spans="1:19">
      <c r="A320" s="115" t="str">
        <f>'Prétraitement MP Transformation'!A97</f>
        <v>Ananas</v>
      </c>
      <c r="B320" s="116" t="str">
        <f>Secteurs!$B$3</f>
        <v>1ère Transformation</v>
      </c>
      <c r="C320" s="117">
        <f>'Prétraitement MP Transformation'!F97</f>
        <v>0</v>
      </c>
      <c r="E320" s="119" t="str">
        <f>Etiquettes!$C$10</f>
        <v>kt</v>
      </c>
      <c r="F320" s="767" t="str">
        <f>Etiquettes!$C$7</f>
        <v>Fruits et légumes (hors pommes de terre)</v>
      </c>
      <c r="G320" s="119">
        <f>Etiquettes!$J$9</f>
        <v>2023</v>
      </c>
      <c r="H320" s="767" t="str">
        <f>Etiquettes!$C$8</f>
        <v>France entière</v>
      </c>
      <c r="I320" s="767" t="str">
        <f t="shared" si="11"/>
        <v>Production de Ananas dirigée vers la transformation</v>
      </c>
      <c r="K320" t="s">
        <v>2506</v>
      </c>
      <c r="L320" s="767" t="str" cm="1">
        <f t="array" aca="1" ref="L320" ca="1">[1]!NOM_FEUILLE('MP Transfo (Frt) 2023 - AGRESTE'!$A$1)</f>
        <v>MP Transfo (Frt) 2023 - AGRESTE</v>
      </c>
      <c r="M320" s="766" t="str">
        <f>Etiquettes!$H$16</f>
        <v>Volume</v>
      </c>
      <c r="N320" s="768" t="str">
        <f t="shared" si="12"/>
        <v>Production de Ananas dirigée vers la transformation = 0 kt (Agreste - Statistique Agricole Annuelle - SSP)</v>
      </c>
      <c r="O320" s="766" t="str">
        <f>Etiquettes!$I$20</f>
        <v>Robuste</v>
      </c>
      <c r="R320" s="120"/>
      <c r="S320" s="913"/>
    </row>
    <row r="321" spans="1:19">
      <c r="A321" s="115" t="str">
        <f>'Prétraitement MP Transformation'!A98</f>
        <v>Avocats</v>
      </c>
      <c r="B321" s="116" t="str">
        <f>Secteurs!$B$3</f>
        <v>1ère Transformation</v>
      </c>
      <c r="C321" s="117">
        <f>'Prétraitement MP Transformation'!F98</f>
        <v>0</v>
      </c>
      <c r="E321" s="119" t="str">
        <f>Etiquettes!$C$10</f>
        <v>kt</v>
      </c>
      <c r="F321" s="767" t="str">
        <f>Etiquettes!$C$7</f>
        <v>Fruits et légumes (hors pommes de terre)</v>
      </c>
      <c r="G321" s="119">
        <f>Etiquettes!$J$9</f>
        <v>2023</v>
      </c>
      <c r="H321" s="767" t="str">
        <f>Etiquettes!$C$8</f>
        <v>France entière</v>
      </c>
      <c r="I321" s="767" t="str">
        <f t="shared" si="11"/>
        <v>Production de Avocats dirigée vers la transformation</v>
      </c>
      <c r="K321" t="s">
        <v>2506</v>
      </c>
      <c r="L321" s="767" t="str" cm="1">
        <f t="array" aca="1" ref="L321" ca="1">[1]!NOM_FEUILLE('MP Transfo (Frt) 2023 - AGRESTE'!$A$1)</f>
        <v>MP Transfo (Frt) 2023 - AGRESTE</v>
      </c>
      <c r="M321" s="766" t="str">
        <f>Etiquettes!$H$16</f>
        <v>Volume</v>
      </c>
      <c r="N321" s="768" t="str">
        <f t="shared" si="12"/>
        <v>Production de Avocats dirigée vers la transformation = 0 kt (Agreste - Statistique Agricole Annuelle - SSP)</v>
      </c>
      <c r="O321" s="766" t="str">
        <f>Etiquettes!$I$20</f>
        <v>Robuste</v>
      </c>
      <c r="R321" s="120"/>
      <c r="S321" s="913"/>
    </row>
    <row r="322" spans="1:19">
      <c r="A322" s="115" t="str">
        <f>'Prétraitement MP Transformation'!A99</f>
        <v>Bananes fruits</v>
      </c>
      <c r="B322" s="116" t="str">
        <f>Secteurs!$B$3</f>
        <v>1ère Transformation</v>
      </c>
      <c r="C322" s="117">
        <f>'Prétraitement MP Transformation'!F99</f>
        <v>0</v>
      </c>
      <c r="E322" s="119" t="str">
        <f>Etiquettes!$C$10</f>
        <v>kt</v>
      </c>
      <c r="F322" s="767" t="str">
        <f>Etiquettes!$C$7</f>
        <v>Fruits et légumes (hors pommes de terre)</v>
      </c>
      <c r="G322" s="119">
        <f>Etiquettes!$J$9</f>
        <v>2023</v>
      </c>
      <c r="H322" s="767" t="str">
        <f>Etiquettes!$C$8</f>
        <v>France entière</v>
      </c>
      <c r="I322" s="767" t="str">
        <f t="shared" si="11"/>
        <v>Production de Bananes fruits dirigée vers la transformation</v>
      </c>
      <c r="K322" t="s">
        <v>2506</v>
      </c>
      <c r="L322" s="767" t="str" cm="1">
        <f t="array" aca="1" ref="L322" ca="1">[1]!NOM_FEUILLE('MP Transfo (Frt) 2023 - AGRESTE'!$A$1)</f>
        <v>MP Transfo (Frt) 2023 - AGRESTE</v>
      </c>
      <c r="M322" s="766" t="str">
        <f>Etiquettes!$H$16</f>
        <v>Volume</v>
      </c>
      <c r="N322" s="768" t="str">
        <f t="shared" si="12"/>
        <v>Production de Bananes fruits dirigée vers la transformation = 0 kt (Agreste - Statistique Agricole Annuelle - SSP)</v>
      </c>
      <c r="O322" s="766" t="str">
        <f>Etiquettes!$I$20</f>
        <v>Robuste</v>
      </c>
      <c r="R322" s="120"/>
      <c r="S322" s="913"/>
    </row>
    <row r="323" spans="1:19">
      <c r="A323" s="115" t="str">
        <f>'Prétraitement MP Transformation'!A100</f>
        <v>Figues</v>
      </c>
      <c r="B323" s="116" t="str">
        <f>Secteurs!$B$3</f>
        <v>1ère Transformation</v>
      </c>
      <c r="C323" s="117">
        <f>'Prétraitement MP Transformation'!F100</f>
        <v>0</v>
      </c>
      <c r="E323" s="119" t="str">
        <f>Etiquettes!$C$10</f>
        <v>kt</v>
      </c>
      <c r="F323" s="767" t="str">
        <f>Etiquettes!$C$7</f>
        <v>Fruits et légumes (hors pommes de terre)</v>
      </c>
      <c r="G323" s="119">
        <f>Etiquettes!$J$9</f>
        <v>2023</v>
      </c>
      <c r="H323" s="767" t="str">
        <f>Etiquettes!$C$8</f>
        <v>France entière</v>
      </c>
      <c r="I323" s="767" t="str">
        <f t="shared" si="11"/>
        <v>Production de Figues dirigée vers la transformation</v>
      </c>
      <c r="K323" t="s">
        <v>2506</v>
      </c>
      <c r="L323" s="767" t="str" cm="1">
        <f t="array" aca="1" ref="L323" ca="1">[1]!NOM_FEUILLE('MP Transfo (Frt) 2023 - AGRESTE'!$A$1)</f>
        <v>MP Transfo (Frt) 2023 - AGRESTE</v>
      </c>
      <c r="M323" s="766" t="str">
        <f>Etiquettes!$H$16</f>
        <v>Volume</v>
      </c>
      <c r="N323" s="768" t="str">
        <f t="shared" si="12"/>
        <v>Production de Figues dirigée vers la transformation = 0 kt (Agreste - Statistique Agricole Annuelle - SSP)</v>
      </c>
      <c r="O323" s="766" t="str">
        <f>Etiquettes!$I$20</f>
        <v>Robuste</v>
      </c>
      <c r="R323" s="120"/>
      <c r="S323" s="913"/>
    </row>
    <row r="324" spans="1:19">
      <c r="A324" s="115" t="str">
        <f>'Prétraitement MP Transformation'!A101</f>
        <v>Citrons et limes</v>
      </c>
      <c r="B324" s="116" t="str">
        <f>Secteurs!$B$3</f>
        <v>1ère Transformation</v>
      </c>
      <c r="C324" s="117">
        <f>'Prétraitement MP Transformation'!F101</f>
        <v>1.008</v>
      </c>
      <c r="E324" s="119" t="str">
        <f>Etiquettes!$C$10</f>
        <v>kt</v>
      </c>
      <c r="F324" s="767" t="str">
        <f>Etiquettes!$C$7</f>
        <v>Fruits et légumes (hors pommes de terre)</v>
      </c>
      <c r="G324" s="119">
        <f>Etiquettes!$J$9</f>
        <v>2023</v>
      </c>
      <c r="H324" s="767" t="str">
        <f>Etiquettes!$C$8</f>
        <v>France entière</v>
      </c>
      <c r="I324" s="767" t="str">
        <f t="shared" si="11"/>
        <v>Production de Citrons et limes dirigée vers la transformation</v>
      </c>
      <c r="K324" t="s">
        <v>2506</v>
      </c>
      <c r="L324" s="767" t="str" cm="1">
        <f t="array" aca="1" ref="L324" ca="1">[1]!NOM_FEUILLE('MP Transfo (Frt) 2023 - AGRESTE'!$A$1)</f>
        <v>MP Transfo (Frt) 2023 - AGRESTE</v>
      </c>
      <c r="M324" s="766" t="str">
        <f>Etiquettes!$H$16</f>
        <v>Volume</v>
      </c>
      <c r="N324" s="768" t="str">
        <f t="shared" si="12"/>
        <v>Production de Citrons et limes dirigée vers la transformation = 1 kt (Agreste - Statistique Agricole Annuelle - SSP)</v>
      </c>
      <c r="O324" s="766" t="str">
        <f>Etiquettes!$I$20</f>
        <v>Robuste</v>
      </c>
      <c r="R324" s="120"/>
      <c r="S324" s="913"/>
    </row>
    <row r="325" spans="1:19">
      <c r="A325" s="115" t="str">
        <f>'Prétraitement MP Transformation'!A102</f>
        <v>Mandarines et clémentines</v>
      </c>
      <c r="B325" s="116" t="str">
        <f>Secteurs!$B$3</f>
        <v>1ère Transformation</v>
      </c>
      <c r="C325" s="117">
        <f>'Prétraitement MP Transformation'!F102</f>
        <v>1.855</v>
      </c>
      <c r="E325" s="119" t="str">
        <f>Etiquettes!$C$10</f>
        <v>kt</v>
      </c>
      <c r="F325" s="767" t="str">
        <f>Etiquettes!$C$7</f>
        <v>Fruits et légumes (hors pommes de terre)</v>
      </c>
      <c r="G325" s="119">
        <f>Etiquettes!$J$9</f>
        <v>2023</v>
      </c>
      <c r="H325" s="767" t="str">
        <f>Etiquettes!$C$8</f>
        <v>France entière</v>
      </c>
      <c r="I325" s="767" t="str">
        <f t="shared" si="11"/>
        <v>Production de Mandarines et clémentines dirigée vers la transformation</v>
      </c>
      <c r="K325" t="s">
        <v>2506</v>
      </c>
      <c r="L325" s="767" t="str" cm="1">
        <f t="array" aca="1" ref="L325" ca="1">[1]!NOM_FEUILLE('MP Transfo (Frt) 2023 - AGRESTE'!$A$1)</f>
        <v>MP Transfo (Frt) 2023 - AGRESTE</v>
      </c>
      <c r="M325" s="766" t="str">
        <f>Etiquettes!$H$16</f>
        <v>Volume</v>
      </c>
      <c r="N325" s="768" t="str">
        <f t="shared" si="12"/>
        <v>Production de Mandarines et clémentines dirigée vers la transformation = 2 kt (Agreste - Statistique Agricole Annuelle - SSP)</v>
      </c>
      <c r="O325" s="766" t="str">
        <f>Etiquettes!$I$20</f>
        <v>Robuste</v>
      </c>
      <c r="R325" s="120"/>
      <c r="S325" s="913"/>
    </row>
    <row r="326" spans="1:19">
      <c r="A326" s="115" t="str">
        <f>'Prétraitement MP Transformation'!A103</f>
        <v>Oranges</v>
      </c>
      <c r="B326" s="116" t="str">
        <f>Secteurs!$B$3</f>
        <v>1ère Transformation</v>
      </c>
      <c r="C326" s="117">
        <f>'Prétraitement MP Transformation'!F103</f>
        <v>0.307</v>
      </c>
      <c r="E326" s="119" t="str">
        <f>Etiquettes!$C$10</f>
        <v>kt</v>
      </c>
      <c r="F326" s="767" t="str">
        <f>Etiquettes!$C$7</f>
        <v>Fruits et légumes (hors pommes de terre)</v>
      </c>
      <c r="G326" s="119">
        <f>Etiquettes!$J$9</f>
        <v>2023</v>
      </c>
      <c r="H326" s="767" t="str">
        <f>Etiquettes!$C$8</f>
        <v>France entière</v>
      </c>
      <c r="I326" s="767" t="str">
        <f t="shared" si="11"/>
        <v>Production de Oranges dirigée vers la transformation</v>
      </c>
      <c r="K326" t="s">
        <v>2506</v>
      </c>
      <c r="L326" s="767" t="str" cm="1">
        <f t="array" aca="1" ref="L326" ca="1">[1]!NOM_FEUILLE('MP Transfo (Frt) 2023 - AGRESTE'!$A$1)</f>
        <v>MP Transfo (Frt) 2023 - AGRESTE</v>
      </c>
      <c r="M326" s="766" t="str">
        <f>Etiquettes!$H$16</f>
        <v>Volume</v>
      </c>
      <c r="N326" s="768" t="str">
        <f t="shared" si="12"/>
        <v>Production de Oranges dirigée vers la transformation = 0 kt (Agreste - Statistique Agricole Annuelle - SSP)</v>
      </c>
      <c r="O326" s="766" t="str">
        <f>Etiquettes!$I$20</f>
        <v>Robuste</v>
      </c>
      <c r="R326" s="120"/>
      <c r="S326" s="913"/>
    </row>
    <row r="327" spans="1:19">
      <c r="A327" s="115" t="str">
        <f>'Prétraitement MP Transformation'!A104</f>
        <v>Pomelos et pamplemousses</v>
      </c>
      <c r="B327" s="116" t="str">
        <f>Secteurs!$B$3</f>
        <v>1ère Transformation</v>
      </c>
      <c r="C327" s="117">
        <f>'Prétraitement MP Transformation'!F104</f>
        <v>0</v>
      </c>
      <c r="E327" s="119" t="str">
        <f>Etiquettes!$C$10</f>
        <v>kt</v>
      </c>
      <c r="F327" s="767" t="str">
        <f>Etiquettes!$C$7</f>
        <v>Fruits et légumes (hors pommes de terre)</v>
      </c>
      <c r="G327" s="119">
        <f>Etiquettes!$J$9</f>
        <v>2023</v>
      </c>
      <c r="H327" s="767" t="str">
        <f>Etiquettes!$C$8</f>
        <v>France entière</v>
      </c>
      <c r="I327" s="767" t="str">
        <f t="shared" si="11"/>
        <v>Production de Pomelos et pamplemousses dirigée vers la transformation</v>
      </c>
      <c r="K327" t="s">
        <v>2506</v>
      </c>
      <c r="L327" s="767" t="str" cm="1">
        <f t="array" aca="1" ref="L327" ca="1">[1]!NOM_FEUILLE('MP Transfo (Frt) 2023 - AGRESTE'!$A$1)</f>
        <v>MP Transfo (Frt) 2023 - AGRESTE</v>
      </c>
      <c r="M327" s="766" t="str">
        <f>Etiquettes!$H$16</f>
        <v>Volume</v>
      </c>
      <c r="N327" s="768" t="str">
        <f t="shared" si="12"/>
        <v>Production de Pomelos et pamplemousses dirigée vers la transformation = 0 kt (Agreste - Statistique Agricole Annuelle - SSP)</v>
      </c>
      <c r="O327" s="766" t="str">
        <f>Etiquettes!$I$20</f>
        <v>Robuste</v>
      </c>
      <c r="R327" s="120"/>
      <c r="S327" s="913"/>
    </row>
    <row r="328" spans="1:19">
      <c r="A328" s="115" t="str">
        <f>'Prétraitement MP Transformation'!A105</f>
        <v>Autres agrumes</v>
      </c>
      <c r="B328" s="116" t="str">
        <f>Secteurs!$B$3</f>
        <v>1ère Transformation</v>
      </c>
      <c r="C328" s="117">
        <f>'Prétraitement MP Transformation'!F105</f>
        <v>0</v>
      </c>
      <c r="E328" s="119" t="str">
        <f>Etiquettes!$C$10</f>
        <v>kt</v>
      </c>
      <c r="F328" s="767" t="str">
        <f>Etiquettes!$C$7</f>
        <v>Fruits et légumes (hors pommes de terre)</v>
      </c>
      <c r="G328" s="119">
        <f>Etiquettes!$J$9</f>
        <v>2023</v>
      </c>
      <c r="H328" s="767" t="str">
        <f>Etiquettes!$C$8</f>
        <v>France entière</v>
      </c>
      <c r="I328" s="767" t="str">
        <f t="shared" si="11"/>
        <v>Production de Autres agrumes dirigée vers la transformation</v>
      </c>
      <c r="J328" s="767" t="s">
        <v>2518</v>
      </c>
      <c r="K328" t="s">
        <v>2506</v>
      </c>
      <c r="L328" s="767" t="str" cm="1">
        <f t="array" aca="1" ref="L328" ca="1">[1]!NOM_FEUILLE('MP Transfo (Frt) 2023 - AGRESTE'!$A$1)</f>
        <v>MP Transfo (Frt) 2023 - AGRESTE</v>
      </c>
      <c r="M328" s="766" t="str">
        <f>Etiquettes!$H$16</f>
        <v>Volume</v>
      </c>
      <c r="N328" s="768" t="str">
        <f t="shared" si="12"/>
        <v>Production de Autres agrumes dirigée vers la transformation = 0 kt (Agreste - Statistique Agricole Annuelle - SSP)</v>
      </c>
      <c r="O328" s="766" t="str">
        <f>Etiquettes!$I$20</f>
        <v>Robuste</v>
      </c>
      <c r="R328" s="120"/>
      <c r="S328" s="913"/>
    </row>
    <row r="329" spans="1:19">
      <c r="A329" s="115" t="str">
        <f>'Prétraitement MP Transformation'!A106</f>
        <v>Raisin</v>
      </c>
      <c r="B329" s="116" t="str">
        <f>Secteurs!$B$3</f>
        <v>1ère Transformation</v>
      </c>
      <c r="C329" s="117">
        <f>'Prétraitement MP Transformation'!F106</f>
        <v>0</v>
      </c>
      <c r="E329" s="119" t="str">
        <f>Etiquettes!$C$10</f>
        <v>kt</v>
      </c>
      <c r="F329" s="767" t="str">
        <f>Etiquettes!$C$7</f>
        <v>Fruits et légumes (hors pommes de terre)</v>
      </c>
      <c r="G329" s="119">
        <f>Etiquettes!$J$9</f>
        <v>2023</v>
      </c>
      <c r="H329" s="767" t="str">
        <f>Etiquettes!$C$8</f>
        <v>France entière</v>
      </c>
      <c r="I329" s="767" t="str">
        <f t="shared" si="11"/>
        <v>Production de Raisin dirigée vers la transformation</v>
      </c>
      <c r="J329" s="767" t="s">
        <v>2518</v>
      </c>
      <c r="K329" t="s">
        <v>2506</v>
      </c>
      <c r="L329" s="767" t="str" cm="1">
        <f t="array" aca="1" ref="L329" ca="1">[1]!NOM_FEUILLE('MP Transfo (Frt) 2023 - AGRESTE'!$A$1)</f>
        <v>MP Transfo (Frt) 2023 - AGRESTE</v>
      </c>
      <c r="M329" s="766" t="str">
        <f>Etiquettes!$H$16</f>
        <v>Volume</v>
      </c>
      <c r="N329" s="768" t="str">
        <f t="shared" si="12"/>
        <v>Production de Raisin dirigée vers la transformation = 0 kt (Agreste - Statistique Agricole Annuelle - SSP)</v>
      </c>
      <c r="O329" s="766" t="str">
        <f>Etiquettes!$I$20</f>
        <v>Robuste</v>
      </c>
      <c r="R329" s="120"/>
      <c r="S329" s="913"/>
    </row>
    <row r="330" spans="1:19">
      <c r="A330" s="115" t="str">
        <f>'Prétraitement MP Transformation'!A107</f>
        <v>Patates douces</v>
      </c>
      <c r="B330" s="116" t="str">
        <f>Secteurs!$B$3</f>
        <v>1ère Transformation</v>
      </c>
      <c r="C330" s="117">
        <f>'Prétraitement MP Transformation'!F107</f>
        <v>0</v>
      </c>
      <c r="E330" s="119" t="str">
        <f>Etiquettes!$C$10</f>
        <v>kt</v>
      </c>
      <c r="F330" s="767" t="str">
        <f>Etiquettes!$C$7</f>
        <v>Fruits et légumes (hors pommes de terre)</v>
      </c>
      <c r="G330" s="119">
        <f>Etiquettes!$J$9</f>
        <v>2023</v>
      </c>
      <c r="H330" s="767" t="str">
        <f>Etiquettes!$C$8</f>
        <v>France entière</v>
      </c>
      <c r="I330" s="767" t="str">
        <f t="shared" si="11"/>
        <v>Production de Patates douces dirigée vers la transformation</v>
      </c>
      <c r="J330" s="767" t="s">
        <v>2518</v>
      </c>
      <c r="K330" t="s">
        <v>2506</v>
      </c>
      <c r="L330" s="767" t="str" cm="1">
        <f t="array" aca="1" ref="L330" ca="1">[1]!NOM_FEUILLE('MP Transfo (Frt) 2023 - AGRESTE'!$A$1)</f>
        <v>MP Transfo (Frt) 2023 - AGRESTE</v>
      </c>
      <c r="M330" s="766" t="str">
        <f>Etiquettes!$H$16</f>
        <v>Volume</v>
      </c>
      <c r="N330" s="768" t="str">
        <f t="shared" si="12"/>
        <v>Production de Patates douces dirigée vers la transformation = 0 kt (Agreste - Statistique Agricole Annuelle - SSP)</v>
      </c>
      <c r="O330" s="766" t="str">
        <f>Etiquettes!$I$20</f>
        <v>Robuste</v>
      </c>
      <c r="R330" s="120"/>
      <c r="S330" s="913"/>
    </row>
    <row r="331" spans="1:19">
      <c r="A331" s="115" t="str">
        <f>'Prétraitement MP Transformation'!A108</f>
        <v>Colocases</v>
      </c>
      <c r="B331" s="116" t="str">
        <f>Secteurs!$B$3</f>
        <v>1ère Transformation</v>
      </c>
      <c r="C331" s="117">
        <f>'Prétraitement MP Transformation'!F108</f>
        <v>0</v>
      </c>
      <c r="E331" s="119" t="str">
        <f>Etiquettes!$C$10</f>
        <v>kt</v>
      </c>
      <c r="F331" s="767" t="str">
        <f>Etiquettes!$C$7</f>
        <v>Fruits et légumes (hors pommes de terre)</v>
      </c>
      <c r="G331" s="119">
        <f>Etiquettes!$J$9</f>
        <v>2023</v>
      </c>
      <c r="H331" s="767" t="str">
        <f>Etiquettes!$C$8</f>
        <v>France entière</v>
      </c>
      <c r="I331" s="767" t="str">
        <f t="shared" si="11"/>
        <v>Production de Colocases dirigée vers la transformation</v>
      </c>
      <c r="J331" s="767" t="s">
        <v>2518</v>
      </c>
      <c r="K331" t="s">
        <v>2506</v>
      </c>
      <c r="L331" s="767" t="str" cm="1">
        <f t="array" aca="1" ref="L331" ca="1">[1]!NOM_FEUILLE('MP Transfo (Frt) 2023 - AGRESTE'!$A$1)</f>
        <v>MP Transfo (Frt) 2023 - AGRESTE</v>
      </c>
      <c r="M331" s="766" t="str">
        <f>Etiquettes!$H$16</f>
        <v>Volume</v>
      </c>
      <c r="N331" s="768" t="str">
        <f t="shared" si="12"/>
        <v>Production de Colocases dirigée vers la transformation = 0 kt (Agreste - Statistique Agricole Annuelle - SSP)</v>
      </c>
      <c r="O331" s="766" t="str">
        <f>Etiquettes!$I$20</f>
        <v>Robuste</v>
      </c>
      <c r="R331" s="120"/>
      <c r="S331" s="913"/>
    </row>
    <row r="332" spans="1:19">
      <c r="A332" s="115" t="str">
        <f>'Prétraitement MP Transformation'!A109</f>
        <v>Fenouil</v>
      </c>
      <c r="B332" s="116" t="str">
        <f>Secteurs!$B$3</f>
        <v>1ère Transformation</v>
      </c>
      <c r="C332" s="117">
        <f>'Prétraitement MP Transformation'!F109</f>
        <v>0</v>
      </c>
      <c r="E332" s="119" t="str">
        <f>Etiquettes!$C$10</f>
        <v>kt</v>
      </c>
      <c r="F332" s="767" t="str">
        <f>Etiquettes!$C$7</f>
        <v>Fruits et légumes (hors pommes de terre)</v>
      </c>
      <c r="G332" s="119">
        <f>Etiquettes!$J$9</f>
        <v>2023</v>
      </c>
      <c r="H332" s="767" t="str">
        <f>Etiquettes!$C$8</f>
        <v>France entière</v>
      </c>
      <c r="I332" s="767" t="str">
        <f t="shared" si="11"/>
        <v>Production de Fenouil dirigée vers la transformation</v>
      </c>
      <c r="J332" s="767" t="s">
        <v>2518</v>
      </c>
      <c r="K332" t="s">
        <v>2506</v>
      </c>
      <c r="L332" s="767" t="str" cm="1">
        <f t="array" aca="1" ref="L332" ca="1">[1]!NOM_FEUILLE('MP Transfo (Frt) 2023 - AGRESTE'!$A$1)</f>
        <v>MP Transfo (Frt) 2023 - AGRESTE</v>
      </c>
      <c r="M332" s="766" t="str">
        <f>Etiquettes!$H$16</f>
        <v>Volume</v>
      </c>
      <c r="N332" s="768" t="str">
        <f t="shared" si="12"/>
        <v>Production de Fenouil dirigée vers la transformation = 0 kt (Agreste - Statistique Agricole Annuelle - SSP)</v>
      </c>
      <c r="O332" s="766" t="str">
        <f>Etiquettes!$I$20</f>
        <v>Robuste</v>
      </c>
      <c r="R332" s="120"/>
      <c r="S332" s="913"/>
    </row>
    <row r="333" spans="1:19">
      <c r="A333" s="115" t="str">
        <f>'Prétraitement MP Transformation'!A110</f>
        <v>Champignons non-cultivés</v>
      </c>
      <c r="B333" s="116" t="str">
        <f>Secteurs!$B$3</f>
        <v>1ère Transformation</v>
      </c>
      <c r="C333" s="117">
        <f>'Prétraitement MP Transformation'!F110</f>
        <v>0</v>
      </c>
      <c r="E333" s="119" t="str">
        <f>Etiquettes!$C$10</f>
        <v>kt</v>
      </c>
      <c r="F333" s="767" t="str">
        <f>Etiquettes!$C$7</f>
        <v>Fruits et légumes (hors pommes de terre)</v>
      </c>
      <c r="G333" s="119">
        <f>Etiquettes!$J$9</f>
        <v>2023</v>
      </c>
      <c r="H333" s="767" t="str">
        <f>Etiquettes!$C$8</f>
        <v>France entière</v>
      </c>
      <c r="I333" s="767" t="str">
        <f t="shared" si="11"/>
        <v>Production de Champignons non-cultivés dirigée vers la transformation</v>
      </c>
      <c r="J333" s="767" t="s">
        <v>2518</v>
      </c>
      <c r="K333" t="s">
        <v>2506</v>
      </c>
      <c r="L333" s="767" t="str" cm="1">
        <f t="array" aca="1" ref="L333" ca="1">[1]!NOM_FEUILLE('MP Transfo (Frt) 2023 - AGRESTE'!$A$1)</f>
        <v>MP Transfo (Frt) 2023 - AGRESTE</v>
      </c>
      <c r="M333" s="766" t="str">
        <f>Etiquettes!$H$16</f>
        <v>Volume</v>
      </c>
      <c r="N333" s="768" t="str">
        <f t="shared" si="12"/>
        <v>Production de Champignons non-cultivés dirigée vers la transformation = 0 kt (Agreste - Statistique Agricole Annuelle - SSP)</v>
      </c>
      <c r="O333" s="766" t="str">
        <f>Etiquettes!$I$20</f>
        <v>Robuste</v>
      </c>
      <c r="R333" s="120"/>
      <c r="S333" s="913"/>
    </row>
    <row r="334" spans="1:19">
      <c r="A334" s="115" t="str">
        <f>'Prétraitement MP Transformation'!A111</f>
        <v>Kakis</v>
      </c>
      <c r="B334" s="116" t="str">
        <f>Secteurs!$B$3</f>
        <v>1ère Transformation</v>
      </c>
      <c r="C334" s="117">
        <f>'Prétraitement MP Transformation'!F111</f>
        <v>0</v>
      </c>
      <c r="E334" s="119" t="str">
        <f>Etiquettes!$C$10</f>
        <v>kt</v>
      </c>
      <c r="F334" s="767" t="str">
        <f>Etiquettes!$C$7</f>
        <v>Fruits et légumes (hors pommes de terre)</v>
      </c>
      <c r="G334" s="119">
        <f>Etiquettes!$J$9</f>
        <v>2023</v>
      </c>
      <c r="H334" s="767" t="str">
        <f>Etiquettes!$C$8</f>
        <v>France entière</v>
      </c>
      <c r="I334" s="767" t="str">
        <f t="shared" si="11"/>
        <v>Production de Kakis dirigée vers la transformation</v>
      </c>
      <c r="J334" s="767" t="s">
        <v>2518</v>
      </c>
      <c r="K334" t="s">
        <v>2506</v>
      </c>
      <c r="L334" s="767" t="str" cm="1">
        <f t="array" aca="1" ref="L334" ca="1">[1]!NOM_FEUILLE('MP Transfo (Frt) 2023 - AGRESTE'!$A$1)</f>
        <v>MP Transfo (Frt) 2023 - AGRESTE</v>
      </c>
      <c r="M334" s="766" t="str">
        <f>Etiquettes!$H$16</f>
        <v>Volume</v>
      </c>
      <c r="N334" s="768" t="str">
        <f t="shared" si="12"/>
        <v>Production de Kakis dirigée vers la transformation = 0 kt (Agreste - Statistique Agricole Annuelle - SSP)</v>
      </c>
      <c r="O334" s="766" t="str">
        <f>Etiquettes!$I$20</f>
        <v>Robuste</v>
      </c>
      <c r="R334" s="120"/>
      <c r="S334" s="913"/>
    </row>
    <row r="335" spans="1:19">
      <c r="A335" s="115" t="str">
        <f>'Prétraitement MP Transformation'!A112</f>
        <v>Prunelles</v>
      </c>
      <c r="B335" s="116" t="str">
        <f>Secteurs!$B$3</f>
        <v>1ère Transformation</v>
      </c>
      <c r="C335" s="117">
        <f>'Prétraitement MP Transformation'!F112</f>
        <v>0</v>
      </c>
      <c r="E335" s="119" t="str">
        <f>Etiquettes!$C$10</f>
        <v>kt</v>
      </c>
      <c r="F335" s="767" t="str">
        <f>Etiquettes!$C$7</f>
        <v>Fruits et légumes (hors pommes de terre)</v>
      </c>
      <c r="G335" s="119">
        <f>Etiquettes!$J$9</f>
        <v>2023</v>
      </c>
      <c r="H335" s="767" t="str">
        <f>Etiquettes!$C$8</f>
        <v>France entière</v>
      </c>
      <c r="I335" s="767" t="str">
        <f t="shared" si="11"/>
        <v>Production de Prunelles dirigée vers la transformation</v>
      </c>
      <c r="J335" s="767" t="s">
        <v>2518</v>
      </c>
      <c r="K335" t="s">
        <v>2506</v>
      </c>
      <c r="L335" s="767" t="str" cm="1">
        <f t="array" aca="1" ref="L335" ca="1">[1]!NOM_FEUILLE('MP Transfo (Frt) 2023 - AGRESTE'!$A$1)</f>
        <v>MP Transfo (Frt) 2023 - AGRESTE</v>
      </c>
      <c r="M335" s="766" t="str">
        <f>Etiquettes!$H$16</f>
        <v>Volume</v>
      </c>
      <c r="N335" s="768" t="str">
        <f t="shared" si="12"/>
        <v>Production de Prunelles dirigée vers la transformation = 0 kt (Agreste - Statistique Agricole Annuelle - SSP)</v>
      </c>
      <c r="O335" s="766" t="str">
        <f>Etiquettes!$I$20</f>
        <v>Robuste</v>
      </c>
      <c r="R335" s="120"/>
      <c r="S335" s="913"/>
    </row>
    <row r="336" spans="1:19">
      <c r="A336" s="115" t="str">
        <f>'Prétraitement MP Transformation'!A113</f>
        <v>Coings</v>
      </c>
      <c r="B336" s="116" t="str">
        <f>Secteurs!$B$3</f>
        <v>1ère Transformation</v>
      </c>
      <c r="C336" s="117">
        <f>'Prétraitement MP Transformation'!F113</f>
        <v>0</v>
      </c>
      <c r="E336" s="119" t="str">
        <f>Etiquettes!$C$10</f>
        <v>kt</v>
      </c>
      <c r="F336" s="767" t="str">
        <f>Etiquettes!$C$7</f>
        <v>Fruits et légumes (hors pommes de terre)</v>
      </c>
      <c r="G336" s="119">
        <f>Etiquettes!$J$9</f>
        <v>2023</v>
      </c>
      <c r="H336" s="767" t="str">
        <f>Etiquettes!$C$8</f>
        <v>France entière</v>
      </c>
      <c r="I336" s="767" t="str">
        <f t="shared" si="11"/>
        <v>Production de Coings dirigée vers la transformation</v>
      </c>
      <c r="J336" s="767" t="s">
        <v>2518</v>
      </c>
      <c r="K336" t="s">
        <v>2506</v>
      </c>
      <c r="L336" s="767" t="str" cm="1">
        <f t="array" aca="1" ref="L336" ca="1">[1]!NOM_FEUILLE('MP Transfo (Frt) 2023 - AGRESTE'!$A$1)</f>
        <v>MP Transfo (Frt) 2023 - AGRESTE</v>
      </c>
      <c r="M336" s="766" t="str">
        <f>Etiquettes!$H$16</f>
        <v>Volume</v>
      </c>
      <c r="N336" s="768" t="str">
        <f t="shared" si="12"/>
        <v>Production de Coings dirigée vers la transformation = 0 kt (Agreste - Statistique Agricole Annuelle - SSP)</v>
      </c>
      <c r="O336" s="766" t="str">
        <f>Etiquettes!$I$20</f>
        <v>Robuste</v>
      </c>
      <c r="R336" s="120"/>
      <c r="S336" s="913"/>
    </row>
    <row r="337" spans="1:19">
      <c r="A337" s="115" t="str">
        <f>'Prétraitement MP Transformation'!A114</f>
        <v>Pistaches</v>
      </c>
      <c r="B337" s="116" t="str">
        <f>Secteurs!$B$3</f>
        <v>1ère Transformation</v>
      </c>
      <c r="C337" s="117">
        <f>'Prétraitement MP Transformation'!F114</f>
        <v>0</v>
      </c>
      <c r="E337" s="119" t="str">
        <f>Etiquettes!$C$10</f>
        <v>kt</v>
      </c>
      <c r="F337" s="767" t="str">
        <f>Etiquettes!$C$7</f>
        <v>Fruits et légumes (hors pommes de terre)</v>
      </c>
      <c r="G337" s="119">
        <f>Etiquettes!$J$9</f>
        <v>2023</v>
      </c>
      <c r="H337" s="767" t="str">
        <f>Etiquettes!$C$8</f>
        <v>France entière</v>
      </c>
      <c r="I337" s="767" t="str">
        <f t="shared" si="11"/>
        <v>Production de Pistaches dirigée vers la transformation</v>
      </c>
      <c r="J337" s="767" t="s">
        <v>2518</v>
      </c>
      <c r="K337" t="s">
        <v>2506</v>
      </c>
      <c r="L337" s="767" t="str" cm="1">
        <f t="array" aca="1" ref="L337" ca="1">[1]!NOM_FEUILLE('MP Transfo (Frt) 2023 - AGRESTE'!$A$1)</f>
        <v>MP Transfo (Frt) 2023 - AGRESTE</v>
      </c>
      <c r="M337" s="766" t="str">
        <f>Etiquettes!$H$16</f>
        <v>Volume</v>
      </c>
      <c r="N337" s="768" t="str">
        <f t="shared" si="12"/>
        <v>Production de Pistaches dirigée vers la transformation = 0 kt (Agreste - Statistique Agricole Annuelle - SSP)</v>
      </c>
      <c r="O337" s="766" t="str">
        <f>Etiquettes!$I$20</f>
        <v>Robuste</v>
      </c>
      <c r="R337" s="120"/>
      <c r="S337" s="913"/>
    </row>
    <row r="338" spans="1:19">
      <c r="A338" s="115" t="str">
        <f>'Prétraitement MP Transformation'!A115</f>
        <v>Arachides</v>
      </c>
      <c r="B338" s="116" t="str">
        <f>Secteurs!$B$3</f>
        <v>1ère Transformation</v>
      </c>
      <c r="C338" s="117">
        <f>'Prétraitement MP Transformation'!F115</f>
        <v>0</v>
      </c>
      <c r="E338" s="119" t="str">
        <f>Etiquettes!$C$10</f>
        <v>kt</v>
      </c>
      <c r="F338" s="767" t="str">
        <f>Etiquettes!$C$7</f>
        <v>Fruits et légumes (hors pommes de terre)</v>
      </c>
      <c r="G338" s="119">
        <f>Etiquettes!$J$9</f>
        <v>2023</v>
      </c>
      <c r="H338" s="767" t="str">
        <f>Etiquettes!$C$8</f>
        <v>France entière</v>
      </c>
      <c r="I338" s="767" t="str">
        <f t="shared" si="11"/>
        <v>Production de Arachides dirigée vers la transformation</v>
      </c>
      <c r="J338" s="767" t="s">
        <v>2518</v>
      </c>
      <c r="K338" t="s">
        <v>2506</v>
      </c>
      <c r="L338" s="767" t="str" cm="1">
        <f t="array" aca="1" ref="L338" ca="1">[1]!NOM_FEUILLE('MP Transfo (Frt) 2023 - AGRESTE'!$A$1)</f>
        <v>MP Transfo (Frt) 2023 - AGRESTE</v>
      </c>
      <c r="M338" s="766" t="str">
        <f>Etiquettes!$H$16</f>
        <v>Volume</v>
      </c>
      <c r="N338" s="768" t="str">
        <f t="shared" si="12"/>
        <v>Production de Arachides dirigée vers la transformation = 0 kt (Agreste - Statistique Agricole Annuelle - SSP)</v>
      </c>
      <c r="O338" s="766" t="str">
        <f>Etiquettes!$I$20</f>
        <v>Robuste</v>
      </c>
      <c r="R338" s="120"/>
      <c r="S338" s="913"/>
    </row>
    <row r="339" spans="1:19">
      <c r="A339" s="115" t="str">
        <f>'Prétraitement MP Transformation'!A116</f>
        <v>Papaye</v>
      </c>
      <c r="B339" s="116" t="str">
        <f>Secteurs!$B$3</f>
        <v>1ère Transformation</v>
      </c>
      <c r="C339" s="117">
        <f>'Prétraitement MP Transformation'!F116</f>
        <v>0</v>
      </c>
      <c r="E339" s="119" t="str">
        <f>Etiquettes!$C$10</f>
        <v>kt</v>
      </c>
      <c r="F339" s="767" t="str">
        <f>Etiquettes!$C$7</f>
        <v>Fruits et légumes (hors pommes de terre)</v>
      </c>
      <c r="G339" s="119">
        <f>Etiquettes!$J$9</f>
        <v>2023</v>
      </c>
      <c r="H339" s="767" t="str">
        <f>Etiquettes!$C$8</f>
        <v>France entière</v>
      </c>
      <c r="I339" s="767" t="str">
        <f t="shared" si="11"/>
        <v>Production de Papaye dirigée vers la transformation</v>
      </c>
      <c r="J339" s="767" t="s">
        <v>2518</v>
      </c>
      <c r="K339" t="s">
        <v>2506</v>
      </c>
      <c r="L339" s="767" t="str" cm="1">
        <f t="array" aca="1" ref="L339" ca="1">[1]!NOM_FEUILLE('MP Transfo (Frt) 2023 - AGRESTE'!$A$1)</f>
        <v>MP Transfo (Frt) 2023 - AGRESTE</v>
      </c>
      <c r="M339" s="766" t="str">
        <f>Etiquettes!$H$16</f>
        <v>Volume</v>
      </c>
      <c r="N339" s="768" t="str">
        <f t="shared" si="12"/>
        <v>Production de Papaye dirigée vers la transformation = 0 kt (Agreste - Statistique Agricole Annuelle - SSP)</v>
      </c>
      <c r="O339" s="766" t="str">
        <f>Etiquettes!$I$20</f>
        <v>Robuste</v>
      </c>
      <c r="R339" s="120"/>
      <c r="S339" s="913"/>
    </row>
    <row r="340" spans="1:19">
      <c r="A340" s="115" t="str">
        <f>'Prétraitement MP Transformation'!A117</f>
        <v>Dattes</v>
      </c>
      <c r="B340" s="116" t="str">
        <f>Secteurs!$B$3</f>
        <v>1ère Transformation</v>
      </c>
      <c r="C340" s="117">
        <f>'Prétraitement MP Transformation'!F117</f>
        <v>0</v>
      </c>
      <c r="E340" s="119" t="str">
        <f>Etiquettes!$C$10</f>
        <v>kt</v>
      </c>
      <c r="F340" s="767" t="str">
        <f>Etiquettes!$C$7</f>
        <v>Fruits et légumes (hors pommes de terre)</v>
      </c>
      <c r="G340" s="119">
        <f>Etiquettes!$J$9</f>
        <v>2023</v>
      </c>
      <c r="H340" s="767" t="str">
        <f>Etiquettes!$C$8</f>
        <v>France entière</v>
      </c>
      <c r="I340" s="767" t="str">
        <f t="shared" si="11"/>
        <v>Production de Dattes dirigée vers la transformation</v>
      </c>
      <c r="J340" s="767" t="s">
        <v>2518</v>
      </c>
      <c r="K340" t="s">
        <v>2506</v>
      </c>
      <c r="L340" s="767" t="str" cm="1">
        <f t="array" aca="1" ref="L340" ca="1">[1]!NOM_FEUILLE('MP Transfo (Frt) 2023 - AGRESTE'!$A$1)</f>
        <v>MP Transfo (Frt) 2023 - AGRESTE</v>
      </c>
      <c r="M340" s="766" t="str">
        <f>Etiquettes!$H$16</f>
        <v>Volume</v>
      </c>
      <c r="N340" s="768" t="str">
        <f t="shared" si="12"/>
        <v>Production de Dattes dirigée vers la transformation = 0 kt (Agreste - Statistique Agricole Annuelle - SSP)</v>
      </c>
      <c r="O340" s="766" t="str">
        <f>Etiquettes!$I$20</f>
        <v>Robuste</v>
      </c>
      <c r="R340" s="120"/>
      <c r="S340" s="913"/>
    </row>
    <row r="341" spans="1:19">
      <c r="A341" s="115" t="str">
        <f>'Prétraitement MP Transformation'!A118</f>
        <v>Légumes à cosse d'origine tropicale</v>
      </c>
      <c r="B341" s="116" t="str">
        <f>Secteurs!$B$3</f>
        <v>1ère Transformation</v>
      </c>
      <c r="C341" s="117">
        <f>'Prétraitement MP Transformation'!F118</f>
        <v>0</v>
      </c>
      <c r="E341" s="119" t="str">
        <f>Etiquettes!$C$10</f>
        <v>kt</v>
      </c>
      <c r="F341" s="767" t="str">
        <f>Etiquettes!$C$7</f>
        <v>Fruits et légumes (hors pommes de terre)</v>
      </c>
      <c r="G341" s="119">
        <f>Etiquettes!$J$9</f>
        <v>2023</v>
      </c>
      <c r="H341" s="767" t="str">
        <f>Etiquettes!$C$8</f>
        <v>France entière</v>
      </c>
      <c r="I341" s="767" t="str">
        <f t="shared" si="11"/>
        <v>Production de Légumes à cosse d'origine tropicale dirigée vers la transformation</v>
      </c>
      <c r="J341" s="767" t="s">
        <v>2518</v>
      </c>
      <c r="K341" t="s">
        <v>2506</v>
      </c>
      <c r="L341" s="767" t="str" cm="1">
        <f t="array" aca="1" ref="L341" ca="1">[1]!NOM_FEUILLE('MP Transfo (Frt) 2023 - AGRESTE'!$A$1)</f>
        <v>MP Transfo (Frt) 2023 - AGRESTE</v>
      </c>
      <c r="M341" s="766" t="str">
        <f>Etiquettes!$H$16</f>
        <v>Volume</v>
      </c>
      <c r="N341" s="768" t="str">
        <f t="shared" si="12"/>
        <v>Production de Légumes à cosse d'origine tropicale dirigée vers la transformation = 0 kt (Agreste - Statistique Agricole Annuelle - SSP)</v>
      </c>
      <c r="O341" s="766" t="str">
        <f>Etiquettes!$I$20</f>
        <v>Robuste</v>
      </c>
      <c r="R341" s="120"/>
      <c r="S341" s="913"/>
    </row>
    <row r="342" spans="1:19">
      <c r="A342" s="115" t="str">
        <f>'Prétraitement MP Transformation'!A119</f>
        <v>Autres variétés prunes n.c.a.</v>
      </c>
      <c r="B342" s="116" t="str">
        <f>Secteurs!$B$3</f>
        <v>1ère Transformation</v>
      </c>
      <c r="C342" s="117">
        <f>'Prétraitement MP Transformation'!F119</f>
        <v>0</v>
      </c>
      <c r="E342" s="119" t="str">
        <f>Etiquettes!$C$10</f>
        <v>kt</v>
      </c>
      <c r="F342" s="767" t="str">
        <f>Etiquettes!$C$7</f>
        <v>Fruits et légumes (hors pommes de terre)</v>
      </c>
      <c r="G342" s="119">
        <f>Etiquettes!$J$9</f>
        <v>2023</v>
      </c>
      <c r="H342" s="767" t="str">
        <f>Etiquettes!$C$8</f>
        <v>France entière</v>
      </c>
      <c r="I342" s="767" t="str">
        <f t="shared" si="11"/>
        <v>Production de Autres variétés prunes n.c.a. dirigée vers la transformation</v>
      </c>
      <c r="J342" s="767" t="s">
        <v>2518</v>
      </c>
      <c r="K342" t="s">
        <v>2506</v>
      </c>
      <c r="L342" s="767" t="str" cm="1">
        <f t="array" aca="1" ref="L342" ca="1">[1]!NOM_FEUILLE('MP Transfo (Frt) 2023 - AGRESTE'!$A$1)</f>
        <v>MP Transfo (Frt) 2023 - AGRESTE</v>
      </c>
      <c r="M342" s="766" t="str">
        <f>Etiquettes!$H$16</f>
        <v>Volume</v>
      </c>
      <c r="N342" s="768" t="str">
        <f t="shared" si="12"/>
        <v>Production de Autres variétés prunes n.c.a. dirigée vers la transformation = 0 kt (Agreste - Statistique Agricole Annuelle - SSP)</v>
      </c>
      <c r="O342" s="766" t="str">
        <f>Etiquettes!$I$20</f>
        <v>Robuste</v>
      </c>
      <c r="R342" s="120"/>
      <c r="S342" s="913"/>
    </row>
    <row r="343" spans="1:19">
      <c r="A343" s="115" t="str">
        <f>'Prétraitement MP Transformation'!A120</f>
        <v>Autres fruits à coque</v>
      </c>
      <c r="B343" s="116" t="str">
        <f>Secteurs!$B$3</f>
        <v>1ère Transformation</v>
      </c>
      <c r="C343" s="117">
        <f>'Prétraitement MP Transformation'!F120</f>
        <v>0</v>
      </c>
      <c r="E343" s="119" t="str">
        <f>Etiquettes!$C$10</f>
        <v>kt</v>
      </c>
      <c r="F343" s="767" t="str">
        <f>Etiquettes!$C$7</f>
        <v>Fruits et légumes (hors pommes de terre)</v>
      </c>
      <c r="G343" s="119">
        <f>Etiquettes!$J$9</f>
        <v>2023</v>
      </c>
      <c r="H343" s="767" t="str">
        <f>Etiquettes!$C$8</f>
        <v>France entière</v>
      </c>
      <c r="I343" s="767" t="str">
        <f t="shared" si="11"/>
        <v>Production de Autres fruits à coque dirigée vers la transformation</v>
      </c>
      <c r="J343" s="767" t="s">
        <v>2518</v>
      </c>
      <c r="K343" t="s">
        <v>2506</v>
      </c>
      <c r="L343" s="767" t="str" cm="1">
        <f t="array" aca="1" ref="L343" ca="1">[1]!NOM_FEUILLE('MP Transfo (Frt) 2023 - AGRESTE'!$A$1)</f>
        <v>MP Transfo (Frt) 2023 - AGRESTE</v>
      </c>
      <c r="M343" s="766" t="str">
        <f>Etiquettes!$H$16</f>
        <v>Volume</v>
      </c>
      <c r="N343" s="768" t="str">
        <f t="shared" si="12"/>
        <v>Production de Autres fruits à coque dirigée vers la transformation = 0 kt (Agreste - Statistique Agricole Annuelle - SSP)</v>
      </c>
      <c r="O343" s="766" t="str">
        <f>Etiquettes!$I$20</f>
        <v>Robuste</v>
      </c>
      <c r="R343" s="120"/>
      <c r="S343" s="913"/>
    </row>
  </sheetData>
  <mergeCells count="3">
    <mergeCell ref="S2:S111"/>
    <mergeCell ref="S112:S228"/>
    <mergeCell ref="S229:S343"/>
  </mergeCells>
  <pageMargins left="0.7" right="0.7" top="0.75" bottom="0.75" header="0.51180555555555496" footer="0.51180555555555496"/>
  <pageSetup paperSize="9" firstPageNumber="0"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E9C7B-AEA7-4858-863C-BB8615A21EDC}">
  <dimension ref="A1:I120"/>
  <sheetViews>
    <sheetView topLeftCell="I1" workbookViewId="0">
      <selection activeCell="AE40" sqref="AE40"/>
    </sheetView>
  </sheetViews>
  <sheetFormatPr baseColWidth="10" defaultRowHeight="14.4"/>
  <cols>
    <col min="1" max="1" width="41.77734375" bestFit="1" customWidth="1"/>
    <col min="3" max="3" width="44.21875" bestFit="1" customWidth="1"/>
  </cols>
  <sheetData>
    <row r="1" spans="1:7">
      <c r="A1" s="908" t="s">
        <v>1988</v>
      </c>
      <c r="B1" s="908"/>
      <c r="C1" s="908"/>
      <c r="D1" s="908" t="s">
        <v>2306</v>
      </c>
      <c r="E1" s="908"/>
      <c r="F1" s="908"/>
    </row>
    <row r="2" spans="1:7">
      <c r="A2" t="s">
        <v>1989</v>
      </c>
      <c r="C2" t="s">
        <v>34</v>
      </c>
      <c r="D2">
        <v>2015</v>
      </c>
      <c r="E2">
        <v>2019</v>
      </c>
      <c r="F2">
        <v>2023</v>
      </c>
    </row>
    <row r="3" spans="1:7">
      <c r="A3" t="str">
        <f>Produits!B93</f>
        <v>Igname</v>
      </c>
      <c r="B3" s="909" t="s">
        <v>2505</v>
      </c>
      <c r="C3" t="str">
        <f>'MP Transfo (Tbrcl) 2016-AGRESTE'!A18</f>
        <v>Igname</v>
      </c>
      <c r="D3" s="148">
        <f>'MP Transfo (Tbrcl) 2016-AGRESTE'!J18/10^3</f>
        <v>0</v>
      </c>
      <c r="E3" s="148">
        <f>'MP Transfo (Tbrcl) 2019-AGRESTE'!K18/10^3</f>
        <v>0.1</v>
      </c>
      <c r="F3" s="148">
        <f>'MP Transfo (Tbrcl) 2023-AGRESTE'!K18/10^3</f>
        <v>0.35</v>
      </c>
      <c r="G3" t="s">
        <v>2307</v>
      </c>
    </row>
    <row r="4" spans="1:7">
      <c r="A4" t="str">
        <f>Produits!B90</f>
        <v>Manioc</v>
      </c>
      <c r="B4" s="909"/>
      <c r="C4" t="str">
        <f>'MP Transfo (Tbrcl) 2016-AGRESTE'!A19</f>
        <v>Manioc</v>
      </c>
      <c r="D4" s="148">
        <f>'MP Transfo (Tbrcl) 2016-AGRESTE'!J19/10^3</f>
        <v>30.5</v>
      </c>
      <c r="E4" s="148">
        <f>'MP Transfo (Tbrcl) 2019-AGRESTE'!K19/10^3</f>
        <v>29.8</v>
      </c>
      <c r="F4" s="148">
        <f>'MP Transfo (Tbrcl) 2023-AGRESTE'!K19/10^3</f>
        <v>13</v>
      </c>
      <c r="G4" t="s">
        <v>2307</v>
      </c>
    </row>
    <row r="5" spans="1:7">
      <c r="A5" t="str">
        <f>Produits!B94</f>
        <v>Autres tubercules, n.c.a.</v>
      </c>
      <c r="B5" s="909"/>
      <c r="C5" t="str">
        <f>'MP Transfo (Tbrcl) 2016-AGRESTE'!A20</f>
        <v>Autres tubercules</v>
      </c>
      <c r="D5" s="148">
        <f>'MP Transfo (Tbrcl) 2016-AGRESTE'!J20/10^3</f>
        <v>0.4</v>
      </c>
      <c r="E5" s="148">
        <f>'MP Transfo (Tbrcl) 2019-AGRESTE'!K20/10^3</f>
        <v>0.7</v>
      </c>
      <c r="F5" s="148">
        <f>'MP Transfo (Tbrcl) 2023-AGRESTE'!K20/10^3</f>
        <v>0.35</v>
      </c>
      <c r="G5" t="s">
        <v>2307</v>
      </c>
    </row>
    <row r="6" spans="1:7">
      <c r="A6" t="str">
        <f>Produits!B31</f>
        <v>Artichauts</v>
      </c>
      <c r="B6" s="909" t="s">
        <v>19</v>
      </c>
      <c r="C6" t="str">
        <f>'MP Transfo (Lég) 2019 - AGRESTE'!A10</f>
        <v>Artichauts</v>
      </c>
      <c r="D6" s="148">
        <f>'MP Transfo (Lég) 2015 - AGRESTE'!G10/10^3</f>
        <v>5.0110000000000001</v>
      </c>
      <c r="E6" s="148">
        <f>'MP Transfo (Lég) 2019 - AGRESTE'!K10/10^3</f>
        <v>2.6920000000000002</v>
      </c>
      <c r="F6" s="148">
        <f>'MP Transfo (Lég) 2023 - AGRESTE'!K10/10^3</f>
        <v>1.52</v>
      </c>
    </row>
    <row r="7" spans="1:7">
      <c r="A7" t="str">
        <f>Produits!B15</f>
        <v>Asperges</v>
      </c>
      <c r="B7" s="909"/>
      <c r="C7" t="str">
        <f>'MP Transfo (Lég) 2019 - AGRESTE'!A11</f>
        <v>Asperges en production</v>
      </c>
      <c r="D7" s="148">
        <f>'MP Transfo (Lég) 2015 - AGRESTE'!G11/10^3</f>
        <v>0.38500000000000001</v>
      </c>
      <c r="E7" s="148">
        <f>'MP Transfo (Lég) 2019 - AGRESTE'!K11/10^3</f>
        <v>0.31</v>
      </c>
      <c r="F7" s="148">
        <f>'MP Transfo (Lég) 2023 - AGRESTE'!K11/10^3</f>
        <v>0.23799999999999999</v>
      </c>
    </row>
    <row r="8" spans="1:7">
      <c r="A8" t="str">
        <f>Produits!B105</f>
        <v>Céleris branches</v>
      </c>
      <c r="B8" s="909"/>
      <c r="C8" t="str">
        <f>'MP Transfo (Lég) 2019 - AGRESTE'!A12</f>
        <v>Céleris branches</v>
      </c>
      <c r="D8" s="148">
        <f>'MP Transfo (Lég) 2015 - AGRESTE'!G12/10^3</f>
        <v>2.5569999999999999</v>
      </c>
      <c r="E8" s="148">
        <f>'MP Transfo (Lég) 2019 - AGRESTE'!K12/10^3</f>
        <v>1.5389999999999999</v>
      </c>
      <c r="F8" s="148">
        <f>'MP Transfo (Lég) 2023 - AGRESTE'!K12/10^3</f>
        <v>0.85899999999999999</v>
      </c>
    </row>
    <row r="9" spans="1:7">
      <c r="A9" t="str">
        <f>Produits!B22</f>
        <v>Choux-fleurs</v>
      </c>
      <c r="B9" s="909"/>
      <c r="C9" t="str">
        <f>'MP Transfo (Lég) 2019 - AGRESTE'!A13</f>
        <v>Choux-fleurs</v>
      </c>
      <c r="D9" s="148">
        <f>'MP Transfo (Lég) 2015 - AGRESTE'!G14/10^3</f>
        <v>25.911999999999999</v>
      </c>
      <c r="E9" s="148">
        <f>'MP Transfo (Lég) 2019 - AGRESTE'!K13/10^3</f>
        <v>23.344000000000001</v>
      </c>
      <c r="F9" s="148">
        <f>'MP Transfo (Lég) 2023 - AGRESTE'!K13/10^3</f>
        <v>26.198</v>
      </c>
    </row>
    <row r="10" spans="1:7">
      <c r="A10" t="str">
        <f>Produits!B23</f>
        <v>Choux brocolis à jets</v>
      </c>
      <c r="B10" s="909"/>
      <c r="C10" t="str">
        <f>'MP Transfo (Lég) 2019 - AGRESTE'!A14</f>
        <v>Choux brocolis à jets</v>
      </c>
      <c r="D10" s="148">
        <f>'MP Transfo (Lég) 2015 - AGRESTE'!G15/10^3</f>
        <v>16.2</v>
      </c>
      <c r="E10" s="148">
        <f>'MP Transfo (Lég) 2019 - AGRESTE'!K14/10^3</f>
        <v>0</v>
      </c>
      <c r="F10" s="148">
        <f>'MP Transfo (Lég) 2023 - AGRESTE'!K14/10^3</f>
        <v>0</v>
      </c>
    </row>
    <row r="11" spans="1:7">
      <c r="A11" t="str">
        <f>Produits!B17</f>
        <v>Choux de Bruxelles</v>
      </c>
      <c r="B11" s="909"/>
      <c r="C11" t="str">
        <f>'MP Transfo (Lég) 2019 - AGRESTE'!A15</f>
        <v>Choux de Bruxelles</v>
      </c>
      <c r="D11" s="148">
        <f>'MP Transfo (Lég) 2015 - AGRESTE'!G16/10^3</f>
        <v>5.6050000000000004</v>
      </c>
      <c r="E11" s="148">
        <f>'MP Transfo (Lég) 2019 - AGRESTE'!K15/10^3</f>
        <v>5.5</v>
      </c>
      <c r="F11" s="148">
        <f>'MP Transfo (Lég) 2023 - AGRESTE'!K15/10^3</f>
        <v>6.12</v>
      </c>
    </row>
    <row r="12" spans="1:7">
      <c r="A12" t="str">
        <f>Produits!B19</f>
        <v>Choux à choucroute</v>
      </c>
      <c r="B12" s="909"/>
      <c r="C12" t="str">
        <f>'MP Transfo (Lég) 2019 - AGRESTE'!A16</f>
        <v>Choux à choucroute</v>
      </c>
      <c r="D12" s="148">
        <f>53783/10^3</f>
        <v>53.783000000000001</v>
      </c>
      <c r="E12" s="148">
        <f>'MP Transfo (Lég) 2019 - AGRESTE'!K16/10^3</f>
        <v>58.451999999999998</v>
      </c>
      <c r="F12" s="148">
        <f>'MP Transfo (Lég) 2023 - AGRESTE'!K16/10^3</f>
        <v>53.058999999999997</v>
      </c>
      <c r="G12" t="s">
        <v>2307</v>
      </c>
    </row>
    <row r="13" spans="1:7">
      <c r="A13" t="str">
        <f>Produits!B20</f>
        <v>Autres choux, n.c.a.</v>
      </c>
      <c r="B13" s="909"/>
      <c r="C13" t="str">
        <f>'MP Transfo (Lég) 2019 - AGRESTE'!A17</f>
        <v>Choux autres</v>
      </c>
      <c r="D13" s="148">
        <f>'MP Transfo (Lég) 2015 - AGRESTE'!G18/10^3</f>
        <v>55.063000000000002</v>
      </c>
      <c r="E13" s="148">
        <f>'MP Transfo (Lég) 2019 - AGRESTE'!K17/10^3</f>
        <v>0</v>
      </c>
      <c r="F13" s="148">
        <f>'MP Transfo (Lég) 2023 - AGRESTE'!K17/10^3</f>
        <v>0</v>
      </c>
    </row>
    <row r="14" spans="1:7">
      <c r="A14" t="e">
        <f>Produits!#REF!</f>
        <v>#REF!</v>
      </c>
      <c r="B14" s="909"/>
      <c r="C14" t="str">
        <f>'MP Transfo (Lég) 2019 - AGRESTE'!A18</f>
        <v>Endives racines</v>
      </c>
      <c r="D14" s="148">
        <f>'MP Transfo (Lég) 2015 - AGRESTE'!G20/10^3</f>
        <v>0</v>
      </c>
      <c r="E14" s="148">
        <f>'MP Transfo (Lég) 2019 - AGRESTE'!K18/10^3</f>
        <v>0</v>
      </c>
      <c r="F14" s="148">
        <f>'MP Transfo (Lég) 2023 - AGRESTE'!K18/10^3</f>
        <v>0</v>
      </c>
    </row>
    <row r="15" spans="1:7">
      <c r="A15" t="str">
        <f>Produits!B38</f>
        <v>Endives chicons</v>
      </c>
      <c r="B15" s="909"/>
      <c r="C15" t="str">
        <f>'MP Transfo (Lég) 2019 - AGRESTE'!A19</f>
        <v>Endives chicons</v>
      </c>
      <c r="D15" s="148">
        <f>'MP Transfo (Lég) 2015 - AGRESTE'!G21/10^3</f>
        <v>6.8029999999999999</v>
      </c>
      <c r="E15" s="148">
        <f>'MP Transfo (Lég) 2019 - AGRESTE'!K19/10^3</f>
        <v>0</v>
      </c>
      <c r="F15" s="148">
        <f>'MP Transfo (Lég) 2023 - AGRESTE'!K19/10^3</f>
        <v>0</v>
      </c>
    </row>
    <row r="16" spans="1:7">
      <c r="A16" t="str">
        <f>Produits!B30</f>
        <v>Épinards</v>
      </c>
      <c r="B16" s="909"/>
      <c r="C16" t="str">
        <f>'MP Transfo (Lég) 2019 - AGRESTE'!A20</f>
        <v>Epinards</v>
      </c>
      <c r="D16" s="148">
        <f>'MP Transfo (Lég) 2015 - AGRESTE'!G22/10^3</f>
        <v>82.242999999999995</v>
      </c>
      <c r="E16" s="148">
        <f>'MP Transfo (Lég) 2019 - AGRESTE'!K20/10^3</f>
        <v>84.757000000000005</v>
      </c>
      <c r="F16" s="148">
        <f>'MP Transfo (Lég) 2023 - AGRESTE'!K20/10^3</f>
        <v>52.743000000000002</v>
      </c>
    </row>
    <row r="17" spans="1:9">
      <c r="A17" t="str">
        <f>Produits!B82</f>
        <v>Poireaux</v>
      </c>
      <c r="B17" s="909"/>
      <c r="C17" t="str">
        <f>'MP Transfo (Lég) 2019 - AGRESTE'!A21</f>
        <v>Poireaux</v>
      </c>
      <c r="D17" s="148">
        <f>'MP Transfo (Lég) 2015 - AGRESTE'!G23/10^3</f>
        <v>4.7910000000000004</v>
      </c>
      <c r="E17" s="148">
        <f>'MP Transfo (Lég) 2019 - AGRESTE'!K21/10^3</f>
        <v>0</v>
      </c>
      <c r="F17" s="148">
        <f>'MP Transfo (Lég) 2023 - AGRESTE'!K21/10^3</f>
        <v>0</v>
      </c>
    </row>
    <row r="18" spans="1:9">
      <c r="A18" t="str">
        <f>Produits!B24</f>
        <v>Laitues</v>
      </c>
      <c r="B18" s="909"/>
      <c r="C18" t="str">
        <f>'MP Transfo (Lég) 2019 - AGRESTE'!A22</f>
        <v>Laitues</v>
      </c>
      <c r="D18" s="148">
        <f>'MP Transfo (Lég) 2015 - AGRESTE'!G25/10^3</f>
        <v>16.11</v>
      </c>
      <c r="E18" s="148">
        <f>'MP Transfo (Lég) 2019 - AGRESTE'!K22/10^3</f>
        <v>0</v>
      </c>
      <c r="F18" s="148">
        <f>'MP Transfo (Lég) 2023 - AGRESTE'!K22/10^3</f>
        <v>0</v>
      </c>
    </row>
    <row r="19" spans="1:9" ht="14.4" customHeight="1">
      <c r="A19" t="str">
        <f>Produits!B28</f>
        <v>Chicorées frisées</v>
      </c>
      <c r="B19" s="909"/>
      <c r="C19" t="str">
        <f>'MP Transfo (Lég) 2019 - AGRESTE'!A23</f>
        <v>Chicorées frisées</v>
      </c>
      <c r="D19" s="920"/>
      <c r="E19" s="148">
        <f>'MP Transfo (Lég) 2019 - AGRESTE'!K23/10^3</f>
        <v>0</v>
      </c>
      <c r="F19" s="920"/>
      <c r="G19" s="919">
        <f>'MP Transfo (Lég) 2015 - AGRESTE'!G26/10^3</f>
        <v>24.391999999999999</v>
      </c>
      <c r="H19" s="911">
        <f>'MP Transfo (Lég) 2023 - AGRESTE'!K23/10^3</f>
        <v>0</v>
      </c>
      <c r="I19" s="909" t="s">
        <v>2308</v>
      </c>
    </row>
    <row r="20" spans="1:9">
      <c r="A20" t="str">
        <f>Produits!B29</f>
        <v>Chicorées scaroles</v>
      </c>
      <c r="B20" s="909"/>
      <c r="C20" t="str">
        <f>'MP Transfo (Lég) 2019 - AGRESTE'!A24</f>
        <v>Chicorées scaroles</v>
      </c>
      <c r="D20" s="920"/>
      <c r="E20" s="148">
        <f>'MP Transfo (Lég) 2019 - AGRESTE'!K24/10^3</f>
        <v>0</v>
      </c>
      <c r="F20" s="920"/>
      <c r="G20" s="919"/>
      <c r="H20" s="911"/>
      <c r="I20" s="909"/>
    </row>
    <row r="21" spans="1:9">
      <c r="A21" t="str">
        <f>Produits!B34</f>
        <v>Cresson</v>
      </c>
      <c r="B21" s="909"/>
      <c r="C21" t="str">
        <f>'MP Transfo (Lég) 2019 - AGRESTE'!A25</f>
        <v>Cresson</v>
      </c>
      <c r="D21" s="148">
        <f>'MP Transfo (Lég) 2015 - AGRESTE'!G29/10^3</f>
        <v>0</v>
      </c>
      <c r="E21" s="148">
        <f>'MP Transfo (Lég) 2019 - AGRESTE'!K25/10^3</f>
        <v>0</v>
      </c>
      <c r="F21" s="148">
        <f>'MP Transfo (Lég) 2023 - AGRESTE'!K24/10^3</f>
        <v>0</v>
      </c>
    </row>
    <row r="22" spans="1:9">
      <c r="A22" t="str">
        <f>Produits!B35</f>
        <v>Mâche</v>
      </c>
      <c r="B22" s="909"/>
      <c r="C22" t="str">
        <f>'MP Transfo (Lég) 2019 - AGRESTE'!A26</f>
        <v>Mâche</v>
      </c>
      <c r="D22" s="148">
        <f>'MP Transfo (Lég) 2015 - AGRESTE'!G30/10^3</f>
        <v>0</v>
      </c>
      <c r="E22" s="148">
        <f>'MP Transfo (Lég) 2019 - AGRESTE'!K26/10^3</f>
        <v>0</v>
      </c>
      <c r="F22" s="148">
        <f>'MP Transfo (Lég) 2023 - AGRESTE'!K25/10^3</f>
        <v>0</v>
      </c>
    </row>
    <row r="23" spans="1:9">
      <c r="A23" t="str">
        <f>Produits!B36</f>
        <v>Autres salades, n.c.a.</v>
      </c>
      <c r="B23" s="909"/>
      <c r="C23" t="str">
        <f>'MP Transfo (Lég) 2019 - AGRESTE'!A27</f>
        <v>Autres salades</v>
      </c>
      <c r="D23" s="148">
        <f>'MP Transfo (Lég) 2015 - AGRESTE'!G31/10^3</f>
        <v>0</v>
      </c>
      <c r="E23" s="148">
        <f>'MP Transfo (Lég) 2019 - AGRESTE'!K27/10^3</f>
        <v>0</v>
      </c>
      <c r="F23" s="148">
        <f>'MP Transfo (Lég) 2023 - AGRESTE'!K26/10^3</f>
        <v>0</v>
      </c>
    </row>
    <row r="24" spans="1:9">
      <c r="A24" t="str">
        <f>Produits!B39</f>
        <v>Bettes et cardes</v>
      </c>
      <c r="B24" s="909"/>
      <c r="C24" t="str">
        <f>'MP Transfo (Lég) 2019 - AGRESTE'!A28</f>
        <v>Bettes et cardes</v>
      </c>
      <c r="D24" s="148">
        <f>'MP Transfo (Lég) 2015 - AGRESTE'!G33/10^3</f>
        <v>0</v>
      </c>
      <c r="E24" s="148">
        <f>'MP Transfo (Lég) 2019 - AGRESTE'!K28/10^3</f>
        <v>0</v>
      </c>
      <c r="F24" s="148">
        <f>'MP Transfo (Lég) 2023 - AGRESTE'!K27/10^3</f>
        <v>0</v>
      </c>
    </row>
    <row r="25" spans="1:9">
      <c r="A25" t="str">
        <f>Produits!B40</f>
        <v>Brèdes</v>
      </c>
      <c r="B25" s="909"/>
      <c r="C25" t="str">
        <f>'MP Transfo (Lég) 2019 - AGRESTE'!A29</f>
        <v>Brèdes</v>
      </c>
      <c r="D25" s="148">
        <f>'MP Transfo (Lég) 2015 - AGRESTE'!G34/10^3</f>
        <v>0</v>
      </c>
      <c r="E25" s="148">
        <f>'MP Transfo (Lég) 2019 - AGRESTE'!K29/10^3</f>
        <v>0</v>
      </c>
      <c r="F25" s="148">
        <f>'MP Transfo (Lég) 2023 - AGRESTE'!K28/10^3</f>
        <v>0</v>
      </c>
    </row>
    <row r="26" spans="1:9">
      <c r="A26" t="str">
        <f>Produits!B41</f>
        <v>Persil</v>
      </c>
      <c r="B26" s="909"/>
      <c r="C26" t="str">
        <f>'MP Transfo (Lég) 2019 - AGRESTE'!A30</f>
        <v>Persil</v>
      </c>
      <c r="D26" s="148">
        <f>'MP Transfo (Lég) 2015 - AGRESTE'!G35/10^3</f>
        <v>0</v>
      </c>
      <c r="E26" s="148">
        <f>'MP Transfo (Lég) 2019 - AGRESTE'!K30/10^3</f>
        <v>6.9589999999999996</v>
      </c>
      <c r="F26" s="148">
        <f>'MP Transfo (Lég) 2023 - AGRESTE'!K29/10^3</f>
        <v>5.7489999999999997</v>
      </c>
    </row>
    <row r="27" spans="1:9">
      <c r="A27" t="str">
        <f>Produits!B173</f>
        <v>Fraises en plein air</v>
      </c>
      <c r="B27" s="909"/>
      <c r="C27" t="str">
        <f>'MP Transfo (Lég) 2019 - AGRESTE'!A32</f>
        <v>Fraises plein air</v>
      </c>
      <c r="D27" s="911"/>
      <c r="E27" s="148">
        <f>'MP Transfo (Lég) 2019 - AGRESTE'!K32/10^3</f>
        <v>1.42</v>
      </c>
      <c r="F27" s="148">
        <f>'MP Transfo (Lég) 2023 - AGRESTE'!K31/10^3</f>
        <v>0.75900000000000001</v>
      </c>
      <c r="G27" s="911">
        <f>'MP Transfo (Lég) 2015 - AGRESTE'!G37/10^3</f>
        <v>0.75</v>
      </c>
      <c r="H27" s="909" t="s">
        <v>2309</v>
      </c>
    </row>
    <row r="28" spans="1:9">
      <c r="A28" t="str">
        <f>Produits!B172</f>
        <v>Fraises sous serres</v>
      </c>
      <c r="B28" s="909"/>
      <c r="C28" t="str">
        <f>'MP Transfo (Lég) 2019 - AGRESTE'!A33</f>
        <v>Fraises sous serre</v>
      </c>
      <c r="D28" s="911"/>
      <c r="E28" s="148">
        <f>'MP Transfo (Lég) 2019 - AGRESTE'!K33/10^3</f>
        <v>0.34799999999999998</v>
      </c>
      <c r="F28" s="148">
        <f>'MP Transfo (Lég) 2023 - AGRESTE'!K32/10^3</f>
        <v>0.58099999999999996</v>
      </c>
      <c r="G28" s="911"/>
      <c r="H28" s="909"/>
    </row>
    <row r="29" spans="1:9">
      <c r="A29" t="str">
        <f>Produits!B55</f>
        <v>Aubergines</v>
      </c>
      <c r="B29" s="909"/>
      <c r="C29" t="str">
        <f>'MP Transfo (Lég) 2019 - AGRESTE'!A35</f>
        <v>Aubergines</v>
      </c>
      <c r="D29" s="148">
        <f>'MP Transfo (Lég) 2015 - AGRESTE'!G40/10^3</f>
        <v>2.2690000000000001</v>
      </c>
      <c r="E29" s="148">
        <f>'MP Transfo (Lég) 2019 - AGRESTE'!K35/10^3</f>
        <v>0</v>
      </c>
      <c r="F29" s="148">
        <f>'MP Transfo (Lég) 2023 - AGRESTE'!K34/10^3</f>
        <v>0</v>
      </c>
    </row>
    <row r="30" spans="1:9">
      <c r="A30" t="str">
        <f>Produits!B114</f>
        <v>Bananes plantains</v>
      </c>
      <c r="B30" s="909"/>
      <c r="C30" t="str">
        <f>'MP Transfo (Lég) 2019 - AGRESTE'!A36</f>
        <v>Banane plantain</v>
      </c>
      <c r="D30" s="148">
        <f>'MP Transfo (Lég) 2015 - AGRESTE'!G61/10^3</f>
        <v>0</v>
      </c>
      <c r="E30" s="148">
        <f>'MP Transfo (Lég) 2019 - AGRESTE'!K36/10^3</f>
        <v>0</v>
      </c>
      <c r="F30" s="148">
        <f>'MP Transfo (Lég) 2023 - AGRESTE'!K35/10^3</f>
        <v>0</v>
      </c>
    </row>
    <row r="31" spans="1:9">
      <c r="A31" t="str">
        <f>Produits!B53</f>
        <v>Concombre en plein air</v>
      </c>
      <c r="B31" s="909"/>
      <c r="C31" t="str">
        <f>'MP Transfo (Lég) 2019 - AGRESTE'!A37</f>
        <v>Concombres plein air</v>
      </c>
      <c r="D31" s="148">
        <f>'MP Transfo (Lég) 2015 - AGRESTE'!G53/10^3</f>
        <v>0</v>
      </c>
      <c r="E31" s="148">
        <f>'MP Transfo (Lég) 2019 - AGRESTE'!K37/10^3</f>
        <v>0</v>
      </c>
      <c r="F31" s="148">
        <f>'MP Transfo (Lég) 2023 - AGRESTE'!K36/10^3</f>
        <v>0</v>
      </c>
    </row>
    <row r="32" spans="1:9">
      <c r="A32" t="str">
        <f>Produits!B52</f>
        <v>Concombre sous serres</v>
      </c>
      <c r="B32" s="909"/>
      <c r="C32" t="str">
        <f>'MP Transfo (Lég) 2019 - AGRESTE'!A38</f>
        <v>Concombres sous serres</v>
      </c>
      <c r="D32" s="148">
        <f>'MP Transfo (Lég) 2015 - AGRESTE'!G52/10^3</f>
        <v>0</v>
      </c>
      <c r="E32" s="148">
        <f>'MP Transfo (Lég) 2019 - AGRESTE'!K38/10^3</f>
        <v>0</v>
      </c>
      <c r="F32" s="148">
        <f>'MP Transfo (Lég) 2023 - AGRESTE'!K37/10^3</f>
        <v>0</v>
      </c>
    </row>
    <row r="33" spans="1:9">
      <c r="A33" t="str">
        <f>Produits!B54</f>
        <v>Cornichons</v>
      </c>
      <c r="B33" s="909"/>
      <c r="C33" t="str">
        <f>'MP Transfo (Lég) 2019 - AGRESTE'!A40</f>
        <v>Cornichons</v>
      </c>
      <c r="D33" s="148">
        <f>'MP Transfo (Lég) 2015 - AGRESTE'!G54/10^3</f>
        <v>0</v>
      </c>
      <c r="E33" s="148">
        <f>'MP Transfo (Lég) 2019 - AGRESTE'!K40/10^3</f>
        <v>0.189</v>
      </c>
    </row>
    <row r="34" spans="1:9">
      <c r="A34" t="str">
        <f>Produits!B62</f>
        <v>Chayote ou christophine</v>
      </c>
      <c r="B34" s="909"/>
      <c r="C34" t="str">
        <f>'MP Transfo (Lég) 2019 - AGRESTE'!A41</f>
        <v>Christophine</v>
      </c>
      <c r="D34" s="148">
        <f>'MP Transfo (Lég) 2015 - AGRESTE'!G46/10^3</f>
        <v>0</v>
      </c>
      <c r="E34" s="148">
        <f>'MP Transfo (Lég) 2019 - AGRESTE'!K41/10^3</f>
        <v>0</v>
      </c>
      <c r="F34" s="148">
        <f>'MP Transfo (Lég) 2023 - AGRESTE'!K39/10^3</f>
        <v>0</v>
      </c>
    </row>
    <row r="35" spans="1:9">
      <c r="A35" t="str">
        <f>Produits!B64</f>
        <v>Courgette</v>
      </c>
      <c r="B35" s="909"/>
      <c r="C35" t="str">
        <f>'MP Transfo (Lég) 2019 - AGRESTE'!A42</f>
        <v>Courgettes</v>
      </c>
      <c r="D35" s="148">
        <f>'MP Transfo (Lég) 2015 - AGRESTE'!G48/10^3</f>
        <v>23.867000000000001</v>
      </c>
      <c r="E35" s="148">
        <f>'MP Transfo (Lég) 2019 - AGRESTE'!K42/10^3</f>
        <v>10.019</v>
      </c>
      <c r="F35" s="148">
        <f>'MP Transfo (Lég) 2023 - AGRESTE'!K40/10^3</f>
        <v>21.164999999999999</v>
      </c>
    </row>
    <row r="36" spans="1:9">
      <c r="A36" t="str">
        <f>Produits!B66</f>
        <v>Gombo</v>
      </c>
      <c r="B36" s="909"/>
      <c r="C36" t="str">
        <f>'MP Transfo (Lég) 2019 - AGRESTE'!A43</f>
        <v>Gombo</v>
      </c>
      <c r="D36" s="148">
        <f>'MP Transfo (Lég) 2015 - AGRESTE'!G60/10^3</f>
        <v>0</v>
      </c>
      <c r="E36" s="148">
        <f>'MP Transfo (Lég) 2019 - AGRESTE'!K43/10^3</f>
        <v>0</v>
      </c>
      <c r="F36" s="148">
        <f>'MP Transfo (Lég) 2023 - AGRESTE'!K41/10^3</f>
        <v>0</v>
      </c>
    </row>
    <row r="37" spans="1:9">
      <c r="A37" t="str">
        <f>Produits!B47</f>
        <v>Cantaloups et autres melons en plein air</v>
      </c>
      <c r="B37" s="909"/>
      <c r="C37" t="str">
        <f>'MP Transfo (Lég) 2019 - AGRESTE'!A44</f>
        <v>Melons plein air</v>
      </c>
      <c r="D37" s="148">
        <f>'MP Transfo (Lég) 2015 - AGRESTE'!G45/10^3</f>
        <v>0</v>
      </c>
      <c r="E37" s="148">
        <f>'MP Transfo (Lég) 2019 - AGRESTE'!K44/10^3</f>
        <v>0</v>
      </c>
      <c r="F37" s="148">
        <f>'MP Transfo (Lég) 2023 - AGRESTE'!K42/10^3</f>
        <v>0</v>
      </c>
    </row>
    <row r="38" spans="1:9">
      <c r="A38" t="str">
        <f>Produits!B46</f>
        <v>Cantaloups et autres melons sous serres</v>
      </c>
      <c r="B38" s="909"/>
      <c r="C38" t="str">
        <f>'MP Transfo (Lég) 2019 - AGRESTE'!A45</f>
        <v>Melons sous serre</v>
      </c>
      <c r="D38" s="148">
        <f>'MP Transfo (Lég) 2015 - AGRESTE'!G44/10^3</f>
        <v>0</v>
      </c>
      <c r="E38" s="148">
        <f>'MP Transfo (Lég) 2019 - AGRESTE'!K45/10^3</f>
        <v>0</v>
      </c>
      <c r="F38" s="148">
        <f>'MP Transfo (Lég) 2023 - AGRESTE'!K43/10^3</f>
        <v>0</v>
      </c>
    </row>
    <row r="39" spans="1:9">
      <c r="A39" t="str">
        <f>Produits!B44</f>
        <v>Pastèques</v>
      </c>
      <c r="B39" s="909"/>
      <c r="C39" t="str">
        <f>'MP Transfo (Lég) 2019 - AGRESTE'!A47</f>
        <v>Pastèques</v>
      </c>
      <c r="D39" s="148">
        <f>'MP Transfo (Lég) 2015 - AGRESTE'!G42/10^3</f>
        <v>0.223</v>
      </c>
      <c r="E39" s="148">
        <f>'MP Transfo (Lég) 2019 - AGRESTE'!K47/10^3</f>
        <v>0</v>
      </c>
      <c r="F39" s="148">
        <f>'MP Transfo (Lég) 2023 - AGRESTE'!K45/10^3</f>
        <v>0</v>
      </c>
    </row>
    <row r="40" spans="1:9">
      <c r="A40" t="str">
        <f>Produits!B49</f>
        <v>Piments et poivrons verts</v>
      </c>
      <c r="B40" s="909"/>
      <c r="C40" t="str">
        <f>'MP Transfo (Lég) 2019 - AGRESTE'!A48</f>
        <v>Poivrons et piments</v>
      </c>
      <c r="D40" s="148">
        <f>'MP Transfo (Lég) 2015 - AGRESTE'!G59/10^3</f>
        <v>0</v>
      </c>
      <c r="E40" s="148">
        <f>'MP Transfo (Lég) 2019 - AGRESTE'!K48/10^3</f>
        <v>0</v>
      </c>
      <c r="F40" s="148">
        <f>'MP Transfo (Lég) 2023 - AGRESTE'!K46/10^3</f>
        <v>0</v>
      </c>
    </row>
    <row r="41" spans="1:9">
      <c r="A41" t="str">
        <f>Produits!B65</f>
        <v>Autres citrouilles [Courge], potirons, n.c.a.</v>
      </c>
      <c r="B41" s="909"/>
      <c r="C41" t="str">
        <f>'MP Transfo (Lég) 2019 - AGRESTE'!A49</f>
        <v>Potirons, courges, citrouilles, giraumon</v>
      </c>
      <c r="D41" s="148">
        <f>'MP Transfo (Lég) 2015 - AGRESTE'!G49/10^3</f>
        <v>3.62</v>
      </c>
      <c r="E41" s="148">
        <f>'MP Transfo (Lég) 2019 - AGRESTE'!K49/10^3</f>
        <v>0</v>
      </c>
      <c r="F41" s="148">
        <f>'MP Transfo (Lég) 2023 - AGRESTE'!K47/10^3</f>
        <v>0</v>
      </c>
    </row>
    <row r="42" spans="1:9" ht="14.4" customHeight="1">
      <c r="A42" t="str">
        <f>Produits!B59</f>
        <v>Tomates en plein air pour le frais</v>
      </c>
      <c r="B42" s="909"/>
      <c r="C42" t="str">
        <f>'MP Transfo (Lég) 2019 - AGRESTE'!A50</f>
        <v>Tomates plein air pour le frais</v>
      </c>
      <c r="D42" s="908"/>
      <c r="E42" s="148">
        <f>'MP Transfo (Lég) 2019 - AGRESTE'!K50/10^3</f>
        <v>0</v>
      </c>
      <c r="F42" s="148">
        <f>'MP Transfo (Lég) 2023 - AGRESTE'!K48/10^3</f>
        <v>0.01</v>
      </c>
      <c r="G42" s="919">
        <f>'MP Transfo (Lég) 2015 - AGRESTE'!G55/10^3</f>
        <v>167.05199999999999</v>
      </c>
      <c r="H42" s="909" t="s">
        <v>2310</v>
      </c>
    </row>
    <row r="43" spans="1:9">
      <c r="A43" t="str">
        <f>Produits!B60</f>
        <v>Tomates en plein air pour l'industrie</v>
      </c>
      <c r="B43" s="909"/>
      <c r="C43" t="str">
        <f>'MP Transfo (Lég) 2019 - AGRESTE'!A51</f>
        <v>Tomates plein air pour l'industrie</v>
      </c>
      <c r="D43" s="908"/>
      <c r="E43" s="148">
        <f>'MP Transfo (Lég) 2019 - AGRESTE'!K51/10^3</f>
        <v>163.02000000000001</v>
      </c>
      <c r="F43" s="148">
        <f>'MP Transfo (Lég) 2023 - AGRESTE'!K49/10^3</f>
        <v>176.964</v>
      </c>
      <c r="G43" s="919"/>
      <c r="H43" s="909"/>
    </row>
    <row r="44" spans="1:9">
      <c r="A44" t="str">
        <f>Produits!B57</f>
        <v>Tomates sous serres</v>
      </c>
      <c r="B44" s="909"/>
      <c r="C44" t="str">
        <f>'MP Transfo (Lég) 2019 - AGRESTE'!A52</f>
        <v>Tomates sous serres</v>
      </c>
      <c r="D44" s="908"/>
      <c r="E44" s="148">
        <f>'MP Transfo (Lég) 2019 - AGRESTE'!K52/10^3</f>
        <v>0</v>
      </c>
      <c r="F44" s="148">
        <f>'MP Transfo (Lég) 2023 - AGRESTE'!K50/10^3</f>
        <v>2E-3</v>
      </c>
      <c r="G44" s="919"/>
      <c r="H44" s="909"/>
    </row>
    <row r="45" spans="1:9" ht="14.4" customHeight="1">
      <c r="A45" t="str">
        <f>Produits!B75</f>
        <v>Ail, vert</v>
      </c>
      <c r="B45" s="909"/>
      <c r="C45" t="str">
        <f>'MP Transfo (Lég) 2019- AGRESTE'!A10</f>
        <v>Ail (en vert)</v>
      </c>
      <c r="D45" s="921"/>
      <c r="E45" s="148">
        <f>'MP Transfo (Lég) 2019- AGRESTE'!K10/10^3</f>
        <v>0</v>
      </c>
      <c r="F45" s="920"/>
      <c r="G45" s="911">
        <f>'MP Transfo (Lég) 2015 - AGRESTE'!G67/10^3</f>
        <v>0.69799999999999995</v>
      </c>
      <c r="H45" s="919">
        <f>'MP Transfo (Lég) 2023- AGRESTE'!K10/10^3</f>
        <v>0</v>
      </c>
      <c r="I45" s="909" t="s">
        <v>2311</v>
      </c>
    </row>
    <row r="46" spans="1:9">
      <c r="A46" t="str">
        <f>Produits!B76</f>
        <v>Ail, sec</v>
      </c>
      <c r="B46" s="909"/>
      <c r="C46" t="str">
        <f>'MP Transfo (Lég) 2019- AGRESTE'!A11</f>
        <v>Ail (en sec)</v>
      </c>
      <c r="D46" s="921"/>
      <c r="E46" s="148">
        <f>'MP Transfo (Lég) 2019- AGRESTE'!K11/10^3</f>
        <v>0</v>
      </c>
      <c r="F46" s="920"/>
      <c r="G46" s="911"/>
      <c r="H46" s="919"/>
      <c r="I46" s="909"/>
    </row>
    <row r="47" spans="1:9">
      <c r="A47" t="str">
        <f>Produits!B84</f>
        <v>Betterave potagère</v>
      </c>
      <c r="B47" s="909"/>
      <c r="C47" t="str">
        <f>'MP Transfo (Lég) 2019- AGRESTE'!A12</f>
        <v>Betteraves potagères</v>
      </c>
      <c r="D47" s="148">
        <f>'MP Transfo (Lég) 2015 - AGRESTE'!G75/10^3</f>
        <v>96.808000000000007</v>
      </c>
      <c r="E47" s="148">
        <f>'MP Transfo (Lég) 2019- AGRESTE'!K12/10^3</f>
        <v>109.053</v>
      </c>
      <c r="F47" s="148">
        <f>'MP Transfo (Lég) 2023- AGRESTE'!K11/10^3</f>
        <v>88.725999999999999</v>
      </c>
    </row>
    <row r="48" spans="1:9">
      <c r="A48" t="str">
        <f>Produits!B71</f>
        <v>Carottes pour le frais</v>
      </c>
      <c r="B48" s="909"/>
      <c r="C48" t="str">
        <f>'MP Transfo (Lég) 2019- AGRESTE'!A13</f>
        <v>Carottes pour le frais</v>
      </c>
      <c r="D48" s="911"/>
      <c r="E48" s="148">
        <f>'MP Transfo (Lég) 2019- AGRESTE'!K13/10^3</f>
        <v>22.163</v>
      </c>
      <c r="F48" s="148">
        <f>'MP Transfo (Lég) 2023- AGRESTE'!K12/10^3</f>
        <v>55.594000000000001</v>
      </c>
      <c r="G48" s="911">
        <f>'MP Transfo (Lég) 2015 - AGRESTE'!G63/10^3</f>
        <v>252.107</v>
      </c>
      <c r="H48" s="909" t="s">
        <v>2312</v>
      </c>
    </row>
    <row r="49" spans="1:8">
      <c r="A49" t="str">
        <f>Produits!B72</f>
        <v>Carottes pour l'industrie</v>
      </c>
      <c r="B49" s="909"/>
      <c r="C49" t="str">
        <f>'MP Transfo (Lég) 2019- AGRESTE'!A14</f>
        <v>Carottes pour l'industrie</v>
      </c>
      <c r="D49" s="911"/>
      <c r="E49" s="148">
        <f>'MP Transfo (Lég) 2019- AGRESTE'!K14/10^3</f>
        <v>217.01400000000001</v>
      </c>
      <c r="F49" s="148">
        <f>'MP Transfo (Lég) 2023- AGRESTE'!K13/10^3</f>
        <v>252.34</v>
      </c>
      <c r="G49" s="911"/>
      <c r="H49" s="909"/>
    </row>
    <row r="50" spans="1:8">
      <c r="A50" t="str">
        <f>Produits!B86</f>
        <v>Céleri rave</v>
      </c>
      <c r="B50" s="909"/>
      <c r="C50" t="str">
        <f>'MP Transfo (Lég) 2019- AGRESTE'!A16</f>
        <v>Céleris raves</v>
      </c>
      <c r="D50" s="148">
        <f>'MP Transfo (Lég) 2015 - AGRESTE'!G77/10^3</f>
        <v>7.6429999999999998</v>
      </c>
      <c r="E50" s="148">
        <f>'MP Transfo (Lég) 2019- AGRESTE'!K16/10^3</f>
        <v>0</v>
      </c>
      <c r="F50" s="148">
        <f>'MP Transfo (Lég) 2023- AGRESTE'!K15/10^3</f>
        <v>0</v>
      </c>
    </row>
    <row r="51" spans="1:8">
      <c r="A51" t="str">
        <f>Produits!B81</f>
        <v>Echalote</v>
      </c>
      <c r="B51" s="909"/>
      <c r="C51" t="str">
        <f>'MP Transfo (Lég) 2019- AGRESTE'!A17</f>
        <v>Echalotes</v>
      </c>
      <c r="D51" s="148">
        <f>'MP Transfo (Lég) 2015 - AGRESTE'!G74/10^3</f>
        <v>0</v>
      </c>
      <c r="E51" s="148">
        <f>'MP Transfo (Lég) 2019- AGRESTE'!K17/10^3</f>
        <v>0</v>
      </c>
      <c r="F51" s="148">
        <f>'MP Transfo (Lég) 2023- AGRESTE'!K16/10^3</f>
        <v>0</v>
      </c>
    </row>
    <row r="52" spans="1:8">
      <c r="A52" t="str">
        <f>Produits!B73</f>
        <v>Navet potager</v>
      </c>
      <c r="B52" s="909"/>
      <c r="C52" t="str">
        <f>'MP Transfo (Lég) 2019- AGRESTE'!A18</f>
        <v>Navets potagers</v>
      </c>
      <c r="D52" s="148">
        <f>'MP Transfo (Lég) 2015 - AGRESTE'!G66/10^3</f>
        <v>13.7</v>
      </c>
      <c r="E52" s="148">
        <f>'MP Transfo (Lég) 2019- AGRESTE'!K18/10^3</f>
        <v>0</v>
      </c>
      <c r="F52" s="148">
        <f>'MP Transfo (Lég) 2023- AGRESTE'!K17/10^3</f>
        <v>0</v>
      </c>
    </row>
    <row r="53" spans="1:8">
      <c r="A53" t="str">
        <f>Produits!B79</f>
        <v>Oignon blanc</v>
      </c>
      <c r="B53" s="909"/>
      <c r="C53" t="str">
        <f>'MP Transfo (Lég) 2019- AGRESTE'!A19</f>
        <v>Oignons blancs</v>
      </c>
      <c r="D53" s="911"/>
      <c r="E53" s="148">
        <f>'MP Transfo (Lég) 2019- AGRESTE'!K19/10^3</f>
        <v>0</v>
      </c>
      <c r="F53" s="148">
        <f>'MP Transfo (Lég) 2023- AGRESTE'!K18/10^3</f>
        <v>0</v>
      </c>
      <c r="G53" s="911">
        <f>'MP Transfo (Lég) 2015 - AGRESTE'!G71/10^3</f>
        <v>188.28299999999999</v>
      </c>
      <c r="H53" s="909" t="s">
        <v>2313</v>
      </c>
    </row>
    <row r="54" spans="1:8">
      <c r="A54" t="str">
        <f>Produits!B80</f>
        <v>Oignon de couleur</v>
      </c>
      <c r="B54" s="909"/>
      <c r="C54" t="str">
        <f>'MP Transfo (Lég) 2019- AGRESTE'!A20</f>
        <v>Oignons de couleur</v>
      </c>
      <c r="D54" s="911"/>
      <c r="E54" s="148">
        <f>'MP Transfo (Lég) 2019- AGRESTE'!K20/10^3</f>
        <v>190.21100000000001</v>
      </c>
      <c r="F54" s="148">
        <f>'MP Transfo (Lég) 2023- AGRESTE'!K19/10^3</f>
        <v>260.62700000000001</v>
      </c>
      <c r="G54" s="911"/>
      <c r="H54" s="909"/>
    </row>
    <row r="55" spans="1:8">
      <c r="A55" t="str">
        <f>Produits!B85</f>
        <v>Radis</v>
      </c>
      <c r="B55" s="909"/>
      <c r="C55" t="str">
        <f>'MP Transfo (Lég) 2019- AGRESTE'!A21</f>
        <v>Radis</v>
      </c>
      <c r="D55" s="148">
        <f>'MP Transfo (Lég) 2015 - AGRESTE'!G76/10^3</f>
        <v>0</v>
      </c>
      <c r="E55" s="148">
        <f>'MP Transfo (Lég) 2019- AGRESTE'!K21/10^3</f>
        <v>0</v>
      </c>
      <c r="F55" s="148">
        <f>'MP Transfo (Lég) 2023- AGRESTE'!K20/10^3</f>
        <v>0</v>
      </c>
    </row>
    <row r="56" spans="1:8">
      <c r="A56" t="str">
        <f>Produits!B87</f>
        <v>Salsifis et scorsonère</v>
      </c>
      <c r="B56" s="909"/>
      <c r="C56" t="str">
        <f>'MP Transfo (Lég) 2019- AGRESTE'!A22</f>
        <v>Salsifis et scorsonères</v>
      </c>
      <c r="D56" s="148">
        <f>'MP Transfo (Lég) 2015 - AGRESTE'!G78/10^3</f>
        <v>0</v>
      </c>
      <c r="E56" s="148">
        <f>'MP Transfo (Lég) 2019- AGRESTE'!K22/10^3</f>
        <v>16.131</v>
      </c>
      <c r="F56" s="148">
        <f>'MP Transfo (Lég) 2023- AGRESTE'!K21/10^3</f>
        <v>21.959</v>
      </c>
    </row>
    <row r="57" spans="1:8">
      <c r="A57" t="str">
        <f>Produits!B9</f>
        <v>Petits pois</v>
      </c>
      <c r="B57" s="909"/>
      <c r="C57" t="str">
        <f>'MP Transfo (Lég) 2019- AGRESTE'!A24</f>
        <v>Petits pois (grain)</v>
      </c>
      <c r="D57" s="148">
        <f>'MP Transfo (Lég) 2015 - AGRESTE'!G80/10^3</f>
        <v>220.46700000000001</v>
      </c>
      <c r="E57" s="148">
        <f>'MP Transfo (Lég) 2019- AGRESTE'!K24/10^3</f>
        <v>256.005</v>
      </c>
      <c r="F57" s="148">
        <f>'MP Transfo (Lég) 2023- AGRESTE'!K23/10^3</f>
        <v>223.292</v>
      </c>
    </row>
    <row r="58" spans="1:8">
      <c r="A58" t="str">
        <f>Produits!B7</f>
        <v>Haricots à écosser et demi-secs (grains)</v>
      </c>
      <c r="B58" s="909"/>
      <c r="C58" t="str">
        <f>'MP Transfo (Lég) 2019- AGRESTE'!A25</f>
        <v>Haricots à écosser et demi-secs (grain)</v>
      </c>
      <c r="D58" s="148">
        <f>'MP Transfo (Lég) 2015 - AGRESTE'!G82/10^3</f>
        <v>22.591000000000001</v>
      </c>
      <c r="E58" s="148">
        <f>'MP Transfo (Lég) 2019- AGRESTE'!K25/10^3</f>
        <v>21.527999999999999</v>
      </c>
      <c r="F58" s="148">
        <f>'MP Transfo (Lég) 2023- AGRESTE'!K24/10^3</f>
        <v>25.690999999999999</v>
      </c>
    </row>
    <row r="59" spans="1:8">
      <c r="A59" t="str">
        <f>Produits!B8</f>
        <v>Haricots verts (y.c. haricots beurre)</v>
      </c>
      <c r="B59" s="909"/>
      <c r="C59" t="str">
        <f>'MP Transfo (Lég) 2019- AGRESTE'!A26</f>
        <v>Haricots verts (y c. haricots beurre)</v>
      </c>
      <c r="D59" s="148">
        <f>'MP Transfo (Lég) 2015 - AGRESTE'!G83/10^3</f>
        <v>277.81099999999998</v>
      </c>
      <c r="E59" s="148">
        <f>'MP Transfo (Lég) 2019- AGRESTE'!K26/10^3</f>
        <v>291.911</v>
      </c>
      <c r="F59" s="148">
        <f>'MP Transfo (Lég) 2023- AGRESTE'!K25/10^3</f>
        <v>254.715</v>
      </c>
    </row>
    <row r="60" spans="1:8">
      <c r="A60" t="str">
        <f>Produits!B67</f>
        <v>Maïs doux</v>
      </c>
      <c r="B60" s="909"/>
      <c r="C60" t="str">
        <f>'MP Transfo (Lég) 2019- AGRESTE'!A29</f>
        <v>Maïs doux</v>
      </c>
      <c r="D60" s="148">
        <f>'MP Transfo (Lég) 2015 - AGRESTE'!G85/10^3</f>
        <v>370.65100000000001</v>
      </c>
      <c r="E60" s="148">
        <f>'MP Transfo (Lég) 2019- AGRESTE'!K29/10^3</f>
        <v>441.18799999999999</v>
      </c>
      <c r="F60" s="148">
        <f>'MP Transfo (Lég) 2023- AGRESTE'!K27/10^3</f>
        <v>403.68700000000001</v>
      </c>
    </row>
    <row r="61" spans="1:8">
      <c r="A61" t="str">
        <f>Produits!B96</f>
        <v>Champignons cultivés</v>
      </c>
      <c r="B61" s="909"/>
      <c r="C61" t="str">
        <f>'MP Transfo (Lég) 2019- AGRESTE'!A35</f>
        <v>Champignons cultivés</v>
      </c>
      <c r="D61" s="148">
        <f>'MP Transfo (Lég) 2015 - AGRESTE'!G87/10^3</f>
        <v>76.484999999999999</v>
      </c>
      <c r="E61" s="148">
        <f>'MP Transfo (Lég) 2019- AGRESTE'!K35/10^3</f>
        <v>57.276000000000003</v>
      </c>
      <c r="F61" s="148">
        <f>'MP Transfo (Lég) 2023- AGRESTE'!K30/10^3</f>
        <v>53.44</v>
      </c>
    </row>
    <row r="62" spans="1:8">
      <c r="A62" t="str">
        <f>Produits!B103</f>
        <v>Truffes</v>
      </c>
      <c r="B62" s="909"/>
      <c r="C62" t="str">
        <f>'MP Transfo (Lég) 2019- AGRESTE'!A36</f>
        <v>Truffes</v>
      </c>
      <c r="D62" s="148">
        <f>'MP Transfo (Lég) 2015 - AGRESTE'!G88/10^3</f>
        <v>0</v>
      </c>
      <c r="E62" s="148">
        <f>'MP Transfo (Lég) 2019- AGRESTE'!K36/10^3</f>
        <v>0</v>
      </c>
      <c r="F62" s="148">
        <f>'MP Transfo (Lég) 2023- AGRESTE'!K31/10^3</f>
        <v>0</v>
      </c>
    </row>
    <row r="63" spans="1:8">
      <c r="A63" t="str">
        <f>Produits!B150</f>
        <v>Abricots</v>
      </c>
      <c r="B63" s="909" t="s">
        <v>229</v>
      </c>
      <c r="C63" t="str">
        <f>'MP Transfo (Frt) 2019 - AGRESTE'!A11</f>
        <v>Abricots</v>
      </c>
      <c r="D63" s="148">
        <f>'MP Transfo (Frt) 2015 - AGRESTE'!H12/10^4</f>
        <v>22.0306</v>
      </c>
      <c r="E63" s="148">
        <f>'MP Transfo (Frt) 2019 - AGRESTE'!K11/10^3</f>
        <v>16.602</v>
      </c>
      <c r="F63" s="148">
        <f>'MP Transfo (Frt) 2023 - AGRESTE'!K11/10^3</f>
        <v>16.295999999999999</v>
      </c>
    </row>
    <row r="64" spans="1:8">
      <c r="A64" t="str">
        <f>Produits!B152</f>
        <v>Bigarreau</v>
      </c>
      <c r="B64" s="909"/>
      <c r="C64" t="str">
        <f>'MP Transfo (Frt) 2019 - AGRESTE'!A12</f>
        <v>Bigarreaux</v>
      </c>
      <c r="D64" s="148">
        <f>'MP Transfo (Frt) 2015 - AGRESTE'!H14/10^4</f>
        <v>7.702</v>
      </c>
      <c r="E64" s="148">
        <f>'MP Transfo (Frt) 2019 - AGRESTE'!K12/10^3</f>
        <v>6.2850000000000001</v>
      </c>
      <c r="F64" s="148">
        <f>'MP Transfo (Frt) 2023 - AGRESTE'!K12/10^3</f>
        <v>7.0940000000000003</v>
      </c>
    </row>
    <row r="65" spans="1:9">
      <c r="A65" t="str">
        <f>Produits!B153</f>
        <v>Autre variété de cerises, n.c.a.</v>
      </c>
      <c r="B65" s="909"/>
      <c r="C65" t="str">
        <f>'MP Transfo (Frt) 2019 - AGRESTE'!A13</f>
        <v>Griottes et autres cerises</v>
      </c>
      <c r="D65" s="148">
        <f>'MP Transfo (Frt) 2015 - AGRESTE'!H15/10^4</f>
        <v>1.3786</v>
      </c>
      <c r="E65" s="148">
        <f>'MP Transfo (Frt) 2019 - AGRESTE'!K13/10^3</f>
        <v>1.288</v>
      </c>
      <c r="F65" s="148">
        <f>'MP Transfo (Frt) 2023 - AGRESTE'!K13/10^3</f>
        <v>0.85799999999999998</v>
      </c>
    </row>
    <row r="66" spans="1:9">
      <c r="A66" t="str">
        <f>Produits!B165</f>
        <v>Pavie</v>
      </c>
      <c r="B66" s="909"/>
      <c r="C66" t="str">
        <f>'MP Transfo (Frt) 2019 - AGRESTE'!A15</f>
        <v>Pavies</v>
      </c>
      <c r="D66" s="148">
        <f>'MP Transfo (Frt) 2015 - AGRESTE'!H17/10^4</f>
        <v>4.4118000000000004</v>
      </c>
      <c r="E66" s="148">
        <f>'MP Transfo (Frt) 2019 - AGRESTE'!K15/10^3</f>
        <v>4.117</v>
      </c>
      <c r="F66" s="148">
        <f>'MP Transfo (Frt) 2023 - AGRESTE'!K15/10^3</f>
        <v>1.768</v>
      </c>
    </row>
    <row r="67" spans="1:9">
      <c r="A67" t="str">
        <f>Produits!B155</f>
        <v>Pêches</v>
      </c>
      <c r="B67" s="909"/>
      <c r="C67" t="str">
        <f>'MP Transfo (Frt) 2019 - AGRESTE'!A16</f>
        <v>Pêches</v>
      </c>
      <c r="D67" s="148">
        <f>'MP Transfo (Frt) 2015 - AGRESTE'!H19/10^4</f>
        <v>6.5759999999999996</v>
      </c>
      <c r="E67" s="148">
        <f>'MP Transfo (Frt) 2019 - AGRESTE'!K16/10^3</f>
        <v>5.6390000000000002</v>
      </c>
      <c r="F67" s="148">
        <f>'MP Transfo (Frt) 2023 - AGRESTE'!K16/10^3</f>
        <v>7.6109999999999998</v>
      </c>
    </row>
    <row r="68" spans="1:9">
      <c r="A68" t="str">
        <f>Produits!B156</f>
        <v>Nectarines et brugnons</v>
      </c>
      <c r="B68" s="909"/>
      <c r="C68" t="str">
        <f>'MP Transfo (Frt) 2019 - AGRESTE'!A17</f>
        <v>Nectarines et brugnons</v>
      </c>
      <c r="D68" s="148">
        <f>'MP Transfo (Frt) 2015 - AGRESTE'!H20/10^4</f>
        <v>0</v>
      </c>
      <c r="E68" s="148">
        <f>'MP Transfo (Frt) 2019 - AGRESTE'!K17/10^3</f>
        <v>0</v>
      </c>
      <c r="F68" s="148">
        <f>'MP Transfo (Frt) 2023 - AGRESTE'!K17/10^3</f>
        <v>0</v>
      </c>
    </row>
    <row r="69" spans="1:9">
      <c r="A69" t="str">
        <f>Produits!B158</f>
        <v>Prune d'ente et hybride</v>
      </c>
      <c r="B69" s="909"/>
      <c r="C69" t="str">
        <f>'MP Transfo (Frt) 2019 - AGRESTE'!A19</f>
        <v>Prunes à pruneaux</v>
      </c>
      <c r="D69" s="148">
        <f>'MP Transfo (Frt) 2015 - AGRESTE'!H22/10^4</f>
        <v>110.2743</v>
      </c>
      <c r="E69" s="148">
        <f>'MP Transfo (Frt) 2019 - AGRESTE'!K19/10^3</f>
        <v>134.054</v>
      </c>
      <c r="F69" s="148">
        <f>'MP Transfo (Frt) 2023 - AGRESTE'!K19/10^3</f>
        <v>134.934</v>
      </c>
    </row>
    <row r="70" spans="1:9">
      <c r="A70" t="str">
        <f>Produits!B159</f>
        <v>Mirabelle</v>
      </c>
      <c r="B70" s="909"/>
      <c r="C70" t="str">
        <f>'MP Transfo (Frt) 2019 - AGRESTE'!A20</f>
        <v>Mirabelles</v>
      </c>
      <c r="D70" s="148">
        <f>'MP Transfo (Frt) 2015 - AGRESTE'!H23/10^4</f>
        <v>5.2962999999999996</v>
      </c>
      <c r="E70" s="148">
        <f>'MP Transfo (Frt) 2019 - AGRESTE'!K20/10^3</f>
        <v>9.7460000000000004</v>
      </c>
      <c r="F70" s="148">
        <f>'MP Transfo (Frt) 2023 - AGRESTE'!K20/10^3</f>
        <v>8.4190000000000005</v>
      </c>
    </row>
    <row r="71" spans="1:9">
      <c r="A71" t="str">
        <f>Produits!B160</f>
        <v>Reine-claude</v>
      </c>
      <c r="B71" s="909"/>
      <c r="C71" t="str">
        <f>'MP Transfo (Frt) 2019 - AGRESTE'!A21</f>
        <v>Reines-claudes</v>
      </c>
      <c r="D71" s="148">
        <f>'MP Transfo (Frt) 2015 - AGRESTE'!H24/10^4</f>
        <v>0.32579999999999998</v>
      </c>
      <c r="E71" s="148">
        <f>'MP Transfo (Frt) 2019 - AGRESTE'!K21/10^3</f>
        <v>0.48899999999999999</v>
      </c>
      <c r="F71" s="148">
        <f>'MP Transfo (Frt) 2023 - AGRESTE'!K21/10^3</f>
        <v>0.32900000000000001</v>
      </c>
    </row>
    <row r="72" spans="1:9">
      <c r="A72" t="str">
        <f>Produits!B161</f>
        <v>Quetsche</v>
      </c>
      <c r="B72" s="909"/>
      <c r="C72" t="str">
        <f>'MP Transfo (Frt) 2019 - AGRESTE'!A22</f>
        <v>Quetsches</v>
      </c>
      <c r="D72" s="148">
        <f>'MP Transfo (Frt) 2015 - AGRESTE'!H25/10^4</f>
        <v>0.96409999999999996</v>
      </c>
      <c r="E72" s="148">
        <f>'MP Transfo (Frt) 2019 - AGRESTE'!K22/10^3</f>
        <v>1.395</v>
      </c>
      <c r="F72" s="148">
        <f>'MP Transfo (Frt) 2023 - AGRESTE'!K22/10^3</f>
        <v>2.1150000000000002</v>
      </c>
    </row>
    <row r="73" spans="1:9">
      <c r="A73" t="str">
        <f>Produits!B123</f>
        <v>Letchi, longani, ramboutan</v>
      </c>
      <c r="B73" s="909"/>
      <c r="C73" t="str">
        <f>'MP Transfo (Frt) 2019 - AGRESTE'!A25</f>
        <v>Letchi, longani, ramboutan</v>
      </c>
      <c r="D73" s="148">
        <f>'MP Transfo (Frt) 2015 - AGRESTE'!H65/10^4</f>
        <v>0.5</v>
      </c>
      <c r="E73" s="148">
        <f>'MP Transfo (Frt) 2019 - AGRESTE'!K25/10^3</f>
        <v>1.2</v>
      </c>
      <c r="F73" s="148">
        <f>'MP Transfo (Frt) 2023 - AGRESTE'!K25/10^3</f>
        <v>0.2</v>
      </c>
    </row>
    <row r="74" spans="1:9">
      <c r="A74" t="str">
        <f>Produits!B119</f>
        <v>Mangue</v>
      </c>
      <c r="B74" s="909"/>
      <c r="C74" t="str">
        <f>'MP Transfo (Frt) 2019 - AGRESTE'!A26</f>
        <v>Mangue</v>
      </c>
      <c r="D74" s="148">
        <f>'MP Transfo (Frt) 2015 - AGRESTE'!H62/10^4</f>
        <v>0.06</v>
      </c>
      <c r="E74" s="148">
        <f>'MP Transfo (Frt) 2019 - AGRESTE'!K26/10^3</f>
        <v>0.755</v>
      </c>
      <c r="F74" s="148">
        <f>'MP Transfo (Frt) 2023 - AGRESTE'!K26/10^3</f>
        <v>5.8000000000000003E-2</v>
      </c>
    </row>
    <row r="75" spans="1:9">
      <c r="A75" t="str">
        <f>Produits!B145</f>
        <v>Jules Guyot</v>
      </c>
      <c r="B75" s="909"/>
      <c r="C75" t="str">
        <f>'MP Transfo (Frt) 2019 - AGRESTE'!A30</f>
        <v>Jules Guyot</v>
      </c>
      <c r="D75" s="148">
        <f>'MP Transfo (Frt) 2015 - AGRESTE'!H38/10^4</f>
        <v>1.2533000000000001</v>
      </c>
      <c r="E75" s="148">
        <f>'MP Transfo (Frt) 2019 - AGRESTE'!K30/10^3</f>
        <v>1.135</v>
      </c>
      <c r="F75" s="148">
        <f>'MP Transfo (Frt) 2023 - AGRESTE'!K31/10^3</f>
        <v>0.72099999999999997</v>
      </c>
    </row>
    <row r="76" spans="1:9">
      <c r="A76" t="str">
        <f>Produits!B144</f>
        <v>William's</v>
      </c>
      <c r="B76" s="909"/>
      <c r="C76" t="str">
        <f>'MP Transfo (Frt) 2019 - AGRESTE'!A31</f>
        <v>William's</v>
      </c>
      <c r="D76" s="148">
        <f>'MP Transfo (Frt) 2015 - AGRESTE'!H37/10^4</f>
        <v>19.3611</v>
      </c>
      <c r="E76" s="148">
        <f>'MP Transfo (Frt) 2019 - AGRESTE'!K31/10^3</f>
        <v>15.529</v>
      </c>
      <c r="F76" s="148">
        <f>'MP Transfo (Frt) 2023 - AGRESTE'!K32/10^3</f>
        <v>17.062000000000001</v>
      </c>
    </row>
    <row r="77" spans="1:9">
      <c r="A77" t="str">
        <f>Produits!B146</f>
        <v>Autres variétés de poires d'été, n.c.a.</v>
      </c>
      <c r="B77" s="909"/>
      <c r="C77" t="str">
        <f>'MP Transfo (Frt) 2019 - AGRESTE'!A32</f>
        <v>Autres poires d'été</v>
      </c>
      <c r="D77" s="148">
        <f>'MP Transfo (Frt) 2015 - AGRESTE'!H39/10^4</f>
        <v>0.53920000000000001</v>
      </c>
      <c r="E77" s="148">
        <f>'MP Transfo (Frt) 2019 - AGRESTE'!K32/10^3</f>
        <v>0.51800000000000002</v>
      </c>
      <c r="F77" s="148">
        <f>'MP Transfo (Frt) 2023 - AGRESTE'!K33/10^3</f>
        <v>0.34799999999999998</v>
      </c>
    </row>
    <row r="78" spans="1:9">
      <c r="A78" t="str">
        <f>Produits!B147</f>
        <v>Poires d'automne</v>
      </c>
      <c r="B78" s="909"/>
      <c r="C78" t="str">
        <f>'MP Transfo (Frt) 2019 - AGRESTE'!A34</f>
        <v>Poires d'automne</v>
      </c>
      <c r="D78" s="148">
        <f>'MP Transfo (Frt) 2015 - AGRESTE'!H40/10^4</f>
        <v>1.8028</v>
      </c>
      <c r="E78" s="148">
        <f>'MP Transfo (Frt) 2019 - AGRESTE'!K34/10^3</f>
        <v>2.13</v>
      </c>
      <c r="F78" s="148">
        <f>'MP Transfo (Frt) 2023 - AGRESTE'!K35/10^3</f>
        <v>2.452</v>
      </c>
    </row>
    <row r="79" spans="1:9">
      <c r="A79" t="str">
        <f>Produits!B148</f>
        <v>Poires d'hiver</v>
      </c>
      <c r="B79" s="909"/>
      <c r="C79" t="str">
        <f>'MP Transfo (Frt) 2019 - AGRESTE'!A35</f>
        <v>Poires d'hiver</v>
      </c>
      <c r="D79" s="148">
        <f>'MP Transfo (Frt) 2015 - AGRESTE'!H41/10^4</f>
        <v>0</v>
      </c>
      <c r="E79" s="148">
        <f>'MP Transfo (Frt) 2019 - AGRESTE'!K35/10^3</f>
        <v>0</v>
      </c>
      <c r="F79" s="148">
        <f>'MP Transfo (Frt) 2023 - AGRESTE'!K36/10^3</f>
        <v>0</v>
      </c>
    </row>
    <row r="80" spans="1:9">
      <c r="A80" t="str">
        <f>Produits!B137</f>
        <v>Golden</v>
      </c>
      <c r="B80" s="909"/>
      <c r="C80" t="str">
        <f>'MP Transfo (Frt) 2019 - AGRESTE'!A37</f>
        <v>Pommes Golden</v>
      </c>
      <c r="D80" s="148">
        <f>'MP Transfo (Frt) 2015 - AGRESTE'!H30/10^4</f>
        <v>73.511799999999994</v>
      </c>
      <c r="E80" s="148">
        <f>'MP Transfo (Frt) 2019 - AGRESTE'!K37/10^3</f>
        <v>59.572000000000003</v>
      </c>
      <c r="F80" s="148">
        <f>'MP Transfo (Frt) 2023 - AGRESTE'!K38/10^3</f>
        <v>51.954999999999998</v>
      </c>
      <c r="H80" s="149"/>
      <c r="I80" s="149"/>
    </row>
    <row r="81" spans="1:9">
      <c r="A81" t="str">
        <f>Produits!B139</f>
        <v>Granny Smith</v>
      </c>
      <c r="B81" s="909"/>
      <c r="C81" t="str">
        <f>'MP Transfo (Frt) 2019 - AGRESTE'!A38</f>
        <v>Granny Smith</v>
      </c>
      <c r="D81" s="148">
        <f>'MP Transfo (Frt) 2015 - AGRESTE'!H31/10^4</f>
        <v>0</v>
      </c>
      <c r="E81" s="148">
        <f>'MP Transfo (Frt) 2019 - AGRESTE'!K38/10^3</f>
        <v>12.673999999999999</v>
      </c>
      <c r="F81" s="148">
        <f>'MP Transfo (Frt) 2023 - AGRESTE'!K39/10^3</f>
        <v>13.052</v>
      </c>
    </row>
    <row r="82" spans="1:9">
      <c r="A82" t="str">
        <f>Produits!B138</f>
        <v>Gala</v>
      </c>
      <c r="B82" s="909"/>
      <c r="C82" t="str">
        <f>'MP Transfo (Frt) 2019 - AGRESTE'!A39</f>
        <v>Gala</v>
      </c>
      <c r="D82" s="148">
        <f>'MP Transfo (Frt) 2015 - AGRESTE'!H32/10^4</f>
        <v>14.86</v>
      </c>
      <c r="E82" s="148">
        <f>'MP Transfo (Frt) 2019 - AGRESTE'!K39/10^3</f>
        <v>19.396999999999998</v>
      </c>
      <c r="F82" s="148">
        <f>'MP Transfo (Frt) 2023 - AGRESTE'!K40/10^3</f>
        <v>19.783000000000001</v>
      </c>
      <c r="H82" s="149"/>
      <c r="I82" s="149"/>
    </row>
    <row r="83" spans="1:9">
      <c r="A83" t="str">
        <f>Produits!B140</f>
        <v>Autres variétés de pommes, n.c.a.</v>
      </c>
      <c r="B83" s="909"/>
      <c r="C83" t="str">
        <f>'MP Transfo (Frt) 2019 - AGRESTE'!A40</f>
        <v>Autres pommes</v>
      </c>
      <c r="D83" s="148">
        <f>'MP Transfo (Frt) 2015 - AGRESTE'!H33/10^4</f>
        <v>75.464200000000005</v>
      </c>
      <c r="E83" s="148">
        <f>'MP Transfo (Frt) 2019 - AGRESTE'!K40/10^3</f>
        <v>59.125</v>
      </c>
      <c r="F83" s="148">
        <f>'MP Transfo (Frt) 2023 - AGRESTE'!K41/10^3</f>
        <v>66.867000000000004</v>
      </c>
    </row>
    <row r="84" spans="1:9">
      <c r="A84" t="str">
        <f>Produits!B178</f>
        <v>Amandes</v>
      </c>
      <c r="B84" s="909"/>
      <c r="C84" t="str">
        <f>'MP Transfo (Frt) 2019- AGRESTE'!A10</f>
        <v>Amandes</v>
      </c>
      <c r="D84" s="148">
        <f>'MP Transfo (Frt) 2015 - AGRESTE'!H52/10^4</f>
        <v>0</v>
      </c>
      <c r="E84" s="148">
        <f>'MP Transfo (Frt) 2019- AGRESTE'!K10/10^3</f>
        <v>0</v>
      </c>
      <c r="F84" s="148">
        <f>'MP Transfo (Frt) 2023- AGRESTE'!K10/10^3</f>
        <v>0</v>
      </c>
    </row>
    <row r="85" spans="1:9">
      <c r="A85" t="str">
        <f>Produits!B179</f>
        <v>Châtaignes et marrons</v>
      </c>
      <c r="B85" s="909"/>
      <c r="C85" t="str">
        <f>'MP Transfo (Frt) 2019- AGRESTE'!A11</f>
        <v>Châtaignes</v>
      </c>
      <c r="D85" s="148">
        <f>'MP Transfo (Frt) 2015 - AGRESTE'!H53/10^4</f>
        <v>1.5774999999999999</v>
      </c>
      <c r="E85" s="148">
        <f>'MP Transfo (Frt) 2019- AGRESTE'!K11/10^3</f>
        <v>2.0960000000000001</v>
      </c>
      <c r="F85" s="148">
        <f>'MP Transfo (Frt) 2023- AGRESTE'!K11/10^3</f>
        <v>2.806</v>
      </c>
    </row>
    <row r="86" spans="1:9">
      <c r="A86" t="str">
        <f>Produits!B182</f>
        <v>Noix</v>
      </c>
      <c r="B86" s="909"/>
      <c r="C86" t="str">
        <f>'MP Transfo (Frt) 2019- AGRESTE'!A12</f>
        <v>Noix</v>
      </c>
      <c r="D86" s="148">
        <f>'MP Transfo (Frt) 2015 - AGRESTE'!H51/10^4</f>
        <v>0</v>
      </c>
      <c r="E86" s="148">
        <f>'MP Transfo (Frt) 2019- AGRESTE'!K12/10^3</f>
        <v>0</v>
      </c>
      <c r="F86" s="148">
        <f>'MP Transfo (Frt) 2023- AGRESTE'!K12/10^3</f>
        <v>0</v>
      </c>
    </row>
    <row r="87" spans="1:9">
      <c r="A87" t="str">
        <f>Produits!B192</f>
        <v>Noix de coco</v>
      </c>
      <c r="B87" s="909"/>
      <c r="C87" t="str">
        <f>'MP Transfo (Frt) 2019- AGRESTE'!A13</f>
        <v>Noix de coco</v>
      </c>
      <c r="D87" s="148">
        <f>'MP Transfo (Frt) 2015 - AGRESTE'!H69/10^4</f>
        <v>0</v>
      </c>
      <c r="E87" s="148">
        <f>'MP Transfo (Frt) 2019- AGRESTE'!K13/10^3</f>
        <v>0</v>
      </c>
      <c r="F87" s="148">
        <f>'MP Transfo (Frt) 2023- AGRESTE'!K13/10^3</f>
        <v>0</v>
      </c>
    </row>
    <row r="88" spans="1:9">
      <c r="A88" t="str">
        <f>Produits!B180</f>
        <v>Noisettes</v>
      </c>
      <c r="B88" s="909"/>
      <c r="C88" t="str">
        <f>'MP Transfo (Frt) 2019- AGRESTE'!A14</f>
        <v>Noisettes</v>
      </c>
      <c r="D88" s="148">
        <f>'MP Transfo (Frt) 2015 - AGRESTE'!H54/10^4</f>
        <v>0</v>
      </c>
      <c r="E88" s="148">
        <f>'MP Transfo (Frt) 2019- AGRESTE'!K14/10^3</f>
        <v>0</v>
      </c>
      <c r="F88" s="148">
        <f>'MP Transfo (Frt) 2023- AGRESTE'!K14/10^3</f>
        <v>0</v>
      </c>
    </row>
    <row r="89" spans="1:9">
      <c r="A89" t="str">
        <f>Produits!B169</f>
        <v>Kiwis</v>
      </c>
      <c r="B89" s="909"/>
      <c r="C89" t="str">
        <f>'MP Transfo (Frt) 2019- AGRESTE'!A16</f>
        <v>Actinidia (Kiwi)</v>
      </c>
      <c r="D89" s="148">
        <f>'MP Transfo (Frt) 2015 - AGRESTE'!H42/10^4</f>
        <v>0</v>
      </c>
      <c r="E89" s="148">
        <f>'MP Transfo (Frt) 2019- AGRESTE'!K16/10^3</f>
        <v>0</v>
      </c>
      <c r="F89" s="148">
        <f>'MP Transfo (Frt) 2023- AGRESTE'!K17/10^3</f>
        <v>0</v>
      </c>
    </row>
    <row r="90" spans="1:9">
      <c r="A90" t="str">
        <f>Produits!B176</f>
        <v>Cassis et myrtilles</v>
      </c>
      <c r="B90" s="909"/>
      <c r="C90" t="str">
        <f>'MP Transfo (Frt) 2019- AGRESTE'!A17</f>
        <v>Cassis et myrtilles</v>
      </c>
      <c r="D90" s="148">
        <f>'MP Transfo (Frt) 2015 - AGRESTE'!H58/10^4</f>
        <v>7.9447999999999999</v>
      </c>
      <c r="E90" s="148">
        <f>'MP Transfo (Frt) 2019- AGRESTE'!K17/10^3</f>
        <v>6.9690000000000003</v>
      </c>
      <c r="F90" s="148">
        <f>'MP Transfo (Frt) 2023- AGRESTE'!K18/10^3</f>
        <v>6.83</v>
      </c>
    </row>
    <row r="91" spans="1:9">
      <c r="A91" t="str">
        <f>Produits!B170</f>
        <v>Framboises</v>
      </c>
      <c r="B91" s="909"/>
      <c r="C91" t="str">
        <f>'MP Transfo (Frt) 2019- AGRESTE'!A18</f>
        <v>Framboises</v>
      </c>
      <c r="D91" s="148">
        <f>'MP Transfo (Frt) 2015 - AGRESTE'!H56/10^4</f>
        <v>1.2230000000000001</v>
      </c>
      <c r="E91" s="148">
        <f>'MP Transfo (Frt) 2019- AGRESTE'!K18/10^3</f>
        <v>1.71</v>
      </c>
      <c r="F91" s="148">
        <f>'MP Transfo (Frt) 2023- AGRESTE'!K19/10^3</f>
        <v>1.6279999999999999</v>
      </c>
    </row>
    <row r="92" spans="1:9">
      <c r="A92" t="str">
        <f>Produits!B175</f>
        <v>Groseilles</v>
      </c>
      <c r="B92" s="909"/>
      <c r="C92" t="str">
        <f>'MP Transfo (Frt) 2019- AGRESTE'!A19</f>
        <v>Groseilles</v>
      </c>
      <c r="D92" s="148">
        <f>'MP Transfo (Frt) 2015 - AGRESTE'!H57/10^4</f>
        <v>1.2097</v>
      </c>
      <c r="E92" s="148">
        <f>'MP Transfo (Frt) 2019- AGRESTE'!K19/10^3</f>
        <v>1.4359999999999999</v>
      </c>
      <c r="F92" s="148">
        <f>'MP Transfo (Frt) 2023- AGRESTE'!K20/10^3</f>
        <v>1.2090000000000001</v>
      </c>
    </row>
    <row r="93" spans="1:9">
      <c r="A93" t="str">
        <f>Produits!B125</f>
        <v>Corossol, pomme cannelle</v>
      </c>
      <c r="B93" s="909"/>
      <c r="C93" t="str">
        <f>'MP Transfo (Frt) 2019- AGRESTE'!A21</f>
        <v>Corossol, Pomme cannelle</v>
      </c>
      <c r="D93" s="148">
        <f>'MP Transfo (Frt) 2015 - AGRESTE'!H67/10^4</f>
        <v>0.01</v>
      </c>
      <c r="E93" s="148">
        <f>'MP Transfo (Frt) 2019- AGRESTE'!K21/10^3</f>
        <v>0.104</v>
      </c>
      <c r="F93" s="148">
        <f>'MP Transfo (Frt) 2023- AGRESTE'!K23/10^3</f>
        <v>8.9999999999999993E-3</v>
      </c>
    </row>
    <row r="94" spans="1:9">
      <c r="A94" t="str">
        <f>Produits!B120</f>
        <v>Goyave, Goyavier</v>
      </c>
      <c r="B94" s="909"/>
      <c r="C94" t="str">
        <f>'MP Transfo (Frt) 2019- AGRESTE'!A22</f>
        <v>Goyave, Goyavier</v>
      </c>
      <c r="D94" s="148">
        <f>'MP Transfo (Frt) 2015 - AGRESTE'!H63/10^4</f>
        <v>0.95120000000000005</v>
      </c>
      <c r="E94" s="148">
        <f>'MP Transfo (Frt) 2019- AGRESTE'!K22/10^3</f>
        <v>0.06</v>
      </c>
      <c r="F94" s="148">
        <f>'MP Transfo (Frt) 2023- AGRESTE'!K24/10^3</f>
        <v>1.0999999999999999E-2</v>
      </c>
    </row>
    <row r="95" spans="1:9">
      <c r="A95" t="str">
        <f>Produits!B124</f>
        <v>Abricot pays ou mamey</v>
      </c>
      <c r="B95" s="909"/>
      <c r="C95" t="str">
        <f>'MP Transfo (Frt) 2019- AGRESTE'!A23</f>
        <v>Abricot de pays (mamey), Mangoustan</v>
      </c>
      <c r="D95" s="148">
        <f>'MP Transfo (Frt) 2015 - AGRESTE'!H66/10^4</f>
        <v>0.01</v>
      </c>
      <c r="E95" s="148">
        <f>'MP Transfo (Frt) 2019- AGRESTE'!K23/10^3</f>
        <v>1.6E-2</v>
      </c>
      <c r="F95" s="148">
        <f>'MP Transfo (Frt) 2023- AGRESTE'!K25/10^3</f>
        <v>1.2999999999999999E-2</v>
      </c>
    </row>
    <row r="96" spans="1:9">
      <c r="A96" t="str">
        <f>Produits!B126</f>
        <v>Maracuja, fruits de la passion, grenadille</v>
      </c>
      <c r="B96" s="909"/>
      <c r="C96" t="str">
        <f>'MP Transfo (Frt) 2019- AGRESTE'!A24</f>
        <v>Maracuja, Fruits de la passion, Grenadille</v>
      </c>
      <c r="D96" s="148">
        <f>'MP Transfo (Frt) 2015 - AGRESTE'!H68/10^4</f>
        <v>0.7</v>
      </c>
      <c r="E96" s="148">
        <f>'MP Transfo (Frt) 2019- AGRESTE'!K24/10^3</f>
        <v>0.72</v>
      </c>
      <c r="F96" s="148">
        <f>'MP Transfo (Frt) 2023- AGRESTE'!K26/10^3</f>
        <v>0.123</v>
      </c>
    </row>
    <row r="97" spans="1:8">
      <c r="A97" t="str">
        <f>Produits!B121</f>
        <v>Ananas</v>
      </c>
      <c r="B97" s="909"/>
      <c r="C97" t="str">
        <f>'MP Transfo (Frt) 2019- AGRESTE'!A26</f>
        <v>Ananas</v>
      </c>
      <c r="D97" s="148">
        <f>'MP Transfo (Frt) 2015 - AGRESTE'!H64/10^4</f>
        <v>0</v>
      </c>
      <c r="E97" s="148">
        <f>'MP Transfo (Frt) 2019- AGRESTE'!K26/10^3</f>
        <v>0</v>
      </c>
      <c r="F97" s="148">
        <f>'MP Transfo (Frt) 2023- AGRESTE'!K29/10^3</f>
        <v>0</v>
      </c>
    </row>
    <row r="98" spans="1:8">
      <c r="A98" t="str">
        <f>Produits!B111</f>
        <v>Avocats</v>
      </c>
      <c r="B98" s="909"/>
      <c r="C98" t="str">
        <f>'MP Transfo (Frt) 2019- AGRESTE'!A27</f>
        <v>Avocats</v>
      </c>
      <c r="D98" s="148">
        <f>'MP Transfo (Frt) 2015 - AGRESTE'!H60/10^4</f>
        <v>0</v>
      </c>
      <c r="E98" s="148">
        <f>'MP Transfo (Frt) 2019- AGRESTE'!K27/10^3</f>
        <v>0</v>
      </c>
      <c r="F98" s="148">
        <f>'MP Transfo (Frt) 2023- AGRESTE'!K30/10^3</f>
        <v>0</v>
      </c>
    </row>
    <row r="99" spans="1:8">
      <c r="A99" t="str">
        <f>Produits!B113</f>
        <v>Bananes fruits</v>
      </c>
      <c r="B99" s="909"/>
      <c r="C99" t="str">
        <f>'MP Transfo (Frt) 2019- AGRESTE'!A28</f>
        <v>Bananes</v>
      </c>
      <c r="D99" s="148">
        <f>'MP Transfo (Frt) 2015 - AGRESTE'!H61/10^4</f>
        <v>0</v>
      </c>
      <c r="E99" s="148">
        <f>'MP Transfo (Frt) 2019- AGRESTE'!K28/10^3</f>
        <v>0</v>
      </c>
      <c r="F99" s="148">
        <f>'MP Transfo (Frt) 2023- AGRESTE'!K31/10^3</f>
        <v>0</v>
      </c>
    </row>
    <row r="100" spans="1:8">
      <c r="A100" t="str">
        <f>Produits!B116</f>
        <v>Figues</v>
      </c>
      <c r="B100" s="909"/>
      <c r="C100" t="str">
        <f>'MP Transfo (Frt) 2019- AGRESTE'!A29</f>
        <v>Figues</v>
      </c>
      <c r="D100" s="148">
        <f>'MP Transfo (Frt) 2015 - AGRESTE'!H43/10^4</f>
        <v>0</v>
      </c>
      <c r="E100" s="148">
        <f>'MP Transfo (Frt) 2019- AGRESTE'!K29/10^3</f>
        <v>0</v>
      </c>
      <c r="F100" s="148">
        <f>'MP Transfo (Frt) 2023- AGRESTE'!K32/10^3</f>
        <v>0</v>
      </c>
    </row>
    <row r="101" spans="1:8">
      <c r="A101" t="str">
        <f>Produits!B130</f>
        <v>Citrons et limes</v>
      </c>
      <c r="B101" s="909"/>
      <c r="C101" t="str">
        <f>'MP Transfo (Frt) 2019- AGRESTE'!A31</f>
        <v>Citrons, limes, combavas</v>
      </c>
      <c r="D101" s="148">
        <f>'MP Transfo (Frt) 2015 - AGRESTE'!H48/10^4</f>
        <v>0.6</v>
      </c>
      <c r="E101" s="148">
        <f>'MP Transfo (Frt) 2019- AGRESTE'!K31/10^3</f>
        <v>4.5060000000000002</v>
      </c>
      <c r="F101" s="148">
        <f>'MP Transfo (Frt) 2023- AGRESTE'!K34/10^3</f>
        <v>1.008</v>
      </c>
    </row>
    <row r="102" spans="1:8">
      <c r="A102" t="str">
        <f>Produits!B132</f>
        <v>Mandarines et clémentines</v>
      </c>
      <c r="B102" s="909"/>
      <c r="C102" t="str">
        <f>'MP Transfo (Frt) 2019- AGRESTE'!A32</f>
        <v>Clémentines, mandarines</v>
      </c>
      <c r="D102" s="148">
        <f>'MP Transfo (Frt) 2015 - AGRESTE'!H45/10^4</f>
        <v>0.08</v>
      </c>
      <c r="E102" s="148">
        <f>'MP Transfo (Frt) 2019- AGRESTE'!K32/10^3</f>
        <v>0.40100000000000002</v>
      </c>
      <c r="F102" s="148">
        <f>'MP Transfo (Frt) 2023- AGRESTE'!K35/10^3</f>
        <v>1.855</v>
      </c>
    </row>
    <row r="103" spans="1:8">
      <c r="A103" t="str">
        <f>Produits!B131</f>
        <v>Oranges</v>
      </c>
      <c r="B103" s="909"/>
      <c r="C103" t="str">
        <f>'MP Transfo (Frt) 2019- AGRESTE'!A33</f>
        <v>Oranges, tangor</v>
      </c>
      <c r="D103" s="148">
        <f>'MP Transfo (Frt) 2015 - AGRESTE'!H49/10^4</f>
        <v>0.1</v>
      </c>
      <c r="E103" s="148">
        <f>'MP Transfo (Frt) 2019- AGRESTE'!K33/10^3</f>
        <v>1.2030000000000001</v>
      </c>
      <c r="F103" s="148">
        <f>'MP Transfo (Frt) 2023- AGRESTE'!K36/10^3</f>
        <v>0.307</v>
      </c>
    </row>
    <row r="104" spans="1:8">
      <c r="A104" t="str">
        <f>Produits!B129</f>
        <v>Pomelos et pamplemousses</v>
      </c>
      <c r="B104" s="909"/>
      <c r="C104" t="str">
        <f>'MP Transfo (Frt) 2019- AGRESTE'!A34</f>
        <v>Pamplemousses</v>
      </c>
      <c r="D104" s="148">
        <f>'MP Transfo (Frt) 2015 - AGRESTE'!H46/10^4</f>
        <v>0</v>
      </c>
      <c r="E104" s="148">
        <f>'MP Transfo (Frt) 2019- AGRESTE'!K34/10^3</f>
        <v>0</v>
      </c>
      <c r="F104" s="148">
        <f>'MP Transfo (Frt) 2023- AGRESTE'!K37/10^3</f>
        <v>0</v>
      </c>
    </row>
    <row r="105" spans="1:8">
      <c r="A105" t="str">
        <f>Produits!B133</f>
        <v>Autres agrumes</v>
      </c>
      <c r="E105" s="148"/>
      <c r="G105" t="s">
        <v>1087</v>
      </c>
      <c r="H105" t="s">
        <v>1082</v>
      </c>
    </row>
    <row r="106" spans="1:8">
      <c r="A106" t="str">
        <f>Produits!B107</f>
        <v>Raisin</v>
      </c>
      <c r="E106" s="148"/>
      <c r="G106" t="s">
        <v>1087</v>
      </c>
      <c r="H106" t="s">
        <v>1082</v>
      </c>
    </row>
    <row r="107" spans="1:8">
      <c r="A107" t="str">
        <f>Produits!B89</f>
        <v>Patates douces</v>
      </c>
      <c r="E107" s="148"/>
      <c r="G107" t="s">
        <v>1087</v>
      </c>
      <c r="H107" t="s">
        <v>1082</v>
      </c>
    </row>
    <row r="108" spans="1:8">
      <c r="A108" t="str">
        <f>Produits!B91</f>
        <v>Colocases</v>
      </c>
      <c r="G108" t="s">
        <v>1087</v>
      </c>
      <c r="H108" t="s">
        <v>1082</v>
      </c>
    </row>
    <row r="109" spans="1:8">
      <c r="A109" t="str">
        <f>Produits!B42</f>
        <v>Fenouil</v>
      </c>
      <c r="G109" t="s">
        <v>1087</v>
      </c>
      <c r="H109" t="s">
        <v>1082</v>
      </c>
    </row>
    <row r="110" spans="1:8">
      <c r="A110" t="str">
        <f>Produits!B99</f>
        <v>Champignons non-cultivés</v>
      </c>
      <c r="G110" t="s">
        <v>1087</v>
      </c>
      <c r="H110" t="s">
        <v>1082</v>
      </c>
    </row>
    <row r="111" spans="1:8">
      <c r="A111" t="str">
        <f>Produits!B167</f>
        <v>Kakis</v>
      </c>
      <c r="G111" t="s">
        <v>1087</v>
      </c>
      <c r="H111" t="s">
        <v>1082</v>
      </c>
    </row>
    <row r="112" spans="1:8">
      <c r="A112" t="str">
        <f>Produits!B163</f>
        <v>Prunelles</v>
      </c>
      <c r="G112" t="s">
        <v>1087</v>
      </c>
      <c r="H112" t="s">
        <v>1082</v>
      </c>
    </row>
    <row r="113" spans="1:8">
      <c r="A113" t="str">
        <f>Produits!B149</f>
        <v>Coings</v>
      </c>
      <c r="G113" t="s">
        <v>1087</v>
      </c>
      <c r="H113" t="s">
        <v>1082</v>
      </c>
    </row>
    <row r="114" spans="1:8">
      <c r="A114" t="str">
        <f>Produits!B181</f>
        <v>Pistaches</v>
      </c>
      <c r="G114" t="s">
        <v>1087</v>
      </c>
      <c r="H114" t="s">
        <v>1082</v>
      </c>
    </row>
    <row r="115" spans="1:8">
      <c r="A115" t="str">
        <f>Produits!B12</f>
        <v>Arachides</v>
      </c>
      <c r="G115" t="s">
        <v>1087</v>
      </c>
      <c r="H115" t="s">
        <v>1082</v>
      </c>
    </row>
    <row r="116" spans="1:8">
      <c r="A116" t="str">
        <f>Produits!B127</f>
        <v>Papaye</v>
      </c>
      <c r="G116" t="s">
        <v>1087</v>
      </c>
      <c r="H116" t="s">
        <v>1082</v>
      </c>
    </row>
    <row r="117" spans="1:8">
      <c r="A117" t="str">
        <f>Produits!B115</f>
        <v>Dattes</v>
      </c>
      <c r="G117" t="s">
        <v>1087</v>
      </c>
      <c r="H117" t="s">
        <v>1082</v>
      </c>
    </row>
    <row r="118" spans="1:8">
      <c r="A118" t="str">
        <f>Produits!B11</f>
        <v>Légumes à cosse d'origine tropicale</v>
      </c>
      <c r="G118" t="s">
        <v>1087</v>
      </c>
      <c r="H118" t="s">
        <v>1082</v>
      </c>
    </row>
    <row r="119" spans="1:8">
      <c r="A119" t="str">
        <f>Produits!B162</f>
        <v>Autres variétés prunes n.c.a.</v>
      </c>
      <c r="G119" t="s">
        <v>1087</v>
      </c>
      <c r="H119" t="s">
        <v>1082</v>
      </c>
    </row>
    <row r="120" spans="1:8">
      <c r="A120" t="str">
        <f>Produits!B183</f>
        <v>Autres fruits à coque</v>
      </c>
      <c r="G120" t="s">
        <v>1087</v>
      </c>
      <c r="H120" t="s">
        <v>1082</v>
      </c>
    </row>
  </sheetData>
  <mergeCells count="27">
    <mergeCell ref="A1:C1"/>
    <mergeCell ref="D1:F1"/>
    <mergeCell ref="B3:B5"/>
    <mergeCell ref="H45:H46"/>
    <mergeCell ref="F45:F46"/>
    <mergeCell ref="H19:H20"/>
    <mergeCell ref="F19:F20"/>
    <mergeCell ref="B6:B62"/>
    <mergeCell ref="G48:G49"/>
    <mergeCell ref="H53:H54"/>
    <mergeCell ref="G53:G54"/>
    <mergeCell ref="D53:D54"/>
    <mergeCell ref="B63:B104"/>
    <mergeCell ref="I19:I20"/>
    <mergeCell ref="G19:G20"/>
    <mergeCell ref="D19:D20"/>
    <mergeCell ref="D27:D28"/>
    <mergeCell ref="G27:G28"/>
    <mergeCell ref="H27:H28"/>
    <mergeCell ref="H42:H44"/>
    <mergeCell ref="G42:G44"/>
    <mergeCell ref="D42:D44"/>
    <mergeCell ref="G45:G46"/>
    <mergeCell ref="I45:I46"/>
    <mergeCell ref="D45:D46"/>
    <mergeCell ref="H48:H49"/>
    <mergeCell ref="D48:D49"/>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2015C-2556-4A09-BE65-3221DC2845BD}">
  <sheetPr>
    <tabColor rgb="FFFFC000"/>
  </sheetPr>
  <dimension ref="A1:L49"/>
  <sheetViews>
    <sheetView workbookViewId="0">
      <selection activeCell="N19" sqref="N19"/>
    </sheetView>
  </sheetViews>
  <sheetFormatPr baseColWidth="10" defaultRowHeight="13.8"/>
  <cols>
    <col min="1" max="1" width="17.77734375" style="581" customWidth="1"/>
    <col min="2" max="12" width="10" style="581" customWidth="1"/>
    <col min="13" max="1023" width="11" style="581" customWidth="1"/>
    <col min="1024" max="1024" width="12.21875" style="581" customWidth="1"/>
    <col min="1025" max="16384" width="11.5546875" style="581"/>
  </cols>
  <sheetData>
    <row r="1" spans="1:12" ht="22.8">
      <c r="A1" s="578" t="s">
        <v>2304</v>
      </c>
      <c r="B1" s="579"/>
      <c r="C1" s="579"/>
      <c r="D1" s="580"/>
      <c r="E1" s="580"/>
      <c r="F1" s="580"/>
      <c r="G1" s="580"/>
      <c r="H1" s="580"/>
      <c r="I1" s="580"/>
      <c r="J1" s="580"/>
      <c r="K1" s="580"/>
      <c r="L1" s="580"/>
    </row>
    <row r="2" spans="1:12" ht="22.8">
      <c r="A2" s="582"/>
      <c r="B2" s="583"/>
      <c r="C2" s="584"/>
      <c r="D2" s="582"/>
      <c r="E2" s="582"/>
      <c r="F2" s="582"/>
      <c r="G2" s="582"/>
      <c r="H2" s="582"/>
      <c r="I2" s="582"/>
      <c r="J2" s="582"/>
      <c r="K2" s="582"/>
      <c r="L2" s="585" t="s">
        <v>2188</v>
      </c>
    </row>
    <row r="3" spans="1:12">
      <c r="A3" s="923" t="s">
        <v>2202</v>
      </c>
      <c r="B3" s="923"/>
      <c r="C3" s="923"/>
      <c r="D3" s="923"/>
      <c r="E3" s="923"/>
      <c r="F3" s="923"/>
      <c r="G3" s="923"/>
      <c r="H3" s="923"/>
      <c r="I3" s="923"/>
      <c r="J3" s="923"/>
      <c r="K3" s="923"/>
      <c r="L3" s="923"/>
    </row>
    <row r="4" spans="1:12">
      <c r="A4" s="586"/>
      <c r="B4" s="586"/>
      <c r="C4" s="586"/>
      <c r="D4" s="586"/>
      <c r="E4" s="586"/>
      <c r="F4" s="586"/>
      <c r="G4" s="586"/>
      <c r="H4" s="586"/>
      <c r="I4" s="586"/>
      <c r="J4" s="586"/>
      <c r="K4" s="586"/>
      <c r="L4" s="586"/>
    </row>
    <row r="5" spans="1:12" ht="27" customHeight="1">
      <c r="A5" s="587"/>
      <c r="B5" s="924" t="s">
        <v>2203</v>
      </c>
      <c r="C5" s="924"/>
      <c r="D5" s="924"/>
      <c r="E5" s="925" t="s">
        <v>2204</v>
      </c>
      <c r="F5" s="925"/>
      <c r="G5" s="924" t="s">
        <v>2205</v>
      </c>
      <c r="H5" s="924"/>
      <c r="I5" s="924"/>
      <c r="J5" s="926" t="s">
        <v>2206</v>
      </c>
      <c r="K5" s="926"/>
      <c r="L5" s="926"/>
    </row>
    <row r="6" spans="1:12">
      <c r="A6" s="588" t="s">
        <v>2207</v>
      </c>
      <c r="B6" s="927" t="s">
        <v>2208</v>
      </c>
      <c r="C6" s="927"/>
      <c r="D6" s="589"/>
      <c r="E6" s="928" t="s">
        <v>2209</v>
      </c>
      <c r="F6" s="928"/>
      <c r="G6" s="927" t="s">
        <v>2210</v>
      </c>
      <c r="H6" s="927"/>
      <c r="I6" s="589"/>
      <c r="J6" s="927" t="s">
        <v>2210</v>
      </c>
      <c r="K6" s="927"/>
      <c r="L6" s="590"/>
    </row>
    <row r="7" spans="1:12">
      <c r="A7" s="591"/>
      <c r="B7" s="592"/>
      <c r="C7" s="592"/>
      <c r="D7" s="593" t="s">
        <v>2211</v>
      </c>
      <c r="E7" s="594"/>
      <c r="F7" s="594"/>
      <c r="G7" s="592"/>
      <c r="H7" s="592"/>
      <c r="I7" s="593" t="s">
        <v>2211</v>
      </c>
      <c r="J7" s="592"/>
      <c r="K7" s="592"/>
      <c r="L7" s="593" t="s">
        <v>2211</v>
      </c>
    </row>
    <row r="8" spans="1:12">
      <c r="A8" s="595"/>
      <c r="B8" s="596">
        <v>2016</v>
      </c>
      <c r="C8" s="596">
        <v>2017</v>
      </c>
      <c r="D8" s="596" t="s">
        <v>2301</v>
      </c>
      <c r="E8" s="596">
        <v>2016</v>
      </c>
      <c r="F8" s="596">
        <v>2017</v>
      </c>
      <c r="G8" s="596">
        <v>2016</v>
      </c>
      <c r="H8" s="596">
        <v>2017</v>
      </c>
      <c r="I8" s="596" t="s">
        <v>2301</v>
      </c>
      <c r="J8" s="596">
        <v>2016</v>
      </c>
      <c r="K8" s="596">
        <v>2017</v>
      </c>
      <c r="L8" s="596" t="s">
        <v>2301</v>
      </c>
    </row>
    <row r="9" spans="1:12" ht="17.100000000000001" customHeight="1">
      <c r="A9" s="597" t="s">
        <v>190</v>
      </c>
      <c r="B9" s="598"/>
      <c r="C9" s="598"/>
      <c r="D9" s="599"/>
      <c r="E9" s="598"/>
      <c r="F9" s="598"/>
      <c r="G9" s="598"/>
      <c r="H9" s="598"/>
      <c r="I9" s="599"/>
      <c r="J9" s="598"/>
      <c r="K9" s="598"/>
      <c r="L9" s="600"/>
    </row>
    <row r="10" spans="1:12">
      <c r="A10" s="601" t="s">
        <v>2213</v>
      </c>
      <c r="B10" s="602">
        <v>19355</v>
      </c>
      <c r="C10" s="602">
        <v>20861</v>
      </c>
      <c r="D10" s="603">
        <v>107.780935158874</v>
      </c>
      <c r="E10" s="604">
        <v>282.99814001549998</v>
      </c>
      <c r="F10" s="604">
        <v>301.98552322515701</v>
      </c>
      <c r="G10" s="602">
        <v>547742.9</v>
      </c>
      <c r="H10" s="602">
        <v>629972</v>
      </c>
      <c r="I10" s="603">
        <v>115.01235342347699</v>
      </c>
      <c r="J10" s="605" t="s">
        <v>2302</v>
      </c>
      <c r="K10" s="606" t="s">
        <v>2302</v>
      </c>
      <c r="L10" s="607" t="s">
        <v>2302</v>
      </c>
    </row>
    <row r="11" spans="1:12">
      <c r="A11" s="601" t="s">
        <v>2214</v>
      </c>
      <c r="B11" s="606" t="s">
        <v>2302</v>
      </c>
      <c r="C11" s="606" t="s">
        <v>2302</v>
      </c>
      <c r="D11" s="607" t="s">
        <v>2302</v>
      </c>
      <c r="E11" s="606" t="s">
        <v>2302</v>
      </c>
      <c r="F11" s="606" t="s">
        <v>2302</v>
      </c>
      <c r="G11" s="602">
        <v>94245.7</v>
      </c>
      <c r="H11" s="602">
        <v>88460</v>
      </c>
      <c r="I11" s="603">
        <v>93.861046180356198</v>
      </c>
      <c r="J11" s="922" t="s">
        <v>2215</v>
      </c>
      <c r="K11" s="922"/>
      <c r="L11" s="922"/>
    </row>
    <row r="12" spans="1:12">
      <c r="A12" s="601" t="s">
        <v>2216</v>
      </c>
      <c r="B12" s="602">
        <v>23215</v>
      </c>
      <c r="C12" s="608">
        <v>23315</v>
      </c>
      <c r="D12" s="603">
        <v>100.43075597673899</v>
      </c>
      <c r="E12" s="604">
        <v>418.06849020030199</v>
      </c>
      <c r="F12" s="604">
        <v>479.58910572592799</v>
      </c>
      <c r="G12" s="602">
        <v>970546</v>
      </c>
      <c r="H12" s="602">
        <v>1118162</v>
      </c>
      <c r="I12" s="609">
        <v>115.209583059433</v>
      </c>
      <c r="J12" s="610">
        <v>21</v>
      </c>
      <c r="K12" s="610">
        <v>21</v>
      </c>
      <c r="L12" s="609">
        <v>100</v>
      </c>
    </row>
    <row r="13" spans="1:12" ht="46.95" customHeight="1">
      <c r="A13" s="611" t="s">
        <v>2217</v>
      </c>
      <c r="B13" s="612">
        <v>8221</v>
      </c>
      <c r="C13" s="602">
        <v>9018</v>
      </c>
      <c r="D13" s="613">
        <v>109.69468434497</v>
      </c>
      <c r="E13" s="614">
        <v>256.44690426955401</v>
      </c>
      <c r="F13" s="614">
        <v>292.951874029718</v>
      </c>
      <c r="G13" s="612">
        <v>210825</v>
      </c>
      <c r="H13" s="612">
        <v>264184</v>
      </c>
      <c r="I13" s="603">
        <v>125.309616980908</v>
      </c>
      <c r="J13" s="761">
        <v>10958.5</v>
      </c>
      <c r="K13" s="612">
        <v>11070.5</v>
      </c>
      <c r="L13" s="603">
        <v>101.02203768763999</v>
      </c>
    </row>
    <row r="14" spans="1:12" ht="23.85" customHeight="1">
      <c r="A14" s="615" t="s">
        <v>2218</v>
      </c>
      <c r="B14" s="602">
        <v>128338</v>
      </c>
      <c r="C14" s="608">
        <v>140861</v>
      </c>
      <c r="D14" s="603">
        <v>109.75782698811</v>
      </c>
      <c r="E14" s="616">
        <v>399.85223394474002</v>
      </c>
      <c r="F14" s="616">
        <v>457.65513520420802</v>
      </c>
      <c r="G14" s="602">
        <v>5131623.5999999996</v>
      </c>
      <c r="H14" s="602">
        <v>6446576</v>
      </c>
      <c r="I14" s="603">
        <v>125.62449046340799</v>
      </c>
      <c r="J14" s="762">
        <v>2271911.4</v>
      </c>
      <c r="K14" s="608">
        <v>2207353</v>
      </c>
      <c r="L14" s="603">
        <v>97.158410314768503</v>
      </c>
    </row>
    <row r="15" spans="1:12" s="623" customFormat="1" ht="25.5" customHeight="1">
      <c r="A15" s="617" t="s">
        <v>2219</v>
      </c>
      <c r="B15" s="618">
        <v>136559</v>
      </c>
      <c r="C15" s="618">
        <v>149879</v>
      </c>
      <c r="D15" s="619">
        <v>109.754025732467</v>
      </c>
      <c r="E15" s="620">
        <v>391.219077468347</v>
      </c>
      <c r="F15" s="620">
        <v>447.74518111276399</v>
      </c>
      <c r="G15" s="618">
        <v>5342448.5999999996</v>
      </c>
      <c r="H15" s="618">
        <v>6710760</v>
      </c>
      <c r="I15" s="619">
        <v>125.612064849814</v>
      </c>
      <c r="J15" s="621" t="s">
        <v>2302</v>
      </c>
      <c r="K15" s="621" t="s">
        <v>2302</v>
      </c>
      <c r="L15" s="622" t="s">
        <v>2302</v>
      </c>
    </row>
    <row r="16" spans="1:12" ht="26.4" customHeight="1">
      <c r="A16" s="617" t="s">
        <v>2220</v>
      </c>
      <c r="B16" s="624">
        <v>179129</v>
      </c>
      <c r="C16" s="618">
        <v>194055</v>
      </c>
      <c r="D16" s="619">
        <v>108.332542469394</v>
      </c>
      <c r="E16" s="620">
        <v>388.26673514618</v>
      </c>
      <c r="F16" s="620">
        <v>440.46038494241299</v>
      </c>
      <c r="G16" s="624">
        <v>6954983.2000000002</v>
      </c>
      <c r="H16" s="624">
        <v>8547354</v>
      </c>
      <c r="I16" s="619">
        <v>122.895393909794</v>
      </c>
      <c r="J16" s="625" t="s">
        <v>2302</v>
      </c>
      <c r="K16" s="625" t="s">
        <v>2302</v>
      </c>
      <c r="L16" s="626" t="s">
        <v>2302</v>
      </c>
    </row>
    <row r="17" spans="1:12" ht="17.100000000000001" customHeight="1">
      <c r="A17" s="627" t="s">
        <v>2221</v>
      </c>
      <c r="B17" s="628"/>
      <c r="C17" s="628"/>
      <c r="D17" s="629"/>
      <c r="E17" s="630"/>
      <c r="F17" s="630"/>
      <c r="G17" s="628"/>
      <c r="H17" s="628"/>
      <c r="I17" s="629"/>
      <c r="J17" s="631"/>
      <c r="K17" s="632"/>
      <c r="L17" s="633"/>
    </row>
    <row r="18" spans="1:12">
      <c r="A18" s="601" t="s">
        <v>204</v>
      </c>
      <c r="B18" s="602">
        <v>817</v>
      </c>
      <c r="C18" s="602">
        <v>868</v>
      </c>
      <c r="D18" s="603">
        <v>106.2423500612</v>
      </c>
      <c r="E18" s="604">
        <v>70.740514075887404</v>
      </c>
      <c r="F18" s="604">
        <v>76.117511520737295</v>
      </c>
      <c r="G18" s="602">
        <v>5779.5</v>
      </c>
      <c r="H18" s="602">
        <v>6607</v>
      </c>
      <c r="I18" s="603">
        <v>114.317847564668</v>
      </c>
      <c r="J18" s="646">
        <v>0</v>
      </c>
      <c r="K18" s="602">
        <v>0</v>
      </c>
      <c r="L18" s="603" t="s">
        <v>2305</v>
      </c>
    </row>
    <row r="19" spans="1:12">
      <c r="A19" s="601" t="s">
        <v>196</v>
      </c>
      <c r="B19" s="602">
        <v>7621</v>
      </c>
      <c r="C19" s="602">
        <v>7688</v>
      </c>
      <c r="D19" s="603">
        <v>100.879149717885</v>
      </c>
      <c r="E19" s="604">
        <v>59.876656606744497</v>
      </c>
      <c r="F19" s="604">
        <v>58.293444328824101</v>
      </c>
      <c r="G19" s="602">
        <v>45632</v>
      </c>
      <c r="H19" s="602">
        <v>44816</v>
      </c>
      <c r="I19" s="603">
        <v>98.211781206171096</v>
      </c>
      <c r="J19" s="646">
        <v>30500</v>
      </c>
      <c r="K19" s="602">
        <v>28000</v>
      </c>
      <c r="L19" s="603">
        <v>91.8032786885246</v>
      </c>
    </row>
    <row r="20" spans="1:12">
      <c r="A20" s="601" t="s">
        <v>2222</v>
      </c>
      <c r="B20" s="602">
        <v>1301</v>
      </c>
      <c r="C20" s="602">
        <v>1343</v>
      </c>
      <c r="D20" s="603">
        <v>103.228285933897</v>
      </c>
      <c r="E20" s="604">
        <v>73.654880860876304</v>
      </c>
      <c r="F20" s="604">
        <v>81.191362620997793</v>
      </c>
      <c r="G20" s="602">
        <v>9582.5</v>
      </c>
      <c r="H20" s="602">
        <v>10904</v>
      </c>
      <c r="I20" s="603">
        <v>113.790764414297</v>
      </c>
      <c r="J20" s="646">
        <v>400</v>
      </c>
      <c r="K20" s="608">
        <v>500</v>
      </c>
      <c r="L20" s="609">
        <v>125</v>
      </c>
    </row>
    <row r="21" spans="1:12" ht="60.45" customHeight="1">
      <c r="A21" s="617" t="s">
        <v>2223</v>
      </c>
      <c r="B21" s="634">
        <v>9739</v>
      </c>
      <c r="C21" s="634">
        <v>9899</v>
      </c>
      <c r="D21" s="635">
        <v>101.64287914570301</v>
      </c>
      <c r="E21" s="636" t="s">
        <v>2302</v>
      </c>
      <c r="F21" s="636" t="s">
        <v>2302</v>
      </c>
      <c r="G21" s="634">
        <v>60994</v>
      </c>
      <c r="H21" s="634">
        <v>62327</v>
      </c>
      <c r="I21" s="635">
        <v>102.18546086500299</v>
      </c>
      <c r="J21" s="634">
        <v>30900</v>
      </c>
      <c r="K21" s="634">
        <v>28500</v>
      </c>
      <c r="L21" s="637">
        <v>92.233009708737896</v>
      </c>
    </row>
    <row r="22" spans="1:12" ht="41.85" customHeight="1">
      <c r="A22" s="617" t="s">
        <v>2224</v>
      </c>
      <c r="B22" s="634">
        <v>188868</v>
      </c>
      <c r="C22" s="634">
        <v>203954</v>
      </c>
      <c r="D22" s="635">
        <v>107.987589215749</v>
      </c>
      <c r="E22" s="636" t="s">
        <v>2302</v>
      </c>
      <c r="F22" s="636" t="s">
        <v>2302</v>
      </c>
      <c r="G22" s="634">
        <v>7015977.2000000002</v>
      </c>
      <c r="H22" s="634">
        <v>8609680</v>
      </c>
      <c r="I22" s="635">
        <v>122.71533607606401</v>
      </c>
      <c r="J22" s="636" t="s">
        <v>2302</v>
      </c>
      <c r="K22" s="638" t="s">
        <v>2302</v>
      </c>
      <c r="L22" s="639" t="s">
        <v>2302</v>
      </c>
    </row>
    <row r="23" spans="1:12" ht="20.100000000000001" customHeight="1">
      <c r="A23" s="640" t="s">
        <v>2303</v>
      </c>
      <c r="B23" s="641"/>
      <c r="C23" s="642"/>
      <c r="D23" s="643"/>
      <c r="E23" s="642"/>
      <c r="F23" s="642"/>
      <c r="G23" s="642"/>
      <c r="H23" s="642"/>
      <c r="I23" s="643"/>
      <c r="J23" s="642"/>
      <c r="K23" s="642"/>
      <c r="L23" s="642"/>
    </row>
    <row r="24" spans="1:12">
      <c r="A24" s="642"/>
      <c r="B24" s="641"/>
      <c r="C24" s="642"/>
      <c r="D24" s="643"/>
      <c r="E24" s="642"/>
      <c r="F24" s="642"/>
      <c r="G24" s="642"/>
      <c r="H24" s="642"/>
      <c r="I24" s="643"/>
      <c r="J24" s="642"/>
      <c r="K24" s="642"/>
      <c r="L24" s="642"/>
    </row>
    <row r="25" spans="1:12">
      <c r="A25" s="642"/>
      <c r="B25" s="641"/>
      <c r="C25" s="642"/>
      <c r="D25" s="643"/>
      <c r="E25" s="642"/>
      <c r="F25" s="642"/>
      <c r="G25" s="642"/>
      <c r="H25" s="642"/>
      <c r="I25" s="643"/>
      <c r="J25" s="642"/>
      <c r="K25" s="642"/>
      <c r="L25" s="642"/>
    </row>
    <row r="26" spans="1:12">
      <c r="A26" s="642"/>
      <c r="B26" s="641"/>
      <c r="C26" s="642"/>
      <c r="D26" s="643"/>
      <c r="E26" s="642"/>
      <c r="F26" s="642"/>
      <c r="G26" s="642"/>
      <c r="H26" s="642"/>
      <c r="I26" s="643"/>
      <c r="J26" s="642"/>
      <c r="K26" s="642"/>
      <c r="L26" s="642"/>
    </row>
    <row r="27" spans="1:12">
      <c r="A27" s="642"/>
      <c r="B27" s="641"/>
      <c r="C27" s="642"/>
      <c r="D27" s="643"/>
      <c r="E27" s="642"/>
      <c r="F27" s="642"/>
      <c r="G27" s="642"/>
      <c r="H27" s="642"/>
      <c r="I27" s="643"/>
      <c r="J27" s="642"/>
      <c r="K27" s="642"/>
      <c r="L27" s="642"/>
    </row>
    <row r="28" spans="1:12">
      <c r="A28" s="642"/>
      <c r="B28" s="641"/>
      <c r="C28" s="642"/>
      <c r="D28" s="643"/>
      <c r="E28" s="642"/>
      <c r="F28" s="642"/>
      <c r="G28" s="642"/>
      <c r="H28" s="642"/>
      <c r="I28" s="643"/>
      <c r="J28" s="642"/>
      <c r="K28" s="642"/>
      <c r="L28" s="642"/>
    </row>
    <row r="29" spans="1:12">
      <c r="A29" s="642"/>
      <c r="B29" s="641"/>
      <c r="C29" s="642"/>
      <c r="D29" s="643"/>
      <c r="E29" s="642"/>
      <c r="F29" s="642"/>
      <c r="G29" s="642"/>
      <c r="H29" s="642"/>
      <c r="I29" s="643"/>
      <c r="J29" s="642"/>
      <c r="K29" s="642"/>
      <c r="L29" s="642"/>
    </row>
    <row r="30" spans="1:12">
      <c r="A30" s="642"/>
      <c r="B30" s="641"/>
      <c r="C30" s="642"/>
      <c r="D30" s="643"/>
      <c r="E30" s="642"/>
      <c r="F30" s="642"/>
      <c r="G30" s="642"/>
      <c r="H30" s="642"/>
      <c r="I30" s="643"/>
      <c r="J30" s="642"/>
      <c r="K30" s="642"/>
      <c r="L30" s="642"/>
    </row>
    <row r="31" spans="1:12">
      <c r="A31" s="642"/>
      <c r="B31" s="641"/>
      <c r="C31" s="642"/>
      <c r="D31" s="643"/>
      <c r="E31" s="642"/>
      <c r="F31" s="642"/>
      <c r="G31" s="642"/>
      <c r="H31" s="642"/>
      <c r="I31" s="643"/>
      <c r="J31" s="642"/>
      <c r="K31" s="642"/>
      <c r="L31" s="642"/>
    </row>
    <row r="32" spans="1:12">
      <c r="A32" s="642"/>
      <c r="B32" s="641"/>
      <c r="C32" s="642"/>
      <c r="D32" s="643"/>
      <c r="E32" s="642"/>
      <c r="F32" s="642"/>
      <c r="G32" s="642"/>
      <c r="H32" s="642"/>
      <c r="I32" s="643"/>
      <c r="J32" s="642"/>
      <c r="K32" s="642"/>
      <c r="L32" s="642"/>
    </row>
    <row r="33" spans="1:12">
      <c r="A33" s="642"/>
      <c r="B33" s="641"/>
      <c r="C33" s="642"/>
      <c r="D33" s="643"/>
      <c r="E33" s="642"/>
      <c r="F33" s="642"/>
      <c r="G33" s="642"/>
      <c r="H33" s="642"/>
      <c r="I33" s="643"/>
      <c r="J33" s="642"/>
      <c r="K33" s="642"/>
      <c r="L33" s="642"/>
    </row>
    <row r="34" spans="1:12">
      <c r="A34" s="642"/>
      <c r="B34" s="641"/>
      <c r="C34" s="642"/>
      <c r="D34" s="643"/>
      <c r="E34" s="642"/>
      <c r="F34" s="642"/>
      <c r="G34" s="642"/>
      <c r="H34" s="642"/>
      <c r="I34" s="643"/>
      <c r="J34" s="642"/>
      <c r="K34" s="642"/>
      <c r="L34" s="642"/>
    </row>
    <row r="35" spans="1:12">
      <c r="A35" s="642"/>
      <c r="B35" s="641"/>
      <c r="C35" s="642"/>
      <c r="D35" s="643"/>
      <c r="E35" s="642"/>
      <c r="F35" s="642"/>
      <c r="G35" s="642"/>
      <c r="H35" s="642"/>
      <c r="I35" s="643"/>
      <c r="J35" s="642"/>
      <c r="K35" s="642"/>
      <c r="L35" s="642"/>
    </row>
    <row r="36" spans="1:12">
      <c r="A36" s="642"/>
      <c r="B36" s="641"/>
      <c r="C36" s="642"/>
      <c r="D36" s="643"/>
      <c r="E36" s="642"/>
      <c r="F36" s="642"/>
      <c r="G36" s="642"/>
      <c r="H36" s="642"/>
      <c r="I36" s="643"/>
      <c r="J36" s="642"/>
      <c r="K36" s="642"/>
      <c r="L36" s="642"/>
    </row>
    <row r="37" spans="1:12">
      <c r="A37" s="642"/>
      <c r="B37" s="641"/>
      <c r="C37" s="642"/>
      <c r="D37" s="643"/>
      <c r="E37" s="642"/>
      <c r="F37" s="642"/>
      <c r="G37" s="642"/>
      <c r="H37" s="642"/>
      <c r="I37" s="643"/>
      <c r="J37" s="642"/>
      <c r="K37" s="642"/>
      <c r="L37" s="642"/>
    </row>
    <row r="38" spans="1:12">
      <c r="A38" s="642"/>
      <c r="B38" s="641"/>
      <c r="C38" s="642"/>
      <c r="D38" s="643"/>
      <c r="E38" s="642"/>
      <c r="F38" s="642"/>
      <c r="G38" s="642"/>
      <c r="H38" s="642"/>
      <c r="I38" s="643"/>
      <c r="J38" s="642"/>
      <c r="K38" s="642"/>
      <c r="L38" s="642"/>
    </row>
    <row r="39" spans="1:12">
      <c r="A39" s="642"/>
      <c r="B39" s="641"/>
      <c r="C39" s="642"/>
      <c r="D39" s="643"/>
      <c r="E39" s="642"/>
      <c r="F39" s="642"/>
      <c r="G39" s="642"/>
      <c r="H39" s="642"/>
      <c r="I39" s="643"/>
      <c r="J39" s="642"/>
      <c r="K39" s="642"/>
      <c r="L39" s="642"/>
    </row>
    <row r="40" spans="1:12">
      <c r="A40" s="642"/>
      <c r="B40" s="641"/>
      <c r="C40" s="642"/>
      <c r="D40" s="643"/>
      <c r="E40" s="642"/>
      <c r="F40" s="642"/>
      <c r="G40" s="642"/>
      <c r="H40" s="642"/>
      <c r="I40" s="643"/>
      <c r="J40" s="642"/>
      <c r="K40" s="642"/>
      <c r="L40" s="642"/>
    </row>
    <row r="41" spans="1:12">
      <c r="A41" s="642"/>
      <c r="B41" s="641"/>
      <c r="C41" s="642"/>
      <c r="D41" s="643"/>
      <c r="E41" s="642"/>
      <c r="F41" s="642"/>
      <c r="G41" s="642"/>
      <c r="H41" s="642"/>
      <c r="I41" s="643"/>
      <c r="J41" s="642"/>
      <c r="K41" s="642"/>
      <c r="L41" s="642"/>
    </row>
    <row r="42" spans="1:12">
      <c r="A42" s="642"/>
      <c r="B42" s="641"/>
      <c r="C42" s="642"/>
      <c r="D42" s="643"/>
      <c r="E42" s="642"/>
      <c r="F42" s="642"/>
      <c r="G42" s="642"/>
      <c r="H42" s="642"/>
      <c r="I42" s="643"/>
      <c r="J42" s="642"/>
      <c r="K42" s="642"/>
      <c r="L42" s="642"/>
    </row>
    <row r="43" spans="1:12">
      <c r="A43" s="642"/>
      <c r="B43" s="641"/>
      <c r="C43" s="642"/>
      <c r="D43" s="643"/>
      <c r="E43" s="642"/>
      <c r="F43" s="642"/>
      <c r="G43" s="642"/>
      <c r="H43" s="642"/>
      <c r="I43" s="643"/>
      <c r="J43" s="642"/>
      <c r="K43" s="642"/>
      <c r="L43" s="642"/>
    </row>
    <row r="44" spans="1:12">
      <c r="A44" s="642"/>
      <c r="B44" s="641"/>
      <c r="C44" s="642"/>
      <c r="D44" s="643"/>
      <c r="E44" s="642"/>
      <c r="F44" s="642"/>
      <c r="G44" s="642"/>
      <c r="H44" s="642"/>
      <c r="I44" s="643"/>
      <c r="J44" s="642"/>
      <c r="K44" s="642"/>
      <c r="L44" s="642"/>
    </row>
    <row r="45" spans="1:12">
      <c r="A45" s="642"/>
      <c r="B45" s="641"/>
      <c r="C45" s="642"/>
      <c r="D45" s="643"/>
      <c r="E45" s="642"/>
      <c r="F45" s="642"/>
      <c r="G45" s="642"/>
      <c r="H45" s="642"/>
      <c r="I45" s="643"/>
      <c r="J45" s="642"/>
      <c r="K45" s="642"/>
      <c r="L45" s="642"/>
    </row>
    <row r="46" spans="1:12">
      <c r="A46" s="642"/>
      <c r="B46" s="641"/>
      <c r="C46" s="642"/>
      <c r="D46" s="643"/>
      <c r="E46" s="642"/>
      <c r="F46" s="642"/>
      <c r="G46" s="642"/>
      <c r="H46" s="642"/>
      <c r="I46" s="643"/>
      <c r="J46" s="642"/>
      <c r="K46" s="642"/>
      <c r="L46" s="642"/>
    </row>
    <row r="47" spans="1:12">
      <c r="A47" s="642"/>
      <c r="B47" s="641"/>
      <c r="C47" s="642"/>
      <c r="D47" s="643"/>
      <c r="E47" s="642"/>
      <c r="F47" s="642"/>
      <c r="G47" s="642"/>
      <c r="H47" s="642"/>
      <c r="I47" s="643"/>
      <c r="J47" s="642"/>
      <c r="K47" s="642"/>
      <c r="L47" s="642"/>
    </row>
    <row r="48" spans="1:12">
      <c r="A48" s="642"/>
      <c r="B48" s="641"/>
      <c r="C48" s="642"/>
      <c r="D48" s="643"/>
      <c r="E48" s="642"/>
      <c r="F48" s="642"/>
      <c r="G48" s="642"/>
      <c r="H48" s="642"/>
      <c r="I48" s="643"/>
      <c r="J48" s="642"/>
      <c r="K48" s="642"/>
      <c r="L48" s="642"/>
    </row>
    <row r="49" spans="1:12">
      <c r="A49" s="642"/>
      <c r="B49" s="641"/>
      <c r="C49" s="642"/>
      <c r="D49" s="643"/>
      <c r="E49" s="642"/>
      <c r="F49" s="642"/>
      <c r="G49" s="642"/>
      <c r="H49" s="642"/>
      <c r="I49" s="643"/>
      <c r="J49" s="642"/>
      <c r="K49" s="642"/>
      <c r="L49" s="642"/>
    </row>
  </sheetData>
  <mergeCells count="10">
    <mergeCell ref="J11:L11"/>
    <mergeCell ref="A3:L3"/>
    <mergeCell ref="B5:D5"/>
    <mergeCell ref="E5:F5"/>
    <mergeCell ref="G5:I5"/>
    <mergeCell ref="J5:L5"/>
    <mergeCell ref="B6:C6"/>
    <mergeCell ref="E6:F6"/>
    <mergeCell ref="G6:H6"/>
    <mergeCell ref="J6:K6"/>
  </mergeCells>
  <pageMargins left="0.39370078740157477" right="0.13622047244094487" top="0.94645669291338586" bottom="1.1437007874015748" header="0.75" footer="0.75"/>
  <pageSetup paperSize="9" fitToWidth="0" fitToHeight="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9F686-AD04-4450-A421-52DE2D31A15D}">
  <sheetPr>
    <tabColor rgb="FFFFC000"/>
  </sheetPr>
  <dimension ref="A1:H90"/>
  <sheetViews>
    <sheetView topLeftCell="A57" workbookViewId="0">
      <selection activeCell="G63" sqref="G63"/>
    </sheetView>
  </sheetViews>
  <sheetFormatPr baseColWidth="10" defaultColWidth="8.88671875" defaultRowHeight="14.4"/>
  <cols>
    <col min="1" max="1" width="10.77734375" style="172" bestFit="1" customWidth="1"/>
    <col min="2" max="2" width="49.33203125" style="172" bestFit="1" customWidth="1"/>
    <col min="3" max="3" width="13" style="174" customWidth="1"/>
    <col min="4" max="4" width="28.33203125" style="174" customWidth="1"/>
    <col min="5" max="16384" width="8.88671875" style="174"/>
  </cols>
  <sheetData>
    <row r="1" spans="1:8" s="172" customFormat="1" ht="15" thickBot="1">
      <c r="A1" s="918" t="s">
        <v>2026</v>
      </c>
      <c r="B1" s="918"/>
    </row>
    <row r="2" spans="1:8" s="172" customFormat="1">
      <c r="A2" s="165" t="s">
        <v>2027</v>
      </c>
      <c r="B2" s="166" t="s">
        <v>2044</v>
      </c>
    </row>
    <row r="3" spans="1:8" s="172" customFormat="1">
      <c r="A3" s="167" t="s">
        <v>846</v>
      </c>
      <c r="B3" s="173">
        <v>2015</v>
      </c>
    </row>
    <row r="4" spans="1:8" s="172" customFormat="1">
      <c r="A4" s="167" t="s">
        <v>2029</v>
      </c>
      <c r="B4" s="168" t="s">
        <v>1097</v>
      </c>
    </row>
    <row r="5" spans="1:8" s="172" customFormat="1">
      <c r="A5" s="167" t="s">
        <v>811</v>
      </c>
      <c r="B5" s="168" t="s">
        <v>2045</v>
      </c>
    </row>
    <row r="6" spans="1:8" s="172" customFormat="1">
      <c r="A6" s="167" t="s">
        <v>813</v>
      </c>
      <c r="B6" s="168" t="s">
        <v>2046</v>
      </c>
    </row>
    <row r="7" spans="1:8" s="172" customFormat="1" ht="15" thickBot="1">
      <c r="A7" s="169" t="s">
        <v>2031</v>
      </c>
      <c r="B7" s="170" t="s">
        <v>53</v>
      </c>
    </row>
    <row r="8" spans="1:8">
      <c r="E8" s="174" t="s">
        <v>2047</v>
      </c>
      <c r="F8" s="174" t="s">
        <v>2048</v>
      </c>
      <c r="G8" s="174" t="s">
        <v>2049</v>
      </c>
      <c r="H8" s="174" t="s">
        <v>2048</v>
      </c>
    </row>
    <row r="9" spans="1:8">
      <c r="C9" s="175" t="s">
        <v>2050</v>
      </c>
      <c r="D9" s="175" t="s">
        <v>2051</v>
      </c>
      <c r="E9" s="175">
        <v>1694975.2</v>
      </c>
      <c r="F9" s="175" t="s">
        <v>2045</v>
      </c>
      <c r="H9" s="175" t="s">
        <v>2045</v>
      </c>
    </row>
    <row r="10" spans="1:8">
      <c r="C10" s="175" t="s">
        <v>2052</v>
      </c>
      <c r="D10" s="175" t="s">
        <v>84</v>
      </c>
      <c r="E10" s="175">
        <v>43991.5</v>
      </c>
      <c r="F10" s="175" t="s">
        <v>2045</v>
      </c>
      <c r="G10" s="644">
        <v>5011</v>
      </c>
      <c r="H10" s="175" t="s">
        <v>2045</v>
      </c>
    </row>
    <row r="11" spans="1:8">
      <c r="C11" s="175" t="s">
        <v>2053</v>
      </c>
      <c r="D11" s="175" t="s">
        <v>2054</v>
      </c>
      <c r="E11" s="175">
        <v>20089.3</v>
      </c>
      <c r="F11" s="175" t="s">
        <v>2045</v>
      </c>
      <c r="G11" s="644">
        <v>385</v>
      </c>
      <c r="H11" s="175" t="s">
        <v>2045</v>
      </c>
    </row>
    <row r="12" spans="1:8">
      <c r="C12" s="175" t="s">
        <v>2055</v>
      </c>
      <c r="D12" s="175" t="s">
        <v>227</v>
      </c>
      <c r="E12" s="175">
        <v>16468</v>
      </c>
      <c r="F12" s="175" t="s">
        <v>2045</v>
      </c>
      <c r="G12" s="644">
        <v>2557</v>
      </c>
      <c r="H12" s="175" t="s">
        <v>2045</v>
      </c>
    </row>
    <row r="13" spans="1:8">
      <c r="C13" s="175" t="s">
        <v>2056</v>
      </c>
      <c r="D13" s="175" t="s">
        <v>56</v>
      </c>
      <c r="E13" s="175">
        <v>484073.6</v>
      </c>
      <c r="F13" s="175" t="s">
        <v>2045</v>
      </c>
      <c r="H13" s="175" t="s">
        <v>2045</v>
      </c>
    </row>
    <row r="14" spans="1:8">
      <c r="C14" s="175" t="s">
        <v>2057</v>
      </c>
      <c r="D14" s="175" t="s">
        <v>68</v>
      </c>
      <c r="E14" s="175">
        <v>289930.09999999998</v>
      </c>
      <c r="F14" s="175" t="s">
        <v>2045</v>
      </c>
      <c r="G14" s="644">
        <v>25912</v>
      </c>
      <c r="H14" s="175" t="s">
        <v>2045</v>
      </c>
    </row>
    <row r="15" spans="1:8">
      <c r="C15" s="175" t="s">
        <v>2058</v>
      </c>
      <c r="D15" s="175" t="s">
        <v>2059</v>
      </c>
      <c r="E15" s="175">
        <v>19703.400000000001</v>
      </c>
      <c r="F15" s="175" t="s">
        <v>2045</v>
      </c>
      <c r="G15" s="644">
        <v>16200</v>
      </c>
      <c r="H15" s="175" t="s">
        <v>2045</v>
      </c>
    </row>
    <row r="16" spans="1:8">
      <c r="C16" s="175" t="s">
        <v>2060</v>
      </c>
      <c r="D16" s="175" t="s">
        <v>58</v>
      </c>
      <c r="E16" s="175">
        <v>12854.9</v>
      </c>
      <c r="F16" s="175" t="s">
        <v>2045</v>
      </c>
      <c r="G16" s="644">
        <v>5605</v>
      </c>
      <c r="H16" s="175" t="s">
        <v>2045</v>
      </c>
    </row>
    <row r="17" spans="3:8">
      <c r="C17" s="175" t="s">
        <v>2061</v>
      </c>
      <c r="D17" s="175" t="s">
        <v>2062</v>
      </c>
      <c r="E17" s="175">
        <v>55681.599999999999</v>
      </c>
      <c r="F17" s="175" t="s">
        <v>2045</v>
      </c>
      <c r="G17" s="644"/>
      <c r="H17" s="175" t="s">
        <v>2045</v>
      </c>
    </row>
    <row r="18" spans="3:8">
      <c r="C18" s="175" t="s">
        <v>2063</v>
      </c>
      <c r="D18" s="175" t="s">
        <v>64</v>
      </c>
      <c r="E18" s="175">
        <v>105903.6</v>
      </c>
      <c r="F18" s="175" t="s">
        <v>2045</v>
      </c>
      <c r="G18" s="644">
        <v>55063</v>
      </c>
      <c r="H18" s="175" t="s">
        <v>2045</v>
      </c>
    </row>
    <row r="19" spans="3:8">
      <c r="C19" s="175" t="s">
        <v>2064</v>
      </c>
      <c r="D19" s="175" t="s">
        <v>95</v>
      </c>
      <c r="E19" s="175">
        <v>428393.5</v>
      </c>
      <c r="F19" s="175" t="s">
        <v>2045</v>
      </c>
      <c r="H19" s="175" t="s">
        <v>2045</v>
      </c>
    </row>
    <row r="20" spans="3:8">
      <c r="C20" s="175" t="s">
        <v>2065</v>
      </c>
      <c r="D20" s="175" t="s">
        <v>1083</v>
      </c>
      <c r="E20" s="175">
        <v>258186.1</v>
      </c>
      <c r="F20" s="175" t="s">
        <v>2045</v>
      </c>
      <c r="H20" s="175" t="s">
        <v>2045</v>
      </c>
    </row>
    <row r="21" spans="3:8">
      <c r="C21" s="175" t="s">
        <v>2066</v>
      </c>
      <c r="D21" s="175" t="s">
        <v>96</v>
      </c>
      <c r="E21" s="175">
        <v>170207.4</v>
      </c>
      <c r="F21" s="175" t="s">
        <v>2045</v>
      </c>
      <c r="G21" s="644">
        <v>6803</v>
      </c>
      <c r="H21" s="175" t="s">
        <v>2045</v>
      </c>
    </row>
    <row r="22" spans="3:8">
      <c r="C22" s="175" t="s">
        <v>2067</v>
      </c>
      <c r="D22" s="175" t="s">
        <v>2068</v>
      </c>
      <c r="E22" s="175">
        <v>106798</v>
      </c>
      <c r="F22" s="175" t="s">
        <v>2045</v>
      </c>
      <c r="G22" s="644">
        <v>82243</v>
      </c>
      <c r="H22" s="175" t="s">
        <v>2045</v>
      </c>
    </row>
    <row r="23" spans="3:8">
      <c r="C23" s="175" t="s">
        <v>2069</v>
      </c>
      <c r="D23" s="175" t="s">
        <v>176</v>
      </c>
      <c r="E23" s="175">
        <v>160107.70000000001</v>
      </c>
      <c r="F23" s="175" t="s">
        <v>2045</v>
      </c>
      <c r="G23" s="644">
        <v>4791</v>
      </c>
      <c r="H23" s="175" t="s">
        <v>2045</v>
      </c>
    </row>
    <row r="24" spans="3:8">
      <c r="C24" s="175" t="s">
        <v>2070</v>
      </c>
      <c r="D24" s="175" t="s">
        <v>89</v>
      </c>
      <c r="E24" s="175">
        <v>400941.9</v>
      </c>
      <c r="F24" s="175" t="s">
        <v>2045</v>
      </c>
      <c r="H24" s="175" t="s">
        <v>2045</v>
      </c>
    </row>
    <row r="25" spans="3:8">
      <c r="C25" s="175" t="s">
        <v>2071</v>
      </c>
      <c r="D25" s="175" t="s">
        <v>70</v>
      </c>
      <c r="E25" s="175">
        <v>231363.8</v>
      </c>
      <c r="F25" s="175" t="s">
        <v>2045</v>
      </c>
      <c r="G25" s="644">
        <v>16110</v>
      </c>
      <c r="H25" s="175" t="s">
        <v>2045</v>
      </c>
    </row>
    <row r="26" spans="3:8">
      <c r="C26" s="175" t="s">
        <v>2072</v>
      </c>
      <c r="D26" s="175" t="s">
        <v>76</v>
      </c>
      <c r="E26" s="175">
        <v>65924.899999999994</v>
      </c>
      <c r="F26" s="175" t="s">
        <v>2045</v>
      </c>
      <c r="G26" s="644">
        <v>24392</v>
      </c>
      <c r="H26" s="175" t="s">
        <v>2045</v>
      </c>
    </row>
    <row r="27" spans="3:8">
      <c r="C27" s="175" t="s">
        <v>2073</v>
      </c>
      <c r="D27" s="175" t="s">
        <v>79</v>
      </c>
      <c r="E27" s="175">
        <v>33806.9</v>
      </c>
      <c r="F27" s="175" t="s">
        <v>2045</v>
      </c>
      <c r="H27" s="175" t="s">
        <v>2045</v>
      </c>
    </row>
    <row r="28" spans="3:8">
      <c r="C28" s="175" t="s">
        <v>2074</v>
      </c>
      <c r="D28" s="175" t="s">
        <v>80</v>
      </c>
      <c r="E28" s="175">
        <v>32118</v>
      </c>
      <c r="F28" s="175" t="s">
        <v>2045</v>
      </c>
      <c r="H28" s="175" t="s">
        <v>2045</v>
      </c>
    </row>
    <row r="29" spans="3:8">
      <c r="C29" s="175" t="s">
        <v>2075</v>
      </c>
      <c r="D29" s="175" t="s">
        <v>91</v>
      </c>
      <c r="E29" s="175">
        <v>4272.8999999999996</v>
      </c>
      <c r="F29" s="175" t="s">
        <v>2045</v>
      </c>
      <c r="G29" s="644"/>
      <c r="H29" s="175" t="s">
        <v>2045</v>
      </c>
    </row>
    <row r="30" spans="3:8">
      <c r="C30" s="175" t="s">
        <v>2076</v>
      </c>
      <c r="D30" s="175" t="s">
        <v>92</v>
      </c>
      <c r="E30" s="175">
        <v>43249.8</v>
      </c>
      <c r="F30" s="175" t="s">
        <v>2045</v>
      </c>
      <c r="G30" s="644"/>
      <c r="H30" s="175" t="s">
        <v>2045</v>
      </c>
    </row>
    <row r="31" spans="3:8">
      <c r="C31" s="175" t="s">
        <v>2077</v>
      </c>
      <c r="D31" s="175" t="s">
        <v>93</v>
      </c>
      <c r="E31" s="175">
        <v>56130.5</v>
      </c>
      <c r="F31" s="175" t="s">
        <v>2045</v>
      </c>
      <c r="G31" s="644"/>
      <c r="H31" s="175" t="s">
        <v>2045</v>
      </c>
    </row>
    <row r="32" spans="3:8">
      <c r="C32" s="175" t="s">
        <v>2078</v>
      </c>
      <c r="D32" s="175" t="s">
        <v>2079</v>
      </c>
      <c r="E32" s="175">
        <v>34111.699999999997</v>
      </c>
      <c r="F32" s="175" t="s">
        <v>2045</v>
      </c>
      <c r="H32" s="175" t="s">
        <v>2045</v>
      </c>
    </row>
    <row r="33" spans="3:8">
      <c r="C33" s="175" t="s">
        <v>2080</v>
      </c>
      <c r="D33" s="175" t="s">
        <v>97</v>
      </c>
      <c r="E33" s="175">
        <v>13634.7</v>
      </c>
      <c r="F33" s="175" t="s">
        <v>2045</v>
      </c>
      <c r="G33" s="644"/>
      <c r="H33" s="175" t="s">
        <v>2045</v>
      </c>
    </row>
    <row r="34" spans="3:8">
      <c r="C34" s="175" t="s">
        <v>2081</v>
      </c>
      <c r="D34" s="175" t="s">
        <v>99</v>
      </c>
      <c r="E34" s="175">
        <v>3150</v>
      </c>
      <c r="F34" s="175" t="s">
        <v>2045</v>
      </c>
      <c r="G34" s="644"/>
      <c r="H34" s="175" t="s">
        <v>2045</v>
      </c>
    </row>
    <row r="35" spans="3:8">
      <c r="C35" s="175" t="s">
        <v>2082</v>
      </c>
      <c r="D35" s="175" t="s">
        <v>100</v>
      </c>
      <c r="E35" s="175">
        <v>17327</v>
      </c>
      <c r="F35" s="175" t="s">
        <v>2045</v>
      </c>
      <c r="G35" s="644"/>
      <c r="H35" s="175" t="s">
        <v>2045</v>
      </c>
    </row>
    <row r="36" spans="3:8">
      <c r="C36" s="175" t="s">
        <v>2083</v>
      </c>
      <c r="D36" s="175" t="s">
        <v>103</v>
      </c>
      <c r="E36" s="175">
        <v>1557279.6</v>
      </c>
      <c r="F36" s="175" t="s">
        <v>2045</v>
      </c>
      <c r="H36" s="175" t="s">
        <v>2045</v>
      </c>
    </row>
    <row r="37" spans="3:8">
      <c r="C37" s="175" t="s">
        <v>2084</v>
      </c>
      <c r="D37" s="175" t="s">
        <v>368</v>
      </c>
      <c r="E37" s="175">
        <v>57900.6</v>
      </c>
      <c r="F37" s="175" t="s">
        <v>2045</v>
      </c>
      <c r="G37" s="644">
        <v>750</v>
      </c>
      <c r="H37" s="175" t="s">
        <v>2045</v>
      </c>
    </row>
    <row r="38" spans="3:8">
      <c r="C38" s="175" t="s">
        <v>2085</v>
      </c>
      <c r="D38" s="175" t="s">
        <v>371</v>
      </c>
      <c r="E38" s="175">
        <v>42463</v>
      </c>
      <c r="F38" s="175" t="s">
        <v>2045</v>
      </c>
      <c r="H38" s="175" t="s">
        <v>2045</v>
      </c>
    </row>
    <row r="39" spans="3:8">
      <c r="C39" s="175" t="s">
        <v>2086</v>
      </c>
      <c r="D39" s="175" t="s">
        <v>372</v>
      </c>
      <c r="E39" s="175">
        <v>15437.6</v>
      </c>
      <c r="F39" s="175" t="s">
        <v>2045</v>
      </c>
      <c r="H39" s="175" t="s">
        <v>2045</v>
      </c>
    </row>
    <row r="40" spans="3:8">
      <c r="C40" s="175" t="s">
        <v>2087</v>
      </c>
      <c r="D40" s="175" t="s">
        <v>129</v>
      </c>
      <c r="E40" s="175">
        <v>31303.7</v>
      </c>
      <c r="F40" s="175" t="s">
        <v>2045</v>
      </c>
      <c r="G40" s="644">
        <v>2269</v>
      </c>
      <c r="H40" s="175" t="s">
        <v>2045</v>
      </c>
    </row>
    <row r="41" spans="3:8">
      <c r="C41" s="175" t="s">
        <v>2088</v>
      </c>
      <c r="D41" s="175" t="s">
        <v>2089</v>
      </c>
      <c r="E41" s="175">
        <v>654263.4</v>
      </c>
      <c r="F41" s="175" t="s">
        <v>2045</v>
      </c>
      <c r="H41" s="175" t="s">
        <v>2045</v>
      </c>
    </row>
    <row r="42" spans="3:8">
      <c r="C42" s="175" t="s">
        <v>2090</v>
      </c>
      <c r="D42" s="175" t="s">
        <v>2091</v>
      </c>
      <c r="E42" s="175">
        <v>16406</v>
      </c>
      <c r="F42" s="175" t="s">
        <v>2045</v>
      </c>
      <c r="G42" s="644">
        <v>223</v>
      </c>
      <c r="H42" s="175" t="s">
        <v>2045</v>
      </c>
    </row>
    <row r="43" spans="3:8">
      <c r="C43" s="175" t="s">
        <v>2092</v>
      </c>
      <c r="D43" s="175" t="s">
        <v>2093</v>
      </c>
      <c r="E43" s="175">
        <v>277504.8</v>
      </c>
      <c r="F43" s="175" t="s">
        <v>2045</v>
      </c>
      <c r="H43" s="175" t="s">
        <v>2045</v>
      </c>
    </row>
    <row r="44" spans="3:8">
      <c r="C44" s="175" t="s">
        <v>2094</v>
      </c>
      <c r="D44" s="175" t="s">
        <v>111</v>
      </c>
      <c r="E44" s="175">
        <v>17579</v>
      </c>
      <c r="F44" s="175" t="s">
        <v>2045</v>
      </c>
      <c r="G44" s="644"/>
      <c r="H44" s="175" t="s">
        <v>2045</v>
      </c>
    </row>
    <row r="45" spans="3:8">
      <c r="C45" s="175" t="s">
        <v>2095</v>
      </c>
      <c r="D45" s="175" t="s">
        <v>112</v>
      </c>
      <c r="E45" s="175">
        <v>259925.8</v>
      </c>
      <c r="F45" s="175" t="s">
        <v>2045</v>
      </c>
      <c r="G45" s="644"/>
      <c r="H45" s="175" t="s">
        <v>2045</v>
      </c>
    </row>
    <row r="46" spans="3:8">
      <c r="C46" s="175" t="s">
        <v>2096</v>
      </c>
      <c r="D46" s="175" t="s">
        <v>139</v>
      </c>
      <c r="E46" s="175">
        <v>7047.5</v>
      </c>
      <c r="F46" s="175" t="s">
        <v>2045</v>
      </c>
      <c r="G46" s="644"/>
      <c r="H46" s="175" t="s">
        <v>2045</v>
      </c>
    </row>
    <row r="47" spans="3:8">
      <c r="C47" s="175" t="s">
        <v>2097</v>
      </c>
      <c r="D47" s="175" t="s">
        <v>140</v>
      </c>
      <c r="E47" s="175">
        <v>216766.5</v>
      </c>
      <c r="F47" s="175" t="s">
        <v>2045</v>
      </c>
      <c r="H47" s="175" t="s">
        <v>2045</v>
      </c>
    </row>
    <row r="48" spans="3:8">
      <c r="C48" s="175" t="s">
        <v>2098</v>
      </c>
      <c r="D48" s="175" t="s">
        <v>142</v>
      </c>
      <c r="E48" s="175">
        <v>121202.7</v>
      </c>
      <c r="F48" s="175" t="s">
        <v>2045</v>
      </c>
      <c r="G48" s="644">
        <v>23867</v>
      </c>
      <c r="H48" s="175" t="s">
        <v>2045</v>
      </c>
    </row>
    <row r="49" spans="3:8">
      <c r="C49" s="175" t="s">
        <v>2099</v>
      </c>
      <c r="D49" s="175" t="s">
        <v>2100</v>
      </c>
      <c r="E49" s="175">
        <v>95563.8</v>
      </c>
      <c r="F49" s="175" t="s">
        <v>2045</v>
      </c>
      <c r="G49" s="644">
        <v>3620</v>
      </c>
      <c r="H49" s="175" t="s">
        <v>2045</v>
      </c>
    </row>
    <row r="50" spans="3:8">
      <c r="C50" s="175" t="s">
        <v>2101</v>
      </c>
      <c r="D50" s="175" t="s">
        <v>120</v>
      </c>
      <c r="E50" s="175">
        <v>136538.6</v>
      </c>
      <c r="F50" s="175" t="s">
        <v>2045</v>
      </c>
      <c r="H50" s="175" t="s">
        <v>2045</v>
      </c>
    </row>
    <row r="51" spans="3:8">
      <c r="C51" s="175" t="s">
        <v>2102</v>
      </c>
      <c r="D51" s="175" t="s">
        <v>2103</v>
      </c>
      <c r="E51" s="175">
        <v>135114.5</v>
      </c>
      <c r="F51" s="175" t="s">
        <v>2045</v>
      </c>
      <c r="H51" s="175" t="s">
        <v>2045</v>
      </c>
    </row>
    <row r="52" spans="3:8">
      <c r="C52" s="175" t="s">
        <v>2104</v>
      </c>
      <c r="D52" s="175" t="s">
        <v>125</v>
      </c>
      <c r="E52" s="175">
        <v>120515.9</v>
      </c>
      <c r="F52" s="175" t="s">
        <v>2045</v>
      </c>
      <c r="G52" s="644"/>
      <c r="H52" s="175" t="s">
        <v>2045</v>
      </c>
    </row>
    <row r="53" spans="3:8">
      <c r="C53" s="175" t="s">
        <v>2105</v>
      </c>
      <c r="D53" s="175" t="s">
        <v>126</v>
      </c>
      <c r="E53" s="175">
        <v>14598.6</v>
      </c>
      <c r="F53" s="175" t="s">
        <v>2045</v>
      </c>
      <c r="G53" s="644"/>
      <c r="H53" s="175" t="s">
        <v>2045</v>
      </c>
    </row>
    <row r="54" spans="3:8">
      <c r="C54" s="175" t="s">
        <v>2106</v>
      </c>
      <c r="D54" s="175" t="s">
        <v>2107</v>
      </c>
      <c r="E54" s="175">
        <v>1424.1</v>
      </c>
      <c r="F54" s="175" t="s">
        <v>2045</v>
      </c>
      <c r="G54" s="644"/>
      <c r="H54" s="175" t="s">
        <v>2045</v>
      </c>
    </row>
    <row r="55" spans="3:8">
      <c r="C55" s="175" t="s">
        <v>2108</v>
      </c>
      <c r="D55" s="175" t="s">
        <v>2109</v>
      </c>
      <c r="E55" s="175">
        <v>785691.2</v>
      </c>
      <c r="F55" s="175" t="s">
        <v>2045</v>
      </c>
      <c r="G55" s="644">
        <v>167052</v>
      </c>
      <c r="H55" s="175" t="s">
        <v>2045</v>
      </c>
    </row>
    <row r="56" spans="3:8">
      <c r="C56" s="175" t="s">
        <v>2110</v>
      </c>
      <c r="D56" s="175" t="s">
        <v>2111</v>
      </c>
      <c r="E56" s="175">
        <v>590863.19999999995</v>
      </c>
      <c r="F56" s="175" t="s">
        <v>2045</v>
      </c>
      <c r="H56" s="175" t="s">
        <v>2045</v>
      </c>
    </row>
    <row r="57" spans="3:8">
      <c r="C57" s="175" t="s">
        <v>2112</v>
      </c>
      <c r="D57" s="175" t="s">
        <v>2113</v>
      </c>
      <c r="E57" s="175">
        <v>194828</v>
      </c>
      <c r="F57" s="175" t="s">
        <v>2045</v>
      </c>
      <c r="H57" s="175" t="s">
        <v>2045</v>
      </c>
    </row>
    <row r="58" spans="3:8">
      <c r="C58" s="175" t="s">
        <v>2114</v>
      </c>
      <c r="D58" s="175" t="s">
        <v>2115</v>
      </c>
      <c r="E58" s="175">
        <v>22384</v>
      </c>
      <c r="F58" s="175" t="s">
        <v>2045</v>
      </c>
      <c r="H58" s="175" t="s">
        <v>2045</v>
      </c>
    </row>
    <row r="59" spans="3:8">
      <c r="C59" s="175" t="s">
        <v>2116</v>
      </c>
      <c r="D59" s="175" t="s">
        <v>2117</v>
      </c>
      <c r="E59" s="175">
        <v>21840.6</v>
      </c>
      <c r="F59" s="175" t="s">
        <v>2045</v>
      </c>
      <c r="G59" s="644"/>
      <c r="H59" s="175" t="s">
        <v>2045</v>
      </c>
    </row>
    <row r="60" spans="3:8">
      <c r="C60" s="175" t="s">
        <v>2118</v>
      </c>
      <c r="D60" s="175" t="s">
        <v>146</v>
      </c>
      <c r="E60" s="175">
        <v>543.4</v>
      </c>
      <c r="F60" s="175" t="s">
        <v>2045</v>
      </c>
      <c r="G60" s="644"/>
      <c r="H60" s="175" t="s">
        <v>2045</v>
      </c>
    </row>
    <row r="61" spans="3:8">
      <c r="C61" s="175" t="s">
        <v>2119</v>
      </c>
      <c r="D61" s="175" t="s">
        <v>256</v>
      </c>
      <c r="E61" s="175">
        <v>5736.7</v>
      </c>
      <c r="F61" s="175" t="s">
        <v>2045</v>
      </c>
      <c r="G61" s="644"/>
      <c r="H61" s="175" t="s">
        <v>2045</v>
      </c>
    </row>
    <row r="62" spans="3:8">
      <c r="C62" s="175" t="s">
        <v>2120</v>
      </c>
      <c r="D62" s="175" t="s">
        <v>154</v>
      </c>
      <c r="E62" s="175">
        <v>797593.2</v>
      </c>
      <c r="F62" s="175" t="s">
        <v>2045</v>
      </c>
      <c r="H62" s="175" t="s">
        <v>2045</v>
      </c>
    </row>
    <row r="63" spans="3:8">
      <c r="C63" s="175" t="s">
        <v>2121</v>
      </c>
      <c r="D63" s="175" t="s">
        <v>157</v>
      </c>
      <c r="E63" s="175">
        <v>562601.4</v>
      </c>
      <c r="F63" s="175" t="s">
        <v>2045</v>
      </c>
      <c r="G63" s="644">
        <v>252107</v>
      </c>
      <c r="H63" s="175" t="s">
        <v>2045</v>
      </c>
    </row>
    <row r="64" spans="3:8">
      <c r="C64" s="175" t="s">
        <v>2122</v>
      </c>
      <c r="D64" s="175" t="s">
        <v>158</v>
      </c>
      <c r="E64" s="175"/>
      <c r="F64" s="175" t="s">
        <v>2045</v>
      </c>
      <c r="H64" s="175" t="s">
        <v>2045</v>
      </c>
    </row>
    <row r="65" spans="3:8">
      <c r="C65" s="175" t="s">
        <v>2123</v>
      </c>
      <c r="D65" s="175" t="s">
        <v>159</v>
      </c>
      <c r="E65" s="175"/>
      <c r="F65" s="175" t="s">
        <v>2045</v>
      </c>
      <c r="H65" s="175" t="s">
        <v>2045</v>
      </c>
    </row>
    <row r="66" spans="3:8">
      <c r="C66" s="175" t="s">
        <v>2124</v>
      </c>
      <c r="D66" s="175" t="s">
        <v>160</v>
      </c>
      <c r="E66" s="175">
        <v>51771.9</v>
      </c>
      <c r="F66" s="175" t="s">
        <v>2045</v>
      </c>
      <c r="G66" s="644">
        <v>13700</v>
      </c>
      <c r="H66" s="175" t="s">
        <v>2045</v>
      </c>
    </row>
    <row r="67" spans="3:8">
      <c r="C67" s="175" t="s">
        <v>2125</v>
      </c>
      <c r="D67" s="175" t="s">
        <v>161</v>
      </c>
      <c r="E67" s="175">
        <v>17481.3</v>
      </c>
      <c r="F67" s="175" t="s">
        <v>2045</v>
      </c>
      <c r="G67" s="644">
        <v>698</v>
      </c>
      <c r="H67" s="175" t="s">
        <v>2045</v>
      </c>
    </row>
    <row r="68" spans="3:8">
      <c r="C68" s="175" t="s">
        <v>2126</v>
      </c>
      <c r="D68" s="175" t="s">
        <v>2127</v>
      </c>
      <c r="E68" s="175">
        <v>2421.6</v>
      </c>
      <c r="F68" s="175" t="s">
        <v>2045</v>
      </c>
      <c r="H68" s="175" t="s">
        <v>2045</v>
      </c>
    </row>
    <row r="69" spans="3:8">
      <c r="C69" s="175" t="s">
        <v>2128</v>
      </c>
      <c r="D69" s="175" t="s">
        <v>2129</v>
      </c>
      <c r="E69" s="175">
        <v>15059.7</v>
      </c>
      <c r="F69" s="175" t="s">
        <v>2045</v>
      </c>
      <c r="H69" s="175" t="s">
        <v>2045</v>
      </c>
    </row>
    <row r="70" spans="3:8">
      <c r="C70" s="175" t="s">
        <v>2130</v>
      </c>
      <c r="D70" s="175" t="s">
        <v>2131</v>
      </c>
      <c r="E70" s="175">
        <v>501844.8</v>
      </c>
      <c r="F70" s="175" t="s">
        <v>2045</v>
      </c>
      <c r="H70" s="175" t="s">
        <v>2045</v>
      </c>
    </row>
    <row r="71" spans="3:8">
      <c r="C71" s="175" t="s">
        <v>2132</v>
      </c>
      <c r="D71" s="175" t="s">
        <v>170</v>
      </c>
      <c r="E71" s="175">
        <v>452844</v>
      </c>
      <c r="F71" s="175" t="s">
        <v>2045</v>
      </c>
      <c r="G71" s="644">
        <v>188283</v>
      </c>
      <c r="H71" s="175" t="s">
        <v>2045</v>
      </c>
    </row>
    <row r="72" spans="3:8">
      <c r="C72" s="175" t="s">
        <v>2133</v>
      </c>
      <c r="D72" s="175" t="s">
        <v>172</v>
      </c>
      <c r="E72" s="175">
        <v>68886.100000000006</v>
      </c>
      <c r="F72" s="175" t="s">
        <v>2045</v>
      </c>
      <c r="H72" s="175" t="s">
        <v>2045</v>
      </c>
    </row>
    <row r="73" spans="3:8">
      <c r="C73" s="175" t="s">
        <v>2134</v>
      </c>
      <c r="D73" s="175" t="s">
        <v>173</v>
      </c>
      <c r="E73" s="175">
        <v>383957.9</v>
      </c>
      <c r="F73" s="175" t="s">
        <v>2045</v>
      </c>
      <c r="H73" s="175" t="s">
        <v>2045</v>
      </c>
    </row>
    <row r="74" spans="3:8">
      <c r="C74" s="175" t="s">
        <v>2135</v>
      </c>
      <c r="D74" s="175" t="s">
        <v>174</v>
      </c>
      <c r="E74" s="175">
        <v>49000.800000000003</v>
      </c>
      <c r="F74" s="175" t="s">
        <v>2045</v>
      </c>
      <c r="G74" s="644"/>
      <c r="H74" s="175" t="s">
        <v>2045</v>
      </c>
    </row>
    <row r="75" spans="3:8">
      <c r="C75" s="175" t="s">
        <v>2136</v>
      </c>
      <c r="D75" s="175" t="s">
        <v>183</v>
      </c>
      <c r="E75" s="175">
        <v>133502.1</v>
      </c>
      <c r="F75" s="175" t="s">
        <v>2045</v>
      </c>
      <c r="G75" s="644">
        <v>96808</v>
      </c>
      <c r="H75" s="175" t="s">
        <v>2045</v>
      </c>
    </row>
    <row r="76" spans="3:8">
      <c r="C76" s="175" t="s">
        <v>2137</v>
      </c>
      <c r="D76" s="175" t="s">
        <v>184</v>
      </c>
      <c r="E76" s="175">
        <v>48237.1</v>
      </c>
      <c r="F76" s="175" t="s">
        <v>2045</v>
      </c>
      <c r="G76" s="644"/>
      <c r="H76" s="175" t="s">
        <v>2045</v>
      </c>
    </row>
    <row r="77" spans="3:8">
      <c r="C77" s="175" t="s">
        <v>2138</v>
      </c>
      <c r="D77" s="175" t="s">
        <v>185</v>
      </c>
      <c r="E77" s="175">
        <v>57616.3</v>
      </c>
      <c r="F77" s="175" t="s">
        <v>2045</v>
      </c>
      <c r="G77" s="644">
        <v>7643</v>
      </c>
      <c r="H77" s="175" t="s">
        <v>2045</v>
      </c>
    </row>
    <row r="78" spans="3:8">
      <c r="C78" s="175" t="s">
        <v>2139</v>
      </c>
      <c r="D78" s="175" t="s">
        <v>187</v>
      </c>
      <c r="E78" s="175">
        <v>14830.6</v>
      </c>
      <c r="F78" s="175" t="s">
        <v>2045</v>
      </c>
      <c r="G78" s="644"/>
      <c r="H78" s="175" t="s">
        <v>2045</v>
      </c>
    </row>
    <row r="79" spans="3:8">
      <c r="C79" s="175" t="s">
        <v>2140</v>
      </c>
      <c r="D79" s="175" t="s">
        <v>2141</v>
      </c>
      <c r="E79" s="175">
        <v>574832.69999999995</v>
      </c>
      <c r="F79" s="175" t="s">
        <v>2045</v>
      </c>
      <c r="H79" s="175" t="s">
        <v>2045</v>
      </c>
    </row>
    <row r="80" spans="3:8">
      <c r="C80" s="175" t="s">
        <v>2142</v>
      </c>
      <c r="D80" s="175" t="s">
        <v>36</v>
      </c>
      <c r="E80" s="175">
        <v>235471.5</v>
      </c>
      <c r="F80" s="175" t="s">
        <v>2045</v>
      </c>
      <c r="G80" s="644">
        <v>220467</v>
      </c>
      <c r="H80" s="175" t="s">
        <v>2045</v>
      </c>
    </row>
    <row r="81" spans="3:8">
      <c r="C81" s="175" t="s">
        <v>2143</v>
      </c>
      <c r="D81" s="175" t="s">
        <v>2144</v>
      </c>
      <c r="E81" s="175">
        <v>339236.1</v>
      </c>
      <c r="F81" s="175" t="s">
        <v>2045</v>
      </c>
      <c r="H81" s="175" t="s">
        <v>2045</v>
      </c>
    </row>
    <row r="82" spans="3:8">
      <c r="C82" s="175" t="s">
        <v>2145</v>
      </c>
      <c r="D82" s="175" t="s">
        <v>2146</v>
      </c>
      <c r="E82" s="175">
        <v>34225.9</v>
      </c>
      <c r="F82" s="175" t="s">
        <v>2045</v>
      </c>
      <c r="G82" s="644">
        <v>22591</v>
      </c>
      <c r="H82" s="175" t="s">
        <v>2045</v>
      </c>
    </row>
    <row r="83" spans="3:8">
      <c r="C83" s="175" t="s">
        <v>2147</v>
      </c>
      <c r="D83" s="175" t="s">
        <v>2148</v>
      </c>
      <c r="E83" s="175">
        <v>305010.2</v>
      </c>
      <c r="F83" s="175" t="s">
        <v>2045</v>
      </c>
      <c r="G83" s="644">
        <v>277811</v>
      </c>
      <c r="H83" s="175" t="s">
        <v>2045</v>
      </c>
    </row>
    <row r="84" spans="3:8">
      <c r="C84" s="175" t="s">
        <v>2149</v>
      </c>
      <c r="D84" s="175" t="s">
        <v>2150</v>
      </c>
      <c r="E84" s="175">
        <v>125.1</v>
      </c>
      <c r="F84" s="175" t="s">
        <v>2045</v>
      </c>
      <c r="G84" s="644"/>
      <c r="H84" s="175" t="s">
        <v>2045</v>
      </c>
    </row>
    <row r="85" spans="3:8">
      <c r="C85" s="175" t="s">
        <v>2151</v>
      </c>
      <c r="D85" s="175" t="s">
        <v>147</v>
      </c>
      <c r="E85" s="175">
        <v>373706.6</v>
      </c>
      <c r="F85" s="175" t="s">
        <v>2045</v>
      </c>
      <c r="G85" s="644">
        <v>370651</v>
      </c>
      <c r="H85" s="175" t="s">
        <v>2045</v>
      </c>
    </row>
    <row r="86" spans="3:8">
      <c r="C86" s="175" t="s">
        <v>2152</v>
      </c>
      <c r="D86" s="175" t="s">
        <v>208</v>
      </c>
      <c r="E86" s="175">
        <v>101135</v>
      </c>
      <c r="F86" s="175" t="s">
        <v>2045</v>
      </c>
      <c r="H86" s="175" t="s">
        <v>2045</v>
      </c>
    </row>
    <row r="87" spans="3:8">
      <c r="C87" s="175" t="s">
        <v>2153</v>
      </c>
      <c r="D87" s="175" t="s">
        <v>210</v>
      </c>
      <c r="E87" s="175">
        <v>101104.2</v>
      </c>
      <c r="F87" s="175" t="s">
        <v>2045</v>
      </c>
      <c r="G87" s="644">
        <v>76485</v>
      </c>
      <c r="H87" s="175" t="s">
        <v>2045</v>
      </c>
    </row>
    <row r="88" spans="3:8">
      <c r="C88" s="175" t="s">
        <v>2154</v>
      </c>
      <c r="D88" s="175" t="s">
        <v>223</v>
      </c>
      <c r="E88" s="175">
        <v>30.8</v>
      </c>
      <c r="F88" s="175" t="s">
        <v>2045</v>
      </c>
      <c r="G88" s="644"/>
      <c r="H88" s="175" t="s">
        <v>2045</v>
      </c>
    </row>
    <row r="90" spans="3:8">
      <c r="C90" s="176" t="s">
        <v>813</v>
      </c>
      <c r="D90" s="176" t="s">
        <v>819</v>
      </c>
    </row>
  </sheetData>
  <mergeCells count="1">
    <mergeCell ref="A1:B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97EC1-7A20-4F14-9068-731FA73434FF}">
  <sheetPr>
    <tabColor rgb="FFFFC000"/>
  </sheetPr>
  <dimension ref="A1:O81"/>
  <sheetViews>
    <sheetView workbookViewId="0">
      <selection activeCell="B4" sqref="B4"/>
    </sheetView>
  </sheetViews>
  <sheetFormatPr baseColWidth="10" defaultColWidth="11.5546875" defaultRowHeight="13.8"/>
  <cols>
    <col min="1" max="1" width="11.5546875" style="177"/>
    <col min="2" max="2" width="46.5546875" style="177" bestFit="1" customWidth="1"/>
    <col min="3" max="3" width="11.88671875" style="178" customWidth="1"/>
    <col min="4" max="16384" width="11.5546875" style="178"/>
  </cols>
  <sheetData>
    <row r="1" spans="1:8" s="177" customFormat="1" ht="15" thickBot="1">
      <c r="A1" s="918" t="s">
        <v>2026</v>
      </c>
      <c r="B1" s="918"/>
    </row>
    <row r="2" spans="1:8" s="177" customFormat="1" ht="14.4">
      <c r="A2" s="165" t="s">
        <v>2027</v>
      </c>
      <c r="B2" s="166" t="s">
        <v>2155</v>
      </c>
    </row>
    <row r="3" spans="1:8" s="177" customFormat="1" ht="14.4">
      <c r="A3" s="167" t="s">
        <v>846</v>
      </c>
      <c r="B3" s="168">
        <v>2015</v>
      </c>
    </row>
    <row r="4" spans="1:8" s="177" customFormat="1" ht="14.4">
      <c r="A4" s="167" t="s">
        <v>2029</v>
      </c>
      <c r="B4" s="168" t="s">
        <v>1097</v>
      </c>
    </row>
    <row r="5" spans="1:8" s="177" customFormat="1" ht="14.4">
      <c r="A5" s="167" t="s">
        <v>811</v>
      </c>
      <c r="B5" s="168" t="s">
        <v>2156</v>
      </c>
    </row>
    <row r="6" spans="1:8" s="177" customFormat="1" ht="14.4">
      <c r="A6" s="167" t="s">
        <v>813</v>
      </c>
      <c r="B6" s="168" t="s">
        <v>2046</v>
      </c>
    </row>
    <row r="7" spans="1:8" s="177" customFormat="1" ht="15" thickBot="1">
      <c r="A7" s="169" t="s">
        <v>2031</v>
      </c>
      <c r="B7" s="170" t="s">
        <v>2157</v>
      </c>
    </row>
    <row r="8" spans="1:8">
      <c r="H8" s="179" t="s">
        <v>1101</v>
      </c>
    </row>
    <row r="9" spans="1:8">
      <c r="C9" s="179" t="s">
        <v>2158</v>
      </c>
      <c r="D9" s="179" t="s">
        <v>2159</v>
      </c>
      <c r="E9" s="179" t="s">
        <v>2160</v>
      </c>
      <c r="F9" s="179" t="s">
        <v>2161</v>
      </c>
      <c r="G9" s="179" t="s">
        <v>2162</v>
      </c>
      <c r="H9" s="179" t="s">
        <v>2163</v>
      </c>
    </row>
    <row r="10" spans="1:8">
      <c r="C10" s="180" t="s">
        <v>2164</v>
      </c>
      <c r="D10" s="180"/>
      <c r="E10" s="180"/>
      <c r="F10" s="180"/>
      <c r="G10" s="180"/>
      <c r="H10" s="180">
        <v>3946856</v>
      </c>
    </row>
    <row r="11" spans="1:8">
      <c r="C11" s="180" t="s">
        <v>2164</v>
      </c>
      <c r="D11" s="180" t="s">
        <v>2165</v>
      </c>
      <c r="E11" s="180"/>
      <c r="F11" s="180"/>
      <c r="G11" s="180"/>
      <c r="H11" s="180">
        <v>1929270</v>
      </c>
    </row>
    <row r="12" spans="1:8">
      <c r="C12" s="180" t="s">
        <v>2164</v>
      </c>
      <c r="D12" s="180" t="s">
        <v>2165</v>
      </c>
      <c r="E12" s="180" t="s">
        <v>323</v>
      </c>
      <c r="F12" s="180"/>
      <c r="G12" s="180"/>
      <c r="H12" s="645">
        <v>220306</v>
      </c>
    </row>
    <row r="13" spans="1:8">
      <c r="C13" s="180" t="s">
        <v>2164</v>
      </c>
      <c r="D13" s="180" t="s">
        <v>2165</v>
      </c>
      <c r="E13" s="180" t="s">
        <v>327</v>
      </c>
      <c r="F13" s="180"/>
      <c r="G13" s="180"/>
      <c r="H13" s="180">
        <v>90806</v>
      </c>
    </row>
    <row r="14" spans="1:8">
      <c r="C14" s="180" t="s">
        <v>2164</v>
      </c>
      <c r="D14" s="180" t="s">
        <v>2165</v>
      </c>
      <c r="E14" s="180" t="s">
        <v>327</v>
      </c>
      <c r="F14" s="180" t="s">
        <v>330</v>
      </c>
      <c r="G14" s="180"/>
      <c r="H14" s="645">
        <v>77020</v>
      </c>
    </row>
    <row r="15" spans="1:8">
      <c r="C15" s="180" t="s">
        <v>2164</v>
      </c>
      <c r="D15" s="180" t="s">
        <v>2165</v>
      </c>
      <c r="E15" s="180" t="s">
        <v>327</v>
      </c>
      <c r="F15" s="180" t="s">
        <v>2166</v>
      </c>
      <c r="G15" s="180"/>
      <c r="H15" s="645">
        <v>13786</v>
      </c>
    </row>
    <row r="16" spans="1:8">
      <c r="C16" s="180" t="s">
        <v>2164</v>
      </c>
      <c r="D16" s="180" t="s">
        <v>2165</v>
      </c>
      <c r="E16" s="180" t="s">
        <v>2167</v>
      </c>
      <c r="F16" s="180"/>
      <c r="G16" s="180"/>
      <c r="H16" s="180">
        <v>109878</v>
      </c>
    </row>
    <row r="17" spans="3:8">
      <c r="C17" s="180" t="s">
        <v>2164</v>
      </c>
      <c r="D17" s="180" t="s">
        <v>2165</v>
      </c>
      <c r="E17" s="180" t="s">
        <v>2167</v>
      </c>
      <c r="F17" s="180" t="s">
        <v>352</v>
      </c>
      <c r="G17" s="180"/>
      <c r="H17" s="645">
        <v>44118</v>
      </c>
    </row>
    <row r="18" spans="3:8">
      <c r="C18" s="180" t="s">
        <v>2164</v>
      </c>
      <c r="D18" s="180" t="s">
        <v>2165</v>
      </c>
      <c r="E18" s="180" t="s">
        <v>2167</v>
      </c>
      <c r="F18" s="180" t="s">
        <v>332</v>
      </c>
      <c r="G18" s="180"/>
      <c r="H18" s="180">
        <v>65760</v>
      </c>
    </row>
    <row r="19" spans="3:8">
      <c r="C19" s="180" t="s">
        <v>2164</v>
      </c>
      <c r="D19" s="180" t="s">
        <v>2165</v>
      </c>
      <c r="E19" s="180" t="s">
        <v>2167</v>
      </c>
      <c r="F19" s="180" t="s">
        <v>332</v>
      </c>
      <c r="G19" s="180" t="s">
        <v>2168</v>
      </c>
      <c r="H19" s="645">
        <v>65760</v>
      </c>
    </row>
    <row r="20" spans="3:8">
      <c r="C20" s="180" t="s">
        <v>2164</v>
      </c>
      <c r="D20" s="180" t="s">
        <v>2165</v>
      </c>
      <c r="E20" s="180" t="s">
        <v>2167</v>
      </c>
      <c r="F20" s="180" t="s">
        <v>332</v>
      </c>
      <c r="G20" s="180" t="s">
        <v>2169</v>
      </c>
      <c r="H20" s="645">
        <v>0</v>
      </c>
    </row>
    <row r="21" spans="3:8">
      <c r="C21" s="180" t="s">
        <v>2164</v>
      </c>
      <c r="D21" s="180" t="s">
        <v>2165</v>
      </c>
      <c r="E21" s="180" t="s">
        <v>340</v>
      </c>
      <c r="F21" s="180"/>
      <c r="G21" s="180"/>
      <c r="H21" s="180">
        <v>1168605</v>
      </c>
    </row>
    <row r="22" spans="3:8">
      <c r="C22" s="180" t="s">
        <v>2164</v>
      </c>
      <c r="D22" s="180" t="s">
        <v>2165</v>
      </c>
      <c r="E22" s="180" t="s">
        <v>340</v>
      </c>
      <c r="F22" s="180" t="s">
        <v>343</v>
      </c>
      <c r="G22" s="180"/>
      <c r="H22" s="645">
        <v>1102743</v>
      </c>
    </row>
    <row r="23" spans="3:8">
      <c r="C23" s="180" t="s">
        <v>2164</v>
      </c>
      <c r="D23" s="180" t="s">
        <v>2165</v>
      </c>
      <c r="E23" s="180" t="s">
        <v>340</v>
      </c>
      <c r="F23" s="180" t="s">
        <v>344</v>
      </c>
      <c r="G23" s="180"/>
      <c r="H23" s="645">
        <v>52963</v>
      </c>
    </row>
    <row r="24" spans="3:8">
      <c r="C24" s="180" t="s">
        <v>2164</v>
      </c>
      <c r="D24" s="180" t="s">
        <v>2165</v>
      </c>
      <c r="E24" s="180" t="s">
        <v>340</v>
      </c>
      <c r="F24" s="180" t="s">
        <v>345</v>
      </c>
      <c r="G24" s="180"/>
      <c r="H24" s="645">
        <v>3258</v>
      </c>
    </row>
    <row r="25" spans="3:8">
      <c r="C25" s="180" t="s">
        <v>2164</v>
      </c>
      <c r="D25" s="180" t="s">
        <v>2165</v>
      </c>
      <c r="E25" s="180" t="s">
        <v>340</v>
      </c>
      <c r="F25" s="180" t="s">
        <v>346</v>
      </c>
      <c r="G25" s="180"/>
      <c r="H25" s="645">
        <v>9641</v>
      </c>
    </row>
    <row r="26" spans="3:8">
      <c r="C26" s="180" t="s">
        <v>2164</v>
      </c>
      <c r="D26" s="180" t="s">
        <v>2165</v>
      </c>
      <c r="E26" s="180" t="s">
        <v>340</v>
      </c>
      <c r="F26" s="180" t="s">
        <v>2170</v>
      </c>
      <c r="G26" s="180"/>
      <c r="H26" s="645">
        <v>0</v>
      </c>
    </row>
    <row r="27" spans="3:8">
      <c r="C27" s="180" t="s">
        <v>2164</v>
      </c>
      <c r="D27" s="180" t="s">
        <v>2165</v>
      </c>
      <c r="E27" s="180" t="s">
        <v>2171</v>
      </c>
      <c r="F27" s="180"/>
      <c r="G27" s="180"/>
      <c r="H27" s="180">
        <v>339675</v>
      </c>
    </row>
    <row r="28" spans="3:8">
      <c r="C28" s="180" t="s">
        <v>2164</v>
      </c>
      <c r="D28" s="180" t="s">
        <v>295</v>
      </c>
      <c r="E28" s="180"/>
      <c r="F28" s="180"/>
      <c r="G28" s="180"/>
      <c r="H28" s="180">
        <v>1867924</v>
      </c>
    </row>
    <row r="29" spans="3:8">
      <c r="C29" s="180" t="s">
        <v>2164</v>
      </c>
      <c r="D29" s="180" t="s">
        <v>295</v>
      </c>
      <c r="E29" s="180" t="s">
        <v>299</v>
      </c>
      <c r="F29" s="180"/>
      <c r="G29" s="180"/>
      <c r="H29" s="180">
        <v>1638360</v>
      </c>
    </row>
    <row r="30" spans="3:8">
      <c r="C30" s="180" t="s">
        <v>2164</v>
      </c>
      <c r="D30" s="180" t="s">
        <v>295</v>
      </c>
      <c r="E30" s="180" t="s">
        <v>299</v>
      </c>
      <c r="F30" s="180" t="s">
        <v>301</v>
      </c>
      <c r="G30" s="180"/>
      <c r="H30" s="645">
        <v>735118</v>
      </c>
    </row>
    <row r="31" spans="3:8">
      <c r="C31" s="180" t="s">
        <v>2164</v>
      </c>
      <c r="D31" s="180" t="s">
        <v>295</v>
      </c>
      <c r="E31" s="180" t="s">
        <v>299</v>
      </c>
      <c r="F31" s="180" t="s">
        <v>302</v>
      </c>
      <c r="G31" s="180"/>
      <c r="H31" s="645"/>
    </row>
    <row r="32" spans="3:8">
      <c r="C32" s="180" t="s">
        <v>2164</v>
      </c>
      <c r="D32" s="180" t="s">
        <v>295</v>
      </c>
      <c r="E32" s="180" t="s">
        <v>299</v>
      </c>
      <c r="F32" s="180" t="s">
        <v>303</v>
      </c>
      <c r="G32" s="180"/>
      <c r="H32" s="645">
        <v>148600</v>
      </c>
    </row>
    <row r="33" spans="3:8">
      <c r="C33" s="180" t="s">
        <v>2164</v>
      </c>
      <c r="D33" s="180" t="s">
        <v>295</v>
      </c>
      <c r="E33" s="180" t="s">
        <v>299</v>
      </c>
      <c r="F33" s="180" t="s">
        <v>2172</v>
      </c>
      <c r="G33" s="180"/>
      <c r="H33" s="645">
        <v>754642</v>
      </c>
    </row>
    <row r="34" spans="3:8">
      <c r="C34" s="180" t="s">
        <v>2164</v>
      </c>
      <c r="D34" s="180" t="s">
        <v>295</v>
      </c>
      <c r="E34" s="180" t="s">
        <v>2173</v>
      </c>
      <c r="F34" s="180"/>
      <c r="G34" s="180"/>
      <c r="H34" s="180">
        <v>0</v>
      </c>
    </row>
    <row r="35" spans="3:8">
      <c r="C35" s="180" t="s">
        <v>2164</v>
      </c>
      <c r="D35" s="180" t="s">
        <v>295</v>
      </c>
      <c r="E35" s="180" t="s">
        <v>2174</v>
      </c>
      <c r="F35" s="180"/>
      <c r="G35" s="180"/>
      <c r="H35" s="180">
        <v>229564</v>
      </c>
    </row>
    <row r="36" spans="3:8">
      <c r="C36" s="180" t="s">
        <v>2164</v>
      </c>
      <c r="D36" s="180" t="s">
        <v>295</v>
      </c>
      <c r="E36" s="180" t="s">
        <v>2174</v>
      </c>
      <c r="F36" s="180" t="s">
        <v>311</v>
      </c>
      <c r="G36" s="180"/>
      <c r="H36" s="180">
        <v>211536</v>
      </c>
    </row>
    <row r="37" spans="3:8">
      <c r="C37" s="180" t="s">
        <v>2164</v>
      </c>
      <c r="D37" s="180" t="s">
        <v>295</v>
      </c>
      <c r="E37" s="180" t="s">
        <v>2174</v>
      </c>
      <c r="F37" s="180" t="s">
        <v>311</v>
      </c>
      <c r="G37" s="180" t="s">
        <v>313</v>
      </c>
      <c r="H37" s="645">
        <v>193611</v>
      </c>
    </row>
    <row r="38" spans="3:8">
      <c r="C38" s="180" t="s">
        <v>2164</v>
      </c>
      <c r="D38" s="180" t="s">
        <v>295</v>
      </c>
      <c r="E38" s="180" t="s">
        <v>2174</v>
      </c>
      <c r="F38" s="180" t="s">
        <v>311</v>
      </c>
      <c r="G38" s="180" t="s">
        <v>314</v>
      </c>
      <c r="H38" s="645">
        <v>12533</v>
      </c>
    </row>
    <row r="39" spans="3:8">
      <c r="C39" s="180" t="s">
        <v>2164</v>
      </c>
      <c r="D39" s="180" t="s">
        <v>295</v>
      </c>
      <c r="E39" s="180" t="s">
        <v>2174</v>
      </c>
      <c r="F39" s="180" t="s">
        <v>311</v>
      </c>
      <c r="G39" s="180" t="s">
        <v>315</v>
      </c>
      <c r="H39" s="645">
        <v>5392</v>
      </c>
    </row>
    <row r="40" spans="3:8">
      <c r="C40" s="180" t="s">
        <v>2164</v>
      </c>
      <c r="D40" s="180" t="s">
        <v>295</v>
      </c>
      <c r="E40" s="180" t="s">
        <v>2174</v>
      </c>
      <c r="F40" s="180" t="s">
        <v>316</v>
      </c>
      <c r="G40" s="180"/>
      <c r="H40" s="645">
        <v>18028</v>
      </c>
    </row>
    <row r="41" spans="3:8">
      <c r="C41" s="180" t="s">
        <v>2164</v>
      </c>
      <c r="D41" s="180" t="s">
        <v>295</v>
      </c>
      <c r="E41" s="180" t="s">
        <v>2174</v>
      </c>
      <c r="F41" s="180" t="s">
        <v>319</v>
      </c>
      <c r="G41" s="180"/>
      <c r="H41" s="645">
        <v>0</v>
      </c>
    </row>
    <row r="42" spans="3:8">
      <c r="C42" s="180" t="s">
        <v>2164</v>
      </c>
      <c r="D42" s="180" t="s">
        <v>295</v>
      </c>
      <c r="E42" s="180" t="s">
        <v>2175</v>
      </c>
      <c r="F42" s="180"/>
      <c r="G42" s="180"/>
      <c r="H42" s="645">
        <v>0</v>
      </c>
    </row>
    <row r="43" spans="3:8">
      <c r="C43" s="180" t="s">
        <v>2164</v>
      </c>
      <c r="D43" s="180" t="s">
        <v>295</v>
      </c>
      <c r="E43" s="180" t="s">
        <v>260</v>
      </c>
      <c r="F43" s="180"/>
      <c r="G43" s="180"/>
      <c r="H43" s="645">
        <v>0</v>
      </c>
    </row>
    <row r="44" spans="3:8">
      <c r="C44" s="180" t="s">
        <v>2164</v>
      </c>
      <c r="D44" s="180" t="s">
        <v>277</v>
      </c>
      <c r="E44" s="180"/>
      <c r="F44" s="180"/>
      <c r="G44" s="180"/>
      <c r="H44" s="180">
        <v>7800</v>
      </c>
    </row>
    <row r="45" spans="3:8">
      <c r="C45" s="180" t="s">
        <v>2164</v>
      </c>
      <c r="D45" s="180" t="s">
        <v>277</v>
      </c>
      <c r="E45" s="180" t="s">
        <v>2176</v>
      </c>
      <c r="F45" s="180"/>
      <c r="G45" s="180"/>
      <c r="H45" s="645">
        <v>800</v>
      </c>
    </row>
    <row r="46" spans="3:8">
      <c r="C46" s="180" t="s">
        <v>2164</v>
      </c>
      <c r="D46" s="180" t="s">
        <v>277</v>
      </c>
      <c r="E46" s="180" t="s">
        <v>2177</v>
      </c>
      <c r="F46" s="180"/>
      <c r="G46" s="180"/>
      <c r="H46" s="645">
        <v>0</v>
      </c>
    </row>
    <row r="47" spans="3:8">
      <c r="C47" s="180" t="s">
        <v>2164</v>
      </c>
      <c r="D47" s="180" t="s">
        <v>277</v>
      </c>
      <c r="E47" s="180" t="s">
        <v>2178</v>
      </c>
      <c r="F47" s="180"/>
      <c r="G47" s="180"/>
      <c r="H47" s="180">
        <v>7000</v>
      </c>
    </row>
    <row r="48" spans="3:8">
      <c r="C48" s="180" t="s">
        <v>2164</v>
      </c>
      <c r="D48" s="180" t="s">
        <v>277</v>
      </c>
      <c r="E48" s="180" t="s">
        <v>2178</v>
      </c>
      <c r="F48" s="180" t="s">
        <v>2179</v>
      </c>
      <c r="G48" s="180"/>
      <c r="H48" s="645">
        <v>6000</v>
      </c>
    </row>
    <row r="49" spans="3:8">
      <c r="C49" s="180" t="s">
        <v>2164</v>
      </c>
      <c r="D49" s="180" t="s">
        <v>277</v>
      </c>
      <c r="E49" s="180" t="s">
        <v>2178</v>
      </c>
      <c r="F49" s="180" t="s">
        <v>2180</v>
      </c>
      <c r="G49" s="180"/>
      <c r="H49" s="645">
        <v>1000</v>
      </c>
    </row>
    <row r="50" spans="3:8">
      <c r="C50" s="180" t="s">
        <v>2164</v>
      </c>
      <c r="D50" s="180" t="s">
        <v>379</v>
      </c>
      <c r="E50" s="180"/>
      <c r="F50" s="180"/>
      <c r="G50" s="180"/>
      <c r="H50" s="180">
        <v>15775</v>
      </c>
    </row>
    <row r="51" spans="3:8">
      <c r="C51" s="180" t="s">
        <v>2164</v>
      </c>
      <c r="D51" s="180" t="s">
        <v>379</v>
      </c>
      <c r="E51" s="180" t="s">
        <v>396</v>
      </c>
      <c r="F51" s="180"/>
      <c r="G51" s="180"/>
      <c r="H51" s="645">
        <v>0</v>
      </c>
    </row>
    <row r="52" spans="3:8">
      <c r="C52" s="180" t="s">
        <v>2164</v>
      </c>
      <c r="D52" s="180" t="s">
        <v>379</v>
      </c>
      <c r="E52" s="180" t="s">
        <v>382</v>
      </c>
      <c r="F52" s="180"/>
      <c r="G52" s="180"/>
      <c r="H52" s="645">
        <v>0</v>
      </c>
    </row>
    <row r="53" spans="3:8">
      <c r="C53" s="180" t="s">
        <v>2164</v>
      </c>
      <c r="D53" s="180" t="s">
        <v>379</v>
      </c>
      <c r="E53" s="180" t="s">
        <v>2181</v>
      </c>
      <c r="F53" s="180"/>
      <c r="G53" s="180"/>
      <c r="H53" s="645">
        <v>15775</v>
      </c>
    </row>
    <row r="54" spans="3:8">
      <c r="C54" s="180" t="s">
        <v>2164</v>
      </c>
      <c r="D54" s="180" t="s">
        <v>379</v>
      </c>
      <c r="E54" s="180" t="s">
        <v>390</v>
      </c>
      <c r="F54" s="180"/>
      <c r="G54" s="180"/>
      <c r="H54" s="645">
        <v>0</v>
      </c>
    </row>
    <row r="55" spans="3:8">
      <c r="C55" s="180" t="s">
        <v>2164</v>
      </c>
      <c r="D55" s="180" t="s">
        <v>2182</v>
      </c>
      <c r="E55" s="180"/>
      <c r="F55" s="180"/>
      <c r="G55" s="180"/>
      <c r="H55" s="180">
        <v>103775</v>
      </c>
    </row>
    <row r="56" spans="3:8">
      <c r="C56" s="180" t="s">
        <v>2164</v>
      </c>
      <c r="D56" s="180" t="s">
        <v>2182</v>
      </c>
      <c r="E56" s="180" t="s">
        <v>364</v>
      </c>
      <c r="F56" s="180"/>
      <c r="G56" s="180"/>
      <c r="H56" s="645">
        <v>12230</v>
      </c>
    </row>
    <row r="57" spans="3:8">
      <c r="C57" s="180" t="s">
        <v>2164</v>
      </c>
      <c r="D57" s="180" t="s">
        <v>2182</v>
      </c>
      <c r="E57" s="180" t="s">
        <v>375</v>
      </c>
      <c r="F57" s="180"/>
      <c r="G57" s="180"/>
      <c r="H57" s="645">
        <v>12097</v>
      </c>
    </row>
    <row r="58" spans="3:8">
      <c r="C58" s="180" t="s">
        <v>2164</v>
      </c>
      <c r="D58" s="180" t="s">
        <v>2182</v>
      </c>
      <c r="E58" s="180" t="s">
        <v>377</v>
      </c>
      <c r="F58" s="180"/>
      <c r="G58" s="180"/>
      <c r="H58" s="645">
        <v>79448</v>
      </c>
    </row>
    <row r="59" spans="3:8">
      <c r="C59" s="180" t="s">
        <v>2164</v>
      </c>
      <c r="D59" s="180" t="s">
        <v>246</v>
      </c>
      <c r="E59" s="180"/>
      <c r="F59" s="180"/>
      <c r="G59" s="180"/>
      <c r="H59" s="180">
        <v>22312</v>
      </c>
    </row>
    <row r="60" spans="3:8">
      <c r="C60" s="180" t="s">
        <v>2164</v>
      </c>
      <c r="D60" s="180" t="s">
        <v>246</v>
      </c>
      <c r="E60" s="180" t="s">
        <v>2183</v>
      </c>
      <c r="F60" s="180"/>
      <c r="G60" s="180"/>
      <c r="H60" s="645">
        <v>0</v>
      </c>
    </row>
    <row r="61" spans="3:8">
      <c r="C61" s="180" t="s">
        <v>2164</v>
      </c>
      <c r="D61" s="180" t="s">
        <v>246</v>
      </c>
      <c r="E61" s="180" t="s">
        <v>254</v>
      </c>
      <c r="F61" s="180"/>
      <c r="G61" s="180"/>
      <c r="H61" s="645">
        <v>0</v>
      </c>
    </row>
    <row r="62" spans="3:8">
      <c r="C62" s="180" t="s">
        <v>2164</v>
      </c>
      <c r="D62" s="180" t="s">
        <v>246</v>
      </c>
      <c r="E62" s="180" t="s">
        <v>265</v>
      </c>
      <c r="F62" s="180"/>
      <c r="G62" s="180"/>
      <c r="H62" s="645">
        <v>600</v>
      </c>
    </row>
    <row r="63" spans="3:8">
      <c r="C63" s="180" t="s">
        <v>2164</v>
      </c>
      <c r="D63" s="180" t="s">
        <v>246</v>
      </c>
      <c r="E63" s="180" t="s">
        <v>266</v>
      </c>
      <c r="F63" s="180"/>
      <c r="G63" s="180"/>
      <c r="H63" s="645">
        <v>9512</v>
      </c>
    </row>
    <row r="64" spans="3:8">
      <c r="C64" s="180" t="s">
        <v>2164</v>
      </c>
      <c r="D64" s="180" t="s">
        <v>246</v>
      </c>
      <c r="E64" s="180" t="s">
        <v>267</v>
      </c>
      <c r="F64" s="180"/>
      <c r="G64" s="180"/>
      <c r="H64" s="645">
        <v>0</v>
      </c>
    </row>
    <row r="65" spans="1:15">
      <c r="C65" s="180" t="s">
        <v>2164</v>
      </c>
      <c r="D65" s="180" t="s">
        <v>246</v>
      </c>
      <c r="E65" s="180" t="s">
        <v>270</v>
      </c>
      <c r="F65" s="180"/>
      <c r="G65" s="180"/>
      <c r="H65" s="645">
        <v>5000</v>
      </c>
    </row>
    <row r="66" spans="1:15">
      <c r="C66" s="180" t="s">
        <v>2164</v>
      </c>
      <c r="D66" s="180" t="s">
        <v>246</v>
      </c>
      <c r="E66" s="180" t="s">
        <v>271</v>
      </c>
      <c r="F66" s="180"/>
      <c r="G66" s="180"/>
      <c r="H66" s="645">
        <v>100</v>
      </c>
    </row>
    <row r="67" spans="1:15">
      <c r="C67" s="180" t="s">
        <v>2164</v>
      </c>
      <c r="D67" s="180" t="s">
        <v>246</v>
      </c>
      <c r="E67" s="180" t="s">
        <v>272</v>
      </c>
      <c r="F67" s="180"/>
      <c r="G67" s="180"/>
      <c r="H67" s="645">
        <v>100</v>
      </c>
    </row>
    <row r="68" spans="1:15">
      <c r="C68" s="180" t="s">
        <v>2164</v>
      </c>
      <c r="D68" s="180" t="s">
        <v>246</v>
      </c>
      <c r="E68" s="180" t="s">
        <v>273</v>
      </c>
      <c r="F68" s="180"/>
      <c r="G68" s="180"/>
      <c r="H68" s="645">
        <v>7000</v>
      </c>
    </row>
    <row r="69" spans="1:15">
      <c r="C69" s="180" t="s">
        <v>2164</v>
      </c>
      <c r="D69" s="180" t="s">
        <v>246</v>
      </c>
      <c r="E69" s="180" t="s">
        <v>418</v>
      </c>
      <c r="F69" s="180"/>
      <c r="G69" s="180"/>
      <c r="H69" s="645">
        <v>0</v>
      </c>
    </row>
    <row r="71" spans="1:15" customFormat="1" ht="14.4">
      <c r="A71" s="181"/>
      <c r="B71" s="181"/>
      <c r="C71" t="s">
        <v>2184</v>
      </c>
      <c r="D71" t="s">
        <v>2185</v>
      </c>
      <c r="E71" t="s">
        <v>2186</v>
      </c>
    </row>
    <row r="72" spans="1:15" customFormat="1" ht="14.4">
      <c r="A72" s="181"/>
      <c r="B72" s="181"/>
      <c r="C72" t="s">
        <v>2187</v>
      </c>
      <c r="D72" t="s">
        <v>2188</v>
      </c>
      <c r="E72" t="s">
        <v>2189</v>
      </c>
    </row>
    <row r="73" spans="1:15" customFormat="1" ht="14.4">
      <c r="A73" s="181"/>
      <c r="B73" s="181"/>
    </row>
    <row r="74" spans="1:15" customFormat="1" ht="14.4">
      <c r="A74" s="181"/>
      <c r="B74" s="181"/>
      <c r="C74" t="s">
        <v>2190</v>
      </c>
      <c r="D74" t="s">
        <v>2191</v>
      </c>
      <c r="F74" t="s">
        <v>2192</v>
      </c>
      <c r="H74" t="s">
        <v>2193</v>
      </c>
      <c r="I74" t="s">
        <v>2194</v>
      </c>
      <c r="K74" t="s">
        <v>2195</v>
      </c>
      <c r="M74" t="s">
        <v>2196</v>
      </c>
      <c r="O74" t="s">
        <v>2197</v>
      </c>
    </row>
    <row r="75" spans="1:15" customFormat="1" ht="14.4">
      <c r="A75" s="181"/>
      <c r="B75" s="181"/>
      <c r="C75" t="s">
        <v>813</v>
      </c>
      <c r="D75" t="s">
        <v>2198</v>
      </c>
    </row>
    <row r="76" spans="1:15" customFormat="1" ht="14.4">
      <c r="A76" s="181"/>
      <c r="B76" s="181"/>
    </row>
    <row r="77" spans="1:15" customFormat="1" ht="14.4">
      <c r="A77" s="181"/>
      <c r="B77" s="181"/>
    </row>
    <row r="78" spans="1:15" customFormat="1" ht="14.4">
      <c r="A78" s="181"/>
      <c r="B78" s="181"/>
    </row>
    <row r="79" spans="1:15" customFormat="1" ht="14.4">
      <c r="A79" s="181"/>
      <c r="B79" s="181"/>
    </row>
    <row r="80" spans="1:15" customFormat="1" ht="14.4">
      <c r="A80" s="181"/>
      <c r="B80" s="181"/>
      <c r="C80" t="s">
        <v>2199</v>
      </c>
    </row>
    <row r="81" spans="1:3" customFormat="1" ht="14.4">
      <c r="A81" s="181"/>
      <c r="B81" s="181"/>
      <c r="C81" t="s">
        <v>2200</v>
      </c>
    </row>
  </sheetData>
  <mergeCells count="1">
    <mergeCell ref="A1:B1"/>
  </mergeCells>
  <pageMargins left="0" right="0" top="0.39370078740157477" bottom="0.39370078740157477" header="0" footer="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87461-AB0F-4C6E-AE13-755BF0723B57}">
  <sheetPr>
    <tabColor rgb="FFD7D200"/>
  </sheetPr>
  <dimension ref="A1:AMJ127"/>
  <sheetViews>
    <sheetView workbookViewId="0">
      <selection activeCell="B13" sqref="B13"/>
    </sheetView>
  </sheetViews>
  <sheetFormatPr baseColWidth="10" defaultColWidth="9.109375" defaultRowHeight="14.4"/>
  <cols>
    <col min="1" max="1" width="22.33203125" style="852" customWidth="1"/>
    <col min="2" max="2" width="16.5546875" style="852" customWidth="1"/>
    <col min="3" max="1024" width="9.109375" style="852"/>
    <col min="1025" max="16384" width="9.109375" style="854"/>
  </cols>
  <sheetData>
    <row r="1" spans="1:21" s="870" customFormat="1" ht="19.95" customHeight="1">
      <c r="A1" s="869" t="s">
        <v>2932</v>
      </c>
    </row>
    <row r="2" spans="1:21">
      <c r="B2" s="871"/>
      <c r="C2" s="871"/>
      <c r="D2" s="871"/>
      <c r="E2" s="871"/>
      <c r="F2" s="871"/>
      <c r="G2" s="871"/>
      <c r="H2" s="871"/>
      <c r="N2" s="872"/>
      <c r="P2" s="853"/>
      <c r="Q2" s="853"/>
      <c r="R2" s="853"/>
      <c r="S2" s="853"/>
      <c r="T2" s="853"/>
      <c r="U2" s="853"/>
    </row>
    <row r="3" spans="1:21" ht="14.85" customHeight="1">
      <c r="A3" s="871" t="s">
        <v>2949</v>
      </c>
      <c r="N3" s="872"/>
      <c r="P3" s="853"/>
      <c r="Q3" s="853"/>
      <c r="R3" s="853"/>
      <c r="S3" s="853"/>
      <c r="T3" s="853"/>
      <c r="U3" s="853"/>
    </row>
    <row r="4" spans="1:21" ht="13.95" customHeight="1">
      <c r="A4" s="871" t="s">
        <v>2950</v>
      </c>
      <c r="P4" s="853"/>
      <c r="Q4" s="853"/>
      <c r="R4" s="853"/>
      <c r="S4" s="853"/>
      <c r="T4" s="853"/>
      <c r="U4" s="853"/>
    </row>
    <row r="5" spans="1:21" ht="13.95" customHeight="1">
      <c r="A5" s="871"/>
      <c r="P5" s="853"/>
      <c r="Q5" s="853"/>
      <c r="R5" s="853"/>
      <c r="S5" s="853"/>
      <c r="T5" s="853"/>
      <c r="U5" s="853"/>
    </row>
    <row r="6" spans="1:21" ht="13.95" customHeight="1">
      <c r="A6" s="873" t="s">
        <v>2951</v>
      </c>
      <c r="B6" s="874"/>
      <c r="C6" s="874"/>
      <c r="D6" s="874"/>
      <c r="E6" s="874"/>
      <c r="F6" s="874"/>
      <c r="G6" s="874"/>
      <c r="H6" s="874"/>
      <c r="I6" s="874"/>
      <c r="J6" s="874"/>
      <c r="K6" s="874"/>
      <c r="L6" s="874"/>
      <c r="M6" s="874"/>
      <c r="N6" s="874"/>
      <c r="O6" s="874"/>
      <c r="P6" s="874"/>
      <c r="Q6" s="874"/>
      <c r="R6" s="874"/>
      <c r="S6" s="874"/>
      <c r="T6" s="853"/>
      <c r="U6" s="853"/>
    </row>
    <row r="7" spans="1:21" ht="13.95" customHeight="1">
      <c r="A7" s="875"/>
      <c r="B7" s="875"/>
      <c r="C7" s="875"/>
      <c r="D7" s="875"/>
      <c r="E7" s="875"/>
      <c r="F7" s="875"/>
      <c r="G7" s="875"/>
      <c r="H7" s="875"/>
      <c r="I7" s="875"/>
      <c r="J7" s="875"/>
      <c r="K7" s="875"/>
      <c r="L7" s="875"/>
      <c r="M7" s="875"/>
      <c r="N7" s="875"/>
      <c r="O7" s="875"/>
      <c r="P7" s="875"/>
      <c r="Q7" s="875"/>
      <c r="R7" s="875"/>
      <c r="S7" s="875"/>
      <c r="T7" s="853"/>
      <c r="U7" s="853"/>
    </row>
    <row r="8" spans="1:21" ht="13.95" customHeight="1">
      <c r="A8" s="876" t="s">
        <v>2952</v>
      </c>
      <c r="B8" s="875"/>
      <c r="C8" s="875"/>
      <c r="D8" s="875"/>
      <c r="E8" s="875"/>
      <c r="F8" s="875"/>
      <c r="G8" s="875"/>
      <c r="H8" s="875"/>
      <c r="I8" s="875"/>
      <c r="J8" s="875"/>
      <c r="K8" s="875"/>
      <c r="L8" s="875"/>
      <c r="M8" s="875"/>
      <c r="N8" s="875"/>
      <c r="O8" s="875"/>
      <c r="P8" s="875"/>
      <c r="Q8" s="875"/>
      <c r="R8" s="875"/>
      <c r="S8" s="875"/>
      <c r="T8" s="853"/>
      <c r="U8" s="853"/>
    </row>
    <row r="9" spans="1:21" ht="13.95" customHeight="1">
      <c r="A9" s="877" t="s">
        <v>2953</v>
      </c>
      <c r="B9" s="878" t="s">
        <v>2954</v>
      </c>
      <c r="C9" s="875"/>
      <c r="D9" s="875"/>
      <c r="E9" s="875"/>
      <c r="F9" s="875"/>
      <c r="G9" s="875"/>
      <c r="H9" s="875"/>
      <c r="I9" s="875"/>
      <c r="J9" s="875"/>
      <c r="K9" s="875"/>
      <c r="L9" s="875"/>
      <c r="M9" s="875"/>
      <c r="N9" s="875"/>
      <c r="O9" s="875"/>
      <c r="P9" s="875"/>
      <c r="Q9" s="875"/>
      <c r="R9" s="875"/>
      <c r="S9" s="875"/>
      <c r="T9" s="853"/>
      <c r="U9" s="853"/>
    </row>
    <row r="10" spans="1:21" ht="13.95" customHeight="1"/>
    <row r="11" spans="1:21" ht="13.95" customHeight="1">
      <c r="A11" s="879" t="s">
        <v>2955</v>
      </c>
      <c r="B11" s="880"/>
    </row>
    <row r="12" spans="1:21" ht="15.6" customHeight="1">
      <c r="A12" s="855" t="s">
        <v>2956</v>
      </c>
      <c r="B12" s="871"/>
      <c r="C12" s="871"/>
      <c r="D12" s="871"/>
      <c r="E12" s="871"/>
      <c r="F12" s="871"/>
    </row>
    <row r="13" spans="1:21" ht="15.6" customHeight="1">
      <c r="A13" s="877" t="s">
        <v>2936</v>
      </c>
      <c r="B13" s="872" t="s">
        <v>2957</v>
      </c>
      <c r="C13" s="871"/>
      <c r="D13" s="871"/>
      <c r="E13" s="871"/>
      <c r="F13" s="871"/>
    </row>
    <row r="14" spans="1:21" s="882" customFormat="1">
      <c r="A14" s="881" t="s">
        <v>2937</v>
      </c>
      <c r="B14" s="872" t="s">
        <v>2958</v>
      </c>
      <c r="C14" s="852"/>
      <c r="D14" s="852"/>
      <c r="E14" s="852"/>
      <c r="F14" s="852"/>
      <c r="G14" s="852"/>
      <c r="H14" s="852"/>
      <c r="I14" s="852"/>
      <c r="J14" s="852"/>
    </row>
    <row r="15" spans="1:21">
      <c r="A15" s="881" t="s">
        <v>2959</v>
      </c>
      <c r="B15" s="883" t="s">
        <v>2960</v>
      </c>
      <c r="C15" s="882"/>
      <c r="D15" s="882"/>
      <c r="E15" s="882"/>
      <c r="F15" s="882"/>
      <c r="G15" s="882"/>
      <c r="H15" s="882"/>
      <c r="I15" s="882"/>
      <c r="J15" s="882"/>
    </row>
    <row r="16" spans="1:21" ht="15.6" customHeight="1">
      <c r="A16" s="855" t="s">
        <v>2961</v>
      </c>
      <c r="B16" s="882"/>
      <c r="C16" s="882"/>
      <c r="D16" s="882"/>
      <c r="E16" s="882"/>
      <c r="F16" s="882"/>
      <c r="G16" s="882"/>
      <c r="H16" s="882"/>
      <c r="I16" s="882"/>
      <c r="J16" s="882"/>
    </row>
    <row r="17" spans="1:2" ht="13.95" customHeight="1">
      <c r="A17" s="881" t="s">
        <v>2962</v>
      </c>
      <c r="B17" s="872" t="s">
        <v>2963</v>
      </c>
    </row>
    <row r="18" spans="1:2" ht="13.95" customHeight="1">
      <c r="A18" s="872"/>
      <c r="B18" s="884"/>
    </row>
    <row r="19" spans="1:2" ht="15.6" customHeight="1">
      <c r="A19" s="885" t="s">
        <v>2964</v>
      </c>
    </row>
    <row r="20" spans="1:2" ht="15.6" customHeight="1">
      <c r="A20" s="886" t="s">
        <v>2965</v>
      </c>
    </row>
    <row r="21" spans="1:2" ht="13.95" customHeight="1">
      <c r="A21" s="881" t="s">
        <v>2027</v>
      </c>
      <c r="B21" s="872" t="s">
        <v>2966</v>
      </c>
    </row>
    <row r="22" spans="1:2" ht="13.95" customHeight="1">
      <c r="A22" s="881" t="s">
        <v>2967</v>
      </c>
      <c r="B22" s="872" t="s">
        <v>2968</v>
      </c>
    </row>
    <row r="23" spans="1:2" ht="13.95" customHeight="1">
      <c r="A23" s="886" t="s">
        <v>2969</v>
      </c>
      <c r="B23" s="872"/>
    </row>
    <row r="24" spans="1:2" ht="13.95" customHeight="1">
      <c r="A24" s="881" t="s">
        <v>2943</v>
      </c>
      <c r="B24" s="872" t="s">
        <v>2970</v>
      </c>
    </row>
    <row r="25" spans="1:2" ht="15.6" customHeight="1">
      <c r="A25" s="851"/>
    </row>
    <row r="26" spans="1:2" ht="15.6" customHeight="1">
      <c r="A26" s="887" t="s">
        <v>2971</v>
      </c>
    </row>
    <row r="27" spans="1:2" ht="13.95" customHeight="1">
      <c r="A27" s="881" t="s">
        <v>2934</v>
      </c>
      <c r="B27" s="872" t="s">
        <v>2972</v>
      </c>
    </row>
    <row r="28" spans="1:2" s="870" customFormat="1" ht="13.95" customHeight="1"/>
    <row r="29" spans="1:2" ht="13.95" customHeight="1">
      <c r="A29" s="888" t="s">
        <v>2973</v>
      </c>
    </row>
    <row r="30" spans="1:2" ht="13.95" customHeight="1">
      <c r="A30" s="889" t="s">
        <v>2974</v>
      </c>
      <c r="B30" s="872" t="s">
        <v>2975</v>
      </c>
    </row>
    <row r="31" spans="1:2" ht="13.95" customHeight="1">
      <c r="A31" s="889" t="s">
        <v>2902</v>
      </c>
      <c r="B31" s="872" t="s">
        <v>2976</v>
      </c>
    </row>
    <row r="32" spans="1:2" ht="13.95" customHeight="1"/>
    <row r="33" spans="1:1024">
      <c r="A33" s="890" t="s">
        <v>2977</v>
      </c>
    </row>
    <row r="35" spans="1:1024" s="892" customFormat="1">
      <c r="A35" s="891"/>
      <c r="B35" s="891"/>
      <c r="C35" s="891"/>
      <c r="D35" s="891"/>
      <c r="E35" s="891"/>
      <c r="F35" s="891"/>
      <c r="G35" s="891"/>
      <c r="H35" s="891"/>
      <c r="I35" s="891"/>
      <c r="J35" s="891"/>
      <c r="K35" s="891"/>
      <c r="L35" s="891"/>
      <c r="M35" s="891"/>
      <c r="N35" s="891"/>
      <c r="O35" s="891"/>
      <c r="P35" s="891"/>
      <c r="Q35" s="891"/>
      <c r="R35" s="891"/>
      <c r="S35" s="891"/>
      <c r="T35" s="891"/>
      <c r="U35" s="891"/>
      <c r="V35" s="891"/>
      <c r="W35" s="891"/>
      <c r="X35" s="891"/>
      <c r="Y35" s="891"/>
      <c r="Z35" s="891"/>
      <c r="AA35" s="891"/>
      <c r="AB35" s="891"/>
      <c r="AC35" s="891"/>
      <c r="AD35" s="891"/>
      <c r="AE35" s="891"/>
      <c r="AF35" s="891"/>
      <c r="AG35" s="891"/>
      <c r="AH35" s="891"/>
      <c r="AI35" s="891"/>
      <c r="AJ35" s="891"/>
      <c r="AK35" s="891"/>
      <c r="AL35" s="891"/>
      <c r="AM35" s="891"/>
      <c r="AN35" s="891"/>
      <c r="AO35" s="891"/>
      <c r="AP35" s="891"/>
      <c r="AQ35" s="891"/>
      <c r="AR35" s="891"/>
      <c r="AS35" s="891"/>
      <c r="AT35" s="891"/>
      <c r="AU35" s="891"/>
      <c r="AV35" s="891"/>
      <c r="AW35" s="891"/>
      <c r="AX35" s="891"/>
      <c r="AY35" s="891"/>
      <c r="AZ35" s="891"/>
      <c r="BA35" s="891"/>
      <c r="BB35" s="891"/>
      <c r="BC35" s="891"/>
      <c r="BD35" s="891"/>
      <c r="BE35" s="891"/>
      <c r="BF35" s="891"/>
      <c r="BG35" s="891"/>
      <c r="BH35" s="891"/>
      <c r="BI35" s="891"/>
      <c r="BJ35" s="891"/>
      <c r="BK35" s="891"/>
      <c r="BL35" s="891"/>
      <c r="BM35" s="891"/>
      <c r="BN35" s="891"/>
      <c r="BO35" s="891"/>
      <c r="BP35" s="891"/>
      <c r="BQ35" s="891"/>
      <c r="BR35" s="891"/>
      <c r="BS35" s="891"/>
      <c r="BT35" s="891"/>
      <c r="BU35" s="891"/>
      <c r="BV35" s="891"/>
      <c r="BW35" s="891"/>
      <c r="BX35" s="891"/>
      <c r="BY35" s="891"/>
      <c r="BZ35" s="891"/>
      <c r="CA35" s="891"/>
      <c r="CB35" s="891"/>
      <c r="CC35" s="891"/>
      <c r="CD35" s="891"/>
      <c r="CE35" s="891"/>
      <c r="CF35" s="891"/>
      <c r="CG35" s="891"/>
      <c r="CH35" s="891"/>
      <c r="CI35" s="891"/>
      <c r="CJ35" s="891"/>
      <c r="CK35" s="891"/>
      <c r="CL35" s="891"/>
      <c r="CM35" s="891"/>
      <c r="CN35" s="891"/>
      <c r="CO35" s="891"/>
      <c r="CP35" s="891"/>
      <c r="CQ35" s="891"/>
      <c r="CR35" s="891"/>
      <c r="CS35" s="891"/>
      <c r="CT35" s="891"/>
      <c r="CU35" s="891"/>
      <c r="CV35" s="891"/>
      <c r="CW35" s="891"/>
      <c r="CX35" s="891"/>
      <c r="CY35" s="891"/>
      <c r="CZ35" s="891"/>
      <c r="DA35" s="891"/>
      <c r="DB35" s="891"/>
      <c r="DC35" s="891"/>
      <c r="DD35" s="891"/>
      <c r="DE35" s="891"/>
      <c r="DF35" s="891"/>
      <c r="DG35" s="891"/>
      <c r="DH35" s="891"/>
      <c r="DI35" s="891"/>
      <c r="DJ35" s="891"/>
      <c r="DK35" s="891"/>
      <c r="DL35" s="891"/>
      <c r="DM35" s="891"/>
      <c r="DN35" s="891"/>
      <c r="DO35" s="891"/>
      <c r="DP35" s="891"/>
      <c r="DQ35" s="891"/>
      <c r="DR35" s="891"/>
      <c r="DS35" s="891"/>
      <c r="DT35" s="891"/>
      <c r="DU35" s="891"/>
      <c r="DV35" s="891"/>
      <c r="DW35" s="891"/>
      <c r="DX35" s="891"/>
      <c r="DY35" s="891"/>
      <c r="DZ35" s="891"/>
      <c r="EA35" s="891"/>
      <c r="EB35" s="891"/>
      <c r="EC35" s="891"/>
      <c r="ED35" s="891"/>
      <c r="EE35" s="891"/>
      <c r="EF35" s="891"/>
      <c r="EG35" s="891"/>
      <c r="EH35" s="891"/>
      <c r="EI35" s="891"/>
      <c r="EJ35" s="891"/>
      <c r="EK35" s="891"/>
      <c r="EL35" s="891"/>
      <c r="EM35" s="891"/>
      <c r="EN35" s="891"/>
      <c r="EO35" s="891"/>
      <c r="EP35" s="891"/>
      <c r="EQ35" s="891"/>
      <c r="ER35" s="891"/>
      <c r="ES35" s="891"/>
      <c r="ET35" s="891"/>
      <c r="EU35" s="891"/>
      <c r="EV35" s="891"/>
      <c r="EW35" s="891"/>
      <c r="EX35" s="891"/>
      <c r="EY35" s="891"/>
      <c r="EZ35" s="891"/>
      <c r="FA35" s="891"/>
      <c r="FB35" s="891"/>
      <c r="FC35" s="891"/>
      <c r="FD35" s="891"/>
      <c r="FE35" s="891"/>
      <c r="FF35" s="891"/>
      <c r="FG35" s="891"/>
      <c r="FH35" s="891"/>
      <c r="FI35" s="891"/>
      <c r="FJ35" s="891"/>
      <c r="FK35" s="891"/>
      <c r="FL35" s="891"/>
      <c r="FM35" s="891"/>
      <c r="FN35" s="891"/>
      <c r="FO35" s="891"/>
      <c r="FP35" s="891"/>
      <c r="FQ35" s="891"/>
      <c r="FR35" s="891"/>
      <c r="FS35" s="891"/>
      <c r="FT35" s="891"/>
      <c r="FU35" s="891"/>
      <c r="FV35" s="891"/>
      <c r="FW35" s="891"/>
      <c r="FX35" s="891"/>
      <c r="FY35" s="891"/>
      <c r="FZ35" s="891"/>
      <c r="GA35" s="891"/>
      <c r="GB35" s="891"/>
      <c r="GC35" s="891"/>
      <c r="GD35" s="891"/>
      <c r="GE35" s="891"/>
      <c r="GF35" s="891"/>
      <c r="GG35" s="891"/>
      <c r="GH35" s="891"/>
      <c r="GI35" s="891"/>
      <c r="GJ35" s="891"/>
      <c r="GK35" s="891"/>
      <c r="GL35" s="891"/>
      <c r="GM35" s="891"/>
      <c r="GN35" s="891"/>
      <c r="GO35" s="891"/>
      <c r="GP35" s="891"/>
      <c r="GQ35" s="891"/>
      <c r="GR35" s="891"/>
      <c r="GS35" s="891"/>
      <c r="GT35" s="891"/>
      <c r="GU35" s="891"/>
      <c r="GV35" s="891"/>
      <c r="GW35" s="891"/>
      <c r="GX35" s="891"/>
      <c r="GY35" s="891"/>
      <c r="GZ35" s="891"/>
      <c r="HA35" s="891"/>
      <c r="HB35" s="891"/>
      <c r="HC35" s="891"/>
      <c r="HD35" s="891"/>
      <c r="HE35" s="891"/>
      <c r="HF35" s="891"/>
      <c r="HG35" s="891"/>
      <c r="HH35" s="891"/>
      <c r="HI35" s="891"/>
      <c r="HJ35" s="891"/>
      <c r="HK35" s="891"/>
      <c r="HL35" s="891"/>
      <c r="HM35" s="891"/>
      <c r="HN35" s="891"/>
      <c r="HO35" s="891"/>
      <c r="HP35" s="891"/>
      <c r="HQ35" s="891"/>
      <c r="HR35" s="891"/>
      <c r="HS35" s="891"/>
      <c r="HT35" s="891"/>
      <c r="HU35" s="891"/>
      <c r="HV35" s="891"/>
      <c r="HW35" s="891"/>
      <c r="HX35" s="891"/>
      <c r="HY35" s="891"/>
      <c r="HZ35" s="891"/>
      <c r="IA35" s="891"/>
      <c r="IB35" s="891"/>
      <c r="IC35" s="891"/>
      <c r="ID35" s="891"/>
      <c r="IE35" s="891"/>
      <c r="IF35" s="891"/>
      <c r="IG35" s="891"/>
      <c r="IH35" s="891"/>
      <c r="II35" s="891"/>
      <c r="IJ35" s="891"/>
      <c r="IK35" s="891"/>
      <c r="IL35" s="891"/>
      <c r="IM35" s="891"/>
      <c r="IN35" s="891"/>
      <c r="IO35" s="891"/>
      <c r="IP35" s="891"/>
      <c r="IQ35" s="891"/>
      <c r="IR35" s="891"/>
      <c r="IS35" s="891"/>
      <c r="IT35" s="891"/>
      <c r="IU35" s="891"/>
      <c r="IV35" s="891"/>
      <c r="IW35" s="891"/>
      <c r="IX35" s="891"/>
      <c r="IY35" s="891"/>
      <c r="IZ35" s="891"/>
      <c r="JA35" s="891"/>
      <c r="JB35" s="891"/>
      <c r="JC35" s="891"/>
      <c r="JD35" s="891"/>
      <c r="JE35" s="891"/>
      <c r="JF35" s="891"/>
      <c r="JG35" s="891"/>
      <c r="JH35" s="891"/>
      <c r="JI35" s="891"/>
      <c r="JJ35" s="891"/>
      <c r="JK35" s="891"/>
      <c r="JL35" s="891"/>
      <c r="JM35" s="891"/>
      <c r="JN35" s="891"/>
      <c r="JO35" s="891"/>
      <c r="JP35" s="891"/>
      <c r="JQ35" s="891"/>
      <c r="JR35" s="891"/>
      <c r="JS35" s="891"/>
      <c r="JT35" s="891"/>
      <c r="JU35" s="891"/>
      <c r="JV35" s="891"/>
      <c r="JW35" s="891"/>
      <c r="JX35" s="891"/>
      <c r="JY35" s="891"/>
      <c r="JZ35" s="891"/>
      <c r="KA35" s="891"/>
      <c r="KB35" s="891"/>
      <c r="KC35" s="891"/>
      <c r="KD35" s="891"/>
      <c r="KE35" s="891"/>
      <c r="KF35" s="891"/>
      <c r="KG35" s="891"/>
      <c r="KH35" s="891"/>
      <c r="KI35" s="891"/>
      <c r="KJ35" s="891"/>
      <c r="KK35" s="891"/>
      <c r="KL35" s="891"/>
      <c r="KM35" s="891"/>
      <c r="KN35" s="891"/>
      <c r="KO35" s="891"/>
      <c r="KP35" s="891"/>
      <c r="KQ35" s="891"/>
      <c r="KR35" s="891"/>
      <c r="KS35" s="891"/>
      <c r="KT35" s="891"/>
      <c r="KU35" s="891"/>
      <c r="KV35" s="891"/>
      <c r="KW35" s="891"/>
      <c r="KX35" s="891"/>
      <c r="KY35" s="891"/>
      <c r="KZ35" s="891"/>
      <c r="LA35" s="891"/>
      <c r="LB35" s="891"/>
      <c r="LC35" s="891"/>
      <c r="LD35" s="891"/>
      <c r="LE35" s="891"/>
      <c r="LF35" s="891"/>
      <c r="LG35" s="891"/>
      <c r="LH35" s="891"/>
      <c r="LI35" s="891"/>
      <c r="LJ35" s="891"/>
      <c r="LK35" s="891"/>
      <c r="LL35" s="891"/>
      <c r="LM35" s="891"/>
      <c r="LN35" s="891"/>
      <c r="LO35" s="891"/>
      <c r="LP35" s="891"/>
      <c r="LQ35" s="891"/>
      <c r="LR35" s="891"/>
      <c r="LS35" s="891"/>
      <c r="LT35" s="891"/>
      <c r="LU35" s="891"/>
      <c r="LV35" s="891"/>
      <c r="LW35" s="891"/>
      <c r="LX35" s="891"/>
      <c r="LY35" s="891"/>
      <c r="LZ35" s="891"/>
      <c r="MA35" s="891"/>
      <c r="MB35" s="891"/>
      <c r="MC35" s="891"/>
      <c r="MD35" s="891"/>
      <c r="ME35" s="891"/>
      <c r="MF35" s="891"/>
      <c r="MG35" s="891"/>
      <c r="MH35" s="891"/>
      <c r="MI35" s="891"/>
      <c r="MJ35" s="891"/>
      <c r="MK35" s="891"/>
      <c r="ML35" s="891"/>
      <c r="MM35" s="891"/>
      <c r="MN35" s="891"/>
      <c r="MO35" s="891"/>
      <c r="MP35" s="891"/>
      <c r="MQ35" s="891"/>
      <c r="MR35" s="891"/>
      <c r="MS35" s="891"/>
      <c r="MT35" s="891"/>
      <c r="MU35" s="891"/>
      <c r="MV35" s="891"/>
      <c r="MW35" s="891"/>
      <c r="MX35" s="891"/>
      <c r="MY35" s="891"/>
      <c r="MZ35" s="891"/>
      <c r="NA35" s="891"/>
      <c r="NB35" s="891"/>
      <c r="NC35" s="891"/>
      <c r="ND35" s="891"/>
      <c r="NE35" s="891"/>
      <c r="NF35" s="891"/>
      <c r="NG35" s="891"/>
      <c r="NH35" s="891"/>
      <c r="NI35" s="891"/>
      <c r="NJ35" s="891"/>
      <c r="NK35" s="891"/>
      <c r="NL35" s="891"/>
      <c r="NM35" s="891"/>
      <c r="NN35" s="891"/>
      <c r="NO35" s="891"/>
      <c r="NP35" s="891"/>
      <c r="NQ35" s="891"/>
      <c r="NR35" s="891"/>
      <c r="NS35" s="891"/>
      <c r="NT35" s="891"/>
      <c r="NU35" s="891"/>
      <c r="NV35" s="891"/>
      <c r="NW35" s="891"/>
      <c r="NX35" s="891"/>
      <c r="NY35" s="891"/>
      <c r="NZ35" s="891"/>
      <c r="OA35" s="891"/>
      <c r="OB35" s="891"/>
      <c r="OC35" s="891"/>
      <c r="OD35" s="891"/>
      <c r="OE35" s="891"/>
      <c r="OF35" s="891"/>
      <c r="OG35" s="891"/>
      <c r="OH35" s="891"/>
      <c r="OI35" s="891"/>
      <c r="OJ35" s="891"/>
      <c r="OK35" s="891"/>
      <c r="OL35" s="891"/>
      <c r="OM35" s="891"/>
      <c r="ON35" s="891"/>
      <c r="OO35" s="891"/>
      <c r="OP35" s="891"/>
      <c r="OQ35" s="891"/>
      <c r="OR35" s="891"/>
      <c r="OS35" s="891"/>
      <c r="OT35" s="891"/>
      <c r="OU35" s="891"/>
      <c r="OV35" s="891"/>
      <c r="OW35" s="891"/>
      <c r="OX35" s="891"/>
      <c r="OY35" s="891"/>
      <c r="OZ35" s="891"/>
      <c r="PA35" s="891"/>
      <c r="PB35" s="891"/>
      <c r="PC35" s="891"/>
      <c r="PD35" s="891"/>
      <c r="PE35" s="891"/>
      <c r="PF35" s="891"/>
      <c r="PG35" s="891"/>
      <c r="PH35" s="891"/>
      <c r="PI35" s="891"/>
      <c r="PJ35" s="891"/>
      <c r="PK35" s="891"/>
      <c r="PL35" s="891"/>
      <c r="PM35" s="891"/>
      <c r="PN35" s="891"/>
      <c r="PO35" s="891"/>
      <c r="PP35" s="891"/>
      <c r="PQ35" s="891"/>
      <c r="PR35" s="891"/>
      <c r="PS35" s="891"/>
      <c r="PT35" s="891"/>
      <c r="PU35" s="891"/>
      <c r="PV35" s="891"/>
      <c r="PW35" s="891"/>
      <c r="PX35" s="891"/>
      <c r="PY35" s="891"/>
      <c r="PZ35" s="891"/>
      <c r="QA35" s="891"/>
      <c r="QB35" s="891"/>
      <c r="QC35" s="891"/>
      <c r="QD35" s="891"/>
      <c r="QE35" s="891"/>
      <c r="QF35" s="891"/>
      <c r="QG35" s="891"/>
      <c r="QH35" s="891"/>
      <c r="QI35" s="891"/>
      <c r="QJ35" s="891"/>
      <c r="QK35" s="891"/>
      <c r="QL35" s="891"/>
      <c r="QM35" s="891"/>
      <c r="QN35" s="891"/>
      <c r="QO35" s="891"/>
      <c r="QP35" s="891"/>
      <c r="QQ35" s="891"/>
      <c r="QR35" s="891"/>
      <c r="QS35" s="891"/>
      <c r="QT35" s="891"/>
      <c r="QU35" s="891"/>
      <c r="QV35" s="891"/>
      <c r="QW35" s="891"/>
      <c r="QX35" s="891"/>
      <c r="QY35" s="891"/>
      <c r="QZ35" s="891"/>
      <c r="RA35" s="891"/>
      <c r="RB35" s="891"/>
      <c r="RC35" s="891"/>
      <c r="RD35" s="891"/>
      <c r="RE35" s="891"/>
      <c r="RF35" s="891"/>
      <c r="RG35" s="891"/>
      <c r="RH35" s="891"/>
      <c r="RI35" s="891"/>
      <c r="RJ35" s="891"/>
      <c r="RK35" s="891"/>
      <c r="RL35" s="891"/>
      <c r="RM35" s="891"/>
      <c r="RN35" s="891"/>
      <c r="RO35" s="891"/>
      <c r="RP35" s="891"/>
      <c r="RQ35" s="891"/>
      <c r="RR35" s="891"/>
      <c r="RS35" s="891"/>
      <c r="RT35" s="891"/>
      <c r="RU35" s="891"/>
      <c r="RV35" s="891"/>
      <c r="RW35" s="891"/>
      <c r="RX35" s="891"/>
      <c r="RY35" s="891"/>
      <c r="RZ35" s="891"/>
      <c r="SA35" s="891"/>
      <c r="SB35" s="891"/>
      <c r="SC35" s="891"/>
      <c r="SD35" s="891"/>
      <c r="SE35" s="891"/>
      <c r="SF35" s="891"/>
      <c r="SG35" s="891"/>
      <c r="SH35" s="891"/>
      <c r="SI35" s="891"/>
      <c r="SJ35" s="891"/>
      <c r="SK35" s="891"/>
      <c r="SL35" s="891"/>
      <c r="SM35" s="891"/>
      <c r="SN35" s="891"/>
      <c r="SO35" s="891"/>
      <c r="SP35" s="891"/>
      <c r="SQ35" s="891"/>
      <c r="SR35" s="891"/>
      <c r="SS35" s="891"/>
      <c r="ST35" s="891"/>
      <c r="SU35" s="891"/>
      <c r="SV35" s="891"/>
      <c r="SW35" s="891"/>
      <c r="SX35" s="891"/>
      <c r="SY35" s="891"/>
      <c r="SZ35" s="891"/>
      <c r="TA35" s="891"/>
      <c r="TB35" s="891"/>
      <c r="TC35" s="891"/>
      <c r="TD35" s="891"/>
      <c r="TE35" s="891"/>
      <c r="TF35" s="891"/>
      <c r="TG35" s="891"/>
      <c r="TH35" s="891"/>
      <c r="TI35" s="891"/>
      <c r="TJ35" s="891"/>
      <c r="TK35" s="891"/>
      <c r="TL35" s="891"/>
      <c r="TM35" s="891"/>
      <c r="TN35" s="891"/>
      <c r="TO35" s="891"/>
      <c r="TP35" s="891"/>
      <c r="TQ35" s="891"/>
      <c r="TR35" s="891"/>
      <c r="TS35" s="891"/>
      <c r="TT35" s="891"/>
      <c r="TU35" s="891"/>
      <c r="TV35" s="891"/>
      <c r="TW35" s="891"/>
      <c r="TX35" s="891"/>
      <c r="TY35" s="891"/>
      <c r="TZ35" s="891"/>
      <c r="UA35" s="891"/>
      <c r="UB35" s="891"/>
      <c r="UC35" s="891"/>
      <c r="UD35" s="891"/>
      <c r="UE35" s="891"/>
      <c r="UF35" s="891"/>
      <c r="UG35" s="891"/>
      <c r="UH35" s="891"/>
      <c r="UI35" s="891"/>
      <c r="UJ35" s="891"/>
      <c r="UK35" s="891"/>
      <c r="UL35" s="891"/>
      <c r="UM35" s="891"/>
      <c r="UN35" s="891"/>
      <c r="UO35" s="891"/>
      <c r="UP35" s="891"/>
      <c r="UQ35" s="891"/>
      <c r="UR35" s="891"/>
      <c r="US35" s="891"/>
      <c r="UT35" s="891"/>
      <c r="UU35" s="891"/>
      <c r="UV35" s="891"/>
      <c r="UW35" s="891"/>
      <c r="UX35" s="891"/>
      <c r="UY35" s="891"/>
      <c r="UZ35" s="891"/>
      <c r="VA35" s="891"/>
      <c r="VB35" s="891"/>
      <c r="VC35" s="891"/>
      <c r="VD35" s="891"/>
      <c r="VE35" s="891"/>
      <c r="VF35" s="891"/>
      <c r="VG35" s="891"/>
      <c r="VH35" s="891"/>
      <c r="VI35" s="891"/>
      <c r="VJ35" s="891"/>
      <c r="VK35" s="891"/>
      <c r="VL35" s="891"/>
      <c r="VM35" s="891"/>
      <c r="VN35" s="891"/>
      <c r="VO35" s="891"/>
      <c r="VP35" s="891"/>
      <c r="VQ35" s="891"/>
      <c r="VR35" s="891"/>
      <c r="VS35" s="891"/>
      <c r="VT35" s="891"/>
      <c r="VU35" s="891"/>
      <c r="VV35" s="891"/>
      <c r="VW35" s="891"/>
      <c r="VX35" s="891"/>
      <c r="VY35" s="891"/>
      <c r="VZ35" s="891"/>
      <c r="WA35" s="891"/>
      <c r="WB35" s="891"/>
      <c r="WC35" s="891"/>
      <c r="WD35" s="891"/>
      <c r="WE35" s="891"/>
      <c r="WF35" s="891"/>
      <c r="WG35" s="891"/>
      <c r="WH35" s="891"/>
      <c r="WI35" s="891"/>
      <c r="WJ35" s="891"/>
      <c r="WK35" s="891"/>
      <c r="WL35" s="891"/>
      <c r="WM35" s="891"/>
      <c r="WN35" s="891"/>
      <c r="WO35" s="891"/>
      <c r="WP35" s="891"/>
      <c r="WQ35" s="891"/>
      <c r="WR35" s="891"/>
      <c r="WS35" s="891"/>
      <c r="WT35" s="891"/>
      <c r="WU35" s="891"/>
      <c r="WV35" s="891"/>
      <c r="WW35" s="891"/>
      <c r="WX35" s="891"/>
      <c r="WY35" s="891"/>
      <c r="WZ35" s="891"/>
      <c r="XA35" s="891"/>
      <c r="XB35" s="891"/>
      <c r="XC35" s="891"/>
      <c r="XD35" s="891"/>
      <c r="XE35" s="891"/>
      <c r="XF35" s="891"/>
      <c r="XG35" s="891"/>
      <c r="XH35" s="891"/>
      <c r="XI35" s="891"/>
      <c r="XJ35" s="891"/>
      <c r="XK35" s="891"/>
      <c r="XL35" s="891"/>
      <c r="XM35" s="891"/>
      <c r="XN35" s="891"/>
      <c r="XO35" s="891"/>
      <c r="XP35" s="891"/>
      <c r="XQ35" s="891"/>
      <c r="XR35" s="891"/>
      <c r="XS35" s="891"/>
      <c r="XT35" s="891"/>
      <c r="XU35" s="891"/>
      <c r="XV35" s="891"/>
      <c r="XW35" s="891"/>
      <c r="XX35" s="891"/>
      <c r="XY35" s="891"/>
      <c r="XZ35" s="891"/>
      <c r="YA35" s="891"/>
      <c r="YB35" s="891"/>
      <c r="YC35" s="891"/>
      <c r="YD35" s="891"/>
      <c r="YE35" s="891"/>
      <c r="YF35" s="891"/>
      <c r="YG35" s="891"/>
      <c r="YH35" s="891"/>
      <c r="YI35" s="891"/>
      <c r="YJ35" s="891"/>
      <c r="YK35" s="891"/>
      <c r="YL35" s="891"/>
      <c r="YM35" s="891"/>
      <c r="YN35" s="891"/>
      <c r="YO35" s="891"/>
      <c r="YP35" s="891"/>
      <c r="YQ35" s="891"/>
      <c r="YR35" s="891"/>
      <c r="YS35" s="891"/>
      <c r="YT35" s="891"/>
      <c r="YU35" s="891"/>
      <c r="YV35" s="891"/>
      <c r="YW35" s="891"/>
      <c r="YX35" s="891"/>
      <c r="YY35" s="891"/>
      <c r="YZ35" s="891"/>
      <c r="ZA35" s="891"/>
      <c r="ZB35" s="891"/>
      <c r="ZC35" s="891"/>
      <c r="ZD35" s="891"/>
      <c r="ZE35" s="891"/>
      <c r="ZF35" s="891"/>
      <c r="ZG35" s="891"/>
      <c r="ZH35" s="891"/>
      <c r="ZI35" s="891"/>
      <c r="ZJ35" s="891"/>
      <c r="ZK35" s="891"/>
      <c r="ZL35" s="891"/>
      <c r="ZM35" s="891"/>
      <c r="ZN35" s="891"/>
      <c r="ZO35" s="891"/>
      <c r="ZP35" s="891"/>
      <c r="ZQ35" s="891"/>
      <c r="ZR35" s="891"/>
      <c r="ZS35" s="891"/>
      <c r="ZT35" s="891"/>
      <c r="ZU35" s="891"/>
      <c r="ZV35" s="891"/>
      <c r="ZW35" s="891"/>
      <c r="ZX35" s="891"/>
      <c r="ZY35" s="891"/>
      <c r="ZZ35" s="891"/>
      <c r="AAA35" s="891"/>
      <c r="AAB35" s="891"/>
      <c r="AAC35" s="891"/>
      <c r="AAD35" s="891"/>
      <c r="AAE35" s="891"/>
      <c r="AAF35" s="891"/>
      <c r="AAG35" s="891"/>
      <c r="AAH35" s="891"/>
      <c r="AAI35" s="891"/>
      <c r="AAJ35" s="891"/>
      <c r="AAK35" s="891"/>
      <c r="AAL35" s="891"/>
      <c r="AAM35" s="891"/>
      <c r="AAN35" s="891"/>
      <c r="AAO35" s="891"/>
      <c r="AAP35" s="891"/>
      <c r="AAQ35" s="891"/>
      <c r="AAR35" s="891"/>
      <c r="AAS35" s="891"/>
      <c r="AAT35" s="891"/>
      <c r="AAU35" s="891"/>
      <c r="AAV35" s="891"/>
      <c r="AAW35" s="891"/>
      <c r="AAX35" s="891"/>
      <c r="AAY35" s="891"/>
      <c r="AAZ35" s="891"/>
      <c r="ABA35" s="891"/>
      <c r="ABB35" s="891"/>
      <c r="ABC35" s="891"/>
      <c r="ABD35" s="891"/>
      <c r="ABE35" s="891"/>
      <c r="ABF35" s="891"/>
      <c r="ABG35" s="891"/>
      <c r="ABH35" s="891"/>
      <c r="ABI35" s="891"/>
      <c r="ABJ35" s="891"/>
      <c r="ABK35" s="891"/>
      <c r="ABL35" s="891"/>
      <c r="ABM35" s="891"/>
      <c r="ABN35" s="891"/>
      <c r="ABO35" s="891"/>
      <c r="ABP35" s="891"/>
      <c r="ABQ35" s="891"/>
      <c r="ABR35" s="891"/>
      <c r="ABS35" s="891"/>
      <c r="ABT35" s="891"/>
      <c r="ABU35" s="891"/>
      <c r="ABV35" s="891"/>
      <c r="ABW35" s="891"/>
      <c r="ABX35" s="891"/>
      <c r="ABY35" s="891"/>
      <c r="ABZ35" s="891"/>
      <c r="ACA35" s="891"/>
      <c r="ACB35" s="891"/>
      <c r="ACC35" s="891"/>
      <c r="ACD35" s="891"/>
      <c r="ACE35" s="891"/>
      <c r="ACF35" s="891"/>
      <c r="ACG35" s="891"/>
      <c r="ACH35" s="891"/>
      <c r="ACI35" s="891"/>
      <c r="ACJ35" s="891"/>
      <c r="ACK35" s="891"/>
      <c r="ACL35" s="891"/>
      <c r="ACM35" s="891"/>
      <c r="ACN35" s="891"/>
      <c r="ACO35" s="891"/>
      <c r="ACP35" s="891"/>
      <c r="ACQ35" s="891"/>
      <c r="ACR35" s="891"/>
      <c r="ACS35" s="891"/>
      <c r="ACT35" s="891"/>
      <c r="ACU35" s="891"/>
      <c r="ACV35" s="891"/>
      <c r="ACW35" s="891"/>
      <c r="ACX35" s="891"/>
      <c r="ACY35" s="891"/>
      <c r="ACZ35" s="891"/>
      <c r="ADA35" s="891"/>
      <c r="ADB35" s="891"/>
      <c r="ADC35" s="891"/>
      <c r="ADD35" s="891"/>
      <c r="ADE35" s="891"/>
      <c r="ADF35" s="891"/>
      <c r="ADG35" s="891"/>
      <c r="ADH35" s="891"/>
      <c r="ADI35" s="891"/>
      <c r="ADJ35" s="891"/>
      <c r="ADK35" s="891"/>
      <c r="ADL35" s="891"/>
      <c r="ADM35" s="891"/>
      <c r="ADN35" s="891"/>
      <c r="ADO35" s="891"/>
      <c r="ADP35" s="891"/>
      <c r="ADQ35" s="891"/>
      <c r="ADR35" s="891"/>
      <c r="ADS35" s="891"/>
      <c r="ADT35" s="891"/>
      <c r="ADU35" s="891"/>
      <c r="ADV35" s="891"/>
      <c r="ADW35" s="891"/>
      <c r="ADX35" s="891"/>
      <c r="ADY35" s="891"/>
      <c r="ADZ35" s="891"/>
      <c r="AEA35" s="891"/>
      <c r="AEB35" s="891"/>
      <c r="AEC35" s="891"/>
      <c r="AED35" s="891"/>
      <c r="AEE35" s="891"/>
      <c r="AEF35" s="891"/>
      <c r="AEG35" s="891"/>
      <c r="AEH35" s="891"/>
      <c r="AEI35" s="891"/>
      <c r="AEJ35" s="891"/>
      <c r="AEK35" s="891"/>
      <c r="AEL35" s="891"/>
      <c r="AEM35" s="891"/>
      <c r="AEN35" s="891"/>
      <c r="AEO35" s="891"/>
      <c r="AEP35" s="891"/>
      <c r="AEQ35" s="891"/>
      <c r="AER35" s="891"/>
      <c r="AES35" s="891"/>
      <c r="AET35" s="891"/>
      <c r="AEU35" s="891"/>
      <c r="AEV35" s="891"/>
      <c r="AEW35" s="891"/>
      <c r="AEX35" s="891"/>
      <c r="AEY35" s="891"/>
      <c r="AEZ35" s="891"/>
      <c r="AFA35" s="891"/>
      <c r="AFB35" s="891"/>
      <c r="AFC35" s="891"/>
      <c r="AFD35" s="891"/>
      <c r="AFE35" s="891"/>
      <c r="AFF35" s="891"/>
      <c r="AFG35" s="891"/>
      <c r="AFH35" s="891"/>
      <c r="AFI35" s="891"/>
      <c r="AFJ35" s="891"/>
      <c r="AFK35" s="891"/>
      <c r="AFL35" s="891"/>
      <c r="AFM35" s="891"/>
      <c r="AFN35" s="891"/>
      <c r="AFO35" s="891"/>
      <c r="AFP35" s="891"/>
      <c r="AFQ35" s="891"/>
      <c r="AFR35" s="891"/>
      <c r="AFS35" s="891"/>
      <c r="AFT35" s="891"/>
      <c r="AFU35" s="891"/>
      <c r="AFV35" s="891"/>
      <c r="AFW35" s="891"/>
      <c r="AFX35" s="891"/>
      <c r="AFY35" s="891"/>
      <c r="AFZ35" s="891"/>
      <c r="AGA35" s="891"/>
      <c r="AGB35" s="891"/>
      <c r="AGC35" s="891"/>
      <c r="AGD35" s="891"/>
      <c r="AGE35" s="891"/>
      <c r="AGF35" s="891"/>
      <c r="AGG35" s="891"/>
      <c r="AGH35" s="891"/>
      <c r="AGI35" s="891"/>
      <c r="AGJ35" s="891"/>
      <c r="AGK35" s="891"/>
      <c r="AGL35" s="891"/>
      <c r="AGM35" s="891"/>
      <c r="AGN35" s="891"/>
      <c r="AGO35" s="891"/>
      <c r="AGP35" s="891"/>
      <c r="AGQ35" s="891"/>
      <c r="AGR35" s="891"/>
      <c r="AGS35" s="891"/>
      <c r="AGT35" s="891"/>
      <c r="AGU35" s="891"/>
      <c r="AGV35" s="891"/>
      <c r="AGW35" s="891"/>
      <c r="AGX35" s="891"/>
      <c r="AGY35" s="891"/>
      <c r="AGZ35" s="891"/>
      <c r="AHA35" s="891"/>
      <c r="AHB35" s="891"/>
      <c r="AHC35" s="891"/>
      <c r="AHD35" s="891"/>
      <c r="AHE35" s="891"/>
      <c r="AHF35" s="891"/>
      <c r="AHG35" s="891"/>
      <c r="AHH35" s="891"/>
      <c r="AHI35" s="891"/>
      <c r="AHJ35" s="891"/>
      <c r="AHK35" s="891"/>
      <c r="AHL35" s="891"/>
      <c r="AHM35" s="891"/>
      <c r="AHN35" s="891"/>
      <c r="AHO35" s="891"/>
      <c r="AHP35" s="891"/>
      <c r="AHQ35" s="891"/>
      <c r="AHR35" s="891"/>
      <c r="AHS35" s="891"/>
      <c r="AHT35" s="891"/>
      <c r="AHU35" s="891"/>
      <c r="AHV35" s="891"/>
      <c r="AHW35" s="891"/>
      <c r="AHX35" s="891"/>
      <c r="AHY35" s="891"/>
      <c r="AHZ35" s="891"/>
      <c r="AIA35" s="891"/>
      <c r="AIB35" s="891"/>
      <c r="AIC35" s="891"/>
      <c r="AID35" s="891"/>
      <c r="AIE35" s="891"/>
      <c r="AIF35" s="891"/>
      <c r="AIG35" s="891"/>
      <c r="AIH35" s="891"/>
      <c r="AII35" s="891"/>
      <c r="AIJ35" s="891"/>
      <c r="AIK35" s="891"/>
      <c r="AIL35" s="891"/>
      <c r="AIM35" s="891"/>
      <c r="AIN35" s="891"/>
      <c r="AIO35" s="891"/>
      <c r="AIP35" s="891"/>
      <c r="AIQ35" s="891"/>
      <c r="AIR35" s="891"/>
      <c r="AIS35" s="891"/>
      <c r="AIT35" s="891"/>
      <c r="AIU35" s="891"/>
      <c r="AIV35" s="891"/>
      <c r="AIW35" s="891"/>
      <c r="AIX35" s="891"/>
      <c r="AIY35" s="891"/>
      <c r="AIZ35" s="891"/>
      <c r="AJA35" s="891"/>
      <c r="AJB35" s="891"/>
      <c r="AJC35" s="891"/>
      <c r="AJD35" s="891"/>
      <c r="AJE35" s="891"/>
      <c r="AJF35" s="891"/>
      <c r="AJG35" s="891"/>
      <c r="AJH35" s="891"/>
      <c r="AJI35" s="891"/>
      <c r="AJJ35" s="891"/>
      <c r="AJK35" s="891"/>
      <c r="AJL35" s="891"/>
      <c r="AJM35" s="891"/>
      <c r="AJN35" s="891"/>
      <c r="AJO35" s="891"/>
      <c r="AJP35" s="891"/>
      <c r="AJQ35" s="891"/>
      <c r="AJR35" s="891"/>
      <c r="AJS35" s="891"/>
      <c r="AJT35" s="891"/>
      <c r="AJU35" s="891"/>
      <c r="AJV35" s="891"/>
      <c r="AJW35" s="891"/>
      <c r="AJX35" s="891"/>
      <c r="AJY35" s="891"/>
      <c r="AJZ35" s="891"/>
      <c r="AKA35" s="891"/>
      <c r="AKB35" s="891"/>
      <c r="AKC35" s="891"/>
      <c r="AKD35" s="891"/>
      <c r="AKE35" s="891"/>
      <c r="AKF35" s="891"/>
      <c r="AKG35" s="891"/>
      <c r="AKH35" s="891"/>
      <c r="AKI35" s="891"/>
      <c r="AKJ35" s="891"/>
      <c r="AKK35" s="891"/>
      <c r="AKL35" s="891"/>
      <c r="AKM35" s="891"/>
      <c r="AKN35" s="891"/>
      <c r="AKO35" s="891"/>
      <c r="AKP35" s="891"/>
      <c r="AKQ35" s="891"/>
      <c r="AKR35" s="891"/>
      <c r="AKS35" s="891"/>
      <c r="AKT35" s="891"/>
      <c r="AKU35" s="891"/>
      <c r="AKV35" s="891"/>
      <c r="AKW35" s="891"/>
      <c r="AKX35" s="891"/>
      <c r="AKY35" s="891"/>
      <c r="AKZ35" s="891"/>
      <c r="ALA35" s="891"/>
      <c r="ALB35" s="891"/>
      <c r="ALC35" s="891"/>
      <c r="ALD35" s="891"/>
      <c r="ALE35" s="891"/>
      <c r="ALF35" s="891"/>
      <c r="ALG35" s="891"/>
      <c r="ALH35" s="891"/>
      <c r="ALI35" s="891"/>
      <c r="ALJ35" s="891"/>
      <c r="ALK35" s="891"/>
      <c r="ALL35" s="891"/>
      <c r="ALM35" s="891"/>
      <c r="ALN35" s="891"/>
      <c r="ALO35" s="891"/>
      <c r="ALP35" s="891"/>
      <c r="ALQ35" s="891"/>
      <c r="ALR35" s="891"/>
      <c r="ALS35" s="891"/>
      <c r="ALT35" s="891"/>
      <c r="ALU35" s="891"/>
      <c r="ALV35" s="891"/>
      <c r="ALW35" s="891"/>
      <c r="ALX35" s="891"/>
      <c r="ALY35" s="891"/>
      <c r="ALZ35" s="891"/>
      <c r="AMA35" s="891"/>
      <c r="AMB35" s="891"/>
      <c r="AMC35" s="891"/>
      <c r="AMD35" s="891"/>
      <c r="AME35" s="891"/>
      <c r="AMF35" s="891"/>
      <c r="AMG35" s="891"/>
      <c r="AMH35" s="891"/>
      <c r="AMI35" s="891"/>
      <c r="AMJ35" s="891"/>
    </row>
    <row r="36" spans="1:1024">
      <c r="A36" s="871" t="s">
        <v>2978</v>
      </c>
    </row>
    <row r="38" spans="1:1024">
      <c r="A38" s="877" t="s">
        <v>2953</v>
      </c>
    </row>
    <row r="40" spans="1:1024">
      <c r="A40" s="872" t="s">
        <v>2979</v>
      </c>
    </row>
    <row r="42" spans="1:1024">
      <c r="A42" s="877" t="s">
        <v>2936</v>
      </c>
      <c r="B42" s="881" t="s">
        <v>2937</v>
      </c>
      <c r="C42" s="881" t="s">
        <v>2959</v>
      </c>
    </row>
    <row r="44" spans="1:1024">
      <c r="A44" s="872" t="s">
        <v>2980</v>
      </c>
    </row>
    <row r="45" spans="1:1024">
      <c r="A45" s="893" t="s">
        <v>2981</v>
      </c>
      <c r="B45" s="872" t="s">
        <v>2982</v>
      </c>
    </row>
    <row r="46" spans="1:1024">
      <c r="A46" s="893" t="s">
        <v>2983</v>
      </c>
      <c r="B46" s="872" t="s">
        <v>2984</v>
      </c>
    </row>
    <row r="47" spans="1:1024">
      <c r="A47" s="893" t="s">
        <v>2985</v>
      </c>
      <c r="B47" s="872" t="s">
        <v>2986</v>
      </c>
    </row>
    <row r="48" spans="1:1024">
      <c r="A48" s="893" t="s">
        <v>2987</v>
      </c>
      <c r="B48" s="872" t="s">
        <v>2988</v>
      </c>
    </row>
    <row r="49" spans="1:2">
      <c r="A49" s="893" t="s">
        <v>2989</v>
      </c>
      <c r="B49" s="872" t="s">
        <v>2990</v>
      </c>
    </row>
    <row r="51" spans="1:2">
      <c r="A51" s="881" t="s">
        <v>2938</v>
      </c>
    </row>
    <row r="53" spans="1:2">
      <c r="A53" s="872" t="s">
        <v>2991</v>
      </c>
    </row>
    <row r="54" spans="1:2">
      <c r="A54" s="872" t="s">
        <v>2992</v>
      </c>
    </row>
    <row r="55" spans="1:2">
      <c r="A55" s="872" t="s">
        <v>2993</v>
      </c>
    </row>
    <row r="56" spans="1:2">
      <c r="A56" s="894" t="s">
        <v>2994</v>
      </c>
    </row>
    <row r="57" spans="1:2">
      <c r="A57" s="894" t="s">
        <v>2995</v>
      </c>
    </row>
    <row r="58" spans="1:2">
      <c r="A58" s="894" t="s">
        <v>2996</v>
      </c>
    </row>
    <row r="60" spans="1:2">
      <c r="A60" s="881" t="s">
        <v>2027</v>
      </c>
      <c r="B60" s="881" t="s">
        <v>2967</v>
      </c>
    </row>
    <row r="62" spans="1:2">
      <c r="A62" s="872" t="s">
        <v>2997</v>
      </c>
    </row>
    <row r="63" spans="1:2">
      <c r="A63" s="893" t="s">
        <v>2998</v>
      </c>
      <c r="B63" s="872" t="s">
        <v>2999</v>
      </c>
    </row>
    <row r="64" spans="1:2">
      <c r="A64" s="893" t="s">
        <v>3000</v>
      </c>
      <c r="B64" s="872" t="s">
        <v>3001</v>
      </c>
    </row>
    <row r="65" spans="1:2">
      <c r="A65" s="857" t="s">
        <v>3002</v>
      </c>
      <c r="B65" s="872"/>
    </row>
    <row r="66" spans="1:2">
      <c r="A66" s="893" t="s">
        <v>3003</v>
      </c>
      <c r="B66" s="872" t="s">
        <v>3004</v>
      </c>
    </row>
    <row r="67" spans="1:2">
      <c r="A67" s="893" t="s">
        <v>3005</v>
      </c>
      <c r="B67" s="872" t="s">
        <v>3006</v>
      </c>
    </row>
    <row r="68" spans="1:2">
      <c r="A68" s="893" t="s">
        <v>3007</v>
      </c>
      <c r="B68" s="872" t="s">
        <v>3008</v>
      </c>
    </row>
    <row r="69" spans="1:2">
      <c r="A69" s="893" t="s">
        <v>2989</v>
      </c>
      <c r="B69" s="872" t="s">
        <v>3009</v>
      </c>
    </row>
    <row r="71" spans="1:2">
      <c r="A71" s="881" t="s">
        <v>2943</v>
      </c>
    </row>
    <row r="73" spans="1:2">
      <c r="A73" s="872" t="s">
        <v>3010</v>
      </c>
    </row>
    <row r="74" spans="1:2">
      <c r="A74" s="872" t="s">
        <v>3011</v>
      </c>
    </row>
    <row r="75" spans="1:2">
      <c r="A75" s="893" t="s">
        <v>2983</v>
      </c>
      <c r="B75" s="872" t="s">
        <v>3012</v>
      </c>
    </row>
    <row r="76" spans="1:2">
      <c r="A76" s="893" t="s">
        <v>3000</v>
      </c>
      <c r="B76" s="872" t="s">
        <v>2999</v>
      </c>
    </row>
    <row r="77" spans="1:2">
      <c r="A77" s="893" t="s">
        <v>3013</v>
      </c>
      <c r="B77" s="872" t="s">
        <v>3001</v>
      </c>
    </row>
    <row r="78" spans="1:2">
      <c r="A78" s="893" t="s">
        <v>3014</v>
      </c>
      <c r="B78" s="872" t="s">
        <v>3015</v>
      </c>
    </row>
    <row r="79" spans="1:2">
      <c r="A79" s="893" t="s">
        <v>3016</v>
      </c>
      <c r="B79" s="872" t="s">
        <v>3017</v>
      </c>
    </row>
    <row r="80" spans="1:2">
      <c r="A80" s="893" t="s">
        <v>2989</v>
      </c>
      <c r="B80" s="872" t="s">
        <v>3018</v>
      </c>
    </row>
    <row r="82" spans="1:2">
      <c r="A82" s="881" t="s">
        <v>2934</v>
      </c>
    </row>
    <row r="84" spans="1:2">
      <c r="A84" s="872" t="s">
        <v>3019</v>
      </c>
    </row>
    <row r="85" spans="1:2">
      <c r="A85" s="894" t="s">
        <v>3020</v>
      </c>
      <c r="B85" s="872" t="s">
        <v>3021</v>
      </c>
    </row>
    <row r="86" spans="1:2">
      <c r="A86" s="894" t="s">
        <v>3022</v>
      </c>
      <c r="B86" s="872" t="s">
        <v>3023</v>
      </c>
    </row>
    <row r="87" spans="1:2">
      <c r="A87" s="894" t="s">
        <v>3024</v>
      </c>
      <c r="B87" s="872" t="s">
        <v>3025</v>
      </c>
    </row>
    <row r="88" spans="1:2">
      <c r="A88" s="894" t="s">
        <v>3026</v>
      </c>
      <c r="B88" s="872" t="s">
        <v>3027</v>
      </c>
    </row>
    <row r="90" spans="1:2">
      <c r="A90" s="893" t="s">
        <v>2983</v>
      </c>
      <c r="B90" s="852" t="s">
        <v>3028</v>
      </c>
    </row>
    <row r="91" spans="1:2">
      <c r="A91" s="893" t="s">
        <v>3000</v>
      </c>
      <c r="B91" s="852" t="s">
        <v>3029</v>
      </c>
    </row>
    <row r="92" spans="1:2">
      <c r="A92" s="893" t="s">
        <v>3013</v>
      </c>
      <c r="B92" s="852" t="s">
        <v>3030</v>
      </c>
    </row>
    <row r="93" spans="1:2">
      <c r="A93" s="893" t="s">
        <v>3014</v>
      </c>
      <c r="B93" s="852" t="s">
        <v>3031</v>
      </c>
    </row>
    <row r="94" spans="1:2">
      <c r="A94" s="893" t="s">
        <v>3016</v>
      </c>
      <c r="B94" s="872" t="s">
        <v>3032</v>
      </c>
    </row>
    <row r="95" spans="1:2">
      <c r="A95" s="893" t="s">
        <v>3033</v>
      </c>
      <c r="B95" s="852" t="s">
        <v>3034</v>
      </c>
    </row>
    <row r="96" spans="1:2">
      <c r="A96" s="893" t="s">
        <v>3035</v>
      </c>
      <c r="B96" s="872" t="s">
        <v>3036</v>
      </c>
    </row>
    <row r="97" spans="1:2">
      <c r="A97" s="893"/>
    </row>
    <row r="98" spans="1:2" ht="15.6">
      <c r="A98" s="889" t="s">
        <v>2974</v>
      </c>
    </row>
    <row r="100" spans="1:2">
      <c r="A100" s="852" t="s">
        <v>3037</v>
      </c>
    </row>
    <row r="101" spans="1:2">
      <c r="A101" s="893" t="s">
        <v>3038</v>
      </c>
      <c r="B101" s="852" t="s">
        <v>3039</v>
      </c>
    </row>
    <row r="102" spans="1:2">
      <c r="A102" s="893" t="s">
        <v>3000</v>
      </c>
      <c r="B102" s="872" t="s">
        <v>2999</v>
      </c>
    </row>
    <row r="103" spans="1:2">
      <c r="A103" s="893" t="s">
        <v>3013</v>
      </c>
      <c r="B103" s="872" t="s">
        <v>3001</v>
      </c>
    </row>
    <row r="104" spans="1:2">
      <c r="A104" s="893" t="s">
        <v>3014</v>
      </c>
      <c r="B104" s="852" t="s">
        <v>3040</v>
      </c>
    </row>
    <row r="105" spans="1:2">
      <c r="A105" s="893" t="s">
        <v>3016</v>
      </c>
      <c r="B105" s="852" t="s">
        <v>3041</v>
      </c>
    </row>
    <row r="106" spans="1:2">
      <c r="A106" s="893" t="s">
        <v>3033</v>
      </c>
      <c r="B106" s="852" t="s">
        <v>3042</v>
      </c>
    </row>
    <row r="107" spans="1:2">
      <c r="A107" s="893" t="s">
        <v>3035</v>
      </c>
      <c r="B107" s="852" t="s">
        <v>3043</v>
      </c>
    </row>
    <row r="108" spans="1:2">
      <c r="A108" s="893" t="s">
        <v>2989</v>
      </c>
      <c r="B108" s="852" t="s">
        <v>3044</v>
      </c>
    </row>
    <row r="110" spans="1:2" ht="15.6">
      <c r="A110" s="889" t="s">
        <v>2902</v>
      </c>
    </row>
    <row r="112" spans="1:2">
      <c r="A112" s="872" t="s">
        <v>3045</v>
      </c>
    </row>
    <row r="113" spans="1:2">
      <c r="A113" s="893" t="s">
        <v>3038</v>
      </c>
      <c r="B113" s="852" t="s">
        <v>3046</v>
      </c>
    </row>
    <row r="114" spans="1:2">
      <c r="A114" s="893" t="s">
        <v>3000</v>
      </c>
      <c r="B114" s="872" t="s">
        <v>2999</v>
      </c>
    </row>
    <row r="115" spans="1:2">
      <c r="A115" s="893" t="s">
        <v>3013</v>
      </c>
      <c r="B115" s="872" t="s">
        <v>3001</v>
      </c>
    </row>
    <row r="116" spans="1:2">
      <c r="A116" s="893" t="s">
        <v>3014</v>
      </c>
      <c r="B116" s="852" t="s">
        <v>3040</v>
      </c>
    </row>
    <row r="117" spans="1:2">
      <c r="A117" s="893" t="s">
        <v>3016</v>
      </c>
      <c r="B117" s="872" t="s">
        <v>3047</v>
      </c>
    </row>
    <row r="118" spans="1:2">
      <c r="A118" s="893" t="s">
        <v>3033</v>
      </c>
      <c r="B118" s="872" t="s">
        <v>3048</v>
      </c>
    </row>
    <row r="119" spans="1:2">
      <c r="A119" s="893" t="s">
        <v>3035</v>
      </c>
      <c r="B119" s="872" t="s">
        <v>3049</v>
      </c>
    </row>
    <row r="120" spans="1:2">
      <c r="A120" s="893" t="s">
        <v>3050</v>
      </c>
      <c r="B120" s="872" t="s">
        <v>3051</v>
      </c>
    </row>
    <row r="121" spans="1:2">
      <c r="A121" s="893" t="s">
        <v>3052</v>
      </c>
      <c r="B121" s="872" t="s">
        <v>3053</v>
      </c>
    </row>
    <row r="122" spans="1:2">
      <c r="A122" s="893" t="s">
        <v>3054</v>
      </c>
      <c r="B122" s="872" t="s">
        <v>3055</v>
      </c>
    </row>
    <row r="123" spans="1:2">
      <c r="A123" s="893" t="s">
        <v>3056</v>
      </c>
      <c r="B123" s="872" t="s">
        <v>3057</v>
      </c>
    </row>
    <row r="124" spans="1:2">
      <c r="A124" s="893"/>
    </row>
    <row r="125" spans="1:2">
      <c r="A125" s="895" t="s">
        <v>3058</v>
      </c>
    </row>
    <row r="127" spans="1:2">
      <c r="A127" s="872" t="s">
        <v>3059</v>
      </c>
    </row>
  </sheetData>
  <hyperlinks>
    <hyperlink ref="A13" location="Produits!A1" display="Produits" xr:uid="{A889F6A5-88A8-4E92-8E75-F69D1DDFD12F}"/>
    <hyperlink ref="A14" location="Secteurs!A1" display="Secteurs" xr:uid="{A75C5ED5-C941-41CC-AAAC-63E3E2219FF1}"/>
    <hyperlink ref="A21" location="Données!A1" display="Données" xr:uid="{A1960700-C01C-4933-AD16-16FF76D209EF}"/>
    <hyperlink ref="A22" location="'Min Max'!A1" display="Min Max" xr:uid="{24A494F2-C52B-40F4-A7D7-94B7C0AAC62E}"/>
    <hyperlink ref="A24" location="Contraintes!A1" display="Contraintes" xr:uid="{EA1F9EDF-1CF0-41F8-AAB6-2853AF9C49C3}"/>
    <hyperlink ref="A27" location="Etiquettes!A1" display="Etiquettes" xr:uid="{1D89CC88-4823-4426-804A-75BDEBF6C130}"/>
    <hyperlink ref="A9" location="Méthodologie!A1" display="Méthodologie" xr:uid="{44A087B8-BFB6-4C6D-9981-DECBA3C713A0}"/>
    <hyperlink ref="A42" location="Produits!A1" display="Produits" xr:uid="{F0E313B8-51EA-4208-BF3B-E9ACC3504CF8}"/>
    <hyperlink ref="B42" location="Secteurs!A1" display="Secteurs" xr:uid="{61C50951-AAD7-4E21-AD69-E431E8D18D6B}"/>
    <hyperlink ref="A51" location="'Structure des flux'!A1" display="Structure des flux" xr:uid="{BEAD76BF-4545-4AF1-A181-EFCA36D01789}"/>
    <hyperlink ref="A60" location="Données!A1" display="Données" xr:uid="{ED453DA8-B654-422D-9C0B-5AEB43B783AA}"/>
    <hyperlink ref="B60" location="'Min Max'!A1" display="Min Max" xr:uid="{0B6F7620-8ABA-41A0-9398-1389D5A069C7}"/>
    <hyperlink ref="A71" location="Contraintes!A1" display="Contraintes" xr:uid="{EF589F4A-821C-4F56-9ACC-EBDBC5EA6FD8}"/>
    <hyperlink ref="A82" location="Etiquettes!A1" display="Etiquettes" xr:uid="{3B159B33-3D12-448D-B14E-6B68E6C61D74}"/>
    <hyperlink ref="A38" location="Méthodologie!A1" display="Méthodologie" xr:uid="{BB0AC713-9D10-4151-9A28-05EDE8B67556}"/>
    <hyperlink ref="A15" location="'Echanges territoires'!A1" display="Echanges territoires" xr:uid="{E433AECA-C647-4CB2-A128-FCF54D6B2C06}"/>
    <hyperlink ref="A17" location="'Table emplois ressources'!A1" display="Table emplois ressources" xr:uid="{878066BB-1FB8-4C12-89EA-4879A746137F}"/>
    <hyperlink ref="C42" location="'Echanges territoires'!A1" display="Echanges territoires" xr:uid="{F02CD1B8-42A7-495C-A01C-8834BE2EE3E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8176D-B03B-4B6B-964D-11D7389008BB}">
  <sheetPr>
    <tabColor rgb="FFFFC000"/>
  </sheetPr>
  <dimension ref="A1:L49"/>
  <sheetViews>
    <sheetView zoomScaleNormal="100" zoomScaleSheetLayoutView="90" workbookViewId="0">
      <selection activeCell="O21" sqref="O21"/>
    </sheetView>
  </sheetViews>
  <sheetFormatPr baseColWidth="10" defaultRowHeight="13.8"/>
  <cols>
    <col min="1" max="1" width="18" style="185" customWidth="1"/>
    <col min="2" max="3" width="7.33203125" style="185" customWidth="1"/>
    <col min="4" max="4" width="6.21875" style="185" customWidth="1"/>
    <col min="5" max="6" width="5.77734375" style="185" customWidth="1"/>
    <col min="7" max="8" width="9.109375" style="185" customWidth="1"/>
    <col min="9" max="9" width="6.21875" style="185" customWidth="1"/>
    <col min="10" max="11" width="8.88671875" style="185" customWidth="1"/>
    <col min="12" max="12" width="5.77734375" style="185" customWidth="1"/>
    <col min="13" max="16384" width="11.5546875" style="229"/>
  </cols>
  <sheetData>
    <row r="1" spans="1:12" ht="22.8">
      <c r="A1" s="182" t="s">
        <v>2201</v>
      </c>
      <c r="B1" s="183"/>
      <c r="C1" s="183"/>
      <c r="D1" s="184"/>
      <c r="E1" s="184"/>
      <c r="F1" s="184"/>
      <c r="G1" s="184"/>
      <c r="H1" s="184"/>
      <c r="I1" s="184"/>
      <c r="J1" s="184"/>
      <c r="K1" s="184"/>
      <c r="L1" s="184"/>
    </row>
    <row r="2" spans="1:12" ht="22.8">
      <c r="B2" s="186"/>
      <c r="C2" s="187"/>
      <c r="L2" s="188" t="s">
        <v>2188</v>
      </c>
    </row>
    <row r="3" spans="1:12">
      <c r="A3" s="933" t="s">
        <v>2202</v>
      </c>
      <c r="B3" s="933"/>
      <c r="C3" s="933"/>
      <c r="D3" s="933"/>
      <c r="E3" s="933"/>
      <c r="F3" s="933"/>
      <c r="G3" s="933"/>
      <c r="H3" s="933"/>
      <c r="I3" s="933"/>
      <c r="J3" s="933"/>
      <c r="K3" s="933"/>
      <c r="L3" s="933"/>
    </row>
    <row r="4" spans="1:12">
      <c r="A4" s="189"/>
      <c r="B4" s="189"/>
      <c r="C4" s="189"/>
      <c r="D4" s="189"/>
      <c r="E4" s="189"/>
      <c r="F4" s="189"/>
      <c r="G4" s="189"/>
      <c r="H4" s="189"/>
      <c r="I4" s="189"/>
      <c r="J4" s="189"/>
      <c r="K4" s="189"/>
      <c r="L4" s="189"/>
    </row>
    <row r="5" spans="1:12" ht="27" customHeight="1">
      <c r="A5" s="190"/>
      <c r="B5" s="934" t="s">
        <v>2203</v>
      </c>
      <c r="C5" s="934"/>
      <c r="D5" s="934"/>
      <c r="E5" s="935" t="s">
        <v>2204</v>
      </c>
      <c r="F5" s="935"/>
      <c r="G5" s="934" t="s">
        <v>2205</v>
      </c>
      <c r="H5" s="934"/>
      <c r="I5" s="934"/>
      <c r="J5" s="936" t="s">
        <v>2206</v>
      </c>
      <c r="K5" s="936"/>
      <c r="L5" s="936"/>
    </row>
    <row r="6" spans="1:12">
      <c r="A6" s="191" t="s">
        <v>2207</v>
      </c>
      <c r="B6" s="937" t="s">
        <v>2208</v>
      </c>
      <c r="C6" s="937"/>
      <c r="D6" s="192"/>
      <c r="E6" s="938" t="s">
        <v>2209</v>
      </c>
      <c r="F6" s="938"/>
      <c r="G6" s="937" t="s">
        <v>2210</v>
      </c>
      <c r="H6" s="937"/>
      <c r="I6" s="192"/>
      <c r="J6" s="937" t="s">
        <v>2210</v>
      </c>
      <c r="K6" s="937"/>
      <c r="L6" s="193"/>
    </row>
    <row r="7" spans="1:12">
      <c r="A7" s="194"/>
      <c r="B7" s="195"/>
      <c r="C7" s="195"/>
      <c r="D7" s="196" t="s">
        <v>2211</v>
      </c>
      <c r="E7" s="197"/>
      <c r="F7" s="197"/>
      <c r="G7" s="195"/>
      <c r="H7" s="195"/>
      <c r="I7" s="196" t="s">
        <v>2211</v>
      </c>
      <c r="J7" s="195"/>
      <c r="K7" s="195"/>
      <c r="L7" s="196" t="s">
        <v>2211</v>
      </c>
    </row>
    <row r="8" spans="1:12">
      <c r="A8" s="198"/>
      <c r="B8" s="199">
        <v>2018</v>
      </c>
      <c r="C8" s="199">
        <v>2019</v>
      </c>
      <c r="D8" s="199" t="s">
        <v>2212</v>
      </c>
      <c r="E8" s="199">
        <v>2018</v>
      </c>
      <c r="F8" s="199">
        <v>2019</v>
      </c>
      <c r="G8" s="199">
        <v>2018</v>
      </c>
      <c r="H8" s="199">
        <v>2019</v>
      </c>
      <c r="I8" s="199" t="s">
        <v>2212</v>
      </c>
      <c r="J8" s="199">
        <v>2018</v>
      </c>
      <c r="K8" s="199">
        <v>2019</v>
      </c>
      <c r="L8" s="199" t="s">
        <v>2212</v>
      </c>
    </row>
    <row r="9" spans="1:12" ht="24.9" customHeight="1">
      <c r="A9" s="929" t="s">
        <v>190</v>
      </c>
      <c r="B9" s="930"/>
      <c r="C9" s="930"/>
      <c r="D9" s="930"/>
      <c r="E9" s="930"/>
      <c r="F9" s="930"/>
      <c r="G9" s="930"/>
      <c r="H9" s="930"/>
      <c r="I9" s="930"/>
      <c r="J9" s="930"/>
      <c r="K9" s="930"/>
      <c r="L9" s="931"/>
    </row>
    <row r="10" spans="1:12">
      <c r="A10" s="200" t="s">
        <v>2213</v>
      </c>
      <c r="B10" s="201">
        <v>21592</v>
      </c>
      <c r="C10" s="201">
        <v>22526</v>
      </c>
      <c r="D10" s="202">
        <v>104.3</v>
      </c>
      <c r="E10" s="201">
        <v>280.7</v>
      </c>
      <c r="F10" s="201">
        <v>309.10000000000002</v>
      </c>
      <c r="G10" s="201">
        <v>606003.30000000005</v>
      </c>
      <c r="H10" s="201">
        <v>696348.9</v>
      </c>
      <c r="I10" s="202">
        <v>114.9</v>
      </c>
      <c r="J10" s="203"/>
      <c r="K10" s="201"/>
      <c r="L10" s="202"/>
    </row>
    <row r="11" spans="1:12">
      <c r="A11" s="204" t="s">
        <v>2214</v>
      </c>
      <c r="B11" s="205"/>
      <c r="C11" s="205"/>
      <c r="D11" s="206"/>
      <c r="E11" s="205"/>
      <c r="F11" s="205"/>
      <c r="G11" s="205">
        <v>78265.3</v>
      </c>
      <c r="H11" s="205">
        <v>93451.5</v>
      </c>
      <c r="I11" s="206">
        <v>119.4</v>
      </c>
      <c r="J11" s="932" t="s">
        <v>2215</v>
      </c>
      <c r="K11" s="932"/>
      <c r="L11" s="932"/>
    </row>
    <row r="12" spans="1:12">
      <c r="A12" s="204" t="s">
        <v>2216</v>
      </c>
      <c r="B12" s="205">
        <v>24075</v>
      </c>
      <c r="C12" s="207">
        <v>22379</v>
      </c>
      <c r="D12" s="206">
        <v>93</v>
      </c>
      <c r="E12" s="205">
        <v>397.4</v>
      </c>
      <c r="F12" s="205">
        <v>428.3</v>
      </c>
      <c r="G12" s="205">
        <v>956750</v>
      </c>
      <c r="H12" s="205">
        <v>958603.5</v>
      </c>
      <c r="I12" s="208">
        <v>100.2</v>
      </c>
      <c r="J12" s="209">
        <v>21</v>
      </c>
      <c r="K12" s="209">
        <v>19.84</v>
      </c>
      <c r="L12" s="208">
        <v>94.476190476190482</v>
      </c>
    </row>
    <row r="13" spans="1:12" ht="46.95" customHeight="1">
      <c r="A13" s="210" t="s">
        <v>2217</v>
      </c>
      <c r="B13" s="211">
        <v>8669</v>
      </c>
      <c r="C13" s="205">
        <v>9249</v>
      </c>
      <c r="D13" s="212">
        <v>106.7</v>
      </c>
      <c r="E13" s="211">
        <v>292.3</v>
      </c>
      <c r="F13" s="211">
        <v>295.60000000000002</v>
      </c>
      <c r="G13" s="211">
        <v>253361</v>
      </c>
      <c r="H13" s="211">
        <v>273409.5</v>
      </c>
      <c r="I13" s="206">
        <v>107.9</v>
      </c>
      <c r="J13" s="211">
        <v>12116.8</v>
      </c>
      <c r="K13" s="763">
        <v>17138.7</v>
      </c>
      <c r="L13" s="206">
        <v>141.4</v>
      </c>
    </row>
    <row r="14" spans="1:12" ht="23.85" customHeight="1">
      <c r="A14" s="213" t="s">
        <v>2218</v>
      </c>
      <c r="B14" s="205">
        <v>145222</v>
      </c>
      <c r="C14" s="207">
        <v>153003</v>
      </c>
      <c r="D14" s="206">
        <v>105.4</v>
      </c>
      <c r="E14" s="207">
        <v>410.8</v>
      </c>
      <c r="F14" s="207">
        <v>427.4</v>
      </c>
      <c r="G14" s="205">
        <v>5966002.5999999996</v>
      </c>
      <c r="H14" s="205">
        <v>6538601</v>
      </c>
      <c r="I14" s="206">
        <v>109.6</v>
      </c>
      <c r="J14" s="207">
        <v>2225131.7000000002</v>
      </c>
      <c r="K14" s="764">
        <v>2247186.2999999998</v>
      </c>
      <c r="L14" s="206">
        <v>101</v>
      </c>
    </row>
    <row r="15" spans="1:12" s="219" customFormat="1" ht="25.5" customHeight="1">
      <c r="A15" s="214" t="s">
        <v>2219</v>
      </c>
      <c r="B15" s="215">
        <v>153891</v>
      </c>
      <c r="C15" s="215">
        <v>162252</v>
      </c>
      <c r="D15" s="216">
        <v>105.4</v>
      </c>
      <c r="E15" s="215">
        <v>404.1</v>
      </c>
      <c r="F15" s="215">
        <v>419.8</v>
      </c>
      <c r="G15" s="215">
        <v>6219363.5999999996</v>
      </c>
      <c r="H15" s="215">
        <v>6812010.5</v>
      </c>
      <c r="I15" s="216">
        <v>109.5</v>
      </c>
      <c r="J15" s="217"/>
      <c r="K15" s="217"/>
      <c r="L15" s="218"/>
    </row>
    <row r="16" spans="1:12" ht="26.4" customHeight="1">
      <c r="A16" s="214" t="s">
        <v>2220</v>
      </c>
      <c r="B16" s="220">
        <v>199558</v>
      </c>
      <c r="C16" s="215">
        <v>207157</v>
      </c>
      <c r="D16" s="216">
        <v>103.8</v>
      </c>
      <c r="E16" s="215"/>
      <c r="F16" s="215"/>
      <c r="G16" s="220">
        <v>7860382.2000000002</v>
      </c>
      <c r="H16" s="220">
        <v>8560414.4000000004</v>
      </c>
      <c r="I16" s="216">
        <v>108.9</v>
      </c>
      <c r="J16" s="215"/>
      <c r="K16" s="215"/>
      <c r="L16" s="216"/>
    </row>
    <row r="17" spans="1:12" ht="24.9" customHeight="1">
      <c r="A17" s="929" t="s">
        <v>2221</v>
      </c>
      <c r="B17" s="930"/>
      <c r="C17" s="930"/>
      <c r="D17" s="930"/>
      <c r="E17" s="930"/>
      <c r="F17" s="930"/>
      <c r="G17" s="930"/>
      <c r="H17" s="930"/>
      <c r="I17" s="930"/>
      <c r="J17" s="930"/>
      <c r="K17" s="930"/>
      <c r="L17" s="931"/>
    </row>
    <row r="18" spans="1:12">
      <c r="A18" s="200" t="s">
        <v>204</v>
      </c>
      <c r="B18" s="201">
        <v>883</v>
      </c>
      <c r="C18" s="201">
        <v>903</v>
      </c>
      <c r="D18" s="202">
        <v>102.3</v>
      </c>
      <c r="E18" s="201">
        <v>76.5</v>
      </c>
      <c r="F18" s="201">
        <v>74.8</v>
      </c>
      <c r="G18" s="201">
        <v>6758.2</v>
      </c>
      <c r="H18" s="201">
        <v>6758.2</v>
      </c>
      <c r="I18" s="202">
        <v>100</v>
      </c>
      <c r="J18" s="201">
        <v>100</v>
      </c>
      <c r="K18" s="648">
        <v>100</v>
      </c>
      <c r="L18" s="202">
        <v>100</v>
      </c>
    </row>
    <row r="19" spans="1:12">
      <c r="A19" s="204" t="s">
        <v>196</v>
      </c>
      <c r="B19" s="205">
        <v>7971</v>
      </c>
      <c r="C19" s="205">
        <v>8021</v>
      </c>
      <c r="D19" s="206">
        <v>100.6</v>
      </c>
      <c r="E19" s="205">
        <v>57.4</v>
      </c>
      <c r="F19" s="205">
        <v>57</v>
      </c>
      <c r="G19" s="205">
        <v>45735.4</v>
      </c>
      <c r="H19" s="205">
        <v>45735.4</v>
      </c>
      <c r="I19" s="206">
        <v>100</v>
      </c>
      <c r="J19" s="205">
        <v>29500</v>
      </c>
      <c r="K19" s="649">
        <v>29800</v>
      </c>
      <c r="L19" s="206">
        <v>101</v>
      </c>
    </row>
    <row r="20" spans="1:12">
      <c r="A20" s="204" t="s">
        <v>2222</v>
      </c>
      <c r="B20" s="205">
        <v>1562</v>
      </c>
      <c r="C20" s="205">
        <v>1582</v>
      </c>
      <c r="D20" s="206">
        <v>101.3</v>
      </c>
      <c r="E20" s="205"/>
      <c r="F20" s="205"/>
      <c r="G20" s="205">
        <v>11308.9</v>
      </c>
      <c r="H20" s="205">
        <v>11308.9</v>
      </c>
      <c r="I20" s="206">
        <v>100</v>
      </c>
      <c r="J20" s="205">
        <v>650</v>
      </c>
      <c r="K20" s="647">
        <v>700</v>
      </c>
      <c r="L20" s="208">
        <v>107.7</v>
      </c>
    </row>
    <row r="21" spans="1:12" ht="60.45" customHeight="1">
      <c r="A21" s="214" t="s">
        <v>2223</v>
      </c>
      <c r="B21" s="221">
        <v>10416</v>
      </c>
      <c r="C21" s="221">
        <v>10506</v>
      </c>
      <c r="D21" s="222">
        <v>100.9</v>
      </c>
      <c r="E21" s="223"/>
      <c r="F21" s="223"/>
      <c r="G21" s="221">
        <v>63802.5</v>
      </c>
      <c r="H21" s="221">
        <v>63802.5</v>
      </c>
      <c r="I21" s="222">
        <v>100</v>
      </c>
      <c r="J21" s="221">
        <v>30250</v>
      </c>
      <c r="K21" s="221">
        <v>30600</v>
      </c>
      <c r="L21" s="224">
        <v>101.2</v>
      </c>
    </row>
    <row r="22" spans="1:12" ht="41.85" customHeight="1">
      <c r="A22" s="214" t="s">
        <v>2224</v>
      </c>
      <c r="B22" s="221">
        <v>209974</v>
      </c>
      <c r="C22" s="221">
        <v>217663</v>
      </c>
      <c r="D22" s="222">
        <v>103.7</v>
      </c>
      <c r="E22" s="223"/>
      <c r="F22" s="223"/>
      <c r="G22" s="221">
        <v>7924184.7000000002</v>
      </c>
      <c r="H22" s="221">
        <v>8624216.9000000004</v>
      </c>
      <c r="I22" s="222">
        <v>108.8</v>
      </c>
      <c r="J22" s="223"/>
      <c r="K22" s="221"/>
      <c r="L22" s="222"/>
    </row>
    <row r="23" spans="1:12" ht="20.100000000000001" customHeight="1">
      <c r="A23" s="225" t="s">
        <v>2225</v>
      </c>
      <c r="B23" s="226"/>
      <c r="C23" s="227"/>
      <c r="D23" s="228"/>
      <c r="E23" s="227"/>
      <c r="F23" s="227"/>
      <c r="G23" s="227"/>
      <c r="H23" s="227"/>
      <c r="I23" s="228"/>
      <c r="J23" s="227"/>
      <c r="K23" s="227"/>
      <c r="L23" s="227"/>
    </row>
    <row r="24" spans="1:12">
      <c r="A24" s="227"/>
      <c r="B24" s="226"/>
      <c r="C24" s="227"/>
      <c r="D24" s="228"/>
      <c r="E24" s="227"/>
      <c r="F24" s="227"/>
      <c r="G24" s="227"/>
      <c r="H24" s="227"/>
      <c r="I24" s="228"/>
      <c r="J24" s="227"/>
      <c r="K24" s="227"/>
      <c r="L24" s="227"/>
    </row>
    <row r="25" spans="1:12">
      <c r="A25" s="227"/>
      <c r="B25" s="226"/>
      <c r="C25" s="227"/>
      <c r="D25" s="228"/>
      <c r="E25" s="227"/>
      <c r="F25" s="227"/>
      <c r="G25" s="227"/>
      <c r="H25" s="227"/>
      <c r="I25" s="228"/>
      <c r="J25" s="227"/>
      <c r="K25" s="227"/>
      <c r="L25" s="227"/>
    </row>
    <row r="26" spans="1:12">
      <c r="A26" s="227"/>
      <c r="B26" s="226"/>
      <c r="C26" s="227"/>
      <c r="D26" s="228"/>
      <c r="E26" s="227"/>
      <c r="F26" s="227"/>
      <c r="G26" s="227"/>
      <c r="H26" s="227"/>
      <c r="I26" s="228"/>
      <c r="J26" s="227"/>
      <c r="K26" s="227"/>
      <c r="L26" s="227"/>
    </row>
    <row r="27" spans="1:12">
      <c r="A27" s="227"/>
      <c r="B27" s="226"/>
      <c r="C27" s="227"/>
      <c r="D27" s="228"/>
      <c r="E27" s="227"/>
      <c r="F27" s="227"/>
      <c r="G27" s="227"/>
      <c r="H27" s="227"/>
      <c r="I27" s="228"/>
      <c r="J27" s="227"/>
      <c r="K27" s="227"/>
      <c r="L27" s="227"/>
    </row>
    <row r="28" spans="1:12">
      <c r="A28" s="227"/>
      <c r="B28" s="226"/>
      <c r="C28" s="227"/>
      <c r="D28" s="228"/>
      <c r="E28" s="227"/>
      <c r="F28" s="227"/>
      <c r="G28" s="227"/>
      <c r="H28" s="227"/>
      <c r="I28" s="228"/>
      <c r="J28" s="227"/>
      <c r="K28" s="227"/>
      <c r="L28" s="227"/>
    </row>
    <row r="29" spans="1:12">
      <c r="A29" s="227"/>
      <c r="B29" s="226"/>
      <c r="C29" s="227"/>
      <c r="D29" s="228"/>
      <c r="E29" s="227"/>
      <c r="F29" s="227"/>
      <c r="G29" s="227"/>
      <c r="H29" s="227"/>
      <c r="I29" s="228"/>
      <c r="J29" s="227"/>
      <c r="K29" s="227"/>
      <c r="L29" s="227"/>
    </row>
    <row r="30" spans="1:12">
      <c r="A30" s="227"/>
      <c r="B30" s="226"/>
      <c r="C30" s="227"/>
      <c r="D30" s="228"/>
      <c r="E30" s="227"/>
      <c r="F30" s="227"/>
      <c r="G30" s="227"/>
      <c r="H30" s="227"/>
      <c r="I30" s="228"/>
      <c r="J30" s="227"/>
      <c r="K30" s="227"/>
      <c r="L30" s="227"/>
    </row>
    <row r="31" spans="1:12">
      <c r="A31" s="227"/>
      <c r="B31" s="226"/>
      <c r="C31" s="227"/>
      <c r="D31" s="228"/>
      <c r="E31" s="227"/>
      <c r="F31" s="227"/>
      <c r="G31" s="227"/>
      <c r="H31" s="227"/>
      <c r="I31" s="228"/>
      <c r="J31" s="227"/>
      <c r="K31" s="227"/>
      <c r="L31" s="227"/>
    </row>
    <row r="32" spans="1:12">
      <c r="A32" s="227"/>
      <c r="B32" s="226"/>
      <c r="C32" s="227"/>
      <c r="D32" s="228"/>
      <c r="E32" s="227"/>
      <c r="F32" s="227"/>
      <c r="G32" s="227"/>
      <c r="H32" s="227"/>
      <c r="I32" s="228"/>
      <c r="J32" s="227"/>
      <c r="K32" s="227"/>
      <c r="L32" s="227"/>
    </row>
    <row r="33" spans="1:12">
      <c r="A33" s="227"/>
      <c r="B33" s="226"/>
      <c r="C33" s="227"/>
      <c r="D33" s="228"/>
      <c r="E33" s="227"/>
      <c r="F33" s="227"/>
      <c r="G33" s="227"/>
      <c r="H33" s="227"/>
      <c r="I33" s="228"/>
      <c r="J33" s="227"/>
      <c r="K33" s="227"/>
      <c r="L33" s="227"/>
    </row>
    <row r="34" spans="1:12">
      <c r="A34" s="227"/>
      <c r="B34" s="226"/>
      <c r="C34" s="227"/>
      <c r="D34" s="228"/>
      <c r="E34" s="227"/>
      <c r="F34" s="227"/>
      <c r="G34" s="227"/>
      <c r="H34" s="227"/>
      <c r="I34" s="228"/>
      <c r="J34" s="227"/>
      <c r="K34" s="227"/>
      <c r="L34" s="227"/>
    </row>
    <row r="35" spans="1:12">
      <c r="A35" s="227"/>
      <c r="B35" s="226"/>
      <c r="C35" s="227"/>
      <c r="D35" s="228"/>
      <c r="E35" s="227"/>
      <c r="F35" s="227"/>
      <c r="G35" s="227"/>
      <c r="H35" s="227"/>
      <c r="I35" s="228"/>
      <c r="J35" s="227"/>
      <c r="K35" s="227"/>
      <c r="L35" s="227"/>
    </row>
    <row r="36" spans="1:12">
      <c r="A36" s="227"/>
      <c r="B36" s="226"/>
      <c r="C36" s="227"/>
      <c r="D36" s="228"/>
      <c r="E36" s="227"/>
      <c r="F36" s="227"/>
      <c r="G36" s="227"/>
      <c r="H36" s="227"/>
      <c r="I36" s="228"/>
      <c r="J36" s="227"/>
      <c r="K36" s="227"/>
      <c r="L36" s="227"/>
    </row>
    <row r="37" spans="1:12">
      <c r="A37" s="227"/>
      <c r="B37" s="226"/>
      <c r="C37" s="227"/>
      <c r="D37" s="228"/>
      <c r="E37" s="227"/>
      <c r="F37" s="227"/>
      <c r="G37" s="227"/>
      <c r="H37" s="227"/>
      <c r="I37" s="228"/>
      <c r="J37" s="227"/>
      <c r="K37" s="227"/>
      <c r="L37" s="227"/>
    </row>
    <row r="38" spans="1:12">
      <c r="A38" s="227"/>
      <c r="B38" s="226"/>
      <c r="C38" s="227"/>
      <c r="D38" s="228"/>
      <c r="E38" s="227"/>
      <c r="F38" s="227"/>
      <c r="G38" s="227"/>
      <c r="H38" s="227"/>
      <c r="I38" s="228"/>
      <c r="J38" s="227"/>
      <c r="K38" s="227"/>
      <c r="L38" s="227"/>
    </row>
    <row r="39" spans="1:12">
      <c r="A39" s="227"/>
      <c r="B39" s="226"/>
      <c r="C39" s="227"/>
      <c r="D39" s="228"/>
      <c r="E39" s="227"/>
      <c r="F39" s="227"/>
      <c r="G39" s="227"/>
      <c r="H39" s="227"/>
      <c r="I39" s="228"/>
      <c r="J39" s="227"/>
      <c r="K39" s="227"/>
      <c r="L39" s="227"/>
    </row>
    <row r="40" spans="1:12">
      <c r="A40" s="227"/>
      <c r="B40" s="226"/>
      <c r="C40" s="227"/>
      <c r="D40" s="228"/>
      <c r="E40" s="227"/>
      <c r="F40" s="227"/>
      <c r="G40" s="227"/>
      <c r="H40" s="227"/>
      <c r="I40" s="228"/>
      <c r="J40" s="227"/>
      <c r="K40" s="227"/>
      <c r="L40" s="227"/>
    </row>
    <row r="41" spans="1:12">
      <c r="A41" s="227"/>
      <c r="B41" s="226"/>
      <c r="C41" s="227"/>
      <c r="D41" s="228"/>
      <c r="E41" s="227"/>
      <c r="F41" s="227"/>
      <c r="G41" s="227"/>
      <c r="H41" s="227"/>
      <c r="I41" s="228"/>
      <c r="J41" s="227"/>
      <c r="K41" s="227"/>
      <c r="L41" s="227"/>
    </row>
    <row r="42" spans="1:12">
      <c r="A42" s="227"/>
      <c r="B42" s="226"/>
      <c r="C42" s="227"/>
      <c r="D42" s="228"/>
      <c r="E42" s="227"/>
      <c r="F42" s="227"/>
      <c r="G42" s="227"/>
      <c r="H42" s="227"/>
      <c r="I42" s="228"/>
      <c r="J42" s="227"/>
      <c r="K42" s="227"/>
      <c r="L42" s="227"/>
    </row>
    <row r="43" spans="1:12">
      <c r="A43" s="227"/>
      <c r="B43" s="226"/>
      <c r="C43" s="227"/>
      <c r="D43" s="228"/>
      <c r="E43" s="227"/>
      <c r="F43" s="227"/>
      <c r="G43" s="227"/>
      <c r="H43" s="227"/>
      <c r="I43" s="228"/>
      <c r="J43" s="227"/>
      <c r="K43" s="227"/>
      <c r="L43" s="227"/>
    </row>
    <row r="44" spans="1:12">
      <c r="A44" s="227"/>
      <c r="B44" s="226"/>
      <c r="C44" s="227"/>
      <c r="D44" s="228"/>
      <c r="E44" s="227"/>
      <c r="F44" s="227"/>
      <c r="G44" s="227"/>
      <c r="H44" s="227"/>
      <c r="I44" s="228"/>
      <c r="J44" s="227"/>
      <c r="K44" s="227"/>
      <c r="L44" s="227"/>
    </row>
    <row r="45" spans="1:12">
      <c r="A45" s="227"/>
      <c r="B45" s="226"/>
      <c r="C45" s="227"/>
      <c r="D45" s="228"/>
      <c r="E45" s="227"/>
      <c r="F45" s="227"/>
      <c r="G45" s="227"/>
      <c r="H45" s="227"/>
      <c r="I45" s="228"/>
      <c r="J45" s="227"/>
      <c r="K45" s="227"/>
      <c r="L45" s="227"/>
    </row>
    <row r="46" spans="1:12">
      <c r="A46" s="227"/>
      <c r="B46" s="226"/>
      <c r="C46" s="227"/>
      <c r="D46" s="228"/>
      <c r="E46" s="227"/>
      <c r="F46" s="227"/>
      <c r="G46" s="227"/>
      <c r="H46" s="227"/>
      <c r="I46" s="228"/>
      <c r="J46" s="227"/>
      <c r="K46" s="227"/>
      <c r="L46" s="227"/>
    </row>
    <row r="47" spans="1:12">
      <c r="A47" s="227"/>
      <c r="B47" s="226"/>
      <c r="C47" s="227"/>
      <c r="D47" s="228"/>
      <c r="E47" s="227"/>
      <c r="F47" s="227"/>
      <c r="G47" s="227"/>
      <c r="H47" s="227"/>
      <c r="I47" s="228"/>
      <c r="J47" s="227"/>
      <c r="K47" s="227"/>
      <c r="L47" s="227"/>
    </row>
    <row r="48" spans="1:12">
      <c r="A48" s="227"/>
      <c r="B48" s="226"/>
      <c r="C48" s="227"/>
      <c r="D48" s="228"/>
      <c r="E48" s="227"/>
      <c r="F48" s="227"/>
      <c r="G48" s="227"/>
      <c r="H48" s="227"/>
      <c r="I48" s="228"/>
      <c r="J48" s="227"/>
      <c r="K48" s="227"/>
      <c r="L48" s="227"/>
    </row>
    <row r="49" spans="1:12">
      <c r="A49" s="227"/>
      <c r="B49" s="226"/>
      <c r="C49" s="227"/>
      <c r="D49" s="228"/>
      <c r="E49" s="227"/>
      <c r="F49" s="227"/>
      <c r="G49" s="227"/>
      <c r="H49" s="227"/>
      <c r="I49" s="228"/>
      <c r="J49" s="227"/>
      <c r="K49" s="227"/>
      <c r="L49" s="227"/>
    </row>
  </sheetData>
  <mergeCells count="12">
    <mergeCell ref="A9:L9"/>
    <mergeCell ref="J11:L11"/>
    <mergeCell ref="A17:L17"/>
    <mergeCell ref="A3:L3"/>
    <mergeCell ref="B5:D5"/>
    <mergeCell ref="E5:F5"/>
    <mergeCell ref="G5:I5"/>
    <mergeCell ref="J5:L5"/>
    <mergeCell ref="B6:C6"/>
    <mergeCell ref="E6:F6"/>
    <mergeCell ref="G6:H6"/>
    <mergeCell ref="J6:K6"/>
  </mergeCells>
  <printOptions horizontalCentered="1"/>
  <pageMargins left="0.19645669291338602" right="0.19645669291338602" top="0.23622047244094513" bottom="0.39370078740157505" header="0.19645669291338602" footer="0"/>
  <pageSetup paperSize="9" fitToWidth="0" fitToHeight="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0DF53-6A24-473B-BE0B-28D0A5EC43DF}">
  <sheetPr>
    <tabColor rgb="FFFFC000"/>
    <pageSetUpPr fitToPage="1"/>
  </sheetPr>
  <dimension ref="A1:L54"/>
  <sheetViews>
    <sheetView zoomScaleNormal="100" zoomScaleSheetLayoutView="90" workbookViewId="0">
      <selection activeCell="N42" sqref="N42"/>
    </sheetView>
  </sheetViews>
  <sheetFormatPr baseColWidth="10" defaultRowHeight="13.8"/>
  <cols>
    <col min="1" max="1" width="22.6640625" style="381" customWidth="1"/>
    <col min="2" max="4" width="6.77734375" style="381" customWidth="1"/>
    <col min="5" max="6" width="6.5546875" style="381" customWidth="1"/>
    <col min="7" max="8" width="7.88671875" style="381" customWidth="1"/>
    <col min="9" max="9" width="6.77734375" style="381" customWidth="1"/>
    <col min="10" max="11" width="7.88671875" style="381" customWidth="1"/>
    <col min="12" max="12" width="6.77734375" style="381" customWidth="1"/>
    <col min="13" max="16384" width="11.5546875" style="229"/>
  </cols>
  <sheetData>
    <row r="1" spans="1:12" s="287" customFormat="1" ht="17.399999999999999">
      <c r="A1" s="285" t="s">
        <v>2201</v>
      </c>
      <c r="B1" s="286"/>
      <c r="C1" s="286"/>
    </row>
    <row r="2" spans="1:12" s="288" customFormat="1" ht="12" customHeight="1">
      <c r="B2" s="289"/>
      <c r="C2" s="290"/>
      <c r="L2" s="291" t="s">
        <v>2188</v>
      </c>
    </row>
    <row r="3" spans="1:12" s="292" customFormat="1" ht="15" customHeight="1">
      <c r="A3" s="940" t="s">
        <v>2257</v>
      </c>
      <c r="B3" s="940"/>
      <c r="C3" s="940"/>
      <c r="D3" s="940"/>
      <c r="E3" s="940"/>
      <c r="F3" s="940"/>
      <c r="G3" s="940"/>
      <c r="H3" s="940"/>
      <c r="I3" s="940"/>
      <c r="J3" s="940"/>
      <c r="K3" s="940"/>
      <c r="L3" s="940"/>
    </row>
    <row r="4" spans="1:12" s="288" customFormat="1" ht="13.65" customHeight="1">
      <c r="A4" s="941" t="s">
        <v>2258</v>
      </c>
      <c r="B4" s="941"/>
      <c r="C4" s="941"/>
      <c r="D4" s="941"/>
      <c r="E4" s="941"/>
      <c r="F4" s="941"/>
      <c r="G4" s="941"/>
      <c r="H4" s="941"/>
      <c r="I4" s="941"/>
      <c r="J4" s="941"/>
      <c r="K4" s="941"/>
      <c r="L4" s="941"/>
    </row>
    <row r="5" spans="1:12" s="288" customFormat="1" ht="21" customHeight="1">
      <c r="A5" s="293"/>
      <c r="B5" s="942" t="s">
        <v>2203</v>
      </c>
      <c r="C5" s="942"/>
      <c r="D5" s="942"/>
      <c r="E5" s="943" t="s">
        <v>2204</v>
      </c>
      <c r="F5" s="943"/>
      <c r="G5" s="942" t="s">
        <v>2205</v>
      </c>
      <c r="H5" s="942"/>
      <c r="I5" s="942"/>
      <c r="J5" s="944" t="s">
        <v>2259</v>
      </c>
      <c r="K5" s="944"/>
      <c r="L5" s="944"/>
    </row>
    <row r="6" spans="1:12" s="288" customFormat="1" ht="11.85" customHeight="1">
      <c r="A6" s="295" t="s">
        <v>19</v>
      </c>
      <c r="B6" s="945" t="s">
        <v>2208</v>
      </c>
      <c r="C6" s="945"/>
      <c r="D6" s="296"/>
      <c r="E6" s="946" t="s">
        <v>2209</v>
      </c>
      <c r="F6" s="946"/>
      <c r="G6" s="947" t="s">
        <v>2260</v>
      </c>
      <c r="H6" s="947"/>
      <c r="I6" s="947"/>
      <c r="J6" s="948" t="s">
        <v>2260</v>
      </c>
      <c r="K6" s="948"/>
      <c r="L6" s="948"/>
    </row>
    <row r="7" spans="1:12" s="288" customFormat="1" ht="11.85" customHeight="1">
      <c r="A7" s="297"/>
      <c r="B7" s="298"/>
      <c r="C7" s="298"/>
      <c r="D7" s="299" t="s">
        <v>2211</v>
      </c>
      <c r="E7" s="294"/>
      <c r="F7" s="294"/>
      <c r="G7" s="298"/>
      <c r="H7" s="298"/>
      <c r="I7" s="299" t="s">
        <v>2211</v>
      </c>
      <c r="J7" s="298"/>
      <c r="K7" s="298"/>
      <c r="L7" s="299" t="s">
        <v>2211</v>
      </c>
    </row>
    <row r="8" spans="1:12" s="302" customFormat="1" ht="11.85" customHeight="1">
      <c r="A8" s="300"/>
      <c r="B8" s="301">
        <v>2018</v>
      </c>
      <c r="C8" s="301">
        <v>2019</v>
      </c>
      <c r="D8" s="301" t="s">
        <v>2212</v>
      </c>
      <c r="E8" s="301">
        <v>2018</v>
      </c>
      <c r="F8" s="301">
        <v>2019</v>
      </c>
      <c r="G8" s="301">
        <v>2018</v>
      </c>
      <c r="H8" s="301">
        <v>2019</v>
      </c>
      <c r="I8" s="301" t="s">
        <v>2212</v>
      </c>
      <c r="J8" s="301">
        <v>2018</v>
      </c>
      <c r="K8" s="301">
        <v>2019</v>
      </c>
      <c r="L8" s="301" t="s">
        <v>2212</v>
      </c>
    </row>
    <row r="9" spans="1:12" s="303" customFormat="1" ht="24.9" customHeight="1">
      <c r="A9" s="939" t="s">
        <v>50</v>
      </c>
      <c r="B9" s="939"/>
      <c r="C9" s="939"/>
      <c r="D9" s="939"/>
      <c r="E9" s="939"/>
      <c r="F9" s="939"/>
      <c r="G9" s="939"/>
      <c r="H9" s="939"/>
      <c r="I9" s="939"/>
      <c r="J9" s="939"/>
      <c r="K9" s="939"/>
      <c r="L9" s="939"/>
    </row>
    <row r="10" spans="1:12" s="288" customFormat="1" ht="14.7" customHeight="1">
      <c r="A10" s="304" t="s">
        <v>84</v>
      </c>
      <c r="B10" s="305">
        <v>5757</v>
      </c>
      <c r="C10" s="305">
        <v>5459</v>
      </c>
      <c r="D10" s="306">
        <v>94.8</v>
      </c>
      <c r="E10" s="307">
        <v>53.39</v>
      </c>
      <c r="F10" s="307">
        <v>69.67</v>
      </c>
      <c r="G10" s="308">
        <v>30739</v>
      </c>
      <c r="H10" s="308">
        <v>38030</v>
      </c>
      <c r="I10" s="309">
        <v>123.7</v>
      </c>
      <c r="J10" s="310">
        <v>2004</v>
      </c>
      <c r="K10" s="650">
        <v>2692</v>
      </c>
      <c r="L10" s="306">
        <v>134.30000000000001</v>
      </c>
    </row>
    <row r="11" spans="1:12" s="288" customFormat="1" ht="14.7" customHeight="1">
      <c r="A11" s="311" t="s">
        <v>2054</v>
      </c>
      <c r="B11" s="312">
        <v>4600</v>
      </c>
      <c r="C11" s="312">
        <v>4849</v>
      </c>
      <c r="D11" s="313">
        <v>105.4</v>
      </c>
      <c r="E11" s="314">
        <v>45.99</v>
      </c>
      <c r="F11" s="314">
        <v>41.22</v>
      </c>
      <c r="G11" s="315">
        <v>21156</v>
      </c>
      <c r="H11" s="315">
        <v>19990</v>
      </c>
      <c r="I11" s="316">
        <v>94.5</v>
      </c>
      <c r="J11" s="317">
        <v>280</v>
      </c>
      <c r="K11" s="651">
        <v>310</v>
      </c>
      <c r="L11" s="313">
        <v>110.7</v>
      </c>
    </row>
    <row r="12" spans="1:12" s="288" customFormat="1" ht="14.7" customHeight="1">
      <c r="A12" s="318" t="s">
        <v>227</v>
      </c>
      <c r="B12" s="319">
        <v>591</v>
      </c>
      <c r="C12" s="319">
        <v>561</v>
      </c>
      <c r="D12" s="320">
        <v>94.9</v>
      </c>
      <c r="E12" s="321">
        <v>312.16000000000003</v>
      </c>
      <c r="F12" s="321">
        <v>303.14</v>
      </c>
      <c r="G12" s="322">
        <v>18449</v>
      </c>
      <c r="H12" s="322">
        <v>17006</v>
      </c>
      <c r="I12" s="323">
        <v>92.2</v>
      </c>
      <c r="J12" s="324">
        <v>1621</v>
      </c>
      <c r="K12" s="652">
        <v>1539</v>
      </c>
      <c r="L12" s="320">
        <v>94.9</v>
      </c>
    </row>
    <row r="13" spans="1:12" s="288" customFormat="1" ht="14.7" customHeight="1">
      <c r="A13" s="318" t="s">
        <v>68</v>
      </c>
      <c r="B13" s="319">
        <v>16787</v>
      </c>
      <c r="C13" s="319">
        <v>15357</v>
      </c>
      <c r="D13" s="320">
        <v>91.5</v>
      </c>
      <c r="E13" s="321">
        <v>157.4</v>
      </c>
      <c r="F13" s="321">
        <v>153.07</v>
      </c>
      <c r="G13" s="319">
        <v>264225</v>
      </c>
      <c r="H13" s="319">
        <v>235063</v>
      </c>
      <c r="I13" s="320">
        <v>89</v>
      </c>
      <c r="J13" s="319">
        <v>23850</v>
      </c>
      <c r="K13" s="653">
        <v>23344</v>
      </c>
      <c r="L13" s="320">
        <v>97.9</v>
      </c>
    </row>
    <row r="14" spans="1:12" s="288" customFormat="1" ht="14.7" customHeight="1">
      <c r="A14" s="318" t="s">
        <v>69</v>
      </c>
      <c r="B14" s="312">
        <v>2385</v>
      </c>
      <c r="C14" s="312">
        <v>2416</v>
      </c>
      <c r="D14" s="313">
        <v>101.3</v>
      </c>
      <c r="E14" s="314">
        <v>98.17</v>
      </c>
      <c r="F14" s="314">
        <v>93.98</v>
      </c>
      <c r="G14" s="312">
        <v>23414</v>
      </c>
      <c r="H14" s="312">
        <v>22706</v>
      </c>
      <c r="I14" s="313">
        <v>97</v>
      </c>
      <c r="J14" s="325"/>
      <c r="K14" s="654"/>
      <c r="L14" s="326"/>
    </row>
    <row r="15" spans="1:12" s="288" customFormat="1" ht="14.7" customHeight="1">
      <c r="A15" s="318" t="s">
        <v>58</v>
      </c>
      <c r="B15" s="319">
        <v>777</v>
      </c>
      <c r="C15" s="319">
        <v>731</v>
      </c>
      <c r="D15" s="320">
        <v>94.1</v>
      </c>
      <c r="E15" s="321">
        <v>183.02</v>
      </c>
      <c r="F15" s="321">
        <v>187.37</v>
      </c>
      <c r="G15" s="319">
        <v>14220</v>
      </c>
      <c r="H15" s="319">
        <v>13696</v>
      </c>
      <c r="I15" s="320">
        <v>96.3</v>
      </c>
      <c r="J15" s="319">
        <v>5500</v>
      </c>
      <c r="K15" s="653">
        <v>5500</v>
      </c>
      <c r="L15" s="320">
        <v>100</v>
      </c>
    </row>
    <row r="16" spans="1:12" s="288" customFormat="1" ht="14.7" customHeight="1">
      <c r="A16" s="318" t="s">
        <v>63</v>
      </c>
      <c r="B16" s="319">
        <v>792</v>
      </c>
      <c r="C16" s="319">
        <v>822</v>
      </c>
      <c r="D16" s="320">
        <v>103.8</v>
      </c>
      <c r="E16" s="321">
        <v>618.29</v>
      </c>
      <c r="F16" s="321">
        <v>721.67</v>
      </c>
      <c r="G16" s="319">
        <v>48969</v>
      </c>
      <c r="H16" s="319">
        <v>59321</v>
      </c>
      <c r="I16" s="320">
        <v>121.1</v>
      </c>
      <c r="J16" s="319">
        <v>48252</v>
      </c>
      <c r="K16" s="653">
        <v>58452</v>
      </c>
      <c r="L16" s="320">
        <v>121.1</v>
      </c>
    </row>
    <row r="17" spans="1:12" s="288" customFormat="1" ht="14.7" customHeight="1">
      <c r="A17" s="318" t="s">
        <v>2261</v>
      </c>
      <c r="B17" s="319">
        <v>5564</v>
      </c>
      <c r="C17" s="319">
        <v>5570</v>
      </c>
      <c r="D17" s="320">
        <v>100.1</v>
      </c>
      <c r="E17" s="321">
        <v>180.94</v>
      </c>
      <c r="F17" s="321">
        <v>163.27000000000001</v>
      </c>
      <c r="G17" s="319">
        <v>100676</v>
      </c>
      <c r="H17" s="319">
        <v>90940</v>
      </c>
      <c r="I17" s="320">
        <v>90.3</v>
      </c>
      <c r="J17" s="327"/>
      <c r="K17" s="655"/>
      <c r="L17" s="328"/>
    </row>
    <row r="18" spans="1:12" s="288" customFormat="1" ht="14.7" customHeight="1">
      <c r="A18" s="318" t="s">
        <v>1083</v>
      </c>
      <c r="B18" s="319">
        <v>8724</v>
      </c>
      <c r="C18" s="319">
        <v>8728</v>
      </c>
      <c r="D18" s="320">
        <v>100</v>
      </c>
      <c r="E18" s="321">
        <v>329.34</v>
      </c>
      <c r="F18" s="321">
        <v>290.52999999999997</v>
      </c>
      <c r="G18" s="319">
        <v>287319</v>
      </c>
      <c r="H18" s="319">
        <v>253572</v>
      </c>
      <c r="I18" s="320">
        <v>88.3</v>
      </c>
      <c r="J18" s="327"/>
      <c r="K18" s="655"/>
      <c r="L18" s="328"/>
    </row>
    <row r="19" spans="1:12" s="288" customFormat="1" ht="14.7" customHeight="1">
      <c r="A19" s="318" t="s">
        <v>96</v>
      </c>
      <c r="B19" s="329"/>
      <c r="C19" s="329"/>
      <c r="D19" s="328"/>
      <c r="E19" s="330"/>
      <c r="F19" s="330"/>
      <c r="G19" s="319">
        <v>150858</v>
      </c>
      <c r="H19" s="319">
        <v>139561</v>
      </c>
      <c r="I19" s="320">
        <v>92.5</v>
      </c>
      <c r="J19" s="327"/>
      <c r="K19" s="655"/>
      <c r="L19" s="328"/>
    </row>
    <row r="20" spans="1:12" s="288" customFormat="1" ht="14.7" customHeight="1">
      <c r="A20" s="318" t="s">
        <v>2068</v>
      </c>
      <c r="B20" s="319">
        <v>5669</v>
      </c>
      <c r="C20" s="319">
        <v>5954</v>
      </c>
      <c r="D20" s="320">
        <v>105</v>
      </c>
      <c r="E20" s="321">
        <v>203.64</v>
      </c>
      <c r="F20" s="321">
        <v>206.61</v>
      </c>
      <c r="G20" s="319">
        <v>115444</v>
      </c>
      <c r="H20" s="319">
        <v>123016</v>
      </c>
      <c r="I20" s="320">
        <v>106.6</v>
      </c>
      <c r="J20" s="319">
        <v>84048</v>
      </c>
      <c r="K20" s="653">
        <v>84757</v>
      </c>
      <c r="L20" s="320">
        <v>100.8</v>
      </c>
    </row>
    <row r="21" spans="1:12" s="288" customFormat="1" ht="14.7" customHeight="1">
      <c r="A21" s="318" t="s">
        <v>176</v>
      </c>
      <c r="B21" s="319">
        <v>4967</v>
      </c>
      <c r="C21" s="319">
        <v>5095</v>
      </c>
      <c r="D21" s="320">
        <v>102.6</v>
      </c>
      <c r="E21" s="321">
        <v>305.16000000000003</v>
      </c>
      <c r="F21" s="321">
        <v>292.04000000000002</v>
      </c>
      <c r="G21" s="319">
        <v>151574</v>
      </c>
      <c r="H21" s="319">
        <v>148795</v>
      </c>
      <c r="I21" s="320">
        <v>98.2</v>
      </c>
      <c r="J21" s="327"/>
      <c r="K21" s="655"/>
      <c r="L21" s="328"/>
    </row>
    <row r="22" spans="1:12" s="288" customFormat="1" ht="14.7" customHeight="1">
      <c r="A22" s="318" t="s">
        <v>70</v>
      </c>
      <c r="B22" s="319">
        <v>8482</v>
      </c>
      <c r="C22" s="319">
        <v>8392</v>
      </c>
      <c r="D22" s="320">
        <v>98.9</v>
      </c>
      <c r="E22" s="321">
        <v>261.95</v>
      </c>
      <c r="F22" s="321">
        <v>257.23</v>
      </c>
      <c r="G22" s="319">
        <v>222186</v>
      </c>
      <c r="H22" s="319">
        <v>215867</v>
      </c>
      <c r="I22" s="320">
        <v>97.2</v>
      </c>
      <c r="J22" s="327"/>
      <c r="K22" s="655"/>
      <c r="L22" s="328"/>
    </row>
    <row r="23" spans="1:12" s="288" customFormat="1" ht="14.7" customHeight="1">
      <c r="A23" s="318" t="s">
        <v>79</v>
      </c>
      <c r="B23" s="319">
        <v>997</v>
      </c>
      <c r="C23" s="319">
        <v>971</v>
      </c>
      <c r="D23" s="320">
        <v>97.4</v>
      </c>
      <c r="E23" s="321">
        <v>330.34</v>
      </c>
      <c r="F23" s="321">
        <v>333.41</v>
      </c>
      <c r="G23" s="319">
        <v>32935</v>
      </c>
      <c r="H23" s="319">
        <v>32374</v>
      </c>
      <c r="I23" s="320">
        <v>98.3</v>
      </c>
      <c r="J23" s="327"/>
      <c r="K23" s="655"/>
      <c r="L23" s="328"/>
    </row>
    <row r="24" spans="1:12" s="288" customFormat="1" ht="14.7" customHeight="1">
      <c r="A24" s="318" t="s">
        <v>80</v>
      </c>
      <c r="B24" s="319">
        <v>789</v>
      </c>
      <c r="C24" s="319">
        <v>758</v>
      </c>
      <c r="D24" s="320">
        <v>96.1</v>
      </c>
      <c r="E24" s="321">
        <v>293.79000000000002</v>
      </c>
      <c r="F24" s="321">
        <v>294.23</v>
      </c>
      <c r="G24" s="319">
        <v>23180</v>
      </c>
      <c r="H24" s="319">
        <v>22303</v>
      </c>
      <c r="I24" s="320">
        <v>96.2</v>
      </c>
      <c r="J24" s="327"/>
      <c r="K24" s="655"/>
      <c r="L24" s="328"/>
    </row>
    <row r="25" spans="1:12" s="288" customFormat="1" ht="14.7" customHeight="1">
      <c r="A25" s="318" t="s">
        <v>91</v>
      </c>
      <c r="B25" s="319">
        <v>220</v>
      </c>
      <c r="C25" s="319">
        <v>212</v>
      </c>
      <c r="D25" s="320">
        <v>96.4</v>
      </c>
      <c r="E25" s="321">
        <v>195.57</v>
      </c>
      <c r="F25" s="321">
        <v>181.35</v>
      </c>
      <c r="G25" s="319">
        <v>4303</v>
      </c>
      <c r="H25" s="319">
        <v>3845</v>
      </c>
      <c r="I25" s="320">
        <v>89.4</v>
      </c>
      <c r="J25" s="327"/>
      <c r="K25" s="655"/>
      <c r="L25" s="328"/>
    </row>
    <row r="26" spans="1:12" s="288" customFormat="1" ht="14.7" customHeight="1">
      <c r="A26" s="318" t="s">
        <v>92</v>
      </c>
      <c r="B26" s="319">
        <v>7748</v>
      </c>
      <c r="C26" s="319">
        <v>7789</v>
      </c>
      <c r="D26" s="320">
        <v>100.5</v>
      </c>
      <c r="E26" s="321">
        <v>52.57</v>
      </c>
      <c r="F26" s="331">
        <v>50.91</v>
      </c>
      <c r="G26" s="319">
        <v>40728</v>
      </c>
      <c r="H26" s="322">
        <v>39657</v>
      </c>
      <c r="I26" s="320">
        <v>97.4</v>
      </c>
      <c r="J26" s="327"/>
      <c r="K26" s="655"/>
      <c r="L26" s="328"/>
    </row>
    <row r="27" spans="1:12" s="288" customFormat="1" ht="14.7" customHeight="1">
      <c r="A27" s="318" t="s">
        <v>2262</v>
      </c>
      <c r="B27" s="319">
        <v>4577</v>
      </c>
      <c r="C27" s="319">
        <v>4569</v>
      </c>
      <c r="D27" s="320">
        <v>99.8</v>
      </c>
      <c r="E27" s="321">
        <v>119.11</v>
      </c>
      <c r="F27" s="331">
        <v>122.01</v>
      </c>
      <c r="G27" s="319">
        <v>54518</v>
      </c>
      <c r="H27" s="322">
        <v>55748</v>
      </c>
      <c r="I27" s="320">
        <v>102.3</v>
      </c>
      <c r="J27" s="327"/>
      <c r="K27" s="655"/>
      <c r="L27" s="328"/>
    </row>
    <row r="28" spans="1:12" s="288" customFormat="1" ht="14.7" customHeight="1">
      <c r="A28" s="318" t="s">
        <v>97</v>
      </c>
      <c r="B28" s="319">
        <v>361</v>
      </c>
      <c r="C28" s="319">
        <v>373</v>
      </c>
      <c r="D28" s="320">
        <v>103.3</v>
      </c>
      <c r="E28" s="321">
        <v>384.59</v>
      </c>
      <c r="F28" s="331">
        <v>295.31</v>
      </c>
      <c r="G28" s="319">
        <v>13884</v>
      </c>
      <c r="H28" s="322">
        <v>11015</v>
      </c>
      <c r="I28" s="320">
        <v>79.3</v>
      </c>
      <c r="J28" s="327"/>
      <c r="K28" s="655"/>
      <c r="L28" s="328"/>
    </row>
    <row r="29" spans="1:12" s="288" customFormat="1" ht="14.7" customHeight="1">
      <c r="A29" s="318" t="s">
        <v>99</v>
      </c>
      <c r="B29" s="319">
        <v>221</v>
      </c>
      <c r="C29" s="319">
        <v>221</v>
      </c>
      <c r="D29" s="320">
        <v>100</v>
      </c>
      <c r="E29" s="321">
        <v>147.81</v>
      </c>
      <c r="F29" s="331">
        <v>147.81</v>
      </c>
      <c r="G29" s="319">
        <v>3267</v>
      </c>
      <c r="H29" s="322">
        <v>3267</v>
      </c>
      <c r="I29" s="320">
        <v>100</v>
      </c>
      <c r="J29" s="327"/>
      <c r="K29" s="655"/>
      <c r="L29" s="328"/>
    </row>
    <row r="30" spans="1:12" s="288" customFormat="1" ht="14.7" customHeight="1">
      <c r="A30" s="332" t="s">
        <v>100</v>
      </c>
      <c r="B30" s="319">
        <v>1332</v>
      </c>
      <c r="C30" s="319">
        <v>1371</v>
      </c>
      <c r="D30" s="333">
        <v>102.9</v>
      </c>
      <c r="E30" s="334">
        <v>166.67</v>
      </c>
      <c r="F30" s="335">
        <v>168.34</v>
      </c>
      <c r="G30" s="336">
        <v>22200</v>
      </c>
      <c r="H30" s="322">
        <v>23079</v>
      </c>
      <c r="I30" s="333">
        <v>104</v>
      </c>
      <c r="J30" s="319">
        <v>6268</v>
      </c>
      <c r="K30" s="653">
        <v>6959</v>
      </c>
      <c r="L30" s="333">
        <v>111</v>
      </c>
    </row>
    <row r="31" spans="1:12" s="303" customFormat="1" ht="24.9" customHeight="1">
      <c r="A31" s="939" t="s">
        <v>103</v>
      </c>
      <c r="B31" s="939"/>
      <c r="C31" s="939"/>
      <c r="D31" s="939"/>
      <c r="E31" s="939"/>
      <c r="F31" s="939"/>
      <c r="G31" s="939"/>
      <c r="H31" s="939"/>
      <c r="I31" s="939"/>
      <c r="J31" s="939"/>
      <c r="K31" s="939"/>
      <c r="L31" s="939"/>
    </row>
    <row r="32" spans="1:12" s="341" customFormat="1" ht="14.7" customHeight="1">
      <c r="A32" s="337" t="s">
        <v>2263</v>
      </c>
      <c r="B32" s="338">
        <v>1453</v>
      </c>
      <c r="C32" s="338">
        <v>1459</v>
      </c>
      <c r="D32" s="339">
        <v>100.4</v>
      </c>
      <c r="E32" s="338">
        <v>132.99</v>
      </c>
      <c r="F32" s="338">
        <v>144.65</v>
      </c>
      <c r="G32" s="340">
        <v>19323</v>
      </c>
      <c r="H32" s="340">
        <v>21104</v>
      </c>
      <c r="I32" s="339">
        <v>109.2</v>
      </c>
      <c r="J32" s="305">
        <v>1336</v>
      </c>
      <c r="K32" s="656">
        <v>1420</v>
      </c>
      <c r="L32" s="306">
        <v>106.3</v>
      </c>
    </row>
    <row r="33" spans="1:12" s="346" customFormat="1" ht="14.7" customHeight="1">
      <c r="A33" s="337" t="s">
        <v>2264</v>
      </c>
      <c r="B33" s="342">
        <v>1883</v>
      </c>
      <c r="C33" s="342">
        <v>1893</v>
      </c>
      <c r="D33" s="343">
        <v>100.5</v>
      </c>
      <c r="E33" s="342">
        <v>180.31</v>
      </c>
      <c r="F33" s="342">
        <v>207.11</v>
      </c>
      <c r="G33" s="344">
        <v>33952</v>
      </c>
      <c r="H33" s="344">
        <v>39206</v>
      </c>
      <c r="I33" s="343">
        <v>115.5</v>
      </c>
      <c r="J33" s="345">
        <v>52</v>
      </c>
      <c r="K33" s="657">
        <v>348</v>
      </c>
      <c r="L33" s="320">
        <v>669.2</v>
      </c>
    </row>
    <row r="34" spans="1:12" s="341" customFormat="1" ht="15" customHeight="1">
      <c r="A34" s="347" t="s">
        <v>2265</v>
      </c>
      <c r="B34" s="348">
        <v>3336</v>
      </c>
      <c r="C34" s="348">
        <v>3352</v>
      </c>
      <c r="D34" s="349">
        <v>100.5</v>
      </c>
      <c r="E34" s="348">
        <v>159.69999999999999</v>
      </c>
      <c r="F34" s="348">
        <v>179.92</v>
      </c>
      <c r="G34" s="350">
        <v>53275</v>
      </c>
      <c r="H34" s="350">
        <v>60310</v>
      </c>
      <c r="I34" s="349">
        <v>113.2</v>
      </c>
      <c r="J34" s="351">
        <v>1388</v>
      </c>
      <c r="K34" s="351">
        <v>1768</v>
      </c>
      <c r="L34" s="352">
        <v>127.4</v>
      </c>
    </row>
    <row r="35" spans="1:12" s="288" customFormat="1" ht="14.7" customHeight="1">
      <c r="A35" s="337" t="s">
        <v>129</v>
      </c>
      <c r="B35" s="342">
        <v>770</v>
      </c>
      <c r="C35" s="342">
        <v>820</v>
      </c>
      <c r="D35" s="343">
        <v>106.49350649350649</v>
      </c>
      <c r="E35" s="342">
        <v>384.6753246753247</v>
      </c>
      <c r="F35" s="342">
        <v>382.09146341463412</v>
      </c>
      <c r="G35" s="344">
        <v>29620</v>
      </c>
      <c r="H35" s="344">
        <v>31331.5</v>
      </c>
      <c r="I35" s="343">
        <v>105.77819041188386</v>
      </c>
      <c r="J35" s="327"/>
      <c r="K35" s="655"/>
      <c r="L35" s="328"/>
    </row>
    <row r="36" spans="1:12" s="288" customFormat="1" ht="14.7" customHeight="1">
      <c r="A36" s="337" t="s">
        <v>2266</v>
      </c>
      <c r="B36" s="342">
        <v>3382</v>
      </c>
      <c r="C36" s="342">
        <v>3382</v>
      </c>
      <c r="D36" s="343">
        <v>100</v>
      </c>
      <c r="E36" s="342">
        <v>84.21</v>
      </c>
      <c r="F36" s="342">
        <v>84.21</v>
      </c>
      <c r="G36" s="344">
        <v>28479</v>
      </c>
      <c r="H36" s="344">
        <v>28479</v>
      </c>
      <c r="I36" s="343">
        <v>100</v>
      </c>
      <c r="J36" s="327"/>
      <c r="K36" s="655"/>
      <c r="L36" s="328"/>
    </row>
    <row r="37" spans="1:12" s="357" customFormat="1" ht="14.7" customHeight="1">
      <c r="A37" s="353" t="s">
        <v>2267</v>
      </c>
      <c r="B37" s="354">
        <v>1136</v>
      </c>
      <c r="C37" s="354">
        <v>1137</v>
      </c>
      <c r="D37" s="355">
        <v>100.1</v>
      </c>
      <c r="E37" s="354">
        <v>157.31</v>
      </c>
      <c r="F37" s="354">
        <v>157.62</v>
      </c>
      <c r="G37" s="356">
        <v>17871</v>
      </c>
      <c r="H37" s="356">
        <v>17922</v>
      </c>
      <c r="I37" s="355">
        <v>100.3</v>
      </c>
      <c r="J37" s="325"/>
      <c r="K37" s="654"/>
      <c r="L37" s="326"/>
    </row>
    <row r="38" spans="1:12" s="341" customFormat="1" ht="14.7" customHeight="1">
      <c r="A38" s="358" t="s">
        <v>2268</v>
      </c>
      <c r="B38" s="354">
        <v>529</v>
      </c>
      <c r="C38" s="354">
        <v>540</v>
      </c>
      <c r="D38" s="355">
        <v>102.1</v>
      </c>
      <c r="E38" s="354">
        <v>2267.9899999999998</v>
      </c>
      <c r="F38" s="354">
        <v>2279.14</v>
      </c>
      <c r="G38" s="356">
        <v>119977</v>
      </c>
      <c r="H38" s="356">
        <v>123074</v>
      </c>
      <c r="I38" s="355">
        <v>102.6</v>
      </c>
      <c r="J38" s="359"/>
      <c r="K38" s="658"/>
      <c r="L38" s="313"/>
    </row>
    <row r="39" spans="1:12" s="288" customFormat="1" ht="15" customHeight="1">
      <c r="A39" s="347" t="s">
        <v>2269</v>
      </c>
      <c r="B39" s="348">
        <v>1665</v>
      </c>
      <c r="C39" s="348">
        <v>1677</v>
      </c>
      <c r="D39" s="349">
        <v>100.7</v>
      </c>
      <c r="E39" s="348">
        <v>827.91</v>
      </c>
      <c r="F39" s="348">
        <v>840.76</v>
      </c>
      <c r="G39" s="350">
        <v>137848</v>
      </c>
      <c r="H39" s="350">
        <v>140996</v>
      </c>
      <c r="I39" s="349">
        <v>102.3</v>
      </c>
      <c r="J39" s="360"/>
      <c r="K39" s="360"/>
      <c r="L39" s="352"/>
    </row>
    <row r="40" spans="1:12" s="288" customFormat="1" ht="14.7" customHeight="1">
      <c r="A40" s="337" t="s">
        <v>127</v>
      </c>
      <c r="B40" s="342">
        <v>116</v>
      </c>
      <c r="C40" s="342">
        <v>109</v>
      </c>
      <c r="D40" s="343">
        <v>94</v>
      </c>
      <c r="E40" s="342">
        <v>68.14</v>
      </c>
      <c r="F40" s="342">
        <v>75.2</v>
      </c>
      <c r="G40" s="344">
        <v>790</v>
      </c>
      <c r="H40" s="344">
        <v>820</v>
      </c>
      <c r="I40" s="343">
        <v>103.8</v>
      </c>
      <c r="J40" s="327">
        <v>178</v>
      </c>
      <c r="K40" s="655">
        <v>189</v>
      </c>
      <c r="L40" s="328">
        <v>106.2</v>
      </c>
    </row>
    <row r="41" spans="1:12" s="288" customFormat="1" ht="14.7" customHeight="1">
      <c r="A41" s="337" t="s">
        <v>2270</v>
      </c>
      <c r="B41" s="342">
        <v>320</v>
      </c>
      <c r="C41" s="342">
        <v>320</v>
      </c>
      <c r="D41" s="343">
        <v>100</v>
      </c>
      <c r="E41" s="342">
        <v>233.29</v>
      </c>
      <c r="F41" s="342">
        <v>233.29</v>
      </c>
      <c r="G41" s="344">
        <v>7465</v>
      </c>
      <c r="H41" s="344">
        <v>7465</v>
      </c>
      <c r="I41" s="343">
        <v>100</v>
      </c>
      <c r="J41" s="327"/>
      <c r="K41" s="655"/>
      <c r="L41" s="328"/>
    </row>
    <row r="42" spans="1:12" s="288" customFormat="1" ht="14.7" customHeight="1">
      <c r="A42" s="337" t="s">
        <v>2271</v>
      </c>
      <c r="B42" s="342">
        <v>3038</v>
      </c>
      <c r="C42" s="342">
        <v>3223</v>
      </c>
      <c r="D42" s="343">
        <v>106.1</v>
      </c>
      <c r="E42" s="342">
        <v>363.46</v>
      </c>
      <c r="F42" s="342">
        <v>369.92</v>
      </c>
      <c r="G42" s="344">
        <v>110420</v>
      </c>
      <c r="H42" s="344">
        <v>119224</v>
      </c>
      <c r="I42" s="343">
        <v>108</v>
      </c>
      <c r="J42" s="327">
        <v>10266</v>
      </c>
      <c r="K42" s="655">
        <v>10019</v>
      </c>
      <c r="L42" s="328">
        <v>97.6</v>
      </c>
    </row>
    <row r="43" spans="1:12" s="346" customFormat="1" ht="14.7" customHeight="1">
      <c r="A43" s="337" t="s">
        <v>146</v>
      </c>
      <c r="B43" s="342">
        <v>191</v>
      </c>
      <c r="C43" s="342">
        <v>191</v>
      </c>
      <c r="D43" s="343">
        <v>100</v>
      </c>
      <c r="E43" s="342">
        <v>30.15</v>
      </c>
      <c r="F43" s="342">
        <v>30.15</v>
      </c>
      <c r="G43" s="344">
        <v>576</v>
      </c>
      <c r="H43" s="344">
        <v>576</v>
      </c>
      <c r="I43" s="343">
        <v>100</v>
      </c>
      <c r="J43" s="327"/>
      <c r="K43" s="655"/>
      <c r="L43" s="328"/>
    </row>
    <row r="44" spans="1:12" s="341" customFormat="1" ht="14.7" customHeight="1">
      <c r="A44" s="337" t="s">
        <v>2272</v>
      </c>
      <c r="B44" s="342">
        <v>12725</v>
      </c>
      <c r="C44" s="342">
        <v>12481</v>
      </c>
      <c r="D44" s="343">
        <v>98.1</v>
      </c>
      <c r="E44" s="342">
        <v>188.35</v>
      </c>
      <c r="F44" s="342">
        <v>185.67</v>
      </c>
      <c r="G44" s="344">
        <v>239677</v>
      </c>
      <c r="H44" s="344">
        <v>231736</v>
      </c>
      <c r="I44" s="343">
        <v>96.7</v>
      </c>
      <c r="J44" s="327"/>
      <c r="K44" s="655"/>
      <c r="L44" s="328"/>
    </row>
    <row r="45" spans="1:12" s="341" customFormat="1" ht="14.7" customHeight="1">
      <c r="A45" s="337" t="s">
        <v>2273</v>
      </c>
      <c r="B45" s="342">
        <v>682</v>
      </c>
      <c r="C45" s="342">
        <v>678</v>
      </c>
      <c r="D45" s="343">
        <v>99.4</v>
      </c>
      <c r="E45" s="342">
        <v>228.35</v>
      </c>
      <c r="F45" s="342">
        <v>240.28</v>
      </c>
      <c r="G45" s="344">
        <v>15573</v>
      </c>
      <c r="H45" s="344">
        <v>16291</v>
      </c>
      <c r="I45" s="343">
        <v>104.6</v>
      </c>
      <c r="J45" s="327"/>
      <c r="K45" s="655"/>
      <c r="L45" s="328"/>
    </row>
    <row r="46" spans="1:12" s="288" customFormat="1">
      <c r="A46" s="347" t="s">
        <v>2274</v>
      </c>
      <c r="B46" s="348">
        <v>13407</v>
      </c>
      <c r="C46" s="348">
        <v>13159</v>
      </c>
      <c r="D46" s="349">
        <v>98.2</v>
      </c>
      <c r="E46" s="348">
        <v>190.39</v>
      </c>
      <c r="F46" s="348">
        <v>188.48</v>
      </c>
      <c r="G46" s="350">
        <v>255250</v>
      </c>
      <c r="H46" s="350">
        <v>248027</v>
      </c>
      <c r="I46" s="349">
        <v>97.2</v>
      </c>
      <c r="J46" s="360"/>
      <c r="K46" s="360"/>
      <c r="L46" s="352"/>
    </row>
    <row r="47" spans="1:12" s="288" customFormat="1" ht="14.7" customHeight="1">
      <c r="A47" s="337" t="s">
        <v>105</v>
      </c>
      <c r="B47" s="342">
        <v>946</v>
      </c>
      <c r="C47" s="342">
        <v>933</v>
      </c>
      <c r="D47" s="343">
        <v>98.6</v>
      </c>
      <c r="E47" s="342">
        <v>190.36</v>
      </c>
      <c r="F47" s="342">
        <v>185.55</v>
      </c>
      <c r="G47" s="344">
        <v>18008</v>
      </c>
      <c r="H47" s="344">
        <v>17312</v>
      </c>
      <c r="I47" s="343">
        <v>96.1</v>
      </c>
      <c r="J47" s="327"/>
      <c r="K47" s="655"/>
      <c r="L47" s="361"/>
    </row>
    <row r="48" spans="1:12" s="346" customFormat="1" ht="14.7" customHeight="1">
      <c r="A48" s="337" t="s">
        <v>2275</v>
      </c>
      <c r="B48" s="342">
        <v>951</v>
      </c>
      <c r="C48" s="342">
        <v>932</v>
      </c>
      <c r="D48" s="343">
        <v>98</v>
      </c>
      <c r="E48" s="342">
        <v>330.96</v>
      </c>
      <c r="F48" s="342">
        <v>344.42</v>
      </c>
      <c r="G48" s="344">
        <v>31474</v>
      </c>
      <c r="H48" s="344">
        <v>32100</v>
      </c>
      <c r="I48" s="343">
        <v>102</v>
      </c>
      <c r="J48" s="362"/>
      <c r="K48" s="659"/>
      <c r="L48" s="328"/>
    </row>
    <row r="49" spans="1:12" s="369" customFormat="1" ht="22.8">
      <c r="A49" s="363" t="s">
        <v>2276</v>
      </c>
      <c r="B49" s="364">
        <v>4132</v>
      </c>
      <c r="C49" s="364">
        <v>4796</v>
      </c>
      <c r="D49" s="365">
        <v>116.1</v>
      </c>
      <c r="E49" s="364">
        <v>229.32</v>
      </c>
      <c r="F49" s="364">
        <v>271.33</v>
      </c>
      <c r="G49" s="366">
        <v>94756</v>
      </c>
      <c r="H49" s="366">
        <v>130131</v>
      </c>
      <c r="I49" s="365">
        <v>137.30000000000001</v>
      </c>
      <c r="J49" s="367"/>
      <c r="K49" s="660"/>
      <c r="L49" s="368"/>
    </row>
    <row r="50" spans="1:12" s="288" customFormat="1">
      <c r="A50" s="363" t="s">
        <v>2277</v>
      </c>
      <c r="B50" s="364">
        <v>961</v>
      </c>
      <c r="C50" s="364">
        <v>994</v>
      </c>
      <c r="D50" s="365">
        <v>103.4</v>
      </c>
      <c r="E50" s="364">
        <v>242.71</v>
      </c>
      <c r="F50" s="364">
        <v>252.35</v>
      </c>
      <c r="G50" s="366">
        <v>23324</v>
      </c>
      <c r="H50" s="366">
        <v>25084</v>
      </c>
      <c r="I50" s="365">
        <v>107.5</v>
      </c>
      <c r="J50" s="370">
        <v>0</v>
      </c>
      <c r="K50" s="661">
        <v>0</v>
      </c>
      <c r="L50" s="368"/>
    </row>
    <row r="51" spans="1:12" s="288" customFormat="1" ht="22.8">
      <c r="A51" s="363" t="s">
        <v>2278</v>
      </c>
      <c r="B51" s="364">
        <v>2629</v>
      </c>
      <c r="C51" s="364">
        <v>2637</v>
      </c>
      <c r="D51" s="365">
        <v>100.3</v>
      </c>
      <c r="E51" s="364">
        <v>626.03</v>
      </c>
      <c r="F51" s="364">
        <v>618.20000000000005</v>
      </c>
      <c r="G51" s="366">
        <v>164583</v>
      </c>
      <c r="H51" s="366">
        <v>163020</v>
      </c>
      <c r="I51" s="365">
        <v>99.1</v>
      </c>
      <c r="J51" s="371">
        <v>153419</v>
      </c>
      <c r="K51" s="662">
        <v>163020</v>
      </c>
      <c r="L51" s="372">
        <v>106.3</v>
      </c>
    </row>
    <row r="52" spans="1:12" s="346" customFormat="1" ht="11.4">
      <c r="A52" s="373" t="s">
        <v>135</v>
      </c>
      <c r="B52" s="354">
        <v>2136</v>
      </c>
      <c r="C52" s="354">
        <v>2195</v>
      </c>
      <c r="D52" s="355">
        <v>102.8</v>
      </c>
      <c r="E52" s="354">
        <v>2445.09</v>
      </c>
      <c r="F52" s="354">
        <v>2396.02</v>
      </c>
      <c r="G52" s="356">
        <v>522271</v>
      </c>
      <c r="H52" s="356">
        <v>525927</v>
      </c>
      <c r="I52" s="355">
        <v>100.7</v>
      </c>
      <c r="J52" s="325">
        <v>0</v>
      </c>
      <c r="K52" s="654">
        <v>0</v>
      </c>
      <c r="L52" s="374"/>
    </row>
    <row r="53" spans="1:12" s="376" customFormat="1" ht="13.5" customHeight="1">
      <c r="A53" s="347" t="s">
        <v>2279</v>
      </c>
      <c r="B53" s="348">
        <v>5726</v>
      </c>
      <c r="C53" s="348">
        <v>5826</v>
      </c>
      <c r="D53" s="349">
        <v>101.7</v>
      </c>
      <c r="E53" s="348">
        <v>1240.27</v>
      </c>
      <c r="F53" s="348">
        <v>1225.5899999999999</v>
      </c>
      <c r="G53" s="350">
        <v>710178</v>
      </c>
      <c r="H53" s="350">
        <v>714031</v>
      </c>
      <c r="I53" s="349">
        <v>100.5</v>
      </c>
      <c r="J53" s="351">
        <v>153419</v>
      </c>
      <c r="K53" s="351">
        <v>163020</v>
      </c>
      <c r="L53" s="375">
        <v>106.3</v>
      </c>
    </row>
    <row r="54" spans="1:12" ht="17.100000000000001" customHeight="1">
      <c r="A54" s="377" t="s">
        <v>2225</v>
      </c>
      <c r="B54" s="378"/>
      <c r="C54" s="378"/>
      <c r="D54" s="379"/>
      <c r="E54" s="303"/>
      <c r="F54" s="303"/>
      <c r="G54" s="303"/>
      <c r="H54" s="303"/>
      <c r="I54" s="380"/>
      <c r="J54" s="303"/>
      <c r="K54" s="303"/>
      <c r="L54" s="380"/>
    </row>
  </sheetData>
  <mergeCells count="12">
    <mergeCell ref="A31:L31"/>
    <mergeCell ref="A3:L3"/>
    <mergeCell ref="A4:L4"/>
    <mergeCell ref="B5:D5"/>
    <mergeCell ref="E5:F5"/>
    <mergeCell ref="G5:I5"/>
    <mergeCell ref="J5:L5"/>
    <mergeCell ref="B6:C6"/>
    <mergeCell ref="E6:F6"/>
    <mergeCell ref="G6:I6"/>
    <mergeCell ref="J6:L6"/>
    <mergeCell ref="A9:L9"/>
  </mergeCells>
  <printOptions horizontalCentered="1"/>
  <pageMargins left="0.19645669291338602" right="0.19645669291338602" top="0.23622047244094513" bottom="0.39370078740157505" header="0.19645669291338602" footer="0"/>
  <pageSetup paperSize="9" scale="96" fitToWidth="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6E46C-DEA2-4007-97EE-E182E57F577D}">
  <sheetPr>
    <tabColor rgb="FFFFC000"/>
  </sheetPr>
  <dimension ref="A1:L37"/>
  <sheetViews>
    <sheetView zoomScaleNormal="100" zoomScaleSheetLayoutView="90" workbookViewId="0">
      <selection activeCell="A13" sqref="A13:XFD14"/>
    </sheetView>
  </sheetViews>
  <sheetFormatPr baseColWidth="10" defaultRowHeight="13.8"/>
  <cols>
    <col min="1" max="1" width="22.6640625" style="381" customWidth="1"/>
    <col min="2" max="4" width="6.77734375" style="381" customWidth="1"/>
    <col min="5" max="6" width="6.5546875" style="381" customWidth="1"/>
    <col min="7" max="8" width="7.88671875" style="381" customWidth="1"/>
    <col min="9" max="9" width="6.77734375" style="381" customWidth="1"/>
    <col min="10" max="11" width="7.88671875" style="381" customWidth="1"/>
    <col min="12" max="12" width="6.77734375" style="381" customWidth="1"/>
    <col min="13" max="16384" width="11.5546875" style="229"/>
  </cols>
  <sheetData>
    <row r="1" spans="1:12" s="287" customFormat="1" ht="17.399999999999999">
      <c r="A1" s="285" t="s">
        <v>2201</v>
      </c>
      <c r="B1" s="286"/>
      <c r="C1" s="286"/>
    </row>
    <row r="2" spans="1:12" s="288" customFormat="1" ht="12" customHeight="1">
      <c r="B2" s="289"/>
      <c r="C2" s="290"/>
      <c r="L2" s="291" t="s">
        <v>2188</v>
      </c>
    </row>
    <row r="3" spans="1:12" s="292" customFormat="1" ht="15" customHeight="1">
      <c r="A3" s="940" t="s">
        <v>2257</v>
      </c>
      <c r="B3" s="940"/>
      <c r="C3" s="940"/>
      <c r="D3" s="940"/>
      <c r="E3" s="940"/>
      <c r="F3" s="940"/>
      <c r="G3" s="940"/>
      <c r="H3" s="940"/>
      <c r="I3" s="940"/>
      <c r="J3" s="940"/>
      <c r="K3" s="940"/>
      <c r="L3" s="940"/>
    </row>
    <row r="4" spans="1:12" s="288" customFormat="1" ht="13.65" customHeight="1">
      <c r="A4" s="941" t="s">
        <v>2258</v>
      </c>
      <c r="B4" s="941"/>
      <c r="C4" s="941"/>
      <c r="D4" s="941"/>
      <c r="E4" s="941"/>
      <c r="F4" s="941"/>
      <c r="G4" s="941"/>
      <c r="H4" s="941"/>
      <c r="I4" s="941"/>
      <c r="J4" s="941"/>
      <c r="K4" s="941"/>
      <c r="L4" s="941"/>
    </row>
    <row r="5" spans="1:12" s="288" customFormat="1" ht="21" customHeight="1">
      <c r="A5" s="293"/>
      <c r="B5" s="942" t="s">
        <v>2203</v>
      </c>
      <c r="C5" s="942"/>
      <c r="D5" s="942"/>
      <c r="E5" s="943" t="s">
        <v>2204</v>
      </c>
      <c r="F5" s="943"/>
      <c r="G5" s="942" t="s">
        <v>2205</v>
      </c>
      <c r="H5" s="942"/>
      <c r="I5" s="942"/>
      <c r="J5" s="944" t="s">
        <v>2259</v>
      </c>
      <c r="K5" s="944"/>
      <c r="L5" s="944"/>
    </row>
    <row r="6" spans="1:12" s="288" customFormat="1" ht="11.85" customHeight="1">
      <c r="A6" s="295" t="s">
        <v>19</v>
      </c>
      <c r="B6" s="945" t="s">
        <v>2208</v>
      </c>
      <c r="C6" s="945"/>
      <c r="D6" s="296"/>
      <c r="E6" s="946" t="s">
        <v>2209</v>
      </c>
      <c r="F6" s="946"/>
      <c r="G6" s="947" t="s">
        <v>2260</v>
      </c>
      <c r="H6" s="947"/>
      <c r="I6" s="947"/>
      <c r="J6" s="948" t="s">
        <v>2260</v>
      </c>
      <c r="K6" s="948"/>
      <c r="L6" s="948"/>
    </row>
    <row r="7" spans="1:12" s="288" customFormat="1" ht="11.85" customHeight="1">
      <c r="A7" s="297"/>
      <c r="B7" s="298"/>
      <c r="C7" s="298"/>
      <c r="D7" s="299" t="s">
        <v>2211</v>
      </c>
      <c r="E7" s="294"/>
      <c r="F7" s="294"/>
      <c r="G7" s="298"/>
      <c r="H7" s="298"/>
      <c r="I7" s="299" t="s">
        <v>2211</v>
      </c>
      <c r="J7" s="298"/>
      <c r="K7" s="298"/>
      <c r="L7" s="299" t="s">
        <v>2211</v>
      </c>
    </row>
    <row r="8" spans="1:12" s="302" customFormat="1" ht="11.85" customHeight="1">
      <c r="A8" s="300"/>
      <c r="B8" s="301">
        <v>2018</v>
      </c>
      <c r="C8" s="301">
        <v>2019</v>
      </c>
      <c r="D8" s="301" t="s">
        <v>2212</v>
      </c>
      <c r="E8" s="301">
        <v>2018</v>
      </c>
      <c r="F8" s="301">
        <v>2019</v>
      </c>
      <c r="G8" s="301">
        <v>2018</v>
      </c>
      <c r="H8" s="301">
        <v>2019</v>
      </c>
      <c r="I8" s="301" t="s">
        <v>2212</v>
      </c>
      <c r="J8" s="301">
        <v>2018</v>
      </c>
      <c r="K8" s="301">
        <v>2019</v>
      </c>
      <c r="L8" s="301" t="s">
        <v>2212</v>
      </c>
    </row>
    <row r="9" spans="1:12" s="341" customFormat="1" ht="24.9" customHeight="1">
      <c r="A9" s="939" t="s">
        <v>154</v>
      </c>
      <c r="B9" s="939"/>
      <c r="C9" s="939"/>
      <c r="D9" s="939"/>
      <c r="E9" s="939"/>
      <c r="F9" s="939"/>
      <c r="G9" s="939"/>
      <c r="H9" s="939"/>
      <c r="I9" s="939"/>
      <c r="J9" s="939"/>
      <c r="K9" s="939"/>
      <c r="L9" s="939"/>
    </row>
    <row r="10" spans="1:12" s="341" customFormat="1" ht="14.7" customHeight="1">
      <c r="A10" s="318" t="s">
        <v>2127</v>
      </c>
      <c r="B10" s="382">
        <v>236</v>
      </c>
      <c r="C10" s="382">
        <v>256</v>
      </c>
      <c r="D10" s="343">
        <v>108.5</v>
      </c>
      <c r="E10" s="383">
        <v>104.49</v>
      </c>
      <c r="F10" s="383">
        <v>108.32</v>
      </c>
      <c r="G10" s="384">
        <v>2466</v>
      </c>
      <c r="H10" s="384">
        <v>2773</v>
      </c>
      <c r="I10" s="343">
        <v>112.4</v>
      </c>
      <c r="J10" s="385"/>
      <c r="K10" s="663"/>
      <c r="L10" s="328"/>
    </row>
    <row r="11" spans="1:12" s="341" customFormat="1" ht="14.7" customHeight="1">
      <c r="A11" s="318" t="s">
        <v>2129</v>
      </c>
      <c r="B11" s="382">
        <v>2606</v>
      </c>
      <c r="C11" s="382">
        <v>3485</v>
      </c>
      <c r="D11" s="343">
        <v>133.69999999999999</v>
      </c>
      <c r="E11" s="383">
        <v>67.790000000000006</v>
      </c>
      <c r="F11" s="383">
        <v>72.78</v>
      </c>
      <c r="G11" s="384">
        <v>17666</v>
      </c>
      <c r="H11" s="384">
        <v>25365</v>
      </c>
      <c r="I11" s="343">
        <v>143.6</v>
      </c>
      <c r="J11" s="385"/>
      <c r="K11" s="663"/>
      <c r="L11" s="328"/>
    </row>
    <row r="12" spans="1:12" s="341" customFormat="1" ht="14.7" customHeight="1">
      <c r="A12" s="386" t="s">
        <v>2280</v>
      </c>
      <c r="B12" s="382">
        <v>3141</v>
      </c>
      <c r="C12" s="382">
        <v>3143</v>
      </c>
      <c r="D12" s="343">
        <v>100.1</v>
      </c>
      <c r="E12" s="383">
        <v>412.7</v>
      </c>
      <c r="F12" s="383">
        <v>485.98</v>
      </c>
      <c r="G12" s="384">
        <v>129630</v>
      </c>
      <c r="H12" s="384">
        <v>152744</v>
      </c>
      <c r="I12" s="343">
        <v>117.8</v>
      </c>
      <c r="J12" s="387">
        <v>88196</v>
      </c>
      <c r="K12" s="664">
        <v>109053</v>
      </c>
      <c r="L12" s="320">
        <v>123.6</v>
      </c>
    </row>
    <row r="13" spans="1:12" s="357" customFormat="1" ht="14.7" customHeight="1">
      <c r="A13" s="386" t="s">
        <v>158</v>
      </c>
      <c r="B13" s="382">
        <v>8046</v>
      </c>
      <c r="C13" s="382">
        <v>8183</v>
      </c>
      <c r="D13" s="343">
        <v>101.7</v>
      </c>
      <c r="E13" s="383">
        <v>379.01</v>
      </c>
      <c r="F13" s="383">
        <v>375.33</v>
      </c>
      <c r="G13" s="384">
        <v>304952</v>
      </c>
      <c r="H13" s="384">
        <v>307129</v>
      </c>
      <c r="I13" s="343">
        <v>100.7</v>
      </c>
      <c r="J13" s="387">
        <v>20028</v>
      </c>
      <c r="K13" s="664">
        <v>22163</v>
      </c>
      <c r="L13" s="320">
        <v>110.7</v>
      </c>
    </row>
    <row r="14" spans="1:12" s="357" customFormat="1" ht="14.7" customHeight="1">
      <c r="A14" s="388" t="s">
        <v>159</v>
      </c>
      <c r="B14" s="389">
        <v>4127</v>
      </c>
      <c r="C14" s="389">
        <v>4380</v>
      </c>
      <c r="D14" s="365">
        <v>106.1</v>
      </c>
      <c r="E14" s="390">
        <v>516.49</v>
      </c>
      <c r="F14" s="390">
        <v>518.54999999999995</v>
      </c>
      <c r="G14" s="391">
        <v>213154</v>
      </c>
      <c r="H14" s="391">
        <v>227125</v>
      </c>
      <c r="I14" s="365">
        <v>106.6</v>
      </c>
      <c r="J14" s="392">
        <v>203665</v>
      </c>
      <c r="K14" s="665">
        <v>217014</v>
      </c>
      <c r="L14" s="372">
        <v>106.6</v>
      </c>
    </row>
    <row r="15" spans="1:12" s="381" customFormat="1" ht="13.2">
      <c r="A15" s="393" t="s">
        <v>2281</v>
      </c>
      <c r="B15" s="394">
        <v>12173</v>
      </c>
      <c r="C15" s="394">
        <v>12563</v>
      </c>
      <c r="D15" s="349">
        <v>103.2</v>
      </c>
      <c r="E15" s="395">
        <v>425.62</v>
      </c>
      <c r="F15" s="395">
        <v>425.26</v>
      </c>
      <c r="G15" s="396">
        <v>518106</v>
      </c>
      <c r="H15" s="396">
        <v>534254</v>
      </c>
      <c r="I15" s="349">
        <v>103.1</v>
      </c>
      <c r="J15" s="397">
        <v>223693</v>
      </c>
      <c r="K15" s="397">
        <v>239177</v>
      </c>
      <c r="L15" s="375">
        <v>106.9</v>
      </c>
    </row>
    <row r="16" spans="1:12" s="381" customFormat="1" ht="14.7" customHeight="1">
      <c r="A16" s="318" t="s">
        <v>2282</v>
      </c>
      <c r="B16" s="382">
        <v>1557</v>
      </c>
      <c r="C16" s="382">
        <v>1444</v>
      </c>
      <c r="D16" s="343">
        <v>92.7</v>
      </c>
      <c r="E16" s="383">
        <v>360.37</v>
      </c>
      <c r="F16" s="383">
        <v>353.69</v>
      </c>
      <c r="G16" s="384">
        <v>56110</v>
      </c>
      <c r="H16" s="384">
        <v>51074</v>
      </c>
      <c r="I16" s="343">
        <v>91</v>
      </c>
      <c r="J16" s="385"/>
      <c r="K16" s="663"/>
      <c r="L16" s="328"/>
    </row>
    <row r="17" spans="1:12" s="381" customFormat="1" ht="14.7" customHeight="1">
      <c r="A17" s="318" t="s">
        <v>2283</v>
      </c>
      <c r="B17" s="382">
        <v>2244</v>
      </c>
      <c r="C17" s="382">
        <v>2371</v>
      </c>
      <c r="D17" s="343">
        <v>105.7</v>
      </c>
      <c r="E17" s="383">
        <v>195.93</v>
      </c>
      <c r="F17" s="383">
        <v>211.1</v>
      </c>
      <c r="G17" s="384">
        <v>43968</v>
      </c>
      <c r="H17" s="384">
        <v>50052</v>
      </c>
      <c r="I17" s="343">
        <v>113.8</v>
      </c>
      <c r="J17" s="385"/>
      <c r="K17" s="663"/>
      <c r="L17" s="328"/>
    </row>
    <row r="18" spans="1:12" s="381" customFormat="1" ht="14.7" customHeight="1">
      <c r="A18" s="318" t="s">
        <v>2284</v>
      </c>
      <c r="B18" s="382">
        <v>2315</v>
      </c>
      <c r="C18" s="382">
        <v>2268</v>
      </c>
      <c r="D18" s="343">
        <v>98</v>
      </c>
      <c r="E18" s="383">
        <v>226.88</v>
      </c>
      <c r="F18" s="383">
        <v>232.16</v>
      </c>
      <c r="G18" s="384">
        <v>52524</v>
      </c>
      <c r="H18" s="384">
        <v>52653</v>
      </c>
      <c r="I18" s="343">
        <v>100.2</v>
      </c>
      <c r="J18" s="385"/>
      <c r="K18" s="663"/>
      <c r="L18" s="328"/>
    </row>
    <row r="19" spans="1:12" s="381" customFormat="1" ht="14.7" customHeight="1">
      <c r="A19" s="318" t="s">
        <v>2285</v>
      </c>
      <c r="B19" s="382">
        <v>2488</v>
      </c>
      <c r="C19" s="382">
        <v>2694</v>
      </c>
      <c r="D19" s="343">
        <v>108.3</v>
      </c>
      <c r="E19" s="383">
        <v>260.27</v>
      </c>
      <c r="F19" s="383">
        <v>254.45</v>
      </c>
      <c r="G19" s="384">
        <v>64756</v>
      </c>
      <c r="H19" s="384">
        <v>68548</v>
      </c>
      <c r="I19" s="343">
        <v>105.9</v>
      </c>
      <c r="J19" s="385"/>
      <c r="K19" s="663"/>
      <c r="L19" s="328"/>
    </row>
    <row r="20" spans="1:12" s="381" customFormat="1" ht="14.7" customHeight="1">
      <c r="A20" s="388" t="s">
        <v>2286</v>
      </c>
      <c r="B20" s="382">
        <v>10633</v>
      </c>
      <c r="C20" s="382">
        <v>11958</v>
      </c>
      <c r="D20" s="343">
        <v>112.5</v>
      </c>
      <c r="E20" s="383">
        <v>418.61</v>
      </c>
      <c r="F20" s="383">
        <v>494.76</v>
      </c>
      <c r="G20" s="384">
        <v>445107</v>
      </c>
      <c r="H20" s="384">
        <v>591631</v>
      </c>
      <c r="I20" s="343">
        <v>132.9</v>
      </c>
      <c r="J20" s="387">
        <v>177618</v>
      </c>
      <c r="K20" s="664">
        <v>190211</v>
      </c>
      <c r="L20" s="320">
        <v>107.1</v>
      </c>
    </row>
    <row r="21" spans="1:12" s="381" customFormat="1" ht="14.7" customHeight="1">
      <c r="A21" s="318" t="s">
        <v>184</v>
      </c>
      <c r="B21" s="382">
        <v>3183</v>
      </c>
      <c r="C21" s="382">
        <v>3050</v>
      </c>
      <c r="D21" s="343">
        <v>95.8</v>
      </c>
      <c r="E21" s="383">
        <v>148.47999999999999</v>
      </c>
      <c r="F21" s="383">
        <v>148.74</v>
      </c>
      <c r="G21" s="384">
        <v>47260</v>
      </c>
      <c r="H21" s="384">
        <v>45366</v>
      </c>
      <c r="I21" s="343">
        <v>96</v>
      </c>
      <c r="J21" s="398">
        <v>20</v>
      </c>
      <c r="K21" s="666">
        <v>0</v>
      </c>
      <c r="L21" s="320">
        <v>0</v>
      </c>
    </row>
    <row r="22" spans="1:12" s="381" customFormat="1" ht="14.7" customHeight="1">
      <c r="A22" s="386" t="s">
        <v>2287</v>
      </c>
      <c r="B22" s="382">
        <v>601</v>
      </c>
      <c r="C22" s="399">
        <v>632</v>
      </c>
      <c r="D22" s="400">
        <v>105.2</v>
      </c>
      <c r="E22" s="401">
        <v>273.41000000000003</v>
      </c>
      <c r="F22" s="401">
        <v>286.82</v>
      </c>
      <c r="G22" s="384">
        <v>16432</v>
      </c>
      <c r="H22" s="384">
        <v>18127</v>
      </c>
      <c r="I22" s="400">
        <v>110.3</v>
      </c>
      <c r="J22" s="402">
        <v>15227</v>
      </c>
      <c r="K22" s="667">
        <v>16131</v>
      </c>
      <c r="L22" s="333">
        <v>105.9</v>
      </c>
    </row>
    <row r="23" spans="1:12" s="403" customFormat="1" ht="24.9" customHeight="1">
      <c r="A23" s="949" t="s">
        <v>27</v>
      </c>
      <c r="B23" s="949"/>
      <c r="C23" s="949"/>
      <c r="D23" s="949"/>
      <c r="E23" s="949"/>
      <c r="F23" s="949"/>
      <c r="G23" s="949"/>
      <c r="H23" s="949"/>
      <c r="I23" s="949"/>
      <c r="J23" s="949"/>
      <c r="K23" s="949"/>
      <c r="L23" s="949"/>
    </row>
    <row r="24" spans="1:12" s="381" customFormat="1" ht="14.7" customHeight="1">
      <c r="A24" s="388" t="s">
        <v>2288</v>
      </c>
      <c r="B24" s="404">
        <v>40288</v>
      </c>
      <c r="C24" s="404">
        <v>42750</v>
      </c>
      <c r="D24" s="405">
        <v>106.1</v>
      </c>
      <c r="E24" s="406">
        <v>60.67</v>
      </c>
      <c r="F24" s="406">
        <v>66.010000000000005</v>
      </c>
      <c r="G24" s="407">
        <v>244426</v>
      </c>
      <c r="H24" s="407">
        <v>282190</v>
      </c>
      <c r="I24" s="405">
        <v>115.5</v>
      </c>
      <c r="J24" s="404">
        <v>218405</v>
      </c>
      <c r="K24" s="668">
        <v>256005</v>
      </c>
      <c r="L24" s="408">
        <v>117.2</v>
      </c>
    </row>
    <row r="25" spans="1:12" s="381" customFormat="1" ht="22.8">
      <c r="A25" s="388" t="s">
        <v>2289</v>
      </c>
      <c r="B25" s="389">
        <v>5427</v>
      </c>
      <c r="C25" s="389">
        <v>5615</v>
      </c>
      <c r="D25" s="365">
        <v>103.5</v>
      </c>
      <c r="E25" s="390">
        <v>62.93</v>
      </c>
      <c r="F25" s="390">
        <v>60.36</v>
      </c>
      <c r="G25" s="391">
        <v>34153</v>
      </c>
      <c r="H25" s="391">
        <v>33890</v>
      </c>
      <c r="I25" s="409">
        <v>99.2</v>
      </c>
      <c r="J25" s="389">
        <v>22904</v>
      </c>
      <c r="K25" s="669">
        <v>21528</v>
      </c>
      <c r="L25" s="410">
        <v>94</v>
      </c>
    </row>
    <row r="26" spans="1:12" s="381" customFormat="1" ht="22.8">
      <c r="A26" s="411" t="s">
        <v>2148</v>
      </c>
      <c r="B26" s="389">
        <v>30706</v>
      </c>
      <c r="C26" s="389">
        <v>27888</v>
      </c>
      <c r="D26" s="365">
        <v>90.8</v>
      </c>
      <c r="E26" s="390">
        <v>125.13</v>
      </c>
      <c r="F26" s="390">
        <v>121.38</v>
      </c>
      <c r="G26" s="391">
        <v>384229</v>
      </c>
      <c r="H26" s="391">
        <v>338512</v>
      </c>
      <c r="I26" s="409">
        <v>88.1</v>
      </c>
      <c r="J26" s="389">
        <v>337491</v>
      </c>
      <c r="K26" s="669">
        <v>291911</v>
      </c>
      <c r="L26" s="410">
        <v>86.5</v>
      </c>
    </row>
    <row r="27" spans="1:12" s="381" customFormat="1" ht="22.8">
      <c r="A27" s="388" t="s">
        <v>43</v>
      </c>
      <c r="B27" s="412">
        <v>872</v>
      </c>
      <c r="C27" s="412">
        <v>872</v>
      </c>
      <c r="D27" s="413">
        <v>100</v>
      </c>
      <c r="E27" s="414">
        <v>34.159999999999997</v>
      </c>
      <c r="F27" s="414">
        <v>34.159999999999997</v>
      </c>
      <c r="G27" s="391">
        <v>2979</v>
      </c>
      <c r="H27" s="391">
        <v>2979</v>
      </c>
      <c r="I27" s="413">
        <v>100</v>
      </c>
      <c r="J27" s="415"/>
      <c r="K27" s="670"/>
      <c r="L27" s="368"/>
    </row>
    <row r="28" spans="1:12" s="403" customFormat="1" ht="24.9" customHeight="1">
      <c r="A28" s="949" t="s">
        <v>148</v>
      </c>
      <c r="B28" s="949"/>
      <c r="C28" s="949"/>
      <c r="D28" s="949"/>
      <c r="E28" s="949"/>
      <c r="F28" s="949"/>
      <c r="G28" s="949"/>
      <c r="H28" s="949"/>
      <c r="I28" s="949"/>
      <c r="J28" s="949"/>
      <c r="K28" s="949"/>
      <c r="L28" s="949"/>
    </row>
    <row r="29" spans="1:12" s="381" customFormat="1" ht="14.7" customHeight="1">
      <c r="A29" s="318" t="s">
        <v>147</v>
      </c>
      <c r="B29" s="416">
        <v>22488</v>
      </c>
      <c r="C29" s="416">
        <v>22017</v>
      </c>
      <c r="D29" s="417">
        <v>97.9</v>
      </c>
      <c r="E29" s="418">
        <v>202.58</v>
      </c>
      <c r="F29" s="418">
        <v>202.87</v>
      </c>
      <c r="G29" s="419">
        <v>455566</v>
      </c>
      <c r="H29" s="419">
        <v>446659</v>
      </c>
      <c r="I29" s="417">
        <v>98</v>
      </c>
      <c r="J29" s="416">
        <v>449755</v>
      </c>
      <c r="K29" s="671">
        <v>441188</v>
      </c>
      <c r="L29" s="417">
        <v>98.1</v>
      </c>
    </row>
    <row r="30" spans="1:12" s="403" customFormat="1" ht="24.9" customHeight="1">
      <c r="A30" s="949" t="s">
        <v>2290</v>
      </c>
      <c r="B30" s="949"/>
      <c r="C30" s="949"/>
      <c r="D30" s="949"/>
      <c r="E30" s="949"/>
      <c r="F30" s="949"/>
      <c r="G30" s="949"/>
      <c r="H30" s="949"/>
      <c r="I30" s="949"/>
      <c r="J30" s="949"/>
      <c r="K30" s="949"/>
      <c r="L30" s="949"/>
    </row>
    <row r="31" spans="1:12" s="381" customFormat="1" ht="14.7" customHeight="1">
      <c r="A31" s="337" t="s">
        <v>2291</v>
      </c>
      <c r="B31" s="340">
        <v>4885</v>
      </c>
      <c r="C31" s="420">
        <v>4855</v>
      </c>
      <c r="D31" s="339">
        <v>99.4</v>
      </c>
      <c r="E31" s="421">
        <v>22.13</v>
      </c>
      <c r="F31" s="421">
        <v>19.940000000000001</v>
      </c>
      <c r="G31" s="422">
        <v>10811</v>
      </c>
      <c r="H31" s="422">
        <v>9681</v>
      </c>
      <c r="I31" s="339">
        <v>89.5</v>
      </c>
      <c r="J31" s="423"/>
      <c r="K31" s="672"/>
      <c r="L31" s="424"/>
    </row>
    <row r="32" spans="1:12" s="381" customFormat="1" ht="14.7" customHeight="1">
      <c r="A32" s="337" t="s">
        <v>2292</v>
      </c>
      <c r="B32" s="382">
        <v>35613</v>
      </c>
      <c r="C32" s="344">
        <v>35534</v>
      </c>
      <c r="D32" s="343">
        <v>99.8</v>
      </c>
      <c r="E32" s="383">
        <v>14.21</v>
      </c>
      <c r="F32" s="383">
        <v>12.9</v>
      </c>
      <c r="G32" s="384">
        <v>50621</v>
      </c>
      <c r="H32" s="384">
        <v>45829</v>
      </c>
      <c r="I32" s="343">
        <v>90.5</v>
      </c>
      <c r="J32" s="330"/>
      <c r="K32" s="663"/>
      <c r="L32" s="328"/>
    </row>
    <row r="33" spans="1:12" s="381" customFormat="1" ht="22.8">
      <c r="A33" s="363" t="s">
        <v>2293</v>
      </c>
      <c r="B33" s="425">
        <v>24664</v>
      </c>
      <c r="C33" s="426">
        <v>30831</v>
      </c>
      <c r="D33" s="400">
        <v>125</v>
      </c>
      <c r="E33" s="401">
        <v>13.18</v>
      </c>
      <c r="F33" s="401">
        <v>15.38</v>
      </c>
      <c r="G33" s="427">
        <v>32511</v>
      </c>
      <c r="H33" s="427">
        <v>47426</v>
      </c>
      <c r="I33" s="400">
        <v>145.9</v>
      </c>
      <c r="J33" s="330"/>
      <c r="K33" s="663"/>
      <c r="L33" s="328"/>
    </row>
    <row r="34" spans="1:12" s="403" customFormat="1" ht="24.9" customHeight="1">
      <c r="A34" s="950" t="s">
        <v>208</v>
      </c>
      <c r="B34" s="950"/>
      <c r="C34" s="950"/>
      <c r="D34" s="950"/>
      <c r="E34" s="950"/>
      <c r="F34" s="950"/>
      <c r="G34" s="950"/>
      <c r="H34" s="950"/>
      <c r="I34" s="950"/>
      <c r="J34" s="950"/>
      <c r="K34" s="950"/>
      <c r="L34" s="950"/>
    </row>
    <row r="35" spans="1:12" s="381" customFormat="1" ht="14.7" customHeight="1">
      <c r="A35" s="388" t="s">
        <v>210</v>
      </c>
      <c r="B35" s="428"/>
      <c r="C35" s="428"/>
      <c r="D35" s="429"/>
      <c r="E35" s="428"/>
      <c r="F35" s="428"/>
      <c r="G35" s="430">
        <v>78956</v>
      </c>
      <c r="H35" s="430">
        <v>87555</v>
      </c>
      <c r="I35" s="431">
        <v>110.9</v>
      </c>
      <c r="J35" s="432">
        <v>52914</v>
      </c>
      <c r="K35" s="673">
        <v>57276</v>
      </c>
      <c r="L35" s="306">
        <v>108.2</v>
      </c>
    </row>
    <row r="36" spans="1:12" s="381" customFormat="1" ht="14.7" customHeight="1">
      <c r="A36" s="332" t="s">
        <v>223</v>
      </c>
      <c r="B36" s="433"/>
      <c r="C36" s="433"/>
      <c r="D36" s="434"/>
      <c r="E36" s="433"/>
      <c r="F36" s="435"/>
      <c r="G36" s="436">
        <v>42</v>
      </c>
      <c r="H36" s="437">
        <v>32</v>
      </c>
      <c r="I36" s="438">
        <v>76.2</v>
      </c>
      <c r="J36" s="439"/>
      <c r="K36" s="674"/>
      <c r="L36" s="440"/>
    </row>
    <row r="37" spans="1:12" s="381" customFormat="1" ht="17.100000000000001" customHeight="1">
      <c r="A37" s="377" t="s">
        <v>2225</v>
      </c>
      <c r="B37" s="378"/>
      <c r="C37" s="378"/>
      <c r="D37" s="379"/>
      <c r="E37" s="303"/>
      <c r="F37" s="303"/>
      <c r="G37" s="303"/>
      <c r="H37" s="303"/>
      <c r="I37" s="380"/>
      <c r="J37" s="303"/>
      <c r="K37" s="303"/>
      <c r="L37" s="380"/>
    </row>
  </sheetData>
  <mergeCells count="15">
    <mergeCell ref="A28:L28"/>
    <mergeCell ref="A30:L30"/>
    <mergeCell ref="A34:L34"/>
    <mergeCell ref="B6:C6"/>
    <mergeCell ref="E6:F6"/>
    <mergeCell ref="G6:I6"/>
    <mergeCell ref="J6:L6"/>
    <mergeCell ref="A9:L9"/>
    <mergeCell ref="A23:L23"/>
    <mergeCell ref="A3:L3"/>
    <mergeCell ref="A4:L4"/>
    <mergeCell ref="B5:D5"/>
    <mergeCell ref="E5:F5"/>
    <mergeCell ref="G5:I5"/>
    <mergeCell ref="J5:L5"/>
  </mergeCells>
  <printOptions horizontalCentered="1"/>
  <pageMargins left="0.19645669291338602" right="0.19645669291338602" top="0.23622047244094513" bottom="0.39370078740157505" header="0.19645669291338602" footer="0"/>
  <pageSetup paperSize="9" fitToWidth="0" fitToHeight="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C7D4C-6270-421A-9FF3-EEAE29F6DC33}">
  <sheetPr>
    <tabColor rgb="FFFFC000"/>
  </sheetPr>
  <dimension ref="A1:L46"/>
  <sheetViews>
    <sheetView topLeftCell="A3" zoomScaleNormal="100" zoomScaleSheetLayoutView="90" workbookViewId="0">
      <selection activeCell="A19" sqref="A19:XFD19"/>
    </sheetView>
  </sheetViews>
  <sheetFormatPr baseColWidth="10" defaultRowHeight="13.8"/>
  <cols>
    <col min="1" max="1" width="20.5546875" style="275" customWidth="1"/>
    <col min="2" max="3" width="7.109375" style="275" customWidth="1"/>
    <col min="4" max="4" width="6.33203125" style="275" customWidth="1"/>
    <col min="5" max="6" width="6.21875" style="275" customWidth="1"/>
    <col min="7" max="8" width="9.44140625" style="275" customWidth="1"/>
    <col min="9" max="9" width="6.77734375" style="275" customWidth="1"/>
    <col min="10" max="11" width="7.33203125" style="275" customWidth="1"/>
    <col min="12" max="12" width="6.33203125" style="275" customWidth="1"/>
    <col min="13" max="16384" width="11.5546875" style="229"/>
  </cols>
  <sheetData>
    <row r="1" spans="1:12" ht="17.399999999999999">
      <c r="A1" s="230" t="s">
        <v>2201</v>
      </c>
      <c r="B1" s="183"/>
      <c r="C1" s="183"/>
      <c r="D1" s="184"/>
      <c r="E1" s="184"/>
      <c r="F1" s="184"/>
      <c r="G1" s="184"/>
      <c r="H1" s="184"/>
      <c r="I1" s="184"/>
      <c r="J1" s="184"/>
      <c r="K1" s="184"/>
      <c r="L1" s="184"/>
    </row>
    <row r="2" spans="1:12" s="185" customFormat="1" ht="22.8">
      <c r="B2" s="186"/>
      <c r="C2" s="187"/>
      <c r="L2" s="188" t="s">
        <v>2188</v>
      </c>
    </row>
    <row r="3" spans="1:12" s="185" customFormat="1" ht="22.8">
      <c r="B3" s="186"/>
      <c r="C3" s="187"/>
      <c r="L3" s="188"/>
    </row>
    <row r="4" spans="1:12">
      <c r="A4" s="952" t="s">
        <v>2164</v>
      </c>
      <c r="B4" s="952"/>
      <c r="C4" s="952"/>
      <c r="D4" s="952"/>
      <c r="E4" s="952"/>
      <c r="F4" s="952"/>
      <c r="G4" s="952"/>
      <c r="H4" s="952"/>
      <c r="I4" s="952"/>
      <c r="J4" s="952"/>
      <c r="K4" s="952"/>
      <c r="L4" s="952"/>
    </row>
    <row r="5" spans="1:12">
      <c r="A5" s="231"/>
      <c r="B5" s="231"/>
      <c r="C5" s="231"/>
      <c r="D5" s="231"/>
      <c r="E5" s="231"/>
      <c r="F5" s="231"/>
      <c r="G5" s="231"/>
      <c r="H5" s="231"/>
      <c r="I5" s="231"/>
      <c r="J5" s="231"/>
      <c r="K5" s="231"/>
      <c r="L5" s="231"/>
    </row>
    <row r="6" spans="1:12" s="185" customFormat="1" ht="24.6" customHeight="1">
      <c r="A6" s="232"/>
      <c r="B6" s="953" t="s">
        <v>2203</v>
      </c>
      <c r="C6" s="954"/>
      <c r="D6" s="955"/>
      <c r="E6" s="956" t="s">
        <v>2204</v>
      </c>
      <c r="F6" s="957"/>
      <c r="G6" s="953" t="s">
        <v>2226</v>
      </c>
      <c r="H6" s="954"/>
      <c r="I6" s="955"/>
      <c r="J6" s="953" t="s">
        <v>2206</v>
      </c>
      <c r="K6" s="954"/>
      <c r="L6" s="955"/>
    </row>
    <row r="7" spans="1:12" s="185" customFormat="1" ht="15" customHeight="1">
      <c r="A7" s="233" t="s">
        <v>229</v>
      </c>
      <c r="B7" s="937" t="s">
        <v>2208</v>
      </c>
      <c r="C7" s="937"/>
      <c r="D7" s="192"/>
      <c r="E7" s="958" t="s">
        <v>2227</v>
      </c>
      <c r="F7" s="958"/>
      <c r="G7" s="937" t="s">
        <v>2228</v>
      </c>
      <c r="H7" s="937"/>
      <c r="I7" s="192"/>
      <c r="J7" s="937" t="s">
        <v>2210</v>
      </c>
      <c r="K7" s="937"/>
      <c r="L7" s="193"/>
    </row>
    <row r="8" spans="1:12" s="185" customFormat="1" ht="15" customHeight="1">
      <c r="A8" s="234"/>
      <c r="B8" s="195"/>
      <c r="C8" s="195"/>
      <c r="D8" s="235" t="s">
        <v>2211</v>
      </c>
      <c r="E8" s="236"/>
      <c r="F8" s="236"/>
      <c r="G8" s="195"/>
      <c r="H8" s="195"/>
      <c r="I8" s="235" t="s">
        <v>2211</v>
      </c>
      <c r="J8" s="195"/>
      <c r="K8" s="195"/>
      <c r="L8" s="235" t="s">
        <v>2211</v>
      </c>
    </row>
    <row r="9" spans="1:12" ht="15" customHeight="1">
      <c r="A9" s="237"/>
      <c r="B9" s="199">
        <v>2018</v>
      </c>
      <c r="C9" s="199">
        <v>2019</v>
      </c>
      <c r="D9" s="199" t="s">
        <v>2212</v>
      </c>
      <c r="E9" s="199">
        <v>2018</v>
      </c>
      <c r="F9" s="199">
        <v>2019</v>
      </c>
      <c r="G9" s="199">
        <v>2018</v>
      </c>
      <c r="H9" s="199">
        <v>2019</v>
      </c>
      <c r="I9" s="199" t="s">
        <v>2212</v>
      </c>
      <c r="J9" s="199">
        <v>2018</v>
      </c>
      <c r="K9" s="199">
        <v>2019</v>
      </c>
      <c r="L9" s="199" t="s">
        <v>2212</v>
      </c>
    </row>
    <row r="10" spans="1:12" s="239" customFormat="1" ht="24.9" customHeight="1">
      <c r="A10" s="951" t="s">
        <v>324</v>
      </c>
      <c r="B10" s="951"/>
      <c r="C10" s="951"/>
      <c r="D10" s="951"/>
      <c r="E10" s="951"/>
      <c r="F10" s="951"/>
      <c r="G10" s="951"/>
      <c r="H10" s="951"/>
      <c r="I10" s="951"/>
      <c r="J10" s="951"/>
      <c r="K10" s="951"/>
      <c r="L10" s="951"/>
    </row>
    <row r="11" spans="1:12" ht="15" customHeight="1">
      <c r="A11" s="240" t="s">
        <v>323</v>
      </c>
      <c r="B11" s="241">
        <v>12272</v>
      </c>
      <c r="C11" s="241">
        <v>12283</v>
      </c>
      <c r="D11" s="242">
        <v>100.1</v>
      </c>
      <c r="E11" s="243">
        <v>91.99</v>
      </c>
      <c r="F11" s="241">
        <v>109.75</v>
      </c>
      <c r="G11" s="241">
        <v>112887</v>
      </c>
      <c r="H11" s="241">
        <v>134802</v>
      </c>
      <c r="I11" s="242">
        <v>119.4</v>
      </c>
      <c r="J11" s="241">
        <v>13293</v>
      </c>
      <c r="K11" s="675">
        <v>16602</v>
      </c>
      <c r="L11" s="244">
        <v>124.9</v>
      </c>
    </row>
    <row r="12" spans="1:12" s="185" customFormat="1" ht="15" customHeight="1">
      <c r="A12" s="240" t="s">
        <v>2229</v>
      </c>
      <c r="B12" s="245">
        <v>7345</v>
      </c>
      <c r="C12" s="245">
        <v>7262</v>
      </c>
      <c r="D12" s="246">
        <v>98.9</v>
      </c>
      <c r="E12" s="247">
        <v>39.979999999999997</v>
      </c>
      <c r="F12" s="245">
        <v>44.23</v>
      </c>
      <c r="G12" s="245">
        <v>29366</v>
      </c>
      <c r="H12" s="245">
        <v>32118</v>
      </c>
      <c r="I12" s="246">
        <v>109.4</v>
      </c>
      <c r="J12" s="245">
        <v>5549</v>
      </c>
      <c r="K12" s="676">
        <v>6285</v>
      </c>
      <c r="L12" s="248">
        <v>113.3</v>
      </c>
    </row>
    <row r="13" spans="1:12" s="185" customFormat="1" ht="15" customHeight="1">
      <c r="A13" s="249" t="s">
        <v>2230</v>
      </c>
      <c r="B13" s="245">
        <v>780</v>
      </c>
      <c r="C13" s="245">
        <v>765</v>
      </c>
      <c r="D13" s="250">
        <v>98.1</v>
      </c>
      <c r="E13" s="251">
        <v>42.04</v>
      </c>
      <c r="F13" s="252">
        <v>35.78</v>
      </c>
      <c r="G13" s="245">
        <v>3279</v>
      </c>
      <c r="H13" s="245">
        <v>2738</v>
      </c>
      <c r="I13" s="250">
        <v>83.5</v>
      </c>
      <c r="J13" s="245">
        <v>1740</v>
      </c>
      <c r="K13" s="676">
        <v>1288</v>
      </c>
      <c r="L13" s="253">
        <v>74</v>
      </c>
    </row>
    <row r="14" spans="1:12" ht="15" customHeight="1">
      <c r="A14" s="254" t="s">
        <v>2231</v>
      </c>
      <c r="B14" s="255">
        <v>8125</v>
      </c>
      <c r="C14" s="255">
        <v>8027</v>
      </c>
      <c r="D14" s="256">
        <v>98.8</v>
      </c>
      <c r="E14" s="257">
        <v>40.18</v>
      </c>
      <c r="F14" s="255">
        <v>43.42</v>
      </c>
      <c r="G14" s="255">
        <v>32645</v>
      </c>
      <c r="H14" s="255">
        <v>34856</v>
      </c>
      <c r="I14" s="256">
        <v>106.8</v>
      </c>
      <c r="J14" s="255">
        <v>7289</v>
      </c>
      <c r="K14" s="255">
        <v>7573</v>
      </c>
      <c r="L14" s="258">
        <v>103.9</v>
      </c>
    </row>
    <row r="15" spans="1:12" s="185" customFormat="1" ht="15" customHeight="1">
      <c r="A15" s="259" t="s">
        <v>2232</v>
      </c>
      <c r="B15" s="245">
        <v>187</v>
      </c>
      <c r="C15" s="245">
        <v>189</v>
      </c>
      <c r="D15" s="242">
        <v>101.1</v>
      </c>
      <c r="E15" s="243">
        <v>238.91</v>
      </c>
      <c r="F15" s="241">
        <v>274.41000000000003</v>
      </c>
      <c r="G15" s="245">
        <v>4468</v>
      </c>
      <c r="H15" s="245">
        <v>5186</v>
      </c>
      <c r="I15" s="242">
        <v>116.1</v>
      </c>
      <c r="J15" s="245">
        <v>3313</v>
      </c>
      <c r="K15" s="676">
        <v>4117</v>
      </c>
      <c r="L15" s="244">
        <v>124.3</v>
      </c>
    </row>
    <row r="16" spans="1:12" s="185" customFormat="1" ht="15" customHeight="1">
      <c r="A16" s="240" t="s">
        <v>334</v>
      </c>
      <c r="B16" s="245">
        <v>4690</v>
      </c>
      <c r="C16" s="245">
        <v>4645</v>
      </c>
      <c r="D16" s="246">
        <v>99</v>
      </c>
      <c r="E16" s="247">
        <v>208.5</v>
      </c>
      <c r="F16" s="245">
        <v>228.31</v>
      </c>
      <c r="G16" s="245">
        <v>97789</v>
      </c>
      <c r="H16" s="245">
        <v>106048</v>
      </c>
      <c r="I16" s="246">
        <v>108.4</v>
      </c>
      <c r="J16" s="245">
        <v>5620</v>
      </c>
      <c r="K16" s="676">
        <v>5639</v>
      </c>
      <c r="L16" s="248">
        <v>100.3</v>
      </c>
    </row>
    <row r="17" spans="1:12" s="185" customFormat="1" ht="15" customHeight="1">
      <c r="A17" s="249" t="s">
        <v>337</v>
      </c>
      <c r="B17" s="245">
        <v>4219</v>
      </c>
      <c r="C17" s="245">
        <v>4199</v>
      </c>
      <c r="D17" s="250">
        <v>99.5</v>
      </c>
      <c r="E17" s="251">
        <v>193.9</v>
      </c>
      <c r="F17" s="252">
        <v>218.11</v>
      </c>
      <c r="G17" s="245">
        <v>81808</v>
      </c>
      <c r="H17" s="245">
        <v>91584</v>
      </c>
      <c r="I17" s="250">
        <v>111.9</v>
      </c>
      <c r="J17" s="253"/>
      <c r="K17" s="677"/>
      <c r="L17" s="253"/>
    </row>
    <row r="18" spans="1:12" ht="24">
      <c r="A18" s="260" t="s">
        <v>2233</v>
      </c>
      <c r="B18" s="261">
        <v>9096</v>
      </c>
      <c r="C18" s="261">
        <v>9033</v>
      </c>
      <c r="D18" s="261">
        <v>99.3</v>
      </c>
      <c r="E18" s="261">
        <v>202.36</v>
      </c>
      <c r="F18" s="261">
        <v>224.53</v>
      </c>
      <c r="G18" s="261">
        <v>184065</v>
      </c>
      <c r="H18" s="261">
        <v>202818</v>
      </c>
      <c r="I18" s="261">
        <v>110.2</v>
      </c>
      <c r="J18" s="261">
        <v>8933</v>
      </c>
      <c r="K18" s="261">
        <v>9756</v>
      </c>
      <c r="L18" s="261">
        <v>109.2</v>
      </c>
    </row>
    <row r="19" spans="1:12" s="185" customFormat="1" ht="15" customHeight="1">
      <c r="A19" s="259" t="s">
        <v>2234</v>
      </c>
      <c r="B19" s="245">
        <v>10338</v>
      </c>
      <c r="C19" s="245">
        <v>10190</v>
      </c>
      <c r="D19" s="242">
        <v>98.6</v>
      </c>
      <c r="E19" s="243">
        <v>103.3</v>
      </c>
      <c r="F19" s="241">
        <v>132.97999999999999</v>
      </c>
      <c r="G19" s="245">
        <v>106791</v>
      </c>
      <c r="H19" s="245">
        <v>135503</v>
      </c>
      <c r="I19" s="242">
        <v>126.9</v>
      </c>
      <c r="J19" s="245">
        <v>106757</v>
      </c>
      <c r="K19" s="676">
        <v>134054</v>
      </c>
      <c r="L19" s="244">
        <v>125.6</v>
      </c>
    </row>
    <row r="20" spans="1:12" s="185" customFormat="1" ht="15" customHeight="1">
      <c r="A20" s="240" t="s">
        <v>2235</v>
      </c>
      <c r="B20" s="245">
        <v>1604</v>
      </c>
      <c r="C20" s="245">
        <v>1601</v>
      </c>
      <c r="D20" s="246">
        <v>99.8</v>
      </c>
      <c r="E20" s="247">
        <v>116.26</v>
      </c>
      <c r="F20" s="245">
        <v>95.51</v>
      </c>
      <c r="G20" s="245">
        <v>18648</v>
      </c>
      <c r="H20" s="245">
        <v>15292</v>
      </c>
      <c r="I20" s="246">
        <v>82</v>
      </c>
      <c r="J20" s="245">
        <v>11603</v>
      </c>
      <c r="K20" s="676">
        <v>9746</v>
      </c>
      <c r="L20" s="248">
        <v>84</v>
      </c>
    </row>
    <row r="21" spans="1:12" s="185" customFormat="1" ht="15" customHeight="1">
      <c r="A21" s="240" t="s">
        <v>2236</v>
      </c>
      <c r="B21" s="245">
        <v>1149</v>
      </c>
      <c r="C21" s="245">
        <v>1144</v>
      </c>
      <c r="D21" s="246">
        <v>99.6</v>
      </c>
      <c r="E21" s="247">
        <v>119.76</v>
      </c>
      <c r="F21" s="245">
        <v>138.86000000000001</v>
      </c>
      <c r="G21" s="245">
        <v>13760</v>
      </c>
      <c r="H21" s="245">
        <v>15886</v>
      </c>
      <c r="I21" s="246">
        <v>115.5</v>
      </c>
      <c r="J21" s="245">
        <v>479</v>
      </c>
      <c r="K21" s="676">
        <v>489</v>
      </c>
      <c r="L21" s="248">
        <v>102.1</v>
      </c>
    </row>
    <row r="22" spans="1:12" s="185" customFormat="1" ht="15" customHeight="1">
      <c r="A22" s="240" t="s">
        <v>2237</v>
      </c>
      <c r="B22" s="245">
        <v>310</v>
      </c>
      <c r="C22" s="245">
        <v>310</v>
      </c>
      <c r="D22" s="246">
        <v>100</v>
      </c>
      <c r="E22" s="247">
        <v>139.18</v>
      </c>
      <c r="F22" s="245">
        <v>86.52</v>
      </c>
      <c r="G22" s="245">
        <v>4315</v>
      </c>
      <c r="H22" s="245">
        <v>2682</v>
      </c>
      <c r="I22" s="246">
        <v>62.2</v>
      </c>
      <c r="J22" s="245">
        <v>2242</v>
      </c>
      <c r="K22" s="676">
        <v>1395</v>
      </c>
      <c r="L22" s="248">
        <v>62.2</v>
      </c>
    </row>
    <row r="23" spans="1:12" s="185" customFormat="1" ht="15" customHeight="1">
      <c r="A23" s="249" t="s">
        <v>2238</v>
      </c>
      <c r="B23" s="245">
        <v>1567</v>
      </c>
      <c r="C23" s="245">
        <v>1589</v>
      </c>
      <c r="D23" s="250">
        <v>101.4</v>
      </c>
      <c r="E23" s="251">
        <v>203.76</v>
      </c>
      <c r="F23" s="252">
        <v>224.96</v>
      </c>
      <c r="G23" s="245">
        <v>31929</v>
      </c>
      <c r="H23" s="245">
        <v>35745</v>
      </c>
      <c r="I23" s="250">
        <v>112</v>
      </c>
      <c r="J23" s="245"/>
      <c r="K23" s="676"/>
      <c r="L23" s="253"/>
    </row>
    <row r="24" spans="1:12" ht="15" customHeight="1">
      <c r="A24" s="254" t="s">
        <v>2239</v>
      </c>
      <c r="B24" s="255">
        <v>14968</v>
      </c>
      <c r="C24" s="255">
        <v>14834</v>
      </c>
      <c r="D24" s="256">
        <v>99.1</v>
      </c>
      <c r="E24" s="257">
        <v>117.21</v>
      </c>
      <c r="F24" s="255">
        <v>138.27000000000001</v>
      </c>
      <c r="G24" s="255">
        <v>175443</v>
      </c>
      <c r="H24" s="255">
        <v>205108</v>
      </c>
      <c r="I24" s="256">
        <v>116.9</v>
      </c>
      <c r="J24" s="255">
        <v>121081</v>
      </c>
      <c r="K24" s="262">
        <v>145684</v>
      </c>
      <c r="L24" s="258">
        <v>120.3</v>
      </c>
    </row>
    <row r="25" spans="1:12" s="185" customFormat="1" ht="14.85" customHeight="1">
      <c r="A25" s="240" t="s">
        <v>270</v>
      </c>
      <c r="B25" s="241">
        <v>1258</v>
      </c>
      <c r="C25" s="241">
        <v>1338</v>
      </c>
      <c r="D25" s="242">
        <v>106.4</v>
      </c>
      <c r="E25" s="243">
        <v>60.45</v>
      </c>
      <c r="F25" s="241">
        <v>67.150000000000006</v>
      </c>
      <c r="G25" s="241">
        <v>7604</v>
      </c>
      <c r="H25" s="241">
        <v>8984</v>
      </c>
      <c r="I25" s="242">
        <v>118.1</v>
      </c>
      <c r="J25" s="241">
        <v>1000</v>
      </c>
      <c r="K25" s="675">
        <v>1200</v>
      </c>
      <c r="L25" s="244">
        <v>120</v>
      </c>
    </row>
    <row r="26" spans="1:12" s="185" customFormat="1" ht="15" customHeight="1">
      <c r="A26" s="240" t="s">
        <v>265</v>
      </c>
      <c r="B26" s="245">
        <v>941</v>
      </c>
      <c r="C26" s="245">
        <v>956</v>
      </c>
      <c r="D26" s="246">
        <v>101.6</v>
      </c>
      <c r="E26" s="247">
        <v>41.06</v>
      </c>
      <c r="F26" s="245">
        <v>50.83</v>
      </c>
      <c r="G26" s="245">
        <v>3863</v>
      </c>
      <c r="H26" s="245">
        <v>4859</v>
      </c>
      <c r="I26" s="246">
        <v>125.8</v>
      </c>
      <c r="J26" s="245">
        <v>800</v>
      </c>
      <c r="K26" s="676">
        <v>755</v>
      </c>
      <c r="L26" s="248">
        <v>94.4</v>
      </c>
    </row>
    <row r="27" spans="1:12" ht="25.5" customHeight="1">
      <c r="A27" s="263" t="s">
        <v>2240</v>
      </c>
      <c r="B27" s="252">
        <v>17395</v>
      </c>
      <c r="C27" s="252">
        <v>17717</v>
      </c>
      <c r="D27" s="246">
        <v>101.9</v>
      </c>
      <c r="E27" s="247">
        <v>14.97</v>
      </c>
      <c r="F27" s="245">
        <v>13.27</v>
      </c>
      <c r="G27" s="252">
        <v>26036</v>
      </c>
      <c r="H27" s="252">
        <v>23515</v>
      </c>
      <c r="I27" s="246">
        <v>90.3</v>
      </c>
      <c r="J27" s="252">
        <v>25553</v>
      </c>
      <c r="K27" s="245">
        <v>23120</v>
      </c>
      <c r="L27" s="248">
        <v>90.5</v>
      </c>
    </row>
    <row r="28" spans="1:12" s="239" customFormat="1" ht="24.9" customHeight="1">
      <c r="A28" s="951" t="s">
        <v>2241</v>
      </c>
      <c r="B28" s="951">
        <v>13080</v>
      </c>
      <c r="C28" s="951">
        <v>12809</v>
      </c>
      <c r="D28" s="951">
        <v>97.9</v>
      </c>
      <c r="E28" s="951">
        <v>228.81</v>
      </c>
      <c r="F28" s="951">
        <v>187.47</v>
      </c>
      <c r="G28" s="951">
        <v>299284</v>
      </c>
      <c r="H28" s="951">
        <v>240135</v>
      </c>
      <c r="I28" s="951">
        <v>80.2</v>
      </c>
      <c r="J28" s="951"/>
      <c r="K28" s="951"/>
      <c r="L28" s="951"/>
    </row>
    <row r="29" spans="1:12" ht="15" customHeight="1">
      <c r="A29" s="249" t="s">
        <v>2173</v>
      </c>
      <c r="B29" s="264">
        <v>13080</v>
      </c>
      <c r="C29" s="264">
        <v>12809</v>
      </c>
      <c r="D29" s="265">
        <v>97.9</v>
      </c>
      <c r="E29" s="266">
        <v>228.81</v>
      </c>
      <c r="F29" s="264">
        <v>186.51</v>
      </c>
      <c r="G29" s="264">
        <v>299284</v>
      </c>
      <c r="H29" s="264">
        <v>238901</v>
      </c>
      <c r="I29" s="265">
        <v>79.8</v>
      </c>
      <c r="J29" s="266"/>
      <c r="K29" s="266"/>
      <c r="L29" s="267"/>
    </row>
    <row r="30" spans="1:12" s="185" customFormat="1" ht="15" customHeight="1">
      <c r="A30" s="240" t="s">
        <v>314</v>
      </c>
      <c r="B30" s="245">
        <v>1263</v>
      </c>
      <c r="C30" s="245">
        <v>1264</v>
      </c>
      <c r="D30" s="246">
        <v>100.1</v>
      </c>
      <c r="E30" s="247">
        <v>242.7</v>
      </c>
      <c r="F30" s="245">
        <v>245.21</v>
      </c>
      <c r="G30" s="245">
        <v>30654</v>
      </c>
      <c r="H30" s="245">
        <v>30995</v>
      </c>
      <c r="I30" s="246">
        <v>101.1</v>
      </c>
      <c r="J30" s="245">
        <v>1149</v>
      </c>
      <c r="K30" s="676">
        <v>1135</v>
      </c>
      <c r="L30" s="248">
        <v>98.8</v>
      </c>
    </row>
    <row r="31" spans="1:12" s="185" customFormat="1" ht="15" customHeight="1">
      <c r="A31" s="240" t="s">
        <v>313</v>
      </c>
      <c r="B31" s="245">
        <v>1612</v>
      </c>
      <c r="C31" s="245">
        <v>1615</v>
      </c>
      <c r="D31" s="246">
        <v>100.2</v>
      </c>
      <c r="E31" s="247">
        <v>277.33</v>
      </c>
      <c r="F31" s="245">
        <v>237.84</v>
      </c>
      <c r="G31" s="245">
        <v>44705</v>
      </c>
      <c r="H31" s="245">
        <v>38411</v>
      </c>
      <c r="I31" s="246">
        <v>85.9</v>
      </c>
      <c r="J31" s="245">
        <v>17697</v>
      </c>
      <c r="K31" s="676">
        <v>15529</v>
      </c>
      <c r="L31" s="248">
        <v>87.7</v>
      </c>
    </row>
    <row r="32" spans="1:12" s="185" customFormat="1" ht="15" customHeight="1">
      <c r="A32" s="249" t="s">
        <v>2242</v>
      </c>
      <c r="B32" s="252">
        <v>97</v>
      </c>
      <c r="C32" s="252">
        <v>95</v>
      </c>
      <c r="D32" s="250">
        <v>97.9</v>
      </c>
      <c r="E32" s="251">
        <v>240.53</v>
      </c>
      <c r="F32" s="252">
        <v>205.01</v>
      </c>
      <c r="G32" s="252">
        <v>2333</v>
      </c>
      <c r="H32" s="252">
        <v>1948</v>
      </c>
      <c r="I32" s="250">
        <v>83.5</v>
      </c>
      <c r="J32" s="245">
        <v>529</v>
      </c>
      <c r="K32" s="676">
        <v>518</v>
      </c>
      <c r="L32" s="253">
        <v>97.9</v>
      </c>
    </row>
    <row r="33" spans="1:12" ht="15" customHeight="1">
      <c r="A33" s="268" t="s">
        <v>2243</v>
      </c>
      <c r="B33" s="269">
        <v>2972</v>
      </c>
      <c r="C33" s="269">
        <v>2974</v>
      </c>
      <c r="D33" s="256">
        <v>100.1</v>
      </c>
      <c r="E33" s="257">
        <v>261.41000000000003</v>
      </c>
      <c r="F33" s="255">
        <v>239.92</v>
      </c>
      <c r="G33" s="269">
        <v>77692</v>
      </c>
      <c r="H33" s="269">
        <v>71354</v>
      </c>
      <c r="I33" s="256">
        <v>91.8</v>
      </c>
      <c r="J33" s="255">
        <v>19379</v>
      </c>
      <c r="K33" s="255">
        <v>17182</v>
      </c>
      <c r="L33" s="258">
        <v>88.7</v>
      </c>
    </row>
    <row r="34" spans="1:12" s="185" customFormat="1" ht="15" customHeight="1">
      <c r="A34" s="240" t="s">
        <v>316</v>
      </c>
      <c r="B34" s="245">
        <v>1918</v>
      </c>
      <c r="C34" s="245">
        <v>1921</v>
      </c>
      <c r="D34" s="246">
        <v>100.2</v>
      </c>
      <c r="E34" s="247">
        <v>227.22</v>
      </c>
      <c r="F34" s="245">
        <v>215.83</v>
      </c>
      <c r="G34" s="245">
        <v>43581</v>
      </c>
      <c r="H34" s="245">
        <v>41462</v>
      </c>
      <c r="I34" s="246">
        <v>95.1</v>
      </c>
      <c r="J34" s="245">
        <v>2427</v>
      </c>
      <c r="K34" s="676">
        <v>2130</v>
      </c>
      <c r="L34" s="248">
        <v>87.8</v>
      </c>
    </row>
    <row r="35" spans="1:12" s="185" customFormat="1" ht="15" customHeight="1">
      <c r="A35" s="249" t="s">
        <v>319</v>
      </c>
      <c r="B35" s="245">
        <v>349</v>
      </c>
      <c r="C35" s="245">
        <v>353</v>
      </c>
      <c r="D35" s="250">
        <v>101.1</v>
      </c>
      <c r="E35" s="251">
        <v>235.5</v>
      </c>
      <c r="F35" s="252">
        <v>198.79</v>
      </c>
      <c r="G35" s="245">
        <v>8219</v>
      </c>
      <c r="H35" s="245">
        <v>7017</v>
      </c>
      <c r="I35" s="250">
        <v>85.4</v>
      </c>
      <c r="J35" s="245"/>
      <c r="K35" s="676"/>
      <c r="L35" s="270"/>
    </row>
    <row r="36" spans="1:12" ht="15" customHeight="1">
      <c r="A36" s="254" t="s">
        <v>2244</v>
      </c>
      <c r="B36" s="255">
        <v>5239</v>
      </c>
      <c r="C36" s="255">
        <v>5248</v>
      </c>
      <c r="D36" s="256">
        <v>100.2</v>
      </c>
      <c r="E36" s="257">
        <v>247.17</v>
      </c>
      <c r="F36" s="255">
        <v>228.34</v>
      </c>
      <c r="G36" s="255">
        <v>129492</v>
      </c>
      <c r="H36" s="255">
        <v>119833</v>
      </c>
      <c r="I36" s="256">
        <v>92.5</v>
      </c>
      <c r="J36" s="255">
        <v>21806</v>
      </c>
      <c r="K36" s="255">
        <v>19312</v>
      </c>
      <c r="L36" s="271">
        <v>88.6</v>
      </c>
    </row>
    <row r="37" spans="1:12" s="185" customFormat="1" ht="15" customHeight="1">
      <c r="A37" s="259" t="s">
        <v>2245</v>
      </c>
      <c r="B37" s="245">
        <v>10883</v>
      </c>
      <c r="C37" s="245">
        <v>10795</v>
      </c>
      <c r="D37" s="242">
        <v>99.2</v>
      </c>
      <c r="E37" s="243">
        <v>347.36</v>
      </c>
      <c r="F37" s="241">
        <v>384.7</v>
      </c>
      <c r="G37" s="245">
        <v>378034</v>
      </c>
      <c r="H37" s="245">
        <v>415281</v>
      </c>
      <c r="I37" s="242">
        <v>109.9</v>
      </c>
      <c r="J37" s="241">
        <v>54350</v>
      </c>
      <c r="K37" s="675">
        <v>59572</v>
      </c>
      <c r="L37" s="244">
        <v>109.6</v>
      </c>
    </row>
    <row r="38" spans="1:12" s="185" customFormat="1" ht="15" customHeight="1">
      <c r="A38" s="240" t="s">
        <v>303</v>
      </c>
      <c r="B38" s="245">
        <v>2739</v>
      </c>
      <c r="C38" s="245">
        <v>2719</v>
      </c>
      <c r="D38" s="246">
        <v>99.3</v>
      </c>
      <c r="E38" s="247">
        <v>464.83</v>
      </c>
      <c r="F38" s="245">
        <v>470.73</v>
      </c>
      <c r="G38" s="245">
        <v>127317</v>
      </c>
      <c r="H38" s="245">
        <v>127992</v>
      </c>
      <c r="I38" s="246">
        <v>100.5</v>
      </c>
      <c r="J38" s="245">
        <v>12698</v>
      </c>
      <c r="K38" s="676">
        <v>12674</v>
      </c>
      <c r="L38" s="248">
        <v>99.8</v>
      </c>
    </row>
    <row r="39" spans="1:12" s="185" customFormat="1" ht="15" customHeight="1">
      <c r="A39" s="240" t="s">
        <v>302</v>
      </c>
      <c r="B39" s="245">
        <v>7014</v>
      </c>
      <c r="C39" s="245">
        <v>7057</v>
      </c>
      <c r="D39" s="246">
        <v>100.6</v>
      </c>
      <c r="E39" s="247">
        <v>399.61</v>
      </c>
      <c r="F39" s="245">
        <v>413.58</v>
      </c>
      <c r="G39" s="245">
        <v>280287</v>
      </c>
      <c r="H39" s="245">
        <v>291864</v>
      </c>
      <c r="I39" s="246">
        <v>104.1</v>
      </c>
      <c r="J39" s="245">
        <v>19622</v>
      </c>
      <c r="K39" s="676">
        <v>19397</v>
      </c>
      <c r="L39" s="248">
        <v>98.9</v>
      </c>
    </row>
    <row r="40" spans="1:12" s="185" customFormat="1" ht="15" customHeight="1">
      <c r="A40" s="249" t="s">
        <v>2246</v>
      </c>
      <c r="B40" s="245">
        <v>16823</v>
      </c>
      <c r="C40" s="245">
        <v>16989</v>
      </c>
      <c r="D40" s="250">
        <v>101</v>
      </c>
      <c r="E40" s="251">
        <v>389.61</v>
      </c>
      <c r="F40" s="252">
        <v>399.94</v>
      </c>
      <c r="G40" s="245">
        <v>655432</v>
      </c>
      <c r="H40" s="245">
        <v>679464</v>
      </c>
      <c r="I40" s="250">
        <v>103.7</v>
      </c>
      <c r="J40" s="245">
        <v>60008</v>
      </c>
      <c r="K40" s="676">
        <v>59125</v>
      </c>
      <c r="L40" s="253">
        <v>98.5</v>
      </c>
    </row>
    <row r="41" spans="1:12" ht="15" customHeight="1">
      <c r="A41" s="254" t="s">
        <v>2247</v>
      </c>
      <c r="B41" s="255">
        <v>37459</v>
      </c>
      <c r="C41" s="255">
        <v>37560</v>
      </c>
      <c r="D41" s="256">
        <v>100.3</v>
      </c>
      <c r="E41" s="257">
        <v>384.71</v>
      </c>
      <c r="F41" s="255">
        <v>403.25</v>
      </c>
      <c r="G41" s="255">
        <v>1441070</v>
      </c>
      <c r="H41" s="255">
        <v>1514601</v>
      </c>
      <c r="I41" s="256">
        <v>105.1</v>
      </c>
      <c r="J41" s="255">
        <v>146678</v>
      </c>
      <c r="K41" s="255">
        <v>150768</v>
      </c>
      <c r="L41" s="272">
        <v>102.8</v>
      </c>
    </row>
    <row r="42" spans="1:12">
      <c r="A42" s="225" t="s">
        <v>2225</v>
      </c>
      <c r="B42" s="238"/>
      <c r="C42" s="238"/>
      <c r="D42" s="273"/>
      <c r="E42" s="274"/>
      <c r="F42" s="274"/>
      <c r="G42" s="238"/>
      <c r="H42" s="238"/>
      <c r="I42" s="273"/>
      <c r="J42" s="238"/>
      <c r="K42" s="238"/>
      <c r="L42" s="273"/>
    </row>
    <row r="43" spans="1:12">
      <c r="B43" s="185"/>
      <c r="C43" s="185"/>
      <c r="D43" s="185"/>
      <c r="E43" s="185"/>
      <c r="F43" s="185"/>
      <c r="G43" s="185"/>
      <c r="H43" s="185"/>
      <c r="I43" s="185"/>
      <c r="J43" s="185"/>
      <c r="K43" s="185"/>
      <c r="L43" s="185"/>
    </row>
    <row r="46" spans="1:12">
      <c r="L46" s="276"/>
    </row>
  </sheetData>
  <mergeCells count="11">
    <mergeCell ref="A10:L10"/>
    <mergeCell ref="A28:L28"/>
    <mergeCell ref="A4:L4"/>
    <mergeCell ref="B6:D6"/>
    <mergeCell ref="E6:F6"/>
    <mergeCell ref="G6:I6"/>
    <mergeCell ref="J6:L6"/>
    <mergeCell ref="B7:C7"/>
    <mergeCell ref="E7:F7"/>
    <mergeCell ref="G7:H7"/>
    <mergeCell ref="J7:K7"/>
  </mergeCells>
  <printOptions horizontalCentered="1"/>
  <pageMargins left="0.19645669291338602" right="0.19645669291338602" top="0.23622047244094513" bottom="0.39370078740157505" header="0.19645669291338602" footer="0"/>
  <pageSetup paperSize="9" fitToWidth="0" fitToHeight="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87D9E-C4D2-4A20-9D54-F70646112214}">
  <sheetPr>
    <tabColor rgb="FFFFC000"/>
  </sheetPr>
  <dimension ref="A1:L39"/>
  <sheetViews>
    <sheetView zoomScaleNormal="100" zoomScaleSheetLayoutView="90" workbookViewId="0">
      <selection activeCell="O17" sqref="O17"/>
    </sheetView>
  </sheetViews>
  <sheetFormatPr baseColWidth="10" defaultRowHeight="13.8"/>
  <cols>
    <col min="1" max="1" width="20.5546875" style="275" customWidth="1"/>
    <col min="2" max="3" width="7.109375" style="275" customWidth="1"/>
    <col min="4" max="4" width="6.33203125" style="275" customWidth="1"/>
    <col min="5" max="6" width="6.21875" style="275" customWidth="1"/>
    <col min="7" max="8" width="9.44140625" style="275" customWidth="1"/>
    <col min="9" max="9" width="6.77734375" style="275" customWidth="1"/>
    <col min="10" max="11" width="7.33203125" style="275" customWidth="1"/>
    <col min="12" max="12" width="6.33203125" style="275" customWidth="1"/>
    <col min="13" max="16384" width="11.5546875" style="229"/>
  </cols>
  <sheetData>
    <row r="1" spans="1:12" ht="17.399999999999999">
      <c r="A1" s="230" t="s">
        <v>2201</v>
      </c>
      <c r="B1" s="183"/>
      <c r="C1" s="183"/>
      <c r="D1" s="184"/>
      <c r="E1" s="184"/>
      <c r="F1" s="184"/>
      <c r="G1" s="184"/>
      <c r="H1" s="184"/>
      <c r="I1" s="184"/>
      <c r="J1" s="184"/>
      <c r="K1" s="184"/>
      <c r="L1" s="184"/>
    </row>
    <row r="2" spans="1:12" s="185" customFormat="1" ht="22.8">
      <c r="B2" s="186"/>
      <c r="C2" s="187"/>
      <c r="L2" s="188" t="s">
        <v>2188</v>
      </c>
    </row>
    <row r="3" spans="1:12" ht="15" customHeight="1">
      <c r="A3" s="959" t="s">
        <v>2164</v>
      </c>
      <c r="B3" s="959"/>
      <c r="C3" s="959"/>
      <c r="D3" s="959"/>
      <c r="E3" s="959"/>
      <c r="F3" s="959"/>
      <c r="G3" s="959"/>
      <c r="H3" s="959"/>
      <c r="I3" s="959"/>
      <c r="J3" s="959"/>
      <c r="K3" s="959"/>
      <c r="L3" s="959"/>
    </row>
    <row r="4" spans="1:12" ht="15" customHeight="1">
      <c r="A4" s="231"/>
      <c r="B4" s="231"/>
      <c r="C4" s="231"/>
      <c r="D4" s="231"/>
      <c r="E4" s="231"/>
      <c r="F4" s="231"/>
      <c r="G4" s="231"/>
      <c r="H4" s="231"/>
      <c r="I4" s="231"/>
      <c r="J4" s="231"/>
      <c r="K4" s="231"/>
      <c r="L4" s="231"/>
    </row>
    <row r="5" spans="1:12" s="185" customFormat="1" ht="24.6" customHeight="1">
      <c r="A5" s="232"/>
      <c r="B5" s="936" t="s">
        <v>2203</v>
      </c>
      <c r="C5" s="936"/>
      <c r="D5" s="936"/>
      <c r="E5" s="960" t="s">
        <v>2204</v>
      </c>
      <c r="F5" s="960"/>
      <c r="G5" s="936" t="s">
        <v>2226</v>
      </c>
      <c r="H5" s="936"/>
      <c r="I5" s="936"/>
      <c r="J5" s="936" t="s">
        <v>2206</v>
      </c>
      <c r="K5" s="936"/>
      <c r="L5" s="936"/>
    </row>
    <row r="6" spans="1:12" s="185" customFormat="1" ht="15" customHeight="1">
      <c r="A6" s="233" t="s">
        <v>229</v>
      </c>
      <c r="B6" s="937" t="s">
        <v>2208</v>
      </c>
      <c r="C6" s="937"/>
      <c r="D6" s="192"/>
      <c r="E6" s="958" t="s">
        <v>2227</v>
      </c>
      <c r="F6" s="958"/>
      <c r="G6" s="937" t="s">
        <v>2228</v>
      </c>
      <c r="H6" s="937"/>
      <c r="I6" s="192"/>
      <c r="J6" s="937" t="s">
        <v>2210</v>
      </c>
      <c r="K6" s="937"/>
      <c r="L6" s="193"/>
    </row>
    <row r="7" spans="1:12" s="185" customFormat="1" ht="15" customHeight="1">
      <c r="A7" s="234"/>
      <c r="B7" s="195"/>
      <c r="C7" s="195"/>
      <c r="D7" s="235" t="s">
        <v>2211</v>
      </c>
      <c r="E7" s="236"/>
      <c r="F7" s="236"/>
      <c r="G7" s="195"/>
      <c r="H7" s="195"/>
      <c r="I7" s="235" t="s">
        <v>2211</v>
      </c>
      <c r="J7" s="195"/>
      <c r="K7" s="195"/>
      <c r="L7" s="235" t="s">
        <v>2211</v>
      </c>
    </row>
    <row r="8" spans="1:12" ht="15" customHeight="1">
      <c r="A8" s="237"/>
      <c r="B8" s="199">
        <v>2018</v>
      </c>
      <c r="C8" s="199">
        <v>2019</v>
      </c>
      <c r="D8" s="199" t="s">
        <v>2212</v>
      </c>
      <c r="E8" s="199">
        <v>2018</v>
      </c>
      <c r="F8" s="199">
        <v>2019</v>
      </c>
      <c r="G8" s="199">
        <v>2018</v>
      </c>
      <c r="H8" s="199">
        <v>2019</v>
      </c>
      <c r="I8" s="199" t="s">
        <v>2212</v>
      </c>
      <c r="J8" s="199">
        <v>2018</v>
      </c>
      <c r="K8" s="199">
        <v>2019</v>
      </c>
      <c r="L8" s="199" t="s">
        <v>2212</v>
      </c>
    </row>
    <row r="9" spans="1:12" s="187" customFormat="1" ht="24.9" customHeight="1">
      <c r="A9" s="951" t="s">
        <v>379</v>
      </c>
      <c r="B9" s="951">
        <v>1219</v>
      </c>
      <c r="C9" s="951">
        <v>1175</v>
      </c>
      <c r="D9" s="951">
        <v>96.4</v>
      </c>
      <c r="E9" s="951">
        <v>9.2899999999999991</v>
      </c>
      <c r="F9" s="951">
        <v>9.5399999999999991</v>
      </c>
      <c r="G9" s="951">
        <v>1133</v>
      </c>
      <c r="H9" s="951">
        <v>1121</v>
      </c>
      <c r="I9" s="951">
        <v>98.9</v>
      </c>
      <c r="J9" s="951"/>
      <c r="K9" s="951"/>
      <c r="L9" s="951"/>
    </row>
    <row r="10" spans="1:12" s="185" customFormat="1" ht="15" customHeight="1">
      <c r="A10" s="240" t="s">
        <v>382</v>
      </c>
      <c r="B10" s="241">
        <v>1219</v>
      </c>
      <c r="C10" s="241">
        <v>1178</v>
      </c>
      <c r="D10" s="242">
        <v>96.6</v>
      </c>
      <c r="E10" s="245">
        <v>9.2899999999999991</v>
      </c>
      <c r="F10" s="245">
        <v>9.6199999999999992</v>
      </c>
      <c r="G10" s="241">
        <v>1133</v>
      </c>
      <c r="H10" s="241">
        <v>1133</v>
      </c>
      <c r="I10" s="242">
        <v>100</v>
      </c>
      <c r="J10" s="243"/>
      <c r="K10" s="678"/>
      <c r="L10" s="277"/>
    </row>
    <row r="11" spans="1:12" s="185" customFormat="1" ht="15" customHeight="1">
      <c r="A11" s="240" t="s">
        <v>2181</v>
      </c>
      <c r="B11" s="245">
        <v>8477</v>
      </c>
      <c r="C11" s="245">
        <v>8573</v>
      </c>
      <c r="D11" s="246">
        <v>101.1</v>
      </c>
      <c r="E11" s="245">
        <v>10.26</v>
      </c>
      <c r="F11" s="245">
        <v>8.57</v>
      </c>
      <c r="G11" s="245">
        <v>8696</v>
      </c>
      <c r="H11" s="245">
        <v>7348</v>
      </c>
      <c r="I11" s="246">
        <v>84.5</v>
      </c>
      <c r="J11" s="245">
        <v>2372</v>
      </c>
      <c r="K11" s="676">
        <v>2096</v>
      </c>
      <c r="L11" s="246">
        <v>88.4</v>
      </c>
    </row>
    <row r="12" spans="1:12" s="185" customFormat="1" ht="15" customHeight="1">
      <c r="A12" s="240" t="s">
        <v>396</v>
      </c>
      <c r="B12" s="245">
        <v>22173</v>
      </c>
      <c r="C12" s="245">
        <v>25883</v>
      </c>
      <c r="D12" s="246">
        <v>116.7</v>
      </c>
      <c r="E12" s="245">
        <v>17</v>
      </c>
      <c r="F12" s="245">
        <v>13.5</v>
      </c>
      <c r="G12" s="245">
        <v>37694</v>
      </c>
      <c r="H12" s="245">
        <v>34946</v>
      </c>
      <c r="I12" s="246">
        <v>92.7</v>
      </c>
      <c r="J12" s="247"/>
      <c r="K12" s="679"/>
      <c r="L12" s="278"/>
    </row>
    <row r="13" spans="1:12" s="185" customFormat="1" ht="15" customHeight="1">
      <c r="A13" s="240" t="s">
        <v>418</v>
      </c>
      <c r="B13" s="245">
        <v>1000</v>
      </c>
      <c r="C13" s="245">
        <v>1000</v>
      </c>
      <c r="D13" s="246">
        <v>100</v>
      </c>
      <c r="E13" s="245">
        <v>24.88</v>
      </c>
      <c r="F13" s="245">
        <v>24.88</v>
      </c>
      <c r="G13" s="245">
        <v>2488</v>
      </c>
      <c r="H13" s="245">
        <v>2488</v>
      </c>
      <c r="I13" s="246">
        <v>100</v>
      </c>
      <c r="J13" s="247"/>
      <c r="K13" s="679"/>
      <c r="L13" s="278"/>
    </row>
    <row r="14" spans="1:12" s="185" customFormat="1" ht="15" customHeight="1">
      <c r="A14" s="263" t="s">
        <v>390</v>
      </c>
      <c r="B14" s="252">
        <v>6682</v>
      </c>
      <c r="C14" s="252">
        <v>5192</v>
      </c>
      <c r="D14" s="250">
        <v>77.7</v>
      </c>
      <c r="E14" s="252">
        <v>23.43</v>
      </c>
      <c r="F14" s="252">
        <v>22.46</v>
      </c>
      <c r="G14" s="252">
        <v>15656</v>
      </c>
      <c r="H14" s="252">
        <v>11659</v>
      </c>
      <c r="I14" s="250">
        <v>74.5</v>
      </c>
      <c r="J14" s="247"/>
      <c r="K14" s="679"/>
      <c r="L14" s="278"/>
    </row>
    <row r="15" spans="1:12" s="187" customFormat="1" ht="24.9" customHeight="1">
      <c r="A15" s="961" t="s">
        <v>2248</v>
      </c>
      <c r="B15" s="961">
        <v>3809</v>
      </c>
      <c r="C15" s="961">
        <v>3809</v>
      </c>
      <c r="D15" s="961">
        <v>100</v>
      </c>
      <c r="E15" s="961">
        <v>136.24</v>
      </c>
      <c r="F15" s="961">
        <v>146.56</v>
      </c>
      <c r="G15" s="961">
        <v>51895</v>
      </c>
      <c r="H15" s="961">
        <v>55826</v>
      </c>
      <c r="I15" s="961">
        <v>107.6</v>
      </c>
      <c r="J15" s="961"/>
      <c r="K15" s="961"/>
      <c r="L15" s="961"/>
    </row>
    <row r="16" spans="1:12" s="185" customFormat="1" ht="15" customHeight="1">
      <c r="A16" s="240" t="s">
        <v>2175</v>
      </c>
      <c r="B16" s="245">
        <v>3809</v>
      </c>
      <c r="C16" s="245">
        <v>3809</v>
      </c>
      <c r="D16" s="242">
        <v>100</v>
      </c>
      <c r="E16" s="243">
        <v>136.24</v>
      </c>
      <c r="F16" s="241">
        <v>146.56</v>
      </c>
      <c r="G16" s="245">
        <v>51895</v>
      </c>
      <c r="H16" s="245">
        <v>55826</v>
      </c>
      <c r="I16" s="242">
        <v>107.6</v>
      </c>
      <c r="J16" s="243"/>
      <c r="K16" s="678"/>
      <c r="L16" s="277"/>
    </row>
    <row r="17" spans="1:12" s="185" customFormat="1" ht="15" customHeight="1">
      <c r="A17" s="240" t="s">
        <v>377</v>
      </c>
      <c r="B17" s="245">
        <v>2408</v>
      </c>
      <c r="C17" s="245">
        <v>2437</v>
      </c>
      <c r="D17" s="246">
        <v>101.2</v>
      </c>
      <c r="E17" s="247">
        <v>38.229999999999997</v>
      </c>
      <c r="F17" s="245">
        <v>35.61</v>
      </c>
      <c r="G17" s="245">
        <v>9206</v>
      </c>
      <c r="H17" s="245">
        <v>8678</v>
      </c>
      <c r="I17" s="246">
        <v>94.3</v>
      </c>
      <c r="J17" s="245">
        <v>7419</v>
      </c>
      <c r="K17" s="676">
        <v>6969</v>
      </c>
      <c r="L17" s="246">
        <v>93.9</v>
      </c>
    </row>
    <row r="18" spans="1:12" ht="15" customHeight="1">
      <c r="A18" s="240" t="s">
        <v>364</v>
      </c>
      <c r="B18" s="245">
        <v>674</v>
      </c>
      <c r="C18" s="245">
        <v>679</v>
      </c>
      <c r="D18" s="246">
        <v>100.7</v>
      </c>
      <c r="E18" s="247">
        <v>74.61</v>
      </c>
      <c r="F18" s="245">
        <v>80.3</v>
      </c>
      <c r="G18" s="245">
        <v>5029</v>
      </c>
      <c r="H18" s="245">
        <v>5452</v>
      </c>
      <c r="I18" s="246">
        <v>108.4</v>
      </c>
      <c r="J18" s="245">
        <v>1594</v>
      </c>
      <c r="K18" s="676">
        <v>1710</v>
      </c>
      <c r="L18" s="246">
        <v>107.3</v>
      </c>
    </row>
    <row r="19" spans="1:12" ht="15" customHeight="1">
      <c r="A19" s="263" t="s">
        <v>375</v>
      </c>
      <c r="B19" s="245">
        <v>292</v>
      </c>
      <c r="C19" s="245">
        <v>285</v>
      </c>
      <c r="D19" s="250">
        <v>97.6</v>
      </c>
      <c r="E19" s="251">
        <v>59.75</v>
      </c>
      <c r="F19" s="252">
        <v>72.39</v>
      </c>
      <c r="G19" s="245">
        <v>1745</v>
      </c>
      <c r="H19" s="245">
        <v>2063</v>
      </c>
      <c r="I19" s="250">
        <v>118.2</v>
      </c>
      <c r="J19" s="245">
        <v>1121</v>
      </c>
      <c r="K19" s="676">
        <v>1436</v>
      </c>
      <c r="L19" s="250">
        <v>128.1</v>
      </c>
    </row>
    <row r="20" spans="1:12" ht="24.9" customHeight="1">
      <c r="A20" s="951" t="s">
        <v>2249</v>
      </c>
      <c r="B20" s="951">
        <v>166</v>
      </c>
      <c r="C20" s="951">
        <v>166</v>
      </c>
      <c r="D20" s="951">
        <v>100</v>
      </c>
      <c r="E20" s="951">
        <v>63.02</v>
      </c>
      <c r="F20" s="951">
        <v>63.02</v>
      </c>
      <c r="G20" s="951">
        <v>1046</v>
      </c>
      <c r="H20" s="951">
        <v>1046</v>
      </c>
      <c r="I20" s="951">
        <v>100</v>
      </c>
      <c r="J20" s="951">
        <v>102</v>
      </c>
      <c r="K20" s="951">
        <v>104</v>
      </c>
      <c r="L20" s="951">
        <v>102</v>
      </c>
    </row>
    <row r="21" spans="1:12">
      <c r="A21" s="240" t="s">
        <v>2250</v>
      </c>
      <c r="B21" s="245">
        <v>166</v>
      </c>
      <c r="C21" s="245">
        <v>176</v>
      </c>
      <c r="D21" s="242">
        <v>106</v>
      </c>
      <c r="E21" s="243">
        <v>63.02</v>
      </c>
      <c r="F21" s="241">
        <v>60.57</v>
      </c>
      <c r="G21" s="245">
        <v>1046</v>
      </c>
      <c r="H21" s="245">
        <v>1066</v>
      </c>
      <c r="I21" s="241">
        <v>101.9</v>
      </c>
      <c r="J21" s="245">
        <v>102</v>
      </c>
      <c r="K21" s="676">
        <v>104</v>
      </c>
      <c r="L21" s="277">
        <v>102</v>
      </c>
    </row>
    <row r="22" spans="1:12" ht="15" customHeight="1">
      <c r="A22" s="240" t="s">
        <v>266</v>
      </c>
      <c r="B22" s="245">
        <v>344</v>
      </c>
      <c r="C22" s="245">
        <v>344</v>
      </c>
      <c r="D22" s="246">
        <v>100</v>
      </c>
      <c r="E22" s="247">
        <v>59.36</v>
      </c>
      <c r="F22" s="245">
        <v>59.36</v>
      </c>
      <c r="G22" s="245">
        <v>2042</v>
      </c>
      <c r="H22" s="245">
        <v>2042</v>
      </c>
      <c r="I22" s="245">
        <v>100</v>
      </c>
      <c r="J22" s="245">
        <v>802</v>
      </c>
      <c r="K22" s="676">
        <v>60</v>
      </c>
      <c r="L22" s="278">
        <v>7.5</v>
      </c>
    </row>
    <row r="23" spans="1:12" ht="24" customHeight="1">
      <c r="A23" s="263" t="s">
        <v>2251</v>
      </c>
      <c r="B23" s="279">
        <v>25</v>
      </c>
      <c r="C23" s="279">
        <v>45</v>
      </c>
      <c r="D23" s="280">
        <v>180</v>
      </c>
      <c r="E23" s="281">
        <v>66.599999999999994</v>
      </c>
      <c r="F23" s="279">
        <v>65.89</v>
      </c>
      <c r="G23" s="279">
        <v>166</v>
      </c>
      <c r="H23" s="279">
        <v>296</v>
      </c>
      <c r="I23" s="279">
        <v>178.3</v>
      </c>
      <c r="J23" s="279">
        <v>0</v>
      </c>
      <c r="K23" s="680">
        <v>16</v>
      </c>
      <c r="L23" s="282"/>
    </row>
    <row r="24" spans="1:12" ht="24" customHeight="1">
      <c r="A24" s="263" t="s">
        <v>2252</v>
      </c>
      <c r="B24" s="245">
        <v>213</v>
      </c>
      <c r="C24" s="245">
        <v>248</v>
      </c>
      <c r="D24" s="250">
        <v>116.4</v>
      </c>
      <c r="E24" s="251">
        <v>109.05</v>
      </c>
      <c r="F24" s="252">
        <v>102.53</v>
      </c>
      <c r="G24" s="245">
        <v>2323</v>
      </c>
      <c r="H24" s="245">
        <v>2543</v>
      </c>
      <c r="I24" s="252">
        <v>109.5</v>
      </c>
      <c r="J24" s="245">
        <v>621</v>
      </c>
      <c r="K24" s="676">
        <v>720</v>
      </c>
      <c r="L24" s="278">
        <v>115.9</v>
      </c>
    </row>
    <row r="25" spans="1:12" s="239" customFormat="1" ht="24.9" customHeight="1">
      <c r="A25" s="951" t="s">
        <v>2253</v>
      </c>
      <c r="B25" s="951">
        <v>2048</v>
      </c>
      <c r="C25" s="951">
        <v>2048</v>
      </c>
      <c r="D25" s="951">
        <v>100</v>
      </c>
      <c r="E25" s="951">
        <v>138.30000000000001</v>
      </c>
      <c r="F25" s="951">
        <v>138.30000000000001</v>
      </c>
      <c r="G25" s="951">
        <v>28323</v>
      </c>
      <c r="H25" s="951">
        <v>28323</v>
      </c>
      <c r="I25" s="951">
        <v>100</v>
      </c>
      <c r="J25" s="951"/>
      <c r="K25" s="951"/>
      <c r="L25" s="951"/>
    </row>
    <row r="26" spans="1:12" ht="15" customHeight="1">
      <c r="A26" s="240" t="s">
        <v>267</v>
      </c>
      <c r="B26" s="245">
        <v>2048</v>
      </c>
      <c r="C26" s="245">
        <v>2098</v>
      </c>
      <c r="D26" s="242">
        <v>102.4</v>
      </c>
      <c r="E26" s="243">
        <v>138.30000000000001</v>
      </c>
      <c r="F26" s="241">
        <v>137.38999999999999</v>
      </c>
      <c r="G26" s="245">
        <v>28323</v>
      </c>
      <c r="H26" s="245">
        <v>28823</v>
      </c>
      <c r="I26" s="242">
        <v>101.8</v>
      </c>
      <c r="J26" s="243"/>
      <c r="K26" s="678"/>
      <c r="L26" s="277"/>
    </row>
    <row r="27" spans="1:12" ht="15" customHeight="1">
      <c r="A27" s="240" t="s">
        <v>249</v>
      </c>
      <c r="B27" s="245">
        <v>238</v>
      </c>
      <c r="C27" s="245">
        <v>238</v>
      </c>
      <c r="D27" s="246">
        <v>100</v>
      </c>
      <c r="E27" s="247">
        <v>87.47</v>
      </c>
      <c r="F27" s="245">
        <v>87.47</v>
      </c>
      <c r="G27" s="245">
        <v>2082</v>
      </c>
      <c r="H27" s="245">
        <v>2082</v>
      </c>
      <c r="I27" s="246">
        <v>100</v>
      </c>
      <c r="J27" s="247"/>
      <c r="K27" s="679"/>
      <c r="L27" s="278"/>
    </row>
    <row r="28" spans="1:12">
      <c r="A28" s="240" t="s">
        <v>2254</v>
      </c>
      <c r="B28" s="245">
        <v>7496</v>
      </c>
      <c r="C28" s="245">
        <v>7781</v>
      </c>
      <c r="D28" s="246">
        <v>103.8</v>
      </c>
      <c r="E28" s="247">
        <v>254.47</v>
      </c>
      <c r="F28" s="245">
        <v>265.86</v>
      </c>
      <c r="G28" s="245">
        <v>190748</v>
      </c>
      <c r="H28" s="245">
        <v>206869</v>
      </c>
      <c r="I28" s="246">
        <v>108.5</v>
      </c>
      <c r="J28" s="247"/>
      <c r="K28" s="679"/>
      <c r="L28" s="278"/>
    </row>
    <row r="29" spans="1:12">
      <c r="A29" s="263" t="s">
        <v>260</v>
      </c>
      <c r="B29" s="245">
        <v>439</v>
      </c>
      <c r="C29" s="245">
        <v>439</v>
      </c>
      <c r="D29" s="250">
        <v>100</v>
      </c>
      <c r="E29" s="251">
        <v>76.08</v>
      </c>
      <c r="F29" s="252">
        <v>76.08</v>
      </c>
      <c r="G29" s="245">
        <v>3340</v>
      </c>
      <c r="H29" s="245">
        <v>3340</v>
      </c>
      <c r="I29" s="250">
        <v>100</v>
      </c>
      <c r="J29" s="247"/>
      <c r="K29" s="679"/>
      <c r="L29" s="278"/>
    </row>
    <row r="30" spans="1:12" s="239" customFormat="1" ht="24.9" customHeight="1">
      <c r="A30" s="961" t="s">
        <v>277</v>
      </c>
      <c r="B30" s="961">
        <v>1022</v>
      </c>
      <c r="C30" s="961">
        <v>1022</v>
      </c>
      <c r="D30" s="961">
        <v>100</v>
      </c>
      <c r="E30" s="961">
        <v>95.83</v>
      </c>
      <c r="F30" s="961">
        <v>95.83</v>
      </c>
      <c r="G30" s="961">
        <v>9794</v>
      </c>
      <c r="H30" s="961">
        <v>9794</v>
      </c>
      <c r="I30" s="961">
        <v>100</v>
      </c>
      <c r="J30" s="961">
        <v>4501</v>
      </c>
      <c r="K30" s="961">
        <v>4506</v>
      </c>
      <c r="L30" s="961">
        <v>100.1</v>
      </c>
    </row>
    <row r="31" spans="1:12">
      <c r="A31" s="240" t="s">
        <v>2179</v>
      </c>
      <c r="B31" s="245">
        <v>1022</v>
      </c>
      <c r="C31" s="245">
        <v>1067</v>
      </c>
      <c r="D31" s="242">
        <v>104.4</v>
      </c>
      <c r="E31" s="243">
        <v>95.83</v>
      </c>
      <c r="F31" s="241">
        <v>94.13</v>
      </c>
      <c r="G31" s="245">
        <v>9794</v>
      </c>
      <c r="H31" s="245">
        <v>10044</v>
      </c>
      <c r="I31" s="242">
        <v>102.6</v>
      </c>
      <c r="J31" s="245">
        <v>4501</v>
      </c>
      <c r="K31" s="676">
        <v>4506</v>
      </c>
      <c r="L31" s="242">
        <v>100.1</v>
      </c>
    </row>
    <row r="32" spans="1:12">
      <c r="A32" s="240" t="s">
        <v>2176</v>
      </c>
      <c r="B32" s="245">
        <v>1990</v>
      </c>
      <c r="C32" s="245">
        <v>2097</v>
      </c>
      <c r="D32" s="246">
        <v>105.4</v>
      </c>
      <c r="E32" s="247">
        <v>234.74</v>
      </c>
      <c r="F32" s="245">
        <v>163.84</v>
      </c>
      <c r="G32" s="245">
        <v>46714</v>
      </c>
      <c r="H32" s="245">
        <v>34358</v>
      </c>
      <c r="I32" s="246">
        <v>73.5</v>
      </c>
      <c r="J32" s="245">
        <v>700</v>
      </c>
      <c r="K32" s="676">
        <v>401</v>
      </c>
      <c r="L32" s="246">
        <v>57.3</v>
      </c>
    </row>
    <row r="33" spans="1:12">
      <c r="A33" s="240" t="s">
        <v>2255</v>
      </c>
      <c r="B33" s="245">
        <v>1003</v>
      </c>
      <c r="C33" s="245">
        <v>1053</v>
      </c>
      <c r="D33" s="246">
        <v>105</v>
      </c>
      <c r="E33" s="247">
        <v>85.66</v>
      </c>
      <c r="F33" s="245">
        <v>84.44</v>
      </c>
      <c r="G33" s="245">
        <v>8592</v>
      </c>
      <c r="H33" s="245">
        <v>8892</v>
      </c>
      <c r="I33" s="246">
        <v>103.5</v>
      </c>
      <c r="J33" s="245">
        <v>1150</v>
      </c>
      <c r="K33" s="676">
        <v>1203</v>
      </c>
      <c r="L33" s="246">
        <v>104.6</v>
      </c>
    </row>
    <row r="34" spans="1:12" s="275" customFormat="1" ht="13.2">
      <c r="A34" s="283" t="s">
        <v>2256</v>
      </c>
      <c r="B34" s="252">
        <v>371</v>
      </c>
      <c r="C34" s="252">
        <v>391</v>
      </c>
      <c r="D34" s="250">
        <v>105.4</v>
      </c>
      <c r="E34" s="251">
        <v>177.94</v>
      </c>
      <c r="F34" s="252">
        <v>217.42</v>
      </c>
      <c r="G34" s="252">
        <v>6602</v>
      </c>
      <c r="H34" s="252">
        <v>8501</v>
      </c>
      <c r="I34" s="250">
        <v>128.80000000000001</v>
      </c>
      <c r="J34" s="251"/>
      <c r="K34" s="681"/>
      <c r="L34" s="284"/>
    </row>
    <row r="35" spans="1:12" s="275" customFormat="1" ht="13.2">
      <c r="A35" s="225" t="s">
        <v>2225</v>
      </c>
      <c r="B35" s="238"/>
      <c r="C35" s="238"/>
      <c r="D35" s="273"/>
      <c r="E35" s="274"/>
      <c r="F35" s="274"/>
      <c r="G35" s="238"/>
      <c r="H35" s="238"/>
      <c r="I35" s="273"/>
      <c r="J35" s="238"/>
      <c r="K35" s="238"/>
      <c r="L35" s="273"/>
    </row>
    <row r="36" spans="1:12" s="275" customFormat="1">
      <c r="B36" s="185"/>
      <c r="C36" s="185"/>
      <c r="D36" s="185"/>
      <c r="E36" s="185"/>
      <c r="F36" s="185"/>
      <c r="G36" s="185"/>
      <c r="H36" s="185"/>
      <c r="I36" s="185"/>
      <c r="J36" s="185"/>
      <c r="K36" s="185"/>
      <c r="L36" s="185"/>
    </row>
    <row r="39" spans="1:12" s="275" customFormat="1" ht="13.2">
      <c r="L39" s="276"/>
    </row>
  </sheetData>
  <mergeCells count="14">
    <mergeCell ref="A9:L9"/>
    <mergeCell ref="A15:L15"/>
    <mergeCell ref="A20:L20"/>
    <mergeCell ref="A25:L25"/>
    <mergeCell ref="A30:L30"/>
    <mergeCell ref="B6:C6"/>
    <mergeCell ref="E6:F6"/>
    <mergeCell ref="G6:H6"/>
    <mergeCell ref="J6:K6"/>
    <mergeCell ref="A3:L3"/>
    <mergeCell ref="B5:D5"/>
    <mergeCell ref="E5:F5"/>
    <mergeCell ref="G5:I5"/>
    <mergeCell ref="J5:L5"/>
  </mergeCells>
  <printOptions horizontalCentered="1"/>
  <pageMargins left="0.19645669291338602" right="0.19645669291338602" top="0.23622047244094513" bottom="0.39370078740157505" header="0.19645669291338602" footer="0"/>
  <pageSetup paperSize="9" fitToWidth="0" fitToHeight="0"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A11F1-14D0-4314-ADC4-9DA7F5511888}">
  <sheetPr>
    <tabColor rgb="FFFFC000"/>
  </sheetPr>
  <dimension ref="A1:N49"/>
  <sheetViews>
    <sheetView workbookViewId="0">
      <selection activeCell="R21" sqref="R21"/>
    </sheetView>
  </sheetViews>
  <sheetFormatPr baseColWidth="10" defaultRowHeight="13.8"/>
  <cols>
    <col min="1" max="1" width="18" style="229" customWidth="1"/>
    <col min="2" max="3" width="7.33203125" style="229" customWidth="1"/>
    <col min="4" max="4" width="6.21875" style="229" customWidth="1"/>
    <col min="5" max="6" width="5.77734375" style="229" customWidth="1"/>
    <col min="7" max="8" width="9.109375" style="229" customWidth="1"/>
    <col min="9" max="9" width="6.21875" style="229" customWidth="1"/>
    <col min="10" max="11" width="8.88671875" style="229" customWidth="1"/>
    <col min="12" max="12" width="5.77734375" style="229" customWidth="1"/>
    <col min="13" max="1023" width="10.77734375" style="229" customWidth="1"/>
    <col min="1024" max="1025" width="12.21875" style="229" customWidth="1"/>
    <col min="1026" max="16384" width="11.5546875" style="229"/>
  </cols>
  <sheetData>
    <row r="1" spans="1:14" ht="23.25" customHeight="1">
      <c r="A1" s="182" t="str">
        <f>[2]COP!A1</f>
        <v>SAA 2022-2023 définitive</v>
      </c>
      <c r="B1" s="183"/>
      <c r="C1" s="183"/>
      <c r="D1" s="184"/>
      <c r="E1" s="184"/>
      <c r="F1" s="184"/>
      <c r="G1" s="184"/>
      <c r="H1" s="184"/>
      <c r="I1" s="184"/>
      <c r="J1" s="184"/>
      <c r="K1" s="184"/>
      <c r="L1" s="184"/>
    </row>
    <row r="2" spans="1:14" ht="23.25" customHeight="1">
      <c r="B2" s="186"/>
      <c r="C2" s="187"/>
      <c r="E2" s="185"/>
      <c r="F2" s="185"/>
      <c r="G2" s="185"/>
      <c r="H2" s="185"/>
      <c r="J2" s="185"/>
      <c r="K2" s="185"/>
      <c r="L2" s="188" t="s">
        <v>2188</v>
      </c>
    </row>
    <row r="3" spans="1:14" ht="15" customHeight="1">
      <c r="A3" s="966" t="s">
        <v>2202</v>
      </c>
      <c r="B3" s="966"/>
      <c r="C3" s="966"/>
      <c r="D3" s="966"/>
      <c r="E3" s="966"/>
      <c r="F3" s="966"/>
      <c r="G3" s="966"/>
      <c r="H3" s="966"/>
      <c r="I3" s="966"/>
      <c r="J3" s="966"/>
      <c r="K3" s="966"/>
      <c r="L3" s="966"/>
    </row>
    <row r="4" spans="1:14" ht="15" customHeight="1">
      <c r="A4" s="442"/>
      <c r="B4" s="442"/>
      <c r="C4" s="442"/>
      <c r="D4" s="442"/>
      <c r="E4" s="442"/>
      <c r="F4" s="442"/>
      <c r="G4" s="442"/>
      <c r="H4" s="442"/>
      <c r="I4" s="442"/>
      <c r="J4" s="442"/>
      <c r="K4" s="442"/>
      <c r="L4" s="442"/>
      <c r="N4" s="185"/>
    </row>
    <row r="5" spans="1:14" ht="27" customHeight="1">
      <c r="A5" s="443"/>
      <c r="B5" s="967" t="s">
        <v>2203</v>
      </c>
      <c r="C5" s="967"/>
      <c r="D5" s="967"/>
      <c r="E5" s="967" t="s">
        <v>2204</v>
      </c>
      <c r="F5" s="967"/>
      <c r="G5" s="967" t="s">
        <v>2205</v>
      </c>
      <c r="H5" s="967"/>
      <c r="I5" s="967"/>
      <c r="J5" s="968" t="s">
        <v>2206</v>
      </c>
      <c r="K5" s="968"/>
      <c r="L5" s="968"/>
    </row>
    <row r="6" spans="1:14">
      <c r="A6" s="444" t="s">
        <v>2207</v>
      </c>
      <c r="B6" s="969" t="s">
        <v>2208</v>
      </c>
      <c r="C6" s="969"/>
      <c r="D6" s="445"/>
      <c r="E6" s="970" t="s">
        <v>2209</v>
      </c>
      <c r="F6" s="970"/>
      <c r="G6" s="969" t="s">
        <v>2210</v>
      </c>
      <c r="H6" s="969"/>
      <c r="I6" s="445"/>
      <c r="J6" s="969" t="s">
        <v>2210</v>
      </c>
      <c r="K6" s="969"/>
      <c r="L6" s="446"/>
    </row>
    <row r="7" spans="1:14">
      <c r="A7" s="447"/>
      <c r="B7" s="443"/>
      <c r="C7" s="443"/>
      <c r="D7" s="448" t="s">
        <v>2211</v>
      </c>
      <c r="E7" s="443"/>
      <c r="F7" s="443"/>
      <c r="G7" s="443"/>
      <c r="H7" s="443"/>
      <c r="I7" s="448" t="s">
        <v>2211</v>
      </c>
      <c r="J7" s="443"/>
      <c r="K7" s="443"/>
      <c r="L7" s="448" t="s">
        <v>2211</v>
      </c>
    </row>
    <row r="8" spans="1:14">
      <c r="A8" s="449"/>
      <c r="B8" s="450">
        <f>[2]COP!$B$7</f>
        <v>2022</v>
      </c>
      <c r="C8" s="450">
        <f>[2]COP!$C$7</f>
        <v>2023</v>
      </c>
      <c r="D8" s="450" t="str">
        <f>[2]COP!$D$7</f>
        <v>23/22</v>
      </c>
      <c r="E8" s="450">
        <f>[2]COP!$B$7</f>
        <v>2022</v>
      </c>
      <c r="F8" s="450">
        <f>[2]COP!$C$7</f>
        <v>2023</v>
      </c>
      <c r="G8" s="450">
        <f>[2]COP!$B$7</f>
        <v>2022</v>
      </c>
      <c r="H8" s="450">
        <f>[2]COP!$C$7</f>
        <v>2023</v>
      </c>
      <c r="I8" s="450" t="str">
        <f>[2]COP!$D$7</f>
        <v>23/22</v>
      </c>
      <c r="J8" s="450">
        <f>[2]COP!$B$7</f>
        <v>2022</v>
      </c>
      <c r="K8" s="450">
        <f>[2]COP!$C$7</f>
        <v>2023</v>
      </c>
      <c r="L8" s="450" t="str">
        <f>[2]COP!$D$7</f>
        <v>23/22</v>
      </c>
    </row>
    <row r="9" spans="1:14" ht="25.2" customHeight="1">
      <c r="A9" s="962" t="s">
        <v>190</v>
      </c>
      <c r="B9" s="963"/>
      <c r="C9" s="963"/>
      <c r="D9" s="963"/>
      <c r="E9" s="963"/>
      <c r="F9" s="963"/>
      <c r="G9" s="963"/>
      <c r="H9" s="963"/>
      <c r="I9" s="963"/>
      <c r="J9" s="963"/>
      <c r="K9" s="963"/>
      <c r="L9" s="964"/>
    </row>
    <row r="10" spans="1:14">
      <c r="A10" s="451" t="s">
        <v>2213</v>
      </c>
      <c r="B10" s="452">
        <v>23619</v>
      </c>
      <c r="C10" s="452">
        <v>20676</v>
      </c>
      <c r="D10" s="453">
        <v>87.5</v>
      </c>
      <c r="E10" s="454">
        <v>302.7</v>
      </c>
      <c r="F10" s="454">
        <v>307</v>
      </c>
      <c r="G10" s="452">
        <v>714889.2</v>
      </c>
      <c r="H10" s="452">
        <v>634693.19999999995</v>
      </c>
      <c r="I10" s="453">
        <v>88.8</v>
      </c>
      <c r="J10" s="452"/>
      <c r="K10" s="452"/>
      <c r="L10" s="453"/>
    </row>
    <row r="11" spans="1:14">
      <c r="A11" s="455" t="s">
        <v>2214</v>
      </c>
      <c r="B11" s="456"/>
      <c r="C11" s="456"/>
      <c r="D11" s="457"/>
      <c r="E11" s="458"/>
      <c r="F11" s="458"/>
      <c r="G11" s="456">
        <v>69339.520000000004</v>
      </c>
      <c r="H11" s="456">
        <v>102357.4</v>
      </c>
      <c r="I11" s="457">
        <v>147.6</v>
      </c>
      <c r="J11" s="965" t="s">
        <v>2215</v>
      </c>
      <c r="K11" s="965"/>
      <c r="L11" s="965"/>
    </row>
    <row r="12" spans="1:14">
      <c r="A12" s="455" t="s">
        <v>2216</v>
      </c>
      <c r="B12" s="456">
        <v>20877</v>
      </c>
      <c r="C12" s="456">
        <v>16733</v>
      </c>
      <c r="D12" s="457">
        <v>80.2</v>
      </c>
      <c r="E12" s="458">
        <v>393.9</v>
      </c>
      <c r="F12" s="458">
        <v>433.9</v>
      </c>
      <c r="G12" s="456">
        <v>822412.80000000005</v>
      </c>
      <c r="H12" s="456">
        <v>726076.7</v>
      </c>
      <c r="I12" s="457">
        <v>88.3</v>
      </c>
      <c r="J12" s="459">
        <v>19.899999999999999</v>
      </c>
      <c r="K12" s="459">
        <v>17.7</v>
      </c>
      <c r="L12" s="459">
        <v>88.9</v>
      </c>
    </row>
    <row r="13" spans="1:14" ht="46.95" customHeight="1">
      <c r="A13" s="460" t="s">
        <v>2217</v>
      </c>
      <c r="B13" s="452">
        <v>12550</v>
      </c>
      <c r="C13" s="452">
        <v>12306</v>
      </c>
      <c r="D13" s="453">
        <v>98.1</v>
      </c>
      <c r="E13" s="454">
        <v>303.8</v>
      </c>
      <c r="F13" s="454">
        <v>341.2</v>
      </c>
      <c r="G13" s="452">
        <v>381212.8</v>
      </c>
      <c r="H13" s="452">
        <v>419833.7</v>
      </c>
      <c r="I13" s="453">
        <v>110.1</v>
      </c>
      <c r="J13" s="456">
        <v>8131</v>
      </c>
      <c r="K13" s="765">
        <v>8937.2000000000007</v>
      </c>
      <c r="L13" s="457">
        <v>109.9</v>
      </c>
    </row>
    <row r="14" spans="1:14" ht="23.85" customHeight="1">
      <c r="A14" s="461" t="s">
        <v>2218</v>
      </c>
      <c r="B14" s="456">
        <v>154616</v>
      </c>
      <c r="C14" s="456">
        <v>154293</v>
      </c>
      <c r="D14" s="457">
        <v>99.8</v>
      </c>
      <c r="E14" s="458">
        <v>393.1</v>
      </c>
      <c r="F14" s="458">
        <v>435.8</v>
      </c>
      <c r="G14" s="456">
        <v>6077988.0999999996</v>
      </c>
      <c r="H14" s="456">
        <v>6723533</v>
      </c>
      <c r="I14" s="457">
        <v>110.6</v>
      </c>
      <c r="J14" s="456">
        <v>2102361.2999999998</v>
      </c>
      <c r="K14" s="765">
        <v>2356690.2999999998</v>
      </c>
      <c r="L14" s="457">
        <v>112.1</v>
      </c>
    </row>
    <row r="15" spans="1:14" ht="25.5" customHeight="1">
      <c r="A15" s="462" t="s">
        <v>2219</v>
      </c>
      <c r="B15" s="463">
        <v>167166</v>
      </c>
      <c r="C15" s="463">
        <v>166599</v>
      </c>
      <c r="D15" s="464">
        <v>99.7</v>
      </c>
      <c r="E15" s="465">
        <v>386.4</v>
      </c>
      <c r="F15" s="465">
        <v>428.8</v>
      </c>
      <c r="G15" s="466">
        <v>6459200.9000000004</v>
      </c>
      <c r="H15" s="466">
        <v>7143366.7000000002</v>
      </c>
      <c r="I15" s="467">
        <v>110.6</v>
      </c>
      <c r="J15" s="463"/>
      <c r="K15" s="463"/>
      <c r="L15" s="464"/>
    </row>
    <row r="16" spans="1:14" ht="26.7" customHeight="1">
      <c r="A16" s="462" t="s">
        <v>2220</v>
      </c>
      <c r="B16" s="463">
        <v>211662</v>
      </c>
      <c r="C16" s="463">
        <v>204008</v>
      </c>
      <c r="D16" s="464">
        <v>96.4</v>
      </c>
      <c r="E16" s="465">
        <v>381.1</v>
      </c>
      <c r="F16" s="465">
        <v>421.9</v>
      </c>
      <c r="G16" s="466">
        <v>8065842.4199999999</v>
      </c>
      <c r="H16" s="466">
        <v>8606494</v>
      </c>
      <c r="I16" s="467">
        <v>106.7</v>
      </c>
      <c r="J16" s="463"/>
      <c r="K16" s="463"/>
      <c r="L16" s="464"/>
    </row>
    <row r="17" spans="1:12" ht="25.2" customHeight="1">
      <c r="A17" s="962" t="s">
        <v>2221</v>
      </c>
      <c r="B17" s="963"/>
      <c r="C17" s="963"/>
      <c r="D17" s="963"/>
      <c r="E17" s="963"/>
      <c r="F17" s="963"/>
      <c r="G17" s="963"/>
      <c r="H17" s="963"/>
      <c r="I17" s="963"/>
      <c r="J17" s="963"/>
      <c r="K17" s="963"/>
      <c r="L17" s="964"/>
    </row>
    <row r="18" spans="1:12">
      <c r="A18" s="451" t="s">
        <v>204</v>
      </c>
      <c r="B18" s="452">
        <v>995</v>
      </c>
      <c r="C18" s="452">
        <v>999</v>
      </c>
      <c r="D18" s="453">
        <v>100.4</v>
      </c>
      <c r="E18" s="454">
        <v>75.7</v>
      </c>
      <c r="F18" s="454">
        <v>72.3</v>
      </c>
      <c r="G18" s="452">
        <v>7535.2</v>
      </c>
      <c r="H18" s="452">
        <v>7218.1</v>
      </c>
      <c r="I18" s="453">
        <v>95.8</v>
      </c>
      <c r="J18" s="452">
        <v>400</v>
      </c>
      <c r="K18" s="683">
        <v>350</v>
      </c>
      <c r="L18" s="453">
        <v>87.5</v>
      </c>
    </row>
    <row r="19" spans="1:12">
      <c r="A19" s="455" t="s">
        <v>196</v>
      </c>
      <c r="B19" s="456">
        <v>4291</v>
      </c>
      <c r="C19" s="456">
        <v>4491</v>
      </c>
      <c r="D19" s="457">
        <v>104.7</v>
      </c>
      <c r="E19" s="458">
        <v>58.1</v>
      </c>
      <c r="F19" s="458">
        <v>51.2</v>
      </c>
      <c r="G19" s="456">
        <v>24930</v>
      </c>
      <c r="H19" s="456">
        <v>22980</v>
      </c>
      <c r="I19" s="457">
        <v>92.2</v>
      </c>
      <c r="J19" s="456">
        <v>15000</v>
      </c>
      <c r="K19" s="682">
        <v>13000</v>
      </c>
      <c r="L19" s="457">
        <v>86.7</v>
      </c>
    </row>
    <row r="20" spans="1:12">
      <c r="A20" s="455" t="s">
        <v>2222</v>
      </c>
      <c r="B20" s="456">
        <v>1503</v>
      </c>
      <c r="C20" s="456">
        <v>1495</v>
      </c>
      <c r="D20" s="457">
        <v>99.5</v>
      </c>
      <c r="E20" s="458"/>
      <c r="F20" s="458"/>
      <c r="G20" s="456">
        <v>10345.799999999999</v>
      </c>
      <c r="H20" s="456">
        <v>9991</v>
      </c>
      <c r="I20" s="457">
        <v>96.6</v>
      </c>
      <c r="J20" s="456">
        <v>400</v>
      </c>
      <c r="K20" s="682">
        <v>350</v>
      </c>
      <c r="L20" s="457">
        <v>87.5</v>
      </c>
    </row>
    <row r="21" spans="1:12" ht="60.45" customHeight="1">
      <c r="A21" s="462" t="s">
        <v>2223</v>
      </c>
      <c r="B21" s="463">
        <v>6789</v>
      </c>
      <c r="C21" s="463">
        <v>6985</v>
      </c>
      <c r="D21" s="464">
        <v>102.9</v>
      </c>
      <c r="E21" s="465"/>
      <c r="F21" s="465"/>
      <c r="G21" s="466">
        <v>42811</v>
      </c>
      <c r="H21" s="466">
        <v>40189.1</v>
      </c>
      <c r="I21" s="467">
        <v>93.9</v>
      </c>
      <c r="J21" s="463">
        <v>15800</v>
      </c>
      <c r="K21" s="463">
        <v>13700</v>
      </c>
      <c r="L21" s="464">
        <v>86.7</v>
      </c>
    </row>
    <row r="22" spans="1:12" ht="41.85" customHeight="1">
      <c r="A22" s="462" t="s">
        <v>2224</v>
      </c>
      <c r="B22" s="463">
        <v>218451</v>
      </c>
      <c r="C22" s="463">
        <v>210993</v>
      </c>
      <c r="D22" s="464">
        <v>96.6</v>
      </c>
      <c r="E22" s="465"/>
      <c r="F22" s="465"/>
      <c r="G22" s="466">
        <v>8108653.4199999999</v>
      </c>
      <c r="H22" s="466">
        <v>8646683.0999999996</v>
      </c>
      <c r="I22" s="467">
        <v>106.6</v>
      </c>
      <c r="J22" s="463"/>
      <c r="K22" s="463"/>
      <c r="L22" s="464"/>
    </row>
    <row r="23" spans="1:12" ht="20.100000000000001" customHeight="1">
      <c r="A23" s="468" t="str">
        <f>[2]COP!$A$56</f>
        <v>Source : SAA SAA 2022-2023 définitive</v>
      </c>
      <c r="B23" s="469"/>
      <c r="C23" s="470"/>
      <c r="D23" s="471"/>
      <c r="E23" s="470"/>
      <c r="F23" s="470"/>
      <c r="G23" s="470"/>
      <c r="H23" s="470"/>
      <c r="I23" s="471"/>
      <c r="J23" s="470"/>
      <c r="K23" s="470"/>
      <c r="L23" s="470"/>
    </row>
    <row r="24" spans="1:12">
      <c r="A24" s="470"/>
      <c r="B24" s="469"/>
      <c r="C24" s="470"/>
      <c r="D24" s="471"/>
      <c r="E24" s="470"/>
      <c r="F24" s="470"/>
      <c r="G24" s="470"/>
      <c r="H24" s="470"/>
      <c r="I24" s="471"/>
      <c r="J24" s="470"/>
      <c r="K24" s="470"/>
      <c r="L24" s="470"/>
    </row>
    <row r="25" spans="1:12">
      <c r="A25" s="470"/>
      <c r="B25" s="469"/>
      <c r="C25" s="470"/>
      <c r="D25" s="471"/>
      <c r="E25" s="470"/>
      <c r="F25" s="470"/>
      <c r="G25" s="470"/>
      <c r="H25" s="470"/>
      <c r="I25" s="471"/>
      <c r="J25" s="470"/>
      <c r="K25" s="470"/>
      <c r="L25" s="470"/>
    </row>
    <row r="26" spans="1:12">
      <c r="A26" s="470"/>
      <c r="B26" s="469"/>
      <c r="C26" s="470"/>
      <c r="D26" s="471"/>
      <c r="E26" s="470"/>
      <c r="F26" s="470"/>
      <c r="G26" s="470"/>
      <c r="H26" s="470"/>
      <c r="I26" s="471"/>
      <c r="J26" s="470"/>
      <c r="K26" s="470"/>
      <c r="L26" s="470"/>
    </row>
    <row r="27" spans="1:12">
      <c r="A27" s="470"/>
      <c r="B27" s="469"/>
      <c r="C27" s="470"/>
      <c r="D27" s="471"/>
      <c r="E27" s="470"/>
      <c r="F27" s="470"/>
      <c r="G27" s="470"/>
      <c r="H27" s="470"/>
      <c r="I27" s="471"/>
      <c r="J27" s="470"/>
      <c r="K27" s="470"/>
      <c r="L27" s="470"/>
    </row>
    <row r="28" spans="1:12">
      <c r="A28" s="470"/>
      <c r="B28" s="469"/>
      <c r="C28" s="470"/>
      <c r="D28" s="471"/>
      <c r="E28" s="470"/>
      <c r="F28" s="470"/>
      <c r="G28" s="470"/>
      <c r="H28" s="470"/>
      <c r="I28" s="471"/>
      <c r="J28" s="470"/>
      <c r="K28" s="470"/>
      <c r="L28" s="470"/>
    </row>
    <row r="29" spans="1:12">
      <c r="A29" s="470"/>
      <c r="B29" s="469"/>
      <c r="C29" s="470"/>
      <c r="D29" s="471"/>
      <c r="E29" s="470"/>
      <c r="F29" s="470"/>
      <c r="G29" s="470"/>
      <c r="H29" s="470"/>
      <c r="I29" s="471"/>
      <c r="J29" s="470"/>
      <c r="K29" s="470"/>
      <c r="L29" s="470"/>
    </row>
    <row r="30" spans="1:12">
      <c r="A30" s="470"/>
      <c r="B30" s="469"/>
      <c r="C30" s="470"/>
      <c r="D30" s="471"/>
      <c r="E30" s="470"/>
      <c r="F30" s="470"/>
      <c r="G30" s="470"/>
      <c r="H30" s="470"/>
      <c r="I30" s="471"/>
      <c r="J30" s="470"/>
      <c r="K30" s="470"/>
      <c r="L30" s="470"/>
    </row>
    <row r="31" spans="1:12">
      <c r="A31" s="470"/>
      <c r="B31" s="469"/>
      <c r="C31" s="470"/>
      <c r="D31" s="471"/>
      <c r="E31" s="470"/>
      <c r="F31" s="470"/>
      <c r="G31" s="470"/>
      <c r="H31" s="470"/>
      <c r="I31" s="471"/>
      <c r="J31" s="470"/>
      <c r="K31" s="470"/>
      <c r="L31" s="470"/>
    </row>
    <row r="32" spans="1:12">
      <c r="A32" s="470"/>
      <c r="B32" s="469"/>
      <c r="C32" s="470"/>
      <c r="D32" s="471"/>
      <c r="E32" s="470"/>
      <c r="F32" s="470"/>
      <c r="G32" s="470"/>
      <c r="H32" s="470"/>
      <c r="I32" s="471"/>
      <c r="J32" s="470"/>
      <c r="K32" s="470"/>
      <c r="L32" s="470"/>
    </row>
    <row r="33" spans="1:12">
      <c r="A33" s="470"/>
      <c r="B33" s="469"/>
      <c r="C33" s="470"/>
      <c r="D33" s="471"/>
      <c r="E33" s="470"/>
      <c r="F33" s="470"/>
      <c r="G33" s="470"/>
      <c r="H33" s="470"/>
      <c r="I33" s="471"/>
      <c r="J33" s="470"/>
      <c r="K33" s="470"/>
      <c r="L33" s="470"/>
    </row>
    <row r="34" spans="1:12">
      <c r="A34" s="470"/>
      <c r="B34" s="469"/>
      <c r="C34" s="470"/>
      <c r="D34" s="471"/>
      <c r="E34" s="470"/>
      <c r="F34" s="470"/>
      <c r="G34" s="470"/>
      <c r="H34" s="470"/>
      <c r="I34" s="471"/>
      <c r="J34" s="470"/>
      <c r="K34" s="470"/>
      <c r="L34" s="470"/>
    </row>
    <row r="35" spans="1:12">
      <c r="A35" s="470"/>
      <c r="B35" s="469"/>
      <c r="C35" s="470"/>
      <c r="D35" s="471"/>
      <c r="E35" s="470"/>
      <c r="F35" s="470"/>
      <c r="G35" s="470"/>
      <c r="H35" s="470"/>
      <c r="I35" s="471"/>
      <c r="J35" s="470"/>
      <c r="K35" s="470"/>
      <c r="L35" s="470"/>
    </row>
    <row r="36" spans="1:12">
      <c r="A36" s="470"/>
      <c r="B36" s="469"/>
      <c r="C36" s="470"/>
      <c r="D36" s="471"/>
      <c r="E36" s="470"/>
      <c r="F36" s="470"/>
      <c r="G36" s="470"/>
      <c r="H36" s="470"/>
      <c r="I36" s="471"/>
      <c r="J36" s="470"/>
      <c r="K36" s="470"/>
      <c r="L36" s="470"/>
    </row>
    <row r="37" spans="1:12">
      <c r="A37" s="470"/>
      <c r="B37" s="469"/>
      <c r="C37" s="470"/>
      <c r="D37" s="471"/>
      <c r="E37" s="470"/>
      <c r="F37" s="470"/>
      <c r="G37" s="470"/>
      <c r="H37" s="470"/>
      <c r="I37" s="471"/>
      <c r="J37" s="470"/>
      <c r="K37" s="470"/>
      <c r="L37" s="470"/>
    </row>
    <row r="38" spans="1:12">
      <c r="A38" s="470"/>
      <c r="B38" s="469"/>
      <c r="C38" s="470"/>
      <c r="D38" s="471"/>
      <c r="E38" s="470"/>
      <c r="F38" s="470"/>
      <c r="G38" s="470"/>
      <c r="H38" s="470"/>
      <c r="I38" s="471"/>
      <c r="J38" s="470"/>
      <c r="K38" s="470"/>
      <c r="L38" s="470"/>
    </row>
    <row r="39" spans="1:12">
      <c r="A39" s="470"/>
      <c r="B39" s="469"/>
      <c r="C39" s="470"/>
      <c r="D39" s="471"/>
      <c r="E39" s="470"/>
      <c r="F39" s="470"/>
      <c r="G39" s="470"/>
      <c r="H39" s="470"/>
      <c r="I39" s="471"/>
      <c r="J39" s="470"/>
      <c r="K39" s="470"/>
      <c r="L39" s="470"/>
    </row>
    <row r="40" spans="1:12">
      <c r="A40" s="470"/>
      <c r="B40" s="469"/>
      <c r="C40" s="470"/>
      <c r="D40" s="471"/>
      <c r="E40" s="470"/>
      <c r="F40" s="470"/>
      <c r="G40" s="470"/>
      <c r="H40" s="470"/>
      <c r="I40" s="471"/>
      <c r="J40" s="470"/>
      <c r="K40" s="470"/>
      <c r="L40" s="470"/>
    </row>
    <row r="41" spans="1:12">
      <c r="A41" s="470"/>
      <c r="B41" s="469"/>
      <c r="C41" s="470"/>
      <c r="D41" s="471"/>
      <c r="E41" s="470"/>
      <c r="F41" s="470"/>
      <c r="G41" s="470"/>
      <c r="H41" s="470"/>
      <c r="I41" s="471"/>
      <c r="J41" s="470"/>
      <c r="K41" s="470"/>
      <c r="L41" s="470"/>
    </row>
    <row r="42" spans="1:12">
      <c r="A42" s="470"/>
      <c r="B42" s="469"/>
      <c r="C42" s="470"/>
      <c r="D42" s="471"/>
      <c r="E42" s="470"/>
      <c r="F42" s="470"/>
      <c r="G42" s="470"/>
      <c r="H42" s="470"/>
      <c r="I42" s="471"/>
      <c r="J42" s="470"/>
      <c r="K42" s="470"/>
      <c r="L42" s="470"/>
    </row>
    <row r="43" spans="1:12">
      <c r="A43" s="470"/>
      <c r="B43" s="469"/>
      <c r="C43" s="470"/>
      <c r="D43" s="471"/>
      <c r="E43" s="470"/>
      <c r="F43" s="470"/>
      <c r="G43" s="470"/>
      <c r="H43" s="470"/>
      <c r="I43" s="471"/>
      <c r="J43" s="470"/>
      <c r="K43" s="470"/>
      <c r="L43" s="470"/>
    </row>
    <row r="44" spans="1:12">
      <c r="A44" s="470"/>
      <c r="B44" s="469"/>
      <c r="C44" s="470"/>
      <c r="D44" s="471"/>
      <c r="E44" s="470"/>
      <c r="F44" s="470"/>
      <c r="G44" s="470"/>
      <c r="H44" s="470"/>
      <c r="I44" s="471"/>
      <c r="J44" s="470"/>
      <c r="K44" s="470"/>
      <c r="L44" s="470"/>
    </row>
    <row r="45" spans="1:12">
      <c r="A45" s="470"/>
      <c r="B45" s="469"/>
      <c r="C45" s="470"/>
      <c r="D45" s="471"/>
      <c r="E45" s="470"/>
      <c r="F45" s="470"/>
      <c r="G45" s="470"/>
      <c r="H45" s="470"/>
      <c r="I45" s="471"/>
      <c r="J45" s="470"/>
      <c r="K45" s="470"/>
      <c r="L45" s="470"/>
    </row>
    <row r="46" spans="1:12">
      <c r="A46" s="470"/>
      <c r="B46" s="469"/>
      <c r="C46" s="470"/>
      <c r="D46" s="471"/>
      <c r="E46" s="470"/>
      <c r="F46" s="470"/>
      <c r="G46" s="470"/>
      <c r="H46" s="470"/>
      <c r="I46" s="471"/>
      <c r="J46" s="470"/>
      <c r="K46" s="470"/>
      <c r="L46" s="470"/>
    </row>
    <row r="47" spans="1:12">
      <c r="A47" s="470"/>
      <c r="B47" s="469"/>
      <c r="C47" s="470"/>
      <c r="D47" s="471"/>
      <c r="E47" s="470"/>
      <c r="F47" s="470"/>
      <c r="G47" s="470"/>
      <c r="H47" s="470"/>
      <c r="I47" s="471"/>
      <c r="J47" s="470"/>
      <c r="K47" s="470"/>
      <c r="L47" s="470"/>
    </row>
    <row r="48" spans="1:12">
      <c r="A48" s="470"/>
      <c r="B48" s="469"/>
      <c r="C48" s="470"/>
      <c r="D48" s="471"/>
      <c r="E48" s="470"/>
      <c r="F48" s="470"/>
      <c r="G48" s="470"/>
      <c r="H48" s="470"/>
      <c r="I48" s="471"/>
      <c r="J48" s="470"/>
      <c r="K48" s="470"/>
      <c r="L48" s="470"/>
    </row>
    <row r="49" spans="1:12">
      <c r="A49" s="470"/>
      <c r="B49" s="469"/>
      <c r="C49" s="470"/>
      <c r="D49" s="471"/>
      <c r="E49" s="470"/>
      <c r="F49" s="470"/>
      <c r="G49" s="470"/>
      <c r="H49" s="470"/>
      <c r="I49" s="471"/>
      <c r="J49" s="470"/>
      <c r="K49" s="470"/>
      <c r="L49" s="470"/>
    </row>
  </sheetData>
  <mergeCells count="12">
    <mergeCell ref="A9:L9"/>
    <mergeCell ref="J11:L11"/>
    <mergeCell ref="A17:L17"/>
    <mergeCell ref="A3:L3"/>
    <mergeCell ref="B5:D5"/>
    <mergeCell ref="E5:F5"/>
    <mergeCell ref="G5:I5"/>
    <mergeCell ref="J5:L5"/>
    <mergeCell ref="B6:C6"/>
    <mergeCell ref="E6:F6"/>
    <mergeCell ref="G6:H6"/>
    <mergeCell ref="J6:K6"/>
  </mergeCells>
  <pageMargins left="0.19645669291338602" right="0.19645669291338602" top="0.23622047244094513" bottom="0.39370078740157505" header="0.19645669291338602" footer="0"/>
  <pageSetup paperSize="9" fitToWidth="0"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BA19B-21B2-4DCC-8D07-E9546A5FC964}">
  <sheetPr>
    <tabColor rgb="FFFFC000"/>
  </sheetPr>
  <dimension ref="A1:L52"/>
  <sheetViews>
    <sheetView workbookViewId="0">
      <selection activeCell="A16" sqref="A16:XFD16"/>
    </sheetView>
  </sheetViews>
  <sheetFormatPr baseColWidth="10" defaultRowHeight="13.8"/>
  <cols>
    <col min="1" max="1" width="22.44140625" style="229" customWidth="1"/>
    <col min="2" max="4" width="6.77734375" style="229" customWidth="1"/>
    <col min="5" max="6" width="6.33203125" style="229" customWidth="1"/>
    <col min="7" max="8" width="7.88671875" style="229" customWidth="1"/>
    <col min="9" max="9" width="6.77734375" style="229" customWidth="1"/>
    <col min="10" max="11" width="7.88671875" style="229" customWidth="1"/>
    <col min="12" max="12" width="6.77734375" style="229" customWidth="1"/>
    <col min="13" max="16384" width="11.5546875" style="229"/>
  </cols>
  <sheetData>
    <row r="1" spans="1:12" ht="18" customHeight="1">
      <c r="A1" s="285" t="str">
        <f>[2]COP!A1</f>
        <v>SAA 2022-2023 définitive</v>
      </c>
      <c r="B1" s="286"/>
      <c r="C1" s="286"/>
      <c r="D1" s="287"/>
      <c r="E1" s="287"/>
      <c r="F1" s="287"/>
      <c r="G1" s="287"/>
      <c r="H1" s="287"/>
      <c r="I1" s="287"/>
      <c r="J1" s="287"/>
    </row>
    <row r="2" spans="1:12" ht="12" customHeight="1">
      <c r="B2" s="289"/>
      <c r="C2" s="290"/>
      <c r="E2" s="288"/>
      <c r="F2" s="288"/>
      <c r="G2" s="288"/>
      <c r="H2" s="288"/>
      <c r="J2" s="288"/>
      <c r="K2" s="288"/>
      <c r="L2" s="291" t="s">
        <v>2188</v>
      </c>
    </row>
    <row r="3" spans="1:12" ht="15" customHeight="1">
      <c r="A3" s="972" t="s">
        <v>2257</v>
      </c>
      <c r="B3" s="972"/>
      <c r="C3" s="972"/>
      <c r="D3" s="972"/>
      <c r="E3" s="972"/>
      <c r="F3" s="972"/>
      <c r="G3" s="972"/>
      <c r="H3" s="972"/>
      <c r="I3" s="972"/>
      <c r="J3" s="972"/>
      <c r="K3" s="972"/>
      <c r="L3" s="972"/>
    </row>
    <row r="4" spans="1:12" ht="13.95" customHeight="1">
      <c r="A4" s="973"/>
      <c r="B4" s="973"/>
      <c r="C4" s="973"/>
      <c r="D4" s="973"/>
      <c r="E4" s="973"/>
      <c r="F4" s="973"/>
      <c r="G4" s="973"/>
      <c r="H4" s="973"/>
      <c r="I4" s="973"/>
      <c r="J4" s="973"/>
      <c r="K4" s="973"/>
      <c r="L4" s="973"/>
    </row>
    <row r="5" spans="1:12" ht="21" customHeight="1">
      <c r="A5" s="472"/>
      <c r="B5" s="974" t="s">
        <v>2203</v>
      </c>
      <c r="C5" s="974"/>
      <c r="D5" s="974"/>
      <c r="E5" s="974" t="s">
        <v>2204</v>
      </c>
      <c r="F5" s="974"/>
      <c r="G5" s="974" t="s">
        <v>2205</v>
      </c>
      <c r="H5" s="974"/>
      <c r="I5" s="974"/>
      <c r="J5" s="975" t="s">
        <v>2259</v>
      </c>
      <c r="K5" s="975"/>
      <c r="L5" s="975"/>
    </row>
    <row r="6" spans="1:12" ht="11.85" customHeight="1">
      <c r="A6" s="474" t="s">
        <v>19</v>
      </c>
      <c r="B6" s="976" t="s">
        <v>2208</v>
      </c>
      <c r="C6" s="976"/>
      <c r="D6" s="475"/>
      <c r="E6" s="977" t="s">
        <v>2209</v>
      </c>
      <c r="F6" s="977"/>
      <c r="G6" s="977" t="s">
        <v>2260</v>
      </c>
      <c r="H6" s="977"/>
      <c r="I6" s="977"/>
      <c r="J6" s="978" t="s">
        <v>2260</v>
      </c>
      <c r="K6" s="978"/>
      <c r="L6" s="978"/>
    </row>
    <row r="7" spans="1:12" ht="11.85" customHeight="1">
      <c r="A7" s="476"/>
      <c r="B7" s="472"/>
      <c r="C7" s="472"/>
      <c r="D7" s="477" t="s">
        <v>2211</v>
      </c>
      <c r="E7" s="473"/>
      <c r="F7" s="473"/>
      <c r="G7" s="472"/>
      <c r="H7" s="472"/>
      <c r="I7" s="477" t="s">
        <v>2211</v>
      </c>
      <c r="J7" s="472"/>
      <c r="K7" s="472"/>
      <c r="L7" s="477" t="s">
        <v>2211</v>
      </c>
    </row>
    <row r="8" spans="1:12" ht="11.85" customHeight="1">
      <c r="A8" s="478"/>
      <c r="B8" s="479">
        <f>[2]COP!B7</f>
        <v>2022</v>
      </c>
      <c r="C8" s="479">
        <f>[2]COP!C7</f>
        <v>2023</v>
      </c>
      <c r="D8" s="479" t="str">
        <f>[2]COP!D7</f>
        <v>23/22</v>
      </c>
      <c r="E8" s="479">
        <f>[2]COP!E7</f>
        <v>2022</v>
      </c>
      <c r="F8" s="479">
        <f>[2]COP!F7</f>
        <v>2023</v>
      </c>
      <c r="G8" s="479">
        <f>[2]COP!G7</f>
        <v>2022</v>
      </c>
      <c r="H8" s="479">
        <f>[2]COP!H7</f>
        <v>2023</v>
      </c>
      <c r="I8" s="479" t="str">
        <f>[2]COP!I7</f>
        <v>23/22</v>
      </c>
      <c r="J8" s="479">
        <f>[2]COP!B7</f>
        <v>2022</v>
      </c>
      <c r="K8" s="479">
        <f>[2]COP!C7</f>
        <v>2023</v>
      </c>
      <c r="L8" s="479" t="str">
        <f>[2]COP!D7</f>
        <v>23/22</v>
      </c>
    </row>
    <row r="9" spans="1:12" ht="25.2" customHeight="1">
      <c r="A9" s="971" t="s">
        <v>50</v>
      </c>
      <c r="B9" s="971"/>
      <c r="C9" s="971"/>
      <c r="D9" s="971"/>
      <c r="E9" s="971"/>
      <c r="F9" s="971"/>
      <c r="G9" s="971"/>
      <c r="H9" s="971"/>
      <c r="I9" s="971"/>
      <c r="J9" s="971"/>
      <c r="K9" s="971"/>
      <c r="L9" s="971"/>
    </row>
    <row r="10" spans="1:12" ht="14.7" customHeight="1">
      <c r="A10" s="480" t="s">
        <v>84</v>
      </c>
      <c r="B10" s="481">
        <v>4459</v>
      </c>
      <c r="C10" s="481">
        <v>4173</v>
      </c>
      <c r="D10" s="482">
        <v>93.6</v>
      </c>
      <c r="E10" s="483">
        <v>47.12</v>
      </c>
      <c r="F10" s="483">
        <v>55.91</v>
      </c>
      <c r="G10" s="484">
        <v>21012</v>
      </c>
      <c r="H10" s="484">
        <v>23330</v>
      </c>
      <c r="I10" s="485">
        <v>111</v>
      </c>
      <c r="J10" s="486">
        <v>1200</v>
      </c>
      <c r="K10" s="684">
        <v>1520</v>
      </c>
      <c r="L10" s="482">
        <v>126.7</v>
      </c>
    </row>
    <row r="11" spans="1:12" ht="14.7" customHeight="1">
      <c r="A11" s="487" t="s">
        <v>2054</v>
      </c>
      <c r="B11" s="488">
        <v>6611</v>
      </c>
      <c r="C11" s="488">
        <v>6676</v>
      </c>
      <c r="D11" s="489">
        <v>101</v>
      </c>
      <c r="E11" s="490">
        <v>38.950000000000003</v>
      </c>
      <c r="F11" s="490">
        <v>40.869999999999997</v>
      </c>
      <c r="G11" s="491">
        <v>25749</v>
      </c>
      <c r="H11" s="491">
        <v>27286</v>
      </c>
      <c r="I11" s="492">
        <v>106</v>
      </c>
      <c r="J11" s="493">
        <v>220</v>
      </c>
      <c r="K11" s="685">
        <v>238</v>
      </c>
      <c r="L11" s="489">
        <v>108.2</v>
      </c>
    </row>
    <row r="12" spans="1:12" ht="14.7" customHeight="1">
      <c r="A12" s="494" t="s">
        <v>227</v>
      </c>
      <c r="B12" s="495">
        <v>858</v>
      </c>
      <c r="C12" s="495">
        <v>866</v>
      </c>
      <c r="D12" s="496">
        <v>100.9</v>
      </c>
      <c r="E12" s="497">
        <v>322.62</v>
      </c>
      <c r="F12" s="497">
        <v>328.48</v>
      </c>
      <c r="G12" s="498">
        <v>27680</v>
      </c>
      <c r="H12" s="498">
        <v>28446</v>
      </c>
      <c r="I12" s="499">
        <v>102.8</v>
      </c>
      <c r="J12" s="500">
        <v>859</v>
      </c>
      <c r="K12" s="686">
        <v>859</v>
      </c>
      <c r="L12" s="496">
        <v>100</v>
      </c>
    </row>
    <row r="13" spans="1:12" ht="14.7" customHeight="1">
      <c r="A13" s="494" t="s">
        <v>68</v>
      </c>
      <c r="B13" s="495">
        <v>13927</v>
      </c>
      <c r="C13" s="495">
        <v>13518</v>
      </c>
      <c r="D13" s="496">
        <v>97.1</v>
      </c>
      <c r="E13" s="497">
        <v>162.47999999999999</v>
      </c>
      <c r="F13" s="497">
        <v>142.69</v>
      </c>
      <c r="G13" s="495">
        <v>226279</v>
      </c>
      <c r="H13" s="495">
        <v>192891</v>
      </c>
      <c r="I13" s="496">
        <v>85.2</v>
      </c>
      <c r="J13" s="495">
        <v>28180</v>
      </c>
      <c r="K13" s="687">
        <v>26198</v>
      </c>
      <c r="L13" s="496">
        <v>93</v>
      </c>
    </row>
    <row r="14" spans="1:12" ht="14.7" customHeight="1">
      <c r="A14" s="494" t="s">
        <v>69</v>
      </c>
      <c r="B14" s="488">
        <v>2557</v>
      </c>
      <c r="C14" s="488">
        <v>2444</v>
      </c>
      <c r="D14" s="489">
        <v>95.6</v>
      </c>
      <c r="E14" s="490">
        <v>102.74</v>
      </c>
      <c r="F14" s="490">
        <v>97.68</v>
      </c>
      <c r="G14" s="488">
        <v>26271</v>
      </c>
      <c r="H14" s="488">
        <v>23872</v>
      </c>
      <c r="I14" s="489">
        <v>90.9</v>
      </c>
      <c r="J14" s="501"/>
      <c r="K14" s="688"/>
      <c r="L14" s="502"/>
    </row>
    <row r="15" spans="1:12" ht="14.7" customHeight="1">
      <c r="A15" s="494" t="s">
        <v>58</v>
      </c>
      <c r="B15" s="495">
        <v>783</v>
      </c>
      <c r="C15" s="495">
        <v>921</v>
      </c>
      <c r="D15" s="496">
        <v>117.6</v>
      </c>
      <c r="E15" s="497">
        <v>179.69</v>
      </c>
      <c r="F15" s="497">
        <v>180.65</v>
      </c>
      <c r="G15" s="495">
        <v>14070</v>
      </c>
      <c r="H15" s="495">
        <v>16638</v>
      </c>
      <c r="I15" s="496">
        <v>118.3</v>
      </c>
      <c r="J15" s="495">
        <v>5343</v>
      </c>
      <c r="K15" s="687">
        <v>6120</v>
      </c>
      <c r="L15" s="496">
        <v>114.5</v>
      </c>
    </row>
    <row r="16" spans="1:12" ht="14.7" customHeight="1">
      <c r="A16" s="494" t="s">
        <v>63</v>
      </c>
      <c r="B16" s="495">
        <v>753</v>
      </c>
      <c r="C16" s="495">
        <v>871</v>
      </c>
      <c r="D16" s="496">
        <v>115.7</v>
      </c>
      <c r="E16" s="497">
        <v>696.31</v>
      </c>
      <c r="F16" s="497">
        <v>654.33000000000004</v>
      </c>
      <c r="G16" s="495">
        <v>52432</v>
      </c>
      <c r="H16" s="495">
        <v>56992</v>
      </c>
      <c r="I16" s="496">
        <v>108.7</v>
      </c>
      <c r="J16" s="495">
        <v>48494</v>
      </c>
      <c r="K16" s="687">
        <v>53059</v>
      </c>
      <c r="L16" s="496">
        <v>109.4</v>
      </c>
    </row>
    <row r="17" spans="1:12" ht="14.7" customHeight="1">
      <c r="A17" s="494" t="s">
        <v>2261</v>
      </c>
      <c r="B17" s="495">
        <v>5894</v>
      </c>
      <c r="C17" s="495">
        <v>6082</v>
      </c>
      <c r="D17" s="496">
        <v>103.2</v>
      </c>
      <c r="E17" s="497">
        <v>159.08000000000001</v>
      </c>
      <c r="F17" s="497">
        <v>166.58</v>
      </c>
      <c r="G17" s="495">
        <v>93760</v>
      </c>
      <c r="H17" s="495">
        <v>101314</v>
      </c>
      <c r="I17" s="496">
        <v>108.1</v>
      </c>
      <c r="J17" s="503"/>
      <c r="K17" s="689"/>
      <c r="L17" s="504"/>
    </row>
    <row r="18" spans="1:12" ht="14.7" customHeight="1">
      <c r="A18" s="494" t="s">
        <v>1083</v>
      </c>
      <c r="B18" s="495">
        <v>7535</v>
      </c>
      <c r="C18" s="495">
        <v>8114</v>
      </c>
      <c r="D18" s="496">
        <v>107.7</v>
      </c>
      <c r="E18" s="497">
        <v>275.57</v>
      </c>
      <c r="F18" s="497">
        <v>235.08</v>
      </c>
      <c r="G18" s="495">
        <v>207646</v>
      </c>
      <c r="H18" s="495">
        <v>190745</v>
      </c>
      <c r="I18" s="496">
        <v>91.9</v>
      </c>
      <c r="J18" s="503"/>
      <c r="K18" s="689"/>
      <c r="L18" s="504"/>
    </row>
    <row r="19" spans="1:12" ht="14.7" customHeight="1">
      <c r="A19" s="494" t="s">
        <v>96</v>
      </c>
      <c r="B19" s="505"/>
      <c r="C19" s="505"/>
      <c r="D19" s="504"/>
      <c r="E19" s="506"/>
      <c r="F19" s="506"/>
      <c r="G19" s="495">
        <v>121820</v>
      </c>
      <c r="H19" s="495">
        <v>107614</v>
      </c>
      <c r="I19" s="496">
        <v>88.3</v>
      </c>
      <c r="J19" s="503"/>
      <c r="K19" s="689"/>
      <c r="L19" s="504"/>
    </row>
    <row r="20" spans="1:12" ht="14.7" customHeight="1">
      <c r="A20" s="494" t="s">
        <v>2068</v>
      </c>
      <c r="B20" s="495">
        <v>5921</v>
      </c>
      <c r="C20" s="495">
        <v>4782</v>
      </c>
      <c r="D20" s="496">
        <v>80.8</v>
      </c>
      <c r="E20" s="497">
        <v>187.6</v>
      </c>
      <c r="F20" s="497">
        <v>173.19</v>
      </c>
      <c r="G20" s="495">
        <v>111079</v>
      </c>
      <c r="H20" s="495">
        <v>82819</v>
      </c>
      <c r="I20" s="496">
        <v>74.599999999999994</v>
      </c>
      <c r="J20" s="495">
        <v>77944</v>
      </c>
      <c r="K20" s="687">
        <v>52743</v>
      </c>
      <c r="L20" s="496">
        <v>67.7</v>
      </c>
    </row>
    <row r="21" spans="1:12" ht="14.7" customHeight="1">
      <c r="A21" s="494" t="s">
        <v>176</v>
      </c>
      <c r="B21" s="495">
        <v>5406</v>
      </c>
      <c r="C21" s="495">
        <v>5383</v>
      </c>
      <c r="D21" s="496">
        <v>99.6</v>
      </c>
      <c r="E21" s="497">
        <v>284.82</v>
      </c>
      <c r="F21" s="497">
        <v>311.89</v>
      </c>
      <c r="G21" s="495">
        <v>153974</v>
      </c>
      <c r="H21" s="495">
        <v>167888</v>
      </c>
      <c r="I21" s="496">
        <v>109</v>
      </c>
      <c r="J21" s="503"/>
      <c r="K21" s="689"/>
      <c r="L21" s="504"/>
    </row>
    <row r="22" spans="1:12" ht="14.7" customHeight="1">
      <c r="A22" s="494" t="s">
        <v>70</v>
      </c>
      <c r="B22" s="495">
        <v>7333</v>
      </c>
      <c r="C22" s="495">
        <v>7304</v>
      </c>
      <c r="D22" s="496">
        <v>99.6</v>
      </c>
      <c r="E22" s="497">
        <v>236.77</v>
      </c>
      <c r="F22" s="497">
        <v>219.54</v>
      </c>
      <c r="G22" s="495">
        <v>173623</v>
      </c>
      <c r="H22" s="495">
        <v>160349</v>
      </c>
      <c r="I22" s="496">
        <v>92.4</v>
      </c>
      <c r="J22" s="503"/>
      <c r="K22" s="689"/>
      <c r="L22" s="504"/>
    </row>
    <row r="23" spans="1:12" ht="14.7" customHeight="1">
      <c r="A23" s="494" t="s">
        <v>2294</v>
      </c>
      <c r="B23" s="495">
        <v>953</v>
      </c>
      <c r="C23" s="495">
        <v>958</v>
      </c>
      <c r="D23" s="496">
        <v>100.5</v>
      </c>
      <c r="E23" s="497">
        <v>286.08</v>
      </c>
      <c r="F23" s="497">
        <v>278.08</v>
      </c>
      <c r="G23" s="495">
        <v>27263</v>
      </c>
      <c r="H23" s="495">
        <v>26640</v>
      </c>
      <c r="I23" s="496">
        <v>97.7</v>
      </c>
      <c r="J23" s="503"/>
      <c r="K23" s="689"/>
      <c r="L23" s="504"/>
    </row>
    <row r="24" spans="1:12" ht="14.7" customHeight="1">
      <c r="A24" s="494" t="s">
        <v>91</v>
      </c>
      <c r="B24" s="495">
        <v>158</v>
      </c>
      <c r="C24" s="495">
        <v>171</v>
      </c>
      <c r="D24" s="496">
        <v>108.2</v>
      </c>
      <c r="E24" s="497">
        <v>294.05</v>
      </c>
      <c r="F24" s="497">
        <v>292.89999999999998</v>
      </c>
      <c r="G24" s="495">
        <v>4646</v>
      </c>
      <c r="H24" s="495">
        <v>5009</v>
      </c>
      <c r="I24" s="496">
        <v>107.8</v>
      </c>
      <c r="J24" s="503"/>
      <c r="K24" s="689"/>
      <c r="L24" s="504"/>
    </row>
    <row r="25" spans="1:12" ht="14.7" customHeight="1">
      <c r="A25" s="494" t="s">
        <v>92</v>
      </c>
      <c r="B25" s="495">
        <v>7802</v>
      </c>
      <c r="C25" s="495">
        <v>7789</v>
      </c>
      <c r="D25" s="496">
        <v>99.8</v>
      </c>
      <c r="E25" s="497">
        <v>63.42</v>
      </c>
      <c r="F25" s="507">
        <v>57.2</v>
      </c>
      <c r="G25" s="495">
        <v>49480</v>
      </c>
      <c r="H25" s="498">
        <v>44552</v>
      </c>
      <c r="I25" s="496">
        <v>90</v>
      </c>
      <c r="J25" s="503"/>
      <c r="K25" s="689"/>
      <c r="L25" s="504"/>
    </row>
    <row r="26" spans="1:12" ht="14.7" customHeight="1">
      <c r="A26" s="494" t="s">
        <v>2262</v>
      </c>
      <c r="B26" s="495">
        <v>5042</v>
      </c>
      <c r="C26" s="495">
        <v>5108</v>
      </c>
      <c r="D26" s="496">
        <v>101.3</v>
      </c>
      <c r="E26" s="497">
        <v>114.48</v>
      </c>
      <c r="F26" s="507">
        <v>112.67</v>
      </c>
      <c r="G26" s="495">
        <v>57719</v>
      </c>
      <c r="H26" s="498">
        <v>57552</v>
      </c>
      <c r="I26" s="496">
        <v>99.7</v>
      </c>
      <c r="J26" s="503"/>
      <c r="K26" s="689"/>
      <c r="L26" s="504"/>
    </row>
    <row r="27" spans="1:12" ht="14.7" customHeight="1">
      <c r="A27" s="494" t="s">
        <v>97</v>
      </c>
      <c r="B27" s="495">
        <v>971</v>
      </c>
      <c r="C27" s="495">
        <v>976</v>
      </c>
      <c r="D27" s="496">
        <v>100.5</v>
      </c>
      <c r="E27" s="497">
        <v>246.18</v>
      </c>
      <c r="F27" s="507">
        <v>259.51</v>
      </c>
      <c r="G27" s="495">
        <v>23904</v>
      </c>
      <c r="H27" s="498">
        <v>25329</v>
      </c>
      <c r="I27" s="496">
        <v>106</v>
      </c>
      <c r="J27" s="503"/>
      <c r="K27" s="689"/>
      <c r="L27" s="504"/>
    </row>
    <row r="28" spans="1:12" ht="14.7" customHeight="1">
      <c r="A28" s="494" t="s">
        <v>99</v>
      </c>
      <c r="B28" s="495">
        <v>194</v>
      </c>
      <c r="C28" s="495">
        <v>253</v>
      </c>
      <c r="D28" s="496">
        <v>130.4</v>
      </c>
      <c r="E28" s="497">
        <v>147.51</v>
      </c>
      <c r="F28" s="507">
        <v>148.11000000000001</v>
      </c>
      <c r="G28" s="495">
        <v>2862</v>
      </c>
      <c r="H28" s="498">
        <v>3747</v>
      </c>
      <c r="I28" s="496">
        <v>130.9</v>
      </c>
      <c r="J28" s="503"/>
      <c r="K28" s="689"/>
      <c r="L28" s="504"/>
    </row>
    <row r="29" spans="1:12" ht="14.7" customHeight="1">
      <c r="A29" s="508" t="s">
        <v>100</v>
      </c>
      <c r="B29" s="495">
        <v>1261</v>
      </c>
      <c r="C29" s="495">
        <v>1322</v>
      </c>
      <c r="D29" s="509">
        <v>104.8</v>
      </c>
      <c r="E29" s="510">
        <v>165.58</v>
      </c>
      <c r="F29" s="511">
        <v>163.03</v>
      </c>
      <c r="G29" s="512">
        <v>20879</v>
      </c>
      <c r="H29" s="498">
        <v>21553</v>
      </c>
      <c r="I29" s="509">
        <v>103.2</v>
      </c>
      <c r="J29" s="495">
        <v>4845</v>
      </c>
      <c r="K29" s="687">
        <v>5749</v>
      </c>
      <c r="L29" s="509">
        <v>118.7</v>
      </c>
    </row>
    <row r="30" spans="1:12" ht="25.2" customHeight="1">
      <c r="A30" s="971" t="s">
        <v>103</v>
      </c>
      <c r="B30" s="971"/>
      <c r="C30" s="971"/>
      <c r="D30" s="971"/>
      <c r="E30" s="971"/>
      <c r="F30" s="971"/>
      <c r="G30" s="971"/>
      <c r="H30" s="971"/>
      <c r="I30" s="971"/>
      <c r="J30" s="971"/>
      <c r="K30" s="971"/>
      <c r="L30" s="971"/>
    </row>
    <row r="31" spans="1:12" ht="14.7" customHeight="1">
      <c r="A31" s="513" t="s">
        <v>2263</v>
      </c>
      <c r="B31" s="514">
        <v>1742</v>
      </c>
      <c r="C31" s="514">
        <v>1614</v>
      </c>
      <c r="D31" s="482">
        <v>92.7</v>
      </c>
      <c r="E31" s="514">
        <v>137.36000000000001</v>
      </c>
      <c r="F31" s="514">
        <v>136.69</v>
      </c>
      <c r="G31" s="481">
        <v>23928</v>
      </c>
      <c r="H31" s="481">
        <v>22061</v>
      </c>
      <c r="I31" s="482">
        <v>92.2</v>
      </c>
      <c r="J31" s="481">
        <v>1269</v>
      </c>
      <c r="K31" s="690">
        <v>759</v>
      </c>
      <c r="L31" s="482">
        <v>59.8</v>
      </c>
    </row>
    <row r="32" spans="1:12" ht="14.7" customHeight="1">
      <c r="A32" s="513" t="s">
        <v>2264</v>
      </c>
      <c r="B32" s="515">
        <v>2193</v>
      </c>
      <c r="C32" s="515">
        <v>2236</v>
      </c>
      <c r="D32" s="496">
        <v>102</v>
      </c>
      <c r="E32" s="515">
        <v>231.41</v>
      </c>
      <c r="F32" s="515">
        <v>242.86</v>
      </c>
      <c r="G32" s="498">
        <v>50748</v>
      </c>
      <c r="H32" s="498">
        <v>54304</v>
      </c>
      <c r="I32" s="496">
        <v>107</v>
      </c>
      <c r="J32" s="456">
        <v>581</v>
      </c>
      <c r="K32" s="682">
        <v>581</v>
      </c>
      <c r="L32" s="496">
        <v>100</v>
      </c>
    </row>
    <row r="33" spans="1:12" ht="15" customHeight="1">
      <c r="A33" s="516" t="s">
        <v>2265</v>
      </c>
      <c r="B33" s="463">
        <v>3935</v>
      </c>
      <c r="C33" s="463">
        <v>3850</v>
      </c>
      <c r="D33" s="464">
        <v>97.8</v>
      </c>
      <c r="E33" s="465">
        <v>189.77</v>
      </c>
      <c r="F33" s="465">
        <v>198.35</v>
      </c>
      <c r="G33" s="466">
        <v>74676</v>
      </c>
      <c r="H33" s="466">
        <v>76365</v>
      </c>
      <c r="I33" s="467">
        <v>102.3</v>
      </c>
      <c r="J33" s="463">
        <v>1850</v>
      </c>
      <c r="K33" s="463">
        <v>1340</v>
      </c>
      <c r="L33" s="464">
        <v>72.400000000000006</v>
      </c>
    </row>
    <row r="34" spans="1:12" ht="14.7" customHeight="1">
      <c r="A34" s="513" t="s">
        <v>129</v>
      </c>
      <c r="B34" s="515">
        <v>1410</v>
      </c>
      <c r="C34" s="515">
        <v>1404</v>
      </c>
      <c r="D34" s="496">
        <v>99.6</v>
      </c>
      <c r="E34" s="515">
        <v>298.86</v>
      </c>
      <c r="F34" s="515">
        <v>293.27999999999997</v>
      </c>
      <c r="G34" s="498">
        <v>42139</v>
      </c>
      <c r="H34" s="498">
        <v>41176</v>
      </c>
      <c r="I34" s="496">
        <v>97.7</v>
      </c>
      <c r="J34" s="503"/>
      <c r="K34" s="689"/>
      <c r="L34" s="504"/>
    </row>
    <row r="35" spans="1:12" ht="14.7" customHeight="1">
      <c r="A35" s="513" t="s">
        <v>2266</v>
      </c>
      <c r="B35" s="515">
        <v>645</v>
      </c>
      <c r="C35" s="515">
        <v>636</v>
      </c>
      <c r="D35" s="496">
        <v>98.6</v>
      </c>
      <c r="E35" s="515">
        <v>59.9</v>
      </c>
      <c r="F35" s="515">
        <v>58.54</v>
      </c>
      <c r="G35" s="498">
        <v>3863</v>
      </c>
      <c r="H35" s="498">
        <v>3723</v>
      </c>
      <c r="I35" s="496">
        <v>96.4</v>
      </c>
      <c r="J35" s="503"/>
      <c r="K35" s="689"/>
      <c r="L35" s="504"/>
    </row>
    <row r="36" spans="1:12" ht="14.7" customHeight="1">
      <c r="A36" s="517" t="s">
        <v>2267</v>
      </c>
      <c r="B36" s="518">
        <v>979</v>
      </c>
      <c r="C36" s="518">
        <v>977</v>
      </c>
      <c r="D36" s="489">
        <v>99.8</v>
      </c>
      <c r="E36" s="518">
        <v>282.2</v>
      </c>
      <c r="F36" s="518">
        <v>290.77</v>
      </c>
      <c r="G36" s="491">
        <v>27627</v>
      </c>
      <c r="H36" s="491">
        <v>28408</v>
      </c>
      <c r="I36" s="489">
        <v>102.8</v>
      </c>
      <c r="J36" s="501"/>
      <c r="K36" s="688"/>
      <c r="L36" s="502"/>
    </row>
    <row r="37" spans="1:12" ht="14.7" customHeight="1">
      <c r="A37" s="519" t="s">
        <v>2268</v>
      </c>
      <c r="B37" s="518">
        <v>736</v>
      </c>
      <c r="C37" s="518">
        <v>745</v>
      </c>
      <c r="D37" s="489">
        <v>101.2</v>
      </c>
      <c r="E37" s="518">
        <v>1930.67</v>
      </c>
      <c r="F37" s="518">
        <v>2053.62</v>
      </c>
      <c r="G37" s="491">
        <v>142097</v>
      </c>
      <c r="H37" s="491">
        <v>152995</v>
      </c>
      <c r="I37" s="489">
        <v>107.7</v>
      </c>
      <c r="J37" s="520"/>
      <c r="K37" s="691"/>
      <c r="L37" s="489"/>
    </row>
    <row r="38" spans="1:12" ht="15" customHeight="1">
      <c r="A38" s="516" t="s">
        <v>2269</v>
      </c>
      <c r="B38" s="463">
        <v>1715</v>
      </c>
      <c r="C38" s="463">
        <v>1722</v>
      </c>
      <c r="D38" s="464">
        <v>100.4</v>
      </c>
      <c r="E38" s="465">
        <v>989.65</v>
      </c>
      <c r="F38" s="465">
        <v>1053.44</v>
      </c>
      <c r="G38" s="466">
        <v>169724</v>
      </c>
      <c r="H38" s="466">
        <v>181403</v>
      </c>
      <c r="I38" s="467">
        <v>106.9</v>
      </c>
      <c r="J38" s="463"/>
      <c r="K38" s="463"/>
      <c r="L38" s="464"/>
    </row>
    <row r="39" spans="1:12" ht="14.7" customHeight="1">
      <c r="A39" s="513" t="s">
        <v>2270</v>
      </c>
      <c r="B39" s="515">
        <v>248</v>
      </c>
      <c r="C39" s="515">
        <v>248</v>
      </c>
      <c r="D39" s="496">
        <v>100</v>
      </c>
      <c r="E39" s="515">
        <v>276.83</v>
      </c>
      <c r="F39" s="515">
        <v>276.83</v>
      </c>
      <c r="G39" s="498">
        <v>6865</v>
      </c>
      <c r="H39" s="498">
        <v>6865</v>
      </c>
      <c r="I39" s="496">
        <v>100</v>
      </c>
      <c r="J39" s="503"/>
      <c r="K39" s="689"/>
      <c r="L39" s="504"/>
    </row>
    <row r="40" spans="1:12" ht="14.7" customHeight="1">
      <c r="A40" s="513" t="s">
        <v>2271</v>
      </c>
      <c r="B40" s="515">
        <v>4302</v>
      </c>
      <c r="C40" s="515">
        <v>4372</v>
      </c>
      <c r="D40" s="496">
        <v>101.6</v>
      </c>
      <c r="E40" s="515">
        <v>348.74</v>
      </c>
      <c r="F40" s="515">
        <v>343.26</v>
      </c>
      <c r="G40" s="498">
        <v>150029</v>
      </c>
      <c r="H40" s="498">
        <v>150074</v>
      </c>
      <c r="I40" s="496">
        <v>100</v>
      </c>
      <c r="J40" s="503">
        <v>14450</v>
      </c>
      <c r="K40" s="689">
        <v>21165</v>
      </c>
      <c r="L40" s="504">
        <v>146.5</v>
      </c>
    </row>
    <row r="41" spans="1:12" ht="14.7" customHeight="1">
      <c r="A41" s="513" t="s">
        <v>146</v>
      </c>
      <c r="B41" s="515">
        <v>116</v>
      </c>
      <c r="C41" s="515">
        <v>111</v>
      </c>
      <c r="D41" s="496">
        <v>95.7</v>
      </c>
      <c r="E41" s="515">
        <v>41.52</v>
      </c>
      <c r="F41" s="515">
        <v>36.18</v>
      </c>
      <c r="G41" s="498">
        <v>482</v>
      </c>
      <c r="H41" s="498">
        <v>402</v>
      </c>
      <c r="I41" s="496">
        <v>83.4</v>
      </c>
      <c r="J41" s="503"/>
      <c r="K41" s="689"/>
      <c r="L41" s="504"/>
    </row>
    <row r="42" spans="1:12" ht="14.7" customHeight="1">
      <c r="A42" s="513" t="s">
        <v>2272</v>
      </c>
      <c r="B42" s="515">
        <v>12891</v>
      </c>
      <c r="C42" s="515">
        <v>13050</v>
      </c>
      <c r="D42" s="496">
        <v>101.2</v>
      </c>
      <c r="E42" s="515">
        <v>227.37</v>
      </c>
      <c r="F42" s="515">
        <v>234.88</v>
      </c>
      <c r="G42" s="498">
        <v>293098</v>
      </c>
      <c r="H42" s="498">
        <v>306516</v>
      </c>
      <c r="I42" s="496">
        <v>104.6</v>
      </c>
      <c r="J42" s="503"/>
      <c r="K42" s="689"/>
      <c r="L42" s="504"/>
    </row>
    <row r="43" spans="1:12" ht="14.7" customHeight="1">
      <c r="A43" s="513" t="s">
        <v>2273</v>
      </c>
      <c r="B43" s="515">
        <v>515</v>
      </c>
      <c r="C43" s="515">
        <v>523</v>
      </c>
      <c r="D43" s="496">
        <v>101.6</v>
      </c>
      <c r="E43" s="515">
        <v>322.97000000000003</v>
      </c>
      <c r="F43" s="515">
        <v>299.26</v>
      </c>
      <c r="G43" s="498">
        <v>16633</v>
      </c>
      <c r="H43" s="498">
        <v>15651</v>
      </c>
      <c r="I43" s="496">
        <v>94.1</v>
      </c>
      <c r="J43" s="503"/>
      <c r="K43" s="689"/>
      <c r="L43" s="504"/>
    </row>
    <row r="44" spans="1:12">
      <c r="A44" s="516" t="s">
        <v>2274</v>
      </c>
      <c r="B44" s="463">
        <v>13406</v>
      </c>
      <c r="C44" s="463">
        <v>13573</v>
      </c>
      <c r="D44" s="464">
        <v>101.2</v>
      </c>
      <c r="E44" s="465">
        <v>231.04</v>
      </c>
      <c r="F44" s="465">
        <v>237.36</v>
      </c>
      <c r="G44" s="466">
        <v>309731</v>
      </c>
      <c r="H44" s="466">
        <v>322167</v>
      </c>
      <c r="I44" s="467">
        <v>104</v>
      </c>
      <c r="J44" s="463"/>
      <c r="K44" s="463"/>
      <c r="L44" s="464"/>
    </row>
    <row r="45" spans="1:12" ht="14.7" customHeight="1">
      <c r="A45" s="513" t="s">
        <v>105</v>
      </c>
      <c r="B45" s="515">
        <v>914</v>
      </c>
      <c r="C45" s="515">
        <v>922</v>
      </c>
      <c r="D45" s="496">
        <v>100.9</v>
      </c>
      <c r="E45" s="515">
        <v>265.39</v>
      </c>
      <c r="F45" s="515">
        <v>254</v>
      </c>
      <c r="G45" s="498">
        <v>24257</v>
      </c>
      <c r="H45" s="498">
        <v>23418</v>
      </c>
      <c r="I45" s="496">
        <v>96.5</v>
      </c>
      <c r="J45" s="503"/>
      <c r="K45" s="689"/>
      <c r="L45" s="521"/>
    </row>
    <row r="46" spans="1:12" ht="14.7" customHeight="1">
      <c r="A46" s="513" t="s">
        <v>2275</v>
      </c>
      <c r="B46" s="515">
        <v>1290</v>
      </c>
      <c r="C46" s="515">
        <v>1246</v>
      </c>
      <c r="D46" s="496">
        <v>96.6</v>
      </c>
      <c r="E46" s="515">
        <v>201.22</v>
      </c>
      <c r="F46" s="515">
        <v>198.48</v>
      </c>
      <c r="G46" s="498">
        <v>25957</v>
      </c>
      <c r="H46" s="498">
        <v>24731</v>
      </c>
      <c r="I46" s="496">
        <v>95.3</v>
      </c>
      <c r="J46" s="522"/>
      <c r="K46" s="692"/>
      <c r="L46" s="504"/>
    </row>
    <row r="47" spans="1:12" ht="24" customHeight="1">
      <c r="A47" s="523" t="s">
        <v>2276</v>
      </c>
      <c r="B47" s="515">
        <v>7991</v>
      </c>
      <c r="C47" s="515">
        <v>8257</v>
      </c>
      <c r="D47" s="496">
        <v>103.3</v>
      </c>
      <c r="E47" s="515">
        <v>239.11</v>
      </c>
      <c r="F47" s="515">
        <v>269.95</v>
      </c>
      <c r="G47" s="498">
        <v>191070</v>
      </c>
      <c r="H47" s="498">
        <v>222895</v>
      </c>
      <c r="I47" s="496">
        <v>116.7</v>
      </c>
      <c r="J47" s="522"/>
      <c r="K47" s="692"/>
      <c r="L47" s="504"/>
    </row>
    <row r="48" spans="1:12" ht="24" customHeight="1">
      <c r="A48" s="523" t="s">
        <v>2277</v>
      </c>
      <c r="B48" s="515">
        <v>1321</v>
      </c>
      <c r="C48" s="515">
        <v>1309</v>
      </c>
      <c r="D48" s="496">
        <v>99.1</v>
      </c>
      <c r="E48" s="515">
        <v>267.20999999999998</v>
      </c>
      <c r="F48" s="515">
        <v>283.07</v>
      </c>
      <c r="G48" s="498">
        <v>35299</v>
      </c>
      <c r="H48" s="498">
        <v>37054</v>
      </c>
      <c r="I48" s="496">
        <v>105</v>
      </c>
      <c r="J48" s="522">
        <v>0</v>
      </c>
      <c r="K48" s="692">
        <v>10</v>
      </c>
      <c r="L48" s="504"/>
    </row>
    <row r="49" spans="1:12" ht="24" customHeight="1">
      <c r="A49" s="523" t="s">
        <v>2278</v>
      </c>
      <c r="B49" s="515">
        <v>2407</v>
      </c>
      <c r="C49" s="515">
        <v>2481</v>
      </c>
      <c r="D49" s="496">
        <v>103.1</v>
      </c>
      <c r="E49" s="515">
        <v>679.56</v>
      </c>
      <c r="F49" s="515">
        <v>713.28</v>
      </c>
      <c r="G49" s="498">
        <v>163570</v>
      </c>
      <c r="H49" s="498">
        <v>176964</v>
      </c>
      <c r="I49" s="496">
        <v>108.2</v>
      </c>
      <c r="J49" s="522">
        <v>163570</v>
      </c>
      <c r="K49" s="692">
        <v>176964</v>
      </c>
      <c r="L49" s="504">
        <v>108.2</v>
      </c>
    </row>
    <row r="50" spans="1:12" ht="12" customHeight="1">
      <c r="A50" s="524" t="s">
        <v>135</v>
      </c>
      <c r="B50" s="515">
        <v>2141</v>
      </c>
      <c r="C50" s="515">
        <v>2115</v>
      </c>
      <c r="D50" s="496">
        <v>98.8</v>
      </c>
      <c r="E50" s="515">
        <v>2318.33</v>
      </c>
      <c r="F50" s="515">
        <v>2089.94</v>
      </c>
      <c r="G50" s="498">
        <v>496355</v>
      </c>
      <c r="H50" s="498">
        <v>442023</v>
      </c>
      <c r="I50" s="496">
        <v>89.1</v>
      </c>
      <c r="J50" s="503">
        <v>0</v>
      </c>
      <c r="K50" s="689">
        <v>2</v>
      </c>
      <c r="L50" s="504"/>
    </row>
    <row r="51" spans="1:12" ht="13.5" customHeight="1">
      <c r="A51" s="516" t="s">
        <v>2279</v>
      </c>
      <c r="B51" s="463">
        <v>5869</v>
      </c>
      <c r="C51" s="463">
        <v>5905</v>
      </c>
      <c r="D51" s="464">
        <v>100.6</v>
      </c>
      <c r="E51" s="465">
        <v>1184.57</v>
      </c>
      <c r="F51" s="465">
        <v>1110.99</v>
      </c>
      <c r="G51" s="466">
        <v>695224</v>
      </c>
      <c r="H51" s="466">
        <v>656041</v>
      </c>
      <c r="I51" s="467">
        <v>94.4</v>
      </c>
      <c r="J51" s="463">
        <v>163570</v>
      </c>
      <c r="K51" s="463">
        <v>176976</v>
      </c>
      <c r="L51" s="464">
        <v>108.2</v>
      </c>
    </row>
    <row r="52" spans="1:12" ht="17.100000000000001" customHeight="1">
      <c r="A52" s="525" t="str">
        <f>[2]COP!$A$56</f>
        <v>Source : SAA SAA 2022-2023 définitive</v>
      </c>
      <c r="B52" s="526"/>
      <c r="C52" s="526"/>
      <c r="D52" s="527"/>
      <c r="E52" s="399"/>
      <c r="F52" s="399"/>
      <c r="G52" s="399"/>
      <c r="H52" s="399"/>
      <c r="I52" s="528"/>
      <c r="J52" s="399"/>
      <c r="K52" s="399"/>
      <c r="L52" s="528"/>
    </row>
  </sheetData>
  <mergeCells count="12">
    <mergeCell ref="A30:L30"/>
    <mergeCell ref="A3:L3"/>
    <mergeCell ref="A4:L4"/>
    <mergeCell ref="B5:D5"/>
    <mergeCell ref="E5:F5"/>
    <mergeCell ref="G5:I5"/>
    <mergeCell ref="J5:L5"/>
    <mergeCell ref="B6:C6"/>
    <mergeCell ref="E6:F6"/>
    <mergeCell ref="G6:I6"/>
    <mergeCell ref="J6:L6"/>
    <mergeCell ref="A9:L9"/>
  </mergeCells>
  <pageMargins left="0.19645669291338602" right="0.19645669291338602" top="0.23622047244094513" bottom="0.39370078740157505" header="0.19645669291338602" footer="0"/>
  <pageSetup paperSize="9" fitToWidth="0"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13087-9E04-4908-B360-E3D2EDD71DB6}">
  <sheetPr>
    <tabColor rgb="FFFFC000"/>
  </sheetPr>
  <dimension ref="A1:L32"/>
  <sheetViews>
    <sheetView workbookViewId="0">
      <selection activeCell="A13" sqref="A12:XFD13"/>
    </sheetView>
  </sheetViews>
  <sheetFormatPr baseColWidth="10" defaultRowHeight="13.8"/>
  <cols>
    <col min="1" max="1" width="22.44140625" style="229" customWidth="1"/>
    <col min="2" max="4" width="6.77734375" style="229" customWidth="1"/>
    <col min="5" max="6" width="6.33203125" style="229" customWidth="1"/>
    <col min="7" max="8" width="7.88671875" style="229" customWidth="1"/>
    <col min="9" max="9" width="6.77734375" style="229" customWidth="1"/>
    <col min="10" max="11" width="7.88671875" style="229" customWidth="1"/>
    <col min="12" max="12" width="6.77734375" style="229" customWidth="1"/>
    <col min="13" max="16384" width="11.5546875" style="229"/>
  </cols>
  <sheetData>
    <row r="1" spans="1:12" ht="18" customHeight="1">
      <c r="A1" s="285" t="str">
        <f>[2]COP!A1</f>
        <v>SAA 2022-2023 définitive</v>
      </c>
      <c r="B1" s="286"/>
      <c r="C1" s="286"/>
      <c r="D1" s="287"/>
      <c r="E1" s="287"/>
      <c r="F1" s="287"/>
      <c r="G1" s="287"/>
      <c r="H1" s="287"/>
      <c r="I1" s="287"/>
      <c r="J1" s="287"/>
    </row>
    <row r="2" spans="1:12" ht="12" customHeight="1">
      <c r="B2" s="289"/>
      <c r="C2" s="290"/>
      <c r="E2" s="288"/>
      <c r="F2" s="288"/>
      <c r="G2" s="288"/>
      <c r="H2" s="288"/>
      <c r="J2" s="288"/>
      <c r="K2" s="288"/>
      <c r="L2" s="291" t="s">
        <v>2188</v>
      </c>
    </row>
    <row r="3" spans="1:12" ht="15" customHeight="1">
      <c r="A3" s="972" t="s">
        <v>2257</v>
      </c>
      <c r="B3" s="972"/>
      <c r="C3" s="972"/>
      <c r="D3" s="972"/>
      <c r="E3" s="972"/>
      <c r="F3" s="972"/>
      <c r="G3" s="972"/>
      <c r="H3" s="972"/>
      <c r="I3" s="972"/>
      <c r="J3" s="972"/>
      <c r="K3" s="972"/>
      <c r="L3" s="972"/>
    </row>
    <row r="4" spans="1:12" ht="13.95" customHeight="1">
      <c r="A4" s="973"/>
      <c r="B4" s="973"/>
      <c r="C4" s="973"/>
      <c r="D4" s="973"/>
      <c r="E4" s="973"/>
      <c r="F4" s="973"/>
      <c r="G4" s="973"/>
      <c r="H4" s="973"/>
      <c r="I4" s="973"/>
      <c r="J4" s="973"/>
      <c r="K4" s="973"/>
      <c r="L4" s="973"/>
    </row>
    <row r="5" spans="1:12" ht="21" customHeight="1">
      <c r="A5" s="472"/>
      <c r="B5" s="974" t="s">
        <v>2203</v>
      </c>
      <c r="C5" s="974"/>
      <c r="D5" s="974"/>
      <c r="E5" s="974" t="s">
        <v>2204</v>
      </c>
      <c r="F5" s="974"/>
      <c r="G5" s="974" t="s">
        <v>2205</v>
      </c>
      <c r="H5" s="974"/>
      <c r="I5" s="974"/>
      <c r="J5" s="975" t="s">
        <v>2259</v>
      </c>
      <c r="K5" s="975"/>
      <c r="L5" s="975"/>
    </row>
    <row r="6" spans="1:12" ht="11.85" customHeight="1">
      <c r="A6" s="474" t="s">
        <v>19</v>
      </c>
      <c r="B6" s="976" t="s">
        <v>2208</v>
      </c>
      <c r="C6" s="976"/>
      <c r="D6" s="475"/>
      <c r="E6" s="977" t="s">
        <v>2209</v>
      </c>
      <c r="F6" s="977"/>
      <c r="G6" s="977" t="s">
        <v>2260</v>
      </c>
      <c r="H6" s="977"/>
      <c r="I6" s="977"/>
      <c r="J6" s="978" t="s">
        <v>2260</v>
      </c>
      <c r="K6" s="978"/>
      <c r="L6" s="978"/>
    </row>
    <row r="7" spans="1:12" ht="11.85" customHeight="1">
      <c r="A7" s="476"/>
      <c r="B7" s="472"/>
      <c r="C7" s="472"/>
      <c r="D7" s="477" t="s">
        <v>2211</v>
      </c>
      <c r="E7" s="473"/>
      <c r="F7" s="473"/>
      <c r="G7" s="472"/>
      <c r="H7" s="472"/>
      <c r="I7" s="477" t="s">
        <v>2211</v>
      </c>
      <c r="J7" s="472"/>
      <c r="K7" s="472"/>
      <c r="L7" s="477" t="s">
        <v>2211</v>
      </c>
    </row>
    <row r="8" spans="1:12" ht="11.85" customHeight="1">
      <c r="A8" s="478"/>
      <c r="B8" s="479">
        <f>[2]COP!B7</f>
        <v>2022</v>
      </c>
      <c r="C8" s="479">
        <f>[2]COP!C7</f>
        <v>2023</v>
      </c>
      <c r="D8" s="479" t="str">
        <f>[2]COP!D7</f>
        <v>23/22</v>
      </c>
      <c r="E8" s="479">
        <f>[2]COP!E7</f>
        <v>2022</v>
      </c>
      <c r="F8" s="479">
        <f>[2]COP!F7</f>
        <v>2023</v>
      </c>
      <c r="G8" s="479">
        <f>[2]COP!G7</f>
        <v>2022</v>
      </c>
      <c r="H8" s="479">
        <f>[2]COP!H7</f>
        <v>2023</v>
      </c>
      <c r="I8" s="479" t="str">
        <f>[2]COP!I7</f>
        <v>23/22</v>
      </c>
      <c r="J8" s="479">
        <f>[2]COP!B7</f>
        <v>2022</v>
      </c>
      <c r="K8" s="479">
        <f>[2]COP!C7</f>
        <v>2023</v>
      </c>
      <c r="L8" s="479" t="str">
        <f>[2]COP!D7</f>
        <v>23/22</v>
      </c>
    </row>
    <row r="9" spans="1:12" ht="25.2" customHeight="1">
      <c r="A9" s="971" t="s">
        <v>154</v>
      </c>
      <c r="B9" s="971"/>
      <c r="C9" s="971"/>
      <c r="D9" s="971"/>
      <c r="E9" s="971"/>
      <c r="F9" s="971"/>
      <c r="G9" s="971"/>
      <c r="H9" s="971"/>
      <c r="I9" s="971"/>
      <c r="J9" s="971"/>
      <c r="K9" s="971"/>
      <c r="L9" s="971"/>
    </row>
    <row r="10" spans="1:12" ht="14.7" customHeight="1">
      <c r="A10" s="494" t="s">
        <v>2295</v>
      </c>
      <c r="B10" s="495">
        <v>4369</v>
      </c>
      <c r="C10" s="495">
        <v>4167</v>
      </c>
      <c r="D10" s="496">
        <v>95.4</v>
      </c>
      <c r="E10" s="497">
        <v>46.05</v>
      </c>
      <c r="F10" s="497">
        <v>70.930000000000007</v>
      </c>
      <c r="G10" s="529">
        <v>20119</v>
      </c>
      <c r="H10" s="529">
        <v>29555</v>
      </c>
      <c r="I10" s="496">
        <v>146.9</v>
      </c>
      <c r="J10" s="530"/>
      <c r="K10" s="693"/>
      <c r="L10" s="504"/>
    </row>
    <row r="11" spans="1:12" ht="14.7" customHeight="1">
      <c r="A11" s="531" t="s">
        <v>2280</v>
      </c>
      <c r="B11" s="495">
        <v>4082</v>
      </c>
      <c r="C11" s="495">
        <v>4227</v>
      </c>
      <c r="D11" s="496">
        <v>103.6</v>
      </c>
      <c r="E11" s="497">
        <v>361.87</v>
      </c>
      <c r="F11" s="497">
        <v>448.72</v>
      </c>
      <c r="G11" s="529">
        <v>147715</v>
      </c>
      <c r="H11" s="529">
        <v>189674</v>
      </c>
      <c r="I11" s="496">
        <v>128.4</v>
      </c>
      <c r="J11" s="529">
        <v>66967</v>
      </c>
      <c r="K11" s="694">
        <v>88726</v>
      </c>
      <c r="L11" s="496">
        <v>132.5</v>
      </c>
    </row>
    <row r="12" spans="1:12" ht="14.7" customHeight="1">
      <c r="A12" s="531" t="s">
        <v>158</v>
      </c>
      <c r="B12" s="495">
        <v>10066</v>
      </c>
      <c r="C12" s="495">
        <v>10425</v>
      </c>
      <c r="D12" s="496">
        <v>103.6</v>
      </c>
      <c r="E12" s="497">
        <v>379.88</v>
      </c>
      <c r="F12" s="497">
        <v>379.01</v>
      </c>
      <c r="G12" s="529">
        <v>382387</v>
      </c>
      <c r="H12" s="529">
        <v>395115</v>
      </c>
      <c r="I12" s="496">
        <v>103.3</v>
      </c>
      <c r="J12" s="529">
        <v>54164</v>
      </c>
      <c r="K12" s="694">
        <v>55594</v>
      </c>
      <c r="L12" s="496">
        <v>102.6</v>
      </c>
    </row>
    <row r="13" spans="1:12" ht="14.7" customHeight="1">
      <c r="A13" s="532" t="s">
        <v>159</v>
      </c>
      <c r="B13" s="495">
        <v>4481</v>
      </c>
      <c r="C13" s="495">
        <v>4633</v>
      </c>
      <c r="D13" s="496">
        <v>103.4</v>
      </c>
      <c r="E13" s="497">
        <v>528.35</v>
      </c>
      <c r="F13" s="497">
        <v>556.42999999999995</v>
      </c>
      <c r="G13" s="529">
        <v>236754</v>
      </c>
      <c r="H13" s="529">
        <v>257792</v>
      </c>
      <c r="I13" s="496">
        <v>108.9</v>
      </c>
      <c r="J13" s="529">
        <v>231806</v>
      </c>
      <c r="K13" s="694">
        <v>252340</v>
      </c>
      <c r="L13" s="496">
        <v>108.9</v>
      </c>
    </row>
    <row r="14" spans="1:12">
      <c r="A14" s="533" t="s">
        <v>2281</v>
      </c>
      <c r="B14" s="463">
        <v>14547</v>
      </c>
      <c r="C14" s="463">
        <v>15058</v>
      </c>
      <c r="D14" s="464">
        <v>103.5</v>
      </c>
      <c r="E14" s="465">
        <v>425.61</v>
      </c>
      <c r="F14" s="465">
        <v>433.59</v>
      </c>
      <c r="G14" s="466">
        <v>619141</v>
      </c>
      <c r="H14" s="466">
        <v>652907</v>
      </c>
      <c r="I14" s="467">
        <v>105.5</v>
      </c>
      <c r="J14" s="463">
        <v>285970</v>
      </c>
      <c r="K14" s="463">
        <v>307934</v>
      </c>
      <c r="L14" s="464">
        <v>107.7</v>
      </c>
    </row>
    <row r="15" spans="1:12" ht="14.7" customHeight="1">
      <c r="A15" s="494" t="s">
        <v>2282</v>
      </c>
      <c r="B15" s="495">
        <v>1604</v>
      </c>
      <c r="C15" s="495">
        <v>1567</v>
      </c>
      <c r="D15" s="496">
        <v>97.7</v>
      </c>
      <c r="E15" s="497">
        <v>340.11</v>
      </c>
      <c r="F15" s="497">
        <v>334.77</v>
      </c>
      <c r="G15" s="529">
        <v>54554</v>
      </c>
      <c r="H15" s="529">
        <v>52458</v>
      </c>
      <c r="I15" s="496">
        <v>96.2</v>
      </c>
      <c r="J15" s="530"/>
      <c r="K15" s="693"/>
      <c r="L15" s="504"/>
    </row>
    <row r="16" spans="1:12" ht="14.7" customHeight="1">
      <c r="A16" s="494" t="s">
        <v>2283</v>
      </c>
      <c r="B16" s="495">
        <v>3955</v>
      </c>
      <c r="C16" s="495">
        <v>3999</v>
      </c>
      <c r="D16" s="496">
        <v>101.1</v>
      </c>
      <c r="E16" s="497">
        <v>125.74</v>
      </c>
      <c r="F16" s="497">
        <v>140.26</v>
      </c>
      <c r="G16" s="529">
        <v>49729</v>
      </c>
      <c r="H16" s="529">
        <v>56089</v>
      </c>
      <c r="I16" s="496">
        <v>112.8</v>
      </c>
      <c r="J16" s="530"/>
      <c r="K16" s="693"/>
      <c r="L16" s="504"/>
    </row>
    <row r="17" spans="1:12" ht="14.7" customHeight="1">
      <c r="A17" s="494" t="s">
        <v>2284</v>
      </c>
      <c r="B17" s="495">
        <v>2556</v>
      </c>
      <c r="C17" s="495">
        <v>2413</v>
      </c>
      <c r="D17" s="496">
        <v>94.4</v>
      </c>
      <c r="E17" s="497">
        <v>246.29</v>
      </c>
      <c r="F17" s="497">
        <v>243.2</v>
      </c>
      <c r="G17" s="529">
        <v>62951</v>
      </c>
      <c r="H17" s="529">
        <v>58684</v>
      </c>
      <c r="I17" s="496">
        <v>93.2</v>
      </c>
      <c r="J17" s="530"/>
      <c r="K17" s="693"/>
      <c r="L17" s="504"/>
    </row>
    <row r="18" spans="1:12" ht="14.7" customHeight="1">
      <c r="A18" s="494" t="s">
        <v>2285</v>
      </c>
      <c r="B18" s="495">
        <v>2429</v>
      </c>
      <c r="C18" s="495">
        <v>2602</v>
      </c>
      <c r="D18" s="496">
        <v>107.1</v>
      </c>
      <c r="E18" s="497">
        <v>252.6</v>
      </c>
      <c r="F18" s="497">
        <v>204.22</v>
      </c>
      <c r="G18" s="529">
        <v>61357</v>
      </c>
      <c r="H18" s="529">
        <v>53138</v>
      </c>
      <c r="I18" s="496">
        <v>86.6</v>
      </c>
      <c r="J18" s="530"/>
      <c r="K18" s="693"/>
      <c r="L18" s="504"/>
    </row>
    <row r="19" spans="1:12" ht="14.7" customHeight="1">
      <c r="A19" s="532" t="s">
        <v>2286</v>
      </c>
      <c r="B19" s="495">
        <v>14913</v>
      </c>
      <c r="C19" s="495">
        <v>14985</v>
      </c>
      <c r="D19" s="496">
        <v>100.5</v>
      </c>
      <c r="E19" s="497">
        <v>436.62</v>
      </c>
      <c r="F19" s="497">
        <v>443.27</v>
      </c>
      <c r="G19" s="529">
        <v>651132</v>
      </c>
      <c r="H19" s="529">
        <v>664234</v>
      </c>
      <c r="I19" s="496">
        <v>102</v>
      </c>
      <c r="J19" s="529">
        <v>254919</v>
      </c>
      <c r="K19" s="694">
        <v>260627</v>
      </c>
      <c r="L19" s="496">
        <v>102.2</v>
      </c>
    </row>
    <row r="20" spans="1:12" ht="14.7" customHeight="1">
      <c r="A20" s="494" t="s">
        <v>184</v>
      </c>
      <c r="B20" s="495">
        <v>3531</v>
      </c>
      <c r="C20" s="495">
        <v>3566</v>
      </c>
      <c r="D20" s="496">
        <v>101</v>
      </c>
      <c r="E20" s="497">
        <v>138.80000000000001</v>
      </c>
      <c r="F20" s="497">
        <v>129.34</v>
      </c>
      <c r="G20" s="529">
        <v>49009</v>
      </c>
      <c r="H20" s="529">
        <v>46122</v>
      </c>
      <c r="I20" s="496">
        <v>94.1</v>
      </c>
      <c r="J20" s="458"/>
      <c r="K20" s="695"/>
      <c r="L20" s="496"/>
    </row>
    <row r="21" spans="1:12" ht="14.7" customHeight="1">
      <c r="A21" s="531" t="s">
        <v>2287</v>
      </c>
      <c r="B21" s="495">
        <v>973</v>
      </c>
      <c r="C21" s="399">
        <v>789</v>
      </c>
      <c r="D21" s="509">
        <v>81.099999999999994</v>
      </c>
      <c r="E21" s="510">
        <v>292.45999999999998</v>
      </c>
      <c r="F21" s="510">
        <v>307.22000000000003</v>
      </c>
      <c r="G21" s="529">
        <v>28457</v>
      </c>
      <c r="H21" s="529">
        <v>24239</v>
      </c>
      <c r="I21" s="509">
        <v>85.2</v>
      </c>
      <c r="J21" s="534">
        <v>27080</v>
      </c>
      <c r="K21" s="696">
        <v>21959</v>
      </c>
      <c r="L21" s="509">
        <v>81.099999999999994</v>
      </c>
    </row>
    <row r="22" spans="1:12" ht="25.2" customHeight="1">
      <c r="A22" s="971" t="s">
        <v>27</v>
      </c>
      <c r="B22" s="971"/>
      <c r="C22" s="971"/>
      <c r="D22" s="971"/>
      <c r="E22" s="971"/>
      <c r="F22" s="971"/>
      <c r="G22" s="971"/>
      <c r="H22" s="971"/>
      <c r="I22" s="971"/>
      <c r="J22" s="971"/>
      <c r="K22" s="971"/>
      <c r="L22" s="971"/>
    </row>
    <row r="23" spans="1:12" ht="14.7" customHeight="1">
      <c r="A23" s="532" t="s">
        <v>2288</v>
      </c>
      <c r="B23" s="495">
        <v>44464</v>
      </c>
      <c r="C23" s="495">
        <v>40152</v>
      </c>
      <c r="D23" s="496">
        <v>90.3</v>
      </c>
      <c r="E23" s="497">
        <v>66.38</v>
      </c>
      <c r="F23" s="497">
        <v>66.37</v>
      </c>
      <c r="G23" s="529">
        <v>295168</v>
      </c>
      <c r="H23" s="529">
        <v>266489</v>
      </c>
      <c r="I23" s="496">
        <v>90.3</v>
      </c>
      <c r="J23" s="529">
        <v>250459</v>
      </c>
      <c r="K23" s="694">
        <v>223292</v>
      </c>
      <c r="L23" s="496">
        <v>89.2</v>
      </c>
    </row>
    <row r="24" spans="1:12" ht="24" customHeight="1">
      <c r="A24" s="532" t="s">
        <v>2289</v>
      </c>
      <c r="B24" s="495">
        <v>8059</v>
      </c>
      <c r="C24" s="495">
        <v>7089</v>
      </c>
      <c r="D24" s="496">
        <v>88</v>
      </c>
      <c r="E24" s="497">
        <v>47.56</v>
      </c>
      <c r="F24" s="497">
        <v>57.28</v>
      </c>
      <c r="G24" s="529">
        <v>38325</v>
      </c>
      <c r="H24" s="529">
        <v>40605</v>
      </c>
      <c r="I24" s="496">
        <v>105.9</v>
      </c>
      <c r="J24" s="529">
        <v>24852</v>
      </c>
      <c r="K24" s="694">
        <v>25691</v>
      </c>
      <c r="L24" s="496">
        <v>103.4</v>
      </c>
    </row>
    <row r="25" spans="1:12" ht="24" customHeight="1">
      <c r="A25" s="535" t="s">
        <v>2148</v>
      </c>
      <c r="B25" s="495">
        <v>31498</v>
      </c>
      <c r="C25" s="495">
        <v>25997</v>
      </c>
      <c r="D25" s="496">
        <v>82.5</v>
      </c>
      <c r="E25" s="497">
        <v>120.04</v>
      </c>
      <c r="F25" s="497">
        <v>121.01</v>
      </c>
      <c r="G25" s="529">
        <v>378097</v>
      </c>
      <c r="H25" s="529">
        <v>314578</v>
      </c>
      <c r="I25" s="496">
        <v>83.2</v>
      </c>
      <c r="J25" s="529">
        <v>320240</v>
      </c>
      <c r="K25" s="694">
        <v>254715</v>
      </c>
      <c r="L25" s="496">
        <v>79.5</v>
      </c>
    </row>
    <row r="26" spans="1:12" ht="25.2" customHeight="1">
      <c r="A26" s="971" t="s">
        <v>148</v>
      </c>
      <c r="B26" s="971"/>
      <c r="C26" s="971"/>
      <c r="D26" s="971"/>
      <c r="E26" s="971"/>
      <c r="F26" s="971"/>
      <c r="G26" s="971"/>
      <c r="H26" s="971"/>
      <c r="I26" s="971"/>
      <c r="J26" s="971"/>
      <c r="K26" s="971"/>
      <c r="L26" s="971"/>
    </row>
    <row r="27" spans="1:12" ht="14.7" customHeight="1">
      <c r="A27" s="480" t="s">
        <v>147</v>
      </c>
      <c r="B27" s="495">
        <v>21739</v>
      </c>
      <c r="C27" s="495">
        <v>22961</v>
      </c>
      <c r="D27" s="496">
        <v>105.6</v>
      </c>
      <c r="E27" s="497">
        <v>189.88</v>
      </c>
      <c r="F27" s="497">
        <v>200.04</v>
      </c>
      <c r="G27" s="529">
        <v>412777</v>
      </c>
      <c r="H27" s="529">
        <v>459300</v>
      </c>
      <c r="I27" s="496">
        <v>111.3</v>
      </c>
      <c r="J27" s="529">
        <v>381687</v>
      </c>
      <c r="K27" s="694">
        <v>403687</v>
      </c>
      <c r="L27" s="496">
        <v>105.8</v>
      </c>
    </row>
    <row r="28" spans="1:12" ht="14.7" customHeight="1">
      <c r="A28" s="536" t="s">
        <v>2296</v>
      </c>
      <c r="B28" s="495">
        <v>16286</v>
      </c>
      <c r="C28" s="495">
        <v>16115</v>
      </c>
      <c r="D28" s="496">
        <v>99</v>
      </c>
      <c r="E28" s="497"/>
      <c r="F28" s="497"/>
      <c r="G28" s="529"/>
      <c r="H28" s="529"/>
      <c r="I28" s="496"/>
      <c r="J28" s="529"/>
      <c r="K28" s="694"/>
      <c r="L28" s="496"/>
    </row>
    <row r="29" spans="1:12" ht="25.2" customHeight="1">
      <c r="A29" s="971" t="s">
        <v>208</v>
      </c>
      <c r="B29" s="971"/>
      <c r="C29" s="971"/>
      <c r="D29" s="971"/>
      <c r="E29" s="971"/>
      <c r="F29" s="971"/>
      <c r="G29" s="971"/>
      <c r="H29" s="971"/>
      <c r="I29" s="971"/>
      <c r="J29" s="971"/>
      <c r="K29" s="971"/>
      <c r="L29" s="971"/>
    </row>
    <row r="30" spans="1:12" ht="14.7" customHeight="1">
      <c r="A30" s="532" t="s">
        <v>210</v>
      </c>
      <c r="B30" s="495"/>
      <c r="C30" s="495"/>
      <c r="D30" s="496"/>
      <c r="E30" s="497"/>
      <c r="F30" s="497"/>
      <c r="G30" s="529">
        <v>124182</v>
      </c>
      <c r="H30" s="529">
        <v>94622</v>
      </c>
      <c r="I30" s="496">
        <v>76.2</v>
      </c>
      <c r="J30" s="529">
        <v>57481</v>
      </c>
      <c r="K30" s="694">
        <v>53440</v>
      </c>
      <c r="L30" s="496">
        <v>93</v>
      </c>
    </row>
    <row r="31" spans="1:12" ht="14.7" customHeight="1">
      <c r="A31" s="537" t="s">
        <v>223</v>
      </c>
      <c r="B31" s="538"/>
      <c r="C31" s="538"/>
      <c r="D31" s="539"/>
      <c r="E31" s="540"/>
      <c r="F31" s="540"/>
      <c r="G31" s="541">
        <v>42</v>
      </c>
      <c r="H31" s="541">
        <v>50</v>
      </c>
      <c r="I31" s="539">
        <v>119</v>
      </c>
      <c r="J31" s="541"/>
      <c r="K31" s="697"/>
      <c r="L31" s="539"/>
    </row>
    <row r="32" spans="1:12" ht="17.100000000000001" customHeight="1">
      <c r="A32" s="525" t="str">
        <f>[2]COP!$A$56</f>
        <v>Source : SAA SAA 2022-2023 définitive</v>
      </c>
      <c r="B32" s="526"/>
      <c r="C32" s="526"/>
      <c r="D32" s="527"/>
      <c r="E32" s="399"/>
      <c r="F32" s="399"/>
      <c r="G32" s="399"/>
      <c r="H32" s="399"/>
      <c r="I32" s="528"/>
      <c r="J32" s="399"/>
      <c r="K32" s="399"/>
      <c r="L32" s="528"/>
    </row>
  </sheetData>
  <mergeCells count="14">
    <mergeCell ref="A26:L26"/>
    <mergeCell ref="A29:L29"/>
    <mergeCell ref="B6:C6"/>
    <mergeCell ref="E6:F6"/>
    <mergeCell ref="G6:I6"/>
    <mergeCell ref="J6:L6"/>
    <mergeCell ref="A9:L9"/>
    <mergeCell ref="A22:L22"/>
    <mergeCell ref="A3:L3"/>
    <mergeCell ref="A4:L4"/>
    <mergeCell ref="B5:D5"/>
    <mergeCell ref="E5:F5"/>
    <mergeCell ref="G5:I5"/>
    <mergeCell ref="J5:L5"/>
  </mergeCells>
  <pageMargins left="0.19645669291338602" right="0.19645669291338602" top="0.23622047244094513" bottom="0.39370078740157505" header="0.19645669291338602" footer="0"/>
  <pageSetup paperSize="9" fitToWidth="0"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17AF-D948-4416-8FD9-FCBAE945E643}">
  <sheetPr>
    <tabColor rgb="FFFFC000"/>
  </sheetPr>
  <dimension ref="A1:P48"/>
  <sheetViews>
    <sheetView zoomScaleNormal="100" workbookViewId="0">
      <selection activeCell="O17" sqref="O17:P17"/>
    </sheetView>
  </sheetViews>
  <sheetFormatPr baseColWidth="10" defaultRowHeight="13.8"/>
  <cols>
    <col min="1" max="1" width="21.6640625" style="229" customWidth="1"/>
    <col min="2" max="3" width="6.88671875" style="229" customWidth="1"/>
    <col min="4" max="4" width="6.33203125" style="229" customWidth="1"/>
    <col min="5" max="6" width="6.21875" style="229" customWidth="1"/>
    <col min="7" max="8" width="9.44140625" style="229" customWidth="1"/>
    <col min="9" max="9" width="6.77734375" style="229" customWidth="1"/>
    <col min="10" max="11" width="7.33203125" style="229" customWidth="1"/>
    <col min="12" max="12" width="6.33203125" style="229" customWidth="1"/>
    <col min="13" max="16384" width="11.5546875" style="229"/>
  </cols>
  <sheetData>
    <row r="1" spans="1:12" ht="18" customHeight="1">
      <c r="A1" s="230" t="str">
        <f>[2]COP!A1</f>
        <v>SAA 2022-2023 définitive</v>
      </c>
      <c r="B1" s="183"/>
      <c r="C1" s="183"/>
      <c r="D1" s="184"/>
      <c r="E1" s="184"/>
      <c r="F1" s="184"/>
      <c r="G1" s="184"/>
      <c r="H1" s="184"/>
      <c r="I1" s="184"/>
      <c r="J1" s="184"/>
      <c r="K1" s="184"/>
      <c r="L1" s="184"/>
    </row>
    <row r="2" spans="1:12" ht="23.25" customHeight="1">
      <c r="B2" s="186"/>
      <c r="C2" s="187"/>
      <c r="E2" s="185"/>
      <c r="F2" s="185"/>
      <c r="G2" s="185"/>
      <c r="H2" s="185"/>
      <c r="J2" s="185"/>
      <c r="K2" s="185"/>
      <c r="L2" s="188" t="s">
        <v>2188</v>
      </c>
    </row>
    <row r="3" spans="1:12" ht="23.25" customHeight="1">
      <c r="B3" s="186"/>
      <c r="C3" s="187"/>
      <c r="E3" s="185"/>
      <c r="F3" s="185"/>
      <c r="G3" s="185"/>
      <c r="H3" s="185"/>
      <c r="J3" s="185"/>
      <c r="K3" s="185"/>
      <c r="L3" s="188"/>
    </row>
    <row r="4" spans="1:12" ht="15" customHeight="1">
      <c r="A4" s="966" t="s">
        <v>2164</v>
      </c>
      <c r="B4" s="966"/>
      <c r="C4" s="966"/>
      <c r="D4" s="966"/>
      <c r="E4" s="966"/>
      <c r="F4" s="966"/>
      <c r="G4" s="966"/>
      <c r="H4" s="966"/>
      <c r="I4" s="966"/>
      <c r="J4" s="966"/>
      <c r="K4" s="966"/>
      <c r="L4" s="966"/>
    </row>
    <row r="5" spans="1:12" ht="15" customHeight="1">
      <c r="A5" s="441"/>
      <c r="B5" s="441"/>
      <c r="C5" s="441"/>
      <c r="D5" s="441"/>
      <c r="E5" s="441"/>
      <c r="F5" s="441"/>
      <c r="G5" s="441"/>
      <c r="H5" s="441"/>
      <c r="I5" s="441"/>
      <c r="J5" s="441"/>
      <c r="K5" s="441"/>
      <c r="L5" s="441"/>
    </row>
    <row r="6" spans="1:12" ht="24.6" customHeight="1">
      <c r="A6" s="443"/>
      <c r="B6" s="980" t="s">
        <v>2203</v>
      </c>
      <c r="C6" s="981"/>
      <c r="D6" s="982"/>
      <c r="E6" s="983" t="s">
        <v>2204</v>
      </c>
      <c r="F6" s="984"/>
      <c r="G6" s="980" t="s">
        <v>2226</v>
      </c>
      <c r="H6" s="981"/>
      <c r="I6" s="982"/>
      <c r="J6" s="980" t="s">
        <v>2206</v>
      </c>
      <c r="K6" s="981"/>
      <c r="L6" s="982"/>
    </row>
    <row r="7" spans="1:12" ht="15" customHeight="1">
      <c r="A7" s="444" t="s">
        <v>229</v>
      </c>
      <c r="B7" s="969" t="s">
        <v>2208</v>
      </c>
      <c r="C7" s="969"/>
      <c r="D7" s="445"/>
      <c r="E7" s="985" t="s">
        <v>2227</v>
      </c>
      <c r="F7" s="985"/>
      <c r="G7" s="969" t="s">
        <v>2228</v>
      </c>
      <c r="H7" s="969"/>
      <c r="I7" s="445"/>
      <c r="J7" s="969" t="s">
        <v>2210</v>
      </c>
      <c r="K7" s="969"/>
      <c r="L7" s="446"/>
    </row>
    <row r="8" spans="1:12" ht="15" customHeight="1">
      <c r="A8" s="447"/>
      <c r="B8" s="443"/>
      <c r="C8" s="443"/>
      <c r="D8" s="543" t="str">
        <f>[2]COP!$D$7</f>
        <v>23/22</v>
      </c>
      <c r="E8" s="544"/>
      <c r="F8" s="544"/>
      <c r="G8" s="443"/>
      <c r="H8" s="443"/>
      <c r="I8" s="545" t="s">
        <v>2211</v>
      </c>
      <c r="J8" s="443"/>
      <c r="K8" s="443"/>
      <c r="L8" s="545" t="s">
        <v>2211</v>
      </c>
    </row>
    <row r="9" spans="1:12" ht="15" customHeight="1">
      <c r="A9" s="546"/>
      <c r="B9" s="450">
        <f>[2]COP!$B$7</f>
        <v>2022</v>
      </c>
      <c r="C9" s="450">
        <f>[2]COP!$C$7</f>
        <v>2023</v>
      </c>
      <c r="D9" s="450" t="str">
        <f>[2]COP!$D$7</f>
        <v>23/22</v>
      </c>
      <c r="E9" s="450">
        <f>[2]COP!$B$7</f>
        <v>2022</v>
      </c>
      <c r="F9" s="450">
        <f>[2]COP!$C$7</f>
        <v>2023</v>
      </c>
      <c r="G9" s="450">
        <f>[2]COP!$B$7</f>
        <v>2022</v>
      </c>
      <c r="H9" s="450">
        <f>[2]COP!$C$7</f>
        <v>2023</v>
      </c>
      <c r="I9" s="450" t="str">
        <f>[2]COP!$D$7</f>
        <v>23/22</v>
      </c>
      <c r="J9" s="450">
        <f>[2]COP!$B$7</f>
        <v>2022</v>
      </c>
      <c r="K9" s="450">
        <f>[2]COP!$C$7</f>
        <v>2023</v>
      </c>
      <c r="L9" s="450" t="str">
        <f>[2]COP!$D$7</f>
        <v>23/22</v>
      </c>
    </row>
    <row r="10" spans="1:12" ht="25.2" customHeight="1">
      <c r="A10" s="979" t="s">
        <v>324</v>
      </c>
      <c r="B10" s="979"/>
      <c r="C10" s="979"/>
      <c r="D10" s="979"/>
      <c r="E10" s="979"/>
      <c r="F10" s="979"/>
      <c r="G10" s="979"/>
      <c r="H10" s="979"/>
      <c r="I10" s="979"/>
      <c r="J10" s="979"/>
      <c r="K10" s="979"/>
      <c r="L10" s="979"/>
    </row>
    <row r="11" spans="1:12" ht="15" customHeight="1">
      <c r="A11" s="547" t="s">
        <v>323</v>
      </c>
      <c r="B11" s="514">
        <v>11359</v>
      </c>
      <c r="C11" s="514">
        <v>11121</v>
      </c>
      <c r="D11" s="482">
        <v>97.9</v>
      </c>
      <c r="E11" s="483">
        <v>112.76</v>
      </c>
      <c r="F11" s="483">
        <v>114.9</v>
      </c>
      <c r="G11" s="514">
        <v>128084</v>
      </c>
      <c r="H11" s="514">
        <v>127785</v>
      </c>
      <c r="I11" s="482">
        <v>99.8</v>
      </c>
      <c r="J11" s="514">
        <v>15927</v>
      </c>
      <c r="K11" s="698">
        <v>16296</v>
      </c>
      <c r="L11" s="482">
        <v>102.3</v>
      </c>
    </row>
    <row r="12" spans="1:12" ht="15" customHeight="1">
      <c r="A12" s="547" t="s">
        <v>2229</v>
      </c>
      <c r="B12" s="515">
        <v>6783</v>
      </c>
      <c r="C12" s="515">
        <v>6678</v>
      </c>
      <c r="D12" s="496">
        <v>98.5</v>
      </c>
      <c r="E12" s="497">
        <v>51.58</v>
      </c>
      <c r="F12" s="497">
        <v>46.55</v>
      </c>
      <c r="G12" s="548">
        <v>34986</v>
      </c>
      <c r="H12" s="515">
        <v>31085</v>
      </c>
      <c r="I12" s="496">
        <v>88.8</v>
      </c>
      <c r="J12" s="515">
        <v>7737</v>
      </c>
      <c r="K12" s="699">
        <v>7094</v>
      </c>
      <c r="L12" s="496">
        <v>91.7</v>
      </c>
    </row>
    <row r="13" spans="1:12" ht="15" customHeight="1">
      <c r="A13" s="549" t="s">
        <v>2230</v>
      </c>
      <c r="B13" s="550">
        <v>761</v>
      </c>
      <c r="C13" s="550">
        <v>758</v>
      </c>
      <c r="D13" s="496">
        <v>99.6</v>
      </c>
      <c r="E13" s="497">
        <v>37.35</v>
      </c>
      <c r="F13" s="497">
        <v>34.049999999999997</v>
      </c>
      <c r="G13" s="548">
        <v>2843</v>
      </c>
      <c r="H13" s="515">
        <v>2581</v>
      </c>
      <c r="I13" s="496">
        <v>90.8</v>
      </c>
      <c r="J13" s="515">
        <v>861</v>
      </c>
      <c r="K13" s="699">
        <v>858</v>
      </c>
      <c r="L13" s="496">
        <v>99.7</v>
      </c>
    </row>
    <row r="14" spans="1:12" ht="15" customHeight="1">
      <c r="A14" s="551" t="s">
        <v>2231</v>
      </c>
      <c r="B14" s="466">
        <v>7544</v>
      </c>
      <c r="C14" s="552">
        <v>7436</v>
      </c>
      <c r="D14" s="467">
        <v>98.6</v>
      </c>
      <c r="E14" s="553">
        <v>50.14</v>
      </c>
      <c r="F14" s="553">
        <v>45.27</v>
      </c>
      <c r="G14" s="466">
        <v>37829</v>
      </c>
      <c r="H14" s="466">
        <v>33666</v>
      </c>
      <c r="I14" s="467">
        <v>89</v>
      </c>
      <c r="J14" s="466">
        <v>8598</v>
      </c>
      <c r="K14" s="466">
        <v>7952</v>
      </c>
      <c r="L14" s="467">
        <v>92.5</v>
      </c>
    </row>
    <row r="15" spans="1:12" ht="15" customHeight="1">
      <c r="A15" s="554" t="s">
        <v>2232</v>
      </c>
      <c r="B15" s="514">
        <v>178</v>
      </c>
      <c r="C15" s="514">
        <v>176</v>
      </c>
      <c r="D15" s="496">
        <v>98.9</v>
      </c>
      <c r="E15" s="497">
        <v>154.41999999999999</v>
      </c>
      <c r="F15" s="497">
        <v>203.2</v>
      </c>
      <c r="G15" s="548">
        <v>2749</v>
      </c>
      <c r="H15" s="515">
        <v>3576</v>
      </c>
      <c r="I15" s="496">
        <v>130.1</v>
      </c>
      <c r="J15" s="515">
        <v>1755</v>
      </c>
      <c r="K15" s="699">
        <v>1768</v>
      </c>
      <c r="L15" s="496">
        <v>100.7</v>
      </c>
    </row>
    <row r="16" spans="1:12" ht="15" customHeight="1">
      <c r="A16" s="547" t="s">
        <v>334</v>
      </c>
      <c r="B16" s="515">
        <v>5928.8933593396896</v>
      </c>
      <c r="C16" s="515">
        <v>5742</v>
      </c>
      <c r="D16" s="496">
        <v>96.8</v>
      </c>
      <c r="E16" s="497">
        <v>199.46</v>
      </c>
      <c r="F16" s="497">
        <v>187.51</v>
      </c>
      <c r="G16" s="548">
        <v>118259</v>
      </c>
      <c r="H16" s="515">
        <v>107671</v>
      </c>
      <c r="I16" s="496">
        <v>91</v>
      </c>
      <c r="J16" s="515">
        <v>8491</v>
      </c>
      <c r="K16" s="699">
        <v>7611</v>
      </c>
      <c r="L16" s="496">
        <v>89.6</v>
      </c>
    </row>
    <row r="17" spans="1:16" ht="15" customHeight="1">
      <c r="A17" s="549" t="s">
        <v>337</v>
      </c>
      <c r="B17" s="550">
        <v>5342.6933307985501</v>
      </c>
      <c r="C17" s="550">
        <v>5299</v>
      </c>
      <c r="D17" s="496">
        <v>99.2</v>
      </c>
      <c r="E17" s="497">
        <v>205.87</v>
      </c>
      <c r="F17" s="497">
        <v>210.5</v>
      </c>
      <c r="G17" s="548">
        <v>109991</v>
      </c>
      <c r="H17" s="515">
        <v>111545</v>
      </c>
      <c r="I17" s="496">
        <v>101.4</v>
      </c>
      <c r="J17" s="515"/>
      <c r="K17" s="699"/>
      <c r="L17" s="555"/>
      <c r="O17" s="229">
        <f>J19*0.3</f>
        <v>16248</v>
      </c>
      <c r="P17" s="229">
        <f>K19*0.3</f>
        <v>40480.199999999997</v>
      </c>
    </row>
    <row r="18" spans="1:16" ht="24" customHeight="1">
      <c r="A18" s="556" t="s">
        <v>2233</v>
      </c>
      <c r="B18" s="466">
        <v>11449.5866901382</v>
      </c>
      <c r="C18" s="466">
        <v>11217</v>
      </c>
      <c r="D18" s="467">
        <v>98</v>
      </c>
      <c r="E18" s="553">
        <v>201.75</v>
      </c>
      <c r="F18" s="553">
        <v>198.62</v>
      </c>
      <c r="G18" s="466">
        <v>230999</v>
      </c>
      <c r="H18" s="466">
        <v>222792</v>
      </c>
      <c r="I18" s="467">
        <v>96.4</v>
      </c>
      <c r="J18" s="466">
        <v>10246</v>
      </c>
      <c r="K18" s="466">
        <v>9379</v>
      </c>
      <c r="L18" s="557">
        <v>91.5</v>
      </c>
    </row>
    <row r="19" spans="1:16" ht="15" customHeight="1">
      <c r="A19" s="554" t="s">
        <v>2234</v>
      </c>
      <c r="B19" s="514">
        <v>9646</v>
      </c>
      <c r="C19" s="514">
        <v>9740</v>
      </c>
      <c r="D19" s="482">
        <v>101</v>
      </c>
      <c r="E19" s="483">
        <v>56.26</v>
      </c>
      <c r="F19" s="483">
        <v>138.80000000000001</v>
      </c>
      <c r="G19" s="514">
        <v>54265</v>
      </c>
      <c r="H19" s="514">
        <v>135195</v>
      </c>
      <c r="I19" s="482">
        <v>249.1</v>
      </c>
      <c r="J19" s="514">
        <v>54160</v>
      </c>
      <c r="K19" s="698">
        <v>134934</v>
      </c>
      <c r="L19" s="482">
        <v>249.1</v>
      </c>
    </row>
    <row r="20" spans="1:16" ht="15" customHeight="1">
      <c r="A20" s="547" t="s">
        <v>2235</v>
      </c>
      <c r="B20" s="515">
        <v>1761</v>
      </c>
      <c r="C20" s="515">
        <v>1761</v>
      </c>
      <c r="D20" s="496">
        <v>100</v>
      </c>
      <c r="E20" s="497">
        <v>77.75</v>
      </c>
      <c r="F20" s="497">
        <v>81.739999999999995</v>
      </c>
      <c r="G20" s="548">
        <v>13692</v>
      </c>
      <c r="H20" s="515">
        <v>14395</v>
      </c>
      <c r="I20" s="496">
        <v>105.1</v>
      </c>
      <c r="J20" s="515">
        <v>8395</v>
      </c>
      <c r="K20" s="699">
        <v>8419</v>
      </c>
      <c r="L20" s="496">
        <v>100.3</v>
      </c>
    </row>
    <row r="21" spans="1:16" ht="15" customHeight="1">
      <c r="A21" s="547" t="s">
        <v>2236</v>
      </c>
      <c r="B21" s="515">
        <v>1392</v>
      </c>
      <c r="C21" s="515">
        <v>1392</v>
      </c>
      <c r="D21" s="496">
        <v>100</v>
      </c>
      <c r="E21" s="497">
        <v>62.78</v>
      </c>
      <c r="F21" s="497">
        <v>154.53</v>
      </c>
      <c r="G21" s="548">
        <v>8739</v>
      </c>
      <c r="H21" s="515">
        <v>21511</v>
      </c>
      <c r="I21" s="496">
        <v>246.1</v>
      </c>
      <c r="J21" s="515">
        <v>261</v>
      </c>
      <c r="K21" s="699">
        <v>329</v>
      </c>
      <c r="L21" s="496">
        <v>126.1</v>
      </c>
    </row>
    <row r="22" spans="1:16" ht="15" customHeight="1">
      <c r="A22" s="547" t="s">
        <v>2237</v>
      </c>
      <c r="B22" s="515">
        <v>362</v>
      </c>
      <c r="C22" s="515">
        <v>362</v>
      </c>
      <c r="D22" s="496">
        <v>100</v>
      </c>
      <c r="E22" s="497">
        <v>112.64</v>
      </c>
      <c r="F22" s="497">
        <v>112.49</v>
      </c>
      <c r="G22" s="548">
        <v>4078</v>
      </c>
      <c r="H22" s="515">
        <v>4072</v>
      </c>
      <c r="I22" s="496">
        <v>99.9</v>
      </c>
      <c r="J22" s="515">
        <v>2115</v>
      </c>
      <c r="K22" s="699">
        <v>2115</v>
      </c>
      <c r="L22" s="496">
        <v>100</v>
      </c>
    </row>
    <row r="23" spans="1:16" ht="15" customHeight="1">
      <c r="A23" s="549" t="s">
        <v>2238</v>
      </c>
      <c r="B23" s="550">
        <v>1857</v>
      </c>
      <c r="C23" s="550">
        <v>1850</v>
      </c>
      <c r="D23" s="496">
        <v>99.6</v>
      </c>
      <c r="E23" s="497">
        <v>101.36</v>
      </c>
      <c r="F23" s="497">
        <v>175.15</v>
      </c>
      <c r="G23" s="548">
        <v>18822</v>
      </c>
      <c r="H23" s="515">
        <v>32403</v>
      </c>
      <c r="I23" s="496">
        <v>172.2</v>
      </c>
      <c r="J23" s="515"/>
      <c r="K23" s="699"/>
      <c r="L23" s="555"/>
    </row>
    <row r="24" spans="1:16" ht="19.8" customHeight="1">
      <c r="A24" s="551" t="s">
        <v>2239</v>
      </c>
      <c r="B24" s="463">
        <v>15018</v>
      </c>
      <c r="C24" s="463">
        <v>15105</v>
      </c>
      <c r="D24" s="464">
        <v>100.6</v>
      </c>
      <c r="E24" s="465">
        <v>66.319999999999993</v>
      </c>
      <c r="F24" s="465">
        <v>137.41999999999999</v>
      </c>
      <c r="G24" s="466">
        <v>99596</v>
      </c>
      <c r="H24" s="466">
        <v>207576</v>
      </c>
      <c r="I24" s="467">
        <v>208.4</v>
      </c>
      <c r="J24" s="463">
        <v>64931</v>
      </c>
      <c r="K24" s="463">
        <v>145797</v>
      </c>
      <c r="L24" s="464">
        <v>224.5</v>
      </c>
    </row>
    <row r="25" spans="1:16" ht="16.8" customHeight="1">
      <c r="A25" s="547" t="s">
        <v>270</v>
      </c>
      <c r="B25" s="514">
        <v>995</v>
      </c>
      <c r="C25" s="514">
        <v>1033</v>
      </c>
      <c r="D25" s="482">
        <v>103.8</v>
      </c>
      <c r="E25" s="483">
        <v>70.69</v>
      </c>
      <c r="F25" s="483">
        <v>62.32</v>
      </c>
      <c r="G25" s="514">
        <v>7034</v>
      </c>
      <c r="H25" s="514">
        <v>6437</v>
      </c>
      <c r="I25" s="482">
        <v>91.5</v>
      </c>
      <c r="J25" s="514">
        <v>200</v>
      </c>
      <c r="K25" s="698">
        <v>200</v>
      </c>
      <c r="L25" s="482">
        <v>100</v>
      </c>
    </row>
    <row r="26" spans="1:16">
      <c r="A26" s="547" t="s">
        <v>265</v>
      </c>
      <c r="B26" s="515">
        <v>994</v>
      </c>
      <c r="C26" s="515">
        <v>1015</v>
      </c>
      <c r="D26" s="496">
        <v>102.1</v>
      </c>
      <c r="E26" s="497">
        <v>42.19</v>
      </c>
      <c r="F26" s="497">
        <v>39.65</v>
      </c>
      <c r="G26" s="548">
        <v>4194</v>
      </c>
      <c r="H26" s="515">
        <v>4025</v>
      </c>
      <c r="I26" s="496">
        <v>96</v>
      </c>
      <c r="J26" s="515">
        <v>253</v>
      </c>
      <c r="K26" s="699">
        <v>58</v>
      </c>
      <c r="L26" s="496">
        <v>22.9</v>
      </c>
    </row>
    <row r="27" spans="1:16" ht="20.399999999999999" customHeight="1">
      <c r="A27" s="547" t="s">
        <v>2240</v>
      </c>
      <c r="B27" s="515">
        <v>17175</v>
      </c>
      <c r="C27" s="515">
        <v>16794</v>
      </c>
      <c r="D27" s="496">
        <v>97.8</v>
      </c>
      <c r="E27" s="497">
        <v>12.77</v>
      </c>
      <c r="F27" s="497">
        <v>17.71</v>
      </c>
      <c r="G27" s="548">
        <v>21928</v>
      </c>
      <c r="H27" s="515">
        <v>29742</v>
      </c>
      <c r="I27" s="496">
        <v>135.6</v>
      </c>
      <c r="J27" s="515">
        <v>21423</v>
      </c>
      <c r="K27" s="515">
        <v>28855</v>
      </c>
      <c r="L27" s="496">
        <v>134.69999999999999</v>
      </c>
    </row>
    <row r="28" spans="1:16" ht="20.399999999999999" customHeight="1">
      <c r="A28" s="558" t="s">
        <v>2297</v>
      </c>
      <c r="B28" s="550">
        <v>6171</v>
      </c>
      <c r="C28" s="550">
        <v>6465</v>
      </c>
      <c r="D28" s="496">
        <v>104.8</v>
      </c>
      <c r="E28" s="497"/>
      <c r="F28" s="497"/>
      <c r="G28" s="548"/>
      <c r="H28" s="515"/>
      <c r="I28" s="496"/>
      <c r="J28" s="515"/>
      <c r="K28" s="699"/>
      <c r="L28" s="555"/>
    </row>
    <row r="29" spans="1:16" ht="25.2" customHeight="1">
      <c r="A29" s="979" t="s">
        <v>2241</v>
      </c>
      <c r="B29" s="979">
        <v>13080</v>
      </c>
      <c r="C29" s="979">
        <v>12809</v>
      </c>
      <c r="D29" s="979">
        <v>97.9</v>
      </c>
      <c r="E29" s="979">
        <v>228.81</v>
      </c>
      <c r="F29" s="979">
        <v>187.47</v>
      </c>
      <c r="G29" s="979">
        <v>299284</v>
      </c>
      <c r="H29" s="979">
        <v>240135</v>
      </c>
      <c r="I29" s="979">
        <v>80.2</v>
      </c>
      <c r="J29" s="979"/>
      <c r="K29" s="979"/>
      <c r="L29" s="979"/>
    </row>
    <row r="30" spans="1:16" ht="15" customHeight="1">
      <c r="A30" s="549" t="s">
        <v>2173</v>
      </c>
      <c r="B30" s="559">
        <v>14572</v>
      </c>
      <c r="C30" s="559">
        <v>14357</v>
      </c>
      <c r="D30" s="560">
        <v>98.5</v>
      </c>
      <c r="E30" s="559">
        <v>233.07</v>
      </c>
      <c r="F30" s="559">
        <v>215.33</v>
      </c>
      <c r="G30" s="559">
        <v>339624</v>
      </c>
      <c r="H30" s="559">
        <v>309145</v>
      </c>
      <c r="I30" s="560">
        <v>91</v>
      </c>
      <c r="J30" s="559"/>
      <c r="K30" s="559"/>
      <c r="L30" s="560"/>
    </row>
    <row r="31" spans="1:16" ht="15" customHeight="1">
      <c r="A31" s="547" t="s">
        <v>314</v>
      </c>
      <c r="B31" s="514">
        <v>1255</v>
      </c>
      <c r="C31" s="514">
        <v>1270</v>
      </c>
      <c r="D31" s="496">
        <v>101.2</v>
      </c>
      <c r="E31" s="497">
        <v>239.33</v>
      </c>
      <c r="F31" s="497">
        <v>159.32</v>
      </c>
      <c r="G31" s="548">
        <v>30036</v>
      </c>
      <c r="H31" s="515">
        <v>20234</v>
      </c>
      <c r="I31" s="496">
        <v>67.400000000000006</v>
      </c>
      <c r="J31" s="515">
        <v>1083</v>
      </c>
      <c r="K31" s="699">
        <v>721</v>
      </c>
      <c r="L31" s="496">
        <v>66.599999999999994</v>
      </c>
    </row>
    <row r="32" spans="1:16" ht="15" customHeight="1">
      <c r="A32" s="547" t="s">
        <v>313</v>
      </c>
      <c r="B32" s="515">
        <v>1844</v>
      </c>
      <c r="C32" s="515">
        <v>1875</v>
      </c>
      <c r="D32" s="496">
        <v>101.7</v>
      </c>
      <c r="E32" s="497">
        <v>268.35000000000002</v>
      </c>
      <c r="F32" s="497">
        <v>222.05</v>
      </c>
      <c r="G32" s="548">
        <v>49484</v>
      </c>
      <c r="H32" s="515">
        <v>41635</v>
      </c>
      <c r="I32" s="496">
        <v>84.1</v>
      </c>
      <c r="J32" s="515">
        <v>21319</v>
      </c>
      <c r="K32" s="699">
        <v>17062</v>
      </c>
      <c r="L32" s="496">
        <v>80</v>
      </c>
    </row>
    <row r="33" spans="1:12" ht="15" customHeight="1">
      <c r="A33" s="549" t="s">
        <v>2242</v>
      </c>
      <c r="B33" s="550">
        <v>102</v>
      </c>
      <c r="C33" s="550">
        <v>212</v>
      </c>
      <c r="D33" s="496">
        <v>207.8</v>
      </c>
      <c r="E33" s="497">
        <v>194.33</v>
      </c>
      <c r="F33" s="497">
        <v>201.87</v>
      </c>
      <c r="G33" s="548">
        <v>1982</v>
      </c>
      <c r="H33" s="515">
        <v>4280</v>
      </c>
      <c r="I33" s="496">
        <v>215.9</v>
      </c>
      <c r="J33" s="515">
        <v>443</v>
      </c>
      <c r="K33" s="699">
        <v>348</v>
      </c>
      <c r="L33" s="555">
        <v>78.599999999999994</v>
      </c>
    </row>
    <row r="34" spans="1:12" ht="15" customHeight="1">
      <c r="A34" s="561" t="s">
        <v>2243</v>
      </c>
      <c r="B34" s="463">
        <v>3201</v>
      </c>
      <c r="C34" s="463">
        <v>3357</v>
      </c>
      <c r="D34" s="464">
        <v>104.9</v>
      </c>
      <c r="E34" s="465">
        <v>254.62</v>
      </c>
      <c r="F34" s="465">
        <v>197.05</v>
      </c>
      <c r="G34" s="466">
        <v>81502</v>
      </c>
      <c r="H34" s="466">
        <v>66149</v>
      </c>
      <c r="I34" s="467">
        <v>81.2</v>
      </c>
      <c r="J34" s="463">
        <v>22845</v>
      </c>
      <c r="K34" s="463">
        <v>18131</v>
      </c>
      <c r="L34" s="464">
        <v>79.400000000000006</v>
      </c>
    </row>
    <row r="35" spans="1:12" ht="15" customHeight="1">
      <c r="A35" s="547" t="s">
        <v>316</v>
      </c>
      <c r="B35" s="514">
        <v>2257</v>
      </c>
      <c r="C35" s="514">
        <v>2272</v>
      </c>
      <c r="D35" s="496">
        <v>100.7</v>
      </c>
      <c r="E35" s="497">
        <v>225.04</v>
      </c>
      <c r="F35" s="497">
        <v>226.62</v>
      </c>
      <c r="G35" s="548">
        <v>50792</v>
      </c>
      <c r="H35" s="515">
        <v>51488</v>
      </c>
      <c r="I35" s="496">
        <v>101.4</v>
      </c>
      <c r="J35" s="515">
        <v>2824</v>
      </c>
      <c r="K35" s="699">
        <v>2452</v>
      </c>
      <c r="L35" s="496">
        <v>86.8</v>
      </c>
    </row>
    <row r="36" spans="1:12" ht="15" customHeight="1">
      <c r="A36" s="549" t="s">
        <v>319</v>
      </c>
      <c r="B36" s="550">
        <v>447</v>
      </c>
      <c r="C36" s="550">
        <v>452</v>
      </c>
      <c r="D36" s="496">
        <v>101.1</v>
      </c>
      <c r="E36" s="497">
        <v>229.84</v>
      </c>
      <c r="F36" s="497">
        <v>234.7</v>
      </c>
      <c r="G36" s="548">
        <v>10274</v>
      </c>
      <c r="H36" s="515">
        <v>10608</v>
      </c>
      <c r="I36" s="496">
        <v>103.3</v>
      </c>
      <c r="J36" s="515"/>
      <c r="K36" s="699"/>
      <c r="L36" s="555"/>
    </row>
    <row r="37" spans="1:12" ht="15" customHeight="1">
      <c r="A37" s="551" t="s">
        <v>2244</v>
      </c>
      <c r="B37" s="463">
        <v>5905</v>
      </c>
      <c r="C37" s="463">
        <v>6081</v>
      </c>
      <c r="D37" s="464">
        <v>103</v>
      </c>
      <c r="E37" s="465">
        <v>241.44</v>
      </c>
      <c r="F37" s="465">
        <v>210.89</v>
      </c>
      <c r="G37" s="466">
        <v>142568</v>
      </c>
      <c r="H37" s="466">
        <v>128245</v>
      </c>
      <c r="I37" s="467">
        <v>90</v>
      </c>
      <c r="J37" s="463">
        <v>25669</v>
      </c>
      <c r="K37" s="463">
        <v>20583</v>
      </c>
      <c r="L37" s="464">
        <v>80.2</v>
      </c>
    </row>
    <row r="38" spans="1:12" ht="15" customHeight="1">
      <c r="A38" s="554" t="s">
        <v>2245</v>
      </c>
      <c r="B38" s="514">
        <v>10353</v>
      </c>
      <c r="C38" s="514">
        <v>10219</v>
      </c>
      <c r="D38" s="496">
        <v>98.7</v>
      </c>
      <c r="E38" s="497">
        <v>340.14</v>
      </c>
      <c r="F38" s="497">
        <v>383.71</v>
      </c>
      <c r="G38" s="548">
        <v>352146</v>
      </c>
      <c r="H38" s="515">
        <v>392108</v>
      </c>
      <c r="I38" s="496">
        <v>111.3</v>
      </c>
      <c r="J38" s="515">
        <v>51276</v>
      </c>
      <c r="K38" s="699">
        <v>51955</v>
      </c>
      <c r="L38" s="496">
        <v>101.3</v>
      </c>
    </row>
    <row r="39" spans="1:12" ht="15" customHeight="1">
      <c r="A39" s="547" t="s">
        <v>303</v>
      </c>
      <c r="B39" s="515">
        <v>2768</v>
      </c>
      <c r="C39" s="515">
        <v>2751</v>
      </c>
      <c r="D39" s="496">
        <v>99.4</v>
      </c>
      <c r="E39" s="497">
        <v>436.25</v>
      </c>
      <c r="F39" s="497">
        <v>440.76</v>
      </c>
      <c r="G39" s="548">
        <v>120754</v>
      </c>
      <c r="H39" s="515">
        <v>121254</v>
      </c>
      <c r="I39" s="496">
        <v>100.4</v>
      </c>
      <c r="J39" s="515">
        <v>12696</v>
      </c>
      <c r="K39" s="699">
        <v>13052</v>
      </c>
      <c r="L39" s="496">
        <v>102.8</v>
      </c>
    </row>
    <row r="40" spans="1:12" ht="15" customHeight="1">
      <c r="A40" s="547" t="s">
        <v>302</v>
      </c>
      <c r="B40" s="515">
        <v>6824</v>
      </c>
      <c r="C40" s="515">
        <v>6750</v>
      </c>
      <c r="D40" s="496">
        <v>98.9</v>
      </c>
      <c r="E40" s="497">
        <v>366.47</v>
      </c>
      <c r="F40" s="497">
        <v>418.75</v>
      </c>
      <c r="G40" s="548">
        <v>250079</v>
      </c>
      <c r="H40" s="515">
        <v>282659</v>
      </c>
      <c r="I40" s="496">
        <v>113</v>
      </c>
      <c r="J40" s="515">
        <v>17922</v>
      </c>
      <c r="K40" s="699">
        <v>19783</v>
      </c>
      <c r="L40" s="496">
        <v>110.4</v>
      </c>
    </row>
    <row r="41" spans="1:12" ht="15" customHeight="1">
      <c r="A41" s="549" t="s">
        <v>2246</v>
      </c>
      <c r="B41" s="550">
        <v>19501</v>
      </c>
      <c r="C41" s="550">
        <v>19727</v>
      </c>
      <c r="D41" s="496">
        <v>101.2</v>
      </c>
      <c r="E41" s="497">
        <v>370.78</v>
      </c>
      <c r="F41" s="497">
        <v>400.1</v>
      </c>
      <c r="G41" s="548">
        <v>723058</v>
      </c>
      <c r="H41" s="515">
        <v>789271</v>
      </c>
      <c r="I41" s="496">
        <v>109.2</v>
      </c>
      <c r="J41" s="515">
        <v>62368</v>
      </c>
      <c r="K41" s="699">
        <v>66867</v>
      </c>
      <c r="L41" s="555">
        <v>107.2</v>
      </c>
    </row>
    <row r="42" spans="1:12" ht="15" customHeight="1">
      <c r="A42" s="551" t="s">
        <v>2247</v>
      </c>
      <c r="B42" s="463">
        <v>39446</v>
      </c>
      <c r="C42" s="463">
        <v>39447</v>
      </c>
      <c r="D42" s="464">
        <v>100</v>
      </c>
      <c r="E42" s="465">
        <v>366.59</v>
      </c>
      <c r="F42" s="465">
        <v>401.88</v>
      </c>
      <c r="G42" s="466">
        <v>1446037</v>
      </c>
      <c r="H42" s="466">
        <v>1585292</v>
      </c>
      <c r="I42" s="467">
        <v>109.6</v>
      </c>
      <c r="J42" s="463">
        <v>144262</v>
      </c>
      <c r="K42" s="463">
        <v>151657</v>
      </c>
      <c r="L42" s="464">
        <v>105.1</v>
      </c>
    </row>
    <row r="43" spans="1:12" ht="25.5" customHeight="1">
      <c r="A43" s="562" t="s">
        <v>2298</v>
      </c>
      <c r="B43" s="550">
        <v>4335</v>
      </c>
      <c r="C43" s="563">
        <v>4213</v>
      </c>
      <c r="D43" s="564">
        <v>97.2</v>
      </c>
      <c r="E43" s="565"/>
      <c r="F43" s="565"/>
      <c r="G43" s="566"/>
      <c r="H43" s="563"/>
      <c r="I43" s="564"/>
      <c r="J43" s="563"/>
      <c r="K43" s="700"/>
      <c r="L43" s="567"/>
    </row>
    <row r="44" spans="1:12">
      <c r="A44" s="468" t="str">
        <f>[2]COP!$A$56</f>
        <v>Source : SAA SAA 2022-2023 définitive</v>
      </c>
      <c r="B44" s="542"/>
      <c r="C44" s="542"/>
      <c r="D44" s="568"/>
      <c r="E44" s="569"/>
      <c r="F44" s="569"/>
      <c r="G44" s="542"/>
      <c r="H44" s="542"/>
      <c r="I44" s="568"/>
      <c r="J44" s="542"/>
      <c r="K44" s="542"/>
      <c r="L44" s="568"/>
    </row>
    <row r="45" spans="1:12">
      <c r="B45" s="185"/>
      <c r="C45" s="185"/>
      <c r="D45" s="185"/>
      <c r="E45" s="185"/>
      <c r="F45" s="185"/>
      <c r="G45" s="185"/>
      <c r="H45" s="185"/>
      <c r="I45" s="185"/>
      <c r="J45" s="185"/>
      <c r="K45" s="185"/>
      <c r="L45" s="185"/>
    </row>
    <row r="48" spans="1:12">
      <c r="L48" s="276"/>
    </row>
  </sheetData>
  <mergeCells count="11">
    <mergeCell ref="A10:L10"/>
    <mergeCell ref="A29:L29"/>
    <mergeCell ref="A4:L4"/>
    <mergeCell ref="B6:D6"/>
    <mergeCell ref="E6:F6"/>
    <mergeCell ref="G6:I6"/>
    <mergeCell ref="J6:L6"/>
    <mergeCell ref="B7:C7"/>
    <mergeCell ref="E7:F7"/>
    <mergeCell ref="G7:H7"/>
    <mergeCell ref="J7:K7"/>
  </mergeCells>
  <pageMargins left="0.19645669291338602" right="0.19645669291338602" top="0.23622047244094513" bottom="0.39370078740157505" header="0.19645669291338602" footer="0"/>
  <pageSetup paperSize="9" fitToWidth="0"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8CFEB-947E-43BC-A30A-D4DC37944616}">
  <sheetPr>
    <tabColor rgb="FFFFC000"/>
  </sheetPr>
  <dimension ref="A1:L43"/>
  <sheetViews>
    <sheetView zoomScaleNormal="100" workbookViewId="0">
      <selection activeCell="O17" sqref="O17"/>
    </sheetView>
  </sheetViews>
  <sheetFormatPr baseColWidth="10" defaultRowHeight="13.8"/>
  <cols>
    <col min="1" max="1" width="20.5546875" style="229" customWidth="1"/>
    <col min="2" max="3" width="6.88671875" style="229" customWidth="1"/>
    <col min="4" max="4" width="6.33203125" style="229" customWidth="1"/>
    <col min="5" max="6" width="6.21875" style="229" customWidth="1"/>
    <col min="7" max="8" width="9.44140625" style="229" customWidth="1"/>
    <col min="9" max="9" width="6.77734375" style="229" customWidth="1"/>
    <col min="10" max="11" width="7.33203125" style="229" customWidth="1"/>
    <col min="12" max="12" width="6.33203125" style="229" customWidth="1"/>
    <col min="13" max="16384" width="11.5546875" style="229"/>
  </cols>
  <sheetData>
    <row r="1" spans="1:12" ht="18" customHeight="1">
      <c r="A1" s="230" t="str">
        <f>[2]COP!A1</f>
        <v>SAA 2022-2023 définitive</v>
      </c>
      <c r="B1" s="183"/>
      <c r="C1" s="183"/>
      <c r="D1" s="184"/>
      <c r="E1" s="184"/>
      <c r="F1" s="184"/>
      <c r="G1" s="184"/>
      <c r="H1" s="184"/>
      <c r="I1" s="184"/>
      <c r="J1" s="184"/>
      <c r="K1" s="184"/>
      <c r="L1" s="184"/>
    </row>
    <row r="2" spans="1:12" ht="23.25" customHeight="1">
      <c r="B2" s="186"/>
      <c r="C2" s="187"/>
      <c r="E2" s="185"/>
      <c r="F2" s="185"/>
      <c r="G2" s="185"/>
      <c r="H2" s="185"/>
      <c r="J2" s="185"/>
      <c r="K2" s="185"/>
      <c r="L2" s="188" t="s">
        <v>2188</v>
      </c>
    </row>
    <row r="3" spans="1:12" ht="15" customHeight="1">
      <c r="A3" s="966" t="s">
        <v>2164</v>
      </c>
      <c r="B3" s="966"/>
      <c r="C3" s="966"/>
      <c r="D3" s="966"/>
      <c r="E3" s="966"/>
      <c r="F3" s="966"/>
      <c r="G3" s="966"/>
      <c r="H3" s="966"/>
      <c r="I3" s="966"/>
      <c r="J3" s="966"/>
      <c r="K3" s="966"/>
      <c r="L3" s="966"/>
    </row>
    <row r="4" spans="1:12" ht="15" customHeight="1">
      <c r="A4" s="441"/>
      <c r="B4" s="441"/>
      <c r="C4" s="441"/>
      <c r="D4" s="441"/>
      <c r="E4" s="441"/>
      <c r="F4" s="441"/>
      <c r="G4" s="441"/>
      <c r="H4" s="441"/>
      <c r="I4" s="441"/>
      <c r="J4" s="441"/>
      <c r="K4" s="441"/>
      <c r="L4" s="441"/>
    </row>
    <row r="5" spans="1:12" ht="24.6" customHeight="1">
      <c r="A5" s="443"/>
      <c r="B5" s="968" t="s">
        <v>2203</v>
      </c>
      <c r="C5" s="968"/>
      <c r="D5" s="968"/>
      <c r="E5" s="986" t="s">
        <v>2204</v>
      </c>
      <c r="F5" s="986"/>
      <c r="G5" s="968" t="s">
        <v>2226</v>
      </c>
      <c r="H5" s="968"/>
      <c r="I5" s="968"/>
      <c r="J5" s="968" t="s">
        <v>2206</v>
      </c>
      <c r="K5" s="968"/>
      <c r="L5" s="968"/>
    </row>
    <row r="6" spans="1:12" ht="15" customHeight="1">
      <c r="A6" s="444" t="s">
        <v>229</v>
      </c>
      <c r="B6" s="969" t="s">
        <v>2208</v>
      </c>
      <c r="C6" s="969"/>
      <c r="D6" s="445"/>
      <c r="E6" s="985" t="s">
        <v>2227</v>
      </c>
      <c r="F6" s="985"/>
      <c r="G6" s="969" t="s">
        <v>2228</v>
      </c>
      <c r="H6" s="969"/>
      <c r="I6" s="445"/>
      <c r="J6" s="969" t="s">
        <v>2210</v>
      </c>
      <c r="K6" s="969"/>
      <c r="L6" s="446"/>
    </row>
    <row r="7" spans="1:12" ht="15" customHeight="1">
      <c r="A7" s="447"/>
      <c r="B7" s="443"/>
      <c r="C7" s="443"/>
      <c r="D7" s="545" t="s">
        <v>2211</v>
      </c>
      <c r="E7" s="544"/>
      <c r="F7" s="544"/>
      <c r="G7" s="443"/>
      <c r="H7" s="443"/>
      <c r="I7" s="545" t="s">
        <v>2211</v>
      </c>
      <c r="J7" s="443"/>
      <c r="K7" s="443"/>
      <c r="L7" s="545" t="s">
        <v>2211</v>
      </c>
    </row>
    <row r="8" spans="1:12" ht="15" customHeight="1">
      <c r="A8" s="546"/>
      <c r="B8" s="450">
        <f>[2]COP!$B$7</f>
        <v>2022</v>
      </c>
      <c r="C8" s="450">
        <f>[2]COP!$C$7</f>
        <v>2023</v>
      </c>
      <c r="D8" s="450" t="str">
        <f>[2]COP!$D$7</f>
        <v>23/22</v>
      </c>
      <c r="E8" s="450">
        <f>[2]COP!$B$7</f>
        <v>2022</v>
      </c>
      <c r="F8" s="450">
        <f>[2]COP!$C$7</f>
        <v>2023</v>
      </c>
      <c r="G8" s="450">
        <f>[2]COP!$B$7</f>
        <v>2022</v>
      </c>
      <c r="H8" s="450">
        <f>[2]COP!$C$7</f>
        <v>2023</v>
      </c>
      <c r="I8" s="450" t="str">
        <f>[2]COP!$D$7</f>
        <v>23/22</v>
      </c>
      <c r="J8" s="450">
        <f>[2]COP!$B$7</f>
        <v>2022</v>
      </c>
      <c r="K8" s="450">
        <f>[2]COP!$C$7</f>
        <v>2023</v>
      </c>
      <c r="L8" s="450" t="str">
        <f>[2]COP!$D$7</f>
        <v>23/22</v>
      </c>
    </row>
    <row r="9" spans="1:12" ht="25.2" customHeight="1">
      <c r="A9" s="979" t="s">
        <v>379</v>
      </c>
      <c r="B9" s="979">
        <v>1219</v>
      </c>
      <c r="C9" s="979">
        <v>1175</v>
      </c>
      <c r="D9" s="979">
        <v>96.4</v>
      </c>
      <c r="E9" s="979">
        <v>9.2899999999999991</v>
      </c>
      <c r="F9" s="979">
        <v>9.5399999999999991</v>
      </c>
      <c r="G9" s="979">
        <v>1133</v>
      </c>
      <c r="H9" s="979">
        <v>1121</v>
      </c>
      <c r="I9" s="979">
        <v>98.9</v>
      </c>
      <c r="J9" s="979"/>
      <c r="K9" s="979"/>
      <c r="L9" s="979"/>
    </row>
    <row r="10" spans="1:12" ht="15" customHeight="1">
      <c r="A10" s="547" t="s">
        <v>382</v>
      </c>
      <c r="B10" s="514">
        <v>2219</v>
      </c>
      <c r="C10" s="514">
        <v>2333</v>
      </c>
      <c r="D10" s="496">
        <v>105.1</v>
      </c>
      <c r="E10" s="497">
        <v>10.27</v>
      </c>
      <c r="F10" s="497">
        <v>9.11</v>
      </c>
      <c r="G10" s="514">
        <v>2278</v>
      </c>
      <c r="H10" s="514">
        <v>2125</v>
      </c>
      <c r="I10" s="496">
        <v>93.3</v>
      </c>
      <c r="J10" s="514"/>
      <c r="K10" s="698"/>
      <c r="L10" s="570"/>
    </row>
    <row r="11" spans="1:12" ht="15" customHeight="1">
      <c r="A11" s="547" t="s">
        <v>2181</v>
      </c>
      <c r="B11" s="515">
        <v>8993</v>
      </c>
      <c r="C11" s="515">
        <v>9075</v>
      </c>
      <c r="D11" s="496">
        <v>100.9</v>
      </c>
      <c r="E11" s="497">
        <v>11.44</v>
      </c>
      <c r="F11" s="497">
        <v>9.44</v>
      </c>
      <c r="G11" s="515">
        <v>10284</v>
      </c>
      <c r="H11" s="515">
        <v>8571</v>
      </c>
      <c r="I11" s="496">
        <v>83.3</v>
      </c>
      <c r="J11" s="515">
        <v>3278</v>
      </c>
      <c r="K11" s="699">
        <v>2806</v>
      </c>
      <c r="L11" s="496">
        <v>85.6</v>
      </c>
    </row>
    <row r="12" spans="1:12" ht="15" customHeight="1">
      <c r="A12" s="547" t="s">
        <v>396</v>
      </c>
      <c r="B12" s="515">
        <v>26903</v>
      </c>
      <c r="C12" s="515">
        <v>26872</v>
      </c>
      <c r="D12" s="496">
        <v>99.9</v>
      </c>
      <c r="E12" s="497">
        <v>18.47</v>
      </c>
      <c r="F12" s="497">
        <v>11.68</v>
      </c>
      <c r="G12" s="515">
        <v>49677</v>
      </c>
      <c r="H12" s="515">
        <v>31384</v>
      </c>
      <c r="I12" s="496">
        <v>63.2</v>
      </c>
      <c r="J12" s="515"/>
      <c r="K12" s="699"/>
      <c r="L12" s="555"/>
    </row>
    <row r="13" spans="1:12" ht="15" customHeight="1">
      <c r="A13" s="547" t="s">
        <v>418</v>
      </c>
      <c r="B13" s="515">
        <v>593</v>
      </c>
      <c r="C13" s="515">
        <v>593</v>
      </c>
      <c r="D13" s="496">
        <v>100</v>
      </c>
      <c r="E13" s="497">
        <v>33.340000000000003</v>
      </c>
      <c r="F13" s="497">
        <v>29.96</v>
      </c>
      <c r="G13" s="515">
        <v>1977</v>
      </c>
      <c r="H13" s="515">
        <v>1777</v>
      </c>
      <c r="I13" s="496">
        <v>89.9</v>
      </c>
      <c r="J13" s="515"/>
      <c r="K13" s="699"/>
      <c r="L13" s="555"/>
    </row>
    <row r="14" spans="1:12" ht="15" customHeight="1">
      <c r="A14" s="547" t="s">
        <v>390</v>
      </c>
      <c r="B14" s="515">
        <v>7555</v>
      </c>
      <c r="C14" s="515">
        <v>7916</v>
      </c>
      <c r="D14" s="496">
        <v>104.8</v>
      </c>
      <c r="E14" s="497">
        <v>13.19</v>
      </c>
      <c r="F14" s="497">
        <v>21.68</v>
      </c>
      <c r="G14" s="515">
        <v>9962</v>
      </c>
      <c r="H14" s="515">
        <v>17158</v>
      </c>
      <c r="I14" s="496">
        <v>172.2</v>
      </c>
      <c r="J14" s="515"/>
      <c r="K14" s="699"/>
      <c r="L14" s="555"/>
    </row>
    <row r="15" spans="1:12" ht="15" customHeight="1">
      <c r="A15" s="558" t="s">
        <v>400</v>
      </c>
      <c r="B15" s="571">
        <v>7011</v>
      </c>
      <c r="C15" s="571">
        <v>7027</v>
      </c>
      <c r="D15" s="539">
        <v>100.2</v>
      </c>
      <c r="E15" s="572"/>
      <c r="F15" s="572"/>
      <c r="G15" s="572"/>
      <c r="H15" s="572"/>
      <c r="I15" s="573"/>
      <c r="J15" s="456"/>
      <c r="K15" s="682"/>
      <c r="L15" s="574"/>
    </row>
    <row r="16" spans="1:12" ht="25.2" customHeight="1">
      <c r="A16" s="987" t="s">
        <v>2248</v>
      </c>
      <c r="B16" s="987">
        <v>3809</v>
      </c>
      <c r="C16" s="987">
        <v>3809</v>
      </c>
      <c r="D16" s="987">
        <v>100</v>
      </c>
      <c r="E16" s="987">
        <v>136.24</v>
      </c>
      <c r="F16" s="987">
        <v>146.56</v>
      </c>
      <c r="G16" s="987">
        <v>51895</v>
      </c>
      <c r="H16" s="987">
        <v>55826</v>
      </c>
      <c r="I16" s="987">
        <v>107.6</v>
      </c>
      <c r="J16" s="987"/>
      <c r="K16" s="987"/>
      <c r="L16" s="987"/>
    </row>
    <row r="17" spans="1:12" ht="15" customHeight="1">
      <c r="A17" s="547" t="s">
        <v>2175</v>
      </c>
      <c r="B17" s="514">
        <v>3930</v>
      </c>
      <c r="C17" s="514">
        <v>3990</v>
      </c>
      <c r="D17" s="496">
        <v>101.5</v>
      </c>
      <c r="E17" s="497">
        <v>119.9</v>
      </c>
      <c r="F17" s="497">
        <v>124.74</v>
      </c>
      <c r="G17" s="514">
        <v>47120</v>
      </c>
      <c r="H17" s="514">
        <v>49772</v>
      </c>
      <c r="I17" s="496">
        <v>105.6</v>
      </c>
      <c r="J17" s="514"/>
      <c r="K17" s="698"/>
      <c r="L17" s="570"/>
    </row>
    <row r="18" spans="1:12" ht="15" customHeight="1">
      <c r="A18" s="547" t="s">
        <v>377</v>
      </c>
      <c r="B18" s="515">
        <v>2292</v>
      </c>
      <c r="C18" s="515">
        <v>2485</v>
      </c>
      <c r="D18" s="496">
        <v>108.4</v>
      </c>
      <c r="E18" s="497">
        <v>33.21</v>
      </c>
      <c r="F18" s="497">
        <v>42.44</v>
      </c>
      <c r="G18" s="515">
        <v>7611</v>
      </c>
      <c r="H18" s="515">
        <v>10545</v>
      </c>
      <c r="I18" s="496">
        <v>138.5</v>
      </c>
      <c r="J18" s="515">
        <v>5175</v>
      </c>
      <c r="K18" s="699">
        <v>6830</v>
      </c>
      <c r="L18" s="555">
        <v>132</v>
      </c>
    </row>
    <row r="19" spans="1:12" ht="15" customHeight="1">
      <c r="A19" s="547" t="s">
        <v>364</v>
      </c>
      <c r="B19" s="515">
        <v>638</v>
      </c>
      <c r="C19" s="515">
        <v>675</v>
      </c>
      <c r="D19" s="496">
        <v>105.8</v>
      </c>
      <c r="E19" s="497">
        <v>93.57</v>
      </c>
      <c r="F19" s="497">
        <v>93.34</v>
      </c>
      <c r="G19" s="515">
        <v>5970</v>
      </c>
      <c r="H19" s="515">
        <v>6300</v>
      </c>
      <c r="I19" s="496">
        <v>105.5</v>
      </c>
      <c r="J19" s="515">
        <v>1619</v>
      </c>
      <c r="K19" s="699">
        <v>1628</v>
      </c>
      <c r="L19" s="555">
        <v>100.6</v>
      </c>
    </row>
    <row r="20" spans="1:12" ht="15" customHeight="1">
      <c r="A20" s="547" t="s">
        <v>375</v>
      </c>
      <c r="B20" s="515">
        <v>310</v>
      </c>
      <c r="C20" s="515">
        <v>324</v>
      </c>
      <c r="D20" s="496">
        <v>104.5</v>
      </c>
      <c r="E20" s="497">
        <v>75.95</v>
      </c>
      <c r="F20" s="497">
        <v>72.349999999999994</v>
      </c>
      <c r="G20" s="515">
        <v>2354</v>
      </c>
      <c r="H20" s="515">
        <v>2344</v>
      </c>
      <c r="I20" s="496">
        <v>99.6</v>
      </c>
      <c r="J20" s="515">
        <v>1214</v>
      </c>
      <c r="K20" s="699">
        <v>1209</v>
      </c>
      <c r="L20" s="555">
        <v>99.6</v>
      </c>
    </row>
    <row r="21" spans="1:12" ht="15" customHeight="1">
      <c r="A21" s="558" t="s">
        <v>2299</v>
      </c>
      <c r="B21" s="571">
        <v>1370</v>
      </c>
      <c r="C21" s="571">
        <v>1326</v>
      </c>
      <c r="D21" s="539">
        <v>96.8</v>
      </c>
      <c r="E21" s="572"/>
      <c r="F21" s="572"/>
      <c r="G21" s="572"/>
      <c r="H21" s="572"/>
      <c r="I21" s="573"/>
      <c r="J21" s="456"/>
      <c r="K21" s="682"/>
      <c r="L21" s="574"/>
    </row>
    <row r="22" spans="1:12" ht="25.2" customHeight="1">
      <c r="A22" s="979" t="s">
        <v>2249</v>
      </c>
      <c r="B22" s="979">
        <v>166</v>
      </c>
      <c r="C22" s="979">
        <v>166</v>
      </c>
      <c r="D22" s="979">
        <v>100</v>
      </c>
      <c r="E22" s="979">
        <v>63.02</v>
      </c>
      <c r="F22" s="979">
        <v>63.02</v>
      </c>
      <c r="G22" s="979">
        <v>1046</v>
      </c>
      <c r="H22" s="979">
        <v>1046</v>
      </c>
      <c r="I22" s="979">
        <v>100</v>
      </c>
      <c r="J22" s="979">
        <v>102</v>
      </c>
      <c r="K22" s="979">
        <v>104</v>
      </c>
      <c r="L22" s="979">
        <v>102</v>
      </c>
    </row>
    <row r="23" spans="1:12">
      <c r="A23" s="547" t="s">
        <v>2250</v>
      </c>
      <c r="B23" s="514">
        <v>80</v>
      </c>
      <c r="C23" s="514">
        <v>80</v>
      </c>
      <c r="D23" s="496">
        <v>100</v>
      </c>
      <c r="E23" s="497">
        <v>26.79</v>
      </c>
      <c r="F23" s="497">
        <v>25.98</v>
      </c>
      <c r="G23" s="514">
        <v>214</v>
      </c>
      <c r="H23" s="514">
        <v>208</v>
      </c>
      <c r="I23" s="496">
        <v>97.2</v>
      </c>
      <c r="J23" s="514">
        <v>2</v>
      </c>
      <c r="K23" s="698">
        <v>9</v>
      </c>
      <c r="L23" s="570">
        <v>450</v>
      </c>
    </row>
    <row r="24" spans="1:12" ht="15" customHeight="1">
      <c r="A24" s="547" t="s">
        <v>266</v>
      </c>
      <c r="B24" s="515">
        <v>381</v>
      </c>
      <c r="C24" s="515">
        <v>381</v>
      </c>
      <c r="D24" s="496">
        <v>100</v>
      </c>
      <c r="E24" s="497">
        <v>39.75</v>
      </c>
      <c r="F24" s="497">
        <v>39.22</v>
      </c>
      <c r="G24" s="515">
        <v>1514</v>
      </c>
      <c r="H24" s="515">
        <v>1494</v>
      </c>
      <c r="I24" s="496">
        <v>98.7</v>
      </c>
      <c r="J24" s="515">
        <v>8</v>
      </c>
      <c r="K24" s="699">
        <v>11</v>
      </c>
      <c r="L24" s="574">
        <v>137.5</v>
      </c>
    </row>
    <row r="25" spans="1:12" ht="24" customHeight="1">
      <c r="A25" s="558" t="s">
        <v>2251</v>
      </c>
      <c r="B25" s="515">
        <v>66</v>
      </c>
      <c r="C25" s="515">
        <v>61</v>
      </c>
      <c r="D25" s="496">
        <v>92.4</v>
      </c>
      <c r="E25" s="497">
        <v>35.83</v>
      </c>
      <c r="F25" s="497">
        <v>30.46</v>
      </c>
      <c r="G25" s="515">
        <v>236</v>
      </c>
      <c r="H25" s="515">
        <v>186</v>
      </c>
      <c r="I25" s="496">
        <v>78.8</v>
      </c>
      <c r="J25" s="515">
        <v>13</v>
      </c>
      <c r="K25" s="699">
        <v>13</v>
      </c>
      <c r="L25" s="575">
        <v>100</v>
      </c>
    </row>
    <row r="26" spans="1:12" ht="25.2" customHeight="1">
      <c r="A26" s="558" t="s">
        <v>2252</v>
      </c>
      <c r="B26" s="515">
        <v>282</v>
      </c>
      <c r="C26" s="515">
        <v>279</v>
      </c>
      <c r="D26" s="496">
        <v>98.9</v>
      </c>
      <c r="E26" s="497">
        <v>63.43</v>
      </c>
      <c r="F26" s="497">
        <v>51.34</v>
      </c>
      <c r="G26" s="515">
        <v>1789</v>
      </c>
      <c r="H26" s="515">
        <v>1432</v>
      </c>
      <c r="I26" s="496">
        <v>80</v>
      </c>
      <c r="J26" s="515">
        <v>130</v>
      </c>
      <c r="K26" s="699">
        <v>123</v>
      </c>
      <c r="L26" s="575">
        <v>94.6</v>
      </c>
    </row>
    <row r="27" spans="1:12" ht="24" customHeight="1">
      <c r="A27" s="558" t="s">
        <v>2300</v>
      </c>
      <c r="B27" s="571">
        <v>634</v>
      </c>
      <c r="C27" s="571">
        <v>890</v>
      </c>
      <c r="D27" s="539">
        <v>140.4</v>
      </c>
      <c r="E27" s="572"/>
      <c r="F27" s="572"/>
      <c r="G27" s="572"/>
      <c r="H27" s="572"/>
      <c r="I27" s="573"/>
      <c r="J27" s="456"/>
      <c r="K27" s="682"/>
      <c r="L27" s="574"/>
    </row>
    <row r="28" spans="1:12" ht="21.6" customHeight="1">
      <c r="A28" s="979" t="s">
        <v>2253</v>
      </c>
      <c r="B28" s="979">
        <v>2048</v>
      </c>
      <c r="C28" s="979">
        <v>2048</v>
      </c>
      <c r="D28" s="979">
        <v>100</v>
      </c>
      <c r="E28" s="979">
        <v>138.30000000000001</v>
      </c>
      <c r="F28" s="979">
        <v>138.30000000000001</v>
      </c>
      <c r="G28" s="979">
        <v>28323</v>
      </c>
      <c r="H28" s="979">
        <v>28323</v>
      </c>
      <c r="I28" s="979">
        <v>100</v>
      </c>
      <c r="J28" s="979"/>
      <c r="K28" s="979"/>
      <c r="L28" s="979"/>
    </row>
    <row r="29" spans="1:12" ht="15" customHeight="1">
      <c r="A29" s="547" t="s">
        <v>267</v>
      </c>
      <c r="B29" s="514">
        <v>1762</v>
      </c>
      <c r="C29" s="514">
        <v>1798</v>
      </c>
      <c r="D29" s="496">
        <v>102</v>
      </c>
      <c r="E29" s="497">
        <v>164.81</v>
      </c>
      <c r="F29" s="497">
        <v>160.22999999999999</v>
      </c>
      <c r="G29" s="514">
        <v>29039</v>
      </c>
      <c r="H29" s="514">
        <v>28808</v>
      </c>
      <c r="I29" s="496">
        <v>99.2</v>
      </c>
      <c r="J29" s="514"/>
      <c r="K29" s="698"/>
      <c r="L29" s="570"/>
    </row>
    <row r="30" spans="1:12" ht="15" customHeight="1">
      <c r="A30" s="547" t="s">
        <v>249</v>
      </c>
      <c r="B30" s="515">
        <v>128</v>
      </c>
      <c r="C30" s="515">
        <v>150</v>
      </c>
      <c r="D30" s="496">
        <v>117.2</v>
      </c>
      <c r="E30" s="497">
        <v>84.33</v>
      </c>
      <c r="F30" s="497">
        <v>80.849999999999994</v>
      </c>
      <c r="G30" s="515">
        <v>1079</v>
      </c>
      <c r="H30" s="515">
        <v>1213</v>
      </c>
      <c r="I30" s="496">
        <v>112.4</v>
      </c>
      <c r="J30" s="515"/>
      <c r="K30" s="699"/>
      <c r="L30" s="555"/>
    </row>
    <row r="31" spans="1:12">
      <c r="A31" s="547" t="s">
        <v>2254</v>
      </c>
      <c r="B31" s="515">
        <v>10900</v>
      </c>
      <c r="C31" s="515">
        <v>10898</v>
      </c>
      <c r="D31" s="496">
        <v>100</v>
      </c>
      <c r="E31" s="497">
        <v>206.91</v>
      </c>
      <c r="F31" s="497">
        <v>194.95</v>
      </c>
      <c r="G31" s="515">
        <v>225530</v>
      </c>
      <c r="H31" s="515">
        <v>212460</v>
      </c>
      <c r="I31" s="496">
        <v>94.2</v>
      </c>
      <c r="J31" s="515"/>
      <c r="K31" s="699"/>
      <c r="L31" s="555"/>
    </row>
    <row r="32" spans="1:12">
      <c r="A32" s="558" t="s">
        <v>260</v>
      </c>
      <c r="B32" s="571">
        <v>841</v>
      </c>
      <c r="C32" s="571">
        <v>831</v>
      </c>
      <c r="D32" s="539">
        <v>98.8</v>
      </c>
      <c r="E32" s="572">
        <v>82.26</v>
      </c>
      <c r="F32" s="572">
        <v>86.47</v>
      </c>
      <c r="G32" s="572">
        <v>6918</v>
      </c>
      <c r="H32" s="572">
        <v>7185</v>
      </c>
      <c r="I32" s="573">
        <v>103.9</v>
      </c>
      <c r="J32" s="456"/>
      <c r="K32" s="682"/>
      <c r="L32" s="574"/>
    </row>
    <row r="33" spans="1:12" ht="33.6" customHeight="1">
      <c r="A33" s="987" t="s">
        <v>277</v>
      </c>
      <c r="B33" s="987">
        <v>1022</v>
      </c>
      <c r="C33" s="987">
        <v>1022</v>
      </c>
      <c r="D33" s="987">
        <v>100</v>
      </c>
      <c r="E33" s="987">
        <v>95.83</v>
      </c>
      <c r="F33" s="987">
        <v>95.83</v>
      </c>
      <c r="G33" s="987">
        <v>9794</v>
      </c>
      <c r="H33" s="987">
        <v>9794</v>
      </c>
      <c r="I33" s="987">
        <v>100</v>
      </c>
      <c r="J33" s="987">
        <v>4501</v>
      </c>
      <c r="K33" s="987">
        <v>4506</v>
      </c>
      <c r="L33" s="987">
        <v>100.1</v>
      </c>
    </row>
    <row r="34" spans="1:12">
      <c r="A34" s="547" t="s">
        <v>2179</v>
      </c>
      <c r="B34" s="456">
        <v>2197</v>
      </c>
      <c r="C34" s="456">
        <v>2577</v>
      </c>
      <c r="D34" s="576">
        <v>117.3</v>
      </c>
      <c r="E34" s="577">
        <v>98.73</v>
      </c>
      <c r="F34" s="577">
        <v>55.49</v>
      </c>
      <c r="G34" s="456">
        <v>21692</v>
      </c>
      <c r="H34" s="456">
        <v>14301</v>
      </c>
      <c r="I34" s="576">
        <v>65.900000000000006</v>
      </c>
      <c r="J34" s="456">
        <v>2505</v>
      </c>
      <c r="K34" s="682">
        <v>1008</v>
      </c>
      <c r="L34" s="576">
        <v>40.200000000000003</v>
      </c>
    </row>
    <row r="35" spans="1:12">
      <c r="A35" s="547" t="s">
        <v>2176</v>
      </c>
      <c r="B35" s="456">
        <v>2331</v>
      </c>
      <c r="C35" s="456">
        <v>2361</v>
      </c>
      <c r="D35" s="574">
        <v>101.3</v>
      </c>
      <c r="E35" s="456">
        <v>217.72</v>
      </c>
      <c r="F35" s="456">
        <v>172.89</v>
      </c>
      <c r="G35" s="456">
        <v>50750</v>
      </c>
      <c r="H35" s="456">
        <v>40819</v>
      </c>
      <c r="I35" s="574">
        <v>80.400000000000006</v>
      </c>
      <c r="J35" s="456">
        <v>2101</v>
      </c>
      <c r="K35" s="682">
        <v>1855</v>
      </c>
      <c r="L35" s="574">
        <v>88.3</v>
      </c>
    </row>
    <row r="36" spans="1:12">
      <c r="A36" s="547" t="s">
        <v>2255</v>
      </c>
      <c r="B36" s="456">
        <v>952</v>
      </c>
      <c r="C36" s="456">
        <v>952</v>
      </c>
      <c r="D36" s="574">
        <v>100</v>
      </c>
      <c r="E36" s="456">
        <v>102.51</v>
      </c>
      <c r="F36" s="456">
        <v>94.33</v>
      </c>
      <c r="G36" s="456">
        <v>9759</v>
      </c>
      <c r="H36" s="456">
        <v>8980</v>
      </c>
      <c r="I36" s="574">
        <v>92</v>
      </c>
      <c r="J36" s="456">
        <v>493</v>
      </c>
      <c r="K36" s="682">
        <v>307</v>
      </c>
      <c r="L36" s="574">
        <v>62.3</v>
      </c>
    </row>
    <row r="37" spans="1:12">
      <c r="A37" s="547" t="s">
        <v>2256</v>
      </c>
      <c r="B37" s="456">
        <v>386</v>
      </c>
      <c r="C37" s="456">
        <v>377</v>
      </c>
      <c r="D37" s="574">
        <v>97.7</v>
      </c>
      <c r="E37" s="456">
        <v>238.18</v>
      </c>
      <c r="F37" s="456">
        <v>229.39</v>
      </c>
      <c r="G37" s="456">
        <v>9194</v>
      </c>
      <c r="H37" s="456">
        <v>8648</v>
      </c>
      <c r="I37" s="574">
        <v>94.1</v>
      </c>
      <c r="J37" s="456"/>
      <c r="K37" s="682"/>
      <c r="L37" s="574"/>
    </row>
    <row r="38" spans="1:12">
      <c r="A38" s="562" t="s">
        <v>289</v>
      </c>
      <c r="B38" s="572">
        <v>918</v>
      </c>
      <c r="C38" s="572">
        <v>684</v>
      </c>
      <c r="D38" s="573">
        <v>74.5</v>
      </c>
      <c r="E38" s="572"/>
      <c r="F38" s="572"/>
      <c r="G38" s="572"/>
      <c r="H38" s="572"/>
      <c r="I38" s="573"/>
      <c r="J38" s="572"/>
      <c r="K38" s="701"/>
      <c r="L38" s="573"/>
    </row>
    <row r="39" spans="1:12">
      <c r="A39" s="468" t="str">
        <f>[2]COP!$A$56</f>
        <v>Source : SAA SAA 2022-2023 définitive</v>
      </c>
      <c r="B39" s="542"/>
      <c r="C39" s="542"/>
      <c r="D39" s="568"/>
      <c r="E39" s="569"/>
      <c r="F39" s="569"/>
      <c r="G39" s="542"/>
      <c r="H39" s="542"/>
      <c r="I39" s="568"/>
      <c r="J39" s="542"/>
      <c r="K39" s="542"/>
      <c r="L39" s="568"/>
    </row>
    <row r="40" spans="1:12">
      <c r="B40" s="185"/>
      <c r="C40" s="185"/>
      <c r="D40" s="185"/>
      <c r="E40" s="185"/>
      <c r="F40" s="185"/>
      <c r="G40" s="185"/>
      <c r="H40" s="185"/>
      <c r="I40" s="185"/>
      <c r="J40" s="185"/>
      <c r="K40" s="185"/>
      <c r="L40" s="185"/>
    </row>
    <row r="43" spans="1:12">
      <c r="L43" s="276"/>
    </row>
  </sheetData>
  <mergeCells count="14">
    <mergeCell ref="A9:L9"/>
    <mergeCell ref="A16:L16"/>
    <mergeCell ref="A22:L22"/>
    <mergeCell ref="A28:L28"/>
    <mergeCell ref="A33:L33"/>
    <mergeCell ref="B6:C6"/>
    <mergeCell ref="E6:F6"/>
    <mergeCell ref="G6:H6"/>
    <mergeCell ref="J6:K6"/>
    <mergeCell ref="A3:L3"/>
    <mergeCell ref="B5:D5"/>
    <mergeCell ref="E5:F5"/>
    <mergeCell ref="G5:I5"/>
    <mergeCell ref="J5:L5"/>
  </mergeCells>
  <pageMargins left="0.19645669291338602" right="0.19645669291338602" top="0.23622047244094513" bottom="0.39370078740157505" header="0.19645669291338602" footer="0"/>
  <pageSetup paperSize="9"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0E859-5758-40AD-B2D9-C716A575275A}">
  <dimension ref="A1:B5"/>
  <sheetViews>
    <sheetView workbookViewId="0">
      <selection activeCell="A19" sqref="A19"/>
    </sheetView>
  </sheetViews>
  <sheetFormatPr baseColWidth="10" defaultColWidth="8.88671875" defaultRowHeight="14.4"/>
  <cols>
    <col min="1" max="1" width="35.5546875" style="902" customWidth="1"/>
    <col min="2" max="16384" width="8.88671875" style="902"/>
  </cols>
  <sheetData>
    <row r="1" spans="1:2">
      <c r="A1" s="902" t="s">
        <v>3101</v>
      </c>
      <c r="B1" s="902" t="s">
        <v>810</v>
      </c>
    </row>
    <row r="2" spans="1:2">
      <c r="A2" s="902" t="s">
        <v>3102</v>
      </c>
      <c r="B2" s="902" t="s">
        <v>3103</v>
      </c>
    </row>
    <row r="3" spans="1:2">
      <c r="A3" s="902" t="s">
        <v>3104</v>
      </c>
      <c r="B3" s="902" t="s">
        <v>3103</v>
      </c>
    </row>
    <row r="4" spans="1:2">
      <c r="A4" s="902" t="s">
        <v>3105</v>
      </c>
      <c r="B4" s="902" t="s">
        <v>3103</v>
      </c>
    </row>
    <row r="5" spans="1:2">
      <c r="A5" s="902" t="s">
        <v>3106</v>
      </c>
      <c r="B5" s="902" t="s">
        <v>3103</v>
      </c>
    </row>
  </sheetData>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4A67F-9DB9-4E89-BE96-A058D2B99A89}">
  <sheetPr>
    <tabColor rgb="FF92D050"/>
  </sheetPr>
  <dimension ref="A1:U115"/>
  <sheetViews>
    <sheetView zoomScaleNormal="100" workbookViewId="0">
      <pane xSplit="3" ySplit="1" topLeftCell="J93" activePane="bottomRight" state="frozen"/>
      <selection activeCell="AS484" sqref="AS484"/>
      <selection pane="topRight" activeCell="AS484" sqref="AS484"/>
      <selection pane="bottomLeft" activeCell="AS484" sqref="AS484"/>
      <selection pane="bottomRight" activeCell="S115" sqref="S115"/>
    </sheetView>
  </sheetViews>
  <sheetFormatPr baseColWidth="10" defaultColWidth="10.44140625" defaultRowHeight="14.4"/>
  <cols>
    <col min="1" max="1" width="12.33203125" style="69" bestFit="1" customWidth="1"/>
    <col min="2" max="2" width="32.77734375" style="127" customWidth="1"/>
    <col min="3" max="3" width="25.109375" style="128" customWidth="1"/>
    <col min="4" max="4" width="12.44140625" style="98" customWidth="1"/>
    <col min="5" max="5" width="20.33203125" style="98" customWidth="1"/>
    <col min="6" max="6" width="20.5546875" style="126" customWidth="1"/>
    <col min="7" max="7" width="8.77734375" style="130" customWidth="1"/>
    <col min="8" max="8" width="15.109375" style="130" customWidth="1"/>
    <col min="9" max="9" width="7.6640625" style="778" bestFit="1" customWidth="1"/>
    <col min="10" max="10" width="11.33203125" style="131" bestFit="1" customWidth="1"/>
    <col min="11" max="11" width="17.109375" style="131" bestFit="1" customWidth="1"/>
    <col min="12" max="12" width="12.33203125" style="131" bestFit="1" customWidth="1"/>
    <col min="13" max="13" width="12.21875" customWidth="1"/>
    <col min="14" max="14" width="11.44140625" customWidth="1"/>
    <col min="16" max="16" width="14.77734375" customWidth="1"/>
    <col min="18" max="18" width="9.44140625" style="766" customWidth="1"/>
    <col min="19" max="19" width="9.21875" style="766" customWidth="1"/>
    <col min="20" max="20" width="11.44140625" customWidth="1"/>
  </cols>
  <sheetData>
    <row r="1" spans="1:21" ht="38.549999999999997" customHeight="1" thickBot="1">
      <c r="A1" s="111" t="s">
        <v>820</v>
      </c>
      <c r="B1" s="112" t="s">
        <v>808</v>
      </c>
      <c r="C1" s="112" t="s">
        <v>809</v>
      </c>
      <c r="D1" s="112" t="s">
        <v>821</v>
      </c>
      <c r="E1" s="112" t="s">
        <v>822</v>
      </c>
      <c r="F1" s="112" t="s">
        <v>823</v>
      </c>
      <c r="G1" s="113" t="str">
        <f>Etiquettes!$A$10</f>
        <v>Unité</v>
      </c>
      <c r="H1" s="113" t="str">
        <f>Etiquettes!$A$7</f>
        <v>Filière</v>
      </c>
      <c r="I1" s="113" t="str">
        <f>Etiquettes!$A$9</f>
        <v>Année</v>
      </c>
      <c r="J1" s="113" t="str">
        <f>Etiquettes!$A$8</f>
        <v>Territoire</v>
      </c>
      <c r="K1" s="113" t="str">
        <f>Etiquettes!$A$17</f>
        <v>Traduction</v>
      </c>
      <c r="L1" s="113" t="str">
        <f>Etiquettes!$A$15</f>
        <v>Hypothèse</v>
      </c>
      <c r="M1" s="113" t="str">
        <f>Etiquettes!$A$14</f>
        <v>Source</v>
      </c>
      <c r="N1" s="113" t="str">
        <f>Etiquettes!$A$18</f>
        <v>Onglet source fichier Excel</v>
      </c>
      <c r="O1" s="113" t="str">
        <f>Etiquettes!$A$16</f>
        <v>Type de donnée collectée</v>
      </c>
      <c r="P1" s="113" t="str">
        <f>Etiquettes!$A$13</f>
        <v>Rendement, répartition ou volume d'échange collecté</v>
      </c>
      <c r="Q1" s="113" t="str">
        <f>Etiquettes!$A$20</f>
        <v>Fiabilité des données</v>
      </c>
      <c r="R1" s="113" t="str">
        <f>Etiquettes!$A$21</f>
        <v>Méthode</v>
      </c>
      <c r="S1" s="113" t="str">
        <f>Etiquettes!$A$22</f>
        <v>Analyse des résultats</v>
      </c>
      <c r="T1" s="112" t="s">
        <v>12</v>
      </c>
      <c r="U1" s="114" t="s">
        <v>14</v>
      </c>
    </row>
    <row r="2" spans="1:21" ht="15" customHeight="1" thickTop="1">
      <c r="A2" s="71">
        <f>Contraintes!A82+1</f>
        <v>42</v>
      </c>
      <c r="B2" s="127" t="str">
        <f>Secteurs!$B$2</f>
        <v>Cultures</v>
      </c>
      <c r="C2" s="754" t="str">
        <f>'Prétraitement pertes'!A3</f>
        <v>Abricots</v>
      </c>
      <c r="D2" s="129">
        <f>'Prétraitement pertes'!D3</f>
        <v>0</v>
      </c>
      <c r="G2" s="119" t="str">
        <f>Etiquettes!$C$10</f>
        <v>kt</v>
      </c>
      <c r="H2" s="767" t="str">
        <f>Etiquettes!$C$7</f>
        <v>Fruits et légumes (hors pommes de terre)</v>
      </c>
      <c r="I2" s="785" t="str">
        <f>Etiquettes!$C$9</f>
        <v>2015:2019:2023</v>
      </c>
      <c r="J2" s="767" t="str">
        <f>Etiquettes!$C$8</f>
        <v>France entière</v>
      </c>
      <c r="T2" s="988" t="s">
        <v>2560</v>
      </c>
      <c r="U2" s="988" t="s">
        <v>801</v>
      </c>
    </row>
    <row r="3" spans="1:21" ht="15" customHeight="1">
      <c r="A3" s="71">
        <f>A2</f>
        <v>42</v>
      </c>
      <c r="B3" s="127" t="str">
        <f>Secteurs!$B$2</f>
        <v>Cultures</v>
      </c>
      <c r="C3" s="754" t="str">
        <f>'Prétraitement pertes'!A4</f>
        <v>Fraises</v>
      </c>
      <c r="D3" s="129">
        <f>'Prétraitement pertes'!D4</f>
        <v>0.1</v>
      </c>
      <c r="G3" s="119" t="str">
        <f>Etiquettes!$C$10</f>
        <v>kt</v>
      </c>
      <c r="H3" s="767" t="str">
        <f>Etiquettes!$C$7</f>
        <v>Fruits et légumes (hors pommes de terre)</v>
      </c>
      <c r="I3" s="785" t="str">
        <f>Etiquettes!$C$9</f>
        <v>2015:2019:2023</v>
      </c>
      <c r="J3" s="767" t="str">
        <f>Etiquettes!$C$8</f>
        <v>France entière</v>
      </c>
      <c r="T3" s="917"/>
      <c r="U3" s="917"/>
    </row>
    <row r="4" spans="1:21" ht="15" customHeight="1">
      <c r="A4" s="71">
        <f t="shared" ref="A4:A58" si="0">A3</f>
        <v>42</v>
      </c>
      <c r="B4" s="127" t="str">
        <f>Secteurs!$B$2</f>
        <v>Cultures</v>
      </c>
      <c r="C4" s="754" t="str">
        <f>'Prétraitement pertes'!A5</f>
        <v>Framboises</v>
      </c>
      <c r="D4" s="129">
        <f>'Prétraitement pertes'!D5</f>
        <v>0.1</v>
      </c>
      <c r="G4" s="119" t="str">
        <f>Etiquettes!$C$10</f>
        <v>kt</v>
      </c>
      <c r="H4" s="767" t="str">
        <f>Etiquettes!$C$7</f>
        <v>Fruits et légumes (hors pommes de terre)</v>
      </c>
      <c r="I4" s="785" t="str">
        <f>Etiquettes!$C$9</f>
        <v>2015:2019:2023</v>
      </c>
      <c r="J4" s="767" t="str">
        <f>Etiquettes!$C$8</f>
        <v>France entière</v>
      </c>
      <c r="T4" s="917"/>
      <c r="U4" s="917"/>
    </row>
    <row r="5" spans="1:21" ht="15" customHeight="1">
      <c r="A5" s="71">
        <f t="shared" si="0"/>
        <v>42</v>
      </c>
      <c r="B5" s="127" t="str">
        <f>Secteurs!$B$2</f>
        <v>Cultures</v>
      </c>
      <c r="C5" s="754" t="str">
        <f>'Prétraitement pertes'!A6</f>
        <v>Cassis et myrtilles</v>
      </c>
      <c r="D5" s="129">
        <f>'Prétraitement pertes'!D6</f>
        <v>0.05</v>
      </c>
      <c r="G5" s="119" t="str">
        <f>Etiquettes!$C$10</f>
        <v>kt</v>
      </c>
      <c r="H5" s="767" t="str">
        <f>Etiquettes!$C$7</f>
        <v>Fruits et légumes (hors pommes de terre)</v>
      </c>
      <c r="I5" s="785" t="str">
        <f>Etiquettes!$C$9</f>
        <v>2015:2019:2023</v>
      </c>
      <c r="J5" s="767" t="str">
        <f>Etiquettes!$C$8</f>
        <v>France entière</v>
      </c>
      <c r="T5" s="917"/>
      <c r="U5" s="917"/>
    </row>
    <row r="6" spans="1:21" ht="15" customHeight="1">
      <c r="A6" s="71">
        <f t="shared" si="0"/>
        <v>42</v>
      </c>
      <c r="B6" s="127" t="str">
        <f>Secteurs!$B$2</f>
        <v>Cultures</v>
      </c>
      <c r="C6" s="754" t="str">
        <f>'Prétraitement pertes'!A7</f>
        <v>Groseilles</v>
      </c>
      <c r="D6" s="129">
        <f>'Prétraitement pertes'!D7</f>
        <v>0.05</v>
      </c>
      <c r="G6" s="119" t="str">
        <f>Etiquettes!$C$10</f>
        <v>kt</v>
      </c>
      <c r="H6" s="767" t="str">
        <f>Etiquettes!$C$7</f>
        <v>Fruits et légumes (hors pommes de terre)</v>
      </c>
      <c r="I6" s="785" t="str">
        <f>Etiquettes!$C$9</f>
        <v>2015:2019:2023</v>
      </c>
      <c r="J6" s="767" t="str">
        <f>Etiquettes!$C$8</f>
        <v>France entière</v>
      </c>
      <c r="T6" s="917"/>
      <c r="U6" s="917"/>
    </row>
    <row r="7" spans="1:21" ht="15" customHeight="1">
      <c r="A7" s="71">
        <f t="shared" si="0"/>
        <v>42</v>
      </c>
      <c r="B7" s="127" t="str">
        <f>Secteurs!$B$2</f>
        <v>Cultures</v>
      </c>
      <c r="C7" s="754" t="str">
        <f>'Prétraitement pertes'!A8</f>
        <v>Pêches</v>
      </c>
      <c r="D7" s="129">
        <f>'Prétraitement pertes'!D8</f>
        <v>0</v>
      </c>
      <c r="G7" s="119" t="str">
        <f>Etiquettes!$C$10</f>
        <v>kt</v>
      </c>
      <c r="H7" s="767" t="str">
        <f>Etiquettes!$C$7</f>
        <v>Fruits et légumes (hors pommes de terre)</v>
      </c>
      <c r="I7" s="785" t="str">
        <f>Etiquettes!$C$9</f>
        <v>2015:2019:2023</v>
      </c>
      <c r="J7" s="767" t="str">
        <f>Etiquettes!$C$8</f>
        <v>France entière</v>
      </c>
      <c r="T7" s="917"/>
      <c r="U7" s="917"/>
    </row>
    <row r="8" spans="1:21" ht="15" customHeight="1">
      <c r="A8" s="71">
        <f t="shared" si="0"/>
        <v>42</v>
      </c>
      <c r="B8" s="127" t="str">
        <f>Secteurs!$B$2</f>
        <v>Cultures</v>
      </c>
      <c r="C8" s="754" t="str">
        <f>'Prétraitement pertes'!A9</f>
        <v>Nectarines et brugnons</v>
      </c>
      <c r="D8" s="129">
        <f>'Prétraitement pertes'!D9</f>
        <v>0</v>
      </c>
      <c r="G8" s="119" t="str">
        <f>Etiquettes!$C$10</f>
        <v>kt</v>
      </c>
      <c r="H8" s="767" t="str">
        <f>Etiquettes!$C$7</f>
        <v>Fruits et légumes (hors pommes de terre)</v>
      </c>
      <c r="I8" s="785" t="str">
        <f>Etiquettes!$C$9</f>
        <v>2015:2019:2023</v>
      </c>
      <c r="J8" s="767" t="str">
        <f>Etiquettes!$C$8</f>
        <v>France entière</v>
      </c>
      <c r="T8" s="917"/>
      <c r="U8" s="917"/>
    </row>
    <row r="9" spans="1:21" ht="15" customHeight="1">
      <c r="A9" s="71">
        <f t="shared" si="0"/>
        <v>42</v>
      </c>
      <c r="B9" s="127" t="str">
        <f>Secteurs!$B$2</f>
        <v>Cultures</v>
      </c>
      <c r="C9" s="754" t="str">
        <f>'Prétraitement pertes'!A10</f>
        <v>Prunes</v>
      </c>
      <c r="D9" s="129">
        <f>'Prétraitement pertes'!D10</f>
        <v>0.1</v>
      </c>
      <c r="G9" s="119" t="str">
        <f>Etiquettes!$C$10</f>
        <v>kt</v>
      </c>
      <c r="H9" s="767" t="str">
        <f>Etiquettes!$C$7</f>
        <v>Fruits et légumes (hors pommes de terre)</v>
      </c>
      <c r="I9" s="785" t="str">
        <f>Etiquettes!$C$9</f>
        <v>2015:2019:2023</v>
      </c>
      <c r="J9" s="767" t="str">
        <f>Etiquettes!$C$8</f>
        <v>France entière</v>
      </c>
      <c r="T9" s="917"/>
      <c r="U9" s="917"/>
    </row>
    <row r="10" spans="1:21" ht="15" customHeight="1">
      <c r="A10" s="71">
        <f t="shared" si="0"/>
        <v>42</v>
      </c>
      <c r="B10" s="127" t="str">
        <f>Secteurs!$B$2</f>
        <v>Cultures</v>
      </c>
      <c r="C10" s="754" t="str">
        <f>'Prétraitement pertes'!A11</f>
        <v>Bigarreau</v>
      </c>
      <c r="D10" s="129">
        <f>'Prétraitement pertes'!D11</f>
        <v>0.1</v>
      </c>
      <c r="G10" s="119" t="str">
        <f>Etiquettes!$C$10</f>
        <v>kt</v>
      </c>
      <c r="H10" s="767" t="str">
        <f>Etiquettes!$C$7</f>
        <v>Fruits et légumes (hors pommes de terre)</v>
      </c>
      <c r="I10" s="785" t="str">
        <f>Etiquettes!$C$9</f>
        <v>2015:2019:2023</v>
      </c>
      <c r="J10" s="767" t="str">
        <f>Etiquettes!$C$8</f>
        <v>France entière</v>
      </c>
      <c r="T10" s="917"/>
      <c r="U10" s="917"/>
    </row>
    <row r="11" spans="1:21" ht="15" customHeight="1">
      <c r="A11" s="71">
        <f t="shared" si="0"/>
        <v>42</v>
      </c>
      <c r="B11" s="127" t="str">
        <f>Secteurs!$B$2</f>
        <v>Cultures</v>
      </c>
      <c r="C11" s="754" t="str">
        <f>'Prétraitement pertes'!A12</f>
        <v>Raisin de table</v>
      </c>
      <c r="D11" s="129">
        <f>'Prétraitement pertes'!D12</f>
        <v>0.05</v>
      </c>
      <c r="G11" s="119" t="str">
        <f>Etiquettes!$C$10</f>
        <v>kt</v>
      </c>
      <c r="H11" s="767" t="str">
        <f>Etiquettes!$C$7</f>
        <v>Fruits et légumes (hors pommes de terre)</v>
      </c>
      <c r="I11" s="785" t="str">
        <f>Etiquettes!$C$9</f>
        <v>2015:2019:2023</v>
      </c>
      <c r="J11" s="767" t="str">
        <f>Etiquettes!$C$8</f>
        <v>France entière</v>
      </c>
      <c r="T11" s="917"/>
      <c r="U11" s="917"/>
    </row>
    <row r="12" spans="1:21" ht="15" customHeight="1">
      <c r="A12" s="71">
        <f t="shared" si="0"/>
        <v>42</v>
      </c>
      <c r="B12" s="127" t="str">
        <f>Secteurs!$B$2</f>
        <v>Cultures</v>
      </c>
      <c r="C12" s="754" t="str">
        <f>'Prétraitement pertes'!A13</f>
        <v>Amandes</v>
      </c>
      <c r="D12" s="129">
        <f>'Prétraitement pertes'!D13</f>
        <v>0</v>
      </c>
      <c r="G12" s="119" t="str">
        <f>Etiquettes!$C$10</f>
        <v>kt</v>
      </c>
      <c r="H12" s="767" t="str">
        <f>Etiquettes!$C$7</f>
        <v>Fruits et légumes (hors pommes de terre)</v>
      </c>
      <c r="I12" s="785" t="str">
        <f>Etiquettes!$C$9</f>
        <v>2015:2019:2023</v>
      </c>
      <c r="J12" s="767" t="str">
        <f>Etiquettes!$C$8</f>
        <v>France entière</v>
      </c>
      <c r="T12" s="917"/>
      <c r="U12" s="917"/>
    </row>
    <row r="13" spans="1:21" ht="15" customHeight="1">
      <c r="A13" s="71">
        <f t="shared" si="0"/>
        <v>42</v>
      </c>
      <c r="B13" s="127" t="str">
        <f>Secteurs!$B$2</f>
        <v>Cultures</v>
      </c>
      <c r="C13" s="754" t="str">
        <f>'Prétraitement pertes'!A14</f>
        <v>Noix</v>
      </c>
      <c r="D13" s="129">
        <f>'Prétraitement pertes'!D14</f>
        <v>0</v>
      </c>
      <c r="G13" s="119" t="str">
        <f>Etiquettes!$C$10</f>
        <v>kt</v>
      </c>
      <c r="H13" s="767" t="str">
        <f>Etiquettes!$C$7</f>
        <v>Fruits et légumes (hors pommes de terre)</v>
      </c>
      <c r="I13" s="785" t="str">
        <f>Etiquettes!$C$9</f>
        <v>2015:2019:2023</v>
      </c>
      <c r="J13" s="767" t="str">
        <f>Etiquettes!$C$8</f>
        <v>France entière</v>
      </c>
      <c r="T13" s="917"/>
      <c r="U13" s="917"/>
    </row>
    <row r="14" spans="1:21" ht="15" customHeight="1">
      <c r="A14" s="71">
        <f t="shared" si="0"/>
        <v>42</v>
      </c>
      <c r="B14" s="127" t="str">
        <f>Secteurs!$B$2</f>
        <v>Cultures</v>
      </c>
      <c r="C14" s="754" t="str">
        <f>'Prétraitement pertes'!A15</f>
        <v>Noisettes</v>
      </c>
      <c r="D14" s="129">
        <f>'Prétraitement pertes'!D15</f>
        <v>0</v>
      </c>
      <c r="G14" s="119" t="str">
        <f>Etiquettes!$C$10</f>
        <v>kt</v>
      </c>
      <c r="H14" s="767" t="str">
        <f>Etiquettes!$C$7</f>
        <v>Fruits et légumes (hors pommes de terre)</v>
      </c>
      <c r="I14" s="785" t="str">
        <f>Etiquettes!$C$9</f>
        <v>2015:2019:2023</v>
      </c>
      <c r="J14" s="767" t="str">
        <f>Etiquettes!$C$8</f>
        <v>France entière</v>
      </c>
      <c r="T14" s="917"/>
      <c r="U14" s="917"/>
    </row>
    <row r="15" spans="1:21" ht="15" customHeight="1">
      <c r="A15" s="71">
        <f t="shared" si="0"/>
        <v>42</v>
      </c>
      <c r="B15" s="127" t="str">
        <f>Secteurs!$B$2</f>
        <v>Cultures</v>
      </c>
      <c r="C15" s="754" t="str">
        <f>'Prétraitement pertes'!A16</f>
        <v>Figues</v>
      </c>
      <c r="D15" s="129">
        <f>'Prétraitement pertes'!D16</f>
        <v>0</v>
      </c>
      <c r="G15" s="119" t="str">
        <f>Etiquettes!$C$10</f>
        <v>kt</v>
      </c>
      <c r="H15" s="767" t="str">
        <f>Etiquettes!$C$7</f>
        <v>Fruits et légumes (hors pommes de terre)</v>
      </c>
      <c r="I15" s="785" t="str">
        <f>Etiquettes!$C$9</f>
        <v>2015:2019:2023</v>
      </c>
      <c r="J15" s="767" t="str">
        <f>Etiquettes!$C$8</f>
        <v>France entière</v>
      </c>
      <c r="T15" s="917"/>
      <c r="U15" s="917"/>
    </row>
    <row r="16" spans="1:21" ht="15" customHeight="1">
      <c r="A16" s="71">
        <f t="shared" si="0"/>
        <v>42</v>
      </c>
      <c r="B16" s="127" t="str">
        <f>Secteurs!$B$2</f>
        <v>Cultures</v>
      </c>
      <c r="C16" s="754" t="str">
        <f>'Prétraitement pertes'!A17</f>
        <v>Châtaignes et marrons</v>
      </c>
      <c r="D16" s="129">
        <f>'Prétraitement pertes'!D17</f>
        <v>0</v>
      </c>
      <c r="G16" s="119" t="str">
        <f>Etiquettes!$C$10</f>
        <v>kt</v>
      </c>
      <c r="H16" s="767" t="str">
        <f>Etiquettes!$C$7</f>
        <v>Fruits et légumes (hors pommes de terre)</v>
      </c>
      <c r="I16" s="785" t="str">
        <f>Etiquettes!$C$9</f>
        <v>2015:2019:2023</v>
      </c>
      <c r="J16" s="767" t="str">
        <f>Etiquettes!$C$8</f>
        <v>France entière</v>
      </c>
      <c r="T16" s="917"/>
      <c r="U16" s="917"/>
    </row>
    <row r="17" spans="1:21" ht="15" customHeight="1">
      <c r="A17" s="71">
        <f t="shared" si="0"/>
        <v>42</v>
      </c>
      <c r="B17" s="127" t="str">
        <f>Secteurs!$B$2</f>
        <v>Cultures</v>
      </c>
      <c r="C17" s="754" t="str">
        <f>'Prétraitement pertes'!A18</f>
        <v>Kiwis</v>
      </c>
      <c r="D17" s="129">
        <f>'Prétraitement pertes'!D18</f>
        <v>0.05</v>
      </c>
      <c r="G17" s="119" t="str">
        <f>Etiquettes!$C$10</f>
        <v>kt</v>
      </c>
      <c r="H17" s="767" t="str">
        <f>Etiquettes!$C$7</f>
        <v>Fruits et légumes (hors pommes de terre)</v>
      </c>
      <c r="I17" s="785" t="str">
        <f>Etiquettes!$C$9</f>
        <v>2015:2019:2023</v>
      </c>
      <c r="J17" s="767" t="str">
        <f>Etiquettes!$C$8</f>
        <v>France entière</v>
      </c>
      <c r="T17" s="917"/>
      <c r="U17" s="917"/>
    </row>
    <row r="18" spans="1:21" ht="15" customHeight="1">
      <c r="A18" s="71">
        <f t="shared" si="0"/>
        <v>42</v>
      </c>
      <c r="B18" s="127" t="str">
        <f>Secteurs!$B$2</f>
        <v>Cultures</v>
      </c>
      <c r="C18" s="754" t="str">
        <f>'Prétraitement pertes'!A19</f>
        <v>Poires</v>
      </c>
      <c r="D18" s="129">
        <f>'Prétraitement pertes'!D19</f>
        <v>0</v>
      </c>
      <c r="G18" s="119" t="str">
        <f>Etiquettes!$C$10</f>
        <v>kt</v>
      </c>
      <c r="H18" s="767" t="str">
        <f>Etiquettes!$C$7</f>
        <v>Fruits et légumes (hors pommes de terre)</v>
      </c>
      <c r="I18" s="785" t="str">
        <f>Etiquettes!$C$9</f>
        <v>2015:2019:2023</v>
      </c>
      <c r="J18" s="767" t="str">
        <f>Etiquettes!$C$8</f>
        <v>France entière</v>
      </c>
      <c r="T18" s="917"/>
      <c r="U18" s="917"/>
    </row>
    <row r="19" spans="1:21" ht="15" customHeight="1">
      <c r="A19" s="71">
        <f t="shared" si="0"/>
        <v>42</v>
      </c>
      <c r="B19" s="127" t="str">
        <f>Secteurs!$B$2</f>
        <v>Cultures</v>
      </c>
      <c r="C19" s="754" t="str">
        <f>'Prétraitement pertes'!A20</f>
        <v>Pommes de table</v>
      </c>
      <c r="D19" s="129">
        <f>'Prétraitement pertes'!D20</f>
        <v>0</v>
      </c>
      <c r="G19" s="119" t="str">
        <f>Etiquettes!$C$10</f>
        <v>kt</v>
      </c>
      <c r="H19" s="767" t="str">
        <f>Etiquettes!$C$7</f>
        <v>Fruits et légumes (hors pommes de terre)</v>
      </c>
      <c r="I19" s="785" t="str">
        <f>Etiquettes!$C$9</f>
        <v>2015:2019:2023</v>
      </c>
      <c r="J19" s="767" t="str">
        <f>Etiquettes!$C$8</f>
        <v>France entière</v>
      </c>
      <c r="T19" s="917"/>
      <c r="U19" s="917"/>
    </row>
    <row r="20" spans="1:21" ht="15" customHeight="1">
      <c r="A20" s="71">
        <f t="shared" si="0"/>
        <v>42</v>
      </c>
      <c r="B20" s="127" t="str">
        <f>Secteurs!$B$2</f>
        <v>Cultures</v>
      </c>
      <c r="C20" s="754" t="str">
        <f>'Prétraitement pertes'!A21</f>
        <v>Citrons et limes</v>
      </c>
      <c r="D20" s="129">
        <f>'Prétraitement pertes'!D21</f>
        <v>0</v>
      </c>
      <c r="G20" s="119" t="str">
        <f>Etiquettes!$C$10</f>
        <v>kt</v>
      </c>
      <c r="H20" s="767" t="str">
        <f>Etiquettes!$C$7</f>
        <v>Fruits et légumes (hors pommes de terre)</v>
      </c>
      <c r="I20" s="785" t="str">
        <f>Etiquettes!$C$9</f>
        <v>2015:2019:2023</v>
      </c>
      <c r="J20" s="767" t="str">
        <f>Etiquettes!$C$8</f>
        <v>France entière</v>
      </c>
      <c r="T20" s="917"/>
      <c r="U20" s="917"/>
    </row>
    <row r="21" spans="1:21" ht="15" customHeight="1">
      <c r="A21" s="71">
        <f t="shared" si="0"/>
        <v>42</v>
      </c>
      <c r="B21" s="127" t="str">
        <f>Secteurs!$B$2</f>
        <v>Cultures</v>
      </c>
      <c r="C21" s="754" t="str">
        <f>'Prétraitement pertes'!A22</f>
        <v>Mandarines et clémentines</v>
      </c>
      <c r="D21" s="129">
        <f>'Prétraitement pertes'!D22</f>
        <v>0</v>
      </c>
      <c r="G21" s="119" t="str">
        <f>Etiquettes!$C$10</f>
        <v>kt</v>
      </c>
      <c r="H21" s="767" t="str">
        <f>Etiquettes!$C$7</f>
        <v>Fruits et légumes (hors pommes de terre)</v>
      </c>
      <c r="I21" s="785" t="str">
        <f>Etiquettes!$C$9</f>
        <v>2015:2019:2023</v>
      </c>
      <c r="J21" s="767" t="str">
        <f>Etiquettes!$C$8</f>
        <v>France entière</v>
      </c>
      <c r="T21" s="917"/>
      <c r="U21" s="917"/>
    </row>
    <row r="22" spans="1:21" ht="15" customHeight="1">
      <c r="A22" s="71">
        <f t="shared" si="0"/>
        <v>42</v>
      </c>
      <c r="B22" s="127" t="str">
        <f>Secteurs!$B$2</f>
        <v>Cultures</v>
      </c>
      <c r="C22" s="754" t="str">
        <f>'Prétraitement pertes'!A23</f>
        <v>Oranges</v>
      </c>
      <c r="D22" s="129">
        <f>'Prétraitement pertes'!D23</f>
        <v>0</v>
      </c>
      <c r="G22" s="119" t="str">
        <f>Etiquettes!$C$10</f>
        <v>kt</v>
      </c>
      <c r="H22" s="767" t="str">
        <f>Etiquettes!$C$7</f>
        <v>Fruits et légumes (hors pommes de terre)</v>
      </c>
      <c r="I22" s="785" t="str">
        <f>Etiquettes!$C$9</f>
        <v>2015:2019:2023</v>
      </c>
      <c r="J22" s="767" t="str">
        <f>Etiquettes!$C$8</f>
        <v>France entière</v>
      </c>
      <c r="T22" s="917"/>
      <c r="U22" s="917"/>
    </row>
    <row r="23" spans="1:21" ht="15" customHeight="1">
      <c r="A23" s="71">
        <f t="shared" si="0"/>
        <v>42</v>
      </c>
      <c r="B23" s="127" t="str">
        <f>Secteurs!$B$2</f>
        <v>Cultures</v>
      </c>
      <c r="C23" s="754" t="str">
        <f>'Prétraitement pertes'!A24</f>
        <v>Pomelos et pamplemousses</v>
      </c>
      <c r="D23" s="129">
        <f>'Prétraitement pertes'!D24</f>
        <v>0</v>
      </c>
      <c r="G23" s="119" t="str">
        <f>Etiquettes!$C$10</f>
        <v>kt</v>
      </c>
      <c r="H23" s="767" t="str">
        <f>Etiquettes!$C$7</f>
        <v>Fruits et légumes (hors pommes de terre)</v>
      </c>
      <c r="I23" s="785" t="str">
        <f>Etiquettes!$C$9</f>
        <v>2015:2019:2023</v>
      </c>
      <c r="J23" s="767" t="str">
        <f>Etiquettes!$C$8</f>
        <v>France entière</v>
      </c>
      <c r="T23" s="917"/>
      <c r="U23" s="917"/>
    </row>
    <row r="24" spans="1:21" ht="15" customHeight="1">
      <c r="A24" s="71">
        <f t="shared" si="0"/>
        <v>42</v>
      </c>
      <c r="B24" s="127" t="str">
        <f>Secteurs!$B$2</f>
        <v>Cultures</v>
      </c>
      <c r="C24" s="754" t="str">
        <f>'Prétraitement pertes'!A25</f>
        <v>Ananas</v>
      </c>
      <c r="D24" s="129">
        <f>'Prétraitement pertes'!D25</f>
        <v>0</v>
      </c>
      <c r="G24" s="119" t="str">
        <f>Etiquettes!$C$10</f>
        <v>kt</v>
      </c>
      <c r="H24" s="767" t="str">
        <f>Etiquettes!$C$7</f>
        <v>Fruits et légumes (hors pommes de terre)</v>
      </c>
      <c r="I24" s="785" t="str">
        <f>Etiquettes!$C$9</f>
        <v>2015:2019:2023</v>
      </c>
      <c r="J24" s="767" t="str">
        <f>Etiquettes!$C$8</f>
        <v>France entière</v>
      </c>
      <c r="T24" s="917"/>
      <c r="U24" s="917"/>
    </row>
    <row r="25" spans="1:21" ht="15" customHeight="1">
      <c r="A25" s="71">
        <f t="shared" si="0"/>
        <v>42</v>
      </c>
      <c r="B25" s="127" t="str">
        <f>Secteurs!$B$2</f>
        <v>Cultures</v>
      </c>
      <c r="C25" s="754" t="str">
        <f>'Prétraitement pertes'!A26</f>
        <v>Avocats</v>
      </c>
      <c r="D25" s="129">
        <f>'Prétraitement pertes'!D26</f>
        <v>0</v>
      </c>
      <c r="G25" s="119" t="str">
        <f>Etiquettes!$C$10</f>
        <v>kt</v>
      </c>
      <c r="H25" s="767" t="str">
        <f>Etiquettes!$C$7</f>
        <v>Fruits et légumes (hors pommes de terre)</v>
      </c>
      <c r="I25" s="785" t="str">
        <f>Etiquettes!$C$9</f>
        <v>2015:2019:2023</v>
      </c>
      <c r="J25" s="767" t="str">
        <f>Etiquettes!$C$8</f>
        <v>France entière</v>
      </c>
      <c r="T25" s="917"/>
      <c r="U25" s="917"/>
    </row>
    <row r="26" spans="1:21" ht="15" customHeight="1">
      <c r="A26" s="71">
        <f t="shared" si="0"/>
        <v>42</v>
      </c>
      <c r="B26" s="127" t="str">
        <f>Secteurs!$B$2</f>
        <v>Cultures</v>
      </c>
      <c r="C26" s="754" t="str">
        <f>'Prétraitement pertes'!A27</f>
        <v>Bananes, bananes plantains et assimilés</v>
      </c>
      <c r="D26" s="129">
        <f>'Prétraitement pertes'!D27</f>
        <v>0</v>
      </c>
      <c r="G26" s="119" t="str">
        <f>Etiquettes!$C$10</f>
        <v>kt</v>
      </c>
      <c r="H26" s="767" t="str">
        <f>Etiquettes!$C$7</f>
        <v>Fruits et légumes (hors pommes de terre)</v>
      </c>
      <c r="I26" s="785" t="str">
        <f>Etiquettes!$C$9</f>
        <v>2015:2019:2023</v>
      </c>
      <c r="J26" s="767" t="str">
        <f>Etiquettes!$C$8</f>
        <v>France entière</v>
      </c>
      <c r="T26" s="917"/>
      <c r="U26" s="917"/>
    </row>
    <row r="27" spans="1:21" ht="15" customHeight="1">
      <c r="A27" s="71">
        <f t="shared" si="0"/>
        <v>42</v>
      </c>
      <c r="B27" s="127" t="str">
        <f>Secteurs!$B$2</f>
        <v>Cultures</v>
      </c>
      <c r="C27" s="754" t="str">
        <f>'Prétraitement pertes'!A28</f>
        <v>Mangue, goyave</v>
      </c>
      <c r="D27" s="129">
        <f>'Prétraitement pertes'!D28</f>
        <v>0</v>
      </c>
      <c r="G27" s="119" t="str">
        <f>Etiquettes!$C$10</f>
        <v>kt</v>
      </c>
      <c r="H27" s="767" t="str">
        <f>Etiquettes!$C$7</f>
        <v>Fruits et légumes (hors pommes de terre)</v>
      </c>
      <c r="I27" s="785" t="str">
        <f>Etiquettes!$C$9</f>
        <v>2015:2019:2023</v>
      </c>
      <c r="J27" s="767" t="str">
        <f>Etiquettes!$C$8</f>
        <v>France entière</v>
      </c>
      <c r="T27" s="917"/>
      <c r="U27" s="917"/>
    </row>
    <row r="28" spans="1:21" ht="15" customHeight="1">
      <c r="A28" s="71">
        <f t="shared" si="0"/>
        <v>42</v>
      </c>
      <c r="B28" s="127" t="str">
        <f>Secteurs!$B$2</f>
        <v>Cultures</v>
      </c>
      <c r="C28" s="754" t="str">
        <f>'Prétraitement pertes'!A29</f>
        <v>Ail</v>
      </c>
      <c r="D28" s="129">
        <f>'Prétraitement pertes'!D29</f>
        <v>0</v>
      </c>
      <c r="G28" s="119" t="str">
        <f>Etiquettes!$C$10</f>
        <v>kt</v>
      </c>
      <c r="H28" s="767" t="str">
        <f>Etiquettes!$C$7</f>
        <v>Fruits et légumes (hors pommes de terre)</v>
      </c>
      <c r="I28" s="785" t="str">
        <f>Etiquettes!$C$9</f>
        <v>2015:2019:2023</v>
      </c>
      <c r="J28" s="767" t="str">
        <f>Etiquettes!$C$8</f>
        <v>France entière</v>
      </c>
      <c r="T28" s="917"/>
      <c r="U28" s="917"/>
    </row>
    <row r="29" spans="1:21" ht="15" customHeight="1">
      <c r="A29" s="71">
        <f t="shared" si="0"/>
        <v>42</v>
      </c>
      <c r="B29" s="127" t="str">
        <f>Secteurs!$B$2</f>
        <v>Cultures</v>
      </c>
      <c r="C29" s="754" t="str">
        <f>'Prétraitement pertes'!A30</f>
        <v>Artichauts</v>
      </c>
      <c r="D29" s="129">
        <f>'Prétraitement pertes'!D30</f>
        <v>0.05</v>
      </c>
      <c r="G29" s="119" t="str">
        <f>Etiquettes!$C$10</f>
        <v>kt</v>
      </c>
      <c r="H29" s="767" t="str">
        <f>Etiquettes!$C$7</f>
        <v>Fruits et légumes (hors pommes de terre)</v>
      </c>
      <c r="I29" s="785" t="str">
        <f>Etiquettes!$C$9</f>
        <v>2015:2019:2023</v>
      </c>
      <c r="J29" s="767" t="str">
        <f>Etiquettes!$C$8</f>
        <v>France entière</v>
      </c>
      <c r="T29" s="917"/>
      <c r="U29" s="917"/>
    </row>
    <row r="30" spans="1:21" ht="15" customHeight="1">
      <c r="A30" s="71">
        <f t="shared" si="0"/>
        <v>42</v>
      </c>
      <c r="B30" s="127" t="str">
        <f>Secteurs!$B$2</f>
        <v>Cultures</v>
      </c>
      <c r="C30" s="754" t="str">
        <f>'Prétraitement pertes'!A31</f>
        <v>Asperges</v>
      </c>
      <c r="D30" s="129">
        <f>'Prétraitement pertes'!D31</f>
        <v>0</v>
      </c>
      <c r="G30" s="119" t="str">
        <f>Etiquettes!$C$10</f>
        <v>kt</v>
      </c>
      <c r="H30" s="767" t="str">
        <f>Etiquettes!$C$7</f>
        <v>Fruits et légumes (hors pommes de terre)</v>
      </c>
      <c r="I30" s="785" t="str">
        <f>Etiquettes!$C$9</f>
        <v>2015:2019:2023</v>
      </c>
      <c r="J30" s="767" t="str">
        <f>Etiquettes!$C$8</f>
        <v>France entière</v>
      </c>
      <c r="T30" s="917"/>
      <c r="U30" s="917"/>
    </row>
    <row r="31" spans="1:21" ht="15" customHeight="1">
      <c r="A31" s="71">
        <f t="shared" si="0"/>
        <v>42</v>
      </c>
      <c r="B31" s="127" t="str">
        <f>Secteurs!$B$2</f>
        <v>Cultures</v>
      </c>
      <c r="C31" s="754" t="str">
        <f>'Prétraitement pertes'!A32</f>
        <v>Aubergines</v>
      </c>
      <c r="D31" s="129">
        <f>'Prétraitement pertes'!D32</f>
        <v>0</v>
      </c>
      <c r="G31" s="119" t="str">
        <f>Etiquettes!$C$10</f>
        <v>kt</v>
      </c>
      <c r="H31" s="767" t="str">
        <f>Etiquettes!$C$7</f>
        <v>Fruits et légumes (hors pommes de terre)</v>
      </c>
      <c r="I31" s="785" t="str">
        <f>Etiquettes!$C$9</f>
        <v>2015:2019:2023</v>
      </c>
      <c r="J31" s="767" t="str">
        <f>Etiquettes!$C$8</f>
        <v>France entière</v>
      </c>
      <c r="T31" s="917"/>
      <c r="U31" s="917"/>
    </row>
    <row r="32" spans="1:21" ht="15" customHeight="1">
      <c r="A32" s="71">
        <f t="shared" si="0"/>
        <v>42</v>
      </c>
      <c r="B32" s="127" t="str">
        <f>Secteurs!$B$2</f>
        <v>Cultures</v>
      </c>
      <c r="C32" s="754" t="str">
        <f>'Prétraitement pertes'!A33</f>
        <v>Betterave potagère</v>
      </c>
      <c r="D32" s="129">
        <f>'Prétraitement pertes'!D33</f>
        <v>0.2</v>
      </c>
      <c r="G32" s="119" t="str">
        <f>Etiquettes!$C$10</f>
        <v>kt</v>
      </c>
      <c r="H32" s="767" t="str">
        <f>Etiquettes!$C$7</f>
        <v>Fruits et légumes (hors pommes de terre)</v>
      </c>
      <c r="I32" s="785" t="str">
        <f>Etiquettes!$C$9</f>
        <v>2015:2019:2023</v>
      </c>
      <c r="J32" s="767" t="str">
        <f>Etiquettes!$C$8</f>
        <v>France entière</v>
      </c>
      <c r="T32" s="917"/>
      <c r="U32" s="917"/>
    </row>
    <row r="33" spans="1:21" ht="15" customHeight="1">
      <c r="A33" s="71">
        <f t="shared" si="0"/>
        <v>42</v>
      </c>
      <c r="B33" s="127" t="str">
        <f>Secteurs!$B$2</f>
        <v>Cultures</v>
      </c>
      <c r="C33" s="754" t="str">
        <f>'Prétraitement pertes'!A34</f>
        <v>Carottes et navets</v>
      </c>
      <c r="D33" s="129">
        <f>'Prétraitement pertes'!D34</f>
        <v>0.05</v>
      </c>
      <c r="G33" s="119" t="str">
        <f>Etiquettes!$C$10</f>
        <v>kt</v>
      </c>
      <c r="H33" s="767" t="str">
        <f>Etiquettes!$C$7</f>
        <v>Fruits et légumes (hors pommes de terre)</v>
      </c>
      <c r="I33" s="785" t="str">
        <f>Etiquettes!$C$9</f>
        <v>2015:2019:2023</v>
      </c>
      <c r="J33" s="767" t="str">
        <f>Etiquettes!$C$8</f>
        <v>France entière</v>
      </c>
      <c r="T33" s="917"/>
      <c r="U33" s="917"/>
    </row>
    <row r="34" spans="1:21" ht="15" customHeight="1">
      <c r="A34" s="71">
        <f t="shared" si="0"/>
        <v>42</v>
      </c>
      <c r="B34" s="127" t="str">
        <f>Secteurs!$B$2</f>
        <v>Cultures</v>
      </c>
      <c r="C34" s="754" t="str">
        <f>'Prétraitement pertes'!A35</f>
        <v>Céleris branches</v>
      </c>
      <c r="D34" s="129">
        <f>'Prétraitement pertes'!D35</f>
        <v>0.1</v>
      </c>
      <c r="G34" s="119" t="str">
        <f>Etiquettes!$C$10</f>
        <v>kt</v>
      </c>
      <c r="H34" s="767" t="str">
        <f>Etiquettes!$C$7</f>
        <v>Fruits et légumes (hors pommes de terre)</v>
      </c>
      <c r="I34" s="785" t="str">
        <f>Etiquettes!$C$9</f>
        <v>2015:2019:2023</v>
      </c>
      <c r="J34" s="767" t="str">
        <f>Etiquettes!$C$8</f>
        <v>France entière</v>
      </c>
      <c r="T34" s="917"/>
      <c r="U34" s="917"/>
    </row>
    <row r="35" spans="1:21" ht="15" customHeight="1">
      <c r="A35" s="71">
        <f t="shared" si="0"/>
        <v>42</v>
      </c>
      <c r="B35" s="127" t="str">
        <f>Secteurs!$B$2</f>
        <v>Cultures</v>
      </c>
      <c r="C35" s="754" t="str">
        <f>'Prétraitement pertes'!A36</f>
        <v>Céleri rave</v>
      </c>
      <c r="D35" s="129">
        <f>'Prétraitement pertes'!D36</f>
        <v>0.1</v>
      </c>
      <c r="G35" s="119" t="str">
        <f>Etiquettes!$C$10</f>
        <v>kt</v>
      </c>
      <c r="H35" s="767" t="str">
        <f>Etiquettes!$C$7</f>
        <v>Fruits et légumes (hors pommes de terre)</v>
      </c>
      <c r="I35" s="785" t="str">
        <f>Etiquettes!$C$9</f>
        <v>2015:2019:2023</v>
      </c>
      <c r="J35" s="767" t="str">
        <f>Etiquettes!$C$8</f>
        <v>France entière</v>
      </c>
      <c r="T35" s="917"/>
      <c r="U35" s="917"/>
    </row>
    <row r="36" spans="1:21" ht="15" customHeight="1">
      <c r="A36" s="71">
        <f t="shared" si="0"/>
        <v>42</v>
      </c>
      <c r="B36" s="127" t="str">
        <f>Secteurs!$B$2</f>
        <v>Cultures</v>
      </c>
      <c r="C36" s="754" t="str">
        <f>'Prétraitement pertes'!A37</f>
        <v>Champignons cultivés</v>
      </c>
      <c r="D36" s="129">
        <f>'Prétraitement pertes'!D37</f>
        <v>0</v>
      </c>
      <c r="G36" s="119" t="str">
        <f>Etiquettes!$C$10</f>
        <v>kt</v>
      </c>
      <c r="H36" s="767" t="str">
        <f>Etiquettes!$C$7</f>
        <v>Fruits et légumes (hors pommes de terre)</v>
      </c>
      <c r="I36" s="785" t="str">
        <f>Etiquettes!$C$9</f>
        <v>2015:2019:2023</v>
      </c>
      <c r="J36" s="767" t="str">
        <f>Etiquettes!$C$8</f>
        <v>France entière</v>
      </c>
      <c r="T36" s="917"/>
      <c r="U36" s="917"/>
    </row>
    <row r="37" spans="1:21">
      <c r="A37" s="71">
        <f t="shared" si="0"/>
        <v>42</v>
      </c>
      <c r="B37" s="127" t="str">
        <f>Secteurs!$B$2</f>
        <v>Cultures</v>
      </c>
      <c r="C37" s="754" t="str">
        <f>'Prétraitement pertes'!A38</f>
        <v>Chicorées</v>
      </c>
      <c r="D37" s="129">
        <f>'Prétraitement pertes'!D38</f>
        <v>0.05</v>
      </c>
      <c r="G37" s="119" t="str">
        <f>Etiquettes!$C$10</f>
        <v>kt</v>
      </c>
      <c r="H37" s="767" t="str">
        <f>Etiquettes!$C$7</f>
        <v>Fruits et légumes (hors pommes de terre)</v>
      </c>
      <c r="I37" s="785" t="str">
        <f>Etiquettes!$C$9</f>
        <v>2015:2019:2023</v>
      </c>
      <c r="J37" s="767" t="str">
        <f>Etiquettes!$C$8</f>
        <v>France entière</v>
      </c>
      <c r="T37" s="917"/>
      <c r="U37" s="917"/>
    </row>
    <row r="38" spans="1:21">
      <c r="A38" s="71">
        <f t="shared" si="0"/>
        <v>42</v>
      </c>
      <c r="B38" s="127" t="str">
        <f>Secteurs!$B$2</f>
        <v>Cultures</v>
      </c>
      <c r="C38" s="754" t="str">
        <f>'Prétraitement pertes'!A39</f>
        <v>Autres choux</v>
      </c>
      <c r="D38" s="129">
        <f>'Prétraitement pertes'!D39</f>
        <v>0</v>
      </c>
      <c r="G38" s="119" t="str">
        <f>Etiquettes!$C$10</f>
        <v>kt</v>
      </c>
      <c r="H38" s="767" t="str">
        <f>Etiquettes!$C$7</f>
        <v>Fruits et légumes (hors pommes de terre)</v>
      </c>
      <c r="I38" s="785" t="str">
        <f>Etiquettes!$C$9</f>
        <v>2015:2019:2023</v>
      </c>
      <c r="J38" s="767" t="str">
        <f>Etiquettes!$C$8</f>
        <v>France entière</v>
      </c>
      <c r="T38" s="917"/>
      <c r="U38" s="917"/>
    </row>
    <row r="39" spans="1:21">
      <c r="A39" s="71">
        <f t="shared" si="0"/>
        <v>42</v>
      </c>
      <c r="B39" s="127" t="str">
        <f>Secteurs!$B$2</f>
        <v>Cultures</v>
      </c>
      <c r="C39" s="754" t="str">
        <f>'Prétraitement pertes'!A40</f>
        <v>Choux de Bruxelles</v>
      </c>
      <c r="D39" s="129">
        <f>'Prétraitement pertes'!D40</f>
        <v>0</v>
      </c>
      <c r="G39" s="119" t="str">
        <f>Etiquettes!$C$10</f>
        <v>kt</v>
      </c>
      <c r="H39" s="767" t="str">
        <f>Etiquettes!$C$7</f>
        <v>Fruits et légumes (hors pommes de terre)</v>
      </c>
      <c r="I39" s="785" t="str">
        <f>Etiquettes!$C$9</f>
        <v>2015:2019:2023</v>
      </c>
      <c r="J39" s="767" t="str">
        <f>Etiquettes!$C$8</f>
        <v>France entière</v>
      </c>
      <c r="T39" s="917"/>
      <c r="U39" s="917"/>
    </row>
    <row r="40" spans="1:21">
      <c r="A40" s="71">
        <f t="shared" si="0"/>
        <v>42</v>
      </c>
      <c r="B40" s="127" t="str">
        <f>Secteurs!$B$2</f>
        <v>Cultures</v>
      </c>
      <c r="C40" s="754" t="str">
        <f>'Prétraitement pertes'!A41</f>
        <v>Choux-fleurs et brocolis</v>
      </c>
      <c r="D40" s="129">
        <f>'Prétraitement pertes'!D41</f>
        <v>0.05</v>
      </c>
      <c r="G40" s="119" t="str">
        <f>Etiquettes!$C$10</f>
        <v>kt</v>
      </c>
      <c r="H40" s="767" t="str">
        <f>Etiquettes!$C$7</f>
        <v>Fruits et légumes (hors pommes de terre)</v>
      </c>
      <c r="I40" s="785" t="str">
        <f>Etiquettes!$C$9</f>
        <v>2015:2019:2023</v>
      </c>
      <c r="J40" s="767" t="str">
        <f>Etiquettes!$C$8</f>
        <v>France entière</v>
      </c>
      <c r="T40" s="917"/>
      <c r="U40" s="917"/>
    </row>
    <row r="41" spans="1:21">
      <c r="A41" s="71">
        <f t="shared" si="0"/>
        <v>42</v>
      </c>
      <c r="B41" s="127" t="str">
        <f>Secteurs!$B$2</f>
        <v>Cultures</v>
      </c>
      <c r="C41" s="754" t="str">
        <f>'Prétraitement pertes'!A42</f>
        <v>Concombres</v>
      </c>
      <c r="D41" s="129">
        <f>'Prétraitement pertes'!D42</f>
        <v>0.05</v>
      </c>
      <c r="G41" s="119" t="str">
        <f>Etiquettes!$C$10</f>
        <v>kt</v>
      </c>
      <c r="H41" s="767" t="str">
        <f>Etiquettes!$C$7</f>
        <v>Fruits et légumes (hors pommes de terre)</v>
      </c>
      <c r="I41" s="785" t="str">
        <f>Etiquettes!$C$9</f>
        <v>2015:2019:2023</v>
      </c>
      <c r="J41" s="767" t="str">
        <f>Etiquettes!$C$8</f>
        <v>France entière</v>
      </c>
      <c r="T41" s="917"/>
      <c r="U41" s="917"/>
    </row>
    <row r="42" spans="1:21">
      <c r="A42" s="71">
        <f t="shared" si="0"/>
        <v>42</v>
      </c>
      <c r="B42" s="127" t="str">
        <f>Secteurs!$B$2</f>
        <v>Cultures</v>
      </c>
      <c r="C42" s="754" t="str">
        <f>'Prétraitement pertes'!A43</f>
        <v>Courgette</v>
      </c>
      <c r="D42" s="129">
        <f>'Prétraitement pertes'!D43</f>
        <v>0.1</v>
      </c>
      <c r="G42" s="119" t="str">
        <f>Etiquettes!$C$10</f>
        <v>kt</v>
      </c>
      <c r="H42" s="767" t="str">
        <f>Etiquettes!$C$7</f>
        <v>Fruits et légumes (hors pommes de terre)</v>
      </c>
      <c r="I42" s="785" t="str">
        <f>Etiquettes!$C$9</f>
        <v>2015:2019:2023</v>
      </c>
      <c r="J42" s="767" t="str">
        <f>Etiquettes!$C$8</f>
        <v>France entière</v>
      </c>
      <c r="T42" s="917"/>
      <c r="U42" s="917"/>
    </row>
    <row r="43" spans="1:21">
      <c r="A43" s="71">
        <f t="shared" si="0"/>
        <v>42</v>
      </c>
      <c r="B43" s="127" t="str">
        <f>Secteurs!$B$2</f>
        <v>Cultures</v>
      </c>
      <c r="C43" s="754" t="str">
        <f>'Prétraitement pertes'!A44</f>
        <v>Echalote</v>
      </c>
      <c r="D43" s="129">
        <f>'Prétraitement pertes'!D44</f>
        <v>0.1</v>
      </c>
      <c r="G43" s="119" t="str">
        <f>Etiquettes!$C$10</f>
        <v>kt</v>
      </c>
      <c r="H43" s="767" t="str">
        <f>Etiquettes!$C$7</f>
        <v>Fruits et légumes (hors pommes de terre)</v>
      </c>
      <c r="I43" s="785" t="str">
        <f>Etiquettes!$C$9</f>
        <v>2015:2019:2023</v>
      </c>
      <c r="J43" s="767" t="str">
        <f>Etiquettes!$C$8</f>
        <v>France entière</v>
      </c>
      <c r="T43" s="917"/>
      <c r="U43" s="917"/>
    </row>
    <row r="44" spans="1:21">
      <c r="A44" s="71">
        <f t="shared" si="0"/>
        <v>42</v>
      </c>
      <c r="B44" s="127" t="str">
        <f>Secteurs!$B$2</f>
        <v>Cultures</v>
      </c>
      <c r="C44" s="754" t="str">
        <f>'Prétraitement pertes'!A45</f>
        <v>Endives</v>
      </c>
      <c r="D44" s="129">
        <f>'Prétraitement pertes'!D45</f>
        <v>0.05</v>
      </c>
      <c r="G44" s="119" t="str">
        <f>Etiquettes!$C$10</f>
        <v>kt</v>
      </c>
      <c r="H44" s="767" t="str">
        <f>Etiquettes!$C$7</f>
        <v>Fruits et légumes (hors pommes de terre)</v>
      </c>
      <c r="I44" s="785" t="str">
        <f>Etiquettes!$C$9</f>
        <v>2015:2019:2023</v>
      </c>
      <c r="J44" s="767" t="str">
        <f>Etiquettes!$C$8</f>
        <v>France entière</v>
      </c>
      <c r="T44" s="917"/>
      <c r="U44" s="917"/>
    </row>
    <row r="45" spans="1:21">
      <c r="A45" s="71">
        <f t="shared" si="0"/>
        <v>42</v>
      </c>
      <c r="B45" s="127" t="str">
        <f>Secteurs!$B$2</f>
        <v>Cultures</v>
      </c>
      <c r="C45" s="754" t="str">
        <f>'Prétraitement pertes'!A46</f>
        <v>Épinards</v>
      </c>
      <c r="D45" s="129">
        <f>'Prétraitement pertes'!D46</f>
        <v>0</v>
      </c>
      <c r="G45" s="119" t="str">
        <f>Etiquettes!$C$10</f>
        <v>kt</v>
      </c>
      <c r="H45" s="767" t="str">
        <f>Etiquettes!$C$7</f>
        <v>Fruits et légumes (hors pommes de terre)</v>
      </c>
      <c r="I45" s="785" t="str">
        <f>Etiquettes!$C$9</f>
        <v>2015:2019:2023</v>
      </c>
      <c r="J45" s="767" t="str">
        <f>Etiquettes!$C$8</f>
        <v>France entière</v>
      </c>
      <c r="T45" s="917"/>
      <c r="U45" s="917"/>
    </row>
    <row r="46" spans="1:21">
      <c r="A46" s="71">
        <f t="shared" si="0"/>
        <v>42</v>
      </c>
      <c r="B46" s="127" t="str">
        <f>Secteurs!$B$2</f>
        <v>Cultures</v>
      </c>
      <c r="C46" s="754" t="str">
        <f>'Prétraitement pertes'!A47</f>
        <v>Haricots à écosser et demi-secs (grains)</v>
      </c>
      <c r="D46" s="129">
        <f>'Prétraitement pertes'!D47</f>
        <v>0</v>
      </c>
      <c r="G46" s="119" t="str">
        <f>Etiquettes!$C$10</f>
        <v>kt</v>
      </c>
      <c r="H46" s="767" t="str">
        <f>Etiquettes!$C$7</f>
        <v>Fruits et légumes (hors pommes de terre)</v>
      </c>
      <c r="I46" s="785" t="str">
        <f>Etiquettes!$C$9</f>
        <v>2015:2019:2023</v>
      </c>
      <c r="J46" s="767" t="str">
        <f>Etiquettes!$C$8</f>
        <v>France entière</v>
      </c>
      <c r="T46" s="917"/>
      <c r="U46" s="917"/>
    </row>
    <row r="47" spans="1:21">
      <c r="A47" s="71">
        <f t="shared" si="0"/>
        <v>42</v>
      </c>
      <c r="B47" s="127" t="str">
        <f>Secteurs!$B$2</f>
        <v>Cultures</v>
      </c>
      <c r="C47" s="754" t="str">
        <f>'Prétraitement pertes'!A48</f>
        <v>Haricots verts (y.c. haricots beurre)</v>
      </c>
      <c r="D47" s="129">
        <f>'Prétraitement pertes'!D48</f>
        <v>0.05</v>
      </c>
      <c r="G47" s="119" t="str">
        <f>Etiquettes!$C$10</f>
        <v>kt</v>
      </c>
      <c r="H47" s="767" t="str">
        <f>Etiquettes!$C$7</f>
        <v>Fruits et légumes (hors pommes de terre)</v>
      </c>
      <c r="I47" s="785" t="str">
        <f>Etiquettes!$C$9</f>
        <v>2015:2019:2023</v>
      </c>
      <c r="J47" s="767" t="str">
        <f>Etiquettes!$C$8</f>
        <v>France entière</v>
      </c>
      <c r="T47" s="917"/>
      <c r="U47" s="917"/>
    </row>
    <row r="48" spans="1:21">
      <c r="A48" s="71">
        <f t="shared" si="0"/>
        <v>42</v>
      </c>
      <c r="B48" s="127" t="str">
        <f>Secteurs!$B$2</f>
        <v>Cultures</v>
      </c>
      <c r="C48" s="754" t="str">
        <f>'Prétraitement pertes'!A49</f>
        <v>Laitues</v>
      </c>
      <c r="D48" s="129">
        <f>'Prétraitement pertes'!D49</f>
        <v>0.1</v>
      </c>
      <c r="G48" s="119" t="str">
        <f>Etiquettes!$C$10</f>
        <v>kt</v>
      </c>
      <c r="H48" s="767" t="str">
        <f>Etiquettes!$C$7</f>
        <v>Fruits et légumes (hors pommes de terre)</v>
      </c>
      <c r="I48" s="785" t="str">
        <f>Etiquettes!$C$9</f>
        <v>2015:2019:2023</v>
      </c>
      <c r="J48" s="767" t="str">
        <f>Etiquettes!$C$8</f>
        <v>France entière</v>
      </c>
      <c r="T48" s="917"/>
      <c r="U48" s="917"/>
    </row>
    <row r="49" spans="1:21">
      <c r="A49" s="71">
        <f t="shared" si="0"/>
        <v>42</v>
      </c>
      <c r="B49" s="127" t="str">
        <f>Secteurs!$B$2</f>
        <v>Cultures</v>
      </c>
      <c r="C49" s="754" t="str">
        <f>'Prétraitement pertes'!A50</f>
        <v>Salades</v>
      </c>
      <c r="D49" s="129">
        <f>'Prétraitement pertes'!D50</f>
        <v>0.1</v>
      </c>
      <c r="G49" s="119" t="str">
        <f>Etiquettes!$C$10</f>
        <v>kt</v>
      </c>
      <c r="H49" s="767" t="str">
        <f>Etiquettes!$C$7</f>
        <v>Fruits et légumes (hors pommes de terre)</v>
      </c>
      <c r="I49" s="785" t="str">
        <f>Etiquettes!$C$9</f>
        <v>2015:2019:2023</v>
      </c>
      <c r="J49" s="767" t="str">
        <f>Etiquettes!$C$8</f>
        <v>France entière</v>
      </c>
      <c r="T49" s="917"/>
      <c r="U49" s="917"/>
    </row>
    <row r="50" spans="1:21">
      <c r="A50" s="71">
        <f t="shared" si="0"/>
        <v>42</v>
      </c>
      <c r="B50" s="127" t="str">
        <f>Secteurs!$B$2</f>
        <v>Cultures</v>
      </c>
      <c r="C50" s="754" t="str">
        <f>'Prétraitement pertes'!A51</f>
        <v>Autres melons</v>
      </c>
      <c r="D50" s="129">
        <f>'Prétraitement pertes'!D51</f>
        <v>0.1</v>
      </c>
      <c r="G50" s="119" t="str">
        <f>Etiquettes!$C$10</f>
        <v>kt</v>
      </c>
      <c r="H50" s="767" t="str">
        <f>Etiquettes!$C$7</f>
        <v>Fruits et légumes (hors pommes de terre)</v>
      </c>
      <c r="I50" s="785" t="str">
        <f>Etiquettes!$C$9</f>
        <v>2015:2019:2023</v>
      </c>
      <c r="J50" s="767" t="str">
        <f>Etiquettes!$C$8</f>
        <v>France entière</v>
      </c>
      <c r="T50" s="917"/>
      <c r="U50" s="917"/>
    </row>
    <row r="51" spans="1:21">
      <c r="A51" s="71">
        <f t="shared" si="0"/>
        <v>42</v>
      </c>
      <c r="B51" s="127" t="str">
        <f>Secteurs!$B$2</f>
        <v>Cultures</v>
      </c>
      <c r="C51" s="754" t="str">
        <f>'Prétraitement pertes'!A52</f>
        <v>Oignon</v>
      </c>
      <c r="D51" s="129">
        <f>'Prétraitement pertes'!D52</f>
        <v>0.1</v>
      </c>
      <c r="G51" s="119" t="str">
        <f>Etiquettes!$C$10</f>
        <v>kt</v>
      </c>
      <c r="H51" s="767" t="str">
        <f>Etiquettes!$C$7</f>
        <v>Fruits et légumes (hors pommes de terre)</v>
      </c>
      <c r="I51" s="785" t="str">
        <f>Etiquettes!$C$9</f>
        <v>2015:2019:2023</v>
      </c>
      <c r="J51" s="767" t="str">
        <f>Etiquettes!$C$8</f>
        <v>France entière</v>
      </c>
      <c r="T51" s="917"/>
      <c r="U51" s="917"/>
    </row>
    <row r="52" spans="1:21">
      <c r="A52" s="71">
        <f t="shared" si="0"/>
        <v>42</v>
      </c>
      <c r="B52" s="127" t="str">
        <f>Secteurs!$B$2</f>
        <v>Cultures</v>
      </c>
      <c r="C52" s="754" t="str">
        <f>'Prétraitement pertes'!A53</f>
        <v>Pastèques</v>
      </c>
      <c r="D52" s="129">
        <f>'Prétraitement pertes'!D53</f>
        <v>0</v>
      </c>
      <c r="G52" s="119" t="str">
        <f>Etiquettes!$C$10</f>
        <v>kt</v>
      </c>
      <c r="H52" s="767" t="str">
        <f>Etiquettes!$C$7</f>
        <v>Fruits et légumes (hors pommes de terre)</v>
      </c>
      <c r="I52" s="785" t="str">
        <f>Etiquettes!$C$9</f>
        <v>2015:2019:2023</v>
      </c>
      <c r="J52" s="767" t="str">
        <f>Etiquettes!$C$8</f>
        <v>France entière</v>
      </c>
      <c r="T52" s="917"/>
      <c r="U52" s="917"/>
    </row>
    <row r="53" spans="1:21">
      <c r="A53" s="71">
        <f t="shared" si="0"/>
        <v>42</v>
      </c>
      <c r="B53" s="127" t="str">
        <f>Secteurs!$B$2</f>
        <v>Cultures</v>
      </c>
      <c r="C53" s="754" t="str">
        <f>'Prétraitement pertes'!A54</f>
        <v>Petits pois</v>
      </c>
      <c r="D53" s="129">
        <f>'Prétraitement pertes'!D54</f>
        <v>0</v>
      </c>
      <c r="G53" s="119" t="str">
        <f>Etiquettes!$C$10</f>
        <v>kt</v>
      </c>
      <c r="H53" s="767" t="str">
        <f>Etiquettes!$C$7</f>
        <v>Fruits et légumes (hors pommes de terre)</v>
      </c>
      <c r="I53" s="785" t="str">
        <f>Etiquettes!$C$9</f>
        <v>2015:2019:2023</v>
      </c>
      <c r="J53" s="767" t="str">
        <f>Etiquettes!$C$8</f>
        <v>France entière</v>
      </c>
      <c r="T53" s="917"/>
      <c r="U53" s="917"/>
    </row>
    <row r="54" spans="1:21">
      <c r="A54" s="71">
        <f t="shared" si="0"/>
        <v>42</v>
      </c>
      <c r="B54" s="127" t="str">
        <f>Secteurs!$B$2</f>
        <v>Cultures</v>
      </c>
      <c r="C54" s="754" t="str">
        <f>'Prétraitement pertes'!A55</f>
        <v>Poireaux</v>
      </c>
      <c r="D54" s="129">
        <f>'Prétraitement pertes'!D55</f>
        <v>0.05</v>
      </c>
      <c r="G54" s="119" t="str">
        <f>Etiquettes!$C$10</f>
        <v>kt</v>
      </c>
      <c r="H54" s="767" t="str">
        <f>Etiquettes!$C$7</f>
        <v>Fruits et légumes (hors pommes de terre)</v>
      </c>
      <c r="I54" s="785" t="str">
        <f>Etiquettes!$C$9</f>
        <v>2015:2019:2023</v>
      </c>
      <c r="J54" s="767" t="str">
        <f>Etiquettes!$C$8</f>
        <v>France entière</v>
      </c>
      <c r="T54" s="917"/>
      <c r="U54" s="917"/>
    </row>
    <row r="55" spans="1:21">
      <c r="A55" s="71">
        <f t="shared" si="0"/>
        <v>42</v>
      </c>
      <c r="B55" s="127" t="str">
        <f>Secteurs!$B$2</f>
        <v>Cultures</v>
      </c>
      <c r="C55" s="754" t="str">
        <f>'Prétraitement pertes'!A56</f>
        <v>Piments et poivrons verts</v>
      </c>
      <c r="D55" s="129">
        <f>'Prétraitement pertes'!D56</f>
        <v>0.05</v>
      </c>
      <c r="G55" s="119" t="str">
        <f>Etiquettes!$C$10</f>
        <v>kt</v>
      </c>
      <c r="H55" s="767" t="str">
        <f>Etiquettes!$C$7</f>
        <v>Fruits et légumes (hors pommes de terre)</v>
      </c>
      <c r="I55" s="785" t="str">
        <f>Etiquettes!$C$9</f>
        <v>2015:2019:2023</v>
      </c>
      <c r="J55" s="767" t="str">
        <f>Etiquettes!$C$8</f>
        <v>France entière</v>
      </c>
      <c r="T55" s="917"/>
      <c r="U55" s="917"/>
    </row>
    <row r="56" spans="1:21">
      <c r="A56" s="71">
        <f t="shared" si="0"/>
        <v>42</v>
      </c>
      <c r="B56" s="127" t="str">
        <f>Secteurs!$B$2</f>
        <v>Cultures</v>
      </c>
      <c r="C56" s="754" t="str">
        <f>'Prétraitement pertes'!A57</f>
        <v>Tomates</v>
      </c>
      <c r="D56" s="129">
        <f>'Prétraitement pertes'!D57</f>
        <v>0.05</v>
      </c>
      <c r="G56" s="119" t="str">
        <f>Etiquettes!$C$10</f>
        <v>kt</v>
      </c>
      <c r="H56" s="767" t="str">
        <f>Etiquettes!$C$7</f>
        <v>Fruits et légumes (hors pommes de terre)</v>
      </c>
      <c r="I56" s="785" t="str">
        <f>Etiquettes!$C$9</f>
        <v>2015:2019:2023</v>
      </c>
      <c r="J56" s="767" t="str">
        <f>Etiquettes!$C$8</f>
        <v>France entière</v>
      </c>
      <c r="T56" s="917"/>
      <c r="U56" s="917"/>
    </row>
    <row r="57" spans="1:21" ht="15" thickBot="1">
      <c r="A57" s="71">
        <f t="shared" si="0"/>
        <v>42</v>
      </c>
      <c r="B57" s="127" t="str">
        <f>Secteurs!$B$2</f>
        <v>Cultures</v>
      </c>
      <c r="C57" s="754" t="str">
        <f>'Prétraitement pertes'!A58</f>
        <v>Autres citrouilles [Courge], potirons, n.c.a.</v>
      </c>
      <c r="D57" s="129">
        <f>'Prétraitement pertes'!D58</f>
        <v>0</v>
      </c>
      <c r="G57" s="119" t="str">
        <f>Etiquettes!$C$10</f>
        <v>kt</v>
      </c>
      <c r="H57" s="767" t="str">
        <f>Etiquettes!$C$7</f>
        <v>Fruits et légumes (hors pommes de terre)</v>
      </c>
      <c r="I57" s="785" t="str">
        <f>Etiquettes!$C$9</f>
        <v>2015:2019:2023</v>
      </c>
      <c r="J57" s="767" t="str">
        <f>Etiquettes!$C$8</f>
        <v>France entière</v>
      </c>
      <c r="T57" s="917"/>
      <c r="U57" s="917"/>
    </row>
    <row r="58" spans="1:21" ht="15.6" thickTop="1" thickBot="1">
      <c r="A58" s="71">
        <f t="shared" si="0"/>
        <v>42</v>
      </c>
      <c r="B58" s="127" t="str">
        <f>Secteurs!$B$2</f>
        <v>Cultures</v>
      </c>
      <c r="C58" s="754" t="str">
        <f>Produits!$B$193</f>
        <v>Pertes en production</v>
      </c>
      <c r="D58" s="98">
        <v>-1</v>
      </c>
      <c r="G58" s="119" t="str">
        <f>Etiquettes!$C$10</f>
        <v>kt</v>
      </c>
      <c r="H58" s="767" t="str">
        <f>Etiquettes!$C$7</f>
        <v>Fruits et légumes (hors pommes de terre)</v>
      </c>
      <c r="I58" s="785" t="str">
        <f>Etiquettes!$C$9</f>
        <v>2015:2019:2023</v>
      </c>
      <c r="J58" s="767" t="str">
        <f>Etiquettes!$C$8</f>
        <v>France entière</v>
      </c>
      <c r="K58" s="774" t="s">
        <v>2561</v>
      </c>
      <c r="L58" s="116" t="s">
        <v>2562</v>
      </c>
      <c r="M58" t="s">
        <v>53</v>
      </c>
      <c r="N58" t="str" cm="1">
        <f t="array" aca="1" ref="N58" ca="1">[1]!NOM_FEUILLE('Pertes - CTIFL'!$A$1)</f>
        <v>Pertes - CTIFL</v>
      </c>
      <c r="O58" t="str">
        <f>Etiquettes!$J$16</f>
        <v>Répartition</v>
      </c>
      <c r="P58" t="str">
        <f>_xlfn.CONCAT(K58)</f>
        <v>Les pertes en production varient entre 0 et 20 % (CTIFL)</v>
      </c>
      <c r="Q58" t="str">
        <f>Etiquettes!$J$20</f>
        <v>Probable</v>
      </c>
      <c r="R58" s="767" t="s">
        <v>2916</v>
      </c>
      <c r="S58" s="767" t="str">
        <f>Etiquettes!$H$22</f>
        <v>Donnée collectée (valeur du flux ou coefficient)</v>
      </c>
      <c r="T58" s="917"/>
      <c r="U58" s="917"/>
    </row>
    <row r="59" spans="1:21" ht="15" customHeight="1" thickTop="1">
      <c r="A59" s="71">
        <f>A2+1</f>
        <v>43</v>
      </c>
      <c r="B59" s="754" t="str">
        <f>'Prétraitement pertes'!A3</f>
        <v>Abricots</v>
      </c>
      <c r="C59" s="127" t="str">
        <f>Secteurs!$B$4</f>
        <v>Marché du frais</v>
      </c>
      <c r="D59" s="129">
        <f>'Prétraitement pertes'!E3</f>
        <v>0.1</v>
      </c>
      <c r="G59" s="119" t="str">
        <f>Etiquettes!$C$10</f>
        <v>kt</v>
      </c>
      <c r="H59" s="767" t="str">
        <f>Etiquettes!$C$7</f>
        <v>Fruits et légumes (hors pommes de terre)</v>
      </c>
      <c r="I59" s="785" t="str">
        <f>Etiquettes!$C$9</f>
        <v>2015:2019:2023</v>
      </c>
      <c r="J59" s="767" t="str">
        <f>Etiquettes!$C$8</f>
        <v>France entière</v>
      </c>
      <c r="T59" s="988" t="s">
        <v>2560</v>
      </c>
      <c r="U59" s="988" t="s">
        <v>802</v>
      </c>
    </row>
    <row r="60" spans="1:21" ht="15" customHeight="1">
      <c r="A60" s="71">
        <f t="shared" ref="A60:A114" si="1">A3+1</f>
        <v>43</v>
      </c>
      <c r="B60" s="754" t="str">
        <f>'Prétraitement pertes'!A4</f>
        <v>Fraises</v>
      </c>
      <c r="C60" s="127" t="str">
        <f>Secteurs!$B$4</f>
        <v>Marché du frais</v>
      </c>
      <c r="D60" s="129">
        <f>'Prétraitement pertes'!E4</f>
        <v>0.1</v>
      </c>
      <c r="G60" s="119" t="str">
        <f>Etiquettes!$C$10</f>
        <v>kt</v>
      </c>
      <c r="H60" s="767" t="str">
        <f>Etiquettes!$C$7</f>
        <v>Fruits et légumes (hors pommes de terre)</v>
      </c>
      <c r="I60" s="785" t="str">
        <f>Etiquettes!$C$9</f>
        <v>2015:2019:2023</v>
      </c>
      <c r="J60" s="767" t="str">
        <f>Etiquettes!$C$8</f>
        <v>France entière</v>
      </c>
      <c r="T60" s="917"/>
      <c r="U60" s="917"/>
    </row>
    <row r="61" spans="1:21" ht="15" customHeight="1">
      <c r="A61" s="71">
        <f t="shared" si="1"/>
        <v>43</v>
      </c>
      <c r="B61" s="754" t="str">
        <f>'Prétraitement pertes'!A5</f>
        <v>Framboises</v>
      </c>
      <c r="C61" s="127" t="str">
        <f>Secteurs!$B$4</f>
        <v>Marché du frais</v>
      </c>
      <c r="D61" s="129">
        <f>'Prétraitement pertes'!E5</f>
        <v>0.1</v>
      </c>
      <c r="G61" s="119" t="str">
        <f>Etiquettes!$C$10</f>
        <v>kt</v>
      </c>
      <c r="H61" s="767" t="str">
        <f>Etiquettes!$C$7</f>
        <v>Fruits et légumes (hors pommes de terre)</v>
      </c>
      <c r="I61" s="785" t="str">
        <f>Etiquettes!$C$9</f>
        <v>2015:2019:2023</v>
      </c>
      <c r="J61" s="767" t="str">
        <f>Etiquettes!$C$8</f>
        <v>France entière</v>
      </c>
      <c r="T61" s="917"/>
      <c r="U61" s="917"/>
    </row>
    <row r="62" spans="1:21" ht="15" customHeight="1">
      <c r="A62" s="71">
        <f t="shared" si="1"/>
        <v>43</v>
      </c>
      <c r="B62" s="754" t="str">
        <f>'Prétraitement pertes'!A6</f>
        <v>Cassis et myrtilles</v>
      </c>
      <c r="C62" s="127" t="str">
        <f>Secteurs!$B$4</f>
        <v>Marché du frais</v>
      </c>
      <c r="D62" s="129">
        <f>'Prétraitement pertes'!E6</f>
        <v>0.05</v>
      </c>
      <c r="G62" s="119" t="str">
        <f>Etiquettes!$C$10</f>
        <v>kt</v>
      </c>
      <c r="H62" s="767" t="str">
        <f>Etiquettes!$C$7</f>
        <v>Fruits et légumes (hors pommes de terre)</v>
      </c>
      <c r="I62" s="785" t="str">
        <f>Etiquettes!$C$9</f>
        <v>2015:2019:2023</v>
      </c>
      <c r="J62" s="767" t="str">
        <f>Etiquettes!$C$8</f>
        <v>France entière</v>
      </c>
      <c r="T62" s="917"/>
      <c r="U62" s="917"/>
    </row>
    <row r="63" spans="1:21" ht="15" customHeight="1">
      <c r="A63" s="71">
        <f t="shared" si="1"/>
        <v>43</v>
      </c>
      <c r="B63" s="754" t="str">
        <f>'Prétraitement pertes'!A7</f>
        <v>Groseilles</v>
      </c>
      <c r="C63" s="127" t="str">
        <f>Secteurs!$B$4</f>
        <v>Marché du frais</v>
      </c>
      <c r="D63" s="129">
        <f>'Prétraitement pertes'!E7</f>
        <v>0.05</v>
      </c>
      <c r="G63" s="119" t="str">
        <f>Etiquettes!$C$10</f>
        <v>kt</v>
      </c>
      <c r="H63" s="767" t="str">
        <f>Etiquettes!$C$7</f>
        <v>Fruits et légumes (hors pommes de terre)</v>
      </c>
      <c r="I63" s="785" t="str">
        <f>Etiquettes!$C$9</f>
        <v>2015:2019:2023</v>
      </c>
      <c r="J63" s="767" t="str">
        <f>Etiquettes!$C$8</f>
        <v>France entière</v>
      </c>
      <c r="T63" s="917"/>
      <c r="U63" s="917"/>
    </row>
    <row r="64" spans="1:21" ht="15" customHeight="1">
      <c r="A64" s="71">
        <f t="shared" si="1"/>
        <v>43</v>
      </c>
      <c r="B64" s="754" t="str">
        <f>'Prétraitement pertes'!A8</f>
        <v>Pêches</v>
      </c>
      <c r="C64" s="127" t="str">
        <f>Secteurs!$B$4</f>
        <v>Marché du frais</v>
      </c>
      <c r="D64" s="129">
        <f>'Prétraitement pertes'!E8</f>
        <v>7.0000000000000007E-2</v>
      </c>
      <c r="G64" s="119" t="str">
        <f>Etiquettes!$C$10</f>
        <v>kt</v>
      </c>
      <c r="H64" s="767" t="str">
        <f>Etiquettes!$C$7</f>
        <v>Fruits et légumes (hors pommes de terre)</v>
      </c>
      <c r="I64" s="785" t="str">
        <f>Etiquettes!$C$9</f>
        <v>2015:2019:2023</v>
      </c>
      <c r="J64" s="767" t="str">
        <f>Etiquettes!$C$8</f>
        <v>France entière</v>
      </c>
      <c r="T64" s="917"/>
      <c r="U64" s="917"/>
    </row>
    <row r="65" spans="1:21" ht="15" customHeight="1">
      <c r="A65" s="71">
        <f t="shared" si="1"/>
        <v>43</v>
      </c>
      <c r="B65" s="754" t="str">
        <f>'Prétraitement pertes'!A9</f>
        <v>Nectarines et brugnons</v>
      </c>
      <c r="C65" s="127" t="str">
        <f>Secteurs!$B$4</f>
        <v>Marché du frais</v>
      </c>
      <c r="D65" s="129">
        <f>'Prétraitement pertes'!E9</f>
        <v>7.0000000000000007E-2</v>
      </c>
      <c r="G65" s="119" t="str">
        <f>Etiquettes!$C$10</f>
        <v>kt</v>
      </c>
      <c r="H65" s="767" t="str">
        <f>Etiquettes!$C$7</f>
        <v>Fruits et légumes (hors pommes de terre)</v>
      </c>
      <c r="I65" s="785" t="str">
        <f>Etiquettes!$C$9</f>
        <v>2015:2019:2023</v>
      </c>
      <c r="J65" s="767" t="str">
        <f>Etiquettes!$C$8</f>
        <v>France entière</v>
      </c>
      <c r="T65" s="917"/>
      <c r="U65" s="917"/>
    </row>
    <row r="66" spans="1:21" ht="15" customHeight="1">
      <c r="A66" s="71">
        <f t="shared" si="1"/>
        <v>43</v>
      </c>
      <c r="B66" s="754" t="str">
        <f>'Prétraitement pertes'!A10</f>
        <v>Prunes</v>
      </c>
      <c r="C66" s="127" t="str">
        <f>Secteurs!$B$4</f>
        <v>Marché du frais</v>
      </c>
      <c r="D66" s="129">
        <f>'Prétraitement pertes'!E10</f>
        <v>0.1</v>
      </c>
      <c r="G66" s="119" t="str">
        <f>Etiquettes!$C$10</f>
        <v>kt</v>
      </c>
      <c r="H66" s="767" t="str">
        <f>Etiquettes!$C$7</f>
        <v>Fruits et légumes (hors pommes de terre)</v>
      </c>
      <c r="I66" s="785" t="str">
        <f>Etiquettes!$C$9</f>
        <v>2015:2019:2023</v>
      </c>
      <c r="J66" s="767" t="str">
        <f>Etiquettes!$C$8</f>
        <v>France entière</v>
      </c>
      <c r="T66" s="917"/>
      <c r="U66" s="917"/>
    </row>
    <row r="67" spans="1:21" ht="15" customHeight="1">
      <c r="A67" s="71">
        <f t="shared" si="1"/>
        <v>43</v>
      </c>
      <c r="B67" s="754" t="str">
        <f>'Prétraitement pertes'!A11</f>
        <v>Bigarreau</v>
      </c>
      <c r="C67" s="127" t="str">
        <f>Secteurs!$B$4</f>
        <v>Marché du frais</v>
      </c>
      <c r="D67" s="129">
        <f>'Prétraitement pertes'!E11</f>
        <v>0.1</v>
      </c>
      <c r="G67" s="119" t="str">
        <f>Etiquettes!$C$10</f>
        <v>kt</v>
      </c>
      <c r="H67" s="767" t="str">
        <f>Etiquettes!$C$7</f>
        <v>Fruits et légumes (hors pommes de terre)</v>
      </c>
      <c r="I67" s="785" t="str">
        <f>Etiquettes!$C$9</f>
        <v>2015:2019:2023</v>
      </c>
      <c r="J67" s="767" t="str">
        <f>Etiquettes!$C$8</f>
        <v>France entière</v>
      </c>
      <c r="T67" s="917"/>
      <c r="U67" s="917"/>
    </row>
    <row r="68" spans="1:21" ht="15" customHeight="1">
      <c r="A68" s="71">
        <f t="shared" si="1"/>
        <v>43</v>
      </c>
      <c r="B68" s="754" t="str">
        <f>'Prétraitement pertes'!A12</f>
        <v>Raisin de table</v>
      </c>
      <c r="C68" s="127" t="str">
        <f>Secteurs!$B$4</f>
        <v>Marché du frais</v>
      </c>
      <c r="D68" s="129">
        <f>'Prétraitement pertes'!E12</f>
        <v>0.1</v>
      </c>
      <c r="G68" s="119" t="str">
        <f>Etiquettes!$C$10</f>
        <v>kt</v>
      </c>
      <c r="H68" s="767" t="str">
        <f>Etiquettes!$C$7</f>
        <v>Fruits et légumes (hors pommes de terre)</v>
      </c>
      <c r="I68" s="785" t="str">
        <f>Etiquettes!$C$9</f>
        <v>2015:2019:2023</v>
      </c>
      <c r="J68" s="767" t="str">
        <f>Etiquettes!$C$8</f>
        <v>France entière</v>
      </c>
      <c r="T68" s="917"/>
      <c r="U68" s="917"/>
    </row>
    <row r="69" spans="1:21" ht="15" customHeight="1">
      <c r="A69" s="71">
        <f t="shared" si="1"/>
        <v>43</v>
      </c>
      <c r="B69" s="754" t="str">
        <f>'Prétraitement pertes'!A13</f>
        <v>Amandes</v>
      </c>
      <c r="C69" s="127" t="str">
        <f>Secteurs!$B$4</f>
        <v>Marché du frais</v>
      </c>
      <c r="D69" s="129">
        <f>'Prétraitement pertes'!E13</f>
        <v>0.05</v>
      </c>
      <c r="G69" s="119" t="str">
        <f>Etiquettes!$C$10</f>
        <v>kt</v>
      </c>
      <c r="H69" s="767" t="str">
        <f>Etiquettes!$C$7</f>
        <v>Fruits et légumes (hors pommes de terre)</v>
      </c>
      <c r="I69" s="785" t="str">
        <f>Etiquettes!$C$9</f>
        <v>2015:2019:2023</v>
      </c>
      <c r="J69" s="767" t="str">
        <f>Etiquettes!$C$8</f>
        <v>France entière</v>
      </c>
      <c r="T69" s="917"/>
      <c r="U69" s="917"/>
    </row>
    <row r="70" spans="1:21" ht="15" customHeight="1">
      <c r="A70" s="71">
        <f t="shared" si="1"/>
        <v>43</v>
      </c>
      <c r="B70" s="754" t="str">
        <f>'Prétraitement pertes'!A14</f>
        <v>Noix</v>
      </c>
      <c r="C70" s="127" t="str">
        <f>Secteurs!$B$4</f>
        <v>Marché du frais</v>
      </c>
      <c r="D70" s="129">
        <f>'Prétraitement pertes'!E14</f>
        <v>0.05</v>
      </c>
      <c r="G70" s="119" t="str">
        <f>Etiquettes!$C$10</f>
        <v>kt</v>
      </c>
      <c r="H70" s="767" t="str">
        <f>Etiquettes!$C$7</f>
        <v>Fruits et légumes (hors pommes de terre)</v>
      </c>
      <c r="I70" s="785" t="str">
        <f>Etiquettes!$C$9</f>
        <v>2015:2019:2023</v>
      </c>
      <c r="J70" s="767" t="str">
        <f>Etiquettes!$C$8</f>
        <v>France entière</v>
      </c>
      <c r="T70" s="917"/>
      <c r="U70" s="917"/>
    </row>
    <row r="71" spans="1:21" ht="15" customHeight="1">
      <c r="A71" s="71">
        <f t="shared" si="1"/>
        <v>43</v>
      </c>
      <c r="B71" s="754" t="str">
        <f>'Prétraitement pertes'!A15</f>
        <v>Noisettes</v>
      </c>
      <c r="C71" s="127" t="str">
        <f>Secteurs!$B$4</f>
        <v>Marché du frais</v>
      </c>
      <c r="D71" s="129">
        <f>'Prétraitement pertes'!E15</f>
        <v>0.05</v>
      </c>
      <c r="G71" s="119" t="str">
        <f>Etiquettes!$C$10</f>
        <v>kt</v>
      </c>
      <c r="H71" s="767" t="str">
        <f>Etiquettes!$C$7</f>
        <v>Fruits et légumes (hors pommes de terre)</v>
      </c>
      <c r="I71" s="785" t="str">
        <f>Etiquettes!$C$9</f>
        <v>2015:2019:2023</v>
      </c>
      <c r="J71" s="767" t="str">
        <f>Etiquettes!$C$8</f>
        <v>France entière</v>
      </c>
      <c r="T71" s="917"/>
      <c r="U71" s="917"/>
    </row>
    <row r="72" spans="1:21" ht="15" customHeight="1">
      <c r="A72" s="71">
        <f t="shared" si="1"/>
        <v>43</v>
      </c>
      <c r="B72" s="754" t="str">
        <f>'Prétraitement pertes'!A16</f>
        <v>Figues</v>
      </c>
      <c r="C72" s="127" t="str">
        <f>Secteurs!$B$4</f>
        <v>Marché du frais</v>
      </c>
      <c r="D72" s="129">
        <f>'Prétraitement pertes'!E16</f>
        <v>0</v>
      </c>
      <c r="G72" s="119" t="str">
        <f>Etiquettes!$C$10</f>
        <v>kt</v>
      </c>
      <c r="H72" s="767" t="str">
        <f>Etiquettes!$C$7</f>
        <v>Fruits et légumes (hors pommes de terre)</v>
      </c>
      <c r="I72" s="785" t="str">
        <f>Etiquettes!$C$9</f>
        <v>2015:2019:2023</v>
      </c>
      <c r="J72" s="767" t="str">
        <f>Etiquettes!$C$8</f>
        <v>France entière</v>
      </c>
      <c r="T72" s="917"/>
      <c r="U72" s="917"/>
    </row>
    <row r="73" spans="1:21" ht="15" customHeight="1">
      <c r="A73" s="71">
        <f t="shared" si="1"/>
        <v>43</v>
      </c>
      <c r="B73" s="754" t="str">
        <f>'Prétraitement pertes'!A17</f>
        <v>Châtaignes et marrons</v>
      </c>
      <c r="C73" s="127" t="str">
        <f>Secteurs!$B$4</f>
        <v>Marché du frais</v>
      </c>
      <c r="D73" s="129">
        <f>'Prétraitement pertes'!E17</f>
        <v>0.1</v>
      </c>
      <c r="G73" s="119" t="str">
        <f>Etiquettes!$C$10</f>
        <v>kt</v>
      </c>
      <c r="H73" s="767" t="str">
        <f>Etiquettes!$C$7</f>
        <v>Fruits et légumes (hors pommes de terre)</v>
      </c>
      <c r="I73" s="785" t="str">
        <f>Etiquettes!$C$9</f>
        <v>2015:2019:2023</v>
      </c>
      <c r="J73" s="767" t="str">
        <f>Etiquettes!$C$8</f>
        <v>France entière</v>
      </c>
      <c r="T73" s="917"/>
      <c r="U73" s="917"/>
    </row>
    <row r="74" spans="1:21" ht="15" customHeight="1">
      <c r="A74" s="71">
        <f t="shared" si="1"/>
        <v>43</v>
      </c>
      <c r="B74" s="754" t="str">
        <f>'Prétraitement pertes'!A18</f>
        <v>Kiwis</v>
      </c>
      <c r="C74" s="127" t="str">
        <f>Secteurs!$B$4</f>
        <v>Marché du frais</v>
      </c>
      <c r="D74" s="129">
        <f>'Prétraitement pertes'!E18</f>
        <v>0.1</v>
      </c>
      <c r="G74" s="119" t="str">
        <f>Etiquettes!$C$10</f>
        <v>kt</v>
      </c>
      <c r="H74" s="767" t="str">
        <f>Etiquettes!$C$7</f>
        <v>Fruits et légumes (hors pommes de terre)</v>
      </c>
      <c r="I74" s="785" t="str">
        <f>Etiquettes!$C$9</f>
        <v>2015:2019:2023</v>
      </c>
      <c r="J74" s="767" t="str">
        <f>Etiquettes!$C$8</f>
        <v>France entière</v>
      </c>
      <c r="T74" s="917"/>
      <c r="U74" s="917"/>
    </row>
    <row r="75" spans="1:21" ht="15" customHeight="1">
      <c r="A75" s="71">
        <f t="shared" si="1"/>
        <v>43</v>
      </c>
      <c r="B75" s="754" t="str">
        <f>'Prétraitement pertes'!A19</f>
        <v>Poires</v>
      </c>
      <c r="C75" s="127" t="str">
        <f>Secteurs!$B$4</f>
        <v>Marché du frais</v>
      </c>
      <c r="D75" s="129">
        <f>'Prétraitement pertes'!E19</f>
        <v>7.0000000000000007E-2</v>
      </c>
      <c r="G75" s="119" t="str">
        <f>Etiquettes!$C$10</f>
        <v>kt</v>
      </c>
      <c r="H75" s="767" t="str">
        <f>Etiquettes!$C$7</f>
        <v>Fruits et légumes (hors pommes de terre)</v>
      </c>
      <c r="I75" s="785" t="str">
        <f>Etiquettes!$C$9</f>
        <v>2015:2019:2023</v>
      </c>
      <c r="J75" s="767" t="str">
        <f>Etiquettes!$C$8</f>
        <v>France entière</v>
      </c>
      <c r="T75" s="917"/>
      <c r="U75" s="917"/>
    </row>
    <row r="76" spans="1:21" ht="15" customHeight="1">
      <c r="A76" s="71">
        <f t="shared" si="1"/>
        <v>43</v>
      </c>
      <c r="B76" s="754" t="str">
        <f>'Prétraitement pertes'!A20</f>
        <v>Pommes de table</v>
      </c>
      <c r="C76" s="127" t="str">
        <f>Secteurs!$B$4</f>
        <v>Marché du frais</v>
      </c>
      <c r="D76" s="129">
        <f>'Prétraitement pertes'!E20</f>
        <v>0.05</v>
      </c>
      <c r="G76" s="119" t="str">
        <f>Etiquettes!$C$10</f>
        <v>kt</v>
      </c>
      <c r="H76" s="767" t="str">
        <f>Etiquettes!$C$7</f>
        <v>Fruits et légumes (hors pommes de terre)</v>
      </c>
      <c r="I76" s="785" t="str">
        <f>Etiquettes!$C$9</f>
        <v>2015:2019:2023</v>
      </c>
      <c r="J76" s="767" t="str">
        <f>Etiquettes!$C$8</f>
        <v>France entière</v>
      </c>
      <c r="T76" s="917"/>
      <c r="U76" s="917"/>
    </row>
    <row r="77" spans="1:21" ht="15" customHeight="1">
      <c r="A77" s="71">
        <f t="shared" si="1"/>
        <v>43</v>
      </c>
      <c r="B77" s="754" t="str">
        <f>'Prétraitement pertes'!A21</f>
        <v>Citrons et limes</v>
      </c>
      <c r="C77" s="127" t="str">
        <f>Secteurs!$B$4</f>
        <v>Marché du frais</v>
      </c>
      <c r="D77" s="129">
        <f>'Prétraitement pertes'!E21</f>
        <v>0.05</v>
      </c>
      <c r="G77" s="119" t="str">
        <f>Etiquettes!$C$10</f>
        <v>kt</v>
      </c>
      <c r="H77" s="767" t="str">
        <f>Etiquettes!$C$7</f>
        <v>Fruits et légumes (hors pommes de terre)</v>
      </c>
      <c r="I77" s="785" t="str">
        <f>Etiquettes!$C$9</f>
        <v>2015:2019:2023</v>
      </c>
      <c r="J77" s="767" t="str">
        <f>Etiquettes!$C$8</f>
        <v>France entière</v>
      </c>
      <c r="T77" s="917"/>
      <c r="U77" s="917"/>
    </row>
    <row r="78" spans="1:21" ht="15" customHeight="1">
      <c r="A78" s="71">
        <f t="shared" si="1"/>
        <v>43</v>
      </c>
      <c r="B78" s="754" t="str">
        <f>'Prétraitement pertes'!A22</f>
        <v>Mandarines et clémentines</v>
      </c>
      <c r="C78" s="127" t="str">
        <f>Secteurs!$B$4</f>
        <v>Marché du frais</v>
      </c>
      <c r="D78" s="129">
        <f>'Prétraitement pertes'!E22</f>
        <v>7.0000000000000007E-2</v>
      </c>
      <c r="G78" s="119" t="str">
        <f>Etiquettes!$C$10</f>
        <v>kt</v>
      </c>
      <c r="H78" s="767" t="str">
        <f>Etiquettes!$C$7</f>
        <v>Fruits et légumes (hors pommes de terre)</v>
      </c>
      <c r="I78" s="785" t="str">
        <f>Etiquettes!$C$9</f>
        <v>2015:2019:2023</v>
      </c>
      <c r="J78" s="767" t="str">
        <f>Etiquettes!$C$8</f>
        <v>France entière</v>
      </c>
      <c r="T78" s="917"/>
      <c r="U78" s="917"/>
    </row>
    <row r="79" spans="1:21" ht="15" customHeight="1">
      <c r="A79" s="71">
        <f t="shared" si="1"/>
        <v>43</v>
      </c>
      <c r="B79" s="754" t="str">
        <f>'Prétraitement pertes'!A23</f>
        <v>Oranges</v>
      </c>
      <c r="C79" s="127" t="str">
        <f>Secteurs!$B$4</f>
        <v>Marché du frais</v>
      </c>
      <c r="D79" s="129">
        <f>'Prétraitement pertes'!E23</f>
        <v>0.05</v>
      </c>
      <c r="G79" s="119" t="str">
        <f>Etiquettes!$C$10</f>
        <v>kt</v>
      </c>
      <c r="H79" s="767" t="str">
        <f>Etiquettes!$C$7</f>
        <v>Fruits et légumes (hors pommes de terre)</v>
      </c>
      <c r="I79" s="785" t="str">
        <f>Etiquettes!$C$9</f>
        <v>2015:2019:2023</v>
      </c>
      <c r="J79" s="767" t="str">
        <f>Etiquettes!$C$8</f>
        <v>France entière</v>
      </c>
      <c r="T79" s="917"/>
      <c r="U79" s="917"/>
    </row>
    <row r="80" spans="1:21" ht="15" customHeight="1">
      <c r="A80" s="71">
        <f t="shared" si="1"/>
        <v>43</v>
      </c>
      <c r="B80" s="754" t="str">
        <f>'Prétraitement pertes'!A24</f>
        <v>Pomelos et pamplemousses</v>
      </c>
      <c r="C80" s="127" t="str">
        <f>Secteurs!$B$4</f>
        <v>Marché du frais</v>
      </c>
      <c r="D80" s="129">
        <f>'Prétraitement pertes'!E24</f>
        <v>7.0000000000000007E-2</v>
      </c>
      <c r="G80" s="119" t="str">
        <f>Etiquettes!$C$10</f>
        <v>kt</v>
      </c>
      <c r="H80" s="767" t="str">
        <f>Etiquettes!$C$7</f>
        <v>Fruits et légumes (hors pommes de terre)</v>
      </c>
      <c r="I80" s="785" t="str">
        <f>Etiquettes!$C$9</f>
        <v>2015:2019:2023</v>
      </c>
      <c r="J80" s="767" t="str">
        <f>Etiquettes!$C$8</f>
        <v>France entière</v>
      </c>
      <c r="T80" s="917"/>
      <c r="U80" s="917"/>
    </row>
    <row r="81" spans="1:21" ht="15" customHeight="1">
      <c r="A81" s="71">
        <f t="shared" si="1"/>
        <v>43</v>
      </c>
      <c r="B81" s="754" t="str">
        <f>'Prétraitement pertes'!A25</f>
        <v>Ananas</v>
      </c>
      <c r="C81" s="127" t="str">
        <f>Secteurs!$B$4</f>
        <v>Marché du frais</v>
      </c>
      <c r="D81" s="129">
        <f>'Prétraitement pertes'!E25</f>
        <v>7.0000000000000007E-2</v>
      </c>
      <c r="G81" s="119" t="str">
        <f>Etiquettes!$C$10</f>
        <v>kt</v>
      </c>
      <c r="H81" s="767" t="str">
        <f>Etiquettes!$C$7</f>
        <v>Fruits et légumes (hors pommes de terre)</v>
      </c>
      <c r="I81" s="785" t="str">
        <f>Etiquettes!$C$9</f>
        <v>2015:2019:2023</v>
      </c>
      <c r="J81" s="767" t="str">
        <f>Etiquettes!$C$8</f>
        <v>France entière</v>
      </c>
      <c r="T81" s="917"/>
      <c r="U81" s="917"/>
    </row>
    <row r="82" spans="1:21" ht="15" customHeight="1">
      <c r="A82" s="71">
        <f t="shared" si="1"/>
        <v>43</v>
      </c>
      <c r="B82" s="754" t="str">
        <f>'Prétraitement pertes'!A26</f>
        <v>Avocats</v>
      </c>
      <c r="C82" s="127" t="str">
        <f>Secteurs!$B$4</f>
        <v>Marché du frais</v>
      </c>
      <c r="D82" s="129">
        <f>'Prétraitement pertes'!E26</f>
        <v>0.1</v>
      </c>
      <c r="G82" s="119" t="str">
        <f>Etiquettes!$C$10</f>
        <v>kt</v>
      </c>
      <c r="H82" s="767" t="str">
        <f>Etiquettes!$C$7</f>
        <v>Fruits et légumes (hors pommes de terre)</v>
      </c>
      <c r="I82" s="785" t="str">
        <f>Etiquettes!$C$9</f>
        <v>2015:2019:2023</v>
      </c>
      <c r="J82" s="767" t="str">
        <f>Etiquettes!$C$8</f>
        <v>France entière</v>
      </c>
      <c r="T82" s="917"/>
      <c r="U82" s="917"/>
    </row>
    <row r="83" spans="1:21" ht="15" customHeight="1">
      <c r="A83" s="71">
        <f t="shared" si="1"/>
        <v>43</v>
      </c>
      <c r="B83" s="754" t="str">
        <f>'Prétraitement pertes'!A27</f>
        <v>Bananes, bananes plantains et assimilés</v>
      </c>
      <c r="C83" s="127" t="str">
        <f>Secteurs!$B$4</f>
        <v>Marché du frais</v>
      </c>
      <c r="D83" s="129">
        <f>'Prétraitement pertes'!E27</f>
        <v>0.1</v>
      </c>
      <c r="G83" s="119" t="str">
        <f>Etiquettes!$C$10</f>
        <v>kt</v>
      </c>
      <c r="H83" s="767" t="str">
        <f>Etiquettes!$C$7</f>
        <v>Fruits et légumes (hors pommes de terre)</v>
      </c>
      <c r="I83" s="785" t="str">
        <f>Etiquettes!$C$9</f>
        <v>2015:2019:2023</v>
      </c>
      <c r="J83" s="767" t="str">
        <f>Etiquettes!$C$8</f>
        <v>France entière</v>
      </c>
      <c r="T83" s="917"/>
      <c r="U83" s="917"/>
    </row>
    <row r="84" spans="1:21" ht="15" customHeight="1">
      <c r="A84" s="71">
        <f t="shared" si="1"/>
        <v>43</v>
      </c>
      <c r="B84" s="754" t="str">
        <f>'Prétraitement pertes'!A28</f>
        <v>Mangue, goyave</v>
      </c>
      <c r="C84" s="127" t="str">
        <f>Secteurs!$B$4</f>
        <v>Marché du frais</v>
      </c>
      <c r="D84" s="129">
        <f>'Prétraitement pertes'!E28</f>
        <v>7.0000000000000007E-2</v>
      </c>
      <c r="G84" s="119" t="str">
        <f>Etiquettes!$C$10</f>
        <v>kt</v>
      </c>
      <c r="H84" s="767" t="str">
        <f>Etiquettes!$C$7</f>
        <v>Fruits et légumes (hors pommes de terre)</v>
      </c>
      <c r="I84" s="785" t="str">
        <f>Etiquettes!$C$9</f>
        <v>2015:2019:2023</v>
      </c>
      <c r="J84" s="767" t="str">
        <f>Etiquettes!$C$8</f>
        <v>France entière</v>
      </c>
      <c r="T84" s="917"/>
      <c r="U84" s="917"/>
    </row>
    <row r="85" spans="1:21" ht="15" customHeight="1">
      <c r="A85" s="71">
        <f t="shared" si="1"/>
        <v>43</v>
      </c>
      <c r="B85" s="754" t="str">
        <f>'Prétraitement pertes'!A29</f>
        <v>Ail</v>
      </c>
      <c r="C85" s="127" t="str">
        <f>Secteurs!$B$4</f>
        <v>Marché du frais</v>
      </c>
      <c r="D85" s="129">
        <f>'Prétraitement pertes'!E29</f>
        <v>7.0000000000000007E-2</v>
      </c>
      <c r="G85" s="119" t="str">
        <f>Etiquettes!$C$10</f>
        <v>kt</v>
      </c>
      <c r="H85" s="767" t="str">
        <f>Etiquettes!$C$7</f>
        <v>Fruits et légumes (hors pommes de terre)</v>
      </c>
      <c r="I85" s="785" t="str">
        <f>Etiquettes!$C$9</f>
        <v>2015:2019:2023</v>
      </c>
      <c r="J85" s="767" t="str">
        <f>Etiquettes!$C$8</f>
        <v>France entière</v>
      </c>
      <c r="T85" s="917"/>
      <c r="U85" s="917"/>
    </row>
    <row r="86" spans="1:21" ht="15" customHeight="1">
      <c r="A86" s="71">
        <f t="shared" si="1"/>
        <v>43</v>
      </c>
      <c r="B86" s="754" t="str">
        <f>'Prétraitement pertes'!A30</f>
        <v>Artichauts</v>
      </c>
      <c r="C86" s="127" t="str">
        <f>Secteurs!$B$4</f>
        <v>Marché du frais</v>
      </c>
      <c r="D86" s="129">
        <f>'Prétraitement pertes'!E30</f>
        <v>0.05</v>
      </c>
      <c r="G86" s="119" t="str">
        <f>Etiquettes!$C$10</f>
        <v>kt</v>
      </c>
      <c r="H86" s="767" t="str">
        <f>Etiquettes!$C$7</f>
        <v>Fruits et légumes (hors pommes de terre)</v>
      </c>
      <c r="I86" s="785" t="str">
        <f>Etiquettes!$C$9</f>
        <v>2015:2019:2023</v>
      </c>
      <c r="J86" s="767" t="str">
        <f>Etiquettes!$C$8</f>
        <v>France entière</v>
      </c>
      <c r="T86" s="917"/>
      <c r="U86" s="917"/>
    </row>
    <row r="87" spans="1:21" ht="15" customHeight="1">
      <c r="A87" s="71">
        <f t="shared" si="1"/>
        <v>43</v>
      </c>
      <c r="B87" s="754" t="str">
        <f>'Prétraitement pertes'!A31</f>
        <v>Asperges</v>
      </c>
      <c r="C87" s="127" t="str">
        <f>Secteurs!$B$4</f>
        <v>Marché du frais</v>
      </c>
      <c r="D87" s="129">
        <f>'Prétraitement pertes'!E31</f>
        <v>0.1</v>
      </c>
      <c r="G87" s="119" t="str">
        <f>Etiquettes!$C$10</f>
        <v>kt</v>
      </c>
      <c r="H87" s="767" t="str">
        <f>Etiquettes!$C$7</f>
        <v>Fruits et légumes (hors pommes de terre)</v>
      </c>
      <c r="I87" s="785" t="str">
        <f>Etiquettes!$C$9</f>
        <v>2015:2019:2023</v>
      </c>
      <c r="J87" s="767" t="str">
        <f>Etiquettes!$C$8</f>
        <v>France entière</v>
      </c>
      <c r="T87" s="917"/>
      <c r="U87" s="917"/>
    </row>
    <row r="88" spans="1:21" ht="15" customHeight="1">
      <c r="A88" s="71">
        <f t="shared" si="1"/>
        <v>43</v>
      </c>
      <c r="B88" s="754" t="str">
        <f>'Prétraitement pertes'!A32</f>
        <v>Aubergines</v>
      </c>
      <c r="C88" s="127" t="str">
        <f>Secteurs!$B$4</f>
        <v>Marché du frais</v>
      </c>
      <c r="D88" s="129">
        <f>'Prétraitement pertes'!E32</f>
        <v>7.0000000000000007E-2</v>
      </c>
      <c r="G88" s="119" t="str">
        <f>Etiquettes!$C$10</f>
        <v>kt</v>
      </c>
      <c r="H88" s="767" t="str">
        <f>Etiquettes!$C$7</f>
        <v>Fruits et légumes (hors pommes de terre)</v>
      </c>
      <c r="I88" s="785" t="str">
        <f>Etiquettes!$C$9</f>
        <v>2015:2019:2023</v>
      </c>
      <c r="J88" s="767" t="str">
        <f>Etiquettes!$C$8</f>
        <v>France entière</v>
      </c>
      <c r="T88" s="917"/>
      <c r="U88" s="917"/>
    </row>
    <row r="89" spans="1:21" ht="15" customHeight="1">
      <c r="A89" s="71">
        <f t="shared" si="1"/>
        <v>43</v>
      </c>
      <c r="B89" s="754" t="str">
        <f>'Prétraitement pertes'!A33</f>
        <v>Betterave potagère</v>
      </c>
      <c r="C89" s="127" t="str">
        <f>Secteurs!$B$4</f>
        <v>Marché du frais</v>
      </c>
      <c r="D89" s="129">
        <f>'Prétraitement pertes'!E33</f>
        <v>0.1</v>
      </c>
      <c r="G89" s="119" t="str">
        <f>Etiquettes!$C$10</f>
        <v>kt</v>
      </c>
      <c r="H89" s="767" t="str">
        <f>Etiquettes!$C$7</f>
        <v>Fruits et légumes (hors pommes de terre)</v>
      </c>
      <c r="I89" s="785" t="str">
        <f>Etiquettes!$C$9</f>
        <v>2015:2019:2023</v>
      </c>
      <c r="J89" s="767" t="str">
        <f>Etiquettes!$C$8</f>
        <v>France entière</v>
      </c>
      <c r="T89" s="917"/>
      <c r="U89" s="917"/>
    </row>
    <row r="90" spans="1:21" ht="15" customHeight="1">
      <c r="A90" s="71">
        <f t="shared" si="1"/>
        <v>43</v>
      </c>
      <c r="B90" s="754" t="str">
        <f>'Prétraitement pertes'!A34</f>
        <v>Carottes et navets</v>
      </c>
      <c r="C90" s="127" t="str">
        <f>Secteurs!$B$4</f>
        <v>Marché du frais</v>
      </c>
      <c r="D90" s="129">
        <f>'Prétraitement pertes'!E34</f>
        <v>0.05</v>
      </c>
      <c r="G90" s="119" t="str">
        <f>Etiquettes!$C$10</f>
        <v>kt</v>
      </c>
      <c r="H90" s="767" t="str">
        <f>Etiquettes!$C$7</f>
        <v>Fruits et légumes (hors pommes de terre)</v>
      </c>
      <c r="I90" s="785" t="str">
        <f>Etiquettes!$C$9</f>
        <v>2015:2019:2023</v>
      </c>
      <c r="J90" s="767" t="str">
        <f>Etiquettes!$C$8</f>
        <v>France entière</v>
      </c>
      <c r="T90" s="917"/>
      <c r="U90" s="917"/>
    </row>
    <row r="91" spans="1:21" ht="15" customHeight="1">
      <c r="A91" s="71">
        <f t="shared" si="1"/>
        <v>43</v>
      </c>
      <c r="B91" s="754" t="str">
        <f>'Prétraitement pertes'!A35</f>
        <v>Céleris branches</v>
      </c>
      <c r="C91" s="127" t="str">
        <f>Secteurs!$B$4</f>
        <v>Marché du frais</v>
      </c>
      <c r="D91" s="129">
        <f>'Prétraitement pertes'!E35</f>
        <v>7.0000000000000007E-2</v>
      </c>
      <c r="G91" s="119" t="str">
        <f>Etiquettes!$C$10</f>
        <v>kt</v>
      </c>
      <c r="H91" s="767" t="str">
        <f>Etiquettes!$C$7</f>
        <v>Fruits et légumes (hors pommes de terre)</v>
      </c>
      <c r="I91" s="785" t="str">
        <f>Etiquettes!$C$9</f>
        <v>2015:2019:2023</v>
      </c>
      <c r="J91" s="767" t="str">
        <f>Etiquettes!$C$8</f>
        <v>France entière</v>
      </c>
      <c r="T91" s="917"/>
      <c r="U91" s="917"/>
    </row>
    <row r="92" spans="1:21" ht="15" customHeight="1">
      <c r="A92" s="71">
        <f t="shared" si="1"/>
        <v>43</v>
      </c>
      <c r="B92" s="754" t="str">
        <f>'Prétraitement pertes'!A36</f>
        <v>Céleri rave</v>
      </c>
      <c r="C92" s="127" t="str">
        <f>Secteurs!$B$4</f>
        <v>Marché du frais</v>
      </c>
      <c r="D92" s="129">
        <f>'Prétraitement pertes'!E36</f>
        <v>0.1</v>
      </c>
      <c r="G92" s="119" t="str">
        <f>Etiquettes!$C$10</f>
        <v>kt</v>
      </c>
      <c r="H92" s="767" t="str">
        <f>Etiquettes!$C$7</f>
        <v>Fruits et légumes (hors pommes de terre)</v>
      </c>
      <c r="I92" s="785" t="str">
        <f>Etiquettes!$C$9</f>
        <v>2015:2019:2023</v>
      </c>
      <c r="J92" s="767" t="str">
        <f>Etiquettes!$C$8</f>
        <v>France entière</v>
      </c>
      <c r="T92" s="917"/>
      <c r="U92" s="917"/>
    </row>
    <row r="93" spans="1:21" ht="15" customHeight="1">
      <c r="A93" s="71">
        <f t="shared" si="1"/>
        <v>43</v>
      </c>
      <c r="B93" s="754" t="str">
        <f>'Prétraitement pertes'!A37</f>
        <v>Champignons cultivés</v>
      </c>
      <c r="C93" s="127" t="str">
        <f>Secteurs!$B$4</f>
        <v>Marché du frais</v>
      </c>
      <c r="D93" s="129">
        <f>'Prétraitement pertes'!E37</f>
        <v>0.1</v>
      </c>
      <c r="G93" s="119" t="str">
        <f>Etiquettes!$C$10</f>
        <v>kt</v>
      </c>
      <c r="H93" s="767" t="str">
        <f>Etiquettes!$C$7</f>
        <v>Fruits et légumes (hors pommes de terre)</v>
      </c>
      <c r="I93" s="785" t="str">
        <f>Etiquettes!$C$9</f>
        <v>2015:2019:2023</v>
      </c>
      <c r="J93" s="767" t="str">
        <f>Etiquettes!$C$8</f>
        <v>France entière</v>
      </c>
      <c r="T93" s="917"/>
      <c r="U93" s="917"/>
    </row>
    <row r="94" spans="1:21">
      <c r="A94" s="71">
        <f t="shared" si="1"/>
        <v>43</v>
      </c>
      <c r="B94" s="754" t="str">
        <f>'Prétraitement pertes'!A38</f>
        <v>Chicorées</v>
      </c>
      <c r="C94" s="127" t="str">
        <f>Secteurs!$B$4</f>
        <v>Marché du frais</v>
      </c>
      <c r="D94" s="129">
        <f>'Prétraitement pertes'!E38</f>
        <v>0.1</v>
      </c>
      <c r="G94" s="119" t="str">
        <f>Etiquettes!$C$10</f>
        <v>kt</v>
      </c>
      <c r="H94" s="767" t="str">
        <f>Etiquettes!$C$7</f>
        <v>Fruits et légumes (hors pommes de terre)</v>
      </c>
      <c r="I94" s="785" t="str">
        <f>Etiquettes!$C$9</f>
        <v>2015:2019:2023</v>
      </c>
      <c r="J94" s="767" t="str">
        <f>Etiquettes!$C$8</f>
        <v>France entière</v>
      </c>
      <c r="T94" s="917"/>
      <c r="U94" s="917"/>
    </row>
    <row r="95" spans="1:21">
      <c r="A95" s="71">
        <f t="shared" si="1"/>
        <v>43</v>
      </c>
      <c r="B95" s="754" t="str">
        <f>'Prétraitement pertes'!A39</f>
        <v>Autres choux</v>
      </c>
      <c r="C95" s="127" t="str">
        <f>Secteurs!$B$4</f>
        <v>Marché du frais</v>
      </c>
      <c r="D95" s="129">
        <f>'Prétraitement pertes'!E39</f>
        <v>0.1</v>
      </c>
      <c r="G95" s="119" t="str">
        <f>Etiquettes!$C$10</f>
        <v>kt</v>
      </c>
      <c r="H95" s="767" t="str">
        <f>Etiquettes!$C$7</f>
        <v>Fruits et légumes (hors pommes de terre)</v>
      </c>
      <c r="I95" s="785" t="str">
        <f>Etiquettes!$C$9</f>
        <v>2015:2019:2023</v>
      </c>
      <c r="J95" s="767" t="str">
        <f>Etiquettes!$C$8</f>
        <v>France entière</v>
      </c>
      <c r="T95" s="917"/>
      <c r="U95" s="917"/>
    </row>
    <row r="96" spans="1:21">
      <c r="A96" s="71">
        <f t="shared" si="1"/>
        <v>43</v>
      </c>
      <c r="B96" s="754" t="str">
        <f>'Prétraitement pertes'!A40</f>
        <v>Choux de Bruxelles</v>
      </c>
      <c r="C96" s="127" t="str">
        <f>Secteurs!$B$4</f>
        <v>Marché du frais</v>
      </c>
      <c r="D96" s="129">
        <f>'Prétraitement pertes'!E40</f>
        <v>0.15</v>
      </c>
      <c r="G96" s="119" t="str">
        <f>Etiquettes!$C$10</f>
        <v>kt</v>
      </c>
      <c r="H96" s="767" t="str">
        <f>Etiquettes!$C$7</f>
        <v>Fruits et légumes (hors pommes de terre)</v>
      </c>
      <c r="I96" s="785" t="str">
        <f>Etiquettes!$C$9</f>
        <v>2015:2019:2023</v>
      </c>
      <c r="J96" s="767" t="str">
        <f>Etiquettes!$C$8</f>
        <v>France entière</v>
      </c>
      <c r="T96" s="917"/>
      <c r="U96" s="917"/>
    </row>
    <row r="97" spans="1:21">
      <c r="A97" s="71">
        <f t="shared" si="1"/>
        <v>43</v>
      </c>
      <c r="B97" s="754" t="str">
        <f>'Prétraitement pertes'!A41</f>
        <v>Choux-fleurs et brocolis</v>
      </c>
      <c r="C97" s="127" t="str">
        <f>Secteurs!$B$4</f>
        <v>Marché du frais</v>
      </c>
      <c r="D97" s="129">
        <f>'Prétraitement pertes'!E41</f>
        <v>0.05</v>
      </c>
      <c r="G97" s="119" t="str">
        <f>Etiquettes!$C$10</f>
        <v>kt</v>
      </c>
      <c r="H97" s="767" t="str">
        <f>Etiquettes!$C$7</f>
        <v>Fruits et légumes (hors pommes de terre)</v>
      </c>
      <c r="I97" s="785" t="str">
        <f>Etiquettes!$C$9</f>
        <v>2015:2019:2023</v>
      </c>
      <c r="J97" s="767" t="str">
        <f>Etiquettes!$C$8</f>
        <v>France entière</v>
      </c>
      <c r="T97" s="917"/>
      <c r="U97" s="917"/>
    </row>
    <row r="98" spans="1:21">
      <c r="A98" s="71">
        <f t="shared" si="1"/>
        <v>43</v>
      </c>
      <c r="B98" s="754" t="str">
        <f>'Prétraitement pertes'!A42</f>
        <v>Concombres</v>
      </c>
      <c r="C98" s="127" t="str">
        <f>Secteurs!$B$4</f>
        <v>Marché du frais</v>
      </c>
      <c r="D98" s="129">
        <f>'Prétraitement pertes'!E42</f>
        <v>7.0000000000000007E-2</v>
      </c>
      <c r="G98" s="119" t="str">
        <f>Etiquettes!$C$10</f>
        <v>kt</v>
      </c>
      <c r="H98" s="767" t="str">
        <f>Etiquettes!$C$7</f>
        <v>Fruits et légumes (hors pommes de terre)</v>
      </c>
      <c r="I98" s="785" t="str">
        <f>Etiquettes!$C$9</f>
        <v>2015:2019:2023</v>
      </c>
      <c r="J98" s="767" t="str">
        <f>Etiquettes!$C$8</f>
        <v>France entière</v>
      </c>
      <c r="T98" s="917"/>
      <c r="U98" s="917"/>
    </row>
    <row r="99" spans="1:21">
      <c r="A99" s="71">
        <f t="shared" si="1"/>
        <v>43</v>
      </c>
      <c r="B99" s="754" t="str">
        <f>'Prétraitement pertes'!A43</f>
        <v>Courgette</v>
      </c>
      <c r="C99" s="127" t="str">
        <f>Secteurs!$B$4</f>
        <v>Marché du frais</v>
      </c>
      <c r="D99" s="129">
        <f>'Prétraitement pertes'!E43</f>
        <v>0.1</v>
      </c>
      <c r="G99" s="119" t="str">
        <f>Etiquettes!$C$10</f>
        <v>kt</v>
      </c>
      <c r="H99" s="767" t="str">
        <f>Etiquettes!$C$7</f>
        <v>Fruits et légumes (hors pommes de terre)</v>
      </c>
      <c r="I99" s="785" t="str">
        <f>Etiquettes!$C$9</f>
        <v>2015:2019:2023</v>
      </c>
      <c r="J99" s="767" t="str">
        <f>Etiquettes!$C$8</f>
        <v>France entière</v>
      </c>
      <c r="T99" s="917"/>
      <c r="U99" s="917"/>
    </row>
    <row r="100" spans="1:21">
      <c r="A100" s="71">
        <f t="shared" si="1"/>
        <v>43</v>
      </c>
      <c r="B100" s="754" t="str">
        <f>'Prétraitement pertes'!A44</f>
        <v>Echalote</v>
      </c>
      <c r="C100" s="127" t="str">
        <f>Secteurs!$B$4</f>
        <v>Marché du frais</v>
      </c>
      <c r="D100" s="129">
        <f>'Prétraitement pertes'!E44</f>
        <v>0.1</v>
      </c>
      <c r="G100" s="119" t="str">
        <f>Etiquettes!$C$10</f>
        <v>kt</v>
      </c>
      <c r="H100" s="767" t="str">
        <f>Etiquettes!$C$7</f>
        <v>Fruits et légumes (hors pommes de terre)</v>
      </c>
      <c r="I100" s="785" t="str">
        <f>Etiquettes!$C$9</f>
        <v>2015:2019:2023</v>
      </c>
      <c r="J100" s="767" t="str">
        <f>Etiquettes!$C$8</f>
        <v>France entière</v>
      </c>
      <c r="T100" s="917"/>
      <c r="U100" s="917"/>
    </row>
    <row r="101" spans="1:21">
      <c r="A101" s="71">
        <f t="shared" si="1"/>
        <v>43</v>
      </c>
      <c r="B101" s="754" t="str">
        <f>'Prétraitement pertes'!A45</f>
        <v>Endives</v>
      </c>
      <c r="C101" s="127" t="str">
        <f>Secteurs!$B$4</f>
        <v>Marché du frais</v>
      </c>
      <c r="D101" s="129">
        <f>'Prétraitement pertes'!E45</f>
        <v>0.05</v>
      </c>
      <c r="G101" s="119" t="str">
        <f>Etiquettes!$C$10</f>
        <v>kt</v>
      </c>
      <c r="H101" s="767" t="str">
        <f>Etiquettes!$C$7</f>
        <v>Fruits et légumes (hors pommes de terre)</v>
      </c>
      <c r="I101" s="785" t="str">
        <f>Etiquettes!$C$9</f>
        <v>2015:2019:2023</v>
      </c>
      <c r="J101" s="767" t="str">
        <f>Etiquettes!$C$8</f>
        <v>France entière</v>
      </c>
      <c r="T101" s="917"/>
      <c r="U101" s="917"/>
    </row>
    <row r="102" spans="1:21">
      <c r="A102" s="71">
        <f t="shared" si="1"/>
        <v>43</v>
      </c>
      <c r="B102" s="754" t="str">
        <f>'Prétraitement pertes'!A46</f>
        <v>Épinards</v>
      </c>
      <c r="C102" s="127" t="str">
        <f>Secteurs!$B$4</f>
        <v>Marché du frais</v>
      </c>
      <c r="D102" s="129">
        <f>'Prétraitement pertes'!E46</f>
        <v>0.1</v>
      </c>
      <c r="G102" s="119" t="str">
        <f>Etiquettes!$C$10</f>
        <v>kt</v>
      </c>
      <c r="H102" s="767" t="str">
        <f>Etiquettes!$C$7</f>
        <v>Fruits et légumes (hors pommes de terre)</v>
      </c>
      <c r="I102" s="785" t="str">
        <f>Etiquettes!$C$9</f>
        <v>2015:2019:2023</v>
      </c>
      <c r="J102" s="767" t="str">
        <f>Etiquettes!$C$8</f>
        <v>France entière</v>
      </c>
      <c r="T102" s="917"/>
      <c r="U102" s="917"/>
    </row>
    <row r="103" spans="1:21">
      <c r="A103" s="71">
        <f t="shared" si="1"/>
        <v>43</v>
      </c>
      <c r="B103" s="754" t="str">
        <f>'Prétraitement pertes'!A47</f>
        <v>Haricots à écosser et demi-secs (grains)</v>
      </c>
      <c r="C103" s="127" t="str">
        <f>Secteurs!$B$4</f>
        <v>Marché du frais</v>
      </c>
      <c r="D103" s="129">
        <f>'Prétraitement pertes'!E47</f>
        <v>0.05</v>
      </c>
      <c r="G103" s="119" t="str">
        <f>Etiquettes!$C$10</f>
        <v>kt</v>
      </c>
      <c r="H103" s="767" t="str">
        <f>Etiquettes!$C$7</f>
        <v>Fruits et légumes (hors pommes de terre)</v>
      </c>
      <c r="I103" s="785" t="str">
        <f>Etiquettes!$C$9</f>
        <v>2015:2019:2023</v>
      </c>
      <c r="J103" s="767" t="str">
        <f>Etiquettes!$C$8</f>
        <v>France entière</v>
      </c>
      <c r="T103" s="917"/>
      <c r="U103" s="917"/>
    </row>
    <row r="104" spans="1:21">
      <c r="A104" s="71">
        <f t="shared" si="1"/>
        <v>43</v>
      </c>
      <c r="B104" s="754" t="str">
        <f>'Prétraitement pertes'!A48</f>
        <v>Haricots verts (y.c. haricots beurre)</v>
      </c>
      <c r="C104" s="127" t="str">
        <f>Secteurs!$B$4</f>
        <v>Marché du frais</v>
      </c>
      <c r="D104" s="129">
        <f>'Prétraitement pertes'!E48</f>
        <v>0.1</v>
      </c>
      <c r="G104" s="119" t="str">
        <f>Etiquettes!$C$10</f>
        <v>kt</v>
      </c>
      <c r="H104" s="767" t="str">
        <f>Etiquettes!$C$7</f>
        <v>Fruits et légumes (hors pommes de terre)</v>
      </c>
      <c r="I104" s="785" t="str">
        <f>Etiquettes!$C$9</f>
        <v>2015:2019:2023</v>
      </c>
      <c r="J104" s="767" t="str">
        <f>Etiquettes!$C$8</f>
        <v>France entière</v>
      </c>
      <c r="T104" s="917"/>
      <c r="U104" s="917"/>
    </row>
    <row r="105" spans="1:21">
      <c r="A105" s="71">
        <f t="shared" si="1"/>
        <v>43</v>
      </c>
      <c r="B105" s="754" t="str">
        <f>'Prétraitement pertes'!A49</f>
        <v>Laitues</v>
      </c>
      <c r="C105" s="127" t="str">
        <f>Secteurs!$B$4</f>
        <v>Marché du frais</v>
      </c>
      <c r="D105" s="129">
        <f>'Prétraitement pertes'!E49</f>
        <v>0.1</v>
      </c>
      <c r="G105" s="119" t="str">
        <f>Etiquettes!$C$10</f>
        <v>kt</v>
      </c>
      <c r="H105" s="767" t="str">
        <f>Etiquettes!$C$7</f>
        <v>Fruits et légumes (hors pommes de terre)</v>
      </c>
      <c r="I105" s="785" t="str">
        <f>Etiquettes!$C$9</f>
        <v>2015:2019:2023</v>
      </c>
      <c r="J105" s="767" t="str">
        <f>Etiquettes!$C$8</f>
        <v>France entière</v>
      </c>
      <c r="T105" s="917"/>
      <c r="U105" s="917"/>
    </row>
    <row r="106" spans="1:21">
      <c r="A106" s="71">
        <f t="shared" si="1"/>
        <v>43</v>
      </c>
      <c r="B106" s="754" t="str">
        <f>'Prétraitement pertes'!A50</f>
        <v>Salades</v>
      </c>
      <c r="C106" s="127" t="str">
        <f>Secteurs!$B$4</f>
        <v>Marché du frais</v>
      </c>
      <c r="D106" s="129">
        <f>'Prétraitement pertes'!E50</f>
        <v>0.1</v>
      </c>
      <c r="G106" s="119" t="str">
        <f>Etiquettes!$C$10</f>
        <v>kt</v>
      </c>
      <c r="H106" s="767" t="str">
        <f>Etiquettes!$C$7</f>
        <v>Fruits et légumes (hors pommes de terre)</v>
      </c>
      <c r="I106" s="785" t="str">
        <f>Etiquettes!$C$9</f>
        <v>2015:2019:2023</v>
      </c>
      <c r="J106" s="767" t="str">
        <f>Etiquettes!$C$8</f>
        <v>France entière</v>
      </c>
      <c r="T106" s="917"/>
      <c r="U106" s="917"/>
    </row>
    <row r="107" spans="1:21">
      <c r="A107" s="71">
        <f t="shared" si="1"/>
        <v>43</v>
      </c>
      <c r="B107" s="754" t="str">
        <f>'Prétraitement pertes'!A51</f>
        <v>Autres melons</v>
      </c>
      <c r="C107" s="127" t="str">
        <f>Secteurs!$B$4</f>
        <v>Marché du frais</v>
      </c>
      <c r="D107" s="129">
        <f>'Prétraitement pertes'!E51</f>
        <v>7.0000000000000007E-2</v>
      </c>
      <c r="G107" s="119" t="str">
        <f>Etiquettes!$C$10</f>
        <v>kt</v>
      </c>
      <c r="H107" s="767" t="str">
        <f>Etiquettes!$C$7</f>
        <v>Fruits et légumes (hors pommes de terre)</v>
      </c>
      <c r="I107" s="785" t="str">
        <f>Etiquettes!$C$9</f>
        <v>2015:2019:2023</v>
      </c>
      <c r="J107" s="767" t="str">
        <f>Etiquettes!$C$8</f>
        <v>France entière</v>
      </c>
      <c r="T107" s="917"/>
      <c r="U107" s="917"/>
    </row>
    <row r="108" spans="1:21">
      <c r="A108" s="71">
        <f t="shared" si="1"/>
        <v>43</v>
      </c>
      <c r="B108" s="754" t="str">
        <f>'Prétraitement pertes'!A52</f>
        <v>Oignon</v>
      </c>
      <c r="C108" s="127" t="str">
        <f>Secteurs!$B$4</f>
        <v>Marché du frais</v>
      </c>
      <c r="D108" s="129">
        <f>'Prétraitement pertes'!E52</f>
        <v>0.1</v>
      </c>
      <c r="G108" s="119" t="str">
        <f>Etiquettes!$C$10</f>
        <v>kt</v>
      </c>
      <c r="H108" s="767" t="str">
        <f>Etiquettes!$C$7</f>
        <v>Fruits et légumes (hors pommes de terre)</v>
      </c>
      <c r="I108" s="785" t="str">
        <f>Etiquettes!$C$9</f>
        <v>2015:2019:2023</v>
      </c>
      <c r="J108" s="767" t="str">
        <f>Etiquettes!$C$8</f>
        <v>France entière</v>
      </c>
      <c r="T108" s="917"/>
      <c r="U108" s="917"/>
    </row>
    <row r="109" spans="1:21">
      <c r="A109" s="71">
        <f t="shared" si="1"/>
        <v>43</v>
      </c>
      <c r="B109" s="754" t="str">
        <f>'Prétraitement pertes'!A53</f>
        <v>Pastèques</v>
      </c>
      <c r="C109" s="127" t="str">
        <f>Secteurs!$B$4</f>
        <v>Marché du frais</v>
      </c>
      <c r="D109" s="129">
        <f>'Prétraitement pertes'!E53</f>
        <v>0.1</v>
      </c>
      <c r="G109" s="119" t="str">
        <f>Etiquettes!$C$10</f>
        <v>kt</v>
      </c>
      <c r="H109" s="767" t="str">
        <f>Etiquettes!$C$7</f>
        <v>Fruits et légumes (hors pommes de terre)</v>
      </c>
      <c r="I109" s="785" t="str">
        <f>Etiquettes!$C$9</f>
        <v>2015:2019:2023</v>
      </c>
      <c r="J109" s="767" t="str">
        <f>Etiquettes!$C$8</f>
        <v>France entière</v>
      </c>
      <c r="T109" s="917"/>
      <c r="U109" s="917"/>
    </row>
    <row r="110" spans="1:21">
      <c r="A110" s="71">
        <f t="shared" si="1"/>
        <v>43</v>
      </c>
      <c r="B110" s="754" t="str">
        <f>'Prétraitement pertes'!A54</f>
        <v>Petits pois</v>
      </c>
      <c r="C110" s="127" t="str">
        <f>Secteurs!$B$4</f>
        <v>Marché du frais</v>
      </c>
      <c r="D110" s="129">
        <f>'Prétraitement pertes'!E54</f>
        <v>0.1</v>
      </c>
      <c r="G110" s="119" t="str">
        <f>Etiquettes!$C$10</f>
        <v>kt</v>
      </c>
      <c r="H110" s="767" t="str">
        <f>Etiquettes!$C$7</f>
        <v>Fruits et légumes (hors pommes de terre)</v>
      </c>
      <c r="I110" s="785" t="str">
        <f>Etiquettes!$C$9</f>
        <v>2015:2019:2023</v>
      </c>
      <c r="J110" s="767" t="str">
        <f>Etiquettes!$C$8</f>
        <v>France entière</v>
      </c>
      <c r="T110" s="917"/>
      <c r="U110" s="917"/>
    </row>
    <row r="111" spans="1:21">
      <c r="A111" s="71">
        <f t="shared" si="1"/>
        <v>43</v>
      </c>
      <c r="B111" s="754" t="str">
        <f>'Prétraitement pertes'!A55</f>
        <v>Poireaux</v>
      </c>
      <c r="C111" s="127" t="str">
        <f>Secteurs!$B$4</f>
        <v>Marché du frais</v>
      </c>
      <c r="D111" s="129">
        <f>'Prétraitement pertes'!E55</f>
        <v>0.1</v>
      </c>
      <c r="G111" s="119" t="str">
        <f>Etiquettes!$C$10</f>
        <v>kt</v>
      </c>
      <c r="H111" s="767" t="str">
        <f>Etiquettes!$C$7</f>
        <v>Fruits et légumes (hors pommes de terre)</v>
      </c>
      <c r="I111" s="785" t="str">
        <f>Etiquettes!$C$9</f>
        <v>2015:2019:2023</v>
      </c>
      <c r="J111" s="767" t="str">
        <f>Etiquettes!$C$8</f>
        <v>France entière</v>
      </c>
      <c r="T111" s="917"/>
      <c r="U111" s="917"/>
    </row>
    <row r="112" spans="1:21">
      <c r="A112" s="71">
        <f t="shared" si="1"/>
        <v>43</v>
      </c>
      <c r="B112" s="754" t="str">
        <f>'Prétraitement pertes'!A56</f>
        <v>Piments et poivrons verts</v>
      </c>
      <c r="C112" s="127" t="str">
        <f>Secteurs!$B$4</f>
        <v>Marché du frais</v>
      </c>
      <c r="D112" s="129">
        <f>'Prétraitement pertes'!E56</f>
        <v>7.0000000000000007E-2</v>
      </c>
      <c r="G112" s="119" t="str">
        <f>Etiquettes!$C$10</f>
        <v>kt</v>
      </c>
      <c r="H112" s="767" t="str">
        <f>Etiquettes!$C$7</f>
        <v>Fruits et légumes (hors pommes de terre)</v>
      </c>
      <c r="I112" s="785" t="str">
        <f>Etiquettes!$C$9</f>
        <v>2015:2019:2023</v>
      </c>
      <c r="J112" s="767" t="str">
        <f>Etiquettes!$C$8</f>
        <v>France entière</v>
      </c>
      <c r="T112" s="917"/>
      <c r="U112" s="917"/>
    </row>
    <row r="113" spans="1:21">
      <c r="A113" s="71">
        <f t="shared" si="1"/>
        <v>43</v>
      </c>
      <c r="B113" s="754" t="str">
        <f>'Prétraitement pertes'!A57</f>
        <v>Tomates</v>
      </c>
      <c r="C113" s="127" t="str">
        <f>Secteurs!$B$4</f>
        <v>Marché du frais</v>
      </c>
      <c r="D113" s="129">
        <f>'Prétraitement pertes'!E57</f>
        <v>0.1</v>
      </c>
      <c r="G113" s="119" t="str">
        <f>Etiquettes!$C$10</f>
        <v>kt</v>
      </c>
      <c r="H113" s="767" t="str">
        <f>Etiquettes!$C$7</f>
        <v>Fruits et légumes (hors pommes de terre)</v>
      </c>
      <c r="I113" s="785" t="str">
        <f>Etiquettes!$C$9</f>
        <v>2015:2019:2023</v>
      </c>
      <c r="J113" s="767" t="str">
        <f>Etiquettes!$C$8</f>
        <v>France entière</v>
      </c>
      <c r="T113" s="917"/>
      <c r="U113" s="917"/>
    </row>
    <row r="114" spans="1:21" ht="15" thickBot="1">
      <c r="A114" s="71">
        <f t="shared" si="1"/>
        <v>43</v>
      </c>
      <c r="B114" s="754" t="str">
        <f>'Prétraitement pertes'!A58</f>
        <v>Autres citrouilles [Courge], potirons, n.c.a.</v>
      </c>
      <c r="C114" s="127" t="str">
        <f>Secteurs!$B$4</f>
        <v>Marché du frais</v>
      </c>
      <c r="D114" s="129">
        <f>'Prétraitement pertes'!E58</f>
        <v>0</v>
      </c>
      <c r="G114" s="119" t="str">
        <f>Etiquettes!$C$10</f>
        <v>kt</v>
      </c>
      <c r="H114" s="767" t="str">
        <f>Etiquettes!$C$7</f>
        <v>Fruits et légumes (hors pommes de terre)</v>
      </c>
      <c r="I114" s="785" t="str">
        <f>Etiquettes!$C$9</f>
        <v>2015:2019:2023</v>
      </c>
      <c r="J114" s="767" t="str">
        <f>Etiquettes!$C$8</f>
        <v>France entière</v>
      </c>
      <c r="T114" s="917"/>
      <c r="U114" s="917"/>
    </row>
    <row r="115" spans="1:21" ht="15" thickTop="1">
      <c r="A115" s="71">
        <f t="shared" ref="A115" si="2">A114</f>
        <v>43</v>
      </c>
      <c r="B115" s="127" t="str">
        <f>Secteurs!$B$4</f>
        <v>Marché du frais</v>
      </c>
      <c r="C115" s="754" t="str">
        <f>Produits!$B$476</f>
        <v>Pertes en distribution</v>
      </c>
      <c r="D115" s="98">
        <v>-1</v>
      </c>
      <c r="G115" s="119" t="str">
        <f>Etiquettes!$C$10</f>
        <v>kt</v>
      </c>
      <c r="H115" s="767" t="str">
        <f>Etiquettes!$C$7</f>
        <v>Fruits et légumes (hors pommes de terre)</v>
      </c>
      <c r="I115" s="785" t="str">
        <f>Etiquettes!$C$9</f>
        <v>2015:2019:2023</v>
      </c>
      <c r="J115" s="767" t="str">
        <f>Etiquettes!$C$8</f>
        <v>France entière</v>
      </c>
      <c r="K115" s="774" t="s">
        <v>2563</v>
      </c>
      <c r="L115" s="116" t="s">
        <v>2564</v>
      </c>
      <c r="M115" t="s">
        <v>53</v>
      </c>
      <c r="N115" t="str" cm="1">
        <f t="array" aca="1" ref="N115" ca="1">[1]!NOM_FEUILLE('Pertes - CTIFL'!$A$1)</f>
        <v>Pertes - CTIFL</v>
      </c>
      <c r="O115" t="str">
        <f>Etiquettes!$J$16</f>
        <v>Répartition</v>
      </c>
      <c r="P115" t="str">
        <f>_xlfn.CONCAT(K115)</f>
        <v>Les pertes en distribution varient entre 0 et 10 % (CTIFL)</v>
      </c>
      <c r="Q115" t="str">
        <f>Etiquettes!$J$20</f>
        <v>Probable</v>
      </c>
      <c r="R115" s="767" t="s">
        <v>2916</v>
      </c>
      <c r="S115" s="767" t="str">
        <f>Etiquettes!$H$22</f>
        <v>Donnée collectée (valeur du flux ou coefficient)</v>
      </c>
      <c r="T115" s="917"/>
      <c r="U115" s="917"/>
    </row>
  </sheetData>
  <mergeCells count="4">
    <mergeCell ref="T59:T115"/>
    <mergeCell ref="U59:U115"/>
    <mergeCell ref="U2:U58"/>
    <mergeCell ref="T2:T58"/>
  </mergeCells>
  <pageMargins left="0.7" right="0.7" top="0.75" bottom="0.75" header="0.51180555555555496" footer="0.51180555555555496"/>
  <pageSetup paperSize="9" firstPageNumber="0"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C1F74-C917-4E2B-AF49-A0CAE03687FE}">
  <sheetPr>
    <tabColor theme="1"/>
  </sheetPr>
  <dimension ref="A1:Q3"/>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805" t="s">
        <v>808</v>
      </c>
      <c r="B1" s="806" t="s">
        <v>809</v>
      </c>
      <c r="C1" s="806" t="s">
        <v>810</v>
      </c>
      <c r="D1" s="806" t="s">
        <v>812</v>
      </c>
      <c r="E1" t="str" cm="1">
        <f t="array" aca="1" ref="E1:Q3" ca="1">_xlfn._xlws.FILTER('Contraintes '!G1:S200,ISTEXT('Contraintes '!P1:P200))</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3">_xlfn._xlws.FILTER('Contraintes '!B2:C200,ISTEXT('Contraintes '!P2:P200))</f>
        <v>Cultures</v>
      </c>
      <c r="B2" t="str">
        <v>Pertes en production</v>
      </c>
      <c r="E2" t="str">
        <f ca="1"/>
        <v>kt</v>
      </c>
      <c r="F2" t="str">
        <f ca="1"/>
        <v>Fruits et légumes (hors pommes de terre)</v>
      </c>
      <c r="G2" t="str">
        <f ca="1"/>
        <v>2015:2019:2023</v>
      </c>
      <c r="H2" t="str">
        <f ca="1"/>
        <v>France entière</v>
      </c>
      <c r="I2" t="str">
        <f ca="1"/>
        <v>Les pertes en production varient entre 0 et 20 % (CTIFL)</v>
      </c>
      <c r="J2" t="str">
        <f ca="1"/>
        <v>Les pertes en production s'ajoutent au volume récolté (= ont lieu avant la récolte). Les pertes non renseignées sont négligées</v>
      </c>
      <c r="K2" t="str">
        <f ca="1"/>
        <v>CTIFL</v>
      </c>
      <c r="L2" t="str">
        <f ca="1"/>
        <v>Pertes - CTIFL</v>
      </c>
      <c r="M2" t="str">
        <f ca="1"/>
        <v>Répartition</v>
      </c>
      <c r="N2" t="str">
        <f ca="1"/>
        <v>Les pertes en production varient entre 0 et 20 % (CTIFL)</v>
      </c>
      <c r="O2" t="str">
        <f ca="1"/>
        <v>Probable</v>
      </c>
      <c r="P2" t="str">
        <f ca="1"/>
        <v>Données collectées:Données déterminées</v>
      </c>
      <c r="Q2" t="str">
        <f ca="1"/>
        <v>Donnée collectée (valeur du flux ou coefficient)</v>
      </c>
    </row>
    <row r="3" spans="1:17">
      <c r="A3" t="str">
        <v>Marché du frais</v>
      </c>
      <c r="B3" t="str">
        <v>Pertes en distribution</v>
      </c>
      <c r="E3" t="str">
        <f ca="1"/>
        <v>kt</v>
      </c>
      <c r="F3" t="str">
        <f ca="1"/>
        <v>Fruits et légumes (hors pommes de terre)</v>
      </c>
      <c r="G3" t="str">
        <f ca="1"/>
        <v>2015:2019:2023</v>
      </c>
      <c r="H3" t="str">
        <f ca="1"/>
        <v>France entière</v>
      </c>
      <c r="I3" t="str">
        <f ca="1"/>
        <v>Les pertes en distribution varient entre 0 et 10 % (CTIFL)</v>
      </c>
      <c r="J3" t="str">
        <f ca="1"/>
        <v>Les pertes en distribution se soustraient au volume distribué (= ont lieu avant la distribution). Les pertes non renseignées sont négligées</v>
      </c>
      <c r="K3" t="str">
        <f ca="1"/>
        <v>CTIFL</v>
      </c>
      <c r="L3" t="str">
        <f ca="1"/>
        <v>Pertes - CTIFL</v>
      </c>
      <c r="M3" t="str">
        <f ca="1"/>
        <v>Répartition</v>
      </c>
      <c r="N3" t="str">
        <f ca="1"/>
        <v>Les pertes en distribution varient entre 0 et 10 % (CTIFL)</v>
      </c>
      <c r="O3" t="str">
        <f ca="1"/>
        <v>Probable</v>
      </c>
      <c r="P3" t="str">
        <f ca="1"/>
        <v>Données collectées:Données déterminées</v>
      </c>
      <c r="Q3" t="str">
        <f ca="1"/>
        <v>Donnée collectée (valeur du flux ou coefficient)</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2E75-74B7-4059-8525-80067B3904F1}">
  <dimension ref="A1:G58"/>
  <sheetViews>
    <sheetView topLeftCell="A18" workbookViewId="0">
      <selection activeCell="A33" sqref="A33"/>
    </sheetView>
  </sheetViews>
  <sheetFormatPr baseColWidth="10" defaultRowHeight="14.4"/>
  <cols>
    <col min="1" max="1" width="20.44140625" customWidth="1"/>
    <col min="3" max="3" width="35.6640625" customWidth="1"/>
  </cols>
  <sheetData>
    <row r="1" spans="1:7">
      <c r="A1" s="908" t="s">
        <v>1988</v>
      </c>
      <c r="B1" s="908"/>
      <c r="C1" s="908"/>
      <c r="D1" s="920" t="s">
        <v>2555</v>
      </c>
      <c r="E1" s="920"/>
    </row>
    <row r="2" spans="1:7">
      <c r="A2" t="s">
        <v>1989</v>
      </c>
      <c r="C2" t="s">
        <v>53</v>
      </c>
      <c r="D2" t="s">
        <v>2047</v>
      </c>
      <c r="E2" t="s">
        <v>2556</v>
      </c>
      <c r="F2" s="920" t="s">
        <v>2558</v>
      </c>
      <c r="G2" s="920"/>
    </row>
    <row r="3" spans="1:7">
      <c r="A3" t="str">
        <f>Produits!$B$150</f>
        <v>Abricots</v>
      </c>
      <c r="B3" s="909" t="s">
        <v>229</v>
      </c>
      <c r="C3" t="str">
        <f>'Pertes - CTIFL'!C11</f>
        <v>ABRICOT</v>
      </c>
      <c r="D3" s="779">
        <f>'Pertes - CTIFL'!D11/100</f>
        <v>0</v>
      </c>
      <c r="E3" s="779">
        <f>'Pertes - CTIFL'!E11/100</f>
        <v>0.1</v>
      </c>
    </row>
    <row r="4" spans="1:7">
      <c r="A4" t="str">
        <f>Produits!$B$171</f>
        <v>Fraises</v>
      </c>
      <c r="B4" s="909"/>
      <c r="C4" t="str">
        <f>'Pertes - CTIFL'!C12</f>
        <v>FRAISE</v>
      </c>
      <c r="D4" s="779">
        <f>'Pertes - CTIFL'!D12/100</f>
        <v>0.1</v>
      </c>
      <c r="E4" s="779">
        <f>'Pertes - CTIFL'!E12/100</f>
        <v>0.1</v>
      </c>
    </row>
    <row r="5" spans="1:7">
      <c r="A5" t="str">
        <f>Produits!$B$170</f>
        <v>Framboises</v>
      </c>
      <c r="B5" s="909"/>
      <c r="C5" t="str">
        <f>'Pertes - CTIFL'!C13</f>
        <v>FRAMBOISE</v>
      </c>
      <c r="D5" s="779">
        <f>'Pertes - CTIFL'!D13/100</f>
        <v>0.1</v>
      </c>
      <c r="E5" s="779">
        <f>'Pertes - CTIFL'!E13/100</f>
        <v>0.1</v>
      </c>
    </row>
    <row r="6" spans="1:7">
      <c r="A6" t="str">
        <f>Produits!$B$176</f>
        <v>Cassis et myrtilles</v>
      </c>
      <c r="B6" s="909"/>
      <c r="C6" t="str">
        <f>'Pertes - CTIFL'!C14</f>
        <v>MYRTILLE</v>
      </c>
      <c r="D6" s="779">
        <f>'Pertes - CTIFL'!D14/100</f>
        <v>0.05</v>
      </c>
      <c r="E6" s="779">
        <f>'Pertes - CTIFL'!E14/100</f>
        <v>0.05</v>
      </c>
    </row>
    <row r="7" spans="1:7">
      <c r="A7" t="str">
        <f>Produits!$B$175</f>
        <v>Groseilles</v>
      </c>
      <c r="B7" s="909"/>
      <c r="C7" t="str">
        <f>'Pertes - CTIFL'!C15</f>
        <v>GROSEILLE</v>
      </c>
      <c r="D7" s="779">
        <f>'Pertes - CTIFL'!D15/100</f>
        <v>0.05</v>
      </c>
      <c r="E7" s="779">
        <f>'Pertes - CTIFL'!E15/100</f>
        <v>0.05</v>
      </c>
    </row>
    <row r="8" spans="1:7">
      <c r="A8" t="str">
        <f>Produits!$B$155</f>
        <v>Pêches</v>
      </c>
      <c r="B8" s="909"/>
      <c r="C8" t="str">
        <f>'Pertes - CTIFL'!C16</f>
        <v>PECHE (hors pavies)</v>
      </c>
      <c r="D8" s="779">
        <f>'Pertes - CTIFL'!D16/100</f>
        <v>0</v>
      </c>
      <c r="E8" s="779">
        <f>'Pertes - CTIFL'!E16/100</f>
        <v>7.0000000000000007E-2</v>
      </c>
    </row>
    <row r="9" spans="1:7">
      <c r="A9" t="str">
        <f>Produits!$B$156</f>
        <v>Nectarines et brugnons</v>
      </c>
      <c r="B9" s="909"/>
      <c r="C9" t="str">
        <f>'Pertes - CTIFL'!C17</f>
        <v>NECTARINE</v>
      </c>
      <c r="D9" s="779">
        <f>'Pertes - CTIFL'!D17/100</f>
        <v>0</v>
      </c>
      <c r="E9" s="779">
        <f>'Pertes - CTIFL'!E17/100</f>
        <v>7.0000000000000007E-2</v>
      </c>
    </row>
    <row r="10" spans="1:7">
      <c r="A10" t="str">
        <f>Produits!$B$157</f>
        <v>Prunes</v>
      </c>
      <c r="B10" s="909"/>
      <c r="C10" t="str">
        <f>'Pertes - CTIFL'!C18</f>
        <v>PRUNE</v>
      </c>
      <c r="D10" s="779">
        <f>'Pertes - CTIFL'!D18/100</f>
        <v>0.1</v>
      </c>
      <c r="E10" s="779">
        <f>'Pertes - CTIFL'!E18/100</f>
        <v>0.1</v>
      </c>
    </row>
    <row r="11" spans="1:7">
      <c r="A11" t="str">
        <f>Produits!$B$152</f>
        <v>Bigarreau</v>
      </c>
      <c r="B11" s="909"/>
      <c r="C11" t="str">
        <f>'Pertes - CTIFL'!C19</f>
        <v>CERISE  (Bigarreau)</v>
      </c>
      <c r="D11" s="779">
        <f>'Pertes - CTIFL'!D19/100</f>
        <v>0.1</v>
      </c>
      <c r="E11" s="779">
        <f>'Pertes - CTIFL'!E19/100</f>
        <v>0.1</v>
      </c>
    </row>
    <row r="12" spans="1:7">
      <c r="A12" t="str">
        <f>Produits!$B$108</f>
        <v>Raisin de table</v>
      </c>
      <c r="B12" s="909"/>
      <c r="C12" t="str">
        <f>'Pertes - CTIFL'!C20</f>
        <v>RAISIN DE TABLE</v>
      </c>
      <c r="D12" s="779">
        <f>'Pertes - CTIFL'!D20/100</f>
        <v>0.05</v>
      </c>
      <c r="E12" s="779">
        <f>'Pertes - CTIFL'!E20/100</f>
        <v>0.1</v>
      </c>
    </row>
    <row r="13" spans="1:7">
      <c r="A13" t="str">
        <f>Produits!$B$178</f>
        <v>Amandes</v>
      </c>
      <c r="B13" s="909"/>
      <c r="C13" t="str">
        <f>'Pertes - CTIFL'!C21</f>
        <v>AMANDE (en coque et sans coque)</v>
      </c>
      <c r="D13" s="779">
        <f>'Pertes - CTIFL'!D21/100</f>
        <v>0</v>
      </c>
      <c r="E13" s="779">
        <f>'Pertes - CTIFL'!E21/100</f>
        <v>0.05</v>
      </c>
    </row>
    <row r="14" spans="1:7">
      <c r="A14" t="str">
        <f>Produits!$B$182</f>
        <v>Noix</v>
      </c>
      <c r="B14" s="909"/>
      <c r="C14" t="str">
        <f>'Pertes - CTIFL'!C22</f>
        <v>NOIX (en coque et sans coque)</v>
      </c>
      <c r="D14" s="779">
        <f>'Pertes - CTIFL'!D22/100</f>
        <v>0</v>
      </c>
      <c r="E14" s="779">
        <f>'Pertes - CTIFL'!E22/100</f>
        <v>0.05</v>
      </c>
    </row>
    <row r="15" spans="1:7">
      <c r="A15" t="str">
        <f>Produits!$B$180</f>
        <v>Noisettes</v>
      </c>
      <c r="B15" s="909"/>
      <c r="C15" t="str">
        <f>'Pertes - CTIFL'!C23</f>
        <v>NOISETTE (en coque et sans coque)</v>
      </c>
      <c r="D15" s="779">
        <f>'Pertes - CTIFL'!D23/100</f>
        <v>0</v>
      </c>
      <c r="E15" s="779">
        <f>'Pertes - CTIFL'!E23/100</f>
        <v>0.05</v>
      </c>
    </row>
    <row r="16" spans="1:7">
      <c r="A16" t="str">
        <f>Produits!$B$116</f>
        <v>Figues</v>
      </c>
      <c r="B16" s="909"/>
      <c r="C16" t="str">
        <f>'Pertes - CTIFL'!C24</f>
        <v>FIGUE</v>
      </c>
      <c r="D16" s="779">
        <f>'Pertes - CTIFL'!D24/100</f>
        <v>0</v>
      </c>
      <c r="E16" s="779">
        <f>'Pertes - CTIFL'!E24/100</f>
        <v>0</v>
      </c>
      <c r="F16" t="s">
        <v>2557</v>
      </c>
      <c r="G16" t="s">
        <v>2559</v>
      </c>
    </row>
    <row r="17" spans="1:6">
      <c r="A17" t="str">
        <f>Produits!$B$179</f>
        <v>Châtaignes et marrons</v>
      </c>
      <c r="B17" s="909"/>
      <c r="C17" t="str">
        <f>'Pertes - CTIFL'!C25</f>
        <v>CHATAIGNE ET MARRON</v>
      </c>
      <c r="D17" s="779">
        <f>'Pertes - CTIFL'!D25/100</f>
        <v>0</v>
      </c>
      <c r="E17" s="779">
        <f>'Pertes - CTIFL'!E25/100</f>
        <v>0.1</v>
      </c>
    </row>
    <row r="18" spans="1:6">
      <c r="A18" t="str">
        <f>Produits!$B$169</f>
        <v>Kiwis</v>
      </c>
      <c r="B18" s="909"/>
      <c r="C18" t="str">
        <f>'Pertes - CTIFL'!C26</f>
        <v>KIWI</v>
      </c>
      <c r="D18" s="779">
        <f>'Pertes - CTIFL'!D26/100</f>
        <v>0.05</v>
      </c>
      <c r="E18" s="779">
        <f>'Pertes - CTIFL'!E26/100</f>
        <v>0.1</v>
      </c>
    </row>
    <row r="19" spans="1:6">
      <c r="A19" t="str">
        <f>Produits!$B$142</f>
        <v>Poires</v>
      </c>
      <c r="B19" s="909"/>
      <c r="C19" t="str">
        <f>'Pertes - CTIFL'!C27</f>
        <v>POIRE de table</v>
      </c>
      <c r="D19" s="779">
        <f>'Pertes - CTIFL'!D27/100</f>
        <v>0</v>
      </c>
      <c r="E19" s="779">
        <f>'Pertes - CTIFL'!E27/100</f>
        <v>7.0000000000000007E-2</v>
      </c>
      <c r="F19" t="s">
        <v>2557</v>
      </c>
    </row>
    <row r="20" spans="1:6">
      <c r="A20" t="str">
        <f>Produits!$B$136</f>
        <v>Pommes de table</v>
      </c>
      <c r="B20" s="909"/>
      <c r="C20" t="str">
        <f>'Pertes - CTIFL'!C28</f>
        <v>POMME de table</v>
      </c>
      <c r="D20" s="779">
        <f>'Pertes - CTIFL'!D28/100</f>
        <v>0</v>
      </c>
      <c r="E20" s="779">
        <f>'Pertes - CTIFL'!E28/100</f>
        <v>0.05</v>
      </c>
      <c r="F20" t="s">
        <v>2557</v>
      </c>
    </row>
    <row r="21" spans="1:6">
      <c r="A21" t="str">
        <f>Produits!$B$130</f>
        <v>Citrons et limes</v>
      </c>
      <c r="B21" s="909"/>
      <c r="C21" t="str">
        <f>'Pertes - CTIFL'!C29</f>
        <v xml:space="preserve">CITRON </v>
      </c>
      <c r="D21" s="779">
        <f>'Pertes - CTIFL'!D29/100</f>
        <v>0</v>
      </c>
      <c r="E21" s="779">
        <f>'Pertes - CTIFL'!E29/100</f>
        <v>0.05</v>
      </c>
    </row>
    <row r="22" spans="1:6">
      <c r="A22" t="str">
        <f>Produits!$B$132</f>
        <v>Mandarines et clémentines</v>
      </c>
      <c r="B22" s="909"/>
      <c r="C22" t="str">
        <f>'Pertes - CTIFL'!C30</f>
        <v>CLEMENTINE - MANDARINE</v>
      </c>
      <c r="D22" s="779">
        <f>'Pertes - CTIFL'!D30/100</f>
        <v>0</v>
      </c>
      <c r="E22" s="779">
        <f>'Pertes - CTIFL'!E30/100</f>
        <v>7.0000000000000007E-2</v>
      </c>
    </row>
    <row r="23" spans="1:6">
      <c r="A23" t="str">
        <f>Produits!$B$131</f>
        <v>Oranges</v>
      </c>
      <c r="B23" s="909"/>
      <c r="C23" t="str">
        <f>'Pertes - CTIFL'!C31</f>
        <v>ORANGE</v>
      </c>
      <c r="D23" s="779">
        <f>'Pertes - CTIFL'!D31/100</f>
        <v>0</v>
      </c>
      <c r="E23" s="779">
        <f>'Pertes - CTIFL'!E31/100</f>
        <v>0.05</v>
      </c>
    </row>
    <row r="24" spans="1:6">
      <c r="A24" t="str">
        <f>Produits!$B$129</f>
        <v>Pomelos et pamplemousses</v>
      </c>
      <c r="B24" s="909"/>
      <c r="C24" t="str">
        <f>'Pertes - CTIFL'!C32</f>
        <v>PAMPLEMOUSSE - POMELO</v>
      </c>
      <c r="D24" s="779">
        <f>'Pertes - CTIFL'!D32/100</f>
        <v>0</v>
      </c>
      <c r="E24" s="779">
        <f>'Pertes - CTIFL'!E32/100</f>
        <v>7.0000000000000007E-2</v>
      </c>
    </row>
    <row r="25" spans="1:6">
      <c r="A25" t="str">
        <f>Produits!$B$121</f>
        <v>Ananas</v>
      </c>
      <c r="B25" s="909"/>
      <c r="C25" t="str">
        <f>'Pertes - CTIFL'!C33</f>
        <v>ANANAS (Prod. DOM)</v>
      </c>
      <c r="D25" s="779">
        <f>'Pertes - CTIFL'!D33/100</f>
        <v>0</v>
      </c>
      <c r="E25" s="779">
        <f>'Pertes - CTIFL'!E33/100</f>
        <v>7.0000000000000007E-2</v>
      </c>
    </row>
    <row r="26" spans="1:6">
      <c r="A26" t="str">
        <f>Produits!$B$111</f>
        <v>Avocats</v>
      </c>
      <c r="B26" s="909"/>
      <c r="C26" t="str">
        <f>'Pertes - CTIFL'!C34</f>
        <v>AVOCAT</v>
      </c>
      <c r="D26" s="779">
        <f>'Pertes - CTIFL'!D34/100</f>
        <v>0</v>
      </c>
      <c r="E26" s="779">
        <f>'Pertes - CTIFL'!E34/100</f>
        <v>0.1</v>
      </c>
    </row>
    <row r="27" spans="1:6">
      <c r="A27" t="str">
        <f>Produits!$B$112</f>
        <v>Bananes, bananes plantains et assimilés</v>
      </c>
      <c r="B27" s="909"/>
      <c r="C27" t="str">
        <f>'Pertes - CTIFL'!C35</f>
        <v>BANANE (Prod. DOM)</v>
      </c>
      <c r="D27" s="779">
        <f>'Pertes - CTIFL'!D35/100</f>
        <v>0</v>
      </c>
      <c r="E27" s="779">
        <f>'Pertes - CTIFL'!E35/100</f>
        <v>0.1</v>
      </c>
      <c r="F27" t="s">
        <v>2557</v>
      </c>
    </row>
    <row r="28" spans="1:6">
      <c r="A28" t="str">
        <f>Produits!$B$118</f>
        <v>Mangue, goyave</v>
      </c>
      <c r="B28" s="909"/>
      <c r="C28" t="str">
        <f>'Pertes - CTIFL'!C36</f>
        <v>MANGUE, GOYAVE ET MANGOUSTAN (Prod. DOM)</v>
      </c>
      <c r="D28" s="779">
        <f>'Pertes - CTIFL'!D36/100</f>
        <v>0</v>
      </c>
      <c r="E28" s="779">
        <f>'Pertes - CTIFL'!E36/100</f>
        <v>7.0000000000000007E-2</v>
      </c>
    </row>
    <row r="29" spans="1:6">
      <c r="A29" t="str">
        <f>Produits!$B$74</f>
        <v>Ail</v>
      </c>
      <c r="B29" s="909" t="s">
        <v>19</v>
      </c>
      <c r="C29" t="str">
        <f>'Pertes - CTIFL'!C39</f>
        <v>AIL</v>
      </c>
      <c r="D29" s="779">
        <f>'Pertes - CTIFL'!D39/100</f>
        <v>0</v>
      </c>
      <c r="E29" s="779">
        <f>'Pertes - CTIFL'!E39/100</f>
        <v>7.0000000000000007E-2</v>
      </c>
    </row>
    <row r="30" spans="1:6">
      <c r="A30" t="str">
        <f>Produits!$B$31</f>
        <v>Artichauts</v>
      </c>
      <c r="B30" s="909"/>
      <c r="C30" t="str">
        <f>'Pertes - CTIFL'!C40</f>
        <v>ARTICHAUT</v>
      </c>
      <c r="D30" s="779">
        <f>'Pertes - CTIFL'!D40/100</f>
        <v>0.05</v>
      </c>
      <c r="E30" s="779">
        <f>'Pertes - CTIFL'!E40/100</f>
        <v>0.05</v>
      </c>
    </row>
    <row r="31" spans="1:6">
      <c r="A31" t="str">
        <f>Produits!$B$15</f>
        <v>Asperges</v>
      </c>
      <c r="B31" s="909"/>
      <c r="C31" t="str">
        <f>'Pertes - CTIFL'!C41</f>
        <v>ASPERGE</v>
      </c>
      <c r="D31" s="779">
        <f>'Pertes - CTIFL'!D41/100</f>
        <v>0</v>
      </c>
      <c r="E31" s="779">
        <f>'Pertes - CTIFL'!E41/100</f>
        <v>0.1</v>
      </c>
    </row>
    <row r="32" spans="1:6">
      <c r="A32" t="str">
        <f>Produits!$B$55</f>
        <v>Aubergines</v>
      </c>
      <c r="B32" s="909"/>
      <c r="C32" t="str">
        <f>'Pertes - CTIFL'!C42</f>
        <v>AUBERGINE</v>
      </c>
      <c r="D32" s="779">
        <f>'Pertes - CTIFL'!D42/100</f>
        <v>0</v>
      </c>
      <c r="E32" s="779">
        <f>'Pertes - CTIFL'!E42/100</f>
        <v>7.0000000000000007E-2</v>
      </c>
    </row>
    <row r="33" spans="1:5">
      <c r="A33" t="str">
        <f>Produits!$B$84</f>
        <v>Betterave potagère</v>
      </c>
      <c r="B33" s="909"/>
      <c r="C33" t="str">
        <f>'Pertes - CTIFL'!C43</f>
        <v>BETTERAVE POTAGERE (y.c. cuite sous vide)</v>
      </c>
      <c r="D33" s="779">
        <f>'Pertes - CTIFL'!D43/100</f>
        <v>0.2</v>
      </c>
      <c r="E33" s="779">
        <f>'Pertes - CTIFL'!E43/100</f>
        <v>0.1</v>
      </c>
    </row>
    <row r="34" spans="1:5">
      <c r="A34" t="str">
        <f>Produits!$B$69</f>
        <v>Carottes et navets</v>
      </c>
      <c r="B34" s="909"/>
      <c r="C34" t="str">
        <f>'Pertes - CTIFL'!C44</f>
        <v>CAROTTE &amp; NAVET</v>
      </c>
      <c r="D34" s="779">
        <f>'Pertes - CTIFL'!D44/100</f>
        <v>0.05</v>
      </c>
      <c r="E34" s="779">
        <f>'Pertes - CTIFL'!E44/100</f>
        <v>0.05</v>
      </c>
    </row>
    <row r="35" spans="1:5">
      <c r="A35" t="str">
        <f>Produits!$B$105</f>
        <v>Céleris branches</v>
      </c>
      <c r="B35" s="909"/>
      <c r="C35" t="str">
        <f>'Pertes - CTIFL'!C45</f>
        <v>CELERI BRANCHE</v>
      </c>
      <c r="D35" s="779">
        <f>'Pertes - CTIFL'!D45/100</f>
        <v>0.1</v>
      </c>
      <c r="E35" s="779">
        <f>'Pertes - CTIFL'!E45/100</f>
        <v>7.0000000000000007E-2</v>
      </c>
    </row>
    <row r="36" spans="1:5">
      <c r="A36" t="str">
        <f>Produits!$B$86</f>
        <v>Céleri rave</v>
      </c>
      <c r="B36" s="909"/>
      <c r="C36" t="str">
        <f>'Pertes - CTIFL'!C46</f>
        <v>CELERI RAVE</v>
      </c>
      <c r="D36" s="779">
        <f>'Pertes - CTIFL'!D46/100</f>
        <v>0.1</v>
      </c>
      <c r="E36" s="779">
        <f>'Pertes - CTIFL'!E46/100</f>
        <v>0.1</v>
      </c>
    </row>
    <row r="37" spans="1:5">
      <c r="A37" t="str">
        <f>Produits!$B$96</f>
        <v>Champignons cultivés</v>
      </c>
      <c r="B37" s="909"/>
      <c r="C37" t="str">
        <f>'Pertes - CTIFL'!C47</f>
        <v>CHAMPIGNONS DE COUCHE*</v>
      </c>
      <c r="D37" s="779">
        <f>'Pertes - CTIFL'!D47/100</f>
        <v>0</v>
      </c>
      <c r="E37" s="779">
        <f>'Pertes - CTIFL'!E47/100</f>
        <v>0.1</v>
      </c>
    </row>
    <row r="38" spans="1:5">
      <c r="A38" t="str">
        <f>Produits!$B$27</f>
        <v>Chicorées</v>
      </c>
      <c r="B38" s="909"/>
      <c r="C38" t="str">
        <f>'Pertes - CTIFL'!C48</f>
        <v>CHICOREES (scaroles et frisées y.c 4G)</v>
      </c>
      <c r="D38" s="779">
        <f>'Pertes - CTIFL'!D48/100</f>
        <v>0.05</v>
      </c>
      <c r="E38" s="779">
        <f>'Pertes - CTIFL'!E48/100</f>
        <v>0.1</v>
      </c>
    </row>
    <row r="39" spans="1:5">
      <c r="A39" t="str">
        <f>Produits!$B$18</f>
        <v>Autres choux</v>
      </c>
      <c r="B39" s="909"/>
      <c r="C39" t="str">
        <f>'Pertes - CTIFL'!C49</f>
        <v>CHOUX AUTRES (choux pommés, rouges et blancs y.c. choux à choucroute)</v>
      </c>
      <c r="D39" s="779">
        <f>'Pertes - CTIFL'!D49/100</f>
        <v>0</v>
      </c>
      <c r="E39" s="779">
        <f>'Pertes - CTIFL'!E49/100</f>
        <v>0.1</v>
      </c>
    </row>
    <row r="40" spans="1:5">
      <c r="A40" t="str">
        <f>Produits!$B$17</f>
        <v>Choux de Bruxelles</v>
      </c>
      <c r="B40" s="909"/>
      <c r="C40" t="str">
        <f>'Pertes - CTIFL'!C50</f>
        <v>CHOUX DE BRUXELLES</v>
      </c>
      <c r="D40" s="779">
        <f>'Pertes - CTIFL'!D50/100</f>
        <v>0</v>
      </c>
      <c r="E40" s="779">
        <f>'Pertes - CTIFL'!E50/100</f>
        <v>0.15</v>
      </c>
    </row>
    <row r="41" spans="1:5">
      <c r="A41" t="str">
        <f>Produits!$B$21</f>
        <v>Choux-fleurs et brocolis</v>
      </c>
      <c r="B41" s="909"/>
      <c r="C41" t="str">
        <f>'Pertes - CTIFL'!C51</f>
        <v>CHOUX-FLEURS ET BROCOLI</v>
      </c>
      <c r="D41" s="779">
        <f>'Pertes - CTIFL'!D51/100</f>
        <v>0.05</v>
      </c>
      <c r="E41" s="779">
        <f>'Pertes - CTIFL'!E51/100</f>
        <v>0.05</v>
      </c>
    </row>
    <row r="42" spans="1:5">
      <c r="A42" t="str">
        <f>Produits!$B$51</f>
        <v>Concombres</v>
      </c>
      <c r="B42" s="909"/>
      <c r="C42" t="str">
        <f>'Pertes - CTIFL'!C52</f>
        <v>CONCOMBRE</v>
      </c>
      <c r="D42" s="779">
        <f>'Pertes - CTIFL'!D52/100</f>
        <v>0.05</v>
      </c>
      <c r="E42" s="779">
        <f>'Pertes - CTIFL'!E52/100</f>
        <v>7.0000000000000007E-2</v>
      </c>
    </row>
    <row r="43" spans="1:5">
      <c r="A43" t="str">
        <f>Produits!$B$64</f>
        <v>Courgette</v>
      </c>
      <c r="B43" s="909"/>
      <c r="C43" t="str">
        <f>'Pertes - CTIFL'!C53</f>
        <v>COURGETTE</v>
      </c>
      <c r="D43" s="779">
        <f>'Pertes - CTIFL'!D53/100</f>
        <v>0.1</v>
      </c>
      <c r="E43" s="779">
        <f>'Pertes - CTIFL'!E53/100</f>
        <v>0.1</v>
      </c>
    </row>
    <row r="44" spans="1:5">
      <c r="A44" t="str">
        <f>Produits!$B$81</f>
        <v>Echalote</v>
      </c>
      <c r="B44" s="909"/>
      <c r="C44" t="str">
        <f>'Pertes - CTIFL'!C54</f>
        <v>ECHALOTE</v>
      </c>
      <c r="D44" s="779">
        <f>'Pertes - CTIFL'!D54/100</f>
        <v>0.1</v>
      </c>
      <c r="E44" s="779">
        <f>'Pertes - CTIFL'!E54/100</f>
        <v>0.1</v>
      </c>
    </row>
    <row r="45" spans="1:5">
      <c r="A45" t="str">
        <f>Produits!$B$37</f>
        <v>Endives</v>
      </c>
      <c r="B45" s="909"/>
      <c r="C45" t="str">
        <f>'Pertes - CTIFL'!C55</f>
        <v>ENDIVE</v>
      </c>
      <c r="D45" s="779">
        <f>'Pertes - CTIFL'!D55/100</f>
        <v>0.05</v>
      </c>
      <c r="E45" s="779">
        <f>'Pertes - CTIFL'!E55/100</f>
        <v>0.05</v>
      </c>
    </row>
    <row r="46" spans="1:5">
      <c r="A46" t="str">
        <f>Produits!$B$30</f>
        <v>Épinards</v>
      </c>
      <c r="B46" s="909"/>
      <c r="C46" t="str">
        <f>'Pertes - CTIFL'!C56</f>
        <v>EPINARD</v>
      </c>
      <c r="D46" s="779">
        <f>'Pertes - CTIFL'!D56/100</f>
        <v>0</v>
      </c>
      <c r="E46" s="779">
        <f>'Pertes - CTIFL'!E56/100</f>
        <v>0.1</v>
      </c>
    </row>
    <row r="47" spans="1:5">
      <c r="A47" t="str">
        <f>Produits!$B$7</f>
        <v>Haricots à écosser et demi-secs (grains)</v>
      </c>
      <c r="B47" s="909"/>
      <c r="C47" t="str">
        <f>'Pertes - CTIFL'!C57</f>
        <v>HARICOT A ECOSSER (et demi-secs)</v>
      </c>
      <c r="D47" s="779">
        <f>'Pertes - CTIFL'!D57/100</f>
        <v>0</v>
      </c>
      <c r="E47" s="779">
        <f>'Pertes - CTIFL'!E57/100</f>
        <v>0.05</v>
      </c>
    </row>
    <row r="48" spans="1:5">
      <c r="A48" t="str">
        <f>Produits!$B$8</f>
        <v>Haricots verts (y.c. haricots beurre)</v>
      </c>
      <c r="B48" s="909"/>
      <c r="C48" t="str">
        <f>'Pertes - CTIFL'!C58</f>
        <v>HARICOT VERT</v>
      </c>
      <c r="D48" s="779">
        <f>'Pertes - CTIFL'!D58/100</f>
        <v>0.05</v>
      </c>
      <c r="E48" s="779">
        <f>'Pertes - CTIFL'!E58/100</f>
        <v>0.1</v>
      </c>
    </row>
    <row r="49" spans="1:7">
      <c r="A49" t="str">
        <f>Produits!$B$24</f>
        <v>Laitues</v>
      </c>
      <c r="B49" s="909"/>
      <c r="C49" t="str">
        <f>'Pertes - CTIFL'!C59</f>
        <v>LAITUES (pommée et romaine) y.c 4G</v>
      </c>
      <c r="D49" s="779">
        <f>'Pertes - CTIFL'!D59/100</f>
        <v>0.1</v>
      </c>
      <c r="E49" s="779">
        <f>'Pertes - CTIFL'!E59/100</f>
        <v>0.1</v>
      </c>
    </row>
    <row r="50" spans="1:7">
      <c r="A50" t="str">
        <f>Produits!$B$33</f>
        <v>Salades</v>
      </c>
      <c r="B50" s="909"/>
      <c r="C50" t="str">
        <f>'Pertes - CTIFL'!C60</f>
        <v>MACHE  ET AUTRES SALADES (y.c 4G)</v>
      </c>
      <c r="D50" s="779">
        <f>'Pertes - CTIFL'!D60/100</f>
        <v>0.1</v>
      </c>
      <c r="E50" s="779">
        <f>'Pertes - CTIFL'!E60/100</f>
        <v>0.1</v>
      </c>
    </row>
    <row r="51" spans="1:7">
      <c r="A51" t="str">
        <f>Produits!$B$45</f>
        <v>Autres melons</v>
      </c>
      <c r="B51" s="909"/>
      <c r="C51" t="str">
        <f>'Pertes - CTIFL'!C61</f>
        <v>MELON</v>
      </c>
      <c r="D51" s="779">
        <f>'Pertes - CTIFL'!D61/100</f>
        <v>0.1</v>
      </c>
      <c r="E51" s="779">
        <f>'Pertes - CTIFL'!E61/100</f>
        <v>7.0000000000000007E-2</v>
      </c>
    </row>
    <row r="52" spans="1:7">
      <c r="A52" t="str">
        <f>Produits!$B$78</f>
        <v>Oignon</v>
      </c>
      <c r="B52" s="909"/>
      <c r="C52" t="str">
        <f>'Pertes - CTIFL'!C62</f>
        <v>OIGNON</v>
      </c>
      <c r="D52" s="779">
        <f>'Pertes - CTIFL'!D62/100</f>
        <v>0.1</v>
      </c>
      <c r="E52" s="779">
        <f>'Pertes - CTIFL'!E62/100</f>
        <v>0.1</v>
      </c>
    </row>
    <row r="53" spans="1:7">
      <c r="A53" t="str">
        <f>Produits!$B$44</f>
        <v>Pastèques</v>
      </c>
      <c r="B53" s="909"/>
      <c r="C53" t="str">
        <f>'Pertes - CTIFL'!C63</f>
        <v>PASTEQUE</v>
      </c>
      <c r="D53" s="779">
        <f>'Pertes - CTIFL'!D63/100</f>
        <v>0</v>
      </c>
      <c r="E53" s="779">
        <f>'Pertes - CTIFL'!E63/100</f>
        <v>0.1</v>
      </c>
    </row>
    <row r="54" spans="1:7">
      <c r="A54" t="str">
        <f>Produits!$B$9</f>
        <v>Petits pois</v>
      </c>
      <c r="B54" s="909"/>
      <c r="C54" t="str">
        <f>'Pertes - CTIFL'!C64</f>
        <v>PETITS POIS</v>
      </c>
      <c r="D54" s="779">
        <f>'Pertes - CTIFL'!D64/100</f>
        <v>0</v>
      </c>
      <c r="E54" s="779">
        <f>'Pertes - CTIFL'!E64/100</f>
        <v>0.1</v>
      </c>
    </row>
    <row r="55" spans="1:7">
      <c r="A55" t="str">
        <f>Produits!$B$82</f>
        <v>Poireaux</v>
      </c>
      <c r="B55" s="909"/>
      <c r="C55" t="str">
        <f>'Pertes - CTIFL'!C65</f>
        <v>POIREAU</v>
      </c>
      <c r="D55" s="779">
        <f>'Pertes - CTIFL'!D65/100</f>
        <v>0.05</v>
      </c>
      <c r="E55" s="779">
        <f>'Pertes - CTIFL'!E65/100</f>
        <v>0.1</v>
      </c>
    </row>
    <row r="56" spans="1:7">
      <c r="A56" t="str">
        <f>Produits!$B$49</f>
        <v>Piments et poivrons verts</v>
      </c>
      <c r="B56" s="909"/>
      <c r="C56" t="str">
        <f>'Pertes - CTIFL'!C66</f>
        <v>POIVRON</v>
      </c>
      <c r="D56" s="779">
        <f>'Pertes - CTIFL'!D66/100</f>
        <v>0.05</v>
      </c>
      <c r="E56" s="779">
        <f>'Pertes - CTIFL'!E66/100</f>
        <v>7.0000000000000007E-2</v>
      </c>
    </row>
    <row r="57" spans="1:7">
      <c r="A57" t="str">
        <f>Produits!$B$56</f>
        <v>Tomates</v>
      </c>
      <c r="B57" s="909"/>
      <c r="C57" t="str">
        <f>'Pertes - CTIFL'!C67</f>
        <v>TOMATE</v>
      </c>
      <c r="D57" s="779">
        <f>'Pertes - CTIFL'!D67/100</f>
        <v>0.05</v>
      </c>
      <c r="E57" s="779">
        <f>'Pertes - CTIFL'!E67/100</f>
        <v>0.1</v>
      </c>
    </row>
    <row r="58" spans="1:7">
      <c r="A58" t="str">
        <f>Produits!$B$65</f>
        <v>Autres citrouilles [Courge], potirons, n.c.a.</v>
      </c>
      <c r="B58" s="909"/>
      <c r="C58" t="str">
        <f>'Pertes - CTIFL'!C68</f>
        <v>CITROUILLE ET POTIRON</v>
      </c>
      <c r="D58" s="779">
        <f>'Pertes - CTIFL'!D68/100</f>
        <v>0</v>
      </c>
      <c r="E58" s="779">
        <f>'Pertes - CTIFL'!E68/100</f>
        <v>0</v>
      </c>
      <c r="F58" t="s">
        <v>2557</v>
      </c>
      <c r="G58" t="s">
        <v>2559</v>
      </c>
    </row>
  </sheetData>
  <mergeCells count="5">
    <mergeCell ref="F2:G2"/>
    <mergeCell ref="A1:C1"/>
    <mergeCell ref="D1:E1"/>
    <mergeCell ref="B3:B28"/>
    <mergeCell ref="B29:B5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347B1-82FB-4584-A325-6F83CA49BF8E}">
  <sheetPr>
    <tabColor rgb="FFFFC000"/>
  </sheetPr>
  <dimension ref="A1:E68"/>
  <sheetViews>
    <sheetView workbookViewId="0">
      <selection activeCell="G19" sqref="G19"/>
    </sheetView>
  </sheetViews>
  <sheetFormatPr baseColWidth="10" defaultRowHeight="14.4"/>
  <cols>
    <col min="1" max="1" width="11.5546875" style="181" customWidth="1"/>
    <col min="2" max="2" width="35" style="181" customWidth="1"/>
    <col min="3" max="3" width="39.21875" customWidth="1"/>
  </cols>
  <sheetData>
    <row r="1" spans="1:5" s="181" customFormat="1" ht="15" thickBot="1">
      <c r="A1" s="989" t="s">
        <v>2026</v>
      </c>
      <c r="B1" s="989"/>
    </row>
    <row r="2" spans="1:5" s="181" customFormat="1">
      <c r="A2" s="165" t="s">
        <v>2027</v>
      </c>
      <c r="B2" s="166" t="s">
        <v>2324</v>
      </c>
    </row>
    <row r="3" spans="1:5" s="181" customFormat="1">
      <c r="A3" s="167" t="s">
        <v>846</v>
      </c>
      <c r="B3" s="173"/>
    </row>
    <row r="4" spans="1:5" s="181" customFormat="1">
      <c r="A4" s="167" t="s">
        <v>2029</v>
      </c>
      <c r="B4" s="168" t="s">
        <v>1097</v>
      </c>
    </row>
    <row r="5" spans="1:5" s="181" customFormat="1">
      <c r="A5" s="167" t="s">
        <v>811</v>
      </c>
      <c r="B5" s="168"/>
    </row>
    <row r="6" spans="1:5" s="181" customFormat="1">
      <c r="A6" s="167" t="s">
        <v>813</v>
      </c>
      <c r="B6" s="168" t="s">
        <v>53</v>
      </c>
    </row>
    <row r="7" spans="1:5" s="181" customFormat="1" ht="15" thickBot="1">
      <c r="A7" s="169" t="s">
        <v>2031</v>
      </c>
      <c r="B7" s="170" t="s">
        <v>53</v>
      </c>
    </row>
    <row r="8" spans="1:5">
      <c r="C8" s="703" t="s">
        <v>2325</v>
      </c>
    </row>
    <row r="9" spans="1:5" ht="43.2">
      <c r="D9" s="780" t="s">
        <v>2523</v>
      </c>
      <c r="E9" s="780" t="s">
        <v>2524</v>
      </c>
    </row>
    <row r="10" spans="1:5" ht="15" thickBot="1">
      <c r="C10" s="781" t="s">
        <v>2525</v>
      </c>
      <c r="D10" s="782"/>
      <c r="E10" s="782"/>
    </row>
    <row r="11" spans="1:5" ht="15" thickBot="1">
      <c r="C11" s="783" t="s">
        <v>2345</v>
      </c>
      <c r="D11" s="784">
        <v>0</v>
      </c>
      <c r="E11" s="784">
        <v>10</v>
      </c>
    </row>
    <row r="12" spans="1:5" ht="15" thickBot="1">
      <c r="C12" s="783" t="s">
        <v>2344</v>
      </c>
      <c r="D12" s="784">
        <v>10</v>
      </c>
      <c r="E12" s="784">
        <v>10</v>
      </c>
    </row>
    <row r="13" spans="1:5" ht="15" thickBot="1">
      <c r="C13" s="783" t="s">
        <v>2348</v>
      </c>
      <c r="D13" s="784">
        <v>10</v>
      </c>
      <c r="E13" s="784">
        <v>10</v>
      </c>
    </row>
    <row r="14" spans="1:5" ht="15" thickBot="1">
      <c r="C14" s="783" t="s">
        <v>2350</v>
      </c>
      <c r="D14" s="784">
        <v>5</v>
      </c>
      <c r="E14" s="784">
        <v>5</v>
      </c>
    </row>
    <row r="15" spans="1:5" ht="15" thickBot="1">
      <c r="C15" s="783" t="s">
        <v>2349</v>
      </c>
      <c r="D15" s="784">
        <v>5</v>
      </c>
      <c r="E15" s="784">
        <v>5</v>
      </c>
    </row>
    <row r="16" spans="1:5" ht="15" thickBot="1">
      <c r="C16" s="783" t="s">
        <v>2526</v>
      </c>
      <c r="D16" s="784">
        <v>0</v>
      </c>
      <c r="E16" s="784">
        <v>7</v>
      </c>
    </row>
    <row r="17" spans="3:5" ht="15" thickBot="1">
      <c r="C17" s="783" t="s">
        <v>2340</v>
      </c>
      <c r="D17" s="784">
        <v>0</v>
      </c>
      <c r="E17" s="784">
        <v>7</v>
      </c>
    </row>
    <row r="18" spans="3:5" ht="15" thickBot="1">
      <c r="C18" s="783" t="s">
        <v>2346</v>
      </c>
      <c r="D18" s="784">
        <v>10</v>
      </c>
      <c r="E18" s="784">
        <v>10</v>
      </c>
    </row>
    <row r="19" spans="3:5" ht="15" thickBot="1">
      <c r="C19" s="783" t="s">
        <v>2527</v>
      </c>
      <c r="D19" s="784">
        <v>10</v>
      </c>
      <c r="E19" s="784">
        <v>10</v>
      </c>
    </row>
    <row r="20" spans="3:5" ht="15" thickBot="1">
      <c r="C20" s="783" t="s">
        <v>2337</v>
      </c>
      <c r="D20" s="784">
        <v>5</v>
      </c>
      <c r="E20" s="784">
        <v>10</v>
      </c>
    </row>
    <row r="21" spans="3:5" ht="15" thickBot="1">
      <c r="C21" s="783" t="s">
        <v>2528</v>
      </c>
      <c r="D21" s="784">
        <v>0</v>
      </c>
      <c r="E21" s="784">
        <v>5</v>
      </c>
    </row>
    <row r="22" spans="3:5" ht="15" thickBot="1">
      <c r="C22" s="783" t="s">
        <v>2529</v>
      </c>
      <c r="D22" s="784">
        <v>0</v>
      </c>
      <c r="E22" s="784">
        <v>5</v>
      </c>
    </row>
    <row r="23" spans="3:5" ht="15" thickBot="1">
      <c r="C23" s="783" t="s">
        <v>2530</v>
      </c>
      <c r="D23" s="784">
        <v>0</v>
      </c>
      <c r="E23" s="784">
        <v>5</v>
      </c>
    </row>
    <row r="24" spans="3:5" ht="15" thickBot="1">
      <c r="C24" s="783" t="s">
        <v>2366</v>
      </c>
      <c r="D24" s="784"/>
      <c r="E24" s="784"/>
    </row>
    <row r="25" spans="3:5" ht="15" thickBot="1">
      <c r="C25" s="783" t="s">
        <v>2367</v>
      </c>
      <c r="D25" s="784">
        <v>0</v>
      </c>
      <c r="E25" s="784">
        <v>10</v>
      </c>
    </row>
    <row r="26" spans="3:5" ht="15" thickBot="1">
      <c r="C26" s="783" t="s">
        <v>2339</v>
      </c>
      <c r="D26" s="784">
        <v>5</v>
      </c>
      <c r="E26" s="784">
        <v>10</v>
      </c>
    </row>
    <row r="27" spans="3:5" ht="15" thickBot="1">
      <c r="C27" s="783" t="s">
        <v>2531</v>
      </c>
      <c r="D27" s="784"/>
      <c r="E27" s="784">
        <v>7</v>
      </c>
    </row>
    <row r="28" spans="3:5" ht="15" thickBot="1">
      <c r="C28" s="783" t="s">
        <v>2532</v>
      </c>
      <c r="D28" s="784"/>
      <c r="E28" s="784">
        <v>5</v>
      </c>
    </row>
    <row r="29" spans="3:5" ht="15" thickBot="1">
      <c r="C29" s="783" t="s">
        <v>2533</v>
      </c>
      <c r="D29" s="784">
        <v>0</v>
      </c>
      <c r="E29" s="784">
        <v>5</v>
      </c>
    </row>
    <row r="30" spans="3:5" ht="15" thickBot="1">
      <c r="C30" s="783" t="s">
        <v>2534</v>
      </c>
      <c r="D30" s="784">
        <v>0</v>
      </c>
      <c r="E30" s="784">
        <v>7</v>
      </c>
    </row>
    <row r="31" spans="3:5" ht="15" thickBot="1">
      <c r="C31" s="783" t="s">
        <v>2360</v>
      </c>
      <c r="D31" s="784">
        <v>0</v>
      </c>
      <c r="E31" s="784">
        <v>5</v>
      </c>
    </row>
    <row r="32" spans="3:5" ht="15" thickBot="1">
      <c r="C32" s="783" t="s">
        <v>2535</v>
      </c>
      <c r="D32" s="784">
        <v>0</v>
      </c>
      <c r="E32" s="784">
        <v>7</v>
      </c>
    </row>
    <row r="33" spans="3:5" ht="15" thickBot="1">
      <c r="C33" s="783" t="s">
        <v>2536</v>
      </c>
      <c r="D33" s="784">
        <v>0</v>
      </c>
      <c r="E33" s="784">
        <v>7</v>
      </c>
    </row>
    <row r="34" spans="3:5" ht="15" thickBot="1">
      <c r="C34" s="783" t="s">
        <v>2355</v>
      </c>
      <c r="D34" s="784">
        <v>0</v>
      </c>
      <c r="E34" s="784">
        <v>10</v>
      </c>
    </row>
    <row r="35" spans="3:5" ht="15" thickBot="1">
      <c r="C35" s="783" t="s">
        <v>2537</v>
      </c>
      <c r="D35" s="784"/>
      <c r="E35" s="784">
        <v>10</v>
      </c>
    </row>
    <row r="36" spans="3:5" ht="15" thickBot="1">
      <c r="C36" s="783" t="s">
        <v>2538</v>
      </c>
      <c r="D36" s="784">
        <v>0</v>
      </c>
      <c r="E36" s="784">
        <v>7</v>
      </c>
    </row>
    <row r="37" spans="3:5">
      <c r="D37" s="784"/>
      <c r="E37" s="784"/>
    </row>
    <row r="38" spans="3:5" ht="15" thickBot="1">
      <c r="C38" s="781" t="s">
        <v>2539</v>
      </c>
      <c r="D38" s="784"/>
      <c r="E38" s="784"/>
    </row>
    <row r="39" spans="3:5" ht="15" thickBot="1">
      <c r="C39" s="783" t="s">
        <v>2394</v>
      </c>
      <c r="D39" s="784">
        <v>0</v>
      </c>
      <c r="E39" s="784">
        <v>7</v>
      </c>
    </row>
    <row r="40" spans="3:5" ht="15" thickBot="1">
      <c r="C40" s="783" t="s">
        <v>2382</v>
      </c>
      <c r="D40" s="784">
        <v>5</v>
      </c>
      <c r="E40" s="784">
        <v>5</v>
      </c>
    </row>
    <row r="41" spans="3:5" ht="15" thickBot="1">
      <c r="C41" s="783" t="s">
        <v>2383</v>
      </c>
      <c r="D41" s="784">
        <v>0</v>
      </c>
      <c r="E41" s="784">
        <v>10</v>
      </c>
    </row>
    <row r="42" spans="3:5" ht="15" thickBot="1">
      <c r="C42" s="783" t="s">
        <v>2395</v>
      </c>
      <c r="D42" s="784">
        <v>0</v>
      </c>
      <c r="E42" s="784">
        <v>7</v>
      </c>
    </row>
    <row r="43" spans="3:5" ht="15" thickBot="1">
      <c r="C43" s="783" t="s">
        <v>2540</v>
      </c>
      <c r="D43" s="784">
        <v>20</v>
      </c>
      <c r="E43" s="784">
        <v>10</v>
      </c>
    </row>
    <row r="44" spans="3:5" ht="15" thickBot="1">
      <c r="C44" s="783" t="s">
        <v>2541</v>
      </c>
      <c r="D44" s="784">
        <v>5</v>
      </c>
      <c r="E44" s="784">
        <v>5</v>
      </c>
    </row>
    <row r="45" spans="3:5" ht="15" thickBot="1">
      <c r="C45" s="783" t="s">
        <v>2542</v>
      </c>
      <c r="D45" s="784">
        <v>10</v>
      </c>
      <c r="E45" s="784">
        <v>7</v>
      </c>
    </row>
    <row r="46" spans="3:5" ht="15" thickBot="1">
      <c r="C46" s="783" t="s">
        <v>2543</v>
      </c>
      <c r="D46" s="784">
        <v>10</v>
      </c>
      <c r="E46" s="784">
        <v>10</v>
      </c>
    </row>
    <row r="47" spans="3:5" ht="15" thickBot="1">
      <c r="C47" s="783" t="s">
        <v>2544</v>
      </c>
      <c r="D47" s="784">
        <v>0</v>
      </c>
      <c r="E47" s="784">
        <v>10</v>
      </c>
    </row>
    <row r="48" spans="3:5" ht="15" thickBot="1">
      <c r="C48" s="783" t="s">
        <v>2545</v>
      </c>
      <c r="D48" s="784">
        <v>5</v>
      </c>
      <c r="E48" s="784">
        <v>10</v>
      </c>
    </row>
    <row r="49" spans="3:5" ht="15" thickBot="1">
      <c r="C49" s="783" t="s">
        <v>2546</v>
      </c>
      <c r="D49" s="784">
        <v>0</v>
      </c>
      <c r="E49" s="784">
        <v>10</v>
      </c>
    </row>
    <row r="50" spans="3:5" ht="15" thickBot="1">
      <c r="C50" s="783" t="s">
        <v>2547</v>
      </c>
      <c r="D50" s="784">
        <v>0</v>
      </c>
      <c r="E50" s="784">
        <v>15</v>
      </c>
    </row>
    <row r="51" spans="3:5" ht="15" thickBot="1">
      <c r="C51" s="783" t="s">
        <v>2548</v>
      </c>
      <c r="D51" s="784">
        <v>5</v>
      </c>
      <c r="E51" s="784">
        <v>5</v>
      </c>
    </row>
    <row r="52" spans="3:5" ht="15" thickBot="1">
      <c r="C52" s="783" t="s">
        <v>2377</v>
      </c>
      <c r="D52" s="784">
        <v>5</v>
      </c>
      <c r="E52" s="784">
        <v>7</v>
      </c>
    </row>
    <row r="53" spans="3:5" ht="15" thickBot="1">
      <c r="C53" s="783" t="s">
        <v>2376</v>
      </c>
      <c r="D53" s="784">
        <v>10</v>
      </c>
      <c r="E53" s="784">
        <v>10</v>
      </c>
    </row>
    <row r="54" spans="3:5" ht="15" thickBot="1">
      <c r="C54" s="783" t="s">
        <v>2398</v>
      </c>
      <c r="D54" s="784">
        <v>10</v>
      </c>
      <c r="E54" s="784">
        <v>10</v>
      </c>
    </row>
    <row r="55" spans="3:5" ht="15" thickBot="1">
      <c r="C55" s="783" t="s">
        <v>2373</v>
      </c>
      <c r="D55" s="784">
        <v>5</v>
      </c>
      <c r="E55" s="784">
        <v>5</v>
      </c>
    </row>
    <row r="56" spans="3:5" ht="15" thickBot="1">
      <c r="C56" s="783" t="s">
        <v>2389</v>
      </c>
      <c r="D56" s="784">
        <v>0</v>
      </c>
      <c r="E56" s="784">
        <v>10</v>
      </c>
    </row>
    <row r="57" spans="3:5" ht="15" thickBot="1">
      <c r="C57" s="783" t="s">
        <v>2549</v>
      </c>
      <c r="D57" s="784">
        <v>0</v>
      </c>
      <c r="E57" s="784">
        <v>5</v>
      </c>
    </row>
    <row r="58" spans="3:5" ht="15" thickBot="1">
      <c r="C58" s="783" t="s">
        <v>2550</v>
      </c>
      <c r="D58" s="784">
        <v>5</v>
      </c>
      <c r="E58" s="784">
        <v>10</v>
      </c>
    </row>
    <row r="59" spans="3:5" ht="15" thickBot="1">
      <c r="C59" s="783" t="s">
        <v>2551</v>
      </c>
      <c r="D59" s="784">
        <v>10</v>
      </c>
      <c r="E59" s="784">
        <v>10</v>
      </c>
    </row>
    <row r="60" spans="3:5" ht="15" thickBot="1">
      <c r="C60" s="783" t="s">
        <v>2552</v>
      </c>
      <c r="D60" s="784">
        <v>10</v>
      </c>
      <c r="E60" s="784">
        <v>10</v>
      </c>
    </row>
    <row r="61" spans="3:5" ht="15" thickBot="1">
      <c r="C61" s="783" t="s">
        <v>2371</v>
      </c>
      <c r="D61" s="784">
        <v>10</v>
      </c>
      <c r="E61" s="784">
        <v>7</v>
      </c>
    </row>
    <row r="62" spans="3:5" ht="15" thickBot="1">
      <c r="C62" s="783" t="s">
        <v>2372</v>
      </c>
      <c r="D62" s="784">
        <v>10</v>
      </c>
      <c r="E62" s="784">
        <v>10</v>
      </c>
    </row>
    <row r="63" spans="3:5" ht="15" thickBot="1">
      <c r="C63" s="783" t="s">
        <v>2401</v>
      </c>
      <c r="D63" s="784">
        <v>0</v>
      </c>
      <c r="E63" s="784">
        <v>10</v>
      </c>
    </row>
    <row r="64" spans="3:5" ht="15" thickBot="1">
      <c r="C64" s="783" t="s">
        <v>2553</v>
      </c>
      <c r="D64" s="784">
        <v>0</v>
      </c>
      <c r="E64" s="784">
        <v>10</v>
      </c>
    </row>
    <row r="65" spans="3:5" ht="15" thickBot="1">
      <c r="C65" s="783" t="s">
        <v>2378</v>
      </c>
      <c r="D65" s="784">
        <v>5</v>
      </c>
      <c r="E65" s="784">
        <v>10</v>
      </c>
    </row>
    <row r="66" spans="3:5" ht="15" thickBot="1">
      <c r="C66" s="783" t="s">
        <v>2399</v>
      </c>
      <c r="D66" s="784">
        <v>5</v>
      </c>
      <c r="E66" s="784">
        <v>7</v>
      </c>
    </row>
    <row r="67" spans="3:5" ht="15" thickBot="1">
      <c r="C67" s="783" t="s">
        <v>2368</v>
      </c>
      <c r="D67" s="784">
        <v>5</v>
      </c>
      <c r="E67" s="784">
        <v>10</v>
      </c>
    </row>
    <row r="68" spans="3:5" ht="15" thickBot="1">
      <c r="C68" s="783" t="s">
        <v>2554</v>
      </c>
      <c r="D68" s="784"/>
      <c r="E68" s="784"/>
    </row>
  </sheetData>
  <mergeCells count="1">
    <mergeCell ref="A1:B1"/>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8453-F565-42AF-8B8C-8D9B1DBF7248}">
  <sheetPr>
    <tabColor rgb="FF92D050"/>
  </sheetPr>
  <dimension ref="A1:U29"/>
  <sheetViews>
    <sheetView zoomScaleNormal="100" workbookViewId="0">
      <pane xSplit="3" ySplit="1" topLeftCell="D2" activePane="bottomRight" state="frozen"/>
      <selection activeCell="AS484" sqref="AS484"/>
      <selection pane="topRight" activeCell="AS484" sqref="AS484"/>
      <selection pane="bottomLeft" activeCell="AS484" sqref="AS484"/>
      <selection pane="bottomRight" activeCell="H33" sqref="H33"/>
    </sheetView>
  </sheetViews>
  <sheetFormatPr baseColWidth="10" defaultColWidth="10.44140625" defaultRowHeight="14.4"/>
  <cols>
    <col min="1" max="1" width="12.33203125" style="69" bestFit="1" customWidth="1"/>
    <col min="2" max="2" width="32.77734375" style="127" customWidth="1"/>
    <col min="3" max="3" width="25.109375" style="128" customWidth="1"/>
    <col min="4" max="4" width="12.44140625" style="98" customWidth="1"/>
    <col min="5" max="5" width="20.33203125" style="98" customWidth="1"/>
    <col min="6" max="6" width="20.5546875" style="126" customWidth="1"/>
    <col min="7" max="7" width="8.77734375" style="130" customWidth="1"/>
    <col min="8" max="8" width="15.109375" style="130" customWidth="1"/>
    <col min="9" max="9" width="7.6640625" style="778" bestFit="1" customWidth="1"/>
    <col min="10" max="10" width="11.33203125" style="131" bestFit="1" customWidth="1"/>
    <col min="11" max="11" width="17.109375" style="131" bestFit="1" customWidth="1"/>
    <col min="12" max="12" width="12.33203125" style="131" bestFit="1" customWidth="1"/>
    <col min="13" max="13" width="12.21875" customWidth="1"/>
    <col min="14" max="14" width="11.44140625" customWidth="1"/>
    <col min="16" max="16" width="14.77734375" customWidth="1"/>
    <col min="18" max="19" width="9.44140625" style="766" customWidth="1"/>
    <col min="20" max="20" width="11.44140625" customWidth="1"/>
  </cols>
  <sheetData>
    <row r="1" spans="1:21" ht="38.549999999999997" customHeight="1" thickBot="1">
      <c r="A1" s="111" t="s">
        <v>820</v>
      </c>
      <c r="B1" s="112" t="s">
        <v>808</v>
      </c>
      <c r="C1" s="112" t="s">
        <v>809</v>
      </c>
      <c r="D1" s="112" t="s">
        <v>821</v>
      </c>
      <c r="E1" s="112" t="s">
        <v>822</v>
      </c>
      <c r="F1" s="112" t="s">
        <v>823</v>
      </c>
      <c r="G1" s="113" t="str">
        <f>Etiquettes!$A$10</f>
        <v>Unité</v>
      </c>
      <c r="H1" s="113" t="str">
        <f>Etiquettes!$A$7</f>
        <v>Filière</v>
      </c>
      <c r="I1" s="113" t="str">
        <f>Etiquettes!$A$9</f>
        <v>Année</v>
      </c>
      <c r="J1" s="113" t="str">
        <f>Etiquettes!$A$8</f>
        <v>Territoire</v>
      </c>
      <c r="K1" s="113" t="str">
        <f>Etiquettes!$A$17</f>
        <v>Traduction</v>
      </c>
      <c r="L1" s="113" t="str">
        <f>Etiquettes!$A$15</f>
        <v>Hypothèse</v>
      </c>
      <c r="M1" s="113" t="str">
        <f>Etiquettes!$A$14</f>
        <v>Source</v>
      </c>
      <c r="N1" s="113" t="str">
        <f>Etiquettes!$A$18</f>
        <v>Onglet source fichier Excel</v>
      </c>
      <c r="O1" s="113" t="str">
        <f>Etiquettes!$A$16</f>
        <v>Type de donnée collectée</v>
      </c>
      <c r="P1" s="113" t="str">
        <f>Etiquettes!$A$13</f>
        <v>Rendement, répartition ou volume d'échange collecté</v>
      </c>
      <c r="Q1" s="113" t="str">
        <f>Etiquettes!$A$20</f>
        <v>Fiabilité des données</v>
      </c>
      <c r="R1" s="113" t="str">
        <f>Etiquettes!$A$21</f>
        <v>Méthode</v>
      </c>
      <c r="S1" s="113" t="str">
        <f>Etiquettes!$A$22</f>
        <v>Analyse des résultats</v>
      </c>
      <c r="T1" s="112" t="s">
        <v>12</v>
      </c>
      <c r="U1" s="114" t="s">
        <v>14</v>
      </c>
    </row>
    <row r="2" spans="1:21" ht="14.4" customHeight="1">
      <c r="A2" s="71">
        <f>'Contraintes '!A114+1</f>
        <v>44</v>
      </c>
      <c r="B2" s="127" t="str">
        <f>Produits!$B$475</f>
        <v>Fruits et légumes (hors PdT), frais</v>
      </c>
      <c r="C2" s="128" t="str">
        <f>Secteurs!$B$7</f>
        <v>Alimentation humaine</v>
      </c>
      <c r="D2" s="171">
        <f>'Circuits distribution - CTIFL'!E14</f>
        <v>0.67500000000000004</v>
      </c>
      <c r="G2" s="119" t="str">
        <f>Etiquettes!$C$10</f>
        <v>kt</v>
      </c>
      <c r="H2" s="767" t="str">
        <f>Etiquettes!$C$7</f>
        <v>Fruits et légumes (hors pommes de terre)</v>
      </c>
      <c r="I2" s="777">
        <f>Etiquettes!$H$9</f>
        <v>2015</v>
      </c>
      <c r="J2" s="767" t="str">
        <f>Etiquettes!$C$8</f>
        <v>France entière</v>
      </c>
      <c r="K2" s="775"/>
      <c r="U2" s="990" t="s">
        <v>825</v>
      </c>
    </row>
    <row r="3" spans="1:21">
      <c r="A3" s="71">
        <f>'Contraintes '!A115+1</f>
        <v>44</v>
      </c>
      <c r="B3" s="127" t="str">
        <f>Produits!$B$475</f>
        <v>Fruits et légumes (hors PdT), frais</v>
      </c>
      <c r="C3" s="128" t="str">
        <f>Secteurs!$B$10</f>
        <v>GMS</v>
      </c>
      <c r="D3" s="98">
        <v>-1</v>
      </c>
      <c r="G3" s="119" t="str">
        <f>Etiquettes!$C$10</f>
        <v>kt</v>
      </c>
      <c r="H3" s="767" t="str">
        <f>Etiquettes!$C$7</f>
        <v>Fruits et légumes (hors pommes de terre)</v>
      </c>
      <c r="I3" s="777">
        <f>Etiquettes!$H$9</f>
        <v>2015</v>
      </c>
      <c r="J3" s="767" t="str">
        <f>Etiquettes!$C$8</f>
        <v>France entière</v>
      </c>
      <c r="K3" s="776" t="s">
        <v>2572</v>
      </c>
      <c r="L3" s="116" t="s">
        <v>2577</v>
      </c>
      <c r="M3" t="s">
        <v>53</v>
      </c>
      <c r="N3" t="str" cm="1">
        <f t="array" aca="1" ref="N3" ca="1">[1]!NOM_FEUILLE('Circuits distribution - CTIFL'!$A$1)</f>
        <v>Circuits distribution - CTIFL</v>
      </c>
      <c r="O3" t="str">
        <f>Etiquettes!$J$16</f>
        <v>Répartition</v>
      </c>
      <c r="P3" t="str">
        <f>_xlfn.CONCAT(K3," = ",MROUND(D2*100,0.01)," % (",M3,")")</f>
        <v>Part de fruits et légumes frais consommés en GMS = 67,5 % (CTIFL)</v>
      </c>
      <c r="U3" s="917"/>
    </row>
    <row r="4" spans="1:21" ht="15" customHeight="1">
      <c r="A4" s="71">
        <f>A2+1</f>
        <v>45</v>
      </c>
      <c r="B4" s="127" t="str">
        <f>Produits!$B$475</f>
        <v>Fruits et légumes (hors PdT), frais</v>
      </c>
      <c r="C4" s="128" t="str">
        <f>Secteurs!$B$7</f>
        <v>Alimentation humaine</v>
      </c>
      <c r="D4" s="171">
        <f>'Circuits distribution - CTIFL'!E15</f>
        <v>7.9999999999999988E-2</v>
      </c>
      <c r="G4" s="119" t="str">
        <f>Etiquettes!$C$10</f>
        <v>kt</v>
      </c>
      <c r="H4" s="767" t="str">
        <f>Etiquettes!$C$7</f>
        <v>Fruits et légumes (hors pommes de terre)</v>
      </c>
      <c r="I4" s="777">
        <f>Etiquettes!$H$9</f>
        <v>2015</v>
      </c>
      <c r="J4" s="767" t="str">
        <f>Etiquettes!$C$8</f>
        <v>France entière</v>
      </c>
      <c r="K4" s="776"/>
      <c r="U4" s="917"/>
    </row>
    <row r="5" spans="1:21">
      <c r="A5" s="71">
        <f t="shared" ref="A5:A29" si="0">A3+1</f>
        <v>45</v>
      </c>
      <c r="B5" s="127" t="str">
        <f>Produits!$B$475</f>
        <v>Fruits et légumes (hors PdT), frais</v>
      </c>
      <c r="C5" s="128" t="str">
        <f>Secteurs!$B$12</f>
        <v>Magasins spécialisés</v>
      </c>
      <c r="D5" s="98">
        <v>-1</v>
      </c>
      <c r="G5" s="119" t="str">
        <f>Etiquettes!$C$10</f>
        <v>kt</v>
      </c>
      <c r="H5" s="767" t="str">
        <f>Etiquettes!$C$7</f>
        <v>Fruits et légumes (hors pommes de terre)</v>
      </c>
      <c r="I5" s="777">
        <f>Etiquettes!$H$9</f>
        <v>2015</v>
      </c>
      <c r="J5" s="767" t="str">
        <f>Etiquettes!$C$8</f>
        <v>France entière</v>
      </c>
      <c r="K5" s="776" t="s">
        <v>2573</v>
      </c>
      <c r="L5" s="116" t="s">
        <v>2577</v>
      </c>
      <c r="M5" t="s">
        <v>53</v>
      </c>
      <c r="N5" t="str" cm="1">
        <f t="array" aca="1" ref="N5" ca="1">[1]!NOM_FEUILLE('Circuits distribution - CTIFL'!$A$1)</f>
        <v>Circuits distribution - CTIFL</v>
      </c>
      <c r="O5" t="str">
        <f>Etiquettes!$J$16</f>
        <v>Répartition</v>
      </c>
      <c r="P5" t="str">
        <f t="shared" ref="P5" si="1">_xlfn.CONCAT(K5," = ",MROUND(D4*100,0.01)," % (",M5,")")</f>
        <v>Part de fruits et légumes frais consommés en magasins spécialisés = 8 % (CTIFL)</v>
      </c>
      <c r="U5" s="917"/>
    </row>
    <row r="6" spans="1:21" ht="15" customHeight="1">
      <c r="A6" s="71">
        <f t="shared" si="0"/>
        <v>46</v>
      </c>
      <c r="B6" s="127" t="str">
        <f>Produits!$B$475</f>
        <v>Fruits et légumes (hors PdT), frais</v>
      </c>
      <c r="C6" s="128" t="str">
        <f>Secteurs!$B$7</f>
        <v>Alimentation humaine</v>
      </c>
      <c r="D6" s="171">
        <f>'Circuits distribution - CTIFL'!E16</f>
        <v>0.125</v>
      </c>
      <c r="G6" s="119" t="str">
        <f>Etiquettes!$C$10</f>
        <v>kt</v>
      </c>
      <c r="H6" s="767" t="str">
        <f>Etiquettes!$C$7</f>
        <v>Fruits et légumes (hors pommes de terre)</v>
      </c>
      <c r="I6" s="777">
        <f>Etiquettes!$H$9</f>
        <v>2015</v>
      </c>
      <c r="J6" s="767" t="str">
        <f>Etiquettes!$C$8</f>
        <v>France entière</v>
      </c>
      <c r="K6" s="776"/>
      <c r="U6" s="917"/>
    </row>
    <row r="7" spans="1:21">
      <c r="A7" s="71">
        <f t="shared" si="0"/>
        <v>46</v>
      </c>
      <c r="B7" s="127" t="str">
        <f>Produits!$B$475</f>
        <v>Fruits et légumes (hors PdT), frais</v>
      </c>
      <c r="C7" s="128" t="str">
        <f>Secteurs!$B$13</f>
        <v>Marchés</v>
      </c>
      <c r="D7" s="98">
        <v>-1</v>
      </c>
      <c r="G7" s="119" t="str">
        <f>Etiquettes!$C$10</f>
        <v>kt</v>
      </c>
      <c r="H7" s="767" t="str">
        <f>Etiquettes!$C$7</f>
        <v>Fruits et légumes (hors pommes de terre)</v>
      </c>
      <c r="I7" s="777">
        <f>Etiquettes!$H$9</f>
        <v>2015</v>
      </c>
      <c r="J7" s="767" t="str">
        <f>Etiquettes!$C$8</f>
        <v>France entière</v>
      </c>
      <c r="K7" s="776" t="s">
        <v>2574</v>
      </c>
      <c r="L7" s="116" t="s">
        <v>2577</v>
      </c>
      <c r="M7" t="s">
        <v>53</v>
      </c>
      <c r="N7" t="str" cm="1">
        <f t="array" aca="1" ref="N7" ca="1">[1]!NOM_FEUILLE('Circuits distribution - CTIFL'!$A$1)</f>
        <v>Circuits distribution - CTIFL</v>
      </c>
      <c r="O7" t="str">
        <f>Etiquettes!$J$16</f>
        <v>Répartition</v>
      </c>
      <c r="P7" t="str">
        <f t="shared" ref="P7" si="2">_xlfn.CONCAT(K7," = ",MROUND(D6*100,0.01)," % (",M7,")")</f>
        <v>Part de fruits et légumes frais consommés sur les marchés = 12,5 % (CTIFL)</v>
      </c>
      <c r="U7" s="917"/>
    </row>
    <row r="8" spans="1:21" ht="15" customHeight="1">
      <c r="A8" s="71">
        <f t="shared" si="0"/>
        <v>47</v>
      </c>
      <c r="B8" s="127" t="str">
        <f>Produits!$B$475</f>
        <v>Fruits et légumes (hors PdT), frais</v>
      </c>
      <c r="C8" s="128" t="str">
        <f>Secteurs!$B$7</f>
        <v>Alimentation humaine</v>
      </c>
      <c r="D8" s="171">
        <f>'Circuits distribution - CTIFL'!E17</f>
        <v>0.03</v>
      </c>
      <c r="G8" s="119" t="str">
        <f>Etiquettes!$C$10</f>
        <v>kt</v>
      </c>
      <c r="H8" s="767" t="str">
        <f>Etiquettes!$C$7</f>
        <v>Fruits et légumes (hors pommes de terre)</v>
      </c>
      <c r="I8" s="777">
        <f>Etiquettes!$H$9</f>
        <v>2015</v>
      </c>
      <c r="J8" s="767" t="str">
        <f>Etiquettes!$C$8</f>
        <v>France entière</v>
      </c>
      <c r="K8" s="776"/>
      <c r="U8" s="917"/>
    </row>
    <row r="9" spans="1:21">
      <c r="A9" s="71">
        <f t="shared" si="0"/>
        <v>47</v>
      </c>
      <c r="B9" s="127" t="str">
        <f>Produits!$B$475</f>
        <v>Fruits et légumes (hors PdT), frais</v>
      </c>
      <c r="C9" s="128" t="str">
        <f>Secteurs!$B$9</f>
        <v>Vente directe</v>
      </c>
      <c r="D9" s="98">
        <v>-1</v>
      </c>
      <c r="G9" s="119" t="str">
        <f>Etiquettes!$C$10</f>
        <v>kt</v>
      </c>
      <c r="H9" s="767" t="str">
        <f>Etiquettes!$C$7</f>
        <v>Fruits et légumes (hors pommes de terre)</v>
      </c>
      <c r="I9" s="777">
        <f>Etiquettes!$H$9</f>
        <v>2015</v>
      </c>
      <c r="J9" s="767" t="str">
        <f>Etiquettes!$C$8</f>
        <v>France entière</v>
      </c>
      <c r="K9" s="776" t="s">
        <v>2575</v>
      </c>
      <c r="L9" s="116" t="s">
        <v>2577</v>
      </c>
      <c r="M9" t="s">
        <v>53</v>
      </c>
      <c r="N9" t="str" cm="1">
        <f t="array" aca="1" ref="N9" ca="1">[1]!NOM_FEUILLE('Circuits distribution - CTIFL'!$A$1)</f>
        <v>Circuits distribution - CTIFL</v>
      </c>
      <c r="O9" t="str">
        <f>Etiquettes!$J$16</f>
        <v>Répartition</v>
      </c>
      <c r="P9" t="str">
        <f t="shared" ref="P9" si="3">_xlfn.CONCAT(K9," = ",MROUND(D8*100,0.01)," % (",M9,")")</f>
        <v>Part de fruits et légumes frais consommés en vente directe = 3 % (CTIFL)</v>
      </c>
      <c r="U9" s="917"/>
    </row>
    <row r="10" spans="1:21" ht="15" customHeight="1">
      <c r="A10" s="71">
        <f t="shared" si="0"/>
        <v>48</v>
      </c>
      <c r="B10" s="127" t="str">
        <f>Produits!$B$475</f>
        <v>Fruits et légumes (hors PdT), frais</v>
      </c>
      <c r="C10" s="128" t="str">
        <f>Secteurs!$B$7</f>
        <v>Alimentation humaine</v>
      </c>
      <c r="D10" s="171">
        <f>'Circuits distribution - CTIFL'!E18</f>
        <v>0.09</v>
      </c>
      <c r="G10" s="119" t="str">
        <f>Etiquettes!$C$10</f>
        <v>kt</v>
      </c>
      <c r="H10" s="767" t="str">
        <f>Etiquettes!$C$7</f>
        <v>Fruits et légumes (hors pommes de terre)</v>
      </c>
      <c r="I10" s="777">
        <f>Etiquettes!$H$9</f>
        <v>2015</v>
      </c>
      <c r="J10" s="767" t="str">
        <f>Etiquettes!$C$8</f>
        <v>France entière</v>
      </c>
      <c r="K10" s="776"/>
      <c r="U10" s="917"/>
    </row>
    <row r="11" spans="1:21">
      <c r="A11" s="71">
        <f t="shared" si="0"/>
        <v>48</v>
      </c>
      <c r="B11" s="127" t="str">
        <f>Produits!$B$475</f>
        <v>Fruits et légumes (hors PdT), frais</v>
      </c>
      <c r="C11" s="128" t="str">
        <f>Secteurs!$B$14</f>
        <v>RHD</v>
      </c>
      <c r="D11" s="98">
        <v>-1</v>
      </c>
      <c r="G11" s="119" t="str">
        <f>Etiquettes!$C$10</f>
        <v>kt</v>
      </c>
      <c r="H11" s="767" t="str">
        <f>Etiquettes!$C$7</f>
        <v>Fruits et légumes (hors pommes de terre)</v>
      </c>
      <c r="I11" s="777">
        <f>Etiquettes!$H$9</f>
        <v>2015</v>
      </c>
      <c r="J11" s="767" t="str">
        <f>Etiquettes!$C$8</f>
        <v>France entière</v>
      </c>
      <c r="K11" s="776" t="s">
        <v>2576</v>
      </c>
      <c r="L11" s="116" t="s">
        <v>2577</v>
      </c>
      <c r="M11" t="s">
        <v>53</v>
      </c>
      <c r="N11" t="str" cm="1">
        <f t="array" aca="1" ref="N11" ca="1">[1]!NOM_FEUILLE('Circuits distribution - CTIFL'!$A$1)</f>
        <v>Circuits distribution - CTIFL</v>
      </c>
      <c r="O11" t="str">
        <f>Etiquettes!$J$16</f>
        <v>Répartition</v>
      </c>
      <c r="P11" t="str">
        <f t="shared" ref="P11" si="4">_xlfn.CONCAT(K11," = ",MROUND(D10*100,0.01)," % (",M11,")")</f>
        <v>Part de fruits et légumes frais consommés en RHD = 9 % (CTIFL)</v>
      </c>
      <c r="U11" s="917"/>
    </row>
    <row r="12" spans="1:21" ht="15" customHeight="1">
      <c r="A12" s="71">
        <f t="shared" si="0"/>
        <v>49</v>
      </c>
      <c r="B12" s="127" t="str">
        <f>Produits!$B$475</f>
        <v>Fruits et légumes (hors PdT), frais</v>
      </c>
      <c r="C12" s="128" t="str">
        <f>Secteurs!$B$7</f>
        <v>Alimentation humaine</v>
      </c>
      <c r="D12" s="171">
        <f>'Circuits distribution - CTIFL'!H14</f>
        <v>0.65500000000000003</v>
      </c>
      <c r="G12" s="119" t="str">
        <f>Etiquettes!$C$10</f>
        <v>kt</v>
      </c>
      <c r="H12" s="767" t="str">
        <f>Etiquettes!$C$7</f>
        <v>Fruits et légumes (hors pommes de terre)</v>
      </c>
      <c r="I12" s="777">
        <f>Etiquettes!$I$9</f>
        <v>2019</v>
      </c>
      <c r="J12" s="767" t="str">
        <f>Etiquettes!$C$8</f>
        <v>France entière</v>
      </c>
      <c r="K12" s="776"/>
      <c r="U12" s="917"/>
    </row>
    <row r="13" spans="1:21">
      <c r="A13" s="71">
        <f t="shared" si="0"/>
        <v>49</v>
      </c>
      <c r="B13" s="127" t="str">
        <f>Produits!$B$475</f>
        <v>Fruits et légumes (hors PdT), frais</v>
      </c>
      <c r="C13" s="128" t="str">
        <f>Secteurs!$B$10</f>
        <v>GMS</v>
      </c>
      <c r="D13" s="98">
        <v>-1</v>
      </c>
      <c r="G13" s="119" t="str">
        <f>Etiquettes!$C$10</f>
        <v>kt</v>
      </c>
      <c r="H13" s="767" t="str">
        <f>Etiquettes!$C$7</f>
        <v>Fruits et légumes (hors pommes de terre)</v>
      </c>
      <c r="I13" s="777">
        <f>Etiquettes!$I$9</f>
        <v>2019</v>
      </c>
      <c r="J13" s="767" t="str">
        <f>Etiquettes!$C$8</f>
        <v>France entière</v>
      </c>
      <c r="K13" s="776" t="s">
        <v>2572</v>
      </c>
      <c r="L13" s="116" t="s">
        <v>2577</v>
      </c>
      <c r="M13" t="s">
        <v>53</v>
      </c>
      <c r="N13" t="str" cm="1">
        <f t="array" aca="1" ref="N13" ca="1">[1]!NOM_FEUILLE('Circuits distribution - CTIFL'!$A$1)</f>
        <v>Circuits distribution - CTIFL</v>
      </c>
      <c r="O13" t="str">
        <f>Etiquettes!$J$16</f>
        <v>Répartition</v>
      </c>
      <c r="P13" t="str">
        <f t="shared" ref="P13" si="5">_xlfn.CONCAT(K13," = ",MROUND(D12*100,0.01)," % (",M13,")")</f>
        <v>Part de fruits et légumes frais consommés en GMS = 65,5 % (CTIFL)</v>
      </c>
      <c r="U13" s="917"/>
    </row>
    <row r="14" spans="1:21" ht="15" customHeight="1">
      <c r="A14" s="71">
        <f t="shared" si="0"/>
        <v>50</v>
      </c>
      <c r="B14" s="127" t="str">
        <f>Produits!$B$475</f>
        <v>Fruits et légumes (hors PdT), frais</v>
      </c>
      <c r="C14" s="128" t="str">
        <f>Secteurs!$B$7</f>
        <v>Alimentation humaine</v>
      </c>
      <c r="D14" s="171">
        <f>'Circuits distribution - CTIFL'!H15</f>
        <v>0.12</v>
      </c>
      <c r="G14" s="119" t="str">
        <f>Etiquettes!$C$10</f>
        <v>kt</v>
      </c>
      <c r="H14" s="767" t="str">
        <f>Etiquettes!$C$7</f>
        <v>Fruits et légumes (hors pommes de terre)</v>
      </c>
      <c r="I14" s="777">
        <f>Etiquettes!$I$9</f>
        <v>2019</v>
      </c>
      <c r="J14" s="767" t="str">
        <f>Etiquettes!$C$8</f>
        <v>France entière</v>
      </c>
      <c r="K14" s="776"/>
      <c r="U14" s="917"/>
    </row>
    <row r="15" spans="1:21">
      <c r="A15" s="71">
        <f t="shared" si="0"/>
        <v>50</v>
      </c>
      <c r="B15" s="127" t="str">
        <f>Produits!$B$475</f>
        <v>Fruits et légumes (hors PdT), frais</v>
      </c>
      <c r="C15" s="128" t="str">
        <f>Secteurs!$B$12</f>
        <v>Magasins spécialisés</v>
      </c>
      <c r="D15" s="98">
        <v>-1</v>
      </c>
      <c r="G15" s="119" t="str">
        <f>Etiquettes!$C$10</f>
        <v>kt</v>
      </c>
      <c r="H15" s="767" t="str">
        <f>Etiquettes!$C$7</f>
        <v>Fruits et légumes (hors pommes de terre)</v>
      </c>
      <c r="I15" s="777">
        <f>Etiquettes!$I$9</f>
        <v>2019</v>
      </c>
      <c r="J15" s="767" t="str">
        <f>Etiquettes!$C$8</f>
        <v>France entière</v>
      </c>
      <c r="K15" s="776" t="s">
        <v>2573</v>
      </c>
      <c r="L15" s="116" t="s">
        <v>2577</v>
      </c>
      <c r="M15" t="s">
        <v>53</v>
      </c>
      <c r="N15" t="str" cm="1">
        <f t="array" aca="1" ref="N15" ca="1">[1]!NOM_FEUILLE('Circuits distribution - CTIFL'!$A$1)</f>
        <v>Circuits distribution - CTIFL</v>
      </c>
      <c r="O15" t="str">
        <f>Etiquettes!$J$16</f>
        <v>Répartition</v>
      </c>
      <c r="P15" t="str">
        <f t="shared" ref="P15" si="6">_xlfn.CONCAT(K15," = ",MROUND(D14*100,0.01)," % (",M15,")")</f>
        <v>Part de fruits et légumes frais consommés en magasins spécialisés = 12 % (CTIFL)</v>
      </c>
      <c r="U15" s="917"/>
    </row>
    <row r="16" spans="1:21" ht="15" customHeight="1">
      <c r="A16" s="71">
        <f t="shared" si="0"/>
        <v>51</v>
      </c>
      <c r="B16" s="127" t="str">
        <f>Produits!$B$475</f>
        <v>Fruits et légumes (hors PdT), frais</v>
      </c>
      <c r="C16" s="128" t="str">
        <f>Secteurs!$B$7</f>
        <v>Alimentation humaine</v>
      </c>
      <c r="D16" s="171">
        <f>'Circuits distribution - CTIFL'!H16</f>
        <v>0.10500000000000001</v>
      </c>
      <c r="G16" s="119" t="str">
        <f>Etiquettes!$C$10</f>
        <v>kt</v>
      </c>
      <c r="H16" s="767" t="str">
        <f>Etiquettes!$C$7</f>
        <v>Fruits et légumes (hors pommes de terre)</v>
      </c>
      <c r="I16" s="777">
        <f>Etiquettes!$I$9</f>
        <v>2019</v>
      </c>
      <c r="J16" s="767" t="str">
        <f>Etiquettes!$C$8</f>
        <v>France entière</v>
      </c>
      <c r="K16" s="776"/>
      <c r="U16" s="917"/>
    </row>
    <row r="17" spans="1:21">
      <c r="A17" s="71">
        <f t="shared" si="0"/>
        <v>51</v>
      </c>
      <c r="B17" s="127" t="str">
        <f>Produits!$B$475</f>
        <v>Fruits et légumes (hors PdT), frais</v>
      </c>
      <c r="C17" s="128" t="str">
        <f>Secteurs!$B$13</f>
        <v>Marchés</v>
      </c>
      <c r="D17" s="98">
        <v>-1</v>
      </c>
      <c r="G17" s="119" t="str">
        <f>Etiquettes!$C$10</f>
        <v>kt</v>
      </c>
      <c r="H17" s="767" t="str">
        <f>Etiquettes!$C$7</f>
        <v>Fruits et légumes (hors pommes de terre)</v>
      </c>
      <c r="I17" s="777">
        <f>Etiquettes!$I$9</f>
        <v>2019</v>
      </c>
      <c r="J17" s="767" t="str">
        <f>Etiquettes!$C$8</f>
        <v>France entière</v>
      </c>
      <c r="K17" s="776" t="s">
        <v>2574</v>
      </c>
      <c r="L17" s="116" t="s">
        <v>2577</v>
      </c>
      <c r="M17" t="s">
        <v>53</v>
      </c>
      <c r="N17" t="str" cm="1">
        <f t="array" aca="1" ref="N17" ca="1">[1]!NOM_FEUILLE('Circuits distribution - CTIFL'!$A$1)</f>
        <v>Circuits distribution - CTIFL</v>
      </c>
      <c r="O17" t="str">
        <f>Etiquettes!$J$16</f>
        <v>Répartition</v>
      </c>
      <c r="P17" t="str">
        <f t="shared" ref="P17" si="7">_xlfn.CONCAT(K17," = ",MROUND(D16*100,0.01)," % (",M17,")")</f>
        <v>Part de fruits et légumes frais consommés sur les marchés = 10,5 % (CTIFL)</v>
      </c>
      <c r="U17" s="917"/>
    </row>
    <row r="18" spans="1:21" ht="15" customHeight="1">
      <c r="A18" s="71">
        <f t="shared" si="0"/>
        <v>52</v>
      </c>
      <c r="B18" s="127" t="str">
        <f>Produits!$B$475</f>
        <v>Fruits et légumes (hors PdT), frais</v>
      </c>
      <c r="C18" s="128" t="str">
        <f>Secteurs!$B$7</f>
        <v>Alimentation humaine</v>
      </c>
      <c r="D18" s="171">
        <f>'Circuits distribution - CTIFL'!H17</f>
        <v>0.03</v>
      </c>
      <c r="G18" s="119" t="str">
        <f>Etiquettes!$C$10</f>
        <v>kt</v>
      </c>
      <c r="H18" s="767" t="str">
        <f>Etiquettes!$C$7</f>
        <v>Fruits et légumes (hors pommes de terre)</v>
      </c>
      <c r="I18" s="777">
        <f>Etiquettes!$I$9</f>
        <v>2019</v>
      </c>
      <c r="J18" s="767" t="str">
        <f>Etiquettes!$C$8</f>
        <v>France entière</v>
      </c>
      <c r="K18" s="776"/>
      <c r="U18" s="917"/>
    </row>
    <row r="19" spans="1:21">
      <c r="A19" s="71">
        <f t="shared" si="0"/>
        <v>52</v>
      </c>
      <c r="B19" s="127" t="str">
        <f>Produits!$B$475</f>
        <v>Fruits et légumes (hors PdT), frais</v>
      </c>
      <c r="C19" s="128" t="str">
        <f>Secteurs!$B$9</f>
        <v>Vente directe</v>
      </c>
      <c r="D19" s="98">
        <v>-1</v>
      </c>
      <c r="G19" s="119" t="str">
        <f>Etiquettes!$C$10</f>
        <v>kt</v>
      </c>
      <c r="H19" s="767" t="str">
        <f>Etiquettes!$C$7</f>
        <v>Fruits et légumes (hors pommes de terre)</v>
      </c>
      <c r="I19" s="777">
        <f>Etiquettes!$I$9</f>
        <v>2019</v>
      </c>
      <c r="J19" s="767" t="str">
        <f>Etiquettes!$C$8</f>
        <v>France entière</v>
      </c>
      <c r="K19" s="776" t="s">
        <v>2575</v>
      </c>
      <c r="L19" s="116" t="s">
        <v>2577</v>
      </c>
      <c r="M19" t="s">
        <v>53</v>
      </c>
      <c r="N19" t="str" cm="1">
        <f t="array" aca="1" ref="N19" ca="1">[1]!NOM_FEUILLE('Circuits distribution - CTIFL'!$A$1)</f>
        <v>Circuits distribution - CTIFL</v>
      </c>
      <c r="O19" t="str">
        <f>Etiquettes!$J$16</f>
        <v>Répartition</v>
      </c>
      <c r="P19" t="str">
        <f t="shared" ref="P19" si="8">_xlfn.CONCAT(K19," = ",MROUND(D18*100,0.01)," % (",M19,")")</f>
        <v>Part de fruits et légumes frais consommés en vente directe = 3 % (CTIFL)</v>
      </c>
      <c r="U19" s="917"/>
    </row>
    <row r="20" spans="1:21" ht="15" customHeight="1">
      <c r="A20" s="71">
        <f t="shared" si="0"/>
        <v>53</v>
      </c>
      <c r="B20" s="127" t="str">
        <f>Produits!$B$475</f>
        <v>Fruits et légumes (hors PdT), frais</v>
      </c>
      <c r="C20" s="128" t="str">
        <f>Secteurs!$B$7</f>
        <v>Alimentation humaine</v>
      </c>
      <c r="D20" s="171">
        <f>'Circuits distribution - CTIFL'!H18</f>
        <v>0.09</v>
      </c>
      <c r="G20" s="119" t="str">
        <f>Etiquettes!$C$10</f>
        <v>kt</v>
      </c>
      <c r="H20" s="767" t="str">
        <f>Etiquettes!$C$7</f>
        <v>Fruits et légumes (hors pommes de terre)</v>
      </c>
      <c r="I20" s="777">
        <f>Etiquettes!$I$9</f>
        <v>2019</v>
      </c>
      <c r="J20" s="767" t="str">
        <f>Etiquettes!$C$8</f>
        <v>France entière</v>
      </c>
      <c r="K20" s="776"/>
      <c r="U20" s="917"/>
    </row>
    <row r="21" spans="1:21">
      <c r="A21" s="71">
        <f t="shared" si="0"/>
        <v>53</v>
      </c>
      <c r="B21" s="127" t="str">
        <f>Produits!$B$475</f>
        <v>Fruits et légumes (hors PdT), frais</v>
      </c>
      <c r="C21" s="128" t="str">
        <f>Secteurs!$B$14</f>
        <v>RHD</v>
      </c>
      <c r="D21" s="98">
        <v>-1</v>
      </c>
      <c r="G21" s="119" t="str">
        <f>Etiquettes!$C$10</f>
        <v>kt</v>
      </c>
      <c r="H21" s="767" t="str">
        <f>Etiquettes!$C$7</f>
        <v>Fruits et légumes (hors pommes de terre)</v>
      </c>
      <c r="I21" s="777">
        <f>Etiquettes!$I$9</f>
        <v>2019</v>
      </c>
      <c r="J21" s="767" t="str">
        <f>Etiquettes!$C$8</f>
        <v>France entière</v>
      </c>
      <c r="K21" s="776" t="s">
        <v>2576</v>
      </c>
      <c r="L21" s="116" t="s">
        <v>2577</v>
      </c>
      <c r="M21" t="s">
        <v>53</v>
      </c>
      <c r="N21" t="str" cm="1">
        <f t="array" aca="1" ref="N21" ca="1">[1]!NOM_FEUILLE('Circuits distribution - CTIFL'!$A$1)</f>
        <v>Circuits distribution - CTIFL</v>
      </c>
      <c r="O21" t="str">
        <f>Etiquettes!$J$16</f>
        <v>Répartition</v>
      </c>
      <c r="P21" t="str">
        <f t="shared" ref="P21" si="9">_xlfn.CONCAT(K21," = ",MROUND(D20*100,0.01)," % (",M21,")")</f>
        <v>Part de fruits et légumes frais consommés en RHD = 9 % (CTIFL)</v>
      </c>
      <c r="U21" s="917"/>
    </row>
    <row r="22" spans="1:21" ht="15" customHeight="1">
      <c r="A22" s="71">
        <f t="shared" si="0"/>
        <v>54</v>
      </c>
      <c r="B22" s="127" t="str">
        <f>Produits!$B$475</f>
        <v>Fruits et légumes (hors PdT), frais</v>
      </c>
      <c r="C22" s="128" t="str">
        <f>Secteurs!$B$7</f>
        <v>Alimentation humaine</v>
      </c>
      <c r="D22" s="171">
        <f>('Circuits distribution - CTIFL'!F25+'Circuits distribution - CTIFL'!F26+'Circuits distribution - CTIFL'!F27)/100</f>
        <v>0.75099999999999989</v>
      </c>
      <c r="G22" s="119" t="str">
        <f>Etiquettes!$C$10</f>
        <v>kt</v>
      </c>
      <c r="H22" s="767" t="str">
        <f>Etiquettes!$C$7</f>
        <v>Fruits et légumes (hors pommes de terre)</v>
      </c>
      <c r="I22" s="777">
        <f>Etiquettes!$J$9</f>
        <v>2023</v>
      </c>
      <c r="J22" s="767" t="str">
        <f>Etiquettes!$C$8</f>
        <v>France entière</v>
      </c>
      <c r="K22" s="776"/>
      <c r="U22" s="917"/>
    </row>
    <row r="23" spans="1:21">
      <c r="A23" s="71">
        <f t="shared" si="0"/>
        <v>54</v>
      </c>
      <c r="B23" s="127" t="str">
        <f>Produits!$B$475</f>
        <v>Fruits et légumes (hors PdT), frais</v>
      </c>
      <c r="C23" s="128" t="str">
        <f>Secteurs!$B$10</f>
        <v>GMS</v>
      </c>
      <c r="D23" s="98">
        <v>-1</v>
      </c>
      <c r="G23" s="119" t="str">
        <f>Etiquettes!$C$10</f>
        <v>kt</v>
      </c>
      <c r="H23" s="767" t="str">
        <f>Etiquettes!$C$7</f>
        <v>Fruits et légumes (hors pommes de terre)</v>
      </c>
      <c r="I23" s="777">
        <f>Etiquettes!$J$9</f>
        <v>2023</v>
      </c>
      <c r="J23" s="767" t="str">
        <f>Etiquettes!$C$8</f>
        <v>France entière</v>
      </c>
      <c r="K23" s="776" t="s">
        <v>2572</v>
      </c>
      <c r="L23" s="116" t="s">
        <v>2578</v>
      </c>
      <c r="M23" t="s">
        <v>53</v>
      </c>
      <c r="N23" t="str" cm="1">
        <f t="array" aca="1" ref="N23" ca="1">[1]!NOM_FEUILLE('Circuits distribution - CTIFL'!$A$1)</f>
        <v>Circuits distribution - CTIFL</v>
      </c>
      <c r="O23" t="str">
        <f>Etiquettes!$J$16</f>
        <v>Répartition</v>
      </c>
      <c r="P23" t="str">
        <f t="shared" ref="P23" si="10">_xlfn.CONCAT(K23," = ",MROUND(D22*100,0.01)," % (",M23,")")</f>
        <v>Part de fruits et légumes frais consommés en GMS = 75,1 % (CTIFL)</v>
      </c>
      <c r="U23" s="917"/>
    </row>
    <row r="24" spans="1:21" ht="15" customHeight="1">
      <c r="A24" s="71">
        <f t="shared" si="0"/>
        <v>55</v>
      </c>
      <c r="B24" s="127" t="str">
        <f>Produits!$B$475</f>
        <v>Fruits et légumes (hors PdT), frais</v>
      </c>
      <c r="C24" s="128" t="str">
        <f>Secteurs!$B$7</f>
        <v>Alimentation humaine</v>
      </c>
      <c r="D24" s="171">
        <f>'Circuits distribution - CTIFL'!F29/100</f>
        <v>0.125</v>
      </c>
      <c r="G24" s="119" t="str">
        <f>Etiquettes!$C$10</f>
        <v>kt</v>
      </c>
      <c r="H24" s="767" t="str">
        <f>Etiquettes!$C$7</f>
        <v>Fruits et légumes (hors pommes de terre)</v>
      </c>
      <c r="I24" s="777">
        <f>Etiquettes!$J$9</f>
        <v>2023</v>
      </c>
      <c r="J24" s="767" t="str">
        <f>Etiquettes!$C$8</f>
        <v>France entière</v>
      </c>
      <c r="K24" s="776"/>
      <c r="U24" s="917"/>
    </row>
    <row r="25" spans="1:21">
      <c r="A25" s="71">
        <f t="shared" si="0"/>
        <v>55</v>
      </c>
      <c r="B25" s="127" t="str">
        <f>Produits!$B$475</f>
        <v>Fruits et légumes (hors PdT), frais</v>
      </c>
      <c r="C25" s="128" t="str">
        <f>Secteurs!$B$12</f>
        <v>Magasins spécialisés</v>
      </c>
      <c r="D25" s="98">
        <v>-1</v>
      </c>
      <c r="G25" s="119" t="str">
        <f>Etiquettes!$C$10</f>
        <v>kt</v>
      </c>
      <c r="H25" s="767" t="str">
        <f>Etiquettes!$C$7</f>
        <v>Fruits et légumes (hors pommes de terre)</v>
      </c>
      <c r="I25" s="777">
        <f>Etiquettes!$J$9</f>
        <v>2023</v>
      </c>
      <c r="J25" s="767" t="str">
        <f>Etiquettes!$C$8</f>
        <v>France entière</v>
      </c>
      <c r="K25" s="776" t="s">
        <v>2573</v>
      </c>
      <c r="L25" s="116" t="s">
        <v>2578</v>
      </c>
      <c r="M25" t="s">
        <v>53</v>
      </c>
      <c r="N25" t="str" cm="1">
        <f t="array" aca="1" ref="N25" ca="1">[1]!NOM_FEUILLE('Circuits distribution - CTIFL'!$A$1)</f>
        <v>Circuits distribution - CTIFL</v>
      </c>
      <c r="O25" t="str">
        <f>Etiquettes!$J$16</f>
        <v>Répartition</v>
      </c>
      <c r="P25" t="str">
        <f t="shared" ref="P25" si="11">_xlfn.CONCAT(K25," = ",MROUND(D24*100,0.01)," % (",M25,")")</f>
        <v>Part de fruits et légumes frais consommés en magasins spécialisés = 12,5 % (CTIFL)</v>
      </c>
      <c r="U25" s="917"/>
    </row>
    <row r="26" spans="1:21" ht="15" customHeight="1">
      <c r="A26" s="71">
        <f t="shared" si="0"/>
        <v>56</v>
      </c>
      <c r="B26" s="127" t="str">
        <f>Produits!$B$475</f>
        <v>Fruits et légumes (hors PdT), frais</v>
      </c>
      <c r="C26" s="128" t="str">
        <f>Secteurs!$B$7</f>
        <v>Alimentation humaine</v>
      </c>
      <c r="D26" s="171">
        <f>'Circuits distribution - CTIFL'!F28/100</f>
        <v>8.4000000000000005E-2</v>
      </c>
      <c r="G26" s="119" t="str">
        <f>Etiquettes!$C$10</f>
        <v>kt</v>
      </c>
      <c r="H26" s="767" t="str">
        <f>Etiquettes!$C$7</f>
        <v>Fruits et légumes (hors pommes de terre)</v>
      </c>
      <c r="I26" s="777">
        <f>Etiquettes!$J$9</f>
        <v>2023</v>
      </c>
      <c r="J26" s="767" t="str">
        <f>Etiquettes!$C$8</f>
        <v>France entière</v>
      </c>
      <c r="K26" s="776"/>
      <c r="U26" s="917"/>
    </row>
    <row r="27" spans="1:21">
      <c r="A27" s="71">
        <f t="shared" si="0"/>
        <v>56</v>
      </c>
      <c r="B27" s="127" t="str">
        <f>Produits!$B$475</f>
        <v>Fruits et légumes (hors PdT), frais</v>
      </c>
      <c r="C27" s="128" t="str">
        <f>Secteurs!$B$13</f>
        <v>Marchés</v>
      </c>
      <c r="D27" s="98">
        <v>-1</v>
      </c>
      <c r="G27" s="119" t="str">
        <f>Etiquettes!$C$10</f>
        <v>kt</v>
      </c>
      <c r="H27" s="767" t="str">
        <f>Etiquettes!$C$7</f>
        <v>Fruits et légumes (hors pommes de terre)</v>
      </c>
      <c r="I27" s="777">
        <f>Etiquettes!$J$9</f>
        <v>2023</v>
      </c>
      <c r="J27" s="767" t="str">
        <f>Etiquettes!$C$8</f>
        <v>France entière</v>
      </c>
      <c r="K27" s="776" t="s">
        <v>2574</v>
      </c>
      <c r="L27" s="116" t="s">
        <v>2578</v>
      </c>
      <c r="M27" t="s">
        <v>53</v>
      </c>
      <c r="N27" t="str" cm="1">
        <f t="array" aca="1" ref="N27" ca="1">[1]!NOM_FEUILLE('Circuits distribution - CTIFL'!$A$1)</f>
        <v>Circuits distribution - CTIFL</v>
      </c>
      <c r="O27" t="str">
        <f>Etiquettes!$J$16</f>
        <v>Répartition</v>
      </c>
      <c r="P27" t="str">
        <f t="shared" ref="P27" si="12">_xlfn.CONCAT(K27," = ",MROUND(D26*100,0.01)," % (",M27,")")</f>
        <v>Part de fruits et légumes frais consommés sur les marchés = 8,4 % (CTIFL)</v>
      </c>
      <c r="U27" s="917"/>
    </row>
    <row r="28" spans="1:21" ht="15" customHeight="1">
      <c r="A28" s="71">
        <f t="shared" si="0"/>
        <v>57</v>
      </c>
      <c r="B28" s="127" t="str">
        <f>Produits!$B$475</f>
        <v>Fruits et légumes (hors PdT), frais</v>
      </c>
      <c r="C28" s="128" t="str">
        <f>Secteurs!$B$7</f>
        <v>Alimentation humaine</v>
      </c>
      <c r="D28" s="171">
        <f>'Circuits distribution - CTIFL'!F30/100</f>
        <v>2.4E-2</v>
      </c>
      <c r="G28" s="119" t="str">
        <f>Etiquettes!$C$10</f>
        <v>kt</v>
      </c>
      <c r="H28" s="767" t="str">
        <f>Etiquettes!$C$7</f>
        <v>Fruits et légumes (hors pommes de terre)</v>
      </c>
      <c r="I28" s="777">
        <f>Etiquettes!$J$9</f>
        <v>2023</v>
      </c>
      <c r="J28" s="767" t="str">
        <f>Etiquettes!$C$8</f>
        <v>France entière</v>
      </c>
      <c r="K28" s="776"/>
      <c r="U28" s="917"/>
    </row>
    <row r="29" spans="1:21">
      <c r="A29" s="71">
        <f t="shared" si="0"/>
        <v>57</v>
      </c>
      <c r="B29" s="127" t="str">
        <f>Produits!$B$475</f>
        <v>Fruits et légumes (hors PdT), frais</v>
      </c>
      <c r="C29" s="128" t="str">
        <f>Secteurs!$B$9</f>
        <v>Vente directe</v>
      </c>
      <c r="D29" s="98">
        <v>-1</v>
      </c>
      <c r="G29" s="119" t="str">
        <f>Etiquettes!$C$10</f>
        <v>kt</v>
      </c>
      <c r="H29" s="767" t="str">
        <f>Etiquettes!$C$7</f>
        <v>Fruits et légumes (hors pommes de terre)</v>
      </c>
      <c r="I29" s="777">
        <f>Etiquettes!$J$9</f>
        <v>2023</v>
      </c>
      <c r="J29" s="767" t="str">
        <f>Etiquettes!$C$8</f>
        <v>France entière</v>
      </c>
      <c r="K29" s="776" t="s">
        <v>2575</v>
      </c>
      <c r="L29" s="116" t="s">
        <v>2578</v>
      </c>
      <c r="M29" t="s">
        <v>53</v>
      </c>
      <c r="N29" t="str" cm="1">
        <f t="array" aca="1" ref="N29" ca="1">[1]!NOM_FEUILLE('Circuits distribution - CTIFL'!$A$1)</f>
        <v>Circuits distribution - CTIFL</v>
      </c>
      <c r="O29" t="str">
        <f>Etiquettes!$J$16</f>
        <v>Répartition</v>
      </c>
      <c r="P29" t="str">
        <f t="shared" ref="P29" si="13">_xlfn.CONCAT(K29," = ",MROUND(D28*100,0.01)," % (",M29,")")</f>
        <v>Part de fruits et légumes frais consommés en vente directe = 2,4 % (CTIFL)</v>
      </c>
      <c r="U29" s="917"/>
    </row>
  </sheetData>
  <mergeCells count="1">
    <mergeCell ref="U2:U29"/>
  </mergeCells>
  <phoneticPr fontId="23" type="noConversion"/>
  <pageMargins left="0.7" right="0.7" top="0.75" bottom="0.75" header="0.51180555555555496" footer="0.51180555555555496"/>
  <pageSetup paperSize="9" firstPageNumber="0"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7143C-7AD2-44AA-A94F-E11D8D3F1771}">
  <sheetPr>
    <tabColor theme="1"/>
  </sheetPr>
  <dimension ref="A1:Q15"/>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805" t="s">
        <v>808</v>
      </c>
      <c r="B1" s="806" t="s">
        <v>809</v>
      </c>
      <c r="C1" s="806" t="s">
        <v>810</v>
      </c>
      <c r="D1" s="806" t="s">
        <v>812</v>
      </c>
      <c r="E1" t="str" cm="1">
        <f t="array" aca="1" ref="E1:Q15" ca="1">_xlfn._xlws.FILTER('Contraintes  '!G1:S200,ISTEXT('Contraintes  '!P1:P200))</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15">_xlfn._xlws.FILTER('Contraintes  '!B2:C200,ISTEXT('Contraintes  '!P2:P200))</f>
        <v>Fruits et légumes (hors PdT), frais</v>
      </c>
      <c r="B2" t="str">
        <v>GMS</v>
      </c>
      <c r="E2" t="str">
        <f ca="1"/>
        <v>kt</v>
      </c>
      <c r="F2" t="str">
        <f ca="1"/>
        <v>Fruits et légumes (hors pommes de terre)</v>
      </c>
      <c r="G2">
        <f ca="1"/>
        <v>2015</v>
      </c>
      <c r="H2" t="str">
        <f ca="1"/>
        <v>France entière</v>
      </c>
      <c r="I2" t="str">
        <f ca="1"/>
        <v>Part de fruits et légumes frais consommés en GMS</v>
      </c>
      <c r="J2" t="str">
        <f ca="1"/>
        <v>Extrapolation linéaire à partir des données 2016 et 2018</v>
      </c>
      <c r="K2" t="str">
        <f ca="1"/>
        <v>CTIFL</v>
      </c>
      <c r="L2" t="str">
        <f ca="1"/>
        <v>Circuits distribution - CTIFL</v>
      </c>
      <c r="M2" t="str">
        <f ca="1"/>
        <v>Répartition</v>
      </c>
      <c r="N2" t="str">
        <f ca="1"/>
        <v>Part de fruits et légumes frais consommés en GMS = 67,5 % (CTIFL)</v>
      </c>
      <c r="O2">
        <f ca="1"/>
        <v>0</v>
      </c>
      <c r="P2">
        <f ca="1"/>
        <v>0</v>
      </c>
      <c r="Q2">
        <f ca="1"/>
        <v>0</v>
      </c>
    </row>
    <row r="3" spans="1:17">
      <c r="A3" t="str">
        <v>Fruits et légumes (hors PdT), frais</v>
      </c>
      <c r="B3" t="str">
        <v>Magasins spécialisés</v>
      </c>
      <c r="E3" t="str">
        <f ca="1"/>
        <v>kt</v>
      </c>
      <c r="F3" t="str">
        <f ca="1"/>
        <v>Fruits et légumes (hors pommes de terre)</v>
      </c>
      <c r="G3">
        <f ca="1"/>
        <v>2015</v>
      </c>
      <c r="H3" t="str">
        <f ca="1"/>
        <v>France entière</v>
      </c>
      <c r="I3" t="str">
        <f ca="1"/>
        <v>Part de fruits et légumes frais consommés en magasins spécialisés</v>
      </c>
      <c r="J3" t="str">
        <f ca="1"/>
        <v>Extrapolation linéaire à partir des données 2016 et 2018</v>
      </c>
      <c r="K3" t="str">
        <f ca="1"/>
        <v>CTIFL</v>
      </c>
      <c r="L3" t="str">
        <f ca="1"/>
        <v>Circuits distribution - CTIFL</v>
      </c>
      <c r="M3" t="str">
        <f ca="1"/>
        <v>Répartition</v>
      </c>
      <c r="N3" t="str">
        <f ca="1"/>
        <v>Part de fruits et légumes frais consommés en magasins spécialisés = 8 % (CTIFL)</v>
      </c>
      <c r="O3">
        <f ca="1"/>
        <v>0</v>
      </c>
      <c r="P3">
        <f ca="1"/>
        <v>0</v>
      </c>
      <c r="Q3">
        <f ca="1"/>
        <v>0</v>
      </c>
    </row>
    <row r="4" spans="1:17">
      <c r="A4" t="str">
        <v>Fruits et légumes (hors PdT), frais</v>
      </c>
      <c r="B4" t="str">
        <v>Marchés</v>
      </c>
      <c r="E4" t="str">
        <f ca="1"/>
        <v>kt</v>
      </c>
      <c r="F4" t="str">
        <f ca="1"/>
        <v>Fruits et légumes (hors pommes de terre)</v>
      </c>
      <c r="G4">
        <f ca="1"/>
        <v>2015</v>
      </c>
      <c r="H4" t="str">
        <f ca="1"/>
        <v>France entière</v>
      </c>
      <c r="I4" t="str">
        <f ca="1"/>
        <v>Part de fruits et légumes frais consommés sur les marchés</v>
      </c>
      <c r="J4" t="str">
        <f ca="1"/>
        <v>Extrapolation linéaire à partir des données 2016 et 2018</v>
      </c>
      <c r="K4" t="str">
        <f ca="1"/>
        <v>CTIFL</v>
      </c>
      <c r="L4" t="str">
        <f ca="1"/>
        <v>Circuits distribution - CTIFL</v>
      </c>
      <c r="M4" t="str">
        <f ca="1"/>
        <v>Répartition</v>
      </c>
      <c r="N4" t="str">
        <f ca="1"/>
        <v>Part de fruits et légumes frais consommés sur les marchés = 12,5 % (CTIFL)</v>
      </c>
      <c r="O4">
        <f ca="1"/>
        <v>0</v>
      </c>
      <c r="P4">
        <f ca="1"/>
        <v>0</v>
      </c>
      <c r="Q4">
        <f ca="1"/>
        <v>0</v>
      </c>
    </row>
    <row r="5" spans="1:17">
      <c r="A5" t="str">
        <v>Fruits et légumes (hors PdT), frais</v>
      </c>
      <c r="B5" t="str">
        <v>Vente directe</v>
      </c>
      <c r="E5" t="str">
        <f ca="1"/>
        <v>kt</v>
      </c>
      <c r="F5" t="str">
        <f ca="1"/>
        <v>Fruits et légumes (hors pommes de terre)</v>
      </c>
      <c r="G5">
        <f ca="1"/>
        <v>2015</v>
      </c>
      <c r="H5" t="str">
        <f ca="1"/>
        <v>France entière</v>
      </c>
      <c r="I5" t="str">
        <f ca="1"/>
        <v>Part de fruits et légumes frais consommés en vente directe</v>
      </c>
      <c r="J5" t="str">
        <f ca="1"/>
        <v>Extrapolation linéaire à partir des données 2016 et 2018</v>
      </c>
      <c r="K5" t="str">
        <f ca="1"/>
        <v>CTIFL</v>
      </c>
      <c r="L5" t="str">
        <f ca="1"/>
        <v>Circuits distribution - CTIFL</v>
      </c>
      <c r="M5" t="str">
        <f ca="1"/>
        <v>Répartition</v>
      </c>
      <c r="N5" t="str">
        <f ca="1"/>
        <v>Part de fruits et légumes frais consommés en vente directe = 3 % (CTIFL)</v>
      </c>
      <c r="O5">
        <f ca="1"/>
        <v>0</v>
      </c>
      <c r="P5">
        <f ca="1"/>
        <v>0</v>
      </c>
      <c r="Q5">
        <f ca="1"/>
        <v>0</v>
      </c>
    </row>
    <row r="6" spans="1:17">
      <c r="A6" t="str">
        <v>Fruits et légumes (hors PdT), frais</v>
      </c>
      <c r="B6" t="str">
        <v>RHD</v>
      </c>
      <c r="E6" t="str">
        <f ca="1"/>
        <v>kt</v>
      </c>
      <c r="F6" t="str">
        <f ca="1"/>
        <v>Fruits et légumes (hors pommes de terre)</v>
      </c>
      <c r="G6">
        <f ca="1"/>
        <v>2015</v>
      </c>
      <c r="H6" t="str">
        <f ca="1"/>
        <v>France entière</v>
      </c>
      <c r="I6" t="str">
        <f ca="1"/>
        <v>Part de fruits et légumes frais consommés en RHD</v>
      </c>
      <c r="J6" t="str">
        <f ca="1"/>
        <v>Extrapolation linéaire à partir des données 2016 et 2018</v>
      </c>
      <c r="K6" t="str">
        <f ca="1"/>
        <v>CTIFL</v>
      </c>
      <c r="L6" t="str">
        <f ca="1"/>
        <v>Circuits distribution - CTIFL</v>
      </c>
      <c r="M6" t="str">
        <f ca="1"/>
        <v>Répartition</v>
      </c>
      <c r="N6" t="str">
        <f ca="1"/>
        <v>Part de fruits et légumes frais consommés en RHD = 9 % (CTIFL)</v>
      </c>
      <c r="O6">
        <f ca="1"/>
        <v>0</v>
      </c>
      <c r="P6">
        <f ca="1"/>
        <v>0</v>
      </c>
      <c r="Q6">
        <f ca="1"/>
        <v>0</v>
      </c>
    </row>
    <row r="7" spans="1:17">
      <c r="A7" t="str">
        <v>Fruits et légumes (hors PdT), frais</v>
      </c>
      <c r="B7" t="str">
        <v>GMS</v>
      </c>
      <c r="E7" t="str">
        <f ca="1"/>
        <v>kt</v>
      </c>
      <c r="F7" t="str">
        <f ca="1"/>
        <v>Fruits et légumes (hors pommes de terre)</v>
      </c>
      <c r="G7">
        <f ca="1"/>
        <v>2019</v>
      </c>
      <c r="H7" t="str">
        <f ca="1"/>
        <v>France entière</v>
      </c>
      <c r="I7" t="str">
        <f ca="1"/>
        <v>Part de fruits et légumes frais consommés en GMS</v>
      </c>
      <c r="J7" t="str">
        <f ca="1"/>
        <v>Extrapolation linéaire à partir des données 2016 et 2018</v>
      </c>
      <c r="K7" t="str">
        <f ca="1"/>
        <v>CTIFL</v>
      </c>
      <c r="L7" t="str">
        <f ca="1"/>
        <v>Circuits distribution - CTIFL</v>
      </c>
      <c r="M7" t="str">
        <f ca="1"/>
        <v>Répartition</v>
      </c>
      <c r="N7" t="str">
        <f ca="1"/>
        <v>Part de fruits et légumes frais consommés en GMS = 65,5 % (CTIFL)</v>
      </c>
      <c r="O7">
        <f ca="1"/>
        <v>0</v>
      </c>
      <c r="P7">
        <f ca="1"/>
        <v>0</v>
      </c>
      <c r="Q7">
        <f ca="1"/>
        <v>0</v>
      </c>
    </row>
    <row r="8" spans="1:17">
      <c r="A8" t="str">
        <v>Fruits et légumes (hors PdT), frais</v>
      </c>
      <c r="B8" t="str">
        <v>Magasins spécialisés</v>
      </c>
      <c r="E8" t="str">
        <f ca="1"/>
        <v>kt</v>
      </c>
      <c r="F8" t="str">
        <f ca="1"/>
        <v>Fruits et légumes (hors pommes de terre)</v>
      </c>
      <c r="G8">
        <f ca="1"/>
        <v>2019</v>
      </c>
      <c r="H8" t="str">
        <f ca="1"/>
        <v>France entière</v>
      </c>
      <c r="I8" t="str">
        <f ca="1"/>
        <v>Part de fruits et légumes frais consommés en magasins spécialisés</v>
      </c>
      <c r="J8" t="str">
        <f ca="1"/>
        <v>Extrapolation linéaire à partir des données 2016 et 2018</v>
      </c>
      <c r="K8" t="str">
        <f ca="1"/>
        <v>CTIFL</v>
      </c>
      <c r="L8" t="str">
        <f ca="1"/>
        <v>Circuits distribution - CTIFL</v>
      </c>
      <c r="M8" t="str">
        <f ca="1"/>
        <v>Répartition</v>
      </c>
      <c r="N8" t="str">
        <f ca="1"/>
        <v>Part de fruits et légumes frais consommés en magasins spécialisés = 12 % (CTIFL)</v>
      </c>
      <c r="O8">
        <f ca="1"/>
        <v>0</v>
      </c>
      <c r="P8">
        <f ca="1"/>
        <v>0</v>
      </c>
      <c r="Q8">
        <f ca="1"/>
        <v>0</v>
      </c>
    </row>
    <row r="9" spans="1:17">
      <c r="A9" t="str">
        <v>Fruits et légumes (hors PdT), frais</v>
      </c>
      <c r="B9" t="str">
        <v>Marchés</v>
      </c>
      <c r="E9" t="str">
        <f ca="1"/>
        <v>kt</v>
      </c>
      <c r="F9" t="str">
        <f ca="1"/>
        <v>Fruits et légumes (hors pommes de terre)</v>
      </c>
      <c r="G9">
        <f ca="1"/>
        <v>2019</v>
      </c>
      <c r="H9" t="str">
        <f ca="1"/>
        <v>France entière</v>
      </c>
      <c r="I9" t="str">
        <f ca="1"/>
        <v>Part de fruits et légumes frais consommés sur les marchés</v>
      </c>
      <c r="J9" t="str">
        <f ca="1"/>
        <v>Extrapolation linéaire à partir des données 2016 et 2018</v>
      </c>
      <c r="K9" t="str">
        <f ca="1"/>
        <v>CTIFL</v>
      </c>
      <c r="L9" t="str">
        <f ca="1"/>
        <v>Circuits distribution - CTIFL</v>
      </c>
      <c r="M9" t="str">
        <f ca="1"/>
        <v>Répartition</v>
      </c>
      <c r="N9" t="str">
        <f ca="1"/>
        <v>Part de fruits et légumes frais consommés sur les marchés = 10,5 % (CTIFL)</v>
      </c>
      <c r="O9">
        <f ca="1"/>
        <v>0</v>
      </c>
      <c r="P9">
        <f ca="1"/>
        <v>0</v>
      </c>
      <c r="Q9">
        <f ca="1"/>
        <v>0</v>
      </c>
    </row>
    <row r="10" spans="1:17">
      <c r="A10" t="str">
        <v>Fruits et légumes (hors PdT), frais</v>
      </c>
      <c r="B10" t="str">
        <v>Vente directe</v>
      </c>
      <c r="E10" t="str">
        <f ca="1"/>
        <v>kt</v>
      </c>
      <c r="F10" t="str">
        <f ca="1"/>
        <v>Fruits et légumes (hors pommes de terre)</v>
      </c>
      <c r="G10">
        <f ca="1"/>
        <v>2019</v>
      </c>
      <c r="H10" t="str">
        <f ca="1"/>
        <v>France entière</v>
      </c>
      <c r="I10" t="str">
        <f ca="1"/>
        <v>Part de fruits et légumes frais consommés en vente directe</v>
      </c>
      <c r="J10" t="str">
        <f ca="1"/>
        <v>Extrapolation linéaire à partir des données 2016 et 2018</v>
      </c>
      <c r="K10" t="str">
        <f ca="1"/>
        <v>CTIFL</v>
      </c>
      <c r="L10" t="str">
        <f ca="1"/>
        <v>Circuits distribution - CTIFL</v>
      </c>
      <c r="M10" t="str">
        <f ca="1"/>
        <v>Répartition</v>
      </c>
      <c r="N10" t="str">
        <f ca="1"/>
        <v>Part de fruits et légumes frais consommés en vente directe = 3 % (CTIFL)</v>
      </c>
      <c r="O10">
        <f ca="1"/>
        <v>0</v>
      </c>
      <c r="P10">
        <f ca="1"/>
        <v>0</v>
      </c>
      <c r="Q10">
        <f ca="1"/>
        <v>0</v>
      </c>
    </row>
    <row r="11" spans="1:17">
      <c r="A11" t="str">
        <v>Fruits et légumes (hors PdT), frais</v>
      </c>
      <c r="B11" t="str">
        <v>RHD</v>
      </c>
      <c r="E11" t="str">
        <f ca="1"/>
        <v>kt</v>
      </c>
      <c r="F11" t="str">
        <f ca="1"/>
        <v>Fruits et légumes (hors pommes de terre)</v>
      </c>
      <c r="G11">
        <f ca="1"/>
        <v>2019</v>
      </c>
      <c r="H11" t="str">
        <f ca="1"/>
        <v>France entière</v>
      </c>
      <c r="I11" t="str">
        <f ca="1"/>
        <v>Part de fruits et légumes frais consommés en RHD</v>
      </c>
      <c r="J11" t="str">
        <f ca="1"/>
        <v>Extrapolation linéaire à partir des données 2016 et 2018</v>
      </c>
      <c r="K11" t="str">
        <f ca="1"/>
        <v>CTIFL</v>
      </c>
      <c r="L11" t="str">
        <f ca="1"/>
        <v>Circuits distribution - CTIFL</v>
      </c>
      <c r="M11" t="str">
        <f ca="1"/>
        <v>Répartition</v>
      </c>
      <c r="N11" t="str">
        <f ca="1"/>
        <v>Part de fruits et légumes frais consommés en RHD = 9 % (CTIFL)</v>
      </c>
      <c r="O11">
        <f ca="1"/>
        <v>0</v>
      </c>
      <c r="P11">
        <f ca="1"/>
        <v>0</v>
      </c>
      <c r="Q11">
        <f ca="1"/>
        <v>0</v>
      </c>
    </row>
    <row r="12" spans="1:17">
      <c r="A12" t="str">
        <v>Fruits et légumes (hors PdT), frais</v>
      </c>
      <c r="B12" t="str">
        <v>GMS</v>
      </c>
      <c r="E12" t="str">
        <f ca="1"/>
        <v>kt</v>
      </c>
      <c r="F12" t="str">
        <f ca="1"/>
        <v>Fruits et légumes (hors pommes de terre)</v>
      </c>
      <c r="G12">
        <f ca="1"/>
        <v>2023</v>
      </c>
      <c r="H12" t="str">
        <f ca="1"/>
        <v>France entière</v>
      </c>
      <c r="I12" t="str">
        <f ca="1"/>
        <v>Part de fruits et légumes frais consommés en GMS</v>
      </c>
      <c r="J12" t="str">
        <f ca="1"/>
        <v>PDM sur l'ensemble de la distribution (à domicile + hors domicile)</v>
      </c>
      <c r="K12" t="str">
        <f ca="1"/>
        <v>CTIFL</v>
      </c>
      <c r="L12" t="str">
        <f ca="1"/>
        <v>Circuits distribution - CTIFL</v>
      </c>
      <c r="M12" t="str">
        <f ca="1"/>
        <v>Répartition</v>
      </c>
      <c r="N12" t="str">
        <f ca="1"/>
        <v>Part de fruits et légumes frais consommés en GMS = 75,1 % (CTIFL)</v>
      </c>
      <c r="O12">
        <f ca="1"/>
        <v>0</v>
      </c>
      <c r="P12">
        <f ca="1"/>
        <v>0</v>
      </c>
      <c r="Q12">
        <f ca="1"/>
        <v>0</v>
      </c>
    </row>
    <row r="13" spans="1:17">
      <c r="A13" t="str">
        <v>Fruits et légumes (hors PdT), frais</v>
      </c>
      <c r="B13" t="str">
        <v>Magasins spécialisés</v>
      </c>
      <c r="E13" t="str">
        <f ca="1"/>
        <v>kt</v>
      </c>
      <c r="F13" t="str">
        <f ca="1"/>
        <v>Fruits et légumes (hors pommes de terre)</v>
      </c>
      <c r="G13">
        <f ca="1"/>
        <v>2023</v>
      </c>
      <c r="H13" t="str">
        <f ca="1"/>
        <v>France entière</v>
      </c>
      <c r="I13" t="str">
        <f ca="1"/>
        <v>Part de fruits et légumes frais consommés en magasins spécialisés</v>
      </c>
      <c r="J13" t="str">
        <f ca="1"/>
        <v>PDM sur l'ensemble de la distribution (à domicile + hors domicile)</v>
      </c>
      <c r="K13" t="str">
        <f ca="1"/>
        <v>CTIFL</v>
      </c>
      <c r="L13" t="str">
        <f ca="1"/>
        <v>Circuits distribution - CTIFL</v>
      </c>
      <c r="M13" t="str">
        <f ca="1"/>
        <v>Répartition</v>
      </c>
      <c r="N13" t="str">
        <f ca="1"/>
        <v>Part de fruits et légumes frais consommés en magasins spécialisés = 12,5 % (CTIFL)</v>
      </c>
      <c r="O13">
        <f ca="1"/>
        <v>0</v>
      </c>
      <c r="P13">
        <f ca="1"/>
        <v>0</v>
      </c>
      <c r="Q13">
        <f ca="1"/>
        <v>0</v>
      </c>
    </row>
    <row r="14" spans="1:17">
      <c r="A14" t="str">
        <v>Fruits et légumes (hors PdT), frais</v>
      </c>
      <c r="B14" t="str">
        <v>Marchés</v>
      </c>
      <c r="E14" t="str">
        <f ca="1"/>
        <v>kt</v>
      </c>
      <c r="F14" t="str">
        <f ca="1"/>
        <v>Fruits et légumes (hors pommes de terre)</v>
      </c>
      <c r="G14">
        <f ca="1"/>
        <v>2023</v>
      </c>
      <c r="H14" t="str">
        <f ca="1"/>
        <v>France entière</v>
      </c>
      <c r="I14" t="str">
        <f ca="1"/>
        <v>Part de fruits et légumes frais consommés sur les marchés</v>
      </c>
      <c r="J14" t="str">
        <f ca="1"/>
        <v>PDM sur l'ensemble de la distribution (à domicile + hors domicile)</v>
      </c>
      <c r="K14" t="str">
        <f ca="1"/>
        <v>CTIFL</v>
      </c>
      <c r="L14" t="str">
        <f ca="1"/>
        <v>Circuits distribution - CTIFL</v>
      </c>
      <c r="M14" t="str">
        <f ca="1"/>
        <v>Répartition</v>
      </c>
      <c r="N14" t="str">
        <f ca="1"/>
        <v>Part de fruits et légumes frais consommés sur les marchés = 8,4 % (CTIFL)</v>
      </c>
      <c r="O14">
        <f ca="1"/>
        <v>0</v>
      </c>
      <c r="P14">
        <f ca="1"/>
        <v>0</v>
      </c>
      <c r="Q14">
        <f ca="1"/>
        <v>0</v>
      </c>
    </row>
    <row r="15" spans="1:17">
      <c r="A15" t="str">
        <v>Fruits et légumes (hors PdT), frais</v>
      </c>
      <c r="B15" t="str">
        <v>Vente directe</v>
      </c>
      <c r="E15" t="str">
        <f ca="1"/>
        <v>kt</v>
      </c>
      <c r="F15" t="str">
        <f ca="1"/>
        <v>Fruits et légumes (hors pommes de terre)</v>
      </c>
      <c r="G15">
        <f ca="1"/>
        <v>2023</v>
      </c>
      <c r="H15" t="str">
        <f ca="1"/>
        <v>France entière</v>
      </c>
      <c r="I15" t="str">
        <f ca="1"/>
        <v>Part de fruits et légumes frais consommés en vente directe</v>
      </c>
      <c r="J15" t="str">
        <f ca="1"/>
        <v>PDM sur l'ensemble de la distribution (à domicile + hors domicile)</v>
      </c>
      <c r="K15" t="str">
        <f ca="1"/>
        <v>CTIFL</v>
      </c>
      <c r="L15" t="str">
        <f ca="1"/>
        <v>Circuits distribution - CTIFL</v>
      </c>
      <c r="M15" t="str">
        <f ca="1"/>
        <v>Répartition</v>
      </c>
      <c r="N15" t="str">
        <f ca="1"/>
        <v>Part de fruits et légumes frais consommés en vente directe = 2,4 % (CTIFL)</v>
      </c>
      <c r="O15">
        <f ca="1"/>
        <v>0</v>
      </c>
      <c r="P15">
        <f ca="1"/>
        <v>0</v>
      </c>
      <c r="Q15">
        <f ca="1"/>
        <v>0</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B21EE-BA10-477A-A438-7D822017C4A7}">
  <sheetPr>
    <tabColor rgb="FFFFC000"/>
  </sheetPr>
  <dimension ref="A1:L32"/>
  <sheetViews>
    <sheetView topLeftCell="A3" workbookViewId="0">
      <selection activeCell="H25" sqref="H25"/>
    </sheetView>
  </sheetViews>
  <sheetFormatPr baseColWidth="10" defaultRowHeight="14.4"/>
  <cols>
    <col min="1" max="1" width="11.5546875" style="181"/>
    <col min="2" max="2" width="55.109375" style="181" bestFit="1" customWidth="1"/>
    <col min="4" max="4" width="19.33203125" customWidth="1"/>
  </cols>
  <sheetData>
    <row r="1" spans="1:12" s="181" customFormat="1" ht="15" thickBot="1">
      <c r="A1" s="989" t="s">
        <v>2026</v>
      </c>
      <c r="B1" s="989"/>
    </row>
    <row r="2" spans="1:12" s="181" customFormat="1">
      <c r="A2" s="165" t="s">
        <v>2027</v>
      </c>
      <c r="B2" s="166" t="s">
        <v>2317</v>
      </c>
    </row>
    <row r="3" spans="1:12" s="181" customFormat="1">
      <c r="A3" s="167" t="s">
        <v>846</v>
      </c>
      <c r="B3" s="173" t="s">
        <v>2318</v>
      </c>
    </row>
    <row r="4" spans="1:12" s="181" customFormat="1">
      <c r="A4" s="167" t="s">
        <v>2029</v>
      </c>
      <c r="B4" s="168" t="s">
        <v>1097</v>
      </c>
    </row>
    <row r="5" spans="1:12" s="181" customFormat="1">
      <c r="A5" s="167" t="s">
        <v>811</v>
      </c>
      <c r="B5" s="168"/>
    </row>
    <row r="6" spans="1:12" s="181" customFormat="1">
      <c r="A6" s="167" t="s">
        <v>813</v>
      </c>
      <c r="B6" s="168" t="s">
        <v>53</v>
      </c>
    </row>
    <row r="7" spans="1:12" s="181" customFormat="1" ht="15" thickBot="1">
      <c r="A7" s="169" t="s">
        <v>2031</v>
      </c>
      <c r="B7" s="170" t="s">
        <v>53</v>
      </c>
    </row>
    <row r="8" spans="1:12">
      <c r="C8" s="703" t="s">
        <v>813</v>
      </c>
      <c r="D8" s="703" t="s">
        <v>2319</v>
      </c>
    </row>
    <row r="9" spans="1:12">
      <c r="D9" s="70" t="s">
        <v>2320</v>
      </c>
    </row>
    <row r="12" spans="1:12">
      <c r="E12" s="704" t="s">
        <v>2321</v>
      </c>
    </row>
    <row r="13" spans="1:12">
      <c r="E13" s="138">
        <v>2015</v>
      </c>
      <c r="F13" s="137">
        <v>2016</v>
      </c>
      <c r="G13" s="137">
        <v>2018</v>
      </c>
      <c r="H13" s="138">
        <v>2019</v>
      </c>
      <c r="I13" s="137">
        <v>2020</v>
      </c>
      <c r="K13" s="137"/>
      <c r="L13" s="70" t="s">
        <v>2322</v>
      </c>
    </row>
    <row r="14" spans="1:12">
      <c r="D14" s="70" t="s">
        <v>789</v>
      </c>
      <c r="E14" s="708">
        <f>F14+((F14-G14)/2)</f>
        <v>0.67500000000000004</v>
      </c>
      <c r="F14" s="705">
        <v>0.67</v>
      </c>
      <c r="G14" s="705">
        <v>0.66</v>
      </c>
      <c r="H14" s="708">
        <f>G14-((F14-G14)/2)</f>
        <v>0.65500000000000003</v>
      </c>
      <c r="I14" s="705">
        <v>0.68</v>
      </c>
      <c r="K14" s="138"/>
      <c r="L14" s="70" t="s">
        <v>2323</v>
      </c>
    </row>
    <row r="15" spans="1:12">
      <c r="D15" s="70" t="s">
        <v>791</v>
      </c>
      <c r="E15" s="708">
        <f t="shared" ref="E15:E18" si="0">F15+((F15-G15)/2)</f>
        <v>7.9999999999999988E-2</v>
      </c>
      <c r="F15" s="705">
        <v>0.09</v>
      </c>
      <c r="G15" s="705">
        <v>0.11</v>
      </c>
      <c r="H15" s="708">
        <f t="shared" ref="H15:H18" si="1">G15-((F15-G15)/2)</f>
        <v>0.12</v>
      </c>
      <c r="I15" s="705">
        <v>0.14000000000000001</v>
      </c>
    </row>
    <row r="16" spans="1:12">
      <c r="D16" s="70" t="s">
        <v>793</v>
      </c>
      <c r="E16" s="708">
        <f t="shared" si="0"/>
        <v>0.125</v>
      </c>
      <c r="F16" s="705">
        <v>0.12</v>
      </c>
      <c r="G16" s="705">
        <v>0.11</v>
      </c>
      <c r="H16" s="708">
        <f t="shared" si="1"/>
        <v>0.10500000000000001</v>
      </c>
      <c r="I16" s="705">
        <v>0.09</v>
      </c>
    </row>
    <row r="17" spans="3:9">
      <c r="D17" s="70" t="s">
        <v>786</v>
      </c>
      <c r="E17" s="708">
        <f t="shared" si="0"/>
        <v>0.03</v>
      </c>
      <c r="F17" s="705">
        <v>0.03</v>
      </c>
      <c r="G17" s="705">
        <v>0.03</v>
      </c>
      <c r="H17" s="708">
        <f t="shared" si="1"/>
        <v>0.03</v>
      </c>
      <c r="I17" s="705">
        <v>4.4999999999999998E-2</v>
      </c>
    </row>
    <row r="18" spans="3:9">
      <c r="D18" s="70" t="s">
        <v>794</v>
      </c>
      <c r="E18" s="708">
        <f t="shared" si="0"/>
        <v>0.09</v>
      </c>
      <c r="F18" s="705">
        <v>0.09</v>
      </c>
      <c r="G18" s="705">
        <v>0.09</v>
      </c>
      <c r="H18" s="708">
        <f t="shared" si="1"/>
        <v>0.09</v>
      </c>
      <c r="I18" s="705">
        <v>5.5E-2</v>
      </c>
    </row>
    <row r="20" spans="3:9">
      <c r="E20" s="706"/>
      <c r="F20" s="706"/>
      <c r="G20" s="706"/>
      <c r="H20" s="706"/>
      <c r="I20" s="706"/>
    </row>
    <row r="22" spans="3:9">
      <c r="C22" s="703" t="s">
        <v>813</v>
      </c>
      <c r="D22" s="703" t="s">
        <v>2871</v>
      </c>
    </row>
    <row r="23" spans="3:9">
      <c r="D23" s="786" t="s">
        <v>2565</v>
      </c>
    </row>
    <row r="24" spans="3:9">
      <c r="D24" s="782" t="s">
        <v>2566</v>
      </c>
      <c r="E24" s="782">
        <v>2019</v>
      </c>
      <c r="F24" s="782">
        <v>2023</v>
      </c>
    </row>
    <row r="25" spans="3:9">
      <c r="D25" s="782" t="s">
        <v>2567</v>
      </c>
      <c r="E25" s="782">
        <v>53</v>
      </c>
      <c r="F25" s="784">
        <v>52.5</v>
      </c>
      <c r="H25" t="s">
        <v>2571</v>
      </c>
    </row>
    <row r="26" spans="3:9">
      <c r="D26" s="782" t="s">
        <v>2568</v>
      </c>
      <c r="E26" s="782">
        <v>14.3</v>
      </c>
      <c r="F26" s="784">
        <v>16</v>
      </c>
    </row>
    <row r="27" spans="3:9">
      <c r="D27" s="782" t="s">
        <v>2569</v>
      </c>
      <c r="E27" s="782">
        <v>6.5</v>
      </c>
      <c r="F27" s="784">
        <v>6.6</v>
      </c>
      <c r="H27">
        <f>73.8*0.91</f>
        <v>67.158000000000001</v>
      </c>
    </row>
    <row r="28" spans="3:9">
      <c r="D28" s="782" t="s">
        <v>793</v>
      </c>
      <c r="E28" s="782">
        <v>10.5</v>
      </c>
      <c r="F28" s="784">
        <v>8.4</v>
      </c>
    </row>
    <row r="29" spans="3:9">
      <c r="D29" s="782" t="s">
        <v>2570</v>
      </c>
      <c r="E29" s="782">
        <v>12</v>
      </c>
      <c r="F29" s="784">
        <v>12.5</v>
      </c>
    </row>
    <row r="30" spans="3:9">
      <c r="D30" s="782" t="s">
        <v>786</v>
      </c>
      <c r="E30" s="782">
        <v>2.6</v>
      </c>
      <c r="F30" s="784">
        <v>2.4</v>
      </c>
    </row>
    <row r="31" spans="3:9">
      <c r="D31" s="831" t="s">
        <v>2872</v>
      </c>
    </row>
    <row r="32" spans="3:9">
      <c r="D32" s="831" t="s">
        <v>2873</v>
      </c>
    </row>
  </sheetData>
  <mergeCells count="1">
    <mergeCell ref="A1:B1"/>
  </mergeCells>
  <pageMargins left="0.7" right="0.7" top="0.75" bottom="0.75" header="0.3" footer="0.3"/>
  <legacy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2D29-2889-4C24-BB90-866EE7DA1DE2}">
  <sheetPr>
    <tabColor rgb="FF92D050"/>
  </sheetPr>
  <dimension ref="A1:S9"/>
  <sheetViews>
    <sheetView zoomScaleNormal="100" workbookViewId="0">
      <pane xSplit="2" ySplit="1" topLeftCell="C2" activePane="bottomRight" state="frozen"/>
      <selection activeCell="AS484" sqref="AS484"/>
      <selection pane="topRight" activeCell="AS484" sqref="AS484"/>
      <selection pane="bottomLeft" activeCell="AS484" sqref="AS484"/>
      <selection pane="bottomRight" activeCell="J34" sqref="J34"/>
    </sheetView>
  </sheetViews>
  <sheetFormatPr baseColWidth="10" defaultColWidth="10.44140625" defaultRowHeight="14.4"/>
  <cols>
    <col min="1" max="1" width="30.88671875" style="115" customWidth="1"/>
    <col min="2" max="2" width="49.44140625" style="116" customWidth="1"/>
    <col min="3" max="3" width="7.77734375" style="117" bestFit="1" customWidth="1"/>
    <col min="4" max="4" width="12.88671875" style="118" bestFit="1" customWidth="1"/>
    <col min="5" max="5" width="9.44140625" style="119" customWidth="1"/>
    <col min="6" max="6" width="9.44140625" style="766" customWidth="1"/>
    <col min="7" max="7" width="7.6640625" style="766" bestFit="1" customWidth="1"/>
    <col min="8" max="17" width="9.44140625" style="766" customWidth="1"/>
    <col min="18" max="18" width="11.6640625" style="124" bestFit="1" customWidth="1"/>
    <col min="19" max="19" width="14.21875" customWidth="1"/>
  </cols>
  <sheetData>
    <row r="1" spans="1:19" ht="76.2" thickBot="1">
      <c r="A1" s="111" t="s">
        <v>808</v>
      </c>
      <c r="B1" s="112" t="s">
        <v>809</v>
      </c>
      <c r="C1" s="112" t="s">
        <v>810</v>
      </c>
      <c r="D1" s="112" t="s">
        <v>812</v>
      </c>
      <c r="E1" s="113" t="str">
        <f>Etiquettes!$A$10</f>
        <v>Unité</v>
      </c>
      <c r="F1" s="113" t="str">
        <f>Etiquettes!$A$7</f>
        <v>Filière</v>
      </c>
      <c r="G1" s="113" t="str">
        <f>Etiquettes!$A$9</f>
        <v>Année</v>
      </c>
      <c r="H1" s="113" t="str">
        <f>Etiquettes!$A$8</f>
        <v>Territoire</v>
      </c>
      <c r="I1" s="113" t="str">
        <f>Etiquettes!$A$17</f>
        <v>Traduction</v>
      </c>
      <c r="J1" s="113" t="str">
        <f>Etiquettes!$A$15</f>
        <v>Hypothèse</v>
      </c>
      <c r="K1" s="113" t="str">
        <f>Etiquettes!$A$14</f>
        <v>Source</v>
      </c>
      <c r="L1" s="113" t="str">
        <f>Etiquettes!$A$18</f>
        <v>Onglet source fichier Excel</v>
      </c>
      <c r="M1" s="113" t="str">
        <f>Etiquettes!$A$16</f>
        <v>Type de donnée collectée</v>
      </c>
      <c r="N1" s="113" t="str">
        <f>Etiquettes!$A$11</f>
        <v>Volume collecté, hors volume d'échange</v>
      </c>
      <c r="O1" s="113" t="str">
        <f>Etiquettes!$A$20</f>
        <v>Fiabilité des données</v>
      </c>
      <c r="P1" s="113" t="str">
        <f>Etiquettes!$A$21</f>
        <v>Méthode</v>
      </c>
      <c r="Q1" s="113" t="str">
        <f>Etiquettes!$A$22</f>
        <v>Analyse des résultats</v>
      </c>
      <c r="R1" s="112" t="s">
        <v>12</v>
      </c>
      <c r="S1" s="114" t="s">
        <v>14</v>
      </c>
    </row>
    <row r="2" spans="1:19">
      <c r="A2" s="115" t="str">
        <f>Produits!$B$195</f>
        <v>Pommes à cidre</v>
      </c>
      <c r="B2" s="116" t="str">
        <f>Secteurs!$B$3</f>
        <v>1ère Transformation</v>
      </c>
      <c r="C2" s="117">
        <f>'Import-Transfo - FAM_CTIFL'!D9</f>
        <v>60</v>
      </c>
      <c r="E2" s="119" t="str">
        <f>Etiquettes!$C$10</f>
        <v>kt</v>
      </c>
      <c r="F2" s="767" t="str">
        <f>Etiquettes!$C$7</f>
        <v>Fruits et légumes (hors pommes de terre)</v>
      </c>
      <c r="G2" s="785" t="str">
        <f>Etiquettes!$H$9&amp;":"&amp;Etiquettes!$I$9</f>
        <v>2015:2019</v>
      </c>
      <c r="H2" s="767" t="str">
        <f>Etiquettes!$C$8</f>
        <v>France entière</v>
      </c>
      <c r="I2" s="767" t="s">
        <v>2592</v>
      </c>
      <c r="J2" s="767" t="s">
        <v>2594</v>
      </c>
      <c r="K2" t="s">
        <v>2595</v>
      </c>
      <c r="L2" s="767" t="str" cm="1">
        <f t="array" aca="1" ref="L2" ca="1">[1]!NOM_FEUILLE('Import-Transfo - FAM_CTIFL'!$A$1)</f>
        <v>Import-Transfo - FAM_CTIFL</v>
      </c>
      <c r="M2" s="766" t="str">
        <f>Etiquettes!$H$16</f>
        <v>Volume</v>
      </c>
      <c r="N2" s="768" t="str">
        <f t="shared" ref="N2" si="0">_xlfn.CONCAT(I2,IF(OR(ISBLANK(C2),ISERROR(C2)),"",_xlfn.CONCAT(" = ",MROUND(C2,1)," ",E2," (",K2,")")))</f>
        <v>Pommes à cidre consommées pour la fabrication de jus de fruits = 60 kt (PANOFELT - FranceAgriMer)</v>
      </c>
      <c r="O2" t="str">
        <f>Etiquettes!$K$20</f>
        <v>Approximative</v>
      </c>
      <c r="P2" s="767" t="str">
        <f>Etiquettes!$H$21</f>
        <v>Données collectées</v>
      </c>
      <c r="Q2" s="767" t="str">
        <f>Etiquettes!$H$22</f>
        <v>Donnée collectée (valeur du flux ou coefficient)</v>
      </c>
      <c r="R2" s="120"/>
      <c r="S2" s="912" t="s">
        <v>2591</v>
      </c>
    </row>
    <row r="3" spans="1:19">
      <c r="A3" s="115" t="str">
        <f>Produits!$B$195</f>
        <v>Pommes à cidre</v>
      </c>
      <c r="B3" s="116" t="str">
        <f>Secteurs!$B$3</f>
        <v>1ère Transformation</v>
      </c>
      <c r="C3" s="117">
        <f>'Import-Transfo - FAM_CTIFL'!D9</f>
        <v>60</v>
      </c>
      <c r="E3" s="119" t="str">
        <f>Etiquettes!$C$10</f>
        <v>kt</v>
      </c>
      <c r="F3" s="767" t="str">
        <f>Etiquettes!$C$7</f>
        <v>Fruits et légumes (hors pommes de terre)</v>
      </c>
      <c r="G3" s="119">
        <f>Etiquettes!$J$9</f>
        <v>2023</v>
      </c>
      <c r="H3" s="767" t="str">
        <f>Etiquettes!$C$8</f>
        <v>France entière</v>
      </c>
      <c r="I3" s="767" t="s">
        <v>2592</v>
      </c>
      <c r="J3" s="767"/>
      <c r="K3" t="s">
        <v>2595</v>
      </c>
      <c r="L3" s="767" t="str" cm="1">
        <f t="array" aca="1" ref="L3" ca="1">[1]!NOM_FEUILLE('Import-Transfo - FAM_CTIFL'!$A$1)</f>
        <v>Import-Transfo - FAM_CTIFL</v>
      </c>
      <c r="M3" s="766" t="str">
        <f>Etiquettes!$H$16</f>
        <v>Volume</v>
      </c>
      <c r="N3" s="768" t="str">
        <f t="shared" ref="N3:N5" si="1">_xlfn.CONCAT(I3,IF(OR(ISBLANK(C3),ISERROR(C3)),"",_xlfn.CONCAT(" = ",MROUND(C3,1)," ",E3," (",K3,")")))</f>
        <v>Pommes à cidre consommées pour la fabrication de jus de fruits = 60 kt (PANOFELT - FranceAgriMer)</v>
      </c>
      <c r="O3" t="str">
        <f>Etiquettes!$J$20</f>
        <v>Probable</v>
      </c>
      <c r="P3" s="767" t="str">
        <f>Etiquettes!$H$21</f>
        <v>Données collectées</v>
      </c>
      <c r="Q3" s="767" t="str">
        <f>Etiquettes!$H$22</f>
        <v>Donnée collectée (valeur du flux ou coefficient)</v>
      </c>
      <c r="R3" s="120"/>
      <c r="S3" s="913"/>
    </row>
    <row r="4" spans="1:19">
      <c r="A4" s="115" t="str">
        <f>Produits!$B$196</f>
        <v>Légumes importés</v>
      </c>
      <c r="B4" s="116" t="str">
        <f>Secteurs!$B$3</f>
        <v>1ère Transformation</v>
      </c>
      <c r="C4" s="117">
        <f>'Import-Transfo - FAM_CTIFL'!D13</f>
        <v>60</v>
      </c>
      <c r="E4" s="119" t="str">
        <f>Etiquettes!$C$10</f>
        <v>kt</v>
      </c>
      <c r="F4" s="767" t="str">
        <f>Etiquettes!$C$7</f>
        <v>Fruits et légumes (hors pommes de terre)</v>
      </c>
      <c r="G4" s="119">
        <f>Etiquettes!$H$9</f>
        <v>2015</v>
      </c>
      <c r="H4" s="767" t="str">
        <f>Etiquettes!$C$8</f>
        <v>France entière</v>
      </c>
      <c r="I4" s="767" t="s">
        <v>2593</v>
      </c>
      <c r="J4" s="767" t="s">
        <v>2596</v>
      </c>
      <c r="K4" t="s">
        <v>53</v>
      </c>
      <c r="L4" s="767" t="str" cm="1">
        <f t="array" aca="1" ref="L4" ca="1">[1]!NOM_FEUILLE('Import-Transfo - FAM_CTIFL'!$A$1)</f>
        <v>Import-Transfo - FAM_CTIFL</v>
      </c>
      <c r="M4" s="766" t="str">
        <f>Etiquettes!$H$16</f>
        <v>Volume</v>
      </c>
      <c r="N4" s="768" t="str">
        <f t="shared" si="1"/>
        <v>Légumes frais importés pour l'industrie = 60 kt (CTIFL)</v>
      </c>
      <c r="O4" t="str">
        <f>Etiquettes!$K$20</f>
        <v>Approximative</v>
      </c>
      <c r="P4" s="767" t="str">
        <f>Etiquettes!$H$21</f>
        <v>Données collectées</v>
      </c>
      <c r="Q4" s="767" t="str">
        <f>Etiquettes!$H$22</f>
        <v>Donnée collectée (valeur du flux ou coefficient)</v>
      </c>
      <c r="S4" s="913"/>
    </row>
    <row r="5" spans="1:19">
      <c r="A5" s="115" t="str">
        <f>Produits!$B$196</f>
        <v>Légumes importés</v>
      </c>
      <c r="B5" s="116" t="str">
        <f>Secteurs!$B$3</f>
        <v>1ère Transformation</v>
      </c>
      <c r="C5" s="117">
        <f>'Import-Transfo - FAM_CTIFL'!D14</f>
        <v>58</v>
      </c>
      <c r="E5" s="119" t="str">
        <f>Etiquettes!$C$10</f>
        <v>kt</v>
      </c>
      <c r="F5" s="767" t="str">
        <f>Etiquettes!$C$7</f>
        <v>Fruits et légumes (hors pommes de terre)</v>
      </c>
      <c r="G5" s="119">
        <f>Etiquettes!$I$9</f>
        <v>2019</v>
      </c>
      <c r="H5" s="767" t="str">
        <f>Etiquettes!$C$8</f>
        <v>France entière</v>
      </c>
      <c r="I5" s="767" t="s">
        <v>2593</v>
      </c>
      <c r="J5" s="767" t="s">
        <v>2596</v>
      </c>
      <c r="K5" t="s">
        <v>2595</v>
      </c>
      <c r="L5" s="767" t="str" cm="1">
        <f t="array" aca="1" ref="L5" ca="1">[1]!NOM_FEUILLE('Import-Transfo - FAM_CTIFL'!$A$1)</f>
        <v>Import-Transfo - FAM_CTIFL</v>
      </c>
      <c r="M5" s="766" t="str">
        <f>Etiquettes!$H$16</f>
        <v>Volume</v>
      </c>
      <c r="N5" s="768" t="str">
        <f t="shared" si="1"/>
        <v>Légumes frais importés pour l'industrie = 58 kt (PANOFELT - FranceAgriMer)</v>
      </c>
      <c r="O5" t="str">
        <f>Etiquettes!$K$20</f>
        <v>Approximative</v>
      </c>
      <c r="P5" s="767" t="str">
        <f>Etiquettes!$H$21</f>
        <v>Données collectées</v>
      </c>
      <c r="Q5" s="767" t="str">
        <f>Etiquettes!$H$22</f>
        <v>Donnée collectée (valeur du flux ou coefficient)</v>
      </c>
      <c r="S5" s="913"/>
    </row>
    <row r="6" spans="1:19">
      <c r="A6" s="115" t="str">
        <f>Produits!$B$196</f>
        <v>Légumes importés</v>
      </c>
      <c r="B6" s="116" t="str">
        <f>Secteurs!$B$3</f>
        <v>1ère Transformation</v>
      </c>
      <c r="C6" s="117">
        <f>'Import-Transfo - FAM_CTIFL'!D15</f>
        <v>68</v>
      </c>
      <c r="E6" s="119" t="str">
        <f>Etiquettes!$C$10</f>
        <v>kt</v>
      </c>
      <c r="F6" s="767" t="str">
        <f>Etiquettes!$C$7</f>
        <v>Fruits et légumes (hors pommes de terre)</v>
      </c>
      <c r="G6" s="119">
        <f>Etiquettes!$J$9</f>
        <v>2023</v>
      </c>
      <c r="H6" s="767" t="str">
        <f>Etiquettes!$C$8</f>
        <v>France entière</v>
      </c>
      <c r="I6" s="767" t="s">
        <v>2593</v>
      </c>
      <c r="J6" s="767" t="s">
        <v>2596</v>
      </c>
      <c r="K6" t="s">
        <v>2595</v>
      </c>
      <c r="L6" s="767" t="str" cm="1">
        <f t="array" aca="1" ref="L6" ca="1">[1]!NOM_FEUILLE('Import-Transfo - FAM_CTIFL'!$A$1)</f>
        <v>Import-Transfo - FAM_CTIFL</v>
      </c>
      <c r="M6" s="766" t="str">
        <f>Etiquettes!$H$16</f>
        <v>Volume</v>
      </c>
      <c r="N6" s="768" t="str">
        <f>_xlfn.CONCAT(I6,IF(OR(ISBLANK(C6),ISERROR(C6)),"",_xlfn.CONCAT(" = ",MROUND(C6,1)," ",E6," (",K6,")")))</f>
        <v>Légumes frais importés pour l'industrie = 68 kt (PANOFELT - FranceAgriMer)</v>
      </c>
      <c r="O6" t="str">
        <f>Etiquettes!$K$20</f>
        <v>Approximative</v>
      </c>
      <c r="P6" s="767" t="str">
        <f>Etiquettes!$H$21</f>
        <v>Données collectées</v>
      </c>
      <c r="Q6" s="767" t="str">
        <f>Etiquettes!$H$22</f>
        <v>Donnée collectée (valeur du flux ou coefficient)</v>
      </c>
      <c r="S6" s="913"/>
    </row>
    <row r="9" spans="1:19">
      <c r="G9" s="171"/>
    </row>
  </sheetData>
  <mergeCells count="1">
    <mergeCell ref="S2:S6"/>
  </mergeCells>
  <pageMargins left="0.7" right="0.7" top="0.75" bottom="0.75" header="0.51180555555555496" footer="0.51180555555555496"/>
  <pageSetup paperSize="9" firstPageNumber="0"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BFB79-A4BF-4F8D-A0D0-21A30C7F602C}">
  <sheetPr>
    <tabColor rgb="FFFFC000"/>
  </sheetPr>
  <dimension ref="C2:H15"/>
  <sheetViews>
    <sheetView workbookViewId="0">
      <selection activeCell="E25" sqref="E25"/>
    </sheetView>
  </sheetViews>
  <sheetFormatPr baseColWidth="10" defaultRowHeight="14.4"/>
  <sheetData>
    <row r="2" spans="3:8">
      <c r="C2" s="704" t="s">
        <v>2582</v>
      </c>
      <c r="G2" s="703" t="s">
        <v>813</v>
      </c>
    </row>
    <row r="3" spans="3:8">
      <c r="D3" t="s">
        <v>2588</v>
      </c>
      <c r="E3" t="s">
        <v>813</v>
      </c>
      <c r="G3" s="703" t="s">
        <v>53</v>
      </c>
      <c r="H3" t="s">
        <v>2583</v>
      </c>
    </row>
    <row r="4" spans="3:8">
      <c r="C4" t="s">
        <v>2586</v>
      </c>
      <c r="D4" s="709">
        <v>60</v>
      </c>
      <c r="E4" t="s">
        <v>53</v>
      </c>
      <c r="G4" s="703" t="s">
        <v>2584</v>
      </c>
    </row>
    <row r="5" spans="3:8">
      <c r="C5">
        <v>2023</v>
      </c>
      <c r="D5" s="709">
        <v>56</v>
      </c>
      <c r="E5" t="s">
        <v>2585</v>
      </c>
    </row>
    <row r="7" spans="3:8">
      <c r="C7" s="704" t="s">
        <v>2587</v>
      </c>
    </row>
    <row r="8" spans="3:8">
      <c r="D8" t="s">
        <v>2588</v>
      </c>
      <c r="E8" t="s">
        <v>813</v>
      </c>
    </row>
    <row r="9" spans="3:8">
      <c r="C9">
        <v>2023</v>
      </c>
      <c r="D9" s="709">
        <v>60</v>
      </c>
      <c r="E9" t="s">
        <v>2585</v>
      </c>
    </row>
    <row r="11" spans="3:8">
      <c r="C11" s="704" t="s">
        <v>2589</v>
      </c>
    </row>
    <row r="12" spans="3:8">
      <c r="D12" t="s">
        <v>2588</v>
      </c>
      <c r="E12" t="s">
        <v>813</v>
      </c>
    </row>
    <row r="13" spans="3:8">
      <c r="C13">
        <v>2015</v>
      </c>
      <c r="D13" s="709">
        <v>60</v>
      </c>
      <c r="E13" t="s">
        <v>53</v>
      </c>
    </row>
    <row r="14" spans="3:8">
      <c r="C14">
        <v>2019</v>
      </c>
      <c r="D14" s="709">
        <v>58</v>
      </c>
      <c r="E14" t="s">
        <v>2585</v>
      </c>
    </row>
    <row r="15" spans="3:8">
      <c r="C15">
        <v>2023</v>
      </c>
      <c r="D15" s="709">
        <v>68</v>
      </c>
      <c r="E15" t="s">
        <v>2585</v>
      </c>
    </row>
  </sheetData>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CEE0B-1B1F-416F-B800-41E6450649FE}">
  <sheetPr>
    <tabColor rgb="FF92D050"/>
  </sheetPr>
  <dimension ref="A1:Y149"/>
  <sheetViews>
    <sheetView zoomScaleNormal="100" workbookViewId="0">
      <pane xSplit="2" ySplit="1" topLeftCell="C94" activePane="bottomRight" state="frozen"/>
      <selection activeCell="AS484" sqref="AS484"/>
      <selection pane="topRight" activeCell="AS484" sqref="AS484"/>
      <selection pane="bottomLeft" activeCell="AS484" sqref="AS484"/>
      <selection pane="bottomRight" activeCell="L31" sqref="L31"/>
    </sheetView>
  </sheetViews>
  <sheetFormatPr baseColWidth="10" defaultColWidth="10.44140625" defaultRowHeight="14.4"/>
  <cols>
    <col min="1" max="1" width="30.88671875" style="115" customWidth="1"/>
    <col min="2" max="2" width="49.44140625" style="116" customWidth="1"/>
    <col min="3" max="3" width="7.77734375" style="117" bestFit="1" customWidth="1"/>
    <col min="4" max="4" width="12.88671875" style="118" bestFit="1" customWidth="1"/>
    <col min="5" max="5" width="9.44140625" style="119" customWidth="1"/>
    <col min="6" max="6" width="9.44140625" style="766" customWidth="1"/>
    <col min="7" max="7" width="7.6640625" style="766" bestFit="1" customWidth="1"/>
    <col min="8" max="17" width="9.44140625" style="766" customWidth="1"/>
    <col min="18" max="18" width="11.6640625" style="124" bestFit="1" customWidth="1"/>
    <col min="19" max="19" width="14.21875" customWidth="1"/>
  </cols>
  <sheetData>
    <row r="1" spans="1:24" ht="76.2" thickBot="1">
      <c r="A1" s="111" t="s">
        <v>808</v>
      </c>
      <c r="B1" s="112" t="s">
        <v>809</v>
      </c>
      <c r="C1" s="112" t="s">
        <v>810</v>
      </c>
      <c r="D1" s="112" t="s">
        <v>812</v>
      </c>
      <c r="E1" s="113" t="str">
        <f>Etiquettes!$A$10</f>
        <v>Unité</v>
      </c>
      <c r="F1" s="113" t="str">
        <f>Etiquettes!$A$7</f>
        <v>Filière</v>
      </c>
      <c r="G1" s="113" t="str">
        <f>Etiquettes!$A$9</f>
        <v>Année</v>
      </c>
      <c r="H1" s="113" t="str">
        <f>Etiquettes!$A$8</f>
        <v>Territoire</v>
      </c>
      <c r="I1" s="113" t="str">
        <f>Etiquettes!$A$17</f>
        <v>Traduction</v>
      </c>
      <c r="J1" s="113" t="str">
        <f>Etiquettes!$A$15</f>
        <v>Hypothèse</v>
      </c>
      <c r="K1" s="113" t="str">
        <f>Etiquettes!$A$14</f>
        <v>Source</v>
      </c>
      <c r="L1" s="113" t="str">
        <f>Etiquettes!$A$18</f>
        <v>Onglet source fichier Excel</v>
      </c>
      <c r="M1" s="113" t="str">
        <f>Etiquettes!$A$16</f>
        <v>Type de donnée collectée</v>
      </c>
      <c r="N1" s="113" t="str">
        <f>Etiquettes!$A$11</f>
        <v>Volume collecté, hors volume d'échange</v>
      </c>
      <c r="O1" s="113" t="str">
        <f>Etiquettes!$A$20</f>
        <v>Fiabilité des données</v>
      </c>
      <c r="P1" s="113" t="str">
        <f>Etiquettes!$A$21</f>
        <v>Méthode</v>
      </c>
      <c r="Q1" s="113" t="str">
        <f>Etiquettes!$A$22</f>
        <v>Analyse des résultats</v>
      </c>
      <c r="R1" s="112" t="s">
        <v>12</v>
      </c>
      <c r="S1" s="114" t="s">
        <v>14</v>
      </c>
    </row>
    <row r="2" spans="1:24" ht="14.4" customHeight="1">
      <c r="A2" s="116" t="str">
        <f>Secteurs!$B$3</f>
        <v>1ère Transformation</v>
      </c>
      <c r="B2" s="116" t="str">
        <f>Produits!$B$479</f>
        <v>Conserves de légumes (demi brut) (hors tomates, champignons et marrons)</v>
      </c>
      <c r="C2" s="117">
        <f>'F&amp;L transformés - PANOFELT'!K5</f>
        <v>517</v>
      </c>
      <c r="E2" s="119" t="str">
        <f>Etiquettes!$C$10</f>
        <v>kt</v>
      </c>
      <c r="F2" s="767" t="str">
        <f>Etiquettes!$C$7</f>
        <v>Fruits et légumes (hors pommes de terre)</v>
      </c>
      <c r="G2" s="785">
        <f>Etiquettes!$J$9</f>
        <v>2023</v>
      </c>
      <c r="H2" s="767" t="str">
        <f>Etiquettes!$C$8</f>
        <v>France entière</v>
      </c>
      <c r="I2" s="767" t="str">
        <f>"Fabrications de "&amp;B2</f>
        <v>Fabrications de Conserves de légumes (demi brut) (hors tomates, champignons et marrons)</v>
      </c>
      <c r="J2" s="767"/>
      <c r="K2" t="s">
        <v>2595</v>
      </c>
      <c r="L2" s="767" t="str" cm="1">
        <f t="array" aca="1" ref="L2" ca="1">[1]!NOM_FEUILLE('F&amp;L transformés - PANOFELT'!$A$1)</f>
        <v>F&amp;L transformés - PANOFELT</v>
      </c>
      <c r="M2" s="766" t="str">
        <f>Etiquettes!$H$16</f>
        <v>Volume</v>
      </c>
      <c r="N2" s="768" t="str">
        <f t="shared" ref="N2" si="0">_xlfn.CONCAT(I2,IF(OR(ISBLANK(C2),ISERROR(C2)),"",_xlfn.CONCAT(" = ",MROUND(C2,1)," ",E2," (",K2,")")))</f>
        <v>Fabrications de Conserves de légumes (demi brut) (hors tomates, champignons et marrons) = 517 kt (PANOFELT - FranceAgriMer)</v>
      </c>
      <c r="O2" t="str">
        <f>Etiquettes!$J$20</f>
        <v>Probable</v>
      </c>
      <c r="P2" s="767" t="str">
        <f>Etiquettes!$H$21</f>
        <v>Données collectées</v>
      </c>
      <c r="Q2" s="767" t="str">
        <f>Etiquettes!$H$22</f>
        <v>Donnée collectée (valeur du flux ou coefficient)</v>
      </c>
      <c r="R2" s="120"/>
      <c r="S2" s="912" t="s">
        <v>2006</v>
      </c>
    </row>
    <row r="3" spans="1:24">
      <c r="A3" s="116" t="str">
        <f>Secteurs!$B$3</f>
        <v>1ère Transformation</v>
      </c>
      <c r="B3" s="116" t="str">
        <f>Produits!$B$479</f>
        <v>Conserves de légumes (demi brut) (hors tomates, champignons et marrons)</v>
      </c>
      <c r="C3" s="117">
        <f>'F&amp;L transformés - PANOFELT'!L849</f>
        <v>498</v>
      </c>
      <c r="E3" s="119" t="str">
        <f>Etiquettes!$C$10</f>
        <v>kt</v>
      </c>
      <c r="F3" s="767" t="str">
        <f>Etiquettes!$C$7</f>
        <v>Fruits et légumes (hors pommes de terre)</v>
      </c>
      <c r="G3" s="785">
        <f>Etiquettes!$I$9</f>
        <v>2019</v>
      </c>
      <c r="H3" s="767" t="str">
        <f>Etiquettes!$C$8</f>
        <v>France entière</v>
      </c>
      <c r="I3" s="767" t="str">
        <f t="shared" ref="I3:I4" si="1">"Fabrications de "&amp;B3</f>
        <v>Fabrications de Conserves de légumes (demi brut) (hors tomates, champignons et marrons)</v>
      </c>
      <c r="J3" s="767"/>
      <c r="K3" t="s">
        <v>2595</v>
      </c>
      <c r="L3" s="767" t="str" cm="1">
        <f t="array" aca="1" ref="L3" ca="1">[1]!NOM_FEUILLE('F&amp;L transformés - PANOFELT'!$A$1)</f>
        <v>F&amp;L transformés - PANOFELT</v>
      </c>
      <c r="M3" s="766" t="str">
        <f>Etiquettes!$H$16</f>
        <v>Volume</v>
      </c>
      <c r="N3" s="768" t="str">
        <f t="shared" ref="N3:N4" si="2">_xlfn.CONCAT(I3,IF(OR(ISBLANK(C3),ISERROR(C3)),"",_xlfn.CONCAT(" = ",MROUND(C3,1)," ",E3," (",K3,")")))</f>
        <v>Fabrications de Conserves de légumes (demi brut) (hors tomates, champignons et marrons) = 498 kt (PANOFELT - FranceAgriMer)</v>
      </c>
      <c r="O3" t="str">
        <f>Etiquettes!$J$20</f>
        <v>Probable</v>
      </c>
      <c r="P3" s="767" t="str">
        <f>Etiquettes!$H$21</f>
        <v>Données collectées</v>
      </c>
      <c r="Q3" s="767" t="str">
        <f>Etiquettes!$H$22</f>
        <v>Donnée collectée (valeur du flux ou coefficient)</v>
      </c>
      <c r="R3" s="120"/>
      <c r="S3" s="913"/>
    </row>
    <row r="4" spans="1:24">
      <c r="A4" s="116" t="str">
        <f>Secteurs!$B$3</f>
        <v>1ère Transformation</v>
      </c>
      <c r="B4" s="116" t="str">
        <f>Produits!$B$479</f>
        <v>Conserves de légumes (demi brut) (hors tomates, champignons et marrons)</v>
      </c>
      <c r="C4" s="117">
        <f>'F&amp;L transformés - PANOFELT'!K849</f>
        <v>548</v>
      </c>
      <c r="E4" s="119" t="str">
        <f>Etiquettes!$C$10</f>
        <v>kt</v>
      </c>
      <c r="F4" s="767" t="str">
        <f>Etiquettes!$C$7</f>
        <v>Fruits et légumes (hors pommes de terre)</v>
      </c>
      <c r="G4" s="785">
        <f>Etiquettes!$H$9</f>
        <v>2015</v>
      </c>
      <c r="H4" s="767" t="str">
        <f>Etiquettes!$C$8</f>
        <v>France entière</v>
      </c>
      <c r="I4" s="767" t="str">
        <f t="shared" si="1"/>
        <v>Fabrications de Conserves de légumes (demi brut) (hors tomates, champignons et marrons)</v>
      </c>
      <c r="J4" s="767"/>
      <c r="K4" t="s">
        <v>2595</v>
      </c>
      <c r="L4" s="767" t="str" cm="1">
        <f t="array" aca="1" ref="L4" ca="1">[1]!NOM_FEUILLE('F&amp;L transformés - PANOFELT'!$A$1)</f>
        <v>F&amp;L transformés - PANOFELT</v>
      </c>
      <c r="M4" s="766" t="str">
        <f>Etiquettes!$H$16</f>
        <v>Volume</v>
      </c>
      <c r="N4" s="768" t="str">
        <f t="shared" si="2"/>
        <v>Fabrications de Conserves de légumes (demi brut) (hors tomates, champignons et marrons) = 548 kt (PANOFELT - FranceAgriMer)</v>
      </c>
      <c r="O4" t="str">
        <f>Etiquettes!$J$20</f>
        <v>Probable</v>
      </c>
      <c r="P4" s="767" t="str">
        <f>Etiquettes!$H$21</f>
        <v>Données collectées</v>
      </c>
      <c r="Q4" s="767" t="str">
        <f>Etiquettes!$H$22</f>
        <v>Donnée collectée (valeur du flux ou coefficient)</v>
      </c>
      <c r="S4" s="913"/>
      <c r="U4" t="s">
        <v>2006</v>
      </c>
      <c r="V4">
        <v>2015</v>
      </c>
      <c r="W4">
        <v>2019</v>
      </c>
      <c r="X4">
        <v>2023</v>
      </c>
    </row>
    <row r="5" spans="1:24">
      <c r="A5" s="115" t="str">
        <f>Secteurs!$B$27</f>
        <v>Importations nettes de ré-importations</v>
      </c>
      <c r="B5" s="116" t="str">
        <f>Produits!$B$479</f>
        <v>Conserves de légumes (demi brut) (hors tomates, champignons et marrons)</v>
      </c>
      <c r="C5" s="117">
        <f>'F&amp;L transformés - PANOFELT'!K89</f>
        <v>267.21938775510205</v>
      </c>
      <c r="E5" s="119" t="str">
        <f>Etiquettes!$C$10</f>
        <v>kt</v>
      </c>
      <c r="F5" s="767" t="str">
        <f>Etiquettes!$C$7</f>
        <v>Fruits et légumes (hors pommes de terre)</v>
      </c>
      <c r="G5" s="785">
        <f>Etiquettes!$J$9</f>
        <v>2023</v>
      </c>
      <c r="H5" s="767" t="str">
        <f>Etiquettes!$C$8</f>
        <v>France entière</v>
      </c>
      <c r="I5" s="767" t="str">
        <f>"Importations de "&amp;B5</f>
        <v>Importations de Conserves de légumes (demi brut) (hors tomates, champignons et marrons)</v>
      </c>
      <c r="J5" s="767"/>
      <c r="K5" t="s">
        <v>2595</v>
      </c>
      <c r="L5" s="767" t="str" cm="1">
        <f t="array" aca="1" ref="L5" ca="1">[1]!NOM_FEUILLE('F&amp;L transformés - PANOFELT'!$A$1)</f>
        <v>F&amp;L transformés - PANOFELT</v>
      </c>
      <c r="M5" s="766" t="str">
        <f>Etiquettes!$H$16</f>
        <v>Volume</v>
      </c>
      <c r="N5" s="768" t="str">
        <f t="shared" ref="N5:N19" si="3">_xlfn.CONCAT(I5,IF(OR(ISBLANK(C5),ISERROR(C5)),"",_xlfn.CONCAT(" = ",MROUND(C5,1)," ",E5," (",K5,")")))</f>
        <v>Importations de Conserves de légumes (demi brut) (hors tomates, champignons et marrons) = 267 kt (PANOFELT - FranceAgriMer)</v>
      </c>
      <c r="O5" t="str">
        <f>Etiquettes!$J$20</f>
        <v>Probable</v>
      </c>
      <c r="P5" s="767" t="str">
        <f>Etiquettes!$H$21</f>
        <v>Données collectées</v>
      </c>
      <c r="Q5" s="767" t="str">
        <f>Etiquettes!$H$22</f>
        <v>Donnée collectée (valeur du flux ou coefficient)</v>
      </c>
      <c r="S5" s="913"/>
      <c r="U5" t="s">
        <v>2754</v>
      </c>
      <c r="V5" s="125">
        <f>C4</f>
        <v>548</v>
      </c>
      <c r="W5" s="125">
        <f>C3</f>
        <v>498</v>
      </c>
      <c r="X5" s="125">
        <f>C2</f>
        <v>517</v>
      </c>
    </row>
    <row r="6" spans="1:24">
      <c r="A6" s="115" t="str">
        <f>Secteurs!$B$27</f>
        <v>Importations nettes de ré-importations</v>
      </c>
      <c r="B6" s="116" t="str">
        <f>Produits!$B$479</f>
        <v>Conserves de légumes (demi brut) (hors tomates, champignons et marrons)</v>
      </c>
      <c r="C6" s="117">
        <f>'F&amp;L transformés - PANOFELT'!M918</f>
        <v>317.42500000000001</v>
      </c>
      <c r="E6" s="119" t="str">
        <f>Etiquettes!$C$10</f>
        <v>kt</v>
      </c>
      <c r="F6" s="767" t="str">
        <f>Etiquettes!$C$7</f>
        <v>Fruits et légumes (hors pommes de terre)</v>
      </c>
      <c r="G6" s="785">
        <f>Etiquettes!$I$9</f>
        <v>2019</v>
      </c>
      <c r="H6" s="767" t="str">
        <f>Etiquettes!$C$8</f>
        <v>France entière</v>
      </c>
      <c r="I6" s="767" t="str">
        <f t="shared" ref="I6:I7" si="4">"Importations de "&amp;B6</f>
        <v>Importations de Conserves de légumes (demi brut) (hors tomates, champignons et marrons)</v>
      </c>
      <c r="J6" s="767"/>
      <c r="K6" t="s">
        <v>2595</v>
      </c>
      <c r="L6" s="767" t="str" cm="1">
        <f t="array" aca="1" ref="L6" ca="1">[1]!NOM_FEUILLE('F&amp;L transformés - PANOFELT'!$A$1)</f>
        <v>F&amp;L transformés - PANOFELT</v>
      </c>
      <c r="M6" s="766" t="str">
        <f>Etiquettes!$H$16</f>
        <v>Volume</v>
      </c>
      <c r="N6" s="768" t="str">
        <f t="shared" si="3"/>
        <v>Importations de Conserves de légumes (demi brut) (hors tomates, champignons et marrons) = 317 kt (PANOFELT - FranceAgriMer)</v>
      </c>
      <c r="O6" t="str">
        <f>Etiquettes!$J$20</f>
        <v>Probable</v>
      </c>
      <c r="P6" s="767" t="str">
        <f>Etiquettes!$H$21</f>
        <v>Données collectées</v>
      </c>
      <c r="Q6" s="767" t="str">
        <f>Etiquettes!$H$22</f>
        <v>Donnée collectée (valeur du flux ou coefficient)</v>
      </c>
      <c r="S6" s="913"/>
      <c r="U6" t="s">
        <v>2755</v>
      </c>
      <c r="V6" s="125">
        <f>C7</f>
        <v>321.81099999999998</v>
      </c>
      <c r="W6" s="125">
        <f>C6</f>
        <v>317.42500000000001</v>
      </c>
      <c r="X6" s="125">
        <f>C5</f>
        <v>267.21938775510205</v>
      </c>
    </row>
    <row r="7" spans="1:24">
      <c r="A7" s="115" t="str">
        <f>Secteurs!$B$27</f>
        <v>Importations nettes de ré-importations</v>
      </c>
      <c r="B7" s="116" t="str">
        <f>Produits!$B$479</f>
        <v>Conserves de légumes (demi brut) (hors tomates, champignons et marrons)</v>
      </c>
      <c r="C7" s="117">
        <f>'F&amp;L transformés - PANOFELT'!L918</f>
        <v>321.81099999999998</v>
      </c>
      <c r="E7" s="119" t="str">
        <f>Etiquettes!$C$10</f>
        <v>kt</v>
      </c>
      <c r="F7" s="767" t="str">
        <f>Etiquettes!$C$7</f>
        <v>Fruits et légumes (hors pommes de terre)</v>
      </c>
      <c r="G7" s="785">
        <f>Etiquettes!$H$9</f>
        <v>2015</v>
      </c>
      <c r="H7" s="767" t="str">
        <f>Etiquettes!$C$8</f>
        <v>France entière</v>
      </c>
      <c r="I7" s="767" t="str">
        <f t="shared" si="4"/>
        <v>Importations de Conserves de légumes (demi brut) (hors tomates, champignons et marrons)</v>
      </c>
      <c r="K7" t="s">
        <v>2595</v>
      </c>
      <c r="L7" s="767" t="str" cm="1">
        <f t="array" aca="1" ref="L7" ca="1">[1]!NOM_FEUILLE('F&amp;L transformés - PANOFELT'!$A$1)</f>
        <v>F&amp;L transformés - PANOFELT</v>
      </c>
      <c r="M7" s="766" t="str">
        <f>Etiquettes!$H$16</f>
        <v>Volume</v>
      </c>
      <c r="N7" s="768" t="str">
        <f t="shared" si="3"/>
        <v>Importations de Conserves de légumes (demi brut) (hors tomates, champignons et marrons) = 322 kt (PANOFELT - FranceAgriMer)</v>
      </c>
      <c r="O7" t="str">
        <f>Etiquettes!$J$20</f>
        <v>Probable</v>
      </c>
      <c r="P7" s="767" t="str">
        <f>Etiquettes!$H$21</f>
        <v>Données collectées</v>
      </c>
      <c r="Q7" s="767" t="str">
        <f>Etiquettes!$H$22</f>
        <v>Donnée collectée (valeur du flux ou coefficient)</v>
      </c>
      <c r="S7" s="913"/>
      <c r="U7" t="s">
        <v>2756</v>
      </c>
      <c r="V7" s="125">
        <f>C10</f>
        <v>375.55500000000001</v>
      </c>
      <c r="W7" s="125">
        <f>C9</f>
        <v>352.28899999999999</v>
      </c>
      <c r="X7" s="125">
        <f>C8</f>
        <v>187.31988472622479</v>
      </c>
    </row>
    <row r="8" spans="1:24">
      <c r="A8" s="116" t="str">
        <f>Produits!$B$479</f>
        <v>Conserves de légumes (demi brut) (hors tomates, champignons et marrons)</v>
      </c>
      <c r="B8" s="115" t="str">
        <f>Secteurs!$B$30</f>
        <v>Exportations nettes de ré-exportations</v>
      </c>
      <c r="C8" s="117">
        <f>'F&amp;L transformés - PANOFELT'!K90</f>
        <v>187.31988472622479</v>
      </c>
      <c r="E8" s="119" t="str">
        <f>Etiquettes!$C$10</f>
        <v>kt</v>
      </c>
      <c r="F8" s="767" t="str">
        <f>Etiquettes!$C$7</f>
        <v>Fruits et légumes (hors pommes de terre)</v>
      </c>
      <c r="G8" s="785">
        <f>Etiquettes!$J$9</f>
        <v>2023</v>
      </c>
      <c r="H8" s="767" t="str">
        <f>Etiquettes!$C$8</f>
        <v>France entière</v>
      </c>
      <c r="I8" s="767" t="str">
        <f>"Exportations de "&amp;A8</f>
        <v>Exportations de Conserves de légumes (demi brut) (hors tomates, champignons et marrons)</v>
      </c>
      <c r="K8" t="s">
        <v>2595</v>
      </c>
      <c r="L8" s="767" t="str" cm="1">
        <f t="array" aca="1" ref="L8" ca="1">[1]!NOM_FEUILLE('F&amp;L transformés - PANOFELT'!$A$1)</f>
        <v>F&amp;L transformés - PANOFELT</v>
      </c>
      <c r="M8" s="766" t="str">
        <f>Etiquettes!$H$16</f>
        <v>Volume</v>
      </c>
      <c r="N8" s="768" t="str">
        <f t="shared" si="3"/>
        <v>Exportations de Conserves de légumes (demi brut) (hors tomates, champignons et marrons) = 187 kt (PANOFELT - FranceAgriMer)</v>
      </c>
      <c r="O8" t="str">
        <f>Etiquettes!$J$20</f>
        <v>Probable</v>
      </c>
      <c r="P8" s="767" t="str">
        <f>Etiquettes!$H$21</f>
        <v>Données collectées</v>
      </c>
      <c r="Q8" s="767" t="str">
        <f>Etiquettes!$H$22</f>
        <v>Donnée collectée (valeur du flux ou coefficient)</v>
      </c>
      <c r="S8" s="913"/>
      <c r="U8" t="s">
        <v>2757</v>
      </c>
      <c r="V8" s="125">
        <f>C13+C16</f>
        <v>792.45</v>
      </c>
      <c r="W8" s="125">
        <f>C12+C15</f>
        <v>763</v>
      </c>
      <c r="X8" s="125">
        <f>C11+C14</f>
        <v>763.8</v>
      </c>
    </row>
    <row r="9" spans="1:24">
      <c r="A9" s="116" t="str">
        <f>Produits!$B$479</f>
        <v>Conserves de légumes (demi brut) (hors tomates, champignons et marrons)</v>
      </c>
      <c r="B9" s="115" t="str">
        <f>Secteurs!$B$30</f>
        <v>Exportations nettes de ré-exportations</v>
      </c>
      <c r="C9" s="117">
        <f>'F&amp;L transformés - PANOFELT'!M919</f>
        <v>352.28899999999999</v>
      </c>
      <c r="E9" s="119" t="str">
        <f>Etiquettes!$C$10</f>
        <v>kt</v>
      </c>
      <c r="F9" s="767" t="str">
        <f>Etiquettes!$C$7</f>
        <v>Fruits et légumes (hors pommes de terre)</v>
      </c>
      <c r="G9" s="785">
        <f>Etiquettes!$I$9</f>
        <v>2019</v>
      </c>
      <c r="H9" s="767" t="str">
        <f>Etiquettes!$C$8</f>
        <v>France entière</v>
      </c>
      <c r="I9" s="767" t="str">
        <f t="shared" ref="I9:I10" si="5">"Exportations de "&amp;A9</f>
        <v>Exportations de Conserves de légumes (demi brut) (hors tomates, champignons et marrons)</v>
      </c>
      <c r="K9" t="s">
        <v>2595</v>
      </c>
      <c r="L9" s="767" t="str" cm="1">
        <f t="array" aca="1" ref="L9" ca="1">[1]!NOM_FEUILLE('F&amp;L transformés - PANOFELT'!$A$1)</f>
        <v>F&amp;L transformés - PANOFELT</v>
      </c>
      <c r="M9" s="766" t="str">
        <f>Etiquettes!$H$16</f>
        <v>Volume</v>
      </c>
      <c r="N9" s="768" t="str">
        <f t="shared" si="3"/>
        <v>Exportations de Conserves de légumes (demi brut) (hors tomates, champignons et marrons) = 352 kt (PANOFELT - FranceAgriMer)</v>
      </c>
      <c r="O9" t="str">
        <f>Etiquettes!$J$20</f>
        <v>Probable</v>
      </c>
      <c r="P9" s="767" t="str">
        <f>Etiquettes!$H$21</f>
        <v>Données collectées</v>
      </c>
      <c r="Q9" s="767" t="str">
        <f>Etiquettes!$H$22</f>
        <v>Donnée collectée (valeur du flux ou coefficient)</v>
      </c>
      <c r="S9" s="913"/>
    </row>
    <row r="10" spans="1:24">
      <c r="A10" s="116" t="str">
        <f>Produits!$B$479</f>
        <v>Conserves de légumes (demi brut) (hors tomates, champignons et marrons)</v>
      </c>
      <c r="B10" s="115" t="str">
        <f>Secteurs!$B$30</f>
        <v>Exportations nettes de ré-exportations</v>
      </c>
      <c r="C10" s="117">
        <f>'F&amp;L transformés - PANOFELT'!L919</f>
        <v>375.55500000000001</v>
      </c>
      <c r="E10" s="119" t="str">
        <f>Etiquettes!$C$10</f>
        <v>kt</v>
      </c>
      <c r="F10" s="767" t="str">
        <f>Etiquettes!$C$7</f>
        <v>Fruits et légumes (hors pommes de terre)</v>
      </c>
      <c r="G10" s="785">
        <f>Etiquettes!$H$9</f>
        <v>2015</v>
      </c>
      <c r="H10" s="767" t="str">
        <f>Etiquettes!$C$8</f>
        <v>France entière</v>
      </c>
      <c r="I10" s="767" t="str">
        <f t="shared" si="5"/>
        <v>Exportations de Conserves de légumes (demi brut) (hors tomates, champignons et marrons)</v>
      </c>
      <c r="K10" t="s">
        <v>2595</v>
      </c>
      <c r="L10" s="767" t="str" cm="1">
        <f t="array" aca="1" ref="L10" ca="1">[1]!NOM_FEUILLE('F&amp;L transformés - PANOFELT'!$A$1)</f>
        <v>F&amp;L transformés - PANOFELT</v>
      </c>
      <c r="M10" s="766" t="str">
        <f>Etiquettes!$H$16</f>
        <v>Volume</v>
      </c>
      <c r="N10" s="768" t="str">
        <f t="shared" si="3"/>
        <v>Exportations de Conserves de légumes (demi brut) (hors tomates, champignons et marrons) = 376 kt (PANOFELT - FranceAgriMer)</v>
      </c>
      <c r="O10" t="str">
        <f>Etiquettes!$J$20</f>
        <v>Probable</v>
      </c>
      <c r="P10" s="767" t="str">
        <f>Etiquettes!$H$21</f>
        <v>Données collectées</v>
      </c>
      <c r="Q10" s="767" t="str">
        <f>Etiquettes!$H$22</f>
        <v>Donnée collectée (valeur du flux ou coefficient)</v>
      </c>
      <c r="S10" s="913"/>
      <c r="V10" s="125">
        <f>V5+V6-V7</f>
        <v>494.25599999999991</v>
      </c>
      <c r="W10" s="125">
        <f>W5+W6-W7</f>
        <v>463.13599999999997</v>
      </c>
      <c r="X10" s="125">
        <f>X5+X6-X7</f>
        <v>596.89950302887723</v>
      </c>
    </row>
    <row r="11" spans="1:24">
      <c r="A11" s="116" t="str">
        <f>Produits!$B$479</f>
        <v>Conserves de légumes (demi brut) (hors tomates, champignons et marrons)</v>
      </c>
      <c r="B11" s="116" t="str">
        <f>Secteurs!$B$8</f>
        <v>A domicile</v>
      </c>
      <c r="C11" s="799">
        <f>'F&amp;L transformés - PANOFELT'!L44</f>
        <v>662.4</v>
      </c>
      <c r="E11" s="119" t="str">
        <f>Etiquettes!$C$10</f>
        <v>kt</v>
      </c>
      <c r="F11" s="767" t="str">
        <f>Etiquettes!$C$7</f>
        <v>Fruits et légumes (hors pommes de terre)</v>
      </c>
      <c r="G11" s="785">
        <f>Etiquettes!$J$9</f>
        <v>2023</v>
      </c>
      <c r="H11" s="767" t="str">
        <f>Etiquettes!$C$8</f>
        <v>France entière</v>
      </c>
      <c r="I11" s="767" t="str">
        <f>"Consommation de "&amp;A11&amp;" à domicile"</f>
        <v>Consommation de Conserves de légumes (demi brut) (hors tomates, champignons et marrons) à domicile</v>
      </c>
      <c r="K11" t="s">
        <v>2595</v>
      </c>
      <c r="L11" s="767" t="str" cm="1">
        <f t="array" aca="1" ref="L11" ca="1">[1]!NOM_FEUILLE('F&amp;L transformés - PANOFELT'!$A$1)</f>
        <v>F&amp;L transformés - PANOFELT</v>
      </c>
      <c r="M11" s="766" t="str">
        <f>Etiquettes!$H$16</f>
        <v>Volume</v>
      </c>
      <c r="N11" s="768" t="str">
        <f t="shared" si="3"/>
        <v>Consommation de Conserves de légumes (demi brut) (hors tomates, champignons et marrons) à domicile = 662 kt (PANOFELT - FranceAgriMer)</v>
      </c>
      <c r="O11" t="str">
        <f>Etiquettes!$J$20</f>
        <v>Probable</v>
      </c>
      <c r="P11" s="767" t="str">
        <f>Etiquettes!$H$21</f>
        <v>Données collectées</v>
      </c>
      <c r="Q11" s="767" t="str">
        <f>Etiquettes!$H$22</f>
        <v>Donnée collectée (valeur du flux ou coefficient)</v>
      </c>
      <c r="S11" s="913"/>
    </row>
    <row r="12" spans="1:24">
      <c r="A12" s="116" t="str">
        <f>Produits!$B$479</f>
        <v>Conserves de légumes (demi brut) (hors tomates, champignons et marrons)</v>
      </c>
      <c r="B12" s="116" t="str">
        <f>Secteurs!$B$8</f>
        <v>A domicile</v>
      </c>
      <c r="C12" s="117">
        <f>'F&amp;L transformés - PANOFELT'!L867</f>
        <v>656</v>
      </c>
      <c r="E12" s="119" t="str">
        <f>Etiquettes!$C$10</f>
        <v>kt</v>
      </c>
      <c r="F12" s="767" t="str">
        <f>Etiquettes!$C$7</f>
        <v>Fruits et légumes (hors pommes de terre)</v>
      </c>
      <c r="G12" s="785">
        <f>Etiquettes!$I$9</f>
        <v>2019</v>
      </c>
      <c r="H12" s="767" t="str">
        <f>Etiquettes!$C$8</f>
        <v>France entière</v>
      </c>
      <c r="I12" s="767" t="str">
        <f t="shared" ref="I12:I13" si="6">"Consommation de "&amp;A12&amp;" à domicile"</f>
        <v>Consommation de Conserves de légumes (demi brut) (hors tomates, champignons et marrons) à domicile</v>
      </c>
      <c r="K12" t="s">
        <v>2595</v>
      </c>
      <c r="L12" s="767" t="str" cm="1">
        <f t="array" aca="1" ref="L12" ca="1">[1]!NOM_FEUILLE('F&amp;L transformés - PANOFELT'!$A$1)</f>
        <v>F&amp;L transformés - PANOFELT</v>
      </c>
      <c r="M12" s="766" t="str">
        <f>Etiquettes!$H$16</f>
        <v>Volume</v>
      </c>
      <c r="N12" s="768" t="str">
        <f t="shared" si="3"/>
        <v>Consommation de Conserves de légumes (demi brut) (hors tomates, champignons et marrons) à domicile = 656 kt (PANOFELT - FranceAgriMer)</v>
      </c>
      <c r="O12" t="str">
        <f>Etiquettes!$J$20</f>
        <v>Probable</v>
      </c>
      <c r="P12" s="767" t="str">
        <f>Etiquettes!$H$21</f>
        <v>Données collectées</v>
      </c>
      <c r="Q12" s="767" t="str">
        <f>Etiquettes!$H$22</f>
        <v>Donnée collectée (valeur du flux ou coefficient)</v>
      </c>
      <c r="S12" s="913"/>
    </row>
    <row r="13" spans="1:24">
      <c r="A13" s="116" t="str">
        <f>Produits!$B$479</f>
        <v>Conserves de légumes (demi brut) (hors tomates, champignons et marrons)</v>
      </c>
      <c r="B13" s="116" t="str">
        <f>Secteurs!$B$8</f>
        <v>A domicile</v>
      </c>
      <c r="C13" s="117">
        <f>'F&amp;L transformés - PANOFELT'!K867</f>
        <v>673</v>
      </c>
      <c r="E13" s="119" t="str">
        <f>Etiquettes!$C$10</f>
        <v>kt</v>
      </c>
      <c r="F13" s="767" t="str">
        <f>Etiquettes!$C$7</f>
        <v>Fruits et légumes (hors pommes de terre)</v>
      </c>
      <c r="G13" s="785">
        <f>Etiquettes!$H$9</f>
        <v>2015</v>
      </c>
      <c r="H13" s="767" t="str">
        <f>Etiquettes!$C$8</f>
        <v>France entière</v>
      </c>
      <c r="I13" s="767" t="str">
        <f t="shared" si="6"/>
        <v>Consommation de Conserves de légumes (demi brut) (hors tomates, champignons et marrons) à domicile</v>
      </c>
      <c r="K13" t="s">
        <v>2595</v>
      </c>
      <c r="L13" s="767" t="str" cm="1">
        <f t="array" aca="1" ref="L13" ca="1">[1]!NOM_FEUILLE('F&amp;L transformés - PANOFELT'!$A$1)</f>
        <v>F&amp;L transformés - PANOFELT</v>
      </c>
      <c r="M13" s="766" t="str">
        <f>Etiquettes!$H$16</f>
        <v>Volume</v>
      </c>
      <c r="N13" s="768" t="str">
        <f t="shared" si="3"/>
        <v>Consommation de Conserves de légumes (demi brut) (hors tomates, champignons et marrons) à domicile = 673 kt (PANOFELT - FranceAgriMer)</v>
      </c>
      <c r="O13" t="str">
        <f>Etiquettes!$J$20</f>
        <v>Probable</v>
      </c>
      <c r="P13" s="767" t="str">
        <f>Etiquettes!$H$21</f>
        <v>Données collectées</v>
      </c>
      <c r="Q13" s="767" t="str">
        <f>Etiquettes!$H$22</f>
        <v>Donnée collectée (valeur du flux ou coefficient)</v>
      </c>
      <c r="S13" s="913"/>
    </row>
    <row r="14" spans="1:24">
      <c r="A14" s="116" t="str">
        <f>Produits!$B$479</f>
        <v>Conserves de légumes (demi brut) (hors tomates, champignons et marrons)</v>
      </c>
      <c r="B14" s="116" t="str">
        <f>Secteurs!$B$14</f>
        <v>RHD</v>
      </c>
      <c r="C14" s="117">
        <f>'F&amp;L transformés - PANOFELT'!L45</f>
        <v>101.4</v>
      </c>
      <c r="E14" s="119" t="str">
        <f>Etiquettes!$C$10</f>
        <v>kt</v>
      </c>
      <c r="F14" s="767" t="str">
        <f>Etiquettes!$C$7</f>
        <v>Fruits et légumes (hors pommes de terre)</v>
      </c>
      <c r="G14" s="785">
        <f>Etiquettes!$J$9</f>
        <v>2023</v>
      </c>
      <c r="H14" s="767" t="str">
        <f>Etiquettes!$C$8</f>
        <v>France entière</v>
      </c>
      <c r="I14" s="767" t="str">
        <f>"Consommation de "&amp;A14&amp;" hors domicile"</f>
        <v>Consommation de Conserves de légumes (demi brut) (hors tomates, champignons et marrons) hors domicile</v>
      </c>
      <c r="K14" t="s">
        <v>2595</v>
      </c>
      <c r="L14" s="767" t="str" cm="1">
        <f t="array" aca="1" ref="L14" ca="1">[1]!NOM_FEUILLE('F&amp;L transformés - PANOFELT'!$A$1)</f>
        <v>F&amp;L transformés - PANOFELT</v>
      </c>
      <c r="M14" s="766" t="str">
        <f>Etiquettes!$H$16</f>
        <v>Volume</v>
      </c>
      <c r="N14" s="768" t="str">
        <f t="shared" si="3"/>
        <v>Consommation de Conserves de légumes (demi brut) (hors tomates, champignons et marrons) hors domicile = 101 kt (PANOFELT - FranceAgriMer)</v>
      </c>
      <c r="O14" t="str">
        <f>Etiquettes!$J$20</f>
        <v>Probable</v>
      </c>
      <c r="P14" s="767" t="str">
        <f>Etiquettes!$H$21</f>
        <v>Données collectées</v>
      </c>
      <c r="Q14" s="767" t="str">
        <f>Etiquettes!$H$22</f>
        <v>Donnée collectée (valeur du flux ou coefficient)</v>
      </c>
      <c r="S14" s="913"/>
    </row>
    <row r="15" spans="1:24">
      <c r="A15" s="116" t="str">
        <f>Produits!$B$479</f>
        <v>Conserves de légumes (demi brut) (hors tomates, champignons et marrons)</v>
      </c>
      <c r="B15" s="116" t="str">
        <f>Secteurs!$B$14</f>
        <v>RHD</v>
      </c>
      <c r="C15" s="117">
        <f>'F&amp;L transformés - PANOFELT'!L868</f>
        <v>107</v>
      </c>
      <c r="E15" s="119" t="str">
        <f>Etiquettes!$C$10</f>
        <v>kt</v>
      </c>
      <c r="F15" s="767" t="str">
        <f>Etiquettes!$C$7</f>
        <v>Fruits et légumes (hors pommes de terre)</v>
      </c>
      <c r="G15" s="785">
        <f>Etiquettes!$I$9</f>
        <v>2019</v>
      </c>
      <c r="H15" s="767" t="str">
        <f>Etiquettes!$C$8</f>
        <v>France entière</v>
      </c>
      <c r="I15" s="767" t="str">
        <f t="shared" ref="I15:I16" si="7">"Consommation de "&amp;A15&amp;" hors domicile"</f>
        <v>Consommation de Conserves de légumes (demi brut) (hors tomates, champignons et marrons) hors domicile</v>
      </c>
      <c r="K15" t="s">
        <v>2595</v>
      </c>
      <c r="L15" s="767" t="str" cm="1">
        <f t="array" aca="1" ref="L15" ca="1">[1]!NOM_FEUILLE('F&amp;L transformés - PANOFELT'!$A$1)</f>
        <v>F&amp;L transformés - PANOFELT</v>
      </c>
      <c r="M15" s="766" t="str">
        <f>Etiquettes!$H$16</f>
        <v>Volume</v>
      </c>
      <c r="N15" s="768" t="str">
        <f t="shared" si="3"/>
        <v>Consommation de Conserves de légumes (demi brut) (hors tomates, champignons et marrons) hors domicile = 107 kt (PANOFELT - FranceAgriMer)</v>
      </c>
      <c r="O15" t="str">
        <f>Etiquettes!$J$20</f>
        <v>Probable</v>
      </c>
      <c r="P15" s="767" t="str">
        <f>Etiquettes!$H$21</f>
        <v>Données collectées</v>
      </c>
      <c r="Q15" s="767" t="str">
        <f>Etiquettes!$H$22</f>
        <v>Donnée collectée (valeur du flux ou coefficient)</v>
      </c>
      <c r="S15" s="913"/>
    </row>
    <row r="16" spans="1:24" ht="15" thickBot="1">
      <c r="A16" s="116" t="str">
        <f>Produits!$B$479</f>
        <v>Conserves de légumes (demi brut) (hors tomates, champignons et marrons)</v>
      </c>
      <c r="B16" s="116" t="str">
        <f>Secteurs!$B$14</f>
        <v>RHD</v>
      </c>
      <c r="C16" s="117">
        <f>'F&amp;L transformés - PANOFELT'!K868</f>
        <v>119.45</v>
      </c>
      <c r="E16" s="119" t="str">
        <f>Etiquettes!$C$10</f>
        <v>kt</v>
      </c>
      <c r="F16" s="767" t="str">
        <f>Etiquettes!$C$7</f>
        <v>Fruits et légumes (hors pommes de terre)</v>
      </c>
      <c r="G16" s="785">
        <f>Etiquettes!$H$9</f>
        <v>2015</v>
      </c>
      <c r="H16" s="767" t="str">
        <f>Etiquettes!$C$8</f>
        <v>France entière</v>
      </c>
      <c r="I16" s="767" t="str">
        <f t="shared" si="7"/>
        <v>Consommation de Conserves de légumes (demi brut) (hors tomates, champignons et marrons) hors domicile</v>
      </c>
      <c r="K16" t="s">
        <v>2595</v>
      </c>
      <c r="L16" s="767" t="str" cm="1">
        <f t="array" aca="1" ref="L16" ca="1">[1]!NOM_FEUILLE('F&amp;L transformés - PANOFELT'!$A$1)</f>
        <v>F&amp;L transformés - PANOFELT</v>
      </c>
      <c r="M16" s="766" t="str">
        <f>Etiquettes!$H$16</f>
        <v>Volume</v>
      </c>
      <c r="N16" s="768" t="str">
        <f t="shared" si="3"/>
        <v>Consommation de Conserves de légumes (demi brut) (hors tomates, champignons et marrons) hors domicile = 119 kt (PANOFELT - FranceAgriMer)</v>
      </c>
      <c r="O16" t="str">
        <f>Etiquettes!$J$20</f>
        <v>Probable</v>
      </c>
      <c r="P16" s="767" t="str">
        <f>Etiquettes!$H$21</f>
        <v>Données collectées</v>
      </c>
      <c r="Q16" s="767" t="str">
        <f>Etiquettes!$H$22</f>
        <v>Donnée collectée (valeur du flux ou coefficient)</v>
      </c>
      <c r="S16" s="913"/>
    </row>
    <row r="17" spans="1:19" ht="14.4" customHeight="1">
      <c r="A17" s="116" t="str">
        <f>Secteurs!$B$3</f>
        <v>1ère Transformation</v>
      </c>
      <c r="B17" s="116" t="str">
        <f>Produits!$B$485</f>
        <v>Légumes surgelés (hors tomates, champignons et marrons)</v>
      </c>
      <c r="C17" s="117">
        <f>'F&amp;L transformés - PANOFELT'!K9</f>
        <v>362</v>
      </c>
      <c r="E17" s="119" t="str">
        <f>Etiquettes!$C$10</f>
        <v>kt</v>
      </c>
      <c r="F17" s="767" t="str">
        <f>Etiquettes!$C$7</f>
        <v>Fruits et légumes (hors pommes de terre)</v>
      </c>
      <c r="G17" s="785">
        <f>Etiquettes!$J$9</f>
        <v>2023</v>
      </c>
      <c r="H17" s="767" t="str">
        <f>Etiquettes!$C$8</f>
        <v>France entière</v>
      </c>
      <c r="I17" s="767" t="str">
        <f>"Fabrications de "&amp;B17</f>
        <v>Fabrications de Légumes surgelés (hors tomates, champignons et marrons)</v>
      </c>
      <c r="J17" s="767"/>
      <c r="K17" t="s">
        <v>2595</v>
      </c>
      <c r="L17" s="767" t="str" cm="1">
        <f t="array" aca="1" ref="L17" ca="1">[1]!NOM_FEUILLE('F&amp;L transformés - PANOFELT'!$A$1)</f>
        <v>F&amp;L transformés - PANOFELT</v>
      </c>
      <c r="M17" s="766" t="str">
        <f>Etiquettes!$H$16</f>
        <v>Volume</v>
      </c>
      <c r="N17" s="768" t="str">
        <f t="shared" si="3"/>
        <v>Fabrications de Légumes surgelés (hors tomates, champignons et marrons) = 362 kt (PANOFELT - FranceAgriMer)</v>
      </c>
      <c r="O17" t="str">
        <f>Etiquettes!$J$20</f>
        <v>Probable</v>
      </c>
      <c r="P17" s="767" t="str">
        <f>Etiquettes!$H$21</f>
        <v>Données collectées</v>
      </c>
      <c r="Q17" s="767" t="str">
        <f>Etiquettes!$H$22</f>
        <v>Donnée collectée (valeur du flux ou coefficient)</v>
      </c>
      <c r="S17" s="912" t="s">
        <v>2599</v>
      </c>
    </row>
    <row r="18" spans="1:19">
      <c r="A18" s="116" t="str">
        <f>Secteurs!$B$3</f>
        <v>1ère Transformation</v>
      </c>
      <c r="B18" s="116" t="str">
        <f>Produits!$B$485</f>
        <v>Légumes surgelés (hors tomates, champignons et marrons)</v>
      </c>
      <c r="C18" s="117">
        <f>'F&amp;L transformés - PANOFELT'!L850</f>
        <v>370</v>
      </c>
      <c r="E18" s="119" t="str">
        <f>Etiquettes!$C$10</f>
        <v>kt</v>
      </c>
      <c r="F18" s="767" t="str">
        <f>Etiquettes!$C$7</f>
        <v>Fruits et légumes (hors pommes de terre)</v>
      </c>
      <c r="G18" s="785">
        <f>Etiquettes!$I$9</f>
        <v>2019</v>
      </c>
      <c r="H18" s="767" t="str">
        <f>Etiquettes!$C$8</f>
        <v>France entière</v>
      </c>
      <c r="I18" s="767" t="str">
        <f t="shared" ref="I18:I19" si="8">"Fabrications de "&amp;B18</f>
        <v>Fabrications de Légumes surgelés (hors tomates, champignons et marrons)</v>
      </c>
      <c r="J18" s="767"/>
      <c r="K18" t="s">
        <v>2595</v>
      </c>
      <c r="L18" s="767" t="str" cm="1">
        <f t="array" aca="1" ref="L18" ca="1">[1]!NOM_FEUILLE('F&amp;L transformés - PANOFELT'!$A$1)</f>
        <v>F&amp;L transformés - PANOFELT</v>
      </c>
      <c r="M18" s="766" t="str">
        <f>Etiquettes!$H$16</f>
        <v>Volume</v>
      </c>
      <c r="N18" s="768" t="str">
        <f t="shared" si="3"/>
        <v>Fabrications de Légumes surgelés (hors tomates, champignons et marrons) = 370 kt (PANOFELT - FranceAgriMer)</v>
      </c>
      <c r="O18" t="str">
        <f>Etiquettes!$J$20</f>
        <v>Probable</v>
      </c>
      <c r="P18" s="767" t="str">
        <f>Etiquettes!$H$21</f>
        <v>Données collectées</v>
      </c>
      <c r="Q18" s="767" t="str">
        <f>Etiquettes!$H$22</f>
        <v>Donnée collectée (valeur du flux ou coefficient)</v>
      </c>
      <c r="S18" s="913"/>
    </row>
    <row r="19" spans="1:19">
      <c r="A19" s="116" t="str">
        <f>Secteurs!$B$3</f>
        <v>1ère Transformation</v>
      </c>
      <c r="B19" s="116" t="str">
        <f>Produits!$B$485</f>
        <v>Légumes surgelés (hors tomates, champignons et marrons)</v>
      </c>
      <c r="C19" s="117">
        <f>'F&amp;L transformés - PANOFELT'!K850</f>
        <v>352</v>
      </c>
      <c r="E19" s="119" t="str">
        <f>Etiquettes!$C$10</f>
        <v>kt</v>
      </c>
      <c r="F19" s="767" t="str">
        <f>Etiquettes!$C$7</f>
        <v>Fruits et légumes (hors pommes de terre)</v>
      </c>
      <c r="G19" s="785">
        <f>Etiquettes!$H$9</f>
        <v>2015</v>
      </c>
      <c r="H19" s="767" t="str">
        <f>Etiquettes!$C$8</f>
        <v>France entière</v>
      </c>
      <c r="I19" s="767" t="str">
        <f t="shared" si="8"/>
        <v>Fabrications de Légumes surgelés (hors tomates, champignons et marrons)</v>
      </c>
      <c r="J19" s="767"/>
      <c r="K19" t="s">
        <v>2595</v>
      </c>
      <c r="L19" s="767" t="str" cm="1">
        <f t="array" aca="1" ref="L19" ca="1">[1]!NOM_FEUILLE('F&amp;L transformés - PANOFELT'!$A$1)</f>
        <v>F&amp;L transformés - PANOFELT</v>
      </c>
      <c r="M19" s="766" t="str">
        <f>Etiquettes!$H$16</f>
        <v>Volume</v>
      </c>
      <c r="N19" s="768" t="str">
        <f t="shared" si="3"/>
        <v>Fabrications de Légumes surgelés (hors tomates, champignons et marrons) = 352 kt (PANOFELT - FranceAgriMer)</v>
      </c>
      <c r="O19" t="str">
        <f>Etiquettes!$J$20</f>
        <v>Probable</v>
      </c>
      <c r="P19" s="767" t="str">
        <f>Etiquettes!$H$21</f>
        <v>Données collectées</v>
      </c>
      <c r="Q19" s="767" t="str">
        <f>Etiquettes!$H$22</f>
        <v>Donnée collectée (valeur du flux ou coefficient)</v>
      </c>
      <c r="S19" s="913"/>
    </row>
    <row r="20" spans="1:19">
      <c r="A20" s="115" t="str">
        <f>Secteurs!$B$27</f>
        <v>Importations nettes de ré-importations</v>
      </c>
      <c r="B20" s="116" t="str">
        <f>Produits!$B$485</f>
        <v>Légumes surgelés (hors tomates, champignons et marrons)</v>
      </c>
      <c r="C20" s="117">
        <f>'F&amp;L transformés - PANOFELT'!K101</f>
        <v>402.46913580246911</v>
      </c>
      <c r="E20" s="119" t="str">
        <f>Etiquettes!$C$10</f>
        <v>kt</v>
      </c>
      <c r="F20" s="767" t="str">
        <f>Etiquettes!$C$7</f>
        <v>Fruits et légumes (hors pommes de terre)</v>
      </c>
      <c r="G20" s="785">
        <f>Etiquettes!$J$9</f>
        <v>2023</v>
      </c>
      <c r="H20" s="767" t="str">
        <f>Etiquettes!$C$8</f>
        <v>France entière</v>
      </c>
      <c r="I20" s="767" t="str">
        <f>"Importations de "&amp;B20</f>
        <v>Importations de Légumes surgelés (hors tomates, champignons et marrons)</v>
      </c>
      <c r="J20" s="767"/>
      <c r="K20" t="s">
        <v>2595</v>
      </c>
      <c r="L20" s="767" t="str" cm="1">
        <f t="array" aca="1" ref="L20" ca="1">[1]!NOM_FEUILLE('F&amp;L transformés - PANOFELT'!$A$1)</f>
        <v>F&amp;L transformés - PANOFELT</v>
      </c>
      <c r="M20" s="766" t="str">
        <f>Etiquettes!$H$16</f>
        <v>Volume</v>
      </c>
      <c r="N20" s="768" t="str">
        <f t="shared" ref="N20:N31" si="9">_xlfn.CONCAT(I20,IF(OR(ISBLANK(C20),ISERROR(C20)),"",_xlfn.CONCAT(" = ",MROUND(C20,1)," ",E20," (",K20,")")))</f>
        <v>Importations de Légumes surgelés (hors tomates, champignons et marrons) = 402 kt (PANOFELT - FranceAgriMer)</v>
      </c>
      <c r="O20" t="str">
        <f>Etiquettes!$J$20</f>
        <v>Probable</v>
      </c>
      <c r="P20" s="767" t="str">
        <f>Etiquettes!$H$21</f>
        <v>Données collectées</v>
      </c>
      <c r="Q20" s="767" t="str">
        <f>Etiquettes!$H$22</f>
        <v>Donnée collectée (valeur du flux ou coefficient)</v>
      </c>
      <c r="S20" s="913"/>
    </row>
    <row r="21" spans="1:19">
      <c r="A21" s="115" t="str">
        <f>Secteurs!$B$27</f>
        <v>Importations nettes de ré-importations</v>
      </c>
      <c r="B21" s="116" t="str">
        <f>Produits!$B$485</f>
        <v>Légumes surgelés (hors tomates, champignons et marrons)</v>
      </c>
      <c r="C21" s="117">
        <f>'F&amp;L transformés - PANOFELT'!M956</f>
        <v>473.38900000000001</v>
      </c>
      <c r="E21" s="119" t="str">
        <f>Etiquettes!$C$10</f>
        <v>kt</v>
      </c>
      <c r="F21" s="767" t="str">
        <f>Etiquettes!$C$7</f>
        <v>Fruits et légumes (hors pommes de terre)</v>
      </c>
      <c r="G21" s="785">
        <f>Etiquettes!$I$9</f>
        <v>2019</v>
      </c>
      <c r="H21" s="767" t="str">
        <f>Etiquettes!$C$8</f>
        <v>France entière</v>
      </c>
      <c r="I21" s="767" t="str">
        <f t="shared" ref="I21:I22" si="10">"Importations de "&amp;B21</f>
        <v>Importations de Légumes surgelés (hors tomates, champignons et marrons)</v>
      </c>
      <c r="J21" s="767"/>
      <c r="K21" t="s">
        <v>2595</v>
      </c>
      <c r="L21" s="767" t="str" cm="1">
        <f t="array" aca="1" ref="L21" ca="1">[1]!NOM_FEUILLE('F&amp;L transformés - PANOFELT'!$A$1)</f>
        <v>F&amp;L transformés - PANOFELT</v>
      </c>
      <c r="M21" s="766" t="str">
        <f>Etiquettes!$H$16</f>
        <v>Volume</v>
      </c>
      <c r="N21" s="768" t="str">
        <f t="shared" si="9"/>
        <v>Importations de Légumes surgelés (hors tomates, champignons et marrons) = 473 kt (PANOFELT - FranceAgriMer)</v>
      </c>
      <c r="O21" t="str">
        <f>Etiquettes!$J$20</f>
        <v>Probable</v>
      </c>
      <c r="P21" s="767" t="str">
        <f>Etiquettes!$H$21</f>
        <v>Données collectées</v>
      </c>
      <c r="Q21" s="767" t="str">
        <f>Etiquettes!$H$22</f>
        <v>Donnée collectée (valeur du flux ou coefficient)</v>
      </c>
      <c r="S21" s="913"/>
    </row>
    <row r="22" spans="1:19">
      <c r="A22" s="115" t="str">
        <f>Secteurs!$B$27</f>
        <v>Importations nettes de ré-importations</v>
      </c>
      <c r="B22" s="116" t="str">
        <f>Produits!$B$485</f>
        <v>Légumes surgelés (hors tomates, champignons et marrons)</v>
      </c>
      <c r="C22" s="117">
        <f>'F&amp;L transformés - PANOFELT'!L956</f>
        <v>428.61500000000001</v>
      </c>
      <c r="E22" s="119" t="str">
        <f>Etiquettes!$C$10</f>
        <v>kt</v>
      </c>
      <c r="F22" s="767" t="str">
        <f>Etiquettes!$C$7</f>
        <v>Fruits et légumes (hors pommes de terre)</v>
      </c>
      <c r="G22" s="785">
        <f>Etiquettes!$H$9</f>
        <v>2015</v>
      </c>
      <c r="H22" s="767" t="str">
        <f>Etiquettes!$C$8</f>
        <v>France entière</v>
      </c>
      <c r="I22" s="767" t="str">
        <f t="shared" si="10"/>
        <v>Importations de Légumes surgelés (hors tomates, champignons et marrons)</v>
      </c>
      <c r="K22" t="s">
        <v>2595</v>
      </c>
      <c r="L22" s="767" t="str" cm="1">
        <f t="array" aca="1" ref="L22" ca="1">[1]!NOM_FEUILLE('F&amp;L transformés - PANOFELT'!$A$1)</f>
        <v>F&amp;L transformés - PANOFELT</v>
      </c>
      <c r="M22" s="766" t="str">
        <f>Etiquettes!$H$16</f>
        <v>Volume</v>
      </c>
      <c r="N22" s="768" t="str">
        <f t="shared" si="9"/>
        <v>Importations de Légumes surgelés (hors tomates, champignons et marrons) = 429 kt (PANOFELT - FranceAgriMer)</v>
      </c>
      <c r="O22" t="str">
        <f>Etiquettes!$J$20</f>
        <v>Probable</v>
      </c>
      <c r="P22" s="767" t="str">
        <f>Etiquettes!$H$21</f>
        <v>Données collectées</v>
      </c>
      <c r="Q22" s="767" t="str">
        <f>Etiquettes!$H$22</f>
        <v>Donnée collectée (valeur du flux ou coefficient)</v>
      </c>
      <c r="S22" s="913"/>
    </row>
    <row r="23" spans="1:19">
      <c r="A23" s="116" t="str">
        <f>Produits!$B$485</f>
        <v>Légumes surgelés (hors tomates, champignons et marrons)</v>
      </c>
      <c r="B23" s="115" t="str">
        <f>Secteurs!$B$30</f>
        <v>Exportations nettes de ré-exportations</v>
      </c>
      <c r="C23" s="117">
        <f>'F&amp;L transformés - PANOFELT'!K102</f>
        <v>214.52420701168614</v>
      </c>
      <c r="E23" s="119" t="str">
        <f>Etiquettes!$C$10</f>
        <v>kt</v>
      </c>
      <c r="F23" s="767" t="str">
        <f>Etiquettes!$C$7</f>
        <v>Fruits et légumes (hors pommes de terre)</v>
      </c>
      <c r="G23" s="785">
        <f>Etiquettes!$J$9</f>
        <v>2023</v>
      </c>
      <c r="H23" s="767" t="str">
        <f>Etiquettes!$C$8</f>
        <v>France entière</v>
      </c>
      <c r="I23" s="767" t="str">
        <f>"Exportations de "&amp;A23</f>
        <v>Exportations de Légumes surgelés (hors tomates, champignons et marrons)</v>
      </c>
      <c r="K23" t="s">
        <v>2595</v>
      </c>
      <c r="L23" s="767" t="str" cm="1">
        <f t="array" aca="1" ref="L23" ca="1">[1]!NOM_FEUILLE('F&amp;L transformés - PANOFELT'!$A$1)</f>
        <v>F&amp;L transformés - PANOFELT</v>
      </c>
      <c r="M23" s="766" t="str">
        <f>Etiquettes!$H$16</f>
        <v>Volume</v>
      </c>
      <c r="N23" s="768" t="str">
        <f t="shared" si="9"/>
        <v>Exportations de Légumes surgelés (hors tomates, champignons et marrons) = 215 kt (PANOFELT - FranceAgriMer)</v>
      </c>
      <c r="O23" t="str">
        <f>Etiquettes!$J$20</f>
        <v>Probable</v>
      </c>
      <c r="P23" s="767" t="str">
        <f>Etiquettes!$H$21</f>
        <v>Données collectées</v>
      </c>
      <c r="Q23" s="767" t="str">
        <f>Etiquettes!$H$22</f>
        <v>Donnée collectée (valeur du flux ou coefficient)</v>
      </c>
      <c r="S23" s="913"/>
    </row>
    <row r="24" spans="1:19">
      <c r="A24" s="116" t="str">
        <f>Produits!$B$485</f>
        <v>Légumes surgelés (hors tomates, champignons et marrons)</v>
      </c>
      <c r="B24" s="115" t="str">
        <f>Secteurs!$B$30</f>
        <v>Exportations nettes de ré-exportations</v>
      </c>
      <c r="C24" s="117">
        <f>'F&amp;L transformés - PANOFELT'!M957</f>
        <v>242.77500000000001</v>
      </c>
      <c r="E24" s="119" t="str">
        <f>Etiquettes!$C$10</f>
        <v>kt</v>
      </c>
      <c r="F24" s="767" t="str">
        <f>Etiquettes!$C$7</f>
        <v>Fruits et légumes (hors pommes de terre)</v>
      </c>
      <c r="G24" s="785">
        <f>Etiquettes!$I$9</f>
        <v>2019</v>
      </c>
      <c r="H24" s="767" t="str">
        <f>Etiquettes!$C$8</f>
        <v>France entière</v>
      </c>
      <c r="I24" s="767" t="str">
        <f t="shared" ref="I24:I25" si="11">"Exportations de "&amp;A24</f>
        <v>Exportations de Légumes surgelés (hors tomates, champignons et marrons)</v>
      </c>
      <c r="K24" t="s">
        <v>2595</v>
      </c>
      <c r="L24" s="767" t="str" cm="1">
        <f t="array" aca="1" ref="L24" ca="1">[1]!NOM_FEUILLE('F&amp;L transformés - PANOFELT'!$A$1)</f>
        <v>F&amp;L transformés - PANOFELT</v>
      </c>
      <c r="M24" s="766" t="str">
        <f>Etiquettes!$H$16</f>
        <v>Volume</v>
      </c>
      <c r="N24" s="768" t="str">
        <f t="shared" si="9"/>
        <v>Exportations de Légumes surgelés (hors tomates, champignons et marrons) = 243 kt (PANOFELT - FranceAgriMer)</v>
      </c>
      <c r="O24" t="str">
        <f>Etiquettes!$J$20</f>
        <v>Probable</v>
      </c>
      <c r="P24" s="767" t="str">
        <f>Etiquettes!$H$21</f>
        <v>Données collectées</v>
      </c>
      <c r="Q24" s="767" t="str">
        <f>Etiquettes!$H$22</f>
        <v>Donnée collectée (valeur du flux ou coefficient)</v>
      </c>
      <c r="S24" s="913"/>
    </row>
    <row r="25" spans="1:19">
      <c r="A25" s="116" t="str">
        <f>Produits!$B$485</f>
        <v>Légumes surgelés (hors tomates, champignons et marrons)</v>
      </c>
      <c r="B25" s="115" t="str">
        <f>Secteurs!$B$30</f>
        <v>Exportations nettes de ré-exportations</v>
      </c>
      <c r="C25" s="117">
        <f>'F&amp;L transformés - PANOFELT'!L957</f>
        <v>206.982</v>
      </c>
      <c r="E25" s="119" t="str">
        <f>Etiquettes!$C$10</f>
        <v>kt</v>
      </c>
      <c r="F25" s="767" t="str">
        <f>Etiquettes!$C$7</f>
        <v>Fruits et légumes (hors pommes de terre)</v>
      </c>
      <c r="G25" s="785">
        <f>Etiquettes!$H$9</f>
        <v>2015</v>
      </c>
      <c r="H25" s="767" t="str">
        <f>Etiquettes!$C$8</f>
        <v>France entière</v>
      </c>
      <c r="I25" s="767" t="str">
        <f t="shared" si="11"/>
        <v>Exportations de Légumes surgelés (hors tomates, champignons et marrons)</v>
      </c>
      <c r="K25" t="s">
        <v>2595</v>
      </c>
      <c r="L25" s="767" t="str" cm="1">
        <f t="array" aca="1" ref="L25" ca="1">[1]!NOM_FEUILLE('F&amp;L transformés - PANOFELT'!$A$1)</f>
        <v>F&amp;L transformés - PANOFELT</v>
      </c>
      <c r="M25" s="766" t="str">
        <f>Etiquettes!$H$16</f>
        <v>Volume</v>
      </c>
      <c r="N25" s="768" t="str">
        <f t="shared" si="9"/>
        <v>Exportations de Légumes surgelés (hors tomates, champignons et marrons) = 207 kt (PANOFELT - FranceAgriMer)</v>
      </c>
      <c r="O25" t="str">
        <f>Etiquettes!$J$20</f>
        <v>Probable</v>
      </c>
      <c r="P25" s="767" t="str">
        <f>Etiquettes!$H$21</f>
        <v>Données collectées</v>
      </c>
      <c r="Q25" s="767" t="str">
        <f>Etiquettes!$H$22</f>
        <v>Donnée collectée (valeur du flux ou coefficient)</v>
      </c>
      <c r="S25" s="913"/>
    </row>
    <row r="26" spans="1:19">
      <c r="A26" s="116" t="str">
        <f>Produits!$B$485</f>
        <v>Légumes surgelés (hors tomates, champignons et marrons)</v>
      </c>
      <c r="B26" s="116" t="str">
        <f>Secteurs!$B$8</f>
        <v>A domicile</v>
      </c>
      <c r="C26" s="799">
        <f>'F&amp;L transformés - PANOFELT'!L66</f>
        <v>265.60000000000002</v>
      </c>
      <c r="E26" s="119" t="str">
        <f>Etiquettes!$C$10</f>
        <v>kt</v>
      </c>
      <c r="F26" s="767" t="str">
        <f>Etiquettes!$C$7</f>
        <v>Fruits et légumes (hors pommes de terre)</v>
      </c>
      <c r="G26" s="785">
        <f>Etiquettes!$J$9</f>
        <v>2023</v>
      </c>
      <c r="H26" s="767" t="str">
        <f>Etiquettes!$C$8</f>
        <v>France entière</v>
      </c>
      <c r="I26" s="767" t="str">
        <f>"Consommation de "&amp;A26&amp;" à domicile"</f>
        <v>Consommation de Légumes surgelés (hors tomates, champignons et marrons) à domicile</v>
      </c>
      <c r="K26" t="s">
        <v>2595</v>
      </c>
      <c r="L26" s="767" t="str" cm="1">
        <f t="array" aca="1" ref="L26" ca="1">[1]!NOM_FEUILLE('F&amp;L transformés - PANOFELT'!$A$1)</f>
        <v>F&amp;L transformés - PANOFELT</v>
      </c>
      <c r="M26" s="766" t="str">
        <f>Etiquettes!$H$16</f>
        <v>Volume</v>
      </c>
      <c r="N26" s="768" t="str">
        <f t="shared" si="9"/>
        <v>Consommation de Légumes surgelés (hors tomates, champignons et marrons) à domicile = 266 kt (PANOFELT - FranceAgriMer)</v>
      </c>
      <c r="O26" t="str">
        <f>Etiquettes!$J$20</f>
        <v>Probable</v>
      </c>
      <c r="P26" s="767" t="str">
        <f>Etiquettes!$H$21</f>
        <v>Données collectées</v>
      </c>
      <c r="Q26" s="767" t="str">
        <f>Etiquettes!$H$22</f>
        <v>Donnée collectée (valeur du flux ou coefficient)</v>
      </c>
      <c r="S26" s="913"/>
    </row>
    <row r="27" spans="1:19">
      <c r="A27" s="116" t="str">
        <f>Produits!$B$485</f>
        <v>Légumes surgelés (hors tomates, champignons et marrons)</v>
      </c>
      <c r="B27" s="116" t="str">
        <f>Secteurs!$B$8</f>
        <v>A domicile</v>
      </c>
      <c r="C27" s="117">
        <f>'F&amp;L transformés - PANOFELT'!L892</f>
        <v>268</v>
      </c>
      <c r="E27" s="119" t="str">
        <f>Etiquettes!$C$10</f>
        <v>kt</v>
      </c>
      <c r="F27" s="767" t="str">
        <f>Etiquettes!$C$7</f>
        <v>Fruits et légumes (hors pommes de terre)</v>
      </c>
      <c r="G27" s="785">
        <f>Etiquettes!$I$9</f>
        <v>2019</v>
      </c>
      <c r="H27" s="767" t="str">
        <f>Etiquettes!$C$8</f>
        <v>France entière</v>
      </c>
      <c r="I27" s="767" t="str">
        <f t="shared" ref="I27:I28" si="12">"Consommation de "&amp;A27&amp;" à domicile"</f>
        <v>Consommation de Légumes surgelés (hors tomates, champignons et marrons) à domicile</v>
      </c>
      <c r="K27" t="s">
        <v>2595</v>
      </c>
      <c r="L27" s="767" t="str" cm="1">
        <f t="array" aca="1" ref="L27" ca="1">[1]!NOM_FEUILLE('F&amp;L transformés - PANOFELT'!$A$1)</f>
        <v>F&amp;L transformés - PANOFELT</v>
      </c>
      <c r="M27" s="766" t="str">
        <f>Etiquettes!$H$16</f>
        <v>Volume</v>
      </c>
      <c r="N27" s="768" t="str">
        <f t="shared" si="9"/>
        <v>Consommation de Légumes surgelés (hors tomates, champignons et marrons) à domicile = 268 kt (PANOFELT - FranceAgriMer)</v>
      </c>
      <c r="O27" t="str">
        <f>Etiquettes!$J$20</f>
        <v>Probable</v>
      </c>
      <c r="P27" s="767" t="str">
        <f>Etiquettes!$H$21</f>
        <v>Données collectées</v>
      </c>
      <c r="Q27" s="767" t="str">
        <f>Etiquettes!$H$22</f>
        <v>Donnée collectée (valeur du flux ou coefficient)</v>
      </c>
      <c r="S27" s="913"/>
    </row>
    <row r="28" spans="1:19">
      <c r="A28" s="116" t="str">
        <f>Produits!$B$485</f>
        <v>Légumes surgelés (hors tomates, champignons et marrons)</v>
      </c>
      <c r="B28" s="116" t="str">
        <f>Secteurs!$B$8</f>
        <v>A domicile</v>
      </c>
      <c r="C28" s="117">
        <f>'F&amp;L transformés - PANOFELT'!K892</f>
        <v>266</v>
      </c>
      <c r="E28" s="119" t="str">
        <f>Etiquettes!$C$10</f>
        <v>kt</v>
      </c>
      <c r="F28" s="767" t="str">
        <f>Etiquettes!$C$7</f>
        <v>Fruits et légumes (hors pommes de terre)</v>
      </c>
      <c r="G28" s="785">
        <f>Etiquettes!$H$9</f>
        <v>2015</v>
      </c>
      <c r="H28" s="767" t="str">
        <f>Etiquettes!$C$8</f>
        <v>France entière</v>
      </c>
      <c r="I28" s="767" t="str">
        <f t="shared" si="12"/>
        <v>Consommation de Légumes surgelés (hors tomates, champignons et marrons) à domicile</v>
      </c>
      <c r="K28" t="s">
        <v>2595</v>
      </c>
      <c r="L28" s="767" t="str" cm="1">
        <f t="array" aca="1" ref="L28" ca="1">[1]!NOM_FEUILLE('F&amp;L transformés - PANOFELT'!$A$1)</f>
        <v>F&amp;L transformés - PANOFELT</v>
      </c>
      <c r="M28" s="766" t="str">
        <f>Etiquettes!$H$16</f>
        <v>Volume</v>
      </c>
      <c r="N28" s="768" t="str">
        <f t="shared" si="9"/>
        <v>Consommation de Légumes surgelés (hors tomates, champignons et marrons) à domicile = 266 kt (PANOFELT - FranceAgriMer)</v>
      </c>
      <c r="O28" t="str">
        <f>Etiquettes!$J$20</f>
        <v>Probable</v>
      </c>
      <c r="P28" s="767" t="str">
        <f>Etiquettes!$H$21</f>
        <v>Données collectées</v>
      </c>
      <c r="Q28" s="767" t="str">
        <f>Etiquettes!$H$22</f>
        <v>Donnée collectée (valeur du flux ou coefficient)</v>
      </c>
      <c r="S28" s="913"/>
    </row>
    <row r="29" spans="1:19">
      <c r="A29" s="116" t="str">
        <f>Produits!$B$485</f>
        <v>Légumes surgelés (hors tomates, champignons et marrons)</v>
      </c>
      <c r="B29" s="116" t="str">
        <f>Secteurs!$B$14</f>
        <v>RHD</v>
      </c>
      <c r="C29" s="117">
        <f>'F&amp;L transformés - PANOFELT'!L67</f>
        <v>224.1</v>
      </c>
      <c r="E29" s="119" t="str">
        <f>Etiquettes!$C$10</f>
        <v>kt</v>
      </c>
      <c r="F29" s="767" t="str">
        <f>Etiquettes!$C$7</f>
        <v>Fruits et légumes (hors pommes de terre)</v>
      </c>
      <c r="G29" s="785">
        <f>Etiquettes!$J$9</f>
        <v>2023</v>
      </c>
      <c r="H29" s="767" t="str">
        <f>Etiquettes!$C$8</f>
        <v>France entière</v>
      </c>
      <c r="I29" s="767" t="str">
        <f>"Consommation de "&amp;A29&amp;" hors domicile"</f>
        <v>Consommation de Légumes surgelés (hors tomates, champignons et marrons) hors domicile</v>
      </c>
      <c r="K29" t="s">
        <v>2595</v>
      </c>
      <c r="L29" s="767" t="str" cm="1">
        <f t="array" aca="1" ref="L29" ca="1">[1]!NOM_FEUILLE('F&amp;L transformés - PANOFELT'!$A$1)</f>
        <v>F&amp;L transformés - PANOFELT</v>
      </c>
      <c r="M29" s="766" t="str">
        <f>Etiquettes!$H$16</f>
        <v>Volume</v>
      </c>
      <c r="N29" s="768" t="str">
        <f t="shared" si="9"/>
        <v>Consommation de Légumes surgelés (hors tomates, champignons et marrons) hors domicile = 224 kt (PANOFELT - FranceAgriMer)</v>
      </c>
      <c r="O29" t="str">
        <f>Etiquettes!$J$20</f>
        <v>Probable</v>
      </c>
      <c r="P29" s="767" t="str">
        <f>Etiquettes!$H$21</f>
        <v>Données collectées</v>
      </c>
      <c r="Q29" s="767" t="str">
        <f>Etiquettes!$H$22</f>
        <v>Donnée collectée (valeur du flux ou coefficient)</v>
      </c>
      <c r="S29" s="913"/>
    </row>
    <row r="30" spans="1:19">
      <c r="A30" s="116" t="str">
        <f>Produits!$B$485</f>
        <v>Légumes surgelés (hors tomates, champignons et marrons)</v>
      </c>
      <c r="B30" s="116" t="str">
        <f>Secteurs!$B$14</f>
        <v>RHD</v>
      </c>
      <c r="C30" s="117">
        <f>'F&amp;L transformés - PANOFELT'!L893</f>
        <v>257.10000000000002</v>
      </c>
      <c r="E30" s="119" t="str">
        <f>Etiquettes!$C$10</f>
        <v>kt</v>
      </c>
      <c r="F30" s="767" t="str">
        <f>Etiquettes!$C$7</f>
        <v>Fruits et légumes (hors pommes de terre)</v>
      </c>
      <c r="G30" s="785">
        <f>Etiquettes!$I$9</f>
        <v>2019</v>
      </c>
      <c r="H30" s="767" t="str">
        <f>Etiquettes!$C$8</f>
        <v>France entière</v>
      </c>
      <c r="I30" s="767" t="str">
        <f t="shared" ref="I30:I31" si="13">"Consommation de "&amp;A30&amp;" hors domicile"</f>
        <v>Consommation de Légumes surgelés (hors tomates, champignons et marrons) hors domicile</v>
      </c>
      <c r="K30" t="s">
        <v>2595</v>
      </c>
      <c r="L30" s="767" t="str" cm="1">
        <f t="array" aca="1" ref="L30" ca="1">[1]!NOM_FEUILLE('F&amp;L transformés - PANOFELT'!$A$1)</f>
        <v>F&amp;L transformés - PANOFELT</v>
      </c>
      <c r="M30" s="766" t="str">
        <f>Etiquettes!$H$16</f>
        <v>Volume</v>
      </c>
      <c r="N30" s="768" t="str">
        <f t="shared" si="9"/>
        <v>Consommation de Légumes surgelés (hors tomates, champignons et marrons) hors domicile = 257 kt (PANOFELT - FranceAgriMer)</v>
      </c>
      <c r="O30" t="str">
        <f>Etiquettes!$J$20</f>
        <v>Probable</v>
      </c>
      <c r="P30" s="767" t="str">
        <f>Etiquettes!$H$21</f>
        <v>Données collectées</v>
      </c>
      <c r="Q30" s="767" t="str">
        <f>Etiquettes!$H$22</f>
        <v>Donnée collectée (valeur du flux ou coefficient)</v>
      </c>
      <c r="S30" s="913"/>
    </row>
    <row r="31" spans="1:19">
      <c r="A31" s="116" t="str">
        <f>Produits!$B$485</f>
        <v>Légumes surgelés (hors tomates, champignons et marrons)</v>
      </c>
      <c r="B31" s="116" t="str">
        <f>Secteurs!$B$14</f>
        <v>RHD</v>
      </c>
      <c r="C31" s="117">
        <f>'F&amp;L transformés - PANOFELT'!K893</f>
        <v>258.89999999999998</v>
      </c>
      <c r="E31" s="119" t="str">
        <f>Etiquettes!$C$10</f>
        <v>kt</v>
      </c>
      <c r="F31" s="767" t="str">
        <f>Etiquettes!$C$7</f>
        <v>Fruits et légumes (hors pommes de terre)</v>
      </c>
      <c r="G31" s="785">
        <f>Etiquettes!$H$9</f>
        <v>2015</v>
      </c>
      <c r="H31" s="767" t="str">
        <f>Etiquettes!$C$8</f>
        <v>France entière</v>
      </c>
      <c r="I31" s="767" t="str">
        <f t="shared" si="13"/>
        <v>Consommation de Légumes surgelés (hors tomates, champignons et marrons) hors domicile</v>
      </c>
      <c r="K31" t="s">
        <v>2595</v>
      </c>
      <c r="L31" s="767" t="str" cm="1">
        <f t="array" aca="1" ref="L31" ca="1">[1]!NOM_FEUILLE('F&amp;L transformés - PANOFELT'!$A$1)</f>
        <v>F&amp;L transformés - PANOFELT</v>
      </c>
      <c r="M31" s="766" t="str">
        <f>Etiquettes!$H$16</f>
        <v>Volume</v>
      </c>
      <c r="N31" s="768" t="str">
        <f t="shared" si="9"/>
        <v>Consommation de Légumes surgelés (hors tomates, champignons et marrons) hors domicile = 259 kt (PANOFELT - FranceAgriMer)</v>
      </c>
      <c r="O31" t="str">
        <f>Etiquettes!$J$20</f>
        <v>Probable</v>
      </c>
      <c r="P31" s="767" t="str">
        <f>Etiquettes!$H$21</f>
        <v>Données collectées</v>
      </c>
      <c r="Q31" s="767" t="str">
        <f>Etiquettes!$H$22</f>
        <v>Donnée collectée (valeur du flux ou coefficient)</v>
      </c>
      <c r="S31" s="913"/>
    </row>
    <row r="32" spans="1:19" ht="15" thickBot="1">
      <c r="A32" s="116" t="str">
        <f>Produits!$B$485</f>
        <v>Légumes surgelés (hors tomates, champignons et marrons)</v>
      </c>
      <c r="B32" s="116" t="str">
        <f>Secteurs!$B$15</f>
        <v>Autres IAA</v>
      </c>
      <c r="E32" s="119" t="str">
        <f>Etiquettes!$C$10</f>
        <v>kt</v>
      </c>
      <c r="F32" s="767" t="str">
        <f>Etiquettes!$C$7</f>
        <v>Fruits et légumes (hors pommes de terre)</v>
      </c>
      <c r="G32" s="785" t="str">
        <f>Etiquettes!$C$9</f>
        <v>2015:2019:2023</v>
      </c>
      <c r="H32" s="767" t="str">
        <f>Etiquettes!$C$8</f>
        <v>France entière</v>
      </c>
      <c r="I32" s="767" t="str">
        <f>"Consommation de "&amp;A32&amp;" par les autres IAA"</f>
        <v>Consommation de Légumes surgelés (hors tomates, champignons et marrons) par les autres IAA</v>
      </c>
      <c r="J32" s="767" t="s">
        <v>2870</v>
      </c>
      <c r="K32"/>
      <c r="L32" s="767"/>
      <c r="N32" s="768" t="str">
        <f>_xlfn.CONCAT(I32,IF(OR(ISBLANK(C32),ISERROR(C32)),"",_xlfn.CONCAT(" = ",MROUND(C32,1)," ",E32," (",K32,")")))</f>
        <v>Consommation de Légumes surgelés (hors tomates, champignons et marrons) par les autres IAA</v>
      </c>
      <c r="O32" t="str">
        <f>Etiquettes!$K$20</f>
        <v>Approximative</v>
      </c>
      <c r="P32" s="766" t="s">
        <v>2915</v>
      </c>
      <c r="Q32" s="766" t="str">
        <f>Etiquettes!$J$22</f>
        <v>Donnée déterminée (par bilan matière)</v>
      </c>
      <c r="S32" s="913"/>
    </row>
    <row r="33" spans="1:19" ht="14.4" customHeight="1">
      <c r="A33" s="116" t="str">
        <f>Secteurs!$B$3</f>
        <v>1ère Transformation</v>
      </c>
      <c r="B33" s="116" t="str">
        <f>Produits!$B$484</f>
        <v>Végétaux prêts à l'emploi</v>
      </c>
      <c r="C33" s="117">
        <f>'F&amp;L transformés - PANOFELT'!K8</f>
        <v>109</v>
      </c>
      <c r="E33" s="119" t="str">
        <f>Etiquettes!$C$10</f>
        <v>kt</v>
      </c>
      <c r="F33" s="767" t="str">
        <f>Etiquettes!$C$7</f>
        <v>Fruits et légumes (hors pommes de terre)</v>
      </c>
      <c r="G33" s="785">
        <f>Etiquettes!$J$9</f>
        <v>2023</v>
      </c>
      <c r="H33" s="767" t="str">
        <f>Etiquettes!$C$8</f>
        <v>France entière</v>
      </c>
      <c r="I33" s="767" t="str">
        <f>"Fabrications de "&amp;B33</f>
        <v>Fabrications de Végétaux prêts à l'emploi</v>
      </c>
      <c r="J33" s="767"/>
      <c r="K33" t="s">
        <v>2595</v>
      </c>
      <c r="L33" s="767" t="str" cm="1">
        <f t="array" aca="1" ref="L33" ca="1">[1]!NOM_FEUILLE('F&amp;L transformés - PANOFELT'!$A$1)</f>
        <v>F&amp;L transformés - PANOFELT</v>
      </c>
      <c r="M33" s="766" t="str">
        <f>Etiquettes!$H$16</f>
        <v>Volume</v>
      </c>
      <c r="N33" s="768" t="str">
        <f t="shared" ref="N33:N47" si="14">_xlfn.CONCAT(I33,IF(OR(ISBLANK(C33),ISERROR(C33)),"",_xlfn.CONCAT(" = ",MROUND(C33,1)," ",E33," (",K33,")")))</f>
        <v>Fabrications de Végétaux prêts à l'emploi = 109 kt (PANOFELT - FranceAgriMer)</v>
      </c>
      <c r="O33" t="str">
        <f>Etiquettes!$J$20</f>
        <v>Probable</v>
      </c>
      <c r="P33" s="767" t="str">
        <f>Etiquettes!$H$21</f>
        <v>Données collectées</v>
      </c>
      <c r="Q33" s="767" t="str">
        <f>Etiquettes!$H$22</f>
        <v>Donnée collectée (valeur du flux ou coefficient)</v>
      </c>
      <c r="S33" s="912" t="s">
        <v>2598</v>
      </c>
    </row>
    <row r="34" spans="1:19">
      <c r="A34" s="116" t="str">
        <f>Secteurs!$B$3</f>
        <v>1ère Transformation</v>
      </c>
      <c r="B34" s="116" t="str">
        <f>Produits!$B$484</f>
        <v>Végétaux prêts à l'emploi</v>
      </c>
      <c r="C34" s="117">
        <f>'F&amp;L transformés - PANOFELT'!K735+'F&amp;L transformés - PANOFELT'!K736</f>
        <v>114</v>
      </c>
      <c r="E34" s="119" t="str">
        <f>Etiquettes!$C$10</f>
        <v>kt</v>
      </c>
      <c r="F34" s="767" t="str">
        <f>Etiquettes!$C$7</f>
        <v>Fruits et légumes (hors pommes de terre)</v>
      </c>
      <c r="G34" s="785">
        <f>Etiquettes!$I$9</f>
        <v>2019</v>
      </c>
      <c r="H34" s="767" t="str">
        <f>Etiquettes!$C$8</f>
        <v>France entière</v>
      </c>
      <c r="I34" s="767" t="str">
        <f t="shared" ref="I34:I35" si="15">"Fabrications de "&amp;B34</f>
        <v>Fabrications de Végétaux prêts à l'emploi</v>
      </c>
      <c r="J34" s="767"/>
      <c r="K34" t="s">
        <v>2595</v>
      </c>
      <c r="L34" s="767" t="str" cm="1">
        <f t="array" aca="1" ref="L34" ca="1">[1]!NOM_FEUILLE('F&amp;L transformés - PANOFELT'!$A$1)</f>
        <v>F&amp;L transformés - PANOFELT</v>
      </c>
      <c r="M34" s="766" t="str">
        <f>Etiquettes!$H$16</f>
        <v>Volume</v>
      </c>
      <c r="N34" s="768" t="str">
        <f t="shared" si="14"/>
        <v>Fabrications de Végétaux prêts à l'emploi = 114 kt (PANOFELT - FranceAgriMer)</v>
      </c>
      <c r="O34" t="str">
        <f>Etiquettes!$J$20</f>
        <v>Probable</v>
      </c>
      <c r="P34" s="767" t="str">
        <f>Etiquettes!$H$21</f>
        <v>Données collectées</v>
      </c>
      <c r="Q34" s="767" t="str">
        <f>Etiquettes!$H$22</f>
        <v>Donnée collectée (valeur du flux ou coefficient)</v>
      </c>
      <c r="S34" s="913"/>
    </row>
    <row r="35" spans="1:19">
      <c r="A35" s="116" t="str">
        <f>Secteurs!$B$3</f>
        <v>1ère Transformation</v>
      </c>
      <c r="B35" s="116" t="str">
        <f>Produits!$B$484</f>
        <v>Végétaux prêts à l'emploi</v>
      </c>
      <c r="E35" s="119" t="str">
        <f>Etiquettes!$C$10</f>
        <v>kt</v>
      </c>
      <c r="F35" s="767" t="str">
        <f>Etiquettes!$C$7</f>
        <v>Fruits et légumes (hors pommes de terre)</v>
      </c>
      <c r="G35" s="785">
        <f>Etiquettes!$H$9</f>
        <v>2015</v>
      </c>
      <c r="H35" s="767" t="str">
        <f>Etiquettes!$C$8</f>
        <v>France entière</v>
      </c>
      <c r="I35" s="767" t="str">
        <f t="shared" si="15"/>
        <v>Fabrications de Végétaux prêts à l'emploi</v>
      </c>
      <c r="J35" s="767"/>
      <c r="K35"/>
      <c r="L35" s="767"/>
      <c r="N35" s="768" t="str">
        <f t="shared" si="14"/>
        <v>Fabrications de Végétaux prêts à l'emploi</v>
      </c>
      <c r="O35" t="str">
        <f>Etiquettes!$K$20</f>
        <v>Approximative</v>
      </c>
      <c r="P35" s="767" t="s">
        <v>2918</v>
      </c>
      <c r="Q35" s="767" t="str">
        <f>Etiquettes!$K$22</f>
        <v>Donnée indéterminée (seules une borne minimale et une borne maximale sont déterminées)</v>
      </c>
      <c r="S35" s="913"/>
    </row>
    <row r="36" spans="1:19">
      <c r="A36" s="115" t="str">
        <f>Secteurs!$B$27</f>
        <v>Importations nettes de ré-importations</v>
      </c>
      <c r="B36" s="116" t="str">
        <f>Produits!$B$484</f>
        <v>Végétaux prêts à l'emploi</v>
      </c>
      <c r="E36" s="119" t="str">
        <f>Etiquettes!$C$10</f>
        <v>kt</v>
      </c>
      <c r="F36" s="767" t="str">
        <f>Etiquettes!$C$7</f>
        <v>Fruits et légumes (hors pommes de terre)</v>
      </c>
      <c r="G36" s="785">
        <f>Etiquettes!$J$9</f>
        <v>2023</v>
      </c>
      <c r="H36" s="767" t="str">
        <f>Etiquettes!$C$8</f>
        <v>France entière</v>
      </c>
      <c r="I36" s="767" t="str">
        <f>"Importations de "&amp;B36</f>
        <v>Importations de Végétaux prêts à l'emploi</v>
      </c>
      <c r="J36" s="767"/>
      <c r="K36"/>
      <c r="L36" s="767"/>
      <c r="N36" s="768" t="str">
        <f t="shared" si="14"/>
        <v>Importations de Végétaux prêts à l'emploi</v>
      </c>
      <c r="O36" t="str">
        <f>Etiquettes!$K$20</f>
        <v>Approximative</v>
      </c>
      <c r="P36" s="767" t="s">
        <v>2918</v>
      </c>
      <c r="Q36" s="767" t="str">
        <f>Etiquettes!$K$22</f>
        <v>Donnée indéterminée (seules une borne minimale et une borne maximale sont déterminées)</v>
      </c>
      <c r="S36" s="913"/>
    </row>
    <row r="37" spans="1:19">
      <c r="A37" s="115" t="str">
        <f>Secteurs!$B$27</f>
        <v>Importations nettes de ré-importations</v>
      </c>
      <c r="B37" s="116" t="str">
        <f>Produits!$B$484</f>
        <v>Végétaux prêts à l'emploi</v>
      </c>
      <c r="E37" s="119" t="str">
        <f>Etiquettes!$C$10</f>
        <v>kt</v>
      </c>
      <c r="F37" s="767" t="str">
        <f>Etiquettes!$C$7</f>
        <v>Fruits et légumes (hors pommes de terre)</v>
      </c>
      <c r="G37" s="785">
        <f>Etiquettes!$I$9</f>
        <v>2019</v>
      </c>
      <c r="H37" s="767" t="str">
        <f>Etiquettes!$C$8</f>
        <v>France entière</v>
      </c>
      <c r="I37" s="767" t="str">
        <f t="shared" ref="I37:I38" si="16">"Importations de "&amp;B37</f>
        <v>Importations de Végétaux prêts à l'emploi</v>
      </c>
      <c r="J37" s="767"/>
      <c r="K37"/>
      <c r="L37" s="767"/>
      <c r="N37" s="768" t="str">
        <f t="shared" si="14"/>
        <v>Importations de Végétaux prêts à l'emploi</v>
      </c>
      <c r="O37" t="str">
        <f>Etiquettes!$K$20</f>
        <v>Approximative</v>
      </c>
      <c r="P37" s="767" t="s">
        <v>2918</v>
      </c>
      <c r="Q37" s="767" t="str">
        <f>Etiquettes!$K$22</f>
        <v>Donnée indéterminée (seules une borne minimale et une borne maximale sont déterminées)</v>
      </c>
      <c r="S37" s="913"/>
    </row>
    <row r="38" spans="1:19">
      <c r="A38" s="115" t="str">
        <f>Secteurs!$B$27</f>
        <v>Importations nettes de ré-importations</v>
      </c>
      <c r="B38" s="116" t="str">
        <f>Produits!$B$484</f>
        <v>Végétaux prêts à l'emploi</v>
      </c>
      <c r="E38" s="119" t="str">
        <f>Etiquettes!$C$10</f>
        <v>kt</v>
      </c>
      <c r="F38" s="767" t="str">
        <f>Etiquettes!$C$7</f>
        <v>Fruits et légumes (hors pommes de terre)</v>
      </c>
      <c r="G38" s="785">
        <f>Etiquettes!$H$9</f>
        <v>2015</v>
      </c>
      <c r="H38" s="767" t="str">
        <f>Etiquettes!$C$8</f>
        <v>France entière</v>
      </c>
      <c r="I38" s="767" t="str">
        <f t="shared" si="16"/>
        <v>Importations de Végétaux prêts à l'emploi</v>
      </c>
      <c r="K38"/>
      <c r="L38" s="767"/>
      <c r="N38" s="768" t="str">
        <f t="shared" si="14"/>
        <v>Importations de Végétaux prêts à l'emploi</v>
      </c>
      <c r="O38" t="str">
        <f>Etiquettes!$K$20</f>
        <v>Approximative</v>
      </c>
      <c r="P38" s="767" t="s">
        <v>2918</v>
      </c>
      <c r="Q38" s="767" t="str">
        <f>Etiquettes!$K$22</f>
        <v>Donnée indéterminée (seules une borne minimale et une borne maximale sont déterminées)</v>
      </c>
      <c r="S38" s="913"/>
    </row>
    <row r="39" spans="1:19">
      <c r="A39" s="116" t="str">
        <f>Produits!$B$484</f>
        <v>Végétaux prêts à l'emploi</v>
      </c>
      <c r="B39" s="115" t="str">
        <f>Secteurs!$B$30</f>
        <v>Exportations nettes de ré-exportations</v>
      </c>
      <c r="E39" s="119" t="str">
        <f>Etiquettes!$C$10</f>
        <v>kt</v>
      </c>
      <c r="F39" s="767" t="str">
        <f>Etiquettes!$C$7</f>
        <v>Fruits et légumes (hors pommes de terre)</v>
      </c>
      <c r="G39" s="785">
        <f>Etiquettes!$J$9</f>
        <v>2023</v>
      </c>
      <c r="H39" s="767" t="str">
        <f>Etiquettes!$C$8</f>
        <v>France entière</v>
      </c>
      <c r="I39" s="767" t="str">
        <f>"Exportations de "&amp;A39</f>
        <v>Exportations de Végétaux prêts à l'emploi</v>
      </c>
      <c r="K39"/>
      <c r="L39" s="767"/>
      <c r="N39" s="768" t="str">
        <f t="shared" si="14"/>
        <v>Exportations de Végétaux prêts à l'emploi</v>
      </c>
      <c r="O39" t="str">
        <f>Etiquettes!$K$20</f>
        <v>Approximative</v>
      </c>
      <c r="P39" s="767" t="s">
        <v>2918</v>
      </c>
      <c r="Q39" s="767" t="str">
        <f>Etiquettes!$K$22</f>
        <v>Donnée indéterminée (seules une borne minimale et une borne maximale sont déterminées)</v>
      </c>
      <c r="S39" s="913"/>
    </row>
    <row r="40" spans="1:19">
      <c r="A40" s="116" t="str">
        <f>Produits!$B$484</f>
        <v>Végétaux prêts à l'emploi</v>
      </c>
      <c r="B40" s="115" t="str">
        <f>Secteurs!$B$30</f>
        <v>Exportations nettes de ré-exportations</v>
      </c>
      <c r="E40" s="119" t="str">
        <f>Etiquettes!$C$10</f>
        <v>kt</v>
      </c>
      <c r="F40" s="767" t="str">
        <f>Etiquettes!$C$7</f>
        <v>Fruits et légumes (hors pommes de terre)</v>
      </c>
      <c r="G40" s="785">
        <f>Etiquettes!$I$9</f>
        <v>2019</v>
      </c>
      <c r="H40" s="767" t="str">
        <f>Etiquettes!$C$8</f>
        <v>France entière</v>
      </c>
      <c r="I40" s="767" t="str">
        <f t="shared" ref="I40:I41" si="17">"Exportations de "&amp;A40</f>
        <v>Exportations de Végétaux prêts à l'emploi</v>
      </c>
      <c r="K40"/>
      <c r="L40" s="767"/>
      <c r="N40" s="768" t="str">
        <f t="shared" si="14"/>
        <v>Exportations de Végétaux prêts à l'emploi</v>
      </c>
      <c r="O40" t="str">
        <f>Etiquettes!$K$20</f>
        <v>Approximative</v>
      </c>
      <c r="P40" s="767" t="s">
        <v>2918</v>
      </c>
      <c r="Q40" s="767" t="str">
        <f>Etiquettes!$K$22</f>
        <v>Donnée indéterminée (seules une borne minimale et une borne maximale sont déterminées)</v>
      </c>
      <c r="S40" s="913"/>
    </row>
    <row r="41" spans="1:19">
      <c r="A41" s="116" t="str">
        <f>Produits!$B$484</f>
        <v>Végétaux prêts à l'emploi</v>
      </c>
      <c r="B41" s="115" t="str">
        <f>Secteurs!$B$30</f>
        <v>Exportations nettes de ré-exportations</v>
      </c>
      <c r="E41" s="119" t="str">
        <f>Etiquettes!$C$10</f>
        <v>kt</v>
      </c>
      <c r="F41" s="767" t="str">
        <f>Etiquettes!$C$7</f>
        <v>Fruits et légumes (hors pommes de terre)</v>
      </c>
      <c r="G41" s="785">
        <f>Etiquettes!$H$9</f>
        <v>2015</v>
      </c>
      <c r="H41" s="767" t="str">
        <f>Etiquettes!$C$8</f>
        <v>France entière</v>
      </c>
      <c r="I41" s="767" t="str">
        <f t="shared" si="17"/>
        <v>Exportations de Végétaux prêts à l'emploi</v>
      </c>
      <c r="K41"/>
      <c r="L41" s="767"/>
      <c r="N41" s="768" t="str">
        <f t="shared" si="14"/>
        <v>Exportations de Végétaux prêts à l'emploi</v>
      </c>
      <c r="O41" t="str">
        <f>Etiquettes!$K$20</f>
        <v>Approximative</v>
      </c>
      <c r="P41" s="767" t="s">
        <v>2918</v>
      </c>
      <c r="Q41" s="767" t="str">
        <f>Etiquettes!$K$22</f>
        <v>Donnée indéterminée (seules une borne minimale et une borne maximale sont déterminées)</v>
      </c>
      <c r="S41" s="913"/>
    </row>
    <row r="42" spans="1:19">
      <c r="A42" s="116" t="str">
        <f>Produits!$B$484</f>
        <v>Végétaux prêts à l'emploi</v>
      </c>
      <c r="B42" s="116" t="str">
        <f>Secteurs!$B$8</f>
        <v>A domicile</v>
      </c>
      <c r="C42" s="799"/>
      <c r="E42" s="119" t="str">
        <f>Etiquettes!$C$10</f>
        <v>kt</v>
      </c>
      <c r="F42" s="767" t="str">
        <f>Etiquettes!$C$7</f>
        <v>Fruits et légumes (hors pommes de terre)</v>
      </c>
      <c r="G42" s="785">
        <f>Etiquettes!$J$9</f>
        <v>2023</v>
      </c>
      <c r="H42" s="767" t="str">
        <f>Etiquettes!$C$8</f>
        <v>France entière</v>
      </c>
      <c r="I42" s="767" t="str">
        <f>"Consommation de "&amp;A42&amp;" à domicile"</f>
        <v>Consommation de Végétaux prêts à l'emploi à domicile</v>
      </c>
      <c r="K42"/>
      <c r="L42" s="767"/>
      <c r="N42" s="768" t="str">
        <f t="shared" si="14"/>
        <v>Consommation de Végétaux prêts à l'emploi à domicile</v>
      </c>
      <c r="O42" t="str">
        <f>Etiquettes!$K$20</f>
        <v>Approximative</v>
      </c>
      <c r="P42" s="767" t="s">
        <v>2918</v>
      </c>
      <c r="Q42" s="767" t="str">
        <f>Etiquettes!$K$22</f>
        <v>Donnée indéterminée (seules une borne minimale et une borne maximale sont déterminées)</v>
      </c>
      <c r="S42" s="913"/>
    </row>
    <row r="43" spans="1:19">
      <c r="A43" s="116" t="str">
        <f>Produits!$B$484</f>
        <v>Végétaux prêts à l'emploi</v>
      </c>
      <c r="B43" s="116" t="str">
        <f>Secteurs!$B$8</f>
        <v>A domicile</v>
      </c>
      <c r="C43" s="117">
        <f>'F&amp;L transformés - PANOFELT'!L799</f>
        <v>74.146999999999991</v>
      </c>
      <c r="E43" s="119" t="str">
        <f>Etiquettes!$C$10</f>
        <v>kt</v>
      </c>
      <c r="F43" s="767" t="str">
        <f>Etiquettes!$C$7</f>
        <v>Fruits et légumes (hors pommes de terre)</v>
      </c>
      <c r="G43" s="785">
        <f>Etiquettes!$I$9</f>
        <v>2019</v>
      </c>
      <c r="H43" s="767" t="str">
        <f>Etiquettes!$C$8</f>
        <v>France entière</v>
      </c>
      <c r="I43" s="767" t="str">
        <f t="shared" ref="I43:I44" si="18">"Consommation de "&amp;A43&amp;" à domicile"</f>
        <v>Consommation de Végétaux prêts à l'emploi à domicile</v>
      </c>
      <c r="K43" t="s">
        <v>2595</v>
      </c>
      <c r="L43" s="767" t="str" cm="1">
        <f t="array" aca="1" ref="L43" ca="1">[1]!NOM_FEUILLE('F&amp;L transformés - PANOFELT'!$A$1)</f>
        <v>F&amp;L transformés - PANOFELT</v>
      </c>
      <c r="M43" s="766" t="str">
        <f>Etiquettes!$H$16</f>
        <v>Volume</v>
      </c>
      <c r="N43" s="768" t="str">
        <f t="shared" si="14"/>
        <v>Consommation de Végétaux prêts à l'emploi à domicile = 74 kt (PANOFELT - FranceAgriMer)</v>
      </c>
      <c r="O43" t="str">
        <f>Etiquettes!$J$20</f>
        <v>Probable</v>
      </c>
      <c r="P43" s="767" t="str">
        <f>Etiquettes!$H$21</f>
        <v>Données collectées</v>
      </c>
      <c r="Q43" s="767" t="str">
        <f>Etiquettes!$H$22</f>
        <v>Donnée collectée (valeur du flux ou coefficient)</v>
      </c>
      <c r="S43" s="913"/>
    </row>
    <row r="44" spans="1:19">
      <c r="A44" s="116" t="str">
        <f>Produits!$B$484</f>
        <v>Végétaux prêts à l'emploi</v>
      </c>
      <c r="B44" s="116" t="str">
        <f>Secteurs!$B$8</f>
        <v>A domicile</v>
      </c>
      <c r="C44" s="117">
        <f>'F&amp;L transformés - PANOFELT'!K799</f>
        <v>82</v>
      </c>
      <c r="E44" s="119" t="str">
        <f>Etiquettes!$C$10</f>
        <v>kt</v>
      </c>
      <c r="F44" s="767" t="str">
        <f>Etiquettes!$C$7</f>
        <v>Fruits et légumes (hors pommes de terre)</v>
      </c>
      <c r="G44" s="785">
        <f>Etiquettes!$H$9</f>
        <v>2015</v>
      </c>
      <c r="H44" s="767" t="str">
        <f>Etiquettes!$C$8</f>
        <v>France entière</v>
      </c>
      <c r="I44" s="767" t="str">
        <f t="shared" si="18"/>
        <v>Consommation de Végétaux prêts à l'emploi à domicile</v>
      </c>
      <c r="K44" t="s">
        <v>2595</v>
      </c>
      <c r="L44" s="767" t="str" cm="1">
        <f t="array" aca="1" ref="L44" ca="1">[1]!NOM_FEUILLE('F&amp;L transformés - PANOFELT'!$A$1)</f>
        <v>F&amp;L transformés - PANOFELT</v>
      </c>
      <c r="M44" s="766" t="str">
        <f>Etiquettes!$H$16</f>
        <v>Volume</v>
      </c>
      <c r="N44" s="768" t="str">
        <f t="shared" si="14"/>
        <v>Consommation de Végétaux prêts à l'emploi à domicile = 82 kt (PANOFELT - FranceAgriMer)</v>
      </c>
      <c r="O44" t="str">
        <f>Etiquettes!$J$20</f>
        <v>Probable</v>
      </c>
      <c r="P44" s="767" t="str">
        <f>Etiquettes!$H$21</f>
        <v>Données collectées</v>
      </c>
      <c r="Q44" s="767" t="str">
        <f>Etiquettes!$H$22</f>
        <v>Donnée collectée (valeur du flux ou coefficient)</v>
      </c>
      <c r="S44" s="913"/>
    </row>
    <row r="45" spans="1:19">
      <c r="A45" s="116" t="str">
        <f>Produits!$B$484</f>
        <v>Végétaux prêts à l'emploi</v>
      </c>
      <c r="B45" s="116" t="str">
        <f>Secteurs!$B$14</f>
        <v>RHD</v>
      </c>
      <c r="E45" s="119" t="str">
        <f>Etiquettes!$C$10</f>
        <v>kt</v>
      </c>
      <c r="F45" s="767" t="str">
        <f>Etiquettes!$C$7</f>
        <v>Fruits et légumes (hors pommes de terre)</v>
      </c>
      <c r="G45" s="785">
        <f>Etiquettes!$J$9</f>
        <v>2023</v>
      </c>
      <c r="H45" s="767" t="str">
        <f>Etiquettes!$C$8</f>
        <v>France entière</v>
      </c>
      <c r="I45" s="767" t="str">
        <f>"Consommation de "&amp;A45&amp;" hors domicile"</f>
        <v>Consommation de Végétaux prêts à l'emploi hors domicile</v>
      </c>
      <c r="K45"/>
      <c r="L45" s="767"/>
      <c r="N45" s="768" t="str">
        <f t="shared" si="14"/>
        <v>Consommation de Végétaux prêts à l'emploi hors domicile</v>
      </c>
      <c r="O45" t="str">
        <f>Etiquettes!$K$20</f>
        <v>Approximative</v>
      </c>
      <c r="P45" s="767" t="s">
        <v>2918</v>
      </c>
      <c r="Q45" s="767" t="str">
        <f>Etiquettes!$K$22</f>
        <v>Donnée indéterminée (seules une borne minimale et une borne maximale sont déterminées)</v>
      </c>
      <c r="S45" s="913"/>
    </row>
    <row r="46" spans="1:19">
      <c r="A46" s="116" t="str">
        <f>Produits!$B$484</f>
        <v>Végétaux prêts à l'emploi</v>
      </c>
      <c r="B46" s="116" t="str">
        <f>Secteurs!$B$14</f>
        <v>RHD</v>
      </c>
      <c r="C46" s="117">
        <f>'F&amp;L transformés - PANOFELT'!L798</f>
        <v>46.976999999999997</v>
      </c>
      <c r="E46" s="119" t="str">
        <f>Etiquettes!$C$10</f>
        <v>kt</v>
      </c>
      <c r="F46" s="767" t="str">
        <f>Etiquettes!$C$7</f>
        <v>Fruits et légumes (hors pommes de terre)</v>
      </c>
      <c r="G46" s="785">
        <f>Etiquettes!$I$9</f>
        <v>2019</v>
      </c>
      <c r="H46" s="767" t="str">
        <f>Etiquettes!$C$8</f>
        <v>France entière</v>
      </c>
      <c r="I46" s="767" t="str">
        <f t="shared" ref="I46:I47" si="19">"Consommation de "&amp;A46&amp;" hors domicile"</f>
        <v>Consommation de Végétaux prêts à l'emploi hors domicile</v>
      </c>
      <c r="K46" t="s">
        <v>2595</v>
      </c>
      <c r="L46" s="767" t="str" cm="1">
        <f t="array" aca="1" ref="L46" ca="1">[1]!NOM_FEUILLE('F&amp;L transformés - PANOFELT'!$A$1)</f>
        <v>F&amp;L transformés - PANOFELT</v>
      </c>
      <c r="M46" s="766" t="str">
        <f>Etiquettes!$H$16</f>
        <v>Volume</v>
      </c>
      <c r="N46" s="768" t="str">
        <f t="shared" si="14"/>
        <v>Consommation de Végétaux prêts à l'emploi hors domicile = 47 kt (PANOFELT - FranceAgriMer)</v>
      </c>
      <c r="O46" t="str">
        <f>Etiquettes!$J$20</f>
        <v>Probable</v>
      </c>
      <c r="P46" s="767" t="str">
        <f>Etiquettes!$H$21</f>
        <v>Données collectées</v>
      </c>
      <c r="Q46" s="767" t="str">
        <f>Etiquettes!$H$22</f>
        <v>Donnée collectée (valeur du flux ou coefficient)</v>
      </c>
      <c r="S46" s="913"/>
    </row>
    <row r="47" spans="1:19">
      <c r="A47" s="116" t="str">
        <f>Produits!$B$484</f>
        <v>Végétaux prêts à l'emploi</v>
      </c>
      <c r="B47" s="116" t="str">
        <f>Secteurs!$B$14</f>
        <v>RHD</v>
      </c>
      <c r="C47" s="117">
        <f>'F&amp;L transformés - PANOFELT'!K798</f>
        <v>39</v>
      </c>
      <c r="E47" s="119" t="str">
        <f>Etiquettes!$C$10</f>
        <v>kt</v>
      </c>
      <c r="F47" s="767" t="str">
        <f>Etiquettes!$C$7</f>
        <v>Fruits et légumes (hors pommes de terre)</v>
      </c>
      <c r="G47" s="785">
        <f>Etiquettes!$H$9</f>
        <v>2015</v>
      </c>
      <c r="H47" s="767" t="str">
        <f>Etiquettes!$C$8</f>
        <v>France entière</v>
      </c>
      <c r="I47" s="767" t="str">
        <f t="shared" si="19"/>
        <v>Consommation de Végétaux prêts à l'emploi hors domicile</v>
      </c>
      <c r="K47" t="s">
        <v>2595</v>
      </c>
      <c r="L47" s="767" t="str" cm="1">
        <f t="array" aca="1" ref="L47" ca="1">[1]!NOM_FEUILLE('F&amp;L transformés - PANOFELT'!$A$1)</f>
        <v>F&amp;L transformés - PANOFELT</v>
      </c>
      <c r="M47" s="766" t="str">
        <f>Etiquettes!$H$16</f>
        <v>Volume</v>
      </c>
      <c r="N47" s="768" t="str">
        <f t="shared" si="14"/>
        <v>Consommation de Végétaux prêts à l'emploi hors domicile = 39 kt (PANOFELT - FranceAgriMer)</v>
      </c>
      <c r="O47" t="str">
        <f>Etiquettes!$J$20</f>
        <v>Probable</v>
      </c>
      <c r="P47" s="767" t="str">
        <f>Etiquettes!$H$21</f>
        <v>Données collectées</v>
      </c>
      <c r="Q47" s="767" t="str">
        <f>Etiquettes!$H$22</f>
        <v>Donnée collectée (valeur du flux ou coefficient)</v>
      </c>
      <c r="S47" s="913"/>
    </row>
    <row r="48" spans="1:19" ht="15" thickBot="1">
      <c r="A48" s="116" t="str">
        <f>Produits!$B$484</f>
        <v>Végétaux prêts à l'emploi</v>
      </c>
      <c r="B48" s="116" t="str">
        <f>Secteurs!$B$7</f>
        <v>Alimentation humaine</v>
      </c>
      <c r="C48" s="117">
        <f>'F&amp;L transformés - PANOFELT'!M797</f>
        <v>108.968</v>
      </c>
      <c r="E48" s="119" t="str">
        <f>Etiquettes!$C$10</f>
        <v>kt</v>
      </c>
      <c r="F48" s="767" t="str">
        <f>Etiquettes!$C$7</f>
        <v>Fruits et légumes (hors pommes de terre)</v>
      </c>
      <c r="G48" s="785">
        <f>Etiquettes!$J$9</f>
        <v>2023</v>
      </c>
      <c r="H48" s="767" t="str">
        <f>Etiquettes!$C$8</f>
        <v>France entière</v>
      </c>
      <c r="I48" s="767" t="str">
        <f>"Consommation de "&amp;A48</f>
        <v>Consommation de Végétaux prêts à l'emploi</v>
      </c>
      <c r="K48" t="s">
        <v>2595</v>
      </c>
      <c r="L48" s="767" t="str" cm="1">
        <f t="array" aca="1" ref="L48" ca="1">[1]!NOM_FEUILLE('F&amp;L transformés - PANOFELT'!$A$1)</f>
        <v>F&amp;L transformés - PANOFELT</v>
      </c>
      <c r="M48" s="766" t="str">
        <f>Etiquettes!$H$16</f>
        <v>Volume</v>
      </c>
      <c r="N48" s="768" t="str">
        <f t="shared" ref="N48:N57" si="20">_xlfn.CONCAT(I48,IF(OR(ISBLANK(C48),ISERROR(C48)),"",_xlfn.CONCAT(" = ",MROUND(C48,1)," ",E48," (",K48,")")))</f>
        <v>Consommation de Végétaux prêts à l'emploi = 109 kt (PANOFELT - FranceAgriMer)</v>
      </c>
      <c r="O48" t="str">
        <f>Etiquettes!$J$20</f>
        <v>Probable</v>
      </c>
      <c r="P48" s="767" t="str">
        <f>Etiquettes!$H$21</f>
        <v>Données collectées</v>
      </c>
      <c r="Q48" s="767" t="str">
        <f>Etiquettes!$H$22</f>
        <v>Donnée collectée (valeur du flux ou coefficient)</v>
      </c>
      <c r="S48" s="913"/>
    </row>
    <row r="49" spans="1:19">
      <c r="A49" s="116" t="str">
        <f>Secteurs!$B$3</f>
        <v>1ère Transformation</v>
      </c>
      <c r="B49" s="116" t="str">
        <f>Produits!$B$481</f>
        <v>Concentré de tomate</v>
      </c>
      <c r="C49" s="117">
        <f>'F&amp;L transformés - PANOFELT'!K6</f>
        <v>38.6</v>
      </c>
      <c r="E49" s="119" t="str">
        <f>Etiquettes!$C$10</f>
        <v>kt</v>
      </c>
      <c r="F49" s="767" t="str">
        <f>Etiquettes!$C$7</f>
        <v>Fruits et légumes (hors pommes de terre)</v>
      </c>
      <c r="G49" s="785">
        <f>Etiquettes!$J$9</f>
        <v>2023</v>
      </c>
      <c r="H49" s="767" t="str">
        <f>Etiquettes!$C$8</f>
        <v>France entière</v>
      </c>
      <c r="I49" s="767" t="str">
        <f>"Fabrications de "&amp;B49</f>
        <v>Fabrications de Concentré de tomate</v>
      </c>
      <c r="J49" s="767"/>
      <c r="K49" t="s">
        <v>2595</v>
      </c>
      <c r="L49" s="767" t="str" cm="1">
        <f t="array" aca="1" ref="L49" ca="1">[1]!NOM_FEUILLE('F&amp;L transformés - PANOFELT'!$A$1)</f>
        <v>F&amp;L transformés - PANOFELT</v>
      </c>
      <c r="M49" s="766" t="str">
        <f>Etiquettes!$H$16</f>
        <v>Volume</v>
      </c>
      <c r="N49" s="768" t="str">
        <f>_xlfn.CONCAT(I49,IF(OR(ISBLANK(#REF!),ISERROR(#REF!)),"",_xlfn.CONCAT(" = ",MROUND(#REF!,1)," ",E49," (",K49,")")))</f>
        <v>Fabrications de Concentré de tomate</v>
      </c>
      <c r="O49" t="str">
        <f>Etiquettes!$J$20</f>
        <v>Probable</v>
      </c>
      <c r="P49" s="767" t="str">
        <f>Etiquettes!$H$21</f>
        <v>Données collectées</v>
      </c>
      <c r="Q49" s="767" t="str">
        <f>Etiquettes!$H$22</f>
        <v>Donnée collectée (valeur du flux ou coefficient)</v>
      </c>
      <c r="S49" s="912" t="s">
        <v>2761</v>
      </c>
    </row>
    <row r="50" spans="1:19">
      <c r="A50" s="116" t="str">
        <f>Secteurs!$B$3</f>
        <v>1ère Transformation</v>
      </c>
      <c r="B50" s="116" t="str">
        <f>Produits!$B$481</f>
        <v>Concentré de tomate</v>
      </c>
      <c r="C50" s="117">
        <f>'F&amp;L transformés - PANOFELT'!L710</f>
        <v>34.204999999999998</v>
      </c>
      <c r="E50" s="119" t="str">
        <f>Etiquettes!$C$10</f>
        <v>kt</v>
      </c>
      <c r="F50" s="767" t="str">
        <f>Etiquettes!$C$7</f>
        <v>Fruits et légumes (hors pommes de terre)</v>
      </c>
      <c r="G50" s="785">
        <f>Etiquettes!$I$9</f>
        <v>2019</v>
      </c>
      <c r="H50" s="767" t="str">
        <f>Etiquettes!$C$8</f>
        <v>France entière</v>
      </c>
      <c r="I50" s="767" t="str">
        <f t="shared" ref="I50:I51" si="21">"Fabrications de "&amp;B50</f>
        <v>Fabrications de Concentré de tomate</v>
      </c>
      <c r="J50" s="767"/>
      <c r="K50" t="s">
        <v>2595</v>
      </c>
      <c r="L50" s="767" t="str" cm="1">
        <f t="array" aca="1" ref="L50" ca="1">[1]!NOM_FEUILLE('F&amp;L transformés - PANOFELT'!$A$1)</f>
        <v>F&amp;L transformés - PANOFELT</v>
      </c>
      <c r="M50" s="766" t="str">
        <f>Etiquettes!$H$16</f>
        <v>Volume</v>
      </c>
      <c r="N50" s="768" t="str">
        <f>_xlfn.CONCAT(I50,IF(OR(ISBLANK(#REF!),ISERROR(#REF!)),"",_xlfn.CONCAT(" = ",MROUND(#REF!,1)," ",E50," (",K50,")")))</f>
        <v>Fabrications de Concentré de tomate</v>
      </c>
      <c r="O50" t="str">
        <f>Etiquettes!$J$20</f>
        <v>Probable</v>
      </c>
      <c r="P50" s="767" t="str">
        <f>Etiquettes!$H$21</f>
        <v>Données collectées</v>
      </c>
      <c r="Q50" s="767" t="str">
        <f>Etiquettes!$H$22</f>
        <v>Donnée collectée (valeur du flux ou coefficient)</v>
      </c>
      <c r="S50" s="913"/>
    </row>
    <row r="51" spans="1:19">
      <c r="A51" s="116" t="str">
        <f>Secteurs!$B$3</f>
        <v>1ère Transformation</v>
      </c>
      <c r="B51" s="116" t="str">
        <f>Produits!$B$481</f>
        <v>Concentré de tomate</v>
      </c>
      <c r="C51" s="117">
        <f>'F&amp;L transformés - PANOFELT'!K710</f>
        <v>38.451999999999998</v>
      </c>
      <c r="E51" s="119" t="str">
        <f>Etiquettes!$C$10</f>
        <v>kt</v>
      </c>
      <c r="F51" s="767" t="str">
        <f>Etiquettes!$C$7</f>
        <v>Fruits et légumes (hors pommes de terre)</v>
      </c>
      <c r="G51" s="785">
        <f>Etiquettes!$H$9</f>
        <v>2015</v>
      </c>
      <c r="H51" s="767" t="str">
        <f>Etiquettes!$C$8</f>
        <v>France entière</v>
      </c>
      <c r="I51" s="767" t="str">
        <f t="shared" si="21"/>
        <v>Fabrications de Concentré de tomate</v>
      </c>
      <c r="J51" s="767"/>
      <c r="K51" t="s">
        <v>2595</v>
      </c>
      <c r="L51" s="767" t="str" cm="1">
        <f t="array" aca="1" ref="L51" ca="1">[1]!NOM_FEUILLE('F&amp;L transformés - PANOFELT'!$A$1)</f>
        <v>F&amp;L transformés - PANOFELT</v>
      </c>
      <c r="M51" s="766" t="str">
        <f>Etiquettes!$H$16</f>
        <v>Volume</v>
      </c>
      <c r="N51" s="768" t="str">
        <f>_xlfn.CONCAT(I51,IF(OR(ISBLANK(#REF!),ISERROR(#REF!)),"",_xlfn.CONCAT(" = ",MROUND(#REF!,1)," ",E51," (",K51,")")))</f>
        <v>Fabrications de Concentré de tomate</v>
      </c>
      <c r="O51" t="str">
        <f>Etiquettes!$J$20</f>
        <v>Probable</v>
      </c>
      <c r="P51" s="767" t="str">
        <f>Etiquettes!$H$21</f>
        <v>Données collectées</v>
      </c>
      <c r="Q51" s="767" t="str">
        <f>Etiquettes!$H$22</f>
        <v>Donnée collectée (valeur du flux ou coefficient)</v>
      </c>
      <c r="S51" s="913"/>
    </row>
    <row r="52" spans="1:19">
      <c r="A52" s="115" t="str">
        <f>Secteurs!$B$27</f>
        <v>Importations nettes de ré-importations</v>
      </c>
      <c r="B52" s="116" t="str">
        <f>Produits!$B$481</f>
        <v>Concentré de tomate</v>
      </c>
      <c r="C52" s="117">
        <f>'Prétraitement échanges'!H273</f>
        <v>126.26443</v>
      </c>
      <c r="E52" s="119" t="str">
        <f>Etiquettes!$C$10</f>
        <v>kt</v>
      </c>
      <c r="F52" s="767" t="str">
        <f>Etiquettes!$C$7</f>
        <v>Fruits et légumes (hors pommes de terre)</v>
      </c>
      <c r="G52" s="785">
        <f>Etiquettes!$J$9</f>
        <v>2023</v>
      </c>
      <c r="H52" s="767" t="str">
        <f>Etiquettes!$C$8</f>
        <v>France entière</v>
      </c>
      <c r="I52" s="767" t="str">
        <f>"Importations de "&amp;B52</f>
        <v>Importations de Concentré de tomate</v>
      </c>
      <c r="J52" s="767"/>
      <c r="K52" t="s">
        <v>2508</v>
      </c>
      <c r="L52" s="767" t="str" cm="1">
        <f t="array" aca="1" ref="L52" ca="1">[1]!NOM_FEUILLE('Comext - EUROSTAT'!$A$1)</f>
        <v>Comext - EUROSTAT</v>
      </c>
      <c r="M52" s="766" t="str">
        <f>Etiquettes!$H$16</f>
        <v>Volume</v>
      </c>
      <c r="N52" s="768" t="str">
        <f>_xlfn.CONCAT(I52,IF(OR(ISBLANK(#REF!),ISERROR(#REF!)),"",_xlfn.CONCAT(" = ",MROUND(#REF!,1)," ",E52," (",K52,")")))</f>
        <v>Importations de Concentré de tomate</v>
      </c>
      <c r="O52" t="str">
        <f>Etiquettes!$J$20</f>
        <v>Probable</v>
      </c>
      <c r="P52" s="767" t="str">
        <f>Etiquettes!$H$21</f>
        <v>Données collectées</v>
      </c>
      <c r="Q52" s="767" t="str">
        <f>Etiquettes!$H$22</f>
        <v>Donnée collectée (valeur du flux ou coefficient)</v>
      </c>
      <c r="S52" s="913"/>
    </row>
    <row r="53" spans="1:19">
      <c r="A53" s="115" t="str">
        <f>Secteurs!$B$27</f>
        <v>Importations nettes de ré-importations</v>
      </c>
      <c r="B53" s="116" t="str">
        <f>Produits!$B$481</f>
        <v>Concentré de tomate</v>
      </c>
      <c r="C53" s="117">
        <f>'Prétraitement échanges'!F273</f>
        <v>112.989341</v>
      </c>
      <c r="E53" s="119" t="str">
        <f>Etiquettes!$C$10</f>
        <v>kt</v>
      </c>
      <c r="F53" s="767" t="str">
        <f>Etiquettes!$C$7</f>
        <v>Fruits et légumes (hors pommes de terre)</v>
      </c>
      <c r="G53" s="785">
        <f>Etiquettes!$I$9</f>
        <v>2019</v>
      </c>
      <c r="H53" s="767" t="str">
        <f>Etiquettes!$C$8</f>
        <v>France entière</v>
      </c>
      <c r="I53" s="767" t="str">
        <f t="shared" ref="I53:I54" si="22">"Importations de "&amp;B53</f>
        <v>Importations de Concentré de tomate</v>
      </c>
      <c r="J53" s="767"/>
      <c r="K53" t="s">
        <v>2508</v>
      </c>
      <c r="L53" s="767" t="str" cm="1">
        <f t="array" aca="1" ref="L53" ca="1">[1]!NOM_FEUILLE('Comext - EUROSTAT'!$A$1)</f>
        <v>Comext - EUROSTAT</v>
      </c>
      <c r="M53" s="766" t="str">
        <f>Etiquettes!$H$16</f>
        <v>Volume</v>
      </c>
      <c r="N53" s="768" t="str">
        <f t="shared" si="20"/>
        <v>Importations de Concentré de tomate = 113 kt (Douanes - Eurostat)</v>
      </c>
      <c r="O53" t="str">
        <f>Etiquettes!$J$20</f>
        <v>Probable</v>
      </c>
      <c r="P53" s="767" t="str">
        <f>Etiquettes!$H$21</f>
        <v>Données collectées</v>
      </c>
      <c r="Q53" s="767" t="str">
        <f>Etiquettes!$H$22</f>
        <v>Donnée collectée (valeur du flux ou coefficient)</v>
      </c>
      <c r="S53" s="913"/>
    </row>
    <row r="54" spans="1:19">
      <c r="A54" s="115" t="str">
        <f>Secteurs!$B$27</f>
        <v>Importations nettes de ré-importations</v>
      </c>
      <c r="B54" s="116" t="str">
        <f>Produits!$B$481</f>
        <v>Concentré de tomate</v>
      </c>
      <c r="C54" s="117">
        <f>'Prétraitement échanges'!D273</f>
        <v>100.56582299999999</v>
      </c>
      <c r="E54" s="119" t="str">
        <f>Etiquettes!$C$10</f>
        <v>kt</v>
      </c>
      <c r="F54" s="767" t="str">
        <f>Etiquettes!$C$7</f>
        <v>Fruits et légumes (hors pommes de terre)</v>
      </c>
      <c r="G54" s="785">
        <f>Etiquettes!$H$9</f>
        <v>2015</v>
      </c>
      <c r="H54" s="767" t="str">
        <f>Etiquettes!$C$8</f>
        <v>France entière</v>
      </c>
      <c r="I54" s="767" t="str">
        <f t="shared" si="22"/>
        <v>Importations de Concentré de tomate</v>
      </c>
      <c r="K54" t="s">
        <v>2508</v>
      </c>
      <c r="L54" s="767" t="str" cm="1">
        <f t="array" aca="1" ref="L54" ca="1">[1]!NOM_FEUILLE('Comext - EUROSTAT'!$A$1)</f>
        <v>Comext - EUROSTAT</v>
      </c>
      <c r="M54" s="766" t="str">
        <f>Etiquettes!$H$16</f>
        <v>Volume</v>
      </c>
      <c r="N54" s="768" t="str">
        <f t="shared" si="20"/>
        <v>Importations de Concentré de tomate = 101 kt (Douanes - Eurostat)</v>
      </c>
      <c r="O54" t="str">
        <f>Etiquettes!$J$20</f>
        <v>Probable</v>
      </c>
      <c r="P54" s="767" t="str">
        <f>Etiquettes!$H$21</f>
        <v>Données collectées</v>
      </c>
      <c r="Q54" s="767" t="str">
        <f>Etiquettes!$H$22</f>
        <v>Donnée collectée (valeur du flux ou coefficient)</v>
      </c>
      <c r="S54" s="913"/>
    </row>
    <row r="55" spans="1:19">
      <c r="A55" s="116" t="str">
        <f>Produits!$B$481</f>
        <v>Concentré de tomate</v>
      </c>
      <c r="B55" s="115" t="str">
        <f>Secteurs!$B$30</f>
        <v>Exportations nettes de ré-exportations</v>
      </c>
      <c r="C55" s="117">
        <f>'Prétraitement échanges'!I273</f>
        <v>12.881071</v>
      </c>
      <c r="E55" s="119" t="str">
        <f>Etiquettes!$C$10</f>
        <v>kt</v>
      </c>
      <c r="F55" s="767" t="str">
        <f>Etiquettes!$C$7</f>
        <v>Fruits et légumes (hors pommes de terre)</v>
      </c>
      <c r="G55" s="785">
        <f>Etiquettes!$J$9</f>
        <v>2023</v>
      </c>
      <c r="H55" s="767" t="str">
        <f>Etiquettes!$C$8</f>
        <v>France entière</v>
      </c>
      <c r="I55" s="767" t="str">
        <f>"Exportations de "&amp;A55</f>
        <v>Exportations de Concentré de tomate</v>
      </c>
      <c r="K55" t="s">
        <v>2508</v>
      </c>
      <c r="L55" s="767" t="str" cm="1">
        <f t="array" aca="1" ref="L55" ca="1">[1]!NOM_FEUILLE('Comext - EUROSTAT'!$A$1)</f>
        <v>Comext - EUROSTAT</v>
      </c>
      <c r="M55" s="766" t="str">
        <f>Etiquettes!$H$16</f>
        <v>Volume</v>
      </c>
      <c r="N55" s="768" t="str">
        <f t="shared" si="20"/>
        <v>Exportations de Concentré de tomate = 13 kt (Douanes - Eurostat)</v>
      </c>
      <c r="O55" t="str">
        <f>Etiquettes!$J$20</f>
        <v>Probable</v>
      </c>
      <c r="P55" s="767" t="str">
        <f>Etiquettes!$H$21</f>
        <v>Données collectées</v>
      </c>
      <c r="Q55" s="767" t="str">
        <f>Etiquettes!$H$22</f>
        <v>Donnée collectée (valeur du flux ou coefficient)</v>
      </c>
      <c r="S55" s="913"/>
    </row>
    <row r="56" spans="1:19">
      <c r="A56" s="116" t="str">
        <f>Produits!$B$481</f>
        <v>Concentré de tomate</v>
      </c>
      <c r="B56" s="115" t="str">
        <f>Secteurs!$B$30</f>
        <v>Exportations nettes de ré-exportations</v>
      </c>
      <c r="C56" s="117">
        <f>'Prétraitement échanges'!G273</f>
        <v>18.460664000000001</v>
      </c>
      <c r="E56" s="119" t="str">
        <f>Etiquettes!$C$10</f>
        <v>kt</v>
      </c>
      <c r="F56" s="767" t="str">
        <f>Etiquettes!$C$7</f>
        <v>Fruits et légumes (hors pommes de terre)</v>
      </c>
      <c r="G56" s="785">
        <f>Etiquettes!$I$9</f>
        <v>2019</v>
      </c>
      <c r="H56" s="767" t="str">
        <f>Etiquettes!$C$8</f>
        <v>France entière</v>
      </c>
      <c r="I56" s="767" t="str">
        <f t="shared" ref="I56:I57" si="23">"Exportations de "&amp;A56</f>
        <v>Exportations de Concentré de tomate</v>
      </c>
      <c r="K56" t="s">
        <v>2508</v>
      </c>
      <c r="L56" s="767" t="str" cm="1">
        <f t="array" aca="1" ref="L56" ca="1">[1]!NOM_FEUILLE('Comext - EUROSTAT'!$A$1)</f>
        <v>Comext - EUROSTAT</v>
      </c>
      <c r="M56" s="766" t="str">
        <f>Etiquettes!$H$16</f>
        <v>Volume</v>
      </c>
      <c r="N56" s="768" t="str">
        <f t="shared" si="20"/>
        <v>Exportations de Concentré de tomate = 18 kt (Douanes - Eurostat)</v>
      </c>
      <c r="O56" t="str">
        <f>Etiquettes!$J$20</f>
        <v>Probable</v>
      </c>
      <c r="P56" s="767" t="str">
        <f>Etiquettes!$H$21</f>
        <v>Données collectées</v>
      </c>
      <c r="Q56" s="767" t="str">
        <f>Etiquettes!$H$22</f>
        <v>Donnée collectée (valeur du flux ou coefficient)</v>
      </c>
      <c r="S56" s="913"/>
    </row>
    <row r="57" spans="1:19">
      <c r="A57" s="116" t="str">
        <f>Produits!$B$481</f>
        <v>Concentré de tomate</v>
      </c>
      <c r="B57" s="115" t="str">
        <f>Secteurs!$B$30</f>
        <v>Exportations nettes de ré-exportations</v>
      </c>
      <c r="C57" s="117">
        <f>'Prétraitement échanges'!E273</f>
        <v>15.126200000000001</v>
      </c>
      <c r="E57" s="119" t="str">
        <f>Etiquettes!$C$10</f>
        <v>kt</v>
      </c>
      <c r="F57" s="767" t="str">
        <f>Etiquettes!$C$7</f>
        <v>Fruits et légumes (hors pommes de terre)</v>
      </c>
      <c r="G57" s="785">
        <f>Etiquettes!$H$9</f>
        <v>2015</v>
      </c>
      <c r="H57" s="767" t="str">
        <f>Etiquettes!$C$8</f>
        <v>France entière</v>
      </c>
      <c r="I57" s="767" t="str">
        <f t="shared" si="23"/>
        <v>Exportations de Concentré de tomate</v>
      </c>
      <c r="K57" t="s">
        <v>2508</v>
      </c>
      <c r="L57" s="767" t="str" cm="1">
        <f t="array" aca="1" ref="L57" ca="1">[1]!NOM_FEUILLE('Comext - EUROSTAT'!$A$1)</f>
        <v>Comext - EUROSTAT</v>
      </c>
      <c r="M57" s="766" t="str">
        <f>Etiquettes!$H$16</f>
        <v>Volume</v>
      </c>
      <c r="N57" s="768" t="str">
        <f t="shared" si="20"/>
        <v>Exportations de Concentré de tomate = 15 kt (Douanes - Eurostat)</v>
      </c>
      <c r="O57" t="str">
        <f>Etiquettes!$J$20</f>
        <v>Probable</v>
      </c>
      <c r="P57" s="767" t="str">
        <f>Etiquettes!$H$21</f>
        <v>Données collectées</v>
      </c>
      <c r="Q57" s="767" t="str">
        <f>Etiquettes!$H$22</f>
        <v>Donnée collectée (valeur du flux ou coefficient)</v>
      </c>
      <c r="S57" s="913"/>
    </row>
    <row r="58" spans="1:19" ht="15" thickBot="1">
      <c r="A58" s="116" t="str">
        <f>Produits!$B$481</f>
        <v>Concentré de tomate</v>
      </c>
      <c r="B58" s="116" t="str">
        <f>Secteurs!$B$7</f>
        <v>Alimentation humaine</v>
      </c>
      <c r="E58" s="119" t="str">
        <f>Etiquettes!$C$10</f>
        <v>kt</v>
      </c>
      <c r="F58" s="767" t="str">
        <f>Etiquettes!$C$7</f>
        <v>Fruits et légumes (hors pommes de terre)</v>
      </c>
      <c r="G58" s="785" t="str">
        <f>Etiquettes!$C$9</f>
        <v>2015:2019:2023</v>
      </c>
      <c r="H58" s="767" t="str">
        <f>Etiquettes!$C$8</f>
        <v>France entière</v>
      </c>
      <c r="I58" s="767" t="str">
        <f>"Consommation de "&amp;A58</f>
        <v>Consommation de Concentré de tomate</v>
      </c>
      <c r="K58"/>
      <c r="L58" s="767"/>
      <c r="N58" s="768" t="str">
        <f t="shared" ref="N58:N67" si="24">_xlfn.CONCAT(I58,IF(OR(ISBLANK(C58),ISERROR(C58)),"",_xlfn.CONCAT(" = ",MROUND(C58,1)," ",E58," (",K58,")")))</f>
        <v>Consommation de Concentré de tomate</v>
      </c>
      <c r="O58" t="str">
        <f>Etiquettes!$K$20</f>
        <v>Approximative</v>
      </c>
      <c r="P58" s="766" t="s">
        <v>2915</v>
      </c>
      <c r="Q58" s="766" t="str">
        <f>Etiquettes!$J$22</f>
        <v>Donnée déterminée (par bilan matière)</v>
      </c>
      <c r="S58" s="913"/>
    </row>
    <row r="59" spans="1:19">
      <c r="A59" s="116" t="str">
        <f>Secteurs!$B$3</f>
        <v>1ère Transformation</v>
      </c>
      <c r="B59" s="116" t="str">
        <f>Produits!$B$482</f>
        <v>Conserves de tomate</v>
      </c>
      <c r="C59" s="117">
        <f>'Prétraitement fabrications'!F22</f>
        <v>14.710307999999999</v>
      </c>
      <c r="E59" s="119" t="str">
        <f>Etiquettes!$C$10</f>
        <v>kt</v>
      </c>
      <c r="F59" s="767" t="str">
        <f>Etiquettes!$C$7</f>
        <v>Fruits et légumes (hors pommes de terre)</v>
      </c>
      <c r="G59" s="785">
        <f>Etiquettes!$J$9</f>
        <v>2023</v>
      </c>
      <c r="H59" s="767" t="str">
        <f>Etiquettes!$C$8</f>
        <v>France entière</v>
      </c>
      <c r="I59" s="767" t="str">
        <f>"Fabrications de "&amp;B59</f>
        <v>Fabrications de Conserves de tomate</v>
      </c>
      <c r="J59" s="767"/>
      <c r="K59" t="s">
        <v>816</v>
      </c>
      <c r="L59" s="767" t="str" cm="1">
        <f t="array" aca="1" ref="L59" ca="1">[1]!NOM_FEUILLE('Fabrications - PRODCOM'!$A$1)</f>
        <v>Fabrications - PRODCOM</v>
      </c>
      <c r="M59" s="766" t="str">
        <f>Etiquettes!$H$16</f>
        <v>Volume</v>
      </c>
      <c r="N59" s="768" t="str">
        <f>_xlfn.CONCAT(I59,IF(OR(ISBLANK(C49),ISERROR(C49)),"",_xlfn.CONCAT(" = ",MROUND(C49,1)," ",E59," (",K59,")")))</f>
        <v>Fabrications de Conserves de tomate = 39 kt (Prodcom)</v>
      </c>
      <c r="O59" t="str">
        <f>Etiquettes!$J$20</f>
        <v>Probable</v>
      </c>
      <c r="P59" s="767" t="str">
        <f>Etiquettes!$H$21</f>
        <v>Données collectées</v>
      </c>
      <c r="Q59" s="767" t="str">
        <f>Etiquettes!$H$22</f>
        <v>Donnée collectée (valeur du flux ou coefficient)</v>
      </c>
      <c r="S59" s="912" t="s">
        <v>2760</v>
      </c>
    </row>
    <row r="60" spans="1:19">
      <c r="A60" s="116" t="str">
        <f>Secteurs!$B$3</f>
        <v>1ère Transformation</v>
      </c>
      <c r="B60" s="116" t="str">
        <f>Produits!$B$482</f>
        <v>Conserves de tomate</v>
      </c>
      <c r="C60" s="117">
        <f>'F&amp;L transformés - PANOFELT'!L711</f>
        <v>8.718</v>
      </c>
      <c r="E60" s="119" t="str">
        <f>Etiquettes!$C$10</f>
        <v>kt</v>
      </c>
      <c r="F60" s="767" t="str">
        <f>Etiquettes!$C$7</f>
        <v>Fruits et légumes (hors pommes de terre)</v>
      </c>
      <c r="G60" s="785">
        <f>Etiquettes!$I$9</f>
        <v>2019</v>
      </c>
      <c r="H60" s="767" t="str">
        <f>Etiquettes!$C$8</f>
        <v>France entière</v>
      </c>
      <c r="I60" s="767" t="str">
        <f t="shared" ref="I60:I61" si="25">"Fabrications de "&amp;B60</f>
        <v>Fabrications de Conserves de tomate</v>
      </c>
      <c r="J60" s="767"/>
      <c r="K60" t="s">
        <v>2595</v>
      </c>
      <c r="L60" s="767" t="str" cm="1">
        <f t="array" aca="1" ref="L60" ca="1">[1]!NOM_FEUILLE('F&amp;L transformés - PANOFELT'!$A$1)</f>
        <v>F&amp;L transformés - PANOFELT</v>
      </c>
      <c r="M60" s="766" t="str">
        <f>Etiquettes!$H$16</f>
        <v>Volume</v>
      </c>
      <c r="N60" s="768" t="str">
        <f>_xlfn.CONCAT(I60,IF(OR(ISBLANK(C50),ISERROR(C50)),"",_xlfn.CONCAT(" = ",MROUND(C50,1)," ",E60," (",K60,")")))</f>
        <v>Fabrications de Conserves de tomate = 34 kt (PANOFELT - FranceAgriMer)</v>
      </c>
      <c r="O60" t="str">
        <f>Etiquettes!$J$20</f>
        <v>Probable</v>
      </c>
      <c r="P60" s="767" t="str">
        <f>Etiquettes!$H$21</f>
        <v>Données collectées</v>
      </c>
      <c r="Q60" s="767" t="str">
        <f>Etiquettes!$H$22</f>
        <v>Donnée collectée (valeur du flux ou coefficient)</v>
      </c>
      <c r="S60" s="913"/>
    </row>
    <row r="61" spans="1:19">
      <c r="A61" s="116" t="str">
        <f>Secteurs!$B$3</f>
        <v>1ère Transformation</v>
      </c>
      <c r="B61" s="116" t="str">
        <f>Produits!$B$482</f>
        <v>Conserves de tomate</v>
      </c>
      <c r="C61" s="117">
        <f>'F&amp;L transformés - PANOFELT'!K711</f>
        <v>8.5749999999999993</v>
      </c>
      <c r="E61" s="119" t="str">
        <f>Etiquettes!$C$10</f>
        <v>kt</v>
      </c>
      <c r="F61" s="767" t="str">
        <f>Etiquettes!$C$7</f>
        <v>Fruits et légumes (hors pommes de terre)</v>
      </c>
      <c r="G61" s="785">
        <f>Etiquettes!$H$9</f>
        <v>2015</v>
      </c>
      <c r="H61" s="767" t="str">
        <f>Etiquettes!$C$8</f>
        <v>France entière</v>
      </c>
      <c r="I61" s="767" t="str">
        <f t="shared" si="25"/>
        <v>Fabrications de Conserves de tomate</v>
      </c>
      <c r="J61" s="767"/>
      <c r="K61" t="s">
        <v>2595</v>
      </c>
      <c r="L61" s="767" t="str" cm="1">
        <f t="array" aca="1" ref="L61" ca="1">[1]!NOM_FEUILLE('F&amp;L transformés - PANOFELT'!$A$1)</f>
        <v>F&amp;L transformés - PANOFELT</v>
      </c>
      <c r="M61" s="766" t="str">
        <f>Etiquettes!$H$16</f>
        <v>Volume</v>
      </c>
      <c r="N61" s="768" t="str">
        <f>_xlfn.CONCAT(I61,IF(OR(ISBLANK(C51),ISERROR(C51)),"",_xlfn.CONCAT(" = ",MROUND(C51,1)," ",E61," (",K61,")")))</f>
        <v>Fabrications de Conserves de tomate = 38 kt (PANOFELT - FranceAgriMer)</v>
      </c>
      <c r="O61" t="str">
        <f>Etiquettes!$J$20</f>
        <v>Probable</v>
      </c>
      <c r="P61" s="767" t="str">
        <f>Etiquettes!$H$21</f>
        <v>Données collectées</v>
      </c>
      <c r="Q61" s="767" t="str">
        <f>Etiquettes!$H$22</f>
        <v>Donnée collectée (valeur du flux ou coefficient)</v>
      </c>
      <c r="S61" s="913"/>
    </row>
    <row r="62" spans="1:19">
      <c r="A62" s="115" t="str">
        <f>Secteurs!$B$27</f>
        <v>Importations nettes de ré-importations</v>
      </c>
      <c r="B62" s="116" t="str">
        <f>Produits!$B$482</f>
        <v>Conserves de tomate</v>
      </c>
      <c r="C62" s="117">
        <f>'Prétraitement échanges'!H271+'Prétraitement échanges'!H272</f>
        <v>120.316433</v>
      </c>
      <c r="E62" s="119" t="str">
        <f>Etiquettes!$C$10</f>
        <v>kt</v>
      </c>
      <c r="F62" s="767" t="str">
        <f>Etiquettes!$C$7</f>
        <v>Fruits et légumes (hors pommes de terre)</v>
      </c>
      <c r="G62" s="785">
        <f>Etiquettes!$J$9</f>
        <v>2023</v>
      </c>
      <c r="H62" s="767" t="str">
        <f>Etiquettes!$C$8</f>
        <v>France entière</v>
      </c>
      <c r="I62" s="767" t="str">
        <f>"Importations de "&amp;B62</f>
        <v>Importations de Conserves de tomate</v>
      </c>
      <c r="J62" s="767"/>
      <c r="K62" t="s">
        <v>2508</v>
      </c>
      <c r="L62" s="767" t="str" cm="1">
        <f t="array" aca="1" ref="L62" ca="1">[1]!NOM_FEUILLE('Comext - EUROSTAT'!$A$1)</f>
        <v>Comext - EUROSTAT</v>
      </c>
      <c r="M62" s="766" t="str">
        <f>Etiquettes!$H$16</f>
        <v>Volume</v>
      </c>
      <c r="N62" s="768" t="str">
        <f>_xlfn.CONCAT(I62,IF(OR(ISBLANK(C52),ISERROR(C52)),"",_xlfn.CONCAT(" = ",MROUND(C52,1)," ",E62," (",K62,")")))</f>
        <v>Importations de Conserves de tomate = 126 kt (Douanes - Eurostat)</v>
      </c>
      <c r="O62" t="str">
        <f>Etiquettes!$J$20</f>
        <v>Probable</v>
      </c>
      <c r="P62" s="767" t="str">
        <f>Etiquettes!$H$21</f>
        <v>Données collectées</v>
      </c>
      <c r="Q62" s="767" t="str">
        <f>Etiquettes!$H$22</f>
        <v>Donnée collectée (valeur du flux ou coefficient)</v>
      </c>
      <c r="S62" s="913"/>
    </row>
    <row r="63" spans="1:19">
      <c r="A63" s="115" t="str">
        <f>Secteurs!$B$27</f>
        <v>Importations nettes de ré-importations</v>
      </c>
      <c r="B63" s="116" t="str">
        <f>Produits!$B$482</f>
        <v>Conserves de tomate</v>
      </c>
      <c r="C63" s="117">
        <f>'Prétraitement échanges'!F271+'Prétraitement échanges'!F272</f>
        <v>123.14818600000001</v>
      </c>
      <c r="E63" s="119" t="str">
        <f>Etiquettes!$C$10</f>
        <v>kt</v>
      </c>
      <c r="F63" s="767" t="str">
        <f>Etiquettes!$C$7</f>
        <v>Fruits et légumes (hors pommes de terre)</v>
      </c>
      <c r="G63" s="785">
        <f>Etiquettes!$I$9</f>
        <v>2019</v>
      </c>
      <c r="H63" s="767" t="str">
        <f>Etiquettes!$C$8</f>
        <v>France entière</v>
      </c>
      <c r="I63" s="767" t="str">
        <f t="shared" ref="I63:I64" si="26">"Importations de "&amp;B63</f>
        <v>Importations de Conserves de tomate</v>
      </c>
      <c r="J63" s="767"/>
      <c r="K63" t="s">
        <v>2508</v>
      </c>
      <c r="L63" s="767" t="str" cm="1">
        <f t="array" aca="1" ref="L63" ca="1">[1]!NOM_FEUILLE('Comext - EUROSTAT'!$A$1)</f>
        <v>Comext - EUROSTAT</v>
      </c>
      <c r="M63" s="766" t="str">
        <f>Etiquettes!$H$16</f>
        <v>Volume</v>
      </c>
      <c r="N63" s="768" t="str">
        <f t="shared" si="24"/>
        <v>Importations de Conserves de tomate = 123 kt (Douanes - Eurostat)</v>
      </c>
      <c r="O63" t="str">
        <f>Etiquettes!$J$20</f>
        <v>Probable</v>
      </c>
      <c r="P63" s="767" t="str">
        <f>Etiquettes!$H$21</f>
        <v>Données collectées</v>
      </c>
      <c r="Q63" s="767" t="str">
        <f>Etiquettes!$H$22</f>
        <v>Donnée collectée (valeur du flux ou coefficient)</v>
      </c>
      <c r="S63" s="913"/>
    </row>
    <row r="64" spans="1:19">
      <c r="A64" s="115" t="str">
        <f>Secteurs!$B$27</f>
        <v>Importations nettes de ré-importations</v>
      </c>
      <c r="B64" s="116" t="str">
        <f>Produits!$B$482</f>
        <v>Conserves de tomate</v>
      </c>
      <c r="C64" s="117">
        <f>'Prétraitement échanges'!D271+'Prétraitement échanges'!D272</f>
        <v>116.514961</v>
      </c>
      <c r="E64" s="119" t="str">
        <f>Etiquettes!$C$10</f>
        <v>kt</v>
      </c>
      <c r="F64" s="767" t="str">
        <f>Etiquettes!$C$7</f>
        <v>Fruits et légumes (hors pommes de terre)</v>
      </c>
      <c r="G64" s="785">
        <f>Etiquettes!$H$9</f>
        <v>2015</v>
      </c>
      <c r="H64" s="767" t="str">
        <f>Etiquettes!$C$8</f>
        <v>France entière</v>
      </c>
      <c r="I64" s="767" t="str">
        <f t="shared" si="26"/>
        <v>Importations de Conserves de tomate</v>
      </c>
      <c r="K64" t="s">
        <v>2508</v>
      </c>
      <c r="L64" s="767" t="str" cm="1">
        <f t="array" aca="1" ref="L64" ca="1">[1]!NOM_FEUILLE('Comext - EUROSTAT'!$A$1)</f>
        <v>Comext - EUROSTAT</v>
      </c>
      <c r="M64" s="766" t="str">
        <f>Etiquettes!$H$16</f>
        <v>Volume</v>
      </c>
      <c r="N64" s="768" t="str">
        <f t="shared" si="24"/>
        <v>Importations de Conserves de tomate = 117 kt (Douanes - Eurostat)</v>
      </c>
      <c r="O64" t="str">
        <f>Etiquettes!$J$20</f>
        <v>Probable</v>
      </c>
      <c r="P64" s="767" t="str">
        <f>Etiquettes!$H$21</f>
        <v>Données collectées</v>
      </c>
      <c r="Q64" s="767" t="str">
        <f>Etiquettes!$H$22</f>
        <v>Donnée collectée (valeur du flux ou coefficient)</v>
      </c>
      <c r="S64" s="913"/>
    </row>
    <row r="65" spans="1:19">
      <c r="A65" s="116" t="str">
        <f>Produits!$B$482</f>
        <v>Conserves de tomate</v>
      </c>
      <c r="B65" s="115" t="str">
        <f>Secteurs!$B$30</f>
        <v>Exportations nettes de ré-exportations</v>
      </c>
      <c r="C65" s="117">
        <f>'Prétraitement échanges'!I271+'Prétraitement échanges'!I272</f>
        <v>7.5035980000000002</v>
      </c>
      <c r="E65" s="119" t="str">
        <f>Etiquettes!$C$10</f>
        <v>kt</v>
      </c>
      <c r="F65" s="767" t="str">
        <f>Etiquettes!$C$7</f>
        <v>Fruits et légumes (hors pommes de terre)</v>
      </c>
      <c r="G65" s="785">
        <f>Etiquettes!$J$9</f>
        <v>2023</v>
      </c>
      <c r="H65" s="767" t="str">
        <f>Etiquettes!$C$8</f>
        <v>France entière</v>
      </c>
      <c r="I65" s="767" t="str">
        <f>"Exportations de "&amp;A65</f>
        <v>Exportations de Conserves de tomate</v>
      </c>
      <c r="K65" t="s">
        <v>2508</v>
      </c>
      <c r="L65" s="767" t="str" cm="1">
        <f t="array" aca="1" ref="L65" ca="1">[1]!NOM_FEUILLE('Comext - EUROSTAT'!$A$1)</f>
        <v>Comext - EUROSTAT</v>
      </c>
      <c r="M65" s="766" t="str">
        <f>Etiquettes!$H$16</f>
        <v>Volume</v>
      </c>
      <c r="N65" s="768" t="str">
        <f t="shared" si="24"/>
        <v>Exportations de Conserves de tomate = 8 kt (Douanes - Eurostat)</v>
      </c>
      <c r="O65" t="str">
        <f>Etiquettes!$J$20</f>
        <v>Probable</v>
      </c>
      <c r="P65" s="767" t="str">
        <f>Etiquettes!$H$21</f>
        <v>Données collectées</v>
      </c>
      <c r="Q65" s="767" t="str">
        <f>Etiquettes!$H$22</f>
        <v>Donnée collectée (valeur du flux ou coefficient)</v>
      </c>
      <c r="S65" s="913"/>
    </row>
    <row r="66" spans="1:19">
      <c r="A66" s="116" t="str">
        <f>Produits!$B$482</f>
        <v>Conserves de tomate</v>
      </c>
      <c r="B66" s="115" t="str">
        <f>Secteurs!$B$30</f>
        <v>Exportations nettes de ré-exportations</v>
      </c>
      <c r="C66" s="117">
        <f>'Prétraitement échanges'!G271+'Prétraitement échanges'!G272</f>
        <v>4.65815</v>
      </c>
      <c r="E66" s="119" t="str">
        <f>Etiquettes!$C$10</f>
        <v>kt</v>
      </c>
      <c r="F66" s="767" t="str">
        <f>Etiquettes!$C$7</f>
        <v>Fruits et légumes (hors pommes de terre)</v>
      </c>
      <c r="G66" s="785">
        <f>Etiquettes!$I$9</f>
        <v>2019</v>
      </c>
      <c r="H66" s="767" t="str">
        <f>Etiquettes!$C$8</f>
        <v>France entière</v>
      </c>
      <c r="I66" s="767" t="str">
        <f t="shared" ref="I66:I67" si="27">"Exportations de "&amp;A66</f>
        <v>Exportations de Conserves de tomate</v>
      </c>
      <c r="K66" t="s">
        <v>2508</v>
      </c>
      <c r="L66" s="767" t="str" cm="1">
        <f t="array" aca="1" ref="L66" ca="1">[1]!NOM_FEUILLE('Comext - EUROSTAT'!$A$1)</f>
        <v>Comext - EUROSTAT</v>
      </c>
      <c r="M66" s="766" t="str">
        <f>Etiquettes!$H$16</f>
        <v>Volume</v>
      </c>
      <c r="N66" s="768" t="str">
        <f t="shared" si="24"/>
        <v>Exportations de Conserves de tomate = 5 kt (Douanes - Eurostat)</v>
      </c>
      <c r="O66" t="str">
        <f>Etiquettes!$J$20</f>
        <v>Probable</v>
      </c>
      <c r="P66" s="767" t="str">
        <f>Etiquettes!$H$21</f>
        <v>Données collectées</v>
      </c>
      <c r="Q66" s="767" t="str">
        <f>Etiquettes!$H$22</f>
        <v>Donnée collectée (valeur du flux ou coefficient)</v>
      </c>
      <c r="S66" s="913"/>
    </row>
    <row r="67" spans="1:19">
      <c r="A67" s="116" t="str">
        <f>Produits!$B$482</f>
        <v>Conserves de tomate</v>
      </c>
      <c r="B67" s="115" t="str">
        <f>Secteurs!$B$30</f>
        <v>Exportations nettes de ré-exportations</v>
      </c>
      <c r="C67" s="117">
        <f>'Prétraitement échanges'!E271+'Prétraitement échanges'!E272</f>
        <v>4.1542259999999995</v>
      </c>
      <c r="E67" s="119" t="str">
        <f>Etiquettes!$C$10</f>
        <v>kt</v>
      </c>
      <c r="F67" s="767" t="str">
        <f>Etiquettes!$C$7</f>
        <v>Fruits et légumes (hors pommes de terre)</v>
      </c>
      <c r="G67" s="785">
        <f>Etiquettes!$H$9</f>
        <v>2015</v>
      </c>
      <c r="H67" s="767" t="str">
        <f>Etiquettes!$C$8</f>
        <v>France entière</v>
      </c>
      <c r="I67" s="767" t="str">
        <f t="shared" si="27"/>
        <v>Exportations de Conserves de tomate</v>
      </c>
      <c r="K67" t="s">
        <v>2508</v>
      </c>
      <c r="L67" s="767" t="str" cm="1">
        <f t="array" aca="1" ref="L67" ca="1">[1]!NOM_FEUILLE('Comext - EUROSTAT'!$A$1)</f>
        <v>Comext - EUROSTAT</v>
      </c>
      <c r="M67" s="766" t="str">
        <f>Etiquettes!$H$16</f>
        <v>Volume</v>
      </c>
      <c r="N67" s="768" t="str">
        <f t="shared" si="24"/>
        <v>Exportations de Conserves de tomate = 4 kt (Douanes - Eurostat)</v>
      </c>
      <c r="O67" t="str">
        <f>Etiquettes!$J$20</f>
        <v>Probable</v>
      </c>
      <c r="P67" s="767" t="str">
        <f>Etiquettes!$H$21</f>
        <v>Données collectées</v>
      </c>
      <c r="Q67" s="767" t="str">
        <f>Etiquettes!$H$22</f>
        <v>Donnée collectée (valeur du flux ou coefficient)</v>
      </c>
      <c r="S67" s="913"/>
    </row>
    <row r="68" spans="1:19" ht="15" thickBot="1">
      <c r="A68" s="116" t="str">
        <f>Produits!$B$482</f>
        <v>Conserves de tomate</v>
      </c>
      <c r="B68" s="116" t="str">
        <f>Secteurs!$B$7</f>
        <v>Alimentation humaine</v>
      </c>
      <c r="E68" s="119" t="str">
        <f>Etiquettes!$C$10</f>
        <v>kt</v>
      </c>
      <c r="F68" s="767" t="str">
        <f>Etiquettes!$C$7</f>
        <v>Fruits et légumes (hors pommes de terre)</v>
      </c>
      <c r="G68" s="785" t="str">
        <f>Etiquettes!$C$9</f>
        <v>2015:2019:2023</v>
      </c>
      <c r="H68" s="767" t="str">
        <f>Etiquettes!$C$8</f>
        <v>France entière</v>
      </c>
      <c r="I68" s="767" t="str">
        <f>"Consommation de "&amp;A68</f>
        <v>Consommation de Conserves de tomate</v>
      </c>
      <c r="K68"/>
      <c r="L68" s="767"/>
      <c r="N68" s="768" t="str">
        <f t="shared" ref="N68" si="28">_xlfn.CONCAT(I68,IF(OR(ISBLANK(C68),ISERROR(C68)),"",_xlfn.CONCAT(" = ",MROUND(C68,1)," ",E68," (",K68,")")))</f>
        <v>Consommation de Conserves de tomate</v>
      </c>
      <c r="O68" t="str">
        <f>Etiquettes!$K$20</f>
        <v>Approximative</v>
      </c>
      <c r="P68" s="766" t="s">
        <v>2915</v>
      </c>
      <c r="Q68" s="766" t="str">
        <f>Etiquettes!$J$22</f>
        <v>Donnée déterminée (par bilan matière)</v>
      </c>
      <c r="S68" s="913"/>
    </row>
    <row r="69" spans="1:19">
      <c r="A69" s="116" t="str">
        <f>Secteurs!$B$3</f>
        <v>1ère Transformation</v>
      </c>
      <c r="B69" s="116" t="str">
        <f>Produits!$B$483</f>
        <v>Choucroute</v>
      </c>
      <c r="C69" s="117">
        <f>'F&amp;L transformés - PANOFELT'!K7</f>
        <v>38.049999999999997</v>
      </c>
      <c r="E69" s="119" t="str">
        <f>Etiquettes!$C$10</f>
        <v>kt</v>
      </c>
      <c r="F69" s="767" t="str">
        <f>Etiquettes!$C$7</f>
        <v>Fruits et légumes (hors pommes de terre)</v>
      </c>
      <c r="G69" s="785">
        <f>Etiquettes!$J$9</f>
        <v>2023</v>
      </c>
      <c r="H69" s="767" t="str">
        <f>Etiquettes!$C$8</f>
        <v>France entière</v>
      </c>
      <c r="I69" s="767" t="str">
        <f>"Fabrications de "&amp;B69</f>
        <v>Fabrications de Choucroute</v>
      </c>
      <c r="J69" s="767"/>
      <c r="K69" t="s">
        <v>816</v>
      </c>
      <c r="L69" s="767" t="str" cm="1">
        <f t="array" aca="1" ref="L69" ca="1">[1]!NOM_FEUILLE('Fabrications - PRODCOM'!$A$1)</f>
        <v>Fabrications - PRODCOM</v>
      </c>
      <c r="M69" s="766" t="str">
        <f>Etiquettes!$H$16</f>
        <v>Volume</v>
      </c>
      <c r="N69" s="768" t="str">
        <f>_xlfn.CONCAT(I69,IF(OR(ISBLANK(C59),ISERROR(C59)),"",_xlfn.CONCAT(" = ",MROUND(C59,1)," ",E69," (",K69,")")))</f>
        <v>Fabrications de Choucroute = 15 kt (Prodcom)</v>
      </c>
      <c r="O69" t="str">
        <f>Etiquettes!$J$20</f>
        <v>Probable</v>
      </c>
      <c r="P69" s="767" t="str">
        <f>Etiquettes!$H$21</f>
        <v>Données collectées</v>
      </c>
      <c r="Q69" s="767" t="str">
        <f>Etiquettes!$H$22</f>
        <v>Donnée collectée (valeur du flux ou coefficient)</v>
      </c>
      <c r="S69" s="912" t="s">
        <v>2424</v>
      </c>
    </row>
    <row r="70" spans="1:19">
      <c r="A70" s="115" t="str">
        <f>Secteurs!$B$27</f>
        <v>Importations nettes de ré-importations</v>
      </c>
      <c r="B70" s="116" t="str">
        <f>Produits!$B$483</f>
        <v>Choucroute</v>
      </c>
      <c r="C70" s="117">
        <f>'Prétraitement échanges'!H300</f>
        <v>0.71257599999999999</v>
      </c>
      <c r="E70" s="119" t="str">
        <f>Etiquettes!$C$10</f>
        <v>kt</v>
      </c>
      <c r="F70" s="767" t="str">
        <f>Etiquettes!$C$7</f>
        <v>Fruits et légumes (hors pommes de terre)</v>
      </c>
      <c r="G70" s="785">
        <f>Etiquettes!$J$9</f>
        <v>2023</v>
      </c>
      <c r="H70" s="767" t="str">
        <f>Etiquettes!$C$8</f>
        <v>France entière</v>
      </c>
      <c r="I70" s="767" t="str">
        <f>"Importations de "&amp;B70</f>
        <v>Importations de Choucroute</v>
      </c>
      <c r="J70" s="767"/>
      <c r="K70" t="s">
        <v>2508</v>
      </c>
      <c r="L70" s="767" t="str" cm="1">
        <f t="array" aca="1" ref="L70" ca="1">[1]!NOM_FEUILLE('Comext - EUROSTAT'!$A$1)</f>
        <v>Comext - EUROSTAT</v>
      </c>
      <c r="M70" s="766" t="str">
        <f>Etiquettes!$H$16</f>
        <v>Volume</v>
      </c>
      <c r="N70" s="768" t="str">
        <f>_xlfn.CONCAT(I70,IF(OR(ISBLANK(C62),ISERROR(C62)),"",_xlfn.CONCAT(" = ",MROUND(C62,1)," ",E70," (",K70,")")))</f>
        <v>Importations de Choucroute = 120 kt (Douanes - Eurostat)</v>
      </c>
      <c r="O70" t="str">
        <f>Etiquettes!$J$20</f>
        <v>Probable</v>
      </c>
      <c r="P70" s="767" t="str">
        <f>Etiquettes!$H$21</f>
        <v>Données collectées</v>
      </c>
      <c r="Q70" s="767" t="str">
        <f>Etiquettes!$H$22</f>
        <v>Donnée collectée (valeur du flux ou coefficient)</v>
      </c>
      <c r="S70" s="913"/>
    </row>
    <row r="71" spans="1:19">
      <c r="A71" s="115" t="str">
        <f>Secteurs!$B$27</f>
        <v>Importations nettes de ré-importations</v>
      </c>
      <c r="B71" s="116" t="str">
        <f>Produits!$B$483</f>
        <v>Choucroute</v>
      </c>
      <c r="C71" s="117">
        <f>'Prétraitement échanges'!F300</f>
        <v>0.440141</v>
      </c>
      <c r="E71" s="119" t="str">
        <f>Etiquettes!$C$10</f>
        <v>kt</v>
      </c>
      <c r="F71" s="767" t="str">
        <f>Etiquettes!$C$7</f>
        <v>Fruits et légumes (hors pommes de terre)</v>
      </c>
      <c r="G71" s="785">
        <f>Etiquettes!$I$9</f>
        <v>2019</v>
      </c>
      <c r="H71" s="767" t="str">
        <f>Etiquettes!$C$8</f>
        <v>France entière</v>
      </c>
      <c r="I71" s="767" t="str">
        <f t="shared" ref="I71:I72" si="29">"Importations de "&amp;B71</f>
        <v>Importations de Choucroute</v>
      </c>
      <c r="J71" s="767"/>
      <c r="K71" t="s">
        <v>2508</v>
      </c>
      <c r="L71" s="767" t="str" cm="1">
        <f t="array" aca="1" ref="L71" ca="1">[1]!NOM_FEUILLE('Comext - EUROSTAT'!$A$1)</f>
        <v>Comext - EUROSTAT</v>
      </c>
      <c r="M71" s="766" t="str">
        <f>Etiquettes!$H$16</f>
        <v>Volume</v>
      </c>
      <c r="N71" s="768" t="str">
        <f t="shared" ref="N71:N87" si="30">_xlfn.CONCAT(I71,IF(OR(ISBLANK(C71),ISERROR(C71)),"",_xlfn.CONCAT(" = ",MROUND(C71,1)," ",E71," (",K71,")")))</f>
        <v>Importations de Choucroute = 0 kt (Douanes - Eurostat)</v>
      </c>
      <c r="O71" t="str">
        <f>Etiquettes!$J$20</f>
        <v>Probable</v>
      </c>
      <c r="P71" s="767" t="str">
        <f>Etiquettes!$H$21</f>
        <v>Données collectées</v>
      </c>
      <c r="Q71" s="767" t="str">
        <f>Etiquettes!$H$22</f>
        <v>Donnée collectée (valeur du flux ou coefficient)</v>
      </c>
      <c r="S71" s="913"/>
    </row>
    <row r="72" spans="1:19">
      <c r="A72" s="115" t="str">
        <f>Secteurs!$B$27</f>
        <v>Importations nettes de ré-importations</v>
      </c>
      <c r="B72" s="116" t="str">
        <f>Produits!$B$483</f>
        <v>Choucroute</v>
      </c>
      <c r="C72" s="117">
        <f>'Prétraitement échanges'!D300</f>
        <v>0.354101</v>
      </c>
      <c r="E72" s="119" t="str">
        <f>Etiquettes!$C$10</f>
        <v>kt</v>
      </c>
      <c r="F72" s="767" t="str">
        <f>Etiquettes!$C$7</f>
        <v>Fruits et légumes (hors pommes de terre)</v>
      </c>
      <c r="G72" s="785">
        <f>Etiquettes!$H$9</f>
        <v>2015</v>
      </c>
      <c r="H72" s="767" t="str">
        <f>Etiquettes!$C$8</f>
        <v>France entière</v>
      </c>
      <c r="I72" s="767" t="str">
        <f t="shared" si="29"/>
        <v>Importations de Choucroute</v>
      </c>
      <c r="K72" t="s">
        <v>2508</v>
      </c>
      <c r="L72" s="767" t="str" cm="1">
        <f t="array" aca="1" ref="L72" ca="1">[1]!NOM_FEUILLE('Comext - EUROSTAT'!$A$1)</f>
        <v>Comext - EUROSTAT</v>
      </c>
      <c r="M72" s="766" t="str">
        <f>Etiquettes!$H$16</f>
        <v>Volume</v>
      </c>
      <c r="N72" s="768" t="str">
        <f t="shared" si="30"/>
        <v>Importations de Choucroute = 0 kt (Douanes - Eurostat)</v>
      </c>
      <c r="O72" t="str">
        <f>Etiquettes!$J$20</f>
        <v>Probable</v>
      </c>
      <c r="P72" s="767" t="str">
        <f>Etiquettes!$H$21</f>
        <v>Données collectées</v>
      </c>
      <c r="Q72" s="767" t="str">
        <f>Etiquettes!$H$22</f>
        <v>Donnée collectée (valeur du flux ou coefficient)</v>
      </c>
      <c r="S72" s="913"/>
    </row>
    <row r="73" spans="1:19">
      <c r="A73" s="116" t="str">
        <f>Produits!$B$483</f>
        <v>Choucroute</v>
      </c>
      <c r="B73" s="115" t="str">
        <f>Secteurs!$B$30</f>
        <v>Exportations nettes de ré-exportations</v>
      </c>
      <c r="C73" s="117">
        <f>'Prétraitement échanges'!I300</f>
        <v>0.97233099999999995</v>
      </c>
      <c r="E73" s="119" t="str">
        <f>Etiquettes!$C$10</f>
        <v>kt</v>
      </c>
      <c r="F73" s="767" t="str">
        <f>Etiquettes!$C$7</f>
        <v>Fruits et légumes (hors pommes de terre)</v>
      </c>
      <c r="G73" s="785">
        <f>Etiquettes!$J$9</f>
        <v>2023</v>
      </c>
      <c r="H73" s="767" t="str">
        <f>Etiquettes!$C$8</f>
        <v>France entière</v>
      </c>
      <c r="I73" s="767" t="str">
        <f>"Exportations de "&amp;A73</f>
        <v>Exportations de Choucroute</v>
      </c>
      <c r="K73" t="s">
        <v>2508</v>
      </c>
      <c r="L73" s="767" t="str" cm="1">
        <f t="array" aca="1" ref="L73" ca="1">[1]!NOM_FEUILLE('Comext - EUROSTAT'!$A$1)</f>
        <v>Comext - EUROSTAT</v>
      </c>
      <c r="M73" s="766" t="str">
        <f>Etiquettes!$H$16</f>
        <v>Volume</v>
      </c>
      <c r="N73" s="768" t="str">
        <f t="shared" si="30"/>
        <v>Exportations de Choucroute = 1 kt (Douanes - Eurostat)</v>
      </c>
      <c r="O73" t="str">
        <f>Etiquettes!$J$20</f>
        <v>Probable</v>
      </c>
      <c r="P73" s="767" t="str">
        <f>Etiquettes!$H$21</f>
        <v>Données collectées</v>
      </c>
      <c r="Q73" s="767" t="str">
        <f>Etiquettes!$H$22</f>
        <v>Donnée collectée (valeur du flux ou coefficient)</v>
      </c>
      <c r="S73" s="913"/>
    </row>
    <row r="74" spans="1:19">
      <c r="A74" s="116" t="str">
        <f>Produits!$B$483</f>
        <v>Choucroute</v>
      </c>
      <c r="B74" s="115" t="str">
        <f>Secteurs!$B$30</f>
        <v>Exportations nettes de ré-exportations</v>
      </c>
      <c r="C74" s="117">
        <f>'Prétraitement échanges'!G300</f>
        <v>0.75040799999999996</v>
      </c>
      <c r="E74" s="119" t="str">
        <f>Etiquettes!$C$10</f>
        <v>kt</v>
      </c>
      <c r="F74" s="767" t="str">
        <f>Etiquettes!$C$7</f>
        <v>Fruits et légumes (hors pommes de terre)</v>
      </c>
      <c r="G74" s="785">
        <f>Etiquettes!$I$9</f>
        <v>2019</v>
      </c>
      <c r="H74" s="767" t="str">
        <f>Etiquettes!$C$8</f>
        <v>France entière</v>
      </c>
      <c r="I74" s="767" t="str">
        <f t="shared" ref="I74:I75" si="31">"Exportations de "&amp;A74</f>
        <v>Exportations de Choucroute</v>
      </c>
      <c r="K74" t="s">
        <v>2508</v>
      </c>
      <c r="L74" s="767" t="str" cm="1">
        <f t="array" aca="1" ref="L74" ca="1">[1]!NOM_FEUILLE('Comext - EUROSTAT'!$A$1)</f>
        <v>Comext - EUROSTAT</v>
      </c>
      <c r="M74" s="766" t="str">
        <f>Etiquettes!$H$16</f>
        <v>Volume</v>
      </c>
      <c r="N74" s="768" t="str">
        <f t="shared" si="30"/>
        <v>Exportations de Choucroute = 1 kt (Douanes - Eurostat)</v>
      </c>
      <c r="O74" t="str">
        <f>Etiquettes!$J$20</f>
        <v>Probable</v>
      </c>
      <c r="P74" s="767" t="str">
        <f>Etiquettes!$H$21</f>
        <v>Données collectées</v>
      </c>
      <c r="Q74" s="767" t="str">
        <f>Etiquettes!$H$22</f>
        <v>Donnée collectée (valeur du flux ou coefficient)</v>
      </c>
      <c r="S74" s="913"/>
    </row>
    <row r="75" spans="1:19" ht="15" thickBot="1">
      <c r="A75" s="116" t="str">
        <f>Produits!$B$483</f>
        <v>Choucroute</v>
      </c>
      <c r="B75" s="115" t="str">
        <f>Secteurs!$B$30</f>
        <v>Exportations nettes de ré-exportations</v>
      </c>
      <c r="C75" s="117">
        <f>'Prétraitement échanges'!E300</f>
        <v>0.43578599999999995</v>
      </c>
      <c r="E75" s="119" t="str">
        <f>Etiquettes!$C$10</f>
        <v>kt</v>
      </c>
      <c r="F75" s="767" t="str">
        <f>Etiquettes!$C$7</f>
        <v>Fruits et légumes (hors pommes de terre)</v>
      </c>
      <c r="G75" s="785">
        <f>Etiquettes!$H$9</f>
        <v>2015</v>
      </c>
      <c r="H75" s="767" t="str">
        <f>Etiquettes!$C$8</f>
        <v>France entière</v>
      </c>
      <c r="I75" s="767" t="str">
        <f t="shared" si="31"/>
        <v>Exportations de Choucroute</v>
      </c>
      <c r="K75" t="s">
        <v>2508</v>
      </c>
      <c r="L75" s="767" t="str" cm="1">
        <f t="array" aca="1" ref="L75" ca="1">[1]!NOM_FEUILLE('Comext - EUROSTAT'!$A$1)</f>
        <v>Comext - EUROSTAT</v>
      </c>
      <c r="M75" s="766" t="str">
        <f>Etiquettes!$H$16</f>
        <v>Volume</v>
      </c>
      <c r="N75" s="768" t="str">
        <f t="shared" si="30"/>
        <v>Exportations de Choucroute = 0 kt (Douanes - Eurostat)</v>
      </c>
      <c r="O75" t="str">
        <f>Etiquettes!$J$20</f>
        <v>Probable</v>
      </c>
      <c r="P75" s="767" t="str">
        <f>Etiquettes!$H$21</f>
        <v>Données collectées</v>
      </c>
      <c r="Q75" s="767" t="str">
        <f>Etiquettes!$H$22</f>
        <v>Donnée collectée (valeur du flux ou coefficient)</v>
      </c>
      <c r="S75" s="913"/>
    </row>
    <row r="76" spans="1:19">
      <c r="A76" s="116" t="str">
        <f>Secteurs!$B$3</f>
        <v>1ère Transformation</v>
      </c>
      <c r="B76" s="116" t="str">
        <f>Produits!$B$487</f>
        <v>Jus et nectars (ML)</v>
      </c>
      <c r="C76" s="117">
        <f>'F&amp;L transformés - PANOFELT'!K23</f>
        <v>1163</v>
      </c>
      <c r="E76" s="119" t="str">
        <f>Etiquettes!$C$10</f>
        <v>kt</v>
      </c>
      <c r="F76" s="767" t="str">
        <f>Etiquettes!$C$7</f>
        <v>Fruits et légumes (hors pommes de terre)</v>
      </c>
      <c r="G76" s="785">
        <f>Etiquettes!$J$9</f>
        <v>2023</v>
      </c>
      <c r="H76" s="767" t="str">
        <f>Etiquettes!$C$8</f>
        <v>France entière</v>
      </c>
      <c r="I76" s="767" t="str">
        <f>"Fabrications de "&amp;B76</f>
        <v>Fabrications de Jus et nectars (ML)</v>
      </c>
      <c r="J76" s="767"/>
      <c r="K76" t="s">
        <v>2595</v>
      </c>
      <c r="L76" s="767" t="str" cm="1">
        <f t="array" aca="1" ref="L76" ca="1">[1]!NOM_FEUILLE('F&amp;L transformés - PANOFELT'!$A$1)</f>
        <v>F&amp;L transformés - PANOFELT</v>
      </c>
      <c r="M76" s="766" t="str">
        <f>Etiquettes!$H$16</f>
        <v>Volume</v>
      </c>
      <c r="N76" s="768" t="str">
        <f t="shared" si="30"/>
        <v>Fabrications de Jus et nectars (ML) = 1163 kt (PANOFELT - FranceAgriMer)</v>
      </c>
      <c r="O76" t="str">
        <f>Etiquettes!$J$20</f>
        <v>Probable</v>
      </c>
      <c r="P76" s="767" t="str">
        <f>Etiquettes!$H$21</f>
        <v>Données collectées</v>
      </c>
      <c r="Q76" s="767" t="str">
        <f>Etiquettes!$H$22</f>
        <v>Donnée collectée (valeur du flux ou coefficient)</v>
      </c>
      <c r="S76" s="912" t="s">
        <v>2749</v>
      </c>
    </row>
    <row r="77" spans="1:19">
      <c r="A77" s="116" t="str">
        <f>Secteurs!$B$3</f>
        <v>1ère Transformation</v>
      </c>
      <c r="B77" s="116" t="str">
        <f>Produits!$B$487</f>
        <v>Jus et nectars (ML)</v>
      </c>
      <c r="C77" s="117">
        <f>'F&amp;L transformés - PANOFELT'!K252</f>
        <v>1100</v>
      </c>
      <c r="E77" s="119" t="str">
        <f>Etiquettes!$C$10</f>
        <v>kt</v>
      </c>
      <c r="F77" s="767" t="str">
        <f>Etiquettes!$C$7</f>
        <v>Fruits et légumes (hors pommes de terre)</v>
      </c>
      <c r="G77" s="785">
        <f>Etiquettes!$I$9</f>
        <v>2019</v>
      </c>
      <c r="H77" s="767" t="str">
        <f>Etiquettes!$C$8</f>
        <v>France entière</v>
      </c>
      <c r="I77" s="767" t="str">
        <f t="shared" ref="I77:I78" si="32">"Fabrications de "&amp;B77</f>
        <v>Fabrications de Jus et nectars (ML)</v>
      </c>
      <c r="J77" s="767"/>
      <c r="K77" t="s">
        <v>2595</v>
      </c>
      <c r="L77" s="767" t="str" cm="1">
        <f t="array" aca="1" ref="L77" ca="1">[1]!NOM_FEUILLE('F&amp;L transformés - PANOFELT'!$A$1)</f>
        <v>F&amp;L transformés - PANOFELT</v>
      </c>
      <c r="M77" s="766" t="str">
        <f>Etiquettes!$H$16</f>
        <v>Volume</v>
      </c>
      <c r="N77" s="768" t="str">
        <f t="shared" si="30"/>
        <v>Fabrications de Jus et nectars (ML) = 1100 kt (PANOFELT - FranceAgriMer)</v>
      </c>
      <c r="O77" t="str">
        <f>Etiquettes!$J$20</f>
        <v>Probable</v>
      </c>
      <c r="P77" s="767" t="str">
        <f>Etiquettes!$H$21</f>
        <v>Données collectées</v>
      </c>
      <c r="Q77" s="767" t="str">
        <f>Etiquettes!$H$22</f>
        <v>Donnée collectée (valeur du flux ou coefficient)</v>
      </c>
      <c r="S77" s="913"/>
    </row>
    <row r="78" spans="1:19">
      <c r="A78" s="116" t="str">
        <f>Secteurs!$B$3</f>
        <v>1ère Transformation</v>
      </c>
      <c r="B78" s="116" t="str">
        <f>Produits!$B$487</f>
        <v>Jus et nectars (ML)</v>
      </c>
      <c r="C78" s="117">
        <f>'Prétraitement fabrications'!D3+'Prétraitement fabrications'!D5+'Prétraitement fabrications'!D7+'Prétraitement fabrications'!D8+'Prétraitement fabrications'!D9+'Prétraitement fabrications'!D10+'Prétraitement fabrications'!D11+'Prétraitement fabrications'!D12+'Prétraitement fabrications'!D13+'Prétraitement fabrications'!D14</f>
        <v>1102.7852719999998</v>
      </c>
      <c r="E78" s="119" t="str">
        <f>Etiquettes!$C$10</f>
        <v>kt</v>
      </c>
      <c r="F78" s="767" t="str">
        <f>Etiquettes!$C$7</f>
        <v>Fruits et légumes (hors pommes de terre)</v>
      </c>
      <c r="G78" s="785">
        <f>Etiquettes!$H$9</f>
        <v>2015</v>
      </c>
      <c r="H78" s="767" t="str">
        <f>Etiquettes!$C$8</f>
        <v>France entière</v>
      </c>
      <c r="I78" s="767" t="str">
        <f t="shared" si="32"/>
        <v>Fabrications de Jus et nectars (ML)</v>
      </c>
      <c r="J78" s="767"/>
      <c r="K78" t="s">
        <v>816</v>
      </c>
      <c r="L78" s="767" t="str" cm="1">
        <f t="array" aca="1" ref="L78" ca="1">[1]!NOM_FEUILLE('Fabrications - PRODCOM'!$A$1)</f>
        <v>Fabrications - PRODCOM</v>
      </c>
      <c r="M78" s="766" t="str">
        <f>Etiquettes!$H$16</f>
        <v>Volume</v>
      </c>
      <c r="N78" s="768" t="str">
        <f t="shared" si="30"/>
        <v>Fabrications de Jus et nectars (ML) = 1103 kt (Prodcom)</v>
      </c>
      <c r="O78" t="str">
        <f>Etiquettes!$J$20</f>
        <v>Probable</v>
      </c>
      <c r="P78" s="767" t="str">
        <f>Etiquettes!$H$21</f>
        <v>Données collectées</v>
      </c>
      <c r="Q78" s="767" t="str">
        <f>Etiquettes!$H$22</f>
        <v>Donnée collectée (valeur du flux ou coefficient)</v>
      </c>
      <c r="S78" s="913"/>
    </row>
    <row r="79" spans="1:19">
      <c r="A79" s="115" t="str">
        <f>Secteurs!$B$27</f>
        <v>Importations nettes de ré-importations</v>
      </c>
      <c r="B79" s="116" t="str">
        <f>Produits!$B$487</f>
        <v>Jus et nectars (ML)</v>
      </c>
      <c r="C79" s="117">
        <f>SUM('Prétraitement échanges'!H343:H360)</f>
        <v>1030.6163549999999</v>
      </c>
      <c r="E79" s="119" t="str">
        <f>Etiquettes!$C$10</f>
        <v>kt</v>
      </c>
      <c r="F79" s="767" t="str">
        <f>Etiquettes!$C$7</f>
        <v>Fruits et légumes (hors pommes de terre)</v>
      </c>
      <c r="G79" s="785">
        <f>Etiquettes!$J$9</f>
        <v>2023</v>
      </c>
      <c r="H79" s="767" t="str">
        <f>Etiquettes!$C$8</f>
        <v>France entière</v>
      </c>
      <c r="I79" s="767" t="str">
        <f>"Importations de "&amp;B79</f>
        <v>Importations de Jus et nectars (ML)</v>
      </c>
      <c r="J79" s="767"/>
      <c r="K79" t="s">
        <v>2508</v>
      </c>
      <c r="L79" s="767" t="str" cm="1">
        <f t="array" aca="1" ref="L79" ca="1">[1]!NOM_FEUILLE('Comext - EUROSTAT'!$A$1)</f>
        <v>Comext - EUROSTAT</v>
      </c>
      <c r="M79" s="766" t="str">
        <f>Etiquettes!$H$16</f>
        <v>Volume</v>
      </c>
      <c r="N79" s="768" t="str">
        <f>_xlfn.CONCAT(I79,IF(OR(ISBLANK(#REF!),ISERROR(#REF!)),"",_xlfn.CONCAT(" = ",MROUND(#REF!,1)," ",E79," (",K79,")")))</f>
        <v>Importations de Jus et nectars (ML)</v>
      </c>
      <c r="O79" t="str">
        <f>Etiquettes!$J$20</f>
        <v>Probable</v>
      </c>
      <c r="P79" s="767" t="str">
        <f>Etiquettes!$H$21</f>
        <v>Données collectées</v>
      </c>
      <c r="Q79" s="767" t="str">
        <f>Etiquettes!$H$22</f>
        <v>Donnée collectée (valeur du flux ou coefficient)</v>
      </c>
      <c r="S79" s="913"/>
    </row>
    <row r="80" spans="1:19">
      <c r="A80" s="115" t="str">
        <f>Secteurs!$B$27</f>
        <v>Importations nettes de ré-importations</v>
      </c>
      <c r="B80" s="116" t="str">
        <f>Produits!$B$487</f>
        <v>Jus et nectars (ML)</v>
      </c>
      <c r="C80" s="117">
        <f>SUM('Prétraitement échanges'!F343:F360)</f>
        <v>1291.5076339999998</v>
      </c>
      <c r="E80" s="119" t="str">
        <f>Etiquettes!$C$10</f>
        <v>kt</v>
      </c>
      <c r="F80" s="767" t="str">
        <f>Etiquettes!$C$7</f>
        <v>Fruits et légumes (hors pommes de terre)</v>
      </c>
      <c r="G80" s="785">
        <f>Etiquettes!$I$9</f>
        <v>2019</v>
      </c>
      <c r="H80" s="767" t="str">
        <f>Etiquettes!$C$8</f>
        <v>France entière</v>
      </c>
      <c r="I80" s="767" t="str">
        <f t="shared" ref="I80:I81" si="33">"Importations de "&amp;B80</f>
        <v>Importations de Jus et nectars (ML)</v>
      </c>
      <c r="J80" s="767"/>
      <c r="K80" t="s">
        <v>2508</v>
      </c>
      <c r="L80" s="767" t="str" cm="1">
        <f t="array" aca="1" ref="L80" ca="1">[1]!NOM_FEUILLE('Comext - EUROSTAT'!$A$1)</f>
        <v>Comext - EUROSTAT</v>
      </c>
      <c r="M80" s="766" t="str">
        <f>Etiquettes!$H$16</f>
        <v>Volume</v>
      </c>
      <c r="N80" s="768" t="str">
        <f>_xlfn.CONCAT(I80,IF(OR(ISBLANK(#REF!),ISERROR(#REF!)),"",_xlfn.CONCAT(" = ",MROUND(#REF!,1)," ",E80," (",K80,")")))</f>
        <v>Importations de Jus et nectars (ML)</v>
      </c>
      <c r="O80" t="str">
        <f>Etiquettes!$J$20</f>
        <v>Probable</v>
      </c>
      <c r="P80" s="767" t="str">
        <f>Etiquettes!$H$21</f>
        <v>Données collectées</v>
      </c>
      <c r="Q80" s="767" t="str">
        <f>Etiquettes!$H$22</f>
        <v>Donnée collectée (valeur du flux ou coefficient)</v>
      </c>
      <c r="S80" s="913"/>
    </row>
    <row r="81" spans="1:19">
      <c r="A81" s="115" t="str">
        <f>Secteurs!$B$27</f>
        <v>Importations nettes de ré-importations</v>
      </c>
      <c r="B81" s="116" t="str">
        <f>Produits!$B$487</f>
        <v>Jus et nectars (ML)</v>
      </c>
      <c r="C81" s="117">
        <f>SUM('Prétraitement échanges'!D343:D360)</f>
        <v>1209.7643020000003</v>
      </c>
      <c r="E81" s="119" t="str">
        <f>Etiquettes!$C$10</f>
        <v>kt</v>
      </c>
      <c r="F81" s="767" t="str">
        <f>Etiquettes!$C$7</f>
        <v>Fruits et légumes (hors pommes de terre)</v>
      </c>
      <c r="G81" s="785">
        <f>Etiquettes!$H$9</f>
        <v>2015</v>
      </c>
      <c r="H81" s="767" t="str">
        <f>Etiquettes!$C$8</f>
        <v>France entière</v>
      </c>
      <c r="I81" s="767" t="str">
        <f t="shared" si="33"/>
        <v>Importations de Jus et nectars (ML)</v>
      </c>
      <c r="K81" t="s">
        <v>2508</v>
      </c>
      <c r="L81" s="767" t="str" cm="1">
        <f t="array" aca="1" ref="L81" ca="1">[1]!NOM_FEUILLE('Comext - EUROSTAT'!$A$1)</f>
        <v>Comext - EUROSTAT</v>
      </c>
      <c r="M81" s="766" t="str">
        <f>Etiquettes!$H$16</f>
        <v>Volume</v>
      </c>
      <c r="N81" s="768" t="str">
        <f>_xlfn.CONCAT(I81,IF(OR(ISBLANK(#REF!),ISERROR(#REF!)),"",_xlfn.CONCAT(" = ",MROUND(#REF!,1)," ",E81," (",K81,")")))</f>
        <v>Importations de Jus et nectars (ML)</v>
      </c>
      <c r="O81" t="str">
        <f>Etiquettes!$J$20</f>
        <v>Probable</v>
      </c>
      <c r="P81" s="767" t="str">
        <f>Etiquettes!$H$21</f>
        <v>Données collectées</v>
      </c>
      <c r="Q81" s="767" t="str">
        <f>Etiquettes!$H$22</f>
        <v>Donnée collectée (valeur du flux ou coefficient)</v>
      </c>
      <c r="S81" s="913"/>
    </row>
    <row r="82" spans="1:19">
      <c r="A82" s="116" t="str">
        <f>Produits!$B$487</f>
        <v>Jus et nectars (ML)</v>
      </c>
      <c r="B82" s="115" t="str">
        <f>Secteurs!$B$30</f>
        <v>Exportations nettes de ré-exportations</v>
      </c>
      <c r="C82" s="117">
        <f>SUM('Prétraitement échanges'!I343:I360)</f>
        <v>112.681816</v>
      </c>
      <c r="E82" s="119" t="str">
        <f>Etiquettes!$C$10</f>
        <v>kt</v>
      </c>
      <c r="F82" s="767" t="str">
        <f>Etiquettes!$C$7</f>
        <v>Fruits et légumes (hors pommes de terre)</v>
      </c>
      <c r="G82" s="785">
        <f>Etiquettes!$J$9</f>
        <v>2023</v>
      </c>
      <c r="H82" s="767" t="str">
        <f>Etiquettes!$C$8</f>
        <v>France entière</v>
      </c>
      <c r="I82" s="767" t="str">
        <f>"Exportations de "&amp;A82</f>
        <v>Exportations de Jus et nectars (ML)</v>
      </c>
      <c r="K82" t="s">
        <v>2508</v>
      </c>
      <c r="L82" s="767" t="str" cm="1">
        <f t="array" aca="1" ref="L82" ca="1">[1]!NOM_FEUILLE('Comext - EUROSTAT'!$A$1)</f>
        <v>Comext - EUROSTAT</v>
      </c>
      <c r="M82" s="766" t="str">
        <f>Etiquettes!$H$16</f>
        <v>Volume</v>
      </c>
      <c r="N82" s="768" t="str">
        <f>_xlfn.CONCAT(I82,IF(OR(ISBLANK(#REF!),ISERROR(#REF!)),"",_xlfn.CONCAT(" = ",MROUND(#REF!,1)," ",E82," (",K82,")")))</f>
        <v>Exportations de Jus et nectars (ML)</v>
      </c>
      <c r="O82" t="str">
        <f>Etiquettes!$J$20</f>
        <v>Probable</v>
      </c>
      <c r="P82" s="767" t="str">
        <f>Etiquettes!$H$21</f>
        <v>Données collectées</v>
      </c>
      <c r="Q82" s="767" t="str">
        <f>Etiquettes!$H$22</f>
        <v>Donnée collectée (valeur du flux ou coefficient)</v>
      </c>
      <c r="S82" s="913"/>
    </row>
    <row r="83" spans="1:19">
      <c r="A83" s="116" t="str">
        <f>Produits!$B$487</f>
        <v>Jus et nectars (ML)</v>
      </c>
      <c r="B83" s="115" t="str">
        <f>Secteurs!$B$30</f>
        <v>Exportations nettes de ré-exportations</v>
      </c>
      <c r="C83" s="117">
        <f>SUM('Prétraitement échanges'!G343:G360)</f>
        <v>131.676895</v>
      </c>
      <c r="E83" s="119" t="str">
        <f>Etiquettes!$C$10</f>
        <v>kt</v>
      </c>
      <c r="F83" s="767" t="str">
        <f>Etiquettes!$C$7</f>
        <v>Fruits et légumes (hors pommes de terre)</v>
      </c>
      <c r="G83" s="785">
        <f>Etiquettes!$I$9</f>
        <v>2019</v>
      </c>
      <c r="H83" s="767" t="str">
        <f>Etiquettes!$C$8</f>
        <v>France entière</v>
      </c>
      <c r="I83" s="767" t="str">
        <f t="shared" ref="I83:I84" si="34">"Exportations de "&amp;A83</f>
        <v>Exportations de Jus et nectars (ML)</v>
      </c>
      <c r="K83" t="s">
        <v>2508</v>
      </c>
      <c r="L83" s="767" t="str" cm="1">
        <f t="array" aca="1" ref="L83" ca="1">[1]!NOM_FEUILLE('Comext - EUROSTAT'!$A$1)</f>
        <v>Comext - EUROSTAT</v>
      </c>
      <c r="M83" s="766" t="str">
        <f>Etiquettes!$H$16</f>
        <v>Volume</v>
      </c>
      <c r="N83" s="768" t="str">
        <f>_xlfn.CONCAT(I83,IF(OR(ISBLANK(#REF!),ISERROR(#REF!)),"",_xlfn.CONCAT(" = ",MROUND(#REF!,1)," ",E83," (",K83,")")))</f>
        <v>Exportations de Jus et nectars (ML)</v>
      </c>
      <c r="O83" t="str">
        <f>Etiquettes!$J$20</f>
        <v>Probable</v>
      </c>
      <c r="P83" s="767" t="str">
        <f>Etiquettes!$H$21</f>
        <v>Données collectées</v>
      </c>
      <c r="Q83" s="767" t="str">
        <f>Etiquettes!$H$22</f>
        <v>Donnée collectée (valeur du flux ou coefficient)</v>
      </c>
      <c r="S83" s="913"/>
    </row>
    <row r="84" spans="1:19">
      <c r="A84" s="116" t="str">
        <f>Produits!$B$487</f>
        <v>Jus et nectars (ML)</v>
      </c>
      <c r="B84" s="115" t="str">
        <f>Secteurs!$B$30</f>
        <v>Exportations nettes de ré-exportations</v>
      </c>
      <c r="C84" s="117">
        <f>SUM('Prétraitement échanges'!E343:E360)</f>
        <v>141.29932099999999</v>
      </c>
      <c r="E84" s="119" t="str">
        <f>Etiquettes!$C$10</f>
        <v>kt</v>
      </c>
      <c r="F84" s="767" t="str">
        <f>Etiquettes!$C$7</f>
        <v>Fruits et légumes (hors pommes de terre)</v>
      </c>
      <c r="G84" s="785">
        <f>Etiquettes!$H$9</f>
        <v>2015</v>
      </c>
      <c r="H84" s="767" t="str">
        <f>Etiquettes!$C$8</f>
        <v>France entière</v>
      </c>
      <c r="I84" s="767" t="str">
        <f t="shared" si="34"/>
        <v>Exportations de Jus et nectars (ML)</v>
      </c>
      <c r="K84" t="s">
        <v>2508</v>
      </c>
      <c r="L84" s="767" t="str" cm="1">
        <f t="array" aca="1" ref="L84" ca="1">[1]!NOM_FEUILLE('Comext - EUROSTAT'!$A$1)</f>
        <v>Comext - EUROSTAT</v>
      </c>
      <c r="M84" s="766" t="str">
        <f>Etiquettes!$H$16</f>
        <v>Volume</v>
      </c>
      <c r="N84" s="768" t="str">
        <f>_xlfn.CONCAT(I84,IF(OR(ISBLANK(#REF!),ISERROR(#REF!)),"",_xlfn.CONCAT(" = ",MROUND(#REF!,1)," ",E84," (",K84,")")))</f>
        <v>Exportations de Jus et nectars (ML)</v>
      </c>
      <c r="O84" t="str">
        <f>Etiquettes!$J$20</f>
        <v>Probable</v>
      </c>
      <c r="P84" s="767" t="str">
        <f>Etiquettes!$H$21</f>
        <v>Données collectées</v>
      </c>
      <c r="Q84" s="767" t="str">
        <f>Etiquettes!$H$22</f>
        <v>Donnée collectée (valeur du flux ou coefficient)</v>
      </c>
      <c r="S84" s="913"/>
    </row>
    <row r="85" spans="1:19">
      <c r="A85" s="116" t="str">
        <f>Produits!$B$487</f>
        <v>Jus et nectars (ML)</v>
      </c>
      <c r="B85" s="116" t="str">
        <f>Secteurs!$B$10</f>
        <v>GMS</v>
      </c>
      <c r="C85" s="799">
        <f>'F&amp;L transformés - PANOFELT'!K183</f>
        <v>1064.3</v>
      </c>
      <c r="E85" s="119" t="str">
        <f>Etiquettes!$C$10</f>
        <v>kt</v>
      </c>
      <c r="F85" s="767" t="str">
        <f>Etiquettes!$C$7</f>
        <v>Fruits et légumes (hors pommes de terre)</v>
      </c>
      <c r="G85" s="785">
        <f>Etiquettes!$J$9</f>
        <v>2023</v>
      </c>
      <c r="H85" s="767" t="str">
        <f>Etiquettes!$C$8</f>
        <v>France entière</v>
      </c>
      <c r="I85" s="767" t="str">
        <f>"Consommation de "&amp;A85&amp;" en GMS"</f>
        <v>Consommation de Jus et nectars (ML) en GMS</v>
      </c>
      <c r="J85" s="767" t="s">
        <v>2774</v>
      </c>
      <c r="K85" t="s">
        <v>2595</v>
      </c>
      <c r="L85" s="767" t="str" cm="1">
        <f t="array" aca="1" ref="L85" ca="1">[1]!NOM_FEUILLE('F&amp;L transformés - PANOFELT'!$A$1)</f>
        <v>F&amp;L transformés - PANOFELT</v>
      </c>
      <c r="M85" s="766" t="str">
        <f>Etiquettes!$H$16</f>
        <v>Volume</v>
      </c>
      <c r="N85" s="768" t="str">
        <f t="shared" si="30"/>
        <v>Consommation de Jus et nectars (ML) en GMS = 1064 kt (PANOFELT - FranceAgriMer)</v>
      </c>
      <c r="O85" t="str">
        <f>Etiquettes!$J$20</f>
        <v>Probable</v>
      </c>
      <c r="P85" s="767" t="str">
        <f>Etiquettes!$H$21</f>
        <v>Données collectées</v>
      </c>
      <c r="Q85" s="767" t="str">
        <f>Etiquettes!$H$22</f>
        <v>Donnée collectée (valeur du flux ou coefficient)</v>
      </c>
      <c r="S85" s="913"/>
    </row>
    <row r="86" spans="1:19">
      <c r="A86" s="116" t="str">
        <f>Produits!$B$487</f>
        <v>Jus et nectars (ML)</v>
      </c>
      <c r="B86" s="116" t="str">
        <f>Secteurs!$B$10</f>
        <v>GMS</v>
      </c>
      <c r="C86" s="117">
        <f>'F&amp;L transformés - PANOFELT'!L556</f>
        <v>1240</v>
      </c>
      <c r="E86" s="119" t="str">
        <f>Etiquettes!$C$10</f>
        <v>kt</v>
      </c>
      <c r="F86" s="767" t="str">
        <f>Etiquettes!$C$7</f>
        <v>Fruits et légumes (hors pommes de terre)</v>
      </c>
      <c r="G86" s="785">
        <f>Etiquettes!$I$9</f>
        <v>2019</v>
      </c>
      <c r="H86" s="767" t="str">
        <f>Etiquettes!$C$8</f>
        <v>France entière</v>
      </c>
      <c r="I86" s="767" t="str">
        <f t="shared" ref="I86:I87" si="35">"Consommation de "&amp;A86&amp;" en GMS"</f>
        <v>Consommation de Jus et nectars (ML) en GMS</v>
      </c>
      <c r="J86" s="767" t="s">
        <v>2774</v>
      </c>
      <c r="K86" t="s">
        <v>2595</v>
      </c>
      <c r="L86" s="767" t="str" cm="1">
        <f t="array" aca="1" ref="L86" ca="1">[1]!NOM_FEUILLE('F&amp;L transformés - PANOFELT'!$A$1)</f>
        <v>F&amp;L transformés - PANOFELT</v>
      </c>
      <c r="M86" s="766" t="str">
        <f>Etiquettes!$H$16</f>
        <v>Volume</v>
      </c>
      <c r="N86" s="768" t="str">
        <f t="shared" si="30"/>
        <v>Consommation de Jus et nectars (ML) en GMS = 1240 kt (PANOFELT - FranceAgriMer)</v>
      </c>
      <c r="O86" t="str">
        <f>Etiquettes!$J$20</f>
        <v>Probable</v>
      </c>
      <c r="P86" s="767" t="str">
        <f>Etiquettes!$H$21</f>
        <v>Données collectées</v>
      </c>
      <c r="Q86" s="767" t="str">
        <f>Etiquettes!$H$22</f>
        <v>Donnée collectée (valeur du flux ou coefficient)</v>
      </c>
      <c r="S86" s="913"/>
    </row>
    <row r="87" spans="1:19">
      <c r="A87" s="116" t="str">
        <f>Produits!$B$487</f>
        <v>Jus et nectars (ML)</v>
      </c>
      <c r="B87" s="116" t="str">
        <f>Secteurs!$B$10</f>
        <v>GMS</v>
      </c>
      <c r="C87" s="117">
        <f>'F&amp;L transformés - PANOFELT'!K556</f>
        <v>1349</v>
      </c>
      <c r="E87" s="119" t="str">
        <f>Etiquettes!$C$10</f>
        <v>kt</v>
      </c>
      <c r="F87" s="767" t="str">
        <f>Etiquettes!$C$7</f>
        <v>Fruits et légumes (hors pommes de terre)</v>
      </c>
      <c r="G87" s="785">
        <f>Etiquettes!$H$9</f>
        <v>2015</v>
      </c>
      <c r="H87" s="767" t="str">
        <f>Etiquettes!$C$8</f>
        <v>France entière</v>
      </c>
      <c r="I87" s="767" t="str">
        <f t="shared" si="35"/>
        <v>Consommation de Jus et nectars (ML) en GMS</v>
      </c>
      <c r="J87" s="767" t="s">
        <v>2774</v>
      </c>
      <c r="K87" t="s">
        <v>2595</v>
      </c>
      <c r="L87" s="767" t="str" cm="1">
        <f t="array" aca="1" ref="L87" ca="1">[1]!NOM_FEUILLE('F&amp;L transformés - PANOFELT'!$A$1)</f>
        <v>F&amp;L transformés - PANOFELT</v>
      </c>
      <c r="M87" s="766" t="str">
        <f>Etiquettes!$H$16</f>
        <v>Volume</v>
      </c>
      <c r="N87" s="768" t="str">
        <f t="shared" si="30"/>
        <v>Consommation de Jus et nectars (ML) en GMS = 1349 kt (PANOFELT - FranceAgriMer)</v>
      </c>
      <c r="O87" t="str">
        <f>Etiquettes!$J$20</f>
        <v>Probable</v>
      </c>
      <c r="P87" s="767" t="str">
        <f>Etiquettes!$H$21</f>
        <v>Données collectées</v>
      </c>
      <c r="Q87" s="767" t="str">
        <f>Etiquettes!$H$22</f>
        <v>Donnée collectée (valeur du flux ou coefficient)</v>
      </c>
      <c r="S87" s="913"/>
    </row>
    <row r="88" spans="1:19">
      <c r="A88" s="116" t="str">
        <f>Secteurs!$B$3</f>
        <v>1ère Transformation</v>
      </c>
      <c r="B88" s="116" t="str">
        <f>Produits!$B$488</f>
        <v>Pruneaux</v>
      </c>
      <c r="C88" s="117">
        <f>'F&amp;L transformés - PANOFELT'!L276</f>
        <v>42.462000000000003</v>
      </c>
      <c r="E88" s="119" t="str">
        <f>Etiquettes!$C$10</f>
        <v>kt</v>
      </c>
      <c r="F88" s="767" t="str">
        <f>Etiquettes!$C$7</f>
        <v>Fruits et légumes (hors pommes de terre)</v>
      </c>
      <c r="G88" s="785">
        <f>Etiquettes!$I$9</f>
        <v>2019</v>
      </c>
      <c r="H88" s="767" t="str">
        <f>Etiquettes!$C$8</f>
        <v>France entière</v>
      </c>
      <c r="I88" s="767" t="str">
        <f t="shared" ref="I88:I89" si="36">"Fabrications de "&amp;B88</f>
        <v>Fabrications de Pruneaux</v>
      </c>
      <c r="J88" s="767"/>
      <c r="K88" t="s">
        <v>2595</v>
      </c>
      <c r="L88" s="767" t="str" cm="1">
        <f t="array" aca="1" ref="L88" ca="1">[1]!NOM_FEUILLE('F&amp;L transformés - PANOFELT'!$A$1)</f>
        <v>F&amp;L transformés - PANOFELT</v>
      </c>
      <c r="M88" s="766" t="str">
        <f>Etiquettes!$H$16</f>
        <v>Volume</v>
      </c>
      <c r="N88" s="768" t="str">
        <f t="shared" ref="N88:N89" si="37">_xlfn.CONCAT(I88,IF(OR(ISBLANK(C88),ISERROR(C88)),"",_xlfn.CONCAT(" = ",MROUND(C88,1)," ",E88," (",K88,")")))</f>
        <v>Fabrications de Pruneaux = 42 kt (PANOFELT - FranceAgriMer)</v>
      </c>
      <c r="O88" t="str">
        <f>Etiquettes!$J$20</f>
        <v>Probable</v>
      </c>
      <c r="P88" s="767" t="str">
        <f>Etiquettes!$H$21</f>
        <v>Données collectées</v>
      </c>
      <c r="Q88" s="767" t="str">
        <f>Etiquettes!$H$22</f>
        <v>Donnée collectée (valeur du flux ou coefficient)</v>
      </c>
      <c r="S88" s="913" t="s">
        <v>2652</v>
      </c>
    </row>
    <row r="89" spans="1:19">
      <c r="A89" s="116" t="str">
        <f>Secteurs!$B$3</f>
        <v>1ère Transformation</v>
      </c>
      <c r="B89" s="116" t="str">
        <f>Produits!$B$488</f>
        <v>Pruneaux</v>
      </c>
      <c r="C89" s="117">
        <f>'F&amp;L transformés - PANOFELT'!K276</f>
        <v>37</v>
      </c>
      <c r="E89" s="119" t="str">
        <f>Etiquettes!$C$10</f>
        <v>kt</v>
      </c>
      <c r="F89" s="767" t="str">
        <f>Etiquettes!$C$7</f>
        <v>Fruits et légumes (hors pommes de terre)</v>
      </c>
      <c r="G89" s="785">
        <f>Etiquettes!$H$9</f>
        <v>2015</v>
      </c>
      <c r="H89" s="767" t="str">
        <f>Etiquettes!$C$8</f>
        <v>France entière</v>
      </c>
      <c r="I89" s="767" t="str">
        <f t="shared" si="36"/>
        <v>Fabrications de Pruneaux</v>
      </c>
      <c r="J89" s="767"/>
      <c r="K89" t="s">
        <v>816</v>
      </c>
      <c r="L89" s="767" t="str" cm="1">
        <f t="array" aca="1" ref="L89" ca="1">[1]!NOM_FEUILLE('Fabrications - PRODCOM'!$A$1)</f>
        <v>Fabrications - PRODCOM</v>
      </c>
      <c r="M89" s="766" t="str">
        <f>Etiquettes!$H$16</f>
        <v>Volume</v>
      </c>
      <c r="N89" s="768" t="str">
        <f t="shared" si="37"/>
        <v>Fabrications de Pruneaux = 37 kt (Prodcom)</v>
      </c>
      <c r="O89" t="str">
        <f>Etiquettes!$J$20</f>
        <v>Probable</v>
      </c>
      <c r="P89" s="767" t="str">
        <f>Etiquettes!$H$21</f>
        <v>Données collectées</v>
      </c>
      <c r="Q89" s="767" t="str">
        <f>Etiquettes!$H$22</f>
        <v>Donnée collectée (valeur du flux ou coefficient)</v>
      </c>
      <c r="S89" s="913"/>
    </row>
    <row r="90" spans="1:19">
      <c r="A90" s="115" t="str">
        <f>Secteurs!$B$27</f>
        <v>Importations nettes de ré-importations</v>
      </c>
      <c r="B90" s="116" t="str">
        <f>Produits!$B$488</f>
        <v>Pruneaux</v>
      </c>
      <c r="C90" s="117">
        <f>'Prétraitement échanges'!H218</f>
        <v>2.581099</v>
      </c>
      <c r="E90" s="119" t="str">
        <f>Etiquettes!$C$10</f>
        <v>kt</v>
      </c>
      <c r="F90" s="767" t="str">
        <f>Etiquettes!$C$7</f>
        <v>Fruits et légumes (hors pommes de terre)</v>
      </c>
      <c r="G90" s="785">
        <f>Etiquettes!$J$9</f>
        <v>2023</v>
      </c>
      <c r="H90" s="767" t="str">
        <f>Etiquettes!$C$8</f>
        <v>France entière</v>
      </c>
      <c r="I90" s="767" t="str">
        <f>"Importations de "&amp;B90</f>
        <v>Importations de Pruneaux</v>
      </c>
      <c r="J90" s="767"/>
      <c r="K90" t="s">
        <v>2508</v>
      </c>
      <c r="L90" s="767" t="str" cm="1">
        <f t="array" aca="1" ref="L90" ca="1">[1]!NOM_FEUILLE('Comext - EUROSTAT'!$A$1)</f>
        <v>Comext - EUROSTAT</v>
      </c>
      <c r="M90" s="766" t="str">
        <f>Etiquettes!$H$16</f>
        <v>Volume</v>
      </c>
      <c r="N90" s="768" t="str">
        <f>_xlfn.CONCAT(I90,IF(OR(ISBLANK(#REF!),ISERROR(#REF!)),"",_xlfn.CONCAT(" = ",MROUND(#REF!,1)," ",E90," (",K90,")")))</f>
        <v>Importations de Pruneaux</v>
      </c>
      <c r="O90" t="str">
        <f>Etiquettes!$J$20</f>
        <v>Probable</v>
      </c>
      <c r="P90" s="767" t="str">
        <f>Etiquettes!$H$21</f>
        <v>Données collectées</v>
      </c>
      <c r="Q90" s="767" t="str">
        <f>Etiquettes!$H$22</f>
        <v>Donnée collectée (valeur du flux ou coefficient)</v>
      </c>
      <c r="S90" s="913"/>
    </row>
    <row r="91" spans="1:19">
      <c r="A91" s="115" t="str">
        <f>Secteurs!$B$27</f>
        <v>Importations nettes de ré-importations</v>
      </c>
      <c r="B91" s="116" t="str">
        <f>Produits!$B$488</f>
        <v>Pruneaux</v>
      </c>
      <c r="C91" s="117">
        <f>'Prétraitement échanges'!F218</f>
        <v>1.975498</v>
      </c>
      <c r="E91" s="119" t="str">
        <f>Etiquettes!$C$10</f>
        <v>kt</v>
      </c>
      <c r="F91" s="767" t="str">
        <f>Etiquettes!$C$7</f>
        <v>Fruits et légumes (hors pommes de terre)</v>
      </c>
      <c r="G91" s="785">
        <f>Etiquettes!$I$9</f>
        <v>2019</v>
      </c>
      <c r="H91" s="767" t="str">
        <f>Etiquettes!$C$8</f>
        <v>France entière</v>
      </c>
      <c r="I91" s="767" t="str">
        <f t="shared" ref="I91:I92" si="38">"Importations de "&amp;B91</f>
        <v>Importations de Pruneaux</v>
      </c>
      <c r="J91" s="767"/>
      <c r="K91" t="s">
        <v>2508</v>
      </c>
      <c r="L91" s="767" t="str" cm="1">
        <f t="array" aca="1" ref="L91" ca="1">[1]!NOM_FEUILLE('Comext - EUROSTAT'!$A$1)</f>
        <v>Comext - EUROSTAT</v>
      </c>
      <c r="M91" s="766" t="str">
        <f>Etiquettes!$H$16</f>
        <v>Volume</v>
      </c>
      <c r="N91" s="768" t="str">
        <f>_xlfn.CONCAT(I91,IF(OR(ISBLANK(#REF!),ISERROR(#REF!)),"",_xlfn.CONCAT(" = ",MROUND(#REF!,1)," ",E91," (",K91,")")))</f>
        <v>Importations de Pruneaux</v>
      </c>
      <c r="O91" t="str">
        <f>Etiquettes!$J$20</f>
        <v>Probable</v>
      </c>
      <c r="P91" s="767" t="str">
        <f>Etiquettes!$H$21</f>
        <v>Données collectées</v>
      </c>
      <c r="Q91" s="767" t="str">
        <f>Etiquettes!$H$22</f>
        <v>Donnée collectée (valeur du flux ou coefficient)</v>
      </c>
      <c r="S91" s="913"/>
    </row>
    <row r="92" spans="1:19">
      <c r="A92" s="115" t="str">
        <f>Secteurs!$B$27</f>
        <v>Importations nettes de ré-importations</v>
      </c>
      <c r="B92" s="116" t="str">
        <f>Produits!$B$488</f>
        <v>Pruneaux</v>
      </c>
      <c r="C92" s="117">
        <f>'Prétraitement échanges'!D218</f>
        <v>2.974666</v>
      </c>
      <c r="E92" s="119" t="str">
        <f>Etiquettes!$C$10</f>
        <v>kt</v>
      </c>
      <c r="F92" s="767" t="str">
        <f>Etiquettes!$C$7</f>
        <v>Fruits et légumes (hors pommes de terre)</v>
      </c>
      <c r="G92" s="785">
        <f>Etiquettes!$H$9</f>
        <v>2015</v>
      </c>
      <c r="H92" s="767" t="str">
        <f>Etiquettes!$C$8</f>
        <v>France entière</v>
      </c>
      <c r="I92" s="767" t="str">
        <f t="shared" si="38"/>
        <v>Importations de Pruneaux</v>
      </c>
      <c r="K92" t="s">
        <v>2508</v>
      </c>
      <c r="L92" s="767" t="str" cm="1">
        <f t="array" aca="1" ref="L92" ca="1">[1]!NOM_FEUILLE('Comext - EUROSTAT'!$A$1)</f>
        <v>Comext - EUROSTAT</v>
      </c>
      <c r="M92" s="766" t="str">
        <f>Etiquettes!$H$16</f>
        <v>Volume</v>
      </c>
      <c r="N92" s="768" t="str">
        <f>_xlfn.CONCAT(I92,IF(OR(ISBLANK(#REF!),ISERROR(#REF!)),"",_xlfn.CONCAT(" = ",MROUND(#REF!,1)," ",E92," (",K92,")")))</f>
        <v>Importations de Pruneaux</v>
      </c>
      <c r="O92" t="str">
        <f>Etiquettes!$J$20</f>
        <v>Probable</v>
      </c>
      <c r="P92" s="767" t="str">
        <f>Etiquettes!$H$21</f>
        <v>Données collectées</v>
      </c>
      <c r="Q92" s="767" t="str">
        <f>Etiquettes!$H$22</f>
        <v>Donnée collectée (valeur du flux ou coefficient)</v>
      </c>
      <c r="S92" s="913"/>
    </row>
    <row r="93" spans="1:19">
      <c r="A93" s="116" t="str">
        <f>Produits!$B$488</f>
        <v>Pruneaux</v>
      </c>
      <c r="B93" s="115" t="str">
        <f>Secteurs!$B$30</f>
        <v>Exportations nettes de ré-exportations</v>
      </c>
      <c r="C93" s="117">
        <f>'Prétraitement échanges'!I218</f>
        <v>9.2431679999999989</v>
      </c>
      <c r="E93" s="119" t="str">
        <f>Etiquettes!$C$10</f>
        <v>kt</v>
      </c>
      <c r="F93" s="767" t="str">
        <f>Etiquettes!$C$7</f>
        <v>Fruits et légumes (hors pommes de terre)</v>
      </c>
      <c r="G93" s="785">
        <f>Etiquettes!$J$9</f>
        <v>2023</v>
      </c>
      <c r="H93" s="767" t="str">
        <f>Etiquettes!$C$8</f>
        <v>France entière</v>
      </c>
      <c r="I93" s="767" t="str">
        <f>"Exportations de "&amp;A93</f>
        <v>Exportations de Pruneaux</v>
      </c>
      <c r="K93" t="s">
        <v>2508</v>
      </c>
      <c r="L93" s="767" t="str" cm="1">
        <f t="array" aca="1" ref="L93" ca="1">[1]!NOM_FEUILLE('Comext - EUROSTAT'!$A$1)</f>
        <v>Comext - EUROSTAT</v>
      </c>
      <c r="M93" s="766" t="str">
        <f>Etiquettes!$H$16</f>
        <v>Volume</v>
      </c>
      <c r="N93" s="768" t="str">
        <f>_xlfn.CONCAT(I93,IF(OR(ISBLANK(#REF!),ISERROR(#REF!)),"",_xlfn.CONCAT(" = ",MROUND(#REF!,1)," ",E93," (",K93,")")))</f>
        <v>Exportations de Pruneaux</v>
      </c>
      <c r="O93" t="str">
        <f>Etiquettes!$J$20</f>
        <v>Probable</v>
      </c>
      <c r="P93" s="767" t="str">
        <f>Etiquettes!$H$21</f>
        <v>Données collectées</v>
      </c>
      <c r="Q93" s="767" t="str">
        <f>Etiquettes!$H$22</f>
        <v>Donnée collectée (valeur du flux ou coefficient)</v>
      </c>
      <c r="S93" s="913"/>
    </row>
    <row r="94" spans="1:19">
      <c r="A94" s="116" t="str">
        <f>Produits!$B$488</f>
        <v>Pruneaux</v>
      </c>
      <c r="B94" s="115" t="str">
        <f>Secteurs!$B$30</f>
        <v>Exportations nettes de ré-exportations</v>
      </c>
      <c r="C94" s="117">
        <f>'Prétraitement échanges'!G218</f>
        <v>16.173681999999999</v>
      </c>
      <c r="E94" s="119" t="str">
        <f>Etiquettes!$C$10</f>
        <v>kt</v>
      </c>
      <c r="F94" s="767" t="str">
        <f>Etiquettes!$C$7</f>
        <v>Fruits et légumes (hors pommes de terre)</v>
      </c>
      <c r="G94" s="785">
        <f>Etiquettes!$I$9</f>
        <v>2019</v>
      </c>
      <c r="H94" s="767" t="str">
        <f>Etiquettes!$C$8</f>
        <v>France entière</v>
      </c>
      <c r="I94" s="767" t="str">
        <f t="shared" ref="I94:I95" si="39">"Exportations de "&amp;A94</f>
        <v>Exportations de Pruneaux</v>
      </c>
      <c r="K94" t="s">
        <v>2508</v>
      </c>
      <c r="L94" s="767" t="str" cm="1">
        <f t="array" aca="1" ref="L94" ca="1">[1]!NOM_FEUILLE('Comext - EUROSTAT'!$A$1)</f>
        <v>Comext - EUROSTAT</v>
      </c>
      <c r="M94" s="766" t="str">
        <f>Etiquettes!$H$16</f>
        <v>Volume</v>
      </c>
      <c r="N94" s="768" t="str">
        <f>_xlfn.CONCAT(I94,IF(OR(ISBLANK(#REF!),ISERROR(#REF!)),"",_xlfn.CONCAT(" = ",MROUND(#REF!,1)," ",E94," (",K94,")")))</f>
        <v>Exportations de Pruneaux</v>
      </c>
      <c r="O94" t="str">
        <f>Etiquettes!$J$20</f>
        <v>Probable</v>
      </c>
      <c r="P94" s="767" t="str">
        <f>Etiquettes!$H$21</f>
        <v>Données collectées</v>
      </c>
      <c r="Q94" s="767" t="str">
        <f>Etiquettes!$H$22</f>
        <v>Donnée collectée (valeur du flux ou coefficient)</v>
      </c>
      <c r="S94" s="913"/>
    </row>
    <row r="95" spans="1:19">
      <c r="A95" s="116" t="str">
        <f>Produits!$B$488</f>
        <v>Pruneaux</v>
      </c>
      <c r="B95" s="115" t="str">
        <f>Secteurs!$B$30</f>
        <v>Exportations nettes de ré-exportations</v>
      </c>
      <c r="C95" s="117">
        <f>'Prétraitement échanges'!E218</f>
        <v>9.7798549999999995</v>
      </c>
      <c r="E95" s="119" t="str">
        <f>Etiquettes!$C$10</f>
        <v>kt</v>
      </c>
      <c r="F95" s="767" t="str">
        <f>Etiquettes!$C$7</f>
        <v>Fruits et légumes (hors pommes de terre)</v>
      </c>
      <c r="G95" s="785">
        <f>Etiquettes!$H$9</f>
        <v>2015</v>
      </c>
      <c r="H95" s="767" t="str">
        <f>Etiquettes!$C$8</f>
        <v>France entière</v>
      </c>
      <c r="I95" s="767" t="str">
        <f t="shared" si="39"/>
        <v>Exportations de Pruneaux</v>
      </c>
      <c r="K95" t="s">
        <v>2508</v>
      </c>
      <c r="L95" s="767" t="str" cm="1">
        <f t="array" aca="1" ref="L95" ca="1">[1]!NOM_FEUILLE('Comext - EUROSTAT'!$A$1)</f>
        <v>Comext - EUROSTAT</v>
      </c>
      <c r="M95" s="766" t="str">
        <f>Etiquettes!$H$16</f>
        <v>Volume</v>
      </c>
      <c r="N95" s="768" t="str">
        <f>_xlfn.CONCAT(I95,IF(OR(ISBLANK(#REF!),ISERROR(#REF!)),"",_xlfn.CONCAT(" = ",MROUND(#REF!,1)," ",E95," (",K95,")")))</f>
        <v>Exportations de Pruneaux</v>
      </c>
      <c r="O95" t="str">
        <f>Etiquettes!$J$20</f>
        <v>Probable</v>
      </c>
      <c r="P95" s="767" t="str">
        <f>Etiquettes!$H$21</f>
        <v>Données collectées</v>
      </c>
      <c r="Q95" s="767" t="str">
        <f>Etiquettes!$H$22</f>
        <v>Donnée collectée (valeur du flux ou coefficient)</v>
      </c>
      <c r="S95" s="913"/>
    </row>
    <row r="96" spans="1:19">
      <c r="A96" s="116" t="str">
        <f>Produits!$B$488</f>
        <v>Pruneaux</v>
      </c>
      <c r="B96" s="116" t="str">
        <f>Secteurs!$B$8</f>
        <v>A domicile</v>
      </c>
      <c r="C96" s="117">
        <f>'F&amp;L transformés - PANOFELT'!J340</f>
        <v>15.5</v>
      </c>
      <c r="E96" s="119" t="str">
        <f>Etiquettes!$C$10</f>
        <v>kt</v>
      </c>
      <c r="F96" s="767" t="str">
        <f>Etiquettes!$C$7</f>
        <v>Fruits et légumes (hors pommes de terre)</v>
      </c>
      <c r="G96" s="785">
        <f>Etiquettes!$I$9</f>
        <v>2019</v>
      </c>
      <c r="H96" s="767" t="str">
        <f>Etiquettes!$C$8</f>
        <v>France entière</v>
      </c>
      <c r="I96" s="767" t="str">
        <f t="shared" ref="I96" si="40">"Consommation de "&amp;A96&amp;" en GMS"</f>
        <v>Consommation de Pruneaux en GMS</v>
      </c>
      <c r="J96" s="767"/>
      <c r="K96" t="s">
        <v>2595</v>
      </c>
      <c r="L96" s="767" t="str" cm="1">
        <f t="array" aca="1" ref="L96" ca="1">[1]!NOM_FEUILLE('F&amp;L transformés - PANOFELT'!$A$1)</f>
        <v>F&amp;L transformés - PANOFELT</v>
      </c>
      <c r="M96" s="766" t="str">
        <f>Etiquettes!$H$16</f>
        <v>Volume</v>
      </c>
      <c r="N96" s="768" t="str">
        <f t="shared" ref="N96:N97" si="41">_xlfn.CONCAT(I96,IF(OR(ISBLANK(C96),ISERROR(C96)),"",_xlfn.CONCAT(" = ",MROUND(C96,1)," ",E96," (",K96,")")))</f>
        <v>Consommation de Pruneaux en GMS = 16 kt (PANOFELT - FranceAgriMer)</v>
      </c>
      <c r="O96" t="str">
        <f>Etiquettes!$J$20</f>
        <v>Probable</v>
      </c>
      <c r="P96" s="767" t="str">
        <f>Etiquettes!$H$21</f>
        <v>Données collectées</v>
      </c>
      <c r="Q96" s="767" t="str">
        <f>Etiquettes!$H$22</f>
        <v>Donnée collectée (valeur du flux ou coefficient)</v>
      </c>
      <c r="S96" s="913"/>
    </row>
    <row r="97" spans="1:25">
      <c r="A97" s="116" t="str">
        <f>Produits!$B$488</f>
        <v>Pruneaux</v>
      </c>
      <c r="B97" s="116" t="str">
        <f>Secteurs!$B$14</f>
        <v>RHD</v>
      </c>
      <c r="E97" s="119" t="str">
        <f>Etiquettes!$C$10</f>
        <v>kt</v>
      </c>
      <c r="F97" s="767" t="str">
        <f>Etiquettes!$C$7</f>
        <v>Fruits et légumes (hors pommes de terre)</v>
      </c>
      <c r="G97" s="785" t="str">
        <f>Etiquettes!$C$9</f>
        <v>2015:2019:2023</v>
      </c>
      <c r="H97" s="767" t="str">
        <f>Etiquettes!$C$8</f>
        <v>France entière</v>
      </c>
      <c r="I97" s="767" t="str">
        <f>"Consommation de "&amp;A97&amp;" en RHD"</f>
        <v>Consommation de Pruneaux en RHD</v>
      </c>
      <c r="J97" s="767"/>
      <c r="K97" t="s">
        <v>2595</v>
      </c>
      <c r="L97" s="767" t="str" cm="1">
        <f t="array" aca="1" ref="L97" ca="1">[1]!NOM_FEUILLE('F&amp;L transformés - PANOFELT'!$A$1)</f>
        <v>F&amp;L transformés - PANOFELT</v>
      </c>
      <c r="M97" s="766" t="str">
        <f>Etiquettes!$H$16</f>
        <v>Volume</v>
      </c>
      <c r="N97" s="768" t="str">
        <f t="shared" si="41"/>
        <v>Consommation de Pruneaux en RHD</v>
      </c>
      <c r="O97" t="str">
        <f>Etiquettes!$K$20</f>
        <v>Approximative</v>
      </c>
      <c r="P97" s="767" t="s">
        <v>2918</v>
      </c>
      <c r="Q97" s="767" t="str">
        <f>Etiquettes!$K$22</f>
        <v>Donnée indéterminée (seules une borne minimale et une borne maximale sont déterminées)</v>
      </c>
      <c r="S97" s="913"/>
    </row>
    <row r="98" spans="1:25" ht="15" thickBot="1">
      <c r="A98" s="116" t="str">
        <f>Produits!$B$488</f>
        <v>Pruneaux</v>
      </c>
      <c r="B98" s="116" t="str">
        <f>Secteurs!$B$15</f>
        <v>Autres IAA</v>
      </c>
      <c r="E98" s="119" t="str">
        <f>Etiquettes!$C$10</f>
        <v>kt</v>
      </c>
      <c r="F98" s="767" t="str">
        <f>Etiquettes!$C$7</f>
        <v>Fruits et légumes (hors pommes de terre)</v>
      </c>
      <c r="G98" s="785" t="str">
        <f>Etiquettes!$C$9</f>
        <v>2015:2019:2023</v>
      </c>
      <c r="H98" s="767" t="str">
        <f>Etiquettes!$C$8</f>
        <v>France entière</v>
      </c>
      <c r="I98" s="767" t="str">
        <f>"Consommation de "&amp;A98&amp;" par les autres IAA"</f>
        <v>Consommation de Pruneaux par les autres IAA</v>
      </c>
      <c r="J98" s="767"/>
      <c r="K98" t="s">
        <v>2595</v>
      </c>
      <c r="L98" s="767" t="str" cm="1">
        <f t="array" aca="1" ref="L98" ca="1">[1]!NOM_FEUILLE('F&amp;L transformés - PANOFELT'!$A$1)</f>
        <v>F&amp;L transformés - PANOFELT</v>
      </c>
      <c r="M98" s="766" t="str">
        <f>Etiquettes!$H$16</f>
        <v>Volume</v>
      </c>
      <c r="N98" s="768" t="str">
        <f t="shared" ref="N98:N101" si="42">_xlfn.CONCAT(I98,IF(OR(ISBLANK(C98),ISERROR(C98)),"",_xlfn.CONCAT(" = ",MROUND(C98,1)," ",E98," (",K98,")")))</f>
        <v>Consommation de Pruneaux par les autres IAA</v>
      </c>
      <c r="O98" t="str">
        <f>Etiquettes!$K$20</f>
        <v>Approximative</v>
      </c>
      <c r="P98" s="767" t="s">
        <v>2918</v>
      </c>
      <c r="Q98" s="767" t="str">
        <f>Etiquettes!$K$22</f>
        <v>Donnée indéterminée (seules une borne minimale et une borne maximale sont déterminées)</v>
      </c>
      <c r="S98" s="913"/>
    </row>
    <row r="99" spans="1:25" ht="14.4" customHeight="1">
      <c r="A99" s="116" t="str">
        <f>Secteurs!$B$3</f>
        <v>1ère Transformation</v>
      </c>
      <c r="B99" s="116" t="str">
        <f>Produits!$B$490</f>
        <v>Confitures</v>
      </c>
      <c r="C99" s="117">
        <f>'F&amp;L transformés - PANOFELT'!K25</f>
        <v>155</v>
      </c>
      <c r="E99" s="119" t="str">
        <f>Etiquettes!$C$10</f>
        <v>kt</v>
      </c>
      <c r="F99" s="767" t="str">
        <f>Etiquettes!$C$7</f>
        <v>Fruits et légumes (hors pommes de terre)</v>
      </c>
      <c r="G99" s="785">
        <f>Etiquettes!$J$9</f>
        <v>2023</v>
      </c>
      <c r="H99" s="767" t="str">
        <f>Etiquettes!$C$8</f>
        <v>France entière</v>
      </c>
      <c r="I99" s="767" t="str">
        <f>"Fabrications de "&amp;B99</f>
        <v>Fabrications de Confitures</v>
      </c>
      <c r="J99" s="767"/>
      <c r="K99" t="s">
        <v>2595</v>
      </c>
      <c r="L99" s="767" t="str" cm="1">
        <f t="array" aca="1" ref="L99" ca="1">[1]!NOM_FEUILLE('F&amp;L transformés - PANOFELT'!$A$1)</f>
        <v>F&amp;L transformés - PANOFELT</v>
      </c>
      <c r="M99" s="766" t="str">
        <f>Etiquettes!$H$16</f>
        <v>Volume</v>
      </c>
      <c r="N99" s="768" t="str">
        <f t="shared" si="42"/>
        <v>Fabrications de Confitures = 155 kt (PANOFELT - FranceAgriMer)</v>
      </c>
      <c r="O99" t="str">
        <f>Etiquettes!$J$20</f>
        <v>Probable</v>
      </c>
      <c r="P99" s="767" t="str">
        <f>Etiquettes!$H$21</f>
        <v>Données collectées</v>
      </c>
      <c r="Q99" s="767" t="str">
        <f>Etiquettes!$H$22</f>
        <v>Donnée collectée (valeur du flux ou coefficient)</v>
      </c>
      <c r="S99" s="912" t="s">
        <v>2779</v>
      </c>
      <c r="U99">
        <v>2019</v>
      </c>
      <c r="V99" t="s">
        <v>2789</v>
      </c>
      <c r="W99" t="s">
        <v>2790</v>
      </c>
      <c r="X99" t="s">
        <v>2791</v>
      </c>
    </row>
    <row r="100" spans="1:25">
      <c r="A100" s="116" t="str">
        <f>Secteurs!$B$3</f>
        <v>1ère Transformation</v>
      </c>
      <c r="B100" s="116" t="str">
        <f>Produits!$B$490</f>
        <v>Confitures</v>
      </c>
      <c r="C100" s="117">
        <f>'F&amp;L transformés - PANOFELT'!K475</f>
        <v>148.77000000000001</v>
      </c>
      <c r="E100" s="119" t="str">
        <f>Etiquettes!$C$10</f>
        <v>kt</v>
      </c>
      <c r="F100" s="767" t="str">
        <f>Etiquettes!$C$7</f>
        <v>Fruits et légumes (hors pommes de terre)</v>
      </c>
      <c r="G100" s="785">
        <f>Etiquettes!$I$9</f>
        <v>2019</v>
      </c>
      <c r="H100" s="767" t="str">
        <f>Etiquettes!$C$8</f>
        <v>France entière</v>
      </c>
      <c r="I100" s="767" t="str">
        <f t="shared" ref="I100:I101" si="43">"Fabrications de "&amp;B100</f>
        <v>Fabrications de Confitures</v>
      </c>
      <c r="J100" s="767"/>
      <c r="K100" t="s">
        <v>2595</v>
      </c>
      <c r="L100" s="767" t="str" cm="1">
        <f t="array" aca="1" ref="L100" ca="1">[1]!NOM_FEUILLE('F&amp;L transformés - PANOFELT'!$A$1)</f>
        <v>F&amp;L transformés - PANOFELT</v>
      </c>
      <c r="M100" s="766" t="str">
        <f>Etiquettes!$H$16</f>
        <v>Volume</v>
      </c>
      <c r="N100" s="768" t="str">
        <f t="shared" si="42"/>
        <v>Fabrications de Confitures = 149 kt (PANOFELT - FranceAgriMer)</v>
      </c>
      <c r="O100" t="str">
        <f>Etiquettes!$J$20</f>
        <v>Probable</v>
      </c>
      <c r="P100" s="767" t="str">
        <f>Etiquettes!$H$21</f>
        <v>Données collectées</v>
      </c>
      <c r="Q100" s="767" t="str">
        <f>Etiquettes!$H$22</f>
        <v>Donnée collectée (valeur du flux ou coefficient)</v>
      </c>
      <c r="S100" s="913"/>
      <c r="U100" t="s">
        <v>2754</v>
      </c>
      <c r="V100" s="125">
        <f>C100+C103</f>
        <v>518.01499999999999</v>
      </c>
      <c r="W100" s="125">
        <f>C100</f>
        <v>148.77000000000001</v>
      </c>
      <c r="X100" s="125">
        <f>C103</f>
        <v>369.245</v>
      </c>
      <c r="Y100" s="125">
        <f>SUM(W100:X100)</f>
        <v>518.01499999999999</v>
      </c>
    </row>
    <row r="101" spans="1:25">
      <c r="A101" s="116" t="str">
        <f>Secteurs!$B$3</f>
        <v>1ère Transformation</v>
      </c>
      <c r="B101" s="116" t="str">
        <f>Produits!$B$490</f>
        <v>Confitures</v>
      </c>
      <c r="C101" s="117">
        <f>'F&amp;L transformés - PANOFELT'!K519</f>
        <v>399</v>
      </c>
      <c r="E101" s="119" t="str">
        <f>Etiquettes!$C$10</f>
        <v>kt</v>
      </c>
      <c r="F101" s="767" t="str">
        <f>Etiquettes!$C$7</f>
        <v>Fruits et légumes (hors pommes de terre)</v>
      </c>
      <c r="G101" s="785">
        <f>Etiquettes!$H$9</f>
        <v>2015</v>
      </c>
      <c r="H101" s="767" t="str">
        <f>Etiquettes!$C$8</f>
        <v>France entière</v>
      </c>
      <c r="I101" s="767" t="str">
        <f t="shared" si="43"/>
        <v>Fabrications de Confitures</v>
      </c>
      <c r="J101" s="767"/>
      <c r="K101" t="s">
        <v>2782</v>
      </c>
      <c r="L101" s="767" t="str" cm="1">
        <f t="array" aca="1" ref="L101" ca="1">[1]!NOM_FEUILLE('F&amp;L transformés - PANOFELT'!$A$1)</f>
        <v>F&amp;L transformés - PANOFELT</v>
      </c>
      <c r="M101" s="766" t="str">
        <f>Etiquettes!$H$16</f>
        <v>Volume</v>
      </c>
      <c r="N101" s="768" t="str">
        <f t="shared" si="42"/>
        <v>Fabrications de Confitures = 399 kt (ADEPALE)</v>
      </c>
      <c r="O101" t="str">
        <f>Etiquettes!$J$20</f>
        <v>Probable</v>
      </c>
      <c r="P101" s="767" t="str">
        <f>Etiquettes!$H$21</f>
        <v>Données collectées</v>
      </c>
      <c r="Q101" s="767" t="str">
        <f>Etiquettes!$H$22</f>
        <v>Donnée collectée (valeur du flux ou coefficient)</v>
      </c>
      <c r="S101" s="913"/>
      <c r="U101" t="s">
        <v>2755</v>
      </c>
      <c r="V101" s="125">
        <f>C106</f>
        <v>170.62055799999999</v>
      </c>
      <c r="W101" s="125">
        <f>C106-C112</f>
        <v>100.62055799999999</v>
      </c>
      <c r="X101" s="125">
        <f>C112</f>
        <v>70</v>
      </c>
      <c r="Y101" s="125">
        <f t="shared" ref="Y101:Y103" si="44">SUM(W101:X101)</f>
        <v>170.62055799999999</v>
      </c>
    </row>
    <row r="102" spans="1:25">
      <c r="A102" s="116" t="str">
        <f>Secteurs!$B$3</f>
        <v>1ère Transformation</v>
      </c>
      <c r="B102" s="116" t="str">
        <f>Produits!$B$491</f>
        <v>Compotes</v>
      </c>
      <c r="C102" s="117">
        <f>'F&amp;L transformés - PANOFELT'!K26</f>
        <v>457</v>
      </c>
      <c r="E102" s="119" t="str">
        <f>Etiquettes!$C$10</f>
        <v>kt</v>
      </c>
      <c r="F102" s="767" t="str">
        <f>Etiquettes!$C$7</f>
        <v>Fruits et légumes (hors pommes de terre)</v>
      </c>
      <c r="G102" s="785">
        <f>Etiquettes!$J$9</f>
        <v>2023</v>
      </c>
      <c r="H102" s="767" t="str">
        <f>Etiquettes!$C$8</f>
        <v>France entière</v>
      </c>
      <c r="I102" s="767" t="str">
        <f>"Fabrications de "&amp;B102</f>
        <v>Fabrications de Compotes</v>
      </c>
      <c r="J102" s="767"/>
      <c r="K102" t="s">
        <v>2595</v>
      </c>
      <c r="L102" s="767" t="str" cm="1">
        <f t="array" aca="1" ref="L102" ca="1">[1]!NOM_FEUILLE('F&amp;L transformés - PANOFELT'!$A$1)</f>
        <v>F&amp;L transformés - PANOFELT</v>
      </c>
      <c r="M102" s="766" t="str">
        <f>Etiquettes!$H$16</f>
        <v>Volume</v>
      </c>
      <c r="N102" s="768" t="str">
        <f t="shared" ref="N102:N121" si="45">_xlfn.CONCAT(I102,IF(OR(ISBLANK(C102),ISERROR(C102)),"",_xlfn.CONCAT(" = ",MROUND(C102,1)," ",E102," (",K102,")")))</f>
        <v>Fabrications de Compotes = 457 kt (PANOFELT - FranceAgriMer)</v>
      </c>
      <c r="O102" t="str">
        <f>Etiquettes!$J$20</f>
        <v>Probable</v>
      </c>
      <c r="P102" s="767" t="str">
        <f>Etiquettes!$H$21</f>
        <v>Données collectées</v>
      </c>
      <c r="Q102" s="767" t="str">
        <f>Etiquettes!$H$22</f>
        <v>Donnée collectée (valeur du flux ou coefficient)</v>
      </c>
      <c r="S102" s="913"/>
      <c r="U102" t="s">
        <v>2756</v>
      </c>
      <c r="V102" s="125">
        <f>C117</f>
        <v>107.15759299999999</v>
      </c>
      <c r="W102" s="125">
        <f>C117-C119</f>
        <v>73.157592999999991</v>
      </c>
      <c r="X102" s="125">
        <f>C120</f>
        <v>35</v>
      </c>
      <c r="Y102" s="125">
        <f t="shared" si="44"/>
        <v>108.15759299999999</v>
      </c>
    </row>
    <row r="103" spans="1:25">
      <c r="A103" s="116" t="str">
        <f>Secteurs!$B$3</f>
        <v>1ère Transformation</v>
      </c>
      <c r="B103" s="116" t="str">
        <f>Produits!$B$491</f>
        <v>Compotes</v>
      </c>
      <c r="C103" s="117">
        <f>'F&amp;L transformés - PANOFELT'!K474</f>
        <v>369.245</v>
      </c>
      <c r="E103" s="119" t="str">
        <f>Etiquettes!$C$10</f>
        <v>kt</v>
      </c>
      <c r="F103" s="767" t="str">
        <f>Etiquettes!$C$7</f>
        <v>Fruits et légumes (hors pommes de terre)</v>
      </c>
      <c r="G103" s="785">
        <f>Etiquettes!$I$9</f>
        <v>2019</v>
      </c>
      <c r="H103" s="767" t="str">
        <f>Etiquettes!$C$8</f>
        <v>France entière</v>
      </c>
      <c r="I103" s="767" t="str">
        <f t="shared" ref="I103:I104" si="46">"Fabrications de "&amp;B103</f>
        <v>Fabrications de Compotes</v>
      </c>
      <c r="J103" s="767"/>
      <c r="K103" t="s">
        <v>2595</v>
      </c>
      <c r="L103" s="767" t="str" cm="1">
        <f t="array" aca="1" ref="L103" ca="1">[1]!NOM_FEUILLE('F&amp;L transformés - PANOFELT'!$A$1)</f>
        <v>F&amp;L transformés - PANOFELT</v>
      </c>
      <c r="M103" s="766" t="str">
        <f>Etiquettes!$H$16</f>
        <v>Volume</v>
      </c>
      <c r="N103" s="768" t="str">
        <f t="shared" si="45"/>
        <v>Fabrications de Compotes = 369 kt (PANOFELT - FranceAgriMer)</v>
      </c>
      <c r="O103" t="str">
        <f>Etiquettes!$J$20</f>
        <v>Probable</v>
      </c>
      <c r="P103" s="767" t="str">
        <f>Etiquettes!$H$21</f>
        <v>Données collectées</v>
      </c>
      <c r="Q103" s="767" t="str">
        <f>Etiquettes!$H$22</f>
        <v>Donnée collectée (valeur du flux ou coefficient)</v>
      </c>
      <c r="S103" s="913"/>
      <c r="U103" t="s">
        <v>2757</v>
      </c>
      <c r="V103" s="125">
        <f>C123+C126</f>
        <v>532.83199999999999</v>
      </c>
      <c r="W103" s="125">
        <f>C123</f>
        <v>150.98599999999999</v>
      </c>
      <c r="X103" s="125">
        <f>C126</f>
        <v>381.846</v>
      </c>
      <c r="Y103" s="125">
        <f t="shared" si="44"/>
        <v>532.83199999999999</v>
      </c>
    </row>
    <row r="104" spans="1:25">
      <c r="A104" s="116" t="str">
        <f>Secteurs!$B$3</f>
        <v>1ère Transformation</v>
      </c>
      <c r="B104" s="116" t="str">
        <f>Produits!$B$491</f>
        <v>Compotes</v>
      </c>
      <c r="C104" s="117">
        <f>'F&amp;L transformés - PANOFELT'!K520</f>
        <v>126</v>
      </c>
      <c r="E104" s="119" t="str">
        <f>Etiquettes!$C$10</f>
        <v>kt</v>
      </c>
      <c r="F104" s="767" t="str">
        <f>Etiquettes!$C$7</f>
        <v>Fruits et légumes (hors pommes de terre)</v>
      </c>
      <c r="G104" s="785">
        <f>Etiquettes!$H$9</f>
        <v>2015</v>
      </c>
      <c r="H104" s="767" t="str">
        <f>Etiquettes!$C$8</f>
        <v>France entière</v>
      </c>
      <c r="I104" s="767" t="str">
        <f t="shared" si="46"/>
        <v>Fabrications de Compotes</v>
      </c>
      <c r="J104" s="767"/>
      <c r="K104" t="s">
        <v>2782</v>
      </c>
      <c r="L104" s="767" t="str" cm="1">
        <f t="array" aca="1" ref="L104" ca="1">[1]!NOM_FEUILLE('F&amp;L transformés - PANOFELT'!$A$1)</f>
        <v>F&amp;L transformés - PANOFELT</v>
      </c>
      <c r="M104" s="766" t="str">
        <f>Etiquettes!$H$16</f>
        <v>Volume</v>
      </c>
      <c r="N104" s="768" t="str">
        <f t="shared" si="45"/>
        <v>Fabrications de Compotes = 126 kt (ADEPALE)</v>
      </c>
      <c r="O104" t="str">
        <f>Etiquettes!$J$20</f>
        <v>Probable</v>
      </c>
      <c r="P104" s="767" t="str">
        <f>Etiquettes!$H$21</f>
        <v>Données collectées</v>
      </c>
      <c r="Q104" s="767" t="str">
        <f>Etiquettes!$H$22</f>
        <v>Donnée collectée (valeur du flux ou coefficient)</v>
      </c>
      <c r="S104" s="913"/>
    </row>
    <row r="105" spans="1:25">
      <c r="A105" s="115" t="str">
        <f>Secteurs!$B$27</f>
        <v>Importations nettes de ré-importations</v>
      </c>
      <c r="B105" s="116" t="str">
        <f>Produits!$B$489</f>
        <v>Confitures, compotes</v>
      </c>
      <c r="C105" s="117">
        <f>SUM('Prétraitement échanges'!H308:H314)</f>
        <v>100.22726400000001</v>
      </c>
      <c r="E105" s="119" t="str">
        <f>Etiquettes!$C$10</f>
        <v>kt</v>
      </c>
      <c r="F105" s="767" t="str">
        <f>Etiquettes!$C$7</f>
        <v>Fruits et légumes (hors pommes de terre)</v>
      </c>
      <c r="G105" s="785">
        <f>Etiquettes!$J$9</f>
        <v>2023</v>
      </c>
      <c r="H105" s="767" t="str">
        <f>Etiquettes!$C$8</f>
        <v>France entière</v>
      </c>
      <c r="I105" s="767" t="str">
        <f>"Importations de "&amp;B105</f>
        <v>Importations de Confitures, compotes</v>
      </c>
      <c r="J105" s="767"/>
      <c r="K105" t="s">
        <v>2508</v>
      </c>
      <c r="L105" s="767" t="str" cm="1">
        <f t="array" aca="1" ref="L105" ca="1">[1]!NOM_FEUILLE('Comext - EUROSTAT'!$A$1)</f>
        <v>Comext - EUROSTAT</v>
      </c>
      <c r="M105" s="766" t="str">
        <f>Etiquettes!$H$16</f>
        <v>Volume</v>
      </c>
      <c r="N105" s="768" t="str">
        <f t="shared" si="45"/>
        <v>Importations de Confitures, compotes = 100 kt (Douanes - Eurostat)</v>
      </c>
      <c r="O105" t="str">
        <f>Etiquettes!$J$20</f>
        <v>Probable</v>
      </c>
      <c r="P105" s="767" t="str">
        <f>Etiquettes!$H$21</f>
        <v>Données collectées</v>
      </c>
      <c r="Q105" s="767" t="str">
        <f>Etiquettes!$H$22</f>
        <v>Donnée collectée (valeur du flux ou coefficient)</v>
      </c>
      <c r="S105" s="913"/>
      <c r="V105" s="125">
        <f>V100+V101-V102</f>
        <v>581.47796499999993</v>
      </c>
      <c r="W105" s="125">
        <f>W100+W101-W102</f>
        <v>176.23296500000001</v>
      </c>
      <c r="X105" s="125">
        <f>X100+X101-X102</f>
        <v>404.245</v>
      </c>
    </row>
    <row r="106" spans="1:25">
      <c r="A106" s="115" t="str">
        <f>Secteurs!$B$27</f>
        <v>Importations nettes de ré-importations</v>
      </c>
      <c r="B106" s="116" t="str">
        <f>Produits!$B$489</f>
        <v>Confitures, compotes</v>
      </c>
      <c r="C106" s="117">
        <f>SUM('Prétraitement échanges'!F308:F314)</f>
        <v>170.62055799999999</v>
      </c>
      <c r="E106" s="119" t="str">
        <f>Etiquettes!$C$10</f>
        <v>kt</v>
      </c>
      <c r="F106" s="767" t="str">
        <f>Etiquettes!$C$7</f>
        <v>Fruits et légumes (hors pommes de terre)</v>
      </c>
      <c r="G106" s="785">
        <f>Etiquettes!$I$9</f>
        <v>2019</v>
      </c>
      <c r="H106" s="767" t="str">
        <f>Etiquettes!$C$8</f>
        <v>France entière</v>
      </c>
      <c r="I106" s="767" t="str">
        <f t="shared" ref="I106:I107" si="47">"Importations de "&amp;B106</f>
        <v>Importations de Confitures, compotes</v>
      </c>
      <c r="J106" s="767"/>
      <c r="K106" t="s">
        <v>2508</v>
      </c>
      <c r="L106" s="767" t="str" cm="1">
        <f t="array" aca="1" ref="L106" ca="1">[1]!NOM_FEUILLE('Comext - EUROSTAT'!$A$1)</f>
        <v>Comext - EUROSTAT</v>
      </c>
      <c r="M106" s="766" t="str">
        <f>Etiquettes!$H$16</f>
        <v>Volume</v>
      </c>
      <c r="N106" s="768" t="str">
        <f t="shared" si="45"/>
        <v>Importations de Confitures, compotes = 171 kt (Douanes - Eurostat)</v>
      </c>
      <c r="O106" t="str">
        <f>Etiquettes!$J$20</f>
        <v>Probable</v>
      </c>
      <c r="P106" s="767" t="str">
        <f>Etiquettes!$H$21</f>
        <v>Données collectées</v>
      </c>
      <c r="Q106" s="767" t="str">
        <f>Etiquettes!$H$22</f>
        <v>Donnée collectée (valeur du flux ou coefficient)</v>
      </c>
      <c r="S106" s="913"/>
    </row>
    <row r="107" spans="1:25">
      <c r="A107" s="115" t="str">
        <f>Secteurs!$B$27</f>
        <v>Importations nettes de ré-importations</v>
      </c>
      <c r="B107" s="116" t="str">
        <f>Produits!$B$489</f>
        <v>Confitures, compotes</v>
      </c>
      <c r="C107" s="117">
        <f>SUM('Prétraitement échanges'!D308:D314)</f>
        <v>107.21347400000001</v>
      </c>
      <c r="E107" s="119" t="str">
        <f>Etiquettes!$C$10</f>
        <v>kt</v>
      </c>
      <c r="F107" s="767" t="str">
        <f>Etiquettes!$C$7</f>
        <v>Fruits et légumes (hors pommes de terre)</v>
      </c>
      <c r="G107" s="785">
        <f>Etiquettes!$H$9</f>
        <v>2015</v>
      </c>
      <c r="H107" s="767" t="str">
        <f>Etiquettes!$C$8</f>
        <v>France entière</v>
      </c>
      <c r="I107" s="767" t="str">
        <f t="shared" si="47"/>
        <v>Importations de Confitures, compotes</v>
      </c>
      <c r="K107" t="s">
        <v>2508</v>
      </c>
      <c r="L107" s="767" t="str" cm="1">
        <f t="array" aca="1" ref="L107" ca="1">[1]!NOM_FEUILLE('Comext - EUROSTAT'!$A$1)</f>
        <v>Comext - EUROSTAT</v>
      </c>
      <c r="M107" s="766" t="str">
        <f>Etiquettes!$H$16</f>
        <v>Volume</v>
      </c>
      <c r="N107" s="768" t="str">
        <f t="shared" si="45"/>
        <v>Importations de Confitures, compotes = 107 kt (Douanes - Eurostat)</v>
      </c>
      <c r="O107" t="str">
        <f>Etiquettes!$J$20</f>
        <v>Probable</v>
      </c>
      <c r="P107" s="767" t="str">
        <f>Etiquettes!$H$21</f>
        <v>Données collectées</v>
      </c>
      <c r="Q107" s="767" t="str">
        <f>Etiquettes!$H$22</f>
        <v>Donnée collectée (valeur du flux ou coefficient)</v>
      </c>
      <c r="S107" s="913"/>
    </row>
    <row r="108" spans="1:25">
      <c r="A108" s="115" t="str">
        <f>Secteurs!$B$27</f>
        <v>Importations nettes de ré-importations</v>
      </c>
      <c r="B108" s="116" t="str">
        <f>Produits!$B$490</f>
        <v>Confitures</v>
      </c>
      <c r="E108" s="119" t="str">
        <f>Etiquettes!$C$10</f>
        <v>kt</v>
      </c>
      <c r="F108" s="767" t="str">
        <f>Etiquettes!$C$7</f>
        <v>Fruits et légumes (hors pommes de terre)</v>
      </c>
      <c r="G108" s="785">
        <f>Etiquettes!$J$9</f>
        <v>2023</v>
      </c>
      <c r="H108" s="767" t="str">
        <f>Etiquettes!$C$8</f>
        <v>France entière</v>
      </c>
      <c r="I108" s="767" t="str">
        <f>"Importations de "&amp;B108</f>
        <v>Importations de Confitures</v>
      </c>
      <c r="J108" s="767"/>
      <c r="K108"/>
      <c r="L108" s="767"/>
      <c r="N108" s="768" t="str">
        <f t="shared" ref="N108:N110" si="48">_xlfn.CONCAT(I108,IF(OR(ISBLANK(C108),ISERROR(C108)),"",_xlfn.CONCAT(" = ",MROUND(C108,1)," ",E108," (",K108,")")))</f>
        <v>Importations de Confitures</v>
      </c>
      <c r="O108" t="str">
        <f>Etiquettes!$K$20</f>
        <v>Approximative</v>
      </c>
      <c r="P108" s="767" t="s">
        <v>2918</v>
      </c>
      <c r="Q108" s="767" t="str">
        <f>Etiquettes!$K$22</f>
        <v>Donnée indéterminée (seules une borne minimale et une borne maximale sont déterminées)</v>
      </c>
      <c r="S108" s="913"/>
    </row>
    <row r="109" spans="1:25">
      <c r="A109" s="115" t="str">
        <f>Secteurs!$B$27</f>
        <v>Importations nettes de ré-importations</v>
      </c>
      <c r="B109" s="116" t="str">
        <f>Produits!$B$490</f>
        <v>Confitures</v>
      </c>
      <c r="E109" s="119" t="str">
        <f>Etiquettes!$C$10</f>
        <v>kt</v>
      </c>
      <c r="F109" s="767" t="str">
        <f>Etiquettes!$C$7</f>
        <v>Fruits et légumes (hors pommes de terre)</v>
      </c>
      <c r="G109" s="785">
        <f>Etiquettes!$I$9</f>
        <v>2019</v>
      </c>
      <c r="H109" s="767" t="str">
        <f>Etiquettes!$C$8</f>
        <v>France entière</v>
      </c>
      <c r="I109" s="767" t="str">
        <f t="shared" ref="I109:I110" si="49">"Importations de "&amp;B109</f>
        <v>Importations de Confitures</v>
      </c>
      <c r="J109" s="767"/>
      <c r="K109"/>
      <c r="L109" s="767"/>
      <c r="N109" s="768" t="str">
        <f t="shared" si="48"/>
        <v>Importations de Confitures</v>
      </c>
      <c r="O109" t="str">
        <f>Etiquettes!$K$20</f>
        <v>Approximative</v>
      </c>
      <c r="P109" s="767" t="s">
        <v>2918</v>
      </c>
      <c r="Q109" s="767" t="str">
        <f>Etiquettes!$K$22</f>
        <v>Donnée indéterminée (seules une borne minimale et une borne maximale sont déterminées)</v>
      </c>
      <c r="S109" s="913"/>
    </row>
    <row r="110" spans="1:25">
      <c r="A110" s="115" t="str">
        <f>Secteurs!$B$27</f>
        <v>Importations nettes de ré-importations</v>
      </c>
      <c r="B110" s="116" t="str">
        <f>Produits!$B$490</f>
        <v>Confitures</v>
      </c>
      <c r="E110" s="119" t="str">
        <f>Etiquettes!$C$10</f>
        <v>kt</v>
      </c>
      <c r="F110" s="767" t="str">
        <f>Etiquettes!$C$7</f>
        <v>Fruits et légumes (hors pommes de terre)</v>
      </c>
      <c r="G110" s="785">
        <f>Etiquettes!$H$9</f>
        <v>2015</v>
      </c>
      <c r="H110" s="767" t="str">
        <f>Etiquettes!$C$8</f>
        <v>France entière</v>
      </c>
      <c r="I110" s="767" t="str">
        <f t="shared" si="49"/>
        <v>Importations de Confitures</v>
      </c>
      <c r="K110"/>
      <c r="L110" s="767"/>
      <c r="N110" s="768" t="str">
        <f t="shared" si="48"/>
        <v>Importations de Confitures</v>
      </c>
      <c r="O110" t="str">
        <f>Etiquettes!$K$20</f>
        <v>Approximative</v>
      </c>
      <c r="P110" s="767" t="s">
        <v>2918</v>
      </c>
      <c r="Q110" s="767" t="str">
        <f>Etiquettes!$K$22</f>
        <v>Donnée indéterminée (seules une borne minimale et une borne maximale sont déterminées)</v>
      </c>
      <c r="S110" s="913"/>
    </row>
    <row r="111" spans="1:25">
      <c r="A111" s="115" t="str">
        <f>Secteurs!$B$27</f>
        <v>Importations nettes de ré-importations</v>
      </c>
      <c r="B111" s="116" t="str">
        <f>Produits!$B$491</f>
        <v>Compotes</v>
      </c>
      <c r="C111" s="117">
        <f>'F&amp;L transformés - PANOFELT'!L133</f>
        <v>60</v>
      </c>
      <c r="E111" s="119" t="str">
        <f>Etiquettes!$C$10</f>
        <v>kt</v>
      </c>
      <c r="F111" s="767" t="str">
        <f>Etiquettes!$C$7</f>
        <v>Fruits et légumes (hors pommes de terre)</v>
      </c>
      <c r="G111" s="785">
        <f>Etiquettes!$J$9</f>
        <v>2023</v>
      </c>
      <c r="H111" s="767" t="str">
        <f>Etiquettes!$C$8</f>
        <v>France entière</v>
      </c>
      <c r="I111" s="767" t="str">
        <f>"Importations de "&amp;B111</f>
        <v>Importations de Compotes</v>
      </c>
      <c r="J111" s="767"/>
      <c r="K111" t="s">
        <v>2595</v>
      </c>
      <c r="L111" s="767" t="str" cm="1">
        <f t="array" aca="1" ref="L111" ca="1">[1]!NOM_FEUILLE('F&amp;L transformés - PANOFELT'!$A$1)</f>
        <v>F&amp;L transformés - PANOFELT</v>
      </c>
      <c r="M111" s="766" t="str">
        <f>Etiquettes!$H$16</f>
        <v>Volume</v>
      </c>
      <c r="N111" s="768" t="str">
        <f t="shared" si="45"/>
        <v>Importations de Compotes = 60 kt (PANOFELT - FranceAgriMer)</v>
      </c>
      <c r="O111" t="str">
        <f>Etiquettes!$J$20</f>
        <v>Probable</v>
      </c>
      <c r="P111" s="767" t="str">
        <f>Etiquettes!$H$21</f>
        <v>Données collectées</v>
      </c>
      <c r="Q111" s="767" t="str">
        <f>Etiquettes!$H$22</f>
        <v>Donnée collectée (valeur du flux ou coefficient)</v>
      </c>
      <c r="S111" s="913"/>
    </row>
    <row r="112" spans="1:25">
      <c r="A112" s="115" t="str">
        <f>Secteurs!$B$27</f>
        <v>Importations nettes de ré-importations</v>
      </c>
      <c r="B112" s="116" t="str">
        <f>Produits!$B$491</f>
        <v>Compotes</v>
      </c>
      <c r="C112" s="117">
        <f>'F&amp;L transformés - PANOFELT'!K133</f>
        <v>70</v>
      </c>
      <c r="E112" s="119" t="str">
        <f>Etiquettes!$C$10</f>
        <v>kt</v>
      </c>
      <c r="F112" s="767" t="str">
        <f>Etiquettes!$C$7</f>
        <v>Fruits et légumes (hors pommes de terre)</v>
      </c>
      <c r="G112" s="785">
        <f>Etiquettes!$I$9</f>
        <v>2019</v>
      </c>
      <c r="H112" s="767" t="str">
        <f>Etiquettes!$C$8</f>
        <v>France entière</v>
      </c>
      <c r="I112" s="767" t="str">
        <f t="shared" ref="I112:I113" si="50">"Importations de "&amp;B112</f>
        <v>Importations de Compotes</v>
      </c>
      <c r="J112" s="767"/>
      <c r="K112" t="s">
        <v>2595</v>
      </c>
      <c r="L112" s="767" t="str" cm="1">
        <f t="array" aca="1" ref="L112" ca="1">[1]!NOM_FEUILLE('F&amp;L transformés - PANOFELT'!$A$1)</f>
        <v>F&amp;L transformés - PANOFELT</v>
      </c>
      <c r="M112" s="766" t="str">
        <f>Etiquettes!$H$16</f>
        <v>Volume</v>
      </c>
      <c r="N112" s="768" t="str">
        <f t="shared" si="45"/>
        <v>Importations de Compotes = 70 kt (PANOFELT - FranceAgriMer)</v>
      </c>
      <c r="O112" t="str">
        <f>Etiquettes!$J$20</f>
        <v>Probable</v>
      </c>
      <c r="P112" s="767" t="str">
        <f>Etiquettes!$H$21</f>
        <v>Données collectées</v>
      </c>
      <c r="Q112" s="767" t="str">
        <f>Etiquettes!$H$22</f>
        <v>Donnée collectée (valeur du flux ou coefficient)</v>
      </c>
      <c r="S112" s="913"/>
    </row>
    <row r="113" spans="1:19">
      <c r="A113" s="115" t="str">
        <f>Secteurs!$B$27</f>
        <v>Importations nettes de ré-importations</v>
      </c>
      <c r="B113" s="116" t="str">
        <f>Produits!$B$491</f>
        <v>Compotes</v>
      </c>
      <c r="E113" s="119" t="str">
        <f>Etiquettes!$C$10</f>
        <v>kt</v>
      </c>
      <c r="F113" s="767" t="str">
        <f>Etiquettes!$C$7</f>
        <v>Fruits et légumes (hors pommes de terre)</v>
      </c>
      <c r="G113" s="785">
        <f>Etiquettes!$H$9</f>
        <v>2015</v>
      </c>
      <c r="H113" s="767" t="str">
        <f>Etiquettes!$C$8</f>
        <v>France entière</v>
      </c>
      <c r="I113" s="767" t="str">
        <f t="shared" si="50"/>
        <v>Importations de Compotes</v>
      </c>
      <c r="K113"/>
      <c r="L113" s="767"/>
      <c r="M113" s="766" t="str">
        <f>Etiquettes!$H$16</f>
        <v>Volume</v>
      </c>
      <c r="N113" s="768" t="str">
        <f t="shared" si="45"/>
        <v>Importations de Compotes</v>
      </c>
      <c r="O113" t="str">
        <f>Etiquettes!$K$20</f>
        <v>Approximative</v>
      </c>
      <c r="P113" s="767" t="s">
        <v>2918</v>
      </c>
      <c r="Q113" s="767" t="str">
        <f>Etiquettes!$K$22</f>
        <v>Donnée indéterminée (seules une borne minimale et une borne maximale sont déterminées)</v>
      </c>
      <c r="S113" s="913"/>
    </row>
    <row r="114" spans="1:19">
      <c r="A114" s="116" t="str">
        <f>Produits!$B$490</f>
        <v>Confitures</v>
      </c>
      <c r="B114" s="115" t="str">
        <f>Secteurs!$B$30</f>
        <v>Exportations nettes de ré-exportations</v>
      </c>
      <c r="C114" s="117">
        <f>'F&amp;L transformés - PANOFELT'!K211</f>
        <v>72</v>
      </c>
      <c r="E114" s="119" t="str">
        <f>Etiquettes!$C$10</f>
        <v>kt</v>
      </c>
      <c r="F114" s="767" t="str">
        <f>Etiquettes!$C$7</f>
        <v>Fruits et légumes (hors pommes de terre)</v>
      </c>
      <c r="G114" s="785">
        <f>Etiquettes!$J$9</f>
        <v>2023</v>
      </c>
      <c r="H114" s="767" t="str">
        <f>Etiquettes!$C$8</f>
        <v>France entière</v>
      </c>
      <c r="I114" s="767" t="str">
        <f>"Exportations de "&amp;A114</f>
        <v>Exportations de Confitures</v>
      </c>
      <c r="K114" t="s">
        <v>2595</v>
      </c>
      <c r="L114" s="767" t="str" cm="1">
        <f t="array" aca="1" ref="L114" ca="1">[1]!NOM_FEUILLE('F&amp;L transformés - PANOFELT'!$A$1)</f>
        <v>F&amp;L transformés - PANOFELT</v>
      </c>
      <c r="M114" s="766" t="str">
        <f>Etiquettes!$H$16</f>
        <v>Volume</v>
      </c>
      <c r="N114" s="768" t="str">
        <f t="shared" si="45"/>
        <v>Exportations de Confitures = 72 kt (PANOFELT - FranceAgriMer)</v>
      </c>
      <c r="O114" t="str">
        <f>Etiquettes!$J$20</f>
        <v>Probable</v>
      </c>
      <c r="P114" s="767" t="str">
        <f>Etiquettes!$H$21</f>
        <v>Données collectées</v>
      </c>
      <c r="Q114" s="767" t="str">
        <f>Etiquettes!$H$22</f>
        <v>Donnée collectée (valeur du flux ou coefficient)</v>
      </c>
      <c r="S114" s="913"/>
    </row>
    <row r="115" spans="1:19">
      <c r="A115" s="116" t="str">
        <f>Produits!$B$490</f>
        <v>Confitures</v>
      </c>
      <c r="B115" s="115" t="str">
        <f>Secteurs!$B$30</f>
        <v>Exportations nettes de ré-exportations</v>
      </c>
      <c r="E115" s="119" t="str">
        <f>Etiquettes!$C$10</f>
        <v>kt</v>
      </c>
      <c r="F115" s="767" t="str">
        <f>Etiquettes!$C$7</f>
        <v>Fruits et légumes (hors pommes de terre)</v>
      </c>
      <c r="G115" s="785">
        <f>Etiquettes!$I$9</f>
        <v>2019</v>
      </c>
      <c r="H115" s="767" t="str">
        <f>Etiquettes!$C$8</f>
        <v>France entière</v>
      </c>
      <c r="I115" s="767" t="str">
        <f t="shared" ref="I115:I116" si="51">"Exportations de "&amp;A115</f>
        <v>Exportations de Confitures</v>
      </c>
      <c r="K115"/>
      <c r="L115" s="767"/>
      <c r="N115" s="768" t="str">
        <f t="shared" ref="N115:N116" si="52">_xlfn.CONCAT(I115,IF(OR(ISBLANK(C115),ISERROR(C115)),"",_xlfn.CONCAT(" = ",MROUND(C115,1)," ",E115," (",K115,")")))</f>
        <v>Exportations de Confitures</v>
      </c>
      <c r="O115" t="str">
        <f>Etiquettes!$K$20</f>
        <v>Approximative</v>
      </c>
      <c r="P115" s="767" t="s">
        <v>2918</v>
      </c>
      <c r="Q115" s="767" t="str">
        <f>Etiquettes!$K$22</f>
        <v>Donnée indéterminée (seules une borne minimale et une borne maximale sont déterminées)</v>
      </c>
      <c r="S115" s="913"/>
    </row>
    <row r="116" spans="1:19">
      <c r="A116" s="116" t="str">
        <f>Produits!$B$490</f>
        <v>Confitures</v>
      </c>
      <c r="B116" s="115" t="str">
        <f>Secteurs!$B$30</f>
        <v>Exportations nettes de ré-exportations</v>
      </c>
      <c r="E116" s="119" t="str">
        <f>Etiquettes!$C$10</f>
        <v>kt</v>
      </c>
      <c r="F116" s="767" t="str">
        <f>Etiquettes!$C$7</f>
        <v>Fruits et légumes (hors pommes de terre)</v>
      </c>
      <c r="G116" s="785">
        <f>Etiquettes!$H$9</f>
        <v>2015</v>
      </c>
      <c r="H116" s="767" t="str">
        <f>Etiquettes!$C$8</f>
        <v>France entière</v>
      </c>
      <c r="I116" s="767" t="str">
        <f t="shared" si="51"/>
        <v>Exportations de Confitures</v>
      </c>
      <c r="K116"/>
      <c r="L116" s="767"/>
      <c r="N116" s="768" t="str">
        <f t="shared" si="52"/>
        <v>Exportations de Confitures</v>
      </c>
      <c r="O116" t="str">
        <f>Etiquettes!$K$20</f>
        <v>Approximative</v>
      </c>
      <c r="P116" s="767" t="s">
        <v>2918</v>
      </c>
      <c r="Q116" s="767" t="str">
        <f>Etiquettes!$K$22</f>
        <v>Donnée indéterminée (seules une borne minimale et une borne maximale sont déterminées)</v>
      </c>
      <c r="S116" s="913"/>
    </row>
    <row r="117" spans="1:19">
      <c r="A117" s="116" t="str">
        <f>Produits!$B$489</f>
        <v>Confitures, compotes</v>
      </c>
      <c r="B117" s="115" t="str">
        <f>Secteurs!$B$30</f>
        <v>Exportations nettes de ré-exportations</v>
      </c>
      <c r="C117" s="117">
        <f>SUM('Prétraitement échanges'!G308:G314)</f>
        <v>107.15759299999999</v>
      </c>
      <c r="E117" s="119" t="str">
        <f>Etiquettes!$C$10</f>
        <v>kt</v>
      </c>
      <c r="F117" s="767" t="str">
        <f>Etiquettes!$C$7</f>
        <v>Fruits et légumes (hors pommes de terre)</v>
      </c>
      <c r="G117" s="785">
        <f>Etiquettes!$I$9</f>
        <v>2019</v>
      </c>
      <c r="H117" s="767" t="str">
        <f>Etiquettes!$C$8</f>
        <v>France entière</v>
      </c>
      <c r="I117" s="767" t="str">
        <f t="shared" ref="I117:I118" si="53">"Exportations de "&amp;A117</f>
        <v>Exportations de Confitures, compotes</v>
      </c>
      <c r="K117" t="s">
        <v>2508</v>
      </c>
      <c r="L117" s="767" t="str" cm="1">
        <f t="array" aca="1" ref="L117" ca="1">[1]!NOM_FEUILLE('Comext - EUROSTAT'!$A$1)</f>
        <v>Comext - EUROSTAT</v>
      </c>
      <c r="M117" s="766" t="str">
        <f>Etiquettes!$H$16</f>
        <v>Volume</v>
      </c>
      <c r="N117" s="768" t="str">
        <f t="shared" si="45"/>
        <v>Exportations de Confitures, compotes = 107 kt (Douanes - Eurostat)</v>
      </c>
      <c r="O117" t="str">
        <f>Etiquettes!$J$20</f>
        <v>Probable</v>
      </c>
      <c r="P117" s="767" t="str">
        <f>Etiquettes!$H$21</f>
        <v>Données collectées</v>
      </c>
      <c r="Q117" s="767" t="str">
        <f>Etiquettes!$H$22</f>
        <v>Donnée collectée (valeur du flux ou coefficient)</v>
      </c>
      <c r="S117" s="913"/>
    </row>
    <row r="118" spans="1:19">
      <c r="A118" s="116" t="str">
        <f>Produits!$B$489</f>
        <v>Confitures, compotes</v>
      </c>
      <c r="B118" s="115" t="str">
        <f>Secteurs!$B$30</f>
        <v>Exportations nettes de ré-exportations</v>
      </c>
      <c r="C118" s="117">
        <f>SUM('Prétraitement échanges'!E308:E314)</f>
        <v>93.905437000000006</v>
      </c>
      <c r="E118" s="119" t="str">
        <f>Etiquettes!$C$10</f>
        <v>kt</v>
      </c>
      <c r="F118" s="767" t="str">
        <f>Etiquettes!$C$7</f>
        <v>Fruits et légumes (hors pommes de terre)</v>
      </c>
      <c r="G118" s="785">
        <f>Etiquettes!$H$9</f>
        <v>2015</v>
      </c>
      <c r="H118" s="767" t="str">
        <f>Etiquettes!$C$8</f>
        <v>France entière</v>
      </c>
      <c r="I118" s="767" t="str">
        <f t="shared" si="53"/>
        <v>Exportations de Confitures, compotes</v>
      </c>
      <c r="K118" t="s">
        <v>2508</v>
      </c>
      <c r="L118" s="767" t="str" cm="1">
        <f t="array" aca="1" ref="L118" ca="1">[1]!NOM_FEUILLE('Comext - EUROSTAT'!$A$1)</f>
        <v>Comext - EUROSTAT</v>
      </c>
      <c r="M118" s="766" t="str">
        <f>Etiquettes!$H$16</f>
        <v>Volume</v>
      </c>
      <c r="N118" s="768" t="str">
        <f t="shared" si="45"/>
        <v>Exportations de Confitures, compotes = 94 kt (Douanes - Eurostat)</v>
      </c>
      <c r="O118" t="str">
        <f>Etiquettes!$J$20</f>
        <v>Probable</v>
      </c>
      <c r="P118" s="767" t="str">
        <f>Etiquettes!$H$21</f>
        <v>Données collectées</v>
      </c>
      <c r="Q118" s="767" t="str">
        <f>Etiquettes!$H$22</f>
        <v>Donnée collectée (valeur du flux ou coefficient)</v>
      </c>
      <c r="S118" s="913"/>
    </row>
    <row r="119" spans="1:19">
      <c r="A119" s="116" t="str">
        <f>Produits!$B$491</f>
        <v>Compotes</v>
      </c>
      <c r="B119" s="115" t="str">
        <f>Secteurs!$B$30</f>
        <v>Exportations nettes de ré-exportations</v>
      </c>
      <c r="C119" s="117">
        <f>'F&amp;L transformés - PANOFELT'!K210</f>
        <v>34</v>
      </c>
      <c r="E119" s="119" t="str">
        <f>Etiquettes!$C$10</f>
        <v>kt</v>
      </c>
      <c r="F119" s="767" t="str">
        <f>Etiquettes!$C$7</f>
        <v>Fruits et légumes (hors pommes de terre)</v>
      </c>
      <c r="G119" s="785">
        <f>Etiquettes!$J$9</f>
        <v>2023</v>
      </c>
      <c r="H119" s="767" t="str">
        <f>Etiquettes!$C$8</f>
        <v>France entière</v>
      </c>
      <c r="I119" s="767" t="str">
        <f>"Exportations de "&amp;A119</f>
        <v>Exportations de Compotes</v>
      </c>
      <c r="K119" t="s">
        <v>2595</v>
      </c>
      <c r="L119" s="767" t="str" cm="1">
        <f t="array" aca="1" ref="L119" ca="1">[1]!NOM_FEUILLE('F&amp;L transformés - PANOFELT'!$A$1)</f>
        <v>F&amp;L transformés - PANOFELT</v>
      </c>
      <c r="M119" s="766" t="str">
        <f>Etiquettes!$H$16</f>
        <v>Volume</v>
      </c>
      <c r="N119" s="768" t="str">
        <f t="shared" si="45"/>
        <v>Exportations de Compotes = 34 kt (PANOFELT - FranceAgriMer)</v>
      </c>
      <c r="O119" t="str">
        <f>Etiquettes!$J$20</f>
        <v>Probable</v>
      </c>
      <c r="P119" s="767" t="str">
        <f>Etiquettes!$H$21</f>
        <v>Données collectées</v>
      </c>
      <c r="Q119" s="767" t="str">
        <f>Etiquettes!$H$22</f>
        <v>Donnée collectée (valeur du flux ou coefficient)</v>
      </c>
      <c r="S119" s="913"/>
    </row>
    <row r="120" spans="1:19">
      <c r="A120" s="116" t="str">
        <f>Produits!$B$491</f>
        <v>Compotes</v>
      </c>
      <c r="B120" s="115" t="str">
        <f>Secteurs!$B$30</f>
        <v>Exportations nettes de ré-exportations</v>
      </c>
      <c r="C120" s="117">
        <f>'F&amp;L transformés - PANOFELT'!K134</f>
        <v>35</v>
      </c>
      <c r="E120" s="119" t="str">
        <f>Etiquettes!$C$10</f>
        <v>kt</v>
      </c>
      <c r="F120" s="767" t="str">
        <f>Etiquettes!$C$7</f>
        <v>Fruits et légumes (hors pommes de terre)</v>
      </c>
      <c r="G120" s="785">
        <f>Etiquettes!$I$9</f>
        <v>2019</v>
      </c>
      <c r="H120" s="767" t="str">
        <f>Etiquettes!$C$8</f>
        <v>France entière</v>
      </c>
      <c r="I120" s="767" t="str">
        <f t="shared" ref="I120:I121" si="54">"Exportations de "&amp;A120</f>
        <v>Exportations de Compotes</v>
      </c>
      <c r="K120" t="s">
        <v>2595</v>
      </c>
      <c r="L120" s="767" t="str" cm="1">
        <f t="array" aca="1" ref="L120" ca="1">[1]!NOM_FEUILLE('F&amp;L transformés - PANOFELT'!$A$1)</f>
        <v>F&amp;L transformés - PANOFELT</v>
      </c>
      <c r="M120" s="766" t="str">
        <f>Etiquettes!$H$16</f>
        <v>Volume</v>
      </c>
      <c r="N120" s="768" t="str">
        <f t="shared" si="45"/>
        <v>Exportations de Compotes = 35 kt (PANOFELT - FranceAgriMer)</v>
      </c>
      <c r="O120" t="str">
        <f>Etiquettes!$J$20</f>
        <v>Probable</v>
      </c>
      <c r="P120" s="767" t="str">
        <f>Etiquettes!$H$21</f>
        <v>Données collectées</v>
      </c>
      <c r="Q120" s="767" t="str">
        <f>Etiquettes!$H$22</f>
        <v>Donnée collectée (valeur du flux ou coefficient)</v>
      </c>
      <c r="S120" s="913"/>
    </row>
    <row r="121" spans="1:19">
      <c r="A121" s="116" t="str">
        <f>Produits!$B$491</f>
        <v>Compotes</v>
      </c>
      <c r="B121" s="115" t="str">
        <f>Secteurs!$B$30</f>
        <v>Exportations nettes de ré-exportations</v>
      </c>
      <c r="E121" s="119" t="str">
        <f>Etiquettes!$C$10</f>
        <v>kt</v>
      </c>
      <c r="F121" s="767" t="str">
        <f>Etiquettes!$C$7</f>
        <v>Fruits et légumes (hors pommes de terre)</v>
      </c>
      <c r="G121" s="785">
        <f>Etiquettes!$H$9</f>
        <v>2015</v>
      </c>
      <c r="H121" s="767" t="str">
        <f>Etiquettes!$C$8</f>
        <v>France entière</v>
      </c>
      <c r="I121" s="767" t="str">
        <f t="shared" si="54"/>
        <v>Exportations de Compotes</v>
      </c>
      <c r="K121"/>
      <c r="L121" s="767"/>
      <c r="M121" s="766" t="str">
        <f>Etiquettes!$H$16</f>
        <v>Volume</v>
      </c>
      <c r="N121" s="768" t="str">
        <f t="shared" si="45"/>
        <v>Exportations de Compotes</v>
      </c>
      <c r="O121" t="str">
        <f>Etiquettes!$K$20</f>
        <v>Approximative</v>
      </c>
      <c r="P121" s="767" t="s">
        <v>2918</v>
      </c>
      <c r="Q121" s="767" t="str">
        <f>Etiquettes!$K$22</f>
        <v>Donnée indéterminée (seules une borne minimale et une borne maximale sont déterminées)</v>
      </c>
      <c r="S121" s="913"/>
    </row>
    <row r="122" spans="1:19">
      <c r="A122" s="116" t="str">
        <f>Produits!$B$490</f>
        <v>Confitures</v>
      </c>
      <c r="B122" s="116" t="str">
        <f>Secteurs!$B$7</f>
        <v>Alimentation humaine</v>
      </c>
      <c r="C122" s="799"/>
      <c r="E122" s="119" t="str">
        <f>Etiquettes!$C$10</f>
        <v>kt</v>
      </c>
      <c r="F122" s="767" t="str">
        <f>Etiquettes!$C$7</f>
        <v>Fruits et légumes (hors pommes de terre)</v>
      </c>
      <c r="G122" s="785">
        <f>Etiquettes!$J$9</f>
        <v>2023</v>
      </c>
      <c r="H122" s="767" t="str">
        <f>Etiquettes!$C$8</f>
        <v>France entière</v>
      </c>
      <c r="I122" s="767" t="str">
        <f>"Consommation de "&amp;A122&amp;" en alimentation humaine"</f>
        <v>Consommation de Confitures en alimentation humaine</v>
      </c>
      <c r="J122" s="767"/>
      <c r="K122"/>
      <c r="L122" s="767"/>
      <c r="M122" s="766" t="str">
        <f>Etiquettes!$H$16</f>
        <v>Volume</v>
      </c>
      <c r="N122" s="768" t="str">
        <f t="shared" ref="N122:N124" si="55">_xlfn.CONCAT(I122,IF(OR(ISBLANK(C122),ISERROR(C122)),"",_xlfn.CONCAT(" = ",MROUND(C122,1)," ",E122," (",K122,")")))</f>
        <v>Consommation de Confitures en alimentation humaine</v>
      </c>
      <c r="O122" t="str">
        <f>Etiquettes!$K$20</f>
        <v>Approximative</v>
      </c>
      <c r="P122" s="766" t="s">
        <v>2915</v>
      </c>
      <c r="Q122" s="766" t="str">
        <f>Etiquettes!$J$22</f>
        <v>Donnée déterminée (par bilan matière)</v>
      </c>
      <c r="S122" s="913"/>
    </row>
    <row r="123" spans="1:19">
      <c r="A123" s="116" t="str">
        <f>Produits!$B$490</f>
        <v>Confitures</v>
      </c>
      <c r="B123" s="116" t="str">
        <f>Secteurs!$B$7</f>
        <v>Alimentation humaine</v>
      </c>
      <c r="C123" s="117">
        <f>'F&amp;L transformés - PANOFELT'!L496</f>
        <v>150.98599999999999</v>
      </c>
      <c r="E123" s="119" t="str">
        <f>Etiquettes!$C$10</f>
        <v>kt</v>
      </c>
      <c r="F123" s="767" t="str">
        <f>Etiquettes!$C$7</f>
        <v>Fruits et légumes (hors pommes de terre)</v>
      </c>
      <c r="G123" s="785">
        <f>Etiquettes!$I$9</f>
        <v>2019</v>
      </c>
      <c r="H123" s="767" t="str">
        <f>Etiquettes!$C$8</f>
        <v>France entière</v>
      </c>
      <c r="I123" s="767" t="str">
        <f t="shared" ref="I123:I127" si="56">"Consommation de "&amp;A123&amp;" en alimentation humaine"</f>
        <v>Consommation de Confitures en alimentation humaine</v>
      </c>
      <c r="J123" s="767"/>
      <c r="K123" t="s">
        <v>2595</v>
      </c>
      <c r="L123" s="767" t="str" cm="1">
        <f t="array" aca="1" ref="L123" ca="1">[1]!NOM_FEUILLE('F&amp;L transformés - PANOFELT'!$A$1)</f>
        <v>F&amp;L transformés - PANOFELT</v>
      </c>
      <c r="M123" s="766" t="str">
        <f>Etiquettes!$H$16</f>
        <v>Volume</v>
      </c>
      <c r="N123" s="768" t="str">
        <f t="shared" si="55"/>
        <v>Consommation de Confitures en alimentation humaine = 151 kt (PANOFELT - FranceAgriMer)</v>
      </c>
      <c r="O123" t="str">
        <f>Etiquettes!$J$20</f>
        <v>Probable</v>
      </c>
      <c r="P123" s="767" t="str">
        <f>Etiquettes!$H$21</f>
        <v>Données collectées</v>
      </c>
      <c r="Q123" s="767" t="str">
        <f>Etiquettes!$H$22</f>
        <v>Donnée collectée (valeur du flux ou coefficient)</v>
      </c>
      <c r="S123" s="913"/>
    </row>
    <row r="124" spans="1:19">
      <c r="A124" s="116" t="str">
        <f>Produits!$B$490</f>
        <v>Confitures</v>
      </c>
      <c r="B124" s="116" t="str">
        <f>Secteurs!$B$7</f>
        <v>Alimentation humaine</v>
      </c>
      <c r="C124" s="117">
        <f>'F&amp;L transformés - PANOFELT'!K496</f>
        <v>145</v>
      </c>
      <c r="E124" s="119" t="str">
        <f>Etiquettes!$C$10</f>
        <v>kt</v>
      </c>
      <c r="F124" s="767" t="str">
        <f>Etiquettes!$C$7</f>
        <v>Fruits et légumes (hors pommes de terre)</v>
      </c>
      <c r="G124" s="785">
        <f>Etiquettes!$H$9</f>
        <v>2015</v>
      </c>
      <c r="H124" s="767" t="str">
        <f>Etiquettes!$C$8</f>
        <v>France entière</v>
      </c>
      <c r="I124" s="767" t="str">
        <f t="shared" si="56"/>
        <v>Consommation de Confitures en alimentation humaine</v>
      </c>
      <c r="J124" s="767"/>
      <c r="K124" t="s">
        <v>2595</v>
      </c>
      <c r="L124" s="767" t="str" cm="1">
        <f t="array" aca="1" ref="L124" ca="1">[1]!NOM_FEUILLE('F&amp;L transformés - PANOFELT'!$A$1)</f>
        <v>F&amp;L transformés - PANOFELT</v>
      </c>
      <c r="M124" s="766" t="str">
        <f>Etiquettes!$H$16</f>
        <v>Volume</v>
      </c>
      <c r="N124" s="768" t="str">
        <f t="shared" si="55"/>
        <v>Consommation de Confitures en alimentation humaine = 145 kt (PANOFELT - FranceAgriMer)</v>
      </c>
      <c r="O124" t="str">
        <f>Etiquettes!$J$20</f>
        <v>Probable</v>
      </c>
      <c r="P124" s="767" t="str">
        <f>Etiquettes!$H$21</f>
        <v>Données collectées</v>
      </c>
      <c r="Q124" s="767" t="str">
        <f>Etiquettes!$H$22</f>
        <v>Donnée collectée (valeur du flux ou coefficient)</v>
      </c>
      <c r="S124" s="913"/>
    </row>
    <row r="125" spans="1:19">
      <c r="A125" s="116" t="str">
        <f>Produits!$B$491</f>
        <v>Compotes</v>
      </c>
      <c r="B125" s="116" t="str">
        <f>Secteurs!$B$7</f>
        <v>Alimentation humaine</v>
      </c>
      <c r="C125" s="799"/>
      <c r="E125" s="119" t="str">
        <f>Etiquettes!$C$10</f>
        <v>kt</v>
      </c>
      <c r="F125" s="767" t="str">
        <f>Etiquettes!$C$7</f>
        <v>Fruits et légumes (hors pommes de terre)</v>
      </c>
      <c r="G125" s="785">
        <f>Etiquettes!$J$9</f>
        <v>2023</v>
      </c>
      <c r="H125" s="767" t="str">
        <f>Etiquettes!$C$8</f>
        <v>France entière</v>
      </c>
      <c r="I125" s="767" t="str">
        <f t="shared" si="56"/>
        <v>Consommation de Compotes en alimentation humaine</v>
      </c>
      <c r="J125" s="767"/>
      <c r="K125"/>
      <c r="L125" s="767"/>
      <c r="M125" s="766" t="str">
        <f>Etiquettes!$H$16</f>
        <v>Volume</v>
      </c>
      <c r="N125" s="768" t="str">
        <f t="shared" ref="N125:N136" si="57">_xlfn.CONCAT(I125,IF(OR(ISBLANK(C125),ISERROR(C125)),"",_xlfn.CONCAT(" = ",MROUND(C125,1)," ",E125," (",K125,")")))</f>
        <v>Consommation de Compotes en alimentation humaine</v>
      </c>
      <c r="O125" t="str">
        <f>Etiquettes!$K$20</f>
        <v>Approximative</v>
      </c>
      <c r="P125" s="766" t="s">
        <v>2915</v>
      </c>
      <c r="Q125" s="766" t="str">
        <f>Etiquettes!$J$22</f>
        <v>Donnée déterminée (par bilan matière)</v>
      </c>
      <c r="S125" s="913"/>
    </row>
    <row r="126" spans="1:19">
      <c r="A126" s="116" t="str">
        <f>Produits!$B$491</f>
        <v>Compotes</v>
      </c>
      <c r="B126" s="116" t="str">
        <f>Secteurs!$B$7</f>
        <v>Alimentation humaine</v>
      </c>
      <c r="C126" s="117">
        <f>'F&amp;L transformés - PANOFELT'!L495</f>
        <v>381.846</v>
      </c>
      <c r="E126" s="119" t="str">
        <f>Etiquettes!$C$10</f>
        <v>kt</v>
      </c>
      <c r="F126" s="767" t="str">
        <f>Etiquettes!$C$7</f>
        <v>Fruits et légumes (hors pommes de terre)</v>
      </c>
      <c r="G126" s="785">
        <f>Etiquettes!$I$9</f>
        <v>2019</v>
      </c>
      <c r="H126" s="767" t="str">
        <f>Etiquettes!$C$8</f>
        <v>France entière</v>
      </c>
      <c r="I126" s="767" t="str">
        <f t="shared" si="56"/>
        <v>Consommation de Compotes en alimentation humaine</v>
      </c>
      <c r="J126" s="767"/>
      <c r="K126" t="s">
        <v>2595</v>
      </c>
      <c r="L126" s="767" t="str" cm="1">
        <f t="array" aca="1" ref="L126" ca="1">[1]!NOM_FEUILLE('F&amp;L transformés - PANOFELT'!$A$1)</f>
        <v>F&amp;L transformés - PANOFELT</v>
      </c>
      <c r="M126" s="766" t="str">
        <f>Etiquettes!$H$16</f>
        <v>Volume</v>
      </c>
      <c r="N126" s="768" t="str">
        <f t="shared" si="57"/>
        <v>Consommation de Compotes en alimentation humaine = 382 kt (PANOFELT - FranceAgriMer)</v>
      </c>
      <c r="O126" t="str">
        <f>Etiquettes!$J$20</f>
        <v>Probable</v>
      </c>
      <c r="P126" s="767" t="str">
        <f>Etiquettes!$H$21</f>
        <v>Données collectées</v>
      </c>
      <c r="Q126" s="767" t="str">
        <f>Etiquettes!$H$22</f>
        <v>Donnée collectée (valeur du flux ou coefficient)</v>
      </c>
      <c r="S126" s="913"/>
    </row>
    <row r="127" spans="1:19" ht="15" thickBot="1">
      <c r="A127" s="116" t="str">
        <f>Produits!$B$491</f>
        <v>Compotes</v>
      </c>
      <c r="B127" s="116" t="str">
        <f>Secteurs!$B$7</f>
        <v>Alimentation humaine</v>
      </c>
      <c r="C127" s="117">
        <f>'F&amp;L transformés - PANOFELT'!K495</f>
        <v>380</v>
      </c>
      <c r="E127" s="119" t="str">
        <f>Etiquettes!$C$10</f>
        <v>kt</v>
      </c>
      <c r="F127" s="767" t="str">
        <f>Etiquettes!$C$7</f>
        <v>Fruits et légumes (hors pommes de terre)</v>
      </c>
      <c r="G127" s="785">
        <f>Etiquettes!$H$9</f>
        <v>2015</v>
      </c>
      <c r="H127" s="767" t="str">
        <f>Etiquettes!$C$8</f>
        <v>France entière</v>
      </c>
      <c r="I127" s="767" t="str">
        <f t="shared" si="56"/>
        <v>Consommation de Compotes en alimentation humaine</v>
      </c>
      <c r="J127" s="767"/>
      <c r="K127" t="s">
        <v>2595</v>
      </c>
      <c r="L127" s="767" t="str" cm="1">
        <f t="array" aca="1" ref="L127" ca="1">[1]!NOM_FEUILLE('F&amp;L transformés - PANOFELT'!$A$1)</f>
        <v>F&amp;L transformés - PANOFELT</v>
      </c>
      <c r="M127" s="766" t="str">
        <f>Etiquettes!$H$16</f>
        <v>Volume</v>
      </c>
      <c r="N127" s="768" t="str">
        <f t="shared" si="57"/>
        <v>Consommation de Compotes en alimentation humaine = 380 kt (PANOFELT - FranceAgriMer)</v>
      </c>
      <c r="O127" t="str">
        <f>Etiquettes!$J$20</f>
        <v>Probable</v>
      </c>
      <c r="P127" s="767" t="str">
        <f>Etiquettes!$H$21</f>
        <v>Données collectées</v>
      </c>
      <c r="Q127" s="767" t="str">
        <f>Etiquettes!$H$22</f>
        <v>Donnée collectée (valeur du flux ou coefficient)</v>
      </c>
      <c r="S127" s="913"/>
    </row>
    <row r="128" spans="1:19">
      <c r="A128" s="116" t="str">
        <f>Secteurs!$B$3</f>
        <v>1ère Transformation</v>
      </c>
      <c r="B128" s="116" t="str">
        <f>Produits!$B$492</f>
        <v>Fruits au sirop</v>
      </c>
      <c r="C128" s="117">
        <f>'Prétraitement fabrications'!F41</f>
        <v>77.420805999999999</v>
      </c>
      <c r="E128" s="119" t="str">
        <f>Etiquettes!$C$10</f>
        <v>kt</v>
      </c>
      <c r="F128" s="767" t="str">
        <f>Etiquettes!$C$7</f>
        <v>Fruits et légumes (hors pommes de terre)</v>
      </c>
      <c r="G128" s="785">
        <f>Etiquettes!$J$9</f>
        <v>2023</v>
      </c>
      <c r="H128" s="767" t="str">
        <f>Etiquettes!$C$8</f>
        <v>France entière</v>
      </c>
      <c r="I128" s="767" t="str">
        <f>"Fabrications de "&amp;B128</f>
        <v>Fabrications de Fruits au sirop</v>
      </c>
      <c r="J128" s="767"/>
      <c r="K128" t="s">
        <v>816</v>
      </c>
      <c r="L128" s="767" t="str" cm="1">
        <f t="array" aca="1" ref="L128" ca="1">[1]!NOM_FEUILLE('Fabrications - PRODCOM'!$A$1)</f>
        <v>Fabrications - PRODCOM</v>
      </c>
      <c r="M128" s="766" t="str">
        <f>Etiquettes!$H$16</f>
        <v>Volume</v>
      </c>
      <c r="N128" s="768" t="str">
        <f t="shared" si="57"/>
        <v>Fabrications de Fruits au sirop = 77 kt (Prodcom)</v>
      </c>
      <c r="O128" t="str">
        <f>Etiquettes!$J$20</f>
        <v>Probable</v>
      </c>
      <c r="P128" s="767" t="str">
        <f>Etiquettes!$H$21</f>
        <v>Données collectées</v>
      </c>
      <c r="Q128" s="767" t="str">
        <f>Etiquettes!$H$22</f>
        <v>Donnée collectée (valeur du flux ou coefficient)</v>
      </c>
      <c r="S128" s="912" t="s">
        <v>2677</v>
      </c>
    </row>
    <row r="129" spans="1:19">
      <c r="A129" s="116" t="str">
        <f>Secteurs!$B$3</f>
        <v>1ère Transformation</v>
      </c>
      <c r="B129" s="116" t="str">
        <f>Produits!$B$492</f>
        <v>Fruits au sirop</v>
      </c>
      <c r="C129" s="117">
        <f>'F&amp;L transformés - PANOFELT'!K476</f>
        <v>43.07</v>
      </c>
      <c r="E129" s="119" t="str">
        <f>Etiquettes!$C$10</f>
        <v>kt</v>
      </c>
      <c r="F129" s="767" t="str">
        <f>Etiquettes!$C$7</f>
        <v>Fruits et légumes (hors pommes de terre)</v>
      </c>
      <c r="G129" s="785">
        <f>Etiquettes!$I$9</f>
        <v>2019</v>
      </c>
      <c r="H129" s="767" t="str">
        <f>Etiquettes!$C$8</f>
        <v>France entière</v>
      </c>
      <c r="I129" s="767" t="str">
        <f t="shared" ref="I129:I130" si="58">"Fabrications de "&amp;B129</f>
        <v>Fabrications de Fruits au sirop</v>
      </c>
      <c r="J129" s="767"/>
      <c r="K129" t="s">
        <v>2595</v>
      </c>
      <c r="L129" s="767" t="str" cm="1">
        <f t="array" aca="1" ref="L129" ca="1">[1]!NOM_FEUILLE('F&amp;L transformés - PANOFELT'!$A$1)</f>
        <v>F&amp;L transformés - PANOFELT</v>
      </c>
      <c r="M129" s="766" t="str">
        <f>Etiquettes!$H$16</f>
        <v>Volume</v>
      </c>
      <c r="N129" s="768" t="str">
        <f t="shared" si="57"/>
        <v>Fabrications de Fruits au sirop = 43 kt (PANOFELT - FranceAgriMer)</v>
      </c>
      <c r="O129" t="str">
        <f>Etiquettes!$J$20</f>
        <v>Probable</v>
      </c>
      <c r="P129" s="767" t="str">
        <f>Etiquettes!$H$21</f>
        <v>Données collectées</v>
      </c>
      <c r="Q129" s="767" t="str">
        <f>Etiquettes!$H$22</f>
        <v>Donnée collectée (valeur du flux ou coefficient)</v>
      </c>
      <c r="S129" s="913"/>
    </row>
    <row r="130" spans="1:19">
      <c r="A130" s="116" t="str">
        <f>Secteurs!$B$3</f>
        <v>1ère Transformation</v>
      </c>
      <c r="B130" s="116" t="str">
        <f>Produits!$B$492</f>
        <v>Fruits au sirop</v>
      </c>
      <c r="C130" s="117">
        <f>'Prétraitement fabrications'!D41</f>
        <v>50.343366000000003</v>
      </c>
      <c r="E130" s="119" t="str">
        <f>Etiquettes!$C$10</f>
        <v>kt</v>
      </c>
      <c r="F130" s="767" t="str">
        <f>Etiquettes!$C$7</f>
        <v>Fruits et légumes (hors pommes de terre)</v>
      </c>
      <c r="G130" s="785">
        <f>Etiquettes!$H$9</f>
        <v>2015</v>
      </c>
      <c r="H130" s="767" t="str">
        <f>Etiquettes!$C$8</f>
        <v>France entière</v>
      </c>
      <c r="I130" s="767" t="str">
        <f t="shared" si="58"/>
        <v>Fabrications de Fruits au sirop</v>
      </c>
      <c r="J130" s="767"/>
      <c r="K130" t="s">
        <v>816</v>
      </c>
      <c r="L130" s="767" t="str" cm="1">
        <f t="array" aca="1" ref="L130" ca="1">[1]!NOM_FEUILLE('Fabrications - PRODCOM'!$A$1)</f>
        <v>Fabrications - PRODCOM</v>
      </c>
      <c r="M130" s="766" t="str">
        <f>Etiquettes!$H$16</f>
        <v>Volume</v>
      </c>
      <c r="N130" s="768" t="str">
        <f t="shared" si="57"/>
        <v>Fabrications de Fruits au sirop = 50 kt (Prodcom)</v>
      </c>
      <c r="O130" t="str">
        <f>Etiquettes!$J$20</f>
        <v>Probable</v>
      </c>
      <c r="P130" s="767" t="str">
        <f>Etiquettes!$H$21</f>
        <v>Données collectées</v>
      </c>
      <c r="Q130" s="767" t="str">
        <f>Etiquettes!$H$22</f>
        <v>Donnée collectée (valeur du flux ou coefficient)</v>
      </c>
      <c r="S130" s="913"/>
    </row>
    <row r="131" spans="1:19">
      <c r="A131" s="115" t="str">
        <f>Secteurs!$B$27</f>
        <v>Importations nettes de ré-importations</v>
      </c>
      <c r="B131" s="116" t="str">
        <f>Produits!$B$492</f>
        <v>Fruits au sirop</v>
      </c>
      <c r="C131" s="117">
        <f>SUM('Prétraitement échanges'!H326:H341)</f>
        <v>146.623481</v>
      </c>
      <c r="E131" s="119" t="str">
        <f>Etiquettes!$C$10</f>
        <v>kt</v>
      </c>
      <c r="F131" s="767" t="str">
        <f>Etiquettes!$C$7</f>
        <v>Fruits et légumes (hors pommes de terre)</v>
      </c>
      <c r="G131" s="785">
        <f>Etiquettes!$J$9</f>
        <v>2023</v>
      </c>
      <c r="H131" s="767" t="str">
        <f>Etiquettes!$C$8</f>
        <v>France entière</v>
      </c>
      <c r="I131" s="767" t="str">
        <f>"Importations de "&amp;B131</f>
        <v>Importations de Fruits au sirop</v>
      </c>
      <c r="J131" s="767"/>
      <c r="K131" t="s">
        <v>2508</v>
      </c>
      <c r="L131" s="767" t="str" cm="1">
        <f t="array" aca="1" ref="L131" ca="1">[1]!NOM_FEUILLE('Comext - EUROSTAT'!$A$1)</f>
        <v>Comext - EUROSTAT</v>
      </c>
      <c r="M131" s="766" t="str">
        <f>Etiquettes!$H$16</f>
        <v>Volume</v>
      </c>
      <c r="N131" s="768" t="str">
        <f t="shared" si="57"/>
        <v>Importations de Fruits au sirop = 147 kt (Douanes - Eurostat)</v>
      </c>
      <c r="O131" t="str">
        <f>Etiquettes!$J$20</f>
        <v>Probable</v>
      </c>
      <c r="P131" s="767" t="str">
        <f>Etiquettes!$H$21</f>
        <v>Données collectées</v>
      </c>
      <c r="Q131" s="767" t="str">
        <f>Etiquettes!$H$22</f>
        <v>Donnée collectée (valeur du flux ou coefficient)</v>
      </c>
      <c r="S131" s="913"/>
    </row>
    <row r="132" spans="1:19">
      <c r="A132" s="115" t="str">
        <f>Secteurs!$B$27</f>
        <v>Importations nettes de ré-importations</v>
      </c>
      <c r="B132" s="116" t="str">
        <f>Produits!$B$492</f>
        <v>Fruits au sirop</v>
      </c>
      <c r="C132" s="117">
        <f>SUM('Prétraitement échanges'!F326:F341)</f>
        <v>154.96111300000001</v>
      </c>
      <c r="E132" s="119" t="str">
        <f>Etiquettes!$C$10</f>
        <v>kt</v>
      </c>
      <c r="F132" s="767" t="str">
        <f>Etiquettes!$C$7</f>
        <v>Fruits et légumes (hors pommes de terre)</v>
      </c>
      <c r="G132" s="785">
        <f>Etiquettes!$I$9</f>
        <v>2019</v>
      </c>
      <c r="H132" s="767" t="str">
        <f>Etiquettes!$C$8</f>
        <v>France entière</v>
      </c>
      <c r="I132" s="767" t="str">
        <f t="shared" ref="I132:I133" si="59">"Importations de "&amp;B132</f>
        <v>Importations de Fruits au sirop</v>
      </c>
      <c r="J132" s="767"/>
      <c r="K132" t="s">
        <v>2508</v>
      </c>
      <c r="L132" s="767" t="str" cm="1">
        <f t="array" aca="1" ref="L132" ca="1">[1]!NOM_FEUILLE('Comext - EUROSTAT'!$A$1)</f>
        <v>Comext - EUROSTAT</v>
      </c>
      <c r="M132" s="766" t="str">
        <f>Etiquettes!$H$16</f>
        <v>Volume</v>
      </c>
      <c r="N132" s="768" t="str">
        <f t="shared" si="57"/>
        <v>Importations de Fruits au sirop = 155 kt (Douanes - Eurostat)</v>
      </c>
      <c r="O132" t="str">
        <f>Etiquettes!$J$20</f>
        <v>Probable</v>
      </c>
      <c r="P132" s="767" t="str">
        <f>Etiquettes!$H$21</f>
        <v>Données collectées</v>
      </c>
      <c r="Q132" s="767" t="str">
        <f>Etiquettes!$H$22</f>
        <v>Donnée collectée (valeur du flux ou coefficient)</v>
      </c>
      <c r="S132" s="913"/>
    </row>
    <row r="133" spans="1:19">
      <c r="A133" s="115" t="str">
        <f>Secteurs!$B$27</f>
        <v>Importations nettes de ré-importations</v>
      </c>
      <c r="B133" s="116" t="str">
        <f>Produits!$B$492</f>
        <v>Fruits au sirop</v>
      </c>
      <c r="C133" s="117">
        <f>SUM('Prétraitement échanges'!D326:D341)</f>
        <v>166.355504</v>
      </c>
      <c r="E133" s="119" t="str">
        <f>Etiquettes!$C$10</f>
        <v>kt</v>
      </c>
      <c r="F133" s="767" t="str">
        <f>Etiquettes!$C$7</f>
        <v>Fruits et légumes (hors pommes de terre)</v>
      </c>
      <c r="G133" s="785">
        <f>Etiquettes!$H$9</f>
        <v>2015</v>
      </c>
      <c r="H133" s="767" t="str">
        <f>Etiquettes!$C$8</f>
        <v>France entière</v>
      </c>
      <c r="I133" s="767" t="str">
        <f t="shared" si="59"/>
        <v>Importations de Fruits au sirop</v>
      </c>
      <c r="K133" t="s">
        <v>2508</v>
      </c>
      <c r="L133" s="767" t="str" cm="1">
        <f t="array" aca="1" ref="L133" ca="1">[1]!NOM_FEUILLE('Comext - EUROSTAT'!$A$1)</f>
        <v>Comext - EUROSTAT</v>
      </c>
      <c r="M133" s="766" t="str">
        <f>Etiquettes!$H$16</f>
        <v>Volume</v>
      </c>
      <c r="N133" s="768" t="str">
        <f t="shared" si="57"/>
        <v>Importations de Fruits au sirop = 166 kt (Douanes - Eurostat)</v>
      </c>
      <c r="O133" t="str">
        <f>Etiquettes!$J$20</f>
        <v>Probable</v>
      </c>
      <c r="P133" s="767" t="str">
        <f>Etiquettes!$H$21</f>
        <v>Données collectées</v>
      </c>
      <c r="Q133" s="767" t="str">
        <f>Etiquettes!$H$22</f>
        <v>Donnée collectée (valeur du flux ou coefficient)</v>
      </c>
      <c r="S133" s="913"/>
    </row>
    <row r="134" spans="1:19">
      <c r="A134" s="116" t="str">
        <f>Produits!$B$492</f>
        <v>Fruits au sirop</v>
      </c>
      <c r="B134" s="115" t="str">
        <f>Secteurs!$B$30</f>
        <v>Exportations nettes de ré-exportations</v>
      </c>
      <c r="C134" s="117">
        <f>SUM('Prétraitement échanges'!I326:I341)</f>
        <v>25.199889000000002</v>
      </c>
      <c r="E134" s="119" t="str">
        <f>Etiquettes!$C$10</f>
        <v>kt</v>
      </c>
      <c r="F134" s="767" t="str">
        <f>Etiquettes!$C$7</f>
        <v>Fruits et légumes (hors pommes de terre)</v>
      </c>
      <c r="G134" s="785">
        <f>Etiquettes!$J$9</f>
        <v>2023</v>
      </c>
      <c r="H134" s="767" t="str">
        <f>Etiquettes!$C$8</f>
        <v>France entière</v>
      </c>
      <c r="I134" s="767" t="str">
        <f>"Exportations de "&amp;A134</f>
        <v>Exportations de Fruits au sirop</v>
      </c>
      <c r="K134" t="s">
        <v>2508</v>
      </c>
      <c r="L134" s="767" t="str" cm="1">
        <f t="array" aca="1" ref="L134" ca="1">[1]!NOM_FEUILLE('Comext - EUROSTAT'!$A$1)</f>
        <v>Comext - EUROSTAT</v>
      </c>
      <c r="M134" s="766" t="str">
        <f>Etiquettes!$H$16</f>
        <v>Volume</v>
      </c>
      <c r="N134" s="768" t="str">
        <f t="shared" si="57"/>
        <v>Exportations de Fruits au sirop = 25 kt (Douanes - Eurostat)</v>
      </c>
      <c r="O134" t="str">
        <f>Etiquettes!$J$20</f>
        <v>Probable</v>
      </c>
      <c r="P134" s="767" t="str">
        <f>Etiquettes!$H$21</f>
        <v>Données collectées</v>
      </c>
      <c r="Q134" s="767" t="str">
        <f>Etiquettes!$H$22</f>
        <v>Donnée collectée (valeur du flux ou coefficient)</v>
      </c>
      <c r="S134" s="913"/>
    </row>
    <row r="135" spans="1:19">
      <c r="A135" s="116" t="str">
        <f>Produits!$B$492</f>
        <v>Fruits au sirop</v>
      </c>
      <c r="B135" s="115" t="str">
        <f>Secteurs!$B$30</f>
        <v>Exportations nettes de ré-exportations</v>
      </c>
      <c r="C135" s="117">
        <f>SUM('Prétraitement échanges'!G326:G341)</f>
        <v>26.718091000000001</v>
      </c>
      <c r="E135" s="119" t="str">
        <f>Etiquettes!$C$10</f>
        <v>kt</v>
      </c>
      <c r="F135" s="767" t="str">
        <f>Etiquettes!$C$7</f>
        <v>Fruits et légumes (hors pommes de terre)</v>
      </c>
      <c r="G135" s="785">
        <f>Etiquettes!$I$9</f>
        <v>2019</v>
      </c>
      <c r="H135" s="767" t="str">
        <f>Etiquettes!$C$8</f>
        <v>France entière</v>
      </c>
      <c r="I135" s="767" t="str">
        <f t="shared" ref="I135:I136" si="60">"Exportations de "&amp;A135</f>
        <v>Exportations de Fruits au sirop</v>
      </c>
      <c r="K135" t="s">
        <v>2508</v>
      </c>
      <c r="L135" s="767" t="str" cm="1">
        <f t="array" aca="1" ref="L135" ca="1">[1]!NOM_FEUILLE('Comext - EUROSTAT'!$A$1)</f>
        <v>Comext - EUROSTAT</v>
      </c>
      <c r="M135" s="766" t="str">
        <f>Etiquettes!$H$16</f>
        <v>Volume</v>
      </c>
      <c r="N135" s="768" t="str">
        <f t="shared" si="57"/>
        <v>Exportations de Fruits au sirop = 27 kt (Douanes - Eurostat)</v>
      </c>
      <c r="O135" t="str">
        <f>Etiquettes!$J$20</f>
        <v>Probable</v>
      </c>
      <c r="P135" s="767" t="str">
        <f>Etiquettes!$H$21</f>
        <v>Données collectées</v>
      </c>
      <c r="Q135" s="767" t="str">
        <f>Etiquettes!$H$22</f>
        <v>Donnée collectée (valeur du flux ou coefficient)</v>
      </c>
      <c r="S135" s="913"/>
    </row>
    <row r="136" spans="1:19">
      <c r="A136" s="116" t="str">
        <f>Produits!$B$492</f>
        <v>Fruits au sirop</v>
      </c>
      <c r="B136" s="115" t="str">
        <f>Secteurs!$B$30</f>
        <v>Exportations nettes de ré-exportations</v>
      </c>
      <c r="C136" s="117">
        <f>SUM('Prétraitement échanges'!E326:E341)</f>
        <v>18.395499000000001</v>
      </c>
      <c r="E136" s="119" t="str">
        <f>Etiquettes!$C$10</f>
        <v>kt</v>
      </c>
      <c r="F136" s="767" t="str">
        <f>Etiquettes!$C$7</f>
        <v>Fruits et légumes (hors pommes de terre)</v>
      </c>
      <c r="G136" s="785">
        <f>Etiquettes!$H$9</f>
        <v>2015</v>
      </c>
      <c r="H136" s="767" t="str">
        <f>Etiquettes!$C$8</f>
        <v>France entière</v>
      </c>
      <c r="I136" s="767" t="str">
        <f t="shared" si="60"/>
        <v>Exportations de Fruits au sirop</v>
      </c>
      <c r="K136" t="s">
        <v>2508</v>
      </c>
      <c r="L136" s="767" t="str" cm="1">
        <f t="array" aca="1" ref="L136" ca="1">[1]!NOM_FEUILLE('Comext - EUROSTAT'!$A$1)</f>
        <v>Comext - EUROSTAT</v>
      </c>
      <c r="M136" s="766" t="str">
        <f>Etiquettes!$H$16</f>
        <v>Volume</v>
      </c>
      <c r="N136" s="768" t="str">
        <f t="shared" si="57"/>
        <v>Exportations de Fruits au sirop = 18 kt (Douanes - Eurostat)</v>
      </c>
      <c r="O136" t="str">
        <f>Etiquettes!$J$20</f>
        <v>Probable</v>
      </c>
      <c r="P136" s="767" t="str">
        <f>Etiquettes!$H$21</f>
        <v>Données collectées</v>
      </c>
      <c r="Q136" s="767" t="str">
        <f>Etiquettes!$H$22</f>
        <v>Donnée collectée (valeur du flux ou coefficient)</v>
      </c>
      <c r="S136" s="913"/>
    </row>
    <row r="137" spans="1:19">
      <c r="A137" s="116" t="str">
        <f>Produits!$B$492</f>
        <v>Fruits au sirop</v>
      </c>
      <c r="B137" s="116" t="str">
        <f>Secteurs!$B$7</f>
        <v>Alimentation humaine</v>
      </c>
      <c r="C137" s="799"/>
      <c r="E137" s="119" t="str">
        <f>Etiquettes!$C$10</f>
        <v>kt</v>
      </c>
      <c r="F137" s="767" t="str">
        <f>Etiquettes!$C$7</f>
        <v>Fruits et légumes (hors pommes de terre)</v>
      </c>
      <c r="G137" s="785">
        <f>Etiquettes!$J$9</f>
        <v>2023</v>
      </c>
      <c r="H137" s="767" t="str">
        <f>Etiquettes!$C$8</f>
        <v>France entière</v>
      </c>
      <c r="I137" s="767" t="str">
        <f t="shared" ref="I137:I139" si="61">"Consommation de "&amp;A137&amp;" en alimentation humaine"</f>
        <v>Consommation de Fruits au sirop en alimentation humaine</v>
      </c>
      <c r="J137" s="767"/>
      <c r="K137"/>
      <c r="L137" s="767"/>
      <c r="N137" s="768" t="str">
        <f t="shared" ref="N137:N148" si="62">_xlfn.CONCAT(I137,IF(OR(ISBLANK(C137),ISERROR(C137)),"",_xlfn.CONCAT(" = ",MROUND(C137,1)," ",E137," (",K137,")")))</f>
        <v>Consommation de Fruits au sirop en alimentation humaine</v>
      </c>
      <c r="O137" t="str">
        <f>Etiquettes!$K$20</f>
        <v>Approximative</v>
      </c>
      <c r="P137" s="766" t="s">
        <v>2915</v>
      </c>
      <c r="Q137" s="766" t="str">
        <f>Etiquettes!$J$22</f>
        <v>Donnée déterminée (par bilan matière)</v>
      </c>
      <c r="S137" s="913"/>
    </row>
    <row r="138" spans="1:19">
      <c r="A138" s="116" t="str">
        <f>Produits!$B$492</f>
        <v>Fruits au sirop</v>
      </c>
      <c r="B138" s="116" t="str">
        <f>Secteurs!$B$7</f>
        <v>Alimentation humaine</v>
      </c>
      <c r="C138" s="117">
        <f>'F&amp;L transformés - PANOFELT'!L497</f>
        <v>45.345999999999997</v>
      </c>
      <c r="E138" s="119" t="str">
        <f>Etiquettes!$C$10</f>
        <v>kt</v>
      </c>
      <c r="F138" s="767" t="str">
        <f>Etiquettes!$C$7</f>
        <v>Fruits et légumes (hors pommes de terre)</v>
      </c>
      <c r="G138" s="785">
        <f>Etiquettes!$I$9</f>
        <v>2019</v>
      </c>
      <c r="H138" s="767" t="str">
        <f>Etiquettes!$C$8</f>
        <v>France entière</v>
      </c>
      <c r="I138" s="767" t="str">
        <f t="shared" si="61"/>
        <v>Consommation de Fruits au sirop en alimentation humaine</v>
      </c>
      <c r="J138" s="767"/>
      <c r="K138" t="s">
        <v>2595</v>
      </c>
      <c r="L138" s="767" t="str" cm="1">
        <f t="array" aca="1" ref="L138" ca="1">[1]!NOM_FEUILLE('F&amp;L transformés - PANOFELT'!$A$1)</f>
        <v>F&amp;L transformés - PANOFELT</v>
      </c>
      <c r="M138" s="766" t="str">
        <f>Etiquettes!$H$16</f>
        <v>Volume</v>
      </c>
      <c r="N138" s="768" t="str">
        <f t="shared" si="62"/>
        <v>Consommation de Fruits au sirop en alimentation humaine = 45 kt (PANOFELT - FranceAgriMer)</v>
      </c>
      <c r="O138" t="str">
        <f>Etiquettes!$J$20</f>
        <v>Probable</v>
      </c>
      <c r="P138" s="767" t="str">
        <f>Etiquettes!$H$21</f>
        <v>Données collectées</v>
      </c>
      <c r="Q138" s="767" t="str">
        <f>Etiquettes!$H$22</f>
        <v>Donnée collectée (valeur du flux ou coefficient)</v>
      </c>
      <c r="S138" s="913"/>
    </row>
    <row r="139" spans="1:19" ht="15" thickBot="1">
      <c r="A139" s="116" t="str">
        <f>Produits!$B$492</f>
        <v>Fruits au sirop</v>
      </c>
      <c r="B139" s="116" t="str">
        <f>Secteurs!$B$7</f>
        <v>Alimentation humaine</v>
      </c>
      <c r="C139" s="117">
        <f>'F&amp;L transformés - PANOFELT'!K497</f>
        <v>45</v>
      </c>
      <c r="E139" s="119" t="str">
        <f>Etiquettes!$C$10</f>
        <v>kt</v>
      </c>
      <c r="F139" s="767" t="str">
        <f>Etiquettes!$C$7</f>
        <v>Fruits et légumes (hors pommes de terre)</v>
      </c>
      <c r="G139" s="785">
        <f>Etiquettes!$H$9</f>
        <v>2015</v>
      </c>
      <c r="H139" s="767" t="str">
        <f>Etiquettes!$C$8</f>
        <v>France entière</v>
      </c>
      <c r="I139" s="767" t="str">
        <f t="shared" si="61"/>
        <v>Consommation de Fruits au sirop en alimentation humaine</v>
      </c>
      <c r="J139" s="767"/>
      <c r="K139" t="s">
        <v>2595</v>
      </c>
      <c r="L139" s="767" t="str" cm="1">
        <f t="array" aca="1" ref="L139" ca="1">[1]!NOM_FEUILLE('F&amp;L transformés - PANOFELT'!$A$1)</f>
        <v>F&amp;L transformés - PANOFELT</v>
      </c>
      <c r="M139" s="766" t="str">
        <f>Etiquettes!$H$16</f>
        <v>Volume</v>
      </c>
      <c r="N139" s="768" t="str">
        <f t="shared" si="62"/>
        <v>Consommation de Fruits au sirop en alimentation humaine = 45 kt (PANOFELT - FranceAgriMer)</v>
      </c>
      <c r="O139" t="str">
        <f>Etiquettes!$J$20</f>
        <v>Probable</v>
      </c>
      <c r="P139" s="767" t="str">
        <f>Etiquettes!$H$21</f>
        <v>Données collectées</v>
      </c>
      <c r="Q139" s="767" t="str">
        <f>Etiquettes!$H$22</f>
        <v>Donnée collectée (valeur du flux ou coefficient)</v>
      </c>
      <c r="S139" s="913"/>
    </row>
    <row r="140" spans="1:19">
      <c r="A140" s="116" t="str">
        <f>Secteurs!$B$3</f>
        <v>1ère Transformation</v>
      </c>
      <c r="B140" s="116" t="str">
        <f>Produits!$B$493</f>
        <v>Cerises confites</v>
      </c>
      <c r="C140" s="117">
        <f>'F&amp;L transformés - PANOFELT'!K27</f>
        <v>4.3109999999999999</v>
      </c>
      <c r="E140" s="119" t="str">
        <f>Etiquettes!$C$10</f>
        <v>kt</v>
      </c>
      <c r="F140" s="767" t="str">
        <f>Etiquettes!$C$7</f>
        <v>Fruits et légumes (hors pommes de terre)</v>
      </c>
      <c r="G140" s="785">
        <f>Etiquettes!$J$9</f>
        <v>2023</v>
      </c>
      <c r="H140" s="767" t="str">
        <f>Etiquettes!$C$8</f>
        <v>France entière</v>
      </c>
      <c r="I140" s="767" t="str">
        <f>"Fabrications de "&amp;B140</f>
        <v>Fabrications de Cerises confites</v>
      </c>
      <c r="J140" s="767"/>
      <c r="K140" t="s">
        <v>816</v>
      </c>
      <c r="L140" s="767" t="str" cm="1">
        <f t="array" aca="1" ref="L140" ca="1">[1]!NOM_FEUILLE('Fabrications - PRODCOM'!$A$1)</f>
        <v>Fabrications - PRODCOM</v>
      </c>
      <c r="M140" s="766" t="str">
        <f>Etiquettes!$H$16</f>
        <v>Volume</v>
      </c>
      <c r="N140" s="768" t="str">
        <f t="shared" si="62"/>
        <v>Fabrications de Cerises confites = 4 kt (Prodcom)</v>
      </c>
      <c r="O140" t="str">
        <f>Etiquettes!$J$20</f>
        <v>Probable</v>
      </c>
      <c r="P140" s="767" t="str">
        <f>Etiquettes!$H$21</f>
        <v>Données collectées</v>
      </c>
      <c r="Q140" s="767" t="str">
        <f>Etiquettes!$H$22</f>
        <v>Donnée collectée (valeur du flux ou coefficient)</v>
      </c>
      <c r="S140" s="912" t="s">
        <v>2468</v>
      </c>
    </row>
    <row r="141" spans="1:19">
      <c r="A141" s="116" t="str">
        <f>Secteurs!$B$3</f>
        <v>1ère Transformation</v>
      </c>
      <c r="B141" s="116" t="str">
        <f>Produits!$B$493</f>
        <v>Cerises confites</v>
      </c>
      <c r="C141" s="117">
        <f>'F&amp;L transformés - PANOFELT'!L400</f>
        <v>5.0220000000000002</v>
      </c>
      <c r="E141" s="119" t="str">
        <f>Etiquettes!$C$10</f>
        <v>kt</v>
      </c>
      <c r="F141" s="767" t="str">
        <f>Etiquettes!$C$7</f>
        <v>Fruits et légumes (hors pommes de terre)</v>
      </c>
      <c r="G141" s="785">
        <f>Etiquettes!$I$9</f>
        <v>2019</v>
      </c>
      <c r="H141" s="767" t="str">
        <f>Etiquettes!$C$8</f>
        <v>France entière</v>
      </c>
      <c r="I141" s="767" t="str">
        <f t="shared" ref="I141:I142" si="63">"Fabrications de "&amp;B141</f>
        <v>Fabrications de Cerises confites</v>
      </c>
      <c r="J141" s="767"/>
      <c r="K141" t="s">
        <v>2595</v>
      </c>
      <c r="L141" s="767" t="str" cm="1">
        <f t="array" aca="1" ref="L141" ca="1">[1]!NOM_FEUILLE('F&amp;L transformés - PANOFELT'!$A$1)</f>
        <v>F&amp;L transformés - PANOFELT</v>
      </c>
      <c r="M141" s="766" t="str">
        <f>Etiquettes!$H$16</f>
        <v>Volume</v>
      </c>
      <c r="N141" s="768" t="str">
        <f t="shared" si="62"/>
        <v>Fabrications de Cerises confites = 5 kt (PANOFELT - FranceAgriMer)</v>
      </c>
      <c r="O141" t="str">
        <f>Etiquettes!$J$20</f>
        <v>Probable</v>
      </c>
      <c r="P141" s="767" t="str">
        <f>Etiquettes!$H$21</f>
        <v>Données collectées</v>
      </c>
      <c r="Q141" s="767" t="str">
        <f>Etiquettes!$H$22</f>
        <v>Donnée collectée (valeur du flux ou coefficient)</v>
      </c>
      <c r="S141" s="913"/>
    </row>
    <row r="142" spans="1:19">
      <c r="A142" s="116" t="str">
        <f>Secteurs!$B$3</f>
        <v>1ère Transformation</v>
      </c>
      <c r="B142" s="116" t="str">
        <f>Produits!$B$493</f>
        <v>Cerises confites</v>
      </c>
      <c r="C142" s="117">
        <f>'F&amp;L transformés - PANOFELT'!K400</f>
        <v>5.2530000000000001</v>
      </c>
      <c r="E142" s="119" t="str">
        <f>Etiquettes!$C$10</f>
        <v>kt</v>
      </c>
      <c r="F142" s="767" t="str">
        <f>Etiquettes!$C$7</f>
        <v>Fruits et légumes (hors pommes de terre)</v>
      </c>
      <c r="G142" s="785">
        <f>Etiquettes!$H$9</f>
        <v>2015</v>
      </c>
      <c r="H142" s="767" t="str">
        <f>Etiquettes!$C$8</f>
        <v>France entière</v>
      </c>
      <c r="I142" s="767" t="str">
        <f t="shared" si="63"/>
        <v>Fabrications de Cerises confites</v>
      </c>
      <c r="J142" s="767"/>
      <c r="K142" t="s">
        <v>816</v>
      </c>
      <c r="L142" s="767" t="str" cm="1">
        <f t="array" aca="1" ref="L142" ca="1">[1]!NOM_FEUILLE('Fabrications - PRODCOM'!$A$1)</f>
        <v>Fabrications - PRODCOM</v>
      </c>
      <c r="M142" s="766" t="str">
        <f>Etiquettes!$H$16</f>
        <v>Volume</v>
      </c>
      <c r="N142" s="768" t="str">
        <f t="shared" si="62"/>
        <v>Fabrications de Cerises confites = 5 kt (Prodcom)</v>
      </c>
      <c r="O142" t="str">
        <f>Etiquettes!$J$20</f>
        <v>Probable</v>
      </c>
      <c r="P142" s="767" t="str">
        <f>Etiquettes!$H$21</f>
        <v>Données collectées</v>
      </c>
      <c r="Q142" s="767" t="str">
        <f>Etiquettes!$H$22</f>
        <v>Donnée collectée (valeur du flux ou coefficient)</v>
      </c>
      <c r="S142" s="913"/>
    </row>
    <row r="143" spans="1:19">
      <c r="A143" s="115" t="str">
        <f>Secteurs!$B$27</f>
        <v>Importations nettes de ré-importations</v>
      </c>
      <c r="B143" s="116" t="str">
        <f>Produits!$B$493</f>
        <v>Cerises confites</v>
      </c>
      <c r="C143" s="117">
        <f>'Prétraitement échanges'!H303</f>
        <v>0.9234690000000001</v>
      </c>
      <c r="E143" s="119" t="str">
        <f>Etiquettes!$C$10</f>
        <v>kt</v>
      </c>
      <c r="F143" s="767" t="str">
        <f>Etiquettes!$C$7</f>
        <v>Fruits et légumes (hors pommes de terre)</v>
      </c>
      <c r="G143" s="785">
        <f>Etiquettes!$J$9</f>
        <v>2023</v>
      </c>
      <c r="H143" s="767" t="str">
        <f>Etiquettes!$C$8</f>
        <v>France entière</v>
      </c>
      <c r="I143" s="767" t="str">
        <f>"Importations de "&amp;B143</f>
        <v>Importations de Cerises confites</v>
      </c>
      <c r="J143" s="767"/>
      <c r="K143" t="s">
        <v>2508</v>
      </c>
      <c r="L143" s="767" t="str" cm="1">
        <f t="array" aca="1" ref="L143" ca="1">[1]!NOM_FEUILLE('Comext - EUROSTAT'!$A$1)</f>
        <v>Comext - EUROSTAT</v>
      </c>
      <c r="M143" s="766" t="str">
        <f>Etiquettes!$H$16</f>
        <v>Volume</v>
      </c>
      <c r="N143" s="768" t="str">
        <f t="shared" si="62"/>
        <v>Importations de Cerises confites = 1 kt (Douanes - Eurostat)</v>
      </c>
      <c r="O143" t="str">
        <f>Etiquettes!$J$20</f>
        <v>Probable</v>
      </c>
      <c r="P143" s="767" t="str">
        <f>Etiquettes!$H$21</f>
        <v>Données collectées</v>
      </c>
      <c r="Q143" s="767" t="str">
        <f>Etiquettes!$H$22</f>
        <v>Donnée collectée (valeur du flux ou coefficient)</v>
      </c>
      <c r="S143" s="913"/>
    </row>
    <row r="144" spans="1:19">
      <c r="A144" s="115" t="str">
        <f>Secteurs!$B$27</f>
        <v>Importations nettes de ré-importations</v>
      </c>
      <c r="B144" s="116" t="str">
        <f>Produits!$B$493</f>
        <v>Cerises confites</v>
      </c>
      <c r="C144" s="117">
        <f>'Prétraitement échanges'!F303</f>
        <v>0.65187600000000001</v>
      </c>
      <c r="E144" s="119" t="str">
        <f>Etiquettes!$C$10</f>
        <v>kt</v>
      </c>
      <c r="F144" s="767" t="str">
        <f>Etiquettes!$C$7</f>
        <v>Fruits et légumes (hors pommes de terre)</v>
      </c>
      <c r="G144" s="785">
        <f>Etiquettes!$I$9</f>
        <v>2019</v>
      </c>
      <c r="H144" s="767" t="str">
        <f>Etiquettes!$C$8</f>
        <v>France entière</v>
      </c>
      <c r="I144" s="767" t="str">
        <f t="shared" ref="I144:I145" si="64">"Importations de "&amp;B144</f>
        <v>Importations de Cerises confites</v>
      </c>
      <c r="J144" s="767"/>
      <c r="K144" t="s">
        <v>2508</v>
      </c>
      <c r="L144" s="767" t="str" cm="1">
        <f t="array" aca="1" ref="L144" ca="1">[1]!NOM_FEUILLE('Comext - EUROSTAT'!$A$1)</f>
        <v>Comext - EUROSTAT</v>
      </c>
      <c r="M144" s="766" t="str">
        <f>Etiquettes!$H$16</f>
        <v>Volume</v>
      </c>
      <c r="N144" s="768" t="str">
        <f t="shared" si="62"/>
        <v>Importations de Cerises confites = 1 kt (Douanes - Eurostat)</v>
      </c>
      <c r="O144" t="str">
        <f>Etiquettes!$J$20</f>
        <v>Probable</v>
      </c>
      <c r="P144" s="767" t="str">
        <f>Etiquettes!$H$21</f>
        <v>Données collectées</v>
      </c>
      <c r="Q144" s="767" t="str">
        <f>Etiquettes!$H$22</f>
        <v>Donnée collectée (valeur du flux ou coefficient)</v>
      </c>
      <c r="S144" s="913"/>
    </row>
    <row r="145" spans="1:19">
      <c r="A145" s="115" t="str">
        <f>Secteurs!$B$27</f>
        <v>Importations nettes de ré-importations</v>
      </c>
      <c r="B145" s="116" t="str">
        <f>Produits!$B$493</f>
        <v>Cerises confites</v>
      </c>
      <c r="C145" s="117">
        <f>'Prétraitement échanges'!D303</f>
        <v>0.57353900000000002</v>
      </c>
      <c r="E145" s="119" t="str">
        <f>Etiquettes!$C$10</f>
        <v>kt</v>
      </c>
      <c r="F145" s="767" t="str">
        <f>Etiquettes!$C$7</f>
        <v>Fruits et légumes (hors pommes de terre)</v>
      </c>
      <c r="G145" s="785">
        <f>Etiquettes!$H$9</f>
        <v>2015</v>
      </c>
      <c r="H145" s="767" t="str">
        <f>Etiquettes!$C$8</f>
        <v>France entière</v>
      </c>
      <c r="I145" s="767" t="str">
        <f t="shared" si="64"/>
        <v>Importations de Cerises confites</v>
      </c>
      <c r="K145" t="s">
        <v>2508</v>
      </c>
      <c r="L145" s="767" t="str" cm="1">
        <f t="array" aca="1" ref="L145" ca="1">[1]!NOM_FEUILLE('Comext - EUROSTAT'!$A$1)</f>
        <v>Comext - EUROSTAT</v>
      </c>
      <c r="M145" s="766" t="str">
        <f>Etiquettes!$H$16</f>
        <v>Volume</v>
      </c>
      <c r="N145" s="768" t="str">
        <f t="shared" si="62"/>
        <v>Importations de Cerises confites = 1 kt (Douanes - Eurostat)</v>
      </c>
      <c r="O145" t="str">
        <f>Etiquettes!$J$20</f>
        <v>Probable</v>
      </c>
      <c r="P145" s="767" t="str">
        <f>Etiquettes!$H$21</f>
        <v>Données collectées</v>
      </c>
      <c r="Q145" s="767" t="str">
        <f>Etiquettes!$H$22</f>
        <v>Donnée collectée (valeur du flux ou coefficient)</v>
      </c>
      <c r="S145" s="913"/>
    </row>
    <row r="146" spans="1:19">
      <c r="A146" s="116" t="str">
        <f>Produits!$B$493</f>
        <v>Cerises confites</v>
      </c>
      <c r="B146" s="115" t="str">
        <f>Secteurs!$B$30</f>
        <v>Exportations nettes de ré-exportations</v>
      </c>
      <c r="C146" s="117">
        <f>'Prétraitement échanges'!I303</f>
        <v>0.91236499999999998</v>
      </c>
      <c r="E146" s="119" t="str">
        <f>Etiquettes!$C$10</f>
        <v>kt</v>
      </c>
      <c r="F146" s="767" t="str">
        <f>Etiquettes!$C$7</f>
        <v>Fruits et légumes (hors pommes de terre)</v>
      </c>
      <c r="G146" s="785">
        <f>Etiquettes!$J$9</f>
        <v>2023</v>
      </c>
      <c r="H146" s="767" t="str">
        <f>Etiquettes!$C$8</f>
        <v>France entière</v>
      </c>
      <c r="I146" s="767" t="str">
        <f>"Exportations de "&amp;A146</f>
        <v>Exportations de Cerises confites</v>
      </c>
      <c r="K146" t="s">
        <v>2508</v>
      </c>
      <c r="L146" s="767" t="str" cm="1">
        <f t="array" aca="1" ref="L146" ca="1">[1]!NOM_FEUILLE('Comext - EUROSTAT'!$A$1)</f>
        <v>Comext - EUROSTAT</v>
      </c>
      <c r="M146" s="766" t="str">
        <f>Etiquettes!$H$16</f>
        <v>Volume</v>
      </c>
      <c r="N146" s="768" t="str">
        <f t="shared" si="62"/>
        <v>Exportations de Cerises confites = 1 kt (Douanes - Eurostat)</v>
      </c>
      <c r="O146" t="str">
        <f>Etiquettes!$J$20</f>
        <v>Probable</v>
      </c>
      <c r="P146" s="767" t="str">
        <f>Etiquettes!$H$21</f>
        <v>Données collectées</v>
      </c>
      <c r="Q146" s="767" t="str">
        <f>Etiquettes!$H$22</f>
        <v>Donnée collectée (valeur du flux ou coefficient)</v>
      </c>
      <c r="S146" s="913"/>
    </row>
    <row r="147" spans="1:19">
      <c r="A147" s="116" t="str">
        <f>Produits!$B$493</f>
        <v>Cerises confites</v>
      </c>
      <c r="B147" s="115" t="str">
        <f>Secteurs!$B$30</f>
        <v>Exportations nettes de ré-exportations</v>
      </c>
      <c r="C147" s="117">
        <f>'Prétraitement échanges'!G303</f>
        <v>0.88854100000000003</v>
      </c>
      <c r="E147" s="119" t="str">
        <f>Etiquettes!$C$10</f>
        <v>kt</v>
      </c>
      <c r="F147" s="767" t="str">
        <f>Etiquettes!$C$7</f>
        <v>Fruits et légumes (hors pommes de terre)</v>
      </c>
      <c r="G147" s="785">
        <f>Etiquettes!$I$9</f>
        <v>2019</v>
      </c>
      <c r="H147" s="767" t="str">
        <f>Etiquettes!$C$8</f>
        <v>France entière</v>
      </c>
      <c r="I147" s="767" t="str">
        <f t="shared" ref="I147:I148" si="65">"Exportations de "&amp;A147</f>
        <v>Exportations de Cerises confites</v>
      </c>
      <c r="K147" t="s">
        <v>2508</v>
      </c>
      <c r="L147" s="767" t="str" cm="1">
        <f t="array" aca="1" ref="L147" ca="1">[1]!NOM_FEUILLE('Comext - EUROSTAT'!$A$1)</f>
        <v>Comext - EUROSTAT</v>
      </c>
      <c r="M147" s="766" t="str">
        <f>Etiquettes!$H$16</f>
        <v>Volume</v>
      </c>
      <c r="N147" s="768" t="str">
        <f t="shared" si="62"/>
        <v>Exportations de Cerises confites = 1 kt (Douanes - Eurostat)</v>
      </c>
      <c r="O147" t="str">
        <f>Etiquettes!$J$20</f>
        <v>Probable</v>
      </c>
      <c r="P147" s="767" t="str">
        <f>Etiquettes!$H$21</f>
        <v>Données collectées</v>
      </c>
      <c r="Q147" s="767" t="str">
        <f>Etiquettes!$H$22</f>
        <v>Donnée collectée (valeur du flux ou coefficient)</v>
      </c>
      <c r="S147" s="913"/>
    </row>
    <row r="148" spans="1:19">
      <c r="A148" s="116" t="str">
        <f>Produits!$B$493</f>
        <v>Cerises confites</v>
      </c>
      <c r="B148" s="115" t="str">
        <f>Secteurs!$B$30</f>
        <v>Exportations nettes de ré-exportations</v>
      </c>
      <c r="C148" s="117">
        <f>'Prétraitement échanges'!E303</f>
        <v>5.5573920000000001</v>
      </c>
      <c r="E148" s="119" t="str">
        <f>Etiquettes!$C$10</f>
        <v>kt</v>
      </c>
      <c r="F148" s="767" t="str">
        <f>Etiquettes!$C$7</f>
        <v>Fruits et légumes (hors pommes de terre)</v>
      </c>
      <c r="G148" s="785">
        <f>Etiquettes!$H$9</f>
        <v>2015</v>
      </c>
      <c r="H148" s="767" t="str">
        <f>Etiquettes!$C$8</f>
        <v>France entière</v>
      </c>
      <c r="I148" s="767" t="str">
        <f t="shared" si="65"/>
        <v>Exportations de Cerises confites</v>
      </c>
      <c r="K148" t="s">
        <v>2508</v>
      </c>
      <c r="L148" s="767" t="str" cm="1">
        <f t="array" aca="1" ref="L148" ca="1">[1]!NOM_FEUILLE('Comext - EUROSTAT'!$A$1)</f>
        <v>Comext - EUROSTAT</v>
      </c>
      <c r="M148" s="766" t="str">
        <f>Etiquettes!$H$16</f>
        <v>Volume</v>
      </c>
      <c r="N148" s="768" t="str">
        <f t="shared" si="62"/>
        <v>Exportations de Cerises confites = 6 kt (Douanes - Eurostat)</v>
      </c>
      <c r="O148" t="str">
        <f>Etiquettes!$J$20</f>
        <v>Probable</v>
      </c>
      <c r="P148" s="767" t="str">
        <f>Etiquettes!$H$21</f>
        <v>Données collectées</v>
      </c>
      <c r="Q148" s="767" t="str">
        <f>Etiquettes!$H$22</f>
        <v>Donnée collectée (valeur du flux ou coefficient)</v>
      </c>
      <c r="S148" s="913"/>
    </row>
    <row r="149" spans="1:19">
      <c r="A149" s="116" t="str">
        <f>Produits!$B$493</f>
        <v>Cerises confites</v>
      </c>
      <c r="B149" s="116" t="str">
        <f>Secteurs!$B$15</f>
        <v>Autres IAA</v>
      </c>
      <c r="C149" s="799"/>
      <c r="E149" s="119" t="str">
        <f>Etiquettes!$C$10</f>
        <v>kt</v>
      </c>
      <c r="F149" s="767" t="str">
        <f>Etiquettes!$C$7</f>
        <v>Fruits et légumes (hors pommes de terre)</v>
      </c>
      <c r="G149" s="785" t="str">
        <f>Etiquettes!$C$9</f>
        <v>2015:2019:2023</v>
      </c>
      <c r="H149" s="767" t="str">
        <f>Etiquettes!$C$8</f>
        <v>France entière</v>
      </c>
      <c r="I149" s="767" t="str">
        <f t="shared" ref="I149" si="66">"Consommation de "&amp;A149&amp;" en alimentation humaine"</f>
        <v>Consommation de Cerises confites en alimentation humaine</v>
      </c>
      <c r="J149" s="767"/>
      <c r="K149"/>
      <c r="L149" s="767"/>
      <c r="N149" s="768" t="str">
        <f t="shared" ref="N149" si="67">_xlfn.CONCAT(I149,IF(OR(ISBLANK(C149),ISERROR(C149)),"",_xlfn.CONCAT(" = ",MROUND(C149,1)," ",E149," (",K149,")")))</f>
        <v>Consommation de Cerises confites en alimentation humaine</v>
      </c>
      <c r="O149" t="str">
        <f>Etiquettes!$K$20</f>
        <v>Approximative</v>
      </c>
      <c r="P149" s="766" t="s">
        <v>2915</v>
      </c>
      <c r="Q149" s="766" t="str">
        <f>Etiquettes!$J$22</f>
        <v>Donnée déterminée (par bilan matière)</v>
      </c>
      <c r="S149" s="913"/>
    </row>
  </sheetData>
  <mergeCells count="11">
    <mergeCell ref="S128:S139"/>
    <mergeCell ref="S140:S149"/>
    <mergeCell ref="S49:S58"/>
    <mergeCell ref="S59:S68"/>
    <mergeCell ref="S69:S75"/>
    <mergeCell ref="S76:S87"/>
    <mergeCell ref="S2:S16"/>
    <mergeCell ref="S17:S32"/>
    <mergeCell ref="S33:S48"/>
    <mergeCell ref="S88:S98"/>
    <mergeCell ref="S99:S127"/>
  </mergeCell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B6495-5254-49F2-8B30-15F98EEE2D61}">
  <sheetPr>
    <tabColor rgb="FFFF0000"/>
  </sheetPr>
  <dimension ref="A1:N23"/>
  <sheetViews>
    <sheetView workbookViewId="0">
      <pane xSplit="3" ySplit="1" topLeftCell="G2" activePane="bottomRight" state="frozen"/>
      <selection activeCell="AS484" sqref="AS484"/>
      <selection pane="topRight" activeCell="AS484" sqref="AS484"/>
      <selection pane="bottomLeft" activeCell="AS484" sqref="AS484"/>
      <selection pane="bottomRight" activeCell="C34" sqref="C34"/>
    </sheetView>
  </sheetViews>
  <sheetFormatPr baseColWidth="10" defaultColWidth="11.44140625" defaultRowHeight="14.4"/>
  <cols>
    <col min="1" max="1" width="38.44140625" style="98" bestFit="1" customWidth="1"/>
    <col min="2" max="2" width="18.5546875" style="98" bestFit="1" customWidth="1"/>
    <col min="3" max="3" width="38.44140625" bestFit="1" customWidth="1"/>
    <col min="4" max="4" width="16.109375" style="98" bestFit="1" customWidth="1"/>
    <col min="5" max="5" width="20.33203125" bestFit="1" customWidth="1"/>
    <col min="6" max="6" width="28.88671875" bestFit="1" customWidth="1"/>
    <col min="7" max="7" width="41" customWidth="1"/>
    <col min="8" max="11" width="11.44140625" customWidth="1"/>
  </cols>
  <sheetData>
    <row r="1" spans="1:14" ht="15" thickBot="1">
      <c r="A1" s="132" t="s">
        <v>826</v>
      </c>
      <c r="B1" s="133" t="s">
        <v>827</v>
      </c>
      <c r="C1" s="133" t="s">
        <v>828</v>
      </c>
      <c r="D1" s="133" t="s">
        <v>829</v>
      </c>
      <c r="E1" s="133" t="s">
        <v>830</v>
      </c>
      <c r="F1" s="134" t="s">
        <v>831</v>
      </c>
      <c r="G1" s="133" t="s">
        <v>832</v>
      </c>
    </row>
    <row r="2" spans="1:14">
      <c r="A2" s="122" t="s">
        <v>836</v>
      </c>
      <c r="B2" s="136" t="s">
        <v>837</v>
      </c>
      <c r="C2" s="754" t="s">
        <v>737</v>
      </c>
      <c r="D2" s="69"/>
      <c r="E2" s="71"/>
      <c r="G2" s="135" t="s">
        <v>838</v>
      </c>
    </row>
    <row r="3" spans="1:14">
      <c r="A3" t="s">
        <v>839</v>
      </c>
      <c r="B3" s="136" t="s">
        <v>837</v>
      </c>
      <c r="C3" s="70" t="s">
        <v>2874</v>
      </c>
      <c r="D3"/>
      <c r="F3" t="s">
        <v>2875</v>
      </c>
      <c r="G3" s="135" t="s">
        <v>2876</v>
      </c>
      <c r="H3" s="755" t="s">
        <v>17</v>
      </c>
      <c r="I3" s="756" t="s">
        <v>422</v>
      </c>
      <c r="J3" s="832" t="s">
        <v>2492</v>
      </c>
      <c r="K3" s="833" t="s">
        <v>2877</v>
      </c>
      <c r="L3" s="834" t="s">
        <v>2878</v>
      </c>
      <c r="N3" s="70"/>
    </row>
    <row r="4" spans="1:14">
      <c r="A4" s="122" t="s">
        <v>840</v>
      </c>
      <c r="B4" s="136" t="s">
        <v>837</v>
      </c>
      <c r="C4" s="70" t="str">
        <f>_xlfn.TEXTJOIN(":",TRUE,H4:M4)</f>
        <v>Frais:Transformé</v>
      </c>
      <c r="D4" s="69"/>
      <c r="E4" s="71"/>
      <c r="F4" t="s">
        <v>2879</v>
      </c>
      <c r="G4" s="135" t="s">
        <v>841</v>
      </c>
      <c r="H4" s="755" t="s">
        <v>18</v>
      </c>
      <c r="I4" s="756" t="s">
        <v>423</v>
      </c>
    </row>
    <row r="5" spans="1:14">
      <c r="A5" s="76" t="s">
        <v>842</v>
      </c>
      <c r="B5" s="136" t="s">
        <v>837</v>
      </c>
      <c r="C5" s="70" t="str">
        <f t="shared" ref="C5" si="0">_xlfn.TEXTJOIN(":",TRUE,H5:M5)</f>
        <v>Hors ré-export:Ré-export</v>
      </c>
      <c r="F5" t="s">
        <v>2880</v>
      </c>
      <c r="G5" s="135" t="s">
        <v>843</v>
      </c>
      <c r="H5" s="140" t="s">
        <v>803</v>
      </c>
      <c r="I5" s="141" t="s">
        <v>805</v>
      </c>
    </row>
    <row r="6" spans="1:14">
      <c r="A6" s="76" t="s">
        <v>844</v>
      </c>
      <c r="B6" s="136" t="s">
        <v>837</v>
      </c>
      <c r="C6" s="102" t="s">
        <v>53</v>
      </c>
      <c r="F6" s="70"/>
      <c r="G6" s="102" t="s">
        <v>845</v>
      </c>
    </row>
    <row r="7" spans="1:14">
      <c r="A7" s="70" t="s">
        <v>2493</v>
      </c>
      <c r="B7" s="23" t="s">
        <v>847</v>
      </c>
      <c r="C7" t="s">
        <v>2503</v>
      </c>
      <c r="D7"/>
      <c r="G7" s="135"/>
    </row>
    <row r="8" spans="1:14">
      <c r="A8" t="s">
        <v>2029</v>
      </c>
      <c r="B8" s="23" t="s">
        <v>847</v>
      </c>
      <c r="C8" s="70" t="s">
        <v>2188</v>
      </c>
      <c r="D8"/>
      <c r="G8" s="135" t="s">
        <v>2881</v>
      </c>
    </row>
    <row r="9" spans="1:14">
      <c r="A9" s="70" t="s">
        <v>2494</v>
      </c>
      <c r="B9" s="23" t="s">
        <v>847</v>
      </c>
      <c r="C9" s="70" t="str">
        <f>_xlfn.TEXTJOIN(":",TRUE,H9:M9)</f>
        <v>2015:2019:2023</v>
      </c>
      <c r="D9"/>
      <c r="G9" s="135" t="s">
        <v>848</v>
      </c>
      <c r="H9">
        <v>2015</v>
      </c>
      <c r="I9">
        <v>2019</v>
      </c>
      <c r="J9">
        <v>2023</v>
      </c>
    </row>
    <row r="10" spans="1:14">
      <c r="A10" t="s">
        <v>811</v>
      </c>
      <c r="B10" s="23" t="s">
        <v>847</v>
      </c>
      <c r="C10" t="s">
        <v>814</v>
      </c>
      <c r="D10"/>
      <c r="G10" s="135"/>
    </row>
    <row r="11" spans="1:14">
      <c r="A11" t="s">
        <v>2800</v>
      </c>
      <c r="B11" s="753" t="s">
        <v>849</v>
      </c>
      <c r="D11"/>
      <c r="G11" t="e" cm="1">
        <f t="array" aca="1" ref="G11" ca="1">IF(IF(INDIRECT("'"&amp;Etiquettes!G18&amp;"'"&amp;"!n1")=$A$11,_xlfn.TEXTJOIN(":",TRUE,_xlfn.UNIQUE(INDIRECT("'"&amp;Etiquettes!G18&amp;"'"&amp;"!n2:n1000"))),"")="0","",IF(INDIRECT("'"&amp;Etiquettes!G18&amp;"'"&amp;"!n1")=$A$11,_xlfn.TEXTJOIN(":",TRUE,_xlfn.UNIQUE(INDIRECT("'"&amp;Etiquettes!G18&amp;"'"&amp;"!n2:n1000"))),""))</f>
        <v>#REF!</v>
      </c>
    </row>
    <row r="12" spans="1:14">
      <c r="A12" s="98" t="s">
        <v>2802</v>
      </c>
      <c r="B12" s="753" t="s">
        <v>849</v>
      </c>
      <c r="D12"/>
      <c r="G12" t="e" cm="1">
        <f t="array" aca="1" ref="G12" ca="1">IF(IF(INDIRECT("'"&amp;Etiquettes!G18&amp;"'"&amp;"!n1")=$A$12,_xlfn.TEXTJOIN(":",TRUE,_xlfn.UNIQUE(INDIRECT("'"&amp;Etiquettes!G18&amp;"'"&amp;"!n2:n1000"))),"")="0","",IF(INDIRECT("'"&amp;Etiquettes!G18&amp;"'"&amp;"!n1")=$A$12,_xlfn.TEXTJOIN(":",TRUE,_xlfn.UNIQUE(INDIRECT("'"&amp;Etiquettes!G18&amp;"'"&amp;"!n2:n1000"))),""))</f>
        <v>#REF!</v>
      </c>
    </row>
    <row r="13" spans="1:14">
      <c r="A13" t="s">
        <v>2801</v>
      </c>
      <c r="B13" s="753" t="s">
        <v>849</v>
      </c>
      <c r="D13"/>
      <c r="G13" t="e" cm="1">
        <f t="array" aca="1" ref="G13" ca="1">IF(IF(INDIRECT("'"&amp;Etiquettes!G18&amp;"'"&amp;"!n1")=$A$13,_xlfn.TEXTJOIN(":",TRUE,_xlfn.UNIQUE(INDIRECT("'"&amp;Etiquettes!G18&amp;"'"&amp;"!n2:n1000"))),"")="0","",IF(INDIRECT("'"&amp;Etiquettes!G18&amp;"'"&amp;"!n1")=$A$13,_xlfn.TEXTJOIN(":",TRUE,_xlfn.UNIQUE(INDIRECT("'"&amp;Etiquettes!G18&amp;"'"&amp;"!n2:n1000"))),""))</f>
        <v>#REF!</v>
      </c>
    </row>
    <row r="14" spans="1:14">
      <c r="A14" t="s">
        <v>813</v>
      </c>
      <c r="B14" s="753" t="s">
        <v>849</v>
      </c>
      <c r="D14"/>
      <c r="G14" t="e" cm="1">
        <f t="array" aca="1" ref="G14" ca="1">IF(IF(INDIRECT("'"&amp;Etiquettes!G18&amp;"'"&amp;"!k1")=$A$14,_xlfn.TEXTJOIN(":",TRUE,_xlfn.UNIQUE(INDIRECT("'"&amp;Etiquettes!G18&amp;"'"&amp;"!k2:k1000"))),"")="0","",IF(INDIRECT("'"&amp;Etiquettes!G18&amp;"'"&amp;"!k1")=$A$14,_xlfn.TEXTJOIN(":",TRUE,_xlfn.UNIQUE(INDIRECT("'"&amp;Etiquettes!G18&amp;"'"&amp;"!k2:k1000"))),""))</f>
        <v>#REF!</v>
      </c>
    </row>
    <row r="15" spans="1:14">
      <c r="A15" t="s">
        <v>13</v>
      </c>
      <c r="B15" s="753" t="s">
        <v>849</v>
      </c>
      <c r="D15"/>
      <c r="G15" t="e" cm="1">
        <f t="array" aca="1" ref="G15" ca="1">IF(IF(INDIRECT("'"&amp;Etiquettes!G18&amp;"'"&amp;"!j1")=$A$15,_xlfn.TEXTJOIN(":",TRUE,_xlfn.UNIQUE(INDIRECT("'"&amp;Etiquettes!G18&amp;"'"&amp;"!j2:j1000"))),"")="0","",IF(INDIRECT("'"&amp;Etiquettes!G18&amp;"'"&amp;"!j1")=$A$15,_xlfn.TEXTJOIN(":",TRUE,_xlfn.UNIQUE(INDIRECT("'"&amp;Etiquettes!G18&amp;"'"&amp;"!j2:j1000"))),""))</f>
        <v>#REF!</v>
      </c>
    </row>
    <row r="16" spans="1:14">
      <c r="A16" t="s">
        <v>2495</v>
      </c>
      <c r="B16" s="753" t="s">
        <v>849</v>
      </c>
      <c r="C16" s="70" t="s">
        <v>2882</v>
      </c>
      <c r="D16"/>
      <c r="F16" t="s">
        <v>2883</v>
      </c>
      <c r="G16" s="835" t="s">
        <v>2884</v>
      </c>
      <c r="H16" s="755" t="s">
        <v>2496</v>
      </c>
      <c r="I16" s="756" t="s">
        <v>2204</v>
      </c>
      <c r="J16" s="834" t="s">
        <v>2497</v>
      </c>
    </row>
    <row r="17" spans="1:12">
      <c r="A17" t="s">
        <v>824</v>
      </c>
      <c r="B17" s="753" t="s">
        <v>849</v>
      </c>
      <c r="D17"/>
      <c r="G17" t="e" cm="1">
        <f t="array" aca="1" ref="G17" ca="1">IF(IF(INDIRECT("'"&amp;Etiquettes!G18&amp;"'"&amp;"!i1")=$A$17,_xlfn.TEXTJOIN(":",TRUE,_xlfn.UNIQUE(INDIRECT("'"&amp;Etiquettes!G18&amp;"'"&amp;"!i2:i1000"))),"")="0","",IF(INDIRECT("'"&amp;Etiquettes!G18&amp;"'"&amp;"!i1")=$A$17,_xlfn.TEXTJOIN(":",TRUE,_xlfn.UNIQUE(INDIRECT("'"&amp;Etiquettes!G18&amp;"'"&amp;"!i2:i1000"))),""))</f>
        <v>#REF!</v>
      </c>
    </row>
    <row r="18" spans="1:12">
      <c r="A18" t="s">
        <v>2498</v>
      </c>
      <c r="B18" s="753" t="s">
        <v>849</v>
      </c>
      <c r="D18"/>
      <c r="G18" s="835" t="s">
        <v>2885</v>
      </c>
    </row>
    <row r="19" spans="1:12">
      <c r="A19" t="s">
        <v>2499</v>
      </c>
      <c r="B19" s="753" t="s">
        <v>849</v>
      </c>
      <c r="C19" t="s">
        <v>2500</v>
      </c>
      <c r="D19"/>
      <c r="F19" t="s">
        <v>2501</v>
      </c>
    </row>
    <row r="20" spans="1:12">
      <c r="A20" s="70" t="s">
        <v>2502</v>
      </c>
      <c r="B20" s="753" t="s">
        <v>849</v>
      </c>
      <c r="C20" s="70" t="s">
        <v>2886</v>
      </c>
      <c r="D20"/>
      <c r="F20" t="s">
        <v>2887</v>
      </c>
      <c r="G20" s="135" t="s">
        <v>2888</v>
      </c>
      <c r="H20" s="836" t="s">
        <v>2889</v>
      </c>
      <c r="I20" s="837" t="s">
        <v>2890</v>
      </c>
      <c r="J20" s="139" t="s">
        <v>2891</v>
      </c>
      <c r="K20" s="838" t="s">
        <v>2892</v>
      </c>
      <c r="L20" s="839" t="s">
        <v>2893</v>
      </c>
    </row>
    <row r="21" spans="1:12" s="841" customFormat="1">
      <c r="A21" s="840" t="s">
        <v>2894</v>
      </c>
      <c r="B21" s="753" t="s">
        <v>849</v>
      </c>
      <c r="C21" s="70" t="s">
        <v>2895</v>
      </c>
      <c r="D21" s="840"/>
      <c r="F21" s="841" t="s">
        <v>2896</v>
      </c>
      <c r="H21" s="832" t="s">
        <v>2897</v>
      </c>
      <c r="I21" s="842" t="s">
        <v>2898</v>
      </c>
      <c r="J21" s="843" t="s">
        <v>2899</v>
      </c>
      <c r="K21" s="844" t="s">
        <v>2900</v>
      </c>
      <c r="L21" s="845" t="s">
        <v>2901</v>
      </c>
    </row>
    <row r="22" spans="1:12" s="841" customFormat="1">
      <c r="A22" s="840" t="s">
        <v>2902</v>
      </c>
      <c r="B22" s="753" t="s">
        <v>849</v>
      </c>
      <c r="C22" s="70" t="s">
        <v>2903</v>
      </c>
      <c r="D22" s="840"/>
      <c r="F22" s="841" t="s">
        <v>2904</v>
      </c>
      <c r="H22" s="832" t="s">
        <v>2905</v>
      </c>
      <c r="I22" s="843" t="s">
        <v>2906</v>
      </c>
      <c r="J22" s="844" t="s">
        <v>2907</v>
      </c>
      <c r="K22" s="845" t="s">
        <v>2908</v>
      </c>
    </row>
    <row r="23" spans="1:12">
      <c r="A23" t="s">
        <v>3096</v>
      </c>
      <c r="B23" t="s">
        <v>3097</v>
      </c>
      <c r="C23" t="s">
        <v>3098</v>
      </c>
      <c r="F23" t="s">
        <v>3099</v>
      </c>
    </row>
  </sheetData>
  <pageMargins left="0.7" right="0.7" top="0.75" bottom="0.75" header="0.3" footer="0.3"/>
  <pageSetup orientation="portrait"/>
  <extLst>
    <ext xmlns:x14="http://schemas.microsoft.com/office/spreadsheetml/2009/9/main" uri="{05C60535-1F16-4fd2-B633-F4F36F0B64E0}">
      <x14:sparklineGroups xmlns:xm="http://schemas.microsoft.com/office/excel/2006/main">
        <x14:sparklineGroup type="column" displayEmptyCellsAs="span" xr2:uid="{F250B8FB-8034-47B9-B151-4E66777B5E14}">
          <x14:colorSeries rgb="FF376092"/>
          <x14:colorNegative rgb="FFD00000"/>
          <x14:colorAxis rgb="FF000000"/>
          <x14:colorMarkers rgb="FFD00000"/>
          <x14:colorFirst rgb="FFD00000"/>
          <x14:colorLast rgb="FFD00000"/>
          <x14:colorHigh rgb="FFD00000"/>
          <x14:colorLow rgb="FFD00000"/>
          <x14:sparklines>
            <x14:sparkline>
              <xm:f>Etiquettes!K23:K23</xm:f>
              <xm:sqref>L23</xm:sqref>
            </x14:sparkline>
            <x14:sparkline>
              <xm:f>Etiquettes!K24:K24</xm:f>
              <xm:sqref>L24</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D494D-1F48-4453-BBE0-65637761B273}">
  <sheetPr>
    <tabColor rgb="FF92D050"/>
  </sheetPr>
  <dimension ref="A1:U26"/>
  <sheetViews>
    <sheetView zoomScaleNormal="100" workbookViewId="0">
      <pane xSplit="3" ySplit="1" topLeftCell="D2" activePane="bottomRight" state="frozen"/>
      <selection activeCell="AS484" sqref="AS484"/>
      <selection pane="topRight" activeCell="AS484" sqref="AS484"/>
      <selection pane="bottomLeft" activeCell="AS484" sqref="AS484"/>
      <selection pane="bottomRight" activeCell="K34" sqref="K34"/>
    </sheetView>
  </sheetViews>
  <sheetFormatPr baseColWidth="10" defaultColWidth="10.44140625" defaultRowHeight="14.4"/>
  <cols>
    <col min="1" max="1" width="12.33203125" style="69" bestFit="1" customWidth="1"/>
    <col min="2" max="2" width="32.77734375" style="127" customWidth="1"/>
    <col min="3" max="3" width="25.109375" style="128" customWidth="1"/>
    <col min="4" max="4" width="12.44140625" style="98" customWidth="1"/>
    <col min="5" max="5" width="20.33203125" style="98" customWidth="1"/>
    <col min="6" max="6" width="20.5546875" style="126" customWidth="1"/>
    <col min="7" max="7" width="8.77734375" style="130" customWidth="1"/>
    <col min="8" max="8" width="15.109375" style="130" customWidth="1"/>
    <col min="9" max="9" width="7.6640625" style="778" bestFit="1" customWidth="1"/>
    <col min="10" max="10" width="11.33203125" style="131" bestFit="1" customWidth="1"/>
    <col min="11" max="11" width="17.109375" style="131" bestFit="1" customWidth="1"/>
    <col min="12" max="12" width="12.33203125" style="131" bestFit="1" customWidth="1"/>
    <col min="13" max="13" width="12.21875" customWidth="1"/>
    <col min="14" max="14" width="11.44140625" customWidth="1"/>
    <col min="16" max="16" width="14.77734375" customWidth="1"/>
    <col min="18" max="19" width="9.44140625" style="766" customWidth="1"/>
    <col min="20" max="20" width="11.44140625" customWidth="1"/>
  </cols>
  <sheetData>
    <row r="1" spans="1:21" ht="38.549999999999997" customHeight="1" thickBot="1">
      <c r="A1" s="111" t="s">
        <v>820</v>
      </c>
      <c r="B1" s="112" t="s">
        <v>808</v>
      </c>
      <c r="C1" s="112" t="s">
        <v>809</v>
      </c>
      <c r="D1" s="112" t="s">
        <v>821</v>
      </c>
      <c r="E1" s="112" t="s">
        <v>822</v>
      </c>
      <c r="F1" s="112" t="s">
        <v>823</v>
      </c>
      <c r="G1" s="113" t="str">
        <f>Etiquettes!$A$10</f>
        <v>Unité</v>
      </c>
      <c r="H1" s="113" t="str">
        <f>Etiquettes!$A$7</f>
        <v>Filière</v>
      </c>
      <c r="I1" s="113" t="str">
        <f>Etiquettes!$A$9</f>
        <v>Année</v>
      </c>
      <c r="J1" s="113" t="str">
        <f>Etiquettes!$A$8</f>
        <v>Territoire</v>
      </c>
      <c r="K1" s="113" t="str">
        <f>Etiquettes!$A$17</f>
        <v>Traduction</v>
      </c>
      <c r="L1" s="113" t="str">
        <f>Etiquettes!$A$15</f>
        <v>Hypothèse</v>
      </c>
      <c r="M1" s="113" t="str">
        <f>Etiquettes!$A$14</f>
        <v>Source</v>
      </c>
      <c r="N1" s="113" t="str">
        <f>Etiquettes!$A$18</f>
        <v>Onglet source fichier Excel</v>
      </c>
      <c r="O1" s="113" t="str">
        <f>Etiquettes!$A$16</f>
        <v>Type de donnée collectée</v>
      </c>
      <c r="P1" s="113" t="str">
        <f>Etiquettes!$A$13</f>
        <v>Rendement, répartition ou volume d'échange collecté</v>
      </c>
      <c r="Q1" s="113" t="str">
        <f>Etiquettes!$A$20</f>
        <v>Fiabilité des données</v>
      </c>
      <c r="R1" s="113" t="str">
        <f>Etiquettes!$A$21</f>
        <v>Méthode</v>
      </c>
      <c r="S1" s="113" t="str">
        <f>Etiquettes!$A$22</f>
        <v>Analyse des résultats</v>
      </c>
      <c r="T1" s="112" t="s">
        <v>12</v>
      </c>
      <c r="U1" s="114" t="s">
        <v>14</v>
      </c>
    </row>
    <row r="2" spans="1:21" ht="14.4" customHeight="1">
      <c r="A2" s="71">
        <f>'Contraintes  '!A28+1</f>
        <v>58</v>
      </c>
      <c r="B2" s="127" t="str">
        <f>Produits!$B$19</f>
        <v>Choux à choucroute</v>
      </c>
      <c r="C2" s="116" t="str">
        <f>Secteurs!$B$3</f>
        <v>1ère Transformation</v>
      </c>
      <c r="D2" s="171">
        <f>'F&amp;L transformés - PANOFELT'!J652</f>
        <v>0.64189189189189189</v>
      </c>
      <c r="G2" s="119" t="str">
        <f>Etiquettes!$C$10</f>
        <v>kt</v>
      </c>
      <c r="H2" s="767" t="str">
        <f>Etiquettes!$C$7</f>
        <v>Fruits et légumes (hors pommes de terre)</v>
      </c>
      <c r="I2" s="777" t="str">
        <f>Etiquettes!$H$9&amp;":"&amp;Etiquettes!$I$9</f>
        <v>2015:2019</v>
      </c>
      <c r="J2" s="767" t="str">
        <f>Etiquettes!$C$8</f>
        <v>France entière</v>
      </c>
      <c r="K2" s="775"/>
      <c r="U2" s="990" t="s">
        <v>2424</v>
      </c>
    </row>
    <row r="3" spans="1:21">
      <c r="A3" s="71">
        <f>'Contraintes  '!A29+1</f>
        <v>58</v>
      </c>
      <c r="B3" s="116" t="str">
        <f>Secteurs!$B$3</f>
        <v>1ère Transformation</v>
      </c>
      <c r="C3" s="116" t="str">
        <f>Produits!$B$483</f>
        <v>Choucroute</v>
      </c>
      <c r="D3" s="98">
        <v>-1</v>
      </c>
      <c r="G3" s="119" t="str">
        <f>Etiquettes!$C$10</f>
        <v>kt</v>
      </c>
      <c r="H3" s="767" t="str">
        <f>Etiquettes!$C$7</f>
        <v>Fruits et légumes (hors pommes de terre)</v>
      </c>
      <c r="I3" s="777" t="str">
        <f>Etiquettes!$H$9&amp;":"&amp;Etiquettes!$I$9</f>
        <v>2015:2019</v>
      </c>
      <c r="J3" s="767" t="str">
        <f>Etiquettes!$C$8</f>
        <v>France entière</v>
      </c>
      <c r="K3" s="776" t="s">
        <v>2767</v>
      </c>
      <c r="L3" s="116" t="s">
        <v>2765</v>
      </c>
      <c r="M3" t="s">
        <v>2766</v>
      </c>
      <c r="N3" s="767" t="str" cm="1">
        <f t="array" aca="1" ref="N3" ca="1">[1]!NOM_FEUILLE('F&amp;L transformés - PANOFELT'!$A$1)</f>
        <v>F&amp;L transformés - PANOFELT</v>
      </c>
      <c r="O3" t="str">
        <f>Etiquettes!$I$16</f>
        <v>Rendement</v>
      </c>
      <c r="P3" t="str">
        <f>_xlfn.CONCAT(K3," = ",MROUND(D2*100,0.01)," % (",M3,")")</f>
        <v>Rendement de fabrication de choucroute = 64,19 % (AFC)</v>
      </c>
      <c r="Q3" t="str">
        <f>Etiquettes!$J$20</f>
        <v>Probable</v>
      </c>
      <c r="R3" s="767" t="s">
        <v>2916</v>
      </c>
      <c r="S3" s="767" t="str">
        <f>Etiquettes!$H$22</f>
        <v>Donnée collectée (valeur du flux ou coefficient)</v>
      </c>
      <c r="U3" s="917"/>
    </row>
    <row r="4" spans="1:21" ht="15" customHeight="1">
      <c r="A4" s="71">
        <f>A2+1</f>
        <v>59</v>
      </c>
      <c r="B4" s="116" t="str">
        <f>Produits!$B$483</f>
        <v>Choucroute</v>
      </c>
      <c r="C4" s="128" t="str">
        <f>Secteurs!$B$7</f>
        <v>Alimentation humaine</v>
      </c>
      <c r="D4" s="171">
        <f>'F&amp;L transformés - PANOFELT'!K603</f>
        <v>0.54</v>
      </c>
      <c r="G4" s="119" t="str">
        <f>Etiquettes!$C$10</f>
        <v>kt</v>
      </c>
      <c r="H4" s="767" t="str">
        <f>Etiquettes!$C$7</f>
        <v>Fruits et légumes (hors pommes de terre)</v>
      </c>
      <c r="I4" s="777">
        <f>Etiquettes!$I$9</f>
        <v>2019</v>
      </c>
      <c r="J4" s="767" t="str">
        <f>Etiquettes!$C$8</f>
        <v>France entière</v>
      </c>
      <c r="K4" s="776"/>
      <c r="U4" s="917"/>
    </row>
    <row r="5" spans="1:21">
      <c r="A5" s="71">
        <f t="shared" ref="A5:A21" si="0">A3+1</f>
        <v>59</v>
      </c>
      <c r="B5" s="116" t="str">
        <f>Produits!$B$483</f>
        <v>Choucroute</v>
      </c>
      <c r="C5" s="128" t="str">
        <f>Secteurs!$B$8</f>
        <v>A domicile</v>
      </c>
      <c r="D5" s="98">
        <v>-1</v>
      </c>
      <c r="G5" s="119" t="str">
        <f>Etiquettes!$C$10</f>
        <v>kt</v>
      </c>
      <c r="H5" s="767" t="str">
        <f>Etiquettes!$C$7</f>
        <v>Fruits et légumes (hors pommes de terre)</v>
      </c>
      <c r="I5" s="777">
        <f>Etiquettes!$I$9</f>
        <v>2019</v>
      </c>
      <c r="J5" s="767" t="str">
        <f>Etiquettes!$C$8</f>
        <v>France entière</v>
      </c>
      <c r="K5" s="776" t="s">
        <v>2768</v>
      </c>
      <c r="L5" s="116"/>
      <c r="M5" t="s">
        <v>2595</v>
      </c>
      <c r="N5" s="767" t="str" cm="1">
        <f t="array" aca="1" ref="N5" ca="1">[1]!NOM_FEUILLE('F&amp;L transformés - PANOFELT'!$A$1)</f>
        <v>F&amp;L transformés - PANOFELT</v>
      </c>
      <c r="O5" t="str">
        <f>Etiquettes!$J$16</f>
        <v>Répartition</v>
      </c>
      <c r="P5" t="str">
        <f t="shared" ref="P5" si="1">_xlfn.CONCAT(K5," = ",MROUND(D4*100,0.01)," % (",M5,")")</f>
        <v>Part de choucroute consommée à domicile = 54 % (PANOFELT - FranceAgriMer)</v>
      </c>
      <c r="Q5" t="str">
        <f>Etiquettes!$J$20</f>
        <v>Probable</v>
      </c>
      <c r="R5" s="767" t="s">
        <v>2916</v>
      </c>
      <c r="S5" s="767" t="str">
        <f>Etiquettes!$H$22</f>
        <v>Donnée collectée (valeur du flux ou coefficient)</v>
      </c>
      <c r="U5" s="917"/>
    </row>
    <row r="6" spans="1:21" ht="15" customHeight="1">
      <c r="A6" s="71">
        <f t="shared" si="0"/>
        <v>60</v>
      </c>
      <c r="B6" s="116" t="str">
        <f>Produits!$B$483</f>
        <v>Choucroute</v>
      </c>
      <c r="C6" s="128" t="str">
        <f>Secteurs!$B$7</f>
        <v>Alimentation humaine</v>
      </c>
      <c r="D6" s="171">
        <f>'F&amp;L transformés - PANOFELT'!K604</f>
        <v>0.24</v>
      </c>
      <c r="G6" s="119" t="str">
        <f>Etiquettes!$C$10</f>
        <v>kt</v>
      </c>
      <c r="H6" s="767" t="str">
        <f>Etiquettes!$C$7</f>
        <v>Fruits et légumes (hors pommes de terre)</v>
      </c>
      <c r="I6" s="777">
        <f>Etiquettes!$I$9</f>
        <v>2019</v>
      </c>
      <c r="J6" s="767" t="str">
        <f>Etiquettes!$C$8</f>
        <v>France entière</v>
      </c>
      <c r="K6" s="776"/>
      <c r="U6" s="917"/>
    </row>
    <row r="7" spans="1:21">
      <c r="A7" s="71">
        <f t="shared" si="0"/>
        <v>60</v>
      </c>
      <c r="B7" s="116" t="str">
        <f>Produits!$B$483</f>
        <v>Choucroute</v>
      </c>
      <c r="C7" s="116" t="str">
        <f>Secteurs!$B$14</f>
        <v>RHD</v>
      </c>
      <c r="D7" s="98">
        <v>-1</v>
      </c>
      <c r="G7" s="119" t="str">
        <f>Etiquettes!$C$10</f>
        <v>kt</v>
      </c>
      <c r="H7" s="767" t="str">
        <f>Etiquettes!$C$7</f>
        <v>Fruits et légumes (hors pommes de terre)</v>
      </c>
      <c r="I7" s="777">
        <f>Etiquettes!$I$9</f>
        <v>2019</v>
      </c>
      <c r="J7" s="767" t="str">
        <f>Etiquettes!$C$8</f>
        <v>France entière</v>
      </c>
      <c r="K7" s="776" t="s">
        <v>2769</v>
      </c>
      <c r="L7" s="116"/>
      <c r="M7" t="s">
        <v>2595</v>
      </c>
      <c r="N7" s="767" t="str" cm="1">
        <f t="array" aca="1" ref="N7" ca="1">[1]!NOM_FEUILLE('F&amp;L transformés - PANOFELT'!$A$1)</f>
        <v>F&amp;L transformés - PANOFELT</v>
      </c>
      <c r="O7" t="str">
        <f>Etiquettes!$J$16</f>
        <v>Répartition</v>
      </c>
      <c r="P7" t="str">
        <f t="shared" ref="P7:P9" si="2">_xlfn.CONCAT(K7," = ",MROUND(D6*100,0.01)," % (",M7,")")</f>
        <v>Part de choucroute consommée en RHD = 24 % (PANOFELT - FranceAgriMer)</v>
      </c>
      <c r="Q7" t="str">
        <f>Etiquettes!$J$20</f>
        <v>Probable</v>
      </c>
      <c r="R7" s="767" t="s">
        <v>2916</v>
      </c>
      <c r="S7" s="767" t="str">
        <f>Etiquettes!$H$22</f>
        <v>Donnée collectée (valeur du flux ou coefficient)</v>
      </c>
      <c r="U7" s="917"/>
    </row>
    <row r="8" spans="1:21">
      <c r="A8" s="71">
        <f t="shared" si="0"/>
        <v>61</v>
      </c>
      <c r="B8" s="116" t="str">
        <f>Produits!$B$483</f>
        <v>Choucroute</v>
      </c>
      <c r="C8" s="128" t="str">
        <f>Secteurs!$B$7</f>
        <v>Alimentation humaine</v>
      </c>
      <c r="D8" s="171">
        <f>'F&amp;L transformés - PANOFELT'!K605</f>
        <v>0.22</v>
      </c>
      <c r="G8" s="119" t="str">
        <f>Etiquettes!$C$10</f>
        <v>kt</v>
      </c>
      <c r="H8" s="767" t="str">
        <f>Etiquettes!$C$7</f>
        <v>Fruits et légumes (hors pommes de terre)</v>
      </c>
      <c r="I8" s="777">
        <f>Etiquettes!$I$9</f>
        <v>2019</v>
      </c>
      <c r="J8" s="767" t="str">
        <f>Etiquettes!$C$8</f>
        <v>France entière</v>
      </c>
      <c r="U8" s="917"/>
    </row>
    <row r="9" spans="1:21">
      <c r="A9" s="71">
        <f t="shared" si="0"/>
        <v>61</v>
      </c>
      <c r="B9" s="116" t="str">
        <f>Produits!$B$483</f>
        <v>Choucroute</v>
      </c>
      <c r="C9" s="128" t="str">
        <f>Secteurs!$B$15</f>
        <v>Autres IAA</v>
      </c>
      <c r="D9" s="98">
        <v>-1</v>
      </c>
      <c r="G9" s="119" t="str">
        <f>Etiquettes!$C$10</f>
        <v>kt</v>
      </c>
      <c r="H9" s="767" t="str">
        <f>Etiquettes!$C$7</f>
        <v>Fruits et légumes (hors pommes de terre)</v>
      </c>
      <c r="I9" s="777">
        <f>Etiquettes!$I$9</f>
        <v>2019</v>
      </c>
      <c r="J9" s="767" t="str">
        <f>Etiquettes!$C$8</f>
        <v>France entière</v>
      </c>
      <c r="K9" s="116" t="s">
        <v>2770</v>
      </c>
      <c r="M9" t="s">
        <v>2595</v>
      </c>
      <c r="N9" s="767" t="str" cm="1">
        <f t="array" aca="1" ref="N9" ca="1">[1]!NOM_FEUILLE('F&amp;L transformés - PANOFELT'!$A$1)</f>
        <v>F&amp;L transformés - PANOFELT</v>
      </c>
      <c r="O9" t="str">
        <f>Etiquettes!$J$16</f>
        <v>Répartition</v>
      </c>
      <c r="P9" t="str">
        <f t="shared" si="2"/>
        <v>Part de choucroute consommée par l'industrie des plats préparés = 22 % (PANOFELT - FranceAgriMer)</v>
      </c>
      <c r="Q9" t="str">
        <f>Etiquettes!$J$20</f>
        <v>Probable</v>
      </c>
      <c r="R9" s="767" t="s">
        <v>2916</v>
      </c>
      <c r="S9" s="767" t="str">
        <f>Etiquettes!$H$22</f>
        <v>Donnée collectée (valeur du flux ou coefficient)</v>
      </c>
      <c r="U9" s="917"/>
    </row>
    <row r="10" spans="1:21" ht="15" customHeight="1">
      <c r="A10" s="71">
        <f>A8+1</f>
        <v>62</v>
      </c>
      <c r="B10" s="116" t="str">
        <f>Produits!$B$483</f>
        <v>Choucroute</v>
      </c>
      <c r="C10" s="128" t="str">
        <f>Secteurs!$B$7</f>
        <v>Alimentation humaine</v>
      </c>
      <c r="D10" s="171">
        <f>'F&amp;L transformés - PANOFELT'!K603</f>
        <v>0.54</v>
      </c>
      <c r="G10" s="119" t="str">
        <f>Etiquettes!$C$10</f>
        <v>kt</v>
      </c>
      <c r="H10" s="767" t="str">
        <f>Etiquettes!$C$7</f>
        <v>Fruits et légumes (hors pommes de terre)</v>
      </c>
      <c r="I10" s="777" t="str">
        <f>Etiquettes!$H$9&amp;":"&amp;Etiquettes!$J$9</f>
        <v>2015:2023</v>
      </c>
      <c r="J10" s="767" t="str">
        <f>Etiquettes!$C$8</f>
        <v>France entière</v>
      </c>
      <c r="K10" s="776"/>
      <c r="U10" s="917"/>
    </row>
    <row r="11" spans="1:21">
      <c r="A11" s="71">
        <f t="shared" si="0"/>
        <v>62</v>
      </c>
      <c r="B11" s="116" t="str">
        <f>Produits!$B$483</f>
        <v>Choucroute</v>
      </c>
      <c r="C11" s="128" t="str">
        <f>Secteurs!$B$8</f>
        <v>A domicile</v>
      </c>
      <c r="D11" s="98">
        <v>-1</v>
      </c>
      <c r="G11" s="119" t="str">
        <f>Etiquettes!$C$10</f>
        <v>kt</v>
      </c>
      <c r="H11" s="767" t="str">
        <f>Etiquettes!$C$7</f>
        <v>Fruits et légumes (hors pommes de terre)</v>
      </c>
      <c r="I11" s="777" t="str">
        <f>Etiquettes!$H$9&amp;":"&amp;Etiquettes!$J$9</f>
        <v>2015:2023</v>
      </c>
      <c r="J11" s="767" t="str">
        <f>Etiquettes!$C$8</f>
        <v>France entière</v>
      </c>
      <c r="K11" s="776" t="s">
        <v>2768</v>
      </c>
      <c r="L11" s="116" t="s">
        <v>2771</v>
      </c>
      <c r="M11" t="s">
        <v>2595</v>
      </c>
      <c r="N11" s="767" t="str" cm="1">
        <f t="array" aca="1" ref="N11" ca="1">[1]!NOM_FEUILLE('F&amp;L transformés - PANOFELT'!$A$1)</f>
        <v>F&amp;L transformés - PANOFELT</v>
      </c>
      <c r="O11" t="str">
        <f>Etiquettes!$J$16</f>
        <v>Répartition</v>
      </c>
      <c r="P11" t="str">
        <f t="shared" ref="P11" si="3">_xlfn.CONCAT(K11," = ",MROUND(D10*100,0.01)," % (",M11,")")</f>
        <v>Part de choucroute consommée à domicile = 54 % (PANOFELT - FranceAgriMer)</v>
      </c>
      <c r="Q11" t="str">
        <f>Etiquettes!$K$20</f>
        <v>Approximative</v>
      </c>
      <c r="R11" s="767" t="s">
        <v>2916</v>
      </c>
      <c r="S11" s="767" t="str">
        <f>Etiquettes!$H$22</f>
        <v>Donnée collectée (valeur du flux ou coefficient)</v>
      </c>
      <c r="U11" s="917"/>
    </row>
    <row r="12" spans="1:21" ht="15" customHeight="1">
      <c r="A12" s="71">
        <f t="shared" si="0"/>
        <v>63</v>
      </c>
      <c r="B12" s="116" t="str">
        <f>Produits!$B$483</f>
        <v>Choucroute</v>
      </c>
      <c r="C12" s="128" t="str">
        <f>Secteurs!$B$7</f>
        <v>Alimentation humaine</v>
      </c>
      <c r="D12" s="171">
        <f>'F&amp;L transformés - PANOFELT'!K604</f>
        <v>0.24</v>
      </c>
      <c r="G12" s="119" t="str">
        <f>Etiquettes!$C$10</f>
        <v>kt</v>
      </c>
      <c r="H12" s="767" t="str">
        <f>Etiquettes!$C$7</f>
        <v>Fruits et légumes (hors pommes de terre)</v>
      </c>
      <c r="I12" s="777" t="str">
        <f>Etiquettes!$H$9&amp;":"&amp;Etiquettes!$J$9</f>
        <v>2015:2023</v>
      </c>
      <c r="J12" s="767" t="str">
        <f>Etiquettes!$C$8</f>
        <v>France entière</v>
      </c>
      <c r="K12" s="776"/>
      <c r="U12" s="917"/>
    </row>
    <row r="13" spans="1:21">
      <c r="A13" s="71">
        <f t="shared" si="0"/>
        <v>63</v>
      </c>
      <c r="B13" s="116" t="str">
        <f>Produits!$B$483</f>
        <v>Choucroute</v>
      </c>
      <c r="C13" s="116" t="str">
        <f>Secteurs!$B$14</f>
        <v>RHD</v>
      </c>
      <c r="D13" s="98">
        <v>-1</v>
      </c>
      <c r="G13" s="119" t="str">
        <f>Etiquettes!$C$10</f>
        <v>kt</v>
      </c>
      <c r="H13" s="767" t="str">
        <f>Etiquettes!$C$7</f>
        <v>Fruits et légumes (hors pommes de terre)</v>
      </c>
      <c r="I13" s="777" t="str">
        <f>Etiquettes!$H$9&amp;":"&amp;Etiquettes!$J$9</f>
        <v>2015:2023</v>
      </c>
      <c r="J13" s="767" t="str">
        <f>Etiquettes!$C$8</f>
        <v>France entière</v>
      </c>
      <c r="K13" s="776" t="s">
        <v>2769</v>
      </c>
      <c r="L13" s="116" t="s">
        <v>2771</v>
      </c>
      <c r="M13" t="s">
        <v>2595</v>
      </c>
      <c r="N13" s="767" t="str" cm="1">
        <f t="array" aca="1" ref="N13" ca="1">[1]!NOM_FEUILLE('F&amp;L transformés - PANOFELT'!$A$1)</f>
        <v>F&amp;L transformés - PANOFELT</v>
      </c>
      <c r="O13" t="str">
        <f>Etiquettes!$J$16</f>
        <v>Répartition</v>
      </c>
      <c r="P13" t="str">
        <f t="shared" ref="P13" si="4">_xlfn.CONCAT(K13," = ",MROUND(D12*100,0.01)," % (",M13,")")</f>
        <v>Part de choucroute consommée en RHD = 24 % (PANOFELT - FranceAgriMer)</v>
      </c>
      <c r="Q13" t="str">
        <f>Etiquettes!$K$20</f>
        <v>Approximative</v>
      </c>
      <c r="R13" s="767" t="s">
        <v>2916</v>
      </c>
      <c r="S13" s="767" t="str">
        <f>Etiquettes!$H$22</f>
        <v>Donnée collectée (valeur du flux ou coefficient)</v>
      </c>
      <c r="U13" s="917"/>
    </row>
    <row r="14" spans="1:21">
      <c r="A14" s="71">
        <f t="shared" si="0"/>
        <v>64</v>
      </c>
      <c r="B14" s="116" t="str">
        <f>Produits!$B$483</f>
        <v>Choucroute</v>
      </c>
      <c r="C14" s="128" t="str">
        <f>Secteurs!$B$7</f>
        <v>Alimentation humaine</v>
      </c>
      <c r="D14" s="171">
        <f>'F&amp;L transformés - PANOFELT'!K605</f>
        <v>0.22</v>
      </c>
      <c r="G14" s="119" t="str">
        <f>Etiquettes!$C$10</f>
        <v>kt</v>
      </c>
      <c r="H14" s="767" t="str">
        <f>Etiquettes!$C$7</f>
        <v>Fruits et légumes (hors pommes de terre)</v>
      </c>
      <c r="I14" s="777" t="str">
        <f>Etiquettes!$H$9&amp;":"&amp;Etiquettes!$J$9</f>
        <v>2015:2023</v>
      </c>
      <c r="J14" s="767" t="str">
        <f>Etiquettes!$C$8</f>
        <v>France entière</v>
      </c>
      <c r="U14" s="917"/>
    </row>
    <row r="15" spans="1:21">
      <c r="A15" s="71">
        <f t="shared" si="0"/>
        <v>64</v>
      </c>
      <c r="B15" s="116" t="str">
        <f>Produits!$B$483</f>
        <v>Choucroute</v>
      </c>
      <c r="C15" s="128" t="str">
        <f>Secteurs!$B$15</f>
        <v>Autres IAA</v>
      </c>
      <c r="D15" s="98">
        <v>-1</v>
      </c>
      <c r="G15" s="119" t="str">
        <f>Etiquettes!$C$10</f>
        <v>kt</v>
      </c>
      <c r="H15" s="767" t="str">
        <f>Etiquettes!$C$7</f>
        <v>Fruits et légumes (hors pommes de terre)</v>
      </c>
      <c r="I15" s="777" t="str">
        <f>Etiquettes!$H$9&amp;":"&amp;Etiquettes!$J$9</f>
        <v>2015:2023</v>
      </c>
      <c r="J15" s="767" t="str">
        <f>Etiquettes!$C$8</f>
        <v>France entière</v>
      </c>
      <c r="K15" s="116" t="s">
        <v>2770</v>
      </c>
      <c r="L15" s="116" t="s">
        <v>2771</v>
      </c>
      <c r="M15" t="s">
        <v>2595</v>
      </c>
      <c r="N15" s="767" t="str" cm="1">
        <f t="array" aca="1" ref="N15" ca="1">[1]!NOM_FEUILLE('F&amp;L transformés - PANOFELT'!$A$1)</f>
        <v>F&amp;L transformés - PANOFELT</v>
      </c>
      <c r="O15" t="str">
        <f>Etiquettes!$J$16</f>
        <v>Répartition</v>
      </c>
      <c r="P15" t="str">
        <f t="shared" ref="P15" si="5">_xlfn.CONCAT(K15," = ",MROUND(D14*100,0.01)," % (",M15,")")</f>
        <v>Part de choucroute consommée par l'industrie des plats préparés = 22 % (PANOFELT - FranceAgriMer)</v>
      </c>
      <c r="Q15" t="str">
        <f>Etiquettes!$K$20</f>
        <v>Approximative</v>
      </c>
      <c r="R15" s="767" t="s">
        <v>2916</v>
      </c>
      <c r="S15" s="767" t="str">
        <f>Etiquettes!$H$22</f>
        <v>Donnée collectée (valeur du flux ou coefficient)</v>
      </c>
      <c r="U15" s="917"/>
    </row>
    <row r="16" spans="1:21">
      <c r="A16" s="71">
        <f t="shared" si="0"/>
        <v>65</v>
      </c>
      <c r="B16" s="116" t="str">
        <f>Produits!$B$487</f>
        <v>Jus et nectars (ML)</v>
      </c>
      <c r="C16" s="116" t="str">
        <f>Secteurs!$B$10</f>
        <v>GMS</v>
      </c>
      <c r="D16" s="171">
        <f>'F&amp;L transformés - PANOFELT'!K537/'F&amp;L transformés - PANOFELT'!K536</f>
        <v>0.13636363636363635</v>
      </c>
      <c r="G16" s="119" t="str">
        <f>Etiquettes!$C$10</f>
        <v>kt</v>
      </c>
      <c r="H16" s="767" t="str">
        <f>Etiquettes!$C$7</f>
        <v>Fruits et légumes (hors pommes de terre)</v>
      </c>
      <c r="I16" s="777">
        <f>Etiquettes!$I$9</f>
        <v>2019</v>
      </c>
      <c r="J16" s="767" t="str">
        <f>Etiquettes!$C$8</f>
        <v>France entière</v>
      </c>
      <c r="U16" s="909" t="s">
        <v>2010</v>
      </c>
    </row>
    <row r="17" spans="1:21">
      <c r="A17" s="71">
        <f t="shared" si="0"/>
        <v>65</v>
      </c>
      <c r="B17" s="116" t="str">
        <f>Produits!$B$487</f>
        <v>Jus et nectars (ML)</v>
      </c>
      <c r="C17" s="116" t="str">
        <f>Secteurs!$B$14</f>
        <v>RHD</v>
      </c>
      <c r="D17" s="98">
        <v>-1</v>
      </c>
      <c r="G17" s="119" t="str">
        <f>Etiquettes!$C$10</f>
        <v>kt</v>
      </c>
      <c r="H17" s="767" t="str">
        <f>Etiquettes!$C$7</f>
        <v>Fruits et légumes (hors pommes de terre)</v>
      </c>
      <c r="I17" s="777">
        <f>Etiquettes!$I$9</f>
        <v>2019</v>
      </c>
      <c r="J17" s="767" t="str">
        <f>Etiquettes!$C$8</f>
        <v>France entière</v>
      </c>
      <c r="K17" s="116" t="s">
        <v>2776</v>
      </c>
      <c r="L17" s="116"/>
      <c r="M17" t="s">
        <v>2595</v>
      </c>
      <c r="N17" s="767" t="str" cm="1">
        <f t="array" aca="1" ref="N17" ca="1">[1]!NOM_FEUILLE('F&amp;L transformés - PANOFELT'!$A$1)</f>
        <v>F&amp;L transformés - PANOFELT</v>
      </c>
      <c r="O17" t="str">
        <f>Etiquettes!$J$16</f>
        <v>Répartition</v>
      </c>
      <c r="P17" t="str">
        <f t="shared" ref="P17" si="6">_xlfn.CONCAT(K17," = ",MROUND(D16*100,0.01)," % (",M17,")")</f>
        <v>Part de jus de fruits consommée en RHD (par rapport à la consommation à domicile) = 13,64 % (PANOFELT - FranceAgriMer)</v>
      </c>
      <c r="Q17" t="str">
        <f>Etiquettes!$J$20</f>
        <v>Probable</v>
      </c>
      <c r="R17" s="767" t="s">
        <v>2916</v>
      </c>
      <c r="S17" s="767" t="str">
        <f>Etiquettes!$H$22</f>
        <v>Donnée collectée (valeur du flux ou coefficient)</v>
      </c>
      <c r="U17" s="909"/>
    </row>
    <row r="18" spans="1:21">
      <c r="A18" s="71">
        <f t="shared" si="0"/>
        <v>66</v>
      </c>
      <c r="B18" s="116" t="str">
        <f>Produits!$B$487</f>
        <v>Jus et nectars (ML)</v>
      </c>
      <c r="C18" s="116" t="str">
        <f>Secteurs!$B$10</f>
        <v>GMS</v>
      </c>
      <c r="D18" s="171">
        <f>'F&amp;L transformés - PANOFELT'!K537/'F&amp;L transformés - PANOFELT'!K536</f>
        <v>0.13636363636363635</v>
      </c>
      <c r="G18" s="119" t="str">
        <f>Etiquettes!$C$10</f>
        <v>kt</v>
      </c>
      <c r="H18" s="767" t="str">
        <f>Etiquettes!$C$7</f>
        <v>Fruits et légumes (hors pommes de terre)</v>
      </c>
      <c r="I18" s="777" t="str">
        <f>Etiquettes!$H$9&amp;":"&amp;Etiquettes!$J$9</f>
        <v>2015:2023</v>
      </c>
      <c r="J18" s="767" t="str">
        <f>Etiquettes!$C$8</f>
        <v>France entière</v>
      </c>
      <c r="U18" s="909"/>
    </row>
    <row r="19" spans="1:21">
      <c r="A19" s="71">
        <f t="shared" si="0"/>
        <v>66</v>
      </c>
      <c r="B19" s="116" t="str">
        <f>Produits!$B$487</f>
        <v>Jus et nectars (ML)</v>
      </c>
      <c r="C19" s="116" t="str">
        <f>Secteurs!$B$14</f>
        <v>RHD</v>
      </c>
      <c r="D19" s="98">
        <v>-1</v>
      </c>
      <c r="G19" s="119" t="str">
        <f>Etiquettes!$C$10</f>
        <v>kt</v>
      </c>
      <c r="H19" s="767" t="str">
        <f>Etiquettes!$C$7</f>
        <v>Fruits et légumes (hors pommes de terre)</v>
      </c>
      <c r="I19" s="777" t="str">
        <f>Etiquettes!$H$9&amp;":"&amp;Etiquettes!$J$9</f>
        <v>2015:2023</v>
      </c>
      <c r="J19" s="767" t="str">
        <f>Etiquettes!$C$8</f>
        <v>France entière</v>
      </c>
      <c r="K19" s="116" t="s">
        <v>2776</v>
      </c>
      <c r="L19" s="116" t="s">
        <v>2771</v>
      </c>
      <c r="M19" t="s">
        <v>2595</v>
      </c>
      <c r="N19" s="767" t="str" cm="1">
        <f t="array" aca="1" ref="N19" ca="1">[1]!NOM_FEUILLE('F&amp;L transformés - PANOFELT'!$A$1)</f>
        <v>F&amp;L transformés - PANOFELT</v>
      </c>
      <c r="O19" t="str">
        <f>Etiquettes!$J$16</f>
        <v>Répartition</v>
      </c>
      <c r="P19" t="str">
        <f t="shared" ref="P19" si="7">_xlfn.CONCAT(K19," = ",MROUND(D18*100,0.01)," % (",M19,")")</f>
        <v>Part de jus de fruits consommée en RHD (par rapport à la consommation à domicile) = 13,64 % (PANOFELT - FranceAgriMer)</v>
      </c>
      <c r="Q19" t="str">
        <f>Etiquettes!$K$20</f>
        <v>Approximative</v>
      </c>
      <c r="R19" s="767" t="s">
        <v>2916</v>
      </c>
      <c r="S19" s="767" t="str">
        <f>Etiquettes!$H$22</f>
        <v>Donnée collectée (valeur du flux ou coefficient)</v>
      </c>
      <c r="U19" s="909"/>
    </row>
    <row r="20" spans="1:21">
      <c r="A20" s="71">
        <f t="shared" si="0"/>
        <v>67</v>
      </c>
      <c r="B20" s="116" t="str">
        <f>Produits!$B$158</f>
        <v>Prune d'ente et hybride</v>
      </c>
      <c r="C20" s="116" t="str">
        <f>Secteurs!$B$3</f>
        <v>1ère Transformation</v>
      </c>
      <c r="D20" s="171">
        <f>'F&amp;L transformés - PANOFELT'!Q278</f>
        <v>0.3</v>
      </c>
      <c r="G20" s="119" t="str">
        <f>Etiquettes!$C$10</f>
        <v>kt</v>
      </c>
      <c r="H20" s="767" t="str">
        <f>Etiquettes!$C$7</f>
        <v>Fruits et légumes (hors pommes de terre)</v>
      </c>
      <c r="I20" s="777">
        <f>Etiquettes!$J$9</f>
        <v>2023</v>
      </c>
      <c r="J20" s="767" t="str">
        <f>Etiquettes!$C$8</f>
        <v>France entière</v>
      </c>
      <c r="U20" s="909" t="s">
        <v>2652</v>
      </c>
    </row>
    <row r="21" spans="1:21">
      <c r="A21" s="71">
        <f t="shared" si="0"/>
        <v>67</v>
      </c>
      <c r="B21" s="116" t="str">
        <f>Secteurs!$B$3</f>
        <v>1ère Transformation</v>
      </c>
      <c r="C21" s="116" t="str">
        <f>Produits!$B$488</f>
        <v>Pruneaux</v>
      </c>
      <c r="D21" s="98">
        <v>-1</v>
      </c>
      <c r="G21" s="119" t="str">
        <f>Etiquettes!$C$10</f>
        <v>kt</v>
      </c>
      <c r="H21" s="767" t="str">
        <f>Etiquettes!$C$7</f>
        <v>Fruits et légumes (hors pommes de terre)</v>
      </c>
      <c r="I21" s="777">
        <f>Etiquettes!$J$9</f>
        <v>2023</v>
      </c>
      <c r="J21" s="767" t="str">
        <f>Etiquettes!$C$8</f>
        <v>France entière</v>
      </c>
      <c r="K21" s="116" t="s">
        <v>2777</v>
      </c>
      <c r="L21" s="116"/>
      <c r="M21" t="s">
        <v>2778</v>
      </c>
      <c r="N21" s="767" t="str" cm="1">
        <f t="array" aca="1" ref="N21" ca="1">[1]!NOM_FEUILLE('F&amp;L transformés - PANOFELT'!$A$1)</f>
        <v>F&amp;L transformés - PANOFELT</v>
      </c>
      <c r="O21" t="str">
        <f>Etiquettes!$I$16</f>
        <v>Rendement</v>
      </c>
      <c r="P21" t="str">
        <f t="shared" ref="P21" si="8">_xlfn.CONCAT(K21," = ",MROUND(D20*100,0.01)," % (",M21,")")</f>
        <v>Rendement de fabrication des pruneaux = 30 % (BIP)</v>
      </c>
      <c r="Q21" t="str">
        <f>Etiquettes!$J$20</f>
        <v>Probable</v>
      </c>
      <c r="R21" s="767" t="s">
        <v>2916</v>
      </c>
      <c r="S21" s="767" t="str">
        <f>Etiquettes!$H$22</f>
        <v>Donnée collectée (valeur du flux ou coefficient)</v>
      </c>
      <c r="U21" s="909"/>
    </row>
    <row r="26" spans="1:21">
      <c r="B26" s="69"/>
    </row>
  </sheetData>
  <mergeCells count="3">
    <mergeCell ref="U2:U15"/>
    <mergeCell ref="U16:U19"/>
    <mergeCell ref="U20:U21"/>
  </mergeCells>
  <pageMargins left="0.7" right="0.7" top="0.75" bottom="0.75" header="0.51180555555555496" footer="0.51180555555555496"/>
  <pageSetup paperSize="9" firstPageNumber="0"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FD56E-ABBF-4C94-9824-411684592B12}">
  <sheetPr>
    <tabColor theme="1"/>
  </sheetPr>
  <dimension ref="A1:Q11"/>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805" t="s">
        <v>808</v>
      </c>
      <c r="B1" s="806" t="s">
        <v>809</v>
      </c>
      <c r="C1" s="806" t="s">
        <v>810</v>
      </c>
      <c r="D1" s="806" t="s">
        <v>812</v>
      </c>
      <c r="E1" t="str" cm="1">
        <f t="array" aca="1" ref="E1:Q11" ca="1">_xlfn._xlws.FILTER('Contraintes   '!G1:S200,ISTEXT('Contraintes   '!P1:P200))</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11">_xlfn._xlws.FILTER('Contraintes   '!B2:C200,ISTEXT('Contraintes   '!P2:P200))</f>
        <v>1ère Transformation</v>
      </c>
      <c r="B2" t="str">
        <v>Choucroute</v>
      </c>
      <c r="E2" t="str">
        <f ca="1"/>
        <v>kt</v>
      </c>
      <c r="F2" t="str">
        <f ca="1"/>
        <v>Fruits et légumes (hors pommes de terre)</v>
      </c>
      <c r="G2" t="str">
        <f ca="1"/>
        <v>2015:2019</v>
      </c>
      <c r="H2" t="str">
        <f ca="1"/>
        <v>France entière</v>
      </c>
      <c r="I2" t="str">
        <f ca="1"/>
        <v>Rendement de fabrication de choucroute</v>
      </c>
      <c r="J2" t="str">
        <f ca="1"/>
        <v>Utilisation du rendement de la fabrication de choucroute de 2021</v>
      </c>
      <c r="K2" t="str">
        <f ca="1"/>
        <v>AFC</v>
      </c>
      <c r="L2" t="str">
        <f ca="1"/>
        <v>F&amp;L transformés - PANOFELT</v>
      </c>
      <c r="M2" t="str">
        <f ca="1"/>
        <v>Rendement</v>
      </c>
      <c r="N2" t="str">
        <f ca="1"/>
        <v>Rendement de fabrication de choucroute = 64,19 % (AFC)</v>
      </c>
      <c r="O2" t="str">
        <f ca="1"/>
        <v>Probable</v>
      </c>
      <c r="P2" t="str">
        <f ca="1"/>
        <v>Données collectées:Données déterminées</v>
      </c>
      <c r="Q2" t="str">
        <f ca="1"/>
        <v>Donnée collectée (valeur du flux ou coefficient)</v>
      </c>
    </row>
    <row r="3" spans="1:17">
      <c r="A3" t="str">
        <v>Choucroute</v>
      </c>
      <c r="B3" t="str">
        <v>A domicile</v>
      </c>
      <c r="E3" t="str">
        <f ca="1"/>
        <v>kt</v>
      </c>
      <c r="F3" t="str">
        <f ca="1"/>
        <v>Fruits et légumes (hors pommes de terre)</v>
      </c>
      <c r="G3">
        <f ca="1"/>
        <v>2019</v>
      </c>
      <c r="H3" t="str">
        <f ca="1"/>
        <v>France entière</v>
      </c>
      <c r="I3" t="str">
        <f ca="1"/>
        <v>Part de choucroute consommée à domicile</v>
      </c>
      <c r="J3">
        <f ca="1"/>
        <v>0</v>
      </c>
      <c r="K3" t="str">
        <f ca="1"/>
        <v>PANOFELT - FranceAgriMer</v>
      </c>
      <c r="L3" t="str">
        <f ca="1"/>
        <v>F&amp;L transformés - PANOFELT</v>
      </c>
      <c r="M3" t="str">
        <f ca="1"/>
        <v>Répartition</v>
      </c>
      <c r="N3" t="str">
        <f ca="1"/>
        <v>Part de choucroute consommée à domicile = 54 % (PANOFELT - FranceAgriMer)</v>
      </c>
      <c r="O3" t="str">
        <f ca="1"/>
        <v>Probable</v>
      </c>
      <c r="P3" t="str">
        <f ca="1"/>
        <v>Données collectées:Données déterminées</v>
      </c>
      <c r="Q3" t="str">
        <f ca="1"/>
        <v>Donnée collectée (valeur du flux ou coefficient)</v>
      </c>
    </row>
    <row r="4" spans="1:17">
      <c r="A4" t="str">
        <v>Choucroute</v>
      </c>
      <c r="B4" t="str">
        <v>RHD</v>
      </c>
      <c r="E4" t="str">
        <f ca="1"/>
        <v>kt</v>
      </c>
      <c r="F4" t="str">
        <f ca="1"/>
        <v>Fruits et légumes (hors pommes de terre)</v>
      </c>
      <c r="G4">
        <f ca="1"/>
        <v>2019</v>
      </c>
      <c r="H4" t="str">
        <f ca="1"/>
        <v>France entière</v>
      </c>
      <c r="I4" t="str">
        <f ca="1"/>
        <v>Part de choucroute consommée en RHD</v>
      </c>
      <c r="J4">
        <f ca="1"/>
        <v>0</v>
      </c>
      <c r="K4" t="str">
        <f ca="1"/>
        <v>PANOFELT - FranceAgriMer</v>
      </c>
      <c r="L4" t="str">
        <f ca="1"/>
        <v>F&amp;L transformés - PANOFELT</v>
      </c>
      <c r="M4" t="str">
        <f ca="1"/>
        <v>Répartition</v>
      </c>
      <c r="N4" t="str">
        <f ca="1"/>
        <v>Part de choucroute consommée en RHD = 24 % (PANOFELT - FranceAgriMer)</v>
      </c>
      <c r="O4" t="str">
        <f ca="1"/>
        <v>Probable</v>
      </c>
      <c r="P4" t="str">
        <f ca="1"/>
        <v>Données collectées:Données déterminées</v>
      </c>
      <c r="Q4" t="str">
        <f ca="1"/>
        <v>Donnée collectée (valeur du flux ou coefficient)</v>
      </c>
    </row>
    <row r="5" spans="1:17">
      <c r="A5" t="str">
        <v>Choucroute</v>
      </c>
      <c r="B5" t="str">
        <v>Autres IAA</v>
      </c>
      <c r="E5" t="str">
        <f ca="1"/>
        <v>kt</v>
      </c>
      <c r="F5" t="str">
        <f ca="1"/>
        <v>Fruits et légumes (hors pommes de terre)</v>
      </c>
      <c r="G5">
        <f ca="1"/>
        <v>2019</v>
      </c>
      <c r="H5" t="str">
        <f ca="1"/>
        <v>France entière</v>
      </c>
      <c r="I5" t="str">
        <f ca="1"/>
        <v>Part de choucroute consommée par l'industrie des plats préparés</v>
      </c>
      <c r="J5">
        <f ca="1"/>
        <v>0</v>
      </c>
      <c r="K5" t="str">
        <f ca="1"/>
        <v>PANOFELT - FranceAgriMer</v>
      </c>
      <c r="L5" t="str">
        <f ca="1"/>
        <v>F&amp;L transformés - PANOFELT</v>
      </c>
      <c r="M5" t="str">
        <f ca="1"/>
        <v>Répartition</v>
      </c>
      <c r="N5" t="str">
        <f ca="1"/>
        <v>Part de choucroute consommée par l'industrie des plats préparés = 22 % (PANOFELT - FranceAgriMer)</v>
      </c>
      <c r="O5" t="str">
        <f ca="1"/>
        <v>Probable</v>
      </c>
      <c r="P5" t="str">
        <f ca="1"/>
        <v>Données collectées:Données déterminées</v>
      </c>
      <c r="Q5" t="str">
        <f ca="1"/>
        <v>Donnée collectée (valeur du flux ou coefficient)</v>
      </c>
    </row>
    <row r="6" spans="1:17">
      <c r="A6" t="str">
        <v>Choucroute</v>
      </c>
      <c r="B6" t="str">
        <v>A domicile</v>
      </c>
      <c r="E6" t="str">
        <f ca="1"/>
        <v>kt</v>
      </c>
      <c r="F6" t="str">
        <f ca="1"/>
        <v>Fruits et légumes (hors pommes de terre)</v>
      </c>
      <c r="G6" t="str">
        <f ca="1"/>
        <v>2015:2023</v>
      </c>
      <c r="H6" t="str">
        <f ca="1"/>
        <v>France entière</v>
      </c>
      <c r="I6" t="str">
        <f ca="1"/>
        <v>Part de choucroute consommée à domicile</v>
      </c>
      <c r="J6" t="str">
        <f ca="1"/>
        <v>Utilisation de la répartition de 2019</v>
      </c>
      <c r="K6" t="str">
        <f ca="1"/>
        <v>PANOFELT - FranceAgriMer</v>
      </c>
      <c r="L6" t="str">
        <f ca="1"/>
        <v>F&amp;L transformés - PANOFELT</v>
      </c>
      <c r="M6" t="str">
        <f ca="1"/>
        <v>Répartition</v>
      </c>
      <c r="N6" t="str">
        <f ca="1"/>
        <v>Part de choucroute consommée à domicile = 54 % (PANOFELT - FranceAgriMer)</v>
      </c>
      <c r="O6" t="str">
        <f ca="1"/>
        <v>Approximative</v>
      </c>
      <c r="P6" t="str">
        <f ca="1"/>
        <v>Données collectées:Données déterminées</v>
      </c>
      <c r="Q6" t="str">
        <f ca="1"/>
        <v>Donnée collectée (valeur du flux ou coefficient)</v>
      </c>
    </row>
    <row r="7" spans="1:17">
      <c r="A7" t="str">
        <v>Choucroute</v>
      </c>
      <c r="B7" t="str">
        <v>RHD</v>
      </c>
      <c r="E7" t="str">
        <f ca="1"/>
        <v>kt</v>
      </c>
      <c r="F7" t="str">
        <f ca="1"/>
        <v>Fruits et légumes (hors pommes de terre)</v>
      </c>
      <c r="G7" t="str">
        <f ca="1"/>
        <v>2015:2023</v>
      </c>
      <c r="H7" t="str">
        <f ca="1"/>
        <v>France entière</v>
      </c>
      <c r="I7" t="str">
        <f ca="1"/>
        <v>Part de choucroute consommée en RHD</v>
      </c>
      <c r="J7" t="str">
        <f ca="1"/>
        <v>Utilisation de la répartition de 2019</v>
      </c>
      <c r="K7" t="str">
        <f ca="1"/>
        <v>PANOFELT - FranceAgriMer</v>
      </c>
      <c r="L7" t="str">
        <f ca="1"/>
        <v>F&amp;L transformés - PANOFELT</v>
      </c>
      <c r="M7" t="str">
        <f ca="1"/>
        <v>Répartition</v>
      </c>
      <c r="N7" t="str">
        <f ca="1"/>
        <v>Part de choucroute consommée en RHD = 24 % (PANOFELT - FranceAgriMer)</v>
      </c>
      <c r="O7" t="str">
        <f ca="1"/>
        <v>Approximative</v>
      </c>
      <c r="P7" t="str">
        <f ca="1"/>
        <v>Données collectées:Données déterminées</v>
      </c>
      <c r="Q7" t="str">
        <f ca="1"/>
        <v>Donnée collectée (valeur du flux ou coefficient)</v>
      </c>
    </row>
    <row r="8" spans="1:17">
      <c r="A8" t="str">
        <v>Choucroute</v>
      </c>
      <c r="B8" t="str">
        <v>Autres IAA</v>
      </c>
      <c r="E8" t="str">
        <f ca="1"/>
        <v>kt</v>
      </c>
      <c r="F8" t="str">
        <f ca="1"/>
        <v>Fruits et légumes (hors pommes de terre)</v>
      </c>
      <c r="G8" t="str">
        <f ca="1"/>
        <v>2015:2023</v>
      </c>
      <c r="H8" t="str">
        <f ca="1"/>
        <v>France entière</v>
      </c>
      <c r="I8" t="str">
        <f ca="1"/>
        <v>Part de choucroute consommée par l'industrie des plats préparés</v>
      </c>
      <c r="J8" t="str">
        <f ca="1"/>
        <v>Utilisation de la répartition de 2019</v>
      </c>
      <c r="K8" t="str">
        <f ca="1"/>
        <v>PANOFELT - FranceAgriMer</v>
      </c>
      <c r="L8" t="str">
        <f ca="1"/>
        <v>F&amp;L transformés - PANOFELT</v>
      </c>
      <c r="M8" t="str">
        <f ca="1"/>
        <v>Répartition</v>
      </c>
      <c r="N8" t="str">
        <f ca="1"/>
        <v>Part de choucroute consommée par l'industrie des plats préparés = 22 % (PANOFELT - FranceAgriMer)</v>
      </c>
      <c r="O8" t="str">
        <f ca="1"/>
        <v>Approximative</v>
      </c>
      <c r="P8" t="str">
        <f ca="1"/>
        <v>Données collectées:Données déterminées</v>
      </c>
      <c r="Q8" t="str">
        <f ca="1"/>
        <v>Donnée collectée (valeur du flux ou coefficient)</v>
      </c>
    </row>
    <row r="9" spans="1:17">
      <c r="A9" t="str">
        <v>Jus et nectars (ML)</v>
      </c>
      <c r="B9" t="str">
        <v>RHD</v>
      </c>
      <c r="E9" t="str">
        <f ca="1"/>
        <v>kt</v>
      </c>
      <c r="F9" t="str">
        <f ca="1"/>
        <v>Fruits et légumes (hors pommes de terre)</v>
      </c>
      <c r="G9">
        <f ca="1"/>
        <v>2019</v>
      </c>
      <c r="H9" t="str">
        <f ca="1"/>
        <v>France entière</v>
      </c>
      <c r="I9" t="str">
        <f ca="1"/>
        <v>Part de jus de fruits consommée en RHD (par rapport à la consommation à domicile)</v>
      </c>
      <c r="J9">
        <f ca="1"/>
        <v>0</v>
      </c>
      <c r="K9" t="str">
        <f ca="1"/>
        <v>PANOFELT - FranceAgriMer</v>
      </c>
      <c r="L9" t="str">
        <f ca="1"/>
        <v>F&amp;L transformés - PANOFELT</v>
      </c>
      <c r="M9" t="str">
        <f ca="1"/>
        <v>Répartition</v>
      </c>
      <c r="N9" t="str">
        <f ca="1"/>
        <v>Part de jus de fruits consommée en RHD (par rapport à la consommation à domicile) = 13,64 % (PANOFELT - FranceAgriMer)</v>
      </c>
      <c r="O9" t="str">
        <f ca="1"/>
        <v>Probable</v>
      </c>
      <c r="P9" t="str">
        <f ca="1"/>
        <v>Données collectées:Données déterminées</v>
      </c>
      <c r="Q9" t="str">
        <f ca="1"/>
        <v>Donnée collectée (valeur du flux ou coefficient)</v>
      </c>
    </row>
    <row r="10" spans="1:17">
      <c r="A10" t="str">
        <v>Jus et nectars (ML)</v>
      </c>
      <c r="B10" t="str">
        <v>RHD</v>
      </c>
      <c r="E10" t="str">
        <f ca="1"/>
        <v>kt</v>
      </c>
      <c r="F10" t="str">
        <f ca="1"/>
        <v>Fruits et légumes (hors pommes de terre)</v>
      </c>
      <c r="G10" t="str">
        <f ca="1"/>
        <v>2015:2023</v>
      </c>
      <c r="H10" t="str">
        <f ca="1"/>
        <v>France entière</v>
      </c>
      <c r="I10" t="str">
        <f ca="1"/>
        <v>Part de jus de fruits consommée en RHD (par rapport à la consommation à domicile)</v>
      </c>
      <c r="J10" t="str">
        <f ca="1"/>
        <v>Utilisation de la répartition de 2019</v>
      </c>
      <c r="K10" t="str">
        <f ca="1"/>
        <v>PANOFELT - FranceAgriMer</v>
      </c>
      <c r="L10" t="str">
        <f ca="1"/>
        <v>F&amp;L transformés - PANOFELT</v>
      </c>
      <c r="M10" t="str">
        <f ca="1"/>
        <v>Répartition</v>
      </c>
      <c r="N10" t="str">
        <f ca="1"/>
        <v>Part de jus de fruits consommée en RHD (par rapport à la consommation à domicile) = 13,64 % (PANOFELT - FranceAgriMer)</v>
      </c>
      <c r="O10" t="str">
        <f ca="1"/>
        <v>Approximative</v>
      </c>
      <c r="P10" t="str">
        <f ca="1"/>
        <v>Données collectées:Données déterminées</v>
      </c>
      <c r="Q10" t="str">
        <f ca="1"/>
        <v>Donnée collectée (valeur du flux ou coefficient)</v>
      </c>
    </row>
    <row r="11" spans="1:17">
      <c r="A11" t="str">
        <v>1ère Transformation</v>
      </c>
      <c r="B11" t="str">
        <v>Pruneaux</v>
      </c>
      <c r="E11" t="str">
        <f ca="1"/>
        <v>kt</v>
      </c>
      <c r="F11" t="str">
        <f ca="1"/>
        <v>Fruits et légumes (hors pommes de terre)</v>
      </c>
      <c r="G11">
        <f ca="1"/>
        <v>2023</v>
      </c>
      <c r="H11" t="str">
        <f ca="1"/>
        <v>France entière</v>
      </c>
      <c r="I11" t="str">
        <f ca="1"/>
        <v>Rendement de fabrication des pruneaux</v>
      </c>
      <c r="J11">
        <f ca="1"/>
        <v>0</v>
      </c>
      <c r="K11" t="str">
        <f ca="1"/>
        <v>BIP</v>
      </c>
      <c r="L11" t="str">
        <f ca="1"/>
        <v>F&amp;L transformés - PANOFELT</v>
      </c>
      <c r="M11" t="str">
        <f ca="1"/>
        <v>Rendement</v>
      </c>
      <c r="N11" t="str">
        <f ca="1"/>
        <v>Rendement de fabrication des pruneaux = 30 % (BIP)</v>
      </c>
      <c r="O11" t="str">
        <f ca="1"/>
        <v>Probable</v>
      </c>
      <c r="P11" t="str">
        <f ca="1"/>
        <v>Données collectées:Données déterminées</v>
      </c>
      <c r="Q11" t="str">
        <f ca="1"/>
        <v>Donnée collectée (valeur du flux ou coefficient)</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B45A7-9D3B-4916-8C04-CC4CA347299B}">
  <sheetPr>
    <tabColor rgb="FFFFC000"/>
  </sheetPr>
  <dimension ref="A1:T959"/>
  <sheetViews>
    <sheetView workbookViewId="0">
      <selection activeCell="K684" sqref="K684"/>
    </sheetView>
  </sheetViews>
  <sheetFormatPr baseColWidth="10" defaultRowHeight="14.4"/>
  <cols>
    <col min="11" max="11" width="12" customWidth="1"/>
  </cols>
  <sheetData>
    <row r="1" spans="1:12">
      <c r="A1" s="703" t="s">
        <v>813</v>
      </c>
      <c r="B1" s="703" t="s">
        <v>2584</v>
      </c>
    </row>
    <row r="4" spans="1:12">
      <c r="J4" t="s">
        <v>2601</v>
      </c>
      <c r="K4" t="s">
        <v>2597</v>
      </c>
    </row>
    <row r="5" spans="1:12">
      <c r="J5" t="s">
        <v>2600</v>
      </c>
      <c r="K5" s="709">
        <v>517</v>
      </c>
    </row>
    <row r="6" spans="1:12">
      <c r="J6" t="s">
        <v>534</v>
      </c>
      <c r="K6" s="709">
        <v>38.6</v>
      </c>
      <c r="L6" s="703" t="s">
        <v>2762</v>
      </c>
    </row>
    <row r="7" spans="1:12">
      <c r="J7" t="s">
        <v>2424</v>
      </c>
      <c r="K7" s="709">
        <v>38.049999999999997</v>
      </c>
    </row>
    <row r="8" spans="1:12">
      <c r="J8" t="s">
        <v>2598</v>
      </c>
      <c r="K8" s="709">
        <v>109</v>
      </c>
    </row>
    <row r="9" spans="1:12">
      <c r="J9" t="s">
        <v>2599</v>
      </c>
      <c r="K9" s="709">
        <v>362</v>
      </c>
    </row>
    <row r="22" spans="10:11">
      <c r="J22" t="s">
        <v>2601</v>
      </c>
      <c r="K22" t="s">
        <v>2604</v>
      </c>
    </row>
    <row r="23" spans="10:11">
      <c r="J23" t="s">
        <v>2605</v>
      </c>
      <c r="K23" s="709">
        <v>1163</v>
      </c>
    </row>
    <row r="24" spans="10:11">
      <c r="J24" t="s">
        <v>2602</v>
      </c>
      <c r="K24">
        <v>33.6</v>
      </c>
    </row>
    <row r="25" spans="10:11">
      <c r="J25" t="s">
        <v>2411</v>
      </c>
      <c r="K25" s="709">
        <v>155</v>
      </c>
    </row>
    <row r="26" spans="10:11">
      <c r="J26" t="s">
        <v>2603</v>
      </c>
      <c r="K26" s="709">
        <v>457</v>
      </c>
    </row>
    <row r="27" spans="10:11">
      <c r="J27" t="s">
        <v>2468</v>
      </c>
      <c r="K27" s="709">
        <v>4.3109999999999999</v>
      </c>
    </row>
    <row r="43" spans="10:12">
      <c r="J43" t="s">
        <v>2606</v>
      </c>
      <c r="K43">
        <v>2019</v>
      </c>
      <c r="L43">
        <v>2023</v>
      </c>
    </row>
    <row r="44" spans="10:12">
      <c r="J44" t="s">
        <v>784</v>
      </c>
      <c r="K44">
        <v>674</v>
      </c>
      <c r="L44" s="709">
        <v>662.4</v>
      </c>
    </row>
    <row r="45" spans="10:12">
      <c r="J45" t="s">
        <v>2607</v>
      </c>
      <c r="K45">
        <v>107</v>
      </c>
      <c r="L45" s="709">
        <v>101.4</v>
      </c>
    </row>
    <row r="47" spans="10:12">
      <c r="J47" t="s">
        <v>2608</v>
      </c>
    </row>
    <row r="65" spans="10:12">
      <c r="J65" t="s">
        <v>2609</v>
      </c>
      <c r="K65">
        <v>2019</v>
      </c>
      <c r="L65">
        <v>2023</v>
      </c>
    </row>
    <row r="66" spans="10:12">
      <c r="J66" t="s">
        <v>784</v>
      </c>
      <c r="K66">
        <v>273.39999999999998</v>
      </c>
      <c r="L66" s="709">
        <v>265.60000000000002</v>
      </c>
    </row>
    <row r="67" spans="10:12">
      <c r="J67" t="s">
        <v>2607</v>
      </c>
      <c r="K67">
        <v>257.10000000000002</v>
      </c>
      <c r="L67" s="709">
        <v>224.1</v>
      </c>
    </row>
    <row r="85" spans="1:11">
      <c r="A85" s="703" t="s">
        <v>813</v>
      </c>
      <c r="B85" s="796" t="s">
        <v>2745</v>
      </c>
    </row>
    <row r="87" spans="1:11">
      <c r="J87" t="s">
        <v>2743</v>
      </c>
      <c r="K87">
        <v>2023</v>
      </c>
    </row>
    <row r="88" spans="1:11">
      <c r="J88" t="s">
        <v>2739</v>
      </c>
      <c r="K88">
        <f>K5</f>
        <v>517</v>
      </c>
    </row>
    <row r="89" spans="1:11">
      <c r="J89" t="s">
        <v>2740</v>
      </c>
      <c r="K89" s="709">
        <f>419000/1568</f>
        <v>267.21938775510205</v>
      </c>
    </row>
    <row r="90" spans="1:11">
      <c r="J90" t="s">
        <v>2741</v>
      </c>
      <c r="K90" s="709">
        <f>260000/1388</f>
        <v>187.31988472622479</v>
      </c>
    </row>
    <row r="91" spans="1:11">
      <c r="J91" t="s">
        <v>2742</v>
      </c>
      <c r="K91">
        <f>L44+L45</f>
        <v>763.8</v>
      </c>
    </row>
    <row r="92" spans="1:11">
      <c r="K92">
        <f>K88+K89-K90</f>
        <v>596.89950302887723</v>
      </c>
    </row>
    <row r="99" spans="10:12">
      <c r="J99" t="s">
        <v>2744</v>
      </c>
      <c r="K99">
        <v>2023</v>
      </c>
    </row>
    <row r="100" spans="10:12">
      <c r="J100" t="s">
        <v>2739</v>
      </c>
      <c r="K100">
        <f>K9</f>
        <v>362</v>
      </c>
    </row>
    <row r="101" spans="10:12">
      <c r="J101" t="s">
        <v>2740</v>
      </c>
      <c r="K101" s="709">
        <f>489000/1215</f>
        <v>402.46913580246911</v>
      </c>
      <c r="L101" s="709"/>
    </row>
    <row r="102" spans="10:12">
      <c r="J102" t="s">
        <v>2741</v>
      </c>
      <c r="K102" s="709">
        <f>257000/1198</f>
        <v>214.52420701168614</v>
      </c>
      <c r="L102" s="709"/>
    </row>
    <row r="103" spans="10:12">
      <c r="J103" t="s">
        <v>2742</v>
      </c>
      <c r="K103">
        <f>L66+L67</f>
        <v>489.70000000000005</v>
      </c>
    </row>
    <row r="104" spans="10:12">
      <c r="K104">
        <f>K100+K101-K102</f>
        <v>549.94492879078291</v>
      </c>
    </row>
    <row r="111" spans="10:12">
      <c r="J111" t="s">
        <v>2611</v>
      </c>
      <c r="K111" t="s">
        <v>2614</v>
      </c>
    </row>
    <row r="112" spans="10:12">
      <c r="J112" t="s">
        <v>2612</v>
      </c>
      <c r="K112">
        <v>273</v>
      </c>
    </row>
    <row r="113" spans="10:11">
      <c r="J113" t="s">
        <v>2416</v>
      </c>
      <c r="K113">
        <f>39+60</f>
        <v>99</v>
      </c>
    </row>
    <row r="114" spans="10:11">
      <c r="J114" t="s">
        <v>2613</v>
      </c>
      <c r="K114">
        <v>50</v>
      </c>
    </row>
    <row r="132" spans="10:12">
      <c r="J132" t="s">
        <v>2618</v>
      </c>
      <c r="K132">
        <v>2019</v>
      </c>
      <c r="L132">
        <v>2023</v>
      </c>
    </row>
    <row r="133" spans="10:12">
      <c r="J133" t="s">
        <v>2616</v>
      </c>
      <c r="K133" s="709">
        <v>70</v>
      </c>
      <c r="L133" s="709">
        <v>60</v>
      </c>
    </row>
    <row r="134" spans="10:12">
      <c r="J134" t="s">
        <v>2617</v>
      </c>
      <c r="K134" s="709">
        <v>35</v>
      </c>
      <c r="L134">
        <v>35</v>
      </c>
    </row>
    <row r="153" spans="10:11">
      <c r="J153" t="s">
        <v>2619</v>
      </c>
    </row>
    <row r="154" spans="10:11">
      <c r="J154" s="171">
        <f>1/1.4</f>
        <v>0.7142857142857143</v>
      </c>
    </row>
    <row r="156" spans="10:11">
      <c r="J156" t="s">
        <v>2620</v>
      </c>
    </row>
    <row r="157" spans="10:11">
      <c r="J157">
        <v>70.7</v>
      </c>
    </row>
    <row r="159" spans="10:11">
      <c r="K159" t="s">
        <v>2629</v>
      </c>
    </row>
    <row r="160" spans="10:11">
      <c r="J160" t="s">
        <v>2621</v>
      </c>
      <c r="K160">
        <v>166.9</v>
      </c>
    </row>
    <row r="161" spans="10:20">
      <c r="J161" t="s">
        <v>2622</v>
      </c>
      <c r="K161">
        <v>228</v>
      </c>
    </row>
    <row r="163" spans="10:20">
      <c r="K163" t="s">
        <v>2631</v>
      </c>
    </row>
    <row r="164" spans="10:20">
      <c r="J164" t="s">
        <v>2624</v>
      </c>
      <c r="K164" s="707">
        <v>0.28000000000000003</v>
      </c>
    </row>
    <row r="165" spans="10:20">
      <c r="J165" t="s">
        <v>2625</v>
      </c>
      <c r="K165" s="707">
        <v>0.1</v>
      </c>
    </row>
    <row r="166" spans="10:20">
      <c r="J166" t="s">
        <v>2623</v>
      </c>
      <c r="K166" s="707">
        <v>0.62</v>
      </c>
    </row>
    <row r="175" spans="10:20">
      <c r="J175" s="703" t="s">
        <v>2773</v>
      </c>
      <c r="T175" s="703">
        <f>J157</f>
        <v>70.7</v>
      </c>
    </row>
    <row r="176" spans="10:20">
      <c r="J176" s="703" t="s">
        <v>2630</v>
      </c>
      <c r="T176" s="703">
        <f>K160</f>
        <v>166.9</v>
      </c>
    </row>
    <row r="182" spans="10:11">
      <c r="K182" t="s">
        <v>2628</v>
      </c>
    </row>
    <row r="183" spans="10:11">
      <c r="J183" t="s">
        <v>2010</v>
      </c>
      <c r="K183" s="709">
        <v>1064.3</v>
      </c>
    </row>
    <row r="193" spans="1:11">
      <c r="A193" s="703" t="s">
        <v>813</v>
      </c>
      <c r="B193" s="703" t="s">
        <v>2642</v>
      </c>
    </row>
    <row r="195" spans="1:11">
      <c r="K195" t="s">
        <v>2632</v>
      </c>
    </row>
    <row r="196" spans="1:11">
      <c r="J196" t="s">
        <v>2633</v>
      </c>
      <c r="K196" s="707">
        <v>0.4</v>
      </c>
    </row>
    <row r="197" spans="1:11">
      <c r="J197" t="s">
        <v>2634</v>
      </c>
      <c r="K197" s="707">
        <v>0.21</v>
      </c>
    </row>
    <row r="198" spans="1:11">
      <c r="J198" t="s">
        <v>2635</v>
      </c>
      <c r="K198" s="707">
        <v>0.16</v>
      </c>
    </row>
    <row r="199" spans="1:11">
      <c r="J199" t="s">
        <v>2636</v>
      </c>
      <c r="K199" s="707">
        <v>0.06</v>
      </c>
    </row>
    <row r="200" spans="1:11">
      <c r="J200" t="s">
        <v>267</v>
      </c>
      <c r="K200" s="707">
        <v>0.04</v>
      </c>
    </row>
    <row r="201" spans="1:11">
      <c r="J201" t="s">
        <v>2637</v>
      </c>
      <c r="K201" s="707">
        <v>0.02</v>
      </c>
    </row>
    <row r="202" spans="1:11">
      <c r="J202" t="s">
        <v>2638</v>
      </c>
      <c r="K202" s="707">
        <v>0.02</v>
      </c>
    </row>
    <row r="203" spans="1:11">
      <c r="J203" t="s">
        <v>2639</v>
      </c>
      <c r="K203" s="707">
        <v>0.02</v>
      </c>
    </row>
    <row r="204" spans="1:11">
      <c r="J204" t="s">
        <v>2640</v>
      </c>
      <c r="K204" s="707">
        <v>0.02</v>
      </c>
    </row>
    <row r="205" spans="1:11">
      <c r="J205" t="s">
        <v>234</v>
      </c>
      <c r="K205" s="707">
        <v>0.02</v>
      </c>
    </row>
    <row r="206" spans="1:11">
      <c r="J206" t="s">
        <v>365</v>
      </c>
      <c r="K206" s="707">
        <v>0.01</v>
      </c>
    </row>
    <row r="209" spans="1:16">
      <c r="K209" t="s">
        <v>2641</v>
      </c>
    </row>
    <row r="210" spans="1:16">
      <c r="J210" t="s">
        <v>2603</v>
      </c>
      <c r="K210" s="709">
        <v>34</v>
      </c>
    </row>
    <row r="211" spans="1:16">
      <c r="J211" t="s">
        <v>2411</v>
      </c>
      <c r="K211" s="709">
        <v>72</v>
      </c>
    </row>
    <row r="221" spans="1:16">
      <c r="A221" s="703" t="s">
        <v>813</v>
      </c>
      <c r="B221" s="703" t="s">
        <v>2643</v>
      </c>
    </row>
    <row r="222" spans="1:16">
      <c r="J222" t="str">
        <f>J9</f>
        <v>Légumes surgelés</v>
      </c>
      <c r="K222">
        <f>K9</f>
        <v>362</v>
      </c>
      <c r="L222" s="707">
        <v>0.46</v>
      </c>
      <c r="N222" t="str">
        <f>J6</f>
        <v>Concentré de tomates</v>
      </c>
      <c r="O222" t="str">
        <f>J5</f>
        <v>Conserves de légumes (en kt 1/2 brutes)</v>
      </c>
    </row>
    <row r="223" spans="1:16">
      <c r="J223" t="str">
        <f>J5&amp;J6</f>
        <v>Conserves de légumes (en kt 1/2 brutes)Concentré de tomates</v>
      </c>
      <c r="K223">
        <f>L223*K226</f>
        <v>275.43478260869563</v>
      </c>
      <c r="L223" s="707">
        <v>0.35</v>
      </c>
      <c r="N223">
        <f>K6</f>
        <v>38.6</v>
      </c>
      <c r="O223">
        <f>K223-N223</f>
        <v>236.83478260869563</v>
      </c>
      <c r="P223" t="s">
        <v>2644</v>
      </c>
    </row>
    <row r="224" spans="1:16">
      <c r="J224" t="str">
        <f>J8</f>
        <v>Végétaux prêts à l'emploi</v>
      </c>
      <c r="K224">
        <f>L224*K226</f>
        <v>110.17391304347827</v>
      </c>
      <c r="L224" s="707">
        <v>0.14000000000000001</v>
      </c>
      <c r="P224">
        <f>K5*0.85</f>
        <v>439.45</v>
      </c>
    </row>
    <row r="225" spans="10:12">
      <c r="J225" t="str">
        <f>J7</f>
        <v>Choucroute</v>
      </c>
      <c r="K225">
        <f>K226*L225</f>
        <v>39.347826086956523</v>
      </c>
      <c r="L225" s="707">
        <v>0.05</v>
      </c>
    </row>
    <row r="226" spans="10:12">
      <c r="K226">
        <f>K222/L222</f>
        <v>786.95652173913038</v>
      </c>
    </row>
    <row r="237" spans="10:12">
      <c r="J237" s="703" t="s">
        <v>2645</v>
      </c>
    </row>
    <row r="250" spans="1:11">
      <c r="A250" s="703" t="s">
        <v>813</v>
      </c>
      <c r="B250" s="703" t="s">
        <v>2646</v>
      </c>
    </row>
    <row r="251" spans="1:11">
      <c r="J251" t="s">
        <v>2664</v>
      </c>
      <c r="K251" t="s">
        <v>2647</v>
      </c>
    </row>
    <row r="252" spans="1:11">
      <c r="J252" t="s">
        <v>2605</v>
      </c>
      <c r="K252" s="709">
        <v>1100</v>
      </c>
    </row>
    <row r="253" spans="1:11">
      <c r="J253" t="s">
        <v>2649</v>
      </c>
      <c r="K253">
        <v>550</v>
      </c>
    </row>
    <row r="254" spans="1:11">
      <c r="J254" t="s">
        <v>2419</v>
      </c>
      <c r="K254">
        <v>372</v>
      </c>
    </row>
    <row r="255" spans="1:11">
      <c r="J255" t="s">
        <v>2648</v>
      </c>
      <c r="K255">
        <v>523</v>
      </c>
    </row>
    <row r="274" spans="10:17">
      <c r="J274" t="s">
        <v>2650</v>
      </c>
      <c r="K274">
        <v>2015</v>
      </c>
      <c r="L274">
        <v>2019</v>
      </c>
    </row>
    <row r="275" spans="10:17">
      <c r="J275" t="s">
        <v>2651</v>
      </c>
      <c r="K275">
        <v>122</v>
      </c>
      <c r="L275">
        <v>140.125</v>
      </c>
      <c r="M275" t="s">
        <v>2653</v>
      </c>
    </row>
    <row r="276" spans="10:17">
      <c r="J276" t="s">
        <v>2652</v>
      </c>
      <c r="K276" s="709">
        <v>37</v>
      </c>
      <c r="L276" s="709">
        <v>42.462000000000003</v>
      </c>
    </row>
    <row r="278" spans="10:17">
      <c r="J278" t="s">
        <v>2658</v>
      </c>
      <c r="Q278" s="800">
        <v>0.3</v>
      </c>
    </row>
    <row r="283" spans="10:17">
      <c r="J283" t="s">
        <v>813</v>
      </c>
      <c r="K283" s="796" t="s">
        <v>2659</v>
      </c>
    </row>
    <row r="297" spans="10:10">
      <c r="J297" t="s">
        <v>2654</v>
      </c>
    </row>
    <row r="298" spans="10:10">
      <c r="J298" t="s">
        <v>2652</v>
      </c>
    </row>
    <row r="299" spans="10:10">
      <c r="J299" t="s">
        <v>2655</v>
      </c>
    </row>
    <row r="300" spans="10:10">
      <c r="J300" t="s">
        <v>2656</v>
      </c>
    </row>
    <row r="301" spans="10:10">
      <c r="J301" t="s">
        <v>2657</v>
      </c>
    </row>
    <row r="318" spans="5:6">
      <c r="E318">
        <v>2022</v>
      </c>
    </row>
    <row r="319" spans="5:6">
      <c r="E319" s="703" t="s">
        <v>813</v>
      </c>
      <c r="F319" s="703" t="s">
        <v>2660</v>
      </c>
    </row>
    <row r="331" spans="10:11">
      <c r="J331" t="s">
        <v>2664</v>
      </c>
      <c r="K331" t="s">
        <v>2665</v>
      </c>
    </row>
    <row r="332" spans="10:11">
      <c r="J332" t="s">
        <v>2652</v>
      </c>
      <c r="K332" s="707">
        <v>0.47</v>
      </c>
    </row>
    <row r="333" spans="10:11">
      <c r="J333" t="s">
        <v>258</v>
      </c>
      <c r="K333" s="707">
        <v>0.18</v>
      </c>
    </row>
    <row r="334" spans="10:11">
      <c r="J334" t="s">
        <v>2661</v>
      </c>
      <c r="K334" s="707">
        <v>0.13</v>
      </c>
    </row>
    <row r="335" spans="10:11">
      <c r="J335" t="s">
        <v>2662</v>
      </c>
      <c r="K335" s="707">
        <v>0.09</v>
      </c>
    </row>
    <row r="336" spans="10:11">
      <c r="J336" t="s">
        <v>260</v>
      </c>
      <c r="K336" s="707">
        <v>7.0000000000000007E-2</v>
      </c>
    </row>
    <row r="337" spans="10:11">
      <c r="J337" t="s">
        <v>2663</v>
      </c>
      <c r="K337" s="707">
        <v>0.06</v>
      </c>
    </row>
    <row r="339" spans="10:11">
      <c r="J339" t="s">
        <v>2666</v>
      </c>
    </row>
    <row r="340" spans="10:11">
      <c r="J340" s="709">
        <v>15.5</v>
      </c>
    </row>
    <row r="355" spans="8:8">
      <c r="H355" s="703" t="s">
        <v>2667</v>
      </c>
    </row>
    <row r="375" spans="10:10">
      <c r="J375" s="703" t="s">
        <v>2668</v>
      </c>
    </row>
    <row r="399" spans="10:12">
      <c r="K399">
        <v>2015</v>
      </c>
      <c r="L399">
        <v>2019</v>
      </c>
    </row>
    <row r="400" spans="10:12">
      <c r="J400" t="s">
        <v>2669</v>
      </c>
      <c r="K400" s="709">
        <v>5.2530000000000001</v>
      </c>
      <c r="L400" s="709">
        <v>5.0220000000000002</v>
      </c>
    </row>
    <row r="420" spans="7:11">
      <c r="G420" s="703" t="s">
        <v>813</v>
      </c>
      <c r="H420" s="703" t="s">
        <v>2673</v>
      </c>
    </row>
    <row r="423" spans="7:11">
      <c r="J423" t="s">
        <v>2672</v>
      </c>
      <c r="K423" t="s">
        <v>2670</v>
      </c>
    </row>
    <row r="424" spans="7:11">
      <c r="J424" t="s">
        <v>2671</v>
      </c>
      <c r="K424">
        <v>0.5</v>
      </c>
    </row>
    <row r="425" spans="7:11">
      <c r="J425" t="s">
        <v>2468</v>
      </c>
      <c r="K425">
        <v>5.8</v>
      </c>
    </row>
    <row r="450" spans="10:10">
      <c r="J450" t="s">
        <v>2674</v>
      </c>
    </row>
    <row r="451" spans="10:10">
      <c r="J451">
        <v>1</v>
      </c>
    </row>
    <row r="469" spans="10:11">
      <c r="J469" t="s">
        <v>2675</v>
      </c>
    </row>
    <row r="473" spans="10:11">
      <c r="K473" t="s">
        <v>2676</v>
      </c>
    </row>
    <row r="474" spans="10:11">
      <c r="J474" t="s">
        <v>2603</v>
      </c>
      <c r="K474" s="709">
        <v>369.245</v>
      </c>
    </row>
    <row r="475" spans="10:11">
      <c r="J475" t="s">
        <v>2411</v>
      </c>
      <c r="K475" s="709">
        <v>148.77000000000001</v>
      </c>
    </row>
    <row r="476" spans="10:11">
      <c r="J476" t="s">
        <v>2678</v>
      </c>
      <c r="K476" s="709">
        <v>43.07</v>
      </c>
    </row>
    <row r="479" spans="10:11">
      <c r="K479" s="707"/>
    </row>
    <row r="480" spans="10:11">
      <c r="K480" s="707"/>
    </row>
    <row r="481" spans="10:12">
      <c r="K481" s="707"/>
    </row>
    <row r="494" spans="10:12">
      <c r="J494" t="s">
        <v>2679</v>
      </c>
      <c r="K494">
        <v>2015</v>
      </c>
      <c r="L494">
        <v>2019</v>
      </c>
    </row>
    <row r="495" spans="10:12">
      <c r="J495" t="s">
        <v>2603</v>
      </c>
      <c r="K495" s="709">
        <v>380</v>
      </c>
      <c r="L495" s="709">
        <v>381.846</v>
      </c>
    </row>
    <row r="496" spans="10:12">
      <c r="J496" t="s">
        <v>2411</v>
      </c>
      <c r="K496" s="709">
        <v>145</v>
      </c>
      <c r="L496" s="709">
        <v>150.98599999999999</v>
      </c>
    </row>
    <row r="497" spans="10:12">
      <c r="J497" t="s">
        <v>2678</v>
      </c>
      <c r="K497" s="709">
        <v>45</v>
      </c>
      <c r="L497" s="709">
        <v>45.345999999999997</v>
      </c>
    </row>
    <row r="500" spans="10:12">
      <c r="J500" t="s">
        <v>2680</v>
      </c>
      <c r="K500">
        <v>2015</v>
      </c>
      <c r="L500">
        <v>2019</v>
      </c>
    </row>
    <row r="501" spans="10:12">
      <c r="J501" t="s">
        <v>2681</v>
      </c>
      <c r="K501" s="707">
        <v>0.33</v>
      </c>
      <c r="L501" s="707">
        <v>0.42</v>
      </c>
    </row>
    <row r="502" spans="10:12">
      <c r="J502" t="s">
        <v>2663</v>
      </c>
      <c r="K502" s="707">
        <f>1-K501</f>
        <v>0.66999999999999993</v>
      </c>
      <c r="L502" s="707">
        <f>1-L501</f>
        <v>0.58000000000000007</v>
      </c>
    </row>
    <row r="513" spans="1:11">
      <c r="A513" s="703" t="s">
        <v>813</v>
      </c>
      <c r="B513" s="703" t="s">
        <v>2780</v>
      </c>
    </row>
    <row r="518" spans="1:11">
      <c r="K518" t="s">
        <v>2781</v>
      </c>
    </row>
    <row r="519" spans="1:11">
      <c r="J519" t="s">
        <v>2411</v>
      </c>
      <c r="K519" s="709">
        <f>130+269</f>
        <v>399</v>
      </c>
    </row>
    <row r="520" spans="1:11">
      <c r="J520" t="s">
        <v>2603</v>
      </c>
      <c r="K520" s="709">
        <f>90+36</f>
        <v>126</v>
      </c>
    </row>
    <row r="535" spans="10:12">
      <c r="K535" t="s">
        <v>2697</v>
      </c>
    </row>
    <row r="536" spans="10:12">
      <c r="J536" t="s">
        <v>784</v>
      </c>
      <c r="K536" s="800">
        <v>0.88</v>
      </c>
      <c r="L536" s="703" t="s">
        <v>2698</v>
      </c>
    </row>
    <row r="537" spans="10:12">
      <c r="J537" t="s">
        <v>2607</v>
      </c>
      <c r="K537" s="800">
        <v>0.12</v>
      </c>
    </row>
    <row r="539" spans="10:12">
      <c r="K539" t="s">
        <v>2702</v>
      </c>
    </row>
    <row r="540" spans="10:12">
      <c r="J540" t="s">
        <v>2699</v>
      </c>
      <c r="K540" s="707">
        <v>0.65</v>
      </c>
    </row>
    <row r="541" spans="10:12">
      <c r="J541" t="s">
        <v>2700</v>
      </c>
      <c r="K541" s="707">
        <v>0.19</v>
      </c>
    </row>
    <row r="542" spans="10:12">
      <c r="J542" t="s">
        <v>2701</v>
      </c>
      <c r="K542" s="707">
        <v>0.08</v>
      </c>
    </row>
    <row r="543" spans="10:12">
      <c r="J543" t="s">
        <v>2569</v>
      </c>
      <c r="K543" s="707">
        <v>0.08</v>
      </c>
    </row>
    <row r="555" spans="10:12">
      <c r="K555">
        <v>2015</v>
      </c>
      <c r="L555">
        <v>2019</v>
      </c>
    </row>
    <row r="556" spans="10:12">
      <c r="J556" t="s">
        <v>2703</v>
      </c>
      <c r="K556" s="709">
        <v>1349</v>
      </c>
      <c r="L556" s="709">
        <v>1240</v>
      </c>
    </row>
    <row r="559" spans="10:12">
      <c r="K559" t="s">
        <v>2704</v>
      </c>
    </row>
    <row r="560" spans="10:12">
      <c r="J560" t="s">
        <v>234</v>
      </c>
      <c r="K560" s="707">
        <v>0.01</v>
      </c>
    </row>
    <row r="561" spans="10:13">
      <c r="J561" t="s">
        <v>470</v>
      </c>
      <c r="K561" s="707">
        <v>0.11</v>
      </c>
      <c r="M561" s="707"/>
    </row>
    <row r="562" spans="10:13">
      <c r="J562" t="s">
        <v>2640</v>
      </c>
      <c r="K562" s="707">
        <v>0.02</v>
      </c>
    </row>
    <row r="563" spans="10:13">
      <c r="J563" t="s">
        <v>444</v>
      </c>
      <c r="K563" s="707">
        <v>0.39</v>
      </c>
    </row>
    <row r="564" spans="10:13">
      <c r="J564" t="s">
        <v>2705</v>
      </c>
      <c r="K564" s="707">
        <v>0.21</v>
      </c>
    </row>
    <row r="565" spans="10:13">
      <c r="J565" t="s">
        <v>19</v>
      </c>
      <c r="K565" s="707">
        <v>0.04</v>
      </c>
    </row>
    <row r="566" spans="10:13">
      <c r="J566" t="s">
        <v>2706</v>
      </c>
      <c r="K566" s="707">
        <v>0.09</v>
      </c>
    </row>
    <row r="567" spans="10:13">
      <c r="J567" t="s">
        <v>2707</v>
      </c>
      <c r="K567" s="707">
        <v>0.02</v>
      </c>
    </row>
    <row r="568" spans="10:13">
      <c r="J568" t="s">
        <v>2708</v>
      </c>
      <c r="K568" s="707">
        <v>0.03</v>
      </c>
    </row>
    <row r="569" spans="10:13">
      <c r="J569" t="s">
        <v>365</v>
      </c>
      <c r="K569" s="707">
        <v>0.01</v>
      </c>
    </row>
    <row r="570" spans="10:13">
      <c r="J570" t="s">
        <v>2709</v>
      </c>
      <c r="K570" s="707">
        <v>0.02</v>
      </c>
    </row>
    <row r="571" spans="10:13">
      <c r="J571" t="s">
        <v>267</v>
      </c>
      <c r="K571" s="707">
        <v>0.05</v>
      </c>
    </row>
    <row r="576" spans="10:13">
      <c r="K576" t="s">
        <v>2710</v>
      </c>
    </row>
    <row r="577" spans="10:11">
      <c r="J577" t="s">
        <v>2711</v>
      </c>
      <c r="K577" s="707">
        <v>0.33</v>
      </c>
    </row>
    <row r="578" spans="10:11">
      <c r="J578" t="s">
        <v>2713</v>
      </c>
      <c r="K578" s="707">
        <v>0.63</v>
      </c>
    </row>
    <row r="579" spans="10:11">
      <c r="J579" t="s">
        <v>2712</v>
      </c>
      <c r="K579" s="707">
        <v>0.04</v>
      </c>
    </row>
    <row r="602" spans="10:11">
      <c r="K602" t="s">
        <v>2714</v>
      </c>
    </row>
    <row r="603" spans="10:11">
      <c r="J603" t="s">
        <v>784</v>
      </c>
      <c r="K603" s="800">
        <v>0.54</v>
      </c>
    </row>
    <row r="604" spans="10:11">
      <c r="J604" t="s">
        <v>2607</v>
      </c>
      <c r="K604" s="800">
        <v>0.24</v>
      </c>
    </row>
    <row r="605" spans="10:11">
      <c r="J605" t="s">
        <v>2715</v>
      </c>
      <c r="K605" s="800">
        <v>0.22</v>
      </c>
    </row>
    <row r="624" spans="5:6">
      <c r="E624" s="703" t="s">
        <v>813</v>
      </c>
      <c r="F624" s="796" t="s">
        <v>2716</v>
      </c>
    </row>
    <row r="626" spans="5:11">
      <c r="E626" s="703" t="s">
        <v>2723</v>
      </c>
    </row>
    <row r="634" spans="5:11">
      <c r="E634" s="703" t="s">
        <v>813</v>
      </c>
      <c r="F634" s="796" t="s">
        <v>2717</v>
      </c>
      <c r="J634" t="s">
        <v>2718</v>
      </c>
    </row>
    <row r="635" spans="5:11">
      <c r="J635">
        <v>38.049999999999997</v>
      </c>
    </row>
    <row r="637" spans="5:11">
      <c r="K637" t="s">
        <v>2764</v>
      </c>
    </row>
    <row r="638" spans="5:11">
      <c r="J638" t="s">
        <v>2719</v>
      </c>
      <c r="K638" s="707">
        <v>0.28000000000000003</v>
      </c>
    </row>
    <row r="639" spans="5:11">
      <c r="J639" t="s">
        <v>2720</v>
      </c>
      <c r="K639" s="707">
        <v>0.63</v>
      </c>
    </row>
    <row r="640" spans="5:11">
      <c r="J640" t="s">
        <v>2418</v>
      </c>
      <c r="K640" s="707">
        <v>0.09</v>
      </c>
    </row>
    <row r="649" spans="10:11">
      <c r="J649" s="703" t="s">
        <v>813</v>
      </c>
      <c r="K649" s="796" t="s">
        <v>2721</v>
      </c>
    </row>
    <row r="651" spans="10:11">
      <c r="J651" t="s">
        <v>2722</v>
      </c>
    </row>
    <row r="652" spans="10:11">
      <c r="J652" s="779">
        <f>47.5/74</f>
        <v>0.64189189189189189</v>
      </c>
    </row>
    <row r="673" spans="10:12">
      <c r="K673" t="s">
        <v>2724</v>
      </c>
    </row>
    <row r="674" spans="10:12">
      <c r="J674" t="s">
        <v>18</v>
      </c>
      <c r="K674" s="707">
        <v>0.65</v>
      </c>
    </row>
    <row r="675" spans="10:12">
      <c r="J675" t="s">
        <v>2725</v>
      </c>
      <c r="K675" s="707">
        <v>0.62</v>
      </c>
    </row>
    <row r="676" spans="10:12">
      <c r="J676" t="s">
        <v>2426</v>
      </c>
      <c r="K676" s="707">
        <v>0.16</v>
      </c>
    </row>
    <row r="678" spans="10:12">
      <c r="J678" t="s">
        <v>2726</v>
      </c>
      <c r="K678">
        <v>2015</v>
      </c>
      <c r="L678">
        <v>2019</v>
      </c>
    </row>
    <row r="679" spans="10:12">
      <c r="J679" t="s">
        <v>18</v>
      </c>
      <c r="K679">
        <v>72</v>
      </c>
      <c r="L679">
        <v>82</v>
      </c>
    </row>
    <row r="680" spans="10:12">
      <c r="J680" t="s">
        <v>423</v>
      </c>
      <c r="K680">
        <v>72</v>
      </c>
      <c r="L680">
        <v>80</v>
      </c>
    </row>
    <row r="709" spans="10:12">
      <c r="J709" t="s">
        <v>2727</v>
      </c>
      <c r="K709">
        <v>2015</v>
      </c>
      <c r="L709">
        <v>2019</v>
      </c>
    </row>
    <row r="710" spans="10:12">
      <c r="J710" t="s">
        <v>2728</v>
      </c>
      <c r="K710" s="709">
        <f>37.934+0.518</f>
        <v>38.451999999999998</v>
      </c>
      <c r="L710" s="709">
        <f>29.639+4.566</f>
        <v>34.204999999999998</v>
      </c>
    </row>
    <row r="711" spans="10:12">
      <c r="J711" t="s">
        <v>2418</v>
      </c>
      <c r="K711" s="709">
        <f>8.575+0</f>
        <v>8.5749999999999993</v>
      </c>
      <c r="L711" s="709">
        <f>7.76+0.958</f>
        <v>8.718</v>
      </c>
    </row>
    <row r="712" spans="10:12">
      <c r="J712" t="s">
        <v>2416</v>
      </c>
      <c r="K712">
        <f>8.976+0.853</f>
        <v>9.8290000000000006</v>
      </c>
      <c r="L712">
        <f>8.062+3.31</f>
        <v>11.372</v>
      </c>
    </row>
    <row r="713" spans="10:12">
      <c r="J713" t="s">
        <v>2419</v>
      </c>
      <c r="K713" s="101">
        <f>1.393+0</f>
        <v>1.393</v>
      </c>
      <c r="L713" s="101">
        <f>1.71+0.148</f>
        <v>1.8579999999999999</v>
      </c>
    </row>
    <row r="734" spans="10:11">
      <c r="K734" t="s">
        <v>2759</v>
      </c>
    </row>
    <row r="735" spans="10:11">
      <c r="J735" t="s">
        <v>2729</v>
      </c>
      <c r="K735" s="709">
        <v>97</v>
      </c>
    </row>
    <row r="736" spans="10:11">
      <c r="J736" t="s">
        <v>2425</v>
      </c>
      <c r="K736" s="709">
        <v>17</v>
      </c>
    </row>
    <row r="757" spans="10:11">
      <c r="K757" t="s">
        <v>2730</v>
      </c>
    </row>
    <row r="758" spans="10:11">
      <c r="J758" t="s">
        <v>784</v>
      </c>
      <c r="K758" s="707">
        <v>0.67</v>
      </c>
    </row>
    <row r="759" spans="10:11">
      <c r="J759" t="s">
        <v>2607</v>
      </c>
      <c r="K759" s="707">
        <v>0.33</v>
      </c>
    </row>
    <row r="778" spans="1:2">
      <c r="A778" s="703" t="s">
        <v>813</v>
      </c>
      <c r="B778" s="796" t="s">
        <v>2731</v>
      </c>
    </row>
    <row r="796" spans="10:13">
      <c r="K796">
        <v>2015</v>
      </c>
      <c r="L796">
        <v>2019</v>
      </c>
      <c r="M796">
        <v>2023</v>
      </c>
    </row>
    <row r="797" spans="10:13">
      <c r="J797" t="s">
        <v>2732</v>
      </c>
      <c r="K797" s="101">
        <v>121</v>
      </c>
      <c r="L797" s="101">
        <v>121.124</v>
      </c>
      <c r="M797" s="709">
        <v>108.968</v>
      </c>
    </row>
    <row r="798" spans="10:13">
      <c r="J798" t="s">
        <v>2733</v>
      </c>
      <c r="K798" s="709">
        <v>39</v>
      </c>
      <c r="L798" s="709">
        <v>46.976999999999997</v>
      </c>
    </row>
    <row r="799" spans="10:13">
      <c r="J799" t="s">
        <v>2734</v>
      </c>
      <c r="K799" s="709">
        <f>K797-K798</f>
        <v>82</v>
      </c>
      <c r="L799" s="709">
        <f>L797-L798</f>
        <v>74.146999999999991</v>
      </c>
    </row>
    <row r="822" spans="10:10">
      <c r="J822" t="s">
        <v>2735</v>
      </c>
    </row>
    <row r="823" spans="10:10">
      <c r="J823">
        <v>87</v>
      </c>
    </row>
    <row r="848" spans="10:12">
      <c r="J848" t="s">
        <v>2737</v>
      </c>
      <c r="K848">
        <v>2015</v>
      </c>
      <c r="L848">
        <v>2019</v>
      </c>
    </row>
    <row r="849" spans="10:12">
      <c r="J849" t="s">
        <v>2736</v>
      </c>
      <c r="K849" s="709">
        <v>548</v>
      </c>
      <c r="L849" s="709">
        <v>498</v>
      </c>
    </row>
    <row r="850" spans="10:12">
      <c r="J850" t="s">
        <v>2426</v>
      </c>
      <c r="K850" s="709">
        <v>352</v>
      </c>
      <c r="L850" s="709">
        <v>370</v>
      </c>
    </row>
    <row r="852" spans="10:12">
      <c r="K852" s="797"/>
    </row>
    <row r="866" spans="10:12">
      <c r="J866" t="s">
        <v>2752</v>
      </c>
      <c r="K866">
        <v>2015</v>
      </c>
      <c r="L866">
        <v>2019</v>
      </c>
    </row>
    <row r="867" spans="10:12">
      <c r="J867" t="s">
        <v>784</v>
      </c>
      <c r="K867" s="709">
        <v>673</v>
      </c>
      <c r="L867" s="709">
        <v>656</v>
      </c>
    </row>
    <row r="868" spans="10:12">
      <c r="J868" t="s">
        <v>2607</v>
      </c>
      <c r="K868" s="709">
        <v>119.45</v>
      </c>
      <c r="L868" s="709">
        <v>107</v>
      </c>
    </row>
    <row r="891" spans="10:12">
      <c r="J891" t="s">
        <v>2609</v>
      </c>
      <c r="K891">
        <v>2015</v>
      </c>
      <c r="L891">
        <v>2019</v>
      </c>
    </row>
    <row r="892" spans="10:12">
      <c r="J892" t="s">
        <v>784</v>
      </c>
      <c r="K892" s="709">
        <v>266</v>
      </c>
      <c r="L892" s="709">
        <v>268</v>
      </c>
    </row>
    <row r="893" spans="10:12">
      <c r="J893" t="s">
        <v>2607</v>
      </c>
      <c r="K893" s="709">
        <v>258.89999999999998</v>
      </c>
      <c r="L893" s="709">
        <v>257.10000000000002</v>
      </c>
    </row>
    <row r="913" spans="10:13">
      <c r="J913" s="703" t="s">
        <v>2738</v>
      </c>
    </row>
    <row r="916" spans="10:13">
      <c r="K916" t="s">
        <v>2743</v>
      </c>
      <c r="L916">
        <v>2015</v>
      </c>
      <c r="M916">
        <v>2019</v>
      </c>
    </row>
    <row r="917" spans="10:13">
      <c r="K917" t="s">
        <v>2739</v>
      </c>
      <c r="L917">
        <f>K849</f>
        <v>548</v>
      </c>
      <c r="M917">
        <f>L849</f>
        <v>498</v>
      </c>
    </row>
    <row r="918" spans="10:13">
      <c r="K918" t="s">
        <v>2740</v>
      </c>
      <c r="L918" s="709">
        <v>321.81099999999998</v>
      </c>
      <c r="M918" s="709">
        <v>317.42500000000001</v>
      </c>
    </row>
    <row r="919" spans="10:13">
      <c r="K919" t="s">
        <v>2741</v>
      </c>
      <c r="L919" s="709">
        <v>375.55500000000001</v>
      </c>
      <c r="M919" s="709">
        <v>352.28899999999999</v>
      </c>
    </row>
    <row r="920" spans="10:13">
      <c r="K920" t="s">
        <v>2742</v>
      </c>
      <c r="L920">
        <f>K867+K868</f>
        <v>792.45</v>
      </c>
      <c r="M920">
        <f>L867+L868</f>
        <v>763</v>
      </c>
    </row>
    <row r="921" spans="10:13">
      <c r="L921">
        <f>L917+L918-L919</f>
        <v>494.25599999999991</v>
      </c>
      <c r="M921">
        <f>M917+M918-M919</f>
        <v>463.13599999999997</v>
      </c>
    </row>
    <row r="951" spans="10:13">
      <c r="J951" s="703" t="s">
        <v>2738</v>
      </c>
    </row>
    <row r="954" spans="10:13">
      <c r="K954" t="s">
        <v>2744</v>
      </c>
      <c r="L954">
        <v>2015</v>
      </c>
      <c r="M954">
        <v>2019</v>
      </c>
    </row>
    <row r="955" spans="10:13">
      <c r="K955" t="s">
        <v>2739</v>
      </c>
      <c r="L955">
        <f>K850</f>
        <v>352</v>
      </c>
      <c r="M955">
        <f>L850</f>
        <v>370</v>
      </c>
    </row>
    <row r="956" spans="10:13">
      <c r="K956" t="s">
        <v>2740</v>
      </c>
      <c r="L956" s="709">
        <v>428.61500000000001</v>
      </c>
      <c r="M956" s="709">
        <v>473.38900000000001</v>
      </c>
    </row>
    <row r="957" spans="10:13">
      <c r="K957" t="s">
        <v>2741</v>
      </c>
      <c r="L957" s="709">
        <v>206.982</v>
      </c>
      <c r="M957" s="709">
        <v>242.77500000000001</v>
      </c>
    </row>
    <row r="958" spans="10:13">
      <c r="K958" t="s">
        <v>2742</v>
      </c>
      <c r="L958">
        <f>K892+K893</f>
        <v>524.9</v>
      </c>
      <c r="M958">
        <f>L892+L893</f>
        <v>525.1</v>
      </c>
    </row>
    <row r="959" spans="10:13">
      <c r="L959">
        <f>L955+L956-L957</f>
        <v>573.63300000000004</v>
      </c>
      <c r="M959">
        <f>M955+M956-M957</f>
        <v>600.61400000000003</v>
      </c>
    </row>
  </sheetData>
  <hyperlinks>
    <hyperlink ref="K283" r:id="rId1" xr:uid="{9C1281AB-8D5E-4DCD-986D-1FE236418184}"/>
    <hyperlink ref="F624" r:id="rId2" xr:uid="{AF855F88-FCA0-4835-96F5-102BF673F822}"/>
    <hyperlink ref="F634" r:id="rId3" xr:uid="{287BDEC5-A601-4B09-AEB6-5D09DC392012}"/>
    <hyperlink ref="K649" r:id="rId4" xr:uid="{19C08566-A8EF-4DB2-851D-5F2A63128A4B}"/>
    <hyperlink ref="B778" r:id="rId5" xr:uid="{72049518-35B0-4CF9-AEAE-2B00F21D1078}"/>
    <hyperlink ref="B85" r:id="rId6" xr:uid="{BE83BF55-5077-443F-B7AB-1E2DCBD9AE89}"/>
  </hyperlinks>
  <pageMargins left="0.7" right="0.7" top="0.75" bottom="0.75" header="0.3" footer="0.3"/>
  <drawing r:id="rId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DD817-12FC-451C-BDE6-7EBE7D0AB164}">
  <sheetPr>
    <tabColor rgb="FF92D050"/>
  </sheetPr>
  <dimension ref="A1:U33"/>
  <sheetViews>
    <sheetView zoomScaleNormal="100" workbookViewId="0">
      <pane xSplit="3" ySplit="1" topLeftCell="D22" activePane="bottomRight" state="frozen"/>
      <selection activeCell="AS484" sqref="AS484"/>
      <selection pane="topRight" activeCell="AS484" sqref="AS484"/>
      <selection pane="bottomLeft" activeCell="AS484" sqref="AS484"/>
      <selection pane="bottomRight" activeCell="S33" sqref="R33:S33"/>
    </sheetView>
  </sheetViews>
  <sheetFormatPr baseColWidth="10" defaultColWidth="10.44140625" defaultRowHeight="14.4"/>
  <cols>
    <col min="1" max="1" width="12.33203125" style="69" bestFit="1" customWidth="1"/>
    <col min="2" max="2" width="32.77734375" style="127" customWidth="1"/>
    <col min="3" max="3" width="25.109375" style="128" customWidth="1"/>
    <col min="4" max="4" width="12.44140625" style="98" customWidth="1"/>
    <col min="5" max="5" width="20.33203125" style="98" customWidth="1"/>
    <col min="6" max="6" width="20.5546875" style="126" customWidth="1"/>
    <col min="7" max="7" width="8.77734375" style="130" customWidth="1"/>
    <col min="8" max="8" width="15.109375" style="130" customWidth="1"/>
    <col min="9" max="9" width="7.6640625" style="778" bestFit="1" customWidth="1"/>
    <col min="10" max="10" width="11.33203125" style="131" bestFit="1" customWidth="1"/>
    <col min="11" max="11" width="17.109375" style="131" bestFit="1" customWidth="1"/>
    <col min="12" max="12" width="12.33203125" style="131" bestFit="1" customWidth="1"/>
    <col min="13" max="13" width="12.21875" customWidth="1"/>
    <col min="14" max="14" width="11.44140625" customWidth="1"/>
    <col min="16" max="16" width="14.77734375" customWidth="1"/>
    <col min="18" max="19" width="9.44140625" style="766" customWidth="1"/>
    <col min="20" max="20" width="11.44140625" customWidth="1"/>
  </cols>
  <sheetData>
    <row r="1" spans="1:21" ht="38.549999999999997" customHeight="1" thickBot="1">
      <c r="A1" s="111" t="s">
        <v>820</v>
      </c>
      <c r="B1" s="112" t="s">
        <v>808</v>
      </c>
      <c r="C1" s="112" t="s">
        <v>809</v>
      </c>
      <c r="D1" s="112" t="s">
        <v>821</v>
      </c>
      <c r="E1" s="112" t="s">
        <v>822</v>
      </c>
      <c r="F1" s="112" t="s">
        <v>823</v>
      </c>
      <c r="G1" s="113" t="str">
        <f>Etiquettes!$A$10</f>
        <v>Unité</v>
      </c>
      <c r="H1" s="113" t="str">
        <f>Etiquettes!$A$7</f>
        <v>Filière</v>
      </c>
      <c r="I1" s="113" t="str">
        <f>Etiquettes!$A$9</f>
        <v>Année</v>
      </c>
      <c r="J1" s="113" t="str">
        <f>Etiquettes!$A$8</f>
        <v>Territoire</v>
      </c>
      <c r="K1" s="113" t="str">
        <f>Etiquettes!$A$17</f>
        <v>Traduction</v>
      </c>
      <c r="L1" s="113" t="str">
        <f>Etiquettes!$A$15</f>
        <v>Hypothèse</v>
      </c>
      <c r="M1" s="113" t="str">
        <f>Etiquettes!$A$14</f>
        <v>Source</v>
      </c>
      <c r="N1" s="113" t="str">
        <f>Etiquettes!$A$18</f>
        <v>Onglet source fichier Excel</v>
      </c>
      <c r="O1" s="113" t="str">
        <f>Etiquettes!$A$16</f>
        <v>Type de donnée collectée</v>
      </c>
      <c r="P1" s="113" t="str">
        <f>Etiquettes!$A$13</f>
        <v>Rendement, répartition ou volume d'échange collecté</v>
      </c>
      <c r="Q1" s="113" t="str">
        <f>Etiquettes!$A$20</f>
        <v>Fiabilité des données</v>
      </c>
      <c r="R1" s="113" t="str">
        <f>Etiquettes!$A$21</f>
        <v>Méthode</v>
      </c>
      <c r="S1" s="113" t="str">
        <f>Etiquettes!$A$22</f>
        <v>Analyse des résultats</v>
      </c>
      <c r="T1" s="112" t="s">
        <v>12</v>
      </c>
      <c r="U1" s="114" t="s">
        <v>14</v>
      </c>
    </row>
    <row r="2" spans="1:21" ht="14.4" customHeight="1">
      <c r="A2" s="71">
        <f>'Contraintes   '!A20+1</f>
        <v>68</v>
      </c>
      <c r="B2" s="127" t="str">
        <f>Produits!$B$56</f>
        <v>Tomates</v>
      </c>
      <c r="C2" s="116" t="str">
        <f>Secteurs!$B$3</f>
        <v>1ère Transformation</v>
      </c>
      <c r="D2" s="171">
        <f>'Coproduits - ONRB'!B3</f>
        <v>2.5000000000000001E-2</v>
      </c>
      <c r="G2" s="119" t="str">
        <f>Etiquettes!$C$10</f>
        <v>kt</v>
      </c>
      <c r="H2" s="767" t="str">
        <f>Etiquettes!$C$7</f>
        <v>Fruits et légumes (hors pommes de terre)</v>
      </c>
      <c r="I2" s="777" t="str">
        <f>Etiquettes!$C$9</f>
        <v>2015:2019:2023</v>
      </c>
      <c r="J2" s="767" t="str">
        <f>Etiquettes!$C$8</f>
        <v>France entière</v>
      </c>
      <c r="K2" s="775"/>
      <c r="U2" s="990" t="s">
        <v>2834</v>
      </c>
    </row>
    <row r="3" spans="1:21">
      <c r="A3" s="71">
        <f>'Contraintes   '!A21+1</f>
        <v>68</v>
      </c>
      <c r="B3" s="116" t="str">
        <f>Secteurs!$B$3</f>
        <v>1ère Transformation</v>
      </c>
      <c r="C3" s="127" t="str">
        <f>Produits!$B$496</f>
        <v>Drèches de tomate</v>
      </c>
      <c r="D3" s="98">
        <v>-1</v>
      </c>
      <c r="G3" s="119" t="str">
        <f>Etiquettes!$C$10</f>
        <v>kt</v>
      </c>
      <c r="H3" s="767" t="str">
        <f>Etiquettes!$C$7</f>
        <v>Fruits et légumes (hors pommes de terre)</v>
      </c>
      <c r="I3" s="777" t="str">
        <f>Etiquettes!$C$9</f>
        <v>2015:2019:2023</v>
      </c>
      <c r="J3" s="767" t="str">
        <f>Etiquettes!$C$8</f>
        <v>France entière</v>
      </c>
      <c r="K3" s="776" t="s">
        <v>2838</v>
      </c>
      <c r="L3" s="116"/>
      <c r="M3" t="s">
        <v>2839</v>
      </c>
      <c r="N3" s="767" t="str" cm="1">
        <f t="array" aca="1" ref="N3" ca="1">[1]!NOM_FEUILLE('Coproduits - ONRB'!$A$1)</f>
        <v>Coproduits - ONRB</v>
      </c>
      <c r="O3" t="str">
        <f>Etiquettes!$I$16</f>
        <v>Rendement</v>
      </c>
      <c r="P3" t="str">
        <f>_xlfn.CONCAT(K3," = ",MROUND(D2*100,0.01)," % (",M3,")")</f>
        <v>Rendement de production de drèches de tomate = 2,5 % (ONRB - FranceAgriMer)</v>
      </c>
      <c r="Q3" t="str">
        <f>Etiquettes!$K$20</f>
        <v>Approximative</v>
      </c>
      <c r="R3" s="767" t="s">
        <v>2916</v>
      </c>
      <c r="S3" s="767" t="str">
        <f>Etiquettes!$H$22</f>
        <v>Donnée collectée (valeur du flux ou coefficient)</v>
      </c>
      <c r="U3" s="917"/>
    </row>
    <row r="4" spans="1:21" ht="15" customHeight="1">
      <c r="A4" s="71">
        <f>A2+1</f>
        <v>69</v>
      </c>
      <c r="B4" s="116" t="str">
        <f>Secteurs!$B$3</f>
        <v>1ère Transformation</v>
      </c>
      <c r="C4" s="127" t="str">
        <f>Produits!$B$496</f>
        <v>Drèches de tomate</v>
      </c>
      <c r="D4" s="171">
        <f>'Coproduits - ONRB'!D3</f>
        <v>0.67</v>
      </c>
      <c r="G4" s="119" t="str">
        <f>Etiquettes!$C$10</f>
        <v>kt</v>
      </c>
      <c r="H4" s="767" t="str">
        <f>Etiquettes!$C$7</f>
        <v>Fruits et légumes (hors pommes de terre)</v>
      </c>
      <c r="I4" s="777" t="str">
        <f>Etiquettes!$C$9</f>
        <v>2015:2019:2023</v>
      </c>
      <c r="J4" s="767" t="str">
        <f>Etiquettes!$C$8</f>
        <v>France entière</v>
      </c>
      <c r="K4" s="776"/>
      <c r="U4" s="917"/>
    </row>
    <row r="5" spans="1:21">
      <c r="A5" s="71">
        <f t="shared" ref="A5:A25" si="0">A3+1</f>
        <v>69</v>
      </c>
      <c r="B5" s="127" t="str">
        <f>Produits!$B$496</f>
        <v>Drèches de tomate</v>
      </c>
      <c r="C5" s="128" t="str">
        <f>Secteurs!$B$17</f>
        <v>FAF</v>
      </c>
      <c r="D5" s="98">
        <v>-1</v>
      </c>
      <c r="G5" s="119" t="str">
        <f>Etiquettes!$C$10</f>
        <v>kt</v>
      </c>
      <c r="H5" s="767" t="str">
        <f>Etiquettes!$C$7</f>
        <v>Fruits et légumes (hors pommes de terre)</v>
      </c>
      <c r="I5" s="777" t="str">
        <f>Etiquettes!$C$9</f>
        <v>2015:2019:2023</v>
      </c>
      <c r="J5" s="767" t="str">
        <f>Etiquettes!$C$8</f>
        <v>France entière</v>
      </c>
      <c r="K5" s="776" t="s">
        <v>2848</v>
      </c>
      <c r="L5" s="116"/>
      <c r="M5" t="s">
        <v>2839</v>
      </c>
      <c r="N5" s="767" t="str" cm="1">
        <f t="array" aca="1" ref="N5" ca="1">[1]!NOM_FEUILLE('Coproduits - ONRB'!$A$1)</f>
        <v>Coproduits - ONRB</v>
      </c>
      <c r="O5" t="str">
        <f>Etiquettes!$J$16</f>
        <v>Répartition</v>
      </c>
      <c r="P5" t="str">
        <f t="shared" ref="P5" si="1">_xlfn.CONCAT(K5," = ",MROUND(D4*100,0.01)," % (",M5,")")</f>
        <v>Part de drèches de tomate valorisée par les FAF = 67 % (ONRB - FranceAgriMer)</v>
      </c>
      <c r="Q5" t="str">
        <f>Etiquettes!$K$20</f>
        <v>Approximative</v>
      </c>
      <c r="R5" s="767" t="s">
        <v>2916</v>
      </c>
      <c r="S5" s="767" t="str">
        <f>Etiquettes!$H$22</f>
        <v>Donnée collectée (valeur du flux ou coefficient)</v>
      </c>
      <c r="U5" s="917"/>
    </row>
    <row r="6" spans="1:21" ht="15" customHeight="1">
      <c r="A6" s="71">
        <f t="shared" si="0"/>
        <v>70</v>
      </c>
      <c r="B6" s="116" t="str">
        <f>Secteurs!$B$3</f>
        <v>1ère Transformation</v>
      </c>
      <c r="C6" s="127" t="str">
        <f>Produits!$B$496</f>
        <v>Drèches de tomate</v>
      </c>
      <c r="D6" s="171">
        <f>'Coproduits - ONRB'!E3</f>
        <v>0.33</v>
      </c>
      <c r="G6" s="119" t="str">
        <f>Etiquettes!$C$10</f>
        <v>kt</v>
      </c>
      <c r="H6" s="767" t="str">
        <f>Etiquettes!$C$7</f>
        <v>Fruits et légumes (hors pommes de terre)</v>
      </c>
      <c r="I6" s="777" t="str">
        <f>Etiquettes!$C$9</f>
        <v>2015:2019:2023</v>
      </c>
      <c r="J6" s="767" t="str">
        <f>Etiquettes!$C$8</f>
        <v>France entière</v>
      </c>
      <c r="K6" s="776"/>
      <c r="U6" s="917"/>
    </row>
    <row r="7" spans="1:21" ht="15" thickBot="1">
      <c r="A7" s="71">
        <f t="shared" si="0"/>
        <v>70</v>
      </c>
      <c r="B7" s="127" t="str">
        <f>Produits!$B$496</f>
        <v>Drèches de tomate</v>
      </c>
      <c r="C7" s="116" t="str">
        <f>Secteurs!$B$22</f>
        <v>Industrie de la fertilisation</v>
      </c>
      <c r="D7" s="98">
        <v>-1</v>
      </c>
      <c r="G7" s="119" t="str">
        <f>Etiquettes!$C$10</f>
        <v>kt</v>
      </c>
      <c r="H7" s="767" t="str">
        <f>Etiquettes!$C$7</f>
        <v>Fruits et légumes (hors pommes de terre)</v>
      </c>
      <c r="I7" s="777" t="str">
        <f>Etiquettes!$C$9</f>
        <v>2015:2019:2023</v>
      </c>
      <c r="J7" s="767" t="str">
        <f>Etiquettes!$C$8</f>
        <v>France entière</v>
      </c>
      <c r="K7" s="776" t="s">
        <v>2849</v>
      </c>
      <c r="L7" s="116"/>
      <c r="M7" t="s">
        <v>2839</v>
      </c>
      <c r="N7" s="767" t="str" cm="1">
        <f t="array" aca="1" ref="N7" ca="1">[1]!NOM_FEUILLE('Coproduits - ONRB'!$A$1)</f>
        <v>Coproduits - ONRB</v>
      </c>
      <c r="O7" t="str">
        <f>Etiquettes!$J$16</f>
        <v>Répartition</v>
      </c>
      <c r="P7" t="str">
        <f t="shared" ref="P7" si="2">_xlfn.CONCAT(K7," = ",MROUND(D6*100,0.01)," % (",M7,")")</f>
        <v>Part de drèches de tomate valorisée par l'industrie de la fertilisation = 33 % (ONRB - FranceAgriMer)</v>
      </c>
      <c r="Q7" t="str">
        <f>Etiquettes!$K$20</f>
        <v>Approximative</v>
      </c>
      <c r="R7" s="767" t="s">
        <v>2916</v>
      </c>
      <c r="S7" s="767" t="str">
        <f>Etiquettes!$H$22</f>
        <v>Donnée collectée (valeur du flux ou coefficient)</v>
      </c>
      <c r="U7" s="917"/>
    </row>
    <row r="8" spans="1:21" ht="14.4" customHeight="1">
      <c r="A8" s="71">
        <f t="shared" si="0"/>
        <v>71</v>
      </c>
      <c r="B8" s="127" t="str">
        <f>Produits!$B$8</f>
        <v>Haricots verts (y.c. haricots beurre)</v>
      </c>
      <c r="C8" s="116" t="str">
        <f>Secteurs!$B$3</f>
        <v>1ère Transformation</v>
      </c>
      <c r="D8" s="171">
        <f>'Coproduits - ONRB'!B10</f>
        <v>0.18</v>
      </c>
      <c r="G8" s="119" t="str">
        <f>Etiquettes!$C$10</f>
        <v>kt</v>
      </c>
      <c r="H8" s="767" t="str">
        <f>Etiquettes!$C$7</f>
        <v>Fruits et légumes (hors pommes de terre)</v>
      </c>
      <c r="I8" s="777" t="str">
        <f>Etiquettes!$C$9</f>
        <v>2015:2019:2023</v>
      </c>
      <c r="J8" s="767" t="str">
        <f>Etiquettes!$C$8</f>
        <v>France entière</v>
      </c>
      <c r="K8" s="775"/>
      <c r="U8" s="990" t="s">
        <v>2851</v>
      </c>
    </row>
    <row r="9" spans="1:21">
      <c r="A9" s="71">
        <f t="shared" si="0"/>
        <v>71</v>
      </c>
      <c r="B9" s="116" t="str">
        <f>Secteurs!$B$3</f>
        <v>1ère Transformation</v>
      </c>
      <c r="C9" s="116" t="str">
        <f>Produits!$B$497</f>
        <v>Ecarts de tri et déchets d'usinage d'haricots verts</v>
      </c>
      <c r="D9" s="98">
        <v>-1</v>
      </c>
      <c r="G9" s="119" t="str">
        <f>Etiquettes!$C$10</f>
        <v>kt</v>
      </c>
      <c r="H9" s="767" t="str">
        <f>Etiquettes!$C$7</f>
        <v>Fruits et légumes (hors pommes de terre)</v>
      </c>
      <c r="I9" s="777" t="str">
        <f>Etiquettes!$C$9</f>
        <v>2015:2019:2023</v>
      </c>
      <c r="J9" s="767" t="str">
        <f>Etiquettes!$C$8</f>
        <v>France entière</v>
      </c>
      <c r="K9" s="776" t="s">
        <v>2853</v>
      </c>
      <c r="L9" s="116"/>
      <c r="M9" t="s">
        <v>2839</v>
      </c>
      <c r="N9" s="767" t="str" cm="1">
        <f t="array" aca="1" ref="N9" ca="1">[1]!NOM_FEUILLE('Coproduits - ONRB'!$A$1)</f>
        <v>Coproduits - ONRB</v>
      </c>
      <c r="O9" t="str">
        <f>Etiquettes!$I$16</f>
        <v>Rendement</v>
      </c>
      <c r="P9" t="str">
        <f>_xlfn.CONCAT(K9," = ",MROUND(D8*100,0.01)," % (",M9,")")</f>
        <v>Rendement de production d'écarts de tri et de déchets d'usinage d'haricots verts = 18 % (ONRB - FranceAgriMer)</v>
      </c>
      <c r="Q9" t="str">
        <f>Etiquettes!$K$20</f>
        <v>Approximative</v>
      </c>
      <c r="R9" s="767" t="s">
        <v>2916</v>
      </c>
      <c r="S9" s="767" t="str">
        <f>Etiquettes!$H$22</f>
        <v>Donnée collectée (valeur du flux ou coefficient)</v>
      </c>
      <c r="U9" s="917"/>
    </row>
    <row r="10" spans="1:21">
      <c r="A10" s="71">
        <f t="shared" si="0"/>
        <v>72</v>
      </c>
      <c r="B10" s="116" t="str">
        <f>Secteurs!$B$3</f>
        <v>1ère Transformation</v>
      </c>
      <c r="C10" s="116" t="str">
        <f>Produits!$B$497</f>
        <v>Ecarts de tri et déchets d'usinage d'haricots verts</v>
      </c>
      <c r="D10" s="171">
        <f>'Coproduits - ONRB'!D10</f>
        <v>0.9</v>
      </c>
      <c r="G10" s="119" t="str">
        <f>Etiquettes!$C$10</f>
        <v>kt</v>
      </c>
      <c r="H10" s="767" t="str">
        <f>Etiquettes!$C$7</f>
        <v>Fruits et légumes (hors pommes de terre)</v>
      </c>
      <c r="I10" s="777" t="str">
        <f>Etiquettes!$C$9</f>
        <v>2015:2019:2023</v>
      </c>
      <c r="J10" s="767" t="str">
        <f>Etiquettes!$C$8</f>
        <v>France entière</v>
      </c>
      <c r="K10" s="776"/>
      <c r="U10" s="917"/>
    </row>
    <row r="11" spans="1:21">
      <c r="A11" s="71">
        <f t="shared" si="0"/>
        <v>72</v>
      </c>
      <c r="B11" s="116" t="str">
        <f>Produits!$B$497</f>
        <v>Ecarts de tri et déchets d'usinage d'haricots verts</v>
      </c>
      <c r="C11" s="128" t="str">
        <f>Secteurs!$B$17</f>
        <v>FAF</v>
      </c>
      <c r="D11" s="98">
        <v>-1</v>
      </c>
      <c r="G11" s="119" t="str">
        <f>Etiquettes!$C$10</f>
        <v>kt</v>
      </c>
      <c r="H11" s="767" t="str">
        <f>Etiquettes!$C$7</f>
        <v>Fruits et légumes (hors pommes de terre)</v>
      </c>
      <c r="I11" s="777" t="str">
        <f>Etiquettes!$C$9</f>
        <v>2015:2019:2023</v>
      </c>
      <c r="J11" s="767" t="str">
        <f>Etiquettes!$C$8</f>
        <v>France entière</v>
      </c>
      <c r="K11" s="776" t="s">
        <v>2854</v>
      </c>
      <c r="L11" s="116"/>
      <c r="M11" t="s">
        <v>2839</v>
      </c>
      <c r="N11" s="767" t="str" cm="1">
        <f t="array" aca="1" ref="N11" ca="1">[1]!NOM_FEUILLE('Coproduits - ONRB'!$A$1)</f>
        <v>Coproduits - ONRB</v>
      </c>
      <c r="O11" t="str">
        <f>Etiquettes!$J$16</f>
        <v>Répartition</v>
      </c>
      <c r="P11" t="str">
        <f t="shared" ref="P11" si="3">_xlfn.CONCAT(K11," = ",MROUND(D10*100,0.01)," % (",M11,")")</f>
        <v>Part de d'écarts de tri et de déchets d'usinage d'haricots verts valorisée par les FAF = 90 % (ONRB - FranceAgriMer)</v>
      </c>
      <c r="Q11" t="str">
        <f>Etiquettes!$K$20</f>
        <v>Approximative</v>
      </c>
      <c r="R11" s="767" t="s">
        <v>2916</v>
      </c>
      <c r="S11" s="767" t="str">
        <f>Etiquettes!$H$22</f>
        <v>Donnée collectée (valeur du flux ou coefficient)</v>
      </c>
      <c r="U11" s="917"/>
    </row>
    <row r="12" spans="1:21">
      <c r="A12" s="71">
        <f t="shared" si="0"/>
        <v>73</v>
      </c>
      <c r="B12" s="116" t="str">
        <f>Secteurs!$B$3</f>
        <v>1ère Transformation</v>
      </c>
      <c r="C12" s="116" t="str">
        <f>Produits!$B$497</f>
        <v>Ecarts de tri et déchets d'usinage d'haricots verts</v>
      </c>
      <c r="D12" s="171">
        <f>'Coproduits - ONRB'!E10</f>
        <v>0.05</v>
      </c>
      <c r="G12" s="119" t="str">
        <f>Etiquettes!$C$10</f>
        <v>kt</v>
      </c>
      <c r="H12" s="767" t="str">
        <f>Etiquettes!$C$7</f>
        <v>Fruits et légumes (hors pommes de terre)</v>
      </c>
      <c r="I12" s="777" t="str">
        <f>Etiquettes!$C$9</f>
        <v>2015:2019:2023</v>
      </c>
      <c r="J12" s="767" t="str">
        <f>Etiquettes!$C$8</f>
        <v>France entière</v>
      </c>
      <c r="K12" s="776"/>
      <c r="U12" s="917"/>
    </row>
    <row r="13" spans="1:21">
      <c r="A13" s="71">
        <f t="shared" si="0"/>
        <v>73</v>
      </c>
      <c r="B13" s="116" t="str">
        <f>Produits!$B$497</f>
        <v>Ecarts de tri et déchets d'usinage d'haricots verts</v>
      </c>
      <c r="C13" s="116" t="str">
        <f>Secteurs!$B$22</f>
        <v>Industrie de la fertilisation</v>
      </c>
      <c r="D13" s="98">
        <v>-1</v>
      </c>
      <c r="G13" s="119" t="str">
        <f>Etiquettes!$C$10</f>
        <v>kt</v>
      </c>
      <c r="H13" s="767" t="str">
        <f>Etiquettes!$C$7</f>
        <v>Fruits et légumes (hors pommes de terre)</v>
      </c>
      <c r="I13" s="777" t="str">
        <f>Etiquettes!$C$9</f>
        <v>2015:2019:2023</v>
      </c>
      <c r="J13" s="767" t="str">
        <f>Etiquettes!$C$8</f>
        <v>France entière</v>
      </c>
      <c r="K13" s="776" t="s">
        <v>2855</v>
      </c>
      <c r="L13" s="116"/>
      <c r="M13" t="s">
        <v>2839</v>
      </c>
      <c r="N13" s="767" t="str" cm="1">
        <f t="array" aca="1" ref="N13" ca="1">[1]!NOM_FEUILLE('Coproduits - ONRB'!$A$1)</f>
        <v>Coproduits - ONRB</v>
      </c>
      <c r="O13" t="str">
        <f>Etiquettes!$J$16</f>
        <v>Répartition</v>
      </c>
      <c r="P13" t="str">
        <f t="shared" ref="P13" si="4">_xlfn.CONCAT(K13," = ",MROUND(D12*100,0.01)," % (",M13,")")</f>
        <v>Part d'écarts de tri et de déchets d'usinage d'haricots verts valorisée par l'industrie de la fertilisation = 5 % (ONRB - FranceAgriMer)</v>
      </c>
      <c r="Q13" t="str">
        <f>Etiquettes!$K$20</f>
        <v>Approximative</v>
      </c>
      <c r="R13" s="767" t="s">
        <v>2916</v>
      </c>
      <c r="S13" s="767" t="str">
        <f>Etiquettes!$H$22</f>
        <v>Donnée collectée (valeur du flux ou coefficient)</v>
      </c>
      <c r="U13" s="917"/>
    </row>
    <row r="14" spans="1:21">
      <c r="A14" s="71">
        <f t="shared" si="0"/>
        <v>74</v>
      </c>
      <c r="B14" s="116" t="str">
        <f>Secteurs!$B$3</f>
        <v>1ère Transformation</v>
      </c>
      <c r="C14" s="116" t="str">
        <f>Produits!$B$497</f>
        <v>Ecarts de tri et déchets d'usinage d'haricots verts</v>
      </c>
      <c r="D14" s="171">
        <f>'Coproduits - ONRB'!F10</f>
        <v>0.05</v>
      </c>
      <c r="G14" s="119" t="str">
        <f>Etiquettes!$C$10</f>
        <v>kt</v>
      </c>
      <c r="H14" s="767" t="str">
        <f>Etiquettes!$C$7</f>
        <v>Fruits et légumes (hors pommes de terre)</v>
      </c>
      <c r="I14" s="777" t="str">
        <f>Etiquettes!$C$9</f>
        <v>2015:2019:2023</v>
      </c>
      <c r="J14" s="767" t="str">
        <f>Etiquettes!$C$8</f>
        <v>France entière</v>
      </c>
      <c r="K14" s="776"/>
      <c r="U14" s="917"/>
    </row>
    <row r="15" spans="1:21" ht="15" thickBot="1">
      <c r="A15" s="71">
        <f t="shared" si="0"/>
        <v>74</v>
      </c>
      <c r="B15" s="116" t="str">
        <f>Produits!$B$497</f>
        <v>Ecarts de tri et déchets d'usinage d'haricots verts</v>
      </c>
      <c r="C15" s="116" t="str">
        <f>Secteurs!$B$23</f>
        <v>Compostage</v>
      </c>
      <c r="D15" s="98">
        <v>-1</v>
      </c>
      <c r="G15" s="119" t="str">
        <f>Etiquettes!$C$10</f>
        <v>kt</v>
      </c>
      <c r="H15" s="767" t="str">
        <f>Etiquettes!$C$7</f>
        <v>Fruits et légumes (hors pommes de terre)</v>
      </c>
      <c r="I15" s="777" t="str">
        <f>Etiquettes!$C$9</f>
        <v>2015:2019:2023</v>
      </c>
      <c r="J15" s="767" t="str">
        <f>Etiquettes!$C$8</f>
        <v>France entière</v>
      </c>
      <c r="K15" s="776" t="s">
        <v>2856</v>
      </c>
      <c r="L15" s="116"/>
      <c r="M15" t="s">
        <v>2839</v>
      </c>
      <c r="N15" s="767" t="str" cm="1">
        <f t="array" aca="1" ref="N15" ca="1">[1]!NOM_FEUILLE('Coproduits - ONRB'!$A$1)</f>
        <v>Coproduits - ONRB</v>
      </c>
      <c r="O15" t="str">
        <f>Etiquettes!$J$16</f>
        <v>Répartition</v>
      </c>
      <c r="P15" t="str">
        <f t="shared" ref="P15" si="5">_xlfn.CONCAT(K15," = ",MROUND(D14*100,0.01)," % (",M15,")")</f>
        <v>Part d'écarts de tri et de déchets d'usinage d'haricots verts valorisée en compostage = 5 % (ONRB - FranceAgriMer)</v>
      </c>
      <c r="Q15" t="str">
        <f>Etiquettes!$K$20</f>
        <v>Approximative</v>
      </c>
      <c r="R15" s="767" t="s">
        <v>2916</v>
      </c>
      <c r="S15" s="767" t="str">
        <f>Etiquettes!$H$22</f>
        <v>Donnée collectée (valeur du flux ou coefficient)</v>
      </c>
      <c r="U15" s="917"/>
    </row>
    <row r="16" spans="1:21">
      <c r="A16" s="71">
        <f t="shared" si="0"/>
        <v>75</v>
      </c>
      <c r="B16" s="127" t="str">
        <f>Produits!$B$9</f>
        <v>Petits pois</v>
      </c>
      <c r="C16" s="116" t="str">
        <f>Secteurs!$B$3</f>
        <v>1ère Transformation</v>
      </c>
      <c r="D16" s="171">
        <f>'Coproduits - ONRB'!B18</f>
        <v>0.13</v>
      </c>
      <c r="G16" s="119" t="str">
        <f>Etiquettes!$C$10</f>
        <v>kt</v>
      </c>
      <c r="H16" s="767" t="str">
        <f>Etiquettes!$C$7</f>
        <v>Fruits et légumes (hors pommes de terre)</v>
      </c>
      <c r="I16" s="777" t="str">
        <f>Etiquettes!$C$9</f>
        <v>2015:2019:2023</v>
      </c>
      <c r="J16" s="767" t="str">
        <f>Etiquettes!$C$8</f>
        <v>France entière</v>
      </c>
      <c r="K16" s="775"/>
      <c r="U16" s="990" t="s">
        <v>2857</v>
      </c>
    </row>
    <row r="17" spans="1:21">
      <c r="A17" s="71">
        <f t="shared" si="0"/>
        <v>75</v>
      </c>
      <c r="B17" s="116" t="str">
        <f>Secteurs!$B$3</f>
        <v>1ère Transformation</v>
      </c>
      <c r="C17" s="116" t="str">
        <f>Produits!$B$498</f>
        <v>Ecarts de tri et déchets d'usinage de petits pois</v>
      </c>
      <c r="D17" s="98">
        <v>-1</v>
      </c>
      <c r="G17" s="119" t="str">
        <f>Etiquettes!$C$10</f>
        <v>kt</v>
      </c>
      <c r="H17" s="767" t="str">
        <f>Etiquettes!$C$7</f>
        <v>Fruits et légumes (hors pommes de terre)</v>
      </c>
      <c r="I17" s="777" t="str">
        <f>Etiquettes!$C$9</f>
        <v>2015:2019:2023</v>
      </c>
      <c r="J17" s="767" t="str">
        <f>Etiquettes!$C$8</f>
        <v>France entière</v>
      </c>
      <c r="K17" s="776" t="s">
        <v>2858</v>
      </c>
      <c r="L17" s="116"/>
      <c r="M17" t="s">
        <v>2839</v>
      </c>
      <c r="N17" s="767" t="str" cm="1">
        <f t="array" aca="1" ref="N17" ca="1">[1]!NOM_FEUILLE('Coproduits - ONRB'!$A$1)</f>
        <v>Coproduits - ONRB</v>
      </c>
      <c r="O17" t="str">
        <f>Etiquettes!$I$16</f>
        <v>Rendement</v>
      </c>
      <c r="P17" t="str">
        <f>_xlfn.CONCAT(K17," = ",MROUND(D16*100,0.01)," % (",M17,")")</f>
        <v>Rendement de production d'écarts de tri et de déchets d'usinage de petits pois = 13 % (ONRB - FranceAgriMer)</v>
      </c>
      <c r="Q17" t="str">
        <f>Etiquettes!$K$20</f>
        <v>Approximative</v>
      </c>
      <c r="R17" s="767" t="s">
        <v>2916</v>
      </c>
      <c r="S17" s="767" t="str">
        <f>Etiquettes!$H$22</f>
        <v>Donnée collectée (valeur du flux ou coefficient)</v>
      </c>
      <c r="U17" s="917"/>
    </row>
    <row r="18" spans="1:21">
      <c r="A18" s="71">
        <f t="shared" si="0"/>
        <v>76</v>
      </c>
      <c r="B18" s="116" t="str">
        <f>Secteurs!$B$3</f>
        <v>1ère Transformation</v>
      </c>
      <c r="C18" s="116" t="str">
        <f>Produits!$B$498</f>
        <v>Ecarts de tri et déchets d'usinage de petits pois</v>
      </c>
      <c r="D18" s="171">
        <f>'Coproduits - ONRB'!D18</f>
        <v>0.9</v>
      </c>
      <c r="G18" s="119" t="str">
        <f>Etiquettes!$C$10</f>
        <v>kt</v>
      </c>
      <c r="H18" s="767" t="str">
        <f>Etiquettes!$C$7</f>
        <v>Fruits et légumes (hors pommes de terre)</v>
      </c>
      <c r="I18" s="777" t="str">
        <f>Etiquettes!$C$9</f>
        <v>2015:2019:2023</v>
      </c>
      <c r="J18" s="767" t="str">
        <f>Etiquettes!$C$8</f>
        <v>France entière</v>
      </c>
      <c r="K18" s="776"/>
      <c r="U18" s="917"/>
    </row>
    <row r="19" spans="1:21">
      <c r="A19" s="71">
        <f t="shared" si="0"/>
        <v>76</v>
      </c>
      <c r="B19" s="116" t="str">
        <f>Produits!$B$498</f>
        <v>Ecarts de tri et déchets d'usinage de petits pois</v>
      </c>
      <c r="C19" s="128" t="str">
        <f>Secteurs!$B$17</f>
        <v>FAF</v>
      </c>
      <c r="D19" s="98">
        <v>-1</v>
      </c>
      <c r="G19" s="119" t="str">
        <f>Etiquettes!$C$10</f>
        <v>kt</v>
      </c>
      <c r="H19" s="767" t="str">
        <f>Etiquettes!$C$7</f>
        <v>Fruits et légumes (hors pommes de terre)</v>
      </c>
      <c r="I19" s="777" t="str">
        <f>Etiquettes!$C$9</f>
        <v>2015:2019:2023</v>
      </c>
      <c r="J19" s="767" t="str">
        <f>Etiquettes!$C$8</f>
        <v>France entière</v>
      </c>
      <c r="K19" s="776" t="s">
        <v>2859</v>
      </c>
      <c r="L19" s="116"/>
      <c r="M19" t="s">
        <v>2839</v>
      </c>
      <c r="N19" s="767" t="str" cm="1">
        <f t="array" aca="1" ref="N19" ca="1">[1]!NOM_FEUILLE('Coproduits - ONRB'!$A$1)</f>
        <v>Coproduits - ONRB</v>
      </c>
      <c r="O19" t="str">
        <f>Etiquettes!$J$16</f>
        <v>Répartition</v>
      </c>
      <c r="P19" t="str">
        <f t="shared" ref="P19" si="6">_xlfn.CONCAT(K19," = ",MROUND(D18*100,0.01)," % (",M19,")")</f>
        <v>Part de d'écarts de tri et de déchets d'usinage de petits pois valorisée par les FAF = 90 % (ONRB - FranceAgriMer)</v>
      </c>
      <c r="Q19" t="str">
        <f>Etiquettes!$K$20</f>
        <v>Approximative</v>
      </c>
      <c r="R19" s="767" t="s">
        <v>2916</v>
      </c>
      <c r="S19" s="767" t="str">
        <f>Etiquettes!$H$22</f>
        <v>Donnée collectée (valeur du flux ou coefficient)</v>
      </c>
      <c r="U19" s="917"/>
    </row>
    <row r="20" spans="1:21">
      <c r="A20" s="71">
        <f t="shared" si="0"/>
        <v>77</v>
      </c>
      <c r="B20" s="116" t="str">
        <f>Secteurs!$B$3</f>
        <v>1ère Transformation</v>
      </c>
      <c r="C20" s="116" t="str">
        <f>Produits!$B$498</f>
        <v>Ecarts de tri et déchets d'usinage de petits pois</v>
      </c>
      <c r="D20" s="171">
        <f>'Coproduits - ONRB'!E18</f>
        <v>0.05</v>
      </c>
      <c r="G20" s="119" t="str">
        <f>Etiquettes!$C$10</f>
        <v>kt</v>
      </c>
      <c r="H20" s="767" t="str">
        <f>Etiquettes!$C$7</f>
        <v>Fruits et légumes (hors pommes de terre)</v>
      </c>
      <c r="I20" s="777" t="str">
        <f>Etiquettes!$C$9</f>
        <v>2015:2019:2023</v>
      </c>
      <c r="J20" s="767" t="str">
        <f>Etiquettes!$C$8</f>
        <v>France entière</v>
      </c>
      <c r="K20" s="776"/>
      <c r="U20" s="917"/>
    </row>
    <row r="21" spans="1:21">
      <c r="A21" s="71">
        <f t="shared" si="0"/>
        <v>77</v>
      </c>
      <c r="B21" s="116" t="str">
        <f>Produits!$B$498</f>
        <v>Ecarts de tri et déchets d'usinage de petits pois</v>
      </c>
      <c r="C21" s="116" t="str">
        <f>Secteurs!$B$22</f>
        <v>Industrie de la fertilisation</v>
      </c>
      <c r="D21" s="98">
        <v>-1</v>
      </c>
      <c r="G21" s="119" t="str">
        <f>Etiquettes!$C$10</f>
        <v>kt</v>
      </c>
      <c r="H21" s="767" t="str">
        <f>Etiquettes!$C$7</f>
        <v>Fruits et légumes (hors pommes de terre)</v>
      </c>
      <c r="I21" s="777" t="str">
        <f>Etiquettes!$C$9</f>
        <v>2015:2019:2023</v>
      </c>
      <c r="J21" s="767" t="str">
        <f>Etiquettes!$C$8</f>
        <v>France entière</v>
      </c>
      <c r="K21" s="776" t="s">
        <v>2860</v>
      </c>
      <c r="L21" s="116"/>
      <c r="M21" t="s">
        <v>2839</v>
      </c>
      <c r="N21" s="767" t="str" cm="1">
        <f t="array" aca="1" ref="N21" ca="1">[1]!NOM_FEUILLE('Coproduits - ONRB'!$A$1)</f>
        <v>Coproduits - ONRB</v>
      </c>
      <c r="O21" t="str">
        <f>Etiquettes!$J$16</f>
        <v>Répartition</v>
      </c>
      <c r="P21" t="str">
        <f t="shared" ref="P21" si="7">_xlfn.CONCAT(K21," = ",MROUND(D20*100,0.01)," % (",M21,")")</f>
        <v>Part d'écarts de tri et de déchets d'usinage de petits pois valorisée par l'industrie de la fertilisation = 5 % (ONRB - FranceAgriMer)</v>
      </c>
      <c r="Q21" t="str">
        <f>Etiquettes!$K$20</f>
        <v>Approximative</v>
      </c>
      <c r="R21" s="767" t="s">
        <v>2916</v>
      </c>
      <c r="S21" s="767" t="str">
        <f>Etiquettes!$H$22</f>
        <v>Donnée collectée (valeur du flux ou coefficient)</v>
      </c>
      <c r="U21" s="917"/>
    </row>
    <row r="22" spans="1:21">
      <c r="A22" s="71">
        <f t="shared" si="0"/>
        <v>78</v>
      </c>
      <c r="B22" s="116" t="str">
        <f>Secteurs!$B$3</f>
        <v>1ère Transformation</v>
      </c>
      <c r="C22" s="116" t="str">
        <f>Produits!$B$498</f>
        <v>Ecarts de tri et déchets d'usinage de petits pois</v>
      </c>
      <c r="D22" s="171">
        <f>'Coproduits - ONRB'!F18</f>
        <v>0.05</v>
      </c>
      <c r="G22" s="119" t="str">
        <f>Etiquettes!$C$10</f>
        <v>kt</v>
      </c>
      <c r="H22" s="767" t="str">
        <f>Etiquettes!$C$7</f>
        <v>Fruits et légumes (hors pommes de terre)</v>
      </c>
      <c r="I22" s="777" t="str">
        <f>Etiquettes!$C$9</f>
        <v>2015:2019:2023</v>
      </c>
      <c r="J22" s="767" t="str">
        <f>Etiquettes!$C$8</f>
        <v>France entière</v>
      </c>
      <c r="K22" s="776"/>
      <c r="U22" s="917"/>
    </row>
    <row r="23" spans="1:21" ht="15" thickBot="1">
      <c r="A23" s="71">
        <f t="shared" si="0"/>
        <v>78</v>
      </c>
      <c r="B23" s="116" t="str">
        <f>Produits!$B$498</f>
        <v>Ecarts de tri et déchets d'usinage de petits pois</v>
      </c>
      <c r="C23" s="116" t="str">
        <f>Secteurs!$B$23</f>
        <v>Compostage</v>
      </c>
      <c r="D23" s="98">
        <v>-1</v>
      </c>
      <c r="G23" s="119" t="str">
        <f>Etiquettes!$C$10</f>
        <v>kt</v>
      </c>
      <c r="H23" s="767" t="str">
        <f>Etiquettes!$C$7</f>
        <v>Fruits et légumes (hors pommes de terre)</v>
      </c>
      <c r="I23" s="777" t="str">
        <f>Etiquettes!$C$9</f>
        <v>2015:2019:2023</v>
      </c>
      <c r="J23" s="767" t="str">
        <f>Etiquettes!$C$8</f>
        <v>France entière</v>
      </c>
      <c r="K23" s="776" t="s">
        <v>2861</v>
      </c>
      <c r="L23" s="116"/>
      <c r="M23" t="s">
        <v>2839</v>
      </c>
      <c r="N23" s="767" t="str" cm="1">
        <f t="array" aca="1" ref="N23" ca="1">[1]!NOM_FEUILLE('Coproduits - ONRB'!$A$1)</f>
        <v>Coproduits - ONRB</v>
      </c>
      <c r="O23" t="str">
        <f>Etiquettes!$J$16</f>
        <v>Répartition</v>
      </c>
      <c r="P23" t="str">
        <f t="shared" ref="P23" si="8">_xlfn.CONCAT(K23," = ",MROUND(D22*100,0.01)," % (",M23,")")</f>
        <v>Part d'écarts de tri et de déchets d'usinage de petits pois valorisée en compostage = 5 % (ONRB - FranceAgriMer)</v>
      </c>
      <c r="Q23" t="str">
        <f>Etiquettes!$K$20</f>
        <v>Approximative</v>
      </c>
      <c r="R23" s="767" t="s">
        <v>2916</v>
      </c>
      <c r="S23" s="767" t="str">
        <f>Etiquettes!$H$22</f>
        <v>Donnée collectée (valeur du flux ou coefficient)</v>
      </c>
      <c r="U23" s="917"/>
    </row>
    <row r="24" spans="1:21">
      <c r="A24" s="71">
        <f t="shared" si="0"/>
        <v>79</v>
      </c>
      <c r="B24" s="127" t="str">
        <f>Produits!$B$136</f>
        <v>Pommes de table</v>
      </c>
      <c r="C24" s="116" t="str">
        <f>Secteurs!$B$3</f>
        <v>1ère Transformation</v>
      </c>
      <c r="D24" s="171">
        <f>'Coproduits - Projet étudiant'!K6</f>
        <v>0.05</v>
      </c>
      <c r="G24" s="119" t="str">
        <f>Etiquettes!$C$10</f>
        <v>kt</v>
      </c>
      <c r="H24" s="767" t="str">
        <f>Etiquettes!$C$7</f>
        <v>Fruits et légumes (hors pommes de terre)</v>
      </c>
      <c r="I24" s="777" t="str">
        <f>Etiquettes!$C$9</f>
        <v>2015:2019:2023</v>
      </c>
      <c r="J24" s="767" t="str">
        <f>Etiquettes!$C$8</f>
        <v>France entière</v>
      </c>
      <c r="K24" s="775"/>
      <c r="U24" s="990" t="s">
        <v>2837</v>
      </c>
    </row>
    <row r="25" spans="1:21">
      <c r="A25" s="71">
        <f t="shared" si="0"/>
        <v>79</v>
      </c>
      <c r="B25" s="116" t="str">
        <f>Secteurs!$B$3</f>
        <v>1ère Transformation</v>
      </c>
      <c r="C25" s="127" t="str">
        <f>Produits!$B$500</f>
        <v>Drèches de pomme</v>
      </c>
      <c r="D25" s="98">
        <v>-1</v>
      </c>
      <c r="G25" s="119" t="str">
        <f>Etiquettes!$C$10</f>
        <v>kt</v>
      </c>
      <c r="H25" s="767" t="str">
        <f>Etiquettes!$C$7</f>
        <v>Fruits et légumes (hors pommes de terre)</v>
      </c>
      <c r="I25" s="777" t="str">
        <f>Etiquettes!$C$9</f>
        <v>2015:2019:2023</v>
      </c>
      <c r="J25" s="767" t="str">
        <f>Etiquettes!$C$8</f>
        <v>France entière</v>
      </c>
      <c r="K25" s="776" t="s">
        <v>2862</v>
      </c>
      <c r="L25" s="116" t="s">
        <v>2869</v>
      </c>
      <c r="M25" t="s">
        <v>2865</v>
      </c>
      <c r="N25" s="767" t="str" cm="1">
        <f t="array" aca="1" ref="N25" ca="1">[1]!NOM_FEUILLE('Coproduits - Projet étudiant'!$A$1)</f>
        <v>Coproduits - Projet étudiant</v>
      </c>
      <c r="O25" t="str">
        <f>Etiquettes!$I$16</f>
        <v>Rendement</v>
      </c>
      <c r="P25" t="str">
        <f>_xlfn.CONCAT(K25," = ",MROUND(D24*100,0.01)," % (",M25,")")</f>
        <v>Rendement de production de drèches de pomme = 5 % (Projet étudiant RefFlux)</v>
      </c>
      <c r="Q25" t="str">
        <f>Etiquettes!$L$20</f>
        <v>Indicative</v>
      </c>
      <c r="R25" s="767" t="s">
        <v>2916</v>
      </c>
      <c r="S25" s="767" t="str">
        <f>Etiquettes!$H$22</f>
        <v>Donnée collectée (valeur du flux ou coefficient)</v>
      </c>
      <c r="U25" s="917"/>
    </row>
    <row r="26" spans="1:21">
      <c r="A26" s="71">
        <f>A24+1</f>
        <v>80</v>
      </c>
      <c r="B26" s="116" t="str">
        <f>Secteurs!$B$3</f>
        <v>1ère Transformation</v>
      </c>
      <c r="C26" s="127" t="str">
        <f>Produits!$B$500</f>
        <v>Drèches de pomme</v>
      </c>
      <c r="D26" s="171">
        <f>'Coproduits - Projet étudiant'!K7</f>
        <v>0.67</v>
      </c>
      <c r="G26" s="119" t="str">
        <f>Etiquettes!$C$10</f>
        <v>kt</v>
      </c>
      <c r="H26" s="767" t="str">
        <f>Etiquettes!$C$7</f>
        <v>Fruits et légumes (hors pommes de terre)</v>
      </c>
      <c r="I26" s="777" t="str">
        <f>Etiquettes!$C$9</f>
        <v>2015:2019:2023</v>
      </c>
      <c r="J26" s="767" t="str">
        <f>Etiquettes!$C$8</f>
        <v>France entière</v>
      </c>
      <c r="K26" s="776"/>
      <c r="U26" s="917"/>
    </row>
    <row r="27" spans="1:21">
      <c r="A27" s="71">
        <f t="shared" ref="A27:A33" si="9">A25+1</f>
        <v>80</v>
      </c>
      <c r="B27" s="127" t="str">
        <f>Produits!$B$500</f>
        <v>Drèches de pomme</v>
      </c>
      <c r="C27" s="128" t="str">
        <f>Secteurs!$B$17</f>
        <v>FAF</v>
      </c>
      <c r="D27" s="98">
        <v>-1</v>
      </c>
      <c r="G27" s="119" t="str">
        <f>Etiquettes!$C$10</f>
        <v>kt</v>
      </c>
      <c r="H27" s="767" t="str">
        <f>Etiquettes!$C$7</f>
        <v>Fruits et légumes (hors pommes de terre)</v>
      </c>
      <c r="I27" s="777" t="str">
        <f>Etiquettes!$C$9</f>
        <v>2015:2019:2023</v>
      </c>
      <c r="J27" s="767" t="str">
        <f>Etiquettes!$C$8</f>
        <v>France entière</v>
      </c>
      <c r="K27" s="776" t="s">
        <v>2863</v>
      </c>
      <c r="L27" s="116" t="s">
        <v>2869</v>
      </c>
      <c r="M27" t="s">
        <v>2865</v>
      </c>
      <c r="N27" s="767" t="str" cm="1">
        <f t="array" aca="1" ref="N27" ca="1">[1]!NOM_FEUILLE('Coproduits - Projet étudiant'!$A$1)</f>
        <v>Coproduits - Projet étudiant</v>
      </c>
      <c r="O27" t="str">
        <f>Etiquettes!$J$16</f>
        <v>Répartition</v>
      </c>
      <c r="P27" t="str">
        <f t="shared" ref="P27" si="10">_xlfn.CONCAT(K27," = ",MROUND(D26*100,0.01)," % (",M27,")")</f>
        <v>Part de drèches de pomme valorisée par les FAF = 67 % (Projet étudiant RefFlux)</v>
      </c>
      <c r="Q27" t="str">
        <f>Etiquettes!$L$20</f>
        <v>Indicative</v>
      </c>
      <c r="R27" s="767" t="s">
        <v>2916</v>
      </c>
      <c r="S27" s="767" t="str">
        <f>Etiquettes!$H$22</f>
        <v>Donnée collectée (valeur du flux ou coefficient)</v>
      </c>
      <c r="U27" s="917"/>
    </row>
    <row r="28" spans="1:21">
      <c r="A28" s="71">
        <f t="shared" si="9"/>
        <v>81</v>
      </c>
      <c r="B28" s="116" t="str">
        <f>Secteurs!$B$3</f>
        <v>1ère Transformation</v>
      </c>
      <c r="C28" s="127" t="str">
        <f>Produits!$B$500</f>
        <v>Drèches de pomme</v>
      </c>
      <c r="D28" s="171">
        <f>'Coproduits - Projet étudiant'!M7</f>
        <v>0.33</v>
      </c>
      <c r="G28" s="119" t="str">
        <f>Etiquettes!$C$10</f>
        <v>kt</v>
      </c>
      <c r="H28" s="767" t="str">
        <f>Etiquettes!$C$7</f>
        <v>Fruits et légumes (hors pommes de terre)</v>
      </c>
      <c r="I28" s="777" t="str">
        <f>Etiquettes!$C$9</f>
        <v>2015:2019:2023</v>
      </c>
      <c r="J28" s="767" t="str">
        <f>Etiquettes!$C$8</f>
        <v>France entière</v>
      </c>
      <c r="K28" s="776"/>
      <c r="U28" s="917"/>
    </row>
    <row r="29" spans="1:21" ht="15" thickBot="1">
      <c r="A29" s="71">
        <f t="shared" si="9"/>
        <v>81</v>
      </c>
      <c r="B29" s="127" t="str">
        <f>Produits!$B$500</f>
        <v>Drèches de pomme</v>
      </c>
      <c r="C29" s="116" t="str">
        <f>Secteurs!$B$20</f>
        <v>Méthanisation</v>
      </c>
      <c r="D29" s="98">
        <v>-1</v>
      </c>
      <c r="G29" s="119" t="str">
        <f>Etiquettes!$C$10</f>
        <v>kt</v>
      </c>
      <c r="H29" s="767" t="str">
        <f>Etiquettes!$C$7</f>
        <v>Fruits et légumes (hors pommes de terre)</v>
      </c>
      <c r="I29" s="777" t="str">
        <f>Etiquettes!$C$9</f>
        <v>2015:2019:2023</v>
      </c>
      <c r="J29" s="767" t="str">
        <f>Etiquettes!$C$8</f>
        <v>France entière</v>
      </c>
      <c r="K29" s="776" t="s">
        <v>2864</v>
      </c>
      <c r="L29" s="116" t="s">
        <v>2869</v>
      </c>
      <c r="M29" t="s">
        <v>2865</v>
      </c>
      <c r="N29" s="767" t="str" cm="1">
        <f t="array" aca="1" ref="N29" ca="1">[1]!NOM_FEUILLE('Coproduits - Projet étudiant'!$A$1)</f>
        <v>Coproduits - Projet étudiant</v>
      </c>
      <c r="O29" t="str">
        <f>Etiquettes!$J$16</f>
        <v>Répartition</v>
      </c>
      <c r="P29" t="str">
        <f t="shared" ref="P29" si="11">_xlfn.CONCAT(K29," = ",MROUND(D28*100,0.01)," % (",M29,")")</f>
        <v>Part de drèches de pomme valorisée en méthanisation = 33 % (Projet étudiant RefFlux)</v>
      </c>
      <c r="Q29" t="str">
        <f>Etiquettes!$L$20</f>
        <v>Indicative</v>
      </c>
      <c r="R29" s="767" t="s">
        <v>2916</v>
      </c>
      <c r="S29" s="767" t="str">
        <f>Etiquettes!$H$22</f>
        <v>Donnée collectée (valeur du flux ou coefficient)</v>
      </c>
      <c r="U29" s="917"/>
    </row>
    <row r="30" spans="1:21">
      <c r="A30" s="71">
        <f t="shared" si="9"/>
        <v>82</v>
      </c>
      <c r="B30" s="116" t="str">
        <f>Secteurs!$B$3</f>
        <v>1ère Transformation</v>
      </c>
      <c r="C30" s="116" t="str">
        <f>Produits!$B$488</f>
        <v>Pruneaux</v>
      </c>
      <c r="D30" s="171">
        <f>'Coproduits - Projet étudiant'!K34</f>
        <v>0.1</v>
      </c>
      <c r="G30" s="119" t="str">
        <f>Etiquettes!$C$10</f>
        <v>kt</v>
      </c>
      <c r="H30" s="767" t="str">
        <f>Etiquettes!$C$7</f>
        <v>Fruits et légumes (hors pommes de terre)</v>
      </c>
      <c r="I30" s="777" t="str">
        <f>Etiquettes!$C$9</f>
        <v>2015:2019:2023</v>
      </c>
      <c r="J30" s="767" t="str">
        <f>Etiquettes!$C$8</f>
        <v>France entière</v>
      </c>
      <c r="K30" s="775"/>
      <c r="U30" s="990" t="s">
        <v>2866</v>
      </c>
    </row>
    <row r="31" spans="1:21">
      <c r="A31" s="71">
        <f t="shared" si="9"/>
        <v>82</v>
      </c>
      <c r="B31" s="116" t="str">
        <f>Secteurs!$B$3</f>
        <v>1ère Transformation</v>
      </c>
      <c r="C31" s="127" t="str">
        <f>Produits!$B$501</f>
        <v>Noyaux de pruneau</v>
      </c>
      <c r="D31" s="98">
        <v>-1</v>
      </c>
      <c r="G31" s="119" t="str">
        <f>Etiquettes!$C$10</f>
        <v>kt</v>
      </c>
      <c r="H31" s="767" t="str">
        <f>Etiquettes!$C$7</f>
        <v>Fruits et légumes (hors pommes de terre)</v>
      </c>
      <c r="I31" s="777" t="str">
        <f>Etiquettes!$C$9</f>
        <v>2015:2019:2023</v>
      </c>
      <c r="J31" s="767" t="str">
        <f>Etiquettes!$C$8</f>
        <v>France entière</v>
      </c>
      <c r="K31" s="776" t="s">
        <v>2868</v>
      </c>
      <c r="L31" s="116" t="s">
        <v>2869</v>
      </c>
      <c r="M31" t="s">
        <v>2865</v>
      </c>
      <c r="N31" s="767" t="str" cm="1">
        <f t="array" aca="1" ref="N31" ca="1">[1]!NOM_FEUILLE('Coproduits - Projet étudiant'!$A$1)</f>
        <v>Coproduits - Projet étudiant</v>
      </c>
      <c r="O31" t="str">
        <f>Etiquettes!$J$16</f>
        <v>Répartition</v>
      </c>
      <c r="P31" t="str">
        <f>_xlfn.CONCAT(K31," = ",MROUND(D30*100,0.01)," % (",M31,")")</f>
        <v>Rendement de production de noyaux de pruneau = 10 % (Projet étudiant RefFlux)</v>
      </c>
      <c r="Q31" t="str">
        <f>Etiquettes!$L$20</f>
        <v>Indicative</v>
      </c>
      <c r="R31" s="767" t="s">
        <v>2916</v>
      </c>
      <c r="S31" s="767" t="str">
        <f>Etiquettes!$H$22</f>
        <v>Donnée collectée (valeur du flux ou coefficient)</v>
      </c>
      <c r="U31" s="917"/>
    </row>
    <row r="32" spans="1:21">
      <c r="A32" s="71">
        <f>A30+1</f>
        <v>83</v>
      </c>
      <c r="B32" s="116" t="str">
        <f>Secteurs!$B$3</f>
        <v>1ère Transformation</v>
      </c>
      <c r="C32" s="127" t="str">
        <f>Produits!$B$501</f>
        <v>Noyaux de pruneau</v>
      </c>
      <c r="D32" s="171">
        <f>'Coproduits - Projet étudiant'!K35</f>
        <v>1</v>
      </c>
      <c r="G32" s="119" t="str">
        <f>Etiquettes!$C$10</f>
        <v>kt</v>
      </c>
      <c r="H32" s="767" t="str">
        <f>Etiquettes!$C$7</f>
        <v>Fruits et légumes (hors pommes de terre)</v>
      </c>
      <c r="I32" s="777" t="str">
        <f>Etiquettes!$C$9</f>
        <v>2015:2019:2023</v>
      </c>
      <c r="J32" s="767" t="str">
        <f>Etiquettes!$C$8</f>
        <v>France entière</v>
      </c>
      <c r="K32" s="776"/>
      <c r="U32" s="917"/>
    </row>
    <row r="33" spans="1:21">
      <c r="A33" s="71">
        <f t="shared" si="9"/>
        <v>83</v>
      </c>
      <c r="B33" s="127" t="str">
        <f>Produits!$B$501</f>
        <v>Noyaux de pruneau</v>
      </c>
      <c r="C33" s="128" t="str">
        <f>Secteurs!$B$15</f>
        <v>Autres IAA</v>
      </c>
      <c r="D33" s="98">
        <v>-1</v>
      </c>
      <c r="G33" s="119" t="str">
        <f>Etiquettes!$C$10</f>
        <v>kt</v>
      </c>
      <c r="H33" s="767" t="str">
        <f>Etiquettes!$C$7</f>
        <v>Fruits et légumes (hors pommes de terre)</v>
      </c>
      <c r="I33" s="777" t="str">
        <f>Etiquettes!$C$9</f>
        <v>2015:2019:2023</v>
      </c>
      <c r="J33" s="767" t="str">
        <f>Etiquettes!$C$8</f>
        <v>France entière</v>
      </c>
      <c r="K33" s="776" t="s">
        <v>2867</v>
      </c>
      <c r="L33" s="116" t="s">
        <v>2869</v>
      </c>
      <c r="M33" t="s">
        <v>2865</v>
      </c>
      <c r="N33" s="767" t="str" cm="1">
        <f t="array" aca="1" ref="N33" ca="1">[1]!NOM_FEUILLE('Coproduits - Projet étudiant'!$A$1)</f>
        <v>Coproduits - Projet étudiant</v>
      </c>
      <c r="O33" t="str">
        <f>Etiquettes!$J$16</f>
        <v>Répartition</v>
      </c>
      <c r="P33" t="str">
        <f t="shared" ref="P33" si="12">_xlfn.CONCAT(K33," = ",MROUND(D32*100,0.01)," % (",M33,")")</f>
        <v>Part de noyaux de pruneau valorisée par les FAF = 100 % (Projet étudiant RefFlux)</v>
      </c>
      <c r="Q33" t="str">
        <f>Etiquettes!$L$20</f>
        <v>Indicative</v>
      </c>
      <c r="R33" s="767" t="s">
        <v>2916</v>
      </c>
      <c r="S33" s="767" t="str">
        <f>Etiquettes!$H$22</f>
        <v>Donnée collectée (valeur du flux ou coefficient)</v>
      </c>
      <c r="U33" s="917"/>
    </row>
  </sheetData>
  <mergeCells count="5">
    <mergeCell ref="U24:U29"/>
    <mergeCell ref="U30:U33"/>
    <mergeCell ref="U2:U7"/>
    <mergeCell ref="U8:U15"/>
    <mergeCell ref="U16:U23"/>
  </mergeCells>
  <pageMargins left="0.7" right="0.7" top="0.75" bottom="0.75" header="0.51180555555555496" footer="0.51180555555555496"/>
  <pageSetup paperSize="9" firstPageNumber="0"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13049-0FC6-4570-A72D-458205FB69AD}">
  <sheetPr>
    <tabColor theme="1"/>
  </sheetPr>
  <dimension ref="A1:Q17"/>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805" t="s">
        <v>808</v>
      </c>
      <c r="B1" s="806" t="s">
        <v>809</v>
      </c>
      <c r="C1" s="806" t="s">
        <v>810</v>
      </c>
      <c r="D1" s="806" t="s">
        <v>812</v>
      </c>
      <c r="E1" t="str" cm="1">
        <f t="array" aca="1" ref="E1:Q17" ca="1">_xlfn._xlws.FILTER('Contraintes    '!G1:S200,ISTEXT('Contraintes    '!P1:P200))</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17">_xlfn._xlws.FILTER('Contraintes    '!B2:C200,ISTEXT('Contraintes    '!P2:P200))</f>
        <v>1ère Transformation</v>
      </c>
      <c r="B2" t="str">
        <v>Drèches de tomate</v>
      </c>
      <c r="E2" t="str">
        <f ca="1"/>
        <v>kt</v>
      </c>
      <c r="F2" t="str">
        <f ca="1"/>
        <v>Fruits et légumes (hors pommes de terre)</v>
      </c>
      <c r="G2" t="str">
        <f ca="1"/>
        <v>2015:2019:2023</v>
      </c>
      <c r="H2" t="str">
        <f ca="1"/>
        <v>France entière</v>
      </c>
      <c r="I2" t="str">
        <f ca="1"/>
        <v>Rendement de production de drèches de tomate</v>
      </c>
      <c r="J2">
        <f ca="1"/>
        <v>0</v>
      </c>
      <c r="K2" t="str">
        <f ca="1"/>
        <v>ONRB - FranceAgriMer</v>
      </c>
      <c r="L2" t="str">
        <f ca="1"/>
        <v>Coproduits - ONRB</v>
      </c>
      <c r="M2" t="str">
        <f ca="1"/>
        <v>Rendement</v>
      </c>
      <c r="N2" t="str">
        <f ca="1"/>
        <v>Rendement de production de drèches de tomate = 2,5 % (ONRB - FranceAgriMer)</v>
      </c>
      <c r="O2" t="str">
        <f ca="1"/>
        <v>Approximative</v>
      </c>
      <c r="P2" t="str">
        <f ca="1"/>
        <v>Données collectées:Données déterminées</v>
      </c>
      <c r="Q2" t="str">
        <f ca="1"/>
        <v>Donnée collectée (valeur du flux ou coefficient)</v>
      </c>
    </row>
    <row r="3" spans="1:17">
      <c r="A3" t="str">
        <v>Drèches de tomate</v>
      </c>
      <c r="B3" t="str">
        <v>FAF</v>
      </c>
      <c r="E3" t="str">
        <f ca="1"/>
        <v>kt</v>
      </c>
      <c r="F3" t="str">
        <f ca="1"/>
        <v>Fruits et légumes (hors pommes de terre)</v>
      </c>
      <c r="G3" t="str">
        <f ca="1"/>
        <v>2015:2019:2023</v>
      </c>
      <c r="H3" t="str">
        <f ca="1"/>
        <v>France entière</v>
      </c>
      <c r="I3" t="str">
        <f ca="1"/>
        <v>Part de drèches de tomate valorisée par les FAF</v>
      </c>
      <c r="J3">
        <f ca="1"/>
        <v>0</v>
      </c>
      <c r="K3" t="str">
        <f ca="1"/>
        <v>ONRB - FranceAgriMer</v>
      </c>
      <c r="L3" t="str">
        <f ca="1"/>
        <v>Coproduits - ONRB</v>
      </c>
      <c r="M3" t="str">
        <f ca="1"/>
        <v>Répartition</v>
      </c>
      <c r="N3" t="str">
        <f ca="1"/>
        <v>Part de drèches de tomate valorisée par les FAF = 67 % (ONRB - FranceAgriMer)</v>
      </c>
      <c r="O3" t="str">
        <f ca="1"/>
        <v>Approximative</v>
      </c>
      <c r="P3" t="str">
        <f ca="1"/>
        <v>Données collectées:Données déterminées</v>
      </c>
      <c r="Q3" t="str">
        <f ca="1"/>
        <v>Donnée collectée (valeur du flux ou coefficient)</v>
      </c>
    </row>
    <row r="4" spans="1:17">
      <c r="A4" t="str">
        <v>Drèches de tomate</v>
      </c>
      <c r="B4" t="str">
        <v>Industrie de la fertilisation</v>
      </c>
      <c r="E4" t="str">
        <f ca="1"/>
        <v>kt</v>
      </c>
      <c r="F4" t="str">
        <f ca="1"/>
        <v>Fruits et légumes (hors pommes de terre)</v>
      </c>
      <c r="G4" t="str">
        <f ca="1"/>
        <v>2015:2019:2023</v>
      </c>
      <c r="H4" t="str">
        <f ca="1"/>
        <v>France entière</v>
      </c>
      <c r="I4" t="str">
        <f ca="1"/>
        <v>Part de drèches de tomate valorisée par l'industrie de la fertilisation</v>
      </c>
      <c r="J4">
        <f ca="1"/>
        <v>0</v>
      </c>
      <c r="K4" t="str">
        <f ca="1"/>
        <v>ONRB - FranceAgriMer</v>
      </c>
      <c r="L4" t="str">
        <f ca="1"/>
        <v>Coproduits - ONRB</v>
      </c>
      <c r="M4" t="str">
        <f ca="1"/>
        <v>Répartition</v>
      </c>
      <c r="N4" t="str">
        <f ca="1"/>
        <v>Part de drèches de tomate valorisée par l'industrie de la fertilisation = 33 % (ONRB - FranceAgriMer)</v>
      </c>
      <c r="O4" t="str">
        <f ca="1"/>
        <v>Approximative</v>
      </c>
      <c r="P4" t="str">
        <f ca="1"/>
        <v>Données collectées:Données déterminées</v>
      </c>
      <c r="Q4" t="str">
        <f ca="1"/>
        <v>Donnée collectée (valeur du flux ou coefficient)</v>
      </c>
    </row>
    <row r="5" spans="1:17">
      <c r="A5" t="str">
        <v>1ère Transformation</v>
      </c>
      <c r="B5" t="str">
        <v>Ecarts de tri et déchets d'usinage d'haricots verts</v>
      </c>
      <c r="E5" t="str">
        <f ca="1"/>
        <v>kt</v>
      </c>
      <c r="F5" t="str">
        <f ca="1"/>
        <v>Fruits et légumes (hors pommes de terre)</v>
      </c>
      <c r="G5" t="str">
        <f ca="1"/>
        <v>2015:2019:2023</v>
      </c>
      <c r="H5" t="str">
        <f ca="1"/>
        <v>France entière</v>
      </c>
      <c r="I5" t="str">
        <f ca="1"/>
        <v>Rendement de production d'écarts de tri et de déchets d'usinage d'haricots verts</v>
      </c>
      <c r="J5">
        <f ca="1"/>
        <v>0</v>
      </c>
      <c r="K5" t="str">
        <f ca="1"/>
        <v>ONRB - FranceAgriMer</v>
      </c>
      <c r="L5" t="str">
        <f ca="1"/>
        <v>Coproduits - ONRB</v>
      </c>
      <c r="M5" t="str">
        <f ca="1"/>
        <v>Rendement</v>
      </c>
      <c r="N5" t="str">
        <f ca="1"/>
        <v>Rendement de production d'écarts de tri et de déchets d'usinage d'haricots verts = 18 % (ONRB - FranceAgriMer)</v>
      </c>
      <c r="O5" t="str">
        <f ca="1"/>
        <v>Approximative</v>
      </c>
      <c r="P5" t="str">
        <f ca="1"/>
        <v>Données collectées:Données déterminées</v>
      </c>
      <c r="Q5" t="str">
        <f ca="1"/>
        <v>Donnée collectée (valeur du flux ou coefficient)</v>
      </c>
    </row>
    <row r="6" spans="1:17">
      <c r="A6" t="str">
        <v>Ecarts de tri et déchets d'usinage d'haricots verts</v>
      </c>
      <c r="B6" t="str">
        <v>FAF</v>
      </c>
      <c r="E6" t="str">
        <f ca="1"/>
        <v>kt</v>
      </c>
      <c r="F6" t="str">
        <f ca="1"/>
        <v>Fruits et légumes (hors pommes de terre)</v>
      </c>
      <c r="G6" t="str">
        <f ca="1"/>
        <v>2015:2019:2023</v>
      </c>
      <c r="H6" t="str">
        <f ca="1"/>
        <v>France entière</v>
      </c>
      <c r="I6" t="str">
        <f ca="1"/>
        <v>Part de d'écarts de tri et de déchets d'usinage d'haricots verts valorisée par les FAF</v>
      </c>
      <c r="J6">
        <f ca="1"/>
        <v>0</v>
      </c>
      <c r="K6" t="str">
        <f ca="1"/>
        <v>ONRB - FranceAgriMer</v>
      </c>
      <c r="L6" t="str">
        <f ca="1"/>
        <v>Coproduits - ONRB</v>
      </c>
      <c r="M6" t="str">
        <f ca="1"/>
        <v>Répartition</v>
      </c>
      <c r="N6" t="str">
        <f ca="1"/>
        <v>Part de d'écarts de tri et de déchets d'usinage d'haricots verts valorisée par les FAF = 90 % (ONRB - FranceAgriMer)</v>
      </c>
      <c r="O6" t="str">
        <f ca="1"/>
        <v>Approximative</v>
      </c>
      <c r="P6" t="str">
        <f ca="1"/>
        <v>Données collectées:Données déterminées</v>
      </c>
      <c r="Q6" t="str">
        <f ca="1"/>
        <v>Donnée collectée (valeur du flux ou coefficient)</v>
      </c>
    </row>
    <row r="7" spans="1:17">
      <c r="A7" t="str">
        <v>Ecarts de tri et déchets d'usinage d'haricots verts</v>
      </c>
      <c r="B7" t="str">
        <v>Industrie de la fertilisation</v>
      </c>
      <c r="E7" t="str">
        <f ca="1"/>
        <v>kt</v>
      </c>
      <c r="F7" t="str">
        <f ca="1"/>
        <v>Fruits et légumes (hors pommes de terre)</v>
      </c>
      <c r="G7" t="str">
        <f ca="1"/>
        <v>2015:2019:2023</v>
      </c>
      <c r="H7" t="str">
        <f ca="1"/>
        <v>France entière</v>
      </c>
      <c r="I7" t="str">
        <f ca="1"/>
        <v>Part d'écarts de tri et de déchets d'usinage d'haricots verts valorisée par l'industrie de la fertilisation</v>
      </c>
      <c r="J7">
        <f ca="1"/>
        <v>0</v>
      </c>
      <c r="K7" t="str">
        <f ca="1"/>
        <v>ONRB - FranceAgriMer</v>
      </c>
      <c r="L7" t="str">
        <f ca="1"/>
        <v>Coproduits - ONRB</v>
      </c>
      <c r="M7" t="str">
        <f ca="1"/>
        <v>Répartition</v>
      </c>
      <c r="N7" t="str">
        <f ca="1"/>
        <v>Part d'écarts de tri et de déchets d'usinage d'haricots verts valorisée par l'industrie de la fertilisation = 5 % (ONRB - FranceAgriMer)</v>
      </c>
      <c r="O7" t="str">
        <f ca="1"/>
        <v>Approximative</v>
      </c>
      <c r="P7" t="str">
        <f ca="1"/>
        <v>Données collectées:Données déterminées</v>
      </c>
      <c r="Q7" t="str">
        <f ca="1"/>
        <v>Donnée collectée (valeur du flux ou coefficient)</v>
      </c>
    </row>
    <row r="8" spans="1:17">
      <c r="A8" t="str">
        <v>Ecarts de tri et déchets d'usinage d'haricots verts</v>
      </c>
      <c r="B8" t="str">
        <v>Compostage</v>
      </c>
      <c r="E8" t="str">
        <f ca="1"/>
        <v>kt</v>
      </c>
      <c r="F8" t="str">
        <f ca="1"/>
        <v>Fruits et légumes (hors pommes de terre)</v>
      </c>
      <c r="G8" t="str">
        <f ca="1"/>
        <v>2015:2019:2023</v>
      </c>
      <c r="H8" t="str">
        <f ca="1"/>
        <v>France entière</v>
      </c>
      <c r="I8" t="str">
        <f ca="1"/>
        <v>Part d'écarts de tri et de déchets d'usinage d'haricots verts valorisée en compostage</v>
      </c>
      <c r="J8">
        <f ca="1"/>
        <v>0</v>
      </c>
      <c r="K8" t="str">
        <f ca="1"/>
        <v>ONRB - FranceAgriMer</v>
      </c>
      <c r="L8" t="str">
        <f ca="1"/>
        <v>Coproduits - ONRB</v>
      </c>
      <c r="M8" t="str">
        <f ca="1"/>
        <v>Répartition</v>
      </c>
      <c r="N8" t="str">
        <f ca="1"/>
        <v>Part d'écarts de tri et de déchets d'usinage d'haricots verts valorisée en compostage = 5 % (ONRB - FranceAgriMer)</v>
      </c>
      <c r="O8" t="str">
        <f ca="1"/>
        <v>Approximative</v>
      </c>
      <c r="P8" t="str">
        <f ca="1"/>
        <v>Données collectées:Données déterminées</v>
      </c>
      <c r="Q8" t="str">
        <f ca="1"/>
        <v>Donnée collectée (valeur du flux ou coefficient)</v>
      </c>
    </row>
    <row r="9" spans="1:17">
      <c r="A9" t="str">
        <v>1ère Transformation</v>
      </c>
      <c r="B9" t="str">
        <v>Ecarts de tri et déchets d'usinage de petits pois</v>
      </c>
      <c r="E9" t="str">
        <f ca="1"/>
        <v>kt</v>
      </c>
      <c r="F9" t="str">
        <f ca="1"/>
        <v>Fruits et légumes (hors pommes de terre)</v>
      </c>
      <c r="G9" t="str">
        <f ca="1"/>
        <v>2015:2019:2023</v>
      </c>
      <c r="H9" t="str">
        <f ca="1"/>
        <v>France entière</v>
      </c>
      <c r="I9" t="str">
        <f ca="1"/>
        <v>Rendement de production d'écarts de tri et de déchets d'usinage de petits pois</v>
      </c>
      <c r="J9">
        <f ca="1"/>
        <v>0</v>
      </c>
      <c r="K9" t="str">
        <f ca="1"/>
        <v>ONRB - FranceAgriMer</v>
      </c>
      <c r="L9" t="str">
        <f ca="1"/>
        <v>Coproduits - ONRB</v>
      </c>
      <c r="M9" t="str">
        <f ca="1"/>
        <v>Rendement</v>
      </c>
      <c r="N9" t="str">
        <f ca="1"/>
        <v>Rendement de production d'écarts de tri et de déchets d'usinage de petits pois = 13 % (ONRB - FranceAgriMer)</v>
      </c>
      <c r="O9" t="str">
        <f ca="1"/>
        <v>Approximative</v>
      </c>
      <c r="P9" t="str">
        <f ca="1"/>
        <v>Données collectées:Données déterminées</v>
      </c>
      <c r="Q9" t="str">
        <f ca="1"/>
        <v>Donnée collectée (valeur du flux ou coefficient)</v>
      </c>
    </row>
    <row r="10" spans="1:17">
      <c r="A10" t="str">
        <v>Ecarts de tri et déchets d'usinage de petits pois</v>
      </c>
      <c r="B10" t="str">
        <v>FAF</v>
      </c>
      <c r="E10" t="str">
        <f ca="1"/>
        <v>kt</v>
      </c>
      <c r="F10" t="str">
        <f ca="1"/>
        <v>Fruits et légumes (hors pommes de terre)</v>
      </c>
      <c r="G10" t="str">
        <f ca="1"/>
        <v>2015:2019:2023</v>
      </c>
      <c r="H10" t="str">
        <f ca="1"/>
        <v>France entière</v>
      </c>
      <c r="I10" t="str">
        <f ca="1"/>
        <v>Part de d'écarts de tri et de déchets d'usinage de petits pois valorisée par les FAF</v>
      </c>
      <c r="J10">
        <f ca="1"/>
        <v>0</v>
      </c>
      <c r="K10" t="str">
        <f ca="1"/>
        <v>ONRB - FranceAgriMer</v>
      </c>
      <c r="L10" t="str">
        <f ca="1"/>
        <v>Coproduits - ONRB</v>
      </c>
      <c r="M10" t="str">
        <f ca="1"/>
        <v>Répartition</v>
      </c>
      <c r="N10" t="str">
        <f ca="1"/>
        <v>Part de d'écarts de tri et de déchets d'usinage de petits pois valorisée par les FAF = 90 % (ONRB - FranceAgriMer)</v>
      </c>
      <c r="O10" t="str">
        <f ca="1"/>
        <v>Approximative</v>
      </c>
      <c r="P10" t="str">
        <f ca="1"/>
        <v>Données collectées:Données déterminées</v>
      </c>
      <c r="Q10" t="str">
        <f ca="1"/>
        <v>Donnée collectée (valeur du flux ou coefficient)</v>
      </c>
    </row>
    <row r="11" spans="1:17">
      <c r="A11" t="str">
        <v>Ecarts de tri et déchets d'usinage de petits pois</v>
      </c>
      <c r="B11" t="str">
        <v>Industrie de la fertilisation</v>
      </c>
      <c r="E11" t="str">
        <f ca="1"/>
        <v>kt</v>
      </c>
      <c r="F11" t="str">
        <f ca="1"/>
        <v>Fruits et légumes (hors pommes de terre)</v>
      </c>
      <c r="G11" t="str">
        <f ca="1"/>
        <v>2015:2019:2023</v>
      </c>
      <c r="H11" t="str">
        <f ca="1"/>
        <v>France entière</v>
      </c>
      <c r="I11" t="str">
        <f ca="1"/>
        <v>Part d'écarts de tri et de déchets d'usinage de petits pois valorisée par l'industrie de la fertilisation</v>
      </c>
      <c r="J11">
        <f ca="1"/>
        <v>0</v>
      </c>
      <c r="K11" t="str">
        <f ca="1"/>
        <v>ONRB - FranceAgriMer</v>
      </c>
      <c r="L11" t="str">
        <f ca="1"/>
        <v>Coproduits - ONRB</v>
      </c>
      <c r="M11" t="str">
        <f ca="1"/>
        <v>Répartition</v>
      </c>
      <c r="N11" t="str">
        <f ca="1"/>
        <v>Part d'écarts de tri et de déchets d'usinage de petits pois valorisée par l'industrie de la fertilisation = 5 % (ONRB - FranceAgriMer)</v>
      </c>
      <c r="O11" t="str">
        <f ca="1"/>
        <v>Approximative</v>
      </c>
      <c r="P11" t="str">
        <f ca="1"/>
        <v>Données collectées:Données déterminées</v>
      </c>
      <c r="Q11" t="str">
        <f ca="1"/>
        <v>Donnée collectée (valeur du flux ou coefficient)</v>
      </c>
    </row>
    <row r="12" spans="1:17">
      <c r="A12" t="str">
        <v>Ecarts de tri et déchets d'usinage de petits pois</v>
      </c>
      <c r="B12" t="str">
        <v>Compostage</v>
      </c>
      <c r="E12" t="str">
        <f ca="1"/>
        <v>kt</v>
      </c>
      <c r="F12" t="str">
        <f ca="1"/>
        <v>Fruits et légumes (hors pommes de terre)</v>
      </c>
      <c r="G12" t="str">
        <f ca="1"/>
        <v>2015:2019:2023</v>
      </c>
      <c r="H12" t="str">
        <f ca="1"/>
        <v>France entière</v>
      </c>
      <c r="I12" t="str">
        <f ca="1"/>
        <v>Part d'écarts de tri et de déchets d'usinage de petits pois valorisée en compostage</v>
      </c>
      <c r="J12">
        <f ca="1"/>
        <v>0</v>
      </c>
      <c r="K12" t="str">
        <f ca="1"/>
        <v>ONRB - FranceAgriMer</v>
      </c>
      <c r="L12" t="str">
        <f ca="1"/>
        <v>Coproduits - ONRB</v>
      </c>
      <c r="M12" t="str">
        <f ca="1"/>
        <v>Répartition</v>
      </c>
      <c r="N12" t="str">
        <f ca="1"/>
        <v>Part d'écarts de tri et de déchets d'usinage de petits pois valorisée en compostage = 5 % (ONRB - FranceAgriMer)</v>
      </c>
      <c r="O12" t="str">
        <f ca="1"/>
        <v>Approximative</v>
      </c>
      <c r="P12" t="str">
        <f ca="1"/>
        <v>Données collectées:Données déterminées</v>
      </c>
      <c r="Q12" t="str">
        <f ca="1"/>
        <v>Donnée collectée (valeur du flux ou coefficient)</v>
      </c>
    </row>
    <row r="13" spans="1:17">
      <c r="A13" t="str">
        <v>1ère Transformation</v>
      </c>
      <c r="B13" t="str">
        <v>Drèches de pomme</v>
      </c>
      <c r="E13" t="str">
        <f ca="1"/>
        <v>kt</v>
      </c>
      <c r="F13" t="str">
        <f ca="1"/>
        <v>Fruits et légumes (hors pommes de terre)</v>
      </c>
      <c r="G13" t="str">
        <f ca="1"/>
        <v>2015:2019:2023</v>
      </c>
      <c r="H13" t="str">
        <f ca="1"/>
        <v>France entière</v>
      </c>
      <c r="I13" t="str">
        <f ca="1"/>
        <v>Rendement de production de drèches de pomme</v>
      </c>
      <c r="J13" t="str">
        <f ca="1"/>
        <v>Estimation grossière</v>
      </c>
      <c r="K13" t="str">
        <f ca="1"/>
        <v>Projet étudiant RefFlux</v>
      </c>
      <c r="L13" t="str">
        <f ca="1"/>
        <v>Coproduits - Projet étudiant</v>
      </c>
      <c r="M13" t="str">
        <f ca="1"/>
        <v>Rendement</v>
      </c>
      <c r="N13" t="str">
        <f ca="1"/>
        <v>Rendement de production de drèches de pomme = 5 % (Projet étudiant RefFlux)</v>
      </c>
      <c r="O13" t="str">
        <f ca="1"/>
        <v>Indicative</v>
      </c>
      <c r="P13" t="str">
        <f ca="1"/>
        <v>Données collectées:Données déterminées</v>
      </c>
      <c r="Q13" t="str">
        <f ca="1"/>
        <v>Donnée collectée (valeur du flux ou coefficient)</v>
      </c>
    </row>
    <row r="14" spans="1:17">
      <c r="A14" t="str">
        <v>Drèches de pomme</v>
      </c>
      <c r="B14" t="str">
        <v>FAF</v>
      </c>
      <c r="E14" t="str">
        <f ca="1"/>
        <v>kt</v>
      </c>
      <c r="F14" t="str">
        <f ca="1"/>
        <v>Fruits et légumes (hors pommes de terre)</v>
      </c>
      <c r="G14" t="str">
        <f ca="1"/>
        <v>2015:2019:2023</v>
      </c>
      <c r="H14" t="str">
        <f ca="1"/>
        <v>France entière</v>
      </c>
      <c r="I14" t="str">
        <f ca="1"/>
        <v>Part de drèches de pomme valorisée par les FAF</v>
      </c>
      <c r="J14" t="str">
        <f ca="1"/>
        <v>Estimation grossière</v>
      </c>
      <c r="K14" t="str">
        <f ca="1"/>
        <v>Projet étudiant RefFlux</v>
      </c>
      <c r="L14" t="str">
        <f ca="1"/>
        <v>Coproduits - Projet étudiant</v>
      </c>
      <c r="M14" t="str">
        <f ca="1"/>
        <v>Répartition</v>
      </c>
      <c r="N14" t="str">
        <f ca="1"/>
        <v>Part de drèches de pomme valorisée par les FAF = 67 % (Projet étudiant RefFlux)</v>
      </c>
      <c r="O14" t="str">
        <f ca="1"/>
        <v>Indicative</v>
      </c>
      <c r="P14" t="str">
        <f ca="1"/>
        <v>Données collectées:Données déterminées</v>
      </c>
      <c r="Q14" t="str">
        <f ca="1"/>
        <v>Donnée collectée (valeur du flux ou coefficient)</v>
      </c>
    </row>
    <row r="15" spans="1:17">
      <c r="A15" t="str">
        <v>Drèches de pomme</v>
      </c>
      <c r="B15" t="str">
        <v>Méthanisation</v>
      </c>
      <c r="E15" t="str">
        <f ca="1"/>
        <v>kt</v>
      </c>
      <c r="F15" t="str">
        <f ca="1"/>
        <v>Fruits et légumes (hors pommes de terre)</v>
      </c>
      <c r="G15" t="str">
        <f ca="1"/>
        <v>2015:2019:2023</v>
      </c>
      <c r="H15" t="str">
        <f ca="1"/>
        <v>France entière</v>
      </c>
      <c r="I15" t="str">
        <f ca="1"/>
        <v>Part de drèches de pomme valorisée en méthanisation</v>
      </c>
      <c r="J15" t="str">
        <f ca="1"/>
        <v>Estimation grossière</v>
      </c>
      <c r="K15" t="str">
        <f ca="1"/>
        <v>Projet étudiant RefFlux</v>
      </c>
      <c r="L15" t="str">
        <f ca="1"/>
        <v>Coproduits - Projet étudiant</v>
      </c>
      <c r="M15" t="str">
        <f ca="1"/>
        <v>Répartition</v>
      </c>
      <c r="N15" t="str">
        <f ca="1"/>
        <v>Part de drèches de pomme valorisée en méthanisation = 33 % (Projet étudiant RefFlux)</v>
      </c>
      <c r="O15" t="str">
        <f ca="1"/>
        <v>Indicative</v>
      </c>
      <c r="P15" t="str">
        <f ca="1"/>
        <v>Données collectées:Données déterminées</v>
      </c>
      <c r="Q15" t="str">
        <f ca="1"/>
        <v>Donnée collectée (valeur du flux ou coefficient)</v>
      </c>
    </row>
    <row r="16" spans="1:17">
      <c r="A16" t="str">
        <v>1ère Transformation</v>
      </c>
      <c r="B16" t="str">
        <v>Noyaux de pruneau</v>
      </c>
      <c r="E16" t="str">
        <f ca="1"/>
        <v>kt</v>
      </c>
      <c r="F16" t="str">
        <f ca="1"/>
        <v>Fruits et légumes (hors pommes de terre)</v>
      </c>
      <c r="G16" t="str">
        <f ca="1"/>
        <v>2015:2019:2023</v>
      </c>
      <c r="H16" t="str">
        <f ca="1"/>
        <v>France entière</v>
      </c>
      <c r="I16" t="str">
        <f ca="1"/>
        <v>Rendement de production de noyaux de pruneau</v>
      </c>
      <c r="J16" t="str">
        <f ca="1"/>
        <v>Estimation grossière</v>
      </c>
      <c r="K16" t="str">
        <f ca="1"/>
        <v>Projet étudiant RefFlux</v>
      </c>
      <c r="L16" t="str">
        <f ca="1"/>
        <v>Coproduits - Projet étudiant</v>
      </c>
      <c r="M16" t="str">
        <f ca="1"/>
        <v>Répartition</v>
      </c>
      <c r="N16" t="str">
        <f ca="1"/>
        <v>Rendement de production de noyaux de pruneau = 10 % (Projet étudiant RefFlux)</v>
      </c>
      <c r="O16" t="str">
        <f ca="1"/>
        <v>Indicative</v>
      </c>
      <c r="P16" t="str">
        <f ca="1"/>
        <v>Données collectées:Données déterminées</v>
      </c>
      <c r="Q16" t="str">
        <f ca="1"/>
        <v>Donnée collectée (valeur du flux ou coefficient)</v>
      </c>
    </row>
    <row r="17" spans="1:17">
      <c r="A17" t="str">
        <v>Noyaux de pruneau</v>
      </c>
      <c r="B17" t="str">
        <v>Autres IAA</v>
      </c>
      <c r="E17" t="str">
        <f ca="1"/>
        <v>kt</v>
      </c>
      <c r="F17" t="str">
        <f ca="1"/>
        <v>Fruits et légumes (hors pommes de terre)</v>
      </c>
      <c r="G17" t="str">
        <f ca="1"/>
        <v>2015:2019:2023</v>
      </c>
      <c r="H17" t="str">
        <f ca="1"/>
        <v>France entière</v>
      </c>
      <c r="I17" t="str">
        <f ca="1"/>
        <v>Part de noyaux de pruneau valorisée par les FAF</v>
      </c>
      <c r="J17" t="str">
        <f ca="1"/>
        <v>Estimation grossière</v>
      </c>
      <c r="K17" t="str">
        <f ca="1"/>
        <v>Projet étudiant RefFlux</v>
      </c>
      <c r="L17" t="str">
        <f ca="1"/>
        <v>Coproduits - Projet étudiant</v>
      </c>
      <c r="M17" t="str">
        <f ca="1"/>
        <v>Répartition</v>
      </c>
      <c r="N17" t="str">
        <f ca="1"/>
        <v>Part de noyaux de pruneau valorisée par les FAF = 100 % (Projet étudiant RefFlux)</v>
      </c>
      <c r="O17" t="str">
        <f ca="1"/>
        <v>Indicative</v>
      </c>
      <c r="P17" t="str">
        <f ca="1"/>
        <v>Données collectées:Données déterminées</v>
      </c>
      <c r="Q17" t="str">
        <f ca="1"/>
        <v>Donnée collectée (valeur du flux ou coefficient)</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8164A-761D-4E29-80CD-D40D65616BE5}">
  <sheetPr>
    <tabColor rgb="FFFFC000"/>
  </sheetPr>
  <dimension ref="B2:F23"/>
  <sheetViews>
    <sheetView workbookViewId="0">
      <selection activeCell="I17" sqref="I17"/>
    </sheetView>
  </sheetViews>
  <sheetFormatPr baseColWidth="10" defaultRowHeight="14.4"/>
  <cols>
    <col min="2" max="2" width="19.5546875" customWidth="1"/>
    <col min="4" max="4" width="28" customWidth="1"/>
    <col min="5" max="6" width="13.77734375" customWidth="1"/>
  </cols>
  <sheetData>
    <row r="2" spans="2:6" ht="45" customHeight="1">
      <c r="B2" s="807" t="s">
        <v>2805</v>
      </c>
      <c r="D2" s="829" t="s">
        <v>2808</v>
      </c>
      <c r="E2" s="814" t="s">
        <v>2811</v>
      </c>
    </row>
    <row r="3" spans="2:6">
      <c r="B3" s="827">
        <v>2.5000000000000001E-2</v>
      </c>
      <c r="D3" s="830">
        <v>0.67</v>
      </c>
      <c r="E3" s="830">
        <v>0.33</v>
      </c>
    </row>
    <row r="4" spans="2:6" ht="15" thickBot="1"/>
    <row r="5" spans="2:6" ht="15" thickBot="1">
      <c r="B5" s="811" t="s">
        <v>2806</v>
      </c>
      <c r="C5" s="810"/>
    </row>
    <row r="6" spans="2:6" ht="15" customHeight="1" thickBot="1">
      <c r="B6" s="808" t="s">
        <v>2807</v>
      </c>
      <c r="C6" s="809"/>
      <c r="D6" s="812" t="s">
        <v>2809</v>
      </c>
      <c r="E6" s="813"/>
    </row>
    <row r="7" spans="2:6" ht="15" customHeight="1" thickBot="1">
      <c r="D7" s="808" t="s">
        <v>2810</v>
      </c>
      <c r="E7" s="809"/>
    </row>
    <row r="9" spans="2:6" ht="50.4" customHeight="1">
      <c r="B9" s="815" t="s">
        <v>2850</v>
      </c>
      <c r="D9" s="821" t="s">
        <v>2808</v>
      </c>
      <c r="E9" s="821" t="s">
        <v>2811</v>
      </c>
      <c r="F9" s="821" t="s">
        <v>2817</v>
      </c>
    </row>
    <row r="10" spans="2:6">
      <c r="B10" s="826">
        <v>0.18</v>
      </c>
      <c r="D10" s="828">
        <v>0.9</v>
      </c>
      <c r="E10" s="828">
        <v>0.05</v>
      </c>
      <c r="F10" s="828">
        <v>0.05</v>
      </c>
    </row>
    <row r="11" spans="2:6" ht="15" thickBot="1"/>
    <row r="12" spans="2:6" ht="15" thickBot="1">
      <c r="B12" s="811" t="s">
        <v>2806</v>
      </c>
    </row>
    <row r="13" spans="2:6" ht="15" customHeight="1" thickBot="1">
      <c r="B13" s="808" t="s">
        <v>2812</v>
      </c>
      <c r="C13" s="809"/>
      <c r="D13" s="819" t="s">
        <v>2813</v>
      </c>
      <c r="E13" s="818"/>
    </row>
    <row r="14" spans="2:6">
      <c r="D14" s="817" t="s">
        <v>2814</v>
      </c>
      <c r="E14" s="817" t="s">
        <v>2816</v>
      </c>
      <c r="F14" s="817" t="s">
        <v>2816</v>
      </c>
    </row>
    <row r="15" spans="2:6">
      <c r="D15" s="817" t="s">
        <v>2815</v>
      </c>
      <c r="E15" s="816"/>
    </row>
    <row r="17" spans="2:6" ht="50.4" customHeight="1">
      <c r="B17" s="815" t="s">
        <v>2818</v>
      </c>
      <c r="D17" s="821" t="s">
        <v>2808</v>
      </c>
      <c r="E17" s="821" t="s">
        <v>2811</v>
      </c>
      <c r="F17" s="821" t="s">
        <v>2817</v>
      </c>
    </row>
    <row r="18" spans="2:6">
      <c r="B18" s="825">
        <v>0.13</v>
      </c>
      <c r="D18" s="828">
        <v>0.9</v>
      </c>
      <c r="E18" s="828">
        <v>0.05</v>
      </c>
      <c r="F18" s="828">
        <v>0.05</v>
      </c>
    </row>
    <row r="19" spans="2:6" ht="15" thickBot="1"/>
    <row r="20" spans="2:6" ht="15" thickBot="1">
      <c r="B20" s="820" t="s">
        <v>2806</v>
      </c>
      <c r="C20" s="822"/>
    </row>
    <row r="21" spans="2:6" ht="15" customHeight="1" thickBot="1">
      <c r="B21" s="823" t="s">
        <v>2819</v>
      </c>
      <c r="C21" s="824"/>
      <c r="D21" s="819" t="s">
        <v>2813</v>
      </c>
      <c r="E21" s="818"/>
    </row>
    <row r="22" spans="2:6" ht="15" customHeight="1" thickBot="1">
      <c r="B22" s="808" t="s">
        <v>2820</v>
      </c>
      <c r="C22" s="809"/>
      <c r="D22" s="817" t="s">
        <v>2814</v>
      </c>
      <c r="E22" s="817" t="s">
        <v>2816</v>
      </c>
      <c r="F22" s="817" t="s">
        <v>2816</v>
      </c>
    </row>
    <row r="23" spans="2:6">
      <c r="D23" s="817" t="s">
        <v>2815</v>
      </c>
      <c r="E23" s="81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85262-10B6-4104-ACDE-CB8727BB95DD}">
  <sheetPr>
    <tabColor rgb="FFFFC000"/>
  </sheetPr>
  <dimension ref="B2:N35"/>
  <sheetViews>
    <sheetView workbookViewId="0">
      <selection activeCell="K14" sqref="K14"/>
    </sheetView>
  </sheetViews>
  <sheetFormatPr baseColWidth="10" defaultRowHeight="14.4"/>
  <cols>
    <col min="10" max="10" width="13.109375" customWidth="1"/>
  </cols>
  <sheetData>
    <row r="2" spans="2:14">
      <c r="B2" s="703" t="s">
        <v>2831</v>
      </c>
    </row>
    <row r="4" spans="2:14">
      <c r="J4" s="703" t="s">
        <v>2821</v>
      </c>
    </row>
    <row r="6" spans="2:14">
      <c r="J6" t="s">
        <v>2823</v>
      </c>
      <c r="K6" s="800">
        <v>0.05</v>
      </c>
      <c r="L6" t="s">
        <v>2822</v>
      </c>
    </row>
    <row r="7" spans="2:14">
      <c r="J7" t="s">
        <v>2824</v>
      </c>
      <c r="K7" s="800">
        <v>0.67</v>
      </c>
      <c r="L7" t="s">
        <v>2825</v>
      </c>
      <c r="M7" s="800">
        <v>0.33</v>
      </c>
      <c r="N7" t="s">
        <v>2826</v>
      </c>
    </row>
    <row r="32" spans="10:10">
      <c r="J32" s="703" t="s">
        <v>2821</v>
      </c>
    </row>
    <row r="34" spans="10:12">
      <c r="J34" t="s">
        <v>2827</v>
      </c>
      <c r="K34" s="800">
        <v>0.1</v>
      </c>
      <c r="L34" t="s">
        <v>2828</v>
      </c>
    </row>
    <row r="35" spans="10:12">
      <c r="J35" t="s">
        <v>2829</v>
      </c>
      <c r="K35" s="800">
        <v>1</v>
      </c>
      <c r="L35" t="s">
        <v>2830</v>
      </c>
    </row>
  </sheetData>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419A9-17DD-419C-80C6-E32970EF0231}">
  <sheetPr>
    <tabColor rgb="FF92D050"/>
  </sheetPr>
  <dimension ref="A1:T149"/>
  <sheetViews>
    <sheetView tabSelected="1" zoomScaleNormal="100" workbookViewId="0">
      <pane xSplit="2" ySplit="1" topLeftCell="K130" activePane="bottomRight" state="frozen"/>
      <selection activeCell="AS484" sqref="AS484"/>
      <selection pane="topRight" activeCell="AS484" sqref="AS484"/>
      <selection pane="bottomLeft" activeCell="AS484" sqref="AS484"/>
      <selection pane="bottomRight" activeCell="B152" sqref="B152"/>
    </sheetView>
  </sheetViews>
  <sheetFormatPr baseColWidth="10" defaultColWidth="10.44140625" defaultRowHeight="14.4"/>
  <cols>
    <col min="1" max="1" width="30.88671875" style="115" customWidth="1"/>
    <col min="2" max="2" width="49.44140625" style="116" customWidth="1"/>
    <col min="3" max="3" width="9.33203125" style="117" bestFit="1" customWidth="1"/>
    <col min="4" max="4" width="12.88671875" style="118" bestFit="1" customWidth="1"/>
    <col min="5" max="5" width="9.44140625" style="119" customWidth="1"/>
    <col min="6" max="6" width="9.44140625" style="766" customWidth="1"/>
    <col min="7" max="7" width="7.6640625" style="766" bestFit="1" customWidth="1"/>
    <col min="8" max="15" width="9.44140625" style="766" customWidth="1"/>
    <col min="16" max="16" width="17.33203125" style="766" customWidth="1"/>
    <col min="17" max="17" width="11.5546875" style="766" customWidth="1"/>
    <col min="18" max="18" width="9.44140625" style="766" customWidth="1"/>
    <col min="19" max="19" width="11.6640625" style="124" bestFit="1" customWidth="1"/>
    <col min="20" max="20" width="14.21875" customWidth="1"/>
  </cols>
  <sheetData>
    <row r="1" spans="1:20" ht="76.2" thickBot="1">
      <c r="A1" s="111" t="s">
        <v>808</v>
      </c>
      <c r="B1" s="112" t="s">
        <v>809</v>
      </c>
      <c r="C1" s="112" t="s">
        <v>810</v>
      </c>
      <c r="D1" s="112" t="s">
        <v>812</v>
      </c>
      <c r="E1" s="113" t="str">
        <f>Etiquettes!$A$10</f>
        <v>Unité</v>
      </c>
      <c r="F1" s="113" t="str">
        <f>Etiquettes!$A$7</f>
        <v>Filière</v>
      </c>
      <c r="G1" s="113" t="str">
        <f>Etiquettes!$A$9</f>
        <v>Année</v>
      </c>
      <c r="H1" s="113" t="str">
        <f>Etiquettes!$A$8</f>
        <v>Territoire</v>
      </c>
      <c r="I1" s="113" t="str">
        <f>Etiquettes!$A$17</f>
        <v>Traduction</v>
      </c>
      <c r="J1" s="113" t="str">
        <f>Etiquettes!$A$15</f>
        <v>Hypothèse</v>
      </c>
      <c r="K1" s="113" t="str">
        <f>Etiquettes!$A$14</f>
        <v>Source</v>
      </c>
      <c r="L1" s="113" t="str">
        <f>Etiquettes!$A$18</f>
        <v>Onglet source fichier Excel</v>
      </c>
      <c r="M1" s="113" t="str">
        <f>Etiquettes!$A$16</f>
        <v>Type de donnée collectée</v>
      </c>
      <c r="N1" s="113" t="str">
        <f>Etiquettes!$A$11</f>
        <v>Volume collecté, hors volume d'échange</v>
      </c>
      <c r="O1" s="113" t="str">
        <f>Etiquettes!$A$20</f>
        <v>Fiabilité des données</v>
      </c>
      <c r="P1" s="113" t="str">
        <f>Etiquettes!$A$19</f>
        <v>Incohérence données collectées</v>
      </c>
      <c r="Q1" s="113" t="str">
        <f>Etiquettes!$A$21</f>
        <v>Méthode</v>
      </c>
      <c r="R1" s="113" t="str">
        <f>Etiquettes!$A$22</f>
        <v>Analyse des résultats</v>
      </c>
      <c r="S1" s="112" t="s">
        <v>12</v>
      </c>
      <c r="T1" s="114" t="s">
        <v>14</v>
      </c>
    </row>
    <row r="2" spans="1:20" ht="15" thickBot="1">
      <c r="A2" s="116" t="str">
        <f>Secteurs!$B$24</f>
        <v>Indéterminé - Approvisionnements</v>
      </c>
      <c r="B2" s="116" t="str">
        <f>Produits!$B$479</f>
        <v>Conserves de légumes (demi brut) (hors tomates, champignons et marrons)</v>
      </c>
      <c r="C2" s="898"/>
      <c r="E2" s="119" t="str">
        <f>Etiquettes!$C$10</f>
        <v>kt</v>
      </c>
      <c r="F2" s="767" t="str">
        <f>Etiquettes!$C$7</f>
        <v>Fruits et légumes (hors pommes de terre)</v>
      </c>
      <c r="G2" s="785" t="str">
        <f>Etiquettes!$C$9</f>
        <v>2015:2019:2023</v>
      </c>
      <c r="H2" s="767" t="str">
        <f>Etiquettes!$C$8</f>
        <v>France entière</v>
      </c>
      <c r="I2" s="767"/>
      <c r="J2" s="767"/>
      <c r="K2"/>
      <c r="L2" s="767"/>
      <c r="N2" s="768"/>
      <c r="O2" t="str">
        <f>Etiquettes!$K$20</f>
        <v>Approximative</v>
      </c>
      <c r="P2" s="766" t="str">
        <f>Etiquettes!$C$19</f>
        <v>Ecart statistique</v>
      </c>
      <c r="Q2" s="767" t="s">
        <v>2915</v>
      </c>
      <c r="R2" s="767" t="str">
        <f>Etiquettes!$I$22</f>
        <v>Ecart statistique (ne permet pas de respecter un bilan matière)</v>
      </c>
      <c r="S2" s="123" t="s">
        <v>2758</v>
      </c>
      <c r="T2" s="798" t="s">
        <v>2751</v>
      </c>
    </row>
    <row r="3" spans="1:20" ht="15" thickBot="1">
      <c r="A3" s="116" t="str">
        <f>Produits!$B$487</f>
        <v>Jus et nectars (ML)</v>
      </c>
      <c r="B3" s="116" t="str">
        <f>Secteurs!$B$25</f>
        <v>Indéterminé - Débouchés</v>
      </c>
      <c r="C3" s="898"/>
      <c r="E3" s="119" t="str">
        <f>Etiquettes!$C$10</f>
        <v>kt</v>
      </c>
      <c r="F3" s="767" t="str">
        <f>Etiquettes!$C$7</f>
        <v>Fruits et légumes (hors pommes de terre)</v>
      </c>
      <c r="G3" s="785" t="str">
        <f>Etiquettes!$C$9</f>
        <v>2015:2019:2023</v>
      </c>
      <c r="H3" s="767" t="str">
        <f>Etiquettes!$C$8</f>
        <v>France entière</v>
      </c>
      <c r="O3" t="str">
        <f>Etiquettes!$K$20</f>
        <v>Approximative</v>
      </c>
      <c r="P3" s="766" t="str">
        <f>Etiquettes!$C$19</f>
        <v>Ecart statistique</v>
      </c>
      <c r="Q3" s="767" t="s">
        <v>2915</v>
      </c>
      <c r="R3" s="767" t="str">
        <f>Etiquettes!$I$22</f>
        <v>Ecart statistique (ne permet pas de respecter un bilan matière)</v>
      </c>
      <c r="S3" s="123"/>
      <c r="T3" s="798" t="s">
        <v>2775</v>
      </c>
    </row>
    <row r="4" spans="1:20">
      <c r="A4" s="116" t="str">
        <f>Produits!$B$490</f>
        <v>Confitures</v>
      </c>
      <c r="B4" s="116" t="str">
        <f>Secteurs!$B$25</f>
        <v>Indéterminé - Débouchés</v>
      </c>
      <c r="C4" s="898"/>
      <c r="E4" s="119" t="str">
        <f>Etiquettes!$C$10</f>
        <v>kt</v>
      </c>
      <c r="F4" s="767" t="str">
        <f>Etiquettes!$C$7</f>
        <v>Fruits et légumes (hors pommes de terre)</v>
      </c>
      <c r="G4" s="785" t="str">
        <f>Etiquettes!$H$9&amp;":"&amp;Etiquettes!$I$9</f>
        <v>2015:2019</v>
      </c>
      <c r="H4" s="767" t="str">
        <f>Etiquettes!$C$8</f>
        <v>France entière</v>
      </c>
      <c r="O4" t="str">
        <f>Etiquettes!$K$20</f>
        <v>Approximative</v>
      </c>
      <c r="P4" s="766" t="str">
        <f>Etiquettes!$C$19</f>
        <v>Ecart statistique</v>
      </c>
      <c r="Q4" s="767" t="s">
        <v>2915</v>
      </c>
      <c r="R4" s="767" t="str">
        <f>Etiquettes!$I$22</f>
        <v>Ecart statistique (ne permet pas de respecter un bilan matière)</v>
      </c>
      <c r="S4" s="123"/>
      <c r="T4" s="912" t="s">
        <v>2794</v>
      </c>
    </row>
    <row r="5" spans="1:20" ht="15" thickBot="1">
      <c r="A5" s="116" t="str">
        <f>Produits!$B$490</f>
        <v>Confitures</v>
      </c>
      <c r="B5" s="116" t="str">
        <f>Secteurs!$B$25</f>
        <v>Indéterminé - Débouchés</v>
      </c>
      <c r="C5" s="898">
        <v>0</v>
      </c>
      <c r="E5" s="119" t="str">
        <f>Etiquettes!$C$10</f>
        <v>kt</v>
      </c>
      <c r="F5" s="767" t="str">
        <f>Etiquettes!$C$7</f>
        <v>Fruits et légumes (hors pommes de terre)</v>
      </c>
      <c r="G5" s="785">
        <f>Etiquettes!$J$9</f>
        <v>2023</v>
      </c>
      <c r="H5" s="767" t="str">
        <f>Etiquettes!$C$8</f>
        <v>France entière</v>
      </c>
      <c r="O5" t="str">
        <f>Etiquettes!$K$20</f>
        <v>Approximative</v>
      </c>
      <c r="P5" s="766" t="str">
        <f>Etiquettes!$C$19</f>
        <v>Ecart statistique</v>
      </c>
      <c r="Q5" s="767" t="s">
        <v>2915</v>
      </c>
      <c r="R5" s="767" t="str">
        <f>Etiquettes!$I$22</f>
        <v>Ecart statistique (ne permet pas de respecter un bilan matière)</v>
      </c>
      <c r="S5" s="123"/>
      <c r="T5" s="992"/>
    </row>
    <row r="6" spans="1:20">
      <c r="A6" s="116" t="str">
        <f>Produits!$B$491</f>
        <v>Compotes</v>
      </c>
      <c r="B6" s="116" t="str">
        <f>Secteurs!$B$25</f>
        <v>Indéterminé - Débouchés</v>
      </c>
      <c r="C6" s="898"/>
      <c r="E6" s="119" t="str">
        <f>Etiquettes!$C$10</f>
        <v>kt</v>
      </c>
      <c r="F6" s="767" t="str">
        <f>Etiquettes!$C$7</f>
        <v>Fruits et légumes (hors pommes de terre)</v>
      </c>
      <c r="G6" s="785">
        <f>Etiquettes!$I$9</f>
        <v>2019</v>
      </c>
      <c r="H6" s="767" t="str">
        <f>Etiquettes!$C$8</f>
        <v>France entière</v>
      </c>
      <c r="O6" t="str">
        <f>Etiquettes!$K$20</f>
        <v>Approximative</v>
      </c>
      <c r="P6" s="766" t="str">
        <f>Etiquettes!$C$19</f>
        <v>Ecart statistique</v>
      </c>
      <c r="Q6" s="767" t="s">
        <v>2915</v>
      </c>
      <c r="R6" s="767" t="str">
        <f>Etiquettes!$I$22</f>
        <v>Ecart statistique (ne permet pas de respecter un bilan matière)</v>
      </c>
      <c r="S6" s="123"/>
      <c r="T6" s="912" t="s">
        <v>2792</v>
      </c>
    </row>
    <row r="7" spans="1:20" ht="15" thickBot="1">
      <c r="A7" s="116" t="str">
        <f>Produits!$B$491</f>
        <v>Compotes</v>
      </c>
      <c r="B7" s="116" t="str">
        <f>Secteurs!$B$25</f>
        <v>Indéterminé - Débouchés</v>
      </c>
      <c r="C7" s="898">
        <v>0</v>
      </c>
      <c r="E7" s="119" t="str">
        <f>Etiquettes!$C$10</f>
        <v>kt</v>
      </c>
      <c r="F7" s="767" t="str">
        <f>Etiquettes!$C$7</f>
        <v>Fruits et légumes (hors pommes de terre)</v>
      </c>
      <c r="G7" s="785" t="str">
        <f>Etiquettes!$H$9&amp;":"&amp;Etiquettes!$J$9</f>
        <v>2015:2023</v>
      </c>
      <c r="H7" s="767" t="str">
        <f>Etiquettes!$C$8</f>
        <v>France entière</v>
      </c>
      <c r="O7" t="str">
        <f>Etiquettes!$K$20</f>
        <v>Approximative</v>
      </c>
      <c r="P7" s="766" t="str">
        <f>Etiquettes!$C$19</f>
        <v>Ecart statistique</v>
      </c>
      <c r="Q7" s="767" t="s">
        <v>2915</v>
      </c>
      <c r="R7" s="767" t="str">
        <f>Etiquettes!$I$22</f>
        <v>Ecart statistique (ne permet pas de respecter un bilan matière)</v>
      </c>
      <c r="S7" s="123"/>
      <c r="T7" s="992"/>
    </row>
    <row r="8" spans="1:20">
      <c r="A8" s="116" t="str">
        <f>Secteurs!$B$24</f>
        <v>Indéterminé - Approvisionnements</v>
      </c>
      <c r="B8" s="116" t="str">
        <f>Produits!$B$491</f>
        <v>Compotes</v>
      </c>
      <c r="C8" s="898"/>
      <c r="E8" s="119" t="str">
        <f>Etiquettes!$C$10</f>
        <v>kt</v>
      </c>
      <c r="F8" s="767" t="str">
        <f>Etiquettes!$C$7</f>
        <v>Fruits et légumes (hors pommes de terre)</v>
      </c>
      <c r="G8" s="785">
        <f>Etiquettes!$H$9</f>
        <v>2015</v>
      </c>
      <c r="H8" s="767" t="str">
        <f>Etiquettes!$C$8</f>
        <v>France entière</v>
      </c>
      <c r="O8" t="str">
        <f>Etiquettes!$K$20</f>
        <v>Approximative</v>
      </c>
      <c r="P8" s="766" t="str">
        <f>Etiquettes!$C$19</f>
        <v>Ecart statistique</v>
      </c>
      <c r="Q8" s="767" t="s">
        <v>2915</v>
      </c>
      <c r="R8" s="767" t="str">
        <f>Etiquettes!$I$22</f>
        <v>Ecart statistique (ne permet pas de respecter un bilan matière)</v>
      </c>
      <c r="S8" s="123"/>
      <c r="T8" s="912" t="s">
        <v>2793</v>
      </c>
    </row>
    <row r="9" spans="1:20" ht="15" thickBot="1">
      <c r="A9" s="116" t="str">
        <f>Secteurs!$B$24</f>
        <v>Indéterminé - Approvisionnements</v>
      </c>
      <c r="B9" s="116" t="str">
        <f>Produits!$B$491</f>
        <v>Compotes</v>
      </c>
      <c r="C9" s="898">
        <v>0</v>
      </c>
      <c r="E9" s="119" t="str">
        <f>Etiquettes!$C$10</f>
        <v>kt</v>
      </c>
      <c r="F9" s="767" t="str">
        <f>Etiquettes!$C$7</f>
        <v>Fruits et légumes (hors pommes de terre)</v>
      </c>
      <c r="G9" s="785" t="str">
        <f>Etiquettes!$I$9&amp;":"&amp;Etiquettes!$J$9</f>
        <v>2019:2023</v>
      </c>
      <c r="H9" s="767" t="str">
        <f>Etiquettes!$C$8</f>
        <v>France entière</v>
      </c>
      <c r="O9" t="str">
        <f>Etiquettes!$K$20</f>
        <v>Approximative</v>
      </c>
      <c r="P9" s="766" t="str">
        <f>Etiquettes!$C$19</f>
        <v>Ecart statistique</v>
      </c>
      <c r="Q9" s="767" t="s">
        <v>2915</v>
      </c>
      <c r="R9" s="767" t="str">
        <f>Etiquettes!$I$22</f>
        <v>Ecart statistique (ne permet pas de respecter un bilan matière)</v>
      </c>
      <c r="S9" s="123"/>
      <c r="T9" s="992"/>
    </row>
    <row r="10" spans="1:20">
      <c r="A10" s="116" t="str">
        <f>Produits!$B$492</f>
        <v>Fruits au sirop</v>
      </c>
      <c r="B10" s="116" t="str">
        <f>Secteurs!$B$25</f>
        <v>Indéterminé - Débouchés</v>
      </c>
      <c r="C10" s="898"/>
      <c r="E10" s="119" t="str">
        <f>Etiquettes!$C$10</f>
        <v>kt</v>
      </c>
      <c r="F10" s="767" t="str">
        <f>Etiquettes!$C$7</f>
        <v>Fruits et légumes (hors pommes de terre)</v>
      </c>
      <c r="G10" s="785" t="str">
        <f>Etiquettes!$H$9&amp;":"&amp;Etiquettes!$I$9</f>
        <v>2015:2019</v>
      </c>
      <c r="H10" s="767" t="str">
        <f>Etiquettes!$C$8</f>
        <v>France entière</v>
      </c>
      <c r="O10" t="str">
        <f>Etiquettes!$K$20</f>
        <v>Approximative</v>
      </c>
      <c r="P10" s="766" t="str">
        <f>Etiquettes!$C$19</f>
        <v>Ecart statistique</v>
      </c>
      <c r="Q10" s="767" t="s">
        <v>2915</v>
      </c>
      <c r="R10" s="767" t="str">
        <f>Etiquettes!$I$22</f>
        <v>Ecart statistique (ne permet pas de respecter un bilan matière)</v>
      </c>
      <c r="S10" s="123"/>
      <c r="T10" s="912" t="s">
        <v>2795</v>
      </c>
    </row>
    <row r="11" spans="1:20" ht="15" thickBot="1">
      <c r="A11" s="116" t="str">
        <f>Produits!$B$492</f>
        <v>Fruits au sirop</v>
      </c>
      <c r="B11" s="116" t="str">
        <f>Secteurs!$B$25</f>
        <v>Indéterminé - Débouchés</v>
      </c>
      <c r="C11" s="898">
        <v>0</v>
      </c>
      <c r="E11" s="119" t="str">
        <f>Etiquettes!$C$10</f>
        <v>kt</v>
      </c>
      <c r="F11" s="767" t="str">
        <f>Etiquettes!$C$7</f>
        <v>Fruits et légumes (hors pommes de terre)</v>
      </c>
      <c r="G11" s="785">
        <f>Etiquettes!$J$9</f>
        <v>2023</v>
      </c>
      <c r="H11" s="767" t="str">
        <f>Etiquettes!$C$8</f>
        <v>France entière</v>
      </c>
      <c r="O11" t="str">
        <f>Etiquettes!$K$20</f>
        <v>Approximative</v>
      </c>
      <c r="P11" s="766" t="str">
        <f>Etiquettes!$C$19</f>
        <v>Ecart statistique</v>
      </c>
      <c r="Q11" s="767" t="s">
        <v>2915</v>
      </c>
      <c r="R11" s="767" t="str">
        <f>Etiquettes!$I$22</f>
        <v>Ecart statistique (ne permet pas de respecter un bilan matière)</v>
      </c>
      <c r="S11" s="123"/>
      <c r="T11" s="992"/>
    </row>
    <row r="12" spans="1:20">
      <c r="A12" s="115" t="str">
        <f>'Données     '!A58</f>
        <v>Concentré de tomate</v>
      </c>
      <c r="B12" s="116" t="s">
        <v>784</v>
      </c>
      <c r="C12" s="898"/>
      <c r="S12" s="991" t="s">
        <v>2785</v>
      </c>
    </row>
    <row r="13" spans="1:20">
      <c r="A13" s="115" t="str">
        <f>'Données     '!A68</f>
        <v>Conserves de tomate</v>
      </c>
      <c r="B13" s="116" t="s">
        <v>784</v>
      </c>
      <c r="C13" s="898"/>
      <c r="S13" s="991"/>
    </row>
    <row r="14" spans="1:20">
      <c r="A14" s="115" t="str">
        <f>'Données     '!A122</f>
        <v>Confitures</v>
      </c>
      <c r="B14" s="116" t="s">
        <v>784</v>
      </c>
      <c r="C14" s="898"/>
      <c r="S14" s="991"/>
    </row>
    <row r="15" spans="1:20">
      <c r="A15" s="115" t="str">
        <f>'Données     '!A125</f>
        <v>Compotes</v>
      </c>
      <c r="B15" s="116" t="s">
        <v>784</v>
      </c>
      <c r="C15" s="898"/>
      <c r="S15" s="991"/>
    </row>
    <row r="16" spans="1:20">
      <c r="A16" s="115" t="str">
        <f>'Données     '!A137</f>
        <v>Fruits au sirop</v>
      </c>
      <c r="B16" s="116" t="s">
        <v>784</v>
      </c>
      <c r="C16" s="898"/>
      <c r="S16" s="991"/>
    </row>
    <row r="17" spans="1:19">
      <c r="A17" s="115" t="str">
        <f>A12</f>
        <v>Concentré de tomate</v>
      </c>
      <c r="B17" s="116" t="s">
        <v>794</v>
      </c>
      <c r="C17" s="898"/>
      <c r="S17" s="991"/>
    </row>
    <row r="18" spans="1:19">
      <c r="A18" s="115" t="str">
        <f t="shared" ref="A18:A41" si="0">A13</f>
        <v>Conserves de tomate</v>
      </c>
      <c r="B18" s="116" t="s">
        <v>794</v>
      </c>
      <c r="C18" s="898"/>
      <c r="S18" s="991"/>
    </row>
    <row r="19" spans="1:19">
      <c r="A19" s="115" t="str">
        <f t="shared" si="0"/>
        <v>Confitures</v>
      </c>
      <c r="B19" s="116" t="s">
        <v>794</v>
      </c>
      <c r="C19" s="898"/>
      <c r="S19" s="991"/>
    </row>
    <row r="20" spans="1:19">
      <c r="A20" s="115" t="str">
        <f t="shared" si="0"/>
        <v>Compotes</v>
      </c>
      <c r="B20" s="116" t="s">
        <v>794</v>
      </c>
      <c r="C20" s="898"/>
      <c r="S20" s="991"/>
    </row>
    <row r="21" spans="1:19">
      <c r="A21" s="115" t="str">
        <f t="shared" si="0"/>
        <v>Fruits au sirop</v>
      </c>
      <c r="B21" s="116" t="s">
        <v>794</v>
      </c>
      <c r="C21" s="898"/>
      <c r="S21" s="991"/>
    </row>
    <row r="22" spans="1:19">
      <c r="A22" s="115" t="str">
        <f t="shared" si="0"/>
        <v>Concentré de tomate</v>
      </c>
      <c r="B22" s="116" t="s">
        <v>797</v>
      </c>
      <c r="C22" s="898"/>
      <c r="S22" s="991"/>
    </row>
    <row r="23" spans="1:19">
      <c r="A23" s="115" t="str">
        <f t="shared" si="0"/>
        <v>Conserves de tomate</v>
      </c>
      <c r="B23" s="116" t="s">
        <v>797</v>
      </c>
      <c r="C23" s="898"/>
      <c r="S23" s="991"/>
    </row>
    <row r="24" spans="1:19">
      <c r="A24" s="115" t="str">
        <f t="shared" si="0"/>
        <v>Confitures</v>
      </c>
      <c r="B24" s="116" t="s">
        <v>797</v>
      </c>
      <c r="C24" s="898"/>
      <c r="S24" s="991"/>
    </row>
    <row r="25" spans="1:19">
      <c r="A25" s="115" t="str">
        <f t="shared" si="0"/>
        <v>Compotes</v>
      </c>
      <c r="B25" s="116" t="s">
        <v>797</v>
      </c>
      <c r="C25" s="898"/>
      <c r="S25" s="991"/>
    </row>
    <row r="26" spans="1:19">
      <c r="A26" s="115" t="str">
        <f t="shared" si="0"/>
        <v>Fruits au sirop</v>
      </c>
      <c r="B26" s="116" t="s">
        <v>797</v>
      </c>
      <c r="C26" s="898"/>
      <c r="S26" s="991"/>
    </row>
    <row r="27" spans="1:19">
      <c r="A27" s="115" t="str">
        <f t="shared" si="0"/>
        <v>Concentré de tomate</v>
      </c>
      <c r="B27" s="116" t="str">
        <f>Secteurs!$B$9</f>
        <v>Vente directe</v>
      </c>
      <c r="C27" s="898"/>
      <c r="S27" s="991" t="s">
        <v>2784</v>
      </c>
    </row>
    <row r="28" spans="1:19">
      <c r="A28" s="115" t="str">
        <f t="shared" si="0"/>
        <v>Conserves de tomate</v>
      </c>
      <c r="B28" s="116" t="str">
        <f>Secteurs!$B$9</f>
        <v>Vente directe</v>
      </c>
      <c r="C28" s="898"/>
      <c r="S28" s="991"/>
    </row>
    <row r="29" spans="1:19">
      <c r="A29" s="115" t="str">
        <f t="shared" si="0"/>
        <v>Confitures</v>
      </c>
      <c r="B29" s="116" t="str">
        <f>Secteurs!$B$9</f>
        <v>Vente directe</v>
      </c>
      <c r="C29" s="898"/>
      <c r="S29" s="991"/>
    </row>
    <row r="30" spans="1:19">
      <c r="A30" s="115" t="str">
        <f t="shared" si="0"/>
        <v>Compotes</v>
      </c>
      <c r="B30" s="116" t="str">
        <f>Secteurs!$B$9</f>
        <v>Vente directe</v>
      </c>
      <c r="C30" s="898"/>
      <c r="S30" s="991"/>
    </row>
    <row r="31" spans="1:19">
      <c r="A31" s="115" t="str">
        <f t="shared" si="0"/>
        <v>Fruits au sirop</v>
      </c>
      <c r="B31" s="116" t="str">
        <f>Secteurs!$B$9</f>
        <v>Vente directe</v>
      </c>
      <c r="C31" s="898"/>
      <c r="S31" s="991"/>
    </row>
    <row r="32" spans="1:19">
      <c r="A32" s="115" t="str">
        <f t="shared" si="0"/>
        <v>Concentré de tomate</v>
      </c>
      <c r="B32" s="116" t="str">
        <f>Secteurs!$B$10</f>
        <v>GMS</v>
      </c>
      <c r="C32" s="898"/>
      <c r="S32" s="991"/>
    </row>
    <row r="33" spans="1:19">
      <c r="A33" s="115" t="str">
        <f t="shared" si="0"/>
        <v>Conserves de tomate</v>
      </c>
      <c r="B33" s="116" t="str">
        <f>Secteurs!$B$10</f>
        <v>GMS</v>
      </c>
      <c r="C33" s="898"/>
      <c r="S33" s="991"/>
    </row>
    <row r="34" spans="1:19">
      <c r="A34" s="115" t="str">
        <f t="shared" si="0"/>
        <v>Confitures</v>
      </c>
      <c r="B34" s="116" t="str">
        <f>Secteurs!$B$10</f>
        <v>GMS</v>
      </c>
      <c r="C34" s="898"/>
      <c r="S34" s="991"/>
    </row>
    <row r="35" spans="1:19">
      <c r="A35" s="115" t="str">
        <f t="shared" si="0"/>
        <v>Compotes</v>
      </c>
      <c r="B35" s="116" t="str">
        <f>Secteurs!$B$10</f>
        <v>GMS</v>
      </c>
      <c r="C35" s="898"/>
      <c r="S35" s="991"/>
    </row>
    <row r="36" spans="1:19">
      <c r="A36" s="115" t="str">
        <f t="shared" si="0"/>
        <v>Fruits au sirop</v>
      </c>
      <c r="B36" s="116" t="str">
        <f>Secteurs!$B$10</f>
        <v>GMS</v>
      </c>
      <c r="C36" s="898"/>
      <c r="S36" s="991"/>
    </row>
    <row r="37" spans="1:19">
      <c r="A37" s="115" t="str">
        <f t="shared" si="0"/>
        <v>Concentré de tomate</v>
      </c>
      <c r="B37" s="116" t="str">
        <f>Secteurs!$B$11</f>
        <v>Circuits spécialisés</v>
      </c>
      <c r="C37" s="898"/>
      <c r="S37" s="991"/>
    </row>
    <row r="38" spans="1:19">
      <c r="A38" s="115" t="str">
        <f t="shared" si="0"/>
        <v>Conserves de tomate</v>
      </c>
      <c r="B38" s="116" t="str">
        <f>Secteurs!$B$11</f>
        <v>Circuits spécialisés</v>
      </c>
      <c r="C38" s="898"/>
      <c r="S38" s="991"/>
    </row>
    <row r="39" spans="1:19">
      <c r="A39" s="115" t="str">
        <f t="shared" si="0"/>
        <v>Confitures</v>
      </c>
      <c r="B39" s="116" t="str">
        <f>Secteurs!$B$11</f>
        <v>Circuits spécialisés</v>
      </c>
      <c r="C39" s="898"/>
      <c r="S39" s="991"/>
    </row>
    <row r="40" spans="1:19">
      <c r="A40" s="115" t="str">
        <f t="shared" si="0"/>
        <v>Compotes</v>
      </c>
      <c r="B40" s="116" t="str">
        <f>Secteurs!$B$11</f>
        <v>Circuits spécialisés</v>
      </c>
      <c r="C40" s="898"/>
      <c r="S40" s="991"/>
    </row>
    <row r="41" spans="1:19">
      <c r="A41" s="115" t="str">
        <f t="shared" si="0"/>
        <v>Fruits au sirop</v>
      </c>
      <c r="B41" s="116" t="str">
        <f>Secteurs!$B$11</f>
        <v>Circuits spécialisés</v>
      </c>
      <c r="C41" s="898"/>
      <c r="S41" s="991"/>
    </row>
    <row r="42" spans="1:19" ht="14.4" customHeight="1">
      <c r="A42" s="115" t="str">
        <f>'Données     '!A11</f>
        <v>Conserves de légumes (demi brut) (hors tomates, champignons et marrons)</v>
      </c>
      <c r="B42" s="116" t="str">
        <f>Secteurs!$B$9</f>
        <v>Vente directe</v>
      </c>
      <c r="C42" s="898"/>
      <c r="S42" s="991"/>
    </row>
    <row r="43" spans="1:19">
      <c r="A43" s="115" t="str">
        <f>'Données     '!A26</f>
        <v>Légumes surgelés (hors tomates, champignons et marrons)</v>
      </c>
      <c r="B43" s="116" t="str">
        <f>Secteurs!$B$9</f>
        <v>Vente directe</v>
      </c>
      <c r="C43" s="898"/>
      <c r="S43" s="991"/>
    </row>
    <row r="44" spans="1:19">
      <c r="A44" s="115" t="str">
        <f>'Données     '!A42</f>
        <v>Végétaux prêts à l'emploi</v>
      </c>
      <c r="B44" s="116" t="str">
        <f>Secteurs!$B$9</f>
        <v>Vente directe</v>
      </c>
      <c r="C44" s="898"/>
      <c r="S44" s="991"/>
    </row>
    <row r="45" spans="1:19">
      <c r="A45" s="115" t="str">
        <f>'Données     '!A96</f>
        <v>Pruneaux</v>
      </c>
      <c r="B45" s="116" t="str">
        <f>Secteurs!$B$9</f>
        <v>Vente directe</v>
      </c>
      <c r="C45" s="898"/>
      <c r="S45" s="991"/>
    </row>
    <row r="46" spans="1:19">
      <c r="A46" s="115" t="str">
        <f>'Contraintes   '!B5</f>
        <v>Choucroute</v>
      </c>
      <c r="B46" s="116" t="str">
        <f>Secteurs!$B$9</f>
        <v>Vente directe</v>
      </c>
      <c r="C46" s="898"/>
      <c r="S46" s="991"/>
    </row>
    <row r="47" spans="1:19">
      <c r="A47" s="115" t="str">
        <f>A42</f>
        <v>Conserves de légumes (demi brut) (hors tomates, champignons et marrons)</v>
      </c>
      <c r="B47" s="116" t="str">
        <f>Secteurs!$B$10</f>
        <v>GMS</v>
      </c>
      <c r="C47" s="898"/>
      <c r="S47" s="991"/>
    </row>
    <row r="48" spans="1:19">
      <c r="A48" s="115" t="str">
        <f t="shared" ref="A48:A56" si="1">A43</f>
        <v>Légumes surgelés (hors tomates, champignons et marrons)</v>
      </c>
      <c r="B48" s="116" t="str">
        <f>Secteurs!$B$10</f>
        <v>GMS</v>
      </c>
      <c r="C48" s="898"/>
      <c r="S48" s="991"/>
    </row>
    <row r="49" spans="1:19">
      <c r="A49" s="115" t="str">
        <f t="shared" si="1"/>
        <v>Végétaux prêts à l'emploi</v>
      </c>
      <c r="B49" s="116" t="str">
        <f>Secteurs!$B$10</f>
        <v>GMS</v>
      </c>
      <c r="C49" s="898"/>
      <c r="S49" s="991"/>
    </row>
    <row r="50" spans="1:19">
      <c r="A50" s="115" t="str">
        <f t="shared" si="1"/>
        <v>Pruneaux</v>
      </c>
      <c r="B50" s="116" t="str">
        <f>Secteurs!$B$10</f>
        <v>GMS</v>
      </c>
      <c r="C50" s="898"/>
      <c r="S50" s="991"/>
    </row>
    <row r="51" spans="1:19">
      <c r="A51" s="115" t="str">
        <f t="shared" si="1"/>
        <v>Choucroute</v>
      </c>
      <c r="B51" s="116" t="str">
        <f>Secteurs!$B$10</f>
        <v>GMS</v>
      </c>
      <c r="C51" s="898"/>
      <c r="S51" s="991"/>
    </row>
    <row r="52" spans="1:19">
      <c r="A52" s="115" t="str">
        <f t="shared" si="1"/>
        <v>Conserves de légumes (demi brut) (hors tomates, champignons et marrons)</v>
      </c>
      <c r="B52" s="116" t="str">
        <f>Secteurs!$B$11</f>
        <v>Circuits spécialisés</v>
      </c>
      <c r="C52" s="898"/>
      <c r="S52" s="991"/>
    </row>
    <row r="53" spans="1:19">
      <c r="A53" s="115" t="str">
        <f t="shared" si="1"/>
        <v>Légumes surgelés (hors tomates, champignons et marrons)</v>
      </c>
      <c r="B53" s="116" t="str">
        <f>Secteurs!$B$11</f>
        <v>Circuits spécialisés</v>
      </c>
      <c r="C53" s="898"/>
      <c r="S53" s="991"/>
    </row>
    <row r="54" spans="1:19">
      <c r="A54" s="115" t="str">
        <f t="shared" si="1"/>
        <v>Végétaux prêts à l'emploi</v>
      </c>
      <c r="B54" s="116" t="str">
        <f>Secteurs!$B$11</f>
        <v>Circuits spécialisés</v>
      </c>
      <c r="C54" s="898"/>
      <c r="S54" s="991"/>
    </row>
    <row r="55" spans="1:19">
      <c r="A55" s="115" t="str">
        <f t="shared" si="1"/>
        <v>Pruneaux</v>
      </c>
      <c r="B55" s="116" t="str">
        <f>Secteurs!$B$11</f>
        <v>Circuits spécialisés</v>
      </c>
      <c r="C55" s="898"/>
      <c r="S55" s="991"/>
    </row>
    <row r="56" spans="1:19">
      <c r="A56" s="115" t="str">
        <f t="shared" si="1"/>
        <v>Choucroute</v>
      </c>
      <c r="B56" s="116" t="str">
        <f>Secteurs!$B$11</f>
        <v>Circuits spécialisés</v>
      </c>
      <c r="C56" s="898"/>
      <c r="S56" s="991"/>
    </row>
    <row r="57" spans="1:19">
      <c r="A57" s="115" t="str">
        <f>A37</f>
        <v>Concentré de tomate</v>
      </c>
      <c r="B57" s="116" t="str">
        <f>Secteurs!$B$12</f>
        <v>Magasins spécialisés</v>
      </c>
      <c r="C57" s="898"/>
      <c r="S57" s="991" t="s">
        <v>2786</v>
      </c>
    </row>
    <row r="58" spans="1:19">
      <c r="A58" s="115" t="str">
        <f t="shared" ref="A58:A61" si="2">A38</f>
        <v>Conserves de tomate</v>
      </c>
      <c r="B58" s="116" t="str">
        <f>Secteurs!$B$12</f>
        <v>Magasins spécialisés</v>
      </c>
      <c r="C58" s="898"/>
      <c r="S58" s="991"/>
    </row>
    <row r="59" spans="1:19">
      <c r="A59" s="115" t="str">
        <f t="shared" si="2"/>
        <v>Confitures</v>
      </c>
      <c r="B59" s="116" t="str">
        <f>Secteurs!$B$12</f>
        <v>Magasins spécialisés</v>
      </c>
      <c r="C59" s="898"/>
      <c r="S59" s="991"/>
    </row>
    <row r="60" spans="1:19">
      <c r="A60" s="115" t="str">
        <f t="shared" si="2"/>
        <v>Compotes</v>
      </c>
      <c r="B60" s="116" t="str">
        <f>Secteurs!$B$12</f>
        <v>Magasins spécialisés</v>
      </c>
      <c r="C60" s="898"/>
      <c r="S60" s="991"/>
    </row>
    <row r="61" spans="1:19">
      <c r="A61" s="115" t="str">
        <f t="shared" si="2"/>
        <v>Fruits au sirop</v>
      </c>
      <c r="B61" s="116" t="str">
        <f>Secteurs!$B$12</f>
        <v>Magasins spécialisés</v>
      </c>
      <c r="C61" s="898"/>
      <c r="S61" s="991"/>
    </row>
    <row r="62" spans="1:19">
      <c r="A62" s="115" t="str">
        <f>A52</f>
        <v>Conserves de légumes (demi brut) (hors tomates, champignons et marrons)</v>
      </c>
      <c r="B62" s="116" t="str">
        <f>Secteurs!$B$12</f>
        <v>Magasins spécialisés</v>
      </c>
      <c r="C62" s="898"/>
      <c r="S62" s="991"/>
    </row>
    <row r="63" spans="1:19">
      <c r="A63" s="115" t="str">
        <f t="shared" ref="A63:A66" si="3">A53</f>
        <v>Légumes surgelés (hors tomates, champignons et marrons)</v>
      </c>
      <c r="B63" s="116" t="str">
        <f>Secteurs!$B$12</f>
        <v>Magasins spécialisés</v>
      </c>
      <c r="C63" s="898"/>
      <c r="S63" s="991"/>
    </row>
    <row r="64" spans="1:19">
      <c r="A64" s="115" t="str">
        <f t="shared" si="3"/>
        <v>Végétaux prêts à l'emploi</v>
      </c>
      <c r="B64" s="116" t="str">
        <f>Secteurs!$B$12</f>
        <v>Magasins spécialisés</v>
      </c>
      <c r="C64" s="898"/>
      <c r="S64" s="991"/>
    </row>
    <row r="65" spans="1:20">
      <c r="A65" s="115" t="str">
        <f t="shared" si="3"/>
        <v>Pruneaux</v>
      </c>
      <c r="B65" s="116" t="str">
        <f>Secteurs!$B$12</f>
        <v>Magasins spécialisés</v>
      </c>
      <c r="C65" s="898"/>
      <c r="S65" s="991"/>
    </row>
    <row r="66" spans="1:20">
      <c r="A66" s="115" t="str">
        <f t="shared" si="3"/>
        <v>Choucroute</v>
      </c>
      <c r="B66" s="116" t="str">
        <f>Secteurs!$B$12</f>
        <v>Magasins spécialisés</v>
      </c>
      <c r="C66" s="898"/>
      <c r="S66" s="991"/>
    </row>
    <row r="67" spans="1:20">
      <c r="A67" s="115" t="str">
        <f>A57</f>
        <v>Concentré de tomate</v>
      </c>
      <c r="B67" s="116" t="str">
        <f>Secteurs!$B$13</f>
        <v>Marchés</v>
      </c>
      <c r="C67" s="898"/>
      <c r="S67" s="991"/>
    </row>
    <row r="68" spans="1:20">
      <c r="A68" s="115" t="str">
        <f t="shared" ref="A68:A76" si="4">A58</f>
        <v>Conserves de tomate</v>
      </c>
      <c r="B68" s="116" t="str">
        <f>Secteurs!$B$13</f>
        <v>Marchés</v>
      </c>
      <c r="C68" s="898"/>
      <c r="S68" s="991"/>
    </row>
    <row r="69" spans="1:20">
      <c r="A69" s="115" t="str">
        <f t="shared" si="4"/>
        <v>Confitures</v>
      </c>
      <c r="B69" s="116" t="str">
        <f>Secteurs!$B$13</f>
        <v>Marchés</v>
      </c>
      <c r="C69" s="898"/>
      <c r="S69" s="991"/>
    </row>
    <row r="70" spans="1:20">
      <c r="A70" s="115" t="str">
        <f t="shared" si="4"/>
        <v>Compotes</v>
      </c>
      <c r="B70" s="116" t="str">
        <f>Secteurs!$B$13</f>
        <v>Marchés</v>
      </c>
      <c r="C70" s="898"/>
      <c r="S70" s="991"/>
    </row>
    <row r="71" spans="1:20">
      <c r="A71" s="115" t="str">
        <f t="shared" si="4"/>
        <v>Fruits au sirop</v>
      </c>
      <c r="B71" s="116" t="str">
        <f>Secteurs!$B$13</f>
        <v>Marchés</v>
      </c>
      <c r="C71" s="898"/>
      <c r="S71" s="991"/>
    </row>
    <row r="72" spans="1:20">
      <c r="A72" s="115" t="str">
        <f t="shared" si="4"/>
        <v>Conserves de légumes (demi brut) (hors tomates, champignons et marrons)</v>
      </c>
      <c r="B72" s="116" t="str">
        <f>Secteurs!$B$13</f>
        <v>Marchés</v>
      </c>
      <c r="C72" s="898"/>
      <c r="S72" s="991"/>
    </row>
    <row r="73" spans="1:20">
      <c r="A73" s="115" t="str">
        <f t="shared" si="4"/>
        <v>Légumes surgelés (hors tomates, champignons et marrons)</v>
      </c>
      <c r="B73" s="116" t="str">
        <f>Secteurs!$B$13</f>
        <v>Marchés</v>
      </c>
      <c r="C73" s="898"/>
      <c r="S73" s="991"/>
    </row>
    <row r="74" spans="1:20">
      <c r="A74" s="115" t="str">
        <f t="shared" si="4"/>
        <v>Végétaux prêts à l'emploi</v>
      </c>
      <c r="B74" s="116" t="str">
        <f>Secteurs!$B$13</f>
        <v>Marchés</v>
      </c>
      <c r="C74" s="898"/>
      <c r="S74" s="991"/>
    </row>
    <row r="75" spans="1:20">
      <c r="A75" s="115" t="str">
        <f t="shared" si="4"/>
        <v>Pruneaux</v>
      </c>
      <c r="B75" s="116" t="str">
        <f>Secteurs!$B$13</f>
        <v>Marchés</v>
      </c>
      <c r="C75" s="898"/>
      <c r="S75" s="991"/>
    </row>
    <row r="76" spans="1:20" ht="15" thickBot="1">
      <c r="A76" s="115" t="str">
        <f t="shared" si="4"/>
        <v>Choucroute</v>
      </c>
      <c r="B76" s="116" t="str">
        <f>Secteurs!$B$13</f>
        <v>Marchés</v>
      </c>
      <c r="C76" s="898"/>
      <c r="S76" s="991"/>
    </row>
    <row r="77" spans="1:20" ht="14.4" customHeight="1">
      <c r="A77" s="116" t="str">
        <f>Secteurs!$B$24</f>
        <v>Indéterminé - Approvisionnements</v>
      </c>
      <c r="B77" s="116" t="str">
        <f>'Prétraitement récoltes'!$A$111</f>
        <v>Patates douces</v>
      </c>
      <c r="C77" s="898">
        <f>SUMIFS('Données  '!$C:$C,'Données  '!$B:$B,Secteurs!$B$29,'Données  '!$A:$A,B77,'Données  '!$G:$G,G77)</f>
        <v>3.335804</v>
      </c>
      <c r="E77" s="119" t="str">
        <f>Etiquettes!$C$10</f>
        <v>kt</v>
      </c>
      <c r="F77" s="767" t="str">
        <f>Etiquettes!$C$7</f>
        <v>Fruits et légumes (hors pommes de terre)</v>
      </c>
      <c r="G77" s="785">
        <f>Etiquettes!$H$9</f>
        <v>2015</v>
      </c>
      <c r="H77" s="767" t="str">
        <f>Etiquettes!$C$8</f>
        <v>France entière</v>
      </c>
      <c r="O77" t="str">
        <f>Etiquettes!$J$20</f>
        <v>Probable</v>
      </c>
      <c r="P77" s="766" t="str">
        <f>Etiquettes!$C$19</f>
        <v>Ecart statistique</v>
      </c>
      <c r="Q77" s="767" t="s">
        <v>2915</v>
      </c>
      <c r="R77" s="767" t="str">
        <f>Etiquettes!$I$22</f>
        <v>Ecart statistique (ne permet pas de respecter un bilan matière)</v>
      </c>
      <c r="S77" s="123"/>
      <c r="T77" s="912" t="s">
        <v>2797</v>
      </c>
    </row>
    <row r="78" spans="1:20">
      <c r="A78" s="116" t="str">
        <f>Secteurs!$B$24</f>
        <v>Indéterminé - Approvisionnements</v>
      </c>
      <c r="B78" s="116" t="str">
        <f>'Prétraitement récoltes'!$A$112</f>
        <v>Colocases</v>
      </c>
      <c r="C78" s="898">
        <f>SUMIFS('Données  '!$C:$C,'Données  '!$B:$B,Secteurs!$B$29,'Données  '!$A:$A,B78,'Données  '!$G:$G,G78)</f>
        <v>1.0400000000000001E-3</v>
      </c>
      <c r="E78" s="119" t="str">
        <f>Etiquettes!$C$10</f>
        <v>kt</v>
      </c>
      <c r="F78" s="767" t="str">
        <f>Etiquettes!$C$7</f>
        <v>Fruits et légumes (hors pommes de terre)</v>
      </c>
      <c r="G78" s="785">
        <f>Etiquettes!$H$9</f>
        <v>2015</v>
      </c>
      <c r="H78" s="767" t="str">
        <f>Etiquettes!$C$8</f>
        <v>France entière</v>
      </c>
      <c r="O78" t="str">
        <f>Etiquettes!$J$20</f>
        <v>Probable</v>
      </c>
      <c r="P78" s="766" t="str">
        <f>Etiquettes!$C$19</f>
        <v>Ecart statistique</v>
      </c>
      <c r="Q78" s="767" t="s">
        <v>2915</v>
      </c>
      <c r="R78" s="767" t="str">
        <f>Etiquettes!$I$22</f>
        <v>Ecart statistique (ne permet pas de respecter un bilan matière)</v>
      </c>
      <c r="S78" s="123"/>
      <c r="T78" s="913"/>
    </row>
    <row r="79" spans="1:20">
      <c r="A79" s="116" t="str">
        <f>Secteurs!$B$24</f>
        <v>Indéterminé - Approvisionnements</v>
      </c>
      <c r="B79" s="116" t="str">
        <f>'Prétraitement récoltes'!$A$113</f>
        <v>Fenouil</v>
      </c>
      <c r="C79" s="898">
        <f>SUMIFS('Données  '!$C:$C,'Données  '!$B:$B,Secteurs!$B$29,'Données  '!$A:$A,B79,'Données  '!$G:$G,G79)</f>
        <v>0.90949500000000005</v>
      </c>
      <c r="E79" s="119" t="str">
        <f>Etiquettes!$C$10</f>
        <v>kt</v>
      </c>
      <c r="F79" s="767" t="str">
        <f>Etiquettes!$C$7</f>
        <v>Fruits et légumes (hors pommes de terre)</v>
      </c>
      <c r="G79" s="785">
        <f>Etiquettes!$H$9</f>
        <v>2015</v>
      </c>
      <c r="H79" s="767" t="str">
        <f>Etiquettes!$C$8</f>
        <v>France entière</v>
      </c>
      <c r="O79" t="str">
        <f>Etiquettes!$J$20</f>
        <v>Probable</v>
      </c>
      <c r="P79" s="766" t="str">
        <f>Etiquettes!$C$19</f>
        <v>Ecart statistique</v>
      </c>
      <c r="Q79" s="767" t="s">
        <v>2915</v>
      </c>
      <c r="R79" s="767" t="str">
        <f>Etiquettes!$I$22</f>
        <v>Ecart statistique (ne permet pas de respecter un bilan matière)</v>
      </c>
      <c r="T79" s="913"/>
    </row>
    <row r="80" spans="1:20">
      <c r="A80" s="116" t="str">
        <f>Secteurs!$B$24</f>
        <v>Indéterminé - Approvisionnements</v>
      </c>
      <c r="B80" s="116" t="str">
        <f>'Prétraitement récoltes'!$A$114</f>
        <v>Cornichons</v>
      </c>
      <c r="C80" s="898">
        <f>SUMIFS('Données  '!$C:$C,'Données  '!$B:$B,Secteurs!$B$29,'Données  '!$A:$A,B80,'Données  '!$G:$G,G80)</f>
        <v>7.984999999999999E-3</v>
      </c>
      <c r="E80" s="119" t="str">
        <f>Etiquettes!$C$10</f>
        <v>kt</v>
      </c>
      <c r="F80" s="767" t="str">
        <f>Etiquettes!$C$7</f>
        <v>Fruits et légumes (hors pommes de terre)</v>
      </c>
      <c r="G80" s="785">
        <f>Etiquettes!$H$9</f>
        <v>2015</v>
      </c>
      <c r="H80" s="767" t="str">
        <f>Etiquettes!$C$8</f>
        <v>France entière</v>
      </c>
      <c r="O80" t="str">
        <f>Etiquettes!$J$20</f>
        <v>Probable</v>
      </c>
      <c r="P80" s="766" t="str">
        <f>Etiquettes!$C$19</f>
        <v>Ecart statistique</v>
      </c>
      <c r="Q80" s="767" t="s">
        <v>2915</v>
      </c>
      <c r="R80" s="767" t="str">
        <f>Etiquettes!$I$22</f>
        <v>Ecart statistique (ne permet pas de respecter un bilan matière)</v>
      </c>
      <c r="T80" s="913"/>
    </row>
    <row r="81" spans="1:20">
      <c r="A81" s="116" t="str">
        <f>Secteurs!$B$24</f>
        <v>Indéterminé - Approvisionnements</v>
      </c>
      <c r="B81" s="116" t="str">
        <f>Produits!$B$100</f>
        <v>Chanterelles</v>
      </c>
      <c r="C81" s="898">
        <f>SUMIFS('Données  '!$C:$C,'Données  '!$B:$B,Secteurs!$B$29,'Données  '!$A:$A,B81,'Données  '!$G:$G,G81)</f>
        <v>0.36225799999999997</v>
      </c>
      <c r="E81" s="119" t="str">
        <f>Etiquettes!$C$10</f>
        <v>kt</v>
      </c>
      <c r="F81" s="767" t="str">
        <f>Etiquettes!$C$7</f>
        <v>Fruits et légumes (hors pommes de terre)</v>
      </c>
      <c r="G81" s="785">
        <f>Etiquettes!$H$9</f>
        <v>2015</v>
      </c>
      <c r="H81" s="767" t="str">
        <f>Etiquettes!$C$8</f>
        <v>France entière</v>
      </c>
      <c r="O81" t="str">
        <f>Etiquettes!$J$20</f>
        <v>Probable</v>
      </c>
      <c r="P81" s="766" t="str">
        <f>Etiquettes!$C$19</f>
        <v>Ecart statistique</v>
      </c>
      <c r="Q81" s="767" t="s">
        <v>2915</v>
      </c>
      <c r="R81" s="767" t="str">
        <f>Etiquettes!$I$22</f>
        <v>Ecart statistique (ne permet pas de respecter un bilan matière)</v>
      </c>
      <c r="T81" s="913"/>
    </row>
    <row r="82" spans="1:20">
      <c r="A82" s="116" t="str">
        <f>Secteurs!$B$24</f>
        <v>Indéterminé - Approvisionnements</v>
      </c>
      <c r="B82" s="116" t="str">
        <f>Produits!$B$101</f>
        <v>Cèpes</v>
      </c>
      <c r="C82" s="898">
        <f>SUMIFS('Données  '!$C:$C,'Données  '!$B:$B,Secteurs!$B$29,'Données  '!$A:$A,B82,'Données  '!$G:$G,G82)</f>
        <v>0.21845100000000003</v>
      </c>
      <c r="E82" s="119" t="str">
        <f>Etiquettes!$C$10</f>
        <v>kt</v>
      </c>
      <c r="F82" s="767" t="str">
        <f>Etiquettes!$C$7</f>
        <v>Fruits et légumes (hors pommes de terre)</v>
      </c>
      <c r="G82" s="785">
        <f>Etiquettes!$H$9</f>
        <v>2015</v>
      </c>
      <c r="H82" s="767" t="str">
        <f>Etiquettes!$C$8</f>
        <v>France entière</v>
      </c>
      <c r="O82" t="str">
        <f>Etiquettes!$J$20</f>
        <v>Probable</v>
      </c>
      <c r="P82" s="766" t="str">
        <f>Etiquettes!$C$19</f>
        <v>Ecart statistique</v>
      </c>
      <c r="Q82" s="767" t="s">
        <v>2915</v>
      </c>
      <c r="R82" s="767" t="str">
        <f>Etiquettes!$I$22</f>
        <v>Ecart statistique (ne permet pas de respecter un bilan matière)</v>
      </c>
      <c r="T82" s="913"/>
    </row>
    <row r="83" spans="1:20">
      <c r="A83" s="116" t="str">
        <f>Secteurs!$B$24</f>
        <v>Indéterminé - Approvisionnements</v>
      </c>
      <c r="B83" s="116" t="str">
        <f>Produits!$B$102</f>
        <v>Autres champignons</v>
      </c>
      <c r="C83" s="898">
        <f>SUMIFS('Données  '!$C:$C,'Données  '!$B:$B,Secteurs!$B$29,'Données  '!$A:$A,B83,'Données  '!$G:$G,G83)</f>
        <v>0.88305200000000006</v>
      </c>
      <c r="E83" s="119" t="str">
        <f>Etiquettes!$C$10</f>
        <v>kt</v>
      </c>
      <c r="F83" s="767" t="str">
        <f>Etiquettes!$C$7</f>
        <v>Fruits et légumes (hors pommes de terre)</v>
      </c>
      <c r="G83" s="785">
        <f>Etiquettes!$H$9</f>
        <v>2015</v>
      </c>
      <c r="H83" s="767" t="str">
        <f>Etiquettes!$C$8</f>
        <v>France entière</v>
      </c>
      <c r="O83" t="str">
        <f>Etiquettes!$J$20</f>
        <v>Probable</v>
      </c>
      <c r="P83" s="766" t="str">
        <f>Etiquettes!$C$19</f>
        <v>Ecart statistique</v>
      </c>
      <c r="Q83" s="767" t="s">
        <v>2915</v>
      </c>
      <c r="R83" s="767" t="str">
        <f>Etiquettes!$I$22</f>
        <v>Ecart statistique (ne permet pas de respecter un bilan matière)</v>
      </c>
      <c r="T83" s="913"/>
    </row>
    <row r="84" spans="1:20">
      <c r="A84" s="116" t="str">
        <f>Secteurs!$B$24</f>
        <v>Indéterminé - Approvisionnements</v>
      </c>
      <c r="B84" s="116" t="str">
        <f>'Prétraitement récoltes'!$A$116</f>
        <v>Kakis</v>
      </c>
      <c r="C84" s="898">
        <f>SUMIFS('Données  '!$C:$C,'Données  '!$B:$B,Secteurs!$B$29,'Données  '!$A:$A,B84,'Données  '!$G:$G,G84)</f>
        <v>5.1889419999999999</v>
      </c>
      <c r="E84" s="119" t="str">
        <f>Etiquettes!$C$10</f>
        <v>kt</v>
      </c>
      <c r="F84" s="767" t="str">
        <f>Etiquettes!$C$7</f>
        <v>Fruits et légumes (hors pommes de terre)</v>
      </c>
      <c r="G84" s="785">
        <f>Etiquettes!$H$9</f>
        <v>2015</v>
      </c>
      <c r="H84" s="767" t="str">
        <f>Etiquettes!$C$8</f>
        <v>France entière</v>
      </c>
      <c r="O84" t="str">
        <f>Etiquettes!$J$20</f>
        <v>Probable</v>
      </c>
      <c r="P84" s="766" t="str">
        <f>Etiquettes!$C$19</f>
        <v>Ecart statistique</v>
      </c>
      <c r="Q84" s="767" t="s">
        <v>2915</v>
      </c>
      <c r="R84" s="767" t="str">
        <f>Etiquettes!$I$22</f>
        <v>Ecart statistique (ne permet pas de respecter un bilan matière)</v>
      </c>
      <c r="T84" s="913"/>
    </row>
    <row r="85" spans="1:20">
      <c r="A85" s="116" t="str">
        <f>Secteurs!$B$24</f>
        <v>Indéterminé - Approvisionnements</v>
      </c>
      <c r="B85" s="116" t="str">
        <f>'Prétraitement récoltes'!$A$118</f>
        <v>Coings</v>
      </c>
      <c r="C85" s="898">
        <f>SUMIFS('Données  '!$C:$C,'Données  '!$B:$B,Secteurs!$B$29,'Données  '!$A:$A,B85,'Données  '!$G:$G,G85)</f>
        <v>3.6875809999999998</v>
      </c>
      <c r="E85" s="119" t="str">
        <f>Etiquettes!$C$10</f>
        <v>kt</v>
      </c>
      <c r="F85" s="767" t="str">
        <f>Etiquettes!$C$7</f>
        <v>Fruits et légumes (hors pommes de terre)</v>
      </c>
      <c r="G85" s="785">
        <f>Etiquettes!$H$9</f>
        <v>2015</v>
      </c>
      <c r="H85" s="767" t="str">
        <f>Etiquettes!$C$8</f>
        <v>France entière</v>
      </c>
      <c r="O85" t="str">
        <f>Etiquettes!$J$20</f>
        <v>Probable</v>
      </c>
      <c r="P85" s="766" t="str">
        <f>Etiquettes!$C$19</f>
        <v>Ecart statistique</v>
      </c>
      <c r="Q85" s="767" t="s">
        <v>2915</v>
      </c>
      <c r="R85" s="767" t="str">
        <f>Etiquettes!$I$22</f>
        <v>Ecart statistique (ne permet pas de respecter un bilan matière)</v>
      </c>
      <c r="T85" s="913"/>
    </row>
    <row r="86" spans="1:20">
      <c r="A86" s="116" t="str">
        <f>Secteurs!$B$24</f>
        <v>Indéterminé - Approvisionnements</v>
      </c>
      <c r="B86" s="116" t="str">
        <f>'Prétraitement récoltes'!$A$119</f>
        <v>Pistaches</v>
      </c>
      <c r="C86" s="898">
        <f>SUMIFS('Données  '!$C:$C,'Données  '!$B:$B,Secteurs!$B$29,'Données  '!$A:$A,B86,'Données  '!$G:$G,G86)</f>
        <v>0.31476900000000002</v>
      </c>
      <c r="E86" s="119" t="str">
        <f>Etiquettes!$C$10</f>
        <v>kt</v>
      </c>
      <c r="F86" s="767" t="str">
        <f>Etiquettes!$C$7</f>
        <v>Fruits et légumes (hors pommes de terre)</v>
      </c>
      <c r="G86" s="785">
        <f>Etiquettes!$H$9</f>
        <v>2015</v>
      </c>
      <c r="H86" s="767" t="str">
        <f>Etiquettes!$C$8</f>
        <v>France entière</v>
      </c>
      <c r="O86" t="str">
        <f>Etiquettes!$J$20</f>
        <v>Probable</v>
      </c>
      <c r="P86" s="766" t="str">
        <f>Etiquettes!$C$19</f>
        <v>Ecart statistique</v>
      </c>
      <c r="Q86" s="767" t="s">
        <v>2915</v>
      </c>
      <c r="R86" s="767" t="str">
        <f>Etiquettes!$I$22</f>
        <v>Ecart statistique (ne permet pas de respecter un bilan matière)</v>
      </c>
      <c r="T86" s="913"/>
    </row>
    <row r="87" spans="1:20">
      <c r="A87" s="116" t="str">
        <f>Secteurs!$B$24</f>
        <v>Indéterminé - Approvisionnements</v>
      </c>
      <c r="B87" s="116" t="str">
        <f>'Prétraitement récoltes'!$A$120</f>
        <v>Arachides</v>
      </c>
      <c r="C87" s="898">
        <f>SUMIFS('Données  '!$C:$C,'Données  '!$B:$B,Secteurs!$B$29,'Données  '!$A:$A,B87,'Données  '!$G:$G,G87)</f>
        <v>0.29045599999999999</v>
      </c>
      <c r="E87" s="119" t="str">
        <f>Etiquettes!$C$10</f>
        <v>kt</v>
      </c>
      <c r="F87" s="767" t="str">
        <f>Etiquettes!$C$7</f>
        <v>Fruits et légumes (hors pommes de terre)</v>
      </c>
      <c r="G87" s="785">
        <f>Etiquettes!$H$9</f>
        <v>2015</v>
      </c>
      <c r="H87" s="767" t="str">
        <f>Etiquettes!$C$8</f>
        <v>France entière</v>
      </c>
      <c r="O87" t="str">
        <f>Etiquettes!$J$20</f>
        <v>Probable</v>
      </c>
      <c r="P87" s="766" t="str">
        <f>Etiquettes!$C$19</f>
        <v>Ecart statistique</v>
      </c>
      <c r="Q87" s="767" t="s">
        <v>2915</v>
      </c>
      <c r="R87" s="767" t="str">
        <f>Etiquettes!$I$22</f>
        <v>Ecart statistique (ne permet pas de respecter un bilan matière)</v>
      </c>
      <c r="T87" s="913"/>
    </row>
    <row r="88" spans="1:20">
      <c r="A88" s="116" t="str">
        <f>Secteurs!$B$24</f>
        <v>Indéterminé - Approvisionnements</v>
      </c>
      <c r="B88" s="116" t="str">
        <f>'Prétraitement récoltes'!$A$121</f>
        <v>Papaye</v>
      </c>
      <c r="C88" s="898">
        <f>SUMIFS('Données  '!$C:$C,'Données  '!$B:$B,Secteurs!$B$29,'Données  '!$A:$A,B88,'Données  '!$G:$G,G88)</f>
        <v>0.199431</v>
      </c>
      <c r="E88" s="119" t="str">
        <f>Etiquettes!$C$10</f>
        <v>kt</v>
      </c>
      <c r="F88" s="767" t="str">
        <f>Etiquettes!$C$7</f>
        <v>Fruits et légumes (hors pommes de terre)</v>
      </c>
      <c r="G88" s="785">
        <f>Etiquettes!$H$9</f>
        <v>2015</v>
      </c>
      <c r="H88" s="767" t="str">
        <f>Etiquettes!$C$8</f>
        <v>France entière</v>
      </c>
      <c r="O88" t="str">
        <f>Etiquettes!$J$20</f>
        <v>Probable</v>
      </c>
      <c r="P88" s="766" t="str">
        <f>Etiquettes!$C$19</f>
        <v>Ecart statistique</v>
      </c>
      <c r="Q88" s="767" t="s">
        <v>2915</v>
      </c>
      <c r="R88" s="767" t="str">
        <f>Etiquettes!$I$22</f>
        <v>Ecart statistique (ne permet pas de respecter un bilan matière)</v>
      </c>
      <c r="T88" s="913"/>
    </row>
    <row r="89" spans="1:20">
      <c r="A89" s="116" t="str">
        <f>Secteurs!$B$24</f>
        <v>Indéterminé - Approvisionnements</v>
      </c>
      <c r="B89" s="116" t="str">
        <f>'Prétraitement récoltes'!$A$122</f>
        <v>Dattes</v>
      </c>
      <c r="C89" s="898">
        <f>SUMIFS('Données  '!$C:$C,'Données  '!$B:$B,Secteurs!$B$29,'Données  '!$A:$A,B89,'Données  '!$G:$G,G89)</f>
        <v>12.418655000000001</v>
      </c>
      <c r="E89" s="119" t="str">
        <f>Etiquettes!$C$10</f>
        <v>kt</v>
      </c>
      <c r="F89" s="767" t="str">
        <f>Etiquettes!$C$7</f>
        <v>Fruits et légumes (hors pommes de terre)</v>
      </c>
      <c r="G89" s="785">
        <f>Etiquettes!$H$9</f>
        <v>2015</v>
      </c>
      <c r="H89" s="767" t="str">
        <f>Etiquettes!$C$8</f>
        <v>France entière</v>
      </c>
      <c r="O89" t="str">
        <f>Etiquettes!$J$20</f>
        <v>Probable</v>
      </c>
      <c r="P89" s="766" t="str">
        <f>Etiquettes!$C$19</f>
        <v>Ecart statistique</v>
      </c>
      <c r="Q89" s="767" t="s">
        <v>2915</v>
      </c>
      <c r="R89" s="767" t="str">
        <f>Etiquettes!$I$22</f>
        <v>Ecart statistique (ne permet pas de respecter un bilan matière)</v>
      </c>
      <c r="T89" s="913"/>
    </row>
    <row r="90" spans="1:20">
      <c r="A90" s="116" t="str">
        <f>Secteurs!$B$24</f>
        <v>Indéterminé - Approvisionnements</v>
      </c>
      <c r="B90" s="116" t="str">
        <f>Produits!$B$10</f>
        <v>Autres légumes à cosse verts</v>
      </c>
      <c r="C90" s="898">
        <f>SUMIFS('Données  '!$C:$C,'Données  '!$B:$B,Secteurs!$B$29,'Données  '!$A:$A,B90,'Données  '!$G:$G,G90)</f>
        <v>3.2187639999999997</v>
      </c>
      <c r="E90" s="119" t="str">
        <f>Etiquettes!$C$10</f>
        <v>kt</v>
      </c>
      <c r="F90" s="767" t="str">
        <f>Etiquettes!$C$7</f>
        <v>Fruits et légumes (hors pommes de terre)</v>
      </c>
      <c r="G90" s="785">
        <f>Etiquettes!$H$9</f>
        <v>2015</v>
      </c>
      <c r="H90" s="767" t="str">
        <f>Etiquettes!$C$8</f>
        <v>France entière</v>
      </c>
      <c r="O90" t="str">
        <f>Etiquettes!$J$20</f>
        <v>Probable</v>
      </c>
      <c r="P90" s="766" t="str">
        <f>Etiquettes!$C$19</f>
        <v>Ecart statistique</v>
      </c>
      <c r="Q90" s="767" t="s">
        <v>2915</v>
      </c>
      <c r="R90" s="767" t="str">
        <f>Etiquettes!$I$22</f>
        <v>Ecart statistique (ne permet pas de respecter un bilan matière)</v>
      </c>
      <c r="T90" s="913"/>
    </row>
    <row r="91" spans="1:20">
      <c r="A91" s="116" t="str">
        <f>Secteurs!$B$24</f>
        <v>Indéterminé - Approvisionnements</v>
      </c>
      <c r="B91" s="116" t="str">
        <f>Produits!$B$184</f>
        <v>Noix du Brésil</v>
      </c>
      <c r="C91" s="898">
        <f>SUMIFS('Données  '!$C:$C,'Données  '!$B:$B,Secteurs!$B$29,'Données  '!$A:$A,B91,'Données  '!$G:$G,G91)</f>
        <v>8.7080000000000005E-2</v>
      </c>
      <c r="E91" s="119" t="str">
        <f>Etiquettes!$C$10</f>
        <v>kt</v>
      </c>
      <c r="F91" s="767" t="str">
        <f>Etiquettes!$C$7</f>
        <v>Fruits et légumes (hors pommes de terre)</v>
      </c>
      <c r="G91" s="785">
        <f>Etiquettes!$H$9</f>
        <v>2015</v>
      </c>
      <c r="H91" s="767" t="str">
        <f>Etiquettes!$C$8</f>
        <v>France entière</v>
      </c>
      <c r="O91" t="str">
        <f>Etiquettes!$J$20</f>
        <v>Probable</v>
      </c>
      <c r="P91" s="766" t="str">
        <f>Etiquettes!$C$19</f>
        <v>Ecart statistique</v>
      </c>
      <c r="Q91" s="767" t="s">
        <v>2915</v>
      </c>
      <c r="R91" s="767" t="str">
        <f>Etiquettes!$I$22</f>
        <v>Ecart statistique (ne permet pas de respecter un bilan matière)</v>
      </c>
      <c r="T91" s="913"/>
    </row>
    <row r="92" spans="1:20">
      <c r="A92" s="116" t="str">
        <f>Secteurs!$B$24</f>
        <v>Indéterminé - Approvisionnements</v>
      </c>
      <c r="B92" s="116" t="str">
        <f>Produits!$B$185</f>
        <v>Noix de cajou</v>
      </c>
      <c r="C92" s="898">
        <f>SUMIFS('Données  '!$C:$C,'Données  '!$B:$B,Secteurs!$B$29,'Données  '!$A:$A,B92,'Données  '!$G:$G,G92)</f>
        <v>0.22393800000000003</v>
      </c>
      <c r="E92" s="119" t="str">
        <f>Etiquettes!$C$10</f>
        <v>kt</v>
      </c>
      <c r="F92" s="767" t="str">
        <f>Etiquettes!$C$7</f>
        <v>Fruits et légumes (hors pommes de terre)</v>
      </c>
      <c r="G92" s="785">
        <f>Etiquettes!$H$9</f>
        <v>2015</v>
      </c>
      <c r="H92" s="767" t="str">
        <f>Etiquettes!$C$8</f>
        <v>France entière</v>
      </c>
      <c r="O92" t="str">
        <f>Etiquettes!$J$20</f>
        <v>Probable</v>
      </c>
      <c r="P92" s="766" t="str">
        <f>Etiquettes!$C$19</f>
        <v>Ecart statistique</v>
      </c>
      <c r="Q92" s="767" t="s">
        <v>2915</v>
      </c>
      <c r="R92" s="767" t="str">
        <f>Etiquettes!$I$22</f>
        <v>Ecart statistique (ne permet pas de respecter un bilan matière)</v>
      </c>
      <c r="T92" s="913"/>
    </row>
    <row r="93" spans="1:20">
      <c r="A93" s="116" t="str">
        <f>Secteurs!$B$24</f>
        <v>Indéterminé - Approvisionnements</v>
      </c>
      <c r="B93" s="116" t="str">
        <f>Produits!$B$186</f>
        <v>Noix macadamia</v>
      </c>
      <c r="C93" s="898">
        <f>SUMIFS('Données  '!$C:$C,'Données  '!$B:$B,Secteurs!$B$29,'Données  '!$A:$A,B93,'Données  '!$G:$G,G93)</f>
        <v>6.502E-3</v>
      </c>
      <c r="E93" s="119" t="str">
        <f>Etiquettes!$C$10</f>
        <v>kt</v>
      </c>
      <c r="F93" s="767" t="str">
        <f>Etiquettes!$C$7</f>
        <v>Fruits et légumes (hors pommes de terre)</v>
      </c>
      <c r="G93" s="785">
        <f>Etiquettes!$H$9</f>
        <v>2015</v>
      </c>
      <c r="H93" s="767" t="str">
        <f>Etiquettes!$C$8</f>
        <v>France entière</v>
      </c>
      <c r="O93" t="str">
        <f>Etiquettes!$J$20</f>
        <v>Probable</v>
      </c>
      <c r="P93" s="766" t="str">
        <f>Etiquettes!$C$19</f>
        <v>Ecart statistique</v>
      </c>
      <c r="Q93" s="767" t="s">
        <v>2915</v>
      </c>
      <c r="R93" s="767" t="str">
        <f>Etiquettes!$I$22</f>
        <v>Ecart statistique (ne permet pas de respecter un bilan matière)</v>
      </c>
      <c r="T93" s="913"/>
    </row>
    <row r="94" spans="1:20">
      <c r="A94" s="116" t="str">
        <f>Secteurs!$B$24</f>
        <v>Indéterminé - Approvisionnements</v>
      </c>
      <c r="B94" s="116" t="str">
        <f>Produits!$B$188</f>
        <v>Noix de cola</v>
      </c>
      <c r="C94" s="898">
        <f>SUMIFS('Données  '!$C:$C,'Données  '!$B:$B,Secteurs!$B$29,'Données  '!$A:$A,B94,'Données  '!$G:$G,G94)</f>
        <v>1.4866999999999998E-2</v>
      </c>
      <c r="E94" s="119" t="str">
        <f>Etiquettes!$C$10</f>
        <v>kt</v>
      </c>
      <c r="F94" s="767" t="str">
        <f>Etiquettes!$C$7</f>
        <v>Fruits et légumes (hors pommes de terre)</v>
      </c>
      <c r="G94" s="785">
        <f>Etiquettes!$H$9</f>
        <v>2015</v>
      </c>
      <c r="H94" s="767" t="str">
        <f>Etiquettes!$C$8</f>
        <v>France entière</v>
      </c>
      <c r="O94" t="str">
        <f>Etiquettes!$J$20</f>
        <v>Probable</v>
      </c>
      <c r="P94" s="766" t="str">
        <f>Etiquettes!$C$19</f>
        <v>Ecart statistique</v>
      </c>
      <c r="Q94" s="767" t="s">
        <v>2915</v>
      </c>
      <c r="R94" s="767" t="str">
        <f>Etiquettes!$I$22</f>
        <v>Ecart statistique (ne permet pas de respecter un bilan matière)</v>
      </c>
      <c r="T94" s="913"/>
    </row>
    <row r="95" spans="1:20">
      <c r="A95" s="116" t="str">
        <f>Secteurs!$B$24</f>
        <v>Indéterminé - Approvisionnements</v>
      </c>
      <c r="B95" s="116" t="str">
        <f>Produits!$B$189</f>
        <v>Noix d'arec</v>
      </c>
      <c r="C95" s="898">
        <f>SUMIFS('Données  '!$C:$C,'Données  '!$B:$B,Secteurs!$B$29,'Données  '!$A:$A,B95,'Données  '!$G:$G,G95)</f>
        <v>2.63E-4</v>
      </c>
      <c r="E95" s="119" t="str">
        <f>Etiquettes!$C$10</f>
        <v>kt</v>
      </c>
      <c r="F95" s="767" t="str">
        <f>Etiquettes!$C$7</f>
        <v>Fruits et légumes (hors pommes de terre)</v>
      </c>
      <c r="G95" s="785">
        <f>Etiquettes!$H$9</f>
        <v>2015</v>
      </c>
      <c r="H95" s="767" t="str">
        <f>Etiquettes!$C$8</f>
        <v>France entière</v>
      </c>
      <c r="O95" t="str">
        <f>Etiquettes!$J$20</f>
        <v>Probable</v>
      </c>
      <c r="P95" s="766" t="str">
        <f>Etiquettes!$C$19</f>
        <v>Ecart statistique</v>
      </c>
      <c r="Q95" s="767" t="s">
        <v>2915</v>
      </c>
      <c r="R95" s="767" t="str">
        <f>Etiquettes!$I$22</f>
        <v>Ecart statistique (ne permet pas de respecter un bilan matière)</v>
      </c>
      <c r="T95" s="913"/>
    </row>
    <row r="96" spans="1:20">
      <c r="A96" s="116" t="str">
        <f>Secteurs!$B$24</f>
        <v>Indéterminé - Approvisionnements</v>
      </c>
      <c r="B96" s="116" t="str">
        <f>Produits!$B$190</f>
        <v>Autres fruits à coque, n.c.a, n.c.a</v>
      </c>
      <c r="C96" s="898">
        <f>SUMIFS('Données  '!$C:$C,'Données  '!$B:$B,Secteurs!$B$29,'Données  '!$A:$A,B96,'Données  '!$G:$G,G96)</f>
        <v>0.48669600000000002</v>
      </c>
      <c r="E96" s="119" t="str">
        <f>Etiquettes!$C$10</f>
        <v>kt</v>
      </c>
      <c r="F96" s="767" t="str">
        <f>Etiquettes!$C$7</f>
        <v>Fruits et légumes (hors pommes de terre)</v>
      </c>
      <c r="G96" s="785">
        <f>Etiquettes!$H$9</f>
        <v>2015</v>
      </c>
      <c r="H96" s="767" t="str">
        <f>Etiquettes!$C$8</f>
        <v>France entière</v>
      </c>
      <c r="O96" t="str">
        <f>Etiquettes!$J$20</f>
        <v>Probable</v>
      </c>
      <c r="P96" s="766" t="str">
        <f>Etiquettes!$C$19</f>
        <v>Ecart statistique</v>
      </c>
      <c r="Q96" s="767" t="s">
        <v>2915</v>
      </c>
      <c r="R96" s="767" t="str">
        <f>Etiquettes!$I$22</f>
        <v>Ecart statistique (ne permet pas de respecter un bilan matière)</v>
      </c>
      <c r="T96" s="913"/>
    </row>
    <row r="97" spans="1:20">
      <c r="A97" s="116" t="str">
        <f>Secteurs!$B$24</f>
        <v>Indéterminé - Approvisionnements</v>
      </c>
      <c r="B97" s="116" t="str">
        <f>Produits!$B$133</f>
        <v>Autres agrumes</v>
      </c>
      <c r="C97" s="898">
        <f>SUMIFS('Données  '!$C:$C,'Données  '!$B:$B,Secteurs!$B$29,'Données  '!$A:$A,B97,'Données  '!$G:$G,G97)</f>
        <v>2.7189950000000001</v>
      </c>
      <c r="E97" s="119" t="str">
        <f>Etiquettes!$C$10</f>
        <v>kt</v>
      </c>
      <c r="F97" s="767" t="str">
        <f>Etiquettes!$C$7</f>
        <v>Fruits et légumes (hors pommes de terre)</v>
      </c>
      <c r="G97" s="785">
        <f>Etiquettes!$H$9</f>
        <v>2015</v>
      </c>
      <c r="H97" s="767" t="str">
        <f>Etiquettes!$C$8</f>
        <v>France entière</v>
      </c>
      <c r="O97" t="str">
        <f>Etiquettes!$J$20</f>
        <v>Probable</v>
      </c>
      <c r="P97" s="766" t="str">
        <f>Etiquettes!$C$19</f>
        <v>Ecart statistique</v>
      </c>
      <c r="Q97" s="767" t="s">
        <v>2915</v>
      </c>
      <c r="R97" s="767" t="str">
        <f>Etiquettes!$I$22</f>
        <v>Ecart statistique (ne permet pas de respecter un bilan matière)</v>
      </c>
      <c r="T97" s="913"/>
    </row>
    <row r="98" spans="1:20">
      <c r="A98" s="116" t="str">
        <f>Secteurs!$B$24</f>
        <v>Indéterminé - Approvisionnements</v>
      </c>
      <c r="B98" s="116" t="str">
        <f>'Prétraitement récoltes'!$A$111</f>
        <v>Patates douces</v>
      </c>
      <c r="C98" s="898">
        <f>SUMIFS('Données  '!$C:$C,'Données  '!$B:$B,Secteurs!$B$29,'Données  '!$A:$A,B98,'Données  '!$G:$G,G98)</f>
        <v>3.2416479999999996</v>
      </c>
      <c r="E98" s="119" t="str">
        <f>Etiquettes!$C$10</f>
        <v>kt</v>
      </c>
      <c r="F98" s="767" t="str">
        <f>Etiquettes!$C$7</f>
        <v>Fruits et légumes (hors pommes de terre)</v>
      </c>
      <c r="G98" s="785">
        <f>Etiquettes!$I$9</f>
        <v>2019</v>
      </c>
      <c r="H98" s="767" t="str">
        <f>Etiquettes!$C$8</f>
        <v>France entière</v>
      </c>
      <c r="O98" t="str">
        <f>Etiquettes!$J$20</f>
        <v>Probable</v>
      </c>
      <c r="P98" s="766" t="str">
        <f>Etiquettes!$C$19</f>
        <v>Ecart statistique</v>
      </c>
      <c r="Q98" s="767" t="s">
        <v>2915</v>
      </c>
      <c r="R98" s="767" t="str">
        <f>Etiquettes!$I$22</f>
        <v>Ecart statistique (ne permet pas de respecter un bilan matière)</v>
      </c>
      <c r="T98" s="913"/>
    </row>
    <row r="99" spans="1:20">
      <c r="A99" s="116" t="str">
        <f>Secteurs!$B$24</f>
        <v>Indéterminé - Approvisionnements</v>
      </c>
      <c r="B99" s="116" t="str">
        <f>'Prétraitement récoltes'!$A$112</f>
        <v>Colocases</v>
      </c>
      <c r="C99" s="898">
        <f>SUMIFS('Données  '!$C:$C,'Données  '!$B:$B,Secteurs!$B$29,'Données  '!$A:$A,B99,'Données  '!$G:$G,G99)</f>
        <v>2.1869E-2</v>
      </c>
      <c r="E99" s="119" t="str">
        <f>Etiquettes!$C$10</f>
        <v>kt</v>
      </c>
      <c r="F99" s="767" t="str">
        <f>Etiquettes!$C$7</f>
        <v>Fruits et légumes (hors pommes de terre)</v>
      </c>
      <c r="G99" s="785">
        <f>Etiquettes!$I$9</f>
        <v>2019</v>
      </c>
      <c r="H99" s="767" t="str">
        <f>Etiquettes!$C$8</f>
        <v>France entière</v>
      </c>
      <c r="O99" t="str">
        <f>Etiquettes!$J$20</f>
        <v>Probable</v>
      </c>
      <c r="P99" s="766" t="str">
        <f>Etiquettes!$C$19</f>
        <v>Ecart statistique</v>
      </c>
      <c r="Q99" s="767" t="s">
        <v>2915</v>
      </c>
      <c r="R99" s="767" t="str">
        <f>Etiquettes!$I$22</f>
        <v>Ecart statistique (ne permet pas de respecter un bilan matière)</v>
      </c>
      <c r="T99" s="913"/>
    </row>
    <row r="100" spans="1:20">
      <c r="A100" s="116" t="str">
        <f>Secteurs!$B$24</f>
        <v>Indéterminé - Approvisionnements</v>
      </c>
      <c r="B100" s="116" t="str">
        <f>'Prétraitement récoltes'!$A$113</f>
        <v>Fenouil</v>
      </c>
      <c r="C100" s="898">
        <f>SUMIFS('Données  '!$C:$C,'Données  '!$B:$B,Secteurs!$B$29,'Données  '!$A:$A,B100,'Données  '!$G:$G,G100)</f>
        <v>0.72227799999999998</v>
      </c>
      <c r="E100" s="119" t="str">
        <f>Etiquettes!$C$10</f>
        <v>kt</v>
      </c>
      <c r="F100" s="767" t="str">
        <f>Etiquettes!$C$7</f>
        <v>Fruits et légumes (hors pommes de terre)</v>
      </c>
      <c r="G100" s="785">
        <f>Etiquettes!$I$9</f>
        <v>2019</v>
      </c>
      <c r="H100" s="767" t="str">
        <f>Etiquettes!$C$8</f>
        <v>France entière</v>
      </c>
      <c r="O100" t="str">
        <f>Etiquettes!$J$20</f>
        <v>Probable</v>
      </c>
      <c r="P100" s="766" t="str">
        <f>Etiquettes!$C$19</f>
        <v>Ecart statistique</v>
      </c>
      <c r="Q100" s="767" t="s">
        <v>2915</v>
      </c>
      <c r="R100" s="767" t="str">
        <f>Etiquettes!$I$22</f>
        <v>Ecart statistique (ne permet pas de respecter un bilan matière)</v>
      </c>
      <c r="T100" s="913"/>
    </row>
    <row r="101" spans="1:20">
      <c r="A101" s="116" t="str">
        <f>Secteurs!$B$24</f>
        <v>Indéterminé - Approvisionnements</v>
      </c>
      <c r="B101" s="116" t="str">
        <f>'Prétraitement récoltes'!$A$114</f>
        <v>Cornichons</v>
      </c>
      <c r="C101" s="898">
        <f>SUMIFS('Données  '!$C:$C,'Données  '!$B:$B,Secteurs!$B$29,'Données  '!$A:$A,B101,'Données  '!$G:$G,G101)</f>
        <v>1.8961000000000002E-2</v>
      </c>
      <c r="E101" s="119" t="str">
        <f>Etiquettes!$C$10</f>
        <v>kt</v>
      </c>
      <c r="F101" s="767" t="str">
        <f>Etiquettes!$C$7</f>
        <v>Fruits et légumes (hors pommes de terre)</v>
      </c>
      <c r="G101" s="785">
        <f>Etiquettes!$I$9</f>
        <v>2019</v>
      </c>
      <c r="H101" s="767" t="str">
        <f>Etiquettes!$C$8</f>
        <v>France entière</v>
      </c>
      <c r="O101" t="str">
        <f>Etiquettes!$J$20</f>
        <v>Probable</v>
      </c>
      <c r="P101" s="766" t="str">
        <f>Etiquettes!$C$19</f>
        <v>Ecart statistique</v>
      </c>
      <c r="Q101" s="767" t="s">
        <v>2915</v>
      </c>
      <c r="R101" s="767" t="str">
        <f>Etiquettes!$I$22</f>
        <v>Ecart statistique (ne permet pas de respecter un bilan matière)</v>
      </c>
      <c r="T101" s="913"/>
    </row>
    <row r="102" spans="1:20">
      <c r="A102" s="116" t="str">
        <f>Secteurs!$B$24</f>
        <v>Indéterminé - Approvisionnements</v>
      </c>
      <c r="B102" s="116" t="str">
        <f>Produits!$B$100</f>
        <v>Chanterelles</v>
      </c>
      <c r="C102" s="898">
        <f>SUMIFS('Données  '!$C:$C,'Données  '!$B:$B,Secteurs!$B$29,'Données  '!$A:$A,B102,'Données  '!$G:$G,G102)</f>
        <v>0.18945100000000001</v>
      </c>
      <c r="E102" s="119" t="str">
        <f>Etiquettes!$C$10</f>
        <v>kt</v>
      </c>
      <c r="F102" s="767" t="str">
        <f>Etiquettes!$C$7</f>
        <v>Fruits et légumes (hors pommes de terre)</v>
      </c>
      <c r="G102" s="785">
        <f>Etiquettes!$I$9</f>
        <v>2019</v>
      </c>
      <c r="H102" s="767" t="str">
        <f>Etiquettes!$C$8</f>
        <v>France entière</v>
      </c>
      <c r="O102" t="str">
        <f>Etiquettes!$J$20</f>
        <v>Probable</v>
      </c>
      <c r="P102" s="766" t="str">
        <f>Etiquettes!$C$19</f>
        <v>Ecart statistique</v>
      </c>
      <c r="Q102" s="767" t="s">
        <v>2915</v>
      </c>
      <c r="R102" s="767" t="str">
        <f>Etiquettes!$I$22</f>
        <v>Ecart statistique (ne permet pas de respecter un bilan matière)</v>
      </c>
      <c r="T102" s="913"/>
    </row>
    <row r="103" spans="1:20">
      <c r="A103" s="116" t="str">
        <f>Secteurs!$B$24</f>
        <v>Indéterminé - Approvisionnements</v>
      </c>
      <c r="B103" s="116" t="str">
        <f>Produits!$B$101</f>
        <v>Cèpes</v>
      </c>
      <c r="C103" s="898">
        <f>SUMIFS('Données  '!$C:$C,'Données  '!$B:$B,Secteurs!$B$29,'Données  '!$A:$A,B103,'Données  '!$G:$G,G103)</f>
        <v>0.48521099999999995</v>
      </c>
      <c r="E103" s="119" t="str">
        <f>Etiquettes!$C$10</f>
        <v>kt</v>
      </c>
      <c r="F103" s="767" t="str">
        <f>Etiquettes!$C$7</f>
        <v>Fruits et légumes (hors pommes de terre)</v>
      </c>
      <c r="G103" s="785">
        <f>Etiquettes!$I$9</f>
        <v>2019</v>
      </c>
      <c r="H103" s="767" t="str">
        <f>Etiquettes!$C$8</f>
        <v>France entière</v>
      </c>
      <c r="O103" t="str">
        <f>Etiquettes!$J$20</f>
        <v>Probable</v>
      </c>
      <c r="P103" s="766" t="str">
        <f>Etiquettes!$C$19</f>
        <v>Ecart statistique</v>
      </c>
      <c r="Q103" s="767" t="s">
        <v>2915</v>
      </c>
      <c r="R103" s="767" t="str">
        <f>Etiquettes!$I$22</f>
        <v>Ecart statistique (ne permet pas de respecter un bilan matière)</v>
      </c>
      <c r="T103" s="913"/>
    </row>
    <row r="104" spans="1:20">
      <c r="A104" s="116" t="str">
        <f>Secteurs!$B$24</f>
        <v>Indéterminé - Approvisionnements</v>
      </c>
      <c r="B104" s="116" t="str">
        <f>Produits!$B$102</f>
        <v>Autres champignons</v>
      </c>
      <c r="C104" s="898">
        <f>SUMIFS('Données  '!$C:$C,'Données  '!$B:$B,Secteurs!$B$29,'Données  '!$A:$A,B104,'Données  '!$G:$G,G104)</f>
        <v>0.74264399999999997</v>
      </c>
      <c r="E104" s="119" t="str">
        <f>Etiquettes!$C$10</f>
        <v>kt</v>
      </c>
      <c r="F104" s="767" t="str">
        <f>Etiquettes!$C$7</f>
        <v>Fruits et légumes (hors pommes de terre)</v>
      </c>
      <c r="G104" s="785">
        <f>Etiquettes!$I$9</f>
        <v>2019</v>
      </c>
      <c r="H104" s="767" t="str">
        <f>Etiquettes!$C$8</f>
        <v>France entière</v>
      </c>
      <c r="O104" t="str">
        <f>Etiquettes!$J$20</f>
        <v>Probable</v>
      </c>
      <c r="P104" s="766" t="str">
        <f>Etiquettes!$C$19</f>
        <v>Ecart statistique</v>
      </c>
      <c r="Q104" s="767" t="s">
        <v>2915</v>
      </c>
      <c r="R104" s="767" t="str">
        <f>Etiquettes!$I$22</f>
        <v>Ecart statistique (ne permet pas de respecter un bilan matière)</v>
      </c>
      <c r="T104" s="913"/>
    </row>
    <row r="105" spans="1:20">
      <c r="A105" s="116" t="str">
        <f>Secteurs!$B$24</f>
        <v>Indéterminé - Approvisionnements</v>
      </c>
      <c r="B105" s="116" t="str">
        <f>'Prétraitement récoltes'!$A$116</f>
        <v>Kakis</v>
      </c>
      <c r="C105" s="898">
        <f>SUMIFS('Données  '!$C:$C,'Données  '!$B:$B,Secteurs!$B$29,'Données  '!$A:$A,B105,'Données  '!$G:$G,G105)</f>
        <v>4.5798899999999998</v>
      </c>
      <c r="E105" s="119" t="str">
        <f>Etiquettes!$C$10</f>
        <v>kt</v>
      </c>
      <c r="F105" s="767" t="str">
        <f>Etiquettes!$C$7</f>
        <v>Fruits et légumes (hors pommes de terre)</v>
      </c>
      <c r="G105" s="785">
        <f>Etiquettes!$I$9</f>
        <v>2019</v>
      </c>
      <c r="H105" s="767" t="str">
        <f>Etiquettes!$C$8</f>
        <v>France entière</v>
      </c>
      <c r="O105" t="str">
        <f>Etiquettes!$J$20</f>
        <v>Probable</v>
      </c>
      <c r="P105" s="766" t="str">
        <f>Etiquettes!$C$19</f>
        <v>Ecart statistique</v>
      </c>
      <c r="Q105" s="767" t="s">
        <v>2915</v>
      </c>
      <c r="R105" s="767" t="str">
        <f>Etiquettes!$I$22</f>
        <v>Ecart statistique (ne permet pas de respecter un bilan matière)</v>
      </c>
      <c r="T105" s="913"/>
    </row>
    <row r="106" spans="1:20">
      <c r="A106" s="116" t="str">
        <f>Secteurs!$B$24</f>
        <v>Indéterminé - Approvisionnements</v>
      </c>
      <c r="B106" s="116" t="str">
        <f>'Prétraitement récoltes'!$A$118</f>
        <v>Coings</v>
      </c>
      <c r="C106" s="898">
        <f>SUMIFS('Données  '!$C:$C,'Données  '!$B:$B,Secteurs!$B$29,'Données  '!$A:$A,B106,'Données  '!$G:$G,G106)</f>
        <v>0.35771700000000001</v>
      </c>
      <c r="E106" s="119" t="str">
        <f>Etiquettes!$C$10</f>
        <v>kt</v>
      </c>
      <c r="F106" s="767" t="str">
        <f>Etiquettes!$C$7</f>
        <v>Fruits et légumes (hors pommes de terre)</v>
      </c>
      <c r="G106" s="785">
        <f>Etiquettes!$I$9</f>
        <v>2019</v>
      </c>
      <c r="H106" s="767" t="str">
        <f>Etiquettes!$C$8</f>
        <v>France entière</v>
      </c>
      <c r="O106" t="str">
        <f>Etiquettes!$J$20</f>
        <v>Probable</v>
      </c>
      <c r="P106" s="766" t="str">
        <f>Etiquettes!$C$19</f>
        <v>Ecart statistique</v>
      </c>
      <c r="Q106" s="767" t="s">
        <v>2915</v>
      </c>
      <c r="R106" s="767" t="str">
        <f>Etiquettes!$I$22</f>
        <v>Ecart statistique (ne permet pas de respecter un bilan matière)</v>
      </c>
      <c r="T106" s="913"/>
    </row>
    <row r="107" spans="1:20">
      <c r="A107" s="116" t="str">
        <f>Secteurs!$B$24</f>
        <v>Indéterminé - Approvisionnements</v>
      </c>
      <c r="B107" s="116" t="str">
        <f>'Prétraitement récoltes'!$A$119</f>
        <v>Pistaches</v>
      </c>
      <c r="C107" s="898">
        <f>SUMIFS('Données  '!$C:$C,'Données  '!$B:$B,Secteurs!$B$29,'Données  '!$A:$A,B107,'Données  '!$G:$G,G107)</f>
        <v>0.90611200000000003</v>
      </c>
      <c r="E107" s="119" t="str">
        <f>Etiquettes!$C$10</f>
        <v>kt</v>
      </c>
      <c r="F107" s="767" t="str">
        <f>Etiquettes!$C$7</f>
        <v>Fruits et légumes (hors pommes de terre)</v>
      </c>
      <c r="G107" s="785">
        <f>Etiquettes!$I$9</f>
        <v>2019</v>
      </c>
      <c r="H107" s="767" t="str">
        <f>Etiquettes!$C$8</f>
        <v>France entière</v>
      </c>
      <c r="O107" t="str">
        <f>Etiquettes!$J$20</f>
        <v>Probable</v>
      </c>
      <c r="P107" s="766" t="str">
        <f>Etiquettes!$C$19</f>
        <v>Ecart statistique</v>
      </c>
      <c r="Q107" s="767" t="s">
        <v>2915</v>
      </c>
      <c r="R107" s="767" t="str">
        <f>Etiquettes!$I$22</f>
        <v>Ecart statistique (ne permet pas de respecter un bilan matière)</v>
      </c>
      <c r="T107" s="913"/>
    </row>
    <row r="108" spans="1:20">
      <c r="A108" s="116" t="str">
        <f>Secteurs!$B$24</f>
        <v>Indéterminé - Approvisionnements</v>
      </c>
      <c r="B108" s="116" t="str">
        <f>'Prétraitement récoltes'!$A$120</f>
        <v>Arachides</v>
      </c>
      <c r="C108" s="898">
        <f>SUMIFS('Données  '!$C:$C,'Données  '!$B:$B,Secteurs!$B$29,'Données  '!$A:$A,B108,'Données  '!$G:$G,G108)</f>
        <v>0.19524199999999997</v>
      </c>
      <c r="E108" s="119" t="str">
        <f>Etiquettes!$C$10</f>
        <v>kt</v>
      </c>
      <c r="F108" s="767" t="str">
        <f>Etiquettes!$C$7</f>
        <v>Fruits et légumes (hors pommes de terre)</v>
      </c>
      <c r="G108" s="785">
        <f>Etiquettes!$I$9</f>
        <v>2019</v>
      </c>
      <c r="H108" s="767" t="str">
        <f>Etiquettes!$C$8</f>
        <v>France entière</v>
      </c>
      <c r="O108" t="str">
        <f>Etiquettes!$J$20</f>
        <v>Probable</v>
      </c>
      <c r="P108" s="766" t="str">
        <f>Etiquettes!$C$19</f>
        <v>Ecart statistique</v>
      </c>
      <c r="Q108" s="767" t="s">
        <v>2915</v>
      </c>
      <c r="R108" s="767" t="str">
        <f>Etiquettes!$I$22</f>
        <v>Ecart statistique (ne permet pas de respecter un bilan matière)</v>
      </c>
      <c r="T108" s="913"/>
    </row>
    <row r="109" spans="1:20">
      <c r="A109" s="116" t="str">
        <f>Secteurs!$B$24</f>
        <v>Indéterminé - Approvisionnements</v>
      </c>
      <c r="B109" s="116" t="str">
        <f>'Prétraitement récoltes'!$A$121</f>
        <v>Papaye</v>
      </c>
      <c r="C109" s="898">
        <f>SUMIFS('Données  '!$C:$C,'Données  '!$B:$B,Secteurs!$B$29,'Données  '!$A:$A,B109,'Données  '!$G:$G,G109)</f>
        <v>0.36455900000000002</v>
      </c>
      <c r="E109" s="119" t="str">
        <f>Etiquettes!$C$10</f>
        <v>kt</v>
      </c>
      <c r="F109" s="767" t="str">
        <f>Etiquettes!$C$7</f>
        <v>Fruits et légumes (hors pommes de terre)</v>
      </c>
      <c r="G109" s="785">
        <f>Etiquettes!$I$9</f>
        <v>2019</v>
      </c>
      <c r="H109" s="767" t="str">
        <f>Etiquettes!$C$8</f>
        <v>France entière</v>
      </c>
      <c r="O109" t="str">
        <f>Etiquettes!$J$20</f>
        <v>Probable</v>
      </c>
      <c r="P109" s="766" t="str">
        <f>Etiquettes!$C$19</f>
        <v>Ecart statistique</v>
      </c>
      <c r="Q109" s="767" t="s">
        <v>2915</v>
      </c>
      <c r="R109" s="767" t="str">
        <f>Etiquettes!$I$22</f>
        <v>Ecart statistique (ne permet pas de respecter un bilan matière)</v>
      </c>
      <c r="T109" s="913"/>
    </row>
    <row r="110" spans="1:20">
      <c r="A110" s="116" t="str">
        <f>Secteurs!$B$24</f>
        <v>Indéterminé - Approvisionnements</v>
      </c>
      <c r="B110" s="116" t="str">
        <f>'Prétraitement récoltes'!$A$122</f>
        <v>Dattes</v>
      </c>
      <c r="C110" s="898">
        <f>SUMIFS('Données  '!$C:$C,'Données  '!$B:$B,Secteurs!$B$29,'Données  '!$A:$A,B110,'Données  '!$G:$G,G110)</f>
        <v>15.878757999999999</v>
      </c>
      <c r="E110" s="119" t="str">
        <f>Etiquettes!$C$10</f>
        <v>kt</v>
      </c>
      <c r="F110" s="767" t="str">
        <f>Etiquettes!$C$7</f>
        <v>Fruits et légumes (hors pommes de terre)</v>
      </c>
      <c r="G110" s="785">
        <f>Etiquettes!$I$9</f>
        <v>2019</v>
      </c>
      <c r="H110" s="767" t="str">
        <f>Etiquettes!$C$8</f>
        <v>France entière</v>
      </c>
      <c r="O110" t="str">
        <f>Etiquettes!$J$20</f>
        <v>Probable</v>
      </c>
      <c r="P110" s="766" t="str">
        <f>Etiquettes!$C$19</f>
        <v>Ecart statistique</v>
      </c>
      <c r="Q110" s="767" t="s">
        <v>2915</v>
      </c>
      <c r="R110" s="767" t="str">
        <f>Etiquettes!$I$22</f>
        <v>Ecart statistique (ne permet pas de respecter un bilan matière)</v>
      </c>
      <c r="T110" s="913"/>
    </row>
    <row r="111" spans="1:20">
      <c r="A111" s="116" t="str">
        <f>Secteurs!$B$24</f>
        <v>Indéterminé - Approvisionnements</v>
      </c>
      <c r="B111" s="116" t="str">
        <f>Produits!$B$10</f>
        <v>Autres légumes à cosse verts</v>
      </c>
      <c r="C111" s="898">
        <f>SUMIFS('Données  '!$C:$C,'Données  '!$B:$B,Secteurs!$B$29,'Données  '!$A:$A,B111,'Données  '!$G:$G,G111)</f>
        <v>3.5280290000000001</v>
      </c>
      <c r="E111" s="119" t="str">
        <f>Etiquettes!$C$10</f>
        <v>kt</v>
      </c>
      <c r="F111" s="767" t="str">
        <f>Etiquettes!$C$7</f>
        <v>Fruits et légumes (hors pommes de terre)</v>
      </c>
      <c r="G111" s="785">
        <f>Etiquettes!$I$9</f>
        <v>2019</v>
      </c>
      <c r="H111" s="767" t="str">
        <f>Etiquettes!$C$8</f>
        <v>France entière</v>
      </c>
      <c r="O111" t="str">
        <f>Etiquettes!$J$20</f>
        <v>Probable</v>
      </c>
      <c r="P111" s="766" t="str">
        <f>Etiquettes!$C$19</f>
        <v>Ecart statistique</v>
      </c>
      <c r="Q111" s="767" t="s">
        <v>2915</v>
      </c>
      <c r="R111" s="767" t="str">
        <f>Etiquettes!$I$22</f>
        <v>Ecart statistique (ne permet pas de respecter un bilan matière)</v>
      </c>
      <c r="T111" s="913"/>
    </row>
    <row r="112" spans="1:20">
      <c r="A112" s="116" t="str">
        <f>Secteurs!$B$24</f>
        <v>Indéterminé - Approvisionnements</v>
      </c>
      <c r="B112" s="116" t="str">
        <f>Produits!$B$184</f>
        <v>Noix du Brésil</v>
      </c>
      <c r="C112" s="898">
        <f>SUMIFS('Données  '!$C:$C,'Données  '!$B:$B,Secteurs!$B$29,'Données  '!$A:$A,B112,'Données  '!$G:$G,G112)</f>
        <v>4.5437999999999999E-2</v>
      </c>
      <c r="E112" s="119" t="str">
        <f>Etiquettes!$C$10</f>
        <v>kt</v>
      </c>
      <c r="F112" s="767" t="str">
        <f>Etiquettes!$C$7</f>
        <v>Fruits et légumes (hors pommes de terre)</v>
      </c>
      <c r="G112" s="785">
        <f>Etiquettes!$I$9</f>
        <v>2019</v>
      </c>
      <c r="H112" s="767" t="str">
        <f>Etiquettes!$C$8</f>
        <v>France entière</v>
      </c>
      <c r="O112" t="str">
        <f>Etiquettes!$J$20</f>
        <v>Probable</v>
      </c>
      <c r="P112" s="766" t="str">
        <f>Etiquettes!$C$19</f>
        <v>Ecart statistique</v>
      </c>
      <c r="Q112" s="767" t="s">
        <v>2915</v>
      </c>
      <c r="R112" s="767" t="str">
        <f>Etiquettes!$I$22</f>
        <v>Ecart statistique (ne permet pas de respecter un bilan matière)</v>
      </c>
      <c r="T112" s="913"/>
    </row>
    <row r="113" spans="1:20">
      <c r="A113" s="116" t="str">
        <f>Secteurs!$B$24</f>
        <v>Indéterminé - Approvisionnements</v>
      </c>
      <c r="B113" s="116" t="str">
        <f>Produits!$B$185</f>
        <v>Noix de cajou</v>
      </c>
      <c r="C113" s="898">
        <f>SUMIFS('Données  '!$C:$C,'Données  '!$B:$B,Secteurs!$B$29,'Données  '!$A:$A,B113,'Données  '!$G:$G,G113)</f>
        <v>0.223047</v>
      </c>
      <c r="E113" s="119" t="str">
        <f>Etiquettes!$C$10</f>
        <v>kt</v>
      </c>
      <c r="F113" s="767" t="str">
        <f>Etiquettes!$C$7</f>
        <v>Fruits et légumes (hors pommes de terre)</v>
      </c>
      <c r="G113" s="785">
        <f>Etiquettes!$I$9</f>
        <v>2019</v>
      </c>
      <c r="H113" s="767" t="str">
        <f>Etiquettes!$C$8</f>
        <v>France entière</v>
      </c>
      <c r="O113" t="str">
        <f>Etiquettes!$J$20</f>
        <v>Probable</v>
      </c>
      <c r="P113" s="766" t="str">
        <f>Etiquettes!$C$19</f>
        <v>Ecart statistique</v>
      </c>
      <c r="Q113" s="767" t="s">
        <v>2915</v>
      </c>
      <c r="R113" s="767" t="str">
        <f>Etiquettes!$I$22</f>
        <v>Ecart statistique (ne permet pas de respecter un bilan matière)</v>
      </c>
      <c r="T113" s="913"/>
    </row>
    <row r="114" spans="1:20">
      <c r="A114" s="116" t="str">
        <f>Secteurs!$B$24</f>
        <v>Indéterminé - Approvisionnements</v>
      </c>
      <c r="B114" s="116" t="str">
        <f>Produits!$B$186</f>
        <v>Noix macadamia</v>
      </c>
      <c r="C114" s="898">
        <f>SUMIFS('Données  '!$C:$C,'Données  '!$B:$B,Secteurs!$B$29,'Données  '!$A:$A,B114,'Données  '!$G:$G,G114)</f>
        <v>1.1626000000000001E-2</v>
      </c>
      <c r="E114" s="119" t="str">
        <f>Etiquettes!$C$10</f>
        <v>kt</v>
      </c>
      <c r="F114" s="767" t="str">
        <f>Etiquettes!$C$7</f>
        <v>Fruits et légumes (hors pommes de terre)</v>
      </c>
      <c r="G114" s="785">
        <f>Etiquettes!$I$9</f>
        <v>2019</v>
      </c>
      <c r="H114" s="767" t="str">
        <f>Etiquettes!$C$8</f>
        <v>France entière</v>
      </c>
      <c r="O114" t="str">
        <f>Etiquettes!$J$20</f>
        <v>Probable</v>
      </c>
      <c r="P114" s="766" t="str">
        <f>Etiquettes!$C$19</f>
        <v>Ecart statistique</v>
      </c>
      <c r="Q114" s="767" t="s">
        <v>2915</v>
      </c>
      <c r="R114" s="767" t="str">
        <f>Etiquettes!$I$22</f>
        <v>Ecart statistique (ne permet pas de respecter un bilan matière)</v>
      </c>
      <c r="T114" s="913"/>
    </row>
    <row r="115" spans="1:20">
      <c r="A115" s="116" t="str">
        <f>Secteurs!$B$24</f>
        <v>Indéterminé - Approvisionnements</v>
      </c>
      <c r="B115" s="116" t="str">
        <f>Produits!$B$188</f>
        <v>Noix de cola</v>
      </c>
      <c r="C115" s="898">
        <f>SUMIFS('Données  '!$C:$C,'Données  '!$B:$B,Secteurs!$B$29,'Données  '!$A:$A,B115,'Données  '!$G:$G,G115)</f>
        <v>3.9269999999999999E-3</v>
      </c>
      <c r="E115" s="119" t="str">
        <f>Etiquettes!$C$10</f>
        <v>kt</v>
      </c>
      <c r="F115" s="767" t="str">
        <f>Etiquettes!$C$7</f>
        <v>Fruits et légumes (hors pommes de terre)</v>
      </c>
      <c r="G115" s="785">
        <f>Etiquettes!$I$9</f>
        <v>2019</v>
      </c>
      <c r="H115" s="767" t="str">
        <f>Etiquettes!$C$8</f>
        <v>France entière</v>
      </c>
      <c r="O115" t="str">
        <f>Etiquettes!$J$20</f>
        <v>Probable</v>
      </c>
      <c r="P115" s="766" t="str">
        <f>Etiquettes!$C$19</f>
        <v>Ecart statistique</v>
      </c>
      <c r="Q115" s="767" t="s">
        <v>2915</v>
      </c>
      <c r="R115" s="767" t="str">
        <f>Etiquettes!$I$22</f>
        <v>Ecart statistique (ne permet pas de respecter un bilan matière)</v>
      </c>
      <c r="T115" s="913"/>
    </row>
    <row r="116" spans="1:20">
      <c r="A116" s="116" t="str">
        <f>Secteurs!$B$24</f>
        <v>Indéterminé - Approvisionnements</v>
      </c>
      <c r="B116" s="116" t="str">
        <f>Produits!$B$189</f>
        <v>Noix d'arec</v>
      </c>
      <c r="C116" s="898">
        <f>SUMIFS('Données  '!$C:$C,'Données  '!$B:$B,Secteurs!$B$29,'Données  '!$A:$A,B116,'Données  '!$G:$G,G116)</f>
        <v>1.9010000000000001E-3</v>
      </c>
      <c r="E116" s="119" t="str">
        <f>Etiquettes!$C$10</f>
        <v>kt</v>
      </c>
      <c r="F116" s="767" t="str">
        <f>Etiquettes!$C$7</f>
        <v>Fruits et légumes (hors pommes de terre)</v>
      </c>
      <c r="G116" s="785">
        <f>Etiquettes!$I$9</f>
        <v>2019</v>
      </c>
      <c r="H116" s="767" t="str">
        <f>Etiquettes!$C$8</f>
        <v>France entière</v>
      </c>
      <c r="O116" t="str">
        <f>Etiquettes!$J$20</f>
        <v>Probable</v>
      </c>
      <c r="P116" s="766" t="str">
        <f>Etiquettes!$C$19</f>
        <v>Ecart statistique</v>
      </c>
      <c r="Q116" s="767" t="s">
        <v>2915</v>
      </c>
      <c r="R116" s="767" t="str">
        <f>Etiquettes!$I$22</f>
        <v>Ecart statistique (ne permet pas de respecter un bilan matière)</v>
      </c>
      <c r="T116" s="913"/>
    </row>
    <row r="117" spans="1:20">
      <c r="A117" s="116" t="str">
        <f>Secteurs!$B$24</f>
        <v>Indéterminé - Approvisionnements</v>
      </c>
      <c r="B117" s="116" t="str">
        <f>Produits!$B$190</f>
        <v>Autres fruits à coque, n.c.a, n.c.a</v>
      </c>
      <c r="C117" s="898">
        <f>SUMIFS('Données  '!$C:$C,'Données  '!$B:$B,Secteurs!$B$29,'Données  '!$A:$A,B117,'Données  '!$G:$G,G117)</f>
        <v>0.27257300000000001</v>
      </c>
      <c r="E117" s="119" t="str">
        <f>Etiquettes!$C$10</f>
        <v>kt</v>
      </c>
      <c r="F117" s="767" t="str">
        <f>Etiquettes!$C$7</f>
        <v>Fruits et légumes (hors pommes de terre)</v>
      </c>
      <c r="G117" s="785">
        <f>Etiquettes!$I$9</f>
        <v>2019</v>
      </c>
      <c r="H117" s="767" t="str">
        <f>Etiquettes!$C$8</f>
        <v>France entière</v>
      </c>
      <c r="O117" t="str">
        <f>Etiquettes!$J$20</f>
        <v>Probable</v>
      </c>
      <c r="P117" s="766" t="str">
        <f>Etiquettes!$C$19</f>
        <v>Ecart statistique</v>
      </c>
      <c r="Q117" s="767" t="s">
        <v>2915</v>
      </c>
      <c r="R117" s="767" t="str">
        <f>Etiquettes!$I$22</f>
        <v>Ecart statistique (ne permet pas de respecter un bilan matière)</v>
      </c>
      <c r="T117" s="913"/>
    </row>
    <row r="118" spans="1:20">
      <c r="A118" s="116" t="str">
        <f>Secteurs!$B$24</f>
        <v>Indéterminé - Approvisionnements</v>
      </c>
      <c r="B118" s="116" t="str">
        <f>Produits!$B$133</f>
        <v>Autres agrumes</v>
      </c>
      <c r="C118" s="898">
        <f>SUMIFS('Données  '!$C:$C,'Données  '!$B:$B,Secteurs!$B$29,'Données  '!$A:$A,B118,'Données  '!$G:$G,G118)</f>
        <v>1.896506</v>
      </c>
      <c r="E118" s="119" t="str">
        <f>Etiquettes!$C$10</f>
        <v>kt</v>
      </c>
      <c r="F118" s="767" t="str">
        <f>Etiquettes!$C$7</f>
        <v>Fruits et légumes (hors pommes de terre)</v>
      </c>
      <c r="G118" s="785">
        <f>Etiquettes!$I$9</f>
        <v>2019</v>
      </c>
      <c r="H118" s="767" t="str">
        <f>Etiquettes!$C$8</f>
        <v>France entière</v>
      </c>
      <c r="O118" t="str">
        <f>Etiquettes!$J$20</f>
        <v>Probable</v>
      </c>
      <c r="P118" s="766" t="str">
        <f>Etiquettes!$C$19</f>
        <v>Ecart statistique</v>
      </c>
      <c r="Q118" s="767" t="s">
        <v>2915</v>
      </c>
      <c r="R118" s="767" t="str">
        <f>Etiquettes!$I$22</f>
        <v>Ecart statistique (ne permet pas de respecter un bilan matière)</v>
      </c>
      <c r="T118" s="913"/>
    </row>
    <row r="119" spans="1:20">
      <c r="A119" s="116" t="str">
        <f>Secteurs!$B$24</f>
        <v>Indéterminé - Approvisionnements</v>
      </c>
      <c r="B119" s="116" t="str">
        <f>'Prétraitement récoltes'!$A$111</f>
        <v>Patates douces</v>
      </c>
      <c r="C119" s="898">
        <f>SUMIFS('Données  '!$C:$C,'Données  '!$B:$B,Secteurs!$B$29,'Données  '!$A:$A,B119,'Données  '!$G:$G,G119)</f>
        <v>4.9484750000000002</v>
      </c>
      <c r="E119" s="119" t="str">
        <f>Etiquettes!$C$10</f>
        <v>kt</v>
      </c>
      <c r="F119" s="767" t="str">
        <f>Etiquettes!$C$7</f>
        <v>Fruits et légumes (hors pommes de terre)</v>
      </c>
      <c r="G119" s="785">
        <f>Etiquettes!$J$9</f>
        <v>2023</v>
      </c>
      <c r="H119" s="767" t="str">
        <f>Etiquettes!$C$8</f>
        <v>France entière</v>
      </c>
      <c r="O119" t="str">
        <f>Etiquettes!$J$20</f>
        <v>Probable</v>
      </c>
      <c r="P119" s="766" t="str">
        <f>Etiquettes!$C$19</f>
        <v>Ecart statistique</v>
      </c>
      <c r="Q119" s="767" t="s">
        <v>2915</v>
      </c>
      <c r="R119" s="767" t="str">
        <f>Etiquettes!$I$22</f>
        <v>Ecart statistique (ne permet pas de respecter un bilan matière)</v>
      </c>
      <c r="T119" s="913"/>
    </row>
    <row r="120" spans="1:20">
      <c r="A120" s="116" t="str">
        <f>Secteurs!$B$24</f>
        <v>Indéterminé - Approvisionnements</v>
      </c>
      <c r="B120" s="116" t="str">
        <f>'Prétraitement récoltes'!$A$112</f>
        <v>Colocases</v>
      </c>
      <c r="C120" s="898">
        <f>SUMIFS('Données  '!$C:$C,'Données  '!$B:$B,Secteurs!$B$29,'Données  '!$A:$A,B120,'Données  '!$G:$G,G120)</f>
        <v>4.3075999999999996E-2</v>
      </c>
      <c r="E120" s="119" t="str">
        <f>Etiquettes!$C$10</f>
        <v>kt</v>
      </c>
      <c r="F120" s="767" t="str">
        <f>Etiquettes!$C$7</f>
        <v>Fruits et légumes (hors pommes de terre)</v>
      </c>
      <c r="G120" s="785">
        <f>Etiquettes!$J$9</f>
        <v>2023</v>
      </c>
      <c r="H120" s="767" t="str">
        <f>Etiquettes!$C$8</f>
        <v>France entière</v>
      </c>
      <c r="O120" t="str">
        <f>Etiquettes!$J$20</f>
        <v>Probable</v>
      </c>
      <c r="P120" s="766" t="str">
        <f>Etiquettes!$C$19</f>
        <v>Ecart statistique</v>
      </c>
      <c r="Q120" s="767" t="s">
        <v>2915</v>
      </c>
      <c r="R120" s="767" t="str">
        <f>Etiquettes!$I$22</f>
        <v>Ecart statistique (ne permet pas de respecter un bilan matière)</v>
      </c>
      <c r="T120" s="913"/>
    </row>
    <row r="121" spans="1:20">
      <c r="A121" s="116" t="str">
        <f>Secteurs!$B$24</f>
        <v>Indéterminé - Approvisionnements</v>
      </c>
      <c r="B121" s="116" t="str">
        <f>'Prétraitement récoltes'!$A$113</f>
        <v>Fenouil</v>
      </c>
      <c r="C121" s="898">
        <f>SUMIFS('Données  '!$C:$C,'Données  '!$B:$B,Secteurs!$B$29,'Données  '!$A:$A,B121,'Données  '!$G:$G,G121)</f>
        <v>0.57087700000000008</v>
      </c>
      <c r="E121" s="119" t="str">
        <f>Etiquettes!$C$10</f>
        <v>kt</v>
      </c>
      <c r="F121" s="767" t="str">
        <f>Etiquettes!$C$7</f>
        <v>Fruits et légumes (hors pommes de terre)</v>
      </c>
      <c r="G121" s="785">
        <f>Etiquettes!$J$9</f>
        <v>2023</v>
      </c>
      <c r="H121" s="767" t="str">
        <f>Etiquettes!$C$8</f>
        <v>France entière</v>
      </c>
      <c r="O121" t="str">
        <f>Etiquettes!$J$20</f>
        <v>Probable</v>
      </c>
      <c r="P121" s="766" t="str">
        <f>Etiquettes!$C$19</f>
        <v>Ecart statistique</v>
      </c>
      <c r="Q121" s="767" t="s">
        <v>2915</v>
      </c>
      <c r="R121" s="767" t="str">
        <f>Etiquettes!$I$22</f>
        <v>Ecart statistique (ne permet pas de respecter un bilan matière)</v>
      </c>
      <c r="T121" s="913"/>
    </row>
    <row r="122" spans="1:20">
      <c r="A122" s="116" t="str">
        <f>Secteurs!$B$24</f>
        <v>Indéterminé - Approvisionnements</v>
      </c>
      <c r="B122" s="116" t="str">
        <f>'Prétraitement récoltes'!$A$114</f>
        <v>Cornichons</v>
      </c>
      <c r="C122" s="898">
        <f>SUMIFS('Données  '!$C:$C,'Données  '!$B:$B,Secteurs!$B$29,'Données  '!$A:$A,B122,'Données  '!$G:$G,G122)</f>
        <v>2.5899999999999999E-2</v>
      </c>
      <c r="E122" s="119" t="str">
        <f>Etiquettes!$C$10</f>
        <v>kt</v>
      </c>
      <c r="F122" s="767" t="str">
        <f>Etiquettes!$C$7</f>
        <v>Fruits et légumes (hors pommes de terre)</v>
      </c>
      <c r="G122" s="785">
        <f>Etiquettes!$J$9</f>
        <v>2023</v>
      </c>
      <c r="H122" s="767" t="str">
        <f>Etiquettes!$C$8</f>
        <v>France entière</v>
      </c>
      <c r="O122" t="str">
        <f>Etiquettes!$J$20</f>
        <v>Probable</v>
      </c>
      <c r="P122" s="766" t="str">
        <f>Etiquettes!$C$19</f>
        <v>Ecart statistique</v>
      </c>
      <c r="Q122" s="767" t="s">
        <v>2915</v>
      </c>
      <c r="R122" s="767" t="str">
        <f>Etiquettes!$I$22</f>
        <v>Ecart statistique (ne permet pas de respecter un bilan matière)</v>
      </c>
      <c r="T122" s="913"/>
    </row>
    <row r="123" spans="1:20">
      <c r="A123" s="116" t="str">
        <f>Secteurs!$B$24</f>
        <v>Indéterminé - Approvisionnements</v>
      </c>
      <c r="B123" s="116" t="str">
        <f>'Prétraitement récoltes'!$A$115</f>
        <v>Champignons non-cultivés</v>
      </c>
      <c r="C123" s="898">
        <f>SUMIFS('Données  '!$C:$C,'Données  '!$B:$B,Secteurs!$B$29,'Données  '!$A:$A,B123,'Données  '!$G:$G,G123)</f>
        <v>0.99747100000000011</v>
      </c>
      <c r="E123" s="119" t="str">
        <f>Etiquettes!$C$10</f>
        <v>kt</v>
      </c>
      <c r="F123" s="767" t="str">
        <f>Etiquettes!$C$7</f>
        <v>Fruits et légumes (hors pommes de terre)</v>
      </c>
      <c r="G123" s="785">
        <f>Etiquettes!$J$9</f>
        <v>2023</v>
      </c>
      <c r="H123" s="767" t="str">
        <f>Etiquettes!$C$8</f>
        <v>France entière</v>
      </c>
      <c r="O123" t="str">
        <f>Etiquettes!$J$20</f>
        <v>Probable</v>
      </c>
      <c r="P123" s="766" t="str">
        <f>Etiquettes!$C$19</f>
        <v>Ecart statistique</v>
      </c>
      <c r="Q123" s="767" t="s">
        <v>2915</v>
      </c>
      <c r="R123" s="767" t="str">
        <f>Etiquettes!$I$22</f>
        <v>Ecart statistique (ne permet pas de respecter un bilan matière)</v>
      </c>
      <c r="T123" s="913"/>
    </row>
    <row r="124" spans="1:20">
      <c r="A124" s="116" t="str">
        <f>Secteurs!$B$24</f>
        <v>Indéterminé - Approvisionnements</v>
      </c>
      <c r="B124" s="116" t="str">
        <f>'Prétraitement récoltes'!$A$116</f>
        <v>Kakis</v>
      </c>
      <c r="C124" s="898">
        <f>SUMIFS('Données  '!$C:$C,'Données  '!$B:$B,Secteurs!$B$29,'Données  '!$A:$A,B124,'Données  '!$G:$G,G124)</f>
        <v>3.865939</v>
      </c>
      <c r="E124" s="119" t="str">
        <f>Etiquettes!$C$10</f>
        <v>kt</v>
      </c>
      <c r="F124" s="767" t="str">
        <f>Etiquettes!$C$7</f>
        <v>Fruits et légumes (hors pommes de terre)</v>
      </c>
      <c r="G124" s="785">
        <f>Etiquettes!$J$9</f>
        <v>2023</v>
      </c>
      <c r="H124" s="767" t="str">
        <f>Etiquettes!$C$8</f>
        <v>France entière</v>
      </c>
      <c r="O124" t="str">
        <f>Etiquettes!$J$20</f>
        <v>Probable</v>
      </c>
      <c r="P124" s="766" t="str">
        <f>Etiquettes!$C$19</f>
        <v>Ecart statistique</v>
      </c>
      <c r="Q124" s="767" t="s">
        <v>2915</v>
      </c>
      <c r="R124" s="767" t="str">
        <f>Etiquettes!$I$22</f>
        <v>Ecart statistique (ne permet pas de respecter un bilan matière)</v>
      </c>
      <c r="T124" s="913"/>
    </row>
    <row r="125" spans="1:20">
      <c r="A125" s="116" t="str">
        <f>Secteurs!$B$24</f>
        <v>Indéterminé - Approvisionnements</v>
      </c>
      <c r="B125" s="116" t="str">
        <f>'Prétraitement récoltes'!$A$118</f>
        <v>Coings</v>
      </c>
      <c r="C125" s="898">
        <f>SUMIFS('Données  '!$C:$C,'Données  '!$B:$B,Secteurs!$B$29,'Données  '!$A:$A,B125,'Données  '!$G:$G,G125)</f>
        <v>0.41845699999999997</v>
      </c>
      <c r="E125" s="119" t="str">
        <f>Etiquettes!$C$10</f>
        <v>kt</v>
      </c>
      <c r="F125" s="767" t="str">
        <f>Etiquettes!$C$7</f>
        <v>Fruits et légumes (hors pommes de terre)</v>
      </c>
      <c r="G125" s="785">
        <f>Etiquettes!$J$9</f>
        <v>2023</v>
      </c>
      <c r="H125" s="767" t="str">
        <f>Etiquettes!$C$8</f>
        <v>France entière</v>
      </c>
      <c r="O125" t="str">
        <f>Etiquettes!$J$20</f>
        <v>Probable</v>
      </c>
      <c r="P125" s="766" t="str">
        <f>Etiquettes!$C$19</f>
        <v>Ecart statistique</v>
      </c>
      <c r="Q125" s="767" t="s">
        <v>2915</v>
      </c>
      <c r="R125" s="767" t="str">
        <f>Etiquettes!$I$22</f>
        <v>Ecart statistique (ne permet pas de respecter un bilan matière)</v>
      </c>
      <c r="T125" s="913"/>
    </row>
    <row r="126" spans="1:20">
      <c r="A126" s="116" t="str">
        <f>Secteurs!$B$24</f>
        <v>Indéterminé - Approvisionnements</v>
      </c>
      <c r="B126" s="116" t="str">
        <f>'Prétraitement récoltes'!$A$119</f>
        <v>Pistaches</v>
      </c>
      <c r="C126" s="898">
        <f>SUMIFS('Données  '!$C:$C,'Données  '!$B:$B,Secteurs!$B$29,'Données  '!$A:$A,B126,'Données  '!$G:$G,G126)</f>
        <v>0.41159199999999996</v>
      </c>
      <c r="E126" s="119" t="str">
        <f>Etiquettes!$C$10</f>
        <v>kt</v>
      </c>
      <c r="F126" s="767" t="str">
        <f>Etiquettes!$C$7</f>
        <v>Fruits et légumes (hors pommes de terre)</v>
      </c>
      <c r="G126" s="785">
        <f>Etiquettes!$J$9</f>
        <v>2023</v>
      </c>
      <c r="H126" s="767" t="str">
        <f>Etiquettes!$C$8</f>
        <v>France entière</v>
      </c>
      <c r="O126" t="str">
        <f>Etiquettes!$J$20</f>
        <v>Probable</v>
      </c>
      <c r="P126" s="766" t="str">
        <f>Etiquettes!$C$19</f>
        <v>Ecart statistique</v>
      </c>
      <c r="Q126" s="767" t="s">
        <v>2915</v>
      </c>
      <c r="R126" s="767" t="str">
        <f>Etiquettes!$I$22</f>
        <v>Ecart statistique (ne permet pas de respecter un bilan matière)</v>
      </c>
      <c r="T126" s="913"/>
    </row>
    <row r="127" spans="1:20">
      <c r="A127" s="116" t="str">
        <f>Secteurs!$B$24</f>
        <v>Indéterminé - Approvisionnements</v>
      </c>
      <c r="B127" s="116" t="str">
        <f>'Prétraitement récoltes'!$A$120</f>
        <v>Arachides</v>
      </c>
      <c r="C127" s="898">
        <f>SUMIFS('Données  '!$C:$C,'Données  '!$B:$B,Secteurs!$B$29,'Données  '!$A:$A,B127,'Données  '!$G:$G,G127)</f>
        <v>0.82457400000000003</v>
      </c>
      <c r="E127" s="119" t="str">
        <f>Etiquettes!$C$10</f>
        <v>kt</v>
      </c>
      <c r="F127" s="767" t="str">
        <f>Etiquettes!$C$7</f>
        <v>Fruits et légumes (hors pommes de terre)</v>
      </c>
      <c r="G127" s="785">
        <f>Etiquettes!$J$9</f>
        <v>2023</v>
      </c>
      <c r="H127" s="767" t="str">
        <f>Etiquettes!$C$8</f>
        <v>France entière</v>
      </c>
      <c r="O127" t="str">
        <f>Etiquettes!$J$20</f>
        <v>Probable</v>
      </c>
      <c r="P127" s="766" t="str">
        <f>Etiquettes!$C$19</f>
        <v>Ecart statistique</v>
      </c>
      <c r="Q127" s="767" t="s">
        <v>2915</v>
      </c>
      <c r="R127" s="767" t="str">
        <f>Etiquettes!$I$22</f>
        <v>Ecart statistique (ne permet pas de respecter un bilan matière)</v>
      </c>
      <c r="T127" s="913"/>
    </row>
    <row r="128" spans="1:20">
      <c r="A128" s="116" t="str">
        <f>Secteurs!$B$24</f>
        <v>Indéterminé - Approvisionnements</v>
      </c>
      <c r="B128" s="116" t="str">
        <f>'Prétraitement récoltes'!$A$121</f>
        <v>Papaye</v>
      </c>
      <c r="C128" s="898">
        <f>SUMIFS('Données  '!$C:$C,'Données  '!$B:$B,Secteurs!$B$29,'Données  '!$A:$A,B128,'Données  '!$G:$G,G128)</f>
        <v>1.9676119999999999</v>
      </c>
      <c r="E128" s="119" t="str">
        <f>Etiquettes!$C$10</f>
        <v>kt</v>
      </c>
      <c r="F128" s="767" t="str">
        <f>Etiquettes!$C$7</f>
        <v>Fruits et légumes (hors pommes de terre)</v>
      </c>
      <c r="G128" s="785">
        <f>Etiquettes!$J$9</f>
        <v>2023</v>
      </c>
      <c r="H128" s="767" t="str">
        <f>Etiquettes!$C$8</f>
        <v>France entière</v>
      </c>
      <c r="O128" t="str">
        <f>Etiquettes!$J$20</f>
        <v>Probable</v>
      </c>
      <c r="P128" s="766" t="str">
        <f>Etiquettes!$C$19</f>
        <v>Ecart statistique</v>
      </c>
      <c r="Q128" s="767" t="s">
        <v>2915</v>
      </c>
      <c r="R128" s="767" t="str">
        <f>Etiquettes!$I$22</f>
        <v>Ecart statistique (ne permet pas de respecter un bilan matière)</v>
      </c>
      <c r="T128" s="913"/>
    </row>
    <row r="129" spans="1:20">
      <c r="A129" s="116" t="str">
        <f>Secteurs!$B$24</f>
        <v>Indéterminé - Approvisionnements</v>
      </c>
      <c r="B129" s="116" t="str">
        <f>'Prétraitement récoltes'!$A$122</f>
        <v>Dattes</v>
      </c>
      <c r="C129" s="898">
        <f>SUMIFS('Données  '!$C:$C,'Données  '!$B:$B,Secteurs!$B$29,'Données  '!$A:$A,B129,'Données  '!$G:$G,G129)</f>
        <v>15.054642999999999</v>
      </c>
      <c r="E129" s="119" t="str">
        <f>Etiquettes!$C$10</f>
        <v>kt</v>
      </c>
      <c r="F129" s="767" t="str">
        <f>Etiquettes!$C$7</f>
        <v>Fruits et légumes (hors pommes de terre)</v>
      </c>
      <c r="G129" s="785">
        <f>Etiquettes!$J$9</f>
        <v>2023</v>
      </c>
      <c r="H129" s="767" t="str">
        <f>Etiquettes!$C$8</f>
        <v>France entière</v>
      </c>
      <c r="O129" t="str">
        <f>Etiquettes!$J$20</f>
        <v>Probable</v>
      </c>
      <c r="P129" s="766" t="str">
        <f>Etiquettes!$C$19</f>
        <v>Ecart statistique</v>
      </c>
      <c r="Q129" s="767" t="s">
        <v>2915</v>
      </c>
      <c r="R129" s="767" t="str">
        <f>Etiquettes!$I$22</f>
        <v>Ecart statistique (ne permet pas de respecter un bilan matière)</v>
      </c>
      <c r="T129" s="913"/>
    </row>
    <row r="130" spans="1:20">
      <c r="A130" s="116" t="str">
        <f>Secteurs!$B$24</f>
        <v>Indéterminé - Approvisionnements</v>
      </c>
      <c r="B130" s="116" t="str">
        <f>Produits!$B$10</f>
        <v>Autres légumes à cosse verts</v>
      </c>
      <c r="C130" s="898">
        <f>SUMIFS('Données  '!$C:$C,'Données  '!$B:$B,Secteurs!$B$29,'Données  '!$A:$A,B130,'Données  '!$G:$G,G130)</f>
        <v>4.8651710000000001</v>
      </c>
      <c r="E130" s="119" t="str">
        <f>Etiquettes!$C$10</f>
        <v>kt</v>
      </c>
      <c r="F130" s="767" t="str">
        <f>Etiquettes!$C$7</f>
        <v>Fruits et légumes (hors pommes de terre)</v>
      </c>
      <c r="G130" s="785">
        <f>Etiquettes!$J$9</f>
        <v>2023</v>
      </c>
      <c r="H130" s="767" t="str">
        <f>Etiquettes!$C$8</f>
        <v>France entière</v>
      </c>
      <c r="O130" t="str">
        <f>Etiquettes!$J$20</f>
        <v>Probable</v>
      </c>
      <c r="P130" s="766" t="str">
        <f>Etiquettes!$C$19</f>
        <v>Ecart statistique</v>
      </c>
      <c r="Q130" s="767" t="s">
        <v>2915</v>
      </c>
      <c r="R130" s="767" t="str">
        <f>Etiquettes!$I$22</f>
        <v>Ecart statistique (ne permet pas de respecter un bilan matière)</v>
      </c>
      <c r="T130" s="913"/>
    </row>
    <row r="131" spans="1:20">
      <c r="A131" s="116" t="str">
        <f>Secteurs!$B$24</f>
        <v>Indéterminé - Approvisionnements</v>
      </c>
      <c r="B131" s="116" t="str">
        <f>Produits!$B$184</f>
        <v>Noix du Brésil</v>
      </c>
      <c r="C131" s="898">
        <f>SUMIFS('Données  '!$C:$C,'Données  '!$B:$B,Secteurs!$B$29,'Données  '!$A:$A,B131,'Données  '!$G:$G,G131)</f>
        <v>0.102628</v>
      </c>
      <c r="E131" s="119" t="str">
        <f>Etiquettes!$C$10</f>
        <v>kt</v>
      </c>
      <c r="F131" s="767" t="str">
        <f>Etiquettes!$C$7</f>
        <v>Fruits et légumes (hors pommes de terre)</v>
      </c>
      <c r="G131" s="785">
        <f>Etiquettes!$J$9</f>
        <v>2023</v>
      </c>
      <c r="H131" s="767" t="str">
        <f>Etiquettes!$C$8</f>
        <v>France entière</v>
      </c>
      <c r="O131" t="str">
        <f>Etiquettes!$J$20</f>
        <v>Probable</v>
      </c>
      <c r="P131" s="766" t="str">
        <f>Etiquettes!$C$19</f>
        <v>Ecart statistique</v>
      </c>
      <c r="Q131" s="767" t="s">
        <v>2915</v>
      </c>
      <c r="R131" s="767" t="str">
        <f>Etiquettes!$I$22</f>
        <v>Ecart statistique (ne permet pas de respecter un bilan matière)</v>
      </c>
      <c r="T131" s="913"/>
    </row>
    <row r="132" spans="1:20">
      <c r="A132" s="116" t="str">
        <f>Secteurs!$B$24</f>
        <v>Indéterminé - Approvisionnements</v>
      </c>
      <c r="B132" s="116" t="str">
        <f>Produits!$B$185</f>
        <v>Noix de cajou</v>
      </c>
      <c r="C132" s="898">
        <f>SUMIFS('Données  '!$C:$C,'Données  '!$B:$B,Secteurs!$B$29,'Données  '!$A:$A,B132,'Données  '!$G:$G,G132)</f>
        <v>0.59674700000000003</v>
      </c>
      <c r="E132" s="119" t="str">
        <f>Etiquettes!$C$10</f>
        <v>kt</v>
      </c>
      <c r="F132" s="767" t="str">
        <f>Etiquettes!$C$7</f>
        <v>Fruits et légumes (hors pommes de terre)</v>
      </c>
      <c r="G132" s="785">
        <f>Etiquettes!$J$9</f>
        <v>2023</v>
      </c>
      <c r="H132" s="767" t="str">
        <f>Etiquettes!$C$8</f>
        <v>France entière</v>
      </c>
      <c r="O132" t="str">
        <f>Etiquettes!$J$20</f>
        <v>Probable</v>
      </c>
      <c r="P132" s="766" t="str">
        <f>Etiquettes!$C$19</f>
        <v>Ecart statistique</v>
      </c>
      <c r="Q132" s="767" t="s">
        <v>2915</v>
      </c>
      <c r="R132" s="767" t="str">
        <f>Etiquettes!$I$22</f>
        <v>Ecart statistique (ne permet pas de respecter un bilan matière)</v>
      </c>
      <c r="T132" s="913"/>
    </row>
    <row r="133" spans="1:20">
      <c r="A133" s="116" t="str">
        <f>Secteurs!$B$24</f>
        <v>Indéterminé - Approvisionnements</v>
      </c>
      <c r="B133" s="116" t="str">
        <f>Produits!$B$186</f>
        <v>Noix macadamia</v>
      </c>
      <c r="C133" s="898">
        <f>SUMIFS('Données  '!$C:$C,'Données  '!$B:$B,Secteurs!$B$29,'Données  '!$A:$A,B133,'Données  '!$G:$G,G133)</f>
        <v>0.69353600000000004</v>
      </c>
      <c r="E133" s="119" t="str">
        <f>Etiquettes!$C$10</f>
        <v>kt</v>
      </c>
      <c r="F133" s="767" t="str">
        <f>Etiquettes!$C$7</f>
        <v>Fruits et légumes (hors pommes de terre)</v>
      </c>
      <c r="G133" s="785">
        <f>Etiquettes!$J$9</f>
        <v>2023</v>
      </c>
      <c r="H133" s="767" t="str">
        <f>Etiquettes!$C$8</f>
        <v>France entière</v>
      </c>
      <c r="O133" t="str">
        <f>Etiquettes!$J$20</f>
        <v>Probable</v>
      </c>
      <c r="P133" s="766" t="str">
        <f>Etiquettes!$C$19</f>
        <v>Ecart statistique</v>
      </c>
      <c r="Q133" s="767" t="s">
        <v>2915</v>
      </c>
      <c r="R133" s="767" t="str">
        <f>Etiquettes!$I$22</f>
        <v>Ecart statistique (ne permet pas de respecter un bilan matière)</v>
      </c>
      <c r="T133" s="913"/>
    </row>
    <row r="134" spans="1:20">
      <c r="A134" s="116" t="str">
        <f>Secteurs!$B$24</f>
        <v>Indéterminé - Approvisionnements</v>
      </c>
      <c r="B134" s="116" t="str">
        <f>Produits!$B$188</f>
        <v>Noix de cola</v>
      </c>
      <c r="C134" s="898">
        <f>SUMIFS('Données  '!$C:$C,'Données  '!$B:$B,Secteurs!$B$29,'Données  '!$A:$A,B134,'Données  '!$G:$G,G134)</f>
        <v>4.4349E-2</v>
      </c>
      <c r="E134" s="119" t="str">
        <f>Etiquettes!$C$10</f>
        <v>kt</v>
      </c>
      <c r="F134" s="767" t="str">
        <f>Etiquettes!$C$7</f>
        <v>Fruits et légumes (hors pommes de terre)</v>
      </c>
      <c r="G134" s="785">
        <f>Etiquettes!$J$9</f>
        <v>2023</v>
      </c>
      <c r="H134" s="767" t="str">
        <f>Etiquettes!$C$8</f>
        <v>France entière</v>
      </c>
      <c r="O134" t="str">
        <f>Etiquettes!$J$20</f>
        <v>Probable</v>
      </c>
      <c r="P134" s="766" t="str">
        <f>Etiquettes!$C$19</f>
        <v>Ecart statistique</v>
      </c>
      <c r="Q134" s="767" t="s">
        <v>2915</v>
      </c>
      <c r="R134" s="767" t="str">
        <f>Etiquettes!$I$22</f>
        <v>Ecart statistique (ne permet pas de respecter un bilan matière)</v>
      </c>
      <c r="T134" s="913"/>
    </row>
    <row r="135" spans="1:20">
      <c r="A135" s="116" t="str">
        <f>Secteurs!$B$24</f>
        <v>Indéterminé - Approvisionnements</v>
      </c>
      <c r="B135" s="116" t="str">
        <f>Produits!$B$189</f>
        <v>Noix d'arec</v>
      </c>
      <c r="C135" s="898">
        <f>SUMIFS('Données  '!$C:$C,'Données  '!$B:$B,Secteurs!$B$29,'Données  '!$A:$A,B135,'Données  '!$G:$G,G135)</f>
        <v>3.1850000000000003E-2</v>
      </c>
      <c r="E135" s="119" t="str">
        <f>Etiquettes!$C$10</f>
        <v>kt</v>
      </c>
      <c r="F135" s="767" t="str">
        <f>Etiquettes!$C$7</f>
        <v>Fruits et légumes (hors pommes de terre)</v>
      </c>
      <c r="G135" s="785">
        <f>Etiquettes!$J$9</f>
        <v>2023</v>
      </c>
      <c r="H135" s="767" t="str">
        <f>Etiquettes!$C$8</f>
        <v>France entière</v>
      </c>
      <c r="O135" t="str">
        <f>Etiquettes!$J$20</f>
        <v>Probable</v>
      </c>
      <c r="P135" s="766" t="str">
        <f>Etiquettes!$C$19</f>
        <v>Ecart statistique</v>
      </c>
      <c r="Q135" s="767" t="s">
        <v>2915</v>
      </c>
      <c r="R135" s="767" t="str">
        <f>Etiquettes!$I$22</f>
        <v>Ecart statistique (ne permet pas de respecter un bilan matière)</v>
      </c>
      <c r="T135" s="913"/>
    </row>
    <row r="136" spans="1:20">
      <c r="A136" s="116" t="str">
        <f>Secteurs!$B$24</f>
        <v>Indéterminé - Approvisionnements</v>
      </c>
      <c r="B136" s="116" t="str">
        <f>Produits!$B$190</f>
        <v>Autres fruits à coque, n.c.a, n.c.a</v>
      </c>
      <c r="C136" s="898">
        <f>SUMIFS('Données  '!$C:$C,'Données  '!$B:$B,Secteurs!$B$29,'Données  '!$A:$A,B136,'Données  '!$G:$G,G136)</f>
        <v>0.47413999999999989</v>
      </c>
      <c r="E136" s="119" t="str">
        <f>Etiquettes!$C$10</f>
        <v>kt</v>
      </c>
      <c r="F136" s="767" t="str">
        <f>Etiquettes!$C$7</f>
        <v>Fruits et légumes (hors pommes de terre)</v>
      </c>
      <c r="G136" s="785">
        <f>Etiquettes!$J$9</f>
        <v>2023</v>
      </c>
      <c r="H136" s="767" t="str">
        <f>Etiquettes!$C$8</f>
        <v>France entière</v>
      </c>
      <c r="O136" t="str">
        <f>Etiquettes!$J$20</f>
        <v>Probable</v>
      </c>
      <c r="P136" s="766" t="str">
        <f>Etiquettes!$C$19</f>
        <v>Ecart statistique</v>
      </c>
      <c r="Q136" s="767" t="s">
        <v>2915</v>
      </c>
      <c r="R136" s="767" t="str">
        <f>Etiquettes!$I$22</f>
        <v>Ecart statistique (ne permet pas de respecter un bilan matière)</v>
      </c>
      <c r="T136" s="913"/>
    </row>
    <row r="137" spans="1:20" ht="15" thickBot="1">
      <c r="A137" s="116" t="str">
        <f>Secteurs!$B$24</f>
        <v>Indéterminé - Approvisionnements</v>
      </c>
      <c r="B137" s="116" t="str">
        <f>Produits!$B$133</f>
        <v>Autres agrumes</v>
      </c>
      <c r="C137" s="898">
        <f>SUMIFS('Données  '!$C:$C,'Données  '!$B:$B,Secteurs!$B$29,'Données  '!$A:$A,B137,'Données  '!$G:$G,G137)</f>
        <v>2.842285</v>
      </c>
      <c r="E137" s="119" t="str">
        <f>Etiquettes!$C$10</f>
        <v>kt</v>
      </c>
      <c r="F137" s="767" t="str">
        <f>Etiquettes!$C$7</f>
        <v>Fruits et légumes (hors pommes de terre)</v>
      </c>
      <c r="G137" s="785">
        <f>Etiquettes!$J$9</f>
        <v>2023</v>
      </c>
      <c r="H137" s="767" t="str">
        <f>Etiquettes!$C$8</f>
        <v>France entière</v>
      </c>
      <c r="O137" t="str">
        <f>Etiquettes!$J$20</f>
        <v>Probable</v>
      </c>
      <c r="P137" s="766" t="str">
        <f>Etiquettes!$C$19</f>
        <v>Ecart statistique</v>
      </c>
      <c r="Q137" s="767" t="s">
        <v>2915</v>
      </c>
      <c r="R137" s="767" t="str">
        <f>Etiquettes!$I$22</f>
        <v>Ecart statistique (ne permet pas de respecter un bilan matière)</v>
      </c>
      <c r="T137" s="913"/>
    </row>
    <row r="138" spans="1:20">
      <c r="A138" s="116" t="str">
        <f>Secteurs!$B$24</f>
        <v>Indéterminé - Approvisionnements</v>
      </c>
      <c r="B138" s="116" t="str">
        <f>Produits!$B$9</f>
        <v>Petits pois</v>
      </c>
      <c r="C138" s="898"/>
      <c r="E138" s="119" t="str">
        <f>Etiquettes!$C$10</f>
        <v>kt</v>
      </c>
      <c r="F138" s="767" t="str">
        <f>Etiquettes!$C$7</f>
        <v>Fruits et légumes (hors pommes de terre)</v>
      </c>
      <c r="G138" s="785" t="str">
        <f>Etiquettes!$C$9</f>
        <v>2015:2019:2023</v>
      </c>
      <c r="H138" s="767" t="str">
        <f>Etiquettes!$C$8</f>
        <v>France entière</v>
      </c>
      <c r="O138" t="str">
        <f>Etiquettes!$J$20</f>
        <v>Probable</v>
      </c>
      <c r="P138" s="766" t="str">
        <f>Etiquettes!$C$19</f>
        <v>Ecart statistique</v>
      </c>
      <c r="Q138" s="767" t="s">
        <v>2915</v>
      </c>
      <c r="R138" s="767" t="str">
        <f>Etiquettes!$I$22</f>
        <v>Ecart statistique (ne permet pas de respecter un bilan matière)</v>
      </c>
      <c r="T138" s="912" t="s">
        <v>2798</v>
      </c>
    </row>
    <row r="139" spans="1:20" ht="15" thickBot="1">
      <c r="A139" s="116" t="str">
        <f>Produits!$B$9</f>
        <v>Petits pois</v>
      </c>
      <c r="B139" s="116" t="str">
        <f>Secteurs!$B$5</f>
        <v>Marché du frais (hors PdT)</v>
      </c>
      <c r="C139" s="898">
        <v>0</v>
      </c>
      <c r="E139" s="119" t="str">
        <f>Etiquettes!$C$10</f>
        <v>kt</v>
      </c>
      <c r="F139" s="767" t="str">
        <f>Etiquettes!$C$7</f>
        <v>Fruits et légumes (hors pommes de terre)</v>
      </c>
      <c r="G139" s="785" t="str">
        <f>Etiquettes!$C$9</f>
        <v>2015:2019:2023</v>
      </c>
      <c r="H139" s="767" t="str">
        <f>Etiquettes!$C$8</f>
        <v>France entière</v>
      </c>
      <c r="O139"/>
      <c r="Q139" s="767"/>
      <c r="R139" s="767"/>
      <c r="T139" s="992"/>
    </row>
    <row r="140" spans="1:20" ht="14.4" customHeight="1">
      <c r="A140" s="116" t="str">
        <f>Secteurs!$B$24</f>
        <v>Indéterminé - Approvisionnements</v>
      </c>
      <c r="B140" s="116" t="str">
        <f>Produits!$B$90</f>
        <v>Manioc</v>
      </c>
      <c r="C140" s="898"/>
      <c r="E140" s="119" t="str">
        <f>Etiquettes!$C$10</f>
        <v>kt</v>
      </c>
      <c r="F140" s="767" t="str">
        <f>Etiquettes!$C$7</f>
        <v>Fruits et légumes (hors pommes de terre)</v>
      </c>
      <c r="G140" s="785">
        <f>Etiquettes!$H$9</f>
        <v>2015</v>
      </c>
      <c r="H140" s="767" t="str">
        <f>Etiquettes!$C$8</f>
        <v>France entière</v>
      </c>
      <c r="O140" t="str">
        <f>Etiquettes!$J$20</f>
        <v>Probable</v>
      </c>
      <c r="P140" s="766" t="str">
        <f>Etiquettes!$C$19</f>
        <v>Ecart statistique</v>
      </c>
      <c r="Q140" s="767" t="s">
        <v>2915</v>
      </c>
      <c r="R140" s="767" t="str">
        <f>Etiquettes!$I$22</f>
        <v>Ecart statistique (ne permet pas de respecter un bilan matière)</v>
      </c>
      <c r="S140" s="123"/>
      <c r="T140" s="912" t="s">
        <v>2799</v>
      </c>
    </row>
    <row r="141" spans="1:20">
      <c r="A141" s="116" t="str">
        <f>Secteurs!$B$24</f>
        <v>Indéterminé - Approvisionnements</v>
      </c>
      <c r="B141" s="116" t="str">
        <f>Produits!$B$90</f>
        <v>Manioc</v>
      </c>
      <c r="C141" s="898">
        <v>0</v>
      </c>
      <c r="E141" s="119" t="str">
        <f>Etiquettes!$C$10</f>
        <v>kt</v>
      </c>
      <c r="F141" s="767" t="str">
        <f>Etiquettes!$C$7</f>
        <v>Fruits et légumes (hors pommes de terre)</v>
      </c>
      <c r="G141" s="785" t="str">
        <f>Etiquettes!$I$9&amp;":"&amp;Etiquettes!$J$9</f>
        <v>2019:2023</v>
      </c>
      <c r="H141" s="767" t="str">
        <f>Etiquettes!$C$8</f>
        <v>France entière</v>
      </c>
      <c r="O141"/>
      <c r="Q141" s="767"/>
      <c r="R141" s="767"/>
      <c r="S141" s="123"/>
      <c r="T141" s="913"/>
    </row>
    <row r="142" spans="1:20" ht="15" thickBot="1">
      <c r="A142" s="116" t="str">
        <f>Produits!$B$90</f>
        <v>Manioc</v>
      </c>
      <c r="B142" s="116" t="str">
        <f>Secteurs!$B$5</f>
        <v>Marché du frais (hors PdT)</v>
      </c>
      <c r="C142" s="898">
        <v>0</v>
      </c>
      <c r="E142" s="119" t="str">
        <f>Etiquettes!$C$10</f>
        <v>kt</v>
      </c>
      <c r="F142" s="767" t="str">
        <f>Etiquettes!$C$7</f>
        <v>Fruits et légumes (hors pommes de terre)</v>
      </c>
      <c r="G142" s="785">
        <f>Etiquettes!$H$9</f>
        <v>2015</v>
      </c>
      <c r="H142" s="767" t="str">
        <f>Etiquettes!$C$8</f>
        <v>France entière</v>
      </c>
      <c r="O142"/>
      <c r="Q142" s="767"/>
      <c r="R142" s="767"/>
      <c r="S142" s="123"/>
      <c r="T142" s="992"/>
    </row>
    <row r="143" spans="1:20" ht="14.4" customHeight="1">
      <c r="A143" s="116" t="str">
        <f>Secteurs!$B$24</f>
        <v>Indéterminé - Approvisionnements</v>
      </c>
      <c r="B143" s="116" t="str">
        <f>Produits!$B$163</f>
        <v>Prunelles</v>
      </c>
      <c r="C143" s="898"/>
      <c r="E143" s="119" t="str">
        <f>Etiquettes!$C$10</f>
        <v>kt</v>
      </c>
      <c r="F143" s="767" t="str">
        <f>Etiquettes!$C$7</f>
        <v>Fruits et légumes (hors pommes de terre)</v>
      </c>
      <c r="G143" s="785">
        <f>Etiquettes!$I$9</f>
        <v>2019</v>
      </c>
      <c r="H143" s="767" t="str">
        <f>Etiquettes!$C$8</f>
        <v>France entière</v>
      </c>
      <c r="O143" t="str">
        <f>Etiquettes!$J$20</f>
        <v>Probable</v>
      </c>
      <c r="P143" s="766" t="str">
        <f>Etiquettes!$C$19</f>
        <v>Ecart statistique</v>
      </c>
      <c r="Q143" s="767" t="s">
        <v>2915</v>
      </c>
      <c r="R143" s="767" t="str">
        <f>Etiquettes!$I$22</f>
        <v>Ecart statistique (ne permet pas de respecter un bilan matière)</v>
      </c>
      <c r="S143" s="123"/>
      <c r="T143" s="912" t="s">
        <v>3089</v>
      </c>
    </row>
    <row r="144" spans="1:20">
      <c r="A144" s="116" t="str">
        <f>Secteurs!$B$24</f>
        <v>Indéterminé - Approvisionnements</v>
      </c>
      <c r="B144" s="116" t="str">
        <f>Produits!$B$163</f>
        <v>Prunelles</v>
      </c>
      <c r="C144" s="898">
        <v>0</v>
      </c>
      <c r="E144" s="119" t="str">
        <f>Etiquettes!$C$10</f>
        <v>kt</v>
      </c>
      <c r="F144" s="767" t="str">
        <f>Etiquettes!$C$7</f>
        <v>Fruits et légumes (hors pommes de terre)</v>
      </c>
      <c r="G144" s="785" t="str">
        <f>Etiquettes!$H$9&amp;":"&amp;Etiquettes!$J$9</f>
        <v>2015:2023</v>
      </c>
      <c r="H144" s="767" t="str">
        <f>Etiquettes!$C$8</f>
        <v>France entière</v>
      </c>
      <c r="O144"/>
      <c r="Q144" s="767"/>
      <c r="R144" s="767"/>
      <c r="S144" s="123"/>
      <c r="T144" s="913"/>
    </row>
    <row r="145" spans="1:20">
      <c r="A145" s="116" t="str">
        <f>Produits!$B$163</f>
        <v>Prunelles</v>
      </c>
      <c r="B145" s="116" t="str">
        <f>Secteurs!$B$5</f>
        <v>Marché du frais (hors PdT)</v>
      </c>
      <c r="C145" s="898">
        <v>0</v>
      </c>
      <c r="E145" s="119" t="str">
        <f>Etiquettes!$C$10</f>
        <v>kt</v>
      </c>
      <c r="F145" s="767" t="str">
        <f>Etiquettes!$C$7</f>
        <v>Fruits et légumes (hors pommes de terre)</v>
      </c>
      <c r="G145" s="785">
        <f>Etiquettes!$I$9</f>
        <v>2019</v>
      </c>
      <c r="H145" s="767" t="str">
        <f>Etiquettes!$C$8</f>
        <v>France entière</v>
      </c>
      <c r="O145"/>
      <c r="Q145" s="767"/>
      <c r="R145" s="767"/>
      <c r="S145" s="123"/>
      <c r="T145" s="913"/>
    </row>
    <row r="146" spans="1:20">
      <c r="A146" s="847" t="str">
        <f>Produits!$B$350</f>
        <v>Légumes (hors PdT)</v>
      </c>
      <c r="B146" s="115" t="str">
        <f>Secteurs!$B$4</f>
        <v>Marché du frais</v>
      </c>
      <c r="C146" s="901"/>
      <c r="E146" s="116" t="str">
        <f>'Contraintes '!G112</f>
        <v>kt</v>
      </c>
      <c r="F146" s="116" t="str">
        <f>'Contraintes '!H112</f>
        <v>Fruits et légumes (hors pommes de terre)</v>
      </c>
      <c r="G146" s="116" t="str">
        <f>'Contraintes '!I112</f>
        <v>2015:2019:2023</v>
      </c>
      <c r="H146" s="116" t="str">
        <f>'Contraintes '!J112</f>
        <v>France entière</v>
      </c>
      <c r="O146" t="str">
        <f>Etiquettes!$J$20</f>
        <v>Probable</v>
      </c>
      <c r="Q146" s="767" t="s">
        <v>2915</v>
      </c>
      <c r="R146" s="767" t="str">
        <f>Etiquettes!$J$22</f>
        <v>Donnée déterminée (par bilan matière)</v>
      </c>
      <c r="S146" s="123"/>
      <c r="T146" s="900"/>
    </row>
    <row r="147" spans="1:20">
      <c r="A147" s="847" t="str">
        <f>Produits!$B$418</f>
        <v>Fruits - CTIFL</v>
      </c>
      <c r="B147" s="115" t="str">
        <f>Secteurs!$B$4</f>
        <v>Marché du frais</v>
      </c>
      <c r="C147" s="901"/>
      <c r="E147" s="116" t="str">
        <f>'Contraintes '!G113</f>
        <v>kt</v>
      </c>
      <c r="F147" s="116" t="str">
        <f>'Contraintes '!H113</f>
        <v>Fruits et légumes (hors pommes de terre)</v>
      </c>
      <c r="G147" s="116" t="str">
        <f>'Contraintes '!I113</f>
        <v>2015:2019:2023</v>
      </c>
      <c r="H147" s="116" t="str">
        <f>'Contraintes '!J113</f>
        <v>France entière</v>
      </c>
      <c r="O147" t="str">
        <f>Etiquettes!$J$20</f>
        <v>Probable</v>
      </c>
      <c r="Q147" s="767" t="s">
        <v>2915</v>
      </c>
      <c r="R147" s="767" t="str">
        <f>Etiquettes!$J$22</f>
        <v>Donnée déterminée (par bilan matière)</v>
      </c>
      <c r="S147" s="123"/>
      <c r="T147" s="900"/>
    </row>
    <row r="148" spans="1:20">
      <c r="A148" s="115" t="str">
        <f>Secteurs!$B$4</f>
        <v>Marché du frais</v>
      </c>
      <c r="B148" s="116" t="str">
        <f>Produits!$B$474</f>
        <v>Fruis et légumes, frais</v>
      </c>
      <c r="C148" s="901"/>
      <c r="E148" s="116" t="str">
        <f>'Contraintes '!G114</f>
        <v>kt</v>
      </c>
      <c r="F148" s="116" t="str">
        <f>'Contraintes '!H114</f>
        <v>Fruits et légumes (hors pommes de terre)</v>
      </c>
      <c r="G148" s="116" t="str">
        <f>'Contraintes '!I114</f>
        <v>2015:2019:2023</v>
      </c>
      <c r="H148" s="116" t="str">
        <f>'Contraintes '!J114</f>
        <v>France entière</v>
      </c>
      <c r="O148" t="str">
        <f>Etiquettes!$J$20</f>
        <v>Probable</v>
      </c>
      <c r="Q148" s="767" t="s">
        <v>2915</v>
      </c>
      <c r="R148" s="767" t="str">
        <f>Etiquettes!$J$22</f>
        <v>Donnée déterminée (par bilan matière)</v>
      </c>
      <c r="S148" s="123"/>
      <c r="T148" s="900"/>
    </row>
    <row r="149" spans="1:20">
      <c r="A149" s="115" t="str">
        <f>Secteurs!$B$4</f>
        <v>Marché du frais</v>
      </c>
      <c r="B149" s="116" t="str">
        <f>'Contraintes '!C115</f>
        <v>Pertes en distribution</v>
      </c>
      <c r="C149" s="116"/>
      <c r="D149" s="116"/>
      <c r="E149" s="116" t="str">
        <f>'Contraintes '!G115</f>
        <v>kt</v>
      </c>
      <c r="F149" s="116" t="str">
        <f>'Contraintes '!H115</f>
        <v>Fruits et légumes (hors pommes de terre)</v>
      </c>
      <c r="G149" s="116" t="str">
        <f>'Contraintes '!I115</f>
        <v>2015:2019:2023</v>
      </c>
      <c r="H149" s="116" t="str">
        <f>'Contraintes '!J115</f>
        <v>France entière</v>
      </c>
      <c r="I149" s="116" t="str">
        <f>'Contraintes '!K115</f>
        <v>Les pertes en distribution varient entre 0 et 10 % (CTIFL)</v>
      </c>
      <c r="J149" s="116" t="str">
        <f>'Contraintes '!L115</f>
        <v>Les pertes en distribution se soustraient au volume distribué (= ont lieu avant la distribution). Les pertes non renseignées sont négligées</v>
      </c>
      <c r="K149" s="116" t="str">
        <f>'Contraintes '!M115</f>
        <v>CTIFL</v>
      </c>
      <c r="L149" s="116" t="str">
        <f ca="1">'Contraintes '!N115</f>
        <v>Pertes - CTIFL</v>
      </c>
      <c r="M149" s="116" t="str">
        <f>'Contraintes '!O115</f>
        <v>Répartition</v>
      </c>
      <c r="N149" s="116" t="str">
        <f>'Contraintes '!P115</f>
        <v>Les pertes en distribution varient entre 0 et 10 % (CTIFL)</v>
      </c>
      <c r="O149" s="116" t="str">
        <f>'Contraintes '!Q115</f>
        <v>Probable</v>
      </c>
      <c r="Q149" s="116" t="str">
        <f>'Contraintes '!R115</f>
        <v>Données collectées:Données déterminées</v>
      </c>
      <c r="R149" s="116" t="str">
        <f>'Contraintes '!S115</f>
        <v>Donnée collectée (valeur du flux ou coefficient)</v>
      </c>
      <c r="S149" s="116"/>
      <c r="T149" t="s">
        <v>3094</v>
      </c>
    </row>
  </sheetData>
  <mergeCells count="11">
    <mergeCell ref="T140:T142"/>
    <mergeCell ref="T143:T145"/>
    <mergeCell ref="T4:T5"/>
    <mergeCell ref="T10:T11"/>
    <mergeCell ref="T77:T137"/>
    <mergeCell ref="T138:T139"/>
    <mergeCell ref="S12:S26"/>
    <mergeCell ref="S27:S56"/>
    <mergeCell ref="S57:S76"/>
    <mergeCell ref="T6:T7"/>
    <mergeCell ref="T8:T9"/>
  </mergeCells>
  <phoneticPr fontId="23" type="noConversion"/>
  <pageMargins left="0.7" right="0.7" top="0.75" bottom="0.75" header="0.51180555555555496" footer="0.51180555555555496"/>
  <pageSetup paperSize="9" firstPageNumber="0"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6DD48-C2BC-4D91-B424-C705C5BE9C38}">
  <sheetPr>
    <tabColor theme="9" tint="-0.499984740745262"/>
  </sheetPr>
  <dimension ref="A1:S118"/>
  <sheetViews>
    <sheetView zoomScaleNormal="100" workbookViewId="0">
      <pane xSplit="2" ySplit="1" topLeftCell="C83" activePane="bottomRight" state="frozen"/>
      <selection activeCell="AS484" sqref="AS484"/>
      <selection pane="topRight" activeCell="AS484" sqref="AS484"/>
      <selection pane="bottomLeft" activeCell="AS484" sqref="AS484"/>
      <selection pane="bottomRight" activeCell="Q107" sqref="P107:Q107"/>
    </sheetView>
  </sheetViews>
  <sheetFormatPr baseColWidth="10" defaultColWidth="10.44140625" defaultRowHeight="14.4"/>
  <cols>
    <col min="1" max="1" width="30.88671875" style="115" customWidth="1"/>
    <col min="2" max="2" width="49.44140625" style="116" customWidth="1"/>
    <col min="3" max="3" width="9.33203125" style="117" bestFit="1" customWidth="1"/>
    <col min="4" max="4" width="12.88671875" style="118" bestFit="1" customWidth="1"/>
    <col min="5" max="5" width="9.44140625" style="119" customWidth="1"/>
    <col min="6" max="6" width="9.44140625" style="766" customWidth="1"/>
    <col min="7" max="7" width="7.6640625" style="766" bestFit="1" customWidth="1"/>
    <col min="8" max="17" width="9.44140625" style="766" customWidth="1"/>
    <col min="18" max="18" width="11.6640625" style="124" bestFit="1" customWidth="1"/>
    <col min="19" max="19" width="14.21875" customWidth="1"/>
  </cols>
  <sheetData>
    <row r="1" spans="1:19" ht="76.2" thickBot="1">
      <c r="A1" s="111" t="s">
        <v>808</v>
      </c>
      <c r="B1" s="112" t="s">
        <v>809</v>
      </c>
      <c r="C1" s="112" t="s">
        <v>810</v>
      </c>
      <c r="D1" s="112" t="s">
        <v>812</v>
      </c>
      <c r="E1" s="113" t="str">
        <f>Etiquettes!$A$10</f>
        <v>Unité</v>
      </c>
      <c r="F1" s="113" t="str">
        <f>Etiquettes!$A$7</f>
        <v>Filière</v>
      </c>
      <c r="G1" s="113" t="str">
        <f>Etiquettes!$A$9</f>
        <v>Année</v>
      </c>
      <c r="H1" s="113" t="str">
        <f>Etiquettes!$A$8</f>
        <v>Territoire</v>
      </c>
      <c r="I1" s="113" t="str">
        <f>Etiquettes!$A$17</f>
        <v>Traduction</v>
      </c>
      <c r="J1" s="113" t="str">
        <f>Etiquettes!$A$15</f>
        <v>Hypothèse</v>
      </c>
      <c r="K1" s="113" t="str">
        <f>Etiquettes!$A$14</f>
        <v>Source</v>
      </c>
      <c r="L1" s="113" t="str">
        <f>Etiquettes!$A$18</f>
        <v>Onglet source fichier Excel</v>
      </c>
      <c r="M1" s="113" t="str">
        <f>Etiquettes!$A$16</f>
        <v>Type de donnée collectée</v>
      </c>
      <c r="N1" s="113" t="str">
        <f>Etiquettes!$A$11</f>
        <v>Volume collecté, hors volume d'échange</v>
      </c>
      <c r="O1" s="113" t="str">
        <f>Etiquettes!$A$20</f>
        <v>Fiabilité des données</v>
      </c>
      <c r="P1" s="113" t="str">
        <f>Etiquettes!$A$21</f>
        <v>Méthode</v>
      </c>
      <c r="Q1" s="113" t="str">
        <f>Etiquettes!$A$22</f>
        <v>Analyse des résultats</v>
      </c>
      <c r="R1" s="112" t="s">
        <v>12</v>
      </c>
      <c r="S1" s="114" t="s">
        <v>14</v>
      </c>
    </row>
    <row r="2" spans="1:19">
      <c r="A2" s="116" t="str">
        <f>Données!A2</f>
        <v>Cultures</v>
      </c>
      <c r="B2" s="116" t="str">
        <f>Produits!$B$350</f>
        <v>Légumes (hors PdT)</v>
      </c>
      <c r="C2" s="116"/>
      <c r="D2" s="116"/>
      <c r="E2" s="116" t="str">
        <f>Données!E2</f>
        <v>kt</v>
      </c>
      <c r="F2" s="116" t="str">
        <f>Données!F2</f>
        <v>Fruits et légumes (hors pommes de terre)</v>
      </c>
      <c r="G2" s="785" t="str">
        <f>Etiquettes!$C$9</f>
        <v>2015:2019:2023</v>
      </c>
      <c r="H2" s="116" t="str">
        <f>Données!H2</f>
        <v>France entière</v>
      </c>
      <c r="I2" s="116"/>
      <c r="J2" s="116"/>
      <c r="K2" s="116" t="str">
        <f>Données!K2</f>
        <v>Agreste - Statistique Agricole Annuelle - SSP</v>
      </c>
      <c r="L2" s="116" t="str">
        <f ca="1">Données!L2</f>
        <v>Récoltes Tubercules - AGRESTE</v>
      </c>
      <c r="M2" s="116" t="str">
        <f>Données!M2</f>
        <v>Volume</v>
      </c>
      <c r="N2" s="116"/>
      <c r="O2" s="116" t="str">
        <f>Données!O2</f>
        <v>Fiable</v>
      </c>
      <c r="P2" s="766" t="str">
        <f>Etiquettes!$H$21</f>
        <v>Données collectées</v>
      </c>
      <c r="Q2" s="766" t="str">
        <f>Etiquettes!$H$22</f>
        <v>Donnée collectée (valeur du flux ou coefficient)</v>
      </c>
      <c r="R2" s="123"/>
      <c r="S2" s="798"/>
    </row>
    <row r="3" spans="1:19">
      <c r="A3" s="116" t="str">
        <f>Données!A3</f>
        <v>Cultures</v>
      </c>
      <c r="B3" s="116" t="str">
        <f>Produits!$B$418</f>
        <v>Fruits - CTIFL</v>
      </c>
      <c r="C3" s="116"/>
      <c r="D3" s="116"/>
      <c r="E3" s="116" t="str">
        <f>Données!E3</f>
        <v>kt</v>
      </c>
      <c r="F3" s="116" t="str">
        <f>Données!F3</f>
        <v>Fruits et légumes (hors pommes de terre)</v>
      </c>
      <c r="G3" s="785" t="str">
        <f>Etiquettes!$C$9</f>
        <v>2015:2019:2023</v>
      </c>
      <c r="H3" s="116" t="str">
        <f>Données!H3</f>
        <v>France entière</v>
      </c>
      <c r="I3" s="116"/>
      <c r="J3" s="116"/>
      <c r="K3" s="116" t="str">
        <f>Données!K3</f>
        <v>Agreste - Statistique Agricole Annuelle - SSP</v>
      </c>
      <c r="L3" s="116" t="str">
        <f ca="1">Données!L3</f>
        <v>Récoltes Tubercules - AGRESTE</v>
      </c>
      <c r="M3" s="116" t="str">
        <f>Données!M3</f>
        <v>Volume</v>
      </c>
      <c r="N3" s="116"/>
      <c r="O3" s="116" t="str">
        <f>Données!O3</f>
        <v>Fiable</v>
      </c>
      <c r="P3" s="766" t="str">
        <f>Etiquettes!$H$21</f>
        <v>Données collectées</v>
      </c>
      <c r="Q3" s="766" t="str">
        <f>Etiquettes!$H$22</f>
        <v>Donnée collectée (valeur du flux ou coefficient)</v>
      </c>
    </row>
    <row r="4" spans="1:19">
      <c r="A4" s="115" t="str">
        <f>Secteurs!$B$26</f>
        <v>Importations</v>
      </c>
      <c r="B4" s="116" t="str">
        <f>Produits!$B$350</f>
        <v>Légumes (hors PdT)</v>
      </c>
      <c r="E4" s="115" t="str">
        <f>'Données  '!E2</f>
        <v>kt</v>
      </c>
      <c r="F4" s="115" t="str">
        <f>'Données  '!F2</f>
        <v>Fruits et légumes (hors pommes de terre)</v>
      </c>
      <c r="G4" s="785" t="str">
        <f>Etiquettes!$C$9</f>
        <v>2015:2019:2023</v>
      </c>
      <c r="H4" s="115" t="str">
        <f>'Données  '!H2</f>
        <v>France entière</v>
      </c>
      <c r="K4" s="115" t="str">
        <f>'Données  '!K2</f>
        <v>Douanes - Eurostat</v>
      </c>
      <c r="L4" s="115" t="str">
        <f ca="1">'Données  '!L2</f>
        <v>Comext - EUROSTAT</v>
      </c>
      <c r="M4" s="115" t="str">
        <f>'Données  '!M2</f>
        <v>Volume</v>
      </c>
      <c r="O4" s="115" t="str">
        <f>'Données  '!O2</f>
        <v>Fiable</v>
      </c>
      <c r="P4" s="766" t="str">
        <f>Etiquettes!$H$21</f>
        <v>Données collectées</v>
      </c>
      <c r="Q4" s="766" t="str">
        <f>Etiquettes!$H$22</f>
        <v>Donnée collectée (valeur du flux ou coefficient)</v>
      </c>
    </row>
    <row r="5" spans="1:19">
      <c r="A5" s="115" t="str">
        <f>Secteurs!$B$26</f>
        <v>Importations</v>
      </c>
      <c r="B5" s="116" t="str">
        <f>Produits!$B$418</f>
        <v>Fruits - CTIFL</v>
      </c>
      <c r="E5" s="115" t="str">
        <f>'Données  '!E3</f>
        <v>kt</v>
      </c>
      <c r="F5" s="115" t="str">
        <f>'Données  '!F3</f>
        <v>Fruits et légumes (hors pommes de terre)</v>
      </c>
      <c r="G5" s="785" t="str">
        <f>Etiquettes!$C$9</f>
        <v>2015:2019:2023</v>
      </c>
      <c r="H5" s="115" t="str">
        <f>'Données  '!H3</f>
        <v>France entière</v>
      </c>
      <c r="K5" s="115" t="str">
        <f>'Données  '!K3</f>
        <v>Douanes - Eurostat</v>
      </c>
      <c r="L5" s="115" t="str">
        <f ca="1">'Données  '!L3</f>
        <v>Comext - EUROSTAT</v>
      </c>
      <c r="M5" s="115" t="str">
        <f>'Données  '!M3</f>
        <v>Volume</v>
      </c>
      <c r="O5" s="115" t="str">
        <f>'Données  '!O3</f>
        <v>Fiable</v>
      </c>
      <c r="P5" s="766" t="str">
        <f>Etiquettes!$H$21</f>
        <v>Données collectées</v>
      </c>
      <c r="Q5" s="766" t="str">
        <f>Etiquettes!$H$22</f>
        <v>Donnée collectée (valeur du flux ou coefficient)</v>
      </c>
    </row>
    <row r="6" spans="1:19">
      <c r="A6" s="116" t="str">
        <f>Produits!$B$350</f>
        <v>Légumes (hors PdT)</v>
      </c>
      <c r="B6" s="116" t="str">
        <f>Secteurs!$B$29</f>
        <v>Exportations</v>
      </c>
      <c r="E6" s="116" t="str">
        <f>'Données  '!E95</f>
        <v>kt</v>
      </c>
      <c r="F6" s="116" t="str">
        <f>'Données  '!F95</f>
        <v>Fruits et légumes (hors pommes de terre)</v>
      </c>
      <c r="G6" s="785" t="str">
        <f>Etiquettes!$C$9</f>
        <v>2015:2019:2023</v>
      </c>
      <c r="H6" s="116" t="str">
        <f>'Données  '!H95</f>
        <v>France entière</v>
      </c>
      <c r="K6" s="116" t="str">
        <f>'Données  '!K95</f>
        <v>Douanes - Eurostat</v>
      </c>
      <c r="L6" s="116" t="str">
        <f ca="1">'Données  '!L95</f>
        <v>Comext - EUROSTAT</v>
      </c>
      <c r="M6" s="116" t="str">
        <f>'Données  '!M95</f>
        <v>Volume</v>
      </c>
      <c r="O6" s="116" t="str">
        <f>'Données  '!O95</f>
        <v>Fiable</v>
      </c>
      <c r="P6" s="766" t="str">
        <f>Etiquettes!$H$21</f>
        <v>Données collectées</v>
      </c>
      <c r="Q6" s="766" t="str">
        <f>Etiquettes!$H$22</f>
        <v>Donnée collectée (valeur du flux ou coefficient)</v>
      </c>
    </row>
    <row r="7" spans="1:19">
      <c r="A7" s="116" t="str">
        <f>Produits!$B$418</f>
        <v>Fruits - CTIFL</v>
      </c>
      <c r="B7" s="116" t="str">
        <f>Secteurs!$B$29</f>
        <v>Exportations</v>
      </c>
      <c r="E7" s="116" t="str">
        <f>'Données  '!E96</f>
        <v>kt</v>
      </c>
      <c r="F7" s="116" t="str">
        <f>'Données  '!F96</f>
        <v>Fruits et légumes (hors pommes de terre)</v>
      </c>
      <c r="G7" s="785" t="str">
        <f>Etiquettes!$C$9</f>
        <v>2015:2019:2023</v>
      </c>
      <c r="H7" s="116" t="str">
        <f>'Données  '!H96</f>
        <v>France entière</v>
      </c>
      <c r="K7" s="116" t="str">
        <f>'Données  '!K96</f>
        <v>Douanes - Eurostat</v>
      </c>
      <c r="L7" s="116" t="str">
        <f ca="1">'Données  '!L96</f>
        <v>Comext - EUROSTAT</v>
      </c>
      <c r="M7" s="116" t="str">
        <f>'Données  '!M96</f>
        <v>Volume</v>
      </c>
      <c r="O7" s="116" t="str">
        <f>'Données  '!O96</f>
        <v>Fiable</v>
      </c>
      <c r="P7" s="766" t="str">
        <f>Etiquettes!$H$21</f>
        <v>Données collectées</v>
      </c>
      <c r="Q7" s="766" t="str">
        <f>Etiquettes!$H$22</f>
        <v>Donnée collectée (valeur du flux ou coefficient)</v>
      </c>
    </row>
    <row r="8" spans="1:19">
      <c r="A8" s="116" t="str">
        <f>Produits!$B$350</f>
        <v>Légumes (hors PdT)</v>
      </c>
      <c r="B8" s="116" t="str">
        <f>'Données   '!B2</f>
        <v>1ère Transformation</v>
      </c>
      <c r="E8" s="116" t="str">
        <f>'Données   '!E2</f>
        <v>kt</v>
      </c>
      <c r="F8" s="116" t="str">
        <f>'Données   '!F2</f>
        <v>Fruits et légumes (hors pommes de terre)</v>
      </c>
      <c r="G8" s="785" t="str">
        <f>Etiquettes!$C$9</f>
        <v>2015:2019:2023</v>
      </c>
      <c r="H8" s="116" t="str">
        <f>'Données   '!H2</f>
        <v>France entière</v>
      </c>
      <c r="K8" s="116" t="str">
        <f>'Données   '!K2</f>
        <v>Agreste - Statistique Agricole Annuelle - SSP</v>
      </c>
      <c r="L8" s="116" t="str">
        <f ca="1">'Données   '!L2</f>
        <v>MP Transfo (Tbrcl) 2016-AGRESTE</v>
      </c>
      <c r="M8" s="116" t="str">
        <f>'Données   '!M2</f>
        <v>Volume</v>
      </c>
      <c r="O8" s="116" t="str">
        <f>'Données   '!O2</f>
        <v>Robuste</v>
      </c>
      <c r="P8" s="766" t="str">
        <f>Etiquettes!$H$21</f>
        <v>Données collectées</v>
      </c>
      <c r="Q8" s="766" t="str">
        <f>Etiquettes!$H$22</f>
        <v>Donnée collectée (valeur du flux ou coefficient)</v>
      </c>
    </row>
    <row r="9" spans="1:19">
      <c r="A9" s="116" t="str">
        <f>Produits!$B$418</f>
        <v>Fruits - CTIFL</v>
      </c>
      <c r="B9" s="116" t="str">
        <f>'Données   '!B3</f>
        <v>1ère Transformation</v>
      </c>
      <c r="E9" s="116" t="str">
        <f>'Données   '!E3</f>
        <v>kt</v>
      </c>
      <c r="F9" s="116" t="str">
        <f>'Données   '!F3</f>
        <v>Fruits et légumes (hors pommes de terre)</v>
      </c>
      <c r="G9" s="785" t="str">
        <f>Etiquettes!$C$9</f>
        <v>2015:2019:2023</v>
      </c>
      <c r="H9" s="116" t="str">
        <f>'Données   '!H3</f>
        <v>France entière</v>
      </c>
      <c r="K9" s="116" t="str">
        <f>'Données   '!K3</f>
        <v>Agreste - Statistique Agricole Annuelle - SSP</v>
      </c>
      <c r="L9" s="116" t="str">
        <f ca="1">'Données   '!L3</f>
        <v>MP Transfo (Tbrcl) 2016-AGRESTE</v>
      </c>
      <c r="M9" s="116" t="str">
        <f>'Données   '!M3</f>
        <v>Volume</v>
      </c>
      <c r="O9" s="116" t="str">
        <f>'Données   '!O3</f>
        <v>Robuste</v>
      </c>
      <c r="P9" s="766" t="str">
        <f>Etiquettes!$H$21</f>
        <v>Données collectées</v>
      </c>
      <c r="Q9" s="766" t="str">
        <f>Etiquettes!$H$22</f>
        <v>Donnée collectée (valeur du flux ou coefficient)</v>
      </c>
    </row>
    <row r="10" spans="1:19">
      <c r="A10" s="116" t="str">
        <f>Produits!$B$350</f>
        <v>Légumes (hors PdT)</v>
      </c>
      <c r="B10" s="847" t="str">
        <f>Secteurs!$B$4</f>
        <v>Marché du frais</v>
      </c>
      <c r="E10" s="847"/>
      <c r="F10" s="847"/>
      <c r="G10" s="785"/>
      <c r="H10" s="847"/>
      <c r="K10" s="847"/>
      <c r="L10" s="847"/>
      <c r="M10" s="847"/>
      <c r="O10" s="116" t="str">
        <f>Etiquettes!$I$20</f>
        <v>Robuste</v>
      </c>
      <c r="P10" s="766" t="s">
        <v>2915</v>
      </c>
      <c r="Q10" s="766" t="str">
        <f>Etiquettes!$J$22</f>
        <v>Donnée déterminée (par bilan matière)</v>
      </c>
    </row>
    <row r="11" spans="1:19">
      <c r="A11" s="116" t="str">
        <f>Produits!$B$418</f>
        <v>Fruits - CTIFL</v>
      </c>
      <c r="B11" s="847" t="str">
        <f>Secteurs!$B$4</f>
        <v>Marché du frais</v>
      </c>
      <c r="E11" s="847"/>
      <c r="F11" s="847"/>
      <c r="G11" s="785"/>
      <c r="H11" s="847"/>
      <c r="K11" s="847"/>
      <c r="L11" s="847"/>
      <c r="M11" s="847"/>
      <c r="O11" s="116" t="str">
        <f>Etiquettes!$I$20</f>
        <v>Robuste</v>
      </c>
      <c r="P11" s="766" t="s">
        <v>2915</v>
      </c>
      <c r="Q11" s="766" t="str">
        <f>Etiquettes!$J$22</f>
        <v>Donnée déterminée (par bilan matière)</v>
      </c>
    </row>
    <row r="12" spans="1:19">
      <c r="A12" s="847" t="str">
        <f>Secteurs!$B$4</f>
        <v>Marché du frais</v>
      </c>
      <c r="B12" s="115" t="str">
        <f>Produits!$B$474</f>
        <v>Fruis et légumes, frais</v>
      </c>
      <c r="E12" s="847"/>
      <c r="F12" s="847"/>
      <c r="G12" s="785"/>
      <c r="H12" s="847"/>
      <c r="K12" s="847"/>
      <c r="L12" s="847"/>
      <c r="M12" s="847"/>
      <c r="O12" s="116" t="str">
        <f>Etiquettes!$I$20</f>
        <v>Robuste</v>
      </c>
      <c r="P12" s="766" t="s">
        <v>2915</v>
      </c>
      <c r="Q12" s="766" t="str">
        <f>Etiquettes!$J$22</f>
        <v>Donnée déterminée (par bilan matière)</v>
      </c>
    </row>
    <row r="13" spans="1:19">
      <c r="A13" s="115" t="str">
        <f>Produits!$B$474</f>
        <v>Fruis et légumes, frais</v>
      </c>
      <c r="B13" s="116" t="str">
        <f>Secteurs!$B$8</f>
        <v>A domicile</v>
      </c>
      <c r="E13" s="115" t="str">
        <f ca="1">'   Données'!E2</f>
        <v>kt</v>
      </c>
      <c r="F13" s="115" t="str">
        <f ca="1">'   Données'!F2</f>
        <v>Fruits et légumes (hors pommes de terre)</v>
      </c>
      <c r="G13" s="785" t="str">
        <f>Etiquettes!$H$9&amp;":"&amp;Etiquettes!$I$9</f>
        <v>2015:2019</v>
      </c>
      <c r="H13" s="115" t="str">
        <f ca="1">'   Données'!H2</f>
        <v>France entière</v>
      </c>
      <c r="J13" s="115" t="str">
        <f ca="1">'   Données'!J2</f>
        <v>Extrapolation linéaire à partir des données 2016 et 2018</v>
      </c>
      <c r="K13" s="115" t="str">
        <f ca="1">'   Données'!K2</f>
        <v>CTIFL</v>
      </c>
      <c r="L13" s="115" t="str">
        <f ca="1">'   Données'!L2</f>
        <v>Circuits distribution - CTIFL</v>
      </c>
      <c r="M13" s="115" t="str">
        <f ca="1">'   Données'!M2</f>
        <v>Répartition</v>
      </c>
      <c r="O13" s="116" t="str">
        <f>Etiquettes!$J$20</f>
        <v>Probable</v>
      </c>
      <c r="P13" s="766" t="str">
        <f>Etiquettes!$H$21</f>
        <v>Données collectées</v>
      </c>
      <c r="Q13" s="766" t="str">
        <f>Etiquettes!$H$22</f>
        <v>Donnée collectée (valeur du flux ou coefficient)</v>
      </c>
    </row>
    <row r="14" spans="1:19">
      <c r="A14" s="115" t="str">
        <f>Produits!$B$474</f>
        <v>Fruis et légumes, frais</v>
      </c>
      <c r="B14" s="115" t="str">
        <f>'   Données'!B6</f>
        <v>RHD</v>
      </c>
      <c r="E14" s="115" t="str">
        <f ca="1">'   Données'!E6</f>
        <v>kt</v>
      </c>
      <c r="F14" s="115" t="str">
        <f ca="1">'   Données'!F6</f>
        <v>Fruits et légumes (hors pommes de terre)</v>
      </c>
      <c r="G14" s="785" t="str">
        <f>Etiquettes!$H$9&amp;":"&amp;Etiquettes!$I$9</f>
        <v>2015:2019</v>
      </c>
      <c r="H14" s="115" t="str">
        <f ca="1">'   Données'!H6</f>
        <v>France entière</v>
      </c>
      <c r="J14" s="115" t="str">
        <f ca="1">'   Données'!J6</f>
        <v>Extrapolation linéaire à partir des données 2016 et 2018</v>
      </c>
      <c r="K14" s="115" t="str">
        <f ca="1">'   Données'!K6</f>
        <v>CTIFL</v>
      </c>
      <c r="L14" s="115" t="str">
        <f ca="1">'   Données'!L6</f>
        <v>Circuits distribution - CTIFL</v>
      </c>
      <c r="M14" s="115" t="str">
        <f ca="1">'   Données'!M6</f>
        <v>Répartition</v>
      </c>
      <c r="O14" s="116" t="str">
        <f>Etiquettes!$J$20</f>
        <v>Probable</v>
      </c>
      <c r="P14" s="766" t="str">
        <f>Etiquettes!$H$21</f>
        <v>Données collectées</v>
      </c>
      <c r="Q14" s="766" t="str">
        <f>Etiquettes!$H$22</f>
        <v>Donnée collectée (valeur du flux ou coefficient)</v>
      </c>
    </row>
    <row r="15" spans="1:19">
      <c r="A15" s="115" t="str">
        <f>Produits!$B$474</f>
        <v>Fruis et légumes, frais</v>
      </c>
      <c r="B15" s="116" t="str">
        <f>Secteurs!$B$8</f>
        <v>A domicile</v>
      </c>
      <c r="E15" s="785" t="str">
        <f ca="1">'   Données'!E12</f>
        <v>kt</v>
      </c>
      <c r="F15" s="785" t="str">
        <f ca="1">'   Données'!F12</f>
        <v>Fruits et légumes (hors pommes de terre)</v>
      </c>
      <c r="G15" s="785">
        <f ca="1">'   Données'!G12</f>
        <v>2023</v>
      </c>
      <c r="H15" s="785" t="str">
        <f ca="1">'   Données'!H12</f>
        <v>France entière</v>
      </c>
      <c r="J15" s="785" t="str">
        <f ca="1">'   Données'!J12</f>
        <v>PDM sur l'ensemble de la distribution (à domicile + hors domicile)</v>
      </c>
      <c r="K15" s="785" t="str">
        <f ca="1">'   Données'!K12</f>
        <v>CTIFL</v>
      </c>
      <c r="L15" s="785" t="str">
        <f ca="1">'   Données'!L12</f>
        <v>Circuits distribution - CTIFL</v>
      </c>
      <c r="M15" s="785" t="str">
        <f ca="1">'   Données'!M12</f>
        <v>Répartition</v>
      </c>
      <c r="O15" s="116" t="str">
        <f>Etiquettes!$J$20</f>
        <v>Probable</v>
      </c>
      <c r="P15" s="766" t="str">
        <f>Etiquettes!$H$21</f>
        <v>Données collectées</v>
      </c>
      <c r="Q15" s="766" t="str">
        <f>Etiquettes!$H$22</f>
        <v>Donnée collectée (valeur du flux ou coefficient)</v>
      </c>
    </row>
    <row r="16" spans="1:19">
      <c r="A16" s="115" t="str">
        <f>Produits!$B$474</f>
        <v>Fruis et légumes, frais</v>
      </c>
      <c r="B16" s="115" t="str">
        <f>'   Données'!B8</f>
        <v>Magasins spécialisés</v>
      </c>
      <c r="E16" s="785" t="str">
        <f ca="1">'   Données'!E13</f>
        <v>kt</v>
      </c>
      <c r="F16" s="785" t="str">
        <f ca="1">'   Données'!F13</f>
        <v>Fruits et légumes (hors pommes de terre)</v>
      </c>
      <c r="G16" s="785">
        <f ca="1">'   Données'!G13</f>
        <v>2023</v>
      </c>
      <c r="H16" s="785" t="str">
        <f ca="1">'   Données'!H13</f>
        <v>France entière</v>
      </c>
      <c r="J16" s="848"/>
      <c r="K16" s="848"/>
      <c r="L16" s="848"/>
      <c r="M16" s="848"/>
      <c r="O16" s="116" t="str">
        <f>Etiquettes!$J$20</f>
        <v>Probable</v>
      </c>
      <c r="P16" s="766" t="s">
        <v>2915</v>
      </c>
      <c r="Q16" s="766" t="str">
        <f>Etiquettes!$J$22</f>
        <v>Donnée déterminée (par bilan matière)</v>
      </c>
    </row>
    <row r="17" spans="1:17">
      <c r="A17" s="115" t="str">
        <f>'     Données'!A4</f>
        <v>Drèches de tomate</v>
      </c>
      <c r="B17" s="115" t="str">
        <f>Secteurs!$B$21</f>
        <v>Fertilisation</v>
      </c>
      <c r="E17" s="115" t="str">
        <f ca="1">'     Données'!E4</f>
        <v>kt</v>
      </c>
      <c r="F17" s="115" t="str">
        <f ca="1">'     Données'!F4</f>
        <v>Fruits et légumes (hors pommes de terre)</v>
      </c>
      <c r="G17" s="115" t="str">
        <f ca="1">'     Données'!G4</f>
        <v>2015:2019:2023</v>
      </c>
      <c r="H17" s="115" t="str">
        <f ca="1">'     Données'!H4</f>
        <v>France entière</v>
      </c>
      <c r="I17" s="115" t="str">
        <f ca="1">'     Données'!I4</f>
        <v>Part de drèches de tomate valorisée par l'industrie de la fertilisation</v>
      </c>
      <c r="J17" s="115"/>
      <c r="K17" s="115" t="str">
        <f ca="1">'     Données'!K4</f>
        <v>ONRB - FranceAgriMer</v>
      </c>
      <c r="L17" s="115" t="str">
        <f ca="1">'     Données'!L4</f>
        <v>Coproduits - ONRB</v>
      </c>
      <c r="M17" s="115" t="str">
        <f ca="1">'     Données'!M4</f>
        <v>Répartition</v>
      </c>
      <c r="N17" s="115" t="str">
        <f ca="1">'     Données'!N4</f>
        <v>Part de drèches de tomate valorisée par l'industrie de la fertilisation = 33 % (ONRB - FranceAgriMer)</v>
      </c>
      <c r="O17" s="115" t="str">
        <f ca="1">'     Données'!O4</f>
        <v>Approximative</v>
      </c>
      <c r="P17" s="115" t="str">
        <f ca="1">'     Données'!P4</f>
        <v>Données collectées:Données déterminées</v>
      </c>
      <c r="Q17" s="115" t="str">
        <f ca="1">'     Données'!Q4</f>
        <v>Donnée collectée (valeur du flux ou coefficient)</v>
      </c>
    </row>
    <row r="18" spans="1:17">
      <c r="A18" s="115" t="str">
        <f>'     Données'!A7</f>
        <v>Ecarts de tri et déchets d'usinage d'haricots verts</v>
      </c>
      <c r="B18" s="115" t="str">
        <f>Secteurs!$B$21</f>
        <v>Fertilisation</v>
      </c>
      <c r="E18" s="115" t="str">
        <f ca="1">'     Données'!E7</f>
        <v>kt</v>
      </c>
      <c r="F18" s="115" t="str">
        <f ca="1">'     Données'!F7</f>
        <v>Fruits et légumes (hors pommes de terre)</v>
      </c>
      <c r="G18" s="115" t="str">
        <f ca="1">'     Données'!G7</f>
        <v>2015:2019:2023</v>
      </c>
      <c r="H18" s="115" t="str">
        <f ca="1">'     Données'!H7</f>
        <v>France entière</v>
      </c>
      <c r="I18" s="115" t="str">
        <f ca="1">'     Données'!I7</f>
        <v>Part d'écarts de tri et de déchets d'usinage d'haricots verts valorisée par l'industrie de la fertilisation</v>
      </c>
      <c r="J18" s="115"/>
      <c r="K18" s="115" t="str">
        <f ca="1">'     Données'!K7</f>
        <v>ONRB - FranceAgriMer</v>
      </c>
      <c r="L18" s="115" t="str">
        <f ca="1">'     Données'!L7</f>
        <v>Coproduits - ONRB</v>
      </c>
      <c r="M18" s="115" t="str">
        <f ca="1">'     Données'!M7</f>
        <v>Répartition</v>
      </c>
      <c r="N18" s="115" t="str">
        <f ca="1">'     Données'!N7</f>
        <v>Part d'écarts de tri et de déchets d'usinage d'haricots verts valorisée par l'industrie de la fertilisation = 5 % (ONRB - FranceAgriMer)</v>
      </c>
      <c r="O18" s="115" t="str">
        <f ca="1">'     Données'!O7</f>
        <v>Approximative</v>
      </c>
      <c r="P18" s="115" t="str">
        <f ca="1">'     Données'!P7</f>
        <v>Données collectées:Données déterminées</v>
      </c>
      <c r="Q18" s="115" t="str">
        <f ca="1">'     Données'!Q7</f>
        <v>Donnée collectée (valeur du flux ou coefficient)</v>
      </c>
    </row>
    <row r="19" spans="1:17">
      <c r="A19" s="115" t="str">
        <f>'     Données'!A11</f>
        <v>Ecarts de tri et déchets d'usinage de petits pois</v>
      </c>
      <c r="B19" s="115" t="str">
        <f>Secteurs!$B$21</f>
        <v>Fertilisation</v>
      </c>
      <c r="E19" s="115" t="str">
        <f ca="1">'     Données'!E11</f>
        <v>kt</v>
      </c>
      <c r="F19" s="115" t="str">
        <f ca="1">'     Données'!F11</f>
        <v>Fruits et légumes (hors pommes de terre)</v>
      </c>
      <c r="G19" s="115" t="str">
        <f ca="1">'     Données'!G11</f>
        <v>2015:2019:2023</v>
      </c>
      <c r="H19" s="115" t="str">
        <f ca="1">'     Données'!H11</f>
        <v>France entière</v>
      </c>
      <c r="I19" s="115" t="str">
        <f ca="1">'     Données'!I11</f>
        <v>Part d'écarts de tri et de déchets d'usinage de petits pois valorisée par l'industrie de la fertilisation</v>
      </c>
      <c r="J19" s="115"/>
      <c r="K19" s="115" t="str">
        <f ca="1">'     Données'!K11</f>
        <v>ONRB - FranceAgriMer</v>
      </c>
      <c r="L19" s="115" t="str">
        <f ca="1">'     Données'!L11</f>
        <v>Coproduits - ONRB</v>
      </c>
      <c r="M19" s="115" t="str">
        <f ca="1">'     Données'!M11</f>
        <v>Répartition</v>
      </c>
      <c r="N19" s="115" t="str">
        <f ca="1">'     Données'!N11</f>
        <v>Part d'écarts de tri et de déchets d'usinage de petits pois valorisée par l'industrie de la fertilisation = 5 % (ONRB - FranceAgriMer)</v>
      </c>
      <c r="O19" s="115" t="str">
        <f ca="1">'     Données'!O11</f>
        <v>Approximative</v>
      </c>
      <c r="P19" s="115" t="str">
        <f ca="1">'     Données'!P11</f>
        <v>Données collectées:Données déterminées</v>
      </c>
      <c r="Q19" s="115" t="str">
        <f ca="1">'     Données'!Q11</f>
        <v>Donnée collectée (valeur du flux ou coefficient)</v>
      </c>
    </row>
    <row r="20" spans="1:17">
      <c r="A20" s="115" t="str">
        <f>'     Données'!A15</f>
        <v>Drèches de pomme</v>
      </c>
      <c r="B20" s="115" t="str">
        <f>Secteurs!$B$19</f>
        <v>Energie</v>
      </c>
      <c r="E20" s="115" t="str">
        <f ca="1">'     Données'!E15</f>
        <v>kt</v>
      </c>
      <c r="F20" s="115" t="str">
        <f ca="1">'     Données'!F15</f>
        <v>Fruits et légumes (hors pommes de terre)</v>
      </c>
      <c r="G20" s="115" t="str">
        <f ca="1">'     Données'!G15</f>
        <v>2015:2019:2023</v>
      </c>
      <c r="H20" s="115" t="str">
        <f ca="1">'     Données'!H15</f>
        <v>France entière</v>
      </c>
      <c r="I20" s="115" t="str">
        <f ca="1">'     Données'!I15</f>
        <v>Part de drèches de pomme valorisée en méthanisation</v>
      </c>
      <c r="J20" s="115" t="str">
        <f ca="1">'     Données'!J15</f>
        <v>Estimation grossière</v>
      </c>
      <c r="K20" s="115" t="str">
        <f ca="1">'     Données'!K15</f>
        <v>Projet étudiant RefFlux</v>
      </c>
      <c r="L20" s="115" t="str">
        <f ca="1">'     Données'!L15</f>
        <v>Coproduits - Projet étudiant</v>
      </c>
      <c r="M20" s="115" t="str">
        <f ca="1">'     Données'!M15</f>
        <v>Répartition</v>
      </c>
      <c r="N20" s="115" t="str">
        <f ca="1">'     Données'!N15</f>
        <v>Part de drèches de pomme valorisée en méthanisation = 33 % (Projet étudiant RefFlux)</v>
      </c>
      <c r="O20" s="115" t="str">
        <f ca="1">'     Données'!O15</f>
        <v>Indicative</v>
      </c>
      <c r="P20" s="115" t="str">
        <f ca="1">'     Données'!P15</f>
        <v>Données collectées:Données déterminées</v>
      </c>
      <c r="Q20" s="115" t="str">
        <f ca="1">'     Données'!Q15</f>
        <v>Donnée collectée (valeur du flux ou coefficient)</v>
      </c>
    </row>
    <row r="21" spans="1:17">
      <c r="A21" s="115" t="str">
        <f>'Données     '!A85</f>
        <v>Jus et nectars (ML)</v>
      </c>
      <c r="B21" s="116" t="str">
        <f>Secteurs!$B$8</f>
        <v>A domicile</v>
      </c>
      <c r="E21" s="115" t="str">
        <f>'Données     '!E85</f>
        <v>kt</v>
      </c>
      <c r="F21" s="115" t="str">
        <f>'Données     '!F85</f>
        <v>Fruits et légumes (hors pommes de terre)</v>
      </c>
      <c r="G21" s="115">
        <f>'Données     '!G85</f>
        <v>2023</v>
      </c>
      <c r="H21" s="115" t="str">
        <f>'Données     '!H85</f>
        <v>France entière</v>
      </c>
      <c r="I21" s="115" t="str">
        <f>'Données     '!I85</f>
        <v>Consommation de Jus et nectars (ML) en GMS</v>
      </c>
      <c r="J21" s="115" t="str">
        <f>'Données     '!J85</f>
        <v>La consommation de jus et nectars en magasins spécialisés est négligée</v>
      </c>
      <c r="K21" s="115" t="str">
        <f>'Données     '!K85</f>
        <v>PANOFELT - FranceAgriMer</v>
      </c>
      <c r="L21" s="115" t="str">
        <f ca="1">'Données     '!L85</f>
        <v>F&amp;L transformés - PANOFELT</v>
      </c>
      <c r="M21" s="115" t="str">
        <f>'Données     '!M85</f>
        <v>Volume</v>
      </c>
      <c r="N21" s="115" t="str">
        <f>'Données     '!N85</f>
        <v>Consommation de Jus et nectars (ML) en GMS = 1064 kt (PANOFELT - FranceAgriMer)</v>
      </c>
      <c r="O21" s="115" t="str">
        <f>'Données     '!O85</f>
        <v>Probable</v>
      </c>
      <c r="P21" s="115" t="str">
        <f>'Données     '!P85</f>
        <v>Données collectées</v>
      </c>
      <c r="Q21" s="115" t="str">
        <f>'Données     '!Q85</f>
        <v>Donnée collectée (valeur du flux ou coefficient)</v>
      </c>
    </row>
    <row r="22" spans="1:17">
      <c r="A22" s="115" t="str">
        <f>'Données     '!A86</f>
        <v>Jus et nectars (ML)</v>
      </c>
      <c r="B22" s="116" t="str">
        <f>Secteurs!$B$8</f>
        <v>A domicile</v>
      </c>
      <c r="E22" s="115" t="str">
        <f>'Données     '!E86</f>
        <v>kt</v>
      </c>
      <c r="F22" s="115" t="str">
        <f>'Données     '!F86</f>
        <v>Fruits et légumes (hors pommes de terre)</v>
      </c>
      <c r="G22" s="115">
        <f>'Données     '!G86</f>
        <v>2019</v>
      </c>
      <c r="H22" s="115" t="str">
        <f>'Données     '!H86</f>
        <v>France entière</v>
      </c>
      <c r="I22" s="115" t="str">
        <f>'Données     '!I86</f>
        <v>Consommation de Jus et nectars (ML) en GMS</v>
      </c>
      <c r="J22" s="115" t="str">
        <f>'Données     '!J86</f>
        <v>La consommation de jus et nectars en magasins spécialisés est négligée</v>
      </c>
      <c r="K22" s="115" t="str">
        <f>'Données     '!K86</f>
        <v>PANOFELT - FranceAgriMer</v>
      </c>
      <c r="L22" s="115" t="str">
        <f ca="1">'Données     '!L86</f>
        <v>F&amp;L transformés - PANOFELT</v>
      </c>
      <c r="M22" s="115" t="str">
        <f>'Données     '!M86</f>
        <v>Volume</v>
      </c>
      <c r="N22" s="115" t="str">
        <f>'Données     '!N86</f>
        <v>Consommation de Jus et nectars (ML) en GMS = 1240 kt (PANOFELT - FranceAgriMer)</v>
      </c>
      <c r="O22" s="115" t="str">
        <f>'Données     '!O86</f>
        <v>Probable</v>
      </c>
      <c r="P22" s="115" t="str">
        <f>'Données     '!P86</f>
        <v>Données collectées</v>
      </c>
      <c r="Q22" s="115" t="str">
        <f>'Données     '!Q86</f>
        <v>Donnée collectée (valeur du flux ou coefficient)</v>
      </c>
    </row>
    <row r="23" spans="1:17">
      <c r="A23" s="115" t="str">
        <f>'Données     '!A87</f>
        <v>Jus et nectars (ML)</v>
      </c>
      <c r="B23" s="116" t="str">
        <f>Secteurs!$B$8</f>
        <v>A domicile</v>
      </c>
      <c r="E23" s="115" t="str">
        <f>'Données     '!E87</f>
        <v>kt</v>
      </c>
      <c r="F23" s="115" t="str">
        <f>'Données     '!F87</f>
        <v>Fruits et légumes (hors pommes de terre)</v>
      </c>
      <c r="G23" s="115">
        <f>'Données     '!G87</f>
        <v>2015</v>
      </c>
      <c r="H23" s="115" t="str">
        <f>'Données     '!H87</f>
        <v>France entière</v>
      </c>
      <c r="I23" s="115" t="str">
        <f>'Données     '!I87</f>
        <v>Consommation de Jus et nectars (ML) en GMS</v>
      </c>
      <c r="J23" s="115" t="str">
        <f>'Données     '!J87</f>
        <v>La consommation de jus et nectars en magasins spécialisés est négligée</v>
      </c>
      <c r="K23" s="115" t="str">
        <f>'Données     '!K87</f>
        <v>PANOFELT - FranceAgriMer</v>
      </c>
      <c r="L23" s="115" t="str">
        <f ca="1">'Données     '!L87</f>
        <v>F&amp;L transformés - PANOFELT</v>
      </c>
      <c r="M23" s="115" t="str">
        <f>'Données     '!M87</f>
        <v>Volume</v>
      </c>
      <c r="N23" s="115" t="str">
        <f>'Données     '!N87</f>
        <v>Consommation de Jus et nectars (ML) en GMS = 1349 kt (PANOFELT - FranceAgriMer)</v>
      </c>
      <c r="O23" s="115" t="str">
        <f>'Données     '!O87</f>
        <v>Probable</v>
      </c>
      <c r="P23" s="115" t="str">
        <f>'Données     '!P87</f>
        <v>Données collectées</v>
      </c>
      <c r="Q23" s="115" t="str">
        <f>'Données     '!Q87</f>
        <v>Donnée collectée (valeur du flux ou coefficient)</v>
      </c>
    </row>
    <row r="24" spans="1:17">
      <c r="A24" s="115" t="str">
        <f>Secteurs!$B$26</f>
        <v>Importations</v>
      </c>
      <c r="B24" s="115" t="str">
        <f>'Données     '!B5</f>
        <v>Conserves de légumes (demi brut) (hors tomates, champignons et marrons)</v>
      </c>
      <c r="E24" s="115" t="str">
        <f>'Données     '!E5</f>
        <v>kt</v>
      </c>
      <c r="F24" s="115" t="str">
        <f>'Données     '!F5</f>
        <v>Fruits et légumes (hors pommes de terre)</v>
      </c>
      <c r="G24" s="115">
        <f>'Données     '!G5</f>
        <v>2023</v>
      </c>
      <c r="H24" s="115" t="str">
        <f>'Données     '!H5</f>
        <v>France entière</v>
      </c>
      <c r="I24" s="115" t="str">
        <f>'Données     '!I5</f>
        <v>Importations de Conserves de légumes (demi brut) (hors tomates, champignons et marrons)</v>
      </c>
      <c r="J24" s="115"/>
      <c r="K24" s="115" t="str">
        <f>'Données     '!K5</f>
        <v>PANOFELT - FranceAgriMer</v>
      </c>
      <c r="L24" s="115" t="str">
        <f ca="1">'Données     '!L5</f>
        <v>F&amp;L transformés - PANOFELT</v>
      </c>
      <c r="M24" s="115" t="str">
        <f>'Données     '!M5</f>
        <v>Volume</v>
      </c>
      <c r="N24" s="115" t="str">
        <f>'Données     '!N5</f>
        <v>Importations de Conserves de légumes (demi brut) (hors tomates, champignons et marrons) = 267 kt (PANOFELT - FranceAgriMer)</v>
      </c>
      <c r="O24" s="115" t="str">
        <f>'Données     '!O5</f>
        <v>Probable</v>
      </c>
      <c r="P24" s="115" t="str">
        <f>'Données     '!P5</f>
        <v>Données collectées</v>
      </c>
      <c r="Q24" s="115" t="str">
        <f>'Données     '!Q5</f>
        <v>Donnée collectée (valeur du flux ou coefficient)</v>
      </c>
    </row>
    <row r="25" spans="1:17">
      <c r="A25" s="115" t="str">
        <f>Secteurs!$B$26</f>
        <v>Importations</v>
      </c>
      <c r="B25" s="115" t="str">
        <f>'Données     '!B6</f>
        <v>Conserves de légumes (demi brut) (hors tomates, champignons et marrons)</v>
      </c>
      <c r="E25" s="115" t="str">
        <f>'Données     '!E6</f>
        <v>kt</v>
      </c>
      <c r="F25" s="115" t="str">
        <f>'Données     '!F6</f>
        <v>Fruits et légumes (hors pommes de terre)</v>
      </c>
      <c r="G25" s="115">
        <f>'Données     '!G6</f>
        <v>2019</v>
      </c>
      <c r="H25" s="115" t="str">
        <f>'Données     '!H6</f>
        <v>France entière</v>
      </c>
      <c r="I25" s="115" t="str">
        <f>'Données     '!I6</f>
        <v>Importations de Conserves de légumes (demi brut) (hors tomates, champignons et marrons)</v>
      </c>
      <c r="J25" s="115"/>
      <c r="K25" s="115" t="str">
        <f>'Données     '!K6</f>
        <v>PANOFELT - FranceAgriMer</v>
      </c>
      <c r="L25" s="115" t="str">
        <f ca="1">'Données     '!L6</f>
        <v>F&amp;L transformés - PANOFELT</v>
      </c>
      <c r="M25" s="115" t="str">
        <f>'Données     '!M6</f>
        <v>Volume</v>
      </c>
      <c r="N25" s="115" t="str">
        <f>'Données     '!N6</f>
        <v>Importations de Conserves de légumes (demi brut) (hors tomates, champignons et marrons) = 317 kt (PANOFELT - FranceAgriMer)</v>
      </c>
      <c r="O25" s="115" t="str">
        <f>'Données     '!O6</f>
        <v>Probable</v>
      </c>
      <c r="P25" s="115" t="str">
        <f>'Données     '!P6</f>
        <v>Données collectées</v>
      </c>
      <c r="Q25" s="115" t="str">
        <f>'Données     '!Q6</f>
        <v>Donnée collectée (valeur du flux ou coefficient)</v>
      </c>
    </row>
    <row r="26" spans="1:17">
      <c r="A26" s="115" t="str">
        <f>Secteurs!$B$26</f>
        <v>Importations</v>
      </c>
      <c r="B26" s="115" t="str">
        <f>'Données     '!B7</f>
        <v>Conserves de légumes (demi brut) (hors tomates, champignons et marrons)</v>
      </c>
      <c r="E26" s="115" t="str">
        <f>'Données     '!E7</f>
        <v>kt</v>
      </c>
      <c r="F26" s="115" t="str">
        <f>'Données     '!F7</f>
        <v>Fruits et légumes (hors pommes de terre)</v>
      </c>
      <c r="G26" s="115">
        <f>'Données     '!G7</f>
        <v>2015</v>
      </c>
      <c r="H26" s="115" t="str">
        <f>'Données     '!H7</f>
        <v>France entière</v>
      </c>
      <c r="I26" s="115" t="str">
        <f>'Données     '!I7</f>
        <v>Importations de Conserves de légumes (demi brut) (hors tomates, champignons et marrons)</v>
      </c>
      <c r="J26" s="115"/>
      <c r="K26" s="115" t="str">
        <f>'Données     '!K7</f>
        <v>PANOFELT - FranceAgriMer</v>
      </c>
      <c r="L26" s="115" t="str">
        <f ca="1">'Données     '!L7</f>
        <v>F&amp;L transformés - PANOFELT</v>
      </c>
      <c r="M26" s="115" t="str">
        <f>'Données     '!M7</f>
        <v>Volume</v>
      </c>
      <c r="N26" s="115" t="str">
        <f>'Données     '!N7</f>
        <v>Importations de Conserves de légumes (demi brut) (hors tomates, champignons et marrons) = 322 kt (PANOFELT - FranceAgriMer)</v>
      </c>
      <c r="O26" s="115" t="str">
        <f>'Données     '!O7</f>
        <v>Probable</v>
      </c>
      <c r="P26" s="115" t="str">
        <f>'Données     '!P7</f>
        <v>Données collectées</v>
      </c>
      <c r="Q26" s="115" t="str">
        <f>'Données     '!Q7</f>
        <v>Donnée collectée (valeur du flux ou coefficient)</v>
      </c>
    </row>
    <row r="27" spans="1:17">
      <c r="A27" s="115" t="str">
        <f>'Données     '!A8</f>
        <v>Conserves de légumes (demi brut) (hors tomates, champignons et marrons)</v>
      </c>
      <c r="B27" s="116" t="str">
        <f>Secteurs!$B$29</f>
        <v>Exportations</v>
      </c>
      <c r="E27" s="115" t="str">
        <f>'Données     '!E8</f>
        <v>kt</v>
      </c>
      <c r="F27" s="115" t="str">
        <f>'Données     '!F8</f>
        <v>Fruits et légumes (hors pommes de terre)</v>
      </c>
      <c r="G27" s="115">
        <f>'Données     '!G8</f>
        <v>2023</v>
      </c>
      <c r="H27" s="115" t="str">
        <f>'Données     '!H8</f>
        <v>France entière</v>
      </c>
      <c r="I27" s="115" t="str">
        <f>'Données     '!I8</f>
        <v>Exportations de Conserves de légumes (demi brut) (hors tomates, champignons et marrons)</v>
      </c>
      <c r="J27" s="115"/>
      <c r="K27" s="115" t="str">
        <f>'Données     '!K8</f>
        <v>PANOFELT - FranceAgriMer</v>
      </c>
      <c r="L27" s="115" t="str">
        <f ca="1">'Données     '!L8</f>
        <v>F&amp;L transformés - PANOFELT</v>
      </c>
      <c r="M27" s="115" t="str">
        <f>'Données     '!M8</f>
        <v>Volume</v>
      </c>
      <c r="N27" s="115" t="str">
        <f>'Données     '!N8</f>
        <v>Exportations de Conserves de légumes (demi brut) (hors tomates, champignons et marrons) = 187 kt (PANOFELT - FranceAgriMer)</v>
      </c>
      <c r="O27" s="115" t="str">
        <f>'Données     '!O8</f>
        <v>Probable</v>
      </c>
      <c r="P27" s="115" t="str">
        <f>'Données     '!P8</f>
        <v>Données collectées</v>
      </c>
      <c r="Q27" s="115" t="str">
        <f>'Données     '!Q8</f>
        <v>Donnée collectée (valeur du flux ou coefficient)</v>
      </c>
    </row>
    <row r="28" spans="1:17">
      <c r="A28" s="115" t="str">
        <f>'Données     '!A9</f>
        <v>Conserves de légumes (demi brut) (hors tomates, champignons et marrons)</v>
      </c>
      <c r="B28" s="116" t="str">
        <f>Secteurs!$B$29</f>
        <v>Exportations</v>
      </c>
      <c r="E28" s="115" t="str">
        <f>'Données     '!E9</f>
        <v>kt</v>
      </c>
      <c r="F28" s="115" t="str">
        <f>'Données     '!F9</f>
        <v>Fruits et légumes (hors pommes de terre)</v>
      </c>
      <c r="G28" s="115">
        <f>'Données     '!G9</f>
        <v>2019</v>
      </c>
      <c r="H28" s="115" t="str">
        <f>'Données     '!H9</f>
        <v>France entière</v>
      </c>
      <c r="I28" s="115" t="str">
        <f>'Données     '!I9</f>
        <v>Exportations de Conserves de légumes (demi brut) (hors tomates, champignons et marrons)</v>
      </c>
      <c r="J28" s="115"/>
      <c r="K28" s="115" t="str">
        <f>'Données     '!K9</f>
        <v>PANOFELT - FranceAgriMer</v>
      </c>
      <c r="L28" s="115" t="str">
        <f ca="1">'Données     '!L9</f>
        <v>F&amp;L transformés - PANOFELT</v>
      </c>
      <c r="M28" s="115" t="str">
        <f>'Données     '!M9</f>
        <v>Volume</v>
      </c>
      <c r="N28" s="115" t="str">
        <f>'Données     '!N9</f>
        <v>Exportations de Conserves de légumes (demi brut) (hors tomates, champignons et marrons) = 352 kt (PANOFELT - FranceAgriMer)</v>
      </c>
      <c r="O28" s="115" t="str">
        <f>'Données     '!O9</f>
        <v>Probable</v>
      </c>
      <c r="P28" s="115" t="str">
        <f>'Données     '!P9</f>
        <v>Données collectées</v>
      </c>
      <c r="Q28" s="115" t="str">
        <f>'Données     '!Q9</f>
        <v>Donnée collectée (valeur du flux ou coefficient)</v>
      </c>
    </row>
    <row r="29" spans="1:17">
      <c r="A29" s="115" t="str">
        <f>'Données     '!A10</f>
        <v>Conserves de légumes (demi brut) (hors tomates, champignons et marrons)</v>
      </c>
      <c r="B29" s="116" t="str">
        <f>Secteurs!$B$29</f>
        <v>Exportations</v>
      </c>
      <c r="E29" s="115" t="str">
        <f>'Données     '!E10</f>
        <v>kt</v>
      </c>
      <c r="F29" s="115" t="str">
        <f>'Données     '!F10</f>
        <v>Fruits et légumes (hors pommes de terre)</v>
      </c>
      <c r="G29" s="115">
        <f>'Données     '!G10</f>
        <v>2015</v>
      </c>
      <c r="H29" s="115" t="str">
        <f>'Données     '!H10</f>
        <v>France entière</v>
      </c>
      <c r="I29" s="115" t="str">
        <f>'Données     '!I10</f>
        <v>Exportations de Conserves de légumes (demi brut) (hors tomates, champignons et marrons)</v>
      </c>
      <c r="J29" s="115"/>
      <c r="K29" s="115" t="str">
        <f>'Données     '!K10</f>
        <v>PANOFELT - FranceAgriMer</v>
      </c>
      <c r="L29" s="115" t="str">
        <f ca="1">'Données     '!L10</f>
        <v>F&amp;L transformés - PANOFELT</v>
      </c>
      <c r="M29" s="115" t="str">
        <f>'Données     '!M10</f>
        <v>Volume</v>
      </c>
      <c r="N29" s="115" t="str">
        <f>'Données     '!N10</f>
        <v>Exportations de Conserves de légumes (demi brut) (hors tomates, champignons et marrons) = 376 kt (PANOFELT - FranceAgriMer)</v>
      </c>
      <c r="O29" s="115" t="str">
        <f>'Données     '!O10</f>
        <v>Probable</v>
      </c>
      <c r="P29" s="115" t="str">
        <f>'Données     '!P10</f>
        <v>Données collectées</v>
      </c>
      <c r="Q29" s="115" t="str">
        <f>'Données     '!Q10</f>
        <v>Donnée collectée (valeur du flux ou coefficient)</v>
      </c>
    </row>
    <row r="30" spans="1:17">
      <c r="A30" s="115" t="str">
        <f>Secteurs!$B$26</f>
        <v>Importations</v>
      </c>
      <c r="B30" s="115" t="str">
        <f>'Données     '!B20</f>
        <v>Légumes surgelés (hors tomates, champignons et marrons)</v>
      </c>
      <c r="E30" s="115" t="str">
        <f>'Données     '!E20</f>
        <v>kt</v>
      </c>
      <c r="F30" s="115" t="str">
        <f>'Données     '!F20</f>
        <v>Fruits et légumes (hors pommes de terre)</v>
      </c>
      <c r="G30" s="115">
        <f>'Données     '!G20</f>
        <v>2023</v>
      </c>
      <c r="H30" s="115" t="str">
        <f>'Données     '!H20</f>
        <v>France entière</v>
      </c>
      <c r="I30" s="115" t="str">
        <f>'Données     '!I20</f>
        <v>Importations de Légumes surgelés (hors tomates, champignons et marrons)</v>
      </c>
      <c r="J30" s="115"/>
      <c r="K30" s="115" t="str">
        <f>'Données     '!K20</f>
        <v>PANOFELT - FranceAgriMer</v>
      </c>
      <c r="L30" s="115" t="str">
        <f ca="1">'Données     '!L20</f>
        <v>F&amp;L transformés - PANOFELT</v>
      </c>
      <c r="M30" s="115" t="str">
        <f>'Données     '!M20</f>
        <v>Volume</v>
      </c>
      <c r="N30" s="115" t="str">
        <f>'Données     '!N20</f>
        <v>Importations de Légumes surgelés (hors tomates, champignons et marrons) = 402 kt (PANOFELT - FranceAgriMer)</v>
      </c>
      <c r="O30" s="115" t="str">
        <f>'Données     '!O20</f>
        <v>Probable</v>
      </c>
      <c r="P30" s="115" t="str">
        <f>'Données     '!P20</f>
        <v>Données collectées</v>
      </c>
      <c r="Q30" s="115" t="str">
        <f>'Données     '!Q20</f>
        <v>Donnée collectée (valeur du flux ou coefficient)</v>
      </c>
    </row>
    <row r="31" spans="1:17">
      <c r="A31" s="115" t="str">
        <f>Secteurs!$B$26</f>
        <v>Importations</v>
      </c>
      <c r="B31" s="115" t="str">
        <f>'Données     '!B21</f>
        <v>Légumes surgelés (hors tomates, champignons et marrons)</v>
      </c>
      <c r="E31" s="115" t="str">
        <f>'Données     '!E21</f>
        <v>kt</v>
      </c>
      <c r="F31" s="115" t="str">
        <f>'Données     '!F21</f>
        <v>Fruits et légumes (hors pommes de terre)</v>
      </c>
      <c r="G31" s="115">
        <f>'Données     '!G21</f>
        <v>2019</v>
      </c>
      <c r="H31" s="115" t="str">
        <f>'Données     '!H21</f>
        <v>France entière</v>
      </c>
      <c r="I31" s="115" t="str">
        <f>'Données     '!I21</f>
        <v>Importations de Légumes surgelés (hors tomates, champignons et marrons)</v>
      </c>
      <c r="J31" s="115"/>
      <c r="K31" s="115" t="str">
        <f>'Données     '!K21</f>
        <v>PANOFELT - FranceAgriMer</v>
      </c>
      <c r="L31" s="115" t="str">
        <f ca="1">'Données     '!L21</f>
        <v>F&amp;L transformés - PANOFELT</v>
      </c>
      <c r="M31" s="115" t="str">
        <f>'Données     '!M21</f>
        <v>Volume</v>
      </c>
      <c r="N31" s="115" t="str">
        <f>'Données     '!N21</f>
        <v>Importations de Légumes surgelés (hors tomates, champignons et marrons) = 473 kt (PANOFELT - FranceAgriMer)</v>
      </c>
      <c r="O31" s="115" t="str">
        <f>'Données     '!O21</f>
        <v>Probable</v>
      </c>
      <c r="P31" s="115" t="str">
        <f>'Données     '!P21</f>
        <v>Données collectées</v>
      </c>
      <c r="Q31" s="115" t="str">
        <f>'Données     '!Q21</f>
        <v>Donnée collectée (valeur du flux ou coefficient)</v>
      </c>
    </row>
    <row r="32" spans="1:17">
      <c r="A32" s="115" t="str">
        <f>Secteurs!$B$26</f>
        <v>Importations</v>
      </c>
      <c r="B32" s="115" t="str">
        <f>'Données     '!B22</f>
        <v>Légumes surgelés (hors tomates, champignons et marrons)</v>
      </c>
      <c r="E32" s="115" t="str">
        <f>'Données     '!E22</f>
        <v>kt</v>
      </c>
      <c r="F32" s="115" t="str">
        <f>'Données     '!F22</f>
        <v>Fruits et légumes (hors pommes de terre)</v>
      </c>
      <c r="G32" s="115">
        <f>'Données     '!G22</f>
        <v>2015</v>
      </c>
      <c r="H32" s="115" t="str">
        <f>'Données     '!H22</f>
        <v>France entière</v>
      </c>
      <c r="I32" s="115" t="str">
        <f>'Données     '!I22</f>
        <v>Importations de Légumes surgelés (hors tomates, champignons et marrons)</v>
      </c>
      <c r="J32" s="115"/>
      <c r="K32" s="115" t="str">
        <f>'Données     '!K22</f>
        <v>PANOFELT - FranceAgriMer</v>
      </c>
      <c r="L32" s="115" t="str">
        <f ca="1">'Données     '!L22</f>
        <v>F&amp;L transformés - PANOFELT</v>
      </c>
      <c r="M32" s="115" t="str">
        <f>'Données     '!M22</f>
        <v>Volume</v>
      </c>
      <c r="N32" s="115" t="str">
        <f>'Données     '!N22</f>
        <v>Importations de Légumes surgelés (hors tomates, champignons et marrons) = 429 kt (PANOFELT - FranceAgriMer)</v>
      </c>
      <c r="O32" s="115" t="str">
        <f>'Données     '!O22</f>
        <v>Probable</v>
      </c>
      <c r="P32" s="115" t="str">
        <f>'Données     '!P22</f>
        <v>Données collectées</v>
      </c>
      <c r="Q32" s="115" t="str">
        <f>'Données     '!Q22</f>
        <v>Donnée collectée (valeur du flux ou coefficient)</v>
      </c>
    </row>
    <row r="33" spans="1:17">
      <c r="A33" s="115" t="str">
        <f>'Données     '!A23</f>
        <v>Légumes surgelés (hors tomates, champignons et marrons)</v>
      </c>
      <c r="B33" s="116" t="str">
        <f>Secteurs!$B$29</f>
        <v>Exportations</v>
      </c>
      <c r="E33" s="115" t="str">
        <f>'Données     '!E23</f>
        <v>kt</v>
      </c>
      <c r="F33" s="115" t="str">
        <f>'Données     '!F23</f>
        <v>Fruits et légumes (hors pommes de terre)</v>
      </c>
      <c r="G33" s="115">
        <f>'Données     '!G23</f>
        <v>2023</v>
      </c>
      <c r="H33" s="115" t="str">
        <f>'Données     '!H23</f>
        <v>France entière</v>
      </c>
      <c r="I33" s="115" t="str">
        <f>'Données     '!I23</f>
        <v>Exportations de Légumes surgelés (hors tomates, champignons et marrons)</v>
      </c>
      <c r="J33" s="115"/>
      <c r="K33" s="115" t="str">
        <f>'Données     '!K23</f>
        <v>PANOFELT - FranceAgriMer</v>
      </c>
      <c r="L33" s="115" t="str">
        <f ca="1">'Données     '!L23</f>
        <v>F&amp;L transformés - PANOFELT</v>
      </c>
      <c r="M33" s="115" t="str">
        <f>'Données     '!M23</f>
        <v>Volume</v>
      </c>
      <c r="N33" s="115" t="str">
        <f>'Données     '!N23</f>
        <v>Exportations de Légumes surgelés (hors tomates, champignons et marrons) = 215 kt (PANOFELT - FranceAgriMer)</v>
      </c>
      <c r="O33" s="115" t="str">
        <f>'Données     '!O23</f>
        <v>Probable</v>
      </c>
      <c r="P33" s="115" t="str">
        <f>'Données     '!P23</f>
        <v>Données collectées</v>
      </c>
      <c r="Q33" s="115" t="str">
        <f>'Données     '!Q23</f>
        <v>Donnée collectée (valeur du flux ou coefficient)</v>
      </c>
    </row>
    <row r="34" spans="1:17">
      <c r="A34" s="115" t="str">
        <f>'Données     '!A24</f>
        <v>Légumes surgelés (hors tomates, champignons et marrons)</v>
      </c>
      <c r="B34" s="116" t="str">
        <f>Secteurs!$B$29</f>
        <v>Exportations</v>
      </c>
      <c r="E34" s="115" t="str">
        <f>'Données     '!E24</f>
        <v>kt</v>
      </c>
      <c r="F34" s="115" t="str">
        <f>'Données     '!F24</f>
        <v>Fruits et légumes (hors pommes de terre)</v>
      </c>
      <c r="G34" s="115">
        <f>'Données     '!G24</f>
        <v>2019</v>
      </c>
      <c r="H34" s="115" t="str">
        <f>'Données     '!H24</f>
        <v>France entière</v>
      </c>
      <c r="I34" s="115" t="str">
        <f>'Données     '!I24</f>
        <v>Exportations de Légumes surgelés (hors tomates, champignons et marrons)</v>
      </c>
      <c r="J34" s="115"/>
      <c r="K34" s="115" t="str">
        <f>'Données     '!K24</f>
        <v>PANOFELT - FranceAgriMer</v>
      </c>
      <c r="L34" s="115" t="str">
        <f ca="1">'Données     '!L24</f>
        <v>F&amp;L transformés - PANOFELT</v>
      </c>
      <c r="M34" s="115" t="str">
        <f>'Données     '!M24</f>
        <v>Volume</v>
      </c>
      <c r="N34" s="115" t="str">
        <f>'Données     '!N24</f>
        <v>Exportations de Légumes surgelés (hors tomates, champignons et marrons) = 243 kt (PANOFELT - FranceAgriMer)</v>
      </c>
      <c r="O34" s="115" t="str">
        <f>'Données     '!O24</f>
        <v>Probable</v>
      </c>
      <c r="P34" s="115" t="str">
        <f>'Données     '!P24</f>
        <v>Données collectées</v>
      </c>
      <c r="Q34" s="115" t="str">
        <f>'Données     '!Q24</f>
        <v>Donnée collectée (valeur du flux ou coefficient)</v>
      </c>
    </row>
    <row r="35" spans="1:17">
      <c r="A35" s="115" t="str">
        <f>'Données     '!A25</f>
        <v>Légumes surgelés (hors tomates, champignons et marrons)</v>
      </c>
      <c r="B35" s="116" t="str">
        <f>Secteurs!$B$29</f>
        <v>Exportations</v>
      </c>
      <c r="E35" s="115" t="str">
        <f>'Données     '!E25</f>
        <v>kt</v>
      </c>
      <c r="F35" s="115" t="str">
        <f>'Données     '!F25</f>
        <v>Fruits et légumes (hors pommes de terre)</v>
      </c>
      <c r="G35" s="115">
        <f>'Données     '!G25</f>
        <v>2015</v>
      </c>
      <c r="H35" s="115" t="str">
        <f>'Données     '!H25</f>
        <v>France entière</v>
      </c>
      <c r="I35" s="115" t="str">
        <f>'Données     '!I25</f>
        <v>Exportations de Légumes surgelés (hors tomates, champignons et marrons)</v>
      </c>
      <c r="J35" s="115"/>
      <c r="K35" s="115" t="str">
        <f>'Données     '!K25</f>
        <v>PANOFELT - FranceAgriMer</v>
      </c>
      <c r="L35" s="115" t="str">
        <f ca="1">'Données     '!L25</f>
        <v>F&amp;L transformés - PANOFELT</v>
      </c>
      <c r="M35" s="115" t="str">
        <f>'Données     '!M25</f>
        <v>Volume</v>
      </c>
      <c r="N35" s="115" t="str">
        <f>'Données     '!N25</f>
        <v>Exportations de Légumes surgelés (hors tomates, champignons et marrons) = 207 kt (PANOFELT - FranceAgriMer)</v>
      </c>
      <c r="O35" s="115" t="str">
        <f>'Données     '!O25</f>
        <v>Probable</v>
      </c>
      <c r="P35" s="115" t="str">
        <f>'Données     '!P25</f>
        <v>Données collectées</v>
      </c>
      <c r="Q35" s="115" t="str">
        <f>'Données     '!Q25</f>
        <v>Donnée collectée (valeur du flux ou coefficient)</v>
      </c>
    </row>
    <row r="36" spans="1:17">
      <c r="A36" s="115" t="str">
        <f>Secteurs!$B$26</f>
        <v>Importations</v>
      </c>
      <c r="B36" s="115" t="str">
        <f>'Données     '!B36</f>
        <v>Végétaux prêts à l'emploi</v>
      </c>
      <c r="E36" s="115" t="str">
        <f>'Données     '!E36</f>
        <v>kt</v>
      </c>
      <c r="F36" s="115" t="str">
        <f>'Données     '!F36</f>
        <v>Fruits et légumes (hors pommes de terre)</v>
      </c>
      <c r="G36" s="115">
        <f>'Données     '!G36</f>
        <v>2023</v>
      </c>
      <c r="H36" s="115" t="str">
        <f>'Données     '!H36</f>
        <v>France entière</v>
      </c>
      <c r="I36" s="115" t="str">
        <f>'Données     '!I36</f>
        <v>Importations de Végétaux prêts à l'emploi</v>
      </c>
      <c r="J36" s="115"/>
      <c r="K36" s="115"/>
      <c r="L36" s="115"/>
      <c r="M36" s="115"/>
      <c r="N36" s="115" t="str">
        <f>'Données     '!N36</f>
        <v>Importations de Végétaux prêts à l'emploi</v>
      </c>
      <c r="O36" s="115" t="str">
        <f>'Données     '!O36</f>
        <v>Approximative</v>
      </c>
      <c r="P36" s="115" t="str">
        <f>'Données     '!P36</f>
        <v>Complétion des flux:Données indéterminées</v>
      </c>
      <c r="Q36" s="115" t="str">
        <f>'Données     '!Q36</f>
        <v>Donnée indéterminée (seules une borne minimale et une borne maximale sont déterminées)</v>
      </c>
    </row>
    <row r="37" spans="1:17">
      <c r="A37" s="115" t="str">
        <f>Secteurs!$B$26</f>
        <v>Importations</v>
      </c>
      <c r="B37" s="115" t="str">
        <f>'Données     '!B37</f>
        <v>Végétaux prêts à l'emploi</v>
      </c>
      <c r="E37" s="115" t="str">
        <f>'Données     '!E37</f>
        <v>kt</v>
      </c>
      <c r="F37" s="115" t="str">
        <f>'Données     '!F37</f>
        <v>Fruits et légumes (hors pommes de terre)</v>
      </c>
      <c r="G37" s="115">
        <f>'Données     '!G37</f>
        <v>2019</v>
      </c>
      <c r="H37" s="115" t="str">
        <f>'Données     '!H37</f>
        <v>France entière</v>
      </c>
      <c r="I37" s="115" t="str">
        <f>'Données     '!I37</f>
        <v>Importations de Végétaux prêts à l'emploi</v>
      </c>
      <c r="J37" s="115"/>
      <c r="K37" s="115"/>
      <c r="L37" s="115"/>
      <c r="M37" s="115"/>
      <c r="N37" s="115" t="str">
        <f>'Données     '!N37</f>
        <v>Importations de Végétaux prêts à l'emploi</v>
      </c>
      <c r="O37" s="115" t="str">
        <f>'Données     '!O37</f>
        <v>Approximative</v>
      </c>
      <c r="P37" s="115" t="str">
        <f>'Données     '!P37</f>
        <v>Complétion des flux:Données indéterminées</v>
      </c>
      <c r="Q37" s="115" t="str">
        <f>'Données     '!Q37</f>
        <v>Donnée indéterminée (seules une borne minimale et une borne maximale sont déterminées)</v>
      </c>
    </row>
    <row r="38" spans="1:17">
      <c r="A38" s="115" t="str">
        <f>Secteurs!$B$26</f>
        <v>Importations</v>
      </c>
      <c r="B38" s="115" t="str">
        <f>'Données     '!B38</f>
        <v>Végétaux prêts à l'emploi</v>
      </c>
      <c r="E38" s="115" t="str">
        <f>'Données     '!E38</f>
        <v>kt</v>
      </c>
      <c r="F38" s="115" t="str">
        <f>'Données     '!F38</f>
        <v>Fruits et légumes (hors pommes de terre)</v>
      </c>
      <c r="G38" s="115">
        <f>'Données     '!G38</f>
        <v>2015</v>
      </c>
      <c r="H38" s="115" t="str">
        <f>'Données     '!H38</f>
        <v>France entière</v>
      </c>
      <c r="I38" s="115" t="str">
        <f>'Données     '!I38</f>
        <v>Importations de Végétaux prêts à l'emploi</v>
      </c>
      <c r="J38" s="115"/>
      <c r="K38" s="115"/>
      <c r="L38" s="115"/>
      <c r="M38" s="115"/>
      <c r="N38" s="115" t="str">
        <f>'Données     '!N38</f>
        <v>Importations de Végétaux prêts à l'emploi</v>
      </c>
      <c r="O38" s="115" t="str">
        <f>'Données     '!O38</f>
        <v>Approximative</v>
      </c>
      <c r="P38" s="115" t="str">
        <f>'Données     '!P38</f>
        <v>Complétion des flux:Données indéterminées</v>
      </c>
      <c r="Q38" s="115" t="str">
        <f>'Données     '!Q38</f>
        <v>Donnée indéterminée (seules une borne minimale et une borne maximale sont déterminées)</v>
      </c>
    </row>
    <row r="39" spans="1:17">
      <c r="A39" s="115" t="str">
        <f>'Données     '!A39</f>
        <v>Végétaux prêts à l'emploi</v>
      </c>
      <c r="B39" s="116" t="str">
        <f>Secteurs!$B$29</f>
        <v>Exportations</v>
      </c>
      <c r="E39" s="115" t="str">
        <f>'Données     '!E39</f>
        <v>kt</v>
      </c>
      <c r="F39" s="115" t="str">
        <f>'Données     '!F39</f>
        <v>Fruits et légumes (hors pommes de terre)</v>
      </c>
      <c r="G39" s="115">
        <f>'Données     '!G39</f>
        <v>2023</v>
      </c>
      <c r="H39" s="115" t="str">
        <f>'Données     '!H39</f>
        <v>France entière</v>
      </c>
      <c r="I39" s="115" t="str">
        <f>'Données     '!I39</f>
        <v>Exportations de Végétaux prêts à l'emploi</v>
      </c>
      <c r="J39" s="115"/>
      <c r="K39" s="115"/>
      <c r="L39" s="115"/>
      <c r="M39" s="115"/>
      <c r="N39" s="115" t="str">
        <f>'Données     '!N39</f>
        <v>Exportations de Végétaux prêts à l'emploi</v>
      </c>
      <c r="O39" s="115" t="str">
        <f>'Données     '!O39</f>
        <v>Approximative</v>
      </c>
      <c r="P39" s="115" t="str">
        <f>'Données     '!P39</f>
        <v>Complétion des flux:Données indéterminées</v>
      </c>
      <c r="Q39" s="115" t="str">
        <f>'Données     '!Q39</f>
        <v>Donnée indéterminée (seules une borne minimale et une borne maximale sont déterminées)</v>
      </c>
    </row>
    <row r="40" spans="1:17">
      <c r="A40" s="115" t="str">
        <f>'Données     '!A40</f>
        <v>Végétaux prêts à l'emploi</v>
      </c>
      <c r="B40" s="116" t="str">
        <f>Secteurs!$B$29</f>
        <v>Exportations</v>
      </c>
      <c r="E40" s="115" t="str">
        <f>'Données     '!E40</f>
        <v>kt</v>
      </c>
      <c r="F40" s="115" t="str">
        <f>'Données     '!F40</f>
        <v>Fruits et légumes (hors pommes de terre)</v>
      </c>
      <c r="G40" s="115">
        <f>'Données     '!G40</f>
        <v>2019</v>
      </c>
      <c r="H40" s="115" t="str">
        <f>'Données     '!H40</f>
        <v>France entière</v>
      </c>
      <c r="I40" s="115" t="str">
        <f>'Données     '!I40</f>
        <v>Exportations de Végétaux prêts à l'emploi</v>
      </c>
      <c r="J40" s="115"/>
      <c r="K40" s="115"/>
      <c r="L40" s="115"/>
      <c r="M40" s="115"/>
      <c r="N40" s="115" t="str">
        <f>'Données     '!N40</f>
        <v>Exportations de Végétaux prêts à l'emploi</v>
      </c>
      <c r="O40" s="115" t="str">
        <f>'Données     '!O40</f>
        <v>Approximative</v>
      </c>
      <c r="P40" s="115" t="str">
        <f>'Données     '!P40</f>
        <v>Complétion des flux:Données indéterminées</v>
      </c>
      <c r="Q40" s="115" t="str">
        <f>'Données     '!Q40</f>
        <v>Donnée indéterminée (seules une borne minimale et une borne maximale sont déterminées)</v>
      </c>
    </row>
    <row r="41" spans="1:17">
      <c r="A41" s="115" t="str">
        <f>'Données     '!A41</f>
        <v>Végétaux prêts à l'emploi</v>
      </c>
      <c r="B41" s="116" t="str">
        <f>Secteurs!$B$29</f>
        <v>Exportations</v>
      </c>
      <c r="E41" s="115" t="str">
        <f>'Données     '!E41</f>
        <v>kt</v>
      </c>
      <c r="F41" s="115" t="str">
        <f>'Données     '!F41</f>
        <v>Fruits et légumes (hors pommes de terre)</v>
      </c>
      <c r="G41" s="115">
        <f>'Données     '!G41</f>
        <v>2015</v>
      </c>
      <c r="H41" s="115" t="str">
        <f>'Données     '!H41</f>
        <v>France entière</v>
      </c>
      <c r="I41" s="115" t="str">
        <f>'Données     '!I41</f>
        <v>Exportations de Végétaux prêts à l'emploi</v>
      </c>
      <c r="J41" s="115"/>
      <c r="K41" s="115"/>
      <c r="L41" s="115"/>
      <c r="M41" s="115"/>
      <c r="N41" s="115" t="str">
        <f>'Données     '!N41</f>
        <v>Exportations de Végétaux prêts à l'emploi</v>
      </c>
      <c r="O41" s="115" t="str">
        <f>'Données     '!O41</f>
        <v>Approximative</v>
      </c>
      <c r="P41" s="115" t="str">
        <f>'Données     '!P41</f>
        <v>Complétion des flux:Données indéterminées</v>
      </c>
      <c r="Q41" s="115" t="str">
        <f>'Données     '!Q41</f>
        <v>Donnée indéterminée (seules une borne minimale et une borne maximale sont déterminées)</v>
      </c>
    </row>
    <row r="42" spans="1:17">
      <c r="A42" s="115" t="str">
        <f>Secteurs!$B$26</f>
        <v>Importations</v>
      </c>
      <c r="B42" s="115" t="str">
        <f>'Données     '!B52</f>
        <v>Concentré de tomate</v>
      </c>
      <c r="E42" s="115" t="str">
        <f>'Données     '!E52</f>
        <v>kt</v>
      </c>
      <c r="F42" s="115" t="str">
        <f>'Données     '!F52</f>
        <v>Fruits et légumes (hors pommes de terre)</v>
      </c>
      <c r="G42" s="115">
        <f>'Données     '!G52</f>
        <v>2023</v>
      </c>
      <c r="H42" s="115" t="str">
        <f>'Données     '!H52</f>
        <v>France entière</v>
      </c>
      <c r="I42" s="115" t="str">
        <f>'Données     '!I52</f>
        <v>Importations de Concentré de tomate</v>
      </c>
      <c r="J42" s="115"/>
      <c r="K42" s="115" t="str">
        <f>'Données     '!K52</f>
        <v>Douanes - Eurostat</v>
      </c>
      <c r="L42" s="115" t="str">
        <f ca="1">'Données     '!L52</f>
        <v>Comext - EUROSTAT</v>
      </c>
      <c r="M42" s="115" t="str">
        <f>'Données     '!M52</f>
        <v>Volume</v>
      </c>
      <c r="N42" s="115" t="str">
        <f>'Données     '!N52</f>
        <v>Importations de Concentré de tomate</v>
      </c>
      <c r="O42" s="115" t="str">
        <f>'Données     '!O52</f>
        <v>Probable</v>
      </c>
      <c r="P42" s="115" t="str">
        <f>'Données     '!P52</f>
        <v>Données collectées</v>
      </c>
      <c r="Q42" s="115" t="str">
        <f>'Données     '!Q52</f>
        <v>Donnée collectée (valeur du flux ou coefficient)</v>
      </c>
    </row>
    <row r="43" spans="1:17">
      <c r="A43" s="115" t="str">
        <f>Secteurs!$B$26</f>
        <v>Importations</v>
      </c>
      <c r="B43" s="115" t="str">
        <f>'Données     '!B53</f>
        <v>Concentré de tomate</v>
      </c>
      <c r="E43" s="115" t="str">
        <f>'Données     '!E53</f>
        <v>kt</v>
      </c>
      <c r="F43" s="115" t="str">
        <f>'Données     '!F53</f>
        <v>Fruits et légumes (hors pommes de terre)</v>
      </c>
      <c r="G43" s="115">
        <f>'Données     '!G53</f>
        <v>2019</v>
      </c>
      <c r="H43" s="115" t="str">
        <f>'Données     '!H53</f>
        <v>France entière</v>
      </c>
      <c r="I43" s="115" t="str">
        <f>'Données     '!I53</f>
        <v>Importations de Concentré de tomate</v>
      </c>
      <c r="J43" s="115"/>
      <c r="K43" s="115" t="str">
        <f>'Données     '!K53</f>
        <v>Douanes - Eurostat</v>
      </c>
      <c r="L43" s="115" t="str">
        <f ca="1">'Données     '!L53</f>
        <v>Comext - EUROSTAT</v>
      </c>
      <c r="M43" s="115" t="str">
        <f>'Données     '!M53</f>
        <v>Volume</v>
      </c>
      <c r="N43" s="115" t="str">
        <f>'Données     '!N53</f>
        <v>Importations de Concentré de tomate = 113 kt (Douanes - Eurostat)</v>
      </c>
      <c r="O43" s="115" t="str">
        <f>'Données     '!O53</f>
        <v>Probable</v>
      </c>
      <c r="P43" s="115" t="str">
        <f>'Données     '!P53</f>
        <v>Données collectées</v>
      </c>
      <c r="Q43" s="115" t="str">
        <f>'Données     '!Q53</f>
        <v>Donnée collectée (valeur du flux ou coefficient)</v>
      </c>
    </row>
    <row r="44" spans="1:17">
      <c r="A44" s="115" t="str">
        <f>Secteurs!$B$26</f>
        <v>Importations</v>
      </c>
      <c r="B44" s="115" t="str">
        <f>'Données     '!B54</f>
        <v>Concentré de tomate</v>
      </c>
      <c r="E44" s="115" t="str">
        <f>'Données     '!E54</f>
        <v>kt</v>
      </c>
      <c r="F44" s="115" t="str">
        <f>'Données     '!F54</f>
        <v>Fruits et légumes (hors pommes de terre)</v>
      </c>
      <c r="G44" s="115">
        <f>'Données     '!G54</f>
        <v>2015</v>
      </c>
      <c r="H44" s="115" t="str">
        <f>'Données     '!H54</f>
        <v>France entière</v>
      </c>
      <c r="I44" s="115" t="str">
        <f>'Données     '!I54</f>
        <v>Importations de Concentré de tomate</v>
      </c>
      <c r="J44" s="115"/>
      <c r="K44" s="115" t="str">
        <f>'Données     '!K54</f>
        <v>Douanes - Eurostat</v>
      </c>
      <c r="L44" s="115" t="str">
        <f ca="1">'Données     '!L54</f>
        <v>Comext - EUROSTAT</v>
      </c>
      <c r="M44" s="115" t="str">
        <f>'Données     '!M54</f>
        <v>Volume</v>
      </c>
      <c r="N44" s="115" t="str">
        <f>'Données     '!N54</f>
        <v>Importations de Concentré de tomate = 101 kt (Douanes - Eurostat)</v>
      </c>
      <c r="O44" s="115" t="str">
        <f>'Données     '!O54</f>
        <v>Probable</v>
      </c>
      <c r="P44" s="115" t="str">
        <f>'Données     '!P54</f>
        <v>Données collectées</v>
      </c>
      <c r="Q44" s="115" t="str">
        <f>'Données     '!Q54</f>
        <v>Donnée collectée (valeur du flux ou coefficient)</v>
      </c>
    </row>
    <row r="45" spans="1:17">
      <c r="A45" s="115" t="str">
        <f>'Données     '!A55</f>
        <v>Concentré de tomate</v>
      </c>
      <c r="B45" s="116" t="str">
        <f>Secteurs!$B$29</f>
        <v>Exportations</v>
      </c>
      <c r="E45" s="115" t="str">
        <f>'Données     '!E55</f>
        <v>kt</v>
      </c>
      <c r="F45" s="115" t="str">
        <f>'Données     '!F55</f>
        <v>Fruits et légumes (hors pommes de terre)</v>
      </c>
      <c r="G45" s="115">
        <f>'Données     '!G55</f>
        <v>2023</v>
      </c>
      <c r="H45" s="115" t="str">
        <f>'Données     '!H55</f>
        <v>France entière</v>
      </c>
      <c r="I45" s="115" t="str">
        <f>'Données     '!I55</f>
        <v>Exportations de Concentré de tomate</v>
      </c>
      <c r="J45" s="115"/>
      <c r="K45" s="115" t="str">
        <f>'Données     '!K55</f>
        <v>Douanes - Eurostat</v>
      </c>
      <c r="L45" s="115" t="str">
        <f ca="1">'Données     '!L55</f>
        <v>Comext - EUROSTAT</v>
      </c>
      <c r="M45" s="115" t="str">
        <f>'Données     '!M55</f>
        <v>Volume</v>
      </c>
      <c r="N45" s="115" t="str">
        <f>'Données     '!N55</f>
        <v>Exportations de Concentré de tomate = 13 kt (Douanes - Eurostat)</v>
      </c>
      <c r="O45" s="115" t="str">
        <f>'Données     '!O55</f>
        <v>Probable</v>
      </c>
      <c r="P45" s="115" t="str">
        <f>'Données     '!P55</f>
        <v>Données collectées</v>
      </c>
      <c r="Q45" s="115" t="str">
        <f>'Données     '!Q55</f>
        <v>Donnée collectée (valeur du flux ou coefficient)</v>
      </c>
    </row>
    <row r="46" spans="1:17">
      <c r="A46" s="115" t="str">
        <f>'Données     '!A56</f>
        <v>Concentré de tomate</v>
      </c>
      <c r="B46" s="116" t="str">
        <f>Secteurs!$B$29</f>
        <v>Exportations</v>
      </c>
      <c r="E46" s="115" t="str">
        <f>'Données     '!E56</f>
        <v>kt</v>
      </c>
      <c r="F46" s="115" t="str">
        <f>'Données     '!F56</f>
        <v>Fruits et légumes (hors pommes de terre)</v>
      </c>
      <c r="G46" s="115">
        <f>'Données     '!G56</f>
        <v>2019</v>
      </c>
      <c r="H46" s="115" t="str">
        <f>'Données     '!H56</f>
        <v>France entière</v>
      </c>
      <c r="I46" s="115" t="str">
        <f>'Données     '!I56</f>
        <v>Exportations de Concentré de tomate</v>
      </c>
      <c r="J46" s="115"/>
      <c r="K46" s="115" t="str">
        <f>'Données     '!K56</f>
        <v>Douanes - Eurostat</v>
      </c>
      <c r="L46" s="115" t="str">
        <f ca="1">'Données     '!L56</f>
        <v>Comext - EUROSTAT</v>
      </c>
      <c r="M46" s="115" t="str">
        <f>'Données     '!M56</f>
        <v>Volume</v>
      </c>
      <c r="N46" s="115" t="str">
        <f>'Données     '!N56</f>
        <v>Exportations de Concentré de tomate = 18 kt (Douanes - Eurostat)</v>
      </c>
      <c r="O46" s="115" t="str">
        <f>'Données     '!O56</f>
        <v>Probable</v>
      </c>
      <c r="P46" s="115" t="str">
        <f>'Données     '!P56</f>
        <v>Données collectées</v>
      </c>
      <c r="Q46" s="115" t="str">
        <f>'Données     '!Q56</f>
        <v>Donnée collectée (valeur du flux ou coefficient)</v>
      </c>
    </row>
    <row r="47" spans="1:17">
      <c r="A47" s="115" t="str">
        <f>'Données     '!A57</f>
        <v>Concentré de tomate</v>
      </c>
      <c r="B47" s="116" t="str">
        <f>Secteurs!$B$29</f>
        <v>Exportations</v>
      </c>
      <c r="E47" s="115" t="str">
        <f>'Données     '!E57</f>
        <v>kt</v>
      </c>
      <c r="F47" s="115" t="str">
        <f>'Données     '!F57</f>
        <v>Fruits et légumes (hors pommes de terre)</v>
      </c>
      <c r="G47" s="115">
        <f>'Données     '!G57</f>
        <v>2015</v>
      </c>
      <c r="H47" s="115" t="str">
        <f>'Données     '!H57</f>
        <v>France entière</v>
      </c>
      <c r="I47" s="115" t="str">
        <f>'Données     '!I57</f>
        <v>Exportations de Concentré de tomate</v>
      </c>
      <c r="J47" s="115"/>
      <c r="K47" s="115" t="str">
        <f>'Données     '!K57</f>
        <v>Douanes - Eurostat</v>
      </c>
      <c r="L47" s="115" t="str">
        <f ca="1">'Données     '!L57</f>
        <v>Comext - EUROSTAT</v>
      </c>
      <c r="M47" s="115" t="str">
        <f>'Données     '!M57</f>
        <v>Volume</v>
      </c>
      <c r="N47" s="115" t="str">
        <f>'Données     '!N57</f>
        <v>Exportations de Concentré de tomate = 15 kt (Douanes - Eurostat)</v>
      </c>
      <c r="O47" s="115" t="str">
        <f>'Données     '!O57</f>
        <v>Probable</v>
      </c>
      <c r="P47" s="115" t="str">
        <f>'Données     '!P57</f>
        <v>Données collectées</v>
      </c>
      <c r="Q47" s="115" t="str">
        <f>'Données     '!Q57</f>
        <v>Donnée collectée (valeur du flux ou coefficient)</v>
      </c>
    </row>
    <row r="48" spans="1:17">
      <c r="A48" s="115" t="str">
        <f>Secteurs!$B$26</f>
        <v>Importations</v>
      </c>
      <c r="B48" s="115" t="str">
        <f>'Données     '!B62</f>
        <v>Conserves de tomate</v>
      </c>
      <c r="E48" s="115" t="str">
        <f>'Données     '!E62</f>
        <v>kt</v>
      </c>
      <c r="F48" s="115" t="str">
        <f>'Données     '!F62</f>
        <v>Fruits et légumes (hors pommes de terre)</v>
      </c>
      <c r="G48" s="115">
        <f>'Données     '!G62</f>
        <v>2023</v>
      </c>
      <c r="H48" s="115" t="str">
        <f>'Données     '!H62</f>
        <v>France entière</v>
      </c>
      <c r="I48" s="115" t="str">
        <f>'Données     '!I62</f>
        <v>Importations de Conserves de tomate</v>
      </c>
      <c r="J48" s="115"/>
      <c r="K48" s="115" t="str">
        <f>'Données     '!K62</f>
        <v>Douanes - Eurostat</v>
      </c>
      <c r="L48" s="115" t="str">
        <f ca="1">'Données     '!L62</f>
        <v>Comext - EUROSTAT</v>
      </c>
      <c r="M48" s="115" t="str">
        <f>'Données     '!M62</f>
        <v>Volume</v>
      </c>
      <c r="N48" s="115" t="str">
        <f>'Données     '!N62</f>
        <v>Importations de Conserves de tomate = 126 kt (Douanes - Eurostat)</v>
      </c>
      <c r="O48" s="115" t="str">
        <f>'Données     '!O62</f>
        <v>Probable</v>
      </c>
      <c r="P48" s="115" t="str">
        <f>'Données     '!P62</f>
        <v>Données collectées</v>
      </c>
      <c r="Q48" s="115" t="str">
        <f>'Données     '!Q62</f>
        <v>Donnée collectée (valeur du flux ou coefficient)</v>
      </c>
    </row>
    <row r="49" spans="1:17">
      <c r="A49" s="115" t="str">
        <f>Secteurs!$B$26</f>
        <v>Importations</v>
      </c>
      <c r="B49" s="115" t="str">
        <f>'Données     '!B63</f>
        <v>Conserves de tomate</v>
      </c>
      <c r="E49" s="115" t="str">
        <f>'Données     '!E63</f>
        <v>kt</v>
      </c>
      <c r="F49" s="115" t="str">
        <f>'Données     '!F63</f>
        <v>Fruits et légumes (hors pommes de terre)</v>
      </c>
      <c r="G49" s="115">
        <f>'Données     '!G63</f>
        <v>2019</v>
      </c>
      <c r="H49" s="115" t="str">
        <f>'Données     '!H63</f>
        <v>France entière</v>
      </c>
      <c r="I49" s="115" t="str">
        <f>'Données     '!I63</f>
        <v>Importations de Conserves de tomate</v>
      </c>
      <c r="J49" s="115"/>
      <c r="K49" s="115" t="str">
        <f>'Données     '!K63</f>
        <v>Douanes - Eurostat</v>
      </c>
      <c r="L49" s="115" t="str">
        <f ca="1">'Données     '!L63</f>
        <v>Comext - EUROSTAT</v>
      </c>
      <c r="M49" s="115" t="str">
        <f>'Données     '!M63</f>
        <v>Volume</v>
      </c>
      <c r="N49" s="115" t="str">
        <f>'Données     '!N63</f>
        <v>Importations de Conserves de tomate = 123 kt (Douanes - Eurostat)</v>
      </c>
      <c r="O49" s="115" t="str">
        <f>'Données     '!O63</f>
        <v>Probable</v>
      </c>
      <c r="P49" s="115" t="str">
        <f>'Données     '!P63</f>
        <v>Données collectées</v>
      </c>
      <c r="Q49" s="115" t="str">
        <f>'Données     '!Q63</f>
        <v>Donnée collectée (valeur du flux ou coefficient)</v>
      </c>
    </row>
    <row r="50" spans="1:17">
      <c r="A50" s="115" t="str">
        <f>Secteurs!$B$26</f>
        <v>Importations</v>
      </c>
      <c r="B50" s="115" t="str">
        <f>'Données     '!B64</f>
        <v>Conserves de tomate</v>
      </c>
      <c r="E50" s="115" t="str">
        <f>'Données     '!E64</f>
        <v>kt</v>
      </c>
      <c r="F50" s="115" t="str">
        <f>'Données     '!F64</f>
        <v>Fruits et légumes (hors pommes de terre)</v>
      </c>
      <c r="G50" s="115">
        <f>'Données     '!G64</f>
        <v>2015</v>
      </c>
      <c r="H50" s="115" t="str">
        <f>'Données     '!H64</f>
        <v>France entière</v>
      </c>
      <c r="I50" s="115" t="str">
        <f>'Données     '!I64</f>
        <v>Importations de Conserves de tomate</v>
      </c>
      <c r="J50" s="115"/>
      <c r="K50" s="115" t="str">
        <f>'Données     '!K64</f>
        <v>Douanes - Eurostat</v>
      </c>
      <c r="L50" s="115" t="str">
        <f ca="1">'Données     '!L64</f>
        <v>Comext - EUROSTAT</v>
      </c>
      <c r="M50" s="115" t="str">
        <f>'Données     '!M64</f>
        <v>Volume</v>
      </c>
      <c r="N50" s="115" t="str">
        <f>'Données     '!N64</f>
        <v>Importations de Conserves de tomate = 117 kt (Douanes - Eurostat)</v>
      </c>
      <c r="O50" s="115" t="str">
        <f>'Données     '!O64</f>
        <v>Probable</v>
      </c>
      <c r="P50" s="115" t="str">
        <f>'Données     '!P64</f>
        <v>Données collectées</v>
      </c>
      <c r="Q50" s="115" t="str">
        <f>'Données     '!Q64</f>
        <v>Donnée collectée (valeur du flux ou coefficient)</v>
      </c>
    </row>
    <row r="51" spans="1:17">
      <c r="A51" s="115" t="str">
        <f>'Données     '!A65</f>
        <v>Conserves de tomate</v>
      </c>
      <c r="B51" s="116" t="str">
        <f>Secteurs!$B$29</f>
        <v>Exportations</v>
      </c>
      <c r="E51" s="115" t="str">
        <f>'Données     '!E65</f>
        <v>kt</v>
      </c>
      <c r="F51" s="115" t="str">
        <f>'Données     '!F65</f>
        <v>Fruits et légumes (hors pommes de terre)</v>
      </c>
      <c r="G51" s="115">
        <f>'Données     '!G65</f>
        <v>2023</v>
      </c>
      <c r="H51" s="115" t="str">
        <f>'Données     '!H65</f>
        <v>France entière</v>
      </c>
      <c r="I51" s="115" t="str">
        <f>'Données     '!I65</f>
        <v>Exportations de Conserves de tomate</v>
      </c>
      <c r="J51" s="115"/>
      <c r="K51" s="115" t="str">
        <f>'Données     '!K65</f>
        <v>Douanes - Eurostat</v>
      </c>
      <c r="L51" s="115" t="str">
        <f ca="1">'Données     '!L65</f>
        <v>Comext - EUROSTAT</v>
      </c>
      <c r="M51" s="115" t="str">
        <f>'Données     '!M65</f>
        <v>Volume</v>
      </c>
      <c r="N51" s="115" t="str">
        <f>'Données     '!N65</f>
        <v>Exportations de Conserves de tomate = 8 kt (Douanes - Eurostat)</v>
      </c>
      <c r="O51" s="115" t="str">
        <f>'Données     '!O65</f>
        <v>Probable</v>
      </c>
      <c r="P51" s="115" t="str">
        <f>'Données     '!P65</f>
        <v>Données collectées</v>
      </c>
      <c r="Q51" s="115" t="str">
        <f>'Données     '!Q65</f>
        <v>Donnée collectée (valeur du flux ou coefficient)</v>
      </c>
    </row>
    <row r="52" spans="1:17">
      <c r="A52" s="115" t="str">
        <f>'Données     '!A66</f>
        <v>Conserves de tomate</v>
      </c>
      <c r="B52" s="116" t="str">
        <f>Secteurs!$B$29</f>
        <v>Exportations</v>
      </c>
      <c r="E52" s="115" t="str">
        <f>'Données     '!E66</f>
        <v>kt</v>
      </c>
      <c r="F52" s="115" t="str">
        <f>'Données     '!F66</f>
        <v>Fruits et légumes (hors pommes de terre)</v>
      </c>
      <c r="G52" s="115">
        <f>'Données     '!G66</f>
        <v>2019</v>
      </c>
      <c r="H52" s="115" t="str">
        <f>'Données     '!H66</f>
        <v>France entière</v>
      </c>
      <c r="I52" s="115" t="str">
        <f>'Données     '!I66</f>
        <v>Exportations de Conserves de tomate</v>
      </c>
      <c r="J52" s="115"/>
      <c r="K52" s="115" t="str">
        <f>'Données     '!K66</f>
        <v>Douanes - Eurostat</v>
      </c>
      <c r="L52" s="115" t="str">
        <f ca="1">'Données     '!L66</f>
        <v>Comext - EUROSTAT</v>
      </c>
      <c r="M52" s="115" t="str">
        <f>'Données     '!M66</f>
        <v>Volume</v>
      </c>
      <c r="N52" s="115" t="str">
        <f>'Données     '!N66</f>
        <v>Exportations de Conserves de tomate = 5 kt (Douanes - Eurostat)</v>
      </c>
      <c r="O52" s="115" t="str">
        <f>'Données     '!O66</f>
        <v>Probable</v>
      </c>
      <c r="P52" s="115" t="str">
        <f>'Données     '!P66</f>
        <v>Données collectées</v>
      </c>
      <c r="Q52" s="115" t="str">
        <f>'Données     '!Q66</f>
        <v>Donnée collectée (valeur du flux ou coefficient)</v>
      </c>
    </row>
    <row r="53" spans="1:17">
      <c r="A53" s="115" t="str">
        <f>'Données     '!A67</f>
        <v>Conserves de tomate</v>
      </c>
      <c r="B53" s="116" t="str">
        <f>Secteurs!$B$29</f>
        <v>Exportations</v>
      </c>
      <c r="E53" s="115" t="str">
        <f>'Données     '!E67</f>
        <v>kt</v>
      </c>
      <c r="F53" s="115" t="str">
        <f>'Données     '!F67</f>
        <v>Fruits et légumes (hors pommes de terre)</v>
      </c>
      <c r="G53" s="115">
        <f>'Données     '!G67</f>
        <v>2015</v>
      </c>
      <c r="H53" s="115" t="str">
        <f>'Données     '!H67</f>
        <v>France entière</v>
      </c>
      <c r="I53" s="115" t="str">
        <f>'Données     '!I67</f>
        <v>Exportations de Conserves de tomate</v>
      </c>
      <c r="J53" s="115"/>
      <c r="K53" s="115" t="str">
        <f>'Données     '!K67</f>
        <v>Douanes - Eurostat</v>
      </c>
      <c r="L53" s="115" t="str">
        <f ca="1">'Données     '!L67</f>
        <v>Comext - EUROSTAT</v>
      </c>
      <c r="M53" s="115" t="str">
        <f>'Données     '!M67</f>
        <v>Volume</v>
      </c>
      <c r="N53" s="115" t="str">
        <f>'Données     '!N67</f>
        <v>Exportations de Conserves de tomate = 4 kt (Douanes - Eurostat)</v>
      </c>
      <c r="O53" s="115" t="str">
        <f>'Données     '!O67</f>
        <v>Probable</v>
      </c>
      <c r="P53" s="115" t="str">
        <f>'Données     '!P67</f>
        <v>Données collectées</v>
      </c>
      <c r="Q53" s="115" t="str">
        <f>'Données     '!Q67</f>
        <v>Donnée collectée (valeur du flux ou coefficient)</v>
      </c>
    </row>
    <row r="54" spans="1:17">
      <c r="A54" s="115" t="str">
        <f>Secteurs!$B$26</f>
        <v>Importations</v>
      </c>
      <c r="B54" s="115" t="str">
        <f>'Données     '!B70</f>
        <v>Choucroute</v>
      </c>
      <c r="E54" s="115" t="str">
        <f>'Données     '!E70</f>
        <v>kt</v>
      </c>
      <c r="F54" s="115" t="str">
        <f>'Données     '!F70</f>
        <v>Fruits et légumes (hors pommes de terre)</v>
      </c>
      <c r="G54" s="115">
        <f>'Données     '!G70</f>
        <v>2023</v>
      </c>
      <c r="H54" s="115" t="str">
        <f>'Données     '!H70</f>
        <v>France entière</v>
      </c>
      <c r="I54" s="115" t="str">
        <f>'Données     '!I70</f>
        <v>Importations de Choucroute</v>
      </c>
      <c r="J54" s="115"/>
      <c r="K54" s="115" t="str">
        <f>'Données     '!K70</f>
        <v>Douanes - Eurostat</v>
      </c>
      <c r="L54" s="115" t="str">
        <f ca="1">'Données     '!L70</f>
        <v>Comext - EUROSTAT</v>
      </c>
      <c r="M54" s="115" t="str">
        <f>'Données     '!M70</f>
        <v>Volume</v>
      </c>
      <c r="N54" s="115" t="str">
        <f>'Données     '!N70</f>
        <v>Importations de Choucroute = 120 kt (Douanes - Eurostat)</v>
      </c>
      <c r="O54" s="115" t="str">
        <f>'Données     '!O70</f>
        <v>Probable</v>
      </c>
      <c r="P54" s="115" t="str">
        <f>'Données     '!P70</f>
        <v>Données collectées</v>
      </c>
      <c r="Q54" s="115" t="str">
        <f>'Données     '!Q70</f>
        <v>Donnée collectée (valeur du flux ou coefficient)</v>
      </c>
    </row>
    <row r="55" spans="1:17">
      <c r="A55" s="115" t="str">
        <f>Secteurs!$B$26</f>
        <v>Importations</v>
      </c>
      <c r="B55" s="115" t="str">
        <f>'Données     '!B71</f>
        <v>Choucroute</v>
      </c>
      <c r="E55" s="115" t="str">
        <f>'Données     '!E71</f>
        <v>kt</v>
      </c>
      <c r="F55" s="115" t="str">
        <f>'Données     '!F71</f>
        <v>Fruits et légumes (hors pommes de terre)</v>
      </c>
      <c r="G55" s="115">
        <f>'Données     '!G71</f>
        <v>2019</v>
      </c>
      <c r="H55" s="115" t="str">
        <f>'Données     '!H71</f>
        <v>France entière</v>
      </c>
      <c r="I55" s="115" t="str">
        <f>'Données     '!I71</f>
        <v>Importations de Choucroute</v>
      </c>
      <c r="J55" s="115"/>
      <c r="K55" s="115" t="str">
        <f>'Données     '!K71</f>
        <v>Douanes - Eurostat</v>
      </c>
      <c r="L55" s="115" t="str">
        <f ca="1">'Données     '!L71</f>
        <v>Comext - EUROSTAT</v>
      </c>
      <c r="M55" s="115" t="str">
        <f>'Données     '!M71</f>
        <v>Volume</v>
      </c>
      <c r="N55" s="115" t="str">
        <f>'Données     '!N71</f>
        <v>Importations de Choucroute = 0 kt (Douanes - Eurostat)</v>
      </c>
      <c r="O55" s="115" t="str">
        <f>'Données     '!O71</f>
        <v>Probable</v>
      </c>
      <c r="P55" s="115" t="str">
        <f>'Données     '!P71</f>
        <v>Données collectées</v>
      </c>
      <c r="Q55" s="115" t="str">
        <f>'Données     '!Q71</f>
        <v>Donnée collectée (valeur du flux ou coefficient)</v>
      </c>
    </row>
    <row r="56" spans="1:17">
      <c r="A56" s="115" t="str">
        <f>Secteurs!$B$26</f>
        <v>Importations</v>
      </c>
      <c r="B56" s="115" t="str">
        <f>'Données     '!B72</f>
        <v>Choucroute</v>
      </c>
      <c r="E56" s="115" t="str">
        <f>'Données     '!E72</f>
        <v>kt</v>
      </c>
      <c r="F56" s="115" t="str">
        <f>'Données     '!F72</f>
        <v>Fruits et légumes (hors pommes de terre)</v>
      </c>
      <c r="G56" s="115">
        <f>'Données     '!G72</f>
        <v>2015</v>
      </c>
      <c r="H56" s="115" t="str">
        <f>'Données     '!H72</f>
        <v>France entière</v>
      </c>
      <c r="I56" s="115" t="str">
        <f>'Données     '!I72</f>
        <v>Importations de Choucroute</v>
      </c>
      <c r="J56" s="115"/>
      <c r="K56" s="115" t="str">
        <f>'Données     '!K72</f>
        <v>Douanes - Eurostat</v>
      </c>
      <c r="L56" s="115" t="str">
        <f ca="1">'Données     '!L72</f>
        <v>Comext - EUROSTAT</v>
      </c>
      <c r="M56" s="115" t="str">
        <f>'Données     '!M72</f>
        <v>Volume</v>
      </c>
      <c r="N56" s="115" t="str">
        <f>'Données     '!N72</f>
        <v>Importations de Choucroute = 0 kt (Douanes - Eurostat)</v>
      </c>
      <c r="O56" s="115" t="str">
        <f>'Données     '!O72</f>
        <v>Probable</v>
      </c>
      <c r="P56" s="115" t="str">
        <f>'Données     '!P72</f>
        <v>Données collectées</v>
      </c>
      <c r="Q56" s="115" t="str">
        <f>'Données     '!Q72</f>
        <v>Donnée collectée (valeur du flux ou coefficient)</v>
      </c>
    </row>
    <row r="57" spans="1:17">
      <c r="A57" s="115" t="str">
        <f>'Données     '!A73</f>
        <v>Choucroute</v>
      </c>
      <c r="B57" s="116" t="str">
        <f>Secteurs!$B$29</f>
        <v>Exportations</v>
      </c>
      <c r="E57" s="115" t="str">
        <f>'Données     '!E73</f>
        <v>kt</v>
      </c>
      <c r="F57" s="115" t="str">
        <f>'Données     '!F73</f>
        <v>Fruits et légumes (hors pommes de terre)</v>
      </c>
      <c r="G57" s="115">
        <f>'Données     '!G73</f>
        <v>2023</v>
      </c>
      <c r="H57" s="115" t="str">
        <f>'Données     '!H73</f>
        <v>France entière</v>
      </c>
      <c r="I57" s="115" t="str">
        <f>'Données     '!I73</f>
        <v>Exportations de Choucroute</v>
      </c>
      <c r="J57" s="115"/>
      <c r="K57" s="115" t="str">
        <f>'Données     '!K73</f>
        <v>Douanes - Eurostat</v>
      </c>
      <c r="L57" s="115" t="str">
        <f ca="1">'Données     '!L73</f>
        <v>Comext - EUROSTAT</v>
      </c>
      <c r="M57" s="115" t="str">
        <f>'Données     '!M73</f>
        <v>Volume</v>
      </c>
      <c r="N57" s="115" t="str">
        <f>'Données     '!N73</f>
        <v>Exportations de Choucroute = 1 kt (Douanes - Eurostat)</v>
      </c>
      <c r="O57" s="115" t="str">
        <f>'Données     '!O73</f>
        <v>Probable</v>
      </c>
      <c r="P57" s="115" t="str">
        <f>'Données     '!P73</f>
        <v>Données collectées</v>
      </c>
      <c r="Q57" s="115" t="str">
        <f>'Données     '!Q73</f>
        <v>Donnée collectée (valeur du flux ou coefficient)</v>
      </c>
    </row>
    <row r="58" spans="1:17">
      <c r="A58" s="115" t="str">
        <f>'Données     '!A74</f>
        <v>Choucroute</v>
      </c>
      <c r="B58" s="116" t="str">
        <f>Secteurs!$B$29</f>
        <v>Exportations</v>
      </c>
      <c r="E58" s="115" t="str">
        <f>'Données     '!E74</f>
        <v>kt</v>
      </c>
      <c r="F58" s="115" t="str">
        <f>'Données     '!F74</f>
        <v>Fruits et légumes (hors pommes de terre)</v>
      </c>
      <c r="G58" s="115">
        <f>'Données     '!G74</f>
        <v>2019</v>
      </c>
      <c r="H58" s="115" t="str">
        <f>'Données     '!H74</f>
        <v>France entière</v>
      </c>
      <c r="I58" s="115" t="str">
        <f>'Données     '!I74</f>
        <v>Exportations de Choucroute</v>
      </c>
      <c r="J58" s="115"/>
      <c r="K58" s="115" t="str">
        <f>'Données     '!K74</f>
        <v>Douanes - Eurostat</v>
      </c>
      <c r="L58" s="115" t="str">
        <f ca="1">'Données     '!L74</f>
        <v>Comext - EUROSTAT</v>
      </c>
      <c r="M58" s="115" t="str">
        <f>'Données     '!M74</f>
        <v>Volume</v>
      </c>
      <c r="N58" s="115" t="str">
        <f>'Données     '!N74</f>
        <v>Exportations de Choucroute = 1 kt (Douanes - Eurostat)</v>
      </c>
      <c r="O58" s="115" t="str">
        <f>'Données     '!O74</f>
        <v>Probable</v>
      </c>
      <c r="P58" s="115" t="str">
        <f>'Données     '!P74</f>
        <v>Données collectées</v>
      </c>
      <c r="Q58" s="115" t="str">
        <f>'Données     '!Q74</f>
        <v>Donnée collectée (valeur du flux ou coefficient)</v>
      </c>
    </row>
    <row r="59" spans="1:17">
      <c r="A59" s="115" t="str">
        <f>'Données     '!A75</f>
        <v>Choucroute</v>
      </c>
      <c r="B59" s="116" t="str">
        <f>Secteurs!$B$29</f>
        <v>Exportations</v>
      </c>
      <c r="E59" s="115" t="str">
        <f>'Données     '!E75</f>
        <v>kt</v>
      </c>
      <c r="F59" s="115" t="str">
        <f>'Données     '!F75</f>
        <v>Fruits et légumes (hors pommes de terre)</v>
      </c>
      <c r="G59" s="115">
        <f>'Données     '!G75</f>
        <v>2015</v>
      </c>
      <c r="H59" s="115" t="str">
        <f>'Données     '!H75</f>
        <v>France entière</v>
      </c>
      <c r="I59" s="115" t="str">
        <f>'Données     '!I75</f>
        <v>Exportations de Choucroute</v>
      </c>
      <c r="J59" s="115"/>
      <c r="K59" s="115" t="str">
        <f>'Données     '!K75</f>
        <v>Douanes - Eurostat</v>
      </c>
      <c r="L59" s="115" t="str">
        <f ca="1">'Données     '!L75</f>
        <v>Comext - EUROSTAT</v>
      </c>
      <c r="M59" s="115" t="str">
        <f>'Données     '!M75</f>
        <v>Volume</v>
      </c>
      <c r="N59" s="115" t="str">
        <f>'Données     '!N75</f>
        <v>Exportations de Choucroute = 0 kt (Douanes - Eurostat)</v>
      </c>
      <c r="O59" s="115" t="str">
        <f>'Données     '!O75</f>
        <v>Probable</v>
      </c>
      <c r="P59" s="115" t="str">
        <f>'Données     '!P75</f>
        <v>Données collectées</v>
      </c>
      <c r="Q59" s="115" t="str">
        <f>'Données     '!Q75</f>
        <v>Donnée collectée (valeur du flux ou coefficient)</v>
      </c>
    </row>
    <row r="60" spans="1:17">
      <c r="A60" s="115" t="str">
        <f>Secteurs!$B$26</f>
        <v>Importations</v>
      </c>
      <c r="B60" s="115" t="str">
        <f>'Données     '!B79</f>
        <v>Jus et nectars (ML)</v>
      </c>
      <c r="E60" s="115" t="str">
        <f>'Données     '!E79</f>
        <v>kt</v>
      </c>
      <c r="F60" s="115" t="str">
        <f>'Données     '!F79</f>
        <v>Fruits et légumes (hors pommes de terre)</v>
      </c>
      <c r="G60" s="115">
        <f>'Données     '!G79</f>
        <v>2023</v>
      </c>
      <c r="H60" s="115" t="str">
        <f>'Données     '!H79</f>
        <v>France entière</v>
      </c>
      <c r="I60" s="115" t="str">
        <f>'Données     '!I79</f>
        <v>Importations de Jus et nectars (ML)</v>
      </c>
      <c r="J60" s="115"/>
      <c r="K60" s="115" t="str">
        <f>'Données     '!K79</f>
        <v>Douanes - Eurostat</v>
      </c>
      <c r="L60" s="115" t="str">
        <f ca="1">'Données     '!L79</f>
        <v>Comext - EUROSTAT</v>
      </c>
      <c r="M60" s="115" t="str">
        <f>'Données     '!M79</f>
        <v>Volume</v>
      </c>
      <c r="N60" s="115" t="str">
        <f>'Données     '!N79</f>
        <v>Importations de Jus et nectars (ML)</v>
      </c>
      <c r="O60" s="115" t="str">
        <f>'Données     '!O79</f>
        <v>Probable</v>
      </c>
      <c r="P60" s="115" t="str">
        <f>'Données     '!P79</f>
        <v>Données collectées</v>
      </c>
      <c r="Q60" s="115" t="str">
        <f>'Données     '!Q79</f>
        <v>Donnée collectée (valeur du flux ou coefficient)</v>
      </c>
    </row>
    <row r="61" spans="1:17">
      <c r="A61" s="115" t="str">
        <f>Secteurs!$B$26</f>
        <v>Importations</v>
      </c>
      <c r="B61" s="115" t="str">
        <f>'Données     '!B80</f>
        <v>Jus et nectars (ML)</v>
      </c>
      <c r="E61" s="115" t="str">
        <f>'Données     '!E80</f>
        <v>kt</v>
      </c>
      <c r="F61" s="115" t="str">
        <f>'Données     '!F80</f>
        <v>Fruits et légumes (hors pommes de terre)</v>
      </c>
      <c r="G61" s="115">
        <f>'Données     '!G80</f>
        <v>2019</v>
      </c>
      <c r="H61" s="115" t="str">
        <f>'Données     '!H80</f>
        <v>France entière</v>
      </c>
      <c r="I61" s="115" t="str">
        <f>'Données     '!I80</f>
        <v>Importations de Jus et nectars (ML)</v>
      </c>
      <c r="J61" s="115"/>
      <c r="K61" s="115" t="str">
        <f>'Données     '!K80</f>
        <v>Douanes - Eurostat</v>
      </c>
      <c r="L61" s="115" t="str">
        <f ca="1">'Données     '!L80</f>
        <v>Comext - EUROSTAT</v>
      </c>
      <c r="M61" s="115" t="str">
        <f>'Données     '!M80</f>
        <v>Volume</v>
      </c>
      <c r="N61" s="115" t="str">
        <f>'Données     '!N80</f>
        <v>Importations de Jus et nectars (ML)</v>
      </c>
      <c r="O61" s="115" t="str">
        <f>'Données     '!O80</f>
        <v>Probable</v>
      </c>
      <c r="P61" s="115" t="str">
        <f>'Données     '!P80</f>
        <v>Données collectées</v>
      </c>
      <c r="Q61" s="115" t="str">
        <f>'Données     '!Q80</f>
        <v>Donnée collectée (valeur du flux ou coefficient)</v>
      </c>
    </row>
    <row r="62" spans="1:17">
      <c r="A62" s="115" t="str">
        <f>Secteurs!$B$26</f>
        <v>Importations</v>
      </c>
      <c r="B62" s="115" t="str">
        <f>'Données     '!B81</f>
        <v>Jus et nectars (ML)</v>
      </c>
      <c r="E62" s="115" t="str">
        <f>'Données     '!E81</f>
        <v>kt</v>
      </c>
      <c r="F62" s="115" t="str">
        <f>'Données     '!F81</f>
        <v>Fruits et légumes (hors pommes de terre)</v>
      </c>
      <c r="G62" s="115">
        <f>'Données     '!G81</f>
        <v>2015</v>
      </c>
      <c r="H62" s="115" t="str">
        <f>'Données     '!H81</f>
        <v>France entière</v>
      </c>
      <c r="I62" s="115" t="str">
        <f>'Données     '!I81</f>
        <v>Importations de Jus et nectars (ML)</v>
      </c>
      <c r="J62" s="115"/>
      <c r="K62" s="115" t="str">
        <f>'Données     '!K81</f>
        <v>Douanes - Eurostat</v>
      </c>
      <c r="L62" s="115" t="str">
        <f ca="1">'Données     '!L81</f>
        <v>Comext - EUROSTAT</v>
      </c>
      <c r="M62" s="115" t="str">
        <f>'Données     '!M81</f>
        <v>Volume</v>
      </c>
      <c r="N62" s="115" t="str">
        <f>'Données     '!N81</f>
        <v>Importations de Jus et nectars (ML)</v>
      </c>
      <c r="O62" s="115" t="str">
        <f>'Données     '!O81</f>
        <v>Probable</v>
      </c>
      <c r="P62" s="115" t="str">
        <f>'Données     '!P81</f>
        <v>Données collectées</v>
      </c>
      <c r="Q62" s="115" t="str">
        <f>'Données     '!Q81</f>
        <v>Donnée collectée (valeur du flux ou coefficient)</v>
      </c>
    </row>
    <row r="63" spans="1:17">
      <c r="A63" s="115" t="str">
        <f>'Données     '!A82</f>
        <v>Jus et nectars (ML)</v>
      </c>
      <c r="B63" s="116" t="str">
        <f>Secteurs!$B$29</f>
        <v>Exportations</v>
      </c>
      <c r="E63" s="115" t="str">
        <f>'Données     '!E82</f>
        <v>kt</v>
      </c>
      <c r="F63" s="115" t="str">
        <f>'Données     '!F82</f>
        <v>Fruits et légumes (hors pommes de terre)</v>
      </c>
      <c r="G63" s="115">
        <f>'Données     '!G82</f>
        <v>2023</v>
      </c>
      <c r="H63" s="115" t="str">
        <f>'Données     '!H82</f>
        <v>France entière</v>
      </c>
      <c r="I63" s="115" t="str">
        <f>'Données     '!I82</f>
        <v>Exportations de Jus et nectars (ML)</v>
      </c>
      <c r="J63" s="115"/>
      <c r="K63" s="115" t="str">
        <f>'Données     '!K82</f>
        <v>Douanes - Eurostat</v>
      </c>
      <c r="L63" s="115" t="str">
        <f ca="1">'Données     '!L82</f>
        <v>Comext - EUROSTAT</v>
      </c>
      <c r="M63" s="115" t="str">
        <f>'Données     '!M82</f>
        <v>Volume</v>
      </c>
      <c r="N63" s="115" t="str">
        <f>'Données     '!N82</f>
        <v>Exportations de Jus et nectars (ML)</v>
      </c>
      <c r="O63" s="115" t="str">
        <f>'Données     '!O82</f>
        <v>Probable</v>
      </c>
      <c r="P63" s="115" t="str">
        <f>'Données     '!P82</f>
        <v>Données collectées</v>
      </c>
      <c r="Q63" s="115" t="str">
        <f>'Données     '!Q82</f>
        <v>Donnée collectée (valeur du flux ou coefficient)</v>
      </c>
    </row>
    <row r="64" spans="1:17">
      <c r="A64" s="115" t="str">
        <f>'Données     '!A83</f>
        <v>Jus et nectars (ML)</v>
      </c>
      <c r="B64" s="116" t="str">
        <f>Secteurs!$B$29</f>
        <v>Exportations</v>
      </c>
      <c r="E64" s="115" t="str">
        <f>'Données     '!E83</f>
        <v>kt</v>
      </c>
      <c r="F64" s="115" t="str">
        <f>'Données     '!F83</f>
        <v>Fruits et légumes (hors pommes de terre)</v>
      </c>
      <c r="G64" s="115">
        <f>'Données     '!G83</f>
        <v>2019</v>
      </c>
      <c r="H64" s="115" t="str">
        <f>'Données     '!H83</f>
        <v>France entière</v>
      </c>
      <c r="I64" s="115" t="str">
        <f>'Données     '!I83</f>
        <v>Exportations de Jus et nectars (ML)</v>
      </c>
      <c r="J64" s="115"/>
      <c r="K64" s="115" t="str">
        <f>'Données     '!K83</f>
        <v>Douanes - Eurostat</v>
      </c>
      <c r="L64" s="115" t="str">
        <f ca="1">'Données     '!L83</f>
        <v>Comext - EUROSTAT</v>
      </c>
      <c r="M64" s="115" t="str">
        <f>'Données     '!M83</f>
        <v>Volume</v>
      </c>
      <c r="N64" s="115" t="str">
        <f>'Données     '!N83</f>
        <v>Exportations de Jus et nectars (ML)</v>
      </c>
      <c r="O64" s="115" t="str">
        <f>'Données     '!O83</f>
        <v>Probable</v>
      </c>
      <c r="P64" s="115" t="str">
        <f>'Données     '!P83</f>
        <v>Données collectées</v>
      </c>
      <c r="Q64" s="115" t="str">
        <f>'Données     '!Q83</f>
        <v>Donnée collectée (valeur du flux ou coefficient)</v>
      </c>
    </row>
    <row r="65" spans="1:17">
      <c r="A65" s="115" t="str">
        <f>'Données     '!A84</f>
        <v>Jus et nectars (ML)</v>
      </c>
      <c r="B65" s="116" t="str">
        <f>Secteurs!$B$29</f>
        <v>Exportations</v>
      </c>
      <c r="E65" s="115" t="str">
        <f>'Données     '!E84</f>
        <v>kt</v>
      </c>
      <c r="F65" s="115" t="str">
        <f>'Données     '!F84</f>
        <v>Fruits et légumes (hors pommes de terre)</v>
      </c>
      <c r="G65" s="115">
        <f>'Données     '!G84</f>
        <v>2015</v>
      </c>
      <c r="H65" s="115" t="str">
        <f>'Données     '!H84</f>
        <v>France entière</v>
      </c>
      <c r="I65" s="115" t="str">
        <f>'Données     '!I84</f>
        <v>Exportations de Jus et nectars (ML)</v>
      </c>
      <c r="J65" s="115"/>
      <c r="K65" s="115" t="str">
        <f>'Données     '!K84</f>
        <v>Douanes - Eurostat</v>
      </c>
      <c r="L65" s="115" t="str">
        <f ca="1">'Données     '!L84</f>
        <v>Comext - EUROSTAT</v>
      </c>
      <c r="M65" s="115" t="str">
        <f>'Données     '!M84</f>
        <v>Volume</v>
      </c>
      <c r="N65" s="115" t="str">
        <f>'Données     '!N84</f>
        <v>Exportations de Jus et nectars (ML)</v>
      </c>
      <c r="O65" s="115" t="str">
        <f>'Données     '!O84</f>
        <v>Probable</v>
      </c>
      <c r="P65" s="115" t="str">
        <f>'Données     '!P84</f>
        <v>Données collectées</v>
      </c>
      <c r="Q65" s="115" t="str">
        <f>'Données     '!Q84</f>
        <v>Donnée collectée (valeur du flux ou coefficient)</v>
      </c>
    </row>
    <row r="66" spans="1:17">
      <c r="A66" s="115" t="str">
        <f>Secteurs!$B$26</f>
        <v>Importations</v>
      </c>
      <c r="B66" s="115" t="str">
        <f>'Données     '!B90</f>
        <v>Pruneaux</v>
      </c>
      <c r="E66" s="115" t="str">
        <f>'Données     '!E90</f>
        <v>kt</v>
      </c>
      <c r="F66" s="115" t="str">
        <f>'Données     '!F90</f>
        <v>Fruits et légumes (hors pommes de terre)</v>
      </c>
      <c r="G66" s="115">
        <f>'Données     '!G90</f>
        <v>2023</v>
      </c>
      <c r="H66" s="115" t="str">
        <f>'Données     '!H90</f>
        <v>France entière</v>
      </c>
      <c r="I66" s="115" t="str">
        <f>'Données     '!I90</f>
        <v>Importations de Pruneaux</v>
      </c>
      <c r="J66" s="115"/>
      <c r="K66" s="115" t="str">
        <f>'Données     '!K90</f>
        <v>Douanes - Eurostat</v>
      </c>
      <c r="L66" s="115" t="str">
        <f ca="1">'Données     '!L90</f>
        <v>Comext - EUROSTAT</v>
      </c>
      <c r="M66" s="115" t="str">
        <f>'Données     '!M90</f>
        <v>Volume</v>
      </c>
      <c r="N66" s="115" t="str">
        <f>'Données     '!N90</f>
        <v>Importations de Pruneaux</v>
      </c>
      <c r="O66" s="115" t="str">
        <f>'Données     '!O90</f>
        <v>Probable</v>
      </c>
      <c r="P66" s="115" t="str">
        <f>'Données     '!P90</f>
        <v>Données collectées</v>
      </c>
      <c r="Q66" s="115" t="str">
        <f>'Données     '!Q90</f>
        <v>Donnée collectée (valeur du flux ou coefficient)</v>
      </c>
    </row>
    <row r="67" spans="1:17">
      <c r="A67" s="115" t="str">
        <f>Secteurs!$B$26</f>
        <v>Importations</v>
      </c>
      <c r="B67" s="115" t="str">
        <f>'Données     '!B91</f>
        <v>Pruneaux</v>
      </c>
      <c r="E67" s="115" t="str">
        <f>'Données     '!E91</f>
        <v>kt</v>
      </c>
      <c r="F67" s="115" t="str">
        <f>'Données     '!F91</f>
        <v>Fruits et légumes (hors pommes de terre)</v>
      </c>
      <c r="G67" s="115">
        <f>'Données     '!G91</f>
        <v>2019</v>
      </c>
      <c r="H67" s="115" t="str">
        <f>'Données     '!H91</f>
        <v>France entière</v>
      </c>
      <c r="I67" s="115" t="str">
        <f>'Données     '!I91</f>
        <v>Importations de Pruneaux</v>
      </c>
      <c r="J67" s="115"/>
      <c r="K67" s="115" t="str">
        <f>'Données     '!K91</f>
        <v>Douanes - Eurostat</v>
      </c>
      <c r="L67" s="115" t="str">
        <f ca="1">'Données     '!L91</f>
        <v>Comext - EUROSTAT</v>
      </c>
      <c r="M67" s="115" t="str">
        <f>'Données     '!M91</f>
        <v>Volume</v>
      </c>
      <c r="N67" s="115" t="str">
        <f>'Données     '!N91</f>
        <v>Importations de Pruneaux</v>
      </c>
      <c r="O67" s="115" t="str">
        <f>'Données     '!O91</f>
        <v>Probable</v>
      </c>
      <c r="P67" s="115" t="str">
        <f>'Données     '!P91</f>
        <v>Données collectées</v>
      </c>
      <c r="Q67" s="115" t="str">
        <f>'Données     '!Q91</f>
        <v>Donnée collectée (valeur du flux ou coefficient)</v>
      </c>
    </row>
    <row r="68" spans="1:17">
      <c r="A68" s="115" t="str">
        <f>Secteurs!$B$26</f>
        <v>Importations</v>
      </c>
      <c r="B68" s="115" t="str">
        <f>'Données     '!B92</f>
        <v>Pruneaux</v>
      </c>
      <c r="E68" s="115" t="str">
        <f>'Données     '!E92</f>
        <v>kt</v>
      </c>
      <c r="F68" s="115" t="str">
        <f>'Données     '!F92</f>
        <v>Fruits et légumes (hors pommes de terre)</v>
      </c>
      <c r="G68" s="115">
        <f>'Données     '!G92</f>
        <v>2015</v>
      </c>
      <c r="H68" s="115" t="str">
        <f>'Données     '!H92</f>
        <v>France entière</v>
      </c>
      <c r="I68" s="115" t="str">
        <f>'Données     '!I92</f>
        <v>Importations de Pruneaux</v>
      </c>
      <c r="J68" s="115"/>
      <c r="K68" s="115" t="str">
        <f>'Données     '!K92</f>
        <v>Douanes - Eurostat</v>
      </c>
      <c r="L68" s="115" t="str">
        <f ca="1">'Données     '!L92</f>
        <v>Comext - EUROSTAT</v>
      </c>
      <c r="M68" s="115" t="str">
        <f>'Données     '!M92</f>
        <v>Volume</v>
      </c>
      <c r="N68" s="115" t="str">
        <f>'Données     '!N92</f>
        <v>Importations de Pruneaux</v>
      </c>
      <c r="O68" s="115" t="str">
        <f>'Données     '!O92</f>
        <v>Probable</v>
      </c>
      <c r="P68" s="115" t="str">
        <f>'Données     '!P92</f>
        <v>Données collectées</v>
      </c>
      <c r="Q68" s="115" t="str">
        <f>'Données     '!Q92</f>
        <v>Donnée collectée (valeur du flux ou coefficient)</v>
      </c>
    </row>
    <row r="69" spans="1:17">
      <c r="A69" s="115" t="str">
        <f>'Données     '!A93</f>
        <v>Pruneaux</v>
      </c>
      <c r="B69" s="116" t="str">
        <f>Secteurs!$B$29</f>
        <v>Exportations</v>
      </c>
      <c r="E69" s="115" t="str">
        <f>'Données     '!E93</f>
        <v>kt</v>
      </c>
      <c r="F69" s="115" t="str">
        <f>'Données     '!F93</f>
        <v>Fruits et légumes (hors pommes de terre)</v>
      </c>
      <c r="G69" s="115">
        <f>'Données     '!G93</f>
        <v>2023</v>
      </c>
      <c r="H69" s="115" t="str">
        <f>'Données     '!H93</f>
        <v>France entière</v>
      </c>
      <c r="I69" s="115" t="str">
        <f>'Données     '!I93</f>
        <v>Exportations de Pruneaux</v>
      </c>
      <c r="J69" s="115"/>
      <c r="K69" s="115" t="str">
        <f>'Données     '!K93</f>
        <v>Douanes - Eurostat</v>
      </c>
      <c r="L69" s="115" t="str">
        <f ca="1">'Données     '!L93</f>
        <v>Comext - EUROSTAT</v>
      </c>
      <c r="M69" s="115" t="str">
        <f>'Données     '!M93</f>
        <v>Volume</v>
      </c>
      <c r="N69" s="115" t="str">
        <f>'Données     '!N93</f>
        <v>Exportations de Pruneaux</v>
      </c>
      <c r="O69" s="115" t="str">
        <f>'Données     '!O93</f>
        <v>Probable</v>
      </c>
      <c r="P69" s="115" t="str">
        <f>'Données     '!P93</f>
        <v>Données collectées</v>
      </c>
      <c r="Q69" s="115" t="str">
        <f>'Données     '!Q93</f>
        <v>Donnée collectée (valeur du flux ou coefficient)</v>
      </c>
    </row>
    <row r="70" spans="1:17">
      <c r="A70" s="115" t="str">
        <f>'Données     '!A94</f>
        <v>Pruneaux</v>
      </c>
      <c r="B70" s="116" t="str">
        <f>Secteurs!$B$29</f>
        <v>Exportations</v>
      </c>
      <c r="E70" s="115" t="str">
        <f>'Données     '!E94</f>
        <v>kt</v>
      </c>
      <c r="F70" s="115" t="str">
        <f>'Données     '!F94</f>
        <v>Fruits et légumes (hors pommes de terre)</v>
      </c>
      <c r="G70" s="115">
        <f>'Données     '!G94</f>
        <v>2019</v>
      </c>
      <c r="H70" s="115" t="str">
        <f>'Données     '!H94</f>
        <v>France entière</v>
      </c>
      <c r="I70" s="115" t="str">
        <f>'Données     '!I94</f>
        <v>Exportations de Pruneaux</v>
      </c>
      <c r="J70" s="115"/>
      <c r="K70" s="115" t="str">
        <f>'Données     '!K94</f>
        <v>Douanes - Eurostat</v>
      </c>
      <c r="L70" s="115" t="str">
        <f ca="1">'Données     '!L94</f>
        <v>Comext - EUROSTAT</v>
      </c>
      <c r="M70" s="115" t="str">
        <f>'Données     '!M94</f>
        <v>Volume</v>
      </c>
      <c r="N70" s="115" t="str">
        <f>'Données     '!N94</f>
        <v>Exportations de Pruneaux</v>
      </c>
      <c r="O70" s="115" t="str">
        <f>'Données     '!O94</f>
        <v>Probable</v>
      </c>
      <c r="P70" s="115" t="str">
        <f>'Données     '!P94</f>
        <v>Données collectées</v>
      </c>
      <c r="Q70" s="115" t="str">
        <f>'Données     '!Q94</f>
        <v>Donnée collectée (valeur du flux ou coefficient)</v>
      </c>
    </row>
    <row r="71" spans="1:17">
      <c r="A71" s="115" t="str">
        <f>'Données     '!A95</f>
        <v>Pruneaux</v>
      </c>
      <c r="B71" s="116" t="str">
        <f>Secteurs!$B$29</f>
        <v>Exportations</v>
      </c>
      <c r="E71" s="115" t="str">
        <f>'Données     '!E95</f>
        <v>kt</v>
      </c>
      <c r="F71" s="115" t="str">
        <f>'Données     '!F95</f>
        <v>Fruits et légumes (hors pommes de terre)</v>
      </c>
      <c r="G71" s="115">
        <f>'Données     '!G95</f>
        <v>2015</v>
      </c>
      <c r="H71" s="115" t="str">
        <f>'Données     '!H95</f>
        <v>France entière</v>
      </c>
      <c r="I71" s="115" t="str">
        <f>'Données     '!I95</f>
        <v>Exportations de Pruneaux</v>
      </c>
      <c r="J71" s="115"/>
      <c r="K71" s="115" t="str">
        <f>'Données     '!K95</f>
        <v>Douanes - Eurostat</v>
      </c>
      <c r="L71" s="115" t="str">
        <f ca="1">'Données     '!L95</f>
        <v>Comext - EUROSTAT</v>
      </c>
      <c r="M71" s="115" t="str">
        <f>'Données     '!M95</f>
        <v>Volume</v>
      </c>
      <c r="N71" s="115" t="str">
        <f>'Données     '!N95</f>
        <v>Exportations de Pruneaux</v>
      </c>
      <c r="O71" s="115" t="str">
        <f>'Données     '!O95</f>
        <v>Probable</v>
      </c>
      <c r="P71" s="115" t="str">
        <f>'Données     '!P95</f>
        <v>Données collectées</v>
      </c>
      <c r="Q71" s="115" t="str">
        <f>'Données     '!Q95</f>
        <v>Donnée collectée (valeur du flux ou coefficient)</v>
      </c>
    </row>
    <row r="72" spans="1:17">
      <c r="A72" s="115" t="str">
        <f>Secteurs!$B$26</f>
        <v>Importations</v>
      </c>
      <c r="B72" s="115" t="str">
        <f>'Données     '!B105</f>
        <v>Confitures, compotes</v>
      </c>
      <c r="E72" s="115" t="str">
        <f>'Données     '!E105</f>
        <v>kt</v>
      </c>
      <c r="F72" s="115" t="str">
        <f>'Données     '!F105</f>
        <v>Fruits et légumes (hors pommes de terre)</v>
      </c>
      <c r="G72" s="115">
        <f>'Données     '!G105</f>
        <v>2023</v>
      </c>
      <c r="H72" s="115" t="str">
        <f>'Données     '!H105</f>
        <v>France entière</v>
      </c>
      <c r="I72" s="115" t="str">
        <f>'Données     '!I105</f>
        <v>Importations de Confitures, compotes</v>
      </c>
      <c r="J72" s="115"/>
      <c r="K72" s="115" t="str">
        <f>'Données     '!K105</f>
        <v>Douanes - Eurostat</v>
      </c>
      <c r="L72" s="115" t="str">
        <f ca="1">'Données     '!L105</f>
        <v>Comext - EUROSTAT</v>
      </c>
      <c r="M72" s="115" t="str">
        <f>'Données     '!M105</f>
        <v>Volume</v>
      </c>
      <c r="N72" s="115" t="str">
        <f>'Données     '!N105</f>
        <v>Importations de Confitures, compotes = 100 kt (Douanes - Eurostat)</v>
      </c>
      <c r="O72" s="115" t="str">
        <f>'Données     '!O105</f>
        <v>Probable</v>
      </c>
      <c r="P72" s="115" t="str">
        <f>'Données     '!P105</f>
        <v>Données collectées</v>
      </c>
      <c r="Q72" s="115" t="str">
        <f>'Données     '!Q105</f>
        <v>Donnée collectée (valeur du flux ou coefficient)</v>
      </c>
    </row>
    <row r="73" spans="1:17">
      <c r="A73" s="115" t="str">
        <f>Secteurs!$B$26</f>
        <v>Importations</v>
      </c>
      <c r="B73" s="115" t="str">
        <f>'Données     '!B106</f>
        <v>Confitures, compotes</v>
      </c>
      <c r="E73" s="115" t="str">
        <f>'Données     '!E106</f>
        <v>kt</v>
      </c>
      <c r="F73" s="115" t="str">
        <f>'Données     '!F106</f>
        <v>Fruits et légumes (hors pommes de terre)</v>
      </c>
      <c r="G73" s="115">
        <f>'Données     '!G106</f>
        <v>2019</v>
      </c>
      <c r="H73" s="115" t="str">
        <f>'Données     '!H106</f>
        <v>France entière</v>
      </c>
      <c r="I73" s="115" t="str">
        <f>'Données     '!I106</f>
        <v>Importations de Confitures, compotes</v>
      </c>
      <c r="J73" s="115"/>
      <c r="K73" s="115" t="str">
        <f>'Données     '!K106</f>
        <v>Douanes - Eurostat</v>
      </c>
      <c r="L73" s="115" t="str">
        <f ca="1">'Données     '!L106</f>
        <v>Comext - EUROSTAT</v>
      </c>
      <c r="M73" s="115" t="str">
        <f>'Données     '!M106</f>
        <v>Volume</v>
      </c>
      <c r="N73" s="115" t="str">
        <f>'Données     '!N106</f>
        <v>Importations de Confitures, compotes = 171 kt (Douanes - Eurostat)</v>
      </c>
      <c r="O73" s="115" t="str">
        <f>'Données     '!O106</f>
        <v>Probable</v>
      </c>
      <c r="P73" s="115" t="str">
        <f>'Données     '!P106</f>
        <v>Données collectées</v>
      </c>
      <c r="Q73" s="115" t="str">
        <f>'Données     '!Q106</f>
        <v>Donnée collectée (valeur du flux ou coefficient)</v>
      </c>
    </row>
    <row r="74" spans="1:17">
      <c r="A74" s="115" t="str">
        <f>Secteurs!$B$26</f>
        <v>Importations</v>
      </c>
      <c r="B74" s="115" t="str">
        <f>'Données     '!B107</f>
        <v>Confitures, compotes</v>
      </c>
      <c r="E74" s="115" t="str">
        <f>'Données     '!E107</f>
        <v>kt</v>
      </c>
      <c r="F74" s="115" t="str">
        <f>'Données     '!F107</f>
        <v>Fruits et légumes (hors pommes de terre)</v>
      </c>
      <c r="G74" s="115">
        <f>'Données     '!G107</f>
        <v>2015</v>
      </c>
      <c r="H74" s="115" t="str">
        <f>'Données     '!H107</f>
        <v>France entière</v>
      </c>
      <c r="I74" s="115" t="str">
        <f>'Données     '!I107</f>
        <v>Importations de Confitures, compotes</v>
      </c>
      <c r="J74" s="115"/>
      <c r="K74" s="115" t="str">
        <f>'Données     '!K107</f>
        <v>Douanes - Eurostat</v>
      </c>
      <c r="L74" s="115" t="str">
        <f ca="1">'Données     '!L107</f>
        <v>Comext - EUROSTAT</v>
      </c>
      <c r="M74" s="115" t="str">
        <f>'Données     '!M107</f>
        <v>Volume</v>
      </c>
      <c r="N74" s="115" t="str">
        <f>'Données     '!N107</f>
        <v>Importations de Confitures, compotes = 107 kt (Douanes - Eurostat)</v>
      </c>
      <c r="O74" s="115" t="str">
        <f>'Données     '!O107</f>
        <v>Probable</v>
      </c>
      <c r="P74" s="115" t="str">
        <f>'Données     '!P107</f>
        <v>Données collectées</v>
      </c>
      <c r="Q74" s="115" t="str">
        <f>'Données     '!Q107</f>
        <v>Donnée collectée (valeur du flux ou coefficient)</v>
      </c>
    </row>
    <row r="75" spans="1:17">
      <c r="A75" s="115" t="str">
        <f>Secteurs!$B$26</f>
        <v>Importations</v>
      </c>
      <c r="B75" s="115" t="str">
        <f>'Données     '!B108</f>
        <v>Confitures</v>
      </c>
      <c r="E75" s="115" t="str">
        <f>'Données     '!E108</f>
        <v>kt</v>
      </c>
      <c r="F75" s="115" t="str">
        <f>'Données     '!F108</f>
        <v>Fruits et légumes (hors pommes de terre)</v>
      </c>
      <c r="G75" s="115">
        <f>'Données     '!G108</f>
        <v>2023</v>
      </c>
      <c r="H75" s="115" t="str">
        <f>'Données     '!H108</f>
        <v>France entière</v>
      </c>
      <c r="I75" s="115" t="str">
        <f>'Données     '!I108</f>
        <v>Importations de Confitures</v>
      </c>
      <c r="J75" s="115"/>
      <c r="K75" s="115"/>
      <c r="L75" s="115"/>
      <c r="M75" s="115"/>
      <c r="N75" s="115" t="str">
        <f>'Données     '!N108</f>
        <v>Importations de Confitures</v>
      </c>
      <c r="O75" s="115" t="str">
        <f>'Données     '!O108</f>
        <v>Approximative</v>
      </c>
      <c r="P75" s="115" t="str">
        <f>'Données     '!P108</f>
        <v>Complétion des flux:Données indéterminées</v>
      </c>
      <c r="Q75" s="115" t="str">
        <f>'Données     '!Q108</f>
        <v>Donnée indéterminée (seules une borne minimale et une borne maximale sont déterminées)</v>
      </c>
    </row>
    <row r="76" spans="1:17">
      <c r="A76" s="115" t="str">
        <f>Secteurs!$B$26</f>
        <v>Importations</v>
      </c>
      <c r="B76" s="115" t="str">
        <f>'Données     '!B109</f>
        <v>Confitures</v>
      </c>
      <c r="E76" s="115" t="str">
        <f>'Données     '!E109</f>
        <v>kt</v>
      </c>
      <c r="F76" s="115" t="str">
        <f>'Données     '!F109</f>
        <v>Fruits et légumes (hors pommes de terre)</v>
      </c>
      <c r="G76" s="115">
        <f>'Données     '!G109</f>
        <v>2019</v>
      </c>
      <c r="H76" s="115" t="str">
        <f>'Données     '!H109</f>
        <v>France entière</v>
      </c>
      <c r="I76" s="115" t="str">
        <f>'Données     '!I109</f>
        <v>Importations de Confitures</v>
      </c>
      <c r="J76" s="115"/>
      <c r="K76" s="115"/>
      <c r="L76" s="115"/>
      <c r="M76" s="115"/>
      <c r="N76" s="115" t="str">
        <f>'Données     '!N109</f>
        <v>Importations de Confitures</v>
      </c>
      <c r="O76" s="115" t="str">
        <f>'Données     '!O109</f>
        <v>Approximative</v>
      </c>
      <c r="P76" s="115" t="str">
        <f>'Données     '!P109</f>
        <v>Complétion des flux:Données indéterminées</v>
      </c>
      <c r="Q76" s="115" t="str">
        <f>'Données     '!Q109</f>
        <v>Donnée indéterminée (seules une borne minimale et une borne maximale sont déterminées)</v>
      </c>
    </row>
    <row r="77" spans="1:17">
      <c r="A77" s="115" t="str">
        <f>Secteurs!$B$26</f>
        <v>Importations</v>
      </c>
      <c r="B77" s="115" t="str">
        <f>'Données     '!B110</f>
        <v>Confitures</v>
      </c>
      <c r="E77" s="115" t="str">
        <f>'Données     '!E110</f>
        <v>kt</v>
      </c>
      <c r="F77" s="115" t="str">
        <f>'Données     '!F110</f>
        <v>Fruits et légumes (hors pommes de terre)</v>
      </c>
      <c r="G77" s="115">
        <f>'Données     '!G110</f>
        <v>2015</v>
      </c>
      <c r="H77" s="115" t="str">
        <f>'Données     '!H110</f>
        <v>France entière</v>
      </c>
      <c r="I77" s="115" t="str">
        <f>'Données     '!I110</f>
        <v>Importations de Confitures</v>
      </c>
      <c r="J77" s="115"/>
      <c r="K77" s="115"/>
      <c r="L77" s="115"/>
      <c r="M77" s="115"/>
      <c r="N77" s="115" t="str">
        <f>'Données     '!N110</f>
        <v>Importations de Confitures</v>
      </c>
      <c r="O77" s="115" t="str">
        <f>'Données     '!O110</f>
        <v>Approximative</v>
      </c>
      <c r="P77" s="115" t="str">
        <f>'Données     '!P110</f>
        <v>Complétion des flux:Données indéterminées</v>
      </c>
      <c r="Q77" s="115" t="str">
        <f>'Données     '!Q110</f>
        <v>Donnée indéterminée (seules une borne minimale et une borne maximale sont déterminées)</v>
      </c>
    </row>
    <row r="78" spans="1:17">
      <c r="A78" s="115" t="str">
        <f>Secteurs!$B$26</f>
        <v>Importations</v>
      </c>
      <c r="B78" s="115" t="str">
        <f>'Données     '!B111</f>
        <v>Compotes</v>
      </c>
      <c r="E78" s="115" t="str">
        <f>'Données     '!E111</f>
        <v>kt</v>
      </c>
      <c r="F78" s="115" t="str">
        <f>'Données     '!F111</f>
        <v>Fruits et légumes (hors pommes de terre)</v>
      </c>
      <c r="G78" s="115">
        <f>'Données     '!G111</f>
        <v>2023</v>
      </c>
      <c r="H78" s="115" t="str">
        <f>'Données     '!H111</f>
        <v>France entière</v>
      </c>
      <c r="I78" s="115" t="str">
        <f>'Données     '!I111</f>
        <v>Importations de Compotes</v>
      </c>
      <c r="J78" s="115"/>
      <c r="K78" s="115" t="str">
        <f>'Données     '!K111</f>
        <v>PANOFELT - FranceAgriMer</v>
      </c>
      <c r="L78" s="115" t="str">
        <f ca="1">'Données     '!L111</f>
        <v>F&amp;L transformés - PANOFELT</v>
      </c>
      <c r="M78" s="115" t="str">
        <f>'Données     '!M111</f>
        <v>Volume</v>
      </c>
      <c r="N78" s="115" t="str">
        <f>'Données     '!N111</f>
        <v>Importations de Compotes = 60 kt (PANOFELT - FranceAgriMer)</v>
      </c>
      <c r="O78" s="115" t="str">
        <f>'Données     '!O111</f>
        <v>Probable</v>
      </c>
      <c r="P78" s="115" t="str">
        <f>'Données     '!P111</f>
        <v>Données collectées</v>
      </c>
      <c r="Q78" s="115" t="str">
        <f>'Données     '!Q111</f>
        <v>Donnée collectée (valeur du flux ou coefficient)</v>
      </c>
    </row>
    <row r="79" spans="1:17">
      <c r="A79" s="115" t="str">
        <f>Secteurs!$B$26</f>
        <v>Importations</v>
      </c>
      <c r="B79" s="115" t="str">
        <f>'Données     '!B112</f>
        <v>Compotes</v>
      </c>
      <c r="E79" s="115" t="str">
        <f>'Données     '!E112</f>
        <v>kt</v>
      </c>
      <c r="F79" s="115" t="str">
        <f>'Données     '!F112</f>
        <v>Fruits et légumes (hors pommes de terre)</v>
      </c>
      <c r="G79" s="115">
        <f>'Données     '!G112</f>
        <v>2019</v>
      </c>
      <c r="H79" s="115" t="str">
        <f>'Données     '!H112</f>
        <v>France entière</v>
      </c>
      <c r="I79" s="115" t="str">
        <f>'Données     '!I112</f>
        <v>Importations de Compotes</v>
      </c>
      <c r="J79" s="115"/>
      <c r="K79" s="115" t="str">
        <f>'Données     '!K112</f>
        <v>PANOFELT - FranceAgriMer</v>
      </c>
      <c r="L79" s="115" t="str">
        <f ca="1">'Données     '!L112</f>
        <v>F&amp;L transformés - PANOFELT</v>
      </c>
      <c r="M79" s="115" t="str">
        <f>'Données     '!M112</f>
        <v>Volume</v>
      </c>
      <c r="N79" s="115" t="str">
        <f>'Données     '!N112</f>
        <v>Importations de Compotes = 70 kt (PANOFELT - FranceAgriMer)</v>
      </c>
      <c r="O79" s="115" t="str">
        <f>'Données     '!O112</f>
        <v>Probable</v>
      </c>
      <c r="P79" s="115" t="str">
        <f>'Données     '!P112</f>
        <v>Données collectées</v>
      </c>
      <c r="Q79" s="115" t="str">
        <f>'Données     '!Q112</f>
        <v>Donnée collectée (valeur du flux ou coefficient)</v>
      </c>
    </row>
    <row r="80" spans="1:17">
      <c r="A80" s="115" t="str">
        <f>Secteurs!$B$26</f>
        <v>Importations</v>
      </c>
      <c r="B80" s="115" t="str">
        <f>'Données     '!B113</f>
        <v>Compotes</v>
      </c>
      <c r="E80" s="115" t="str">
        <f>'Données     '!E113</f>
        <v>kt</v>
      </c>
      <c r="F80" s="115" t="str">
        <f>'Données     '!F113</f>
        <v>Fruits et légumes (hors pommes de terre)</v>
      </c>
      <c r="G80" s="115">
        <f>'Données     '!G113</f>
        <v>2015</v>
      </c>
      <c r="H80" s="115" t="str">
        <f>'Données     '!H113</f>
        <v>France entière</v>
      </c>
      <c r="I80" s="115" t="str">
        <f>'Données     '!I113</f>
        <v>Importations de Compotes</v>
      </c>
      <c r="J80" s="115"/>
      <c r="K80" s="115"/>
      <c r="L80" s="115"/>
      <c r="M80" s="115" t="str">
        <f>'Données     '!M113</f>
        <v>Volume</v>
      </c>
      <c r="N80" s="115" t="str">
        <f>'Données     '!N113</f>
        <v>Importations de Compotes</v>
      </c>
      <c r="O80" s="115" t="str">
        <f>'Données     '!O113</f>
        <v>Approximative</v>
      </c>
      <c r="P80" s="115" t="str">
        <f>'Données     '!P113</f>
        <v>Complétion des flux:Données indéterminées</v>
      </c>
      <c r="Q80" s="115" t="str">
        <f>'Données     '!Q113</f>
        <v>Donnée indéterminée (seules une borne minimale et une borne maximale sont déterminées)</v>
      </c>
    </row>
    <row r="81" spans="1:17">
      <c r="A81" s="115" t="str">
        <f>'Données     '!A114</f>
        <v>Confitures</v>
      </c>
      <c r="B81" s="116" t="str">
        <f>Secteurs!$B$29</f>
        <v>Exportations</v>
      </c>
      <c r="E81" s="115" t="str">
        <f>'Données     '!E114</f>
        <v>kt</v>
      </c>
      <c r="F81" s="115" t="str">
        <f>'Données     '!F114</f>
        <v>Fruits et légumes (hors pommes de terre)</v>
      </c>
      <c r="G81" s="115">
        <f>'Données     '!G114</f>
        <v>2023</v>
      </c>
      <c r="H81" s="115" t="str">
        <f>'Données     '!H114</f>
        <v>France entière</v>
      </c>
      <c r="I81" s="115" t="str">
        <f>'Données     '!I114</f>
        <v>Exportations de Confitures</v>
      </c>
      <c r="J81" s="115"/>
      <c r="K81" s="115" t="str">
        <f>'Données     '!K114</f>
        <v>PANOFELT - FranceAgriMer</v>
      </c>
      <c r="L81" s="115" t="str">
        <f ca="1">'Données     '!L114</f>
        <v>F&amp;L transformés - PANOFELT</v>
      </c>
      <c r="M81" s="115" t="str">
        <f>'Données     '!M114</f>
        <v>Volume</v>
      </c>
      <c r="N81" s="115" t="str">
        <f>'Données     '!N114</f>
        <v>Exportations de Confitures = 72 kt (PANOFELT - FranceAgriMer)</v>
      </c>
      <c r="O81" s="115" t="str">
        <f>'Données     '!O114</f>
        <v>Probable</v>
      </c>
      <c r="P81" s="115" t="str">
        <f>'Données     '!P114</f>
        <v>Données collectées</v>
      </c>
      <c r="Q81" s="115" t="str">
        <f>'Données     '!Q114</f>
        <v>Donnée collectée (valeur du flux ou coefficient)</v>
      </c>
    </row>
    <row r="82" spans="1:17">
      <c r="A82" s="115" t="str">
        <f>'Données     '!A115</f>
        <v>Confitures</v>
      </c>
      <c r="B82" s="116" t="str">
        <f>Secteurs!$B$29</f>
        <v>Exportations</v>
      </c>
      <c r="E82" s="115" t="str">
        <f>'Données     '!E115</f>
        <v>kt</v>
      </c>
      <c r="F82" s="115" t="str">
        <f>'Données     '!F115</f>
        <v>Fruits et légumes (hors pommes de terre)</v>
      </c>
      <c r="G82" s="115">
        <f>'Données     '!G115</f>
        <v>2019</v>
      </c>
      <c r="H82" s="115" t="str">
        <f>'Données     '!H115</f>
        <v>France entière</v>
      </c>
      <c r="I82" s="115" t="str">
        <f>'Données     '!I115</f>
        <v>Exportations de Confitures</v>
      </c>
      <c r="J82" s="115"/>
      <c r="K82" s="115"/>
      <c r="L82" s="115"/>
      <c r="M82" s="115"/>
      <c r="N82" s="115" t="str">
        <f>'Données     '!N115</f>
        <v>Exportations de Confitures</v>
      </c>
      <c r="O82" s="115" t="str">
        <f>'Données     '!O115</f>
        <v>Approximative</v>
      </c>
      <c r="P82" s="115" t="str">
        <f>'Données     '!P115</f>
        <v>Complétion des flux:Données indéterminées</v>
      </c>
      <c r="Q82" s="115" t="str">
        <f>'Données     '!Q115</f>
        <v>Donnée indéterminée (seules une borne minimale et une borne maximale sont déterminées)</v>
      </c>
    </row>
    <row r="83" spans="1:17">
      <c r="A83" s="115" t="str">
        <f>'Données     '!A116</f>
        <v>Confitures</v>
      </c>
      <c r="B83" s="116" t="str">
        <f>Secteurs!$B$29</f>
        <v>Exportations</v>
      </c>
      <c r="E83" s="115" t="str">
        <f>'Données     '!E116</f>
        <v>kt</v>
      </c>
      <c r="F83" s="115" t="str">
        <f>'Données     '!F116</f>
        <v>Fruits et légumes (hors pommes de terre)</v>
      </c>
      <c r="G83" s="115">
        <f>'Données     '!G116</f>
        <v>2015</v>
      </c>
      <c r="H83" s="115" t="str">
        <f>'Données     '!H116</f>
        <v>France entière</v>
      </c>
      <c r="I83" s="115" t="str">
        <f>'Données     '!I116</f>
        <v>Exportations de Confitures</v>
      </c>
      <c r="J83" s="115"/>
      <c r="K83" s="115"/>
      <c r="L83" s="115"/>
      <c r="M83" s="115"/>
      <c r="N83" s="115" t="str">
        <f>'Données     '!N116</f>
        <v>Exportations de Confitures</v>
      </c>
      <c r="O83" s="115" t="str">
        <f>'Données     '!O116</f>
        <v>Approximative</v>
      </c>
      <c r="P83" s="115" t="str">
        <f>'Données     '!P116</f>
        <v>Complétion des flux:Données indéterminées</v>
      </c>
      <c r="Q83" s="115" t="str">
        <f>'Données     '!Q116</f>
        <v>Donnée indéterminée (seules une borne minimale et une borne maximale sont déterminées)</v>
      </c>
    </row>
    <row r="84" spans="1:17">
      <c r="A84" s="115" t="str">
        <f>'Données     '!A117</f>
        <v>Confitures, compotes</v>
      </c>
      <c r="B84" s="116" t="str">
        <f>Secteurs!$B$29</f>
        <v>Exportations</v>
      </c>
      <c r="E84" s="115" t="str">
        <f>'Données     '!E117</f>
        <v>kt</v>
      </c>
      <c r="F84" s="115" t="str">
        <f>'Données     '!F117</f>
        <v>Fruits et légumes (hors pommes de terre)</v>
      </c>
      <c r="G84" s="115">
        <f>'Données     '!G117</f>
        <v>2019</v>
      </c>
      <c r="H84" s="115" t="str">
        <f>'Données     '!H117</f>
        <v>France entière</v>
      </c>
      <c r="I84" s="115" t="str">
        <f>'Données     '!I117</f>
        <v>Exportations de Confitures, compotes</v>
      </c>
      <c r="J84" s="115"/>
      <c r="K84" s="115" t="str">
        <f>'Données     '!K117</f>
        <v>Douanes - Eurostat</v>
      </c>
      <c r="L84" s="115" t="str">
        <f ca="1">'Données     '!L117</f>
        <v>Comext - EUROSTAT</v>
      </c>
      <c r="M84" s="115" t="str">
        <f>'Données     '!M117</f>
        <v>Volume</v>
      </c>
      <c r="N84" s="115" t="str">
        <f>'Données     '!N117</f>
        <v>Exportations de Confitures, compotes = 107 kt (Douanes - Eurostat)</v>
      </c>
      <c r="O84" s="115" t="str">
        <f>'Données     '!O117</f>
        <v>Probable</v>
      </c>
      <c r="P84" s="115" t="str">
        <f>'Données     '!P117</f>
        <v>Données collectées</v>
      </c>
      <c r="Q84" s="115" t="str">
        <f>'Données     '!Q117</f>
        <v>Donnée collectée (valeur du flux ou coefficient)</v>
      </c>
    </row>
    <row r="85" spans="1:17">
      <c r="A85" s="115" t="str">
        <f>'Données     '!A118</f>
        <v>Confitures, compotes</v>
      </c>
      <c r="B85" s="116" t="str">
        <f>Secteurs!$B$29</f>
        <v>Exportations</v>
      </c>
      <c r="E85" s="115" t="str">
        <f>'Données     '!E118</f>
        <v>kt</v>
      </c>
      <c r="F85" s="115" t="str">
        <f>'Données     '!F118</f>
        <v>Fruits et légumes (hors pommes de terre)</v>
      </c>
      <c r="G85" s="115">
        <f>'Données     '!G118</f>
        <v>2015</v>
      </c>
      <c r="H85" s="115" t="str">
        <f>'Données     '!H118</f>
        <v>France entière</v>
      </c>
      <c r="I85" s="115" t="str">
        <f>'Données     '!I118</f>
        <v>Exportations de Confitures, compotes</v>
      </c>
      <c r="J85" s="115"/>
      <c r="K85" s="115" t="str">
        <f>'Données     '!K118</f>
        <v>Douanes - Eurostat</v>
      </c>
      <c r="L85" s="115" t="str">
        <f ca="1">'Données     '!L118</f>
        <v>Comext - EUROSTAT</v>
      </c>
      <c r="M85" s="115" t="str">
        <f>'Données     '!M118</f>
        <v>Volume</v>
      </c>
      <c r="N85" s="115" t="str">
        <f>'Données     '!N118</f>
        <v>Exportations de Confitures, compotes = 94 kt (Douanes - Eurostat)</v>
      </c>
      <c r="O85" s="115" t="str">
        <f>'Données     '!O118</f>
        <v>Probable</v>
      </c>
      <c r="P85" s="115" t="str">
        <f>'Données     '!P118</f>
        <v>Données collectées</v>
      </c>
      <c r="Q85" s="115" t="str">
        <f>'Données     '!Q118</f>
        <v>Donnée collectée (valeur du flux ou coefficient)</v>
      </c>
    </row>
    <row r="86" spans="1:17">
      <c r="A86" s="115" t="str">
        <f>'Données     '!A119</f>
        <v>Compotes</v>
      </c>
      <c r="B86" s="116" t="str">
        <f>Secteurs!$B$29</f>
        <v>Exportations</v>
      </c>
      <c r="E86" s="115" t="str">
        <f>'Données     '!E119</f>
        <v>kt</v>
      </c>
      <c r="F86" s="115" t="str">
        <f>'Données     '!F119</f>
        <v>Fruits et légumes (hors pommes de terre)</v>
      </c>
      <c r="G86" s="115">
        <f>'Données     '!G119</f>
        <v>2023</v>
      </c>
      <c r="H86" s="115" t="str">
        <f>'Données     '!H119</f>
        <v>France entière</v>
      </c>
      <c r="I86" s="115" t="str">
        <f>'Données     '!I119</f>
        <v>Exportations de Compotes</v>
      </c>
      <c r="J86" s="115"/>
      <c r="K86" s="115" t="str">
        <f>'Données     '!K119</f>
        <v>PANOFELT - FranceAgriMer</v>
      </c>
      <c r="L86" s="115" t="str">
        <f ca="1">'Données     '!L119</f>
        <v>F&amp;L transformés - PANOFELT</v>
      </c>
      <c r="M86" s="115" t="str">
        <f>'Données     '!M119</f>
        <v>Volume</v>
      </c>
      <c r="N86" s="115" t="str">
        <f>'Données     '!N119</f>
        <v>Exportations de Compotes = 34 kt (PANOFELT - FranceAgriMer)</v>
      </c>
      <c r="O86" s="115" t="str">
        <f>'Données     '!O119</f>
        <v>Probable</v>
      </c>
      <c r="P86" s="115" t="str">
        <f>'Données     '!P119</f>
        <v>Données collectées</v>
      </c>
      <c r="Q86" s="115" t="str">
        <f>'Données     '!Q119</f>
        <v>Donnée collectée (valeur du flux ou coefficient)</v>
      </c>
    </row>
    <row r="87" spans="1:17">
      <c r="A87" s="115" t="str">
        <f>'Données     '!A120</f>
        <v>Compotes</v>
      </c>
      <c r="B87" s="116" t="str">
        <f>Secteurs!$B$29</f>
        <v>Exportations</v>
      </c>
      <c r="E87" s="115" t="str">
        <f>'Données     '!E120</f>
        <v>kt</v>
      </c>
      <c r="F87" s="115" t="str">
        <f>'Données     '!F120</f>
        <v>Fruits et légumes (hors pommes de terre)</v>
      </c>
      <c r="G87" s="115">
        <f>'Données     '!G120</f>
        <v>2019</v>
      </c>
      <c r="H87" s="115" t="str">
        <f>'Données     '!H120</f>
        <v>France entière</v>
      </c>
      <c r="I87" s="115" t="str">
        <f>'Données     '!I120</f>
        <v>Exportations de Compotes</v>
      </c>
      <c r="J87" s="115"/>
      <c r="K87" s="115" t="str">
        <f>'Données     '!K120</f>
        <v>PANOFELT - FranceAgriMer</v>
      </c>
      <c r="L87" s="115" t="str">
        <f ca="1">'Données     '!L120</f>
        <v>F&amp;L transformés - PANOFELT</v>
      </c>
      <c r="M87" s="115" t="str">
        <f>'Données     '!M120</f>
        <v>Volume</v>
      </c>
      <c r="N87" s="115" t="str">
        <f>'Données     '!N120</f>
        <v>Exportations de Compotes = 35 kt (PANOFELT - FranceAgriMer)</v>
      </c>
      <c r="O87" s="115" t="str">
        <f>'Données     '!O120</f>
        <v>Probable</v>
      </c>
      <c r="P87" s="115" t="str">
        <f>'Données     '!P120</f>
        <v>Données collectées</v>
      </c>
      <c r="Q87" s="115" t="str">
        <f>'Données     '!Q120</f>
        <v>Donnée collectée (valeur du flux ou coefficient)</v>
      </c>
    </row>
    <row r="88" spans="1:17">
      <c r="A88" s="115" t="str">
        <f>'Données     '!A121</f>
        <v>Compotes</v>
      </c>
      <c r="B88" s="116" t="str">
        <f>Secteurs!$B$29</f>
        <v>Exportations</v>
      </c>
      <c r="E88" s="115" t="str">
        <f>'Données     '!E121</f>
        <v>kt</v>
      </c>
      <c r="F88" s="115" t="str">
        <f>'Données     '!F121</f>
        <v>Fruits et légumes (hors pommes de terre)</v>
      </c>
      <c r="G88" s="115">
        <f>'Données     '!G121</f>
        <v>2015</v>
      </c>
      <c r="H88" s="115" t="str">
        <f>'Données     '!H121</f>
        <v>France entière</v>
      </c>
      <c r="I88" s="115" t="str">
        <f>'Données     '!I121</f>
        <v>Exportations de Compotes</v>
      </c>
      <c r="J88" s="115"/>
      <c r="K88" s="115"/>
      <c r="L88" s="115"/>
      <c r="M88" s="115" t="str">
        <f>'Données     '!M121</f>
        <v>Volume</v>
      </c>
      <c r="N88" s="115" t="str">
        <f>'Données     '!N121</f>
        <v>Exportations de Compotes</v>
      </c>
      <c r="O88" s="115" t="str">
        <f>'Données     '!O121</f>
        <v>Approximative</v>
      </c>
      <c r="P88" s="115" t="str">
        <f>'Données     '!P121</f>
        <v>Complétion des flux:Données indéterminées</v>
      </c>
      <c r="Q88" s="115" t="str">
        <f>'Données     '!Q121</f>
        <v>Donnée indéterminée (seules une borne minimale et une borne maximale sont déterminées)</v>
      </c>
    </row>
    <row r="89" spans="1:17">
      <c r="A89" s="115" t="str">
        <f>Secteurs!$B$26</f>
        <v>Importations</v>
      </c>
      <c r="B89" s="115" t="str">
        <f>'Données     '!B131</f>
        <v>Fruits au sirop</v>
      </c>
      <c r="E89" s="115" t="str">
        <f>'Données     '!E131</f>
        <v>kt</v>
      </c>
      <c r="F89" s="115" t="str">
        <f>'Données     '!F131</f>
        <v>Fruits et légumes (hors pommes de terre)</v>
      </c>
      <c r="G89" s="115">
        <f>'Données     '!G131</f>
        <v>2023</v>
      </c>
      <c r="H89" s="115" t="str">
        <f>'Données     '!H131</f>
        <v>France entière</v>
      </c>
      <c r="I89" s="115" t="str">
        <f>'Données     '!I131</f>
        <v>Importations de Fruits au sirop</v>
      </c>
      <c r="J89" s="115"/>
      <c r="K89" s="115" t="str">
        <f>'Données     '!K131</f>
        <v>Douanes - Eurostat</v>
      </c>
      <c r="L89" s="115" t="str">
        <f ca="1">'Données     '!L131</f>
        <v>Comext - EUROSTAT</v>
      </c>
      <c r="M89" s="115" t="str">
        <f>'Données     '!M131</f>
        <v>Volume</v>
      </c>
      <c r="N89" s="115" t="str">
        <f>'Données     '!N131</f>
        <v>Importations de Fruits au sirop = 147 kt (Douanes - Eurostat)</v>
      </c>
      <c r="O89" s="115" t="str">
        <f>'Données     '!O131</f>
        <v>Probable</v>
      </c>
      <c r="P89" s="115" t="str">
        <f>'Données     '!P131</f>
        <v>Données collectées</v>
      </c>
      <c r="Q89" s="115" t="str">
        <f>'Données     '!Q131</f>
        <v>Donnée collectée (valeur du flux ou coefficient)</v>
      </c>
    </row>
    <row r="90" spans="1:17">
      <c r="A90" s="115" t="str">
        <f>Secteurs!$B$26</f>
        <v>Importations</v>
      </c>
      <c r="B90" s="115" t="str">
        <f>'Données     '!B132</f>
        <v>Fruits au sirop</v>
      </c>
      <c r="E90" s="115" t="str">
        <f>'Données     '!E132</f>
        <v>kt</v>
      </c>
      <c r="F90" s="115" t="str">
        <f>'Données     '!F132</f>
        <v>Fruits et légumes (hors pommes de terre)</v>
      </c>
      <c r="G90" s="115">
        <f>'Données     '!G132</f>
        <v>2019</v>
      </c>
      <c r="H90" s="115" t="str">
        <f>'Données     '!H132</f>
        <v>France entière</v>
      </c>
      <c r="I90" s="115" t="str">
        <f>'Données     '!I132</f>
        <v>Importations de Fruits au sirop</v>
      </c>
      <c r="J90" s="115"/>
      <c r="K90" s="115" t="str">
        <f>'Données     '!K132</f>
        <v>Douanes - Eurostat</v>
      </c>
      <c r="L90" s="115" t="str">
        <f ca="1">'Données     '!L132</f>
        <v>Comext - EUROSTAT</v>
      </c>
      <c r="M90" s="115" t="str">
        <f>'Données     '!M132</f>
        <v>Volume</v>
      </c>
      <c r="N90" s="115" t="str">
        <f>'Données     '!N132</f>
        <v>Importations de Fruits au sirop = 155 kt (Douanes - Eurostat)</v>
      </c>
      <c r="O90" s="115" t="str">
        <f>'Données     '!O132</f>
        <v>Probable</v>
      </c>
      <c r="P90" s="115" t="str">
        <f>'Données     '!P132</f>
        <v>Données collectées</v>
      </c>
      <c r="Q90" s="115" t="str">
        <f>'Données     '!Q132</f>
        <v>Donnée collectée (valeur du flux ou coefficient)</v>
      </c>
    </row>
    <row r="91" spans="1:17">
      <c r="A91" s="115" t="str">
        <f>Secteurs!$B$26</f>
        <v>Importations</v>
      </c>
      <c r="B91" s="115" t="str">
        <f>'Données     '!B133</f>
        <v>Fruits au sirop</v>
      </c>
      <c r="E91" s="115" t="str">
        <f>'Données     '!E133</f>
        <v>kt</v>
      </c>
      <c r="F91" s="115" t="str">
        <f>'Données     '!F133</f>
        <v>Fruits et légumes (hors pommes de terre)</v>
      </c>
      <c r="G91" s="115">
        <f>'Données     '!G133</f>
        <v>2015</v>
      </c>
      <c r="H91" s="115" t="str">
        <f>'Données     '!H133</f>
        <v>France entière</v>
      </c>
      <c r="I91" s="115" t="str">
        <f>'Données     '!I133</f>
        <v>Importations de Fruits au sirop</v>
      </c>
      <c r="J91" s="115"/>
      <c r="K91" s="115" t="str">
        <f>'Données     '!K133</f>
        <v>Douanes - Eurostat</v>
      </c>
      <c r="L91" s="115" t="str">
        <f ca="1">'Données     '!L133</f>
        <v>Comext - EUROSTAT</v>
      </c>
      <c r="M91" s="115" t="str">
        <f>'Données     '!M133</f>
        <v>Volume</v>
      </c>
      <c r="N91" s="115" t="str">
        <f>'Données     '!N133</f>
        <v>Importations de Fruits au sirop = 166 kt (Douanes - Eurostat)</v>
      </c>
      <c r="O91" s="115" t="str">
        <f>'Données     '!O133</f>
        <v>Probable</v>
      </c>
      <c r="P91" s="115" t="str">
        <f>'Données     '!P133</f>
        <v>Données collectées</v>
      </c>
      <c r="Q91" s="115" t="str">
        <f>'Données     '!Q133</f>
        <v>Donnée collectée (valeur du flux ou coefficient)</v>
      </c>
    </row>
    <row r="92" spans="1:17">
      <c r="A92" s="115" t="str">
        <f>'Données     '!A134</f>
        <v>Fruits au sirop</v>
      </c>
      <c r="B92" s="116" t="str">
        <f>Secteurs!$B$29</f>
        <v>Exportations</v>
      </c>
      <c r="E92" s="115" t="str">
        <f>'Données     '!E134</f>
        <v>kt</v>
      </c>
      <c r="F92" s="115" t="str">
        <f>'Données     '!F134</f>
        <v>Fruits et légumes (hors pommes de terre)</v>
      </c>
      <c r="G92" s="115">
        <f>'Données     '!G134</f>
        <v>2023</v>
      </c>
      <c r="H92" s="115" t="str">
        <f>'Données     '!H134</f>
        <v>France entière</v>
      </c>
      <c r="I92" s="115" t="str">
        <f>'Données     '!I134</f>
        <v>Exportations de Fruits au sirop</v>
      </c>
      <c r="J92" s="115"/>
      <c r="K92" s="115" t="str">
        <f>'Données     '!K134</f>
        <v>Douanes - Eurostat</v>
      </c>
      <c r="L92" s="115" t="str">
        <f ca="1">'Données     '!L134</f>
        <v>Comext - EUROSTAT</v>
      </c>
      <c r="M92" s="115" t="str">
        <f>'Données     '!M134</f>
        <v>Volume</v>
      </c>
      <c r="N92" s="115" t="str">
        <f>'Données     '!N134</f>
        <v>Exportations de Fruits au sirop = 25 kt (Douanes - Eurostat)</v>
      </c>
      <c r="O92" s="115" t="str">
        <f>'Données     '!O134</f>
        <v>Probable</v>
      </c>
      <c r="P92" s="115" t="str">
        <f>'Données     '!P134</f>
        <v>Données collectées</v>
      </c>
      <c r="Q92" s="115" t="str">
        <f>'Données     '!Q134</f>
        <v>Donnée collectée (valeur du flux ou coefficient)</v>
      </c>
    </row>
    <row r="93" spans="1:17">
      <c r="A93" s="115" t="str">
        <f>'Données     '!A135</f>
        <v>Fruits au sirop</v>
      </c>
      <c r="B93" s="116" t="str">
        <f>Secteurs!$B$29</f>
        <v>Exportations</v>
      </c>
      <c r="E93" s="115" t="str">
        <f>'Données     '!E135</f>
        <v>kt</v>
      </c>
      <c r="F93" s="115" t="str">
        <f>'Données     '!F135</f>
        <v>Fruits et légumes (hors pommes de terre)</v>
      </c>
      <c r="G93" s="115">
        <f>'Données     '!G135</f>
        <v>2019</v>
      </c>
      <c r="H93" s="115" t="str">
        <f>'Données     '!H135</f>
        <v>France entière</v>
      </c>
      <c r="I93" s="115" t="str">
        <f>'Données     '!I135</f>
        <v>Exportations de Fruits au sirop</v>
      </c>
      <c r="J93" s="115"/>
      <c r="K93" s="115" t="str">
        <f>'Données     '!K135</f>
        <v>Douanes - Eurostat</v>
      </c>
      <c r="L93" s="115" t="str">
        <f ca="1">'Données     '!L135</f>
        <v>Comext - EUROSTAT</v>
      </c>
      <c r="M93" s="115" t="str">
        <f>'Données     '!M135</f>
        <v>Volume</v>
      </c>
      <c r="N93" s="115" t="str">
        <f>'Données     '!N135</f>
        <v>Exportations de Fruits au sirop = 27 kt (Douanes - Eurostat)</v>
      </c>
      <c r="O93" s="115" t="str">
        <f>'Données     '!O135</f>
        <v>Probable</v>
      </c>
      <c r="P93" s="115" t="str">
        <f>'Données     '!P135</f>
        <v>Données collectées</v>
      </c>
      <c r="Q93" s="115" t="str">
        <f>'Données     '!Q135</f>
        <v>Donnée collectée (valeur du flux ou coefficient)</v>
      </c>
    </row>
    <row r="94" spans="1:17">
      <c r="A94" s="115" t="str">
        <f>'Données     '!A136</f>
        <v>Fruits au sirop</v>
      </c>
      <c r="B94" s="116" t="str">
        <f>Secteurs!$B$29</f>
        <v>Exportations</v>
      </c>
      <c r="E94" s="115" t="str">
        <f>'Données     '!E136</f>
        <v>kt</v>
      </c>
      <c r="F94" s="115" t="str">
        <f>'Données     '!F136</f>
        <v>Fruits et légumes (hors pommes de terre)</v>
      </c>
      <c r="G94" s="115">
        <f>'Données     '!G136</f>
        <v>2015</v>
      </c>
      <c r="H94" s="115" t="str">
        <f>'Données     '!H136</f>
        <v>France entière</v>
      </c>
      <c r="I94" s="115" t="str">
        <f>'Données     '!I136</f>
        <v>Exportations de Fruits au sirop</v>
      </c>
      <c r="J94" s="115"/>
      <c r="K94" s="115" t="str">
        <f>'Données     '!K136</f>
        <v>Douanes - Eurostat</v>
      </c>
      <c r="L94" s="115" t="str">
        <f ca="1">'Données     '!L136</f>
        <v>Comext - EUROSTAT</v>
      </c>
      <c r="M94" s="115" t="str">
        <f>'Données     '!M136</f>
        <v>Volume</v>
      </c>
      <c r="N94" s="115" t="str">
        <f>'Données     '!N136</f>
        <v>Exportations de Fruits au sirop = 18 kt (Douanes - Eurostat)</v>
      </c>
      <c r="O94" s="115" t="str">
        <f>'Données     '!O136</f>
        <v>Probable</v>
      </c>
      <c r="P94" s="115" t="str">
        <f>'Données     '!P136</f>
        <v>Données collectées</v>
      </c>
      <c r="Q94" s="115" t="str">
        <f>'Données     '!Q136</f>
        <v>Donnée collectée (valeur du flux ou coefficient)</v>
      </c>
    </row>
    <row r="95" spans="1:17">
      <c r="A95" s="115" t="str">
        <f>Secteurs!$B$26</f>
        <v>Importations</v>
      </c>
      <c r="B95" s="115" t="str">
        <f>'Données     '!B143</f>
        <v>Cerises confites</v>
      </c>
      <c r="E95" s="115" t="str">
        <f>'Données     '!E143</f>
        <v>kt</v>
      </c>
      <c r="F95" s="115" t="str">
        <f>'Données     '!F143</f>
        <v>Fruits et légumes (hors pommes de terre)</v>
      </c>
      <c r="G95" s="115">
        <f>'Données     '!G143</f>
        <v>2023</v>
      </c>
      <c r="H95" s="115" t="str">
        <f>'Données     '!H143</f>
        <v>France entière</v>
      </c>
      <c r="I95" s="115" t="str">
        <f>'Données     '!I143</f>
        <v>Importations de Cerises confites</v>
      </c>
      <c r="J95" s="115"/>
      <c r="K95" s="115" t="str">
        <f>'Données     '!K143</f>
        <v>Douanes - Eurostat</v>
      </c>
      <c r="L95" s="115" t="str">
        <f ca="1">'Données     '!L143</f>
        <v>Comext - EUROSTAT</v>
      </c>
      <c r="M95" s="115" t="str">
        <f>'Données     '!M143</f>
        <v>Volume</v>
      </c>
      <c r="N95" s="115" t="str">
        <f>'Données     '!N143</f>
        <v>Importations de Cerises confites = 1 kt (Douanes - Eurostat)</v>
      </c>
      <c r="O95" s="115" t="str">
        <f>'Données     '!O143</f>
        <v>Probable</v>
      </c>
      <c r="P95" s="115" t="str">
        <f>'Données     '!P143</f>
        <v>Données collectées</v>
      </c>
      <c r="Q95" s="115" t="str">
        <f>'Données     '!Q143</f>
        <v>Donnée collectée (valeur du flux ou coefficient)</v>
      </c>
    </row>
    <row r="96" spans="1:17">
      <c r="A96" s="115" t="str">
        <f>Secteurs!$B$26</f>
        <v>Importations</v>
      </c>
      <c r="B96" s="115" t="str">
        <f>'Données     '!B144</f>
        <v>Cerises confites</v>
      </c>
      <c r="E96" s="115" t="str">
        <f>'Données     '!E144</f>
        <v>kt</v>
      </c>
      <c r="F96" s="115" t="str">
        <f>'Données     '!F144</f>
        <v>Fruits et légumes (hors pommes de terre)</v>
      </c>
      <c r="G96" s="115">
        <f>'Données     '!G144</f>
        <v>2019</v>
      </c>
      <c r="H96" s="115" t="str">
        <f>'Données     '!H144</f>
        <v>France entière</v>
      </c>
      <c r="I96" s="115" t="str">
        <f>'Données     '!I144</f>
        <v>Importations de Cerises confites</v>
      </c>
      <c r="J96" s="115"/>
      <c r="K96" s="115" t="str">
        <f>'Données     '!K144</f>
        <v>Douanes - Eurostat</v>
      </c>
      <c r="L96" s="115" t="str">
        <f ca="1">'Données     '!L144</f>
        <v>Comext - EUROSTAT</v>
      </c>
      <c r="M96" s="115" t="str">
        <f>'Données     '!M144</f>
        <v>Volume</v>
      </c>
      <c r="N96" s="115" t="str">
        <f>'Données     '!N144</f>
        <v>Importations de Cerises confites = 1 kt (Douanes - Eurostat)</v>
      </c>
      <c r="O96" s="115" t="str">
        <f>'Données     '!O144</f>
        <v>Probable</v>
      </c>
      <c r="P96" s="115" t="str">
        <f>'Données     '!P144</f>
        <v>Données collectées</v>
      </c>
      <c r="Q96" s="115" t="str">
        <f>'Données     '!Q144</f>
        <v>Donnée collectée (valeur du flux ou coefficient)</v>
      </c>
    </row>
    <row r="97" spans="1:17">
      <c r="A97" s="115" t="str">
        <f>Secteurs!$B$26</f>
        <v>Importations</v>
      </c>
      <c r="B97" s="115" t="str">
        <f>'Données     '!B145</f>
        <v>Cerises confites</v>
      </c>
      <c r="E97" s="115" t="str">
        <f>'Données     '!E145</f>
        <v>kt</v>
      </c>
      <c r="F97" s="115" t="str">
        <f>'Données     '!F145</f>
        <v>Fruits et légumes (hors pommes de terre)</v>
      </c>
      <c r="G97" s="115">
        <f>'Données     '!G145</f>
        <v>2015</v>
      </c>
      <c r="H97" s="115" t="str">
        <f>'Données     '!H145</f>
        <v>France entière</v>
      </c>
      <c r="I97" s="115" t="str">
        <f>'Données     '!I145</f>
        <v>Importations de Cerises confites</v>
      </c>
      <c r="J97" s="115"/>
      <c r="K97" s="115" t="str">
        <f>'Données     '!K145</f>
        <v>Douanes - Eurostat</v>
      </c>
      <c r="L97" s="115" t="str">
        <f ca="1">'Données     '!L145</f>
        <v>Comext - EUROSTAT</v>
      </c>
      <c r="M97" s="115" t="str">
        <f>'Données     '!M145</f>
        <v>Volume</v>
      </c>
      <c r="N97" s="115" t="str">
        <f>'Données     '!N145</f>
        <v>Importations de Cerises confites = 1 kt (Douanes - Eurostat)</v>
      </c>
      <c r="O97" s="115" t="str">
        <f>'Données     '!O145</f>
        <v>Probable</v>
      </c>
      <c r="P97" s="115" t="str">
        <f>'Données     '!P145</f>
        <v>Données collectées</v>
      </c>
      <c r="Q97" s="115" t="str">
        <f>'Données     '!Q145</f>
        <v>Donnée collectée (valeur du flux ou coefficient)</v>
      </c>
    </row>
    <row r="98" spans="1:17">
      <c r="A98" s="115" t="str">
        <f>'Données     '!A146</f>
        <v>Cerises confites</v>
      </c>
      <c r="B98" s="116" t="str">
        <f>Secteurs!$B$29</f>
        <v>Exportations</v>
      </c>
      <c r="E98" s="115" t="str">
        <f>'Données     '!E146</f>
        <v>kt</v>
      </c>
      <c r="F98" s="115" t="str">
        <f>'Données     '!F146</f>
        <v>Fruits et légumes (hors pommes de terre)</v>
      </c>
      <c r="G98" s="115">
        <f>'Données     '!G146</f>
        <v>2023</v>
      </c>
      <c r="H98" s="115" t="str">
        <f>'Données     '!H146</f>
        <v>France entière</v>
      </c>
      <c r="I98" s="115" t="str">
        <f>'Données     '!I146</f>
        <v>Exportations de Cerises confites</v>
      </c>
      <c r="J98" s="115"/>
      <c r="K98" s="115" t="str">
        <f>'Données     '!K146</f>
        <v>Douanes - Eurostat</v>
      </c>
      <c r="L98" s="115" t="str">
        <f ca="1">'Données     '!L146</f>
        <v>Comext - EUROSTAT</v>
      </c>
      <c r="M98" s="115" t="str">
        <f>'Données     '!M146</f>
        <v>Volume</v>
      </c>
      <c r="N98" s="115" t="str">
        <f>'Données     '!N146</f>
        <v>Exportations de Cerises confites = 1 kt (Douanes - Eurostat)</v>
      </c>
      <c r="O98" s="115" t="str">
        <f>'Données     '!O146</f>
        <v>Probable</v>
      </c>
      <c r="P98" s="115" t="str">
        <f>'Données     '!P146</f>
        <v>Données collectées</v>
      </c>
      <c r="Q98" s="115" t="str">
        <f>'Données     '!Q146</f>
        <v>Donnée collectée (valeur du flux ou coefficient)</v>
      </c>
    </row>
    <row r="99" spans="1:17">
      <c r="A99" s="115" t="str">
        <f>'Données     '!A147</f>
        <v>Cerises confites</v>
      </c>
      <c r="B99" s="116" t="str">
        <f>Secteurs!$B$29</f>
        <v>Exportations</v>
      </c>
      <c r="E99" s="115" t="str">
        <f>'Données     '!E147</f>
        <v>kt</v>
      </c>
      <c r="F99" s="115" t="str">
        <f>'Données     '!F147</f>
        <v>Fruits et légumes (hors pommes de terre)</v>
      </c>
      <c r="G99" s="115">
        <f>'Données     '!G147</f>
        <v>2019</v>
      </c>
      <c r="H99" s="115" t="str">
        <f>'Données     '!H147</f>
        <v>France entière</v>
      </c>
      <c r="I99" s="115" t="str">
        <f>'Données     '!I147</f>
        <v>Exportations de Cerises confites</v>
      </c>
      <c r="J99" s="115"/>
      <c r="K99" s="115" t="str">
        <f>'Données     '!K147</f>
        <v>Douanes - Eurostat</v>
      </c>
      <c r="L99" s="115" t="str">
        <f ca="1">'Données     '!L147</f>
        <v>Comext - EUROSTAT</v>
      </c>
      <c r="M99" s="115" t="str">
        <f>'Données     '!M147</f>
        <v>Volume</v>
      </c>
      <c r="N99" s="115" t="str">
        <f>'Données     '!N147</f>
        <v>Exportations de Cerises confites = 1 kt (Douanes - Eurostat)</v>
      </c>
      <c r="O99" s="115" t="str">
        <f>'Données     '!O147</f>
        <v>Probable</v>
      </c>
      <c r="P99" s="115" t="str">
        <f>'Données     '!P147</f>
        <v>Données collectées</v>
      </c>
      <c r="Q99" s="115" t="str">
        <f>'Données     '!Q147</f>
        <v>Donnée collectée (valeur du flux ou coefficient)</v>
      </c>
    </row>
    <row r="100" spans="1:17">
      <c r="A100" s="115" t="str">
        <f>'Données     '!A148</f>
        <v>Cerises confites</v>
      </c>
      <c r="B100" s="116" t="str">
        <f>Secteurs!$B$29</f>
        <v>Exportations</v>
      </c>
      <c r="E100" s="115" t="str">
        <f>'Données     '!E148</f>
        <v>kt</v>
      </c>
      <c r="F100" s="115" t="str">
        <f>'Données     '!F148</f>
        <v>Fruits et légumes (hors pommes de terre)</v>
      </c>
      <c r="G100" s="115">
        <f>'Données     '!G148</f>
        <v>2015</v>
      </c>
      <c r="H100" s="115" t="str">
        <f>'Données     '!H148</f>
        <v>France entière</v>
      </c>
      <c r="I100" s="115" t="str">
        <f>'Données     '!I148</f>
        <v>Exportations de Cerises confites</v>
      </c>
      <c r="J100" s="115"/>
      <c r="K100" s="115" t="str">
        <f>'Données     '!K148</f>
        <v>Douanes - Eurostat</v>
      </c>
      <c r="L100" s="115" t="str">
        <f ca="1">'Données     '!L148</f>
        <v>Comext - EUROSTAT</v>
      </c>
      <c r="M100" s="115" t="str">
        <f>'Données     '!M148</f>
        <v>Volume</v>
      </c>
      <c r="N100" s="115" t="str">
        <f>'Données     '!N148</f>
        <v>Exportations de Cerises confites = 6 kt (Douanes - Eurostat)</v>
      </c>
      <c r="O100" s="115" t="str">
        <f>'Données     '!O148</f>
        <v>Probable</v>
      </c>
      <c r="P100" s="115" t="str">
        <f>'Données     '!P148</f>
        <v>Données collectées</v>
      </c>
      <c r="Q100" s="115" t="str">
        <f>'Données     '!Q148</f>
        <v>Donnée collectée (valeur du flux ou coefficient)</v>
      </c>
    </row>
    <row r="101" spans="1:17">
      <c r="A101" s="115" t="str">
        <f>Secteurs!$B$24</f>
        <v>Indéterminé - Approvisionnements</v>
      </c>
      <c r="B101" s="116" t="str">
        <f>Produits!$B$350</f>
        <v>Légumes (hors PdT)</v>
      </c>
      <c r="O101" t="str">
        <f>Etiquettes!$J$20</f>
        <v>Probable</v>
      </c>
      <c r="P101" s="767" t="s">
        <v>2915</v>
      </c>
      <c r="Q101" s="767" t="str">
        <f>Etiquettes!$I$22</f>
        <v>Ecart statistique (ne permet pas de respecter un bilan matière)</v>
      </c>
    </row>
    <row r="102" spans="1:17">
      <c r="A102" s="115" t="str">
        <f>Secteurs!$B$24</f>
        <v>Indéterminé - Approvisionnements</v>
      </c>
      <c r="B102" s="116" t="str">
        <f>Produits!$B$418</f>
        <v>Fruits - CTIFL</v>
      </c>
      <c r="O102" t="str">
        <f>Etiquettes!$J$20</f>
        <v>Probable</v>
      </c>
      <c r="P102" s="767" t="s">
        <v>2915</v>
      </c>
      <c r="Q102" s="767" t="str">
        <f>Etiquettes!$I$22</f>
        <v>Ecart statistique (ne permet pas de respecter un bilan matière)</v>
      </c>
    </row>
    <row r="103" spans="1:17">
      <c r="A103" s="115" t="str">
        <f>A45</f>
        <v>Concentré de tomate</v>
      </c>
      <c r="B103" s="128" t="s">
        <v>784</v>
      </c>
      <c r="O103" t="str">
        <f>Etiquettes!$K$20</f>
        <v>Approximative</v>
      </c>
      <c r="P103" s="767" t="s">
        <v>2918</v>
      </c>
      <c r="Q103" s="767" t="str">
        <f>Etiquettes!$K$22</f>
        <v>Donnée indéterminée (seules une borne minimale et une borne maximale sont déterminées)</v>
      </c>
    </row>
    <row r="104" spans="1:17">
      <c r="A104" s="115" t="str">
        <f t="shared" ref="A104:A105" si="0">A46</f>
        <v>Concentré de tomate</v>
      </c>
      <c r="B104" s="116" t="s">
        <v>794</v>
      </c>
      <c r="O104" t="str">
        <f>Etiquettes!$K$20</f>
        <v>Approximative</v>
      </c>
      <c r="P104" s="767" t="s">
        <v>2918</v>
      </c>
      <c r="Q104" s="767" t="str">
        <f>Etiquettes!$K$22</f>
        <v>Donnée indéterminée (seules une borne minimale et une borne maximale sont déterminées)</v>
      </c>
    </row>
    <row r="105" spans="1:17">
      <c r="A105" s="115" t="str">
        <f t="shared" si="0"/>
        <v>Concentré de tomate</v>
      </c>
      <c r="B105" s="128" t="s">
        <v>797</v>
      </c>
      <c r="O105" t="str">
        <f>Etiquettes!$K$20</f>
        <v>Approximative</v>
      </c>
      <c r="P105" s="767" t="s">
        <v>2918</v>
      </c>
      <c r="Q105" s="767" t="str">
        <f>Etiquettes!$K$22</f>
        <v>Donnée indéterminée (seules une borne minimale et une borne maximale sont déterminées)</v>
      </c>
    </row>
    <row r="106" spans="1:17">
      <c r="A106" s="115" t="str">
        <f>A51</f>
        <v>Conserves de tomate</v>
      </c>
      <c r="B106" s="128" t="s">
        <v>784</v>
      </c>
      <c r="O106" t="str">
        <f>Etiquettes!$K$20</f>
        <v>Approximative</v>
      </c>
      <c r="P106" s="767" t="s">
        <v>2918</v>
      </c>
      <c r="Q106" s="767" t="str">
        <f>Etiquettes!$K$22</f>
        <v>Donnée indéterminée (seules une borne minimale et une borne maximale sont déterminées)</v>
      </c>
    </row>
    <row r="107" spans="1:17">
      <c r="A107" s="115" t="str">
        <f t="shared" ref="A107:A108" si="1">A52</f>
        <v>Conserves de tomate</v>
      </c>
      <c r="B107" s="116" t="s">
        <v>794</v>
      </c>
      <c r="O107" t="str">
        <f>Etiquettes!$K$20</f>
        <v>Approximative</v>
      </c>
      <c r="P107" s="767" t="s">
        <v>2918</v>
      </c>
      <c r="Q107" s="767" t="str">
        <f>Etiquettes!$K$22</f>
        <v>Donnée indéterminée (seules une borne minimale et une borne maximale sont déterminées)</v>
      </c>
    </row>
    <row r="108" spans="1:17">
      <c r="A108" s="115" t="str">
        <f t="shared" si="1"/>
        <v>Conserves de tomate</v>
      </c>
      <c r="B108" s="128" t="s">
        <v>797</v>
      </c>
      <c r="O108" t="str">
        <f>Etiquettes!$K$20</f>
        <v>Approximative</v>
      </c>
      <c r="P108" s="767" t="s">
        <v>2918</v>
      </c>
      <c r="Q108" s="767" t="str">
        <f>Etiquettes!$K$22</f>
        <v>Donnée indéterminée (seules une borne minimale et une borne maximale sont déterminées)</v>
      </c>
    </row>
    <row r="109" spans="1:17">
      <c r="A109" s="115" t="str">
        <f>A92</f>
        <v>Fruits au sirop</v>
      </c>
      <c r="B109" s="128" t="s">
        <v>784</v>
      </c>
      <c r="O109" t="str">
        <f>Etiquettes!$K$20</f>
        <v>Approximative</v>
      </c>
      <c r="P109" s="767" t="s">
        <v>2918</v>
      </c>
      <c r="Q109" s="767" t="str">
        <f>Etiquettes!$K$22</f>
        <v>Donnée indéterminée (seules une borne minimale et une borne maximale sont déterminées)</v>
      </c>
    </row>
    <row r="110" spans="1:17">
      <c r="A110" s="115" t="str">
        <f t="shared" ref="A110:A111" si="2">A93</f>
        <v>Fruits au sirop</v>
      </c>
      <c r="B110" s="116" t="s">
        <v>794</v>
      </c>
      <c r="O110" t="str">
        <f>Etiquettes!$K$20</f>
        <v>Approximative</v>
      </c>
      <c r="P110" s="767" t="s">
        <v>2918</v>
      </c>
      <c r="Q110" s="767" t="str">
        <f>Etiquettes!$K$22</f>
        <v>Donnée indéterminée (seules une borne minimale et une borne maximale sont déterminées)</v>
      </c>
    </row>
    <row r="111" spans="1:17">
      <c r="A111" s="115" t="str">
        <f t="shared" si="2"/>
        <v>Fruits au sirop</v>
      </c>
      <c r="B111" s="128" t="s">
        <v>797</v>
      </c>
      <c r="O111" t="str">
        <f>Etiquettes!$K$20</f>
        <v>Approximative</v>
      </c>
      <c r="P111" s="767" t="s">
        <v>2918</v>
      </c>
      <c r="Q111" s="767" t="str">
        <f>Etiquettes!$K$22</f>
        <v>Donnée indéterminée (seules une borne minimale et une borne maximale sont déterminées)</v>
      </c>
    </row>
    <row r="112" spans="1:17">
      <c r="A112" s="115" t="str">
        <f>A81</f>
        <v>Confitures</v>
      </c>
      <c r="B112" s="128" t="s">
        <v>784</v>
      </c>
      <c r="O112" t="str">
        <f>Etiquettes!$K$20</f>
        <v>Approximative</v>
      </c>
      <c r="P112" s="767" t="s">
        <v>2918</v>
      </c>
      <c r="Q112" s="767" t="str">
        <f>Etiquettes!$K$22</f>
        <v>Donnée indéterminée (seules une borne minimale et une borne maximale sont déterminées)</v>
      </c>
    </row>
    <row r="113" spans="1:17">
      <c r="A113" s="115" t="str">
        <f t="shared" ref="A113:A114" si="3">A82</f>
        <v>Confitures</v>
      </c>
      <c r="B113" s="116" t="s">
        <v>794</v>
      </c>
      <c r="O113" t="str">
        <f>Etiquettes!$K$20</f>
        <v>Approximative</v>
      </c>
      <c r="P113" s="767" t="s">
        <v>2918</v>
      </c>
      <c r="Q113" s="767" t="str">
        <f>Etiquettes!$K$22</f>
        <v>Donnée indéterminée (seules une borne minimale et une borne maximale sont déterminées)</v>
      </c>
    </row>
    <row r="114" spans="1:17">
      <c r="A114" s="115" t="str">
        <f t="shared" si="3"/>
        <v>Confitures</v>
      </c>
      <c r="B114" s="128" t="s">
        <v>797</v>
      </c>
      <c r="O114" t="str">
        <f>Etiquettes!$K$20</f>
        <v>Approximative</v>
      </c>
      <c r="P114" s="767" t="s">
        <v>2918</v>
      </c>
      <c r="Q114" s="767" t="str">
        <f>Etiquettes!$K$22</f>
        <v>Donnée indéterminée (seules une borne minimale et une borne maximale sont déterminées)</v>
      </c>
    </row>
    <row r="115" spans="1:17">
      <c r="A115" s="115" t="str">
        <f>A86</f>
        <v>Compotes</v>
      </c>
      <c r="B115" s="128" t="s">
        <v>784</v>
      </c>
      <c r="O115" t="str">
        <f>Etiquettes!$K$20</f>
        <v>Approximative</v>
      </c>
      <c r="P115" s="767" t="s">
        <v>2918</v>
      </c>
      <c r="Q115" s="767" t="str">
        <f>Etiquettes!$K$22</f>
        <v>Donnée indéterminée (seules une borne minimale et une borne maximale sont déterminées)</v>
      </c>
    </row>
    <row r="116" spans="1:17">
      <c r="A116" s="115" t="str">
        <f t="shared" ref="A116:A117" si="4">A87</f>
        <v>Compotes</v>
      </c>
      <c r="B116" s="116" t="s">
        <v>794</v>
      </c>
      <c r="O116" t="str">
        <f>Etiquettes!$K$20</f>
        <v>Approximative</v>
      </c>
      <c r="P116" s="767" t="s">
        <v>2918</v>
      </c>
      <c r="Q116" s="767" t="str">
        <f>Etiquettes!$K$22</f>
        <v>Donnée indéterminée (seules une borne minimale et une borne maximale sont déterminées)</v>
      </c>
    </row>
    <row r="117" spans="1:17">
      <c r="A117" s="115" t="str">
        <f t="shared" si="4"/>
        <v>Compotes</v>
      </c>
      <c r="B117" s="128" t="s">
        <v>797</v>
      </c>
      <c r="O117" t="str">
        <f>Etiquettes!$K$20</f>
        <v>Approximative</v>
      </c>
      <c r="P117" s="767" t="s">
        <v>2918</v>
      </c>
      <c r="Q117" s="767" t="str">
        <f>Etiquettes!$K$22</f>
        <v>Donnée indéterminée (seules une borne minimale et une borne maximale sont déterminées)</v>
      </c>
    </row>
    <row r="118" spans="1:17">
      <c r="A118" s="116" t="str">
        <f>Produits!$B$488</f>
        <v>Pruneaux</v>
      </c>
      <c r="B118" s="116" t="str">
        <f>Secteurs!$B$8</f>
        <v>A domicile</v>
      </c>
      <c r="E118" s="119" t="str">
        <f>Etiquettes!$C$10</f>
        <v>kt</v>
      </c>
      <c r="F118" s="767" t="str">
        <f>Etiquettes!$C$7</f>
        <v>Fruits et légumes (hors pommes de terre)</v>
      </c>
      <c r="G118" s="766" t="s">
        <v>2917</v>
      </c>
      <c r="H118" s="767" t="str">
        <f>Etiquettes!$C$8</f>
        <v>France entière</v>
      </c>
      <c r="O118" t="str">
        <f>Etiquettes!$K$20</f>
        <v>Approximative</v>
      </c>
      <c r="P118" s="767" t="s">
        <v>2918</v>
      </c>
      <c r="Q118" s="767" t="str">
        <f>Etiquettes!$K$22</f>
        <v>Donnée indéterminée (seules une borne minimale et une borne maximale sont déterminées)</v>
      </c>
    </row>
  </sheetData>
  <pageMargins left="0.7" right="0.7" top="0.75" bottom="0.75" header="0.51180555555555496" footer="0.51180555555555496"/>
  <pageSetup paperSize="9" firstPageNumber="0"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4586B-2FCC-4418-9906-BA415F7608C1}">
  <dimension ref="A1:J35"/>
  <sheetViews>
    <sheetView workbookViewId="0">
      <selection activeCell="G34" sqref="G34:H40"/>
    </sheetView>
  </sheetViews>
  <sheetFormatPr baseColWidth="10" defaultRowHeight="14.4"/>
  <cols>
    <col min="2" max="2" width="13.5546875" bestFit="1" customWidth="1"/>
    <col min="3" max="3" width="16.6640625" bestFit="1" customWidth="1"/>
    <col min="4" max="4" width="23.21875" customWidth="1"/>
    <col min="5" max="5" width="34.33203125" bestFit="1" customWidth="1"/>
    <col min="6" max="6" width="45.109375" bestFit="1" customWidth="1"/>
    <col min="7" max="7" width="9.6640625" bestFit="1" customWidth="1"/>
  </cols>
  <sheetData>
    <row r="1" spans="1:10">
      <c r="B1" t="s">
        <v>2477</v>
      </c>
      <c r="C1" t="s">
        <v>2478</v>
      </c>
    </row>
    <row r="3" spans="1:10">
      <c r="B3" t="s">
        <v>2475</v>
      </c>
      <c r="C3" t="s">
        <v>2476</v>
      </c>
    </row>
    <row r="4" spans="1:10">
      <c r="A4" t="s">
        <v>2491</v>
      </c>
      <c r="B4" t="s">
        <v>2473</v>
      </c>
      <c r="C4" t="s">
        <v>2474</v>
      </c>
    </row>
    <row r="5" spans="1:10">
      <c r="B5" t="s">
        <v>2428</v>
      </c>
      <c r="C5" t="s">
        <v>2432</v>
      </c>
    </row>
    <row r="6" spans="1:10">
      <c r="J6" t="s">
        <v>2470</v>
      </c>
    </row>
    <row r="7" spans="1:10">
      <c r="B7" t="s">
        <v>2427</v>
      </c>
      <c r="C7" t="s">
        <v>2433</v>
      </c>
      <c r="D7" t="s">
        <v>2429</v>
      </c>
      <c r="E7" t="s">
        <v>2430</v>
      </c>
      <c r="F7" t="s">
        <v>2435</v>
      </c>
      <c r="G7" t="s">
        <v>2431</v>
      </c>
    </row>
    <row r="8" spans="1:10">
      <c r="B8" s="908" t="s">
        <v>2428</v>
      </c>
      <c r="C8" s="909" t="s">
        <v>2463</v>
      </c>
      <c r="D8" s="909" t="s">
        <v>2432</v>
      </c>
      <c r="E8" t="s">
        <v>2445</v>
      </c>
      <c r="F8" t="s">
        <v>2436</v>
      </c>
      <c r="G8" s="908" t="s">
        <v>2434</v>
      </c>
      <c r="H8" s="909" t="s">
        <v>2753</v>
      </c>
    </row>
    <row r="9" spans="1:10">
      <c r="B9" s="908"/>
      <c r="C9" s="909"/>
      <c r="D9" s="909"/>
      <c r="E9" t="s">
        <v>2439</v>
      </c>
      <c r="F9" t="s">
        <v>2436</v>
      </c>
      <c r="G9" s="908"/>
      <c r="H9" s="909"/>
    </row>
    <row r="10" spans="1:10">
      <c r="B10" s="908"/>
      <c r="C10" s="909"/>
      <c r="D10" s="909"/>
      <c r="E10" t="s">
        <v>2437</v>
      </c>
      <c r="F10" t="s">
        <v>2440</v>
      </c>
      <c r="G10" s="908"/>
      <c r="H10" s="909"/>
    </row>
    <row r="11" spans="1:10">
      <c r="B11" s="908"/>
      <c r="C11" s="909"/>
      <c r="D11" s="909"/>
      <c r="E11" t="s">
        <v>2438</v>
      </c>
      <c r="F11" t="s">
        <v>2436</v>
      </c>
      <c r="G11" s="908"/>
      <c r="H11" s="909"/>
    </row>
    <row r="12" spans="1:10">
      <c r="B12" s="908"/>
      <c r="C12" s="909"/>
      <c r="D12" s="909"/>
      <c r="E12" t="s">
        <v>2441</v>
      </c>
      <c r="F12" t="s">
        <v>2442</v>
      </c>
      <c r="G12" s="908"/>
      <c r="H12" s="909"/>
    </row>
    <row r="13" spans="1:10">
      <c r="B13" s="908"/>
      <c r="C13" s="909"/>
      <c r="D13" s="909"/>
      <c r="E13" t="s">
        <v>2443</v>
      </c>
      <c r="F13" t="s">
        <v>2446</v>
      </c>
      <c r="G13" s="908"/>
      <c r="H13" s="909"/>
    </row>
    <row r="14" spans="1:10">
      <c r="B14" s="908"/>
      <c r="C14" s="909"/>
      <c r="D14" s="909"/>
      <c r="E14" t="s">
        <v>2443</v>
      </c>
      <c r="F14" t="s">
        <v>2444</v>
      </c>
      <c r="G14" s="908"/>
      <c r="H14" s="909"/>
    </row>
    <row r="15" spans="1:10">
      <c r="B15" t="s">
        <v>2447</v>
      </c>
      <c r="C15" t="s">
        <v>2462</v>
      </c>
      <c r="D15" t="s">
        <v>2448</v>
      </c>
      <c r="E15" t="s">
        <v>2449</v>
      </c>
      <c r="F15" t="s">
        <v>2451</v>
      </c>
      <c r="G15" t="s">
        <v>2450</v>
      </c>
    </row>
    <row r="16" spans="1:10">
      <c r="B16" s="909" t="s">
        <v>2447</v>
      </c>
      <c r="C16" s="909" t="s">
        <v>2461</v>
      </c>
      <c r="D16" s="909" t="s">
        <v>2453</v>
      </c>
      <c r="E16" t="s">
        <v>2454</v>
      </c>
      <c r="F16" t="s">
        <v>2455</v>
      </c>
      <c r="G16">
        <v>2019</v>
      </c>
    </row>
    <row r="17" spans="2:7">
      <c r="B17" s="909"/>
      <c r="C17" s="909"/>
      <c r="D17" s="909"/>
      <c r="E17" t="s">
        <v>2456</v>
      </c>
      <c r="F17" t="s">
        <v>2486</v>
      </c>
      <c r="G17">
        <v>2021</v>
      </c>
    </row>
    <row r="18" spans="2:7">
      <c r="B18" s="909"/>
      <c r="C18" s="909"/>
      <c r="D18" s="909"/>
      <c r="E18" t="s">
        <v>2457</v>
      </c>
      <c r="F18" t="s">
        <v>2458</v>
      </c>
      <c r="G18">
        <v>2021</v>
      </c>
    </row>
    <row r="19" spans="2:7">
      <c r="B19" s="909"/>
      <c r="C19" s="909"/>
      <c r="D19" s="909"/>
      <c r="E19" t="s">
        <v>2460</v>
      </c>
      <c r="F19" t="s">
        <v>2459</v>
      </c>
      <c r="G19">
        <v>2021</v>
      </c>
    </row>
    <row r="20" spans="2:7">
      <c r="B20" t="s">
        <v>2447</v>
      </c>
      <c r="C20" t="s">
        <v>2464</v>
      </c>
      <c r="D20" t="s">
        <v>2453</v>
      </c>
      <c r="E20" t="s">
        <v>2465</v>
      </c>
      <c r="F20" t="s">
        <v>2466</v>
      </c>
      <c r="G20">
        <v>2020</v>
      </c>
    </row>
    <row r="21" spans="2:7">
      <c r="E21" t="s">
        <v>2467</v>
      </c>
      <c r="F21" t="s">
        <v>2468</v>
      </c>
      <c r="G21">
        <v>2020</v>
      </c>
    </row>
    <row r="22" spans="2:7">
      <c r="E22" t="s">
        <v>2471</v>
      </c>
      <c r="F22" t="s">
        <v>2469</v>
      </c>
      <c r="G22">
        <v>2020</v>
      </c>
    </row>
    <row r="23" spans="2:7">
      <c r="E23" t="s">
        <v>2010</v>
      </c>
      <c r="F23" t="s">
        <v>2472</v>
      </c>
      <c r="G23">
        <v>2020</v>
      </c>
    </row>
    <row r="26" spans="2:7">
      <c r="C26" t="s">
        <v>2483</v>
      </c>
      <c r="E26" t="s">
        <v>2484</v>
      </c>
    </row>
    <row r="27" spans="2:7">
      <c r="C27" t="s">
        <v>2479</v>
      </c>
      <c r="E27" t="s">
        <v>2480</v>
      </c>
    </row>
    <row r="28" spans="2:7">
      <c r="C28" t="s">
        <v>2481</v>
      </c>
      <c r="E28" t="s">
        <v>2482</v>
      </c>
    </row>
    <row r="31" spans="2:7">
      <c r="B31" s="908" t="s">
        <v>2452</v>
      </c>
      <c r="C31">
        <v>2019</v>
      </c>
      <c r="D31" t="s">
        <v>2485</v>
      </c>
    </row>
    <row r="32" spans="2:7">
      <c r="B32" s="908"/>
      <c r="C32">
        <v>2020</v>
      </c>
      <c r="D32" t="s">
        <v>2485</v>
      </c>
    </row>
    <row r="33" spans="2:4">
      <c r="B33" s="908"/>
      <c r="C33">
        <v>2021</v>
      </c>
      <c r="D33" t="s">
        <v>2488</v>
      </c>
    </row>
    <row r="34" spans="2:4">
      <c r="B34" s="908"/>
      <c r="C34">
        <v>2022</v>
      </c>
      <c r="D34" t="s">
        <v>2487</v>
      </c>
    </row>
    <row r="35" spans="2:4">
      <c r="B35" s="908"/>
      <c r="C35">
        <v>2023</v>
      </c>
      <c r="D35" t="s">
        <v>2487</v>
      </c>
    </row>
  </sheetData>
  <mergeCells count="9">
    <mergeCell ref="B31:B35"/>
    <mergeCell ref="H8:H14"/>
    <mergeCell ref="G8:G14"/>
    <mergeCell ref="D8:D14"/>
    <mergeCell ref="C8:C14"/>
    <mergeCell ref="B8:B14"/>
    <mergeCell ref="B16:B19"/>
    <mergeCell ref="C16:C19"/>
    <mergeCell ref="D16:D19"/>
  </mergeCells>
  <phoneticPr fontId="23"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A9322-F24C-41B6-851A-70D5EDD4905D}">
  <sheetPr>
    <tabColor rgb="FF0070C0"/>
  </sheetPr>
  <dimension ref="A1:AA501"/>
  <sheetViews>
    <sheetView zoomScaleNormal="100" workbookViewId="0">
      <pane xSplit="2" ySplit="1" topLeftCell="R403" activePane="bottomRight" state="frozen"/>
      <selection activeCell="B45" sqref="B45"/>
      <selection pane="topRight" activeCell="B45" sqref="B45"/>
      <selection pane="bottomLeft" activeCell="B45" sqref="B45"/>
      <selection pane="bottomRight" activeCell="B153" sqref="B153"/>
    </sheetView>
  </sheetViews>
  <sheetFormatPr baseColWidth="10" defaultColWidth="10.44140625" defaultRowHeight="14.4"/>
  <cols>
    <col min="1" max="1" width="15.77734375" style="69" bestFit="1" customWidth="1"/>
    <col min="2" max="2" width="47.44140625" customWidth="1"/>
    <col min="3" max="3" width="16.44140625" style="69" customWidth="1"/>
    <col min="4" max="4" width="16.44140625" style="72" customWidth="1"/>
    <col min="5" max="5" width="13.44140625" style="71" customWidth="1"/>
    <col min="6" max="6" width="17" style="72" bestFit="1" customWidth="1"/>
    <col min="7" max="7" width="8.88671875" style="71" customWidth="1"/>
    <col min="8" max="8" width="11.109375" style="71" customWidth="1"/>
    <col min="9" max="9" width="12.109375" style="71" customWidth="1"/>
    <col min="10" max="10" width="12.21875" style="73" customWidth="1"/>
    <col min="11" max="11" width="16.33203125" style="69" bestFit="1" customWidth="1"/>
    <col min="12" max="12" width="17.21875" style="71" customWidth="1"/>
    <col min="13" max="13" width="12.5546875" style="71" bestFit="1" customWidth="1"/>
    <col min="14" max="14" width="12.109375" style="71" customWidth="1"/>
    <col min="15" max="15" width="12.109375" style="71" hidden="1" customWidth="1"/>
    <col min="16" max="16" width="12.77734375" customWidth="1"/>
    <col min="17" max="17" width="9.109375" customWidth="1"/>
    <col min="18" max="18" width="11.33203125" customWidth="1"/>
    <col min="20" max="20" width="12" customWidth="1"/>
    <col min="22" max="22" width="12.109375" bestFit="1" customWidth="1"/>
    <col min="23" max="23" width="12.109375" customWidth="1"/>
    <col min="24" max="24" width="11.88671875" customWidth="1"/>
    <col min="25" max="25" width="12" customWidth="1"/>
  </cols>
  <sheetData>
    <row r="1" spans="1:27" ht="43.95" customHeight="1" thickBot="1">
      <c r="A1" s="1" t="s">
        <v>0</v>
      </c>
      <c r="B1" s="2" t="s">
        <v>1</v>
      </c>
      <c r="C1" s="2" t="s">
        <v>2</v>
      </c>
      <c r="D1" s="4" t="s">
        <v>2316</v>
      </c>
      <c r="E1" s="3" t="s">
        <v>2787</v>
      </c>
      <c r="F1" s="3" t="s">
        <v>2788</v>
      </c>
      <c r="G1" s="3" t="s">
        <v>833</v>
      </c>
      <c r="H1" s="3" t="s">
        <v>834</v>
      </c>
      <c r="I1" s="3" t="s">
        <v>835</v>
      </c>
      <c r="J1" s="3" t="str">
        <f>Etiquettes!$A$2</f>
        <v>Famille de fruit ou légume</v>
      </c>
      <c r="K1" s="3" t="str">
        <f>Etiquettes!$A$3</f>
        <v>Type de matière</v>
      </c>
      <c r="L1" s="3" t="str">
        <f>Etiquettes!$A$4</f>
        <v>Etape de transformation</v>
      </c>
      <c r="M1" s="3" t="str">
        <f>Etiquettes!$A$5</f>
        <v>Echange</v>
      </c>
      <c r="N1" s="3" t="str">
        <f>Etiquettes!$A$6</f>
        <v>Acteur concerné</v>
      </c>
      <c r="O1" s="3" t="s">
        <v>3</v>
      </c>
      <c r="P1" s="2" t="s">
        <v>4</v>
      </c>
      <c r="Q1" s="2" t="s">
        <v>5</v>
      </c>
      <c r="R1" s="2" t="s">
        <v>6</v>
      </c>
      <c r="S1" s="2" t="s">
        <v>7</v>
      </c>
      <c r="T1" s="2" t="s">
        <v>8</v>
      </c>
      <c r="U1" s="2" t="s">
        <v>9</v>
      </c>
      <c r="V1" s="2" t="s">
        <v>10</v>
      </c>
      <c r="W1" s="2" t="s">
        <v>11</v>
      </c>
      <c r="X1" s="2" t="s">
        <v>12</v>
      </c>
      <c r="Y1" s="5" t="s">
        <v>13</v>
      </c>
      <c r="Z1" s="6" t="s">
        <v>14</v>
      </c>
      <c r="AA1" t="s">
        <v>3096</v>
      </c>
    </row>
    <row r="2" spans="1:27" s="14" customFormat="1" ht="13.95" customHeight="1">
      <c r="A2" s="7">
        <v>1</v>
      </c>
      <c r="B2" s="8" t="s">
        <v>15</v>
      </c>
      <c r="C2" s="7">
        <v>1</v>
      </c>
      <c r="D2" s="9" t="s">
        <v>16</v>
      </c>
      <c r="E2" s="10"/>
      <c r="F2" s="25"/>
      <c r="G2" s="10"/>
      <c r="H2" s="10"/>
      <c r="I2" s="10"/>
      <c r="J2" s="11"/>
      <c r="K2" s="12" t="s">
        <v>17</v>
      </c>
      <c r="L2" s="13" t="s">
        <v>18</v>
      </c>
      <c r="M2" s="10"/>
      <c r="N2" s="10"/>
      <c r="O2" s="10"/>
      <c r="AA2" t="s">
        <v>3100</v>
      </c>
    </row>
    <row r="3" spans="1:27" s="14" customFormat="1" ht="13.95" customHeight="1">
      <c r="A3" s="7">
        <v>2</v>
      </c>
      <c r="B3" s="8" t="s">
        <v>19</v>
      </c>
      <c r="C3" s="7">
        <v>1</v>
      </c>
      <c r="D3" s="9" t="s">
        <v>20</v>
      </c>
      <c r="E3" s="10"/>
      <c r="F3" s="25"/>
      <c r="G3" s="10"/>
      <c r="H3" s="10"/>
      <c r="I3" s="10"/>
      <c r="J3" s="11" t="s">
        <v>740</v>
      </c>
      <c r="K3" s="12" t="s">
        <v>17</v>
      </c>
      <c r="L3" s="13" t="s">
        <v>18</v>
      </c>
      <c r="M3" s="10"/>
      <c r="N3" s="10"/>
      <c r="O3" s="10"/>
      <c r="P3" s="8" t="s">
        <v>21</v>
      </c>
      <c r="Q3" s="14" t="s">
        <v>22</v>
      </c>
      <c r="AA3" t="s">
        <v>3100</v>
      </c>
    </row>
    <row r="4" spans="1:27" s="14" customFormat="1" ht="13.95" customHeight="1">
      <c r="A4" s="7">
        <v>3</v>
      </c>
      <c r="B4" s="8" t="s">
        <v>23</v>
      </c>
      <c r="C4" s="7">
        <v>1</v>
      </c>
      <c r="D4" s="9" t="s">
        <v>20</v>
      </c>
      <c r="E4" s="10"/>
      <c r="F4" s="25"/>
      <c r="G4" s="10"/>
      <c r="H4" s="10"/>
      <c r="I4" s="10"/>
      <c r="J4" s="15" t="s">
        <v>24</v>
      </c>
      <c r="K4" s="12" t="s">
        <v>17</v>
      </c>
      <c r="L4" s="13" t="s">
        <v>18</v>
      </c>
      <c r="M4" s="10"/>
      <c r="N4" s="10"/>
      <c r="O4" s="10"/>
      <c r="Q4" s="14" t="s">
        <v>25</v>
      </c>
      <c r="AA4" t="s">
        <v>3100</v>
      </c>
    </row>
    <row r="5" spans="1:27" s="14" customFormat="1" ht="13.95" customHeight="1">
      <c r="A5" s="12">
        <v>4</v>
      </c>
      <c r="B5" s="16" t="s">
        <v>26</v>
      </c>
      <c r="C5" s="12">
        <v>1</v>
      </c>
      <c r="D5" s="17" t="s">
        <v>20</v>
      </c>
      <c r="E5" s="10"/>
      <c r="F5" s="25"/>
      <c r="G5" s="10"/>
      <c r="H5" s="10"/>
      <c r="I5" s="10"/>
      <c r="J5" s="15" t="s">
        <v>27</v>
      </c>
      <c r="K5" s="12" t="s">
        <v>17</v>
      </c>
      <c r="L5" s="13" t="s">
        <v>18</v>
      </c>
      <c r="M5" s="10"/>
      <c r="N5" s="10"/>
      <c r="O5" s="10"/>
      <c r="Q5" s="14" t="s">
        <v>28</v>
      </c>
      <c r="AA5" t="s">
        <v>3100</v>
      </c>
    </row>
    <row r="6" spans="1:27" s="14" customFormat="1" ht="13.95" customHeight="1">
      <c r="A6" s="18">
        <v>5</v>
      </c>
      <c r="B6" s="19" t="s">
        <v>29</v>
      </c>
      <c r="C6" s="18">
        <v>1</v>
      </c>
      <c r="D6" s="17" t="s">
        <v>20</v>
      </c>
      <c r="E6" s="10"/>
      <c r="F6" s="25"/>
      <c r="G6" s="10"/>
      <c r="H6" s="10"/>
      <c r="I6" s="10"/>
      <c r="J6" s="15" t="s">
        <v>27</v>
      </c>
      <c r="K6" s="12" t="s">
        <v>17</v>
      </c>
      <c r="L6" s="13" t="s">
        <v>18</v>
      </c>
      <c r="M6" s="10"/>
      <c r="N6" s="10"/>
      <c r="O6" s="10"/>
      <c r="Q6" s="14" t="s">
        <v>30</v>
      </c>
      <c r="U6" s="19" t="s">
        <v>31</v>
      </c>
      <c r="X6" s="19"/>
      <c r="AA6" t="s">
        <v>3100</v>
      </c>
    </row>
    <row r="7" spans="1:27" s="14" customFormat="1" ht="13.95" customHeight="1">
      <c r="A7" s="20">
        <v>6</v>
      </c>
      <c r="B7" s="19" t="s">
        <v>32</v>
      </c>
      <c r="C7" s="18">
        <v>1</v>
      </c>
      <c r="D7" s="17" t="s">
        <v>33</v>
      </c>
      <c r="E7" s="10"/>
      <c r="F7" s="25"/>
      <c r="G7" s="10"/>
      <c r="H7" s="10"/>
      <c r="I7" s="10"/>
      <c r="J7" s="15" t="s">
        <v>27</v>
      </c>
      <c r="K7" s="12" t="s">
        <v>17</v>
      </c>
      <c r="L7" s="13" t="s">
        <v>18</v>
      </c>
      <c r="M7" s="10"/>
      <c r="N7" s="10"/>
      <c r="O7" s="10"/>
      <c r="Q7" s="14" t="s">
        <v>34</v>
      </c>
      <c r="AA7" t="s">
        <v>3100</v>
      </c>
    </row>
    <row r="8" spans="1:27" s="14" customFormat="1" ht="13.95" customHeight="1">
      <c r="A8" s="20">
        <v>6</v>
      </c>
      <c r="B8" s="19" t="s">
        <v>35</v>
      </c>
      <c r="C8" s="18">
        <v>1</v>
      </c>
      <c r="D8" s="17" t="s">
        <v>33</v>
      </c>
      <c r="E8" s="10"/>
      <c r="F8" s="25"/>
      <c r="G8" s="10"/>
      <c r="H8" s="10"/>
      <c r="I8" s="10"/>
      <c r="J8" s="15" t="s">
        <v>27</v>
      </c>
      <c r="K8" s="12" t="s">
        <v>17</v>
      </c>
      <c r="L8" s="13" t="s">
        <v>18</v>
      </c>
      <c r="M8" s="10"/>
      <c r="N8" s="10"/>
      <c r="O8" s="10"/>
      <c r="Q8" s="14" t="s">
        <v>34</v>
      </c>
      <c r="AA8" t="s">
        <v>3100</v>
      </c>
    </row>
    <row r="9" spans="1:27" s="14" customFormat="1" ht="13.95" customHeight="1">
      <c r="A9" s="20">
        <v>5</v>
      </c>
      <c r="B9" s="16" t="s">
        <v>36</v>
      </c>
      <c r="C9" s="12">
        <v>1</v>
      </c>
      <c r="D9" s="17" t="s">
        <v>2796</v>
      </c>
      <c r="E9" s="10"/>
      <c r="F9" s="25"/>
      <c r="G9" s="10"/>
      <c r="H9" s="10"/>
      <c r="I9" s="10"/>
      <c r="J9" s="15" t="s">
        <v>27</v>
      </c>
      <c r="K9" s="12" t="s">
        <v>17</v>
      </c>
      <c r="L9" s="13" t="s">
        <v>18</v>
      </c>
      <c r="M9" s="10"/>
      <c r="N9" s="10"/>
      <c r="O9" s="10"/>
      <c r="Q9" s="14" t="s">
        <v>38</v>
      </c>
      <c r="U9" s="19" t="s">
        <v>39</v>
      </c>
      <c r="X9" s="19"/>
      <c r="AA9" t="s">
        <v>3100</v>
      </c>
    </row>
    <row r="10" spans="1:27" s="14" customFormat="1" ht="13.95" customHeight="1">
      <c r="A10" s="20">
        <v>5</v>
      </c>
      <c r="B10" s="16" t="s">
        <v>40</v>
      </c>
      <c r="C10" s="12">
        <v>1</v>
      </c>
      <c r="D10" s="17" t="s">
        <v>33</v>
      </c>
      <c r="E10" s="10"/>
      <c r="F10" s="25"/>
      <c r="G10" s="10"/>
      <c r="H10" s="10"/>
      <c r="I10" s="10"/>
      <c r="J10" s="15" t="s">
        <v>27</v>
      </c>
      <c r="K10" s="12" t="s">
        <v>17</v>
      </c>
      <c r="L10" s="13" t="s">
        <v>18</v>
      </c>
      <c r="M10" s="10"/>
      <c r="N10" s="10"/>
      <c r="O10" s="10"/>
      <c r="Q10" s="14" t="s">
        <v>41</v>
      </c>
      <c r="U10" s="19" t="s">
        <v>42</v>
      </c>
      <c r="X10" s="19"/>
      <c r="AA10" t="s">
        <v>3100</v>
      </c>
    </row>
    <row r="11" spans="1:27" s="14" customFormat="1" ht="13.95" customHeight="1">
      <c r="A11" s="12">
        <v>6</v>
      </c>
      <c r="B11" s="16" t="s">
        <v>43</v>
      </c>
      <c r="C11" s="12">
        <v>1</v>
      </c>
      <c r="D11" s="17" t="s">
        <v>20</v>
      </c>
      <c r="E11" s="10"/>
      <c r="F11" s="25"/>
      <c r="G11" s="10"/>
      <c r="H11" s="10"/>
      <c r="I11" s="10"/>
      <c r="J11" s="15" t="s">
        <v>27</v>
      </c>
      <c r="K11" s="12" t="s">
        <v>17</v>
      </c>
      <c r="L11" s="13" t="s">
        <v>18</v>
      </c>
      <c r="M11" s="10"/>
      <c r="N11" s="10"/>
      <c r="O11" s="10"/>
      <c r="Q11" s="14" t="s">
        <v>34</v>
      </c>
      <c r="AA11" t="s">
        <v>3100</v>
      </c>
    </row>
    <row r="12" spans="1:27" s="14" customFormat="1" ht="13.95" customHeight="1">
      <c r="A12" s="12">
        <v>4</v>
      </c>
      <c r="B12" s="16" t="s">
        <v>2002</v>
      </c>
      <c r="C12" s="12">
        <v>1</v>
      </c>
      <c r="D12" s="17" t="s">
        <v>2796</v>
      </c>
      <c r="E12" s="10"/>
      <c r="F12" s="25"/>
      <c r="G12" s="10"/>
      <c r="H12" s="10"/>
      <c r="I12" s="10"/>
      <c r="J12" s="15" t="s">
        <v>44</v>
      </c>
      <c r="K12" s="12" t="s">
        <v>17</v>
      </c>
      <c r="L12" s="13" t="s">
        <v>18</v>
      </c>
      <c r="M12" s="10"/>
      <c r="N12" s="10"/>
      <c r="O12" s="10"/>
      <c r="Q12" s="19" t="s">
        <v>45</v>
      </c>
      <c r="R12" s="19"/>
      <c r="U12" s="14" t="s">
        <v>46</v>
      </c>
      <c r="AA12" t="s">
        <v>3100</v>
      </c>
    </row>
    <row r="13" spans="1:27" s="14" customFormat="1" ht="13.95" customHeight="1">
      <c r="A13" s="12">
        <v>3</v>
      </c>
      <c r="B13" s="16" t="s">
        <v>47</v>
      </c>
      <c r="C13" s="12">
        <v>1</v>
      </c>
      <c r="D13" s="17" t="s">
        <v>20</v>
      </c>
      <c r="E13" s="10"/>
      <c r="F13" s="25"/>
      <c r="G13" s="10"/>
      <c r="H13" s="10"/>
      <c r="I13" s="10"/>
      <c r="J13" s="11" t="s">
        <v>2504</v>
      </c>
      <c r="K13" s="12" t="s">
        <v>17</v>
      </c>
      <c r="L13" s="13" t="s">
        <v>18</v>
      </c>
      <c r="M13" s="10"/>
      <c r="N13" s="10"/>
      <c r="O13" s="10"/>
      <c r="Q13" s="14" t="s">
        <v>48</v>
      </c>
      <c r="AA13" t="s">
        <v>3100</v>
      </c>
    </row>
    <row r="14" spans="1:27" s="14" customFormat="1" ht="13.95" customHeight="1">
      <c r="A14" s="12">
        <v>4</v>
      </c>
      <c r="B14" s="16" t="s">
        <v>49</v>
      </c>
      <c r="C14" s="12">
        <v>1</v>
      </c>
      <c r="D14" s="17" t="s">
        <v>20</v>
      </c>
      <c r="E14" s="10"/>
      <c r="F14" s="25"/>
      <c r="G14" s="10"/>
      <c r="H14" s="10"/>
      <c r="I14" s="10"/>
      <c r="J14" s="15" t="s">
        <v>50</v>
      </c>
      <c r="K14" s="12" t="s">
        <v>17</v>
      </c>
      <c r="L14" s="13" t="s">
        <v>18</v>
      </c>
      <c r="M14" s="10"/>
      <c r="N14" s="10"/>
      <c r="O14" s="10"/>
      <c r="Q14" s="14" t="s">
        <v>51</v>
      </c>
      <c r="AA14" t="s">
        <v>3100</v>
      </c>
    </row>
    <row r="15" spans="1:27" s="14" customFormat="1" ht="13.95" customHeight="1">
      <c r="A15" s="12">
        <v>5</v>
      </c>
      <c r="B15" s="16" t="s">
        <v>52</v>
      </c>
      <c r="C15" s="12">
        <v>1</v>
      </c>
      <c r="D15" s="17" t="s">
        <v>2796</v>
      </c>
      <c r="E15" s="10"/>
      <c r="F15" s="25"/>
      <c r="G15" s="10"/>
      <c r="H15" s="10"/>
      <c r="I15" s="10"/>
      <c r="J15" s="15" t="s">
        <v>50</v>
      </c>
      <c r="K15" s="12" t="s">
        <v>17</v>
      </c>
      <c r="L15" s="13" t="s">
        <v>18</v>
      </c>
      <c r="M15" s="10"/>
      <c r="N15" s="10" t="s">
        <v>53</v>
      </c>
      <c r="O15" s="10"/>
      <c r="Q15" s="14" t="s">
        <v>54</v>
      </c>
      <c r="U15" s="14" t="s">
        <v>55</v>
      </c>
      <c r="AA15" t="s">
        <v>3100</v>
      </c>
    </row>
    <row r="16" spans="1:27" s="14" customFormat="1" ht="13.95" customHeight="1">
      <c r="A16" s="12">
        <v>5</v>
      </c>
      <c r="B16" s="16" t="s">
        <v>56</v>
      </c>
      <c r="C16" s="12">
        <v>1</v>
      </c>
      <c r="D16" s="17" t="s">
        <v>20</v>
      </c>
      <c r="E16" s="10"/>
      <c r="F16" s="25"/>
      <c r="G16" s="10"/>
      <c r="H16" s="10"/>
      <c r="I16" s="10"/>
      <c r="J16" s="15" t="s">
        <v>50</v>
      </c>
      <c r="K16" s="12" t="s">
        <v>17</v>
      </c>
      <c r="L16" s="13" t="s">
        <v>18</v>
      </c>
      <c r="M16" s="10"/>
      <c r="N16" s="10"/>
      <c r="O16" s="10"/>
      <c r="Q16" s="14" t="s">
        <v>57</v>
      </c>
      <c r="AA16" t="s">
        <v>3100</v>
      </c>
    </row>
    <row r="17" spans="1:27" s="14" customFormat="1" ht="13.95" customHeight="1">
      <c r="A17" s="20">
        <v>6</v>
      </c>
      <c r="B17" s="16" t="s">
        <v>58</v>
      </c>
      <c r="C17" s="12">
        <v>1</v>
      </c>
      <c r="D17" s="17" t="s">
        <v>2796</v>
      </c>
      <c r="E17" s="10"/>
      <c r="F17" s="25"/>
      <c r="G17" s="10"/>
      <c r="H17" s="10"/>
      <c r="I17" s="10"/>
      <c r="J17" s="15" t="s">
        <v>50</v>
      </c>
      <c r="K17" s="12" t="s">
        <v>17</v>
      </c>
      <c r="L17" s="13" t="s">
        <v>18</v>
      </c>
      <c r="M17" s="10"/>
      <c r="N17" s="10"/>
      <c r="O17" s="10"/>
      <c r="Q17" s="19" t="s">
        <v>34</v>
      </c>
      <c r="R17" s="19"/>
      <c r="U17" s="14" t="s">
        <v>59</v>
      </c>
      <c r="AA17" t="s">
        <v>3100</v>
      </c>
    </row>
    <row r="18" spans="1:27" s="14" customFormat="1" ht="13.95" customHeight="1">
      <c r="A18" s="20">
        <v>6</v>
      </c>
      <c r="B18" s="16" t="s">
        <v>60</v>
      </c>
      <c r="C18" s="12">
        <v>1</v>
      </c>
      <c r="D18" s="17" t="s">
        <v>2796</v>
      </c>
      <c r="E18" s="10"/>
      <c r="F18" s="25"/>
      <c r="G18" s="10"/>
      <c r="H18" s="10"/>
      <c r="I18" s="10"/>
      <c r="J18" s="15" t="s">
        <v>50</v>
      </c>
      <c r="K18" s="12" t="s">
        <v>17</v>
      </c>
      <c r="L18" s="13" t="s">
        <v>18</v>
      </c>
      <c r="M18" s="10"/>
      <c r="N18" s="10"/>
      <c r="O18" s="10"/>
      <c r="Q18" s="19"/>
      <c r="R18" s="19"/>
      <c r="U18" s="21" t="s">
        <v>61</v>
      </c>
      <c r="X18" s="19" t="s">
        <v>62</v>
      </c>
      <c r="AA18" t="s">
        <v>3100</v>
      </c>
    </row>
    <row r="19" spans="1:27" s="14" customFormat="1" ht="13.95" customHeight="1">
      <c r="A19" s="20">
        <v>7</v>
      </c>
      <c r="B19" s="16" t="s">
        <v>63</v>
      </c>
      <c r="C19" s="12">
        <v>1</v>
      </c>
      <c r="D19" s="17" t="s">
        <v>20</v>
      </c>
      <c r="E19" s="10"/>
      <c r="F19" s="25"/>
      <c r="G19" s="10"/>
      <c r="H19" s="10"/>
      <c r="I19" s="10"/>
      <c r="J19" s="15" t="s">
        <v>50</v>
      </c>
      <c r="K19" s="12" t="s">
        <v>17</v>
      </c>
      <c r="L19" s="13" t="s">
        <v>18</v>
      </c>
      <c r="M19" s="10"/>
      <c r="N19" s="10"/>
      <c r="O19" s="10"/>
      <c r="Q19" s="14" t="s">
        <v>34</v>
      </c>
      <c r="U19" s="21"/>
      <c r="AA19" t="s">
        <v>3100</v>
      </c>
    </row>
    <row r="20" spans="1:27" s="14" customFormat="1" ht="13.95" customHeight="1">
      <c r="A20" s="20">
        <v>7</v>
      </c>
      <c r="B20" s="16" t="s">
        <v>64</v>
      </c>
      <c r="C20" s="12">
        <v>1</v>
      </c>
      <c r="D20" s="17" t="s">
        <v>20</v>
      </c>
      <c r="E20" s="10"/>
      <c r="F20" s="25"/>
      <c r="G20" s="10"/>
      <c r="H20" s="10"/>
      <c r="I20" s="10"/>
      <c r="J20" s="15" t="s">
        <v>50</v>
      </c>
      <c r="K20" s="12" t="s">
        <v>17</v>
      </c>
      <c r="L20" s="13" t="s">
        <v>18</v>
      </c>
      <c r="M20" s="10"/>
      <c r="N20" s="10"/>
      <c r="O20" s="10"/>
      <c r="Q20" s="14" t="s">
        <v>34</v>
      </c>
      <c r="U20" s="21"/>
      <c r="AA20" t="s">
        <v>3100</v>
      </c>
    </row>
    <row r="21" spans="1:27" s="14" customFormat="1" ht="13.95" customHeight="1">
      <c r="A21" s="12">
        <v>5</v>
      </c>
      <c r="B21" s="16" t="s">
        <v>65</v>
      </c>
      <c r="C21" s="12">
        <v>1</v>
      </c>
      <c r="D21" s="17" t="s">
        <v>20</v>
      </c>
      <c r="E21" s="10"/>
      <c r="F21" s="25"/>
      <c r="G21" s="10"/>
      <c r="H21" s="10"/>
      <c r="I21" s="10"/>
      <c r="J21" s="15" t="s">
        <v>50</v>
      </c>
      <c r="K21" s="12" t="s">
        <v>17</v>
      </c>
      <c r="L21" s="13" t="s">
        <v>18</v>
      </c>
      <c r="M21" s="10"/>
      <c r="N21" s="10"/>
      <c r="O21" s="10"/>
      <c r="Q21" s="14" t="s">
        <v>66</v>
      </c>
      <c r="U21" s="14" t="s">
        <v>67</v>
      </c>
      <c r="AA21" t="s">
        <v>3100</v>
      </c>
    </row>
    <row r="22" spans="1:27" s="14" customFormat="1" ht="13.95" customHeight="1">
      <c r="A22" s="20">
        <v>6</v>
      </c>
      <c r="B22" s="16" t="s">
        <v>68</v>
      </c>
      <c r="C22" s="12">
        <v>1</v>
      </c>
      <c r="D22" s="17" t="s">
        <v>2796</v>
      </c>
      <c r="E22" s="10"/>
      <c r="F22" s="25"/>
      <c r="G22" s="10"/>
      <c r="H22" s="10"/>
      <c r="I22" s="10"/>
      <c r="J22" s="15" t="s">
        <v>50</v>
      </c>
      <c r="K22" s="12" t="s">
        <v>17</v>
      </c>
      <c r="L22" s="13" t="s">
        <v>18</v>
      </c>
      <c r="M22" s="10"/>
      <c r="N22" s="10" t="s">
        <v>53</v>
      </c>
      <c r="O22" s="10"/>
      <c r="Q22" s="14" t="s">
        <v>34</v>
      </c>
      <c r="U22" s="21"/>
      <c r="AA22" t="s">
        <v>3100</v>
      </c>
    </row>
    <row r="23" spans="1:27" s="14" customFormat="1" ht="13.95" customHeight="1">
      <c r="A23" s="20">
        <v>6</v>
      </c>
      <c r="B23" s="16" t="s">
        <v>69</v>
      </c>
      <c r="C23" s="12">
        <v>1</v>
      </c>
      <c r="D23" s="17" t="s">
        <v>33</v>
      </c>
      <c r="E23" s="10"/>
      <c r="F23" s="25"/>
      <c r="G23" s="10"/>
      <c r="H23" s="10"/>
      <c r="I23" s="10"/>
      <c r="J23" s="15" t="s">
        <v>50</v>
      </c>
      <c r="K23" s="12" t="s">
        <v>17</v>
      </c>
      <c r="L23" s="13" t="s">
        <v>18</v>
      </c>
      <c r="M23" s="10"/>
      <c r="N23" s="10"/>
      <c r="O23" s="10"/>
      <c r="Q23" s="14" t="s">
        <v>34</v>
      </c>
      <c r="U23" s="21"/>
      <c r="AA23" t="s">
        <v>3100</v>
      </c>
    </row>
    <row r="24" spans="1:27" s="14" customFormat="1" ht="13.95" customHeight="1">
      <c r="A24" s="12">
        <v>5</v>
      </c>
      <c r="B24" s="16" t="s">
        <v>70</v>
      </c>
      <c r="C24" s="12">
        <v>1</v>
      </c>
      <c r="D24" s="17" t="s">
        <v>2796</v>
      </c>
      <c r="E24" s="10"/>
      <c r="F24" s="25"/>
      <c r="G24" s="10"/>
      <c r="H24" s="10"/>
      <c r="I24" s="10"/>
      <c r="J24" s="15" t="s">
        <v>50</v>
      </c>
      <c r="K24" s="12" t="s">
        <v>17</v>
      </c>
      <c r="L24" s="13" t="s">
        <v>18</v>
      </c>
      <c r="M24" s="10"/>
      <c r="N24" s="10" t="s">
        <v>53</v>
      </c>
      <c r="O24" s="10"/>
      <c r="Q24" s="14" t="s">
        <v>71</v>
      </c>
      <c r="AA24" t="s">
        <v>3100</v>
      </c>
    </row>
    <row r="25" spans="1:27" s="14" customFormat="1" ht="13.95" customHeight="1">
      <c r="A25" s="12">
        <v>6</v>
      </c>
      <c r="B25" s="16" t="s">
        <v>72</v>
      </c>
      <c r="C25" s="12">
        <v>1</v>
      </c>
      <c r="D25" s="17" t="s">
        <v>20</v>
      </c>
      <c r="E25" s="10"/>
      <c r="F25" s="25"/>
      <c r="G25" s="10"/>
      <c r="H25" s="10"/>
      <c r="I25" s="10"/>
      <c r="J25" s="15" t="s">
        <v>50</v>
      </c>
      <c r="K25" s="12" t="s">
        <v>17</v>
      </c>
      <c r="L25" s="13" t="s">
        <v>18</v>
      </c>
      <c r="M25" s="10"/>
      <c r="N25" s="10"/>
      <c r="O25" s="10"/>
      <c r="U25" s="14" t="s">
        <v>73</v>
      </c>
      <c r="AA25" t="s">
        <v>3100</v>
      </c>
    </row>
    <row r="26" spans="1:27" s="14" customFormat="1" ht="13.95" customHeight="1">
      <c r="A26" s="12">
        <v>6</v>
      </c>
      <c r="B26" s="16" t="s">
        <v>74</v>
      </c>
      <c r="C26" s="12">
        <v>1</v>
      </c>
      <c r="D26" s="17" t="s">
        <v>20</v>
      </c>
      <c r="E26" s="10"/>
      <c r="F26" s="25"/>
      <c r="G26" s="10"/>
      <c r="H26" s="10"/>
      <c r="I26" s="10"/>
      <c r="J26" s="15" t="s">
        <v>50</v>
      </c>
      <c r="K26" s="12" t="s">
        <v>17</v>
      </c>
      <c r="L26" s="13" t="s">
        <v>18</v>
      </c>
      <c r="M26" s="10"/>
      <c r="N26" s="10"/>
      <c r="O26" s="10"/>
      <c r="U26" s="14" t="s">
        <v>75</v>
      </c>
      <c r="AA26" t="s">
        <v>3100</v>
      </c>
    </row>
    <row r="27" spans="1:27" s="14" customFormat="1" ht="13.95" customHeight="1">
      <c r="A27" s="12">
        <v>5</v>
      </c>
      <c r="B27" s="16" t="s">
        <v>76</v>
      </c>
      <c r="C27" s="12">
        <v>1</v>
      </c>
      <c r="D27" s="17" t="s">
        <v>2796</v>
      </c>
      <c r="E27" s="10"/>
      <c r="F27" s="25"/>
      <c r="G27" s="10"/>
      <c r="H27" s="10"/>
      <c r="I27" s="10"/>
      <c r="J27" s="15" t="s">
        <v>50</v>
      </c>
      <c r="K27" s="12" t="s">
        <v>17</v>
      </c>
      <c r="L27" s="13" t="s">
        <v>18</v>
      </c>
      <c r="M27" s="10"/>
      <c r="N27" s="10"/>
      <c r="O27" s="10"/>
      <c r="Q27" s="14" t="s">
        <v>77</v>
      </c>
      <c r="U27" s="14" t="s">
        <v>78</v>
      </c>
      <c r="AA27" t="s">
        <v>3100</v>
      </c>
    </row>
    <row r="28" spans="1:27" s="14" customFormat="1" ht="13.95" customHeight="1">
      <c r="A28" s="20">
        <v>6</v>
      </c>
      <c r="B28" s="16" t="s">
        <v>79</v>
      </c>
      <c r="C28" s="12">
        <v>1</v>
      </c>
      <c r="D28" s="17" t="s">
        <v>20</v>
      </c>
      <c r="E28" s="10"/>
      <c r="F28" s="25"/>
      <c r="G28" s="10"/>
      <c r="H28" s="10"/>
      <c r="I28" s="10"/>
      <c r="J28" s="15" t="s">
        <v>50</v>
      </c>
      <c r="K28" s="12" t="s">
        <v>17</v>
      </c>
      <c r="L28" s="13" t="s">
        <v>18</v>
      </c>
      <c r="M28" s="10"/>
      <c r="N28" s="10" t="s">
        <v>53</v>
      </c>
      <c r="O28" s="10"/>
      <c r="Q28" s="14" t="s">
        <v>34</v>
      </c>
      <c r="AA28" t="s">
        <v>3100</v>
      </c>
    </row>
    <row r="29" spans="1:27" s="14" customFormat="1" ht="13.95" customHeight="1">
      <c r="A29" s="20">
        <v>6</v>
      </c>
      <c r="B29" s="16" t="s">
        <v>80</v>
      </c>
      <c r="C29" s="12">
        <v>1</v>
      </c>
      <c r="D29" s="17" t="s">
        <v>20</v>
      </c>
      <c r="E29" s="10"/>
      <c r="F29" s="25"/>
      <c r="G29" s="10"/>
      <c r="H29" s="10"/>
      <c r="I29" s="10"/>
      <c r="J29" s="15" t="s">
        <v>50</v>
      </c>
      <c r="K29" s="12" t="s">
        <v>17</v>
      </c>
      <c r="L29" s="13" t="s">
        <v>18</v>
      </c>
      <c r="M29" s="10"/>
      <c r="N29" s="10" t="s">
        <v>53</v>
      </c>
      <c r="O29" s="10"/>
      <c r="Q29" s="14" t="s">
        <v>34</v>
      </c>
      <c r="AA29" t="s">
        <v>3100</v>
      </c>
    </row>
    <row r="30" spans="1:27" s="14" customFormat="1" ht="13.95" customHeight="1">
      <c r="A30" s="12">
        <v>5</v>
      </c>
      <c r="B30" s="16" t="s">
        <v>81</v>
      </c>
      <c r="C30" s="12">
        <v>1</v>
      </c>
      <c r="D30" s="17" t="s">
        <v>2796</v>
      </c>
      <c r="E30" s="10"/>
      <c r="F30" s="25"/>
      <c r="G30" s="10"/>
      <c r="H30" s="10"/>
      <c r="I30" s="10"/>
      <c r="J30" s="15" t="s">
        <v>50</v>
      </c>
      <c r="K30" s="12" t="s">
        <v>17</v>
      </c>
      <c r="L30" s="13" t="s">
        <v>18</v>
      </c>
      <c r="M30" s="10"/>
      <c r="N30" s="10"/>
      <c r="O30" s="10"/>
      <c r="Q30" s="14" t="s">
        <v>82</v>
      </c>
      <c r="U30" s="14" t="s">
        <v>83</v>
      </c>
      <c r="AA30" t="s">
        <v>3100</v>
      </c>
    </row>
    <row r="31" spans="1:27" s="14" customFormat="1" ht="13.95" customHeight="1">
      <c r="A31" s="12">
        <v>5</v>
      </c>
      <c r="B31" s="16" t="s">
        <v>84</v>
      </c>
      <c r="C31" s="12">
        <v>1</v>
      </c>
      <c r="D31" s="17" t="s">
        <v>2796</v>
      </c>
      <c r="E31" s="10"/>
      <c r="F31" s="25"/>
      <c r="G31" s="10"/>
      <c r="H31" s="10"/>
      <c r="I31" s="10"/>
      <c r="J31" s="15" t="s">
        <v>50</v>
      </c>
      <c r="K31" s="12" t="s">
        <v>17</v>
      </c>
      <c r="L31" s="13" t="s">
        <v>18</v>
      </c>
      <c r="M31" s="10"/>
      <c r="N31" s="10" t="s">
        <v>53</v>
      </c>
      <c r="O31" s="10"/>
      <c r="Q31" s="14" t="s">
        <v>85</v>
      </c>
      <c r="U31" s="14" t="s">
        <v>86</v>
      </c>
      <c r="AA31" t="s">
        <v>3100</v>
      </c>
    </row>
    <row r="32" spans="1:27" s="14" customFormat="1" ht="13.95" customHeight="1">
      <c r="A32" s="12">
        <v>5</v>
      </c>
      <c r="B32" s="16" t="s">
        <v>87</v>
      </c>
      <c r="C32" s="12">
        <v>1</v>
      </c>
      <c r="D32" s="17" t="s">
        <v>20</v>
      </c>
      <c r="E32" s="10"/>
      <c r="F32" s="25"/>
      <c r="G32" s="10"/>
      <c r="H32" s="10"/>
      <c r="I32" s="10"/>
      <c r="J32" s="15" t="s">
        <v>50</v>
      </c>
      <c r="K32" s="12" t="s">
        <v>17</v>
      </c>
      <c r="L32" s="13" t="s">
        <v>18</v>
      </c>
      <c r="M32" s="10"/>
      <c r="N32" s="10"/>
      <c r="O32" s="10"/>
      <c r="Q32" s="14" t="s">
        <v>88</v>
      </c>
      <c r="AA32" t="s">
        <v>3100</v>
      </c>
    </row>
    <row r="33" spans="1:27" s="14" customFormat="1" ht="13.95" customHeight="1">
      <c r="A33" s="20">
        <v>6</v>
      </c>
      <c r="B33" s="16" t="s">
        <v>89</v>
      </c>
      <c r="C33" s="12">
        <v>1</v>
      </c>
      <c r="D33" s="17" t="s">
        <v>2796</v>
      </c>
      <c r="E33" s="10"/>
      <c r="F33" s="25"/>
      <c r="G33" s="10"/>
      <c r="H33" s="10"/>
      <c r="I33" s="10"/>
      <c r="J33" s="15" t="s">
        <v>50</v>
      </c>
      <c r="K33" s="12" t="s">
        <v>17</v>
      </c>
      <c r="L33" s="13" t="s">
        <v>18</v>
      </c>
      <c r="M33" s="10"/>
      <c r="N33" s="10"/>
      <c r="O33" s="10"/>
      <c r="Q33" s="14" t="s">
        <v>34</v>
      </c>
      <c r="V33" s="14" t="s">
        <v>90</v>
      </c>
      <c r="AA33" t="s">
        <v>3100</v>
      </c>
    </row>
    <row r="34" spans="1:27" s="14" customFormat="1" ht="13.95" customHeight="1">
      <c r="A34" s="12">
        <v>7</v>
      </c>
      <c r="B34" s="22" t="s">
        <v>91</v>
      </c>
      <c r="C34" s="12">
        <v>1</v>
      </c>
      <c r="D34" s="17" t="s">
        <v>20</v>
      </c>
      <c r="E34" s="10"/>
      <c r="F34" s="25"/>
      <c r="G34" s="10"/>
      <c r="H34" s="10"/>
      <c r="I34" s="10"/>
      <c r="J34" s="15" t="s">
        <v>50</v>
      </c>
      <c r="K34" s="12" t="s">
        <v>17</v>
      </c>
      <c r="L34" s="13" t="s">
        <v>18</v>
      </c>
      <c r="M34" s="10"/>
      <c r="N34" s="10"/>
      <c r="O34" s="10"/>
      <c r="Q34" s="14" t="s">
        <v>34</v>
      </c>
      <c r="AA34" t="s">
        <v>3100</v>
      </c>
    </row>
    <row r="35" spans="1:27" s="14" customFormat="1" ht="13.95" customHeight="1">
      <c r="A35" s="12">
        <v>7</v>
      </c>
      <c r="B35" s="16" t="s">
        <v>92</v>
      </c>
      <c r="C35" s="12">
        <v>1</v>
      </c>
      <c r="D35" s="17" t="s">
        <v>20</v>
      </c>
      <c r="E35" s="10"/>
      <c r="F35" s="25"/>
      <c r="G35" s="10"/>
      <c r="H35" s="10"/>
      <c r="I35" s="10"/>
      <c r="J35" s="15" t="s">
        <v>50</v>
      </c>
      <c r="K35" s="12" t="s">
        <v>17</v>
      </c>
      <c r="L35" s="13" t="s">
        <v>18</v>
      </c>
      <c r="M35" s="10"/>
      <c r="N35" s="10" t="s">
        <v>53</v>
      </c>
      <c r="O35" s="10"/>
      <c r="Q35" s="14" t="s">
        <v>34</v>
      </c>
      <c r="AA35" t="s">
        <v>3100</v>
      </c>
    </row>
    <row r="36" spans="1:27" s="14" customFormat="1" ht="13.95" customHeight="1">
      <c r="A36" s="12">
        <v>7</v>
      </c>
      <c r="B36" s="16" t="s">
        <v>93</v>
      </c>
      <c r="C36" s="12">
        <v>1</v>
      </c>
      <c r="D36" s="17" t="s">
        <v>20</v>
      </c>
      <c r="E36" s="10"/>
      <c r="F36" s="25"/>
      <c r="G36" s="10"/>
      <c r="H36" s="10"/>
      <c r="I36" s="10"/>
      <c r="J36" s="15" t="s">
        <v>50</v>
      </c>
      <c r="K36" s="12" t="s">
        <v>17</v>
      </c>
      <c r="L36" s="13" t="s">
        <v>18</v>
      </c>
      <c r="M36" s="10"/>
      <c r="N36" s="10" t="s">
        <v>53</v>
      </c>
      <c r="O36" s="10" t="s">
        <v>94</v>
      </c>
      <c r="Q36" s="14" t="s">
        <v>34</v>
      </c>
      <c r="AA36" t="s">
        <v>3100</v>
      </c>
    </row>
    <row r="37" spans="1:27" s="14" customFormat="1" ht="13.95" customHeight="1">
      <c r="A37" s="20">
        <v>6</v>
      </c>
      <c r="B37" s="16" t="s">
        <v>95</v>
      </c>
      <c r="C37" s="12">
        <v>1</v>
      </c>
      <c r="D37" s="17" t="s">
        <v>2796</v>
      </c>
      <c r="E37" s="10"/>
      <c r="F37" s="25"/>
      <c r="G37" s="10"/>
      <c r="H37" s="10"/>
      <c r="I37" s="10"/>
      <c r="J37" s="15" t="s">
        <v>50</v>
      </c>
      <c r="K37" s="12" t="s">
        <v>17</v>
      </c>
      <c r="L37" s="13" t="s">
        <v>18</v>
      </c>
      <c r="M37" s="10"/>
      <c r="N37" s="10" t="s">
        <v>53</v>
      </c>
      <c r="O37" s="10"/>
      <c r="Q37" s="14" t="s">
        <v>34</v>
      </c>
      <c r="U37" s="14" t="s">
        <v>1084</v>
      </c>
      <c r="AA37" t="s">
        <v>3100</v>
      </c>
    </row>
    <row r="38" spans="1:27" s="14" customFormat="1" ht="13.95" customHeight="1">
      <c r="A38" s="12">
        <v>7</v>
      </c>
      <c r="B38" s="16" t="s">
        <v>96</v>
      </c>
      <c r="C38" s="12">
        <v>1</v>
      </c>
      <c r="D38" s="17" t="s">
        <v>20</v>
      </c>
      <c r="E38" s="10"/>
      <c r="F38" s="25"/>
      <c r="G38" s="10"/>
      <c r="H38" s="10"/>
      <c r="I38" s="10"/>
      <c r="J38" s="15" t="s">
        <v>50</v>
      </c>
      <c r="K38" s="12" t="s">
        <v>17</v>
      </c>
      <c r="L38" s="13" t="s">
        <v>18</v>
      </c>
      <c r="M38" s="10"/>
      <c r="N38" s="10"/>
      <c r="O38" s="10"/>
      <c r="Q38" s="14" t="s">
        <v>34</v>
      </c>
      <c r="AA38" t="s">
        <v>3100</v>
      </c>
    </row>
    <row r="39" spans="1:27" s="14" customFormat="1" ht="13.95" customHeight="1">
      <c r="A39" s="20">
        <v>6</v>
      </c>
      <c r="B39" s="16" t="s">
        <v>97</v>
      </c>
      <c r="C39" s="12">
        <v>1</v>
      </c>
      <c r="D39" s="17" t="s">
        <v>33</v>
      </c>
      <c r="E39" s="10"/>
      <c r="F39" s="25"/>
      <c r="G39" s="10"/>
      <c r="H39" s="10"/>
      <c r="I39" s="10"/>
      <c r="J39" s="15" t="s">
        <v>50</v>
      </c>
      <c r="K39" s="12" t="s">
        <v>17</v>
      </c>
      <c r="L39" s="13" t="s">
        <v>18</v>
      </c>
      <c r="M39" s="10"/>
      <c r="N39" s="10"/>
      <c r="O39" s="10"/>
      <c r="Q39" s="14" t="s">
        <v>34</v>
      </c>
      <c r="V39" s="14" t="s">
        <v>98</v>
      </c>
      <c r="AA39" t="s">
        <v>3100</v>
      </c>
    </row>
    <row r="40" spans="1:27" s="14" customFormat="1" ht="13.95" customHeight="1">
      <c r="A40" s="20">
        <v>6</v>
      </c>
      <c r="B40" s="16" t="s">
        <v>99</v>
      </c>
      <c r="C40" s="12">
        <v>1</v>
      </c>
      <c r="D40" s="17" t="s">
        <v>33</v>
      </c>
      <c r="E40" s="10"/>
      <c r="F40" s="25"/>
      <c r="G40" s="10"/>
      <c r="H40" s="10"/>
      <c r="I40" s="10"/>
      <c r="J40" s="15" t="s">
        <v>50</v>
      </c>
      <c r="K40" s="12" t="s">
        <v>17</v>
      </c>
      <c r="L40" s="13" t="s">
        <v>18</v>
      </c>
      <c r="M40" s="10"/>
      <c r="N40" s="10"/>
      <c r="O40" s="10"/>
      <c r="Q40" s="14" t="s">
        <v>34</v>
      </c>
      <c r="AA40" t="s">
        <v>3100</v>
      </c>
    </row>
    <row r="41" spans="1:27" s="14" customFormat="1" ht="13.95" customHeight="1">
      <c r="A41" s="20">
        <v>6</v>
      </c>
      <c r="B41" s="16" t="s">
        <v>100</v>
      </c>
      <c r="C41" s="12">
        <v>1</v>
      </c>
      <c r="D41" s="17" t="s">
        <v>33</v>
      </c>
      <c r="E41" s="10"/>
      <c r="F41" s="25"/>
      <c r="G41" s="10"/>
      <c r="H41" s="10"/>
      <c r="I41" s="10"/>
      <c r="J41" s="15" t="s">
        <v>50</v>
      </c>
      <c r="K41" s="12" t="s">
        <v>17</v>
      </c>
      <c r="L41" s="13" t="s">
        <v>18</v>
      </c>
      <c r="M41" s="10"/>
      <c r="N41" s="10"/>
      <c r="O41" s="10"/>
      <c r="Q41" s="14" t="s">
        <v>34</v>
      </c>
      <c r="AA41" t="s">
        <v>3100</v>
      </c>
    </row>
    <row r="42" spans="1:27" s="14" customFormat="1" ht="13.95" customHeight="1">
      <c r="A42" s="20">
        <v>6</v>
      </c>
      <c r="B42" s="16" t="s">
        <v>101</v>
      </c>
      <c r="C42" s="12">
        <v>1</v>
      </c>
      <c r="D42" s="17" t="s">
        <v>2796</v>
      </c>
      <c r="E42" s="10"/>
      <c r="F42" s="25"/>
      <c r="G42" s="10"/>
      <c r="H42" s="10"/>
      <c r="I42" s="10"/>
      <c r="J42" s="15" t="s">
        <v>50</v>
      </c>
      <c r="K42" s="12" t="s">
        <v>17</v>
      </c>
      <c r="L42" s="13" t="s">
        <v>18</v>
      </c>
      <c r="M42" s="10"/>
      <c r="N42" s="10"/>
      <c r="O42" s="10"/>
      <c r="Q42" s="19" t="s">
        <v>53</v>
      </c>
      <c r="AA42" t="s">
        <v>3100</v>
      </c>
    </row>
    <row r="43" spans="1:27" s="14" customFormat="1" ht="13.95" customHeight="1">
      <c r="A43" s="12">
        <v>4</v>
      </c>
      <c r="B43" s="16" t="s">
        <v>102</v>
      </c>
      <c r="C43" s="12">
        <v>1</v>
      </c>
      <c r="D43" s="17" t="s">
        <v>20</v>
      </c>
      <c r="E43" s="10"/>
      <c r="F43" s="25"/>
      <c r="G43" s="10"/>
      <c r="H43" s="10"/>
      <c r="I43" s="10"/>
      <c r="J43" s="15" t="s">
        <v>103</v>
      </c>
      <c r="K43" s="12" t="s">
        <v>17</v>
      </c>
      <c r="L43" s="13" t="s">
        <v>18</v>
      </c>
      <c r="M43" s="10"/>
      <c r="N43" s="10"/>
      <c r="O43" s="10"/>
      <c r="Q43" s="14" t="s">
        <v>104</v>
      </c>
      <c r="AA43" t="s">
        <v>3100</v>
      </c>
    </row>
    <row r="44" spans="1:27" s="14" customFormat="1" ht="13.95" customHeight="1">
      <c r="A44" s="12">
        <v>5</v>
      </c>
      <c r="B44" s="16" t="s">
        <v>105</v>
      </c>
      <c r="C44" s="12">
        <v>1</v>
      </c>
      <c r="D44" s="17" t="s">
        <v>33</v>
      </c>
      <c r="E44" s="10"/>
      <c r="F44" s="25"/>
      <c r="G44" s="10"/>
      <c r="H44" s="10"/>
      <c r="I44" s="10"/>
      <c r="J44" s="15" t="s">
        <v>103</v>
      </c>
      <c r="K44" s="12" t="s">
        <v>17</v>
      </c>
      <c r="L44" s="13" t="s">
        <v>18</v>
      </c>
      <c r="M44" s="10"/>
      <c r="N44" s="10" t="s">
        <v>53</v>
      </c>
      <c r="O44" s="10"/>
      <c r="Q44" s="14" t="s">
        <v>106</v>
      </c>
      <c r="U44" s="14" t="s">
        <v>107</v>
      </c>
      <c r="AA44" t="s">
        <v>3100</v>
      </c>
    </row>
    <row r="45" spans="1:27" s="14" customFormat="1" ht="13.95" customHeight="1">
      <c r="A45" s="12">
        <v>5</v>
      </c>
      <c r="B45" s="16" t="s">
        <v>108</v>
      </c>
      <c r="C45" s="12">
        <v>1</v>
      </c>
      <c r="D45" s="17" t="s">
        <v>33</v>
      </c>
      <c r="E45" s="10"/>
      <c r="F45" s="25"/>
      <c r="G45" s="10"/>
      <c r="H45" s="10"/>
      <c r="I45" s="10"/>
      <c r="J45" s="15" t="s">
        <v>103</v>
      </c>
      <c r="K45" s="12" t="s">
        <v>17</v>
      </c>
      <c r="L45" s="13" t="s">
        <v>18</v>
      </c>
      <c r="M45" s="10"/>
      <c r="N45" s="10" t="s">
        <v>53</v>
      </c>
      <c r="O45" s="10"/>
      <c r="Q45" s="14" t="s">
        <v>109</v>
      </c>
      <c r="U45" s="14" t="s">
        <v>110</v>
      </c>
      <c r="AA45" t="s">
        <v>3100</v>
      </c>
    </row>
    <row r="46" spans="1:27" s="14" customFormat="1" ht="13.95" customHeight="1">
      <c r="A46" s="20">
        <v>6</v>
      </c>
      <c r="B46" s="16" t="s">
        <v>111</v>
      </c>
      <c r="C46" s="12">
        <v>1</v>
      </c>
      <c r="D46" s="17" t="s">
        <v>20</v>
      </c>
      <c r="E46" s="10"/>
      <c r="F46" s="25"/>
      <c r="G46" s="10"/>
      <c r="H46" s="10"/>
      <c r="I46" s="10"/>
      <c r="J46" s="15" t="s">
        <v>103</v>
      </c>
      <c r="K46" s="12" t="s">
        <v>17</v>
      </c>
      <c r="L46" s="13" t="s">
        <v>18</v>
      </c>
      <c r="M46" s="10"/>
      <c r="N46" s="10"/>
      <c r="O46" s="10"/>
      <c r="Q46" s="14" t="s">
        <v>34</v>
      </c>
      <c r="AA46" t="s">
        <v>3100</v>
      </c>
    </row>
    <row r="47" spans="1:27" s="14" customFormat="1" ht="13.95" customHeight="1">
      <c r="A47" s="20">
        <v>6</v>
      </c>
      <c r="B47" s="16" t="s">
        <v>112</v>
      </c>
      <c r="C47" s="12">
        <v>1</v>
      </c>
      <c r="D47" s="17" t="s">
        <v>20</v>
      </c>
      <c r="E47" s="10"/>
      <c r="F47" s="25"/>
      <c r="G47" s="10"/>
      <c r="H47" s="10"/>
      <c r="I47" s="10"/>
      <c r="J47" s="15" t="s">
        <v>103</v>
      </c>
      <c r="K47" s="12" t="s">
        <v>17</v>
      </c>
      <c r="L47" s="13" t="s">
        <v>18</v>
      </c>
      <c r="M47" s="10"/>
      <c r="N47" s="10"/>
      <c r="O47" s="10"/>
      <c r="Q47" s="14" t="s">
        <v>34</v>
      </c>
      <c r="AA47" t="s">
        <v>3100</v>
      </c>
    </row>
    <row r="48" spans="1:27" s="14" customFormat="1" ht="13.95" customHeight="1">
      <c r="A48" s="12">
        <v>4</v>
      </c>
      <c r="B48" s="16" t="s">
        <v>113</v>
      </c>
      <c r="C48" s="12">
        <v>1</v>
      </c>
      <c r="D48" s="17" t="s">
        <v>20</v>
      </c>
      <c r="E48" s="10"/>
      <c r="F48" s="25"/>
      <c r="G48" s="10"/>
      <c r="H48" s="10"/>
      <c r="I48" s="10"/>
      <c r="J48" s="15" t="s">
        <v>114</v>
      </c>
      <c r="K48" s="12" t="s">
        <v>17</v>
      </c>
      <c r="L48" s="13" t="s">
        <v>18</v>
      </c>
      <c r="M48" s="10"/>
      <c r="N48" s="10" t="s">
        <v>53</v>
      </c>
      <c r="O48" s="10"/>
      <c r="Q48" s="14" t="s">
        <v>115</v>
      </c>
      <c r="AA48" t="s">
        <v>3100</v>
      </c>
    </row>
    <row r="49" spans="1:27" s="14" customFormat="1" ht="13.95" customHeight="1">
      <c r="A49" s="12">
        <v>5</v>
      </c>
      <c r="B49" s="16" t="s">
        <v>116</v>
      </c>
      <c r="C49" s="12">
        <v>1</v>
      </c>
      <c r="D49" s="17" t="s">
        <v>33</v>
      </c>
      <c r="E49" s="10"/>
      <c r="F49" s="25"/>
      <c r="G49" s="10"/>
      <c r="H49" s="10"/>
      <c r="I49" s="10"/>
      <c r="J49" s="15" t="s">
        <v>103</v>
      </c>
      <c r="K49" s="12" t="s">
        <v>17</v>
      </c>
      <c r="L49" s="13" t="s">
        <v>18</v>
      </c>
      <c r="M49" s="10"/>
      <c r="N49" s="10"/>
      <c r="O49" s="10"/>
      <c r="Q49" s="14" t="s">
        <v>117</v>
      </c>
      <c r="U49" s="14" t="s">
        <v>118</v>
      </c>
      <c r="X49" s="19" t="s">
        <v>119</v>
      </c>
      <c r="AA49" t="s">
        <v>3100</v>
      </c>
    </row>
    <row r="50" spans="1:27" s="14" customFormat="1" ht="13.95" customHeight="1">
      <c r="A50" s="12">
        <v>5</v>
      </c>
      <c r="B50" s="16" t="s">
        <v>120</v>
      </c>
      <c r="C50" s="12">
        <v>1</v>
      </c>
      <c r="D50" s="17" t="s">
        <v>20</v>
      </c>
      <c r="E50" s="10"/>
      <c r="F50" s="25"/>
      <c r="G50" s="10"/>
      <c r="H50" s="10"/>
      <c r="I50" s="10"/>
      <c r="J50" s="15" t="s">
        <v>103</v>
      </c>
      <c r="K50" s="12" t="s">
        <v>17</v>
      </c>
      <c r="L50" s="13" t="s">
        <v>18</v>
      </c>
      <c r="M50" s="10"/>
      <c r="N50" s="10"/>
      <c r="O50" s="10"/>
      <c r="Q50" s="14" t="s">
        <v>121</v>
      </c>
      <c r="U50" s="14" t="s">
        <v>122</v>
      </c>
      <c r="AA50" t="s">
        <v>3100</v>
      </c>
    </row>
    <row r="51" spans="1:27" s="14" customFormat="1" ht="13.95" customHeight="1">
      <c r="A51" s="20">
        <v>6</v>
      </c>
      <c r="B51" s="16" t="s">
        <v>123</v>
      </c>
      <c r="C51" s="12">
        <v>1</v>
      </c>
      <c r="D51" s="17" t="s">
        <v>2796</v>
      </c>
      <c r="E51" s="10"/>
      <c r="F51" s="25"/>
      <c r="G51" s="10"/>
      <c r="H51" s="10"/>
      <c r="I51" s="10"/>
      <c r="J51" s="15" t="s">
        <v>103</v>
      </c>
      <c r="K51" s="12" t="s">
        <v>17</v>
      </c>
      <c r="L51" s="13" t="s">
        <v>18</v>
      </c>
      <c r="M51" s="10"/>
      <c r="N51" s="10" t="s">
        <v>53</v>
      </c>
      <c r="O51" s="10"/>
      <c r="Q51" s="14" t="s">
        <v>34</v>
      </c>
      <c r="V51" s="14" t="s">
        <v>124</v>
      </c>
      <c r="AA51" t="s">
        <v>3100</v>
      </c>
    </row>
    <row r="52" spans="1:27" s="14" customFormat="1" ht="13.95" customHeight="1">
      <c r="A52" s="12">
        <v>7</v>
      </c>
      <c r="B52" s="16" t="s">
        <v>125</v>
      </c>
      <c r="C52" s="12">
        <v>1</v>
      </c>
      <c r="D52" s="17" t="s">
        <v>20</v>
      </c>
      <c r="E52" s="10"/>
      <c r="F52" s="25"/>
      <c r="G52" s="10"/>
      <c r="H52" s="10"/>
      <c r="I52" s="10"/>
      <c r="J52" s="15" t="s">
        <v>103</v>
      </c>
      <c r="K52" s="12" t="s">
        <v>17</v>
      </c>
      <c r="L52" s="13" t="s">
        <v>18</v>
      </c>
      <c r="M52" s="10"/>
      <c r="N52" s="10"/>
      <c r="O52" s="10"/>
      <c r="Q52" s="14" t="s">
        <v>34</v>
      </c>
      <c r="AA52" t="s">
        <v>3100</v>
      </c>
    </row>
    <row r="53" spans="1:27" s="14" customFormat="1" ht="13.95" customHeight="1">
      <c r="A53" s="12">
        <v>7</v>
      </c>
      <c r="B53" s="16" t="s">
        <v>126</v>
      </c>
      <c r="C53" s="12">
        <v>1</v>
      </c>
      <c r="D53" s="17" t="s">
        <v>20</v>
      </c>
      <c r="E53" s="10"/>
      <c r="F53" s="25"/>
      <c r="G53" s="10"/>
      <c r="H53" s="10"/>
      <c r="I53" s="10"/>
      <c r="J53" s="15" t="s">
        <v>103</v>
      </c>
      <c r="K53" s="12" t="s">
        <v>17</v>
      </c>
      <c r="L53" s="13" t="s">
        <v>18</v>
      </c>
      <c r="M53" s="10"/>
      <c r="N53" s="10"/>
      <c r="O53" s="10"/>
      <c r="Q53" s="14" t="s">
        <v>34</v>
      </c>
      <c r="AA53" t="s">
        <v>3100</v>
      </c>
    </row>
    <row r="54" spans="1:27" s="14" customFormat="1" ht="13.95" customHeight="1">
      <c r="A54" s="20">
        <v>6</v>
      </c>
      <c r="B54" s="16" t="s">
        <v>127</v>
      </c>
      <c r="C54" s="12">
        <v>1</v>
      </c>
      <c r="D54" s="17" t="s">
        <v>33</v>
      </c>
      <c r="E54" s="10"/>
      <c r="F54" s="25"/>
      <c r="G54" s="10"/>
      <c r="H54" s="10"/>
      <c r="I54" s="10"/>
      <c r="J54" s="15" t="s">
        <v>103</v>
      </c>
      <c r="K54" s="12" t="s">
        <v>17</v>
      </c>
      <c r="L54" s="13" t="s">
        <v>18</v>
      </c>
      <c r="M54" s="10"/>
      <c r="N54" s="10"/>
      <c r="O54" s="10"/>
      <c r="Q54" s="14" t="s">
        <v>34</v>
      </c>
      <c r="V54" s="14" t="s">
        <v>128</v>
      </c>
      <c r="AA54" t="s">
        <v>3100</v>
      </c>
    </row>
    <row r="55" spans="1:27" s="14" customFormat="1" ht="13.95" customHeight="1">
      <c r="A55" s="12">
        <v>5</v>
      </c>
      <c r="B55" s="16" t="s">
        <v>129</v>
      </c>
      <c r="C55" s="12">
        <v>1</v>
      </c>
      <c r="D55" s="17" t="s">
        <v>2796</v>
      </c>
      <c r="E55" s="10"/>
      <c r="F55" s="25"/>
      <c r="G55" s="10"/>
      <c r="H55" s="10"/>
      <c r="I55" s="10"/>
      <c r="J55" s="15" t="s">
        <v>103</v>
      </c>
      <c r="K55" s="12" t="s">
        <v>17</v>
      </c>
      <c r="L55" s="13" t="s">
        <v>18</v>
      </c>
      <c r="M55" s="10"/>
      <c r="N55" s="10" t="s">
        <v>53</v>
      </c>
      <c r="O55" s="10"/>
      <c r="Q55" s="14" t="s">
        <v>130</v>
      </c>
      <c r="U55" s="14" t="s">
        <v>131</v>
      </c>
      <c r="AA55" t="s">
        <v>3100</v>
      </c>
    </row>
    <row r="56" spans="1:27" s="14" customFormat="1" ht="13.95" customHeight="1">
      <c r="A56" s="12">
        <v>5</v>
      </c>
      <c r="B56" s="16" t="s">
        <v>132</v>
      </c>
      <c r="C56" s="12">
        <v>1</v>
      </c>
      <c r="D56" s="17" t="s">
        <v>2796</v>
      </c>
      <c r="E56" s="10"/>
      <c r="F56" s="25"/>
      <c r="G56" s="10"/>
      <c r="H56" s="10"/>
      <c r="I56" s="10"/>
      <c r="J56" s="15" t="s">
        <v>103</v>
      </c>
      <c r="K56" s="12" t="s">
        <v>17</v>
      </c>
      <c r="L56" s="13" t="s">
        <v>18</v>
      </c>
      <c r="M56" s="10"/>
      <c r="N56" s="10" t="s">
        <v>53</v>
      </c>
      <c r="O56" s="10"/>
      <c r="Q56" s="14" t="s">
        <v>133</v>
      </c>
      <c r="U56" s="14" t="s">
        <v>134</v>
      </c>
      <c r="AA56" t="s">
        <v>3100</v>
      </c>
    </row>
    <row r="57" spans="1:27" s="14" customFormat="1" ht="13.95" customHeight="1">
      <c r="A57" s="20">
        <v>6</v>
      </c>
      <c r="B57" s="16" t="s">
        <v>135</v>
      </c>
      <c r="C57" s="12">
        <v>1</v>
      </c>
      <c r="D57" s="17" t="s">
        <v>20</v>
      </c>
      <c r="E57" s="10"/>
      <c r="F57" s="25"/>
      <c r="G57" s="10"/>
      <c r="H57" s="10"/>
      <c r="I57" s="10"/>
      <c r="J57" s="15" t="s">
        <v>103</v>
      </c>
      <c r="K57" s="12" t="s">
        <v>17</v>
      </c>
      <c r="L57" s="13" t="s">
        <v>18</v>
      </c>
      <c r="M57" s="10"/>
      <c r="N57" s="10"/>
      <c r="O57" s="10"/>
      <c r="Q57" s="14" t="s">
        <v>34</v>
      </c>
      <c r="AA57" t="s">
        <v>3100</v>
      </c>
    </row>
    <row r="58" spans="1:27" s="14" customFormat="1" ht="13.95" customHeight="1">
      <c r="A58" s="20">
        <v>6</v>
      </c>
      <c r="B58" s="16" t="s">
        <v>136</v>
      </c>
      <c r="C58" s="12">
        <v>1</v>
      </c>
      <c r="D58" s="17" t="s">
        <v>20</v>
      </c>
      <c r="E58" s="10"/>
      <c r="F58" s="25"/>
      <c r="G58" s="10"/>
      <c r="H58" s="10"/>
      <c r="I58" s="10"/>
      <c r="J58" s="15" t="s">
        <v>103</v>
      </c>
      <c r="K58" s="12" t="s">
        <v>17</v>
      </c>
      <c r="L58" s="13" t="s">
        <v>18</v>
      </c>
      <c r="M58" s="10"/>
      <c r="N58" s="10"/>
      <c r="O58" s="10"/>
      <c r="Q58" s="14" t="s">
        <v>34</v>
      </c>
      <c r="AA58" t="s">
        <v>3100</v>
      </c>
    </row>
    <row r="59" spans="1:27" s="14" customFormat="1" ht="13.95" customHeight="1">
      <c r="A59" s="20">
        <v>7</v>
      </c>
      <c r="B59" s="16" t="s">
        <v>1085</v>
      </c>
      <c r="C59" s="12">
        <v>1</v>
      </c>
      <c r="D59" s="17" t="s">
        <v>20</v>
      </c>
      <c r="E59" s="10"/>
      <c r="F59" s="25"/>
      <c r="G59" s="10"/>
      <c r="H59" s="10"/>
      <c r="I59" s="10"/>
      <c r="J59" s="15" t="s">
        <v>103</v>
      </c>
      <c r="K59" s="12" t="s">
        <v>17</v>
      </c>
      <c r="L59" s="13" t="s">
        <v>18</v>
      </c>
      <c r="M59" s="10"/>
      <c r="N59" s="10"/>
      <c r="O59" s="10"/>
      <c r="AA59" t="s">
        <v>3100</v>
      </c>
    </row>
    <row r="60" spans="1:27" s="14" customFormat="1" ht="13.95" customHeight="1">
      <c r="A60" s="20">
        <v>7</v>
      </c>
      <c r="B60" s="16" t="s">
        <v>1086</v>
      </c>
      <c r="C60" s="12">
        <v>1</v>
      </c>
      <c r="D60" s="17" t="s">
        <v>20</v>
      </c>
      <c r="E60" s="10"/>
      <c r="F60" s="25"/>
      <c r="G60" s="10"/>
      <c r="H60" s="10"/>
      <c r="I60" s="10"/>
      <c r="J60" s="15" t="s">
        <v>103</v>
      </c>
      <c r="K60" s="12" t="s">
        <v>17</v>
      </c>
      <c r="L60" s="13" t="s">
        <v>18</v>
      </c>
      <c r="M60" s="10"/>
      <c r="N60" s="10"/>
      <c r="O60" s="10"/>
      <c r="AA60" t="s">
        <v>3100</v>
      </c>
    </row>
    <row r="61" spans="1:27" s="14" customFormat="1" ht="13.95" customHeight="1">
      <c r="A61" s="12">
        <v>5</v>
      </c>
      <c r="B61" s="16" t="s">
        <v>137</v>
      </c>
      <c r="C61" s="12">
        <v>1</v>
      </c>
      <c r="D61" s="17" t="s">
        <v>20</v>
      </c>
      <c r="E61" s="10"/>
      <c r="F61" s="25"/>
      <c r="G61" s="10"/>
      <c r="H61" s="10"/>
      <c r="I61" s="10"/>
      <c r="J61" s="15" t="s">
        <v>114</v>
      </c>
      <c r="K61" s="12" t="s">
        <v>17</v>
      </c>
      <c r="L61" s="13" t="s">
        <v>18</v>
      </c>
      <c r="M61" s="10"/>
      <c r="N61" s="10"/>
      <c r="O61" s="10"/>
      <c r="Q61" s="14" t="s">
        <v>138</v>
      </c>
      <c r="AA61" t="s">
        <v>3100</v>
      </c>
    </row>
    <row r="62" spans="1:27" s="14" customFormat="1" ht="13.95" customHeight="1">
      <c r="A62" s="20">
        <v>6</v>
      </c>
      <c r="B62" s="16" t="s">
        <v>139</v>
      </c>
      <c r="C62" s="12">
        <v>1</v>
      </c>
      <c r="D62" s="17" t="s">
        <v>33</v>
      </c>
      <c r="E62" s="10"/>
      <c r="F62" s="25"/>
      <c r="G62" s="10"/>
      <c r="H62" s="10"/>
      <c r="I62" s="10"/>
      <c r="J62" s="15" t="s">
        <v>103</v>
      </c>
      <c r="K62" s="12" t="s">
        <v>17</v>
      </c>
      <c r="L62" s="13" t="s">
        <v>18</v>
      </c>
      <c r="M62" s="10"/>
      <c r="N62" s="10"/>
      <c r="O62" s="10"/>
      <c r="Q62" s="14" t="s">
        <v>34</v>
      </c>
      <c r="AA62" t="s">
        <v>3100</v>
      </c>
    </row>
    <row r="63" spans="1:27" s="14" customFormat="1" ht="13.95" customHeight="1">
      <c r="A63" s="20">
        <v>6</v>
      </c>
      <c r="B63" s="16" t="s">
        <v>140</v>
      </c>
      <c r="C63" s="12">
        <v>1</v>
      </c>
      <c r="D63" s="17" t="s">
        <v>20</v>
      </c>
      <c r="E63" s="10"/>
      <c r="F63" s="25"/>
      <c r="G63" s="10"/>
      <c r="H63" s="10"/>
      <c r="I63" s="10"/>
      <c r="J63" s="15" t="s">
        <v>103</v>
      </c>
      <c r="K63" s="12" t="s">
        <v>17</v>
      </c>
      <c r="L63" s="13" t="s">
        <v>18</v>
      </c>
      <c r="M63" s="10"/>
      <c r="N63" s="10"/>
      <c r="O63" s="10"/>
      <c r="Q63" s="14" t="s">
        <v>34</v>
      </c>
      <c r="U63" s="14" t="s">
        <v>141</v>
      </c>
      <c r="AA63" t="s">
        <v>3100</v>
      </c>
    </row>
    <row r="64" spans="1:27" s="14" customFormat="1" ht="13.95" customHeight="1">
      <c r="A64" s="12">
        <v>7</v>
      </c>
      <c r="B64" s="16" t="s">
        <v>142</v>
      </c>
      <c r="C64" s="12">
        <v>1</v>
      </c>
      <c r="D64" s="17" t="s">
        <v>2796</v>
      </c>
      <c r="E64" s="10"/>
      <c r="F64" s="25"/>
      <c r="G64" s="10"/>
      <c r="H64" s="10"/>
      <c r="I64" s="10"/>
      <c r="J64" s="15" t="s">
        <v>103</v>
      </c>
      <c r="K64" s="12" t="s">
        <v>17</v>
      </c>
      <c r="L64" s="13" t="s">
        <v>18</v>
      </c>
      <c r="M64" s="10"/>
      <c r="N64" s="10" t="s">
        <v>53</v>
      </c>
      <c r="O64" s="10"/>
      <c r="Q64" s="14" t="s">
        <v>34</v>
      </c>
      <c r="V64" s="14" t="s">
        <v>143</v>
      </c>
      <c r="AA64" t="s">
        <v>3100</v>
      </c>
    </row>
    <row r="65" spans="1:27" s="14" customFormat="1" ht="13.95" customHeight="1">
      <c r="A65" s="12">
        <v>7</v>
      </c>
      <c r="B65" s="16" t="s">
        <v>144</v>
      </c>
      <c r="C65" s="12">
        <v>1</v>
      </c>
      <c r="D65" s="17" t="s">
        <v>33</v>
      </c>
      <c r="E65" s="10"/>
      <c r="F65" s="25"/>
      <c r="G65" s="10"/>
      <c r="H65" s="10"/>
      <c r="I65" s="10"/>
      <c r="J65" s="15" t="s">
        <v>103</v>
      </c>
      <c r="K65" s="12" t="s">
        <v>17</v>
      </c>
      <c r="L65" s="13" t="s">
        <v>18</v>
      </c>
      <c r="M65" s="10"/>
      <c r="N65" s="10" t="s">
        <v>53</v>
      </c>
      <c r="O65" s="10" t="s">
        <v>145</v>
      </c>
      <c r="Q65" s="14" t="s">
        <v>34</v>
      </c>
      <c r="AA65" t="s">
        <v>3100</v>
      </c>
    </row>
    <row r="66" spans="1:27" s="14" customFormat="1" ht="13.95" customHeight="1">
      <c r="A66" s="20">
        <v>6</v>
      </c>
      <c r="B66" s="16" t="s">
        <v>146</v>
      </c>
      <c r="C66" s="12">
        <v>1</v>
      </c>
      <c r="D66" s="17" t="s">
        <v>33</v>
      </c>
      <c r="E66" s="10"/>
      <c r="F66" s="25"/>
      <c r="G66" s="10"/>
      <c r="H66" s="10"/>
      <c r="I66" s="10"/>
      <c r="J66" s="15" t="s">
        <v>103</v>
      </c>
      <c r="K66" s="12" t="s">
        <v>17</v>
      </c>
      <c r="L66" s="13" t="s">
        <v>18</v>
      </c>
      <c r="M66" s="10"/>
      <c r="N66" s="10"/>
      <c r="O66" s="10"/>
      <c r="Q66" s="14" t="s">
        <v>34</v>
      </c>
      <c r="AA66" t="s">
        <v>3100</v>
      </c>
    </row>
    <row r="67" spans="1:27" s="14" customFormat="1" ht="13.95" customHeight="1">
      <c r="A67" s="20">
        <v>6</v>
      </c>
      <c r="B67" s="16" t="s">
        <v>147</v>
      </c>
      <c r="C67" s="12">
        <v>1</v>
      </c>
      <c r="D67" s="17" t="s">
        <v>2796</v>
      </c>
      <c r="E67" s="10"/>
      <c r="F67" s="25"/>
      <c r="G67" s="10"/>
      <c r="H67" s="10"/>
      <c r="I67" s="10"/>
      <c r="J67" s="15" t="s">
        <v>148</v>
      </c>
      <c r="K67" s="12" t="s">
        <v>17</v>
      </c>
      <c r="L67" s="13" t="s">
        <v>18</v>
      </c>
      <c r="M67" s="10"/>
      <c r="N67" s="10" t="s">
        <v>53</v>
      </c>
      <c r="O67" s="10"/>
      <c r="Q67" s="14" t="s">
        <v>34</v>
      </c>
      <c r="V67" s="14" t="s">
        <v>149</v>
      </c>
      <c r="AA67" t="s">
        <v>3100</v>
      </c>
    </row>
    <row r="68" spans="1:27" s="14" customFormat="1" ht="13.95" customHeight="1">
      <c r="A68" s="12">
        <v>4</v>
      </c>
      <c r="B68" s="16" t="s">
        <v>150</v>
      </c>
      <c r="C68" s="12">
        <v>1</v>
      </c>
      <c r="D68" s="17" t="s">
        <v>20</v>
      </c>
      <c r="E68" s="10"/>
      <c r="F68" s="25"/>
      <c r="G68" s="10"/>
      <c r="H68" s="10"/>
      <c r="I68" s="10"/>
      <c r="J68" s="15" t="s">
        <v>151</v>
      </c>
      <c r="K68" s="12" t="s">
        <v>17</v>
      </c>
      <c r="L68" s="13" t="s">
        <v>18</v>
      </c>
      <c r="M68" s="10"/>
      <c r="N68" s="10"/>
      <c r="O68" s="10"/>
      <c r="Q68" s="14" t="s">
        <v>152</v>
      </c>
      <c r="AA68" t="s">
        <v>3100</v>
      </c>
    </row>
    <row r="69" spans="1:27" s="14" customFormat="1" ht="13.95" customHeight="1">
      <c r="A69" s="12">
        <v>5</v>
      </c>
      <c r="B69" s="16" t="s">
        <v>153</v>
      </c>
      <c r="C69" s="12">
        <v>1</v>
      </c>
      <c r="D69" s="17" t="s">
        <v>2796</v>
      </c>
      <c r="E69" s="10"/>
      <c r="F69" s="25"/>
      <c r="G69" s="10"/>
      <c r="H69" s="10"/>
      <c r="I69" s="10"/>
      <c r="J69" s="15" t="s">
        <v>154</v>
      </c>
      <c r="K69" s="12" t="s">
        <v>17</v>
      </c>
      <c r="L69" s="13" t="s">
        <v>18</v>
      </c>
      <c r="M69" s="10"/>
      <c r="N69" s="10"/>
      <c r="O69" s="10"/>
      <c r="Q69" s="14" t="s">
        <v>155</v>
      </c>
      <c r="U69" s="14" t="s">
        <v>156</v>
      </c>
      <c r="AA69" t="s">
        <v>3100</v>
      </c>
    </row>
    <row r="70" spans="1:27" s="14" customFormat="1" ht="13.95" customHeight="1">
      <c r="A70" s="20">
        <v>6</v>
      </c>
      <c r="B70" s="16" t="s">
        <v>157</v>
      </c>
      <c r="C70" s="12">
        <v>1</v>
      </c>
      <c r="D70" s="17" t="s">
        <v>20</v>
      </c>
      <c r="E70" s="10"/>
      <c r="F70" s="25"/>
      <c r="G70" s="10"/>
      <c r="H70" s="10"/>
      <c r="I70" s="10"/>
      <c r="J70" s="15" t="s">
        <v>154</v>
      </c>
      <c r="K70" s="12" t="s">
        <v>17</v>
      </c>
      <c r="L70" s="13" t="s">
        <v>18</v>
      </c>
      <c r="M70" s="10"/>
      <c r="N70" s="10" t="s">
        <v>53</v>
      </c>
      <c r="O70" s="10"/>
      <c r="Q70" s="14" t="s">
        <v>34</v>
      </c>
      <c r="AA70" t="s">
        <v>3100</v>
      </c>
    </row>
    <row r="71" spans="1:27" s="14" customFormat="1" ht="13.95" customHeight="1">
      <c r="A71" s="12">
        <v>7</v>
      </c>
      <c r="B71" s="16" t="s">
        <v>158</v>
      </c>
      <c r="C71" s="12">
        <v>1</v>
      </c>
      <c r="D71" s="17" t="s">
        <v>20</v>
      </c>
      <c r="E71" s="10"/>
      <c r="F71" s="25"/>
      <c r="G71" s="10"/>
      <c r="H71" s="10"/>
      <c r="I71" s="10"/>
      <c r="J71" s="15" t="s">
        <v>154</v>
      </c>
      <c r="K71" s="12" t="s">
        <v>17</v>
      </c>
      <c r="L71" s="13" t="s">
        <v>18</v>
      </c>
      <c r="M71" s="10"/>
      <c r="N71" s="10"/>
      <c r="O71" s="10"/>
      <c r="Q71" s="14" t="s">
        <v>34</v>
      </c>
      <c r="AA71" t="s">
        <v>3100</v>
      </c>
    </row>
    <row r="72" spans="1:27" s="14" customFormat="1" ht="13.95" customHeight="1">
      <c r="A72" s="12">
        <v>7</v>
      </c>
      <c r="B72" s="16" t="s">
        <v>159</v>
      </c>
      <c r="C72" s="12">
        <v>1</v>
      </c>
      <c r="D72" s="17" t="s">
        <v>20</v>
      </c>
      <c r="E72" s="10"/>
      <c r="F72" s="25"/>
      <c r="G72" s="10"/>
      <c r="H72" s="10"/>
      <c r="I72" s="10"/>
      <c r="J72" s="15" t="s">
        <v>154</v>
      </c>
      <c r="K72" s="12" t="s">
        <v>17</v>
      </c>
      <c r="L72" s="13" t="s">
        <v>18</v>
      </c>
      <c r="M72" s="10"/>
      <c r="N72" s="10"/>
      <c r="O72" s="10"/>
      <c r="Q72" s="14" t="s">
        <v>34</v>
      </c>
      <c r="AA72" t="s">
        <v>3100</v>
      </c>
    </row>
    <row r="73" spans="1:27" s="14" customFormat="1" ht="13.95" customHeight="1">
      <c r="A73" s="20">
        <v>6</v>
      </c>
      <c r="B73" s="16" t="s">
        <v>160</v>
      </c>
      <c r="C73" s="12">
        <v>1</v>
      </c>
      <c r="D73" s="17" t="s">
        <v>20</v>
      </c>
      <c r="E73" s="10"/>
      <c r="F73" s="25"/>
      <c r="G73" s="10"/>
      <c r="H73" s="10"/>
      <c r="I73" s="10"/>
      <c r="J73" s="15" t="s">
        <v>154</v>
      </c>
      <c r="K73" s="12" t="s">
        <v>17</v>
      </c>
      <c r="L73" s="13" t="s">
        <v>18</v>
      </c>
      <c r="M73" s="10"/>
      <c r="N73" s="10" t="s">
        <v>53</v>
      </c>
      <c r="O73" s="10"/>
      <c r="Q73" s="14" t="s">
        <v>34</v>
      </c>
      <c r="AA73" t="s">
        <v>3100</v>
      </c>
    </row>
    <row r="74" spans="1:27" s="14" customFormat="1" ht="13.95" customHeight="1">
      <c r="A74" s="12">
        <v>5</v>
      </c>
      <c r="B74" s="16" t="s">
        <v>161</v>
      </c>
      <c r="C74" s="12">
        <v>1</v>
      </c>
      <c r="D74" s="17" t="s">
        <v>2796</v>
      </c>
      <c r="E74" s="10"/>
      <c r="F74" s="25"/>
      <c r="G74" s="10"/>
      <c r="H74" s="10"/>
      <c r="I74" s="10"/>
      <c r="J74" s="15" t="s">
        <v>154</v>
      </c>
      <c r="K74" s="12" t="s">
        <v>17</v>
      </c>
      <c r="L74" s="13" t="s">
        <v>18</v>
      </c>
      <c r="M74" s="10"/>
      <c r="N74" s="10" t="s">
        <v>53</v>
      </c>
      <c r="O74" s="10"/>
      <c r="Q74" s="14" t="s">
        <v>162</v>
      </c>
      <c r="U74" s="14" t="s">
        <v>163</v>
      </c>
      <c r="AA74" t="s">
        <v>3100</v>
      </c>
    </row>
    <row r="75" spans="1:27" s="14" customFormat="1" ht="13.95" customHeight="1">
      <c r="A75" s="20">
        <v>6</v>
      </c>
      <c r="B75" s="22" t="s">
        <v>164</v>
      </c>
      <c r="C75" s="12">
        <v>1</v>
      </c>
      <c r="D75" s="17" t="s">
        <v>20</v>
      </c>
      <c r="E75" s="10"/>
      <c r="F75" s="25"/>
      <c r="G75" s="10"/>
      <c r="H75" s="10"/>
      <c r="I75" s="10"/>
      <c r="J75" s="15" t="s">
        <v>154</v>
      </c>
      <c r="K75" s="12" t="s">
        <v>17</v>
      </c>
      <c r="L75" s="13" t="s">
        <v>18</v>
      </c>
      <c r="M75" s="10"/>
      <c r="N75" s="10"/>
      <c r="O75" s="10"/>
      <c r="Q75" s="14" t="s">
        <v>34</v>
      </c>
      <c r="AA75" t="s">
        <v>3100</v>
      </c>
    </row>
    <row r="76" spans="1:27" s="14" customFormat="1" ht="13.95" customHeight="1">
      <c r="A76" s="20">
        <v>6</v>
      </c>
      <c r="B76" s="16" t="s">
        <v>165</v>
      </c>
      <c r="C76" s="12">
        <v>1</v>
      </c>
      <c r="D76" s="17" t="s">
        <v>20</v>
      </c>
      <c r="E76" s="10"/>
      <c r="F76" s="25"/>
      <c r="G76" s="10"/>
      <c r="H76" s="10"/>
      <c r="I76" s="10"/>
      <c r="J76" s="15" t="s">
        <v>154</v>
      </c>
      <c r="K76" s="12" t="s">
        <v>17</v>
      </c>
      <c r="L76" s="13" t="s">
        <v>18</v>
      </c>
      <c r="M76" s="10"/>
      <c r="N76" s="10"/>
      <c r="O76" s="10"/>
      <c r="Q76" s="14" t="s">
        <v>34</v>
      </c>
      <c r="AA76" t="s">
        <v>3100</v>
      </c>
    </row>
    <row r="77" spans="1:27" s="14" customFormat="1" ht="13.95" customHeight="1">
      <c r="A77" s="12">
        <v>5</v>
      </c>
      <c r="B77" s="16" t="s">
        <v>166</v>
      </c>
      <c r="C77" s="12">
        <v>1</v>
      </c>
      <c r="D77" s="17" t="s">
        <v>20</v>
      </c>
      <c r="E77" s="10"/>
      <c r="F77" s="25"/>
      <c r="G77" s="10"/>
      <c r="H77" s="10"/>
      <c r="I77" s="10"/>
      <c r="J77" s="15" t="s">
        <v>154</v>
      </c>
      <c r="K77" s="12" t="s">
        <v>17</v>
      </c>
      <c r="L77" s="13" t="s">
        <v>18</v>
      </c>
      <c r="M77" s="10"/>
      <c r="N77" s="10"/>
      <c r="O77" s="10"/>
      <c r="Q77" s="14" t="s">
        <v>167</v>
      </c>
      <c r="U77" s="14" t="s">
        <v>168</v>
      </c>
      <c r="X77" s="14" t="s">
        <v>169</v>
      </c>
      <c r="AA77" t="s">
        <v>3100</v>
      </c>
    </row>
    <row r="78" spans="1:27" s="14" customFormat="1" ht="13.95" customHeight="1">
      <c r="A78" s="20">
        <v>6</v>
      </c>
      <c r="B78" s="16" t="s">
        <v>170</v>
      </c>
      <c r="C78" s="12">
        <v>1</v>
      </c>
      <c r="D78" s="17" t="s">
        <v>2796</v>
      </c>
      <c r="E78" s="10"/>
      <c r="F78" s="25"/>
      <c r="G78" s="10"/>
      <c r="H78" s="10"/>
      <c r="I78" s="10"/>
      <c r="J78" s="15" t="s">
        <v>154</v>
      </c>
      <c r="K78" s="12" t="s">
        <v>17</v>
      </c>
      <c r="L78" s="13" t="s">
        <v>18</v>
      </c>
      <c r="M78" s="10"/>
      <c r="N78" s="10" t="s">
        <v>53</v>
      </c>
      <c r="O78" s="10"/>
      <c r="Q78" s="14" t="s">
        <v>34</v>
      </c>
      <c r="U78" s="19"/>
      <c r="V78" s="14" t="s">
        <v>171</v>
      </c>
      <c r="X78" s="19"/>
      <c r="AA78" t="s">
        <v>3100</v>
      </c>
    </row>
    <row r="79" spans="1:27" s="14" customFormat="1" ht="13.95" customHeight="1">
      <c r="A79" s="12">
        <v>7</v>
      </c>
      <c r="B79" s="16" t="s">
        <v>172</v>
      </c>
      <c r="C79" s="12">
        <v>1</v>
      </c>
      <c r="D79" s="17" t="s">
        <v>20</v>
      </c>
      <c r="E79" s="10"/>
      <c r="F79" s="25"/>
      <c r="G79" s="10"/>
      <c r="H79" s="10"/>
      <c r="I79" s="10"/>
      <c r="J79" s="15" t="s">
        <v>154</v>
      </c>
      <c r="K79" s="12" t="s">
        <v>17</v>
      </c>
      <c r="L79" s="13" t="s">
        <v>18</v>
      </c>
      <c r="M79" s="10"/>
      <c r="N79" s="10"/>
      <c r="O79" s="10"/>
      <c r="Q79" s="14" t="s">
        <v>34</v>
      </c>
      <c r="AA79" t="s">
        <v>3100</v>
      </c>
    </row>
    <row r="80" spans="1:27" s="14" customFormat="1" ht="13.95" customHeight="1">
      <c r="A80" s="12">
        <v>7</v>
      </c>
      <c r="B80" s="16" t="s">
        <v>173</v>
      </c>
      <c r="C80" s="12">
        <v>1</v>
      </c>
      <c r="D80" s="17" t="s">
        <v>20</v>
      </c>
      <c r="E80" s="10"/>
      <c r="F80" s="25"/>
      <c r="G80" s="10"/>
      <c r="H80" s="10"/>
      <c r="I80" s="10"/>
      <c r="J80" s="15" t="s">
        <v>154</v>
      </c>
      <c r="K80" s="12" t="s">
        <v>17</v>
      </c>
      <c r="L80" s="13" t="s">
        <v>18</v>
      </c>
      <c r="M80" s="10"/>
      <c r="N80" s="10"/>
      <c r="O80" s="10"/>
      <c r="Q80" s="14" t="s">
        <v>34</v>
      </c>
      <c r="AA80" t="s">
        <v>3100</v>
      </c>
    </row>
    <row r="81" spans="1:27" s="14" customFormat="1" ht="13.95" customHeight="1">
      <c r="A81" s="20">
        <v>6</v>
      </c>
      <c r="B81" s="16" t="s">
        <v>174</v>
      </c>
      <c r="C81" s="12">
        <v>1</v>
      </c>
      <c r="D81" s="17" t="s">
        <v>2796</v>
      </c>
      <c r="E81" s="10"/>
      <c r="F81" s="25"/>
      <c r="G81" s="10"/>
      <c r="H81" s="10"/>
      <c r="I81" s="10"/>
      <c r="J81" s="15" t="s">
        <v>154</v>
      </c>
      <c r="K81" s="12" t="s">
        <v>17</v>
      </c>
      <c r="L81" s="13" t="s">
        <v>18</v>
      </c>
      <c r="M81" s="10"/>
      <c r="N81" s="10" t="s">
        <v>53</v>
      </c>
      <c r="O81" s="10"/>
      <c r="Q81" s="14" t="s">
        <v>34</v>
      </c>
      <c r="V81" s="14" t="s">
        <v>175</v>
      </c>
      <c r="AA81" t="s">
        <v>3100</v>
      </c>
    </row>
    <row r="82" spans="1:27" s="14" customFormat="1" ht="13.95" customHeight="1">
      <c r="A82" s="12">
        <v>5</v>
      </c>
      <c r="B82" s="16" t="s">
        <v>176</v>
      </c>
      <c r="C82" s="12">
        <v>1</v>
      </c>
      <c r="D82" s="17" t="s">
        <v>2796</v>
      </c>
      <c r="E82" s="10"/>
      <c r="F82" s="25"/>
      <c r="G82" s="10"/>
      <c r="H82" s="10"/>
      <c r="I82" s="10"/>
      <c r="J82" s="15" t="s">
        <v>50</v>
      </c>
      <c r="K82" s="12" t="s">
        <v>17</v>
      </c>
      <c r="L82" s="13" t="s">
        <v>18</v>
      </c>
      <c r="M82" s="10"/>
      <c r="N82" s="10" t="s">
        <v>53</v>
      </c>
      <c r="O82" s="10"/>
      <c r="Q82" s="14" t="s">
        <v>177</v>
      </c>
      <c r="U82" s="19" t="s">
        <v>178</v>
      </c>
      <c r="X82" s="19" t="s">
        <v>179</v>
      </c>
      <c r="AA82" t="s">
        <v>3100</v>
      </c>
    </row>
    <row r="83" spans="1:27" s="14" customFormat="1" ht="13.95" customHeight="1">
      <c r="A83" s="12">
        <v>5</v>
      </c>
      <c r="B83" s="22" t="s">
        <v>180</v>
      </c>
      <c r="C83" s="12">
        <v>1</v>
      </c>
      <c r="D83" s="17" t="s">
        <v>20</v>
      </c>
      <c r="E83" s="10"/>
      <c r="F83" s="25"/>
      <c r="G83" s="10"/>
      <c r="H83" s="10"/>
      <c r="I83" s="10"/>
      <c r="J83" s="15" t="s">
        <v>154</v>
      </c>
      <c r="K83" s="12" t="s">
        <v>17</v>
      </c>
      <c r="L83" s="13" t="s">
        <v>18</v>
      </c>
      <c r="M83" s="10"/>
      <c r="N83" s="10"/>
      <c r="O83" s="10"/>
      <c r="Q83" s="14" t="s">
        <v>181</v>
      </c>
      <c r="U83" s="14" t="s">
        <v>182</v>
      </c>
      <c r="AA83" t="s">
        <v>3100</v>
      </c>
    </row>
    <row r="84" spans="1:27" s="14" customFormat="1" ht="13.95" customHeight="1">
      <c r="A84" s="20">
        <v>6</v>
      </c>
      <c r="B84" s="22" t="s">
        <v>183</v>
      </c>
      <c r="C84" s="12">
        <v>1</v>
      </c>
      <c r="D84" s="17" t="s">
        <v>33</v>
      </c>
      <c r="E84" s="10"/>
      <c r="F84" s="25"/>
      <c r="G84" s="10"/>
      <c r="H84" s="10"/>
      <c r="I84" s="10"/>
      <c r="J84" s="15" t="s">
        <v>154</v>
      </c>
      <c r="K84" s="12" t="s">
        <v>17</v>
      </c>
      <c r="L84" s="13" t="s">
        <v>18</v>
      </c>
      <c r="M84" s="10"/>
      <c r="N84" s="10" t="s">
        <v>53</v>
      </c>
      <c r="O84" s="10"/>
      <c r="Q84" s="14" t="s">
        <v>34</v>
      </c>
      <c r="AA84" t="s">
        <v>3100</v>
      </c>
    </row>
    <row r="85" spans="1:27" s="14" customFormat="1" ht="13.95" customHeight="1">
      <c r="A85" s="20">
        <v>6</v>
      </c>
      <c r="B85" s="22" t="s">
        <v>184</v>
      </c>
      <c r="C85" s="12">
        <v>1</v>
      </c>
      <c r="D85" s="17" t="s">
        <v>33</v>
      </c>
      <c r="E85" s="10"/>
      <c r="F85" s="25"/>
      <c r="G85" s="10"/>
      <c r="H85" s="10"/>
      <c r="I85" s="10"/>
      <c r="J85" s="15" t="s">
        <v>154</v>
      </c>
      <c r="K85" s="12" t="s">
        <v>17</v>
      </c>
      <c r="L85" s="13" t="s">
        <v>18</v>
      </c>
      <c r="M85" s="10"/>
      <c r="N85" s="10" t="s">
        <v>53</v>
      </c>
      <c r="O85" s="10"/>
      <c r="Q85" s="14" t="s">
        <v>34</v>
      </c>
      <c r="AA85" t="s">
        <v>3100</v>
      </c>
    </row>
    <row r="86" spans="1:27" s="14" customFormat="1" ht="13.95" customHeight="1">
      <c r="A86" s="20">
        <v>6</v>
      </c>
      <c r="B86" s="22" t="s">
        <v>185</v>
      </c>
      <c r="C86" s="12">
        <v>1</v>
      </c>
      <c r="D86" s="17" t="s">
        <v>2796</v>
      </c>
      <c r="E86" s="10"/>
      <c r="F86" s="25"/>
      <c r="G86" s="10"/>
      <c r="H86" s="10"/>
      <c r="I86" s="10"/>
      <c r="J86" s="15" t="s">
        <v>154</v>
      </c>
      <c r="K86" s="12" t="s">
        <v>17</v>
      </c>
      <c r="L86" s="13" t="s">
        <v>18</v>
      </c>
      <c r="M86" s="10"/>
      <c r="N86" s="10" t="s">
        <v>53</v>
      </c>
      <c r="O86" s="10"/>
      <c r="Q86" s="14" t="s">
        <v>34</v>
      </c>
      <c r="V86" s="14" t="s">
        <v>186</v>
      </c>
      <c r="AA86" t="s">
        <v>3100</v>
      </c>
    </row>
    <row r="87" spans="1:27" s="14" customFormat="1" ht="13.95" customHeight="1">
      <c r="A87" s="20">
        <v>6</v>
      </c>
      <c r="B87" s="22" t="s">
        <v>187</v>
      </c>
      <c r="C87" s="12">
        <v>1</v>
      </c>
      <c r="D87" s="17" t="s">
        <v>33</v>
      </c>
      <c r="E87" s="10"/>
      <c r="F87" s="25"/>
      <c r="G87" s="10"/>
      <c r="H87" s="10"/>
      <c r="I87" s="10"/>
      <c r="J87" s="15" t="s">
        <v>154</v>
      </c>
      <c r="K87" s="12" t="s">
        <v>17</v>
      </c>
      <c r="L87" s="13" t="s">
        <v>18</v>
      </c>
      <c r="M87" s="10"/>
      <c r="N87" s="10"/>
      <c r="O87" s="10"/>
      <c r="Q87" s="14" t="s">
        <v>34</v>
      </c>
      <c r="AA87" t="s">
        <v>3100</v>
      </c>
    </row>
    <row r="88" spans="1:27" s="14" customFormat="1" ht="13.95" customHeight="1">
      <c r="A88" s="12">
        <v>4</v>
      </c>
      <c r="B88" s="16" t="s">
        <v>188</v>
      </c>
      <c r="C88" s="12">
        <v>1</v>
      </c>
      <c r="D88" s="17" t="s">
        <v>20</v>
      </c>
      <c r="E88" s="10"/>
      <c r="F88" s="25"/>
      <c r="G88" s="10"/>
      <c r="H88" s="10"/>
      <c r="I88" s="10"/>
      <c r="J88" s="757" t="s">
        <v>154</v>
      </c>
      <c r="K88" s="12" t="s">
        <v>17</v>
      </c>
      <c r="L88" s="13" t="s">
        <v>18</v>
      </c>
      <c r="M88" s="10"/>
      <c r="N88" s="10"/>
      <c r="O88" s="10"/>
      <c r="Q88" s="14" t="s">
        <v>189</v>
      </c>
      <c r="AA88" t="s">
        <v>3100</v>
      </c>
    </row>
    <row r="89" spans="1:27" s="14" customFormat="1" ht="13.95" customHeight="1">
      <c r="A89" s="12">
        <v>5</v>
      </c>
      <c r="B89" s="16" t="s">
        <v>191</v>
      </c>
      <c r="C89" s="12">
        <v>1</v>
      </c>
      <c r="D89" s="17" t="s">
        <v>33</v>
      </c>
      <c r="E89" s="10"/>
      <c r="F89" s="25"/>
      <c r="G89" s="10"/>
      <c r="H89" s="10"/>
      <c r="I89" s="10"/>
      <c r="J89" s="15" t="s">
        <v>154</v>
      </c>
      <c r="K89" s="12" t="s">
        <v>17</v>
      </c>
      <c r="L89" s="13" t="s">
        <v>18</v>
      </c>
      <c r="M89" s="10"/>
      <c r="N89" s="10" t="s">
        <v>53</v>
      </c>
      <c r="O89" s="10"/>
      <c r="Q89" s="14" t="s">
        <v>192</v>
      </c>
      <c r="U89" s="19" t="s">
        <v>193</v>
      </c>
      <c r="V89" s="14" t="s">
        <v>194</v>
      </c>
      <c r="X89" s="19" t="s">
        <v>195</v>
      </c>
      <c r="AA89" t="s">
        <v>3100</v>
      </c>
    </row>
    <row r="90" spans="1:27" s="14" customFormat="1" ht="13.95" customHeight="1">
      <c r="A90" s="12">
        <v>5</v>
      </c>
      <c r="B90" s="16" t="s">
        <v>196</v>
      </c>
      <c r="C90" s="12">
        <v>1</v>
      </c>
      <c r="D90" s="17" t="s">
        <v>33</v>
      </c>
      <c r="E90" s="10"/>
      <c r="F90" s="25"/>
      <c r="G90" s="10"/>
      <c r="H90" s="10"/>
      <c r="I90" s="10"/>
      <c r="J90" s="15" t="s">
        <v>154</v>
      </c>
      <c r="K90" s="12" t="s">
        <v>17</v>
      </c>
      <c r="L90" s="13" t="s">
        <v>18</v>
      </c>
      <c r="M90" s="10"/>
      <c r="N90" s="10"/>
      <c r="O90" s="10"/>
      <c r="Q90" s="14" t="s">
        <v>197</v>
      </c>
      <c r="U90" s="19" t="s">
        <v>198</v>
      </c>
      <c r="X90" s="14" t="s">
        <v>195</v>
      </c>
      <c r="AA90" t="s">
        <v>3100</v>
      </c>
    </row>
    <row r="91" spans="1:27" s="14" customFormat="1" ht="13.95" customHeight="1">
      <c r="A91" s="12">
        <v>5</v>
      </c>
      <c r="B91" s="16" t="s">
        <v>199</v>
      </c>
      <c r="C91" s="12">
        <v>1</v>
      </c>
      <c r="D91" s="17" t="s">
        <v>33</v>
      </c>
      <c r="E91" s="10"/>
      <c r="F91" s="25"/>
      <c r="G91" s="10"/>
      <c r="H91" s="10"/>
      <c r="I91" s="10"/>
      <c r="J91" s="15" t="s">
        <v>154</v>
      </c>
      <c r="K91" s="12" t="s">
        <v>17</v>
      </c>
      <c r="L91" s="13" t="s">
        <v>18</v>
      </c>
      <c r="M91" s="10"/>
      <c r="N91" s="10"/>
      <c r="O91" s="10"/>
      <c r="Q91" s="14" t="s">
        <v>200</v>
      </c>
      <c r="U91" s="19" t="s">
        <v>201</v>
      </c>
      <c r="X91" s="14" t="s">
        <v>195</v>
      </c>
      <c r="AA91" t="s">
        <v>3100</v>
      </c>
    </row>
    <row r="92" spans="1:27" s="14" customFormat="1" ht="13.95" customHeight="1">
      <c r="A92" s="12">
        <v>5</v>
      </c>
      <c r="B92" s="16" t="s">
        <v>202</v>
      </c>
      <c r="C92" s="12">
        <v>1</v>
      </c>
      <c r="D92" s="17" t="s">
        <v>33</v>
      </c>
      <c r="E92" s="10"/>
      <c r="F92" s="25"/>
      <c r="G92" s="10"/>
      <c r="H92" s="10"/>
      <c r="I92" s="10"/>
      <c r="J92" s="15" t="s">
        <v>154</v>
      </c>
      <c r="K92" s="12" t="s">
        <v>17</v>
      </c>
      <c r="L92" s="13" t="s">
        <v>18</v>
      </c>
      <c r="M92" s="10"/>
      <c r="N92" s="10"/>
      <c r="O92" s="10"/>
      <c r="Q92" s="14" t="s">
        <v>203</v>
      </c>
      <c r="U92" s="19"/>
      <c r="AA92" t="s">
        <v>3100</v>
      </c>
    </row>
    <row r="93" spans="1:27" s="14" customFormat="1" ht="13.95" customHeight="1">
      <c r="A93" s="20">
        <v>6</v>
      </c>
      <c r="B93" s="16" t="s">
        <v>204</v>
      </c>
      <c r="C93" s="12">
        <v>1</v>
      </c>
      <c r="D93" s="17" t="s">
        <v>20</v>
      </c>
      <c r="E93" s="10"/>
      <c r="F93" s="25"/>
      <c r="G93" s="10"/>
      <c r="H93" s="10"/>
      <c r="I93" s="10"/>
      <c r="J93" s="15" t="s">
        <v>154</v>
      </c>
      <c r="K93" s="12" t="s">
        <v>17</v>
      </c>
      <c r="L93" s="13" t="s">
        <v>18</v>
      </c>
      <c r="M93" s="10"/>
      <c r="N93" s="10" t="s">
        <v>53</v>
      </c>
      <c r="O93" s="10"/>
      <c r="Q93" s="14" t="s">
        <v>34</v>
      </c>
      <c r="U93" s="19" t="s">
        <v>205</v>
      </c>
      <c r="X93" s="14" t="s">
        <v>195</v>
      </c>
      <c r="AA93" t="s">
        <v>3100</v>
      </c>
    </row>
    <row r="94" spans="1:27" s="14" customFormat="1" ht="13.95" customHeight="1">
      <c r="A94" s="20">
        <v>6</v>
      </c>
      <c r="B94" s="16" t="s">
        <v>206</v>
      </c>
      <c r="C94" s="12">
        <v>1</v>
      </c>
      <c r="D94" s="17" t="s">
        <v>20</v>
      </c>
      <c r="E94" s="10"/>
      <c r="F94" s="25"/>
      <c r="G94" s="10"/>
      <c r="H94" s="10"/>
      <c r="I94" s="10"/>
      <c r="J94" s="15" t="s">
        <v>154</v>
      </c>
      <c r="K94" s="12" t="s">
        <v>17</v>
      </c>
      <c r="L94" s="13" t="s">
        <v>18</v>
      </c>
      <c r="M94" s="10"/>
      <c r="N94" s="10"/>
      <c r="O94" s="10"/>
      <c r="Q94" s="14" t="s">
        <v>34</v>
      </c>
      <c r="U94" s="19" t="s">
        <v>207</v>
      </c>
      <c r="X94" s="14" t="s">
        <v>195</v>
      </c>
      <c r="AA94" t="s">
        <v>3100</v>
      </c>
    </row>
    <row r="95" spans="1:27" s="14" customFormat="1" ht="13.95" customHeight="1">
      <c r="A95" s="12">
        <v>4</v>
      </c>
      <c r="B95" s="16" t="s">
        <v>208</v>
      </c>
      <c r="C95" s="12">
        <v>1</v>
      </c>
      <c r="D95" s="17" t="s">
        <v>20</v>
      </c>
      <c r="E95" s="10"/>
      <c r="F95" s="25"/>
      <c r="G95" s="10"/>
      <c r="H95" s="10"/>
      <c r="I95" s="10"/>
      <c r="J95" s="15" t="s">
        <v>208</v>
      </c>
      <c r="K95" s="12" t="s">
        <v>17</v>
      </c>
      <c r="L95" s="13" t="s">
        <v>18</v>
      </c>
      <c r="M95" s="10"/>
      <c r="N95" s="10"/>
      <c r="O95" s="10"/>
      <c r="Q95" s="19" t="s">
        <v>209</v>
      </c>
      <c r="R95" s="19"/>
      <c r="AA95" t="s">
        <v>3100</v>
      </c>
    </row>
    <row r="96" spans="1:27" s="14" customFormat="1" ht="13.95" customHeight="1">
      <c r="A96" s="20">
        <v>5</v>
      </c>
      <c r="B96" s="16" t="s">
        <v>210</v>
      </c>
      <c r="C96" s="12">
        <v>1</v>
      </c>
      <c r="D96" s="17" t="s">
        <v>20</v>
      </c>
      <c r="E96" s="10"/>
      <c r="F96" s="25"/>
      <c r="G96" s="10"/>
      <c r="H96" s="10"/>
      <c r="I96" s="10"/>
      <c r="J96" s="15" t="s">
        <v>208</v>
      </c>
      <c r="K96" s="12" t="s">
        <v>17</v>
      </c>
      <c r="L96" s="13" t="s">
        <v>18</v>
      </c>
      <c r="M96" s="10"/>
      <c r="N96" s="10" t="s">
        <v>53</v>
      </c>
      <c r="O96" s="10"/>
      <c r="Q96" s="14" t="s">
        <v>34</v>
      </c>
      <c r="AA96" t="s">
        <v>3100</v>
      </c>
    </row>
    <row r="97" spans="1:27" s="14" customFormat="1" ht="13.95" customHeight="1">
      <c r="A97" s="20">
        <v>6</v>
      </c>
      <c r="B97" s="16" t="s">
        <v>211</v>
      </c>
      <c r="C97" s="12">
        <v>1</v>
      </c>
      <c r="D97" s="17" t="s">
        <v>20</v>
      </c>
      <c r="E97" s="10"/>
      <c r="F97" s="25"/>
      <c r="G97" s="10"/>
      <c r="H97" s="10"/>
      <c r="I97" s="10"/>
      <c r="J97" s="15" t="s">
        <v>208</v>
      </c>
      <c r="K97" s="12" t="s">
        <v>17</v>
      </c>
      <c r="L97" s="13" t="s">
        <v>18</v>
      </c>
      <c r="M97" s="10"/>
      <c r="N97" s="10"/>
      <c r="O97" s="10"/>
      <c r="U97" s="14" t="s">
        <v>212</v>
      </c>
      <c r="AA97" t="s">
        <v>3100</v>
      </c>
    </row>
    <row r="98" spans="1:27" s="14" customFormat="1" ht="13.95" customHeight="1">
      <c r="A98" s="20">
        <v>5</v>
      </c>
      <c r="B98" s="16" t="s">
        <v>213</v>
      </c>
      <c r="C98" s="12">
        <v>1</v>
      </c>
      <c r="D98" s="17" t="s">
        <v>20</v>
      </c>
      <c r="E98" s="10"/>
      <c r="F98" s="25"/>
      <c r="G98" s="10"/>
      <c r="H98" s="10"/>
      <c r="I98" s="10"/>
      <c r="J98" s="15" t="s">
        <v>208</v>
      </c>
      <c r="K98" s="12" t="s">
        <v>17</v>
      </c>
      <c r="L98" s="13" t="s">
        <v>18</v>
      </c>
      <c r="M98" s="10"/>
      <c r="N98" s="10"/>
      <c r="O98" s="10"/>
      <c r="U98" s="14" t="s">
        <v>214</v>
      </c>
      <c r="X98" s="19" t="s">
        <v>215</v>
      </c>
      <c r="AA98" t="s">
        <v>3100</v>
      </c>
    </row>
    <row r="99" spans="1:27" s="14" customFormat="1" ht="13.95" customHeight="1">
      <c r="A99" s="20">
        <v>6</v>
      </c>
      <c r="B99" s="16" t="s">
        <v>216</v>
      </c>
      <c r="C99" s="12">
        <v>1</v>
      </c>
      <c r="D99" s="17" t="s">
        <v>20</v>
      </c>
      <c r="E99" s="10"/>
      <c r="F99" s="25"/>
      <c r="G99" s="10"/>
      <c r="H99" s="10"/>
      <c r="I99" s="10"/>
      <c r="J99" s="15" t="s">
        <v>208</v>
      </c>
      <c r="K99" s="12" t="s">
        <v>17</v>
      </c>
      <c r="L99" s="13" t="s">
        <v>18</v>
      </c>
      <c r="M99" s="10"/>
      <c r="N99" s="10"/>
      <c r="O99" s="10"/>
      <c r="AA99" t="s">
        <v>3100</v>
      </c>
    </row>
    <row r="100" spans="1:27" s="14" customFormat="1" ht="13.95" customHeight="1">
      <c r="A100" s="20">
        <v>7</v>
      </c>
      <c r="B100" s="16" t="s">
        <v>217</v>
      </c>
      <c r="C100" s="12">
        <v>1</v>
      </c>
      <c r="D100" s="17" t="s">
        <v>20</v>
      </c>
      <c r="E100" s="10"/>
      <c r="F100" s="25"/>
      <c r="G100" s="10"/>
      <c r="H100" s="10"/>
      <c r="I100" s="10"/>
      <c r="J100" s="15" t="s">
        <v>208</v>
      </c>
      <c r="K100" s="12" t="s">
        <v>17</v>
      </c>
      <c r="L100" s="13" t="s">
        <v>18</v>
      </c>
      <c r="M100" s="10"/>
      <c r="N100" s="10"/>
      <c r="O100" s="10"/>
      <c r="V100" s="14" t="s">
        <v>218</v>
      </c>
      <c r="AA100" t="s">
        <v>3100</v>
      </c>
    </row>
    <row r="101" spans="1:27" s="14" customFormat="1" ht="13.95" customHeight="1">
      <c r="A101" s="20">
        <v>7</v>
      </c>
      <c r="B101" s="16" t="s">
        <v>219</v>
      </c>
      <c r="C101" s="12">
        <v>1</v>
      </c>
      <c r="D101" s="17" t="s">
        <v>20</v>
      </c>
      <c r="E101" s="10"/>
      <c r="F101" s="25"/>
      <c r="G101" s="10"/>
      <c r="H101" s="10"/>
      <c r="I101" s="10"/>
      <c r="J101" s="15" t="s">
        <v>208</v>
      </c>
      <c r="K101" s="12" t="s">
        <v>17</v>
      </c>
      <c r="L101" s="13" t="s">
        <v>18</v>
      </c>
      <c r="M101" s="10"/>
      <c r="N101" s="10"/>
      <c r="O101" s="10"/>
      <c r="V101" s="14" t="s">
        <v>220</v>
      </c>
      <c r="AA101" t="s">
        <v>3100</v>
      </c>
    </row>
    <row r="102" spans="1:27" s="14" customFormat="1" ht="13.95" customHeight="1">
      <c r="A102" s="20">
        <v>7</v>
      </c>
      <c r="B102" s="16" t="s">
        <v>221</v>
      </c>
      <c r="C102" s="12">
        <v>1</v>
      </c>
      <c r="D102" s="17" t="s">
        <v>20</v>
      </c>
      <c r="E102" s="10"/>
      <c r="F102" s="25"/>
      <c r="G102" s="10"/>
      <c r="H102" s="10"/>
      <c r="I102" s="10"/>
      <c r="J102" s="15" t="s">
        <v>208</v>
      </c>
      <c r="K102" s="12" t="s">
        <v>17</v>
      </c>
      <c r="L102" s="13" t="s">
        <v>18</v>
      </c>
      <c r="M102" s="10"/>
      <c r="N102" s="10"/>
      <c r="O102" s="10"/>
      <c r="V102" s="14" t="s">
        <v>222</v>
      </c>
      <c r="AA102" t="s">
        <v>3100</v>
      </c>
    </row>
    <row r="103" spans="1:27" s="14" customFormat="1" ht="13.95" customHeight="1">
      <c r="A103" s="20">
        <v>6</v>
      </c>
      <c r="B103" s="16" t="s">
        <v>223</v>
      </c>
      <c r="C103" s="12">
        <v>1</v>
      </c>
      <c r="D103" s="17" t="s">
        <v>2796</v>
      </c>
      <c r="E103" s="10"/>
      <c r="F103" s="25"/>
      <c r="G103" s="10"/>
      <c r="H103" s="10"/>
      <c r="I103" s="10"/>
      <c r="J103" s="15" t="s">
        <v>208</v>
      </c>
      <c r="K103" s="12" t="s">
        <v>17</v>
      </c>
      <c r="L103" s="13" t="s">
        <v>18</v>
      </c>
      <c r="M103" s="10"/>
      <c r="N103" s="10" t="s">
        <v>53</v>
      </c>
      <c r="O103" s="10"/>
      <c r="Q103" s="14" t="s">
        <v>34</v>
      </c>
      <c r="V103" s="14" t="s">
        <v>224</v>
      </c>
      <c r="AA103" t="s">
        <v>3100</v>
      </c>
    </row>
    <row r="104" spans="1:27" s="14" customFormat="1" ht="13.95" customHeight="1">
      <c r="A104" s="12">
        <v>4</v>
      </c>
      <c r="B104" s="16" t="s">
        <v>225</v>
      </c>
      <c r="C104" s="12">
        <v>1</v>
      </c>
      <c r="D104" s="17" t="s">
        <v>20</v>
      </c>
      <c r="E104" s="10"/>
      <c r="F104" s="25"/>
      <c r="G104" s="10"/>
      <c r="H104" s="10"/>
      <c r="I104" s="10"/>
      <c r="J104" s="15" t="s">
        <v>50</v>
      </c>
      <c r="K104" s="12" t="s">
        <v>17</v>
      </c>
      <c r="L104" s="13" t="s">
        <v>18</v>
      </c>
      <c r="M104" s="10"/>
      <c r="N104" s="10"/>
      <c r="O104" s="10"/>
      <c r="Q104" s="19" t="s">
        <v>226</v>
      </c>
      <c r="R104" s="19"/>
      <c r="AA104" t="s">
        <v>3100</v>
      </c>
    </row>
    <row r="105" spans="1:27" s="14" customFormat="1" ht="13.95" customHeight="1">
      <c r="A105" s="20">
        <v>5</v>
      </c>
      <c r="B105" s="16" t="s">
        <v>227</v>
      </c>
      <c r="C105" s="12">
        <v>1</v>
      </c>
      <c r="D105" s="17" t="s">
        <v>2796</v>
      </c>
      <c r="E105" s="10"/>
      <c r="F105" s="25"/>
      <c r="G105" s="10"/>
      <c r="H105" s="10"/>
      <c r="I105" s="10"/>
      <c r="J105" s="15" t="s">
        <v>50</v>
      </c>
      <c r="K105" s="12" t="s">
        <v>17</v>
      </c>
      <c r="L105" s="13" t="s">
        <v>18</v>
      </c>
      <c r="M105" s="10"/>
      <c r="N105" s="10" t="s">
        <v>53</v>
      </c>
      <c r="O105" s="10"/>
      <c r="Q105" s="14" t="s">
        <v>34</v>
      </c>
      <c r="U105" s="14" t="s">
        <v>228</v>
      </c>
      <c r="AA105" t="s">
        <v>3100</v>
      </c>
    </row>
    <row r="106" spans="1:27" s="14" customFormat="1" ht="13.95" customHeight="1">
      <c r="A106" s="7">
        <v>2</v>
      </c>
      <c r="B106" s="16" t="s">
        <v>229</v>
      </c>
      <c r="C106" s="12">
        <v>1</v>
      </c>
      <c r="D106" s="9" t="s">
        <v>230</v>
      </c>
      <c r="E106" s="10"/>
      <c r="F106" s="25"/>
      <c r="G106" s="10"/>
      <c r="H106" s="10"/>
      <c r="I106" s="10"/>
      <c r="J106" s="15" t="s">
        <v>231</v>
      </c>
      <c r="K106" s="12" t="s">
        <v>17</v>
      </c>
      <c r="L106" s="13" t="s">
        <v>18</v>
      </c>
      <c r="M106" s="10"/>
      <c r="N106" s="10"/>
      <c r="O106" s="10"/>
      <c r="P106" s="19" t="s">
        <v>232</v>
      </c>
      <c r="Q106" s="14" t="s">
        <v>233</v>
      </c>
      <c r="AA106" t="s">
        <v>3100</v>
      </c>
    </row>
    <row r="107" spans="1:27" s="14" customFormat="1" ht="13.95" customHeight="1">
      <c r="A107" s="12">
        <v>3</v>
      </c>
      <c r="B107" s="16" t="s">
        <v>234</v>
      </c>
      <c r="C107" s="12">
        <v>1</v>
      </c>
      <c r="D107" s="17" t="s">
        <v>2796</v>
      </c>
      <c r="E107" s="10"/>
      <c r="F107" s="25"/>
      <c r="G107" s="10"/>
      <c r="H107" s="10"/>
      <c r="I107" s="10"/>
      <c r="J107" s="15" t="s">
        <v>235</v>
      </c>
      <c r="K107" s="12" t="s">
        <v>17</v>
      </c>
      <c r="L107" s="13" t="s">
        <v>18</v>
      </c>
      <c r="M107" s="10"/>
      <c r="N107" s="10" t="s">
        <v>53</v>
      </c>
      <c r="O107" s="10"/>
      <c r="Q107" s="19" t="s">
        <v>236</v>
      </c>
      <c r="R107" s="19"/>
      <c r="U107" s="19" t="s">
        <v>237</v>
      </c>
      <c r="X107" s="19" t="s">
        <v>238</v>
      </c>
      <c r="AA107" t="s">
        <v>3100</v>
      </c>
    </row>
    <row r="108" spans="1:27" s="14" customFormat="1" ht="13.95" customHeight="1">
      <c r="A108" s="12">
        <v>4</v>
      </c>
      <c r="B108" s="16" t="s">
        <v>239</v>
      </c>
      <c r="C108" s="12">
        <v>1</v>
      </c>
      <c r="D108" s="17" t="s">
        <v>20</v>
      </c>
      <c r="E108" s="10"/>
      <c r="F108" s="25"/>
      <c r="G108" s="10"/>
      <c r="H108" s="10"/>
      <c r="I108" s="10"/>
      <c r="J108" s="15" t="s">
        <v>235</v>
      </c>
      <c r="K108" s="12" t="s">
        <v>17</v>
      </c>
      <c r="L108" s="13" t="s">
        <v>18</v>
      </c>
      <c r="M108" s="10"/>
      <c r="N108" s="10"/>
      <c r="O108" s="10"/>
      <c r="Q108" s="14" t="s">
        <v>240</v>
      </c>
      <c r="V108" s="14" t="s">
        <v>241</v>
      </c>
      <c r="AA108" t="s">
        <v>3100</v>
      </c>
    </row>
    <row r="109" spans="1:27" s="14" customFormat="1" ht="13.95" customHeight="1">
      <c r="A109" s="12">
        <v>4</v>
      </c>
      <c r="B109" s="16" t="s">
        <v>242</v>
      </c>
      <c r="C109" s="12">
        <v>1</v>
      </c>
      <c r="D109" s="17" t="s">
        <v>20</v>
      </c>
      <c r="E109" s="10"/>
      <c r="F109" s="25"/>
      <c r="G109" s="10"/>
      <c r="H109" s="10"/>
      <c r="I109" s="10"/>
      <c r="J109" s="15" t="s">
        <v>235</v>
      </c>
      <c r="K109" s="12" t="s">
        <v>17</v>
      </c>
      <c r="L109" s="13" t="s">
        <v>18</v>
      </c>
      <c r="M109" s="10"/>
      <c r="N109" s="10"/>
      <c r="O109" s="10"/>
      <c r="P109" s="19" t="s">
        <v>243</v>
      </c>
      <c r="Q109" s="14" t="s">
        <v>244</v>
      </c>
      <c r="V109" s="19" t="s">
        <v>245</v>
      </c>
      <c r="W109" s="19"/>
      <c r="X109" s="19" t="s">
        <v>238</v>
      </c>
      <c r="AA109" t="s">
        <v>3100</v>
      </c>
    </row>
    <row r="110" spans="1:27" s="14" customFormat="1" ht="13.95" customHeight="1">
      <c r="A110" s="12">
        <v>3</v>
      </c>
      <c r="B110" s="16" t="s">
        <v>246</v>
      </c>
      <c r="C110" s="12">
        <v>1</v>
      </c>
      <c r="D110" s="17" t="s">
        <v>20</v>
      </c>
      <c r="E110" s="10"/>
      <c r="F110" s="25"/>
      <c r="G110" s="10"/>
      <c r="H110" s="10"/>
      <c r="I110" s="10"/>
      <c r="J110" s="15" t="s">
        <v>247</v>
      </c>
      <c r="K110" s="12" t="s">
        <v>17</v>
      </c>
      <c r="L110" s="13" t="s">
        <v>18</v>
      </c>
      <c r="M110" s="10"/>
      <c r="N110" s="10"/>
      <c r="O110" s="10"/>
      <c r="Q110" s="19" t="s">
        <v>248</v>
      </c>
      <c r="R110" s="19"/>
      <c r="AA110" t="s">
        <v>3100</v>
      </c>
    </row>
    <row r="111" spans="1:27" s="14" customFormat="1" ht="13.95" customHeight="1">
      <c r="A111" s="12">
        <v>4</v>
      </c>
      <c r="B111" s="16" t="s">
        <v>249</v>
      </c>
      <c r="C111" s="12">
        <v>1</v>
      </c>
      <c r="D111" s="17" t="s">
        <v>2796</v>
      </c>
      <c r="E111" s="10"/>
      <c r="F111" s="25"/>
      <c r="G111" s="10"/>
      <c r="H111" s="10"/>
      <c r="I111" s="10"/>
      <c r="J111" s="15" t="s">
        <v>250</v>
      </c>
      <c r="K111" s="12" t="s">
        <v>17</v>
      </c>
      <c r="L111" s="13" t="s">
        <v>18</v>
      </c>
      <c r="M111" s="10"/>
      <c r="N111" s="10" t="s">
        <v>53</v>
      </c>
      <c r="O111" s="10"/>
      <c r="Q111" s="14" t="s">
        <v>251</v>
      </c>
      <c r="AA111" t="s">
        <v>3100</v>
      </c>
    </row>
    <row r="112" spans="1:27" s="14" customFormat="1" ht="13.95" customHeight="1">
      <c r="A112" s="12">
        <v>4</v>
      </c>
      <c r="B112" s="16" t="s">
        <v>252</v>
      </c>
      <c r="C112" s="12">
        <v>1</v>
      </c>
      <c r="D112" s="17" t="s">
        <v>20</v>
      </c>
      <c r="E112" s="10"/>
      <c r="F112" s="25"/>
      <c r="G112" s="10"/>
      <c r="H112" s="10"/>
      <c r="I112" s="10"/>
      <c r="J112" s="15" t="s">
        <v>250</v>
      </c>
      <c r="K112" s="12" t="s">
        <v>17</v>
      </c>
      <c r="L112" s="13" t="s">
        <v>18</v>
      </c>
      <c r="M112" s="10"/>
      <c r="N112" s="10"/>
      <c r="O112" s="10"/>
      <c r="Q112" s="19" t="s">
        <v>253</v>
      </c>
      <c r="R112" s="19"/>
      <c r="AA112" t="s">
        <v>3100</v>
      </c>
    </row>
    <row r="113" spans="1:27" s="14" customFormat="1" ht="13.95" customHeight="1">
      <c r="A113" s="20">
        <v>5</v>
      </c>
      <c r="B113" s="16" t="s">
        <v>254</v>
      </c>
      <c r="C113" s="12">
        <v>1</v>
      </c>
      <c r="D113" s="17" t="s">
        <v>2796</v>
      </c>
      <c r="E113" s="10"/>
      <c r="F113" s="25"/>
      <c r="G113" s="10"/>
      <c r="H113" s="10"/>
      <c r="I113" s="10"/>
      <c r="J113" s="15" t="s">
        <v>250</v>
      </c>
      <c r="K113" s="12" t="s">
        <v>17</v>
      </c>
      <c r="L113" s="13" t="s">
        <v>18</v>
      </c>
      <c r="M113" s="10"/>
      <c r="N113" s="10" t="s">
        <v>53</v>
      </c>
      <c r="O113" s="10"/>
      <c r="Q113" s="14" t="s">
        <v>34</v>
      </c>
      <c r="V113" s="14" t="s">
        <v>255</v>
      </c>
      <c r="AA113" t="s">
        <v>3100</v>
      </c>
    </row>
    <row r="114" spans="1:27" s="14" customFormat="1" ht="13.95" customHeight="1">
      <c r="A114" s="20">
        <v>5</v>
      </c>
      <c r="B114" s="16" t="s">
        <v>256</v>
      </c>
      <c r="C114" s="12">
        <v>1</v>
      </c>
      <c r="D114" s="17" t="s">
        <v>33</v>
      </c>
      <c r="E114" s="10"/>
      <c r="F114" s="25"/>
      <c r="G114" s="10"/>
      <c r="H114" s="10"/>
      <c r="I114" s="10"/>
      <c r="J114" s="15" t="s">
        <v>250</v>
      </c>
      <c r="K114" s="12" t="s">
        <v>17</v>
      </c>
      <c r="L114" s="13" t="s">
        <v>18</v>
      </c>
      <c r="M114" s="10"/>
      <c r="N114" s="10"/>
      <c r="O114" s="10"/>
      <c r="Q114" s="14" t="s">
        <v>34</v>
      </c>
      <c r="V114" s="14" t="s">
        <v>257</v>
      </c>
      <c r="AA114" t="s">
        <v>3100</v>
      </c>
    </row>
    <row r="115" spans="1:27" s="14" customFormat="1" ht="13.95" customHeight="1">
      <c r="A115" s="12">
        <v>4</v>
      </c>
      <c r="B115" s="16" t="s">
        <v>258</v>
      </c>
      <c r="C115" s="12">
        <v>1</v>
      </c>
      <c r="D115" s="17" t="s">
        <v>2796</v>
      </c>
      <c r="E115" s="10"/>
      <c r="F115" s="25"/>
      <c r="G115" s="10"/>
      <c r="H115" s="10"/>
      <c r="I115" s="10"/>
      <c r="J115" s="15" t="s">
        <v>250</v>
      </c>
      <c r="K115" s="12" t="s">
        <v>17</v>
      </c>
      <c r="L115" s="13" t="s">
        <v>18</v>
      </c>
      <c r="M115" s="10"/>
      <c r="N115" s="10" t="s">
        <v>53</v>
      </c>
      <c r="O115" s="10"/>
      <c r="Q115" s="14" t="s">
        <v>259</v>
      </c>
      <c r="AA115" t="s">
        <v>3100</v>
      </c>
    </row>
    <row r="116" spans="1:27" s="14" customFormat="1" ht="13.95" customHeight="1">
      <c r="A116" s="12">
        <v>4</v>
      </c>
      <c r="B116" s="16" t="s">
        <v>260</v>
      </c>
      <c r="C116" s="12">
        <v>1</v>
      </c>
      <c r="D116" s="17" t="s">
        <v>2796</v>
      </c>
      <c r="E116" s="10"/>
      <c r="F116" s="25"/>
      <c r="G116" s="10"/>
      <c r="H116" s="10"/>
      <c r="I116" s="10"/>
      <c r="J116" s="15" t="s">
        <v>235</v>
      </c>
      <c r="K116" s="12" t="s">
        <v>17</v>
      </c>
      <c r="L116" s="13" t="s">
        <v>18</v>
      </c>
      <c r="M116" s="10"/>
      <c r="N116" s="10" t="s">
        <v>53</v>
      </c>
      <c r="O116" s="10"/>
      <c r="Q116" s="14" t="s">
        <v>261</v>
      </c>
      <c r="V116" s="14" t="s">
        <v>262</v>
      </c>
      <c r="AA116" t="s">
        <v>3100</v>
      </c>
    </row>
    <row r="117" spans="1:27" s="14" customFormat="1" ht="13.95" customHeight="1">
      <c r="A117" s="12">
        <v>4</v>
      </c>
      <c r="B117" s="16" t="s">
        <v>263</v>
      </c>
      <c r="C117" s="12">
        <v>1</v>
      </c>
      <c r="D117" s="17" t="s">
        <v>20</v>
      </c>
      <c r="E117" s="10"/>
      <c r="F117" s="25"/>
      <c r="G117" s="10"/>
      <c r="H117" s="10"/>
      <c r="I117" s="10"/>
      <c r="J117" s="15" t="s">
        <v>250</v>
      </c>
      <c r="K117" s="12" t="s">
        <v>17</v>
      </c>
      <c r="L117" s="13" t="s">
        <v>18</v>
      </c>
      <c r="M117" s="10"/>
      <c r="N117" s="10"/>
      <c r="O117" s="10"/>
      <c r="Q117" s="19" t="s">
        <v>264</v>
      </c>
      <c r="R117" s="19"/>
      <c r="AA117" t="s">
        <v>3100</v>
      </c>
    </row>
    <row r="118" spans="1:27" s="14" customFormat="1" ht="13.95" customHeight="1">
      <c r="A118" s="20">
        <v>5</v>
      </c>
      <c r="B118" s="16" t="s">
        <v>1992</v>
      </c>
      <c r="C118" s="12">
        <v>1</v>
      </c>
      <c r="D118" s="17" t="s">
        <v>20</v>
      </c>
      <c r="E118" s="10"/>
      <c r="F118" s="25"/>
      <c r="G118" s="10"/>
      <c r="H118" s="10"/>
      <c r="I118" s="10"/>
      <c r="J118" s="15" t="s">
        <v>250</v>
      </c>
      <c r="K118" s="12" t="s">
        <v>17</v>
      </c>
      <c r="L118" s="13" t="s">
        <v>18</v>
      </c>
      <c r="M118" s="10"/>
      <c r="N118" s="10"/>
      <c r="O118" s="10"/>
      <c r="Q118" s="19"/>
      <c r="R118" s="19"/>
      <c r="AA118" t="s">
        <v>3100</v>
      </c>
    </row>
    <row r="119" spans="1:27" s="14" customFormat="1" ht="13.95" customHeight="1">
      <c r="A119" s="20">
        <v>6</v>
      </c>
      <c r="B119" s="16" t="s">
        <v>265</v>
      </c>
      <c r="C119" s="12">
        <v>1</v>
      </c>
      <c r="D119" s="17" t="s">
        <v>2796</v>
      </c>
      <c r="E119" s="10"/>
      <c r="F119" s="25"/>
      <c r="G119" s="10"/>
      <c r="H119" s="10"/>
      <c r="I119" s="10"/>
      <c r="J119" s="15" t="s">
        <v>250</v>
      </c>
      <c r="K119" s="12" t="s">
        <v>17</v>
      </c>
      <c r="L119" s="13" t="s">
        <v>18</v>
      </c>
      <c r="M119" s="10"/>
      <c r="N119" s="10" t="s">
        <v>53</v>
      </c>
      <c r="O119" s="10"/>
      <c r="Q119" s="14" t="s">
        <v>34</v>
      </c>
      <c r="AA119" t="s">
        <v>3100</v>
      </c>
    </row>
    <row r="120" spans="1:27" s="14" customFormat="1" ht="13.95" customHeight="1">
      <c r="A120" s="20">
        <v>6</v>
      </c>
      <c r="B120" s="16" t="s">
        <v>266</v>
      </c>
      <c r="C120" s="12">
        <v>1</v>
      </c>
      <c r="D120" s="17" t="s">
        <v>33</v>
      </c>
      <c r="E120" s="10"/>
      <c r="F120" s="25"/>
      <c r="G120" s="10"/>
      <c r="H120" s="10"/>
      <c r="I120" s="10"/>
      <c r="J120" s="15" t="s">
        <v>250</v>
      </c>
      <c r="K120" s="12" t="s">
        <v>17</v>
      </c>
      <c r="L120" s="13" t="s">
        <v>18</v>
      </c>
      <c r="M120" s="10"/>
      <c r="N120" s="10"/>
      <c r="O120" s="10"/>
      <c r="Q120" s="14" t="s">
        <v>34</v>
      </c>
      <c r="AA120" t="s">
        <v>3100</v>
      </c>
    </row>
    <row r="121" spans="1:27" s="14" customFormat="1" ht="13.95" customHeight="1">
      <c r="A121" s="20">
        <v>5</v>
      </c>
      <c r="B121" s="16" t="s">
        <v>267</v>
      </c>
      <c r="C121" s="12">
        <v>1</v>
      </c>
      <c r="D121" s="17" t="s">
        <v>2796</v>
      </c>
      <c r="E121" s="10"/>
      <c r="F121" s="25"/>
      <c r="G121" s="10"/>
      <c r="H121" s="10"/>
      <c r="I121" s="10"/>
      <c r="J121" s="15" t="s">
        <v>250</v>
      </c>
      <c r="K121" s="12" t="s">
        <v>17</v>
      </c>
      <c r="L121" s="13" t="s">
        <v>18</v>
      </c>
      <c r="M121" s="10"/>
      <c r="N121" s="10" t="s">
        <v>53</v>
      </c>
      <c r="O121" s="10"/>
      <c r="Q121" s="14" t="s">
        <v>34</v>
      </c>
      <c r="AA121" t="s">
        <v>3100</v>
      </c>
    </row>
    <row r="122" spans="1:27" s="14" customFormat="1" ht="13.95" customHeight="1">
      <c r="A122" s="20">
        <v>5</v>
      </c>
      <c r="B122" s="16" t="s">
        <v>268</v>
      </c>
      <c r="C122" s="12">
        <v>1</v>
      </c>
      <c r="D122" s="17" t="s">
        <v>20</v>
      </c>
      <c r="E122" s="10"/>
      <c r="F122" s="25"/>
      <c r="G122" s="10"/>
      <c r="H122" s="10"/>
      <c r="I122" s="10"/>
      <c r="J122" s="15" t="s">
        <v>250</v>
      </c>
      <c r="K122" s="12" t="s">
        <v>17</v>
      </c>
      <c r="L122" s="13" t="s">
        <v>18</v>
      </c>
      <c r="M122" s="10"/>
      <c r="N122" s="10"/>
      <c r="O122" s="10"/>
      <c r="U122" s="19" t="s">
        <v>269</v>
      </c>
      <c r="AA122" t="s">
        <v>3100</v>
      </c>
    </row>
    <row r="123" spans="1:27" s="14" customFormat="1" ht="13.95" customHeight="1">
      <c r="A123" s="20">
        <v>6</v>
      </c>
      <c r="B123" s="16" t="s">
        <v>270</v>
      </c>
      <c r="C123" s="12">
        <v>1</v>
      </c>
      <c r="D123" s="17" t="s">
        <v>33</v>
      </c>
      <c r="E123" s="10"/>
      <c r="F123" s="25"/>
      <c r="G123" s="10"/>
      <c r="H123" s="10"/>
      <c r="I123" s="10"/>
      <c r="J123" s="15" t="s">
        <v>250</v>
      </c>
      <c r="K123" s="12" t="s">
        <v>17</v>
      </c>
      <c r="L123" s="13" t="s">
        <v>18</v>
      </c>
      <c r="M123" s="10"/>
      <c r="N123" s="10"/>
      <c r="O123" s="10"/>
      <c r="Q123" s="14" t="s">
        <v>34</v>
      </c>
      <c r="AA123" t="s">
        <v>3100</v>
      </c>
    </row>
    <row r="124" spans="1:27" s="14" customFormat="1" ht="13.95" customHeight="1">
      <c r="A124" s="20">
        <v>6</v>
      </c>
      <c r="B124" s="16" t="s">
        <v>271</v>
      </c>
      <c r="C124" s="12">
        <v>1</v>
      </c>
      <c r="D124" s="17" t="s">
        <v>33</v>
      </c>
      <c r="E124" s="10"/>
      <c r="F124" s="25"/>
      <c r="G124" s="10"/>
      <c r="H124" s="10"/>
      <c r="I124" s="10"/>
      <c r="J124" s="15" t="s">
        <v>250</v>
      </c>
      <c r="K124" s="12" t="s">
        <v>17</v>
      </c>
      <c r="L124" s="13" t="s">
        <v>18</v>
      </c>
      <c r="M124" s="10"/>
      <c r="N124" s="10"/>
      <c r="O124" s="10"/>
      <c r="Q124" s="14" t="s">
        <v>34</v>
      </c>
      <c r="AA124" t="s">
        <v>3100</v>
      </c>
    </row>
    <row r="125" spans="1:27" s="14" customFormat="1" ht="13.95" customHeight="1">
      <c r="A125" s="20">
        <v>6</v>
      </c>
      <c r="B125" s="16" t="s">
        <v>272</v>
      </c>
      <c r="C125" s="12">
        <v>1</v>
      </c>
      <c r="D125" s="17" t="s">
        <v>33</v>
      </c>
      <c r="E125" s="10"/>
      <c r="F125" s="25"/>
      <c r="G125" s="10"/>
      <c r="H125" s="10"/>
      <c r="I125" s="10"/>
      <c r="J125" s="15" t="s">
        <v>250</v>
      </c>
      <c r="K125" s="12" t="s">
        <v>17</v>
      </c>
      <c r="L125" s="13" t="s">
        <v>18</v>
      </c>
      <c r="M125" s="10"/>
      <c r="N125" s="10"/>
      <c r="O125" s="10"/>
      <c r="Q125" s="14" t="s">
        <v>34</v>
      </c>
      <c r="AA125" t="s">
        <v>3100</v>
      </c>
    </row>
    <row r="126" spans="1:27" s="14" customFormat="1" ht="13.95" customHeight="1">
      <c r="A126" s="20">
        <v>6</v>
      </c>
      <c r="B126" s="16" t="s">
        <v>273</v>
      </c>
      <c r="C126" s="12">
        <v>1</v>
      </c>
      <c r="D126" s="17" t="s">
        <v>33</v>
      </c>
      <c r="E126" s="13"/>
      <c r="F126" s="17"/>
      <c r="G126" s="13"/>
      <c r="H126" s="13"/>
      <c r="I126" s="13"/>
      <c r="J126" s="15" t="s">
        <v>250</v>
      </c>
      <c r="K126" s="12" t="s">
        <v>17</v>
      </c>
      <c r="L126" s="13" t="s">
        <v>18</v>
      </c>
      <c r="M126" s="13"/>
      <c r="N126" s="10" t="s">
        <v>53</v>
      </c>
      <c r="O126" s="13" t="s">
        <v>274</v>
      </c>
      <c r="Q126" s="14" t="s">
        <v>34</v>
      </c>
      <c r="AA126" t="s">
        <v>3100</v>
      </c>
    </row>
    <row r="127" spans="1:27" s="14" customFormat="1" ht="13.95" customHeight="1">
      <c r="A127" s="20">
        <v>6</v>
      </c>
      <c r="B127" s="16" t="s">
        <v>275</v>
      </c>
      <c r="C127" s="12">
        <v>1</v>
      </c>
      <c r="D127" s="17" t="s">
        <v>2796</v>
      </c>
      <c r="E127" s="13"/>
      <c r="F127" s="17"/>
      <c r="G127" s="13"/>
      <c r="H127" s="13"/>
      <c r="I127" s="13"/>
      <c r="J127" s="15" t="s">
        <v>250</v>
      </c>
      <c r="K127" s="12" t="s">
        <v>17</v>
      </c>
      <c r="L127" s="13" t="s">
        <v>18</v>
      </c>
      <c r="M127" s="13"/>
      <c r="N127" s="13"/>
      <c r="O127" s="13"/>
      <c r="U127" s="14" t="s">
        <v>276</v>
      </c>
      <c r="AA127" t="s">
        <v>3100</v>
      </c>
    </row>
    <row r="128" spans="1:27" s="14" customFormat="1" ht="13.95" customHeight="1">
      <c r="A128" s="12">
        <v>3</v>
      </c>
      <c r="B128" s="16" t="s">
        <v>277</v>
      </c>
      <c r="C128" s="12">
        <v>1</v>
      </c>
      <c r="D128" s="17" t="s">
        <v>20</v>
      </c>
      <c r="E128" s="10"/>
      <c r="F128" s="25"/>
      <c r="G128" s="10"/>
      <c r="H128" s="10"/>
      <c r="I128" s="10"/>
      <c r="J128" s="15" t="s">
        <v>277</v>
      </c>
      <c r="K128" s="12" t="s">
        <v>17</v>
      </c>
      <c r="L128" s="13" t="s">
        <v>18</v>
      </c>
      <c r="M128" s="10"/>
      <c r="N128" s="10"/>
      <c r="O128" s="10"/>
      <c r="Q128" s="19" t="s">
        <v>278</v>
      </c>
      <c r="R128" s="19"/>
      <c r="AA128" t="s">
        <v>3100</v>
      </c>
    </row>
    <row r="129" spans="1:27" s="14" customFormat="1" ht="13.95" customHeight="1">
      <c r="A129" s="12">
        <v>4</v>
      </c>
      <c r="B129" s="16" t="s">
        <v>279</v>
      </c>
      <c r="C129" s="12">
        <v>1</v>
      </c>
      <c r="D129" s="17" t="s">
        <v>2796</v>
      </c>
      <c r="E129" s="13"/>
      <c r="F129" s="17"/>
      <c r="G129" s="13"/>
      <c r="H129" s="13"/>
      <c r="I129" s="13"/>
      <c r="J129" s="15" t="s">
        <v>277</v>
      </c>
      <c r="K129" s="12" t="s">
        <v>17</v>
      </c>
      <c r="L129" s="13" t="s">
        <v>18</v>
      </c>
      <c r="M129" s="13"/>
      <c r="N129" s="10" t="s">
        <v>53</v>
      </c>
      <c r="O129" s="13" t="s">
        <v>280</v>
      </c>
      <c r="Q129" s="14" t="s">
        <v>281</v>
      </c>
      <c r="AA129" t="s">
        <v>3100</v>
      </c>
    </row>
    <row r="130" spans="1:27" s="14" customFormat="1" ht="13.95" customHeight="1">
      <c r="A130" s="12">
        <v>4</v>
      </c>
      <c r="B130" s="16" t="s">
        <v>282</v>
      </c>
      <c r="C130" s="12">
        <v>1</v>
      </c>
      <c r="D130" s="17" t="s">
        <v>2796</v>
      </c>
      <c r="E130" s="13"/>
      <c r="F130" s="17"/>
      <c r="G130" s="13"/>
      <c r="H130" s="13"/>
      <c r="I130" s="13"/>
      <c r="J130" s="15" t="s">
        <v>277</v>
      </c>
      <c r="K130" s="12" t="s">
        <v>17</v>
      </c>
      <c r="L130" s="13" t="s">
        <v>18</v>
      </c>
      <c r="M130" s="13"/>
      <c r="N130" s="10" t="s">
        <v>53</v>
      </c>
      <c r="O130" s="13" t="s">
        <v>283</v>
      </c>
      <c r="Q130" s="14" t="s">
        <v>284</v>
      </c>
      <c r="AA130" t="s">
        <v>3100</v>
      </c>
    </row>
    <row r="131" spans="1:27" s="14" customFormat="1" ht="13.95" customHeight="1">
      <c r="A131" s="12">
        <v>4</v>
      </c>
      <c r="B131" s="16" t="s">
        <v>285</v>
      </c>
      <c r="C131" s="12">
        <v>1</v>
      </c>
      <c r="D131" s="17" t="s">
        <v>2796</v>
      </c>
      <c r="E131" s="10"/>
      <c r="F131" s="25"/>
      <c r="G131" s="10"/>
      <c r="H131" s="10"/>
      <c r="I131" s="10"/>
      <c r="J131" s="15" t="s">
        <v>277</v>
      </c>
      <c r="K131" s="12" t="s">
        <v>17</v>
      </c>
      <c r="L131" s="13" t="s">
        <v>18</v>
      </c>
      <c r="M131" s="10"/>
      <c r="N131" s="10" t="s">
        <v>53</v>
      </c>
      <c r="O131" s="10"/>
      <c r="Q131" s="14" t="s">
        <v>286</v>
      </c>
      <c r="AA131" t="s">
        <v>3100</v>
      </c>
    </row>
    <row r="132" spans="1:27" s="14" customFormat="1" ht="13.95" customHeight="1">
      <c r="A132" s="12">
        <v>4</v>
      </c>
      <c r="B132" s="16" t="s">
        <v>287</v>
      </c>
      <c r="C132" s="12">
        <v>1</v>
      </c>
      <c r="D132" s="17" t="s">
        <v>2796</v>
      </c>
      <c r="E132" s="10"/>
      <c r="F132" s="25"/>
      <c r="G132" s="10"/>
      <c r="H132" s="10"/>
      <c r="I132" s="10"/>
      <c r="J132" s="15" t="s">
        <v>277</v>
      </c>
      <c r="K132" s="12" t="s">
        <v>17</v>
      </c>
      <c r="L132" s="13" t="s">
        <v>18</v>
      </c>
      <c r="M132" s="10"/>
      <c r="N132" s="10" t="s">
        <v>53</v>
      </c>
      <c r="O132" s="10"/>
      <c r="Q132" s="14" t="s">
        <v>288</v>
      </c>
      <c r="AA132" t="s">
        <v>3100</v>
      </c>
    </row>
    <row r="133" spans="1:27" s="14" customFormat="1" ht="13.95" customHeight="1">
      <c r="A133" s="12">
        <v>4</v>
      </c>
      <c r="B133" s="16" t="s">
        <v>289</v>
      </c>
      <c r="C133" s="12">
        <v>1</v>
      </c>
      <c r="D133" s="17" t="s">
        <v>2796</v>
      </c>
      <c r="E133" s="10"/>
      <c r="F133" s="25"/>
      <c r="G133" s="10"/>
      <c r="H133" s="10"/>
      <c r="I133" s="10"/>
      <c r="J133" s="15" t="s">
        <v>277</v>
      </c>
      <c r="K133" s="12" t="s">
        <v>17</v>
      </c>
      <c r="L133" s="13" t="s">
        <v>18</v>
      </c>
      <c r="M133" s="10"/>
      <c r="N133" s="10"/>
      <c r="O133" s="10"/>
      <c r="X133" s="19" t="s">
        <v>290</v>
      </c>
      <c r="AA133" t="s">
        <v>3100</v>
      </c>
    </row>
    <row r="134" spans="1:27" s="14" customFormat="1" ht="13.95" customHeight="1">
      <c r="A134" s="12">
        <v>3</v>
      </c>
      <c r="B134" s="16" t="s">
        <v>291</v>
      </c>
      <c r="C134" s="12">
        <v>1</v>
      </c>
      <c r="D134" s="17" t="s">
        <v>20</v>
      </c>
      <c r="E134" s="10"/>
      <c r="F134" s="25"/>
      <c r="G134" s="10"/>
      <c r="H134" s="10"/>
      <c r="I134" s="10"/>
      <c r="J134" s="15" t="s">
        <v>292</v>
      </c>
      <c r="K134" s="12" t="s">
        <v>17</v>
      </c>
      <c r="L134" s="13" t="s">
        <v>18</v>
      </c>
      <c r="M134" s="10"/>
      <c r="N134" s="10"/>
      <c r="O134" s="10"/>
      <c r="Q134" s="14" t="s">
        <v>293</v>
      </c>
      <c r="AA134" t="s">
        <v>3100</v>
      </c>
    </row>
    <row r="135" spans="1:27" s="14" customFormat="1" ht="13.95" customHeight="1">
      <c r="A135" s="12">
        <v>4</v>
      </c>
      <c r="B135" s="16" t="s">
        <v>294</v>
      </c>
      <c r="C135" s="12">
        <v>1</v>
      </c>
      <c r="D135" s="17" t="s">
        <v>2796</v>
      </c>
      <c r="E135" s="10"/>
      <c r="F135" s="25"/>
      <c r="G135" s="10"/>
      <c r="H135" s="10"/>
      <c r="I135" s="10"/>
      <c r="J135" s="15" t="s">
        <v>295</v>
      </c>
      <c r="K135" s="12" t="s">
        <v>17</v>
      </c>
      <c r="L135" s="13" t="s">
        <v>18</v>
      </c>
      <c r="M135" s="10"/>
      <c r="N135" s="10" t="s">
        <v>53</v>
      </c>
      <c r="O135" s="10"/>
      <c r="Q135" s="19" t="s">
        <v>296</v>
      </c>
      <c r="R135" s="19"/>
      <c r="U135" s="19" t="s">
        <v>297</v>
      </c>
      <c r="X135" s="19" t="s">
        <v>298</v>
      </c>
      <c r="AA135" t="s">
        <v>3100</v>
      </c>
    </row>
    <row r="136" spans="1:27" s="14" customFormat="1" ht="13.95" customHeight="1">
      <c r="A136" s="20">
        <v>5</v>
      </c>
      <c r="B136" s="16" t="s">
        <v>299</v>
      </c>
      <c r="C136" s="12">
        <v>1</v>
      </c>
      <c r="D136" s="17" t="s">
        <v>20</v>
      </c>
      <c r="E136" s="13"/>
      <c r="F136" s="17"/>
      <c r="G136" s="13"/>
      <c r="H136" s="13"/>
      <c r="I136" s="13"/>
      <c r="J136" s="15" t="s">
        <v>295</v>
      </c>
      <c r="K136" s="12" t="s">
        <v>17</v>
      </c>
      <c r="L136" s="13" t="s">
        <v>18</v>
      </c>
      <c r="M136" s="13"/>
      <c r="N136" s="13"/>
      <c r="O136" s="13"/>
      <c r="Q136" s="14" t="s">
        <v>34</v>
      </c>
      <c r="V136" s="14" t="s">
        <v>300</v>
      </c>
      <c r="AA136" t="s">
        <v>3100</v>
      </c>
    </row>
    <row r="137" spans="1:27" s="14" customFormat="1" ht="13.95" customHeight="1">
      <c r="A137" s="12">
        <v>6</v>
      </c>
      <c r="B137" s="16" t="s">
        <v>301</v>
      </c>
      <c r="C137" s="12">
        <v>1</v>
      </c>
      <c r="D137" s="17" t="s">
        <v>20</v>
      </c>
      <c r="E137" s="10"/>
      <c r="F137" s="25"/>
      <c r="G137" s="10"/>
      <c r="H137" s="10"/>
      <c r="I137" s="10"/>
      <c r="J137" s="15" t="s">
        <v>295</v>
      </c>
      <c r="K137" s="12" t="s">
        <v>17</v>
      </c>
      <c r="L137" s="13" t="s">
        <v>18</v>
      </c>
      <c r="M137" s="10"/>
      <c r="N137" s="10"/>
      <c r="O137" s="10"/>
      <c r="Q137" s="14" t="s">
        <v>34</v>
      </c>
      <c r="AA137" t="s">
        <v>3100</v>
      </c>
    </row>
    <row r="138" spans="1:27" s="14" customFormat="1" ht="13.95" customHeight="1">
      <c r="A138" s="12">
        <v>6</v>
      </c>
      <c r="B138" s="16" t="s">
        <v>302</v>
      </c>
      <c r="C138" s="12">
        <v>1</v>
      </c>
      <c r="D138" s="17" t="s">
        <v>20</v>
      </c>
      <c r="E138" s="10"/>
      <c r="F138" s="25"/>
      <c r="G138" s="10"/>
      <c r="H138" s="10"/>
      <c r="I138" s="10"/>
      <c r="J138" s="15" t="s">
        <v>295</v>
      </c>
      <c r="K138" s="12" t="s">
        <v>17</v>
      </c>
      <c r="L138" s="13" t="s">
        <v>18</v>
      </c>
      <c r="M138" s="10"/>
      <c r="N138" s="10"/>
      <c r="O138" s="10"/>
      <c r="Q138" s="14" t="s">
        <v>34</v>
      </c>
      <c r="AA138" t="s">
        <v>3100</v>
      </c>
    </row>
    <row r="139" spans="1:27" s="14" customFormat="1" ht="13.95" customHeight="1">
      <c r="A139" s="12">
        <v>6</v>
      </c>
      <c r="B139" s="16" t="s">
        <v>303</v>
      </c>
      <c r="C139" s="12">
        <v>1</v>
      </c>
      <c r="D139" s="17" t="s">
        <v>20</v>
      </c>
      <c r="E139" s="10"/>
      <c r="F139" s="25"/>
      <c r="G139" s="10"/>
      <c r="H139" s="10"/>
      <c r="I139" s="10"/>
      <c r="J139" s="15" t="s">
        <v>295</v>
      </c>
      <c r="K139" s="12" t="s">
        <v>17</v>
      </c>
      <c r="L139" s="13" t="s">
        <v>18</v>
      </c>
      <c r="M139" s="10"/>
      <c r="N139" s="10"/>
      <c r="O139" s="10"/>
      <c r="Q139" s="14" t="s">
        <v>34</v>
      </c>
      <c r="AA139" t="s">
        <v>3100</v>
      </c>
    </row>
    <row r="140" spans="1:27" s="14" customFormat="1" ht="13.95" customHeight="1">
      <c r="A140" s="12">
        <v>6</v>
      </c>
      <c r="B140" s="16" t="s">
        <v>304</v>
      </c>
      <c r="C140" s="12">
        <v>1</v>
      </c>
      <c r="D140" s="17" t="s">
        <v>20</v>
      </c>
      <c r="E140" s="10"/>
      <c r="F140" s="25"/>
      <c r="G140" s="10"/>
      <c r="H140" s="10"/>
      <c r="I140" s="10"/>
      <c r="J140" s="15" t="s">
        <v>295</v>
      </c>
      <c r="K140" s="12" t="s">
        <v>17</v>
      </c>
      <c r="L140" s="13" t="s">
        <v>18</v>
      </c>
      <c r="M140" s="10"/>
      <c r="N140" s="10"/>
      <c r="O140" s="10"/>
      <c r="Q140" s="14" t="s">
        <v>34</v>
      </c>
      <c r="AA140" t="s">
        <v>3100</v>
      </c>
    </row>
    <row r="141" spans="1:27" s="14" customFormat="1" ht="13.95" customHeight="1">
      <c r="A141" s="12">
        <v>4</v>
      </c>
      <c r="B141" s="16" t="s">
        <v>305</v>
      </c>
      <c r="C141" s="12">
        <v>1</v>
      </c>
      <c r="D141" s="17" t="s">
        <v>20</v>
      </c>
      <c r="E141" s="10"/>
      <c r="F141" s="25"/>
      <c r="G141" s="10"/>
      <c r="H141" s="10"/>
      <c r="I141" s="10"/>
      <c r="J141" s="15" t="s">
        <v>295</v>
      </c>
      <c r="K141" s="12" t="s">
        <v>17</v>
      </c>
      <c r="L141" s="13" t="s">
        <v>18</v>
      </c>
      <c r="M141" s="10"/>
      <c r="N141" s="10"/>
      <c r="O141" s="10"/>
      <c r="Q141" s="14" t="s">
        <v>306</v>
      </c>
      <c r="AA141" t="s">
        <v>3100</v>
      </c>
    </row>
    <row r="142" spans="1:27" s="14" customFormat="1" ht="13.95" customHeight="1">
      <c r="A142" s="12">
        <v>5</v>
      </c>
      <c r="B142" s="16" t="s">
        <v>307</v>
      </c>
      <c r="C142" s="12">
        <v>1</v>
      </c>
      <c r="D142" s="17" t="s">
        <v>2796</v>
      </c>
      <c r="E142" s="10"/>
      <c r="F142" s="25"/>
      <c r="G142" s="10"/>
      <c r="H142" s="10"/>
      <c r="I142" s="10"/>
      <c r="J142" s="15" t="s">
        <v>295</v>
      </c>
      <c r="K142" s="12" t="s">
        <v>17</v>
      </c>
      <c r="L142" s="13" t="s">
        <v>18</v>
      </c>
      <c r="M142" s="10"/>
      <c r="N142" s="10" t="s">
        <v>53</v>
      </c>
      <c r="O142" s="10"/>
      <c r="Q142" s="14" t="s">
        <v>308</v>
      </c>
      <c r="U142" s="19" t="s">
        <v>309</v>
      </c>
      <c r="X142" s="19" t="s">
        <v>310</v>
      </c>
      <c r="AA142" t="s">
        <v>3100</v>
      </c>
    </row>
    <row r="143" spans="1:27" s="14" customFormat="1" ht="13.95" customHeight="1">
      <c r="A143" s="20">
        <v>6</v>
      </c>
      <c r="B143" s="16" t="s">
        <v>311</v>
      </c>
      <c r="C143" s="12">
        <v>1</v>
      </c>
      <c r="D143" s="17" t="s">
        <v>20</v>
      </c>
      <c r="E143" s="10"/>
      <c r="F143" s="25"/>
      <c r="G143" s="10"/>
      <c r="H143" s="10"/>
      <c r="I143" s="10"/>
      <c r="J143" s="15" t="s">
        <v>295</v>
      </c>
      <c r="K143" s="12" t="s">
        <v>17</v>
      </c>
      <c r="L143" s="13" t="s">
        <v>18</v>
      </c>
      <c r="M143" s="10"/>
      <c r="N143" s="10"/>
      <c r="O143" s="10"/>
      <c r="Q143" s="14" t="s">
        <v>34</v>
      </c>
      <c r="V143" s="14" t="s">
        <v>312</v>
      </c>
      <c r="AA143" t="s">
        <v>3100</v>
      </c>
    </row>
    <row r="144" spans="1:27" s="14" customFormat="1" ht="13.95" customHeight="1">
      <c r="A144" s="12">
        <v>7</v>
      </c>
      <c r="B144" s="16" t="s">
        <v>313</v>
      </c>
      <c r="C144" s="12">
        <v>1</v>
      </c>
      <c r="D144" s="17" t="s">
        <v>20</v>
      </c>
      <c r="E144" s="10"/>
      <c r="F144" s="25"/>
      <c r="G144" s="10"/>
      <c r="H144" s="10"/>
      <c r="I144" s="10"/>
      <c r="J144" s="15" t="s">
        <v>295</v>
      </c>
      <c r="K144" s="12" t="s">
        <v>17</v>
      </c>
      <c r="L144" s="13" t="s">
        <v>18</v>
      </c>
      <c r="M144" s="10"/>
      <c r="N144" s="10"/>
      <c r="O144" s="10"/>
      <c r="Q144" s="14" t="s">
        <v>34</v>
      </c>
      <c r="AA144" t="s">
        <v>3100</v>
      </c>
    </row>
    <row r="145" spans="1:27" s="14" customFormat="1" ht="13.95" customHeight="1">
      <c r="A145" s="12">
        <v>7</v>
      </c>
      <c r="B145" s="16" t="s">
        <v>314</v>
      </c>
      <c r="C145" s="12">
        <v>1</v>
      </c>
      <c r="D145" s="17" t="s">
        <v>20</v>
      </c>
      <c r="E145" s="10"/>
      <c r="F145" s="25"/>
      <c r="G145" s="10"/>
      <c r="H145" s="10"/>
      <c r="I145" s="10"/>
      <c r="J145" s="15" t="s">
        <v>295</v>
      </c>
      <c r="K145" s="12" t="s">
        <v>17</v>
      </c>
      <c r="L145" s="13" t="s">
        <v>18</v>
      </c>
      <c r="M145" s="10"/>
      <c r="N145" s="10"/>
      <c r="O145" s="10"/>
      <c r="Q145" s="14" t="s">
        <v>34</v>
      </c>
      <c r="AA145" t="s">
        <v>3100</v>
      </c>
    </row>
    <row r="146" spans="1:27" s="14" customFormat="1" ht="13.95" customHeight="1">
      <c r="A146" s="12">
        <v>7</v>
      </c>
      <c r="B146" s="16" t="s">
        <v>315</v>
      </c>
      <c r="C146" s="12">
        <v>1</v>
      </c>
      <c r="D146" s="17" t="s">
        <v>20</v>
      </c>
      <c r="E146" s="10"/>
      <c r="F146" s="25"/>
      <c r="G146" s="10"/>
      <c r="H146" s="10"/>
      <c r="I146" s="10"/>
      <c r="J146" s="15" t="s">
        <v>295</v>
      </c>
      <c r="K146" s="12" t="s">
        <v>17</v>
      </c>
      <c r="L146" s="13" t="s">
        <v>18</v>
      </c>
      <c r="M146" s="10"/>
      <c r="N146" s="10"/>
      <c r="O146" s="10"/>
      <c r="Q146" s="14" t="s">
        <v>34</v>
      </c>
      <c r="AA146" t="s">
        <v>3100</v>
      </c>
    </row>
    <row r="147" spans="1:27" s="14" customFormat="1" ht="13.95" customHeight="1">
      <c r="A147" s="20">
        <v>6</v>
      </c>
      <c r="B147" s="16" t="s">
        <v>316</v>
      </c>
      <c r="C147" s="12">
        <v>1</v>
      </c>
      <c r="D147" s="17" t="s">
        <v>20</v>
      </c>
      <c r="E147" s="10"/>
      <c r="F147" s="25"/>
      <c r="G147" s="10"/>
      <c r="H147" s="10"/>
      <c r="I147" s="10"/>
      <c r="J147" s="15" t="s">
        <v>295</v>
      </c>
      <c r="K147" s="12" t="s">
        <v>17</v>
      </c>
      <c r="L147" s="13" t="s">
        <v>18</v>
      </c>
      <c r="M147" s="10"/>
      <c r="N147" s="10"/>
      <c r="O147" s="10"/>
      <c r="Q147" s="14" t="s">
        <v>34</v>
      </c>
      <c r="V147" s="903" t="s">
        <v>317</v>
      </c>
      <c r="W147" s="23"/>
      <c r="X147" s="904" t="s">
        <v>318</v>
      </c>
      <c r="AA147" t="s">
        <v>3100</v>
      </c>
    </row>
    <row r="148" spans="1:27" s="14" customFormat="1" ht="13.95" customHeight="1">
      <c r="A148" s="20">
        <v>6</v>
      </c>
      <c r="B148" s="16" t="s">
        <v>319</v>
      </c>
      <c r="C148" s="12">
        <v>1</v>
      </c>
      <c r="D148" s="17" t="s">
        <v>20</v>
      </c>
      <c r="E148" s="10"/>
      <c r="F148" s="25"/>
      <c r="G148" s="10"/>
      <c r="H148" s="10"/>
      <c r="I148" s="10"/>
      <c r="J148" s="15" t="s">
        <v>295</v>
      </c>
      <c r="K148" s="12" t="s">
        <v>17</v>
      </c>
      <c r="L148" s="13" t="s">
        <v>18</v>
      </c>
      <c r="M148" s="10"/>
      <c r="N148" s="10"/>
      <c r="O148" s="10"/>
      <c r="Q148" s="14" t="s">
        <v>34</v>
      </c>
      <c r="V148" s="903"/>
      <c r="W148" s="23"/>
      <c r="X148" s="905"/>
      <c r="AA148" t="s">
        <v>3100</v>
      </c>
    </row>
    <row r="149" spans="1:27" s="14" customFormat="1" ht="13.95" customHeight="1">
      <c r="A149" s="12">
        <v>5</v>
      </c>
      <c r="B149" s="16" t="s">
        <v>320</v>
      </c>
      <c r="C149" s="12">
        <v>1</v>
      </c>
      <c r="D149" s="17" t="s">
        <v>2796</v>
      </c>
      <c r="E149" s="10"/>
      <c r="F149" s="25"/>
      <c r="G149" s="10"/>
      <c r="H149" s="10"/>
      <c r="I149" s="10"/>
      <c r="J149" s="15" t="s">
        <v>295</v>
      </c>
      <c r="K149" s="12" t="s">
        <v>17</v>
      </c>
      <c r="L149" s="13" t="s">
        <v>18</v>
      </c>
      <c r="M149" s="10"/>
      <c r="N149" s="10"/>
      <c r="O149" s="10"/>
      <c r="Q149" s="14" t="s">
        <v>321</v>
      </c>
      <c r="U149" s="14" t="s">
        <v>322</v>
      </c>
      <c r="AA149" t="s">
        <v>3100</v>
      </c>
    </row>
    <row r="150" spans="1:27" s="14" customFormat="1" ht="13.95" customHeight="1">
      <c r="A150" s="12">
        <v>5</v>
      </c>
      <c r="B150" s="16" t="s">
        <v>323</v>
      </c>
      <c r="C150" s="12">
        <v>1</v>
      </c>
      <c r="D150" s="17" t="s">
        <v>2796</v>
      </c>
      <c r="E150" s="10"/>
      <c r="F150" s="25"/>
      <c r="G150" s="10"/>
      <c r="H150" s="10"/>
      <c r="I150" s="10"/>
      <c r="J150" s="15" t="s">
        <v>324</v>
      </c>
      <c r="K150" s="12" t="s">
        <v>17</v>
      </c>
      <c r="L150" s="13" t="s">
        <v>18</v>
      </c>
      <c r="M150" s="10"/>
      <c r="N150" s="10" t="s">
        <v>53</v>
      </c>
      <c r="O150" s="10"/>
      <c r="Q150" s="14" t="s">
        <v>325</v>
      </c>
      <c r="U150" s="14" t="s">
        <v>326</v>
      </c>
      <c r="AA150" t="s">
        <v>3100</v>
      </c>
    </row>
    <row r="151" spans="1:27" s="14" customFormat="1" ht="13.95" customHeight="1">
      <c r="A151" s="12">
        <v>5</v>
      </c>
      <c r="B151" s="16" t="s">
        <v>327</v>
      </c>
      <c r="C151" s="12">
        <v>1</v>
      </c>
      <c r="D151" s="17" t="s">
        <v>2796</v>
      </c>
      <c r="E151" s="10"/>
      <c r="F151" s="25"/>
      <c r="G151" s="10"/>
      <c r="H151" s="10"/>
      <c r="I151" s="10"/>
      <c r="J151" s="15" t="s">
        <v>324</v>
      </c>
      <c r="K151" s="12" t="s">
        <v>17</v>
      </c>
      <c r="L151" s="13" t="s">
        <v>18</v>
      </c>
      <c r="M151" s="10"/>
      <c r="N151" s="10" t="s">
        <v>53</v>
      </c>
      <c r="O151" s="10"/>
      <c r="Q151" s="14" t="s">
        <v>328</v>
      </c>
      <c r="U151" s="19" t="s">
        <v>329</v>
      </c>
      <c r="V151" s="19"/>
      <c r="W151" s="19"/>
      <c r="AA151" t="s">
        <v>3100</v>
      </c>
    </row>
    <row r="152" spans="1:27" s="14" customFormat="1" ht="13.95" customHeight="1">
      <c r="A152" s="20">
        <v>6</v>
      </c>
      <c r="B152" s="16" t="s">
        <v>330</v>
      </c>
      <c r="C152" s="12">
        <v>1</v>
      </c>
      <c r="D152" s="17" t="s">
        <v>20</v>
      </c>
      <c r="E152" s="10"/>
      <c r="F152" s="25"/>
      <c r="G152" s="10"/>
      <c r="H152" s="10"/>
      <c r="I152" s="10"/>
      <c r="J152" s="15" t="s">
        <v>324</v>
      </c>
      <c r="K152" s="12" t="s">
        <v>17</v>
      </c>
      <c r="L152" s="13" t="s">
        <v>18</v>
      </c>
      <c r="M152" s="10"/>
      <c r="N152" s="10"/>
      <c r="O152" s="10"/>
      <c r="Q152" s="14" t="s">
        <v>34</v>
      </c>
      <c r="AA152" t="s">
        <v>3100</v>
      </c>
    </row>
    <row r="153" spans="1:27" s="14" customFormat="1" ht="13.95" customHeight="1">
      <c r="A153" s="20">
        <v>6</v>
      </c>
      <c r="B153" s="16" t="s">
        <v>331</v>
      </c>
      <c r="C153" s="12">
        <v>1</v>
      </c>
      <c r="D153" s="17" t="s">
        <v>20</v>
      </c>
      <c r="E153" s="10"/>
      <c r="F153" s="25"/>
      <c r="G153" s="10"/>
      <c r="H153" s="10"/>
      <c r="I153" s="10"/>
      <c r="J153" s="15" t="s">
        <v>324</v>
      </c>
      <c r="K153" s="12" t="s">
        <v>17</v>
      </c>
      <c r="L153" s="13" t="s">
        <v>18</v>
      </c>
      <c r="M153" s="10"/>
      <c r="N153" s="10"/>
      <c r="O153" s="10"/>
      <c r="Q153" s="14" t="s">
        <v>34</v>
      </c>
      <c r="AA153" t="s">
        <v>3100</v>
      </c>
    </row>
    <row r="154" spans="1:27" s="14" customFormat="1" ht="13.95" customHeight="1">
      <c r="A154" s="20">
        <v>5</v>
      </c>
      <c r="B154" s="16" t="s">
        <v>332</v>
      </c>
      <c r="C154" s="12">
        <v>1</v>
      </c>
      <c r="D154" s="17" t="s">
        <v>20</v>
      </c>
      <c r="E154" s="10"/>
      <c r="F154" s="25"/>
      <c r="G154" s="10"/>
      <c r="H154" s="10"/>
      <c r="I154" s="10"/>
      <c r="J154" s="15" t="s">
        <v>324</v>
      </c>
      <c r="K154" s="12" t="s">
        <v>17</v>
      </c>
      <c r="L154" s="13" t="s">
        <v>18</v>
      </c>
      <c r="M154" s="10"/>
      <c r="N154" s="10"/>
      <c r="O154" s="10"/>
      <c r="U154" s="14" t="s">
        <v>333</v>
      </c>
      <c r="AA154" t="s">
        <v>3100</v>
      </c>
    </row>
    <row r="155" spans="1:27" s="14" customFormat="1" ht="13.95" customHeight="1">
      <c r="A155" s="12">
        <v>6</v>
      </c>
      <c r="B155" s="16" t="s">
        <v>334</v>
      </c>
      <c r="C155" s="12">
        <v>1</v>
      </c>
      <c r="D155" s="17" t="s">
        <v>2796</v>
      </c>
      <c r="E155" s="10"/>
      <c r="F155" s="25"/>
      <c r="G155" s="10"/>
      <c r="H155" s="10"/>
      <c r="I155" s="10"/>
      <c r="J155" s="15" t="s">
        <v>324</v>
      </c>
      <c r="K155" s="12" t="s">
        <v>17</v>
      </c>
      <c r="L155" s="13" t="s">
        <v>18</v>
      </c>
      <c r="M155" s="10"/>
      <c r="N155" s="10" t="s">
        <v>53</v>
      </c>
      <c r="O155" s="10"/>
      <c r="Q155" s="14" t="s">
        <v>335</v>
      </c>
      <c r="V155" s="14" t="s">
        <v>336</v>
      </c>
      <c r="AA155" t="s">
        <v>3100</v>
      </c>
    </row>
    <row r="156" spans="1:27" s="14" customFormat="1" ht="13.95" customHeight="1">
      <c r="A156" s="12">
        <v>6</v>
      </c>
      <c r="B156" s="16" t="s">
        <v>337</v>
      </c>
      <c r="C156" s="12">
        <v>1</v>
      </c>
      <c r="D156" s="17" t="s">
        <v>2796</v>
      </c>
      <c r="E156" s="10"/>
      <c r="F156" s="25"/>
      <c r="G156" s="10"/>
      <c r="H156" s="10"/>
      <c r="I156" s="10"/>
      <c r="J156" s="15" t="s">
        <v>324</v>
      </c>
      <c r="K156" s="12" t="s">
        <v>17</v>
      </c>
      <c r="L156" s="13" t="s">
        <v>18</v>
      </c>
      <c r="M156" s="10"/>
      <c r="N156" s="10" t="s">
        <v>53</v>
      </c>
      <c r="O156" s="10"/>
      <c r="Q156" s="19" t="s">
        <v>338</v>
      </c>
      <c r="R156" s="19"/>
      <c r="V156" s="14" t="s">
        <v>339</v>
      </c>
      <c r="AA156" t="s">
        <v>3100</v>
      </c>
    </row>
    <row r="157" spans="1:27" s="14" customFormat="1" ht="13.95" customHeight="1">
      <c r="A157" s="12">
        <v>5</v>
      </c>
      <c r="B157" s="16" t="s">
        <v>340</v>
      </c>
      <c r="C157" s="12">
        <v>1</v>
      </c>
      <c r="D157" s="17" t="s">
        <v>2796</v>
      </c>
      <c r="E157" s="10"/>
      <c r="F157" s="25"/>
      <c r="G157" s="10"/>
      <c r="H157" s="10"/>
      <c r="I157" s="10"/>
      <c r="J157" s="15" t="s">
        <v>324</v>
      </c>
      <c r="K157" s="12" t="s">
        <v>17</v>
      </c>
      <c r="L157" s="13" t="s">
        <v>18</v>
      </c>
      <c r="M157" s="10"/>
      <c r="N157" s="10" t="s">
        <v>53</v>
      </c>
      <c r="O157" s="10"/>
      <c r="Q157" s="19" t="s">
        <v>341</v>
      </c>
      <c r="R157" s="19"/>
      <c r="U157" s="14" t="s">
        <v>342</v>
      </c>
      <c r="AA157" t="s">
        <v>3100</v>
      </c>
    </row>
    <row r="158" spans="1:27" s="14" customFormat="1" ht="13.95" customHeight="1">
      <c r="A158" s="20">
        <v>6</v>
      </c>
      <c r="B158" s="16" t="s">
        <v>343</v>
      </c>
      <c r="C158" s="12">
        <v>1</v>
      </c>
      <c r="D158" s="17" t="s">
        <v>20</v>
      </c>
      <c r="E158" s="10"/>
      <c r="F158" s="25"/>
      <c r="G158" s="10"/>
      <c r="H158" s="10"/>
      <c r="I158" s="10"/>
      <c r="J158" s="15" t="s">
        <v>324</v>
      </c>
      <c r="K158" s="12" t="s">
        <v>17</v>
      </c>
      <c r="L158" s="13" t="s">
        <v>18</v>
      </c>
      <c r="M158" s="10"/>
      <c r="N158" s="10"/>
      <c r="O158" s="10"/>
      <c r="Q158" s="14" t="s">
        <v>34</v>
      </c>
      <c r="AA158" t="s">
        <v>3100</v>
      </c>
    </row>
    <row r="159" spans="1:27" s="14" customFormat="1" ht="13.95" customHeight="1">
      <c r="A159" s="20">
        <v>6</v>
      </c>
      <c r="B159" s="16" t="s">
        <v>344</v>
      </c>
      <c r="C159" s="12">
        <v>1</v>
      </c>
      <c r="D159" s="17" t="s">
        <v>20</v>
      </c>
      <c r="E159" s="10"/>
      <c r="F159" s="25"/>
      <c r="G159" s="10"/>
      <c r="H159" s="10"/>
      <c r="I159" s="10"/>
      <c r="J159" s="15" t="s">
        <v>324</v>
      </c>
      <c r="K159" s="12" t="s">
        <v>17</v>
      </c>
      <c r="L159" s="13" t="s">
        <v>18</v>
      </c>
      <c r="M159" s="10"/>
      <c r="N159" s="10" t="s">
        <v>53</v>
      </c>
      <c r="O159" s="10"/>
      <c r="Q159" s="14" t="s">
        <v>34</v>
      </c>
      <c r="AA159" t="s">
        <v>3100</v>
      </c>
    </row>
    <row r="160" spans="1:27" s="14" customFormat="1" ht="13.95" customHeight="1">
      <c r="A160" s="20">
        <v>6</v>
      </c>
      <c r="B160" s="16" t="s">
        <v>345</v>
      </c>
      <c r="C160" s="12">
        <v>1</v>
      </c>
      <c r="D160" s="17" t="s">
        <v>20</v>
      </c>
      <c r="E160" s="10"/>
      <c r="F160" s="25"/>
      <c r="G160" s="10"/>
      <c r="H160" s="10"/>
      <c r="I160" s="10"/>
      <c r="J160" s="15" t="s">
        <v>324</v>
      </c>
      <c r="K160" s="12" t="s">
        <v>17</v>
      </c>
      <c r="L160" s="13" t="s">
        <v>18</v>
      </c>
      <c r="M160" s="10"/>
      <c r="N160" s="10"/>
      <c r="O160" s="10"/>
      <c r="Q160" s="14" t="s">
        <v>34</v>
      </c>
      <c r="AA160" t="s">
        <v>3100</v>
      </c>
    </row>
    <row r="161" spans="1:27" s="14" customFormat="1" ht="13.95" customHeight="1">
      <c r="A161" s="20">
        <v>6</v>
      </c>
      <c r="B161" s="16" t="s">
        <v>346</v>
      </c>
      <c r="C161" s="12">
        <v>1</v>
      </c>
      <c r="D161" s="17" t="s">
        <v>20</v>
      </c>
      <c r="E161" s="10"/>
      <c r="F161" s="25"/>
      <c r="G161" s="10"/>
      <c r="H161" s="10"/>
      <c r="I161" s="10"/>
      <c r="J161" s="15" t="s">
        <v>324</v>
      </c>
      <c r="K161" s="12" t="s">
        <v>17</v>
      </c>
      <c r="L161" s="13" t="s">
        <v>18</v>
      </c>
      <c r="M161" s="10"/>
      <c r="N161" s="10"/>
      <c r="O161" s="10"/>
      <c r="Q161" s="14" t="s">
        <v>34</v>
      </c>
      <c r="AA161" t="s">
        <v>3100</v>
      </c>
    </row>
    <row r="162" spans="1:27" s="14" customFormat="1" ht="13.95" customHeight="1">
      <c r="A162" s="20">
        <v>6</v>
      </c>
      <c r="B162" s="16" t="s">
        <v>347</v>
      </c>
      <c r="C162" s="12">
        <v>1</v>
      </c>
      <c r="D162" s="17" t="s">
        <v>20</v>
      </c>
      <c r="E162" s="10"/>
      <c r="F162" s="25"/>
      <c r="G162" s="10"/>
      <c r="H162" s="10"/>
      <c r="I162" s="10"/>
      <c r="J162" s="15" t="s">
        <v>324</v>
      </c>
      <c r="K162" s="12" t="s">
        <v>17</v>
      </c>
      <c r="L162" s="13" t="s">
        <v>18</v>
      </c>
      <c r="M162" s="10"/>
      <c r="N162" s="10"/>
      <c r="O162" s="10"/>
      <c r="Q162" s="14" t="s">
        <v>34</v>
      </c>
      <c r="AA162" t="s">
        <v>3100</v>
      </c>
    </row>
    <row r="163" spans="1:27" s="14" customFormat="1" ht="13.95" customHeight="1">
      <c r="A163" s="12">
        <v>5</v>
      </c>
      <c r="B163" s="16" t="s">
        <v>348</v>
      </c>
      <c r="C163" s="12">
        <v>1</v>
      </c>
      <c r="D163" s="17" t="s">
        <v>2796</v>
      </c>
      <c r="E163" s="10"/>
      <c r="F163" s="25"/>
      <c r="G163" s="10"/>
      <c r="H163" s="10"/>
      <c r="I163" s="10"/>
      <c r="J163" s="15" t="s">
        <v>324</v>
      </c>
      <c r="K163" s="12" t="s">
        <v>17</v>
      </c>
      <c r="L163" s="13" t="s">
        <v>18</v>
      </c>
      <c r="M163" s="10"/>
      <c r="N163" s="10"/>
      <c r="O163" s="10"/>
      <c r="Q163" s="14" t="s">
        <v>349</v>
      </c>
      <c r="AA163" t="s">
        <v>3100</v>
      </c>
    </row>
    <row r="164" spans="1:27" s="14" customFormat="1" ht="13.95" customHeight="1">
      <c r="A164" s="12">
        <v>5</v>
      </c>
      <c r="B164" s="16" t="s">
        <v>350</v>
      </c>
      <c r="C164" s="12">
        <v>1</v>
      </c>
      <c r="D164" s="17" t="s">
        <v>20</v>
      </c>
      <c r="E164" s="10"/>
      <c r="F164" s="25"/>
      <c r="G164" s="10"/>
      <c r="H164" s="10"/>
      <c r="I164" s="10"/>
      <c r="J164" s="15" t="s">
        <v>324</v>
      </c>
      <c r="K164" s="12" t="s">
        <v>17</v>
      </c>
      <c r="L164" s="13" t="s">
        <v>18</v>
      </c>
      <c r="M164" s="10"/>
      <c r="N164" s="10"/>
      <c r="O164" s="10"/>
      <c r="Q164" s="19" t="s">
        <v>351</v>
      </c>
      <c r="R164" s="19"/>
      <c r="AA164" t="s">
        <v>3100</v>
      </c>
    </row>
    <row r="165" spans="1:27" s="14" customFormat="1" ht="13.95" customHeight="1">
      <c r="A165" s="20">
        <v>6</v>
      </c>
      <c r="B165" s="16" t="s">
        <v>352</v>
      </c>
      <c r="C165" s="12">
        <v>1</v>
      </c>
      <c r="D165" s="17" t="s">
        <v>2796</v>
      </c>
      <c r="E165" s="10"/>
      <c r="F165" s="25"/>
      <c r="G165" s="10"/>
      <c r="H165" s="10"/>
      <c r="I165" s="10"/>
      <c r="J165" s="15" t="s">
        <v>324</v>
      </c>
      <c r="K165" s="12" t="s">
        <v>17</v>
      </c>
      <c r="L165" s="13" t="s">
        <v>18</v>
      </c>
      <c r="M165" s="10"/>
      <c r="N165" s="10"/>
      <c r="O165" s="10"/>
      <c r="Q165" s="14" t="s">
        <v>34</v>
      </c>
      <c r="AA165" t="s">
        <v>3100</v>
      </c>
    </row>
    <row r="166" spans="1:27" s="14" customFormat="1" ht="13.95" customHeight="1">
      <c r="A166" s="12">
        <v>3</v>
      </c>
      <c r="B166" s="16" t="s">
        <v>353</v>
      </c>
      <c r="C166" s="12">
        <v>1</v>
      </c>
      <c r="D166" s="17" t="s">
        <v>20</v>
      </c>
      <c r="E166" s="10"/>
      <c r="F166" s="25"/>
      <c r="G166" s="10"/>
      <c r="H166" s="10"/>
      <c r="I166" s="10"/>
      <c r="J166" s="15" t="s">
        <v>354</v>
      </c>
      <c r="K166" s="12" t="s">
        <v>17</v>
      </c>
      <c r="L166" s="13" t="s">
        <v>18</v>
      </c>
      <c r="M166" s="10"/>
      <c r="N166" s="10"/>
      <c r="O166" s="10"/>
      <c r="Q166" s="19" t="s">
        <v>355</v>
      </c>
      <c r="R166" s="19"/>
      <c r="AA166" t="s">
        <v>3100</v>
      </c>
    </row>
    <row r="167" spans="1:27" s="14" customFormat="1" ht="13.95" customHeight="1">
      <c r="A167" s="12">
        <v>4</v>
      </c>
      <c r="B167" s="16" t="s">
        <v>356</v>
      </c>
      <c r="C167" s="12">
        <v>1</v>
      </c>
      <c r="D167" s="17" t="s">
        <v>33</v>
      </c>
      <c r="E167" s="10"/>
      <c r="F167" s="25"/>
      <c r="G167" s="10"/>
      <c r="H167" s="10"/>
      <c r="I167" s="10"/>
      <c r="J167" s="15" t="s">
        <v>250</v>
      </c>
      <c r="K167" s="12" t="s">
        <v>17</v>
      </c>
      <c r="L167" s="13" t="s">
        <v>18</v>
      </c>
      <c r="M167" s="10"/>
      <c r="N167" s="10"/>
      <c r="O167" s="10"/>
      <c r="Q167" s="19"/>
      <c r="R167" s="19"/>
      <c r="U167" s="14" t="s">
        <v>357</v>
      </c>
      <c r="AA167" t="s">
        <v>3100</v>
      </c>
    </row>
    <row r="168" spans="1:27" s="14" customFormat="1" ht="13.95" customHeight="1">
      <c r="A168" s="12">
        <v>4</v>
      </c>
      <c r="B168" s="16" t="s">
        <v>358</v>
      </c>
      <c r="C168" s="12">
        <v>1</v>
      </c>
      <c r="D168" s="17" t="s">
        <v>20</v>
      </c>
      <c r="E168" s="10"/>
      <c r="F168" s="25"/>
      <c r="G168" s="10"/>
      <c r="H168" s="10"/>
      <c r="I168" s="10"/>
      <c r="J168" s="15" t="s">
        <v>359</v>
      </c>
      <c r="K168" s="12" t="s">
        <v>17</v>
      </c>
      <c r="L168" s="13" t="s">
        <v>18</v>
      </c>
      <c r="M168" s="10"/>
      <c r="N168" s="10"/>
      <c r="O168" s="10"/>
      <c r="Q168" s="14" t="s">
        <v>360</v>
      </c>
      <c r="AA168" t="s">
        <v>3100</v>
      </c>
    </row>
    <row r="169" spans="1:27" s="14" customFormat="1" ht="13.95" customHeight="1">
      <c r="A169" s="12">
        <v>5</v>
      </c>
      <c r="B169" s="16" t="s">
        <v>361</v>
      </c>
      <c r="C169" s="12">
        <v>1</v>
      </c>
      <c r="D169" s="17" t="s">
        <v>2796</v>
      </c>
      <c r="E169" s="10"/>
      <c r="F169" s="25"/>
      <c r="G169" s="10"/>
      <c r="H169" s="10"/>
      <c r="I169" s="10"/>
      <c r="J169" s="15" t="s">
        <v>235</v>
      </c>
      <c r="K169" s="12" t="s">
        <v>17</v>
      </c>
      <c r="L169" s="13" t="s">
        <v>18</v>
      </c>
      <c r="M169" s="10"/>
      <c r="N169" s="10" t="s">
        <v>53</v>
      </c>
      <c r="O169" s="10"/>
      <c r="Q169" s="14" t="s">
        <v>362</v>
      </c>
      <c r="U169" s="14" t="s">
        <v>363</v>
      </c>
      <c r="AA169" t="s">
        <v>3100</v>
      </c>
    </row>
    <row r="170" spans="1:27" s="14" customFormat="1" ht="13.95" customHeight="1">
      <c r="A170" s="12">
        <v>5</v>
      </c>
      <c r="B170" s="16" t="s">
        <v>364</v>
      </c>
      <c r="C170" s="12">
        <v>1</v>
      </c>
      <c r="D170" s="17" t="s">
        <v>2796</v>
      </c>
      <c r="E170" s="10"/>
      <c r="F170" s="25"/>
      <c r="G170" s="10"/>
      <c r="H170" s="10"/>
      <c r="I170" s="10"/>
      <c r="J170" s="15" t="s">
        <v>365</v>
      </c>
      <c r="K170" s="12" t="s">
        <v>17</v>
      </c>
      <c r="L170" s="13" t="s">
        <v>18</v>
      </c>
      <c r="M170" s="10"/>
      <c r="N170" s="10" t="s">
        <v>53</v>
      </c>
      <c r="O170" s="10"/>
      <c r="Q170" s="14" t="s">
        <v>366</v>
      </c>
      <c r="U170" s="19" t="s">
        <v>367</v>
      </c>
      <c r="AA170" t="s">
        <v>3100</v>
      </c>
    </row>
    <row r="171" spans="1:27" s="14" customFormat="1" ht="13.95" customHeight="1">
      <c r="A171" s="12">
        <v>5</v>
      </c>
      <c r="B171" s="16" t="s">
        <v>368</v>
      </c>
      <c r="C171" s="12">
        <v>1</v>
      </c>
      <c r="D171" s="17" t="s">
        <v>2796</v>
      </c>
      <c r="E171" s="10"/>
      <c r="F171" s="25"/>
      <c r="G171" s="10"/>
      <c r="H171" s="10"/>
      <c r="I171" s="10"/>
      <c r="J171" s="15" t="s">
        <v>365</v>
      </c>
      <c r="K171" s="12" t="s">
        <v>17</v>
      </c>
      <c r="L171" s="13" t="s">
        <v>18</v>
      </c>
      <c r="M171" s="10"/>
      <c r="N171" s="10" t="s">
        <v>53</v>
      </c>
      <c r="O171" s="10"/>
      <c r="Q171" s="14" t="s">
        <v>369</v>
      </c>
      <c r="U171" s="14" t="s">
        <v>370</v>
      </c>
      <c r="AA171" t="s">
        <v>3100</v>
      </c>
    </row>
    <row r="172" spans="1:27" s="14" customFormat="1" ht="13.95" customHeight="1">
      <c r="A172" s="20">
        <v>6</v>
      </c>
      <c r="B172" s="16" t="s">
        <v>371</v>
      </c>
      <c r="C172" s="12">
        <v>1</v>
      </c>
      <c r="D172" s="17" t="s">
        <v>20</v>
      </c>
      <c r="E172" s="10"/>
      <c r="F172" s="25"/>
      <c r="G172" s="10"/>
      <c r="H172" s="10"/>
      <c r="I172" s="10"/>
      <c r="J172" s="15" t="s">
        <v>365</v>
      </c>
      <c r="K172" s="12" t="s">
        <v>17</v>
      </c>
      <c r="L172" s="13" t="s">
        <v>18</v>
      </c>
      <c r="M172" s="10"/>
      <c r="N172" s="10"/>
      <c r="O172" s="10"/>
      <c r="Q172" s="14" t="s">
        <v>34</v>
      </c>
      <c r="AA172" t="s">
        <v>3100</v>
      </c>
    </row>
    <row r="173" spans="1:27" s="14" customFormat="1" ht="13.95" customHeight="1">
      <c r="A173" s="20">
        <v>6</v>
      </c>
      <c r="B173" s="16" t="s">
        <v>372</v>
      </c>
      <c r="C173" s="12">
        <v>1</v>
      </c>
      <c r="D173" s="17" t="s">
        <v>20</v>
      </c>
      <c r="E173" s="10"/>
      <c r="F173" s="25"/>
      <c r="G173" s="10"/>
      <c r="H173" s="10"/>
      <c r="I173" s="10"/>
      <c r="J173" s="15" t="s">
        <v>365</v>
      </c>
      <c r="K173" s="12" t="s">
        <v>17</v>
      </c>
      <c r="L173" s="13" t="s">
        <v>18</v>
      </c>
      <c r="M173" s="10"/>
      <c r="N173" s="10"/>
      <c r="O173" s="10"/>
      <c r="Q173" s="14" t="s">
        <v>34</v>
      </c>
      <c r="AA173" t="s">
        <v>3100</v>
      </c>
    </row>
    <row r="174" spans="1:27" s="14" customFormat="1" ht="13.95" customHeight="1">
      <c r="A174" s="12">
        <v>5</v>
      </c>
      <c r="B174" s="16" t="s">
        <v>373</v>
      </c>
      <c r="C174" s="12">
        <v>1</v>
      </c>
      <c r="D174" s="17" t="s">
        <v>20</v>
      </c>
      <c r="E174" s="10"/>
      <c r="F174" s="25"/>
      <c r="G174" s="10"/>
      <c r="H174" s="10"/>
      <c r="I174" s="10"/>
      <c r="J174" s="15" t="s">
        <v>365</v>
      </c>
      <c r="K174" s="12" t="s">
        <v>17</v>
      </c>
      <c r="L174" s="13" t="s">
        <v>18</v>
      </c>
      <c r="M174" s="10"/>
      <c r="N174" s="10"/>
      <c r="O174" s="10"/>
      <c r="Q174" s="19" t="s">
        <v>374</v>
      </c>
      <c r="R174" s="19"/>
      <c r="AA174" t="s">
        <v>3100</v>
      </c>
    </row>
    <row r="175" spans="1:27" s="14" customFormat="1" ht="13.95" customHeight="1">
      <c r="A175" s="20">
        <v>6</v>
      </c>
      <c r="B175" s="16" t="s">
        <v>375</v>
      </c>
      <c r="C175" s="12">
        <v>1</v>
      </c>
      <c r="D175" s="17" t="s">
        <v>2796</v>
      </c>
      <c r="E175" s="10"/>
      <c r="F175" s="25"/>
      <c r="G175" s="10"/>
      <c r="H175" s="10"/>
      <c r="I175" s="10"/>
      <c r="J175" s="15" t="s">
        <v>365</v>
      </c>
      <c r="K175" s="12" t="s">
        <v>17</v>
      </c>
      <c r="L175" s="13" t="s">
        <v>18</v>
      </c>
      <c r="M175" s="10"/>
      <c r="N175" s="10" t="s">
        <v>53</v>
      </c>
      <c r="O175" s="10"/>
      <c r="Q175" s="14" t="s">
        <v>34</v>
      </c>
      <c r="U175" s="14" t="s">
        <v>376</v>
      </c>
      <c r="AA175" t="s">
        <v>3100</v>
      </c>
    </row>
    <row r="176" spans="1:27" s="14" customFormat="1" ht="13.95" customHeight="1">
      <c r="A176" s="20">
        <v>6</v>
      </c>
      <c r="B176" s="16" t="s">
        <v>377</v>
      </c>
      <c r="C176" s="12">
        <v>1</v>
      </c>
      <c r="D176" s="17" t="s">
        <v>2796</v>
      </c>
      <c r="E176" s="10"/>
      <c r="F176" s="25"/>
      <c r="G176" s="10"/>
      <c r="H176" s="10"/>
      <c r="I176" s="10"/>
      <c r="J176" s="15" t="s">
        <v>365</v>
      </c>
      <c r="K176" s="12" t="s">
        <v>17</v>
      </c>
      <c r="L176" s="13" t="s">
        <v>18</v>
      </c>
      <c r="M176" s="10"/>
      <c r="N176" s="10" t="s">
        <v>53</v>
      </c>
      <c r="O176" s="10"/>
      <c r="Q176" s="14" t="s">
        <v>34</v>
      </c>
      <c r="U176" s="19" t="s">
        <v>378</v>
      </c>
      <c r="AA176" t="s">
        <v>3100</v>
      </c>
    </row>
    <row r="177" spans="1:27" s="14" customFormat="1" ht="13.95" customHeight="1">
      <c r="A177" s="12">
        <v>4</v>
      </c>
      <c r="B177" s="16" t="s">
        <v>379</v>
      </c>
      <c r="C177" s="12">
        <v>1</v>
      </c>
      <c r="D177" s="17" t="s">
        <v>20</v>
      </c>
      <c r="E177" s="10"/>
      <c r="F177" s="25"/>
      <c r="G177" s="10"/>
      <c r="H177" s="10"/>
      <c r="I177" s="10"/>
      <c r="J177" s="15" t="s">
        <v>380</v>
      </c>
      <c r="K177" s="12" t="s">
        <v>17</v>
      </c>
      <c r="L177" s="13" t="s">
        <v>18</v>
      </c>
      <c r="M177" s="10"/>
      <c r="N177" s="10"/>
      <c r="O177" s="10"/>
      <c r="Q177" s="14" t="s">
        <v>381</v>
      </c>
      <c r="AA177" t="s">
        <v>3100</v>
      </c>
    </row>
    <row r="178" spans="1:27" s="14" customFormat="1" ht="13.95" customHeight="1">
      <c r="A178" s="12">
        <v>5</v>
      </c>
      <c r="B178" s="16" t="s">
        <v>382</v>
      </c>
      <c r="C178" s="12">
        <v>1</v>
      </c>
      <c r="D178" s="17" t="s">
        <v>2796</v>
      </c>
      <c r="E178" s="10"/>
      <c r="F178" s="25"/>
      <c r="G178" s="10"/>
      <c r="H178" s="10"/>
      <c r="I178" s="10"/>
      <c r="J178" s="15" t="s">
        <v>379</v>
      </c>
      <c r="K178" s="12" t="s">
        <v>17</v>
      </c>
      <c r="L178" s="13" t="s">
        <v>18</v>
      </c>
      <c r="M178" s="10"/>
      <c r="N178" s="10" t="s">
        <v>53</v>
      </c>
      <c r="O178" s="10"/>
      <c r="Q178" s="14" t="s">
        <v>383</v>
      </c>
      <c r="U178" s="14" t="s">
        <v>384</v>
      </c>
      <c r="X178" s="19" t="s">
        <v>385</v>
      </c>
      <c r="AA178" t="s">
        <v>3100</v>
      </c>
    </row>
    <row r="179" spans="1:27" s="14" customFormat="1" ht="13.95" customHeight="1">
      <c r="A179" s="12">
        <v>5</v>
      </c>
      <c r="B179" s="16" t="s">
        <v>386</v>
      </c>
      <c r="C179" s="12">
        <v>1</v>
      </c>
      <c r="D179" s="17" t="s">
        <v>2796</v>
      </c>
      <c r="E179" s="13"/>
      <c r="F179" s="17"/>
      <c r="G179" s="13"/>
      <c r="H179" s="13"/>
      <c r="I179" s="13"/>
      <c r="J179" s="15" t="s">
        <v>379</v>
      </c>
      <c r="K179" s="12" t="s">
        <v>17</v>
      </c>
      <c r="L179" s="13" t="s">
        <v>18</v>
      </c>
      <c r="M179" s="13"/>
      <c r="N179" s="10" t="s">
        <v>53</v>
      </c>
      <c r="O179" s="13" t="s">
        <v>387</v>
      </c>
      <c r="Q179" s="14" t="s">
        <v>388</v>
      </c>
      <c r="U179" s="14" t="s">
        <v>389</v>
      </c>
      <c r="X179" s="19" t="s">
        <v>385</v>
      </c>
      <c r="AA179" t="s">
        <v>3100</v>
      </c>
    </row>
    <row r="180" spans="1:27" s="14" customFormat="1" ht="13.95" customHeight="1">
      <c r="A180" s="12">
        <v>5</v>
      </c>
      <c r="B180" s="16" t="s">
        <v>390</v>
      </c>
      <c r="C180" s="12">
        <v>1</v>
      </c>
      <c r="D180" s="17" t="s">
        <v>2796</v>
      </c>
      <c r="E180" s="10"/>
      <c r="F180" s="25"/>
      <c r="G180" s="10"/>
      <c r="H180" s="10"/>
      <c r="I180" s="10"/>
      <c r="J180" s="15" t="s">
        <v>379</v>
      </c>
      <c r="K180" s="12" t="s">
        <v>17</v>
      </c>
      <c r="L180" s="13" t="s">
        <v>18</v>
      </c>
      <c r="M180" s="10"/>
      <c r="N180" s="10" t="s">
        <v>53</v>
      </c>
      <c r="O180" s="10"/>
      <c r="Q180" s="14" t="s">
        <v>391</v>
      </c>
      <c r="U180" s="14" t="s">
        <v>392</v>
      </c>
      <c r="X180" s="19" t="s">
        <v>385</v>
      </c>
      <c r="AA180" t="s">
        <v>3100</v>
      </c>
    </row>
    <row r="181" spans="1:27" s="14" customFormat="1" ht="13.95" customHeight="1">
      <c r="A181" s="12">
        <v>5</v>
      </c>
      <c r="B181" s="16" t="s">
        <v>393</v>
      </c>
      <c r="C181" s="12">
        <v>1</v>
      </c>
      <c r="D181" s="17" t="s">
        <v>2796</v>
      </c>
      <c r="E181" s="10"/>
      <c r="F181" s="25"/>
      <c r="G181" s="10"/>
      <c r="H181" s="10"/>
      <c r="I181" s="10"/>
      <c r="J181" s="15" t="s">
        <v>44</v>
      </c>
      <c r="K181" s="12" t="s">
        <v>17</v>
      </c>
      <c r="L181" s="13" t="s">
        <v>18</v>
      </c>
      <c r="M181" s="10"/>
      <c r="N181" s="10"/>
      <c r="O181" s="10"/>
      <c r="Q181" s="14" t="s">
        <v>394</v>
      </c>
      <c r="U181" s="14" t="s">
        <v>395</v>
      </c>
      <c r="X181" s="19" t="s">
        <v>385</v>
      </c>
      <c r="AA181" t="s">
        <v>3100</v>
      </c>
    </row>
    <row r="182" spans="1:27" s="14" customFormat="1" ht="13.95" customHeight="1">
      <c r="A182" s="12">
        <v>5</v>
      </c>
      <c r="B182" s="16" t="s">
        <v>396</v>
      </c>
      <c r="C182" s="12">
        <v>1</v>
      </c>
      <c r="D182" s="17" t="s">
        <v>2796</v>
      </c>
      <c r="E182" s="10"/>
      <c r="F182" s="25"/>
      <c r="G182" s="10"/>
      <c r="H182" s="10"/>
      <c r="I182" s="10"/>
      <c r="J182" s="15" t="s">
        <v>379</v>
      </c>
      <c r="K182" s="12" t="s">
        <v>17</v>
      </c>
      <c r="L182" s="13" t="s">
        <v>18</v>
      </c>
      <c r="M182" s="10"/>
      <c r="N182" s="10" t="s">
        <v>53</v>
      </c>
      <c r="O182" s="10"/>
      <c r="Q182" s="14" t="s">
        <v>397</v>
      </c>
      <c r="U182" s="14" t="s">
        <v>398</v>
      </c>
      <c r="X182" s="24" t="s">
        <v>399</v>
      </c>
      <c r="AA182" t="s">
        <v>3100</v>
      </c>
    </row>
    <row r="183" spans="1:27" s="14" customFormat="1" ht="13.95" customHeight="1">
      <c r="A183" s="12">
        <v>5</v>
      </c>
      <c r="B183" s="16" t="s">
        <v>400</v>
      </c>
      <c r="C183" s="12">
        <v>1</v>
      </c>
      <c r="D183" s="17" t="s">
        <v>20</v>
      </c>
      <c r="E183" s="10"/>
      <c r="F183" s="25"/>
      <c r="G183" s="10"/>
      <c r="H183" s="10"/>
      <c r="I183" s="10"/>
      <c r="J183" s="15" t="s">
        <v>44</v>
      </c>
      <c r="K183" s="12" t="s">
        <v>17</v>
      </c>
      <c r="L183" s="13" t="s">
        <v>18</v>
      </c>
      <c r="M183" s="10"/>
      <c r="N183" s="10"/>
      <c r="O183" s="10"/>
      <c r="Q183" s="14" t="s">
        <v>401</v>
      </c>
      <c r="AA183" t="s">
        <v>3100</v>
      </c>
    </row>
    <row r="184" spans="1:27" s="14" customFormat="1" ht="13.95" customHeight="1">
      <c r="A184" s="12">
        <v>6</v>
      </c>
      <c r="B184" s="16" t="s">
        <v>402</v>
      </c>
      <c r="C184" s="12">
        <v>1</v>
      </c>
      <c r="D184" s="17" t="s">
        <v>2796</v>
      </c>
      <c r="E184" s="10"/>
      <c r="F184" s="25"/>
      <c r="G184" s="10"/>
      <c r="H184" s="10"/>
      <c r="I184" s="10"/>
      <c r="J184" s="15" t="s">
        <v>44</v>
      </c>
      <c r="K184" s="12" t="s">
        <v>17</v>
      </c>
      <c r="L184" s="13" t="s">
        <v>18</v>
      </c>
      <c r="M184" s="10"/>
      <c r="N184" s="10"/>
      <c r="O184" s="10"/>
      <c r="U184" s="14" t="s">
        <v>403</v>
      </c>
      <c r="X184" s="19" t="s">
        <v>385</v>
      </c>
      <c r="AA184" t="s">
        <v>3100</v>
      </c>
    </row>
    <row r="185" spans="1:27" s="14" customFormat="1" ht="13.95" customHeight="1">
      <c r="A185" s="12">
        <v>6</v>
      </c>
      <c r="B185" s="16" t="s">
        <v>404</v>
      </c>
      <c r="C185" s="12">
        <v>1</v>
      </c>
      <c r="D185" s="17" t="s">
        <v>2796</v>
      </c>
      <c r="E185" s="10"/>
      <c r="F185" s="25"/>
      <c r="G185" s="10"/>
      <c r="H185" s="10"/>
      <c r="I185" s="10"/>
      <c r="J185" s="15" t="s">
        <v>44</v>
      </c>
      <c r="K185" s="12" t="s">
        <v>17</v>
      </c>
      <c r="L185" s="13" t="s">
        <v>18</v>
      </c>
      <c r="M185" s="10"/>
      <c r="N185" s="10"/>
      <c r="O185" s="10"/>
      <c r="U185" s="14" t="s">
        <v>405</v>
      </c>
      <c r="X185" s="19" t="s">
        <v>385</v>
      </c>
      <c r="AA185" t="s">
        <v>3100</v>
      </c>
    </row>
    <row r="186" spans="1:27" s="14" customFormat="1" ht="13.95" customHeight="1">
      <c r="A186" s="12">
        <v>6</v>
      </c>
      <c r="B186" s="16" t="s">
        <v>406</v>
      </c>
      <c r="C186" s="12">
        <v>1</v>
      </c>
      <c r="D186" s="17" t="s">
        <v>2796</v>
      </c>
      <c r="E186" s="10"/>
      <c r="F186" s="25"/>
      <c r="G186" s="10"/>
      <c r="H186" s="10"/>
      <c r="I186" s="10"/>
      <c r="J186" s="15" t="s">
        <v>44</v>
      </c>
      <c r="K186" s="12" t="s">
        <v>17</v>
      </c>
      <c r="L186" s="13" t="s">
        <v>18</v>
      </c>
      <c r="M186" s="10"/>
      <c r="N186" s="10"/>
      <c r="O186" s="10"/>
      <c r="U186" s="14" t="s">
        <v>407</v>
      </c>
      <c r="X186" s="19" t="s">
        <v>385</v>
      </c>
      <c r="AA186" t="s">
        <v>3100</v>
      </c>
    </row>
    <row r="187" spans="1:27" s="14" customFormat="1" ht="13.95" customHeight="1">
      <c r="A187" s="12">
        <v>6</v>
      </c>
      <c r="B187" s="16" t="s">
        <v>408</v>
      </c>
      <c r="C187" s="12">
        <v>1</v>
      </c>
      <c r="D187" s="17" t="s">
        <v>2796</v>
      </c>
      <c r="E187" s="10"/>
      <c r="F187" s="25"/>
      <c r="G187" s="10"/>
      <c r="H187" s="10"/>
      <c r="I187" s="10"/>
      <c r="J187" s="15" t="s">
        <v>44</v>
      </c>
      <c r="K187" s="12" t="s">
        <v>17</v>
      </c>
      <c r="L187" s="13" t="s">
        <v>18</v>
      </c>
      <c r="M187" s="10"/>
      <c r="N187" s="10"/>
      <c r="O187" s="10"/>
      <c r="AA187" t="s">
        <v>3100</v>
      </c>
    </row>
    <row r="188" spans="1:27" s="14" customFormat="1" ht="13.95" customHeight="1">
      <c r="A188" s="12">
        <v>7</v>
      </c>
      <c r="B188" s="16" t="s">
        <v>409</v>
      </c>
      <c r="C188" s="12">
        <v>1</v>
      </c>
      <c r="D188" s="17" t="s">
        <v>20</v>
      </c>
      <c r="E188" s="10"/>
      <c r="F188" s="25"/>
      <c r="G188" s="10"/>
      <c r="H188" s="10"/>
      <c r="I188" s="10"/>
      <c r="J188" s="15" t="s">
        <v>44</v>
      </c>
      <c r="K188" s="12" t="s">
        <v>17</v>
      </c>
      <c r="L188" s="13" t="s">
        <v>18</v>
      </c>
      <c r="M188" s="10"/>
      <c r="N188" s="10"/>
      <c r="O188" s="10"/>
      <c r="U188" s="19" t="s">
        <v>410</v>
      </c>
      <c r="X188" s="19" t="s">
        <v>411</v>
      </c>
      <c r="AA188" t="s">
        <v>3100</v>
      </c>
    </row>
    <row r="189" spans="1:27" s="14" customFormat="1" ht="13.95" customHeight="1">
      <c r="A189" s="12">
        <v>7</v>
      </c>
      <c r="B189" s="16" t="s">
        <v>412</v>
      </c>
      <c r="C189" s="12">
        <v>1</v>
      </c>
      <c r="D189" s="17" t="s">
        <v>20</v>
      </c>
      <c r="E189" s="10"/>
      <c r="F189" s="25"/>
      <c r="G189" s="10"/>
      <c r="H189" s="10"/>
      <c r="I189" s="10"/>
      <c r="J189" s="15" t="s">
        <v>44</v>
      </c>
      <c r="K189" s="12" t="s">
        <v>17</v>
      </c>
      <c r="L189" s="13" t="s">
        <v>18</v>
      </c>
      <c r="M189" s="10"/>
      <c r="N189" s="10"/>
      <c r="O189" s="10"/>
      <c r="U189" s="19" t="s">
        <v>413</v>
      </c>
      <c r="X189" s="19" t="s">
        <v>411</v>
      </c>
      <c r="AA189" t="s">
        <v>3100</v>
      </c>
    </row>
    <row r="190" spans="1:27" s="14" customFormat="1" ht="13.95" customHeight="1">
      <c r="A190" s="12">
        <v>7</v>
      </c>
      <c r="B190" s="16" t="s">
        <v>414</v>
      </c>
      <c r="C190" s="12">
        <v>1</v>
      </c>
      <c r="D190" s="17" t="s">
        <v>20</v>
      </c>
      <c r="E190" s="10"/>
      <c r="F190" s="25"/>
      <c r="G190" s="10"/>
      <c r="H190" s="10"/>
      <c r="I190" s="10"/>
      <c r="J190" s="15" t="s">
        <v>44</v>
      </c>
      <c r="K190" s="12" t="s">
        <v>17</v>
      </c>
      <c r="L190" s="13" t="s">
        <v>18</v>
      </c>
      <c r="M190" s="10"/>
      <c r="N190" s="10"/>
      <c r="O190" s="10"/>
      <c r="U190" s="19" t="s">
        <v>415</v>
      </c>
      <c r="X190" s="19" t="s">
        <v>411</v>
      </c>
      <c r="AA190" t="s">
        <v>3100</v>
      </c>
    </row>
    <row r="191" spans="1:27" s="14" customFormat="1" ht="13.95" customHeight="1">
      <c r="A191" s="12">
        <v>3</v>
      </c>
      <c r="B191" s="16" t="s">
        <v>416</v>
      </c>
      <c r="C191" s="12">
        <v>1</v>
      </c>
      <c r="D191" s="17" t="s">
        <v>20</v>
      </c>
      <c r="E191" s="10"/>
      <c r="F191" s="25"/>
      <c r="G191" s="10"/>
      <c r="H191" s="10"/>
      <c r="I191" s="10"/>
      <c r="J191" s="15" t="s">
        <v>44</v>
      </c>
      <c r="K191" s="12" t="s">
        <v>17</v>
      </c>
      <c r="L191" s="13" t="s">
        <v>18</v>
      </c>
      <c r="M191" s="10"/>
      <c r="N191" s="10"/>
      <c r="O191" s="10"/>
      <c r="Q191" s="14" t="s">
        <v>417</v>
      </c>
      <c r="AA191" t="s">
        <v>3100</v>
      </c>
    </row>
    <row r="192" spans="1:27" s="14" customFormat="1" ht="13.95" customHeight="1">
      <c r="A192" s="12">
        <v>4</v>
      </c>
      <c r="B192" s="16" t="s">
        <v>418</v>
      </c>
      <c r="C192" s="12">
        <v>1</v>
      </c>
      <c r="D192" s="17" t="s">
        <v>2796</v>
      </c>
      <c r="E192" s="10"/>
      <c r="F192" s="25"/>
      <c r="G192" s="10"/>
      <c r="H192" s="10"/>
      <c r="I192" s="10"/>
      <c r="J192" s="15" t="s">
        <v>44</v>
      </c>
      <c r="K192" s="12" t="s">
        <v>17</v>
      </c>
      <c r="L192" s="13" t="s">
        <v>18</v>
      </c>
      <c r="M192" s="10"/>
      <c r="N192" s="10"/>
      <c r="O192" s="10"/>
      <c r="Q192" s="19" t="s">
        <v>419</v>
      </c>
      <c r="R192" s="19"/>
      <c r="U192" s="19" t="s">
        <v>420</v>
      </c>
      <c r="X192" s="19" t="s">
        <v>421</v>
      </c>
      <c r="AA192" t="s">
        <v>3100</v>
      </c>
    </row>
    <row r="193" spans="1:27" s="14" customFormat="1" ht="13.95" customHeight="1">
      <c r="A193" s="18">
        <v>1</v>
      </c>
      <c r="B193" s="19" t="s">
        <v>801</v>
      </c>
      <c r="C193" s="18">
        <v>0</v>
      </c>
      <c r="D193" s="25"/>
      <c r="E193" s="10"/>
      <c r="F193" s="25"/>
      <c r="G193" s="10"/>
      <c r="H193" s="10"/>
      <c r="I193" s="10"/>
      <c r="J193" s="26"/>
      <c r="K193" s="12" t="s">
        <v>17</v>
      </c>
      <c r="L193" s="13" t="s">
        <v>18</v>
      </c>
      <c r="M193" s="10"/>
      <c r="N193" s="10"/>
      <c r="O193" s="10"/>
      <c r="Q193" s="19"/>
      <c r="R193" s="19"/>
      <c r="U193" s="19"/>
      <c r="X193" s="19"/>
      <c r="AA193" t="s">
        <v>2974</v>
      </c>
    </row>
    <row r="194" spans="1:27" s="795" customFormat="1" ht="13.95" customHeight="1">
      <c r="A194" s="787">
        <v>1</v>
      </c>
      <c r="B194" s="788" t="s">
        <v>2579</v>
      </c>
      <c r="C194" s="787">
        <v>0</v>
      </c>
      <c r="D194" s="789" t="s">
        <v>16</v>
      </c>
      <c r="E194" s="790"/>
      <c r="F194" s="789"/>
      <c r="G194" s="791"/>
      <c r="H194" s="791"/>
      <c r="I194" s="791"/>
      <c r="J194" s="792"/>
      <c r="K194" s="793" t="s">
        <v>17</v>
      </c>
      <c r="L194" s="794" t="s">
        <v>18</v>
      </c>
      <c r="M194" s="791"/>
      <c r="N194" s="791"/>
      <c r="O194" s="791"/>
      <c r="P194" s="795" t="s">
        <v>424</v>
      </c>
      <c r="Q194" s="788"/>
      <c r="R194" s="788"/>
      <c r="AA194" t="s">
        <v>3100</v>
      </c>
    </row>
    <row r="195" spans="1:27" s="795" customFormat="1" ht="13.95" customHeight="1">
      <c r="A195" s="787">
        <v>2</v>
      </c>
      <c r="B195" s="788" t="s">
        <v>2173</v>
      </c>
      <c r="C195" s="787">
        <v>0</v>
      </c>
      <c r="D195" s="789" t="s">
        <v>2581</v>
      </c>
      <c r="E195" s="790"/>
      <c r="F195" s="789"/>
      <c r="G195" s="791"/>
      <c r="H195" s="791"/>
      <c r="I195" s="791"/>
      <c r="J195" s="792"/>
      <c r="K195" s="793" t="s">
        <v>17</v>
      </c>
      <c r="L195" s="794" t="s">
        <v>18</v>
      </c>
      <c r="M195" s="791"/>
      <c r="N195" s="791"/>
      <c r="O195" s="791"/>
      <c r="Q195" s="788"/>
      <c r="R195" s="788"/>
      <c r="AA195" t="s">
        <v>2974</v>
      </c>
    </row>
    <row r="196" spans="1:27" s="795" customFormat="1" ht="13.95" customHeight="1">
      <c r="A196" s="787">
        <v>2</v>
      </c>
      <c r="B196" s="788" t="s">
        <v>2580</v>
      </c>
      <c r="C196" s="787">
        <v>0</v>
      </c>
      <c r="D196" s="789" t="s">
        <v>2581</v>
      </c>
      <c r="E196" s="790"/>
      <c r="F196" s="789"/>
      <c r="G196" s="791"/>
      <c r="H196" s="791"/>
      <c r="I196" s="791"/>
      <c r="J196" s="792"/>
      <c r="K196" s="793" t="s">
        <v>17</v>
      </c>
      <c r="L196" s="794" t="s">
        <v>18</v>
      </c>
      <c r="M196" s="791"/>
      <c r="N196" s="791"/>
      <c r="O196" s="791"/>
      <c r="Q196" s="788"/>
      <c r="R196" s="788"/>
      <c r="AA196" t="s">
        <v>2974</v>
      </c>
    </row>
    <row r="197" spans="1:27" s="35" customFormat="1" ht="13.95" customHeight="1">
      <c r="A197" s="27">
        <v>1</v>
      </c>
      <c r="B197" s="28" t="s">
        <v>425</v>
      </c>
      <c r="C197" s="27">
        <v>1</v>
      </c>
      <c r="D197" s="30"/>
      <c r="E197" s="31">
        <v>1</v>
      </c>
      <c r="F197" s="30" t="s">
        <v>20</v>
      </c>
      <c r="G197" s="29"/>
      <c r="H197" s="29"/>
      <c r="I197" s="29"/>
      <c r="J197" s="32"/>
      <c r="K197" s="33" t="s">
        <v>422</v>
      </c>
      <c r="L197" s="34" t="s">
        <v>423</v>
      </c>
      <c r="M197" s="29"/>
      <c r="N197" s="29"/>
      <c r="O197" s="29"/>
      <c r="Q197" s="28" t="s">
        <v>426</v>
      </c>
      <c r="R197" s="28"/>
      <c r="AA197" t="s">
        <v>3100</v>
      </c>
    </row>
    <row r="198" spans="1:27" s="35" customFormat="1" ht="13.95" customHeight="1">
      <c r="A198" s="27">
        <v>2</v>
      </c>
      <c r="B198" s="28" t="s">
        <v>427</v>
      </c>
      <c r="C198" s="27">
        <v>1</v>
      </c>
      <c r="D198" s="30"/>
      <c r="E198" s="31">
        <v>2</v>
      </c>
      <c r="F198" s="30" t="s">
        <v>20</v>
      </c>
      <c r="G198" s="29"/>
      <c r="H198" s="29"/>
      <c r="I198" s="29"/>
      <c r="J198" s="32"/>
      <c r="K198" s="33" t="s">
        <v>422</v>
      </c>
      <c r="L198" s="34" t="s">
        <v>423</v>
      </c>
      <c r="M198" s="29"/>
      <c r="N198" s="29"/>
      <c r="O198" s="29"/>
      <c r="Q198" s="35">
        <v>10</v>
      </c>
      <c r="AA198" t="s">
        <v>3100</v>
      </c>
    </row>
    <row r="199" spans="1:27" s="35" customFormat="1" ht="13.95" customHeight="1">
      <c r="A199" s="27">
        <v>3</v>
      </c>
      <c r="B199" s="28" t="s">
        <v>428</v>
      </c>
      <c r="C199" s="27">
        <v>1</v>
      </c>
      <c r="D199" s="30"/>
      <c r="E199" s="31">
        <v>3</v>
      </c>
      <c r="F199" s="30" t="s">
        <v>20</v>
      </c>
      <c r="G199" s="29"/>
      <c r="H199" s="29"/>
      <c r="I199" s="29"/>
      <c r="J199" s="32"/>
      <c r="K199" s="33" t="s">
        <v>422</v>
      </c>
      <c r="L199" s="34" t="s">
        <v>423</v>
      </c>
      <c r="M199" s="29"/>
      <c r="N199" s="29"/>
      <c r="O199" s="29"/>
      <c r="Q199" s="28" t="s">
        <v>429</v>
      </c>
      <c r="R199" s="28"/>
      <c r="AA199" t="s">
        <v>3100</v>
      </c>
    </row>
    <row r="200" spans="1:27" s="35" customFormat="1" ht="13.95" customHeight="1">
      <c r="A200" s="27">
        <v>4</v>
      </c>
      <c r="B200" s="35" t="s">
        <v>438</v>
      </c>
      <c r="C200" s="27">
        <v>1</v>
      </c>
      <c r="D200" s="30"/>
      <c r="E200" s="31">
        <v>4</v>
      </c>
      <c r="F200" s="30" t="s">
        <v>20</v>
      </c>
      <c r="G200" s="29"/>
      <c r="H200" s="29"/>
      <c r="I200" s="29"/>
      <c r="J200" s="32"/>
      <c r="K200" s="33" t="s">
        <v>422</v>
      </c>
      <c r="L200" s="34" t="s">
        <v>423</v>
      </c>
      <c r="M200" s="29"/>
      <c r="N200" s="29"/>
      <c r="O200" s="29"/>
      <c r="Q200" s="28" t="s">
        <v>439</v>
      </c>
      <c r="R200" s="28"/>
      <c r="AA200" t="s">
        <v>3100</v>
      </c>
    </row>
    <row r="201" spans="1:27" s="35" customFormat="1" ht="13.95" customHeight="1">
      <c r="A201" s="27">
        <v>5</v>
      </c>
      <c r="B201" s="35" t="s">
        <v>440</v>
      </c>
      <c r="C201" s="27">
        <v>1</v>
      </c>
      <c r="D201" s="30"/>
      <c r="E201" s="31" t="s">
        <v>432</v>
      </c>
      <c r="F201" s="30" t="s">
        <v>20</v>
      </c>
      <c r="G201" s="29"/>
      <c r="H201" s="29"/>
      <c r="I201" s="29"/>
      <c r="J201" s="36"/>
      <c r="K201" s="33" t="s">
        <v>422</v>
      </c>
      <c r="L201" s="34" t="s">
        <v>423</v>
      </c>
      <c r="M201" s="29"/>
      <c r="N201" s="29"/>
      <c r="O201" s="29"/>
      <c r="Q201" s="35" t="s">
        <v>441</v>
      </c>
      <c r="S201" s="35">
        <v>10321100</v>
      </c>
      <c r="U201" s="28" t="s">
        <v>442</v>
      </c>
      <c r="V201" s="35" t="s">
        <v>443</v>
      </c>
      <c r="AA201" t="s">
        <v>3100</v>
      </c>
    </row>
    <row r="202" spans="1:27" s="35" customFormat="1" ht="13.95" customHeight="1">
      <c r="A202" s="27">
        <v>5</v>
      </c>
      <c r="B202" s="28" t="s">
        <v>444</v>
      </c>
      <c r="C202" s="27">
        <v>1</v>
      </c>
      <c r="D202" s="30"/>
      <c r="E202" s="31">
        <v>5</v>
      </c>
      <c r="F202" s="30" t="s">
        <v>20</v>
      </c>
      <c r="G202" s="29"/>
      <c r="H202" s="29"/>
      <c r="I202" s="29"/>
      <c r="J202" s="36"/>
      <c r="K202" s="33" t="s">
        <v>422</v>
      </c>
      <c r="L202" s="34" t="s">
        <v>423</v>
      </c>
      <c r="M202" s="29"/>
      <c r="N202" s="29"/>
      <c r="O202" s="29"/>
      <c r="Q202" s="35" t="s">
        <v>445</v>
      </c>
      <c r="AA202" t="s">
        <v>3100</v>
      </c>
    </row>
    <row r="203" spans="1:27" s="35" customFormat="1" ht="13.95" customHeight="1">
      <c r="A203" s="27">
        <v>6</v>
      </c>
      <c r="B203" s="28" t="s">
        <v>446</v>
      </c>
      <c r="C203" s="27">
        <v>1</v>
      </c>
      <c r="D203" s="30"/>
      <c r="E203" s="31">
        <v>6</v>
      </c>
      <c r="F203" s="30" t="s">
        <v>20</v>
      </c>
      <c r="G203" s="29"/>
      <c r="H203" s="29"/>
      <c r="I203" s="29"/>
      <c r="J203" s="36"/>
      <c r="K203" s="33" t="s">
        <v>422</v>
      </c>
      <c r="L203" s="34" t="s">
        <v>423</v>
      </c>
      <c r="M203" s="29"/>
      <c r="N203" s="29"/>
      <c r="O203" s="29"/>
      <c r="U203" s="28" t="s">
        <v>447</v>
      </c>
      <c r="AA203" t="s">
        <v>3100</v>
      </c>
    </row>
    <row r="204" spans="1:27" s="35" customFormat="1" ht="13.95" customHeight="1">
      <c r="A204" s="27">
        <v>7</v>
      </c>
      <c r="B204" s="37" t="s">
        <v>448</v>
      </c>
      <c r="C204" s="27">
        <v>1</v>
      </c>
      <c r="D204" s="30"/>
      <c r="E204" s="31" t="s">
        <v>449</v>
      </c>
      <c r="F204" s="30" t="s">
        <v>20</v>
      </c>
      <c r="G204" s="29"/>
      <c r="H204" s="29"/>
      <c r="I204" s="29"/>
      <c r="J204" s="36"/>
      <c r="K204" s="33" t="s">
        <v>422</v>
      </c>
      <c r="L204" s="34" t="s">
        <v>423</v>
      </c>
      <c r="M204" s="29"/>
      <c r="N204" s="29"/>
      <c r="O204" s="29"/>
      <c r="S204" s="35">
        <v>10321210</v>
      </c>
      <c r="U204" s="28" t="s">
        <v>450</v>
      </c>
      <c r="V204" s="35" t="s">
        <v>451</v>
      </c>
      <c r="AA204" t="s">
        <v>3100</v>
      </c>
    </row>
    <row r="205" spans="1:27" s="35" customFormat="1" ht="13.95" customHeight="1">
      <c r="A205" s="27">
        <v>7</v>
      </c>
      <c r="B205" s="37" t="s">
        <v>452</v>
      </c>
      <c r="C205" s="27">
        <v>1</v>
      </c>
      <c r="D205" s="30"/>
      <c r="E205" s="31" t="s">
        <v>449</v>
      </c>
      <c r="F205" s="30" t="s">
        <v>20</v>
      </c>
      <c r="G205" s="29"/>
      <c r="H205" s="29"/>
      <c r="I205" s="29"/>
      <c r="J205" s="36"/>
      <c r="K205" s="33" t="s">
        <v>422</v>
      </c>
      <c r="L205" s="34" t="s">
        <v>423</v>
      </c>
      <c r="M205" s="29"/>
      <c r="N205" s="29"/>
      <c r="O205" s="29"/>
      <c r="S205" s="35">
        <v>10321220</v>
      </c>
      <c r="U205" s="28" t="s">
        <v>453</v>
      </c>
      <c r="V205" s="35" t="s">
        <v>454</v>
      </c>
      <c r="AA205" t="s">
        <v>3100</v>
      </c>
    </row>
    <row r="206" spans="1:27" s="35" customFormat="1" ht="13.95" customHeight="1">
      <c r="A206" s="27">
        <v>6</v>
      </c>
      <c r="B206" s="37" t="s">
        <v>455</v>
      </c>
      <c r="C206" s="27">
        <v>1</v>
      </c>
      <c r="D206" s="30"/>
      <c r="E206" s="31" t="s">
        <v>430</v>
      </c>
      <c r="F206" s="30" t="s">
        <v>20</v>
      </c>
      <c r="G206" s="29"/>
      <c r="H206" s="29"/>
      <c r="I206" s="29"/>
      <c r="J206" s="36"/>
      <c r="K206" s="33" t="s">
        <v>422</v>
      </c>
      <c r="L206" s="34" t="s">
        <v>423</v>
      </c>
      <c r="M206" s="29"/>
      <c r="N206" s="29"/>
      <c r="O206" s="29"/>
      <c r="S206" s="35">
        <v>10321230</v>
      </c>
      <c r="U206" s="28" t="s">
        <v>456</v>
      </c>
      <c r="V206" s="35" t="s">
        <v>457</v>
      </c>
      <c r="AA206" t="s">
        <v>3100</v>
      </c>
    </row>
    <row r="207" spans="1:27" s="35" customFormat="1" ht="13.95" customHeight="1">
      <c r="A207" s="27">
        <v>5</v>
      </c>
      <c r="B207" s="28" t="s">
        <v>458</v>
      </c>
      <c r="C207" s="27">
        <v>1</v>
      </c>
      <c r="D207" s="30"/>
      <c r="E207" s="31" t="s">
        <v>432</v>
      </c>
      <c r="F207" s="30" t="s">
        <v>20</v>
      </c>
      <c r="G207" s="29"/>
      <c r="H207" s="29"/>
      <c r="I207" s="29"/>
      <c r="J207" s="36"/>
      <c r="K207" s="33" t="s">
        <v>422</v>
      </c>
      <c r="L207" s="34" t="s">
        <v>423</v>
      </c>
      <c r="M207" s="29"/>
      <c r="N207" s="29"/>
      <c r="O207" s="29"/>
      <c r="Q207" s="35" t="s">
        <v>459</v>
      </c>
      <c r="S207" s="35">
        <v>10321300</v>
      </c>
      <c r="U207" s="28" t="s">
        <v>460</v>
      </c>
      <c r="V207" s="35" t="s">
        <v>461</v>
      </c>
      <c r="AA207" t="s">
        <v>3100</v>
      </c>
    </row>
    <row r="208" spans="1:27" s="35" customFormat="1" ht="13.95" customHeight="1">
      <c r="A208" s="27">
        <v>5</v>
      </c>
      <c r="B208" s="28" t="s">
        <v>462</v>
      </c>
      <c r="C208" s="27">
        <v>1</v>
      </c>
      <c r="D208" s="30"/>
      <c r="E208" s="31" t="s">
        <v>432</v>
      </c>
      <c r="F208" s="30" t="s">
        <v>20</v>
      </c>
      <c r="G208" s="29"/>
      <c r="H208" s="29"/>
      <c r="I208" s="29"/>
      <c r="J208" s="36"/>
      <c r="K208" s="33" t="s">
        <v>422</v>
      </c>
      <c r="L208" s="34" t="s">
        <v>423</v>
      </c>
      <c r="M208" s="29"/>
      <c r="N208" s="29"/>
      <c r="O208" s="29"/>
      <c r="Q208" s="35" t="s">
        <v>463</v>
      </c>
      <c r="S208" s="35">
        <v>10321400</v>
      </c>
      <c r="U208" s="28" t="s">
        <v>464</v>
      </c>
      <c r="V208" s="35" t="s">
        <v>465</v>
      </c>
      <c r="AA208" t="s">
        <v>3100</v>
      </c>
    </row>
    <row r="209" spans="1:27" s="35" customFormat="1" ht="13.95" customHeight="1">
      <c r="A209" s="27">
        <v>5</v>
      </c>
      <c r="B209" s="28" t="s">
        <v>466</v>
      </c>
      <c r="C209" s="27">
        <v>1</v>
      </c>
      <c r="D209" s="30"/>
      <c r="E209" s="31" t="s">
        <v>432</v>
      </c>
      <c r="F209" s="30" t="s">
        <v>20</v>
      </c>
      <c r="G209" s="29"/>
      <c r="H209" s="29"/>
      <c r="I209" s="29"/>
      <c r="J209" s="36"/>
      <c r="K209" s="33" t="s">
        <v>422</v>
      </c>
      <c r="L209" s="34" t="s">
        <v>423</v>
      </c>
      <c r="M209" s="29"/>
      <c r="N209" s="29"/>
      <c r="O209" s="29"/>
      <c r="Q209" s="35" t="s">
        <v>467</v>
      </c>
      <c r="S209" s="35">
        <v>10321500</v>
      </c>
      <c r="U209" s="28" t="s">
        <v>468</v>
      </c>
      <c r="V209" s="35" t="s">
        <v>469</v>
      </c>
      <c r="AA209" t="s">
        <v>3100</v>
      </c>
    </row>
    <row r="210" spans="1:27" s="35" customFormat="1" ht="13.95" customHeight="1">
      <c r="A210" s="27">
        <v>5</v>
      </c>
      <c r="B210" s="28" t="s">
        <v>470</v>
      </c>
      <c r="C210" s="27">
        <v>1</v>
      </c>
      <c r="D210" s="30"/>
      <c r="E210" s="31" t="s">
        <v>432</v>
      </c>
      <c r="F210" s="30" t="s">
        <v>20</v>
      </c>
      <c r="G210" s="29"/>
      <c r="H210" s="29"/>
      <c r="I210" s="29"/>
      <c r="J210" s="36"/>
      <c r="K210" s="33" t="s">
        <v>422</v>
      </c>
      <c r="L210" s="34" t="s">
        <v>423</v>
      </c>
      <c r="M210" s="29"/>
      <c r="N210" s="29"/>
      <c r="O210" s="29"/>
      <c r="Q210" s="35" t="s">
        <v>471</v>
      </c>
      <c r="S210" s="35">
        <v>10321600</v>
      </c>
      <c r="U210" s="28" t="s">
        <v>472</v>
      </c>
      <c r="V210" s="35" t="s">
        <v>473</v>
      </c>
      <c r="AA210" t="s">
        <v>3100</v>
      </c>
    </row>
    <row r="211" spans="1:27" s="35" customFormat="1" ht="13.95" customHeight="1">
      <c r="A211" s="27">
        <v>5</v>
      </c>
      <c r="B211" s="28" t="s">
        <v>474</v>
      </c>
      <c r="C211" s="27">
        <v>1</v>
      </c>
      <c r="D211" s="30"/>
      <c r="E211" s="31" t="s">
        <v>432</v>
      </c>
      <c r="F211" s="30" t="s">
        <v>20</v>
      </c>
      <c r="G211" s="29"/>
      <c r="H211" s="29"/>
      <c r="I211" s="29"/>
      <c r="J211" s="32"/>
      <c r="K211" s="33" t="s">
        <v>422</v>
      </c>
      <c r="L211" s="34" t="s">
        <v>423</v>
      </c>
      <c r="M211" s="29"/>
      <c r="N211" s="29"/>
      <c r="O211" s="29"/>
      <c r="Q211" s="35" t="s">
        <v>475</v>
      </c>
      <c r="S211" s="35">
        <v>10321700</v>
      </c>
      <c r="U211" s="28" t="s">
        <v>476</v>
      </c>
      <c r="V211" s="35" t="s">
        <v>477</v>
      </c>
      <c r="AA211" t="s">
        <v>3100</v>
      </c>
    </row>
    <row r="212" spans="1:27" s="35" customFormat="1" ht="13.95" customHeight="1">
      <c r="A212" s="27">
        <v>5</v>
      </c>
      <c r="B212" s="28" t="s">
        <v>478</v>
      </c>
      <c r="C212" s="27">
        <v>1</v>
      </c>
      <c r="D212" s="30"/>
      <c r="E212" s="31">
        <v>5</v>
      </c>
      <c r="F212" s="30" t="s">
        <v>20</v>
      </c>
      <c r="G212" s="29"/>
      <c r="H212" s="29"/>
      <c r="I212" s="29"/>
      <c r="J212" s="32"/>
      <c r="K212" s="33" t="s">
        <v>422</v>
      </c>
      <c r="L212" s="34" t="s">
        <v>423</v>
      </c>
      <c r="M212" s="29"/>
      <c r="N212" s="29"/>
      <c r="O212" s="29"/>
      <c r="Q212" s="35" t="s">
        <v>479</v>
      </c>
      <c r="U212" s="28" t="s">
        <v>480</v>
      </c>
      <c r="AA212" t="s">
        <v>3100</v>
      </c>
    </row>
    <row r="213" spans="1:27" s="35" customFormat="1" ht="13.95" customHeight="1">
      <c r="A213" s="27">
        <v>6</v>
      </c>
      <c r="B213" s="28" t="s">
        <v>481</v>
      </c>
      <c r="C213" s="27">
        <v>1</v>
      </c>
      <c r="D213" s="30"/>
      <c r="E213" s="31" t="s">
        <v>430</v>
      </c>
      <c r="F213" s="30" t="s">
        <v>20</v>
      </c>
      <c r="G213" s="29"/>
      <c r="H213" s="29"/>
      <c r="I213" s="29"/>
      <c r="J213" s="36"/>
      <c r="K213" s="33" t="s">
        <v>422</v>
      </c>
      <c r="L213" s="34" t="s">
        <v>423</v>
      </c>
      <c r="M213" s="29"/>
      <c r="N213" s="29"/>
      <c r="O213" s="29"/>
      <c r="S213" s="35">
        <v>10321910</v>
      </c>
      <c r="U213" s="28" t="s">
        <v>482</v>
      </c>
      <c r="V213" s="35" t="s">
        <v>483</v>
      </c>
      <c r="AA213" t="s">
        <v>3100</v>
      </c>
    </row>
    <row r="214" spans="1:27" s="35" customFormat="1" ht="13.95" customHeight="1">
      <c r="A214" s="27">
        <v>6</v>
      </c>
      <c r="B214" s="28" t="s">
        <v>484</v>
      </c>
      <c r="C214" s="27">
        <v>1</v>
      </c>
      <c r="D214" s="30"/>
      <c r="E214" s="31" t="s">
        <v>430</v>
      </c>
      <c r="F214" s="30" t="s">
        <v>20</v>
      </c>
      <c r="G214" s="29"/>
      <c r="H214" s="29"/>
      <c r="I214" s="29"/>
      <c r="J214" s="32"/>
      <c r="K214" s="33" t="s">
        <v>422</v>
      </c>
      <c r="L214" s="34" t="s">
        <v>423</v>
      </c>
      <c r="M214" s="29"/>
      <c r="N214" s="29"/>
      <c r="O214" s="29"/>
      <c r="S214" s="35">
        <v>10321920</v>
      </c>
      <c r="U214" s="28" t="s">
        <v>485</v>
      </c>
      <c r="V214" s="35" t="s">
        <v>486</v>
      </c>
      <c r="AA214" t="s">
        <v>3100</v>
      </c>
    </row>
    <row r="215" spans="1:27" s="35" customFormat="1" ht="13.95" customHeight="1">
      <c r="A215" s="27">
        <v>6</v>
      </c>
      <c r="B215" s="28" t="s">
        <v>487</v>
      </c>
      <c r="C215" s="27">
        <v>1</v>
      </c>
      <c r="D215" s="30"/>
      <c r="E215" s="31" t="s">
        <v>430</v>
      </c>
      <c r="F215" s="30" t="s">
        <v>20</v>
      </c>
      <c r="G215" s="29"/>
      <c r="H215" s="29"/>
      <c r="I215" s="29"/>
      <c r="J215" s="32"/>
      <c r="K215" s="33" t="s">
        <v>422</v>
      </c>
      <c r="L215" s="34" t="s">
        <v>423</v>
      </c>
      <c r="M215" s="29"/>
      <c r="N215" s="29"/>
      <c r="O215" s="29"/>
      <c r="S215" s="35">
        <v>10321930</v>
      </c>
      <c r="U215" s="28" t="s">
        <v>488</v>
      </c>
      <c r="V215" s="35" t="s">
        <v>489</v>
      </c>
      <c r="AA215" t="s">
        <v>3100</v>
      </c>
    </row>
    <row r="216" spans="1:27" s="35" customFormat="1" ht="13.95" customHeight="1">
      <c r="A216" s="27">
        <v>4</v>
      </c>
      <c r="B216" s="35" t="s">
        <v>490</v>
      </c>
      <c r="C216" s="27">
        <v>1</v>
      </c>
      <c r="D216" s="30"/>
      <c r="E216" s="31">
        <v>4</v>
      </c>
      <c r="F216" s="30" t="s">
        <v>20</v>
      </c>
      <c r="G216" s="29"/>
      <c r="H216" s="29"/>
      <c r="I216" s="29"/>
      <c r="J216" s="32"/>
      <c r="K216" s="33" t="s">
        <v>422</v>
      </c>
      <c r="L216" s="34" t="s">
        <v>423</v>
      </c>
      <c r="M216" s="29"/>
      <c r="N216" s="29"/>
      <c r="O216" s="29"/>
      <c r="Q216" s="28" t="s">
        <v>491</v>
      </c>
      <c r="R216" s="28"/>
      <c r="AA216" t="s">
        <v>3100</v>
      </c>
    </row>
    <row r="217" spans="1:27" s="35" customFormat="1" ht="13.95" customHeight="1">
      <c r="A217" s="27">
        <v>5</v>
      </c>
      <c r="B217" s="28" t="s">
        <v>492</v>
      </c>
      <c r="C217" s="27">
        <v>1</v>
      </c>
      <c r="D217" s="30"/>
      <c r="E217" s="31">
        <v>5</v>
      </c>
      <c r="F217" s="30" t="s">
        <v>20</v>
      </c>
      <c r="G217" s="29"/>
      <c r="H217" s="29"/>
      <c r="I217" s="29"/>
      <c r="J217" s="32"/>
      <c r="K217" s="33" t="s">
        <v>422</v>
      </c>
      <c r="L217" s="34" t="s">
        <v>423</v>
      </c>
      <c r="M217" s="29"/>
      <c r="N217" s="29"/>
      <c r="O217" s="29"/>
      <c r="Q217" s="35" t="s">
        <v>493</v>
      </c>
      <c r="AA217" t="s">
        <v>3100</v>
      </c>
    </row>
    <row r="218" spans="1:27" s="35" customFormat="1" ht="13.95" customHeight="1">
      <c r="A218" s="27">
        <v>6</v>
      </c>
      <c r="B218" s="35" t="s">
        <v>494</v>
      </c>
      <c r="C218" s="27">
        <v>1</v>
      </c>
      <c r="D218" s="30"/>
      <c r="E218" s="31" t="s">
        <v>430</v>
      </c>
      <c r="F218" s="30" t="s">
        <v>20</v>
      </c>
      <c r="G218" s="29"/>
      <c r="H218" s="29"/>
      <c r="I218" s="29"/>
      <c r="J218" s="36"/>
      <c r="K218" s="33" t="s">
        <v>422</v>
      </c>
      <c r="L218" s="34" t="s">
        <v>423</v>
      </c>
      <c r="M218" s="29"/>
      <c r="N218" s="29"/>
      <c r="O218" s="29"/>
      <c r="Q218" s="28" t="s">
        <v>495</v>
      </c>
      <c r="R218" s="28"/>
      <c r="S218" s="35">
        <v>10391100</v>
      </c>
      <c r="U218" s="28" t="s">
        <v>496</v>
      </c>
      <c r="V218" s="35" t="s">
        <v>497</v>
      </c>
      <c r="AA218" t="s">
        <v>3100</v>
      </c>
    </row>
    <row r="219" spans="1:27" s="35" customFormat="1" ht="13.95" customHeight="1">
      <c r="A219" s="27">
        <v>6</v>
      </c>
      <c r="B219" s="35" t="s">
        <v>498</v>
      </c>
      <c r="C219" s="27">
        <v>1</v>
      </c>
      <c r="D219" s="30"/>
      <c r="E219" s="31" t="s">
        <v>430</v>
      </c>
      <c r="F219" s="30" t="s">
        <v>20</v>
      </c>
      <c r="G219" s="29"/>
      <c r="H219" s="29"/>
      <c r="I219" s="29"/>
      <c r="J219" s="36"/>
      <c r="K219" s="33" t="s">
        <v>422</v>
      </c>
      <c r="L219" s="34" t="s">
        <v>423</v>
      </c>
      <c r="M219" s="29"/>
      <c r="N219" s="29"/>
      <c r="O219" s="29"/>
      <c r="Q219" s="28" t="s">
        <v>499</v>
      </c>
      <c r="R219" s="28"/>
      <c r="S219" s="35">
        <v>10391200</v>
      </c>
      <c r="U219" s="28" t="s">
        <v>500</v>
      </c>
      <c r="V219" s="28" t="s">
        <v>501</v>
      </c>
      <c r="W219" s="28"/>
      <c r="AA219" t="s">
        <v>3100</v>
      </c>
    </row>
    <row r="220" spans="1:27" s="35" customFormat="1" ht="13.95" customHeight="1">
      <c r="A220" s="27">
        <v>6</v>
      </c>
      <c r="B220" s="28" t="s">
        <v>502</v>
      </c>
      <c r="C220" s="27">
        <v>1</v>
      </c>
      <c r="D220" s="30"/>
      <c r="E220" s="31">
        <v>6</v>
      </c>
      <c r="F220" s="30" t="s">
        <v>20</v>
      </c>
      <c r="G220" s="29"/>
      <c r="H220" s="29"/>
      <c r="I220" s="29"/>
      <c r="J220" s="36"/>
      <c r="K220" s="33" t="s">
        <v>422</v>
      </c>
      <c r="L220" s="34" t="s">
        <v>423</v>
      </c>
      <c r="M220" s="29"/>
      <c r="N220" s="29"/>
      <c r="O220" s="29"/>
      <c r="Q220" s="28" t="s">
        <v>503</v>
      </c>
      <c r="R220" s="28"/>
      <c r="AA220" t="s">
        <v>3100</v>
      </c>
    </row>
    <row r="221" spans="1:27" s="35" customFormat="1" ht="13.95" customHeight="1">
      <c r="A221" s="27">
        <v>7</v>
      </c>
      <c r="B221" s="28" t="s">
        <v>504</v>
      </c>
      <c r="C221" s="27">
        <v>1</v>
      </c>
      <c r="D221" s="30"/>
      <c r="E221" s="31" t="s">
        <v>449</v>
      </c>
      <c r="F221" s="30" t="s">
        <v>20</v>
      </c>
      <c r="G221" s="29"/>
      <c r="H221" s="29"/>
      <c r="I221" s="29"/>
      <c r="J221" s="36"/>
      <c r="K221" s="33" t="s">
        <v>422</v>
      </c>
      <c r="L221" s="34" t="s">
        <v>423</v>
      </c>
      <c r="M221" s="29"/>
      <c r="N221" s="29"/>
      <c r="O221" s="29"/>
      <c r="Q221" s="28"/>
      <c r="R221" s="28"/>
      <c r="S221" s="35">
        <v>10391330</v>
      </c>
      <c r="U221" s="35" t="s">
        <v>505</v>
      </c>
      <c r="AA221" t="s">
        <v>3100</v>
      </c>
    </row>
    <row r="222" spans="1:27" s="35" customFormat="1" ht="13.95" customHeight="1">
      <c r="A222" s="27">
        <v>7</v>
      </c>
      <c r="B222" s="28" t="s">
        <v>506</v>
      </c>
      <c r="C222" s="27">
        <v>1</v>
      </c>
      <c r="D222" s="30"/>
      <c r="E222" s="31" t="s">
        <v>449</v>
      </c>
      <c r="F222" s="30" t="s">
        <v>20</v>
      </c>
      <c r="G222" s="29"/>
      <c r="H222" s="29"/>
      <c r="I222" s="29"/>
      <c r="J222" s="36"/>
      <c r="K222" s="33" t="s">
        <v>422</v>
      </c>
      <c r="L222" s="34" t="s">
        <v>423</v>
      </c>
      <c r="M222" s="29"/>
      <c r="N222" s="29"/>
      <c r="O222" s="29"/>
      <c r="Q222" s="28"/>
      <c r="R222" s="28"/>
      <c r="S222" s="35">
        <v>10391350</v>
      </c>
      <c r="U222" s="28" t="s">
        <v>507</v>
      </c>
      <c r="V222" s="35" t="s">
        <v>508</v>
      </c>
      <c r="AA222" t="s">
        <v>3100</v>
      </c>
    </row>
    <row r="223" spans="1:27" s="35" customFormat="1" ht="13.95" customHeight="1">
      <c r="A223" s="27">
        <v>7</v>
      </c>
      <c r="B223" s="28" t="s">
        <v>509</v>
      </c>
      <c r="C223" s="27">
        <v>1</v>
      </c>
      <c r="D223" s="30"/>
      <c r="E223" s="31" t="s">
        <v>449</v>
      </c>
      <c r="F223" s="30" t="s">
        <v>20</v>
      </c>
      <c r="G223" s="29"/>
      <c r="H223" s="29"/>
      <c r="I223" s="29"/>
      <c r="J223" s="36"/>
      <c r="K223" s="33" t="s">
        <v>422</v>
      </c>
      <c r="L223" s="34" t="s">
        <v>423</v>
      </c>
      <c r="M223" s="29"/>
      <c r="N223" s="29"/>
      <c r="O223" s="29"/>
      <c r="Q223" s="28"/>
      <c r="R223" s="28"/>
      <c r="S223" s="35">
        <v>10391390</v>
      </c>
      <c r="U223" s="28" t="s">
        <v>434</v>
      </c>
      <c r="V223" s="35" t="s">
        <v>510</v>
      </c>
      <c r="X223" s="28" t="s">
        <v>511</v>
      </c>
      <c r="AA223" t="s">
        <v>3100</v>
      </c>
    </row>
    <row r="224" spans="1:27" s="35" customFormat="1" ht="13.95" customHeight="1">
      <c r="A224" s="27">
        <v>6</v>
      </c>
      <c r="B224" s="28" t="s">
        <v>512</v>
      </c>
      <c r="C224" s="27">
        <v>1</v>
      </c>
      <c r="D224" s="30"/>
      <c r="E224" s="31" t="s">
        <v>430</v>
      </c>
      <c r="F224" s="30" t="s">
        <v>20</v>
      </c>
      <c r="G224" s="29"/>
      <c r="H224" s="29"/>
      <c r="I224" s="29"/>
      <c r="J224" s="32"/>
      <c r="K224" s="33" t="s">
        <v>422</v>
      </c>
      <c r="L224" s="34" t="s">
        <v>423</v>
      </c>
      <c r="M224" s="29"/>
      <c r="N224" s="29"/>
      <c r="O224" s="29"/>
      <c r="Q224" s="28" t="s">
        <v>513</v>
      </c>
      <c r="R224" s="28"/>
      <c r="AA224" t="s">
        <v>3100</v>
      </c>
    </row>
    <row r="225" spans="1:27" s="35" customFormat="1" ht="13.95" customHeight="1">
      <c r="A225" s="27">
        <v>6</v>
      </c>
      <c r="B225" s="28" t="s">
        <v>514</v>
      </c>
      <c r="C225" s="27">
        <v>1</v>
      </c>
      <c r="D225" s="30"/>
      <c r="E225" s="31">
        <v>6</v>
      </c>
      <c r="F225" s="30" t="s">
        <v>20</v>
      </c>
      <c r="G225" s="29"/>
      <c r="H225" s="29"/>
      <c r="I225" s="29"/>
      <c r="J225" s="36"/>
      <c r="K225" s="33" t="s">
        <v>422</v>
      </c>
      <c r="L225" s="34" t="s">
        <v>423</v>
      </c>
      <c r="M225" s="29"/>
      <c r="N225" s="29"/>
      <c r="O225" s="29"/>
      <c r="Q225" s="28"/>
      <c r="R225" s="28"/>
      <c r="AA225" t="s">
        <v>3100</v>
      </c>
    </row>
    <row r="226" spans="1:27" s="35" customFormat="1" ht="13.95" customHeight="1">
      <c r="A226" s="27">
        <v>7</v>
      </c>
      <c r="B226" s="28" t="s">
        <v>515</v>
      </c>
      <c r="C226" s="27">
        <v>1</v>
      </c>
      <c r="D226" s="30"/>
      <c r="E226" s="31" t="s">
        <v>449</v>
      </c>
      <c r="F226" s="30" t="s">
        <v>20</v>
      </c>
      <c r="G226" s="29"/>
      <c r="H226" s="29"/>
      <c r="I226" s="29"/>
      <c r="J226" s="36"/>
      <c r="K226" s="33" t="s">
        <v>422</v>
      </c>
      <c r="L226" s="34" t="s">
        <v>423</v>
      </c>
      <c r="M226" s="29"/>
      <c r="N226" s="29"/>
      <c r="O226" s="29"/>
      <c r="Q226" s="28" t="s">
        <v>516</v>
      </c>
      <c r="R226" s="28"/>
      <c r="S226" s="35">
        <v>10391500</v>
      </c>
      <c r="U226" s="28" t="s">
        <v>517</v>
      </c>
      <c r="V226" s="35" t="s">
        <v>518</v>
      </c>
      <c r="AA226" t="s">
        <v>3100</v>
      </c>
    </row>
    <row r="227" spans="1:27" s="35" customFormat="1" ht="13.95" customHeight="1">
      <c r="A227" s="27">
        <v>7</v>
      </c>
      <c r="B227" s="28" t="s">
        <v>519</v>
      </c>
      <c r="C227" s="27">
        <v>1</v>
      </c>
      <c r="D227" s="30"/>
      <c r="E227" s="31" t="s">
        <v>449</v>
      </c>
      <c r="F227" s="30" t="s">
        <v>20</v>
      </c>
      <c r="G227" s="29"/>
      <c r="H227" s="29"/>
      <c r="I227" s="29"/>
      <c r="J227" s="36"/>
      <c r="K227" s="33" t="s">
        <v>422</v>
      </c>
      <c r="L227" s="34" t="s">
        <v>423</v>
      </c>
      <c r="M227" s="29"/>
      <c r="N227" s="29"/>
      <c r="O227" s="29"/>
      <c r="Q227" s="28" t="s">
        <v>520</v>
      </c>
      <c r="R227" s="28"/>
      <c r="S227" s="35">
        <v>10391600</v>
      </c>
      <c r="U227" s="28" t="s">
        <v>521</v>
      </c>
      <c r="V227" s="35" t="s">
        <v>522</v>
      </c>
      <c r="AA227" t="s">
        <v>3100</v>
      </c>
    </row>
    <row r="228" spans="1:27" s="35" customFormat="1" ht="13.95" customHeight="1">
      <c r="A228" s="27">
        <v>7</v>
      </c>
      <c r="B228" s="28" t="s">
        <v>523</v>
      </c>
      <c r="C228" s="27">
        <v>1</v>
      </c>
      <c r="D228" s="30"/>
      <c r="E228" s="31">
        <v>7</v>
      </c>
      <c r="F228" s="30" t="s">
        <v>20</v>
      </c>
      <c r="G228" s="29"/>
      <c r="H228" s="29"/>
      <c r="I228" s="29"/>
      <c r="J228" s="36"/>
      <c r="K228" s="33" t="s">
        <v>422</v>
      </c>
      <c r="L228" s="34" t="s">
        <v>423</v>
      </c>
      <c r="M228" s="29"/>
      <c r="N228" s="29"/>
      <c r="O228" s="29"/>
      <c r="Q228" s="28" t="s">
        <v>524</v>
      </c>
      <c r="R228" s="28"/>
      <c r="AA228" t="s">
        <v>3100</v>
      </c>
    </row>
    <row r="229" spans="1:27" s="35" customFormat="1" ht="13.95" customHeight="1">
      <c r="A229" s="27">
        <v>8</v>
      </c>
      <c r="B229" s="28" t="s">
        <v>525</v>
      </c>
      <c r="C229" s="27">
        <v>1</v>
      </c>
      <c r="D229" s="30"/>
      <c r="E229" s="31">
        <v>8</v>
      </c>
      <c r="F229" s="30" t="s">
        <v>20</v>
      </c>
      <c r="G229" s="29"/>
      <c r="H229" s="29"/>
      <c r="I229" s="29"/>
      <c r="J229" s="36"/>
      <c r="K229" s="33" t="s">
        <v>422</v>
      </c>
      <c r="L229" s="34" t="s">
        <v>423</v>
      </c>
      <c r="M229" s="29"/>
      <c r="N229" s="29"/>
      <c r="O229" s="29"/>
      <c r="Q229" s="28"/>
      <c r="R229" s="28"/>
      <c r="AA229" t="s">
        <v>3100</v>
      </c>
    </row>
    <row r="230" spans="1:27" s="35" customFormat="1" ht="13.95" customHeight="1">
      <c r="A230" s="27">
        <v>9</v>
      </c>
      <c r="B230" s="28" t="s">
        <v>526</v>
      </c>
      <c r="C230" s="27">
        <v>1</v>
      </c>
      <c r="D230" s="30"/>
      <c r="E230" s="38" t="s">
        <v>527</v>
      </c>
      <c r="F230" s="30" t="s">
        <v>20</v>
      </c>
      <c r="G230" s="29"/>
      <c r="H230" s="29"/>
      <c r="I230" s="29"/>
      <c r="J230" s="36"/>
      <c r="K230" s="33" t="s">
        <v>422</v>
      </c>
      <c r="L230" s="34" t="s">
        <v>423</v>
      </c>
      <c r="M230" s="29"/>
      <c r="N230" s="29"/>
      <c r="O230" s="29"/>
      <c r="Q230" s="28"/>
      <c r="R230" s="28"/>
      <c r="S230" s="35">
        <v>10391710</v>
      </c>
      <c r="U230" s="35" t="s">
        <v>528</v>
      </c>
      <c r="V230" s="35" t="s">
        <v>529</v>
      </c>
      <c r="AA230" t="s">
        <v>3100</v>
      </c>
    </row>
    <row r="231" spans="1:27" s="35" customFormat="1" ht="13.95" customHeight="1">
      <c r="A231" s="27">
        <v>9</v>
      </c>
      <c r="B231" s="28" t="s">
        <v>530</v>
      </c>
      <c r="C231" s="27">
        <v>1</v>
      </c>
      <c r="D231" s="30"/>
      <c r="E231" s="31">
        <v>9</v>
      </c>
      <c r="F231" s="30" t="s">
        <v>20</v>
      </c>
      <c r="G231" s="29"/>
      <c r="H231" s="29"/>
      <c r="I231" s="29"/>
      <c r="J231" s="36"/>
      <c r="K231" s="33" t="s">
        <v>422</v>
      </c>
      <c r="L231" s="34" t="s">
        <v>423</v>
      </c>
      <c r="M231" s="29"/>
      <c r="N231" s="29"/>
      <c r="O231" s="29"/>
      <c r="Q231" s="28"/>
      <c r="R231" s="28"/>
      <c r="U231" s="35" t="s">
        <v>531</v>
      </c>
      <c r="AA231" t="s">
        <v>3100</v>
      </c>
    </row>
    <row r="232" spans="1:27" s="35" customFormat="1" ht="13.95" customHeight="1">
      <c r="A232" s="27">
        <v>10</v>
      </c>
      <c r="B232" s="28" t="s">
        <v>532</v>
      </c>
      <c r="C232" s="27">
        <v>1</v>
      </c>
      <c r="D232" s="30"/>
      <c r="E232" s="31">
        <v>10</v>
      </c>
      <c r="F232" s="30" t="s">
        <v>20</v>
      </c>
      <c r="G232" s="29"/>
      <c r="H232" s="29"/>
      <c r="I232" s="29"/>
      <c r="J232" s="36"/>
      <c r="K232" s="33" t="s">
        <v>422</v>
      </c>
      <c r="L232" s="34" t="s">
        <v>423</v>
      </c>
      <c r="M232" s="29"/>
      <c r="N232" s="29"/>
      <c r="O232" s="29"/>
      <c r="Q232" s="28"/>
      <c r="R232" s="28"/>
      <c r="S232" s="35">
        <v>10391721</v>
      </c>
      <c r="V232" s="35" t="s">
        <v>533</v>
      </c>
      <c r="AA232" t="s">
        <v>3100</v>
      </c>
    </row>
    <row r="233" spans="1:27" s="35" customFormat="1" ht="13.95" customHeight="1">
      <c r="A233" s="27">
        <v>10</v>
      </c>
      <c r="B233" s="28" t="s">
        <v>534</v>
      </c>
      <c r="C233" s="27">
        <v>1</v>
      </c>
      <c r="D233" s="30"/>
      <c r="E233" s="31">
        <v>10</v>
      </c>
      <c r="F233" s="30" t="s">
        <v>20</v>
      </c>
      <c r="G233" s="29"/>
      <c r="H233" s="29"/>
      <c r="I233" s="29"/>
      <c r="J233" s="36"/>
      <c r="K233" s="33" t="s">
        <v>422</v>
      </c>
      <c r="L233" s="34" t="s">
        <v>423</v>
      </c>
      <c r="M233" s="29"/>
      <c r="N233" s="29"/>
      <c r="O233" s="29"/>
      <c r="Q233" s="28"/>
      <c r="R233" s="28"/>
      <c r="S233" s="35">
        <v>10391725</v>
      </c>
      <c r="V233" s="35" t="s">
        <v>535</v>
      </c>
      <c r="AA233" t="s">
        <v>3100</v>
      </c>
    </row>
    <row r="234" spans="1:27" s="35" customFormat="1" ht="13.95" customHeight="1">
      <c r="A234" s="27">
        <v>8</v>
      </c>
      <c r="B234" s="28" t="s">
        <v>536</v>
      </c>
      <c r="C234" s="27">
        <v>1</v>
      </c>
      <c r="D234" s="30"/>
      <c r="E234" s="31">
        <v>8</v>
      </c>
      <c r="F234" s="30" t="s">
        <v>20</v>
      </c>
      <c r="G234" s="29"/>
      <c r="H234" s="29"/>
      <c r="I234" s="29"/>
      <c r="J234" s="36"/>
      <c r="K234" s="33" t="s">
        <v>422</v>
      </c>
      <c r="L234" s="34" t="s">
        <v>423</v>
      </c>
      <c r="M234" s="29"/>
      <c r="N234" s="29"/>
      <c r="O234" s="29"/>
      <c r="Q234" s="28"/>
      <c r="R234" s="28"/>
      <c r="S234" s="35">
        <v>10391730</v>
      </c>
      <c r="V234" s="28"/>
      <c r="W234" s="28"/>
      <c r="AA234" t="s">
        <v>3100</v>
      </c>
    </row>
    <row r="235" spans="1:27" s="35" customFormat="1" ht="13.95" customHeight="1">
      <c r="A235" s="39">
        <v>9</v>
      </c>
      <c r="B235" s="40" t="s">
        <v>537</v>
      </c>
      <c r="C235" s="41">
        <v>1</v>
      </c>
      <c r="D235" s="30"/>
      <c r="E235" s="42">
        <v>9</v>
      </c>
      <c r="F235" s="30" t="s">
        <v>20</v>
      </c>
      <c r="G235" s="29"/>
      <c r="H235" s="29"/>
      <c r="I235" s="29"/>
      <c r="J235" s="43"/>
      <c r="K235" s="33" t="s">
        <v>422</v>
      </c>
      <c r="L235" s="34" t="s">
        <v>423</v>
      </c>
      <c r="M235" s="29"/>
      <c r="N235" s="29" t="s">
        <v>53</v>
      </c>
      <c r="O235" s="29"/>
      <c r="Q235" s="35" t="s">
        <v>34</v>
      </c>
      <c r="AA235" t="s">
        <v>3100</v>
      </c>
    </row>
    <row r="236" spans="1:27" s="35" customFormat="1" ht="13.95" customHeight="1">
      <c r="A236" s="39">
        <v>10</v>
      </c>
      <c r="B236" s="40" t="s">
        <v>538</v>
      </c>
      <c r="C236" s="41">
        <v>1</v>
      </c>
      <c r="D236" s="30"/>
      <c r="E236" s="42">
        <v>10</v>
      </c>
      <c r="F236" s="30" t="s">
        <v>20</v>
      </c>
      <c r="G236" s="29"/>
      <c r="H236" s="29"/>
      <c r="I236" s="29"/>
      <c r="J236" s="43"/>
      <c r="K236" s="33" t="s">
        <v>422</v>
      </c>
      <c r="L236" s="34" t="s">
        <v>423</v>
      </c>
      <c r="M236" s="29"/>
      <c r="N236" s="29"/>
      <c r="O236" s="29"/>
      <c r="U236" s="35" t="s">
        <v>539</v>
      </c>
      <c r="V236" s="28" t="s">
        <v>540</v>
      </c>
      <c r="W236" s="28"/>
      <c r="AA236" t="s">
        <v>3100</v>
      </c>
    </row>
    <row r="237" spans="1:27" s="35" customFormat="1" ht="13.95" customHeight="1">
      <c r="A237" s="39">
        <v>9</v>
      </c>
      <c r="B237" s="40" t="s">
        <v>541</v>
      </c>
      <c r="C237" s="41">
        <v>1</v>
      </c>
      <c r="D237" s="30"/>
      <c r="E237" s="42" t="s">
        <v>527</v>
      </c>
      <c r="F237" s="30" t="s">
        <v>20</v>
      </c>
      <c r="G237" s="29"/>
      <c r="H237" s="29"/>
      <c r="I237" s="29"/>
      <c r="J237" s="43"/>
      <c r="K237" s="33" t="s">
        <v>422</v>
      </c>
      <c r="L237" s="34" t="s">
        <v>423</v>
      </c>
      <c r="M237" s="29"/>
      <c r="N237" s="29"/>
      <c r="O237" s="29"/>
      <c r="U237" s="35" t="s">
        <v>542</v>
      </c>
      <c r="V237" s="28" t="s">
        <v>543</v>
      </c>
      <c r="W237" s="28"/>
      <c r="X237" s="28"/>
      <c r="AA237" t="s">
        <v>3100</v>
      </c>
    </row>
    <row r="238" spans="1:27" s="35" customFormat="1" ht="13.95" customHeight="1">
      <c r="A238" s="27">
        <v>8</v>
      </c>
      <c r="B238" s="28" t="s">
        <v>544</v>
      </c>
      <c r="C238" s="27">
        <v>1</v>
      </c>
      <c r="D238" s="30"/>
      <c r="E238" s="38" t="s">
        <v>545</v>
      </c>
      <c r="F238" s="30" t="s">
        <v>20</v>
      </c>
      <c r="G238" s="29"/>
      <c r="H238" s="29"/>
      <c r="I238" s="29"/>
      <c r="J238" s="36"/>
      <c r="K238" s="33" t="s">
        <v>422</v>
      </c>
      <c r="L238" s="34" t="s">
        <v>423</v>
      </c>
      <c r="M238" s="29"/>
      <c r="N238" s="29"/>
      <c r="O238" s="29"/>
      <c r="Q238" s="28"/>
      <c r="R238" s="28"/>
      <c r="S238" s="35">
        <v>10391740</v>
      </c>
      <c r="U238" s="28" t="s">
        <v>546</v>
      </c>
      <c r="V238" s="35" t="s">
        <v>547</v>
      </c>
      <c r="AA238" t="s">
        <v>3100</v>
      </c>
    </row>
    <row r="239" spans="1:27" s="35" customFormat="1" ht="13.95" customHeight="1">
      <c r="A239" s="27">
        <v>8</v>
      </c>
      <c r="B239" s="28" t="s">
        <v>548</v>
      </c>
      <c r="C239" s="27">
        <v>1</v>
      </c>
      <c r="D239" s="30"/>
      <c r="E239" s="31" t="s">
        <v>545</v>
      </c>
      <c r="F239" s="30" t="s">
        <v>20</v>
      </c>
      <c r="G239" s="29"/>
      <c r="H239" s="29"/>
      <c r="I239" s="29"/>
      <c r="J239" s="36"/>
      <c r="K239" s="33" t="s">
        <v>422</v>
      </c>
      <c r="L239" s="34" t="s">
        <v>423</v>
      </c>
      <c r="M239" s="29"/>
      <c r="N239" s="29"/>
      <c r="O239" s="29"/>
      <c r="Q239" s="28"/>
      <c r="R239" s="28"/>
      <c r="S239" s="35">
        <v>10391750</v>
      </c>
      <c r="U239" s="35" t="s">
        <v>549</v>
      </c>
      <c r="V239" s="35" t="s">
        <v>550</v>
      </c>
      <c r="X239" s="28" t="s">
        <v>551</v>
      </c>
      <c r="AA239" t="s">
        <v>3100</v>
      </c>
    </row>
    <row r="240" spans="1:27" s="35" customFormat="1" ht="13.95" customHeight="1">
      <c r="A240" s="27">
        <v>8</v>
      </c>
      <c r="B240" s="28" t="s">
        <v>552</v>
      </c>
      <c r="C240" s="27">
        <v>1</v>
      </c>
      <c r="D240" s="30"/>
      <c r="E240" s="31" t="s">
        <v>545</v>
      </c>
      <c r="F240" s="30" t="s">
        <v>20</v>
      </c>
      <c r="G240" s="29"/>
      <c r="H240" s="29"/>
      <c r="I240" s="29"/>
      <c r="J240" s="36"/>
      <c r="K240" s="33" t="s">
        <v>422</v>
      </c>
      <c r="L240" s="34" t="s">
        <v>423</v>
      </c>
      <c r="M240" s="29"/>
      <c r="N240" s="29"/>
      <c r="O240" s="29"/>
      <c r="Q240" s="28"/>
      <c r="R240" s="28"/>
      <c r="S240" s="35">
        <v>10391760</v>
      </c>
      <c r="U240" s="35" t="s">
        <v>553</v>
      </c>
      <c r="V240" s="35" t="s">
        <v>554</v>
      </c>
      <c r="AA240" t="s">
        <v>3100</v>
      </c>
    </row>
    <row r="241" spans="1:27" s="35" customFormat="1" ht="13.95" customHeight="1">
      <c r="A241" s="27">
        <v>8</v>
      </c>
      <c r="B241" s="28" t="s">
        <v>555</v>
      </c>
      <c r="C241" s="27">
        <v>1</v>
      </c>
      <c r="D241" s="30"/>
      <c r="E241" s="31" t="s">
        <v>545</v>
      </c>
      <c r="F241" s="30" t="s">
        <v>20</v>
      </c>
      <c r="G241" s="29"/>
      <c r="H241" s="29"/>
      <c r="I241" s="29"/>
      <c r="J241" s="36"/>
      <c r="K241" s="33" t="s">
        <v>422</v>
      </c>
      <c r="L241" s="34" t="s">
        <v>423</v>
      </c>
      <c r="M241" s="29"/>
      <c r="N241" s="29"/>
      <c r="O241" s="29"/>
      <c r="Q241" s="28"/>
      <c r="R241" s="28"/>
      <c r="S241" s="35">
        <v>10391780</v>
      </c>
      <c r="U241" s="35" t="s">
        <v>556</v>
      </c>
      <c r="V241" s="35" t="s">
        <v>557</v>
      </c>
      <c r="AA241" t="s">
        <v>3100</v>
      </c>
    </row>
    <row r="242" spans="1:27" s="35" customFormat="1" ht="13.95" customHeight="1">
      <c r="A242" s="27">
        <v>8</v>
      </c>
      <c r="B242" s="28" t="s">
        <v>558</v>
      </c>
      <c r="C242" s="27">
        <v>1</v>
      </c>
      <c r="D242" s="30"/>
      <c r="E242" s="31" t="s">
        <v>545</v>
      </c>
      <c r="F242" s="30" t="s">
        <v>20</v>
      </c>
      <c r="G242" s="29"/>
      <c r="H242" s="29"/>
      <c r="I242" s="29"/>
      <c r="J242" s="36"/>
      <c r="K242" s="33" t="s">
        <v>422</v>
      </c>
      <c r="L242" s="34" t="s">
        <v>423</v>
      </c>
      <c r="M242" s="29"/>
      <c r="N242" s="29"/>
      <c r="O242" s="29"/>
      <c r="Q242" s="28"/>
      <c r="R242" s="28"/>
      <c r="S242" s="35">
        <v>10391790</v>
      </c>
      <c r="U242" s="35" t="s">
        <v>559</v>
      </c>
      <c r="V242" s="35" t="s">
        <v>560</v>
      </c>
      <c r="X242" s="28" t="s">
        <v>561</v>
      </c>
      <c r="AA242" t="s">
        <v>3100</v>
      </c>
    </row>
    <row r="243" spans="1:27" s="35" customFormat="1" ht="13.95" customHeight="1">
      <c r="A243" s="27">
        <v>6</v>
      </c>
      <c r="B243" s="28" t="s">
        <v>562</v>
      </c>
      <c r="C243" s="27">
        <v>1</v>
      </c>
      <c r="D243" s="30"/>
      <c r="E243" s="31" t="s">
        <v>430</v>
      </c>
      <c r="F243" s="30" t="s">
        <v>20</v>
      </c>
      <c r="G243" s="29"/>
      <c r="H243" s="29"/>
      <c r="I243" s="29"/>
      <c r="J243" s="32"/>
      <c r="K243" s="33" t="s">
        <v>422</v>
      </c>
      <c r="L243" s="34" t="s">
        <v>423</v>
      </c>
      <c r="M243" s="29"/>
      <c r="N243" s="29"/>
      <c r="O243" s="29"/>
      <c r="Q243" s="28" t="s">
        <v>563</v>
      </c>
      <c r="R243" s="28"/>
      <c r="S243" s="35">
        <v>10391800</v>
      </c>
      <c r="U243" s="28" t="s">
        <v>564</v>
      </c>
      <c r="V243" s="35" t="s">
        <v>565</v>
      </c>
      <c r="AA243" t="s">
        <v>3100</v>
      </c>
    </row>
    <row r="244" spans="1:27" s="35" customFormat="1" ht="13.95" customHeight="1">
      <c r="A244" s="27">
        <v>5</v>
      </c>
      <c r="B244" s="35" t="s">
        <v>566</v>
      </c>
      <c r="C244" s="27">
        <v>1</v>
      </c>
      <c r="D244" s="30"/>
      <c r="E244" s="31">
        <v>5</v>
      </c>
      <c r="F244" s="30" t="s">
        <v>20</v>
      </c>
      <c r="G244" s="29"/>
      <c r="H244" s="29"/>
      <c r="I244" s="29"/>
      <c r="J244" s="36"/>
      <c r="K244" s="33" t="s">
        <v>422</v>
      </c>
      <c r="L244" s="34" t="s">
        <v>423</v>
      </c>
      <c r="M244" s="29"/>
      <c r="N244" s="29"/>
      <c r="O244" s="29"/>
      <c r="Q244" s="35" t="s">
        <v>567</v>
      </c>
      <c r="AA244" t="s">
        <v>3100</v>
      </c>
    </row>
    <row r="245" spans="1:27" s="35" customFormat="1" ht="13.95" customHeight="1">
      <c r="A245" s="27">
        <v>6</v>
      </c>
      <c r="B245" s="35" t="s">
        <v>568</v>
      </c>
      <c r="C245" s="27">
        <v>1</v>
      </c>
      <c r="D245" s="30"/>
      <c r="E245" s="31" t="s">
        <v>430</v>
      </c>
      <c r="F245" s="30" t="s">
        <v>20</v>
      </c>
      <c r="G245" s="29"/>
      <c r="H245" s="29"/>
      <c r="I245" s="29"/>
      <c r="J245" s="36"/>
      <c r="K245" s="33" t="s">
        <v>422</v>
      </c>
      <c r="L245" s="34" t="s">
        <v>423</v>
      </c>
      <c r="M245" s="29"/>
      <c r="N245" s="29"/>
      <c r="O245" s="29"/>
      <c r="Q245" s="28" t="s">
        <v>569</v>
      </c>
      <c r="R245" s="28"/>
      <c r="S245" s="35">
        <v>10392100</v>
      </c>
      <c r="U245" s="28" t="s">
        <v>570</v>
      </c>
      <c r="V245" s="35" t="s">
        <v>571</v>
      </c>
      <c r="AA245" t="s">
        <v>3100</v>
      </c>
    </row>
    <row r="246" spans="1:27" s="35" customFormat="1" ht="13.95" customHeight="1">
      <c r="A246" s="27">
        <v>6</v>
      </c>
      <c r="B246" s="28" t="s">
        <v>572</v>
      </c>
      <c r="C246" s="27">
        <v>1</v>
      </c>
      <c r="D246" s="30"/>
      <c r="E246" s="31">
        <v>6</v>
      </c>
      <c r="F246" s="30" t="s">
        <v>20</v>
      </c>
      <c r="G246" s="29"/>
      <c r="H246" s="29"/>
      <c r="I246" s="29"/>
      <c r="J246" s="36"/>
      <c r="K246" s="33" t="s">
        <v>422</v>
      </c>
      <c r="L246" s="34" t="s">
        <v>423</v>
      </c>
      <c r="M246" s="29"/>
      <c r="N246" s="29"/>
      <c r="O246" s="29"/>
      <c r="Q246" s="35" t="s">
        <v>573</v>
      </c>
      <c r="AA246" t="s">
        <v>3100</v>
      </c>
    </row>
    <row r="247" spans="1:27" s="35" customFormat="1" ht="13.95" customHeight="1">
      <c r="A247" s="27">
        <v>7</v>
      </c>
      <c r="B247" s="37" t="s">
        <v>574</v>
      </c>
      <c r="C247" s="27">
        <v>1</v>
      </c>
      <c r="D247" s="30"/>
      <c r="E247" s="31" t="s">
        <v>449</v>
      </c>
      <c r="F247" s="30" t="s">
        <v>20</v>
      </c>
      <c r="G247" s="29"/>
      <c r="H247" s="29"/>
      <c r="I247" s="29"/>
      <c r="J247" s="36"/>
      <c r="K247" s="33" t="s">
        <v>422</v>
      </c>
      <c r="L247" s="34" t="s">
        <v>423</v>
      </c>
      <c r="M247" s="29"/>
      <c r="N247" s="29"/>
      <c r="O247" s="29"/>
      <c r="S247" s="35">
        <v>10392230</v>
      </c>
      <c r="U247" s="28" t="s">
        <v>575</v>
      </c>
      <c r="V247" s="35" t="s">
        <v>576</v>
      </c>
      <c r="AA247" t="s">
        <v>3100</v>
      </c>
    </row>
    <row r="248" spans="1:27" s="35" customFormat="1" ht="13.95" customHeight="1">
      <c r="A248" s="27">
        <v>7</v>
      </c>
      <c r="B248" s="37" t="s">
        <v>577</v>
      </c>
      <c r="C248" s="27">
        <v>1</v>
      </c>
      <c r="D248" s="30"/>
      <c r="E248" s="31" t="s">
        <v>449</v>
      </c>
      <c r="F248" s="30" t="s">
        <v>20</v>
      </c>
      <c r="G248" s="29"/>
      <c r="H248" s="29"/>
      <c r="I248" s="29"/>
      <c r="J248" s="36"/>
      <c r="K248" s="33" t="s">
        <v>422</v>
      </c>
      <c r="L248" s="34" t="s">
        <v>423</v>
      </c>
      <c r="M248" s="29"/>
      <c r="N248" s="29"/>
      <c r="O248" s="29"/>
      <c r="S248" s="35">
        <v>10392290</v>
      </c>
      <c r="U248" s="28" t="s">
        <v>578</v>
      </c>
      <c r="V248" s="35" t="s">
        <v>579</v>
      </c>
      <c r="AA248" t="s">
        <v>3100</v>
      </c>
    </row>
    <row r="249" spans="1:27" s="35" customFormat="1" ht="13.95" customHeight="1">
      <c r="A249" s="27">
        <v>6</v>
      </c>
      <c r="B249" s="28" t="s">
        <v>580</v>
      </c>
      <c r="C249" s="27">
        <v>1</v>
      </c>
      <c r="D249" s="30"/>
      <c r="E249" s="31">
        <v>6</v>
      </c>
      <c r="F249" s="30" t="s">
        <v>20</v>
      </c>
      <c r="G249" s="29"/>
      <c r="H249" s="29"/>
      <c r="I249" s="29"/>
      <c r="J249" s="36"/>
      <c r="K249" s="33" t="s">
        <v>422</v>
      </c>
      <c r="L249" s="34" t="s">
        <v>423</v>
      </c>
      <c r="M249" s="29"/>
      <c r="N249" s="29"/>
      <c r="O249" s="29"/>
      <c r="Q249" s="35" t="s">
        <v>581</v>
      </c>
      <c r="AA249" t="s">
        <v>3100</v>
      </c>
    </row>
    <row r="250" spans="1:27" s="35" customFormat="1" ht="13.95" customHeight="1">
      <c r="A250" s="27">
        <v>7</v>
      </c>
      <c r="B250" s="28" t="s">
        <v>582</v>
      </c>
      <c r="C250" s="27">
        <v>1</v>
      </c>
      <c r="D250" s="30"/>
      <c r="E250" s="31" t="s">
        <v>449</v>
      </c>
      <c r="F250" s="30" t="s">
        <v>20</v>
      </c>
      <c r="G250" s="29"/>
      <c r="H250" s="29"/>
      <c r="I250" s="29"/>
      <c r="J250" s="36"/>
      <c r="K250" s="33" t="s">
        <v>422</v>
      </c>
      <c r="L250" s="34" t="s">
        <v>423</v>
      </c>
      <c r="M250" s="29"/>
      <c r="N250" s="29"/>
      <c r="O250" s="29"/>
      <c r="S250" s="35">
        <v>10392330</v>
      </c>
      <c r="U250" s="28" t="s">
        <v>583</v>
      </c>
      <c r="V250" s="35" t="s">
        <v>584</v>
      </c>
      <c r="AA250" t="s">
        <v>3100</v>
      </c>
    </row>
    <row r="251" spans="1:27" s="35" customFormat="1" ht="13.95" customHeight="1">
      <c r="A251" s="27">
        <v>7</v>
      </c>
      <c r="B251" s="28" t="s">
        <v>585</v>
      </c>
      <c r="C251" s="27">
        <v>1</v>
      </c>
      <c r="D251" s="30"/>
      <c r="E251" s="31" t="s">
        <v>449</v>
      </c>
      <c r="F251" s="30" t="s">
        <v>20</v>
      </c>
      <c r="G251" s="29"/>
      <c r="H251" s="29"/>
      <c r="I251" s="29"/>
      <c r="J251" s="36"/>
      <c r="K251" s="33" t="s">
        <v>422</v>
      </c>
      <c r="L251" s="34" t="s">
        <v>423</v>
      </c>
      <c r="M251" s="29"/>
      <c r="N251" s="29"/>
      <c r="O251" s="29"/>
      <c r="S251" s="35">
        <v>10392390</v>
      </c>
      <c r="U251" s="28" t="s">
        <v>586</v>
      </c>
      <c r="V251" s="35" t="s">
        <v>587</v>
      </c>
      <c r="AA251" t="s">
        <v>3100</v>
      </c>
    </row>
    <row r="252" spans="1:27" s="35" customFormat="1" ht="13.95" customHeight="1">
      <c r="A252" s="27">
        <v>6</v>
      </c>
      <c r="B252" s="28" t="s">
        <v>588</v>
      </c>
      <c r="C252" s="27">
        <v>1</v>
      </c>
      <c r="D252" s="30"/>
      <c r="E252" s="31">
        <v>6</v>
      </c>
      <c r="F252" s="30" t="s">
        <v>20</v>
      </c>
      <c r="G252" s="29"/>
      <c r="H252" s="29"/>
      <c r="I252" s="29"/>
      <c r="J252" s="36"/>
      <c r="K252" s="33" t="s">
        <v>422</v>
      </c>
      <c r="L252" s="34" t="s">
        <v>423</v>
      </c>
      <c r="M252" s="29"/>
      <c r="N252" s="29"/>
      <c r="O252" s="29"/>
      <c r="Q252" s="35" t="s">
        <v>589</v>
      </c>
      <c r="AA252" t="s">
        <v>3100</v>
      </c>
    </row>
    <row r="253" spans="1:27" s="35" customFormat="1" ht="13.95" customHeight="1">
      <c r="A253" s="27">
        <v>7</v>
      </c>
      <c r="B253" s="28" t="s">
        <v>590</v>
      </c>
      <c r="C253" s="27">
        <v>1</v>
      </c>
      <c r="D253" s="30"/>
      <c r="E253" s="31" t="s">
        <v>449</v>
      </c>
      <c r="F253" s="30" t="s">
        <v>20</v>
      </c>
      <c r="G253" s="29"/>
      <c r="H253" s="29"/>
      <c r="I253" s="29"/>
      <c r="J253" s="36"/>
      <c r="K253" s="33" t="s">
        <v>422</v>
      </c>
      <c r="L253" s="34" t="s">
        <v>423</v>
      </c>
      <c r="M253" s="29"/>
      <c r="N253" s="29"/>
      <c r="O253" s="29"/>
      <c r="S253" s="35">
        <v>10392410</v>
      </c>
      <c r="U253" s="35" t="s">
        <v>591</v>
      </c>
      <c r="V253" s="35" t="s">
        <v>591</v>
      </c>
      <c r="AA253" t="s">
        <v>3100</v>
      </c>
    </row>
    <row r="254" spans="1:27" s="35" customFormat="1" ht="13.95" customHeight="1">
      <c r="A254" s="27">
        <v>7</v>
      </c>
      <c r="B254" s="28" t="s">
        <v>592</v>
      </c>
      <c r="C254" s="27">
        <v>1</v>
      </c>
      <c r="D254" s="30"/>
      <c r="E254" s="31" t="s">
        <v>449</v>
      </c>
      <c r="F254" s="30" t="s">
        <v>20</v>
      </c>
      <c r="G254" s="29"/>
      <c r="H254" s="29"/>
      <c r="I254" s="29"/>
      <c r="J254" s="36"/>
      <c r="K254" s="33" t="s">
        <v>422</v>
      </c>
      <c r="L254" s="34" t="s">
        <v>423</v>
      </c>
      <c r="M254" s="29"/>
      <c r="N254" s="29"/>
      <c r="O254" s="29"/>
      <c r="S254" s="35">
        <v>10392430</v>
      </c>
      <c r="U254" s="28" t="s">
        <v>593</v>
      </c>
      <c r="V254" s="35" t="s">
        <v>594</v>
      </c>
      <c r="AA254" t="s">
        <v>3100</v>
      </c>
    </row>
    <row r="255" spans="1:27" s="35" customFormat="1" ht="13.95" customHeight="1">
      <c r="A255" s="27">
        <v>6</v>
      </c>
      <c r="B255" s="28" t="s">
        <v>595</v>
      </c>
      <c r="C255" s="27">
        <v>1</v>
      </c>
      <c r="D255" s="30"/>
      <c r="E255" s="31">
        <v>6</v>
      </c>
      <c r="F255" s="30" t="s">
        <v>20</v>
      </c>
      <c r="G255" s="29"/>
      <c r="H255" s="29"/>
      <c r="I255" s="29"/>
      <c r="J255" s="36"/>
      <c r="K255" s="33" t="s">
        <v>422</v>
      </c>
      <c r="L255" s="34" t="s">
        <v>423</v>
      </c>
      <c r="M255" s="29"/>
      <c r="N255" s="29"/>
      <c r="O255" s="29"/>
      <c r="Q255" s="35" t="s">
        <v>596</v>
      </c>
      <c r="S255" s="28" t="s">
        <v>597</v>
      </c>
      <c r="T255" s="28"/>
      <c r="V255" s="28"/>
      <c r="W255" s="28"/>
      <c r="X255" s="28" t="s">
        <v>598</v>
      </c>
      <c r="AA255" t="s">
        <v>3100</v>
      </c>
    </row>
    <row r="256" spans="1:27" s="35" customFormat="1" ht="13.95" customHeight="1">
      <c r="A256" s="27">
        <v>7</v>
      </c>
      <c r="B256" s="28" t="s">
        <v>599</v>
      </c>
      <c r="C256" s="27">
        <v>1</v>
      </c>
      <c r="D256" s="30"/>
      <c r="E256" s="31" t="s">
        <v>449</v>
      </c>
      <c r="F256" s="30" t="s">
        <v>20</v>
      </c>
      <c r="G256" s="29"/>
      <c r="H256" s="29"/>
      <c r="I256" s="29"/>
      <c r="J256" s="36"/>
      <c r="K256" s="33" t="s">
        <v>422</v>
      </c>
      <c r="L256" s="34" t="s">
        <v>423</v>
      </c>
      <c r="M256" s="29"/>
      <c r="N256" s="29"/>
      <c r="O256" s="29"/>
      <c r="U256" s="35" t="s">
        <v>600</v>
      </c>
      <c r="V256" s="35" t="s">
        <v>600</v>
      </c>
      <c r="AA256" t="s">
        <v>3100</v>
      </c>
    </row>
    <row r="257" spans="1:27" s="35" customFormat="1" ht="13.95" customHeight="1">
      <c r="A257" s="27">
        <v>7</v>
      </c>
      <c r="B257" s="28" t="s">
        <v>601</v>
      </c>
      <c r="C257" s="27">
        <v>1</v>
      </c>
      <c r="D257" s="30"/>
      <c r="E257" s="31" t="s">
        <v>449</v>
      </c>
      <c r="F257" s="30" t="s">
        <v>20</v>
      </c>
      <c r="G257" s="29"/>
      <c r="H257" s="29"/>
      <c r="I257" s="29"/>
      <c r="J257" s="36"/>
      <c r="K257" s="33" t="s">
        <v>422</v>
      </c>
      <c r="L257" s="34" t="s">
        <v>423</v>
      </c>
      <c r="M257" s="29"/>
      <c r="N257" s="29"/>
      <c r="O257" s="29"/>
      <c r="U257" s="35" t="s">
        <v>602</v>
      </c>
      <c r="V257" s="35" t="s">
        <v>602</v>
      </c>
      <c r="AA257" t="s">
        <v>3100</v>
      </c>
    </row>
    <row r="258" spans="1:27" s="35" customFormat="1" ht="13.95" customHeight="1">
      <c r="A258" s="27">
        <v>7</v>
      </c>
      <c r="B258" s="28" t="s">
        <v>603</v>
      </c>
      <c r="C258" s="27">
        <v>1</v>
      </c>
      <c r="D258" s="30"/>
      <c r="E258" s="31" t="s">
        <v>449</v>
      </c>
      <c r="F258" s="30" t="s">
        <v>20</v>
      </c>
      <c r="G258" s="29"/>
      <c r="H258" s="29"/>
      <c r="I258" s="29"/>
      <c r="J258" s="36"/>
      <c r="K258" s="33" t="s">
        <v>422</v>
      </c>
      <c r="L258" s="34" t="s">
        <v>423</v>
      </c>
      <c r="M258" s="29"/>
      <c r="N258" s="29"/>
      <c r="O258" s="29"/>
      <c r="U258" s="35" t="s">
        <v>604</v>
      </c>
      <c r="V258" s="35" t="s">
        <v>604</v>
      </c>
      <c r="AA258" t="s">
        <v>3100</v>
      </c>
    </row>
    <row r="259" spans="1:27" s="35" customFormat="1" ht="13.95" customHeight="1">
      <c r="A259" s="27">
        <v>7</v>
      </c>
      <c r="B259" s="28" t="s">
        <v>605</v>
      </c>
      <c r="C259" s="27">
        <v>1</v>
      </c>
      <c r="D259" s="30"/>
      <c r="E259" s="31" t="s">
        <v>449</v>
      </c>
      <c r="F259" s="30" t="s">
        <v>20</v>
      </c>
      <c r="G259" s="29"/>
      <c r="H259" s="29"/>
      <c r="I259" s="29"/>
      <c r="J259" s="36"/>
      <c r="K259" s="33" t="s">
        <v>422</v>
      </c>
      <c r="L259" s="34" t="s">
        <v>423</v>
      </c>
      <c r="M259" s="29"/>
      <c r="N259" s="29"/>
      <c r="O259" s="29"/>
      <c r="U259" s="35" t="s">
        <v>606</v>
      </c>
      <c r="V259" s="28" t="s">
        <v>607</v>
      </c>
      <c r="W259" s="28"/>
      <c r="AA259" t="s">
        <v>3100</v>
      </c>
    </row>
    <row r="260" spans="1:27" s="35" customFormat="1" ht="13.95" customHeight="1">
      <c r="A260" s="27">
        <v>7</v>
      </c>
      <c r="B260" s="28" t="s">
        <v>608</v>
      </c>
      <c r="C260" s="27">
        <v>1</v>
      </c>
      <c r="D260" s="30"/>
      <c r="E260" s="31" t="s">
        <v>449</v>
      </c>
      <c r="F260" s="30" t="s">
        <v>20</v>
      </c>
      <c r="G260" s="29"/>
      <c r="H260" s="29"/>
      <c r="I260" s="29"/>
      <c r="J260" s="36"/>
      <c r="K260" s="33" t="s">
        <v>422</v>
      </c>
      <c r="L260" s="34" t="s">
        <v>423</v>
      </c>
      <c r="M260" s="29"/>
      <c r="N260" s="29"/>
      <c r="O260" s="29"/>
      <c r="U260" s="35" t="s">
        <v>609</v>
      </c>
      <c r="V260" s="35" t="s">
        <v>609</v>
      </c>
      <c r="AA260" t="s">
        <v>3100</v>
      </c>
    </row>
    <row r="261" spans="1:27" s="35" customFormat="1" ht="13.95" customHeight="1">
      <c r="A261" s="27">
        <v>7</v>
      </c>
      <c r="B261" s="28" t="s">
        <v>610</v>
      </c>
      <c r="C261" s="27">
        <v>1</v>
      </c>
      <c r="D261" s="30"/>
      <c r="E261" s="31" t="s">
        <v>449</v>
      </c>
      <c r="F261" s="30" t="s">
        <v>20</v>
      </c>
      <c r="G261" s="29"/>
      <c r="H261" s="29"/>
      <c r="I261" s="29"/>
      <c r="J261" s="36"/>
      <c r="K261" s="33" t="s">
        <v>422</v>
      </c>
      <c r="L261" s="34" t="s">
        <v>423</v>
      </c>
      <c r="M261" s="29"/>
      <c r="N261" s="29"/>
      <c r="O261" s="29"/>
      <c r="U261" s="35" t="s">
        <v>611</v>
      </c>
      <c r="V261" s="35" t="s">
        <v>611</v>
      </c>
      <c r="AA261" t="s">
        <v>3100</v>
      </c>
    </row>
    <row r="262" spans="1:27" s="35" customFormat="1" ht="13.95" customHeight="1">
      <c r="A262" s="27">
        <v>7</v>
      </c>
      <c r="B262" s="28" t="s">
        <v>612</v>
      </c>
      <c r="C262" s="27">
        <v>1</v>
      </c>
      <c r="D262" s="30"/>
      <c r="E262" s="31" t="s">
        <v>449</v>
      </c>
      <c r="F262" s="30" t="s">
        <v>20</v>
      </c>
      <c r="G262" s="29"/>
      <c r="H262" s="29"/>
      <c r="I262" s="29"/>
      <c r="J262" s="36"/>
      <c r="K262" s="33" t="s">
        <v>422</v>
      </c>
      <c r="L262" s="34" t="s">
        <v>423</v>
      </c>
      <c r="M262" s="29"/>
      <c r="N262" s="29"/>
      <c r="O262" s="29"/>
      <c r="U262" s="35" t="s">
        <v>613</v>
      </c>
      <c r="V262" s="35" t="s">
        <v>613</v>
      </c>
      <c r="AA262" t="s">
        <v>3100</v>
      </c>
    </row>
    <row r="263" spans="1:27" s="35" customFormat="1" ht="13.95" customHeight="1">
      <c r="A263" s="27">
        <v>7</v>
      </c>
      <c r="B263" s="28" t="s">
        <v>614</v>
      </c>
      <c r="C263" s="27">
        <v>1</v>
      </c>
      <c r="D263" s="30"/>
      <c r="E263" s="31" t="s">
        <v>449</v>
      </c>
      <c r="F263" s="30" t="s">
        <v>20</v>
      </c>
      <c r="G263" s="29"/>
      <c r="H263" s="29"/>
      <c r="I263" s="29"/>
      <c r="J263" s="36"/>
      <c r="K263" s="33" t="s">
        <v>422</v>
      </c>
      <c r="L263" s="34" t="s">
        <v>423</v>
      </c>
      <c r="M263" s="29"/>
      <c r="N263" s="29"/>
      <c r="O263" s="29"/>
      <c r="U263" s="35" t="s">
        <v>615</v>
      </c>
      <c r="V263" s="35" t="s">
        <v>615</v>
      </c>
      <c r="AA263" t="s">
        <v>3100</v>
      </c>
    </row>
    <row r="264" spans="1:27" s="35" customFormat="1" ht="13.95" customHeight="1">
      <c r="A264" s="27">
        <v>7</v>
      </c>
      <c r="B264" s="28" t="s">
        <v>616</v>
      </c>
      <c r="C264" s="27">
        <v>1</v>
      </c>
      <c r="D264" s="30"/>
      <c r="E264" s="31" t="s">
        <v>449</v>
      </c>
      <c r="F264" s="30" t="s">
        <v>20</v>
      </c>
      <c r="G264" s="29"/>
      <c r="H264" s="29"/>
      <c r="I264" s="29"/>
      <c r="J264" s="36"/>
      <c r="K264" s="33" t="s">
        <v>422</v>
      </c>
      <c r="L264" s="34" t="s">
        <v>423</v>
      </c>
      <c r="M264" s="29"/>
      <c r="N264" s="29"/>
      <c r="O264" s="29"/>
      <c r="U264" s="35" t="s">
        <v>617</v>
      </c>
      <c r="V264" s="35" t="s">
        <v>617</v>
      </c>
      <c r="AA264" t="s">
        <v>3100</v>
      </c>
    </row>
    <row r="265" spans="1:27" s="35" customFormat="1" ht="13.95" customHeight="1">
      <c r="A265" s="27">
        <v>6</v>
      </c>
      <c r="B265" s="28" t="s">
        <v>618</v>
      </c>
      <c r="C265" s="27">
        <v>1</v>
      </c>
      <c r="D265" s="30"/>
      <c r="E265" s="31" t="s">
        <v>430</v>
      </c>
      <c r="F265" s="30" t="s">
        <v>20</v>
      </c>
      <c r="G265" s="29"/>
      <c r="H265" s="29"/>
      <c r="I265" s="29"/>
      <c r="J265" s="36"/>
      <c r="K265" s="33" t="s">
        <v>422</v>
      </c>
      <c r="L265" s="34" t="s">
        <v>423</v>
      </c>
      <c r="M265" s="29"/>
      <c r="N265" s="29"/>
      <c r="O265" s="29"/>
      <c r="U265" s="35" t="s">
        <v>619</v>
      </c>
      <c r="V265" s="35" t="s">
        <v>619</v>
      </c>
      <c r="X265" s="28" t="s">
        <v>620</v>
      </c>
      <c r="AA265" t="s">
        <v>3100</v>
      </c>
    </row>
    <row r="266" spans="1:27" s="35" customFormat="1" ht="13.95" customHeight="1">
      <c r="A266" s="27">
        <v>6</v>
      </c>
      <c r="B266" s="35" t="s">
        <v>621</v>
      </c>
      <c r="C266" s="27">
        <v>1</v>
      </c>
      <c r="D266" s="30"/>
      <c r="E266" s="31">
        <v>6</v>
      </c>
      <c r="F266" s="30" t="s">
        <v>20</v>
      </c>
      <c r="G266" s="29"/>
      <c r="H266" s="29"/>
      <c r="I266" s="29"/>
      <c r="J266" s="36"/>
      <c r="K266" s="33" t="s">
        <v>422</v>
      </c>
      <c r="L266" s="34" t="s">
        <v>423</v>
      </c>
      <c r="M266" s="29"/>
      <c r="N266" s="29"/>
      <c r="O266" s="29"/>
      <c r="Q266" s="28" t="s">
        <v>622</v>
      </c>
      <c r="R266" s="28"/>
      <c r="AA266" t="s">
        <v>3100</v>
      </c>
    </row>
    <row r="267" spans="1:27" s="35" customFormat="1" ht="13.95" customHeight="1">
      <c r="A267" s="27">
        <v>7</v>
      </c>
      <c r="B267" s="28" t="s">
        <v>623</v>
      </c>
      <c r="C267" s="27">
        <v>1</v>
      </c>
      <c r="D267" s="30"/>
      <c r="E267" s="31">
        <v>7</v>
      </c>
      <c r="F267" s="30" t="s">
        <v>20</v>
      </c>
      <c r="G267" s="29"/>
      <c r="H267" s="29"/>
      <c r="I267" s="29"/>
      <c r="J267" s="36"/>
      <c r="K267" s="33" t="s">
        <v>422</v>
      </c>
      <c r="L267" s="34" t="s">
        <v>423</v>
      </c>
      <c r="M267" s="29"/>
      <c r="N267" s="29"/>
      <c r="O267" s="29"/>
      <c r="Q267" s="28"/>
      <c r="R267" s="28"/>
      <c r="AA267" t="s">
        <v>3100</v>
      </c>
    </row>
    <row r="268" spans="1:27" s="35" customFormat="1" ht="13.95" customHeight="1">
      <c r="A268" s="27">
        <v>8</v>
      </c>
      <c r="B268" s="37" t="s">
        <v>624</v>
      </c>
      <c r="C268" s="27">
        <v>1</v>
      </c>
      <c r="D268" s="30"/>
      <c r="E268" s="31" t="s">
        <v>545</v>
      </c>
      <c r="F268" s="30" t="s">
        <v>20</v>
      </c>
      <c r="G268" s="29"/>
      <c r="H268" s="29"/>
      <c r="I268" s="29"/>
      <c r="J268" s="36"/>
      <c r="K268" s="33" t="s">
        <v>422</v>
      </c>
      <c r="L268" s="34" t="s">
        <v>423</v>
      </c>
      <c r="M268" s="29"/>
      <c r="N268" s="29"/>
      <c r="O268" s="29"/>
      <c r="S268" s="35">
        <v>10392910</v>
      </c>
      <c r="U268" s="35" t="s">
        <v>625</v>
      </c>
      <c r="V268" s="35" t="s">
        <v>626</v>
      </c>
      <c r="AA268" t="s">
        <v>3100</v>
      </c>
    </row>
    <row r="269" spans="1:27" s="35" customFormat="1" ht="13.95" customHeight="1">
      <c r="A269" s="27">
        <v>8</v>
      </c>
      <c r="B269" s="37" t="s">
        <v>2803</v>
      </c>
      <c r="C269" s="27">
        <v>1</v>
      </c>
      <c r="D269" s="30"/>
      <c r="E269" s="31">
        <v>8</v>
      </c>
      <c r="F269" s="30" t="s">
        <v>20</v>
      </c>
      <c r="G269" s="29"/>
      <c r="H269" s="29"/>
      <c r="I269" s="29"/>
      <c r="J269" s="36"/>
      <c r="K269" s="33" t="s">
        <v>422</v>
      </c>
      <c r="L269" s="34" t="s">
        <v>423</v>
      </c>
      <c r="M269" s="29"/>
      <c r="N269" s="29"/>
      <c r="O269" s="29"/>
      <c r="S269" s="35">
        <v>10392930</v>
      </c>
      <c r="V269" s="28" t="s">
        <v>627</v>
      </c>
      <c r="W269" s="28"/>
      <c r="AA269" t="s">
        <v>3100</v>
      </c>
    </row>
    <row r="270" spans="1:27" s="35" customFormat="1" ht="13.95" customHeight="1">
      <c r="A270" s="39">
        <v>9</v>
      </c>
      <c r="B270" s="40" t="s">
        <v>628</v>
      </c>
      <c r="C270" s="41">
        <v>1</v>
      </c>
      <c r="D270" s="30"/>
      <c r="E270" s="42" t="s">
        <v>527</v>
      </c>
      <c r="F270" s="30" t="s">
        <v>20</v>
      </c>
      <c r="G270" s="29"/>
      <c r="H270" s="29"/>
      <c r="I270" s="29"/>
      <c r="J270" s="43"/>
      <c r="K270" s="33" t="s">
        <v>422</v>
      </c>
      <c r="L270" s="34" t="s">
        <v>423</v>
      </c>
      <c r="M270" s="29"/>
      <c r="N270" s="29" t="s">
        <v>53</v>
      </c>
      <c r="O270" s="29"/>
      <c r="Q270" s="35" t="s">
        <v>34</v>
      </c>
      <c r="V270" s="28" t="s">
        <v>629</v>
      </c>
      <c r="W270" s="28"/>
      <c r="AA270" t="s">
        <v>3100</v>
      </c>
    </row>
    <row r="271" spans="1:27" s="35" customFormat="1" ht="13.95" customHeight="1">
      <c r="A271" s="39">
        <v>9</v>
      </c>
      <c r="B271" s="40" t="s">
        <v>630</v>
      </c>
      <c r="C271" s="41">
        <v>1</v>
      </c>
      <c r="D271" s="30"/>
      <c r="E271" s="42" t="s">
        <v>527</v>
      </c>
      <c r="F271" s="30" t="s">
        <v>20</v>
      </c>
      <c r="G271" s="29"/>
      <c r="H271" s="29"/>
      <c r="I271" s="29"/>
      <c r="J271" s="43"/>
      <c r="K271" s="33" t="s">
        <v>422</v>
      </c>
      <c r="L271" s="34" t="s">
        <v>423</v>
      </c>
      <c r="M271" s="29"/>
      <c r="N271" s="29"/>
      <c r="O271" s="29"/>
      <c r="Q271" s="35" t="s">
        <v>34</v>
      </c>
      <c r="V271" s="28" t="s">
        <v>631</v>
      </c>
      <c r="W271" s="28"/>
      <c r="AA271" t="s">
        <v>3100</v>
      </c>
    </row>
    <row r="272" spans="1:27" s="35" customFormat="1" ht="13.95" customHeight="1">
      <c r="A272" s="34">
        <v>9</v>
      </c>
      <c r="B272" s="28" t="s">
        <v>632</v>
      </c>
      <c r="C272" s="33">
        <v>1</v>
      </c>
      <c r="D272" s="30"/>
      <c r="E272" s="44" t="s">
        <v>527</v>
      </c>
      <c r="F272" s="30" t="s">
        <v>20</v>
      </c>
      <c r="G272" s="29"/>
      <c r="H272" s="29"/>
      <c r="I272" s="29"/>
      <c r="J272" s="43"/>
      <c r="K272" s="33" t="s">
        <v>422</v>
      </c>
      <c r="L272" s="34" t="s">
        <v>423</v>
      </c>
      <c r="M272" s="29"/>
      <c r="N272" s="29"/>
      <c r="O272" s="29"/>
      <c r="V272" s="28" t="s">
        <v>633</v>
      </c>
      <c r="W272" s="28"/>
      <c r="AA272" t="s">
        <v>3100</v>
      </c>
    </row>
    <row r="273" spans="1:27" s="35" customFormat="1" ht="13.95" customHeight="1">
      <c r="A273" s="34">
        <v>9</v>
      </c>
      <c r="B273" s="28" t="s">
        <v>634</v>
      </c>
      <c r="C273" s="33">
        <v>1</v>
      </c>
      <c r="D273" s="30"/>
      <c r="E273" s="44" t="s">
        <v>527</v>
      </c>
      <c r="F273" s="30" t="s">
        <v>20</v>
      </c>
      <c r="G273" s="29"/>
      <c r="H273" s="29"/>
      <c r="I273" s="29"/>
      <c r="J273" s="43"/>
      <c r="K273" s="33" t="s">
        <v>422</v>
      </c>
      <c r="L273" s="34" t="s">
        <v>423</v>
      </c>
      <c r="M273" s="29"/>
      <c r="N273" s="29"/>
      <c r="O273" s="29"/>
      <c r="V273" s="28" t="s">
        <v>635</v>
      </c>
      <c r="W273" s="28"/>
      <c r="AA273" t="s">
        <v>3100</v>
      </c>
    </row>
    <row r="274" spans="1:27" s="35" customFormat="1" ht="13.95" customHeight="1">
      <c r="A274" s="34">
        <v>9</v>
      </c>
      <c r="B274" s="28" t="s">
        <v>636</v>
      </c>
      <c r="C274" s="33">
        <v>1</v>
      </c>
      <c r="D274" s="30"/>
      <c r="E274" s="44" t="s">
        <v>527</v>
      </c>
      <c r="F274" s="30" t="s">
        <v>20</v>
      </c>
      <c r="G274" s="29"/>
      <c r="H274" s="29"/>
      <c r="I274" s="29"/>
      <c r="J274" s="43"/>
      <c r="K274" s="33" t="s">
        <v>422</v>
      </c>
      <c r="L274" s="34" t="s">
        <v>423</v>
      </c>
      <c r="M274" s="29"/>
      <c r="N274" s="29"/>
      <c r="O274" s="29"/>
      <c r="V274" s="28" t="s">
        <v>637</v>
      </c>
      <c r="W274" s="28"/>
      <c r="AA274" t="s">
        <v>3100</v>
      </c>
    </row>
    <row r="275" spans="1:27" s="35" customFormat="1" ht="13.95" customHeight="1">
      <c r="A275" s="34">
        <v>9</v>
      </c>
      <c r="B275" s="28" t="s">
        <v>638</v>
      </c>
      <c r="C275" s="33">
        <v>1</v>
      </c>
      <c r="D275" s="30"/>
      <c r="E275" s="44" t="s">
        <v>527</v>
      </c>
      <c r="F275" s="30" t="s">
        <v>20</v>
      </c>
      <c r="G275" s="29"/>
      <c r="H275" s="29"/>
      <c r="I275" s="29"/>
      <c r="J275" s="43"/>
      <c r="K275" s="33" t="s">
        <v>422</v>
      </c>
      <c r="L275" s="34" t="s">
        <v>423</v>
      </c>
      <c r="M275" s="29"/>
      <c r="N275" s="29"/>
      <c r="O275" s="29"/>
      <c r="V275" s="28" t="s">
        <v>639</v>
      </c>
      <c r="W275" s="28"/>
      <c r="AA275" t="s">
        <v>3100</v>
      </c>
    </row>
    <row r="276" spans="1:27" s="35" customFormat="1" ht="13.95" customHeight="1">
      <c r="A276" s="34">
        <v>9</v>
      </c>
      <c r="B276" s="28" t="s">
        <v>640</v>
      </c>
      <c r="C276" s="33">
        <v>1</v>
      </c>
      <c r="D276" s="30"/>
      <c r="E276" s="44" t="s">
        <v>527</v>
      </c>
      <c r="F276" s="30" t="s">
        <v>20</v>
      </c>
      <c r="G276" s="29"/>
      <c r="H276" s="29"/>
      <c r="I276" s="29"/>
      <c r="J276" s="43"/>
      <c r="K276" s="33" t="s">
        <v>422</v>
      </c>
      <c r="L276" s="34" t="s">
        <v>423</v>
      </c>
      <c r="M276" s="29"/>
      <c r="N276" s="29"/>
      <c r="O276" s="29"/>
      <c r="V276" s="28" t="s">
        <v>641</v>
      </c>
      <c r="W276" s="28"/>
      <c r="AA276" t="s">
        <v>3100</v>
      </c>
    </row>
    <row r="277" spans="1:27" s="35" customFormat="1" ht="13.95" customHeight="1">
      <c r="A277" s="34">
        <v>9</v>
      </c>
      <c r="B277" s="28" t="s">
        <v>642</v>
      </c>
      <c r="C277" s="33">
        <v>1</v>
      </c>
      <c r="D277" s="30"/>
      <c r="E277" s="44" t="s">
        <v>527</v>
      </c>
      <c r="F277" s="30" t="s">
        <v>20</v>
      </c>
      <c r="G277" s="29"/>
      <c r="H277" s="29"/>
      <c r="I277" s="29"/>
      <c r="J277" s="43"/>
      <c r="K277" s="33" t="s">
        <v>422</v>
      </c>
      <c r="L277" s="34" t="s">
        <v>423</v>
      </c>
      <c r="M277" s="29"/>
      <c r="N277" s="29"/>
      <c r="O277" s="29"/>
      <c r="V277" s="28" t="s">
        <v>643</v>
      </c>
      <c r="W277" s="28"/>
      <c r="AA277" t="s">
        <v>3100</v>
      </c>
    </row>
    <row r="278" spans="1:27" s="35" customFormat="1" ht="13.95" customHeight="1">
      <c r="A278" s="34">
        <v>9</v>
      </c>
      <c r="B278" s="28" t="s">
        <v>644</v>
      </c>
      <c r="C278" s="33">
        <v>1</v>
      </c>
      <c r="D278" s="30"/>
      <c r="E278" s="44" t="s">
        <v>527</v>
      </c>
      <c r="F278" s="30" t="s">
        <v>20</v>
      </c>
      <c r="G278" s="29"/>
      <c r="H278" s="29"/>
      <c r="I278" s="29"/>
      <c r="J278" s="43"/>
      <c r="K278" s="33" t="s">
        <v>422</v>
      </c>
      <c r="L278" s="34" t="s">
        <v>423</v>
      </c>
      <c r="M278" s="29"/>
      <c r="N278" s="29"/>
      <c r="O278" s="29"/>
      <c r="V278" s="28" t="s">
        <v>645</v>
      </c>
      <c r="W278" s="28"/>
      <c r="AA278" t="s">
        <v>3100</v>
      </c>
    </row>
    <row r="279" spans="1:27" s="35" customFormat="1" ht="13.95" customHeight="1">
      <c r="A279" s="34">
        <v>9</v>
      </c>
      <c r="B279" s="28" t="s">
        <v>646</v>
      </c>
      <c r="C279" s="33">
        <v>1</v>
      </c>
      <c r="D279" s="30"/>
      <c r="E279" s="44" t="s">
        <v>527</v>
      </c>
      <c r="F279" s="30" t="s">
        <v>20</v>
      </c>
      <c r="G279" s="29"/>
      <c r="H279" s="29"/>
      <c r="I279" s="29"/>
      <c r="J279" s="43"/>
      <c r="K279" s="33" t="s">
        <v>422</v>
      </c>
      <c r="L279" s="34" t="s">
        <v>423</v>
      </c>
      <c r="M279" s="29"/>
      <c r="N279" s="29"/>
      <c r="O279" s="29"/>
      <c r="V279" s="28"/>
      <c r="W279" s="28"/>
      <c r="AA279" t="s">
        <v>3100</v>
      </c>
    </row>
    <row r="280" spans="1:27" s="35" customFormat="1" ht="13.95" customHeight="1">
      <c r="A280" s="34">
        <v>9</v>
      </c>
      <c r="B280" s="28" t="s">
        <v>647</v>
      </c>
      <c r="C280" s="33">
        <v>1</v>
      </c>
      <c r="D280" s="30"/>
      <c r="E280" s="44" t="s">
        <v>527</v>
      </c>
      <c r="F280" s="30" t="s">
        <v>20</v>
      </c>
      <c r="G280" s="29"/>
      <c r="H280" s="29"/>
      <c r="I280" s="29"/>
      <c r="J280" s="43"/>
      <c r="K280" s="33" t="s">
        <v>422</v>
      </c>
      <c r="L280" s="34" t="s">
        <v>423</v>
      </c>
      <c r="M280" s="29"/>
      <c r="N280" s="29"/>
      <c r="O280" s="29"/>
      <c r="U280" s="28" t="s">
        <v>648</v>
      </c>
      <c r="V280" s="28"/>
      <c r="W280" s="28"/>
      <c r="AA280" t="s">
        <v>3100</v>
      </c>
    </row>
    <row r="281" spans="1:27" s="35" customFormat="1" ht="13.95" customHeight="1">
      <c r="A281" s="34">
        <v>9</v>
      </c>
      <c r="B281" s="28" t="s">
        <v>649</v>
      </c>
      <c r="C281" s="33">
        <v>1</v>
      </c>
      <c r="D281" s="30"/>
      <c r="E281" s="44" t="s">
        <v>527</v>
      </c>
      <c r="F281" s="30" t="s">
        <v>20</v>
      </c>
      <c r="G281" s="29"/>
      <c r="H281" s="29"/>
      <c r="I281" s="29"/>
      <c r="J281" s="43"/>
      <c r="K281" s="33" t="s">
        <v>422</v>
      </c>
      <c r="L281" s="34" t="s">
        <v>423</v>
      </c>
      <c r="M281" s="29"/>
      <c r="N281" s="29"/>
      <c r="O281" s="29"/>
      <c r="V281" s="28"/>
      <c r="W281" s="28"/>
      <c r="AA281" t="s">
        <v>3100</v>
      </c>
    </row>
    <row r="282" spans="1:27" s="35" customFormat="1" ht="13.95" customHeight="1">
      <c r="A282" s="34">
        <v>9</v>
      </c>
      <c r="B282" s="28" t="s">
        <v>650</v>
      </c>
      <c r="C282" s="33">
        <v>1</v>
      </c>
      <c r="D282" s="30"/>
      <c r="E282" s="44" t="s">
        <v>527</v>
      </c>
      <c r="F282" s="30" t="s">
        <v>20</v>
      </c>
      <c r="G282" s="29"/>
      <c r="H282" s="29"/>
      <c r="I282" s="29"/>
      <c r="J282" s="43"/>
      <c r="K282" s="33" t="s">
        <v>422</v>
      </c>
      <c r="L282" s="34" t="s">
        <v>423</v>
      </c>
      <c r="M282" s="29"/>
      <c r="N282" s="29"/>
      <c r="O282" s="29"/>
      <c r="U282" s="35" t="s">
        <v>651</v>
      </c>
      <c r="V282" s="28"/>
      <c r="W282" s="28"/>
      <c r="X282" s="28" t="s">
        <v>652</v>
      </c>
      <c r="AA282" t="s">
        <v>3100</v>
      </c>
    </row>
    <row r="283" spans="1:27" s="35" customFormat="1" ht="13.95" customHeight="1">
      <c r="A283" s="34">
        <v>9</v>
      </c>
      <c r="B283" s="28" t="s">
        <v>653</v>
      </c>
      <c r="C283" s="33">
        <v>1</v>
      </c>
      <c r="D283" s="30"/>
      <c r="E283" s="44" t="s">
        <v>527</v>
      </c>
      <c r="F283" s="30" t="s">
        <v>20</v>
      </c>
      <c r="G283" s="29"/>
      <c r="H283" s="29"/>
      <c r="I283" s="29"/>
      <c r="J283" s="43"/>
      <c r="K283" s="33" t="s">
        <v>422</v>
      </c>
      <c r="L283" s="34" t="s">
        <v>423</v>
      </c>
      <c r="M283" s="29"/>
      <c r="N283" s="29"/>
      <c r="O283" s="29"/>
      <c r="U283" s="28" t="s">
        <v>654</v>
      </c>
      <c r="V283" s="28"/>
      <c r="W283" s="28"/>
      <c r="AA283" t="s">
        <v>3100</v>
      </c>
    </row>
    <row r="284" spans="1:27" s="35" customFormat="1" ht="13.95" customHeight="1">
      <c r="A284" s="34">
        <v>9</v>
      </c>
      <c r="B284" s="28" t="s">
        <v>655</v>
      </c>
      <c r="C284" s="33">
        <v>1</v>
      </c>
      <c r="D284" s="30"/>
      <c r="E284" s="44" t="s">
        <v>527</v>
      </c>
      <c r="F284" s="30" t="s">
        <v>20</v>
      </c>
      <c r="G284" s="29"/>
      <c r="H284" s="29"/>
      <c r="I284" s="29"/>
      <c r="J284" s="43"/>
      <c r="K284" s="33" t="s">
        <v>422</v>
      </c>
      <c r="L284" s="34" t="s">
        <v>423</v>
      </c>
      <c r="M284" s="29"/>
      <c r="N284" s="29"/>
      <c r="O284" s="29"/>
      <c r="U284" s="35" t="s">
        <v>656</v>
      </c>
      <c r="V284" s="28"/>
      <c r="W284" s="28"/>
      <c r="AA284" t="s">
        <v>3100</v>
      </c>
    </row>
    <row r="285" spans="1:27" s="35" customFormat="1" ht="13.95" customHeight="1">
      <c r="A285" s="27">
        <v>7</v>
      </c>
      <c r="B285" s="37" t="s">
        <v>657</v>
      </c>
      <c r="C285" s="27">
        <v>1</v>
      </c>
      <c r="D285" s="30"/>
      <c r="E285" s="31" t="s">
        <v>449</v>
      </c>
      <c r="F285" s="30" t="s">
        <v>20</v>
      </c>
      <c r="G285" s="29"/>
      <c r="H285" s="29"/>
      <c r="I285" s="29"/>
      <c r="J285" s="36"/>
      <c r="K285" s="33" t="s">
        <v>422</v>
      </c>
      <c r="L285" s="34" t="s">
        <v>423</v>
      </c>
      <c r="M285" s="29"/>
      <c r="N285" s="29"/>
      <c r="O285" s="29"/>
      <c r="S285" s="35">
        <v>10392950</v>
      </c>
      <c r="U285" s="28" t="s">
        <v>658</v>
      </c>
      <c r="V285" s="35" t="s">
        <v>659</v>
      </c>
      <c r="AA285" t="s">
        <v>3100</v>
      </c>
    </row>
    <row r="286" spans="1:27" s="35" customFormat="1" ht="13.95" customHeight="1">
      <c r="A286" s="27">
        <v>5</v>
      </c>
      <c r="B286" s="37" t="s">
        <v>660</v>
      </c>
      <c r="C286" s="27">
        <v>1</v>
      </c>
      <c r="D286" s="30"/>
      <c r="E286" s="31">
        <v>5</v>
      </c>
      <c r="F286" s="30" t="s">
        <v>20</v>
      </c>
      <c r="G286" s="29"/>
      <c r="H286" s="29"/>
      <c r="I286" s="29"/>
      <c r="J286" s="36"/>
      <c r="K286" s="33" t="s">
        <v>422</v>
      </c>
      <c r="L286" s="34" t="s">
        <v>423</v>
      </c>
      <c r="M286" s="29"/>
      <c r="N286" s="29"/>
      <c r="O286" s="29"/>
      <c r="AA286" t="s">
        <v>3100</v>
      </c>
    </row>
    <row r="287" spans="1:27" s="35" customFormat="1" ht="13.95" customHeight="1">
      <c r="A287" s="27">
        <v>6</v>
      </c>
      <c r="B287" s="37" t="s">
        <v>661</v>
      </c>
      <c r="C287" s="27">
        <v>1</v>
      </c>
      <c r="D287" s="30"/>
      <c r="E287" s="31" t="s">
        <v>430</v>
      </c>
      <c r="F287" s="30" t="s">
        <v>20</v>
      </c>
      <c r="G287" s="29"/>
      <c r="H287" s="29"/>
      <c r="I287" s="29"/>
      <c r="J287" s="36"/>
      <c r="K287" s="33" t="s">
        <v>422</v>
      </c>
      <c r="L287" s="34" t="s">
        <v>423</v>
      </c>
      <c r="M287" s="29"/>
      <c r="N287" s="29"/>
      <c r="O287" s="29"/>
      <c r="U287" s="35" t="s">
        <v>662</v>
      </c>
      <c r="AA287" t="s">
        <v>3100</v>
      </c>
    </row>
    <row r="288" spans="1:27" s="35" customFormat="1" ht="13.95" customHeight="1">
      <c r="A288" s="27">
        <v>6</v>
      </c>
      <c r="B288" s="37" t="s">
        <v>663</v>
      </c>
      <c r="C288" s="27">
        <v>1</v>
      </c>
      <c r="D288" s="30"/>
      <c r="E288" s="31" t="s">
        <v>430</v>
      </c>
      <c r="F288" s="30" t="s">
        <v>20</v>
      </c>
      <c r="G288" s="29"/>
      <c r="H288" s="29"/>
      <c r="I288" s="29"/>
      <c r="J288" s="36"/>
      <c r="K288" s="33" t="s">
        <v>422</v>
      </c>
      <c r="L288" s="34" t="s">
        <v>423</v>
      </c>
      <c r="M288" s="29"/>
      <c r="N288" s="29"/>
      <c r="O288" s="29"/>
      <c r="U288" s="28" t="s">
        <v>664</v>
      </c>
      <c r="X288" s="28" t="s">
        <v>665</v>
      </c>
      <c r="AA288" t="s">
        <v>3100</v>
      </c>
    </row>
    <row r="289" spans="1:27" s="35" customFormat="1" ht="13.95" customHeight="1">
      <c r="A289" s="27">
        <v>5</v>
      </c>
      <c r="B289" s="37" t="s">
        <v>666</v>
      </c>
      <c r="C289" s="27">
        <v>1</v>
      </c>
      <c r="D289" s="30"/>
      <c r="E289" s="31">
        <v>5</v>
      </c>
      <c r="F289" s="30" t="s">
        <v>20</v>
      </c>
      <c r="G289" s="29"/>
      <c r="H289" s="29"/>
      <c r="I289" s="29"/>
      <c r="J289" s="32"/>
      <c r="K289" s="33" t="s">
        <v>422</v>
      </c>
      <c r="L289" s="34" t="s">
        <v>423</v>
      </c>
      <c r="M289" s="29"/>
      <c r="N289" s="29"/>
      <c r="O289" s="29"/>
      <c r="AA289" t="s">
        <v>3100</v>
      </c>
    </row>
    <row r="290" spans="1:27" s="35" customFormat="1" ht="13.95" customHeight="1">
      <c r="A290" s="27">
        <v>6</v>
      </c>
      <c r="B290" s="37" t="s">
        <v>667</v>
      </c>
      <c r="C290" s="27">
        <v>1</v>
      </c>
      <c r="D290" s="30"/>
      <c r="E290" s="31">
        <v>6</v>
      </c>
      <c r="F290" s="30" t="s">
        <v>20</v>
      </c>
      <c r="G290" s="29"/>
      <c r="H290" s="29"/>
      <c r="I290" s="29"/>
      <c r="J290" s="36"/>
      <c r="K290" s="33" t="s">
        <v>422</v>
      </c>
      <c r="L290" s="34" t="s">
        <v>423</v>
      </c>
      <c r="M290" s="29"/>
      <c r="N290" s="29"/>
      <c r="O290" s="29"/>
      <c r="U290" s="35" t="s">
        <v>668</v>
      </c>
      <c r="AA290" t="s">
        <v>3100</v>
      </c>
    </row>
    <row r="291" spans="1:27" s="35" customFormat="1" ht="13.95" customHeight="1">
      <c r="A291" s="27">
        <v>6</v>
      </c>
      <c r="B291" s="37" t="s">
        <v>669</v>
      </c>
      <c r="C291" s="27">
        <v>1</v>
      </c>
      <c r="D291" s="30"/>
      <c r="E291" s="31" t="s">
        <v>430</v>
      </c>
      <c r="F291" s="30" t="s">
        <v>20</v>
      </c>
      <c r="G291" s="29"/>
      <c r="H291" s="29"/>
      <c r="I291" s="29"/>
      <c r="J291" s="36"/>
      <c r="K291" s="33" t="s">
        <v>422</v>
      </c>
      <c r="L291" s="34" t="s">
        <v>423</v>
      </c>
      <c r="M291" s="29"/>
      <c r="N291" s="29"/>
      <c r="O291" s="29"/>
      <c r="U291" s="35" t="s">
        <v>670</v>
      </c>
      <c r="AA291" t="s">
        <v>3100</v>
      </c>
    </row>
    <row r="292" spans="1:27" s="35" customFormat="1" ht="13.95" customHeight="1">
      <c r="A292" s="27">
        <v>3</v>
      </c>
      <c r="B292" s="37" t="s">
        <v>671</v>
      </c>
      <c r="C292" s="27">
        <v>1</v>
      </c>
      <c r="D292" s="30"/>
      <c r="E292" s="31">
        <v>3</v>
      </c>
      <c r="F292" s="30" t="s">
        <v>20</v>
      </c>
      <c r="G292" s="29"/>
      <c r="H292" s="29"/>
      <c r="I292" s="29"/>
      <c r="J292" s="36"/>
      <c r="K292" s="33" t="s">
        <v>422</v>
      </c>
      <c r="L292" s="34" t="s">
        <v>423</v>
      </c>
      <c r="M292" s="29"/>
      <c r="N292" s="29"/>
      <c r="O292" s="29"/>
      <c r="AA292" t="s">
        <v>3100</v>
      </c>
    </row>
    <row r="293" spans="1:27" s="35" customFormat="1" ht="13.95" customHeight="1">
      <c r="A293" s="27">
        <v>4</v>
      </c>
      <c r="B293" s="28" t="s">
        <v>672</v>
      </c>
      <c r="C293" s="27">
        <v>1</v>
      </c>
      <c r="D293" s="30"/>
      <c r="E293" s="31">
        <v>4</v>
      </c>
      <c r="F293" s="30" t="s">
        <v>20</v>
      </c>
      <c r="G293" s="29"/>
      <c r="H293" s="29"/>
      <c r="I293" s="29"/>
      <c r="J293" s="36"/>
      <c r="K293" s="33" t="s">
        <v>422</v>
      </c>
      <c r="L293" s="34" t="s">
        <v>423</v>
      </c>
      <c r="M293" s="29"/>
      <c r="N293" s="29"/>
      <c r="O293" s="29"/>
      <c r="Q293" s="28" t="s">
        <v>673</v>
      </c>
      <c r="R293" s="28"/>
      <c r="AA293" t="s">
        <v>3100</v>
      </c>
    </row>
    <row r="294" spans="1:27" s="35" customFormat="1" ht="13.95" customHeight="1">
      <c r="A294" s="27">
        <v>5</v>
      </c>
      <c r="B294" s="35" t="s">
        <v>674</v>
      </c>
      <c r="C294" s="27">
        <v>1</v>
      </c>
      <c r="D294" s="30"/>
      <c r="E294" s="31" t="s">
        <v>432</v>
      </c>
      <c r="F294" s="30" t="s">
        <v>20</v>
      </c>
      <c r="G294" s="29"/>
      <c r="H294" s="29"/>
      <c r="I294" s="29"/>
      <c r="J294" s="36"/>
      <c r="K294" s="33" t="s">
        <v>422</v>
      </c>
      <c r="L294" s="34" t="s">
        <v>423</v>
      </c>
      <c r="M294" s="29"/>
      <c r="N294" s="29"/>
      <c r="O294" s="29"/>
      <c r="Q294" s="35" t="s">
        <v>675</v>
      </c>
      <c r="S294" s="35">
        <v>10412110</v>
      </c>
      <c r="U294" s="35" t="s">
        <v>676</v>
      </c>
      <c r="V294" s="35" t="s">
        <v>677</v>
      </c>
      <c r="AA294" t="s">
        <v>3100</v>
      </c>
    </row>
    <row r="295" spans="1:27" s="35" customFormat="1" ht="13.95" customHeight="1">
      <c r="A295" s="27">
        <v>5</v>
      </c>
      <c r="B295" s="35" t="s">
        <v>678</v>
      </c>
      <c r="C295" s="27">
        <v>1</v>
      </c>
      <c r="D295" s="30"/>
      <c r="E295" s="31" t="s">
        <v>432</v>
      </c>
      <c r="F295" s="30" t="s">
        <v>20</v>
      </c>
      <c r="G295" s="29"/>
      <c r="H295" s="29"/>
      <c r="I295" s="29"/>
      <c r="J295" s="36"/>
      <c r="K295" s="33" t="s">
        <v>422</v>
      </c>
      <c r="L295" s="34" t="s">
        <v>423</v>
      </c>
      <c r="M295" s="29"/>
      <c r="N295" s="29"/>
      <c r="O295" s="29"/>
      <c r="Q295" s="28" t="s">
        <v>679</v>
      </c>
      <c r="R295" s="28"/>
      <c r="S295" s="35">
        <v>10412510</v>
      </c>
      <c r="U295" s="35" t="s">
        <v>680</v>
      </c>
      <c r="V295" s="35" t="s">
        <v>681</v>
      </c>
      <c r="X295" s="28" t="s">
        <v>682</v>
      </c>
      <c r="AA295" t="s">
        <v>3100</v>
      </c>
    </row>
    <row r="296" spans="1:27" s="35" customFormat="1" ht="13.95" customHeight="1">
      <c r="A296" s="27">
        <v>5</v>
      </c>
      <c r="B296" s="28" t="s">
        <v>683</v>
      </c>
      <c r="C296" s="27">
        <v>1</v>
      </c>
      <c r="D296" s="30"/>
      <c r="E296" s="31" t="s">
        <v>432</v>
      </c>
      <c r="F296" s="30" t="s">
        <v>20</v>
      </c>
      <c r="G296" s="29"/>
      <c r="H296" s="29"/>
      <c r="I296" s="29"/>
      <c r="J296" s="36"/>
      <c r="K296" s="33" t="s">
        <v>422</v>
      </c>
      <c r="L296" s="34" t="s">
        <v>423</v>
      </c>
      <c r="M296" s="29"/>
      <c r="N296" s="29"/>
      <c r="O296" s="29"/>
      <c r="Q296" s="28" t="s">
        <v>684</v>
      </c>
      <c r="R296" s="28"/>
      <c r="S296" s="28" t="s">
        <v>685</v>
      </c>
      <c r="T296" s="28"/>
      <c r="U296" s="28" t="s">
        <v>686</v>
      </c>
      <c r="AA296" t="s">
        <v>3100</v>
      </c>
    </row>
    <row r="297" spans="1:27" s="35" customFormat="1" ht="13.95" customHeight="1">
      <c r="A297" s="27">
        <v>4</v>
      </c>
      <c r="B297" s="28" t="s">
        <v>687</v>
      </c>
      <c r="C297" s="27">
        <v>1</v>
      </c>
      <c r="D297" s="30"/>
      <c r="E297" s="31">
        <v>4</v>
      </c>
      <c r="F297" s="30" t="s">
        <v>20</v>
      </c>
      <c r="G297" s="29"/>
      <c r="H297" s="29"/>
      <c r="I297" s="29"/>
      <c r="J297" s="36"/>
      <c r="K297" s="33" t="s">
        <v>422</v>
      </c>
      <c r="L297" s="34" t="s">
        <v>423</v>
      </c>
      <c r="M297" s="29"/>
      <c r="N297" s="29"/>
      <c r="O297" s="29"/>
      <c r="Q297" s="28" t="s">
        <v>688</v>
      </c>
      <c r="R297" s="28"/>
      <c r="AA297" t="s">
        <v>3100</v>
      </c>
    </row>
    <row r="298" spans="1:27" s="35" customFormat="1" ht="13.95" customHeight="1">
      <c r="A298" s="27">
        <v>5</v>
      </c>
      <c r="B298" s="28" t="s">
        <v>689</v>
      </c>
      <c r="C298" s="27">
        <v>1</v>
      </c>
      <c r="D298" s="30"/>
      <c r="E298" s="31" t="s">
        <v>432</v>
      </c>
      <c r="F298" s="30" t="s">
        <v>20</v>
      </c>
      <c r="G298" s="29"/>
      <c r="H298" s="29"/>
      <c r="I298" s="29"/>
      <c r="J298" s="36"/>
      <c r="K298" s="33" t="s">
        <v>422</v>
      </c>
      <c r="L298" s="34" t="s">
        <v>423</v>
      </c>
      <c r="M298" s="29"/>
      <c r="N298" s="29"/>
      <c r="O298" s="29"/>
      <c r="Q298" s="35" t="s">
        <v>690</v>
      </c>
      <c r="S298" s="35">
        <v>10415200</v>
      </c>
      <c r="U298" s="35" t="s">
        <v>691</v>
      </c>
      <c r="V298" s="35" t="s">
        <v>692</v>
      </c>
      <c r="AA298" t="s">
        <v>3100</v>
      </c>
    </row>
    <row r="299" spans="1:27" s="35" customFormat="1" ht="13.95" customHeight="1">
      <c r="A299" s="27">
        <v>5</v>
      </c>
      <c r="B299" s="28" t="s">
        <v>693</v>
      </c>
      <c r="C299" s="27">
        <v>1</v>
      </c>
      <c r="D299" s="30"/>
      <c r="E299" s="31" t="s">
        <v>432</v>
      </c>
      <c r="F299" s="30" t="s">
        <v>20</v>
      </c>
      <c r="G299" s="29"/>
      <c r="H299" s="29"/>
      <c r="I299" s="29"/>
      <c r="J299" s="36"/>
      <c r="K299" s="33" t="s">
        <v>422</v>
      </c>
      <c r="L299" s="34" t="s">
        <v>423</v>
      </c>
      <c r="M299" s="29"/>
      <c r="N299" s="29"/>
      <c r="O299" s="29"/>
      <c r="Q299" s="35" t="s">
        <v>694</v>
      </c>
      <c r="S299" s="35">
        <v>10415700</v>
      </c>
      <c r="U299" s="35" t="s">
        <v>695</v>
      </c>
      <c r="V299" s="35" t="s">
        <v>696</v>
      </c>
      <c r="X299" s="28" t="s">
        <v>682</v>
      </c>
      <c r="AA299" t="s">
        <v>3100</v>
      </c>
    </row>
    <row r="300" spans="1:27" s="35" customFormat="1" ht="13.95" customHeight="1">
      <c r="A300" s="27">
        <v>5</v>
      </c>
      <c r="B300" s="28" t="s">
        <v>697</v>
      </c>
      <c r="C300" s="27">
        <v>1</v>
      </c>
      <c r="D300" s="30"/>
      <c r="E300" s="31" t="s">
        <v>432</v>
      </c>
      <c r="F300" s="30" t="s">
        <v>20</v>
      </c>
      <c r="G300" s="29"/>
      <c r="H300" s="29"/>
      <c r="I300" s="29"/>
      <c r="J300" s="36"/>
      <c r="K300" s="33" t="s">
        <v>422</v>
      </c>
      <c r="L300" s="34" t="s">
        <v>423</v>
      </c>
      <c r="M300" s="29"/>
      <c r="N300" s="29"/>
      <c r="O300" s="29"/>
      <c r="Q300" s="35" t="s">
        <v>698</v>
      </c>
      <c r="S300" s="35">
        <v>10415800</v>
      </c>
      <c r="U300" s="35" t="s">
        <v>699</v>
      </c>
      <c r="V300" s="35" t="s">
        <v>700</v>
      </c>
      <c r="AA300" t="s">
        <v>3100</v>
      </c>
    </row>
    <row r="301" spans="1:27" s="35" customFormat="1" ht="13.95" customHeight="1">
      <c r="A301" s="27">
        <v>1</v>
      </c>
      <c r="B301" s="37" t="s">
        <v>701</v>
      </c>
      <c r="C301" s="27">
        <v>1</v>
      </c>
      <c r="D301" s="30"/>
      <c r="E301" s="38"/>
      <c r="F301" s="30"/>
      <c r="G301" s="29"/>
      <c r="H301" s="29"/>
      <c r="I301" s="29"/>
      <c r="J301" s="32"/>
      <c r="K301" s="33" t="s">
        <v>2492</v>
      </c>
      <c r="L301" s="34" t="s">
        <v>423</v>
      </c>
      <c r="M301" s="29"/>
      <c r="N301" s="29"/>
      <c r="O301" s="29"/>
      <c r="Q301" s="28" t="s">
        <v>702</v>
      </c>
      <c r="R301" s="28"/>
      <c r="S301" s="35">
        <v>10393000</v>
      </c>
      <c r="U301" s="28" t="s">
        <v>703</v>
      </c>
      <c r="V301" s="35" t="s">
        <v>704</v>
      </c>
      <c r="AA301" t="s">
        <v>3100</v>
      </c>
    </row>
    <row r="302" spans="1:27" s="35" customFormat="1" ht="14.7" customHeight="1">
      <c r="A302" s="45">
        <v>1</v>
      </c>
      <c r="B302" s="46" t="s">
        <v>705</v>
      </c>
      <c r="C302" s="45">
        <v>1</v>
      </c>
      <c r="D302" s="30"/>
      <c r="E302" s="29"/>
      <c r="F302" s="30"/>
      <c r="G302" s="29"/>
      <c r="H302" s="29"/>
      <c r="I302" s="29"/>
      <c r="J302" s="47"/>
      <c r="K302" s="45" t="s">
        <v>2492</v>
      </c>
      <c r="L302" s="34" t="s">
        <v>423</v>
      </c>
      <c r="M302" s="29"/>
      <c r="N302" s="29"/>
      <c r="O302" s="29"/>
      <c r="AA302" t="s">
        <v>3100</v>
      </c>
    </row>
    <row r="303" spans="1:27" s="53" customFormat="1" ht="13.95" customHeight="1">
      <c r="A303" s="48">
        <v>1</v>
      </c>
      <c r="B303" s="49" t="s">
        <v>148</v>
      </c>
      <c r="C303" s="48"/>
      <c r="D303" s="50"/>
      <c r="E303" s="50">
        <v>0</v>
      </c>
      <c r="F303" s="801" t="s">
        <v>20</v>
      </c>
      <c r="G303" s="51"/>
      <c r="H303" s="51"/>
      <c r="I303" s="51"/>
      <c r="J303" s="52"/>
      <c r="K303" s="51"/>
      <c r="L303" s="51"/>
      <c r="M303" s="51"/>
      <c r="N303" s="51"/>
      <c r="O303" s="48"/>
      <c r="U303" s="54" t="s">
        <v>706</v>
      </c>
      <c r="X303" s="54" t="s">
        <v>707</v>
      </c>
      <c r="AA303" t="s">
        <v>3100</v>
      </c>
    </row>
    <row r="304" spans="1:27" s="60" customFormat="1" ht="13.95" customHeight="1">
      <c r="A304" s="55">
        <v>2</v>
      </c>
      <c r="B304" s="56" t="s">
        <v>89</v>
      </c>
      <c r="C304" s="55">
        <v>1</v>
      </c>
      <c r="D304" s="57"/>
      <c r="E304" s="57"/>
      <c r="F304" s="61"/>
      <c r="G304" s="58"/>
      <c r="H304" s="58"/>
      <c r="I304" s="58"/>
      <c r="J304" s="59"/>
      <c r="K304" s="55" t="s">
        <v>17</v>
      </c>
      <c r="L304" s="55" t="s">
        <v>18</v>
      </c>
      <c r="M304" s="58"/>
      <c r="N304" s="58"/>
      <c r="O304" s="58"/>
      <c r="Q304" s="60" t="s">
        <v>34</v>
      </c>
      <c r="V304" s="60" t="s">
        <v>90</v>
      </c>
      <c r="AA304" t="s">
        <v>3100</v>
      </c>
    </row>
    <row r="305" spans="1:27" s="60" customFormat="1" ht="13.95" customHeight="1">
      <c r="A305" s="55">
        <v>2</v>
      </c>
      <c r="B305" s="56" t="s">
        <v>97</v>
      </c>
      <c r="C305" s="55">
        <v>1</v>
      </c>
      <c r="D305" s="57"/>
      <c r="E305" s="57"/>
      <c r="F305" s="61"/>
      <c r="G305" s="58"/>
      <c r="H305" s="58"/>
      <c r="I305" s="58"/>
      <c r="J305" s="59"/>
      <c r="K305" s="55" t="s">
        <v>17</v>
      </c>
      <c r="L305" s="55" t="s">
        <v>18</v>
      </c>
      <c r="M305" s="58"/>
      <c r="N305" s="58"/>
      <c r="O305" s="58"/>
      <c r="Q305" s="60" t="s">
        <v>34</v>
      </c>
      <c r="V305" s="60" t="s">
        <v>98</v>
      </c>
      <c r="AA305" t="s">
        <v>3100</v>
      </c>
    </row>
    <row r="306" spans="1:27" s="60" customFormat="1" ht="13.95" customHeight="1">
      <c r="A306" s="55">
        <v>2</v>
      </c>
      <c r="B306" s="56" t="s">
        <v>147</v>
      </c>
      <c r="C306" s="55">
        <v>1</v>
      </c>
      <c r="D306" s="57"/>
      <c r="E306" s="57"/>
      <c r="F306" s="61"/>
      <c r="G306" s="58"/>
      <c r="H306" s="58"/>
      <c r="I306" s="58"/>
      <c r="J306" s="59"/>
      <c r="K306" s="55" t="s">
        <v>17</v>
      </c>
      <c r="L306" s="55" t="s">
        <v>18</v>
      </c>
      <c r="M306" s="58"/>
      <c r="N306" s="58" t="s">
        <v>53</v>
      </c>
      <c r="O306" s="58"/>
      <c r="Q306" s="60" t="s">
        <v>34</v>
      </c>
      <c r="V306" s="60" t="s">
        <v>149</v>
      </c>
      <c r="AA306" t="s">
        <v>3100</v>
      </c>
    </row>
    <row r="307" spans="1:27" s="53" customFormat="1" ht="13.95" customHeight="1">
      <c r="A307" s="48">
        <v>1</v>
      </c>
      <c r="B307" s="49" t="s">
        <v>708</v>
      </c>
      <c r="C307" s="48"/>
      <c r="D307" s="50"/>
      <c r="E307" s="50">
        <v>0</v>
      </c>
      <c r="F307" s="801" t="s">
        <v>20</v>
      </c>
      <c r="G307" s="51"/>
      <c r="H307" s="51"/>
      <c r="I307" s="51"/>
      <c r="J307" s="52"/>
      <c r="K307" s="51"/>
      <c r="L307" s="51"/>
      <c r="M307" s="51"/>
      <c r="N307" s="51"/>
      <c r="O307" s="48"/>
      <c r="U307" s="53" t="s">
        <v>709</v>
      </c>
      <c r="AA307" t="s">
        <v>3100</v>
      </c>
    </row>
    <row r="308" spans="1:27" s="60" customFormat="1" ht="13.95" customHeight="1">
      <c r="A308" s="58">
        <v>2</v>
      </c>
      <c r="B308" s="56" t="s">
        <v>431</v>
      </c>
      <c r="C308" s="58">
        <v>1</v>
      </c>
      <c r="D308" s="61"/>
      <c r="E308" s="61" t="s">
        <v>432</v>
      </c>
      <c r="F308" s="61" t="s">
        <v>20</v>
      </c>
      <c r="G308" s="58"/>
      <c r="H308" s="58"/>
      <c r="I308" s="58"/>
      <c r="J308" s="59"/>
      <c r="K308" s="55" t="s">
        <v>422</v>
      </c>
      <c r="L308" s="55" t="s">
        <v>423</v>
      </c>
      <c r="M308" s="58"/>
      <c r="N308" s="58"/>
      <c r="O308" s="58"/>
      <c r="Q308" s="60" t="s">
        <v>433</v>
      </c>
      <c r="S308" s="60">
        <v>10311200</v>
      </c>
      <c r="U308" s="56" t="s">
        <v>434</v>
      </c>
      <c r="V308" s="60" t="s">
        <v>435</v>
      </c>
      <c r="X308" s="56" t="s">
        <v>436</v>
      </c>
      <c r="AA308" t="s">
        <v>3100</v>
      </c>
    </row>
    <row r="309" spans="1:27" s="60" customFormat="1" ht="13.95" customHeight="1">
      <c r="A309" s="58">
        <v>2</v>
      </c>
      <c r="B309" s="56" t="s">
        <v>509</v>
      </c>
      <c r="C309" s="58">
        <v>1</v>
      </c>
      <c r="D309" s="61"/>
      <c r="E309" s="61" t="s">
        <v>449</v>
      </c>
      <c r="F309" s="61" t="s">
        <v>20</v>
      </c>
      <c r="G309" s="58"/>
      <c r="H309" s="58"/>
      <c r="I309" s="58"/>
      <c r="J309" s="59"/>
      <c r="K309" s="55" t="s">
        <v>422</v>
      </c>
      <c r="L309" s="55" t="s">
        <v>423</v>
      </c>
      <c r="M309" s="58"/>
      <c r="N309" s="58"/>
      <c r="O309" s="58"/>
      <c r="Q309" s="56"/>
      <c r="R309" s="56"/>
      <c r="S309" s="60">
        <v>10391390</v>
      </c>
      <c r="U309" s="56" t="s">
        <v>434</v>
      </c>
      <c r="V309" s="60" t="s">
        <v>510</v>
      </c>
      <c r="X309" s="56" t="s">
        <v>511</v>
      </c>
      <c r="AA309" t="s">
        <v>3100</v>
      </c>
    </row>
    <row r="310" spans="1:27" s="53" customFormat="1" ht="13.95" customHeight="1">
      <c r="A310" s="48">
        <v>1</v>
      </c>
      <c r="B310" s="49" t="s">
        <v>710</v>
      </c>
      <c r="C310" s="48"/>
      <c r="D310" s="50"/>
      <c r="E310" s="50">
        <v>0</v>
      </c>
      <c r="F310" s="801" t="s">
        <v>20</v>
      </c>
      <c r="G310" s="51"/>
      <c r="H310" s="51"/>
      <c r="I310" s="51"/>
      <c r="J310" s="52"/>
      <c r="K310" s="51"/>
      <c r="L310" s="51"/>
      <c r="M310" s="51"/>
      <c r="N310" s="51"/>
      <c r="O310" s="48"/>
      <c r="AA310" t="s">
        <v>3100</v>
      </c>
    </row>
    <row r="311" spans="1:27" s="60" customFormat="1" ht="13.95" customHeight="1">
      <c r="A311" s="58">
        <v>2</v>
      </c>
      <c r="B311" s="49" t="s">
        <v>711</v>
      </c>
      <c r="C311" s="58"/>
      <c r="D311" s="61"/>
      <c r="E311" s="61">
        <v>0</v>
      </c>
      <c r="F311" s="802" t="s">
        <v>20</v>
      </c>
      <c r="G311" s="62"/>
      <c r="H311" s="62"/>
      <c r="I311" s="62"/>
      <c r="J311" s="63"/>
      <c r="K311" s="62"/>
      <c r="L311" s="62"/>
      <c r="M311" s="62"/>
      <c r="N311" s="62"/>
      <c r="O311" s="58"/>
      <c r="U311" s="60" t="s">
        <v>712</v>
      </c>
      <c r="X311" s="56" t="s">
        <v>713</v>
      </c>
      <c r="AA311" t="s">
        <v>3100</v>
      </c>
    </row>
    <row r="312" spans="1:27" s="60" customFormat="1">
      <c r="A312" s="58">
        <v>3</v>
      </c>
      <c r="B312" s="56" t="s">
        <v>256</v>
      </c>
      <c r="C312" s="58">
        <v>1</v>
      </c>
      <c r="D312" s="57"/>
      <c r="E312" s="61"/>
      <c r="F312" s="61"/>
      <c r="G312" s="58"/>
      <c r="H312" s="58"/>
      <c r="I312" s="58"/>
      <c r="J312" s="64"/>
      <c r="K312" s="58" t="s">
        <v>17</v>
      </c>
      <c r="L312" s="58" t="s">
        <v>18</v>
      </c>
      <c r="M312" s="58"/>
      <c r="N312" s="58"/>
      <c r="O312" s="58"/>
      <c r="Q312" s="60" t="s">
        <v>34</v>
      </c>
      <c r="V312" s="60" t="s">
        <v>257</v>
      </c>
      <c r="AA312" t="s">
        <v>3100</v>
      </c>
    </row>
    <row r="313" spans="1:27" s="60" customFormat="1" ht="13.95" customHeight="1">
      <c r="A313" s="55">
        <v>3</v>
      </c>
      <c r="B313" s="56" t="s">
        <v>630</v>
      </c>
      <c r="C313" s="55">
        <v>1</v>
      </c>
      <c r="D313" s="57"/>
      <c r="E313" s="57" t="s">
        <v>527</v>
      </c>
      <c r="F313" s="61" t="s">
        <v>20</v>
      </c>
      <c r="G313" s="58"/>
      <c r="H313" s="58"/>
      <c r="I313" s="58"/>
      <c r="J313" s="59"/>
      <c r="K313" s="55" t="s">
        <v>422</v>
      </c>
      <c r="L313" s="55" t="s">
        <v>423</v>
      </c>
      <c r="M313" s="58"/>
      <c r="N313" s="58"/>
      <c r="O313" s="58"/>
      <c r="Q313" s="60" t="s">
        <v>34</v>
      </c>
      <c r="V313" s="56" t="s">
        <v>631</v>
      </c>
      <c r="W313" s="56"/>
      <c r="AA313" t="s">
        <v>3100</v>
      </c>
    </row>
    <row r="314" spans="1:27" s="60" customFormat="1" ht="13.95" customHeight="1">
      <c r="A314" s="58">
        <v>2</v>
      </c>
      <c r="B314" s="49" t="s">
        <v>714</v>
      </c>
      <c r="C314" s="58"/>
      <c r="D314" s="61"/>
      <c r="E314" s="61">
        <v>0</v>
      </c>
      <c r="F314" s="802" t="s">
        <v>20</v>
      </c>
      <c r="G314" s="62"/>
      <c r="H314" s="62"/>
      <c r="I314" s="62"/>
      <c r="J314" s="63"/>
      <c r="K314" s="62"/>
      <c r="L314" s="62"/>
      <c r="M314" s="62"/>
      <c r="N314" s="62"/>
      <c r="O314" s="58"/>
      <c r="U314" s="60" t="s">
        <v>715</v>
      </c>
      <c r="X314" s="56" t="s">
        <v>713</v>
      </c>
      <c r="AA314" t="s">
        <v>3100</v>
      </c>
    </row>
    <row r="315" spans="1:27" s="60" customFormat="1" ht="13.95" customHeight="1">
      <c r="A315" s="55">
        <v>3</v>
      </c>
      <c r="B315" s="56" t="s">
        <v>254</v>
      </c>
      <c r="C315" s="55">
        <v>1</v>
      </c>
      <c r="D315" s="57"/>
      <c r="E315" s="57"/>
      <c r="F315" s="61"/>
      <c r="G315" s="58"/>
      <c r="H315" s="58"/>
      <c r="I315" s="58"/>
      <c r="J315" s="59"/>
      <c r="K315" s="55" t="s">
        <v>17</v>
      </c>
      <c r="L315" s="55" t="s">
        <v>18</v>
      </c>
      <c r="M315" s="58"/>
      <c r="N315" s="58" t="s">
        <v>53</v>
      </c>
      <c r="O315" s="58"/>
      <c r="Q315" s="60" t="s">
        <v>34</v>
      </c>
      <c r="V315" s="60" t="s">
        <v>255</v>
      </c>
      <c r="AA315" t="s">
        <v>3100</v>
      </c>
    </row>
    <row r="316" spans="1:27" s="60" customFormat="1" ht="13.95" customHeight="1">
      <c r="A316" s="55">
        <v>3</v>
      </c>
      <c r="B316" s="56" t="s">
        <v>628</v>
      </c>
      <c r="C316" s="55">
        <v>1</v>
      </c>
      <c r="D316" s="57"/>
      <c r="E316" s="57" t="s">
        <v>527</v>
      </c>
      <c r="F316" s="61" t="s">
        <v>20</v>
      </c>
      <c r="G316" s="58"/>
      <c r="H316" s="58"/>
      <c r="I316" s="58"/>
      <c r="J316" s="59"/>
      <c r="K316" s="55" t="s">
        <v>422</v>
      </c>
      <c r="L316" s="55" t="s">
        <v>423</v>
      </c>
      <c r="M316" s="58"/>
      <c r="N316" s="58" t="s">
        <v>53</v>
      </c>
      <c r="O316" s="58"/>
      <c r="Q316" s="60" t="s">
        <v>34</v>
      </c>
      <c r="V316" s="56" t="s">
        <v>629</v>
      </c>
      <c r="W316" s="56"/>
      <c r="AA316" t="s">
        <v>3100</v>
      </c>
    </row>
    <row r="317" spans="1:27" s="60" customFormat="1" ht="13.95" customHeight="1">
      <c r="A317" s="58">
        <v>2</v>
      </c>
      <c r="B317" s="49" t="s">
        <v>716</v>
      </c>
      <c r="C317" s="58"/>
      <c r="D317" s="61"/>
      <c r="E317" s="61">
        <v>0</v>
      </c>
      <c r="F317" s="802" t="s">
        <v>20</v>
      </c>
      <c r="G317" s="62"/>
      <c r="H317" s="62"/>
      <c r="I317" s="62"/>
      <c r="J317" s="63"/>
      <c r="K317" s="62"/>
      <c r="L317" s="62"/>
      <c r="M317" s="62"/>
      <c r="N317" s="62"/>
      <c r="O317" s="58"/>
      <c r="U317" s="60" t="s">
        <v>717</v>
      </c>
      <c r="X317" s="56" t="s">
        <v>713</v>
      </c>
      <c r="AA317" t="s">
        <v>3100</v>
      </c>
    </row>
    <row r="318" spans="1:27" s="60" customFormat="1" ht="13.95" customHeight="1">
      <c r="A318" s="55">
        <v>3</v>
      </c>
      <c r="B318" s="56" t="s">
        <v>258</v>
      </c>
      <c r="C318" s="55">
        <v>1</v>
      </c>
      <c r="D318" s="57"/>
      <c r="E318" s="57"/>
      <c r="F318" s="61"/>
      <c r="G318" s="58"/>
      <c r="H318" s="58"/>
      <c r="I318" s="58"/>
      <c r="J318" s="59"/>
      <c r="K318" s="55" t="s">
        <v>17</v>
      </c>
      <c r="L318" s="55" t="s">
        <v>18</v>
      </c>
      <c r="M318" s="58"/>
      <c r="N318" s="58" t="s">
        <v>53</v>
      </c>
      <c r="O318" s="58"/>
      <c r="Q318" s="60" t="s">
        <v>259</v>
      </c>
      <c r="AA318" t="s">
        <v>3100</v>
      </c>
    </row>
    <row r="319" spans="1:27" s="60" customFormat="1" ht="13.95" customHeight="1">
      <c r="A319" s="55">
        <v>3</v>
      </c>
      <c r="B319" s="56" t="s">
        <v>632</v>
      </c>
      <c r="C319" s="55">
        <v>1</v>
      </c>
      <c r="D319" s="57"/>
      <c r="E319" s="57" t="s">
        <v>527</v>
      </c>
      <c r="F319" s="61" t="s">
        <v>20</v>
      </c>
      <c r="G319" s="58"/>
      <c r="H319" s="58"/>
      <c r="I319" s="58"/>
      <c r="J319" s="59"/>
      <c r="K319" s="55" t="s">
        <v>422</v>
      </c>
      <c r="L319" s="55" t="s">
        <v>423</v>
      </c>
      <c r="M319" s="58"/>
      <c r="N319" s="58"/>
      <c r="O319" s="58"/>
      <c r="V319" s="56" t="s">
        <v>633</v>
      </c>
      <c r="W319" s="56"/>
      <c r="AA319" t="s">
        <v>3100</v>
      </c>
    </row>
    <row r="320" spans="1:27" s="60" customFormat="1" ht="13.95" customHeight="1">
      <c r="A320" s="58">
        <v>2</v>
      </c>
      <c r="B320" s="49" t="s">
        <v>718</v>
      </c>
      <c r="C320" s="58"/>
      <c r="D320" s="61"/>
      <c r="E320" s="61">
        <v>0</v>
      </c>
      <c r="F320" s="802" t="s">
        <v>20</v>
      </c>
      <c r="G320" s="62"/>
      <c r="H320" s="62"/>
      <c r="I320" s="62"/>
      <c r="J320" s="63"/>
      <c r="K320" s="62"/>
      <c r="L320" s="62"/>
      <c r="M320" s="62"/>
      <c r="N320" s="62"/>
      <c r="O320" s="58"/>
      <c r="U320" s="60" t="s">
        <v>719</v>
      </c>
      <c r="X320" s="56" t="s">
        <v>713</v>
      </c>
      <c r="AA320" t="s">
        <v>3100</v>
      </c>
    </row>
    <row r="321" spans="1:27" s="60" customFormat="1" ht="13.95" customHeight="1">
      <c r="A321" s="55">
        <v>3</v>
      </c>
      <c r="B321" s="56" t="s">
        <v>260</v>
      </c>
      <c r="C321" s="55">
        <v>1</v>
      </c>
      <c r="D321" s="57"/>
      <c r="E321" s="57"/>
      <c r="F321" s="61"/>
      <c r="G321" s="58"/>
      <c r="H321" s="58"/>
      <c r="I321" s="58"/>
      <c r="J321" s="59"/>
      <c r="K321" s="55" t="s">
        <v>17</v>
      </c>
      <c r="L321" s="55" t="s">
        <v>18</v>
      </c>
      <c r="M321" s="58"/>
      <c r="N321" s="58" t="s">
        <v>53</v>
      </c>
      <c r="O321" s="58"/>
      <c r="Q321" s="60" t="s">
        <v>261</v>
      </c>
      <c r="V321" s="60" t="s">
        <v>262</v>
      </c>
      <c r="AA321" t="s">
        <v>3100</v>
      </c>
    </row>
    <row r="322" spans="1:27" s="60" customFormat="1" ht="13.95" customHeight="1">
      <c r="A322" s="55">
        <v>3</v>
      </c>
      <c r="B322" s="56" t="s">
        <v>634</v>
      </c>
      <c r="C322" s="55">
        <v>1</v>
      </c>
      <c r="D322" s="57"/>
      <c r="E322" s="57" t="s">
        <v>527</v>
      </c>
      <c r="F322" s="61" t="s">
        <v>20</v>
      </c>
      <c r="G322" s="58"/>
      <c r="H322" s="58"/>
      <c r="I322" s="58"/>
      <c r="J322" s="59"/>
      <c r="K322" s="55" t="s">
        <v>422</v>
      </c>
      <c r="L322" s="55" t="s">
        <v>423</v>
      </c>
      <c r="M322" s="58"/>
      <c r="N322" s="58"/>
      <c r="O322" s="58"/>
      <c r="V322" s="56" t="s">
        <v>635</v>
      </c>
      <c r="W322" s="56"/>
      <c r="AA322" t="s">
        <v>3100</v>
      </c>
    </row>
    <row r="323" spans="1:27" s="60" customFormat="1" ht="13.95" customHeight="1">
      <c r="A323" s="58">
        <v>2</v>
      </c>
      <c r="B323" s="49" t="s">
        <v>720</v>
      </c>
      <c r="C323" s="58"/>
      <c r="D323" s="61"/>
      <c r="E323" s="61">
        <v>0</v>
      </c>
      <c r="F323" s="802" t="s">
        <v>20</v>
      </c>
      <c r="G323" s="62"/>
      <c r="H323" s="62"/>
      <c r="I323" s="62"/>
      <c r="J323" s="63"/>
      <c r="K323" s="62"/>
      <c r="L323" s="62"/>
      <c r="M323" s="62"/>
      <c r="N323" s="62"/>
      <c r="O323" s="58"/>
      <c r="U323" s="60" t="s">
        <v>721</v>
      </c>
      <c r="X323" s="56" t="s">
        <v>713</v>
      </c>
      <c r="AA323" t="s">
        <v>3100</v>
      </c>
    </row>
    <row r="324" spans="1:27" s="60" customFormat="1" ht="13.95" customHeight="1">
      <c r="A324" s="55">
        <v>3</v>
      </c>
      <c r="B324" s="56" t="s">
        <v>267</v>
      </c>
      <c r="C324" s="55">
        <v>1</v>
      </c>
      <c r="D324" s="57"/>
      <c r="E324" s="57"/>
      <c r="F324" s="61"/>
      <c r="G324" s="58"/>
      <c r="H324" s="58"/>
      <c r="I324" s="58"/>
      <c r="J324" s="59"/>
      <c r="K324" s="55" t="s">
        <v>17</v>
      </c>
      <c r="L324" s="55" t="s">
        <v>18</v>
      </c>
      <c r="M324" s="58"/>
      <c r="N324" s="58" t="s">
        <v>53</v>
      </c>
      <c r="O324" s="58"/>
      <c r="Q324" s="60" t="s">
        <v>34</v>
      </c>
      <c r="AA324" t="s">
        <v>3100</v>
      </c>
    </row>
    <row r="325" spans="1:27" s="60" customFormat="1" ht="13.95" customHeight="1">
      <c r="A325" s="55">
        <v>3</v>
      </c>
      <c r="B325" s="56" t="s">
        <v>636</v>
      </c>
      <c r="C325" s="55">
        <v>1</v>
      </c>
      <c r="D325" s="57"/>
      <c r="E325" s="57" t="s">
        <v>527</v>
      </c>
      <c r="F325" s="61" t="s">
        <v>20</v>
      </c>
      <c r="G325" s="58"/>
      <c r="H325" s="58"/>
      <c r="I325" s="58"/>
      <c r="J325" s="59"/>
      <c r="K325" s="55" t="s">
        <v>422</v>
      </c>
      <c r="L325" s="55" t="s">
        <v>423</v>
      </c>
      <c r="M325" s="58"/>
      <c r="N325" s="58"/>
      <c r="O325" s="58"/>
      <c r="V325" s="56" t="s">
        <v>637</v>
      </c>
      <c r="W325" s="56"/>
      <c r="AA325" t="s">
        <v>3100</v>
      </c>
    </row>
    <row r="326" spans="1:27" s="60" customFormat="1" ht="13.95" customHeight="1">
      <c r="A326" s="58">
        <v>2</v>
      </c>
      <c r="B326" s="49" t="s">
        <v>722</v>
      </c>
      <c r="C326" s="58"/>
      <c r="D326" s="61"/>
      <c r="E326" s="61">
        <v>0</v>
      </c>
      <c r="F326" s="802" t="s">
        <v>20</v>
      </c>
      <c r="G326" s="62"/>
      <c r="H326" s="62"/>
      <c r="I326" s="62"/>
      <c r="J326" s="63"/>
      <c r="K326" s="62"/>
      <c r="L326" s="62"/>
      <c r="M326" s="62"/>
      <c r="N326" s="62"/>
      <c r="O326" s="58"/>
      <c r="U326" s="60" t="s">
        <v>723</v>
      </c>
      <c r="X326" s="56" t="s">
        <v>713</v>
      </c>
      <c r="AA326" t="s">
        <v>3100</v>
      </c>
    </row>
    <row r="327" spans="1:27" s="60" customFormat="1" ht="13.95" customHeight="1">
      <c r="A327" s="55">
        <v>3</v>
      </c>
      <c r="B327" s="56" t="s">
        <v>249</v>
      </c>
      <c r="C327" s="55">
        <v>1</v>
      </c>
      <c r="D327" s="57"/>
      <c r="E327" s="57"/>
      <c r="F327" s="61"/>
      <c r="G327" s="58"/>
      <c r="H327" s="58"/>
      <c r="I327" s="58"/>
      <c r="J327" s="59"/>
      <c r="K327" s="55" t="s">
        <v>17</v>
      </c>
      <c r="L327" s="55" t="s">
        <v>18</v>
      </c>
      <c r="M327" s="58"/>
      <c r="N327" s="58" t="s">
        <v>53</v>
      </c>
      <c r="O327" s="58"/>
      <c r="Q327" s="60" t="s">
        <v>251</v>
      </c>
      <c r="AA327" t="s">
        <v>3100</v>
      </c>
    </row>
    <row r="328" spans="1:27" s="60" customFormat="1" ht="13.95" customHeight="1">
      <c r="A328" s="55">
        <v>3</v>
      </c>
      <c r="B328" s="56" t="s">
        <v>638</v>
      </c>
      <c r="C328" s="55">
        <v>1</v>
      </c>
      <c r="D328" s="57"/>
      <c r="E328" s="57" t="s">
        <v>527</v>
      </c>
      <c r="F328" s="61" t="s">
        <v>20</v>
      </c>
      <c r="G328" s="58"/>
      <c r="H328" s="58"/>
      <c r="I328" s="58"/>
      <c r="J328" s="59"/>
      <c r="K328" s="55" t="s">
        <v>422</v>
      </c>
      <c r="L328" s="55" t="s">
        <v>423</v>
      </c>
      <c r="M328" s="58"/>
      <c r="N328" s="58"/>
      <c r="O328" s="58"/>
      <c r="V328" s="56" t="s">
        <v>639</v>
      </c>
      <c r="W328" s="56"/>
      <c r="AA328" t="s">
        <v>3100</v>
      </c>
    </row>
    <row r="329" spans="1:27" s="60" customFormat="1">
      <c r="A329" s="58">
        <v>2</v>
      </c>
      <c r="B329" s="49" t="s">
        <v>724</v>
      </c>
      <c r="C329" s="58"/>
      <c r="D329" s="61"/>
      <c r="E329" s="61">
        <v>0</v>
      </c>
      <c r="F329" s="802" t="s">
        <v>20</v>
      </c>
      <c r="G329" s="62"/>
      <c r="H329" s="62"/>
      <c r="I329" s="62"/>
      <c r="J329" s="63"/>
      <c r="K329" s="62"/>
      <c r="L329" s="62"/>
      <c r="M329" s="62"/>
      <c r="N329" s="62"/>
      <c r="O329" s="58"/>
      <c r="U329" s="60" t="s">
        <v>725</v>
      </c>
      <c r="X329" s="56" t="s">
        <v>713</v>
      </c>
      <c r="AA329" t="s">
        <v>3100</v>
      </c>
    </row>
    <row r="330" spans="1:27" s="60" customFormat="1" ht="13.95" customHeight="1">
      <c r="A330" s="55">
        <v>3</v>
      </c>
      <c r="B330" s="56" t="s">
        <v>266</v>
      </c>
      <c r="C330" s="55">
        <v>1</v>
      </c>
      <c r="D330" s="57"/>
      <c r="E330" s="57"/>
      <c r="F330" s="61"/>
      <c r="G330" s="58"/>
      <c r="H330" s="58"/>
      <c r="I330" s="58"/>
      <c r="J330" s="59"/>
      <c r="K330" s="55" t="s">
        <v>17</v>
      </c>
      <c r="L330" s="55" t="s">
        <v>18</v>
      </c>
      <c r="M330" s="58"/>
      <c r="N330" s="58"/>
      <c r="O330" s="58"/>
      <c r="Q330" s="60" t="s">
        <v>34</v>
      </c>
      <c r="AA330" t="s">
        <v>3100</v>
      </c>
    </row>
    <row r="331" spans="1:27" s="60" customFormat="1" ht="13.95" customHeight="1">
      <c r="A331" s="55">
        <v>3</v>
      </c>
      <c r="B331" s="56" t="s">
        <v>265</v>
      </c>
      <c r="C331" s="55">
        <v>1</v>
      </c>
      <c r="D331" s="57"/>
      <c r="E331" s="57"/>
      <c r="F331" s="61"/>
      <c r="G331" s="58"/>
      <c r="H331" s="58"/>
      <c r="I331" s="58"/>
      <c r="J331" s="59"/>
      <c r="K331" s="55" t="s">
        <v>17</v>
      </c>
      <c r="L331" s="55" t="s">
        <v>18</v>
      </c>
      <c r="M331" s="58"/>
      <c r="N331" s="58" t="s">
        <v>53</v>
      </c>
      <c r="O331" s="58"/>
      <c r="Q331" s="60" t="s">
        <v>34</v>
      </c>
      <c r="AA331" t="s">
        <v>3100</v>
      </c>
    </row>
    <row r="332" spans="1:27" s="60" customFormat="1" ht="13.95" customHeight="1">
      <c r="A332" s="55">
        <v>3</v>
      </c>
      <c r="B332" s="56" t="s">
        <v>640</v>
      </c>
      <c r="C332" s="55">
        <v>1</v>
      </c>
      <c r="D332" s="57"/>
      <c r="E332" s="57" t="s">
        <v>527</v>
      </c>
      <c r="F332" s="61" t="s">
        <v>20</v>
      </c>
      <c r="G332" s="58"/>
      <c r="H332" s="58"/>
      <c r="I332" s="58"/>
      <c r="J332" s="59"/>
      <c r="K332" s="55" t="s">
        <v>422</v>
      </c>
      <c r="L332" s="55" t="s">
        <v>423</v>
      </c>
      <c r="M332" s="58"/>
      <c r="N332" s="58"/>
      <c r="O332" s="58"/>
      <c r="V332" s="56" t="s">
        <v>641</v>
      </c>
      <c r="W332" s="56"/>
      <c r="AA332" t="s">
        <v>3100</v>
      </c>
    </row>
    <row r="333" spans="1:27" s="60" customFormat="1">
      <c r="A333" s="58">
        <v>2</v>
      </c>
      <c r="B333" s="49" t="s">
        <v>726</v>
      </c>
      <c r="C333" s="58"/>
      <c r="D333" s="61"/>
      <c r="E333" s="61">
        <v>0</v>
      </c>
      <c r="F333" s="802" t="s">
        <v>20</v>
      </c>
      <c r="G333" s="62"/>
      <c r="H333" s="62"/>
      <c r="I333" s="62"/>
      <c r="J333" s="63"/>
      <c r="K333" s="62"/>
      <c r="L333" s="62"/>
      <c r="M333" s="62"/>
      <c r="N333" s="62"/>
      <c r="O333" s="58"/>
      <c r="U333" s="60" t="s">
        <v>727</v>
      </c>
      <c r="X333" s="56" t="s">
        <v>713</v>
      </c>
      <c r="AA333" t="s">
        <v>3100</v>
      </c>
    </row>
    <row r="334" spans="1:27" s="60" customFormat="1" ht="13.95" customHeight="1">
      <c r="A334" s="55">
        <v>3</v>
      </c>
      <c r="B334" s="56" t="s">
        <v>285</v>
      </c>
      <c r="C334" s="55">
        <v>1</v>
      </c>
      <c r="D334" s="57"/>
      <c r="E334" s="57"/>
      <c r="F334" s="61"/>
      <c r="G334" s="58"/>
      <c r="H334" s="58"/>
      <c r="I334" s="58"/>
      <c r="J334" s="59"/>
      <c r="K334" s="55" t="s">
        <v>17</v>
      </c>
      <c r="L334" s="55" t="s">
        <v>18</v>
      </c>
      <c r="M334" s="58"/>
      <c r="N334" s="58" t="s">
        <v>53</v>
      </c>
      <c r="O334" s="58"/>
      <c r="Q334" s="60" t="s">
        <v>286</v>
      </c>
      <c r="AA334" t="s">
        <v>3100</v>
      </c>
    </row>
    <row r="335" spans="1:27" s="60" customFormat="1" ht="13.95" customHeight="1">
      <c r="A335" s="55">
        <v>3</v>
      </c>
      <c r="B335" s="56" t="s">
        <v>642</v>
      </c>
      <c r="C335" s="55">
        <v>1</v>
      </c>
      <c r="D335" s="57"/>
      <c r="E335" s="57" t="s">
        <v>527</v>
      </c>
      <c r="F335" s="61" t="s">
        <v>20</v>
      </c>
      <c r="G335" s="58"/>
      <c r="H335" s="58"/>
      <c r="I335" s="58"/>
      <c r="J335" s="59"/>
      <c r="K335" s="55" t="s">
        <v>422</v>
      </c>
      <c r="L335" s="55" t="s">
        <v>423</v>
      </c>
      <c r="M335" s="58"/>
      <c r="N335" s="58"/>
      <c r="O335" s="58"/>
      <c r="V335" s="56" t="s">
        <v>643</v>
      </c>
      <c r="W335" s="56"/>
      <c r="AA335" t="s">
        <v>3100</v>
      </c>
    </row>
    <row r="336" spans="1:27" s="60" customFormat="1">
      <c r="A336" s="58">
        <v>2</v>
      </c>
      <c r="B336" s="49" t="s">
        <v>728</v>
      </c>
      <c r="C336" s="58"/>
      <c r="D336" s="61"/>
      <c r="E336" s="61">
        <v>0</v>
      </c>
      <c r="F336" s="802" t="s">
        <v>20</v>
      </c>
      <c r="G336" s="62"/>
      <c r="H336" s="62"/>
      <c r="I336" s="62"/>
      <c r="J336" s="63"/>
      <c r="K336" s="62"/>
      <c r="L336" s="62"/>
      <c r="M336" s="62"/>
      <c r="N336" s="62"/>
      <c r="O336" s="58"/>
      <c r="U336" s="56" t="s">
        <v>729</v>
      </c>
      <c r="X336" s="56" t="s">
        <v>713</v>
      </c>
      <c r="AA336" t="s">
        <v>3100</v>
      </c>
    </row>
    <row r="337" spans="1:27" s="60" customFormat="1" ht="13.95" customHeight="1">
      <c r="A337" s="55">
        <v>3</v>
      </c>
      <c r="B337" s="56" t="s">
        <v>287</v>
      </c>
      <c r="C337" s="55">
        <v>1</v>
      </c>
      <c r="D337" s="57"/>
      <c r="E337" s="57"/>
      <c r="F337" s="61"/>
      <c r="G337" s="58"/>
      <c r="H337" s="58"/>
      <c r="I337" s="58"/>
      <c r="J337" s="59"/>
      <c r="K337" s="55" t="s">
        <v>17</v>
      </c>
      <c r="L337" s="55" t="s">
        <v>18</v>
      </c>
      <c r="M337" s="58"/>
      <c r="N337" s="58" t="s">
        <v>53</v>
      </c>
      <c r="O337" s="58"/>
      <c r="Q337" s="60" t="s">
        <v>288</v>
      </c>
      <c r="AA337" t="s">
        <v>3100</v>
      </c>
    </row>
    <row r="338" spans="1:27" s="60" customFormat="1" ht="13.95" customHeight="1">
      <c r="A338" s="55">
        <v>3</v>
      </c>
      <c r="B338" s="56" t="s">
        <v>644</v>
      </c>
      <c r="C338" s="55">
        <v>1</v>
      </c>
      <c r="D338" s="57"/>
      <c r="E338" s="57" t="s">
        <v>527</v>
      </c>
      <c r="F338" s="61" t="s">
        <v>20</v>
      </c>
      <c r="G338" s="58"/>
      <c r="H338" s="58"/>
      <c r="I338" s="58"/>
      <c r="J338" s="59"/>
      <c r="K338" s="55" t="s">
        <v>422</v>
      </c>
      <c r="L338" s="55" t="s">
        <v>423</v>
      </c>
      <c r="M338" s="58"/>
      <c r="N338" s="58"/>
      <c r="O338" s="58"/>
      <c r="V338" s="56" t="s">
        <v>645</v>
      </c>
      <c r="W338" s="56"/>
      <c r="AA338" t="s">
        <v>3100</v>
      </c>
    </row>
    <row r="339" spans="1:27" s="60" customFormat="1">
      <c r="A339" s="58">
        <v>2</v>
      </c>
      <c r="B339" s="49" t="s">
        <v>730</v>
      </c>
      <c r="C339" s="58"/>
      <c r="D339" s="61"/>
      <c r="E339" s="61">
        <v>0</v>
      </c>
      <c r="F339" s="802" t="s">
        <v>20</v>
      </c>
      <c r="G339" s="62"/>
      <c r="H339" s="62"/>
      <c r="I339" s="62"/>
      <c r="J339" s="63"/>
      <c r="K339" s="62"/>
      <c r="L339" s="62"/>
      <c r="M339" s="62"/>
      <c r="N339" s="62"/>
      <c r="O339" s="58"/>
      <c r="U339" s="60" t="s">
        <v>731</v>
      </c>
      <c r="X339" s="56" t="s">
        <v>713</v>
      </c>
      <c r="AA339" t="s">
        <v>3100</v>
      </c>
    </row>
    <row r="340" spans="1:27" s="60" customFormat="1" ht="13.95" customHeight="1">
      <c r="A340" s="55">
        <v>3</v>
      </c>
      <c r="B340" s="56" t="s">
        <v>279</v>
      </c>
      <c r="C340" s="55">
        <v>1</v>
      </c>
      <c r="D340" s="57"/>
      <c r="E340" s="57"/>
      <c r="F340" s="57"/>
      <c r="G340" s="55"/>
      <c r="H340" s="55"/>
      <c r="I340" s="55"/>
      <c r="J340" s="59"/>
      <c r="K340" s="55" t="s">
        <v>17</v>
      </c>
      <c r="L340" s="55" t="s">
        <v>18</v>
      </c>
      <c r="M340" s="55"/>
      <c r="N340" s="58" t="s">
        <v>53</v>
      </c>
      <c r="O340" s="55" t="s">
        <v>280</v>
      </c>
      <c r="Q340" s="60" t="s">
        <v>281</v>
      </c>
      <c r="AA340" t="s">
        <v>3100</v>
      </c>
    </row>
    <row r="341" spans="1:27" s="60" customFormat="1" ht="13.95" customHeight="1">
      <c r="A341" s="55">
        <v>3</v>
      </c>
      <c r="B341" s="56" t="s">
        <v>646</v>
      </c>
      <c r="C341" s="55">
        <v>1</v>
      </c>
      <c r="D341" s="57"/>
      <c r="E341" s="57" t="s">
        <v>527</v>
      </c>
      <c r="F341" s="61" t="s">
        <v>20</v>
      </c>
      <c r="G341" s="58"/>
      <c r="H341" s="58"/>
      <c r="I341" s="58"/>
      <c r="J341" s="59"/>
      <c r="K341" s="55" t="s">
        <v>422</v>
      </c>
      <c r="L341" s="55" t="s">
        <v>423</v>
      </c>
      <c r="M341" s="58"/>
      <c r="N341" s="58"/>
      <c r="O341" s="58"/>
      <c r="V341" s="56"/>
      <c r="W341" s="56"/>
      <c r="AA341" t="s">
        <v>3100</v>
      </c>
    </row>
    <row r="342" spans="1:27" s="60" customFormat="1">
      <c r="A342" s="58">
        <v>2</v>
      </c>
      <c r="B342" s="49" t="s">
        <v>732</v>
      </c>
      <c r="C342" s="58"/>
      <c r="D342" s="61"/>
      <c r="E342" s="61">
        <v>0</v>
      </c>
      <c r="F342" s="802" t="s">
        <v>20</v>
      </c>
      <c r="G342" s="62"/>
      <c r="H342" s="62"/>
      <c r="I342" s="62"/>
      <c r="J342" s="63"/>
      <c r="K342" s="62"/>
      <c r="L342" s="62"/>
      <c r="M342" s="62"/>
      <c r="N342" s="62"/>
      <c r="O342" s="58"/>
      <c r="U342" s="60" t="s">
        <v>733</v>
      </c>
      <c r="X342" s="56" t="s">
        <v>713</v>
      </c>
      <c r="AA342" t="s">
        <v>3100</v>
      </c>
    </row>
    <row r="343" spans="1:27" s="60" customFormat="1" ht="13.95" customHeight="1">
      <c r="A343" s="55">
        <v>3</v>
      </c>
      <c r="B343" s="56" t="s">
        <v>282</v>
      </c>
      <c r="C343" s="55">
        <v>1</v>
      </c>
      <c r="D343" s="57"/>
      <c r="E343" s="57"/>
      <c r="F343" s="57"/>
      <c r="G343" s="55"/>
      <c r="H343" s="55"/>
      <c r="I343" s="55"/>
      <c r="J343" s="59"/>
      <c r="K343" s="55" t="s">
        <v>17</v>
      </c>
      <c r="L343" s="55" t="s">
        <v>18</v>
      </c>
      <c r="M343" s="55"/>
      <c r="N343" s="58" t="s">
        <v>53</v>
      </c>
      <c r="O343" s="55" t="s">
        <v>283</v>
      </c>
      <c r="Q343" s="60" t="s">
        <v>284</v>
      </c>
      <c r="AA343" t="s">
        <v>3100</v>
      </c>
    </row>
    <row r="344" spans="1:27" s="60" customFormat="1" ht="13.95" customHeight="1">
      <c r="A344" s="55">
        <v>3</v>
      </c>
      <c r="B344" s="56" t="s">
        <v>647</v>
      </c>
      <c r="C344" s="55">
        <v>1</v>
      </c>
      <c r="D344" s="57"/>
      <c r="E344" s="57" t="s">
        <v>527</v>
      </c>
      <c r="F344" s="61" t="s">
        <v>20</v>
      </c>
      <c r="G344" s="58"/>
      <c r="H344" s="58"/>
      <c r="I344" s="58"/>
      <c r="J344" s="59"/>
      <c r="K344" s="55" t="s">
        <v>422</v>
      </c>
      <c r="L344" s="55" t="s">
        <v>423</v>
      </c>
      <c r="M344" s="58"/>
      <c r="N344" s="58"/>
      <c r="O344" s="58"/>
      <c r="U344" s="56" t="s">
        <v>648</v>
      </c>
      <c r="V344" s="56"/>
      <c r="W344" s="56"/>
      <c r="AA344" t="s">
        <v>3100</v>
      </c>
    </row>
    <row r="345" spans="1:27" s="60" customFormat="1">
      <c r="A345" s="58">
        <v>2</v>
      </c>
      <c r="B345" s="49" t="s">
        <v>734</v>
      </c>
      <c r="C345" s="58"/>
      <c r="D345" s="61"/>
      <c r="E345" s="61">
        <v>0</v>
      </c>
      <c r="F345" s="802" t="s">
        <v>20</v>
      </c>
      <c r="G345" s="62"/>
      <c r="H345" s="62"/>
      <c r="I345" s="62"/>
      <c r="J345" s="63"/>
      <c r="K345" s="62"/>
      <c r="L345" s="62"/>
      <c r="M345" s="62"/>
      <c r="N345" s="62"/>
      <c r="O345" s="58"/>
      <c r="U345" s="60" t="s">
        <v>735</v>
      </c>
      <c r="X345" s="56" t="s">
        <v>713</v>
      </c>
      <c r="AA345" t="s">
        <v>3100</v>
      </c>
    </row>
    <row r="346" spans="1:27" s="60" customFormat="1" ht="13.95" customHeight="1">
      <c r="A346" s="55">
        <v>3</v>
      </c>
      <c r="B346" s="56" t="s">
        <v>289</v>
      </c>
      <c r="C346" s="55">
        <v>1</v>
      </c>
      <c r="D346" s="57"/>
      <c r="E346" s="57"/>
      <c r="F346" s="61"/>
      <c r="G346" s="58"/>
      <c r="H346" s="58"/>
      <c r="I346" s="58"/>
      <c r="J346" s="59"/>
      <c r="K346" s="55" t="s">
        <v>17</v>
      </c>
      <c r="L346" s="55" t="s">
        <v>18</v>
      </c>
      <c r="M346" s="58"/>
      <c r="N346" s="58"/>
      <c r="O346" s="58"/>
      <c r="X346" s="56" t="s">
        <v>290</v>
      </c>
      <c r="AA346" t="s">
        <v>3100</v>
      </c>
    </row>
    <row r="347" spans="1:27" s="60" customFormat="1" ht="13.95" customHeight="1">
      <c r="A347" s="55">
        <v>3</v>
      </c>
      <c r="B347" s="56" t="s">
        <v>649</v>
      </c>
      <c r="C347" s="55">
        <v>1</v>
      </c>
      <c r="D347" s="57"/>
      <c r="E347" s="57" t="s">
        <v>527</v>
      </c>
      <c r="F347" s="61" t="s">
        <v>20</v>
      </c>
      <c r="G347" s="58"/>
      <c r="H347" s="58"/>
      <c r="I347" s="58"/>
      <c r="J347" s="59"/>
      <c r="K347" s="55" t="s">
        <v>422</v>
      </c>
      <c r="L347" s="55" t="s">
        <v>423</v>
      </c>
      <c r="M347" s="58"/>
      <c r="N347" s="58"/>
      <c r="O347" s="58"/>
      <c r="V347" s="56"/>
      <c r="W347" s="56"/>
      <c r="AA347" t="s">
        <v>3100</v>
      </c>
    </row>
    <row r="348" spans="1:27" s="53" customFormat="1" ht="13.95" customHeight="1">
      <c r="A348" s="65">
        <v>1</v>
      </c>
      <c r="B348" s="54" t="str">
        <f>B2</f>
        <v>Fruits et légumes</v>
      </c>
      <c r="C348" s="65">
        <f>C2</f>
        <v>1</v>
      </c>
      <c r="D348" s="66" t="str">
        <f>D2</f>
        <v>1</v>
      </c>
      <c r="E348" s="66"/>
      <c r="F348" s="66"/>
      <c r="G348" s="66"/>
      <c r="H348" s="66"/>
      <c r="I348" s="66"/>
      <c r="J348" s="66"/>
      <c r="K348" s="54" t="str">
        <f>K2</f>
        <v>Matière première</v>
      </c>
      <c r="L348" s="54" t="str">
        <f>L2</f>
        <v>Frais</v>
      </c>
      <c r="M348" s="54"/>
      <c r="N348" s="54"/>
      <c r="O348" s="48"/>
      <c r="V348" s="54"/>
      <c r="W348" s="54"/>
      <c r="AA348" t="s">
        <v>3100</v>
      </c>
    </row>
    <row r="349" spans="1:27" s="60" customFormat="1">
      <c r="A349" s="67">
        <v>2</v>
      </c>
      <c r="B349" s="49" t="s">
        <v>736</v>
      </c>
      <c r="C349" s="55">
        <v>1</v>
      </c>
      <c r="D349" s="57">
        <v>2</v>
      </c>
      <c r="E349" s="56"/>
      <c r="F349" s="803"/>
      <c r="G349" s="56"/>
      <c r="H349" s="56"/>
      <c r="I349" s="56"/>
      <c r="J349" s="59" t="s">
        <v>737</v>
      </c>
      <c r="K349" s="56" t="s">
        <v>17</v>
      </c>
      <c r="L349" s="56" t="s">
        <v>18</v>
      </c>
      <c r="M349" s="56"/>
      <c r="N349" s="56"/>
      <c r="O349" s="58"/>
      <c r="X349" s="56" t="s">
        <v>738</v>
      </c>
      <c r="AA349" t="s">
        <v>3100</v>
      </c>
    </row>
    <row r="350" spans="1:27" s="60" customFormat="1">
      <c r="A350" s="67">
        <v>3</v>
      </c>
      <c r="B350" s="68" t="s">
        <v>739</v>
      </c>
      <c r="C350" s="55">
        <v>1</v>
      </c>
      <c r="D350" s="57">
        <v>3</v>
      </c>
      <c r="E350" s="56"/>
      <c r="F350" s="803"/>
      <c r="G350" s="56"/>
      <c r="H350" s="56"/>
      <c r="I350" s="58"/>
      <c r="J350" s="59" t="s">
        <v>740</v>
      </c>
      <c r="K350" s="56" t="s">
        <v>17</v>
      </c>
      <c r="L350" s="56" t="s">
        <v>18</v>
      </c>
      <c r="M350" s="58"/>
      <c r="N350" s="58"/>
      <c r="O350" s="58"/>
      <c r="AA350" t="s">
        <v>2974</v>
      </c>
    </row>
    <row r="351" spans="1:27" s="60" customFormat="1">
      <c r="A351" s="67">
        <v>4</v>
      </c>
      <c r="B351" s="49" t="s">
        <v>741</v>
      </c>
      <c r="C351" s="55">
        <v>1</v>
      </c>
      <c r="D351" s="57" t="s">
        <v>742</v>
      </c>
      <c r="E351" s="56"/>
      <c r="F351" s="803"/>
      <c r="G351" s="56"/>
      <c r="H351" s="56"/>
      <c r="I351" s="58"/>
      <c r="J351" s="59" t="s">
        <v>148</v>
      </c>
      <c r="K351" s="56" t="s">
        <v>17</v>
      </c>
      <c r="L351" s="56" t="s">
        <v>18</v>
      </c>
      <c r="M351" s="58"/>
      <c r="N351" s="58"/>
      <c r="O351" s="58"/>
      <c r="AA351" t="s">
        <v>3100</v>
      </c>
    </row>
    <row r="352" spans="1:27" s="60" customFormat="1">
      <c r="A352" s="67">
        <v>5</v>
      </c>
      <c r="B352" s="56" t="str">
        <f>Produits!B67</f>
        <v>Maïs doux</v>
      </c>
      <c r="C352" s="55">
        <f>Produits!C67</f>
        <v>1</v>
      </c>
      <c r="D352" s="55" t="str">
        <f>Produits!D67</f>
        <v>5:6</v>
      </c>
      <c r="E352" s="56"/>
      <c r="F352" s="803"/>
      <c r="G352" s="56"/>
      <c r="H352" s="56"/>
      <c r="I352" s="56"/>
      <c r="J352" s="59" t="str">
        <f>Produits!J67</f>
        <v>Autres légumes frais</v>
      </c>
      <c r="K352" s="56" t="str">
        <f>Produits!K67</f>
        <v>Matière première</v>
      </c>
      <c r="L352" s="56" t="str">
        <f>Produits!L67</f>
        <v>Frais</v>
      </c>
      <c r="M352" s="56"/>
      <c r="N352" s="56" t="str">
        <f>Produits!N67</f>
        <v>CTIFL</v>
      </c>
      <c r="O352" s="58"/>
      <c r="AA352" t="s">
        <v>3100</v>
      </c>
    </row>
    <row r="353" spans="1:27" s="60" customFormat="1">
      <c r="A353" s="67">
        <v>4</v>
      </c>
      <c r="B353" s="49" t="s">
        <v>743</v>
      </c>
      <c r="C353" s="55">
        <v>1</v>
      </c>
      <c r="D353" s="57" t="s">
        <v>742</v>
      </c>
      <c r="E353" s="56"/>
      <c r="F353" s="803"/>
      <c r="G353" s="56"/>
      <c r="H353" s="56"/>
      <c r="I353" s="58"/>
      <c r="J353" s="59" t="s">
        <v>208</v>
      </c>
      <c r="K353" s="56" t="s">
        <v>17</v>
      </c>
      <c r="L353" s="56" t="s">
        <v>18</v>
      </c>
      <c r="M353" s="58"/>
      <c r="N353" s="58"/>
      <c r="O353" s="58"/>
      <c r="AA353" t="s">
        <v>3100</v>
      </c>
    </row>
    <row r="354" spans="1:27" s="60" customFormat="1">
      <c r="A354" s="67">
        <v>5</v>
      </c>
      <c r="B354" s="49" t="s">
        <v>744</v>
      </c>
      <c r="C354" s="55">
        <v>1</v>
      </c>
      <c r="D354" s="57" t="s">
        <v>37</v>
      </c>
      <c r="E354" s="56"/>
      <c r="F354" s="803"/>
      <c r="G354" s="56"/>
      <c r="H354" s="56"/>
      <c r="I354" s="58"/>
      <c r="J354" s="59" t="s">
        <v>208</v>
      </c>
      <c r="K354" s="56" t="s">
        <v>17</v>
      </c>
      <c r="L354" s="56" t="s">
        <v>18</v>
      </c>
      <c r="M354" s="58"/>
      <c r="N354" s="58"/>
      <c r="O354" s="58"/>
      <c r="AA354" t="s">
        <v>3100</v>
      </c>
    </row>
    <row r="355" spans="1:27" s="60" customFormat="1">
      <c r="A355" s="67">
        <v>6</v>
      </c>
      <c r="B355" s="49" t="s">
        <v>745</v>
      </c>
      <c r="C355" s="55">
        <v>1</v>
      </c>
      <c r="D355" s="57" t="s">
        <v>33</v>
      </c>
      <c r="E355" s="56"/>
      <c r="F355" s="803"/>
      <c r="G355" s="56"/>
      <c r="H355" s="56"/>
      <c r="I355" s="58"/>
      <c r="J355" s="59" t="s">
        <v>208</v>
      </c>
      <c r="K355" s="56" t="s">
        <v>17</v>
      </c>
      <c r="L355" s="56" t="s">
        <v>18</v>
      </c>
      <c r="M355" s="58"/>
      <c r="N355" s="58"/>
      <c r="O355" s="58"/>
      <c r="AA355" t="s">
        <v>3100</v>
      </c>
    </row>
    <row r="356" spans="1:27" s="60" customFormat="1">
      <c r="A356" s="67">
        <v>7</v>
      </c>
      <c r="B356" s="56" t="str">
        <f>Produits!B97</f>
        <v>Champignons du genre Agaricus</v>
      </c>
      <c r="C356" s="55">
        <f>Produits!C97</f>
        <v>1</v>
      </c>
      <c r="D356" s="55" t="str">
        <f>Produits!D97</f>
        <v>0</v>
      </c>
      <c r="E356" s="56"/>
      <c r="F356" s="803"/>
      <c r="G356" s="56"/>
      <c r="H356" s="56"/>
      <c r="I356" s="56"/>
      <c r="J356" s="59" t="str">
        <f>Produits!J97</f>
        <v>Champignons et truffes</v>
      </c>
      <c r="K356" s="56" t="str">
        <f>Produits!K97</f>
        <v>Matière première</v>
      </c>
      <c r="L356" s="56" t="str">
        <f>Produits!L97</f>
        <v>Frais</v>
      </c>
      <c r="M356" s="56"/>
      <c r="N356" s="56"/>
      <c r="O356" s="58"/>
      <c r="AA356" t="s">
        <v>3100</v>
      </c>
    </row>
    <row r="357" spans="1:27" s="60" customFormat="1">
      <c r="A357" s="67">
        <v>6</v>
      </c>
      <c r="B357" s="49" t="s">
        <v>746</v>
      </c>
      <c r="C357" s="55">
        <v>1</v>
      </c>
      <c r="D357" s="57" t="s">
        <v>33</v>
      </c>
      <c r="E357" s="56"/>
      <c r="F357" s="803"/>
      <c r="G357" s="56"/>
      <c r="H357" s="56"/>
      <c r="I357" s="58"/>
      <c r="J357" s="59" t="s">
        <v>208</v>
      </c>
      <c r="K357" s="56" t="s">
        <v>17</v>
      </c>
      <c r="L357" s="56" t="s">
        <v>18</v>
      </c>
      <c r="M357" s="58"/>
      <c r="N357" s="58"/>
      <c r="O357" s="58"/>
      <c r="AA357" t="s">
        <v>3100</v>
      </c>
    </row>
    <row r="358" spans="1:27" s="60" customFormat="1">
      <c r="A358" s="67">
        <v>7</v>
      </c>
      <c r="B358" s="56" t="str">
        <f>Produits!B99</f>
        <v>Champignons non-cultivés</v>
      </c>
      <c r="C358" s="55">
        <f>Produits!C99</f>
        <v>1</v>
      </c>
      <c r="D358" s="55" t="str">
        <f>Produits!D99</f>
        <v>0</v>
      </c>
      <c r="E358" s="56"/>
      <c r="F358" s="803"/>
      <c r="G358" s="56"/>
      <c r="H358" s="56"/>
      <c r="I358" s="56"/>
      <c r="J358" s="59" t="str">
        <f>Produits!J99</f>
        <v>Champignons et truffes</v>
      </c>
      <c r="K358" s="56" t="str">
        <f>Produits!K99</f>
        <v>Matière première</v>
      </c>
      <c r="L358" s="56" t="str">
        <f>Produits!L99</f>
        <v>Frais</v>
      </c>
      <c r="M358" s="56"/>
      <c r="N358" s="56"/>
      <c r="O358" s="58"/>
      <c r="AA358" t="s">
        <v>3100</v>
      </c>
    </row>
    <row r="359" spans="1:27" s="60" customFormat="1">
      <c r="A359" s="67">
        <v>5</v>
      </c>
      <c r="B359" s="56" t="str">
        <f>Produits!B103</f>
        <v>Truffes</v>
      </c>
      <c r="C359" s="55">
        <f>Produits!C103</f>
        <v>1</v>
      </c>
      <c r="D359" s="55" t="str">
        <f>Produits!D103</f>
        <v>5:6</v>
      </c>
      <c r="E359" s="56"/>
      <c r="F359" s="803"/>
      <c r="G359" s="56"/>
      <c r="H359" s="56"/>
      <c r="I359" s="56"/>
      <c r="J359" s="59" t="str">
        <f>Produits!J103</f>
        <v>Champignons et truffes</v>
      </c>
      <c r="K359" s="56" t="str">
        <f>Produits!K103</f>
        <v>Matière première</v>
      </c>
      <c r="L359" s="56" t="str">
        <f>Produits!L103</f>
        <v>Frais</v>
      </c>
      <c r="M359" s="56"/>
      <c r="N359" s="56" t="str">
        <f>Produits!N103</f>
        <v>CTIFL</v>
      </c>
      <c r="O359" s="58"/>
      <c r="AA359" t="s">
        <v>3100</v>
      </c>
    </row>
    <row r="360" spans="1:27" s="60" customFormat="1">
      <c r="A360" s="67">
        <v>4</v>
      </c>
      <c r="B360" s="49" t="s">
        <v>747</v>
      </c>
      <c r="C360" s="55">
        <v>1</v>
      </c>
      <c r="D360" s="57" t="s">
        <v>742</v>
      </c>
      <c r="E360" s="56"/>
      <c r="F360" s="803"/>
      <c r="G360" s="56"/>
      <c r="H360" s="56"/>
      <c r="I360" s="58"/>
      <c r="J360" s="59" t="s">
        <v>27</v>
      </c>
      <c r="K360" s="56" t="s">
        <v>17</v>
      </c>
      <c r="L360" s="56" t="s">
        <v>18</v>
      </c>
      <c r="M360" s="58"/>
      <c r="N360" s="58"/>
      <c r="O360" s="58"/>
      <c r="AA360" t="s">
        <v>3100</v>
      </c>
    </row>
    <row r="361" spans="1:27" s="60" customFormat="1">
      <c r="A361" s="67">
        <v>5</v>
      </c>
      <c r="B361" s="49" t="s">
        <v>748</v>
      </c>
      <c r="C361" s="55">
        <v>1</v>
      </c>
      <c r="D361" s="57" t="s">
        <v>37</v>
      </c>
      <c r="E361" s="56"/>
      <c r="F361" s="803"/>
      <c r="G361" s="56"/>
      <c r="H361" s="56"/>
      <c r="I361" s="58"/>
      <c r="J361" s="59" t="s">
        <v>27</v>
      </c>
      <c r="K361" s="56" t="s">
        <v>17</v>
      </c>
      <c r="L361" s="56" t="s">
        <v>18</v>
      </c>
      <c r="M361" s="58"/>
      <c r="N361" s="58"/>
      <c r="O361" s="58"/>
      <c r="AA361" t="s">
        <v>3100</v>
      </c>
    </row>
    <row r="362" spans="1:27" s="60" customFormat="1">
      <c r="A362" s="67">
        <v>6</v>
      </c>
      <c r="B362" s="56" t="str">
        <f>Produits!B10</f>
        <v>Autres légumes à cosse verts</v>
      </c>
      <c r="C362" s="55">
        <f>Produits!C10</f>
        <v>1</v>
      </c>
      <c r="D362" s="55" t="str">
        <f>Produits!D10</f>
        <v>6</v>
      </c>
      <c r="E362" s="56"/>
      <c r="F362" s="803"/>
      <c r="G362" s="56"/>
      <c r="H362" s="56"/>
      <c r="I362" s="56"/>
      <c r="J362" s="59" t="str">
        <f>Produits!J10</f>
        <v>Légumes à cosse</v>
      </c>
      <c r="K362" s="56" t="str">
        <f>Produits!K10</f>
        <v>Matière première</v>
      </c>
      <c r="L362" s="56" t="str">
        <f>Produits!L10</f>
        <v>Frais</v>
      </c>
      <c r="M362" s="56"/>
      <c r="N362" s="56"/>
      <c r="O362" s="58"/>
      <c r="AA362" t="s">
        <v>3100</v>
      </c>
    </row>
    <row r="363" spans="1:27" s="60" customFormat="1">
      <c r="A363" s="67">
        <v>6</v>
      </c>
      <c r="B363" s="56" t="str">
        <f>Produits!B7</f>
        <v>Haricots à écosser et demi-secs (grains)</v>
      </c>
      <c r="C363" s="55">
        <f>Produits!C7</f>
        <v>1</v>
      </c>
      <c r="D363" s="55" t="str">
        <f>Produits!D7</f>
        <v>6</v>
      </c>
      <c r="E363" s="56"/>
      <c r="F363" s="803"/>
      <c r="G363" s="56"/>
      <c r="H363" s="56"/>
      <c r="I363" s="56"/>
      <c r="J363" s="59" t="str">
        <f>Produits!J7</f>
        <v>Légumes à cosse</v>
      </c>
      <c r="K363" s="56" t="str">
        <f>Produits!K7</f>
        <v>Matière première</v>
      </c>
      <c r="L363" s="56" t="str">
        <f>Produits!L7</f>
        <v>Frais</v>
      </c>
      <c r="M363" s="56"/>
      <c r="N363" s="56"/>
      <c r="O363" s="58"/>
      <c r="AA363" t="s">
        <v>3100</v>
      </c>
    </row>
    <row r="364" spans="1:27" s="60" customFormat="1">
      <c r="A364" s="67">
        <v>5</v>
      </c>
      <c r="B364" s="49" t="s">
        <v>749</v>
      </c>
      <c r="C364" s="55">
        <v>1</v>
      </c>
      <c r="D364" s="57" t="s">
        <v>37</v>
      </c>
      <c r="E364" s="56"/>
      <c r="F364" s="803"/>
      <c r="G364" s="56"/>
      <c r="H364" s="56"/>
      <c r="I364" s="58"/>
      <c r="J364" s="59" t="s">
        <v>27</v>
      </c>
      <c r="K364" s="56" t="s">
        <v>17</v>
      </c>
      <c r="L364" s="56" t="s">
        <v>18</v>
      </c>
      <c r="M364" s="58"/>
      <c r="N364" s="58"/>
      <c r="O364" s="58"/>
      <c r="AA364" t="s">
        <v>3100</v>
      </c>
    </row>
    <row r="365" spans="1:27" s="60" customFormat="1">
      <c r="A365" s="67">
        <v>6</v>
      </c>
      <c r="B365" s="56" t="str">
        <f>Produits!B8</f>
        <v>Haricots verts (y.c. haricots beurre)</v>
      </c>
      <c r="C365" s="55">
        <f>Produits!C8</f>
        <v>1</v>
      </c>
      <c r="D365" s="55" t="str">
        <f>Produits!D8</f>
        <v>6</v>
      </c>
      <c r="E365" s="56"/>
      <c r="F365" s="803"/>
      <c r="G365" s="56"/>
      <c r="H365" s="56"/>
      <c r="I365" s="56"/>
      <c r="J365" s="59" t="str">
        <f>Produits!J8</f>
        <v>Légumes à cosse</v>
      </c>
      <c r="K365" s="56" t="str">
        <f>Produits!K8</f>
        <v>Matière première</v>
      </c>
      <c r="L365" s="56" t="str">
        <f>Produits!L8</f>
        <v>Frais</v>
      </c>
      <c r="M365" s="56"/>
      <c r="N365" s="56"/>
      <c r="O365" s="58"/>
      <c r="AA365" t="s">
        <v>3100</v>
      </c>
    </row>
    <row r="366" spans="1:27" s="60" customFormat="1">
      <c r="A366" s="67">
        <v>5</v>
      </c>
      <c r="B366" s="56" t="str">
        <f>Produits!B9</f>
        <v>Petits pois</v>
      </c>
      <c r="C366" s="55">
        <f>Produits!C9</f>
        <v>1</v>
      </c>
      <c r="D366" s="55" t="str">
        <f>Produits!D9</f>
        <v>5:6</v>
      </c>
      <c r="E366" s="56"/>
      <c r="F366" s="803"/>
      <c r="G366" s="56"/>
      <c r="H366" s="56"/>
      <c r="I366" s="56"/>
      <c r="J366" s="59" t="str">
        <f>Produits!J9</f>
        <v>Légumes à cosse</v>
      </c>
      <c r="K366" s="56" t="str">
        <f>Produits!K9</f>
        <v>Matière première</v>
      </c>
      <c r="L366" s="56" t="str">
        <f>Produits!L9</f>
        <v>Frais</v>
      </c>
      <c r="M366" s="56"/>
      <c r="N366" s="56"/>
      <c r="O366" s="58"/>
      <c r="AA366" t="s">
        <v>3100</v>
      </c>
    </row>
    <row r="367" spans="1:27" s="60" customFormat="1">
      <c r="A367" s="67">
        <v>4</v>
      </c>
      <c r="B367" s="49" t="s">
        <v>750</v>
      </c>
      <c r="C367" s="55">
        <v>1</v>
      </c>
      <c r="D367" s="57" t="s">
        <v>742</v>
      </c>
      <c r="E367" s="56"/>
      <c r="F367" s="803"/>
      <c r="G367" s="56"/>
      <c r="H367" s="56"/>
      <c r="I367" s="58"/>
      <c r="J367" s="59" t="s">
        <v>103</v>
      </c>
      <c r="K367" s="56" t="s">
        <v>17</v>
      </c>
      <c r="L367" s="56" t="s">
        <v>18</v>
      </c>
      <c r="M367" s="58"/>
      <c r="N367" s="58"/>
      <c r="O367" s="58"/>
      <c r="AA367" t="s">
        <v>3100</v>
      </c>
    </row>
    <row r="368" spans="1:27" s="60" customFormat="1">
      <c r="A368" s="67">
        <v>5</v>
      </c>
      <c r="B368" s="56" t="str">
        <f>Produits!B55</f>
        <v>Aubergines</v>
      </c>
      <c r="C368" s="55">
        <f>Produits!C55</f>
        <v>1</v>
      </c>
      <c r="D368" s="55" t="str">
        <f>Produits!D55</f>
        <v>5:6</v>
      </c>
      <c r="E368" s="56"/>
      <c r="F368" s="803"/>
      <c r="G368" s="56"/>
      <c r="H368" s="56"/>
      <c r="I368" s="56"/>
      <c r="J368" s="59" t="str">
        <f>Produits!J55</f>
        <v>Légumes cultivés pour le fruit</v>
      </c>
      <c r="K368" s="56" t="str">
        <f>Produits!K55</f>
        <v>Matière première</v>
      </c>
      <c r="L368" s="56" t="str">
        <f>Produits!L55</f>
        <v>Frais</v>
      </c>
      <c r="M368" s="56"/>
      <c r="N368" s="56" t="str">
        <f>Produits!N55</f>
        <v>CTIFL</v>
      </c>
      <c r="O368" s="58"/>
      <c r="AA368" t="s">
        <v>3100</v>
      </c>
    </row>
    <row r="369" spans="1:27" s="60" customFormat="1">
      <c r="A369" s="67">
        <v>5</v>
      </c>
      <c r="B369" s="49" t="s">
        <v>751</v>
      </c>
      <c r="C369" s="55">
        <v>1</v>
      </c>
      <c r="D369" s="57" t="s">
        <v>37</v>
      </c>
      <c r="E369" s="56"/>
      <c r="F369" s="803"/>
      <c r="G369" s="56"/>
      <c r="H369" s="56"/>
      <c r="I369" s="58"/>
      <c r="J369" s="59" t="s">
        <v>103</v>
      </c>
      <c r="K369" s="56" t="s">
        <v>17</v>
      </c>
      <c r="L369" s="56" t="s">
        <v>18</v>
      </c>
      <c r="M369" s="58"/>
      <c r="N369" s="58"/>
      <c r="O369" s="58"/>
      <c r="AA369" t="s">
        <v>3100</v>
      </c>
    </row>
    <row r="370" spans="1:27" s="60" customFormat="1">
      <c r="A370" s="67">
        <v>6</v>
      </c>
      <c r="B370" s="56" t="str">
        <f>Produits!B54</f>
        <v>Cornichons</v>
      </c>
      <c r="C370" s="55">
        <f>Produits!C54</f>
        <v>1</v>
      </c>
      <c r="D370" s="55" t="str">
        <f>Produits!D54</f>
        <v>6</v>
      </c>
      <c r="E370" s="56"/>
      <c r="F370" s="803"/>
      <c r="G370" s="56"/>
      <c r="H370" s="56"/>
      <c r="I370" s="56"/>
      <c r="J370" s="59" t="str">
        <f>Produits!J54</f>
        <v>Légumes cultivés pour le fruit</v>
      </c>
      <c r="K370" s="56" t="str">
        <f>Produits!K54</f>
        <v>Matière première</v>
      </c>
      <c r="L370" s="56" t="str">
        <f>Produits!L54</f>
        <v>Frais</v>
      </c>
      <c r="M370" s="56"/>
      <c r="N370" s="56"/>
      <c r="O370" s="58"/>
      <c r="AA370" t="s">
        <v>3100</v>
      </c>
    </row>
    <row r="371" spans="1:27" s="60" customFormat="1">
      <c r="A371" s="67">
        <v>6</v>
      </c>
      <c r="B371" s="56" t="str">
        <f>Produits!B62</f>
        <v>Chayote ou christophine</v>
      </c>
      <c r="C371" s="55">
        <f>Produits!C62</f>
        <v>1</v>
      </c>
      <c r="D371" s="55" t="str">
        <f>Produits!D62</f>
        <v>6</v>
      </c>
      <c r="E371" s="56"/>
      <c r="F371" s="803"/>
      <c r="G371" s="56"/>
      <c r="H371" s="56"/>
      <c r="I371" s="56"/>
      <c r="J371" s="59" t="str">
        <f>Produits!J62</f>
        <v>Légumes cultivés pour le fruit</v>
      </c>
      <c r="K371" s="56" t="str">
        <f>Produits!K62</f>
        <v>Matière première</v>
      </c>
      <c r="L371" s="56" t="str">
        <f>Produits!L62</f>
        <v>Frais</v>
      </c>
      <c r="M371" s="56"/>
      <c r="N371" s="56"/>
      <c r="O371" s="58"/>
      <c r="AA371" t="s">
        <v>3100</v>
      </c>
    </row>
    <row r="372" spans="1:27" s="60" customFormat="1">
      <c r="A372" s="67">
        <v>6</v>
      </c>
      <c r="B372" s="56" t="str">
        <f>Produits!B66</f>
        <v>Gombo</v>
      </c>
      <c r="C372" s="55">
        <f>Produits!C66</f>
        <v>1</v>
      </c>
      <c r="D372" s="55" t="str">
        <f>Produits!D66</f>
        <v>6</v>
      </c>
      <c r="E372" s="56"/>
      <c r="F372" s="803"/>
      <c r="G372" s="56"/>
      <c r="H372" s="56"/>
      <c r="I372" s="56"/>
      <c r="J372" s="59" t="str">
        <f>Produits!J66</f>
        <v>Légumes cultivés pour le fruit</v>
      </c>
      <c r="K372" s="56" t="str">
        <f>Produits!K66</f>
        <v>Matière première</v>
      </c>
      <c r="L372" s="56" t="str">
        <f>Produits!L66</f>
        <v>Frais</v>
      </c>
      <c r="M372" s="56"/>
      <c r="N372" s="56"/>
      <c r="O372" s="58"/>
      <c r="AA372" t="s">
        <v>3100</v>
      </c>
    </row>
    <row r="373" spans="1:27" s="60" customFormat="1">
      <c r="A373" s="67">
        <v>5</v>
      </c>
      <c r="B373" s="49" t="s">
        <v>752</v>
      </c>
      <c r="C373" s="55">
        <v>1</v>
      </c>
      <c r="D373" s="57" t="s">
        <v>37</v>
      </c>
      <c r="E373" s="56"/>
      <c r="F373" s="803"/>
      <c r="G373" s="56"/>
      <c r="H373" s="56"/>
      <c r="I373" s="58"/>
      <c r="J373" s="59" t="s">
        <v>103</v>
      </c>
      <c r="K373" s="56" t="s">
        <v>17</v>
      </c>
      <c r="L373" s="56" t="s">
        <v>18</v>
      </c>
      <c r="M373" s="58"/>
      <c r="N373" s="58"/>
      <c r="O373" s="58"/>
      <c r="AA373" t="s">
        <v>3100</v>
      </c>
    </row>
    <row r="374" spans="1:27" s="60" customFormat="1">
      <c r="A374" s="67">
        <v>6</v>
      </c>
      <c r="B374" s="56" t="str">
        <f>Produits!B65</f>
        <v>Autres citrouilles [Courge], potirons, n.c.a.</v>
      </c>
      <c r="C374" s="55">
        <f>Produits!C65</f>
        <v>1</v>
      </c>
      <c r="D374" s="55" t="str">
        <f>Produits!D65</f>
        <v>6</v>
      </c>
      <c r="E374" s="56"/>
      <c r="F374" s="803"/>
      <c r="G374" s="56"/>
      <c r="H374" s="56"/>
      <c r="I374" s="56"/>
      <c r="J374" s="59" t="str">
        <f>Produits!J65</f>
        <v>Légumes cultivés pour le fruit</v>
      </c>
      <c r="K374" s="56" t="str">
        <f>Produits!K65</f>
        <v>Matière première</v>
      </c>
      <c r="L374" s="56" t="str">
        <f>Produits!L65</f>
        <v>Frais</v>
      </c>
      <c r="M374" s="56"/>
      <c r="N374" s="56" t="str">
        <f>Produits!N65</f>
        <v>CTIFL</v>
      </c>
      <c r="O374" s="58"/>
      <c r="AA374" t="s">
        <v>3100</v>
      </c>
    </row>
    <row r="375" spans="1:27" s="60" customFormat="1">
      <c r="A375" s="67">
        <v>5</v>
      </c>
      <c r="B375" s="56" t="str">
        <f>Produits!B51</f>
        <v>Concombres</v>
      </c>
      <c r="C375" s="55">
        <f>Produits!C51</f>
        <v>1</v>
      </c>
      <c r="D375" s="55" t="str">
        <f>Produits!D51</f>
        <v>5:6</v>
      </c>
      <c r="E375" s="56"/>
      <c r="F375" s="803"/>
      <c r="G375" s="56"/>
      <c r="H375" s="56"/>
      <c r="I375" s="56"/>
      <c r="J375" s="59" t="str">
        <f>Produits!J51</f>
        <v>Légumes cultivés pour le fruit</v>
      </c>
      <c r="K375" s="56" t="str">
        <f>Produits!K51</f>
        <v>Matière première</v>
      </c>
      <c r="L375" s="56" t="str">
        <f>Produits!L51</f>
        <v>Frais</v>
      </c>
      <c r="M375" s="56"/>
      <c r="N375" s="56" t="str">
        <f>Produits!N51</f>
        <v>CTIFL</v>
      </c>
      <c r="O375" s="58"/>
      <c r="AA375" t="s">
        <v>3100</v>
      </c>
    </row>
    <row r="376" spans="1:27" s="60" customFormat="1">
      <c r="A376" s="67">
        <v>5</v>
      </c>
      <c r="B376" s="56" t="str">
        <f>Produits!B64</f>
        <v>Courgette</v>
      </c>
      <c r="C376" s="55">
        <f>Produits!C64</f>
        <v>1</v>
      </c>
      <c r="D376" s="55" t="str">
        <f>Produits!D64</f>
        <v>5:6</v>
      </c>
      <c r="E376" s="56"/>
      <c r="F376" s="803"/>
      <c r="G376" s="56"/>
      <c r="H376" s="56"/>
      <c r="I376" s="56"/>
      <c r="J376" s="59" t="str">
        <f>Produits!J64</f>
        <v>Légumes cultivés pour le fruit</v>
      </c>
      <c r="K376" s="56" t="str">
        <f>Produits!K64</f>
        <v>Matière première</v>
      </c>
      <c r="L376" s="56" t="str">
        <f>Produits!L64</f>
        <v>Frais</v>
      </c>
      <c r="M376" s="56"/>
      <c r="N376" s="56" t="str">
        <f>Produits!N64</f>
        <v>CTIFL</v>
      </c>
      <c r="O376" s="58"/>
      <c r="AA376" t="s">
        <v>3100</v>
      </c>
    </row>
    <row r="377" spans="1:27" s="60" customFormat="1">
      <c r="A377" s="67">
        <v>5</v>
      </c>
      <c r="B377" s="49" t="s">
        <v>753</v>
      </c>
      <c r="C377" s="55">
        <v>1</v>
      </c>
      <c r="D377" s="57" t="s">
        <v>37</v>
      </c>
      <c r="E377" s="56"/>
      <c r="F377" s="803"/>
      <c r="G377" s="56"/>
      <c r="H377" s="56"/>
      <c r="I377" s="58"/>
      <c r="J377" s="59" t="s">
        <v>103</v>
      </c>
      <c r="K377" s="56" t="s">
        <v>17</v>
      </c>
      <c r="L377" s="56" t="s">
        <v>18</v>
      </c>
      <c r="M377" s="58"/>
      <c r="N377" s="58"/>
      <c r="O377" s="58"/>
      <c r="AA377" t="s">
        <v>3100</v>
      </c>
    </row>
    <row r="378" spans="1:27" s="60" customFormat="1">
      <c r="A378" s="67">
        <v>6</v>
      </c>
      <c r="B378" s="56" t="str">
        <f>Produits!B45</f>
        <v>Autres melons</v>
      </c>
      <c r="C378" s="55">
        <f>Produits!C45</f>
        <v>1</v>
      </c>
      <c r="D378" s="55" t="str">
        <f>Produits!D45</f>
        <v>6</v>
      </c>
      <c r="E378" s="56"/>
      <c r="F378" s="803"/>
      <c r="G378" s="56"/>
      <c r="H378" s="56"/>
      <c r="I378" s="56"/>
      <c r="J378" s="59" t="str">
        <f>Produits!J45</f>
        <v>Légumes cultivés pour le fruit</v>
      </c>
      <c r="K378" s="56" t="str">
        <f>Produits!K45</f>
        <v>Matière première</v>
      </c>
      <c r="L378" s="56" t="str">
        <f>Produits!L45</f>
        <v>Frais</v>
      </c>
      <c r="M378" s="56"/>
      <c r="N378" s="56" t="str">
        <f>Produits!N45</f>
        <v>CTIFL</v>
      </c>
      <c r="O378" s="58"/>
      <c r="AA378" t="s">
        <v>3100</v>
      </c>
    </row>
    <row r="379" spans="1:27" s="60" customFormat="1">
      <c r="A379" s="67">
        <v>5</v>
      </c>
      <c r="B379" s="49" t="s">
        <v>754</v>
      </c>
      <c r="C379" s="55">
        <v>1</v>
      </c>
      <c r="D379" s="57" t="s">
        <v>37</v>
      </c>
      <c r="E379" s="56"/>
      <c r="F379" s="803"/>
      <c r="G379" s="56"/>
      <c r="H379" s="56"/>
      <c r="I379" s="58"/>
      <c r="J379" s="59" t="s">
        <v>103</v>
      </c>
      <c r="K379" s="56" t="s">
        <v>17</v>
      </c>
      <c r="L379" s="56" t="s">
        <v>18</v>
      </c>
      <c r="M379" s="58"/>
      <c r="N379" s="58"/>
      <c r="O379" s="58"/>
      <c r="AA379" t="s">
        <v>3100</v>
      </c>
    </row>
    <row r="380" spans="1:27" s="60" customFormat="1">
      <c r="A380" s="67">
        <v>6</v>
      </c>
      <c r="B380" s="56" t="str">
        <f>Produits!B44</f>
        <v>Pastèques</v>
      </c>
      <c r="C380" s="55">
        <f>Produits!C44</f>
        <v>1</v>
      </c>
      <c r="D380" s="55" t="str">
        <f>Produits!D44</f>
        <v>6</v>
      </c>
      <c r="E380" s="56"/>
      <c r="F380" s="803"/>
      <c r="G380" s="56"/>
      <c r="H380" s="56"/>
      <c r="I380" s="56"/>
      <c r="J380" s="59" t="str">
        <f>Produits!J44</f>
        <v>Légumes cultivés pour le fruit</v>
      </c>
      <c r="K380" s="56" t="str">
        <f>Produits!K44</f>
        <v>Matière première</v>
      </c>
      <c r="L380" s="56" t="str">
        <f>Produits!L44</f>
        <v>Frais</v>
      </c>
      <c r="M380" s="56"/>
      <c r="N380" s="56" t="str">
        <f>Produits!N44</f>
        <v>CTIFL</v>
      </c>
      <c r="O380" s="58"/>
      <c r="AA380" t="s">
        <v>3100</v>
      </c>
    </row>
    <row r="381" spans="1:27" s="60" customFormat="1">
      <c r="A381" s="67">
        <v>5</v>
      </c>
      <c r="B381" s="49" t="s">
        <v>755</v>
      </c>
      <c r="C381" s="55">
        <v>1</v>
      </c>
      <c r="D381" s="57" t="s">
        <v>37</v>
      </c>
      <c r="E381" s="56"/>
      <c r="F381" s="803"/>
      <c r="G381" s="56"/>
      <c r="H381" s="56"/>
      <c r="I381" s="58"/>
      <c r="J381" s="59" t="s">
        <v>103</v>
      </c>
      <c r="K381" s="56" t="s">
        <v>17</v>
      </c>
      <c r="L381" s="56" t="s">
        <v>18</v>
      </c>
      <c r="M381" s="58"/>
      <c r="N381" s="58"/>
      <c r="O381" s="58"/>
      <c r="AA381" t="s">
        <v>3100</v>
      </c>
    </row>
    <row r="382" spans="1:27" s="60" customFormat="1">
      <c r="A382" s="67">
        <v>6</v>
      </c>
      <c r="B382" s="56" t="str">
        <f>Produits!B49</f>
        <v>Piments et poivrons verts</v>
      </c>
      <c r="C382" s="55">
        <f>Produits!C49</f>
        <v>1</v>
      </c>
      <c r="D382" s="55" t="str">
        <f>Produits!D49</f>
        <v>6</v>
      </c>
      <c r="E382" s="56"/>
      <c r="F382" s="803"/>
      <c r="G382" s="56"/>
      <c r="H382" s="56"/>
      <c r="I382" s="56"/>
      <c r="J382" s="59" t="str">
        <f>Produits!J49</f>
        <v>Légumes cultivés pour le fruit</v>
      </c>
      <c r="K382" s="56" t="str">
        <f>Produits!K49</f>
        <v>Matière première</v>
      </c>
      <c r="L382" s="56" t="str">
        <f>Produits!L49</f>
        <v>Frais</v>
      </c>
      <c r="M382" s="56"/>
      <c r="N382" s="56"/>
      <c r="O382" s="58"/>
      <c r="AA382" t="s">
        <v>3100</v>
      </c>
    </row>
    <row r="383" spans="1:27" s="60" customFormat="1">
      <c r="A383" s="67">
        <v>5</v>
      </c>
      <c r="B383" s="56" t="str">
        <f>Produits!B56</f>
        <v>Tomates</v>
      </c>
      <c r="C383" s="55">
        <f>Produits!C56</f>
        <v>1</v>
      </c>
      <c r="D383" s="55" t="str">
        <f>Produits!D56</f>
        <v>5:6</v>
      </c>
      <c r="E383" s="56"/>
      <c r="F383" s="803"/>
      <c r="G383" s="56"/>
      <c r="H383" s="56"/>
      <c r="I383" s="56"/>
      <c r="J383" s="59" t="str">
        <f>Produits!J56</f>
        <v>Légumes cultivés pour le fruit</v>
      </c>
      <c r="K383" s="56" t="str">
        <f>Produits!K56</f>
        <v>Matière première</v>
      </c>
      <c r="L383" s="56" t="str">
        <f>Produits!L56</f>
        <v>Frais</v>
      </c>
      <c r="M383" s="56"/>
      <c r="N383" s="56" t="str">
        <f>Produits!N56</f>
        <v>CTIFL</v>
      </c>
      <c r="O383" s="58"/>
      <c r="AA383" t="s">
        <v>3100</v>
      </c>
    </row>
    <row r="384" spans="1:27" s="60" customFormat="1">
      <c r="A384" s="67">
        <v>4</v>
      </c>
      <c r="B384" s="49" t="s">
        <v>756</v>
      </c>
      <c r="C384" s="55">
        <v>1</v>
      </c>
      <c r="D384" s="57" t="s">
        <v>742</v>
      </c>
      <c r="E384" s="56"/>
      <c r="F384" s="803"/>
      <c r="G384" s="56"/>
      <c r="H384" s="56"/>
      <c r="I384" s="58"/>
      <c r="J384" s="59" t="s">
        <v>50</v>
      </c>
      <c r="K384" s="56" t="s">
        <v>17</v>
      </c>
      <c r="L384" s="56" t="s">
        <v>18</v>
      </c>
      <c r="M384" s="58"/>
      <c r="N384" s="58"/>
      <c r="O384" s="58"/>
      <c r="AA384" t="s">
        <v>3100</v>
      </c>
    </row>
    <row r="385" spans="1:27" s="60" customFormat="1">
      <c r="A385" s="67">
        <v>5</v>
      </c>
      <c r="B385" s="56" t="str">
        <f>Produits!B31</f>
        <v>Artichauts</v>
      </c>
      <c r="C385" s="55">
        <f>Produits!C31</f>
        <v>1</v>
      </c>
      <c r="D385" s="55" t="str">
        <f>Produits!D31</f>
        <v>5:6</v>
      </c>
      <c r="E385" s="56"/>
      <c r="F385" s="803"/>
      <c r="G385" s="56"/>
      <c r="H385" s="56"/>
      <c r="I385" s="56"/>
      <c r="J385" s="59" t="str">
        <f>Produits!J31</f>
        <v>Légumes feuillus et à tige</v>
      </c>
      <c r="K385" s="56" t="str">
        <f>Produits!K31</f>
        <v>Matière première</v>
      </c>
      <c r="L385" s="56" t="str">
        <f>Produits!L31</f>
        <v>Frais</v>
      </c>
      <c r="M385" s="56"/>
      <c r="N385" s="56" t="str">
        <f>Produits!N31</f>
        <v>CTIFL</v>
      </c>
      <c r="O385" s="58"/>
      <c r="AA385" t="s">
        <v>3100</v>
      </c>
    </row>
    <row r="386" spans="1:27" s="60" customFormat="1">
      <c r="A386" s="67">
        <v>5</v>
      </c>
      <c r="B386" s="56" t="str">
        <f>Produits!B15</f>
        <v>Asperges</v>
      </c>
      <c r="C386" s="55">
        <f>Produits!C15</f>
        <v>1</v>
      </c>
      <c r="D386" s="55" t="str">
        <f>Produits!D15</f>
        <v>5:6</v>
      </c>
      <c r="E386" s="56"/>
      <c r="F386" s="803"/>
      <c r="G386" s="56"/>
      <c r="H386" s="56"/>
      <c r="I386" s="56"/>
      <c r="J386" s="59" t="str">
        <f>Produits!J15</f>
        <v>Légumes feuillus et à tige</v>
      </c>
      <c r="K386" s="56" t="str">
        <f>Produits!K15</f>
        <v>Matière première</v>
      </c>
      <c r="L386" s="56" t="str">
        <f>Produits!L15</f>
        <v>Frais</v>
      </c>
      <c r="M386" s="56"/>
      <c r="N386" s="56" t="str">
        <f>Produits!N15</f>
        <v>CTIFL</v>
      </c>
      <c r="O386" s="58"/>
      <c r="AA386" t="s">
        <v>3100</v>
      </c>
    </row>
    <row r="387" spans="1:27" s="60" customFormat="1">
      <c r="A387" s="67">
        <v>5</v>
      </c>
      <c r="B387" s="49" t="s">
        <v>757</v>
      </c>
      <c r="C387" s="55">
        <v>1</v>
      </c>
      <c r="D387" s="57" t="s">
        <v>37</v>
      </c>
      <c r="E387" s="56"/>
      <c r="F387" s="803"/>
      <c r="G387" s="56"/>
      <c r="H387" s="56"/>
      <c r="I387" s="58"/>
      <c r="J387" s="59" t="s">
        <v>50</v>
      </c>
      <c r="K387" s="56" t="s">
        <v>17</v>
      </c>
      <c r="L387" s="56" t="s">
        <v>18</v>
      </c>
      <c r="M387" s="58"/>
      <c r="N387" s="58"/>
      <c r="O387" s="58"/>
      <c r="AA387" t="s">
        <v>3100</v>
      </c>
    </row>
    <row r="388" spans="1:27" s="60" customFormat="1">
      <c r="A388" s="67">
        <v>6</v>
      </c>
      <c r="B388" s="56" t="str">
        <f>Produits!B23</f>
        <v>Choux brocolis à jets</v>
      </c>
      <c r="C388" s="55">
        <f>Produits!C23</f>
        <v>1</v>
      </c>
      <c r="D388" s="55" t="str">
        <f>Produits!D23</f>
        <v>6</v>
      </c>
      <c r="E388" s="56"/>
      <c r="F388" s="803"/>
      <c r="G388" s="56"/>
      <c r="H388" s="56"/>
      <c r="I388" s="56"/>
      <c r="J388" s="59" t="str">
        <f>Produits!J23</f>
        <v>Légumes feuillus et à tige</v>
      </c>
      <c r="K388" s="56" t="str">
        <f>Produits!K23</f>
        <v>Matière première</v>
      </c>
      <c r="L388" s="56" t="str">
        <f>Produits!L23</f>
        <v>Frais</v>
      </c>
      <c r="M388" s="56"/>
      <c r="N388" s="56"/>
      <c r="O388" s="58"/>
      <c r="AA388" t="s">
        <v>3100</v>
      </c>
    </row>
    <row r="389" spans="1:27" s="60" customFormat="1">
      <c r="A389" s="67">
        <v>6</v>
      </c>
      <c r="B389" s="56" t="str">
        <f>Produits!B39</f>
        <v>Bettes et cardes</v>
      </c>
      <c r="C389" s="55">
        <f>Produits!C39</f>
        <v>1</v>
      </c>
      <c r="D389" s="55" t="str">
        <f>Produits!D39</f>
        <v>6</v>
      </c>
      <c r="E389" s="56"/>
      <c r="F389" s="803"/>
      <c r="G389" s="56"/>
      <c r="H389" s="56"/>
      <c r="I389" s="56"/>
      <c r="J389" s="59" t="str">
        <f>Produits!J39</f>
        <v>Légumes feuillus et à tige</v>
      </c>
      <c r="K389" s="56" t="str">
        <f>Produits!K39</f>
        <v>Matière première</v>
      </c>
      <c r="L389" s="56" t="str">
        <f>Produits!L39</f>
        <v>Frais</v>
      </c>
      <c r="M389" s="56"/>
      <c r="N389" s="56"/>
      <c r="O389" s="58"/>
      <c r="AA389" t="s">
        <v>3100</v>
      </c>
    </row>
    <row r="390" spans="1:27" s="60" customFormat="1">
      <c r="A390" s="67">
        <v>6</v>
      </c>
      <c r="B390" s="56" t="str">
        <f>Produits!B40</f>
        <v>Brèdes</v>
      </c>
      <c r="C390" s="55">
        <f>Produits!C40</f>
        <v>1</v>
      </c>
      <c r="D390" s="55" t="str">
        <f>Produits!D40</f>
        <v>6</v>
      </c>
      <c r="E390" s="56"/>
      <c r="F390" s="803"/>
      <c r="G390" s="56"/>
      <c r="H390" s="56"/>
      <c r="I390" s="56"/>
      <c r="J390" s="59" t="str">
        <f>Produits!J40</f>
        <v>Légumes feuillus et à tige</v>
      </c>
      <c r="K390" s="56" t="str">
        <f>Produits!K40</f>
        <v>Matière première</v>
      </c>
      <c r="L390" s="56" t="str">
        <f>Produits!L40</f>
        <v>Frais</v>
      </c>
      <c r="M390" s="56"/>
      <c r="N390" s="56"/>
      <c r="O390" s="58"/>
      <c r="AA390" t="s">
        <v>3100</v>
      </c>
    </row>
    <row r="391" spans="1:27" s="60" customFormat="1">
      <c r="A391" s="67">
        <v>6</v>
      </c>
      <c r="B391" s="56" t="str">
        <f>Produits!B41</f>
        <v>Persil</v>
      </c>
      <c r="C391" s="55">
        <f>Produits!C41</f>
        <v>1</v>
      </c>
      <c r="D391" s="55" t="str">
        <f>Produits!D41</f>
        <v>6</v>
      </c>
      <c r="E391" s="56"/>
      <c r="F391" s="803"/>
      <c r="G391" s="56"/>
      <c r="H391" s="56"/>
      <c r="I391" s="56"/>
      <c r="J391" s="59" t="str">
        <f>Produits!J41</f>
        <v>Légumes feuillus et à tige</v>
      </c>
      <c r="K391" s="56" t="str">
        <f>Produits!K41</f>
        <v>Matière première</v>
      </c>
      <c r="L391" s="56" t="str">
        <f>Produits!L41</f>
        <v>Frais</v>
      </c>
      <c r="M391" s="56"/>
      <c r="N391" s="56"/>
      <c r="O391" s="58"/>
      <c r="AA391" t="s">
        <v>3100</v>
      </c>
    </row>
    <row r="392" spans="1:27" s="60" customFormat="1">
      <c r="A392" s="67">
        <v>5</v>
      </c>
      <c r="B392" s="56" t="str">
        <f>Produits!B105</f>
        <v>Céleris branches</v>
      </c>
      <c r="C392" s="55">
        <f>Produits!C105</f>
        <v>1</v>
      </c>
      <c r="D392" s="55" t="str">
        <f>Produits!D105</f>
        <v>5:6</v>
      </c>
      <c r="E392" s="56"/>
      <c r="F392" s="803"/>
      <c r="G392" s="56"/>
      <c r="H392" s="56"/>
      <c r="I392" s="56"/>
      <c r="J392" s="59" t="str">
        <f>Produits!J105</f>
        <v>Légumes feuillus et à tige</v>
      </c>
      <c r="K392" s="56" t="str">
        <f>Produits!K105</f>
        <v>Matière première</v>
      </c>
      <c r="L392" s="56" t="str">
        <f>Produits!L105</f>
        <v>Frais</v>
      </c>
      <c r="M392" s="56"/>
      <c r="N392" s="56" t="str">
        <f>Produits!N105</f>
        <v>CTIFL</v>
      </c>
      <c r="O392" s="58"/>
      <c r="AA392" t="s">
        <v>3100</v>
      </c>
    </row>
    <row r="393" spans="1:27" s="60" customFormat="1">
      <c r="A393" s="67">
        <v>5</v>
      </c>
      <c r="B393" s="56" t="str">
        <f>Produits!B27</f>
        <v>Chicorées</v>
      </c>
      <c r="C393" s="55">
        <f>Produits!C27</f>
        <v>1</v>
      </c>
      <c r="D393" s="55" t="str">
        <f>Produits!D27</f>
        <v>5:6</v>
      </c>
      <c r="E393" s="56"/>
      <c r="F393" s="803"/>
      <c r="G393" s="56"/>
      <c r="H393" s="56"/>
      <c r="I393" s="56"/>
      <c r="J393" s="59" t="str">
        <f>Produits!J27</f>
        <v>Légumes feuillus et à tige</v>
      </c>
      <c r="K393" s="56" t="str">
        <f>Produits!K27</f>
        <v>Matière première</v>
      </c>
      <c r="L393" s="56" t="str">
        <f>Produits!L27</f>
        <v>Frais</v>
      </c>
      <c r="M393" s="56"/>
      <c r="N393" s="56"/>
      <c r="O393" s="58"/>
      <c r="AA393" t="s">
        <v>3100</v>
      </c>
    </row>
    <row r="394" spans="1:27" s="60" customFormat="1">
      <c r="A394" s="67">
        <v>5</v>
      </c>
      <c r="B394" s="56" t="str">
        <f>Produits!B17</f>
        <v>Choux de Bruxelles</v>
      </c>
      <c r="C394" s="55">
        <f>Produits!C17</f>
        <v>1</v>
      </c>
      <c r="D394" s="55" t="str">
        <f>Produits!D17</f>
        <v>5:6</v>
      </c>
      <c r="E394" s="56"/>
      <c r="F394" s="803"/>
      <c r="G394" s="56"/>
      <c r="H394" s="56"/>
      <c r="I394" s="56"/>
      <c r="J394" s="59" t="str">
        <f>Produits!J17</f>
        <v>Légumes feuillus et à tige</v>
      </c>
      <c r="K394" s="56" t="str">
        <f>Produits!K17</f>
        <v>Matière première</v>
      </c>
      <c r="L394" s="56" t="str">
        <f>Produits!L17</f>
        <v>Frais</v>
      </c>
      <c r="M394" s="56"/>
      <c r="N394" s="56"/>
      <c r="O394" s="58"/>
      <c r="AA394" t="s">
        <v>3100</v>
      </c>
    </row>
    <row r="395" spans="1:27" s="60" customFormat="1">
      <c r="A395" s="67">
        <v>5</v>
      </c>
      <c r="B395" s="56" t="str">
        <f>Produits!B22</f>
        <v>Choux-fleurs</v>
      </c>
      <c r="C395" s="55">
        <f>Produits!C22</f>
        <v>1</v>
      </c>
      <c r="D395" s="55" t="str">
        <f>Produits!D22</f>
        <v>5:6</v>
      </c>
      <c r="E395" s="56"/>
      <c r="F395" s="803"/>
      <c r="G395" s="56"/>
      <c r="H395" s="56"/>
      <c r="I395" s="56"/>
      <c r="J395" s="59" t="str">
        <f>Produits!J22</f>
        <v>Légumes feuillus et à tige</v>
      </c>
      <c r="K395" s="56" t="str">
        <f>Produits!K22</f>
        <v>Matière première</v>
      </c>
      <c r="L395" s="56" t="str">
        <f>Produits!L22</f>
        <v>Frais</v>
      </c>
      <c r="M395" s="56"/>
      <c r="N395" s="56" t="str">
        <f>Produits!N22</f>
        <v>CTIFL</v>
      </c>
      <c r="O395" s="58"/>
      <c r="AA395" t="s">
        <v>3100</v>
      </c>
    </row>
    <row r="396" spans="1:27" s="60" customFormat="1">
      <c r="A396" s="67">
        <v>5</v>
      </c>
      <c r="B396" s="56" t="str">
        <f>Produits!B18</f>
        <v>Autres choux</v>
      </c>
      <c r="C396" s="55">
        <f>Produits!C18</f>
        <v>1</v>
      </c>
      <c r="D396" s="55" t="str">
        <f>Produits!D18</f>
        <v>5:6</v>
      </c>
      <c r="E396" s="56"/>
      <c r="F396" s="803"/>
      <c r="G396" s="56"/>
      <c r="H396" s="56"/>
      <c r="I396" s="56"/>
      <c r="J396" s="59" t="str">
        <f>Produits!J18</f>
        <v>Légumes feuillus et à tige</v>
      </c>
      <c r="K396" s="56" t="str">
        <f>Produits!K18</f>
        <v>Matière première</v>
      </c>
      <c r="L396" s="56" t="str">
        <f>Produits!L18</f>
        <v>Frais</v>
      </c>
      <c r="M396" s="56"/>
      <c r="N396" s="56"/>
      <c r="O396" s="58"/>
      <c r="AA396" t="s">
        <v>3100</v>
      </c>
    </row>
    <row r="397" spans="1:27" s="60" customFormat="1">
      <c r="A397" s="67">
        <v>5</v>
      </c>
      <c r="B397" s="56" t="str">
        <f>Produits!B37</f>
        <v>Endives</v>
      </c>
      <c r="C397" s="55">
        <f>Produits!C37</f>
        <v>1</v>
      </c>
      <c r="D397" s="55" t="str">
        <f>Produits!D37</f>
        <v>5:6</v>
      </c>
      <c r="E397" s="56"/>
      <c r="F397" s="803"/>
      <c r="G397" s="56"/>
      <c r="H397" s="56"/>
      <c r="I397" s="56"/>
      <c r="J397" s="59" t="str">
        <f>Produits!J37</f>
        <v>Légumes feuillus et à tige</v>
      </c>
      <c r="K397" s="56" t="str">
        <f>Produits!K37</f>
        <v>Matière première</v>
      </c>
      <c r="L397" s="56" t="str">
        <f>Produits!L37</f>
        <v>Frais</v>
      </c>
      <c r="M397" s="56"/>
      <c r="N397" s="56" t="str">
        <f>Produits!N37</f>
        <v>CTIFL</v>
      </c>
      <c r="O397" s="58"/>
      <c r="AA397" t="s">
        <v>3100</v>
      </c>
    </row>
    <row r="398" spans="1:27" s="60" customFormat="1">
      <c r="A398" s="67">
        <v>5</v>
      </c>
      <c r="B398" s="56" t="str">
        <f>Produits!B30</f>
        <v>Épinards</v>
      </c>
      <c r="C398" s="55">
        <f>Produits!C30</f>
        <v>1</v>
      </c>
      <c r="D398" s="55" t="str">
        <f>Produits!D30</f>
        <v>5:6</v>
      </c>
      <c r="E398" s="56"/>
      <c r="F398" s="803"/>
      <c r="G398" s="56"/>
      <c r="H398" s="56"/>
      <c r="I398" s="56"/>
      <c r="J398" s="59" t="str">
        <f>Produits!J30</f>
        <v>Légumes feuillus et à tige</v>
      </c>
      <c r="K398" s="56" t="str">
        <f>Produits!K30</f>
        <v>Matière première</v>
      </c>
      <c r="L398" s="56" t="str">
        <f>Produits!L30</f>
        <v>Frais</v>
      </c>
      <c r="M398" s="56"/>
      <c r="N398" s="56"/>
      <c r="O398" s="58"/>
      <c r="AA398" t="s">
        <v>3100</v>
      </c>
    </row>
    <row r="399" spans="1:27" s="60" customFormat="1">
      <c r="A399" s="67">
        <v>5</v>
      </c>
      <c r="B399" s="56" t="str">
        <f>Produits!B42</f>
        <v>Fenouil</v>
      </c>
      <c r="C399" s="55">
        <f>Produits!C42</f>
        <v>1</v>
      </c>
      <c r="D399" s="55" t="str">
        <f>Produits!D42</f>
        <v>5:6</v>
      </c>
      <c r="E399" s="56"/>
      <c r="F399" s="803"/>
      <c r="G399" s="56"/>
      <c r="H399" s="56"/>
      <c r="I399" s="56"/>
      <c r="J399" s="59" t="str">
        <f>Produits!J42</f>
        <v>Légumes feuillus et à tige</v>
      </c>
      <c r="K399" s="56" t="str">
        <f>Produits!K42</f>
        <v>Matière première</v>
      </c>
      <c r="L399" s="56" t="str">
        <f>Produits!L42</f>
        <v>Frais</v>
      </c>
      <c r="M399" s="56"/>
      <c r="N399" s="56"/>
      <c r="O399" s="58"/>
      <c r="AA399" t="s">
        <v>3100</v>
      </c>
    </row>
    <row r="400" spans="1:27" s="60" customFormat="1">
      <c r="A400" s="67">
        <v>5</v>
      </c>
      <c r="B400" s="56" t="str">
        <f>Produits!B24</f>
        <v>Laitues</v>
      </c>
      <c r="C400" s="55">
        <f>Produits!C24</f>
        <v>1</v>
      </c>
      <c r="D400" s="55" t="str">
        <f>Produits!D24</f>
        <v>5:6</v>
      </c>
      <c r="E400" s="56"/>
      <c r="F400" s="803"/>
      <c r="G400" s="56"/>
      <c r="H400" s="56"/>
      <c r="I400" s="56"/>
      <c r="J400" s="59" t="str">
        <f>Produits!J24</f>
        <v>Légumes feuillus et à tige</v>
      </c>
      <c r="K400" s="56" t="str">
        <f>Produits!K24</f>
        <v>Matière première</v>
      </c>
      <c r="L400" s="56" t="str">
        <f>Produits!L24</f>
        <v>Frais</v>
      </c>
      <c r="M400" s="56"/>
      <c r="N400" s="56" t="str">
        <f>Produits!N24</f>
        <v>CTIFL</v>
      </c>
      <c r="O400" s="58"/>
      <c r="AA400" t="s">
        <v>3100</v>
      </c>
    </row>
    <row r="401" spans="1:27" s="60" customFormat="1">
      <c r="A401" s="67">
        <v>5</v>
      </c>
      <c r="B401" s="56" t="str">
        <f>Produits!B33</f>
        <v>Salades</v>
      </c>
      <c r="C401" s="55">
        <f>Produits!C33</f>
        <v>1</v>
      </c>
      <c r="D401" s="55" t="str">
        <f>Produits!D33</f>
        <v>5:6</v>
      </c>
      <c r="E401" s="56"/>
      <c r="F401" s="803"/>
      <c r="G401" s="56"/>
      <c r="H401" s="56"/>
      <c r="I401" s="56"/>
      <c r="J401" s="59" t="str">
        <f>Produits!J33</f>
        <v>Légumes feuillus et à tige</v>
      </c>
      <c r="K401" s="56" t="str">
        <f>Produits!K33</f>
        <v>Matière première</v>
      </c>
      <c r="L401" s="56" t="str">
        <f>Produits!L33</f>
        <v>Frais</v>
      </c>
      <c r="M401" s="56"/>
      <c r="N401" s="56"/>
      <c r="O401" s="58"/>
      <c r="AA401" t="s">
        <v>3100</v>
      </c>
    </row>
    <row r="402" spans="1:27" s="60" customFormat="1">
      <c r="A402" s="67">
        <v>5</v>
      </c>
      <c r="B402" s="56" t="str">
        <f>Produits!B82</f>
        <v>Poireaux</v>
      </c>
      <c r="C402" s="55">
        <f>Produits!C82</f>
        <v>1</v>
      </c>
      <c r="D402" s="55" t="str">
        <f>Produits!D82</f>
        <v>5:6</v>
      </c>
      <c r="E402" s="56"/>
      <c r="F402" s="803"/>
      <c r="G402" s="56"/>
      <c r="H402" s="56"/>
      <c r="I402" s="56"/>
      <c r="J402" s="59" t="str">
        <f>Produits!J82</f>
        <v>Légumes feuillus et à tige</v>
      </c>
      <c r="K402" s="56" t="str">
        <f>Produits!K82</f>
        <v>Matière première</v>
      </c>
      <c r="L402" s="56" t="str">
        <f>Produits!L82</f>
        <v>Frais</v>
      </c>
      <c r="M402" s="56"/>
      <c r="N402" s="56" t="str">
        <f>Produits!N82</f>
        <v>CTIFL</v>
      </c>
      <c r="O402" s="58"/>
      <c r="AA402" t="s">
        <v>3100</v>
      </c>
    </row>
    <row r="403" spans="1:27" s="60" customFormat="1">
      <c r="A403" s="67">
        <v>4</v>
      </c>
      <c r="B403" s="49" t="s">
        <v>758</v>
      </c>
      <c r="C403" s="55">
        <v>1</v>
      </c>
      <c r="D403" s="57" t="s">
        <v>742</v>
      </c>
      <c r="E403" s="56"/>
      <c r="F403" s="803"/>
      <c r="G403" s="56"/>
      <c r="H403" s="56"/>
      <c r="I403" s="58"/>
      <c r="J403" s="59" t="s">
        <v>154</v>
      </c>
      <c r="K403" s="56" t="s">
        <v>17</v>
      </c>
      <c r="L403" s="56" t="s">
        <v>18</v>
      </c>
      <c r="M403" s="58"/>
      <c r="N403" s="58"/>
      <c r="O403" s="58"/>
      <c r="AA403" t="s">
        <v>3100</v>
      </c>
    </row>
    <row r="404" spans="1:27" s="60" customFormat="1">
      <c r="A404" s="67">
        <v>5</v>
      </c>
      <c r="B404" s="56" t="str">
        <f>Produits!B74</f>
        <v>Ail</v>
      </c>
      <c r="C404" s="55">
        <f>Produits!C74</f>
        <v>1</v>
      </c>
      <c r="D404" s="55" t="str">
        <f>Produits!D74</f>
        <v>5:6</v>
      </c>
      <c r="E404" s="56"/>
      <c r="F404" s="803"/>
      <c r="G404" s="56"/>
      <c r="H404" s="56"/>
      <c r="I404" s="56"/>
      <c r="J404" s="59" t="str">
        <f>Produits!J74</f>
        <v>Racines, bulbes et tubercules</v>
      </c>
      <c r="K404" s="56" t="str">
        <f>Produits!K74</f>
        <v>Matière première</v>
      </c>
      <c r="L404" s="56" t="str">
        <f>Produits!L74</f>
        <v>Frais</v>
      </c>
      <c r="M404" s="56"/>
      <c r="N404" s="56" t="str">
        <f>Produits!N74</f>
        <v>CTIFL</v>
      </c>
      <c r="O404" s="58"/>
      <c r="AA404" t="s">
        <v>3100</v>
      </c>
    </row>
    <row r="405" spans="1:27" s="60" customFormat="1">
      <c r="A405" s="67">
        <v>5</v>
      </c>
      <c r="B405" s="49" t="s">
        <v>759</v>
      </c>
      <c r="C405" s="55">
        <v>1</v>
      </c>
      <c r="D405" s="57" t="s">
        <v>37</v>
      </c>
      <c r="E405" s="56"/>
      <c r="F405" s="803"/>
      <c r="G405" s="56"/>
      <c r="H405" s="56"/>
      <c r="I405" s="58"/>
      <c r="J405" s="59" t="s">
        <v>154</v>
      </c>
      <c r="K405" s="56" t="s">
        <v>17</v>
      </c>
      <c r="L405" s="56" t="s">
        <v>18</v>
      </c>
      <c r="M405" s="58"/>
      <c r="N405" s="58"/>
      <c r="O405" s="58"/>
      <c r="AA405" t="s">
        <v>3100</v>
      </c>
    </row>
    <row r="406" spans="1:27" s="60" customFormat="1">
      <c r="A406" s="67">
        <v>6</v>
      </c>
      <c r="B406" s="56" t="str">
        <f>Produits!B84</f>
        <v>Betterave potagère</v>
      </c>
      <c r="C406" s="55">
        <f>Produits!C84</f>
        <v>1</v>
      </c>
      <c r="D406" s="55" t="str">
        <f>Produits!D84</f>
        <v>6</v>
      </c>
      <c r="E406" s="56"/>
      <c r="F406" s="803"/>
      <c r="G406" s="56"/>
      <c r="H406" s="56"/>
      <c r="I406" s="56"/>
      <c r="J406" s="59" t="str">
        <f>Produits!J84</f>
        <v>Racines, bulbes et tubercules</v>
      </c>
      <c r="K406" s="56" t="str">
        <f>Produits!K84</f>
        <v>Matière première</v>
      </c>
      <c r="L406" s="56" t="str">
        <f>Produits!L84</f>
        <v>Frais</v>
      </c>
      <c r="M406" s="56"/>
      <c r="N406" s="56" t="str">
        <f>Produits!N84</f>
        <v>CTIFL</v>
      </c>
      <c r="O406" s="58"/>
      <c r="AA406" t="s">
        <v>3100</v>
      </c>
    </row>
    <row r="407" spans="1:27" s="60" customFormat="1">
      <c r="A407" s="67">
        <v>6</v>
      </c>
      <c r="B407" s="56" t="str">
        <f>Produits!B85</f>
        <v>Radis</v>
      </c>
      <c r="C407" s="55">
        <f>Produits!C85</f>
        <v>1</v>
      </c>
      <c r="D407" s="55" t="str">
        <f>Produits!D85</f>
        <v>6</v>
      </c>
      <c r="E407" s="56"/>
      <c r="F407" s="803"/>
      <c r="G407" s="56"/>
      <c r="H407" s="56"/>
      <c r="I407" s="56"/>
      <c r="J407" s="59" t="str">
        <f>Produits!J85</f>
        <v>Racines, bulbes et tubercules</v>
      </c>
      <c r="K407" s="56" t="str">
        <f>Produits!K85</f>
        <v>Matière première</v>
      </c>
      <c r="L407" s="56" t="str">
        <f>Produits!L85</f>
        <v>Frais</v>
      </c>
      <c r="M407" s="56"/>
      <c r="N407" s="56" t="str">
        <f>Produits!N85</f>
        <v>CTIFL</v>
      </c>
      <c r="O407" s="58"/>
      <c r="AA407" t="s">
        <v>3100</v>
      </c>
    </row>
    <row r="408" spans="1:27" s="60" customFormat="1">
      <c r="A408" s="67">
        <v>6</v>
      </c>
      <c r="B408" s="56" t="str">
        <f>Produits!B87</f>
        <v>Salsifis et scorsonère</v>
      </c>
      <c r="C408" s="55">
        <f>Produits!C87</f>
        <v>1</v>
      </c>
      <c r="D408" s="55" t="str">
        <f>Produits!D87</f>
        <v>6</v>
      </c>
      <c r="E408" s="56"/>
      <c r="F408" s="803"/>
      <c r="G408" s="56"/>
      <c r="H408" s="56"/>
      <c r="I408" s="56"/>
      <c r="J408" s="59" t="str">
        <f>Produits!J87</f>
        <v>Racines, bulbes et tubercules</v>
      </c>
      <c r="K408" s="56" t="str">
        <f>Produits!K87</f>
        <v>Matière première</v>
      </c>
      <c r="L408" s="56" t="str">
        <f>Produits!L87</f>
        <v>Frais</v>
      </c>
      <c r="M408" s="56"/>
      <c r="N408" s="56"/>
      <c r="O408" s="58"/>
      <c r="AA408" t="s">
        <v>3100</v>
      </c>
    </row>
    <row r="409" spans="1:27" s="60" customFormat="1">
      <c r="A409" s="67">
        <v>5</v>
      </c>
      <c r="B409" s="49" t="s">
        <v>760</v>
      </c>
      <c r="C409" s="55">
        <v>1</v>
      </c>
      <c r="D409" s="57" t="s">
        <v>37</v>
      </c>
      <c r="E409" s="56"/>
      <c r="F409" s="803"/>
      <c r="G409" s="56"/>
      <c r="H409" s="56"/>
      <c r="I409" s="58"/>
      <c r="J409" s="59" t="s">
        <v>154</v>
      </c>
      <c r="K409" s="56" t="s">
        <v>17</v>
      </c>
      <c r="L409" s="56" t="s">
        <v>18</v>
      </c>
      <c r="M409" s="58"/>
      <c r="N409" s="58"/>
      <c r="O409" s="58"/>
      <c r="AA409" t="s">
        <v>3100</v>
      </c>
    </row>
    <row r="410" spans="1:27" s="60" customFormat="1">
      <c r="A410" s="67">
        <v>6</v>
      </c>
      <c r="B410" s="56" t="str">
        <f>Produits!B89</f>
        <v>Patates douces</v>
      </c>
      <c r="C410" s="55">
        <f>Produits!C89</f>
        <v>1</v>
      </c>
      <c r="D410" s="55" t="str">
        <f>Produits!D89</f>
        <v>6</v>
      </c>
      <c r="E410" s="56"/>
      <c r="F410" s="803"/>
      <c r="G410" s="56"/>
      <c r="H410" s="56"/>
      <c r="I410" s="56"/>
      <c r="J410" s="59" t="str">
        <f>Produits!J89</f>
        <v>Racines, bulbes et tubercules</v>
      </c>
      <c r="K410" s="56" t="str">
        <f>Produits!K89</f>
        <v>Matière première</v>
      </c>
      <c r="L410" s="56" t="str">
        <f>Produits!L89</f>
        <v>Frais</v>
      </c>
      <c r="M410" s="56"/>
      <c r="N410" s="56" t="str">
        <f>Produits!N89</f>
        <v>CTIFL</v>
      </c>
      <c r="O410" s="58"/>
      <c r="AA410" t="s">
        <v>3100</v>
      </c>
    </row>
    <row r="411" spans="1:27" s="60" customFormat="1">
      <c r="A411" s="67">
        <v>6</v>
      </c>
      <c r="B411" s="56" t="str">
        <f>Produits!B90</f>
        <v>Manioc</v>
      </c>
      <c r="C411" s="55">
        <f>Produits!C90</f>
        <v>1</v>
      </c>
      <c r="D411" s="55" t="str">
        <f>Produits!D90</f>
        <v>6</v>
      </c>
      <c r="E411" s="56"/>
      <c r="F411" s="803"/>
      <c r="G411" s="56"/>
      <c r="H411" s="56"/>
      <c r="I411" s="56"/>
      <c r="J411" s="59" t="str">
        <f>Produits!J90</f>
        <v>Racines, bulbes et tubercules</v>
      </c>
      <c r="K411" s="56" t="str">
        <f>Produits!K90</f>
        <v>Matière première</v>
      </c>
      <c r="L411" s="56" t="str">
        <f>Produits!L90</f>
        <v>Frais</v>
      </c>
      <c r="M411" s="56"/>
      <c r="N411" s="56"/>
      <c r="O411" s="58"/>
      <c r="AA411" t="s">
        <v>3100</v>
      </c>
    </row>
    <row r="412" spans="1:27" s="60" customFormat="1">
      <c r="A412" s="67">
        <v>6</v>
      </c>
      <c r="B412" s="56" t="str">
        <f>Produits!B91</f>
        <v>Colocases</v>
      </c>
      <c r="C412" s="55">
        <f>Produits!C91</f>
        <v>1</v>
      </c>
      <c r="D412" s="55" t="str">
        <f>Produits!D91</f>
        <v>6</v>
      </c>
      <c r="E412" s="56"/>
      <c r="F412" s="803"/>
      <c r="G412" s="56"/>
      <c r="H412" s="56"/>
      <c r="I412" s="56"/>
      <c r="J412" s="59" t="str">
        <f>Produits!J91</f>
        <v>Racines, bulbes et tubercules</v>
      </c>
      <c r="K412" s="56" t="str">
        <f>Produits!K91</f>
        <v>Matière première</v>
      </c>
      <c r="L412" s="56" t="str">
        <f>Produits!L91</f>
        <v>Frais</v>
      </c>
      <c r="M412" s="56"/>
      <c r="N412" s="56"/>
      <c r="O412" s="58"/>
      <c r="AA412" t="s">
        <v>3100</v>
      </c>
    </row>
    <row r="413" spans="1:27" s="60" customFormat="1">
      <c r="A413" s="67">
        <v>6</v>
      </c>
      <c r="B413" s="56" t="str">
        <f>Produits!B92</f>
        <v>Autres racines et tubercules à amidon ou inuline comestibles</v>
      </c>
      <c r="C413" s="55">
        <f>Produits!C92</f>
        <v>1</v>
      </c>
      <c r="D413" s="55" t="str">
        <f>Produits!D92</f>
        <v>6</v>
      </c>
      <c r="E413" s="56"/>
      <c r="F413" s="803"/>
      <c r="G413" s="56"/>
      <c r="H413" s="56"/>
      <c r="I413" s="56"/>
      <c r="J413" s="59" t="str">
        <f>Produits!J92</f>
        <v>Racines, bulbes et tubercules</v>
      </c>
      <c r="K413" s="56" t="str">
        <f>Produits!K92</f>
        <v>Matière première</v>
      </c>
      <c r="L413" s="56" t="str">
        <f>Produits!L92</f>
        <v>Frais</v>
      </c>
      <c r="M413" s="56"/>
      <c r="N413" s="56"/>
      <c r="O413" s="58"/>
      <c r="AA413" t="s">
        <v>3100</v>
      </c>
    </row>
    <row r="414" spans="1:27" s="60" customFormat="1">
      <c r="A414" s="67">
        <v>5</v>
      </c>
      <c r="B414" s="56" t="str">
        <f>Produits!B69</f>
        <v>Carottes et navets</v>
      </c>
      <c r="C414" s="55">
        <f>Produits!C69</f>
        <v>1</v>
      </c>
      <c r="D414" s="55" t="str">
        <f>Produits!D69</f>
        <v>5:6</v>
      </c>
      <c r="E414" s="56"/>
      <c r="F414" s="803"/>
      <c r="G414" s="56"/>
      <c r="H414" s="56"/>
      <c r="I414" s="56"/>
      <c r="J414" s="59" t="str">
        <f>Produits!J69</f>
        <v>Racines, bulbes et tubercules</v>
      </c>
      <c r="K414" s="56" t="str">
        <f>Produits!K69</f>
        <v>Matière première</v>
      </c>
      <c r="L414" s="56" t="str">
        <f>Produits!L69</f>
        <v>Frais</v>
      </c>
      <c r="M414" s="56"/>
      <c r="N414" s="56"/>
      <c r="O414" s="58"/>
      <c r="AA414" t="s">
        <v>3100</v>
      </c>
    </row>
    <row r="415" spans="1:27" s="60" customFormat="1">
      <c r="A415" s="67">
        <v>5</v>
      </c>
      <c r="B415" s="56" t="str">
        <f>Produits!B86</f>
        <v>Céleri rave</v>
      </c>
      <c r="C415" s="55">
        <f>Produits!C86</f>
        <v>1</v>
      </c>
      <c r="D415" s="55" t="str">
        <f>Produits!D86</f>
        <v>5:6</v>
      </c>
      <c r="E415" s="56"/>
      <c r="F415" s="803"/>
      <c r="G415" s="56"/>
      <c r="H415" s="56"/>
      <c r="I415" s="56"/>
      <c r="J415" s="59" t="str">
        <f>Produits!J86</f>
        <v>Racines, bulbes et tubercules</v>
      </c>
      <c r="K415" s="56" t="str">
        <f>Produits!K86</f>
        <v>Matière première</v>
      </c>
      <c r="L415" s="56" t="str">
        <f>Produits!L86</f>
        <v>Frais</v>
      </c>
      <c r="M415" s="56"/>
      <c r="N415" s="56" t="str">
        <f>Produits!N86</f>
        <v>CTIFL</v>
      </c>
      <c r="O415" s="58"/>
      <c r="AA415" t="s">
        <v>3100</v>
      </c>
    </row>
    <row r="416" spans="1:27" s="60" customFormat="1">
      <c r="A416" s="67">
        <v>5</v>
      </c>
      <c r="B416" s="56" t="str">
        <f>Produits!B81</f>
        <v>Echalote</v>
      </c>
      <c r="C416" s="55">
        <f>Produits!C81</f>
        <v>1</v>
      </c>
      <c r="D416" s="55" t="str">
        <f>Produits!D81</f>
        <v>5:6</v>
      </c>
      <c r="E416" s="56"/>
      <c r="F416" s="803"/>
      <c r="G416" s="56"/>
      <c r="H416" s="56"/>
      <c r="I416" s="56"/>
      <c r="J416" s="59" t="str">
        <f>Produits!J81</f>
        <v>Racines, bulbes et tubercules</v>
      </c>
      <c r="K416" s="56" t="str">
        <f>Produits!K81</f>
        <v>Matière première</v>
      </c>
      <c r="L416" s="56" t="str">
        <f>Produits!L81</f>
        <v>Frais</v>
      </c>
      <c r="M416" s="56"/>
      <c r="N416" s="56" t="str">
        <f>Produits!N81</f>
        <v>CTIFL</v>
      </c>
      <c r="O416" s="58"/>
      <c r="AA416" t="s">
        <v>3100</v>
      </c>
    </row>
    <row r="417" spans="1:27" s="60" customFormat="1">
      <c r="A417" s="67">
        <v>5</v>
      </c>
      <c r="B417" s="56" t="str">
        <f>Produits!B78</f>
        <v>Oignon</v>
      </c>
      <c r="C417" s="55">
        <f>Produits!C78</f>
        <v>1</v>
      </c>
      <c r="D417" s="55" t="str">
        <f>Produits!D78</f>
        <v>5:6</v>
      </c>
      <c r="E417" s="56"/>
      <c r="F417" s="803"/>
      <c r="G417" s="56"/>
      <c r="H417" s="56"/>
      <c r="I417" s="56"/>
      <c r="J417" s="59" t="str">
        <f>Produits!J78</f>
        <v>Racines, bulbes et tubercules</v>
      </c>
      <c r="K417" s="56" t="str">
        <f>Produits!K78</f>
        <v>Matière première</v>
      </c>
      <c r="L417" s="56" t="str">
        <f>Produits!L78</f>
        <v>Frais</v>
      </c>
      <c r="M417" s="56"/>
      <c r="N417" s="56" t="str">
        <f>Produits!N78</f>
        <v>CTIFL</v>
      </c>
      <c r="O417" s="58"/>
      <c r="AA417" t="s">
        <v>3100</v>
      </c>
    </row>
    <row r="418" spans="1:27" s="60" customFormat="1">
      <c r="A418" s="67">
        <v>3</v>
      </c>
      <c r="B418" s="710" t="s">
        <v>2326</v>
      </c>
      <c r="C418" s="58">
        <v>1</v>
      </c>
      <c r="D418" s="61" t="s">
        <v>230</v>
      </c>
      <c r="F418" s="804"/>
      <c r="J418" s="64" t="str">
        <f>J106</f>
        <v>Autres fruits métropolitains:Fruits à coque:Fruits à noyau:Fruits à pépins:Agrumes:Fruits exotiques:Fruits exotiques à coque:Fruits rouges</v>
      </c>
      <c r="K418" s="60" t="str">
        <f>K106</f>
        <v>Matière première</v>
      </c>
      <c r="L418" s="60" t="str">
        <f>L106</f>
        <v>Frais</v>
      </c>
      <c r="O418" s="58"/>
      <c r="AA418" t="s">
        <v>2974</v>
      </c>
    </row>
    <row r="419" spans="1:27" s="60" customFormat="1">
      <c r="A419" s="67">
        <v>4</v>
      </c>
      <c r="B419" s="49" t="s">
        <v>761</v>
      </c>
      <c r="C419" s="55">
        <v>1</v>
      </c>
      <c r="D419" s="57" t="s">
        <v>742</v>
      </c>
      <c r="E419" s="56"/>
      <c r="F419" s="803"/>
      <c r="G419" s="56"/>
      <c r="H419" s="56"/>
      <c r="I419" s="58"/>
      <c r="J419" s="59" t="s">
        <v>235</v>
      </c>
      <c r="K419" s="56" t="s">
        <v>17</v>
      </c>
      <c r="L419" s="56" t="s">
        <v>18</v>
      </c>
      <c r="M419" s="58"/>
      <c r="N419" s="58"/>
      <c r="O419" s="58"/>
      <c r="AA419" t="s">
        <v>3100</v>
      </c>
    </row>
    <row r="420" spans="1:27" s="60" customFormat="1">
      <c r="A420" s="67">
        <v>5</v>
      </c>
      <c r="B420" s="60" t="str">
        <f>B116</f>
        <v>Figues</v>
      </c>
      <c r="C420" s="58">
        <f t="shared" ref="C420:N420" si="0">C116</f>
        <v>1</v>
      </c>
      <c r="D420" s="58" t="str">
        <f t="shared" si="0"/>
        <v>5:6</v>
      </c>
      <c r="F420" s="804"/>
      <c r="J420" s="64" t="str">
        <f t="shared" si="0"/>
        <v>Autres fruits métropolitains</v>
      </c>
      <c r="K420" s="60" t="str">
        <f t="shared" si="0"/>
        <v>Matière première</v>
      </c>
      <c r="L420" s="60" t="str">
        <f t="shared" si="0"/>
        <v>Frais</v>
      </c>
      <c r="N420" s="60" t="str">
        <f t="shared" si="0"/>
        <v>CTIFL</v>
      </c>
      <c r="O420" s="58"/>
      <c r="AA420" t="s">
        <v>3100</v>
      </c>
    </row>
    <row r="421" spans="1:27" s="60" customFormat="1">
      <c r="A421" s="67">
        <v>5</v>
      </c>
      <c r="B421" s="60" t="str">
        <f>B169</f>
        <v>Kiwis</v>
      </c>
      <c r="C421" s="58">
        <f t="shared" ref="C421:N421" si="1">C169</f>
        <v>1</v>
      </c>
      <c r="D421" s="58" t="str">
        <f t="shared" si="1"/>
        <v>5:6</v>
      </c>
      <c r="F421" s="804"/>
      <c r="J421" s="64" t="str">
        <f t="shared" si="1"/>
        <v>Autres fruits métropolitains</v>
      </c>
      <c r="K421" s="60" t="str">
        <f t="shared" si="1"/>
        <v>Matière première</v>
      </c>
      <c r="L421" s="60" t="str">
        <f t="shared" si="1"/>
        <v>Frais</v>
      </c>
      <c r="N421" s="60" t="str">
        <f t="shared" si="1"/>
        <v>CTIFL</v>
      </c>
      <c r="O421" s="58"/>
      <c r="AA421" t="s">
        <v>3100</v>
      </c>
    </row>
    <row r="422" spans="1:27" s="60" customFormat="1">
      <c r="A422" s="67">
        <v>5</v>
      </c>
      <c r="B422" s="60" t="str">
        <f>B107</f>
        <v>Raisin</v>
      </c>
      <c r="C422" s="58">
        <f t="shared" ref="C422:N422" si="2">C107</f>
        <v>1</v>
      </c>
      <c r="D422" s="58" t="str">
        <f t="shared" si="2"/>
        <v>5:6</v>
      </c>
      <c r="F422" s="804"/>
      <c r="J422" s="64" t="str">
        <f t="shared" si="2"/>
        <v>Autres fruits métropolitains</v>
      </c>
      <c r="K422" s="60" t="str">
        <f t="shared" si="2"/>
        <v>Matière première</v>
      </c>
      <c r="L422" s="60" t="str">
        <f t="shared" si="2"/>
        <v>Frais</v>
      </c>
      <c r="N422" s="60" t="str">
        <f t="shared" si="2"/>
        <v>CTIFL</v>
      </c>
      <c r="O422" s="58"/>
      <c r="AA422" t="s">
        <v>3100</v>
      </c>
    </row>
    <row r="423" spans="1:27" s="60" customFormat="1">
      <c r="A423" s="67">
        <v>4</v>
      </c>
      <c r="B423" s="49" t="s">
        <v>762</v>
      </c>
      <c r="C423" s="55">
        <v>1</v>
      </c>
      <c r="D423" s="57" t="s">
        <v>742</v>
      </c>
      <c r="E423" s="56"/>
      <c r="F423" s="803"/>
      <c r="G423" s="56"/>
      <c r="H423" s="56"/>
      <c r="I423" s="58"/>
      <c r="J423" s="59" t="s">
        <v>379</v>
      </c>
      <c r="K423" s="56" t="s">
        <v>17</v>
      </c>
      <c r="L423" s="56" t="s">
        <v>18</v>
      </c>
      <c r="M423" s="58"/>
      <c r="N423" s="58"/>
      <c r="O423" s="58"/>
      <c r="AA423" t="s">
        <v>3100</v>
      </c>
    </row>
    <row r="424" spans="1:27" s="60" customFormat="1">
      <c r="A424" s="67">
        <v>5</v>
      </c>
      <c r="B424" s="60" t="str">
        <f>B178</f>
        <v>Amandes</v>
      </c>
      <c r="C424" s="58">
        <f t="shared" ref="C424:N426" si="3">C178</f>
        <v>1</v>
      </c>
      <c r="D424" s="58" t="str">
        <f t="shared" si="3"/>
        <v>5:6</v>
      </c>
      <c r="F424" s="804"/>
      <c r="J424" s="64" t="str">
        <f t="shared" si="3"/>
        <v>Fruits à coque</v>
      </c>
      <c r="K424" s="60" t="str">
        <f t="shared" si="3"/>
        <v>Matière première</v>
      </c>
      <c r="L424" s="60" t="str">
        <f t="shared" si="3"/>
        <v>Frais</v>
      </c>
      <c r="N424" s="60" t="str">
        <f t="shared" si="3"/>
        <v>CTIFL</v>
      </c>
      <c r="O424" s="58"/>
      <c r="AA424" t="s">
        <v>3100</v>
      </c>
    </row>
    <row r="425" spans="1:27" s="60" customFormat="1">
      <c r="A425" s="67">
        <v>5</v>
      </c>
      <c r="B425" s="60" t="str">
        <f>B179</f>
        <v>Châtaignes et marrons</v>
      </c>
      <c r="C425" s="58">
        <f t="shared" si="3"/>
        <v>1</v>
      </c>
      <c r="D425" s="58" t="str">
        <f t="shared" si="3"/>
        <v>5:6</v>
      </c>
      <c r="F425" s="804"/>
      <c r="J425" s="64" t="str">
        <f t="shared" si="3"/>
        <v>Fruits à coque</v>
      </c>
      <c r="K425" s="60" t="str">
        <f t="shared" si="3"/>
        <v>Matière première</v>
      </c>
      <c r="L425" s="60" t="str">
        <f t="shared" si="3"/>
        <v>Frais</v>
      </c>
      <c r="N425" s="60" t="str">
        <f t="shared" si="3"/>
        <v>CTIFL</v>
      </c>
      <c r="O425" s="58"/>
      <c r="AA425" t="s">
        <v>3100</v>
      </c>
    </row>
    <row r="426" spans="1:27" s="60" customFormat="1">
      <c r="A426" s="67">
        <v>5</v>
      </c>
      <c r="B426" s="60" t="str">
        <f>B180</f>
        <v>Noisettes</v>
      </c>
      <c r="C426" s="58">
        <f t="shared" si="3"/>
        <v>1</v>
      </c>
      <c r="D426" s="58" t="str">
        <f t="shared" si="3"/>
        <v>5:6</v>
      </c>
      <c r="F426" s="804"/>
      <c r="J426" s="64" t="str">
        <f t="shared" si="3"/>
        <v>Fruits à coque</v>
      </c>
      <c r="K426" s="60" t="str">
        <f t="shared" si="3"/>
        <v>Matière première</v>
      </c>
      <c r="L426" s="60" t="str">
        <f t="shared" si="3"/>
        <v>Frais</v>
      </c>
      <c r="N426" s="60" t="str">
        <f t="shared" si="3"/>
        <v>CTIFL</v>
      </c>
      <c r="O426" s="58"/>
      <c r="AA426" t="s">
        <v>3100</v>
      </c>
    </row>
    <row r="427" spans="1:27" s="60" customFormat="1">
      <c r="A427" s="67">
        <v>5</v>
      </c>
      <c r="B427" s="60" t="str">
        <f>B182</f>
        <v>Noix</v>
      </c>
      <c r="C427" s="58">
        <f t="shared" ref="C427:N427" si="4">C182</f>
        <v>1</v>
      </c>
      <c r="D427" s="58" t="str">
        <f t="shared" si="4"/>
        <v>5:6</v>
      </c>
      <c r="F427" s="804"/>
      <c r="J427" s="64" t="str">
        <f t="shared" si="4"/>
        <v>Fruits à coque</v>
      </c>
      <c r="K427" s="60" t="str">
        <f t="shared" si="4"/>
        <v>Matière première</v>
      </c>
      <c r="L427" s="60" t="str">
        <f t="shared" si="4"/>
        <v>Frais</v>
      </c>
      <c r="N427" s="60" t="str">
        <f t="shared" si="4"/>
        <v>CTIFL</v>
      </c>
      <c r="O427" s="58"/>
      <c r="AA427" t="s">
        <v>3100</v>
      </c>
    </row>
    <row r="428" spans="1:27" s="60" customFormat="1">
      <c r="A428" s="67">
        <v>4</v>
      </c>
      <c r="B428" s="49" t="s">
        <v>763</v>
      </c>
      <c r="C428" s="55">
        <v>1</v>
      </c>
      <c r="D428" s="57" t="s">
        <v>742</v>
      </c>
      <c r="E428" s="56"/>
      <c r="F428" s="803"/>
      <c r="G428" s="56"/>
      <c r="H428" s="56"/>
      <c r="I428" s="58"/>
      <c r="J428" s="59" t="s">
        <v>324</v>
      </c>
      <c r="K428" s="56" t="s">
        <v>17</v>
      </c>
      <c r="L428" s="56" t="s">
        <v>18</v>
      </c>
      <c r="M428" s="58"/>
      <c r="N428" s="58"/>
      <c r="O428" s="58"/>
      <c r="AA428" t="s">
        <v>3100</v>
      </c>
    </row>
    <row r="429" spans="1:27" s="60" customFormat="1">
      <c r="A429" s="67">
        <v>5</v>
      </c>
      <c r="B429" s="60" t="str">
        <f>B150</f>
        <v>Abricots</v>
      </c>
      <c r="C429" s="58">
        <f t="shared" ref="C429:N430" si="5">C150</f>
        <v>1</v>
      </c>
      <c r="D429" s="58" t="str">
        <f t="shared" si="5"/>
        <v>5:6</v>
      </c>
      <c r="F429" s="804"/>
      <c r="J429" s="64" t="str">
        <f t="shared" si="5"/>
        <v>Fruits à noyau</v>
      </c>
      <c r="K429" s="60" t="str">
        <f t="shared" si="5"/>
        <v>Matière première</v>
      </c>
      <c r="L429" s="60" t="str">
        <f t="shared" si="5"/>
        <v>Frais</v>
      </c>
      <c r="N429" s="60" t="str">
        <f t="shared" si="5"/>
        <v>CTIFL</v>
      </c>
      <c r="O429" s="58"/>
      <c r="AA429" t="s">
        <v>3100</v>
      </c>
    </row>
    <row r="430" spans="1:27" s="60" customFormat="1">
      <c r="A430" s="67">
        <v>5</v>
      </c>
      <c r="B430" s="60" t="str">
        <f>B151</f>
        <v>Cerises</v>
      </c>
      <c r="C430" s="58">
        <f t="shared" si="5"/>
        <v>1</v>
      </c>
      <c r="D430" s="58" t="str">
        <f t="shared" si="5"/>
        <v>5:6</v>
      </c>
      <c r="F430" s="804"/>
      <c r="J430" s="64" t="str">
        <f t="shared" si="5"/>
        <v>Fruits à noyau</v>
      </c>
      <c r="K430" s="60" t="str">
        <f t="shared" si="5"/>
        <v>Matière première</v>
      </c>
      <c r="L430" s="60" t="str">
        <f t="shared" si="5"/>
        <v>Frais</v>
      </c>
      <c r="N430" s="60" t="str">
        <f t="shared" si="5"/>
        <v>CTIFL</v>
      </c>
      <c r="O430" s="58"/>
      <c r="AA430" t="s">
        <v>3100</v>
      </c>
    </row>
    <row r="431" spans="1:27" s="60" customFormat="1">
      <c r="A431" s="67">
        <v>5</v>
      </c>
      <c r="B431" s="60" t="str">
        <f>B156</f>
        <v>Nectarines et brugnons</v>
      </c>
      <c r="C431" s="58">
        <f t="shared" ref="C431:N431" si="6">C156</f>
        <v>1</v>
      </c>
      <c r="D431" s="58" t="str">
        <f t="shared" si="6"/>
        <v>5:6</v>
      </c>
      <c r="F431" s="804"/>
      <c r="J431" s="64" t="str">
        <f t="shared" si="6"/>
        <v>Fruits à noyau</v>
      </c>
      <c r="K431" s="60" t="str">
        <f t="shared" si="6"/>
        <v>Matière première</v>
      </c>
      <c r="L431" s="60" t="str">
        <f t="shared" si="6"/>
        <v>Frais</v>
      </c>
      <c r="N431" s="60" t="str">
        <f t="shared" si="6"/>
        <v>CTIFL</v>
      </c>
      <c r="O431" s="58"/>
      <c r="AA431" t="s">
        <v>3100</v>
      </c>
    </row>
    <row r="432" spans="1:27" s="60" customFormat="1">
      <c r="A432" s="67">
        <v>5</v>
      </c>
      <c r="B432" s="60" t="str">
        <f>B155</f>
        <v>Pêches</v>
      </c>
      <c r="C432" s="58">
        <f t="shared" ref="C432:N432" si="7">C155</f>
        <v>1</v>
      </c>
      <c r="D432" s="58" t="str">
        <f t="shared" si="7"/>
        <v>5:6</v>
      </c>
      <c r="F432" s="804"/>
      <c r="J432" s="64" t="str">
        <f t="shared" si="7"/>
        <v>Fruits à noyau</v>
      </c>
      <c r="K432" s="60" t="str">
        <f t="shared" si="7"/>
        <v>Matière première</v>
      </c>
      <c r="L432" s="60" t="str">
        <f t="shared" si="7"/>
        <v>Frais</v>
      </c>
      <c r="N432" s="60" t="str">
        <f t="shared" si="7"/>
        <v>CTIFL</v>
      </c>
      <c r="O432" s="58"/>
      <c r="AA432" t="s">
        <v>3100</v>
      </c>
    </row>
    <row r="433" spans="1:27" s="60" customFormat="1">
      <c r="A433" s="67">
        <v>5</v>
      </c>
      <c r="B433" s="60" t="str">
        <f>B157</f>
        <v>Prunes</v>
      </c>
      <c r="C433" s="58">
        <f t="shared" ref="C433:N433" si="8">C157</f>
        <v>1</v>
      </c>
      <c r="D433" s="58" t="str">
        <f t="shared" si="8"/>
        <v>5:6</v>
      </c>
      <c r="F433" s="804"/>
      <c r="J433" s="64" t="str">
        <f t="shared" si="8"/>
        <v>Fruits à noyau</v>
      </c>
      <c r="K433" s="60" t="str">
        <f t="shared" si="8"/>
        <v>Matière première</v>
      </c>
      <c r="L433" s="60" t="str">
        <f t="shared" si="8"/>
        <v>Frais</v>
      </c>
      <c r="N433" s="60" t="str">
        <f t="shared" si="8"/>
        <v>CTIFL</v>
      </c>
      <c r="O433" s="58"/>
      <c r="AA433" t="s">
        <v>3100</v>
      </c>
    </row>
    <row r="434" spans="1:27" s="60" customFormat="1">
      <c r="A434" s="67">
        <v>5</v>
      </c>
      <c r="B434" s="60" t="str">
        <f>B163</f>
        <v>Prunelles</v>
      </c>
      <c r="C434" s="58">
        <f t="shared" ref="C434:L434" si="9">C163</f>
        <v>1</v>
      </c>
      <c r="D434" s="58" t="str">
        <f t="shared" si="9"/>
        <v>5:6</v>
      </c>
      <c r="F434" s="804"/>
      <c r="J434" s="64" t="str">
        <f t="shared" si="9"/>
        <v>Fruits à noyau</v>
      </c>
      <c r="K434" s="60" t="str">
        <f t="shared" si="9"/>
        <v>Matière première</v>
      </c>
      <c r="L434" s="60" t="str">
        <f t="shared" si="9"/>
        <v>Frais</v>
      </c>
      <c r="O434" s="58"/>
      <c r="AA434" t="s">
        <v>3100</v>
      </c>
    </row>
    <row r="435" spans="1:27" s="60" customFormat="1">
      <c r="A435" s="67">
        <v>5</v>
      </c>
      <c r="B435" s="60" t="str">
        <f>Produits!B165</f>
        <v>Pavie</v>
      </c>
      <c r="C435" s="58">
        <f>Produits!C165</f>
        <v>1</v>
      </c>
      <c r="D435" s="58" t="str">
        <f>Produits!D165</f>
        <v>5:6</v>
      </c>
      <c r="F435" s="804"/>
      <c r="J435" s="64" t="str">
        <f>Produits!J165</f>
        <v>Fruits à noyau</v>
      </c>
      <c r="K435" s="60" t="str">
        <f>Produits!K165</f>
        <v>Matière première</v>
      </c>
      <c r="L435" s="60" t="str">
        <f>Produits!L165</f>
        <v>Frais</v>
      </c>
      <c r="O435" s="58"/>
      <c r="AA435" t="s">
        <v>3100</v>
      </c>
    </row>
    <row r="436" spans="1:27" s="60" customFormat="1">
      <c r="A436" s="67">
        <v>4</v>
      </c>
      <c r="B436" s="49" t="s">
        <v>764</v>
      </c>
      <c r="C436" s="55">
        <v>1</v>
      </c>
      <c r="D436" s="57" t="s">
        <v>742</v>
      </c>
      <c r="E436" s="56"/>
      <c r="F436" s="803"/>
      <c r="G436" s="56"/>
      <c r="H436" s="56"/>
      <c r="I436" s="58"/>
      <c r="J436" s="59" t="s">
        <v>295</v>
      </c>
      <c r="K436" s="56" t="s">
        <v>17</v>
      </c>
      <c r="L436" s="56" t="s">
        <v>18</v>
      </c>
      <c r="M436" s="58"/>
      <c r="N436" s="58"/>
      <c r="O436" s="58"/>
      <c r="AA436" t="s">
        <v>3100</v>
      </c>
    </row>
    <row r="437" spans="1:27" s="60" customFormat="1">
      <c r="A437" s="67">
        <v>5</v>
      </c>
      <c r="B437" s="60" t="str">
        <f>Produits!B142</f>
        <v>Poires</v>
      </c>
      <c r="C437" s="58">
        <f>Produits!C142</f>
        <v>1</v>
      </c>
      <c r="D437" s="58" t="str">
        <f>Produits!D142</f>
        <v>5:6</v>
      </c>
      <c r="F437" s="804"/>
      <c r="J437" s="64" t="str">
        <f>Produits!J142</f>
        <v>Fruits à pépins</v>
      </c>
      <c r="K437" s="60" t="str">
        <f>Produits!K142</f>
        <v>Matière première</v>
      </c>
      <c r="L437" s="60" t="str">
        <f>Produits!L142</f>
        <v>Frais</v>
      </c>
      <c r="N437" s="60" t="str">
        <f>Produits!N142</f>
        <v>CTIFL</v>
      </c>
      <c r="O437" s="58"/>
      <c r="AA437" t="s">
        <v>3100</v>
      </c>
    </row>
    <row r="438" spans="1:27" s="60" customFormat="1">
      <c r="A438" s="67">
        <v>5</v>
      </c>
      <c r="B438" s="60" t="str">
        <f>Produits!B135</f>
        <v>Pommes</v>
      </c>
      <c r="C438" s="58">
        <f>Produits!C135</f>
        <v>1</v>
      </c>
      <c r="D438" s="58" t="str">
        <f>Produits!D135</f>
        <v>5:6</v>
      </c>
      <c r="F438" s="804"/>
      <c r="J438" s="64" t="str">
        <f>Produits!J135</f>
        <v>Fruits à pépins</v>
      </c>
      <c r="K438" s="60" t="str">
        <f>Produits!K135</f>
        <v>Matière première</v>
      </c>
      <c r="L438" s="60" t="str">
        <f>Produits!L135</f>
        <v>Frais</v>
      </c>
      <c r="N438" s="60" t="str">
        <f>Produits!N135</f>
        <v>CTIFL</v>
      </c>
      <c r="O438" s="58"/>
      <c r="AA438" t="s">
        <v>3100</v>
      </c>
    </row>
    <row r="439" spans="1:27" s="60" customFormat="1">
      <c r="A439" s="67">
        <v>5</v>
      </c>
      <c r="B439" s="60" t="str">
        <f>Produits!B149</f>
        <v>Coings</v>
      </c>
      <c r="C439" s="58">
        <f>Produits!C149</f>
        <v>1</v>
      </c>
      <c r="D439" s="58" t="str">
        <f>Produits!D149</f>
        <v>5:6</v>
      </c>
      <c r="F439" s="804"/>
      <c r="J439" s="64" t="str">
        <f>Produits!J149</f>
        <v>Fruits à pépins</v>
      </c>
      <c r="K439" s="60" t="str">
        <f>Produits!K149</f>
        <v>Matière première</v>
      </c>
      <c r="L439" s="60" t="str">
        <f>Produits!L149</f>
        <v>Frais</v>
      </c>
      <c r="O439" s="58"/>
      <c r="AA439" t="s">
        <v>3100</v>
      </c>
    </row>
    <row r="440" spans="1:27" s="60" customFormat="1">
      <c r="A440" s="67">
        <v>4</v>
      </c>
      <c r="B440" s="49" t="s">
        <v>765</v>
      </c>
      <c r="C440" s="55">
        <v>1</v>
      </c>
      <c r="D440" s="57" t="s">
        <v>742</v>
      </c>
      <c r="E440" s="56"/>
      <c r="F440" s="803"/>
      <c r="G440" s="56"/>
      <c r="H440" s="56"/>
      <c r="I440" s="58"/>
      <c r="J440" s="59" t="s">
        <v>277</v>
      </c>
      <c r="K440" s="56" t="s">
        <v>17</v>
      </c>
      <c r="L440" s="56" t="s">
        <v>18</v>
      </c>
      <c r="M440" s="58"/>
      <c r="N440" s="58"/>
      <c r="O440" s="58"/>
      <c r="AA440" t="s">
        <v>3100</v>
      </c>
    </row>
    <row r="441" spans="1:27" s="60" customFormat="1">
      <c r="A441" s="67">
        <v>5</v>
      </c>
      <c r="B441" s="60" t="str">
        <f>Produits!B133</f>
        <v>Autres agrumes</v>
      </c>
      <c r="C441" s="58">
        <f>Produits!C133</f>
        <v>1</v>
      </c>
      <c r="D441" s="58" t="str">
        <f>Produits!D133</f>
        <v>5:6</v>
      </c>
      <c r="F441" s="804"/>
      <c r="J441" s="64" t="str">
        <f>Produits!J133</f>
        <v>Agrumes</v>
      </c>
      <c r="K441" s="60" t="str">
        <f>Produits!K133</f>
        <v>Matière première</v>
      </c>
      <c r="L441" s="60" t="str">
        <f>Produits!L133</f>
        <v>Frais</v>
      </c>
      <c r="O441" s="58"/>
      <c r="AA441" t="s">
        <v>3100</v>
      </c>
    </row>
    <row r="442" spans="1:27" s="60" customFormat="1">
      <c r="A442" s="67">
        <v>5</v>
      </c>
      <c r="B442" s="60" t="str">
        <f>Produits!B130</f>
        <v>Citrons et limes</v>
      </c>
      <c r="C442" s="58">
        <f>Produits!C130</f>
        <v>1</v>
      </c>
      <c r="D442" s="58" t="str">
        <f>Produits!D130</f>
        <v>5:6</v>
      </c>
      <c r="F442" s="804"/>
      <c r="J442" s="64" t="str">
        <f>Produits!J130</f>
        <v>Agrumes</v>
      </c>
      <c r="K442" s="60" t="str">
        <f>Produits!K130</f>
        <v>Matière première</v>
      </c>
      <c r="L442" s="60" t="str">
        <f>Produits!L130</f>
        <v>Frais</v>
      </c>
      <c r="N442" s="60" t="str">
        <f>Produits!N130</f>
        <v>CTIFL</v>
      </c>
      <c r="O442" s="58"/>
      <c r="AA442" t="s">
        <v>3100</v>
      </c>
    </row>
    <row r="443" spans="1:27" s="60" customFormat="1">
      <c r="A443" s="67">
        <v>5</v>
      </c>
      <c r="B443" s="60" t="str">
        <f>Produits!B132</f>
        <v>Mandarines et clémentines</v>
      </c>
      <c r="C443" s="58">
        <f>Produits!C132</f>
        <v>1</v>
      </c>
      <c r="D443" s="58" t="str">
        <f>Produits!D132</f>
        <v>5:6</v>
      </c>
      <c r="F443" s="804"/>
      <c r="J443" s="64" t="str">
        <f>Produits!J132</f>
        <v>Agrumes</v>
      </c>
      <c r="K443" s="60" t="str">
        <f>Produits!K132</f>
        <v>Matière première</v>
      </c>
      <c r="L443" s="60" t="str">
        <f>Produits!L132</f>
        <v>Frais</v>
      </c>
      <c r="N443" s="60" t="str">
        <f>Produits!N132</f>
        <v>CTIFL</v>
      </c>
      <c r="O443" s="58"/>
      <c r="AA443" t="s">
        <v>3100</v>
      </c>
    </row>
    <row r="444" spans="1:27" s="60" customFormat="1">
      <c r="A444" s="67">
        <v>5</v>
      </c>
      <c r="B444" s="60" t="str">
        <f>Produits!B131</f>
        <v>Oranges</v>
      </c>
      <c r="C444" s="58">
        <f>Produits!C131</f>
        <v>1</v>
      </c>
      <c r="D444" s="58" t="str">
        <f>Produits!D131</f>
        <v>5:6</v>
      </c>
      <c r="F444" s="804"/>
      <c r="J444" s="64" t="str">
        <f>Produits!J131</f>
        <v>Agrumes</v>
      </c>
      <c r="K444" s="60" t="str">
        <f>Produits!K131</f>
        <v>Matière première</v>
      </c>
      <c r="L444" s="60" t="str">
        <f>Produits!L131</f>
        <v>Frais</v>
      </c>
      <c r="N444" s="60" t="str">
        <f>Produits!N131</f>
        <v>CTIFL</v>
      </c>
      <c r="O444" s="58"/>
      <c r="AA444" t="s">
        <v>3100</v>
      </c>
    </row>
    <row r="445" spans="1:27" s="60" customFormat="1">
      <c r="A445" s="67">
        <v>5</v>
      </c>
      <c r="B445" s="60" t="str">
        <f>Produits!B129</f>
        <v>Pomelos et pamplemousses</v>
      </c>
      <c r="C445" s="58">
        <f>Produits!C129</f>
        <v>1</v>
      </c>
      <c r="D445" s="58" t="str">
        <f>Produits!D129</f>
        <v>5:6</v>
      </c>
      <c r="F445" s="804"/>
      <c r="J445" s="64" t="str">
        <f>Produits!J129</f>
        <v>Agrumes</v>
      </c>
      <c r="K445" s="60" t="str">
        <f>Produits!K129</f>
        <v>Matière première</v>
      </c>
      <c r="L445" s="60" t="str">
        <f>Produits!L129</f>
        <v>Frais</v>
      </c>
      <c r="N445" s="60" t="str">
        <f>Produits!N129</f>
        <v>CTIFL</v>
      </c>
      <c r="O445" s="58"/>
      <c r="AA445" t="s">
        <v>3100</v>
      </c>
    </row>
    <row r="446" spans="1:27" s="60" customFormat="1">
      <c r="A446" s="67">
        <v>4</v>
      </c>
      <c r="B446" s="49" t="s">
        <v>766</v>
      </c>
      <c r="C446" s="55">
        <v>1</v>
      </c>
      <c r="D446" s="57" t="s">
        <v>742</v>
      </c>
      <c r="E446" s="56"/>
      <c r="F446" s="803"/>
      <c r="G446" s="56"/>
      <c r="H446" s="56"/>
      <c r="I446" s="58"/>
      <c r="J446" s="59" t="s">
        <v>250</v>
      </c>
      <c r="K446" s="56" t="s">
        <v>17</v>
      </c>
      <c r="L446" s="56" t="s">
        <v>18</v>
      </c>
      <c r="M446" s="58"/>
      <c r="N446" s="58"/>
      <c r="O446" s="58"/>
      <c r="AA446" t="s">
        <v>3100</v>
      </c>
    </row>
    <row r="447" spans="1:27" s="60" customFormat="1">
      <c r="A447" s="67">
        <v>5</v>
      </c>
      <c r="B447" s="60" t="str">
        <f>Produits!B121</f>
        <v>Ananas</v>
      </c>
      <c r="C447" s="58">
        <f>Produits!C121</f>
        <v>1</v>
      </c>
      <c r="D447" s="58" t="str">
        <f>Produits!D121</f>
        <v>5:6</v>
      </c>
      <c r="F447" s="804"/>
      <c r="J447" s="64" t="str">
        <f>Produits!J121</f>
        <v>Fruits exotiques</v>
      </c>
      <c r="K447" s="60" t="str">
        <f>Produits!K121</f>
        <v>Matière première</v>
      </c>
      <c r="L447" s="60" t="str">
        <f>Produits!L121</f>
        <v>Frais</v>
      </c>
      <c r="N447" s="60" t="str">
        <f>Produits!N121</f>
        <v>CTIFL</v>
      </c>
      <c r="O447" s="58"/>
      <c r="AA447" t="s">
        <v>3100</v>
      </c>
    </row>
    <row r="448" spans="1:27" s="60" customFormat="1">
      <c r="A448" s="67">
        <v>5</v>
      </c>
      <c r="B448" s="49" t="s">
        <v>767</v>
      </c>
      <c r="C448" s="55">
        <v>1</v>
      </c>
      <c r="D448" s="57" t="s">
        <v>37</v>
      </c>
      <c r="E448" s="56"/>
      <c r="F448" s="803"/>
      <c r="G448" s="56"/>
      <c r="H448" s="56"/>
      <c r="I448" s="58"/>
      <c r="J448" s="59" t="s">
        <v>250</v>
      </c>
      <c r="K448" s="56" t="s">
        <v>17</v>
      </c>
      <c r="L448" s="56" t="s">
        <v>18</v>
      </c>
      <c r="M448" s="58"/>
      <c r="N448" s="58"/>
      <c r="O448" s="58"/>
      <c r="AA448" t="s">
        <v>3100</v>
      </c>
    </row>
    <row r="449" spans="1:27" s="60" customFormat="1">
      <c r="A449" s="67">
        <v>6</v>
      </c>
      <c r="B449" s="56" t="str">
        <f>Produits!B114</f>
        <v>Bananes plantains</v>
      </c>
      <c r="C449" s="55">
        <f>Produits!C114</f>
        <v>1</v>
      </c>
      <c r="D449" s="55" t="str">
        <f>Produits!D114</f>
        <v>6</v>
      </c>
      <c r="E449" s="56"/>
      <c r="F449" s="803"/>
      <c r="G449" s="56"/>
      <c r="H449" s="56"/>
      <c r="I449" s="56"/>
      <c r="J449" s="59" t="str">
        <f>Produits!J114</f>
        <v>Fruits exotiques</v>
      </c>
      <c r="K449" s="56" t="str">
        <f>Produits!K114</f>
        <v>Matière première</v>
      </c>
      <c r="L449" s="56" t="str">
        <f>Produits!L114</f>
        <v>Frais</v>
      </c>
      <c r="M449" s="56"/>
      <c r="N449" s="56"/>
      <c r="O449" s="58"/>
      <c r="AA449" t="s">
        <v>3100</v>
      </c>
    </row>
    <row r="450" spans="1:27" s="60" customFormat="1">
      <c r="A450" s="67">
        <v>6</v>
      </c>
      <c r="B450" s="56" t="str">
        <f>Produits!B120</f>
        <v>Goyave, Goyavier</v>
      </c>
      <c r="C450" s="55">
        <f>Produits!C120</f>
        <v>1</v>
      </c>
      <c r="D450" s="55" t="str">
        <f>Produits!D120</f>
        <v>6</v>
      </c>
      <c r="E450" s="56"/>
      <c r="F450" s="803"/>
      <c r="G450" s="56"/>
      <c r="H450" s="56"/>
      <c r="I450" s="56"/>
      <c r="J450" s="59" t="str">
        <f>Produits!J120</f>
        <v>Fruits exotiques</v>
      </c>
      <c r="K450" s="56" t="str">
        <f>Produits!K120</f>
        <v>Matière première</v>
      </c>
      <c r="L450" s="56" t="str">
        <f>Produits!L120</f>
        <v>Frais</v>
      </c>
      <c r="M450" s="56"/>
      <c r="N450" s="56"/>
      <c r="O450" s="58"/>
      <c r="AA450" t="s">
        <v>3100</v>
      </c>
    </row>
    <row r="451" spans="1:27" s="60" customFormat="1">
      <c r="A451" s="67">
        <v>6</v>
      </c>
      <c r="B451" s="56" t="str">
        <f>Produits!B123</f>
        <v>Letchi, longani, ramboutan</v>
      </c>
      <c r="C451" s="55">
        <f>Produits!C123</f>
        <v>1</v>
      </c>
      <c r="D451" s="55" t="str">
        <f>Produits!D123</f>
        <v>6</v>
      </c>
      <c r="E451" s="56"/>
      <c r="F451" s="803"/>
      <c r="G451" s="56"/>
      <c r="H451" s="56"/>
      <c r="I451" s="56"/>
      <c r="J451" s="59" t="str">
        <f>Produits!J123</f>
        <v>Fruits exotiques</v>
      </c>
      <c r="K451" s="56" t="str">
        <f>Produits!K123</f>
        <v>Matière première</v>
      </c>
      <c r="L451" s="56" t="str">
        <f>Produits!L123</f>
        <v>Frais</v>
      </c>
      <c r="M451" s="56"/>
      <c r="N451" s="56"/>
      <c r="O451" s="58"/>
      <c r="AA451" t="s">
        <v>3100</v>
      </c>
    </row>
    <row r="452" spans="1:27" s="60" customFormat="1">
      <c r="A452" s="67">
        <v>6</v>
      </c>
      <c r="B452" s="56" t="str">
        <f>Produits!B124</f>
        <v>Abricot pays ou mamey</v>
      </c>
      <c r="C452" s="55">
        <f>Produits!C124</f>
        <v>1</v>
      </c>
      <c r="D452" s="55" t="str">
        <f>Produits!D124</f>
        <v>6</v>
      </c>
      <c r="E452" s="56"/>
      <c r="F452" s="803"/>
      <c r="G452" s="56"/>
      <c r="H452" s="56"/>
      <c r="I452" s="56"/>
      <c r="J452" s="59" t="str">
        <f>Produits!J124</f>
        <v>Fruits exotiques</v>
      </c>
      <c r="K452" s="56" t="str">
        <f>Produits!K124</f>
        <v>Matière première</v>
      </c>
      <c r="L452" s="56" t="str">
        <f>Produits!L124</f>
        <v>Frais</v>
      </c>
      <c r="M452" s="56"/>
      <c r="N452" s="56"/>
      <c r="O452" s="58"/>
      <c r="AA452" t="s">
        <v>3100</v>
      </c>
    </row>
    <row r="453" spans="1:27" s="60" customFormat="1">
      <c r="A453" s="67">
        <v>6</v>
      </c>
      <c r="B453" s="56" t="str">
        <f>Produits!B125</f>
        <v>Corossol, pomme cannelle</v>
      </c>
      <c r="C453" s="55">
        <f>Produits!C125</f>
        <v>1</v>
      </c>
      <c r="D453" s="55" t="str">
        <f>Produits!D125</f>
        <v>6</v>
      </c>
      <c r="E453" s="56"/>
      <c r="F453" s="803"/>
      <c r="G453" s="56"/>
      <c r="H453" s="56"/>
      <c r="I453" s="56"/>
      <c r="J453" s="59" t="str">
        <f>Produits!J125</f>
        <v>Fruits exotiques</v>
      </c>
      <c r="K453" s="56" t="str">
        <f>Produits!K125</f>
        <v>Matière première</v>
      </c>
      <c r="L453" s="56" t="str">
        <f>Produits!L125</f>
        <v>Frais</v>
      </c>
      <c r="M453" s="56"/>
      <c r="N453" s="56"/>
      <c r="O453" s="58"/>
      <c r="AA453" t="s">
        <v>3100</v>
      </c>
    </row>
    <row r="454" spans="1:27" s="60" customFormat="1">
      <c r="A454" s="67">
        <v>6</v>
      </c>
      <c r="B454" s="56" t="str">
        <f>Produits!B126</f>
        <v>Maracuja, fruits de la passion, grenadille</v>
      </c>
      <c r="C454" s="55">
        <f>Produits!C126</f>
        <v>1</v>
      </c>
      <c r="D454" s="55" t="str">
        <f>Produits!D126</f>
        <v>6</v>
      </c>
      <c r="E454" s="56"/>
      <c r="F454" s="803"/>
      <c r="G454" s="56"/>
      <c r="H454" s="56"/>
      <c r="I454" s="56"/>
      <c r="J454" s="59" t="str">
        <f>Produits!J126</f>
        <v>Fruits exotiques</v>
      </c>
      <c r="K454" s="56" t="str">
        <f>Produits!K126</f>
        <v>Matière première</v>
      </c>
      <c r="L454" s="56" t="str">
        <f>Produits!L126</f>
        <v>Frais</v>
      </c>
      <c r="M454" s="56"/>
      <c r="N454" s="56" t="str">
        <f>Produits!N126</f>
        <v>CTIFL</v>
      </c>
      <c r="O454" s="58"/>
      <c r="AA454" t="s">
        <v>3100</v>
      </c>
    </row>
    <row r="455" spans="1:27" s="60" customFormat="1">
      <c r="A455" s="67">
        <v>6</v>
      </c>
      <c r="B455" s="56" t="str">
        <f>Produits!B167</f>
        <v>Kakis</v>
      </c>
      <c r="C455" s="55">
        <f>Produits!C167</f>
        <v>1</v>
      </c>
      <c r="D455" s="55" t="str">
        <f>Produits!D167</f>
        <v>6</v>
      </c>
      <c r="E455" s="56"/>
      <c r="F455" s="803"/>
      <c r="G455" s="56"/>
      <c r="H455" s="56"/>
      <c r="I455" s="56"/>
      <c r="J455" s="59" t="str">
        <f>Produits!J167</f>
        <v>Fruits exotiques</v>
      </c>
      <c r="K455" s="56" t="str">
        <f>Produits!K167</f>
        <v>Matière première</v>
      </c>
      <c r="L455" s="56" t="str">
        <f>Produits!L167</f>
        <v>Frais</v>
      </c>
      <c r="M455" s="56"/>
      <c r="N455" s="56"/>
      <c r="O455" s="58"/>
      <c r="AA455" t="s">
        <v>3100</v>
      </c>
    </row>
    <row r="456" spans="1:27" s="60" customFormat="1">
      <c r="A456" s="67">
        <v>5</v>
      </c>
      <c r="B456" s="60" t="str">
        <f>Produits!B111</f>
        <v>Avocats</v>
      </c>
      <c r="C456" s="58">
        <f>Produits!C111</f>
        <v>1</v>
      </c>
      <c r="D456" s="58" t="str">
        <f>Produits!D111</f>
        <v>5:6</v>
      </c>
      <c r="F456" s="804"/>
      <c r="J456" s="64" t="str">
        <f>Produits!J111</f>
        <v>Fruits exotiques</v>
      </c>
      <c r="K456" s="60" t="str">
        <f>Produits!K111</f>
        <v>Matière première</v>
      </c>
      <c r="L456" s="60" t="str">
        <f>Produits!L111</f>
        <v>Frais</v>
      </c>
      <c r="N456" s="60" t="str">
        <f>Produits!N111</f>
        <v>CTIFL</v>
      </c>
      <c r="O456" s="58"/>
      <c r="AA456" t="s">
        <v>3100</v>
      </c>
    </row>
    <row r="457" spans="1:27" s="60" customFormat="1">
      <c r="A457" s="67">
        <v>5</v>
      </c>
      <c r="B457" s="60" t="str">
        <f>Produits!B113</f>
        <v>Bananes fruits</v>
      </c>
      <c r="C457" s="58">
        <f>Produits!C113</f>
        <v>1</v>
      </c>
      <c r="D457" s="58" t="str">
        <f>Produits!D113</f>
        <v>5:6</v>
      </c>
      <c r="F457" s="804"/>
      <c r="J457" s="64" t="str">
        <f>Produits!J113</f>
        <v>Fruits exotiques</v>
      </c>
      <c r="K457" s="60" t="str">
        <f>Produits!K113</f>
        <v>Matière première</v>
      </c>
      <c r="L457" s="60" t="str">
        <f>Produits!L113</f>
        <v>Frais</v>
      </c>
      <c r="N457" s="60" t="str">
        <f>Produits!N113</f>
        <v>CTIFL</v>
      </c>
      <c r="O457" s="58"/>
      <c r="AA457" t="s">
        <v>3100</v>
      </c>
    </row>
    <row r="458" spans="1:27" s="60" customFormat="1">
      <c r="A458" s="67">
        <v>5</v>
      </c>
      <c r="B458" s="60" t="str">
        <f>Produits!B115</f>
        <v>Dattes</v>
      </c>
      <c r="C458" s="58">
        <f>Produits!C115</f>
        <v>1</v>
      </c>
      <c r="D458" s="58" t="str">
        <f>Produits!D115</f>
        <v>5:6</v>
      </c>
      <c r="F458" s="804"/>
      <c r="J458" s="64" t="str">
        <f>Produits!J115</f>
        <v>Fruits exotiques</v>
      </c>
      <c r="K458" s="60" t="str">
        <f>Produits!K115</f>
        <v>Matière première</v>
      </c>
      <c r="L458" s="60" t="str">
        <f>Produits!L115</f>
        <v>Frais</v>
      </c>
      <c r="N458" s="60" t="str">
        <f>Produits!N115</f>
        <v>CTIFL</v>
      </c>
      <c r="O458" s="58"/>
      <c r="AA458" t="s">
        <v>3100</v>
      </c>
    </row>
    <row r="459" spans="1:27" s="60" customFormat="1">
      <c r="A459" s="67">
        <v>5</v>
      </c>
      <c r="B459" s="60" t="str">
        <f>Produits!B119</f>
        <v>Mangue</v>
      </c>
      <c r="C459" s="58">
        <f>Produits!C119</f>
        <v>1</v>
      </c>
      <c r="D459" s="58" t="str">
        <f>Produits!D119</f>
        <v>5:6</v>
      </c>
      <c r="F459" s="804"/>
      <c r="J459" s="64" t="str">
        <f>Produits!J119</f>
        <v>Fruits exotiques</v>
      </c>
      <c r="K459" s="60" t="str">
        <f>Produits!K119</f>
        <v>Matière première</v>
      </c>
      <c r="L459" s="60" t="str">
        <f>Produits!L119</f>
        <v>Frais</v>
      </c>
      <c r="N459" s="60" t="str">
        <f>Produits!N119</f>
        <v>CTIFL</v>
      </c>
      <c r="O459" s="58"/>
      <c r="AA459" t="s">
        <v>3100</v>
      </c>
    </row>
    <row r="460" spans="1:27" s="60" customFormat="1">
      <c r="A460" s="67">
        <v>5</v>
      </c>
      <c r="B460" s="60" t="str">
        <f>Produits!B127</f>
        <v>Papaye</v>
      </c>
      <c r="C460" s="58">
        <f>Produits!C127</f>
        <v>1</v>
      </c>
      <c r="D460" s="58" t="str">
        <f>Produits!D127</f>
        <v>5:6</v>
      </c>
      <c r="F460" s="804"/>
      <c r="J460" s="64" t="str">
        <f>Produits!J127</f>
        <v>Fruits exotiques</v>
      </c>
      <c r="K460" s="60" t="str">
        <f>Produits!K127</f>
        <v>Matière première</v>
      </c>
      <c r="L460" s="60" t="str">
        <f>Produits!L127</f>
        <v>Frais</v>
      </c>
      <c r="O460" s="58"/>
      <c r="AA460" t="s">
        <v>3100</v>
      </c>
    </row>
    <row r="461" spans="1:27" s="60" customFormat="1">
      <c r="A461" s="67">
        <v>4</v>
      </c>
      <c r="B461" s="49" t="s">
        <v>768</v>
      </c>
      <c r="C461" s="55">
        <v>1</v>
      </c>
      <c r="D461" s="57" t="s">
        <v>742</v>
      </c>
      <c r="E461" s="56"/>
      <c r="F461" s="803"/>
      <c r="G461" s="56"/>
      <c r="H461" s="56"/>
      <c r="I461" s="58"/>
      <c r="J461" s="59" t="s">
        <v>44</v>
      </c>
      <c r="K461" s="56" t="s">
        <v>17</v>
      </c>
      <c r="L461" s="56" t="s">
        <v>18</v>
      </c>
      <c r="M461" s="58"/>
      <c r="N461" s="58"/>
      <c r="O461" s="58"/>
      <c r="AA461" t="s">
        <v>3100</v>
      </c>
    </row>
    <row r="462" spans="1:27" s="60" customFormat="1">
      <c r="A462" s="67">
        <v>5</v>
      </c>
      <c r="B462" s="60" t="str">
        <f>Produits!B187</f>
        <v>Autres fruits à coque, n.c.a</v>
      </c>
      <c r="C462" s="58">
        <f>Produits!C187</f>
        <v>1</v>
      </c>
      <c r="D462" s="58" t="str">
        <f>Produits!D187</f>
        <v>5:6</v>
      </c>
      <c r="F462" s="804"/>
      <c r="J462" s="64" t="str">
        <f>Produits!J187</f>
        <v>Fruits exotiques à coque</v>
      </c>
      <c r="K462" s="60" t="str">
        <f>Produits!K187</f>
        <v>Matière première</v>
      </c>
      <c r="L462" s="60" t="str">
        <f>Produits!L187</f>
        <v>Frais</v>
      </c>
      <c r="O462" s="58"/>
      <c r="AA462" t="s">
        <v>3100</v>
      </c>
    </row>
    <row r="463" spans="1:27" s="60" customFormat="1">
      <c r="A463" s="67">
        <v>5</v>
      </c>
      <c r="B463" s="60" t="str">
        <f>Produits!B185</f>
        <v>Noix de cajou</v>
      </c>
      <c r="C463" s="58">
        <f>Produits!C185</f>
        <v>1</v>
      </c>
      <c r="D463" s="58" t="str">
        <f>Produits!D185</f>
        <v>5:6</v>
      </c>
      <c r="F463" s="804"/>
      <c r="J463" s="64" t="str">
        <f>Produits!J185</f>
        <v>Fruits exotiques à coque</v>
      </c>
      <c r="K463" s="60" t="str">
        <f>Produits!K185</f>
        <v>Matière première</v>
      </c>
      <c r="L463" s="60" t="str">
        <f>Produits!L185</f>
        <v>Frais</v>
      </c>
      <c r="O463" s="58"/>
      <c r="AA463" t="s">
        <v>3100</v>
      </c>
    </row>
    <row r="464" spans="1:27" s="60" customFormat="1">
      <c r="A464" s="67">
        <v>5</v>
      </c>
      <c r="B464" s="60" t="str">
        <f>Produits!B192</f>
        <v>Noix de coco</v>
      </c>
      <c r="C464" s="58">
        <f>Produits!C192</f>
        <v>1</v>
      </c>
      <c r="D464" s="58" t="str">
        <f>Produits!D192</f>
        <v>5:6</v>
      </c>
      <c r="F464" s="804"/>
      <c r="J464" s="64" t="str">
        <f>Produits!J192</f>
        <v>Fruits exotiques à coque</v>
      </c>
      <c r="K464" s="60" t="str">
        <f>Produits!K192</f>
        <v>Matière première</v>
      </c>
      <c r="L464" s="60" t="str">
        <f>Produits!L192</f>
        <v>Frais</v>
      </c>
      <c r="O464" s="58"/>
      <c r="AA464" t="s">
        <v>3100</v>
      </c>
    </row>
    <row r="465" spans="1:27" s="60" customFormat="1">
      <c r="A465" s="67">
        <v>5</v>
      </c>
      <c r="B465" s="60" t="str">
        <f>Produits!B184</f>
        <v>Noix du Brésil</v>
      </c>
      <c r="C465" s="58">
        <f>Produits!C184</f>
        <v>1</v>
      </c>
      <c r="D465" s="58" t="str">
        <f>Produits!D184</f>
        <v>5:6</v>
      </c>
      <c r="F465" s="804"/>
      <c r="J465" s="64" t="str">
        <f>Produits!J184</f>
        <v>Fruits exotiques à coque</v>
      </c>
      <c r="K465" s="60" t="str">
        <f>Produits!K184</f>
        <v>Matière première</v>
      </c>
      <c r="L465" s="60" t="str">
        <f>Produits!L184</f>
        <v>Frais</v>
      </c>
      <c r="O465" s="58"/>
      <c r="AA465" t="s">
        <v>3100</v>
      </c>
    </row>
    <row r="466" spans="1:27" s="60" customFormat="1">
      <c r="A466" s="67">
        <v>5</v>
      </c>
      <c r="B466" s="60" t="str">
        <f>Produits!B186</f>
        <v>Noix macadamia</v>
      </c>
      <c r="C466" s="58">
        <f>Produits!C186</f>
        <v>1</v>
      </c>
      <c r="D466" s="58" t="str">
        <f>Produits!D186</f>
        <v>5:6</v>
      </c>
      <c r="F466" s="804"/>
      <c r="J466" s="64" t="str">
        <f>Produits!J186</f>
        <v>Fruits exotiques à coque</v>
      </c>
      <c r="K466" s="60" t="str">
        <f>Produits!K186</f>
        <v>Matière première</v>
      </c>
      <c r="L466" s="60" t="str">
        <f>Produits!L186</f>
        <v>Frais</v>
      </c>
      <c r="O466" s="58"/>
      <c r="AA466" t="s">
        <v>3100</v>
      </c>
    </row>
    <row r="467" spans="1:27" s="60" customFormat="1">
      <c r="A467" s="67">
        <v>5</v>
      </c>
      <c r="B467" s="60" t="str">
        <f>Produits!B181</f>
        <v>Pistaches</v>
      </c>
      <c r="C467" s="58">
        <f>Produits!C181</f>
        <v>1</v>
      </c>
      <c r="D467" s="58" t="str">
        <f>Produits!D181</f>
        <v>5:6</v>
      </c>
      <c r="F467" s="804"/>
      <c r="J467" s="64" t="str">
        <f>Produits!J181</f>
        <v>Fruits exotiques à coque</v>
      </c>
      <c r="K467" s="60" t="str">
        <f>Produits!K181</f>
        <v>Matière première</v>
      </c>
      <c r="L467" s="60" t="str">
        <f>Produits!L181</f>
        <v>Frais</v>
      </c>
      <c r="O467" s="58"/>
      <c r="AA467" t="s">
        <v>3100</v>
      </c>
    </row>
    <row r="468" spans="1:27" s="60" customFormat="1">
      <c r="A468" s="67">
        <v>5</v>
      </c>
      <c r="B468" s="60" t="str">
        <f>B12</f>
        <v>Arachides</v>
      </c>
      <c r="C468" s="58">
        <f>C12</f>
        <v>1</v>
      </c>
      <c r="D468" s="58" t="str">
        <f>D12</f>
        <v>5:6</v>
      </c>
      <c r="F468" s="804"/>
      <c r="J468" s="64" t="str">
        <f>J12</f>
        <v>Fruits exotiques à coque</v>
      </c>
      <c r="K468" s="64" t="str">
        <f t="shared" ref="K468:L468" si="10">K12</f>
        <v>Matière première</v>
      </c>
      <c r="L468" s="64" t="str">
        <f t="shared" si="10"/>
        <v>Frais</v>
      </c>
      <c r="O468" s="58"/>
      <c r="AA468" t="s">
        <v>3100</v>
      </c>
    </row>
    <row r="469" spans="1:27" s="60" customFormat="1">
      <c r="A469" s="67">
        <v>4</v>
      </c>
      <c r="B469" s="49" t="s">
        <v>769</v>
      </c>
      <c r="C469" s="55">
        <v>1</v>
      </c>
      <c r="D469" s="57" t="s">
        <v>742</v>
      </c>
      <c r="E469" s="56"/>
      <c r="F469" s="803"/>
      <c r="G469" s="56"/>
      <c r="H469" s="56"/>
      <c r="I469" s="58"/>
      <c r="J469" s="59" t="s">
        <v>365</v>
      </c>
      <c r="K469" s="56" t="s">
        <v>17</v>
      </c>
      <c r="L469" s="56" t="s">
        <v>18</v>
      </c>
      <c r="M469" s="58"/>
      <c r="N469" s="58"/>
      <c r="O469" s="58"/>
      <c r="AA469" t="s">
        <v>3100</v>
      </c>
    </row>
    <row r="470" spans="1:27" s="60" customFormat="1">
      <c r="A470" s="67">
        <v>5</v>
      </c>
      <c r="B470" s="60" t="str">
        <f>Produits!B176</f>
        <v>Cassis et myrtilles</v>
      </c>
      <c r="C470" s="58">
        <f>Produits!C176</f>
        <v>1</v>
      </c>
      <c r="D470" s="58" t="str">
        <f>Produits!D176</f>
        <v>5:6</v>
      </c>
      <c r="F470" s="804"/>
      <c r="J470" s="64" t="str">
        <f>Produits!J176</f>
        <v>Fruits rouges</v>
      </c>
      <c r="K470" s="60" t="str">
        <f>Produits!K176</f>
        <v>Matière première</v>
      </c>
      <c r="L470" s="60" t="str">
        <f>Produits!L176</f>
        <v>Frais</v>
      </c>
      <c r="N470" s="60" t="str">
        <f>Produits!N176</f>
        <v>CTIFL</v>
      </c>
      <c r="O470" s="58"/>
      <c r="AA470" t="s">
        <v>3100</v>
      </c>
    </row>
    <row r="471" spans="1:27" s="60" customFormat="1">
      <c r="A471" s="67">
        <v>5</v>
      </c>
      <c r="B471" s="60" t="str">
        <f>Produits!B171</f>
        <v>Fraises</v>
      </c>
      <c r="C471" s="58">
        <f>Produits!C171</f>
        <v>1</v>
      </c>
      <c r="D471" s="58" t="str">
        <f>Produits!D171</f>
        <v>5:6</v>
      </c>
      <c r="F471" s="804"/>
      <c r="J471" s="64" t="str">
        <f>Produits!J171</f>
        <v>Fruits rouges</v>
      </c>
      <c r="K471" s="60" t="str">
        <f>Produits!K171</f>
        <v>Matière première</v>
      </c>
      <c r="L471" s="60" t="str">
        <f>Produits!L171</f>
        <v>Frais</v>
      </c>
      <c r="N471" s="60" t="str">
        <f>Produits!N171</f>
        <v>CTIFL</v>
      </c>
      <c r="O471" s="58"/>
      <c r="AA471" t="s">
        <v>3100</v>
      </c>
    </row>
    <row r="472" spans="1:27" s="60" customFormat="1">
      <c r="A472" s="67">
        <v>5</v>
      </c>
      <c r="B472" s="60" t="str">
        <f>Produits!B170</f>
        <v>Framboises</v>
      </c>
      <c r="C472" s="58">
        <f>Produits!C170</f>
        <v>1</v>
      </c>
      <c r="D472" s="58" t="str">
        <f>Produits!D170</f>
        <v>5:6</v>
      </c>
      <c r="F472" s="804"/>
      <c r="J472" s="64" t="str">
        <f>Produits!J170</f>
        <v>Fruits rouges</v>
      </c>
      <c r="K472" s="60" t="str">
        <f>Produits!K170</f>
        <v>Matière première</v>
      </c>
      <c r="L472" s="60" t="str">
        <f>Produits!L170</f>
        <v>Frais</v>
      </c>
      <c r="N472" s="60" t="str">
        <f>Produits!N170</f>
        <v>CTIFL</v>
      </c>
      <c r="O472" s="58"/>
      <c r="AA472" t="s">
        <v>3100</v>
      </c>
    </row>
    <row r="473" spans="1:27" s="60" customFormat="1">
      <c r="A473" s="67">
        <v>5</v>
      </c>
      <c r="B473" s="60" t="str">
        <f>Produits!B175</f>
        <v>Groseilles</v>
      </c>
      <c r="C473" s="58">
        <f>Produits!C175</f>
        <v>1</v>
      </c>
      <c r="D473" s="58" t="str">
        <f>Produits!D175</f>
        <v>5:6</v>
      </c>
      <c r="F473" s="804"/>
      <c r="J473" s="64" t="str">
        <f>Produits!J175</f>
        <v>Fruits rouges</v>
      </c>
      <c r="K473" s="60" t="str">
        <f>Produits!K175</f>
        <v>Matière première</v>
      </c>
      <c r="L473" s="60" t="str">
        <f>Produits!L175</f>
        <v>Frais</v>
      </c>
      <c r="N473" s="60" t="str">
        <f>Produits!N175</f>
        <v>CTIFL</v>
      </c>
      <c r="O473" s="58"/>
      <c r="AA473" t="s">
        <v>3100</v>
      </c>
    </row>
    <row r="474" spans="1:27">
      <c r="A474" s="69">
        <v>1</v>
      </c>
      <c r="B474" s="70" t="s">
        <v>770</v>
      </c>
      <c r="C474" s="69">
        <v>1</v>
      </c>
      <c r="G474" s="71">
        <v>1</v>
      </c>
      <c r="K474" s="74" t="s">
        <v>17</v>
      </c>
      <c r="L474" s="75" t="s">
        <v>18</v>
      </c>
      <c r="N474" s="75" t="s">
        <v>53</v>
      </c>
      <c r="AA474" t="s">
        <v>2974</v>
      </c>
    </row>
    <row r="475" spans="1:27">
      <c r="A475" s="69">
        <v>2</v>
      </c>
      <c r="B475" s="70" t="s">
        <v>771</v>
      </c>
      <c r="C475" s="69">
        <v>1</v>
      </c>
      <c r="G475" s="71">
        <v>2</v>
      </c>
      <c r="J475" s="76" t="s">
        <v>737</v>
      </c>
      <c r="K475" s="74" t="s">
        <v>17</v>
      </c>
      <c r="L475" s="75" t="s">
        <v>18</v>
      </c>
      <c r="N475" s="75" t="s">
        <v>53</v>
      </c>
      <c r="AA475" t="s">
        <v>3100</v>
      </c>
    </row>
    <row r="476" spans="1:27">
      <c r="A476" s="69">
        <v>1</v>
      </c>
      <c r="B476" t="s">
        <v>802</v>
      </c>
      <c r="C476" s="69">
        <v>0</v>
      </c>
      <c r="K476" s="74" t="s">
        <v>17</v>
      </c>
      <c r="AA476" t="s">
        <v>2974</v>
      </c>
    </row>
    <row r="477" spans="1:27">
      <c r="A477" s="69">
        <v>1</v>
      </c>
      <c r="B477" t="s">
        <v>2746</v>
      </c>
      <c r="C477" s="69">
        <v>1</v>
      </c>
      <c r="E477" s="71">
        <v>0</v>
      </c>
      <c r="F477" s="72">
        <v>1</v>
      </c>
      <c r="K477" s="69" t="s">
        <v>422</v>
      </c>
      <c r="AA477" t="s">
        <v>3100</v>
      </c>
    </row>
    <row r="478" spans="1:27">
      <c r="A478" s="69">
        <v>2</v>
      </c>
      <c r="B478" t="s">
        <v>2747</v>
      </c>
      <c r="C478" s="69">
        <v>1</v>
      </c>
      <c r="E478" s="71">
        <v>0</v>
      </c>
      <c r="F478" s="72">
        <v>2</v>
      </c>
      <c r="K478" s="69" t="s">
        <v>422</v>
      </c>
      <c r="AA478" t="s">
        <v>3100</v>
      </c>
    </row>
    <row r="479" spans="1:27">
      <c r="A479" s="69">
        <v>3</v>
      </c>
      <c r="B479" t="s">
        <v>2804</v>
      </c>
      <c r="C479" s="69">
        <v>1</v>
      </c>
      <c r="E479" s="71">
        <v>0</v>
      </c>
      <c r="F479" s="72" t="s">
        <v>2783</v>
      </c>
      <c r="K479" s="69" t="s">
        <v>422</v>
      </c>
      <c r="AA479" t="s">
        <v>2974</v>
      </c>
    </row>
    <row r="480" spans="1:27">
      <c r="A480" s="69">
        <v>3</v>
      </c>
      <c r="B480" t="s">
        <v>2763</v>
      </c>
      <c r="C480" s="69">
        <v>1</v>
      </c>
      <c r="E480" s="71">
        <v>0</v>
      </c>
      <c r="F480" s="72" t="s">
        <v>230</v>
      </c>
      <c r="K480" s="69" t="s">
        <v>422</v>
      </c>
      <c r="AA480" t="s">
        <v>3100</v>
      </c>
    </row>
    <row r="481" spans="1:27">
      <c r="A481" s="69">
        <v>4</v>
      </c>
      <c r="B481" t="s">
        <v>2761</v>
      </c>
      <c r="C481" s="69">
        <v>1</v>
      </c>
      <c r="E481" s="71">
        <v>0</v>
      </c>
      <c r="F481" s="72" t="s">
        <v>742</v>
      </c>
      <c r="K481" s="69" t="s">
        <v>422</v>
      </c>
      <c r="AA481" t="s">
        <v>2974</v>
      </c>
    </row>
    <row r="482" spans="1:27">
      <c r="A482" s="69">
        <v>4</v>
      </c>
      <c r="B482" t="s">
        <v>2760</v>
      </c>
      <c r="C482" s="69">
        <v>1</v>
      </c>
      <c r="E482" s="71">
        <v>0</v>
      </c>
      <c r="F482" s="72" t="s">
        <v>742</v>
      </c>
      <c r="K482" s="69" t="s">
        <v>422</v>
      </c>
      <c r="AA482" t="s">
        <v>2974</v>
      </c>
    </row>
    <row r="483" spans="1:27">
      <c r="A483" s="69">
        <v>3</v>
      </c>
      <c r="B483" t="s">
        <v>2424</v>
      </c>
      <c r="C483" s="69">
        <v>1</v>
      </c>
      <c r="E483" s="71">
        <v>0</v>
      </c>
      <c r="F483" s="72" t="s">
        <v>2783</v>
      </c>
      <c r="K483" s="69" t="s">
        <v>422</v>
      </c>
      <c r="AA483" t="s">
        <v>2974</v>
      </c>
    </row>
    <row r="484" spans="1:27">
      <c r="A484" s="69">
        <v>3</v>
      </c>
      <c r="B484" t="s">
        <v>2598</v>
      </c>
      <c r="C484" s="69">
        <v>1</v>
      </c>
      <c r="E484" s="71">
        <v>0</v>
      </c>
      <c r="F484" s="72" t="s">
        <v>2783</v>
      </c>
      <c r="K484" s="69" t="s">
        <v>422</v>
      </c>
      <c r="AA484" t="s">
        <v>2974</v>
      </c>
    </row>
    <row r="485" spans="1:27">
      <c r="A485" s="69">
        <v>3</v>
      </c>
      <c r="B485" t="s">
        <v>2772</v>
      </c>
      <c r="C485" s="69">
        <v>1</v>
      </c>
      <c r="E485" s="71">
        <v>0</v>
      </c>
      <c r="F485" s="72" t="s">
        <v>2783</v>
      </c>
      <c r="K485" s="69" t="s">
        <v>422</v>
      </c>
      <c r="AA485" t="s">
        <v>2974</v>
      </c>
    </row>
    <row r="486" spans="1:27">
      <c r="A486" s="69">
        <v>2</v>
      </c>
      <c r="B486" t="s">
        <v>2748</v>
      </c>
      <c r="C486" s="69">
        <v>1</v>
      </c>
      <c r="E486" s="71">
        <v>0</v>
      </c>
      <c r="F486" s="72" t="s">
        <v>778</v>
      </c>
      <c r="K486" s="69" t="s">
        <v>422</v>
      </c>
      <c r="AA486" t="s">
        <v>3100</v>
      </c>
    </row>
    <row r="487" spans="1:27">
      <c r="A487" s="69">
        <v>3</v>
      </c>
      <c r="B487" t="s">
        <v>2750</v>
      </c>
      <c r="C487" s="69">
        <v>1</v>
      </c>
      <c r="E487" s="71">
        <v>0</v>
      </c>
      <c r="F487" s="72" t="s">
        <v>2783</v>
      </c>
      <c r="K487" s="69" t="s">
        <v>422</v>
      </c>
      <c r="AA487" t="s">
        <v>2974</v>
      </c>
    </row>
    <row r="488" spans="1:27">
      <c r="A488" s="69">
        <v>3</v>
      </c>
      <c r="B488" t="s">
        <v>2652</v>
      </c>
      <c r="C488" s="69">
        <v>1</v>
      </c>
      <c r="E488" s="71">
        <v>0</v>
      </c>
      <c r="F488" s="72" t="s">
        <v>2783</v>
      </c>
      <c r="K488" s="69" t="s">
        <v>422</v>
      </c>
      <c r="AA488" t="s">
        <v>2974</v>
      </c>
    </row>
    <row r="489" spans="1:27">
      <c r="A489" s="69">
        <v>3</v>
      </c>
      <c r="B489" t="s">
        <v>2779</v>
      </c>
      <c r="C489" s="69">
        <v>1</v>
      </c>
      <c r="E489" s="71">
        <v>0</v>
      </c>
      <c r="F489" s="72" t="s">
        <v>230</v>
      </c>
      <c r="K489" s="69" t="s">
        <v>422</v>
      </c>
      <c r="AA489" t="s">
        <v>3100</v>
      </c>
    </row>
    <row r="490" spans="1:27">
      <c r="A490" s="69">
        <v>4</v>
      </c>
      <c r="B490" t="s">
        <v>2411</v>
      </c>
      <c r="C490" s="69">
        <v>1</v>
      </c>
      <c r="E490" s="71">
        <v>0</v>
      </c>
      <c r="F490" s="72" t="s">
        <v>742</v>
      </c>
      <c r="K490" s="69" t="s">
        <v>422</v>
      </c>
      <c r="AA490" t="s">
        <v>2974</v>
      </c>
    </row>
    <row r="491" spans="1:27">
      <c r="A491" s="69">
        <v>4</v>
      </c>
      <c r="B491" t="s">
        <v>2603</v>
      </c>
      <c r="C491" s="69">
        <v>1</v>
      </c>
      <c r="E491" s="71">
        <v>0</v>
      </c>
      <c r="F491" s="72" t="s">
        <v>742</v>
      </c>
      <c r="K491" s="69" t="s">
        <v>422</v>
      </c>
      <c r="AA491" t="s">
        <v>2974</v>
      </c>
    </row>
    <row r="492" spans="1:27">
      <c r="A492" s="69">
        <v>3</v>
      </c>
      <c r="B492" t="s">
        <v>2677</v>
      </c>
      <c r="C492" s="69">
        <v>1</v>
      </c>
      <c r="E492" s="71">
        <v>0</v>
      </c>
      <c r="F492" s="72" t="s">
        <v>2783</v>
      </c>
      <c r="K492" s="69" t="s">
        <v>422</v>
      </c>
      <c r="AA492" t="s">
        <v>2974</v>
      </c>
    </row>
    <row r="493" spans="1:27">
      <c r="A493" s="69">
        <v>3</v>
      </c>
      <c r="B493" t="s">
        <v>2468</v>
      </c>
      <c r="C493" s="69">
        <v>1</v>
      </c>
      <c r="E493" s="71">
        <v>0</v>
      </c>
      <c r="F493" s="72" t="s">
        <v>2783</v>
      </c>
      <c r="K493" s="69" t="s">
        <v>422</v>
      </c>
      <c r="AA493" t="s">
        <v>2974</v>
      </c>
    </row>
    <row r="494" spans="1:27">
      <c r="A494" s="69">
        <v>1</v>
      </c>
      <c r="B494" t="s">
        <v>2832</v>
      </c>
      <c r="C494" s="69">
        <v>1</v>
      </c>
      <c r="F494" s="72" t="s">
        <v>16</v>
      </c>
      <c r="K494" s="69" t="s">
        <v>2492</v>
      </c>
      <c r="AA494" t="s">
        <v>3100</v>
      </c>
    </row>
    <row r="495" spans="1:27">
      <c r="A495" s="69">
        <v>2</v>
      </c>
      <c r="B495" t="s">
        <v>2833</v>
      </c>
      <c r="C495" s="69">
        <v>1</v>
      </c>
      <c r="F495" s="72" t="s">
        <v>778</v>
      </c>
      <c r="K495" s="69" t="s">
        <v>2492</v>
      </c>
      <c r="AA495" t="s">
        <v>3100</v>
      </c>
    </row>
    <row r="496" spans="1:27">
      <c r="A496" s="69">
        <v>3</v>
      </c>
      <c r="B496" t="s">
        <v>2834</v>
      </c>
      <c r="C496" s="69">
        <v>1</v>
      </c>
      <c r="F496" s="72" t="s">
        <v>2783</v>
      </c>
      <c r="K496" s="69" t="s">
        <v>2492</v>
      </c>
      <c r="AA496" t="s">
        <v>2974</v>
      </c>
    </row>
    <row r="497" spans="1:27">
      <c r="A497" s="69">
        <v>3</v>
      </c>
      <c r="B497" t="s">
        <v>2835</v>
      </c>
      <c r="C497" s="69">
        <v>1</v>
      </c>
      <c r="F497" s="72" t="s">
        <v>2783</v>
      </c>
      <c r="K497" s="69" t="s">
        <v>2492</v>
      </c>
      <c r="AA497" t="s">
        <v>2974</v>
      </c>
    </row>
    <row r="498" spans="1:27">
      <c r="A498" s="69">
        <v>3</v>
      </c>
      <c r="B498" t="s">
        <v>2852</v>
      </c>
      <c r="C498" s="69">
        <v>1</v>
      </c>
      <c r="F498" s="72" t="s">
        <v>2783</v>
      </c>
      <c r="K498" s="69" t="s">
        <v>2492</v>
      </c>
      <c r="AA498" t="s">
        <v>2974</v>
      </c>
    </row>
    <row r="499" spans="1:27">
      <c r="A499" s="69">
        <v>2</v>
      </c>
      <c r="B499" t="s">
        <v>2836</v>
      </c>
      <c r="C499" s="69">
        <v>1</v>
      </c>
      <c r="F499" s="72" t="s">
        <v>778</v>
      </c>
      <c r="K499" s="69" t="s">
        <v>2492</v>
      </c>
      <c r="AA499" t="s">
        <v>3100</v>
      </c>
    </row>
    <row r="500" spans="1:27">
      <c r="A500" s="69">
        <v>3</v>
      </c>
      <c r="B500" t="s">
        <v>2837</v>
      </c>
      <c r="C500" s="69">
        <v>1</v>
      </c>
      <c r="F500" s="72" t="s">
        <v>2783</v>
      </c>
      <c r="K500" s="69" t="s">
        <v>2492</v>
      </c>
      <c r="AA500" t="s">
        <v>2974</v>
      </c>
    </row>
    <row r="501" spans="1:27">
      <c r="A501" s="69">
        <v>3</v>
      </c>
      <c r="B501" t="s">
        <v>2866</v>
      </c>
      <c r="C501" s="69">
        <v>1</v>
      </c>
      <c r="F501" s="72" t="s">
        <v>2783</v>
      </c>
      <c r="K501" s="69" t="s">
        <v>2492</v>
      </c>
      <c r="AA501" t="s">
        <v>2974</v>
      </c>
    </row>
  </sheetData>
  <mergeCells count="2">
    <mergeCell ref="V147:V148"/>
    <mergeCell ref="X147:X148"/>
  </mergeCells>
  <phoneticPr fontId="23" type="noConversion"/>
  <pageMargins left="0.78750000000000009" right="0.78750000000000009" top="1.05277777777778" bottom="1.05277777777778" header="0.78750000000000009" footer="0.78750000000000009"/>
  <pageSetup paperSize="9" firstPageNumber="0" orientation="portrait" horizontalDpi="300" verticalDpi="300" r:id="rId1"/>
  <headerFooter>
    <oddHeader>&amp;C&amp;"Times New Roman,Regular"&amp;12 &amp;A</oddHeader>
    <oddFooter>&amp;C&amp;"Times New Roman,Regular"&amp;12 Page &amp;P</oddFooter>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87CAC-623D-4064-9AB4-930FF3FA77C1}">
  <dimension ref="A1:R67"/>
  <sheetViews>
    <sheetView zoomScale="90" zoomScaleNormal="90" workbookViewId="0">
      <pane xSplit="1" ySplit="3" topLeftCell="B4" activePane="bottomRight" state="frozen"/>
      <selection activeCell="G34" sqref="G34:H40"/>
      <selection pane="topRight" activeCell="G34" sqref="G34:H40"/>
      <selection pane="bottomLeft" activeCell="G34" sqref="G34:H40"/>
      <selection pane="bottomRight" activeCell="G34" sqref="G34:H40"/>
    </sheetView>
  </sheetViews>
  <sheetFormatPr baseColWidth="10" defaultRowHeight="14.4"/>
  <cols>
    <col min="1" max="1" width="38.5546875" style="711" bestFit="1" customWidth="1"/>
    <col min="2" max="11" width="11.5546875" style="711"/>
    <col min="12" max="12" width="15" style="711" customWidth="1"/>
    <col min="13" max="13" width="14.109375" style="711" customWidth="1"/>
    <col min="14" max="14" width="20.88671875" style="711" customWidth="1"/>
    <col min="15" max="15" width="20.5546875" style="711" bestFit="1" customWidth="1"/>
    <col min="16" max="16" width="95" style="711" bestFit="1" customWidth="1"/>
    <col min="17" max="16384" width="11.5546875" style="711"/>
  </cols>
  <sheetData>
    <row r="1" spans="1:18">
      <c r="L1" s="712"/>
    </row>
    <row r="2" spans="1:18">
      <c r="A2" s="993" t="s">
        <v>2327</v>
      </c>
      <c r="B2" s="713" t="s">
        <v>2047</v>
      </c>
      <c r="C2" s="713" t="s">
        <v>2047</v>
      </c>
      <c r="D2" s="713" t="s">
        <v>2328</v>
      </c>
      <c r="E2" s="713" t="s">
        <v>2328</v>
      </c>
      <c r="F2" s="713" t="s">
        <v>2329</v>
      </c>
      <c r="G2" s="713" t="s">
        <v>2329</v>
      </c>
      <c r="H2" s="713" t="s">
        <v>2330</v>
      </c>
      <c r="I2" s="713" t="s">
        <v>2330</v>
      </c>
      <c r="J2" s="713" t="s">
        <v>805</v>
      </c>
      <c r="K2" s="713" t="s">
        <v>805</v>
      </c>
      <c r="L2" s="713" t="s">
        <v>2331</v>
      </c>
      <c r="M2" s="713" t="s">
        <v>2331</v>
      </c>
      <c r="N2" s="713" t="s">
        <v>2332</v>
      </c>
      <c r="O2" s="713" t="s">
        <v>2332</v>
      </c>
      <c r="P2" s="714" t="s">
        <v>2333</v>
      </c>
    </row>
    <row r="3" spans="1:18">
      <c r="A3" s="993"/>
      <c r="B3" s="715">
        <v>2015</v>
      </c>
      <c r="C3" s="715">
        <v>2019</v>
      </c>
      <c r="D3" s="715">
        <v>2015</v>
      </c>
      <c r="E3" s="715">
        <v>2019</v>
      </c>
      <c r="F3" s="715">
        <v>2015</v>
      </c>
      <c r="G3" s="715">
        <v>2019</v>
      </c>
      <c r="H3" s="716">
        <v>2015</v>
      </c>
      <c r="I3" s="716">
        <v>2019</v>
      </c>
      <c r="J3" s="716">
        <v>2015</v>
      </c>
      <c r="K3" s="716">
        <v>2019</v>
      </c>
      <c r="L3" s="715">
        <v>2015</v>
      </c>
      <c r="M3" s="715">
        <v>2019</v>
      </c>
      <c r="N3" s="715">
        <v>2015</v>
      </c>
      <c r="O3" s="715">
        <v>2019</v>
      </c>
      <c r="P3" s="715"/>
    </row>
    <row r="4" spans="1:18">
      <c r="A4" s="717" t="s">
        <v>2334</v>
      </c>
      <c r="B4" s="718">
        <v>1600710.6011772156</v>
      </c>
      <c r="C4" s="718">
        <v>1514591.0977897644</v>
      </c>
      <c r="D4" s="718">
        <v>163836</v>
      </c>
      <c r="E4" s="718">
        <v>150767.49858498573</v>
      </c>
      <c r="F4" s="718">
        <v>181721.73029301106</v>
      </c>
      <c r="G4" s="718">
        <v>160069.41580674611</v>
      </c>
      <c r="H4" s="719">
        <v>609622.99999999942</v>
      </c>
      <c r="I4" s="719">
        <v>373202.40000000078</v>
      </c>
      <c r="J4" s="716">
        <v>0</v>
      </c>
      <c r="K4" s="716">
        <v>0</v>
      </c>
      <c r="L4" s="720">
        <v>1008973.3314702272</v>
      </c>
      <c r="M4" s="720">
        <v>1150690.6150115239</v>
      </c>
      <c r="N4" s="718">
        <v>454261.308448</v>
      </c>
      <c r="O4" s="718">
        <v>420415.61555525794</v>
      </c>
      <c r="P4" s="715" t="s">
        <v>2335</v>
      </c>
      <c r="R4" s="712"/>
    </row>
    <row r="5" spans="1:18">
      <c r="A5" s="717" t="s">
        <v>2336</v>
      </c>
      <c r="B5" s="718">
        <v>140833.10005378723</v>
      </c>
      <c r="C5" s="718">
        <v>119832.10022544861</v>
      </c>
      <c r="D5" s="718">
        <v>22956.400000000001</v>
      </c>
      <c r="E5" s="718">
        <v>19311.900165557861</v>
      </c>
      <c r="F5" s="718">
        <v>92560.76230547484</v>
      </c>
      <c r="G5" s="718">
        <v>101943.34614854259</v>
      </c>
      <c r="H5" s="719">
        <v>18874.799999999988</v>
      </c>
      <c r="I5" s="719">
        <v>6684.3000000000065</v>
      </c>
      <c r="J5" s="716">
        <v>0</v>
      </c>
      <c r="K5" s="716">
        <v>0</v>
      </c>
      <c r="L5" s="720">
        <v>191562.66235926209</v>
      </c>
      <c r="M5" s="720">
        <v>195779.24620843332</v>
      </c>
      <c r="N5" s="718">
        <v>138271.56915600001</v>
      </c>
      <c r="O5" s="718">
        <v>119435.50528449542</v>
      </c>
      <c r="P5" s="715" t="s">
        <v>2335</v>
      </c>
    </row>
    <row r="6" spans="1:18">
      <c r="A6" s="717" t="s">
        <v>2337</v>
      </c>
      <c r="B6" s="718">
        <v>45591.8</v>
      </c>
      <c r="C6" s="718">
        <v>46254.099813461304</v>
      </c>
      <c r="D6" s="718">
        <v>4006.1000000000058</v>
      </c>
      <c r="E6" s="718">
        <v>920</v>
      </c>
      <c r="F6" s="718">
        <v>133092.75249449536</v>
      </c>
      <c r="G6" s="718">
        <v>104470.17705870955</v>
      </c>
      <c r="H6" s="719">
        <v>16648.600000000013</v>
      </c>
      <c r="I6" s="719">
        <v>9558.8000000000065</v>
      </c>
      <c r="J6" s="721">
        <v>16648.600000000013</v>
      </c>
      <c r="K6" s="721">
        <v>9558.8000000000065</v>
      </c>
      <c r="L6" s="720">
        <v>155950.56749449534</v>
      </c>
      <c r="M6" s="720">
        <v>137978.77188149779</v>
      </c>
      <c r="N6" s="718">
        <v>100122.674936</v>
      </c>
      <c r="O6" s="718">
        <v>85301.387726318004</v>
      </c>
      <c r="P6" s="715" t="s">
        <v>2338</v>
      </c>
    </row>
    <row r="7" spans="1:18">
      <c r="A7" s="717" t="s">
        <v>2339</v>
      </c>
      <c r="B7" s="718">
        <v>67074.199591636658</v>
      </c>
      <c r="C7" s="718">
        <v>55826.09970998764</v>
      </c>
      <c r="D7" s="715"/>
      <c r="E7" s="715"/>
      <c r="F7" s="718">
        <v>65327.708011021838</v>
      </c>
      <c r="G7" s="718">
        <v>75404.932041350636</v>
      </c>
      <c r="H7" s="719">
        <v>20224.400000000009</v>
      </c>
      <c r="I7" s="719">
        <v>11072.300000000014</v>
      </c>
      <c r="J7" s="716">
        <v>0</v>
      </c>
      <c r="K7" s="716">
        <v>0</v>
      </c>
      <c r="L7" s="720">
        <v>108823.79762307665</v>
      </c>
      <c r="M7" s="720">
        <v>117367.42676583887</v>
      </c>
      <c r="N7" s="718">
        <v>80692.90335600001</v>
      </c>
      <c r="O7" s="718">
        <v>85332.883496597031</v>
      </c>
      <c r="P7" s="715" t="s">
        <v>2335</v>
      </c>
    </row>
    <row r="8" spans="1:18">
      <c r="A8" s="717" t="s">
        <v>2340</v>
      </c>
      <c r="B8" s="718">
        <v>96604.199953079224</v>
      </c>
      <c r="C8" s="718">
        <v>91584.499586105347</v>
      </c>
      <c r="D8" s="722">
        <v>2318.5007988739012</v>
      </c>
      <c r="E8" s="718">
        <v>2198.0279900665282</v>
      </c>
      <c r="F8" s="718">
        <v>87157.412540593185</v>
      </c>
      <c r="G8" s="718">
        <v>74594.419341428205</v>
      </c>
      <c r="H8" s="721">
        <v>13765.799999999994</v>
      </c>
      <c r="I8" s="721">
        <v>8331.3000000000065</v>
      </c>
      <c r="J8" s="721">
        <v>13765.799999999994</v>
      </c>
      <c r="K8" s="721">
        <v>8331.3000000000065</v>
      </c>
      <c r="L8" s="720">
        <v>153911.51169479854</v>
      </c>
      <c r="M8" s="720">
        <v>147318.29093746701</v>
      </c>
      <c r="N8" s="718"/>
      <c r="O8" s="718">
        <v>96723.46650949998</v>
      </c>
      <c r="P8" s="723" t="s">
        <v>2341</v>
      </c>
    </row>
    <row r="9" spans="1:18">
      <c r="A9" s="717" t="s">
        <v>2342</v>
      </c>
      <c r="B9" s="718">
        <v>113351.89998626709</v>
      </c>
      <c r="C9" s="718">
        <v>105529.00127267838</v>
      </c>
      <c r="D9" s="718">
        <v>6576</v>
      </c>
      <c r="E9" s="718">
        <v>5638.9999756813049</v>
      </c>
      <c r="F9" s="718">
        <v>78121.349523613113</v>
      </c>
      <c r="G9" s="718">
        <v>82282.715653942665</v>
      </c>
      <c r="H9" s="721">
        <v>9638.5000000000018</v>
      </c>
      <c r="I9" s="716">
        <v>6442.0000000000045</v>
      </c>
      <c r="J9" s="721">
        <v>9638.5000000000018</v>
      </c>
      <c r="K9" s="716">
        <v>6442.0000000000045</v>
      </c>
      <c r="L9" s="720">
        <v>165620.2495098802</v>
      </c>
      <c r="M9" s="720">
        <v>169288.71695093974</v>
      </c>
      <c r="N9" s="718"/>
      <c r="O9" s="718">
        <v>89693.756635389116</v>
      </c>
      <c r="P9" s="723" t="s">
        <v>2341</v>
      </c>
    </row>
    <row r="10" spans="1:18">
      <c r="A10" s="724" t="s">
        <v>2343</v>
      </c>
      <c r="B10" s="718">
        <v>209956.09993934631</v>
      </c>
      <c r="C10" s="718">
        <v>197113.50085878372</v>
      </c>
      <c r="D10" s="718">
        <v>8894.5007988739017</v>
      </c>
      <c r="E10" s="718">
        <v>7837.0279657478332</v>
      </c>
      <c r="F10" s="718">
        <v>165278.7620642063</v>
      </c>
      <c r="G10" s="718">
        <v>156877.13499537087</v>
      </c>
      <c r="H10" s="718">
        <v>23404.299999999996</v>
      </c>
      <c r="I10" s="718">
        <v>14773.30000000001</v>
      </c>
      <c r="J10" s="718">
        <v>23404.299999999996</v>
      </c>
      <c r="K10" s="718">
        <v>14773.30000000001</v>
      </c>
      <c r="L10" s="718">
        <v>319531.76120467874</v>
      </c>
      <c r="M10" s="718">
        <v>316607.00788840675</v>
      </c>
      <c r="N10" s="718"/>
      <c r="O10" s="718">
        <v>186417.22314488911</v>
      </c>
      <c r="P10" s="723" t="s">
        <v>2341</v>
      </c>
    </row>
    <row r="11" spans="1:18">
      <c r="A11" s="717" t="s">
        <v>2344</v>
      </c>
      <c r="B11" s="718">
        <v>57522.599319458008</v>
      </c>
      <c r="C11" s="718">
        <v>60035.599792480469</v>
      </c>
      <c r="D11" s="718">
        <v>750</v>
      </c>
      <c r="E11" s="718">
        <v>1767.4999866485596</v>
      </c>
      <c r="F11" s="718">
        <v>76903.83159904636</v>
      </c>
      <c r="G11" s="718">
        <v>64351.245095080463</v>
      </c>
      <c r="H11" s="716">
        <v>0</v>
      </c>
      <c r="I11" s="716">
        <v>0</v>
      </c>
      <c r="J11" s="716">
        <v>12785.300000000001</v>
      </c>
      <c r="K11" s="716">
        <v>8733.0000000000146</v>
      </c>
      <c r="L11" s="720">
        <v>115213.87098655857</v>
      </c>
      <c r="M11" s="720">
        <v>108059.53492032917</v>
      </c>
      <c r="N11" s="718">
        <v>74793.632288000023</v>
      </c>
      <c r="O11" s="718">
        <v>75370.686244030017</v>
      </c>
      <c r="P11" s="715" t="s">
        <v>2338</v>
      </c>
    </row>
    <row r="12" spans="1:18">
      <c r="A12" s="717" t="s">
        <v>2345</v>
      </c>
      <c r="B12" s="718">
        <v>159375.20000000001</v>
      </c>
      <c r="C12" s="718">
        <v>134801.90389251709</v>
      </c>
      <c r="D12" s="718">
        <v>22030.6</v>
      </c>
      <c r="E12" s="718">
        <v>16602.400024414063</v>
      </c>
      <c r="F12" s="718">
        <v>20390.606969062006</v>
      </c>
      <c r="G12" s="718">
        <v>17101.84079835657</v>
      </c>
      <c r="H12" s="719">
        <v>53093.39999999998</v>
      </c>
      <c r="I12" s="719">
        <v>21768.299999999996</v>
      </c>
      <c r="J12" s="716">
        <v>0</v>
      </c>
      <c r="K12" s="716">
        <v>0</v>
      </c>
      <c r="L12" s="720">
        <v>104641.80696906203</v>
      </c>
      <c r="M12" s="720">
        <v>113533.04466645961</v>
      </c>
      <c r="N12" s="718">
        <v>67771.364723999999</v>
      </c>
      <c r="O12" s="718">
        <v>75345.315434620003</v>
      </c>
      <c r="P12" s="715" t="s">
        <v>2335</v>
      </c>
    </row>
    <row r="13" spans="1:18">
      <c r="A13" s="717" t="s">
        <v>2346</v>
      </c>
      <c r="B13" s="718">
        <v>54543.3991086483</v>
      </c>
      <c r="C13" s="718">
        <v>68362.801093578339</v>
      </c>
      <c r="D13" s="718">
        <v>6586.2</v>
      </c>
      <c r="E13" s="718">
        <v>11630.199995756149</v>
      </c>
      <c r="F13" s="718">
        <v>18375.475093321875</v>
      </c>
      <c r="G13" s="718">
        <v>11968.096057720017</v>
      </c>
      <c r="H13" s="719">
        <v>14218.9</v>
      </c>
      <c r="I13" s="719">
        <v>9814.8000000000011</v>
      </c>
      <c r="J13" s="721">
        <f>0.3*H13</f>
        <v>4265.67</v>
      </c>
      <c r="K13" s="721">
        <f>0.3*I13</f>
        <v>2944.44</v>
      </c>
      <c r="L13" s="720">
        <v>47318.054291105349</v>
      </c>
      <c r="M13" s="720">
        <v>53212.637045759984</v>
      </c>
      <c r="N13" s="718">
        <v>33281.231847999996</v>
      </c>
      <c r="O13" s="718">
        <v>23506.24911479</v>
      </c>
      <c r="P13" s="715" t="s">
        <v>2347</v>
      </c>
    </row>
    <row r="14" spans="1:18">
      <c r="A14" s="717" t="s">
        <v>2348</v>
      </c>
      <c r="B14" s="718">
        <v>4242.1000022888184</v>
      </c>
      <c r="C14" s="718">
        <v>5452.1999969482422</v>
      </c>
      <c r="D14" s="718">
        <v>1223</v>
      </c>
      <c r="E14" s="718">
        <v>1709.8000044822693</v>
      </c>
      <c r="F14" s="718">
        <v>15128.055089236819</v>
      </c>
      <c r="G14" s="718">
        <v>27010.1880246402</v>
      </c>
      <c r="H14" s="719">
        <v>0</v>
      </c>
      <c r="I14" s="719">
        <v>0</v>
      </c>
      <c r="J14" s="719">
        <v>1899.1</v>
      </c>
      <c r="K14" s="719">
        <v>3289.9999999999968</v>
      </c>
      <c r="L14" s="720">
        <v>15946.145091296754</v>
      </c>
      <c r="M14" s="720">
        <v>27088.348017859578</v>
      </c>
      <c r="N14" s="718"/>
      <c r="O14" s="718">
        <v>5544.976972165</v>
      </c>
      <c r="P14" s="715" t="s">
        <v>2338</v>
      </c>
    </row>
    <row r="15" spans="1:18">
      <c r="A15" s="717" t="s">
        <v>2349</v>
      </c>
      <c r="B15" s="718">
        <v>1745.4999952316284</v>
      </c>
      <c r="C15" s="718">
        <v>2062.999960899353</v>
      </c>
      <c r="D15" s="718">
        <v>1209.7</v>
      </c>
      <c r="E15" s="718">
        <v>1435.6999769210815</v>
      </c>
      <c r="F15" s="718">
        <v>743.30400772683788</v>
      </c>
      <c r="G15" s="718">
        <v>813.31100024352781</v>
      </c>
      <c r="H15" s="719">
        <v>0</v>
      </c>
      <c r="I15" s="719">
        <v>0</v>
      </c>
      <c r="J15" s="719">
        <v>53.800000000000026</v>
      </c>
      <c r="K15" s="719">
        <v>54.500000000000014</v>
      </c>
      <c r="L15" s="720">
        <v>1198.5140031968849</v>
      </c>
      <c r="M15" s="720">
        <v>1354.7459850228856</v>
      </c>
      <c r="N15" s="718"/>
      <c r="O15" s="718">
        <v>319.04226244999995</v>
      </c>
      <c r="P15" s="715" t="s">
        <v>2338</v>
      </c>
    </row>
    <row r="16" spans="1:18">
      <c r="A16" s="724" t="s">
        <v>2350</v>
      </c>
      <c r="B16" s="718">
        <v>1250.8500705599783</v>
      </c>
      <c r="C16" s="718">
        <v>1281.749954152107</v>
      </c>
      <c r="D16" s="715"/>
      <c r="E16" s="715"/>
      <c r="F16" s="718">
        <v>4595.47798168601</v>
      </c>
      <c r="G16" s="718">
        <v>11913.799950031447</v>
      </c>
      <c r="H16" s="716">
        <v>0</v>
      </c>
      <c r="I16" s="716">
        <v>0</v>
      </c>
      <c r="J16" s="719">
        <v>2254.6</v>
      </c>
      <c r="K16" s="719">
        <v>4634.3999999999996</v>
      </c>
      <c r="L16" s="720">
        <v>3529.1855487179896</v>
      </c>
      <c r="M16" s="720">
        <v>8497.0624064759486</v>
      </c>
      <c r="N16" s="718"/>
      <c r="O16" s="718">
        <v>2484.5817097700005</v>
      </c>
      <c r="P16" s="715" t="s">
        <v>2338</v>
      </c>
    </row>
    <row r="17" spans="1:16">
      <c r="A17" s="717" t="s">
        <v>2351</v>
      </c>
      <c r="B17" s="718">
        <v>9612.6000940799713</v>
      </c>
      <c r="C17" s="718">
        <v>7881</v>
      </c>
      <c r="D17" s="720">
        <v>7944.8</v>
      </c>
      <c r="E17" s="718">
        <v>5792</v>
      </c>
      <c r="F17" s="718">
        <v>4671.6429813645082</v>
      </c>
      <c r="G17" s="718">
        <v>11180.269020954147</v>
      </c>
      <c r="H17" s="719">
        <v>3136.0999999999972</v>
      </c>
      <c r="I17" s="719">
        <v>6021.4</v>
      </c>
      <c r="J17" s="719">
        <v>3136.0999999999972</v>
      </c>
      <c r="K17" s="719">
        <v>6021.4</v>
      </c>
      <c r="L17" s="720">
        <v>3119.9530707404833</v>
      </c>
      <c r="M17" s="720">
        <v>7143.4190209541466</v>
      </c>
      <c r="N17" s="718"/>
      <c r="O17" s="718"/>
      <c r="P17" s="715" t="s">
        <v>2338</v>
      </c>
    </row>
    <row r="18" spans="1:16">
      <c r="A18" s="717" t="s">
        <v>2352</v>
      </c>
      <c r="B18" s="718">
        <v>39105.200407028198</v>
      </c>
      <c r="C18" s="718">
        <v>32117.499809265137</v>
      </c>
      <c r="D18" s="718">
        <v>7702</v>
      </c>
      <c r="E18" s="718">
        <v>6284.8998107910156</v>
      </c>
      <c r="F18" s="718">
        <v>7805.6669963805471</v>
      </c>
      <c r="G18" s="718">
        <v>10459.284857321065</v>
      </c>
      <c r="H18" s="719">
        <v>4552.4000000000024</v>
      </c>
      <c r="I18" s="719">
        <v>2833.899999999996</v>
      </c>
      <c r="J18" s="716">
        <v>0</v>
      </c>
      <c r="K18" s="716">
        <v>0</v>
      </c>
      <c r="L18" s="720">
        <v>31516.147362705924</v>
      </c>
      <c r="M18" s="720">
        <v>30874.724855947781</v>
      </c>
      <c r="N18" s="718">
        <v>22091.245423999997</v>
      </c>
      <c r="O18" s="718">
        <v>17322.84808965</v>
      </c>
      <c r="P18" s="715" t="s">
        <v>2335</v>
      </c>
    </row>
    <row r="19" spans="1:16">
      <c r="A19" s="717" t="s">
        <v>2353</v>
      </c>
      <c r="B19" s="720">
        <v>263000</v>
      </c>
      <c r="C19" s="715" t="s">
        <v>1084</v>
      </c>
      <c r="D19" s="725">
        <v>282586</v>
      </c>
      <c r="E19" s="725">
        <v>218098.5</v>
      </c>
      <c r="F19" s="718">
        <v>580975.30303305911</v>
      </c>
      <c r="G19" s="718">
        <v>671246.52093585825</v>
      </c>
      <c r="H19" s="716">
        <v>0</v>
      </c>
      <c r="I19" s="716">
        <v>0</v>
      </c>
      <c r="J19" s="719">
        <v>286662.00000000012</v>
      </c>
      <c r="K19" s="719">
        <v>204808.90000000011</v>
      </c>
      <c r="L19" s="720">
        <v>576899.303033059</v>
      </c>
      <c r="M19" s="720">
        <v>684536.12093585811</v>
      </c>
      <c r="N19" s="718">
        <v>374859.67118799995</v>
      </c>
      <c r="O19" s="718"/>
      <c r="P19" s="715" t="s">
        <v>2354</v>
      </c>
    </row>
    <row r="20" spans="1:16">
      <c r="A20" s="717" t="s">
        <v>2355</v>
      </c>
      <c r="B20" s="715"/>
      <c r="C20" s="715"/>
      <c r="D20" s="715"/>
      <c r="E20" s="715"/>
      <c r="F20" s="718">
        <v>116361.9786197755</v>
      </c>
      <c r="G20" s="718">
        <v>165178.53260134417</v>
      </c>
      <c r="H20" s="716">
        <v>0</v>
      </c>
      <c r="I20" s="716">
        <v>0</v>
      </c>
      <c r="J20" s="719">
        <v>19472.700000000019</v>
      </c>
      <c r="K20" s="719">
        <v>28216.399999999983</v>
      </c>
      <c r="L20" s="720">
        <v>96889.27861977549</v>
      </c>
      <c r="M20" s="720">
        <v>136962.13260134417</v>
      </c>
      <c r="N20" s="718">
        <v>74492.487728000007</v>
      </c>
      <c r="O20" s="718">
        <v>89529.442264750003</v>
      </c>
      <c r="P20" s="715" t="s">
        <v>2338</v>
      </c>
    </row>
    <row r="21" spans="1:16">
      <c r="A21" s="717" t="s">
        <v>2356</v>
      </c>
      <c r="B21" s="718">
        <v>29509.3</v>
      </c>
      <c r="C21" s="718">
        <v>28823.4</v>
      </c>
      <c r="D21" s="715"/>
      <c r="E21" s="715"/>
      <c r="F21" s="718">
        <v>113635.71247527341</v>
      </c>
      <c r="G21" s="718">
        <v>145655.48089839006</v>
      </c>
      <c r="H21" s="716">
        <v>0</v>
      </c>
      <c r="I21" s="716">
        <v>0</v>
      </c>
      <c r="J21" s="719">
        <v>9963.0000000000073</v>
      </c>
      <c r="K21" s="719">
        <v>7345.600000000004</v>
      </c>
      <c r="L21" s="720">
        <v>133182.0124752734</v>
      </c>
      <c r="M21" s="720">
        <v>167133.28089839005</v>
      </c>
      <c r="N21" s="718">
        <v>56994.625228000004</v>
      </c>
      <c r="O21" s="718">
        <v>71470.267920399987</v>
      </c>
      <c r="P21" s="715" t="s">
        <v>2338</v>
      </c>
    </row>
    <row r="22" spans="1:16">
      <c r="A22" s="724" t="s">
        <v>2357</v>
      </c>
      <c r="B22" s="715"/>
      <c r="C22" s="715"/>
      <c r="D22" s="715"/>
      <c r="E22" s="715"/>
      <c r="F22" s="715"/>
      <c r="G22" s="715"/>
      <c r="H22" s="716"/>
      <c r="I22" s="716"/>
      <c r="J22" s="716"/>
      <c r="K22" s="716"/>
      <c r="L22" s="715"/>
      <c r="M22" s="715"/>
      <c r="N22" s="718">
        <v>14944.197247999997</v>
      </c>
      <c r="O22" s="718">
        <v>20901.400089750001</v>
      </c>
      <c r="P22" s="715" t="s">
        <v>2338</v>
      </c>
    </row>
    <row r="23" spans="1:16">
      <c r="A23" s="717" t="s">
        <v>2358</v>
      </c>
      <c r="B23" s="718">
        <v>2476.5</v>
      </c>
      <c r="C23" s="718">
        <v>4859.1000000000004</v>
      </c>
      <c r="D23" s="715"/>
      <c r="E23" s="715"/>
      <c r="F23" s="718">
        <v>41457.747845870908</v>
      </c>
      <c r="G23" s="718">
        <v>70354.383077071281</v>
      </c>
      <c r="H23" s="719">
        <v>8153.6000000000022</v>
      </c>
      <c r="I23" s="719">
        <v>18434.500000000018</v>
      </c>
      <c r="J23" s="716">
        <v>0</v>
      </c>
      <c r="K23" s="716">
        <v>0</v>
      </c>
      <c r="L23" s="720">
        <v>35780.647845870903</v>
      </c>
      <c r="M23" s="720">
        <v>56778.983077071272</v>
      </c>
      <c r="N23" s="718"/>
      <c r="O23" s="718"/>
      <c r="P23" s="715"/>
    </row>
    <row r="24" spans="1:16">
      <c r="A24" s="717" t="s">
        <v>2359</v>
      </c>
      <c r="B24" s="722">
        <v>0</v>
      </c>
      <c r="C24" s="722">
        <v>0</v>
      </c>
      <c r="D24" s="718">
        <v>0</v>
      </c>
      <c r="E24" s="718">
        <v>0</v>
      </c>
      <c r="F24" s="718">
        <v>131520.97074381681</v>
      </c>
      <c r="G24" s="718">
        <v>140571.58858595882</v>
      </c>
      <c r="H24" s="716">
        <v>0</v>
      </c>
      <c r="I24" s="716">
        <v>0</v>
      </c>
      <c r="J24" s="719">
        <v>14017.300000000007</v>
      </c>
      <c r="K24" s="719">
        <v>15293.800000000012</v>
      </c>
      <c r="L24" s="720">
        <v>117503.67074381681</v>
      </c>
      <c r="M24" s="720">
        <v>125277.7885859588</v>
      </c>
      <c r="N24" s="718">
        <v>62643.34866399999</v>
      </c>
      <c r="O24" s="718">
        <v>70535.284163416014</v>
      </c>
      <c r="P24" s="715" t="s">
        <v>2338</v>
      </c>
    </row>
    <row r="25" spans="1:16">
      <c r="A25" s="717" t="s">
        <v>2360</v>
      </c>
      <c r="B25" s="718">
        <v>0</v>
      </c>
      <c r="C25" s="718">
        <v>0</v>
      </c>
      <c r="D25" s="718">
        <v>0</v>
      </c>
      <c r="E25" s="718">
        <v>0</v>
      </c>
      <c r="F25" s="718">
        <v>490527.48382847558</v>
      </c>
      <c r="G25" s="718">
        <v>477671.1532740551</v>
      </c>
      <c r="H25" s="716">
        <v>0</v>
      </c>
      <c r="I25" s="716">
        <v>0</v>
      </c>
      <c r="J25" s="719">
        <v>46591.899999999994</v>
      </c>
      <c r="K25" s="719">
        <v>45738.399999999965</v>
      </c>
      <c r="L25" s="720">
        <v>443935.58382847556</v>
      </c>
      <c r="M25" s="720">
        <v>431932.75327405514</v>
      </c>
      <c r="N25" s="718">
        <v>339147.32077600004</v>
      </c>
      <c r="O25" s="718">
        <v>334437.85569157294</v>
      </c>
      <c r="P25" s="715" t="s">
        <v>2338</v>
      </c>
    </row>
    <row r="26" spans="1:16">
      <c r="A26" s="717" t="s">
        <v>2361</v>
      </c>
      <c r="B26" s="718">
        <v>23671.099609375</v>
      </c>
      <c r="C26" s="718">
        <v>25998.799987792969</v>
      </c>
      <c r="D26" s="718">
        <v>142.02659765625</v>
      </c>
      <c r="E26" s="718">
        <v>155.99279992675781</v>
      </c>
      <c r="F26" s="718">
        <v>351117.67265814298</v>
      </c>
      <c r="G26" s="718">
        <v>342647.03410296887</v>
      </c>
      <c r="H26" s="716">
        <v>0</v>
      </c>
      <c r="I26" s="716">
        <v>0</v>
      </c>
      <c r="J26" s="719">
        <v>37219.599999999933</v>
      </c>
      <c r="K26" s="719">
        <v>34807.899999999921</v>
      </c>
      <c r="L26" s="720">
        <v>337427.14566986181</v>
      </c>
      <c r="M26" s="720">
        <v>333681.94129083515</v>
      </c>
      <c r="N26" s="718">
        <v>245374.03808800003</v>
      </c>
      <c r="O26" s="718">
        <v>230664.19295666993</v>
      </c>
      <c r="P26" s="715" t="s">
        <v>2338</v>
      </c>
    </row>
    <row r="27" spans="1:16">
      <c r="A27" s="717" t="s">
        <v>2362</v>
      </c>
      <c r="B27" s="718">
        <v>5261</v>
      </c>
      <c r="C27" s="718">
        <v>6849.60009765625</v>
      </c>
      <c r="D27" s="726">
        <v>31.565999999999999</v>
      </c>
      <c r="E27" s="726">
        <v>41.097600585937499</v>
      </c>
      <c r="F27" s="719">
        <v>76039.998394511407</v>
      </c>
      <c r="G27" s="719">
        <v>62276.114184292965</v>
      </c>
      <c r="H27" s="719">
        <v>0</v>
      </c>
      <c r="I27" s="719">
        <v>0</v>
      </c>
      <c r="J27" s="719">
        <v>11209.500000000007</v>
      </c>
      <c r="K27" s="719">
        <v>4494.6000000000013</v>
      </c>
      <c r="L27" s="720">
        <v>70059.932394511387</v>
      </c>
      <c r="M27" s="720">
        <v>64590.016681363275</v>
      </c>
      <c r="N27" s="718">
        <v>78670.67992000001</v>
      </c>
      <c r="O27" s="718">
        <v>58787.9832666</v>
      </c>
      <c r="P27" s="715" t="s">
        <v>2338</v>
      </c>
    </row>
    <row r="28" spans="1:16">
      <c r="A28" s="717" t="s">
        <v>2363</v>
      </c>
      <c r="B28" s="718">
        <v>789</v>
      </c>
      <c r="C28" s="718">
        <v>1132.6999969482422</v>
      </c>
      <c r="D28" s="716"/>
      <c r="E28" s="716"/>
      <c r="F28" s="719">
        <v>35805.993138146936</v>
      </c>
      <c r="G28" s="719">
        <v>43467.470834728796</v>
      </c>
      <c r="H28" s="719">
        <v>0</v>
      </c>
      <c r="I28" s="719">
        <v>0</v>
      </c>
      <c r="J28" s="719">
        <v>1917.5000000000016</v>
      </c>
      <c r="K28" s="719">
        <v>2132.399999999996</v>
      </c>
      <c r="L28" s="720">
        <v>34677.493138146936</v>
      </c>
      <c r="M28" s="720">
        <v>42467.770831677044</v>
      </c>
      <c r="N28" s="718"/>
      <c r="O28" s="718"/>
      <c r="P28" s="715" t="s">
        <v>2354</v>
      </c>
    </row>
    <row r="29" spans="1:16">
      <c r="A29" s="727" t="s">
        <v>2364</v>
      </c>
      <c r="B29" s="718">
        <v>42280.700654745102</v>
      </c>
      <c r="C29" s="718">
        <v>34945.700389385223</v>
      </c>
      <c r="D29" s="716"/>
      <c r="E29" s="716"/>
      <c r="F29" s="719">
        <v>351.25800210924353</v>
      </c>
      <c r="G29" s="719">
        <v>208.87700029450934</v>
      </c>
      <c r="H29" s="719">
        <v>24934.099999999977</v>
      </c>
      <c r="I29" s="719">
        <v>25395.999999999996</v>
      </c>
      <c r="J29" s="719">
        <v>0</v>
      </c>
      <c r="K29" s="719">
        <v>0</v>
      </c>
      <c r="L29" s="720">
        <v>17697.858656854369</v>
      </c>
      <c r="M29" s="720">
        <v>9758.5773896797364</v>
      </c>
      <c r="N29" s="718"/>
      <c r="O29" s="718"/>
      <c r="P29" s="715" t="s">
        <v>2335</v>
      </c>
    </row>
    <row r="30" spans="1:16">
      <c r="A30" s="727" t="s">
        <v>2365</v>
      </c>
      <c r="B30" s="718">
        <v>8899.4998557567596</v>
      </c>
      <c r="C30" s="718">
        <v>11658.899911880493</v>
      </c>
      <c r="D30" s="716"/>
      <c r="E30" s="716"/>
      <c r="F30" s="719">
        <v>618.39000074611977</v>
      </c>
      <c r="G30" s="719">
        <v>403.33900128444657</v>
      </c>
      <c r="H30" s="719">
        <v>2579.9999999999991</v>
      </c>
      <c r="I30" s="719">
        <v>3630.1000000000008</v>
      </c>
      <c r="J30" s="716">
        <v>0</v>
      </c>
      <c r="K30" s="716">
        <v>0</v>
      </c>
      <c r="L30" s="720">
        <v>6937.8898565028803</v>
      </c>
      <c r="M30" s="720">
        <v>8432.1389131649394</v>
      </c>
      <c r="N30" s="718"/>
      <c r="O30" s="718"/>
      <c r="P30" s="715" t="s">
        <v>2335</v>
      </c>
    </row>
    <row r="31" spans="1:16">
      <c r="A31" s="717" t="s">
        <v>2366</v>
      </c>
      <c r="B31" s="718">
        <v>3110.5999984741211</v>
      </c>
      <c r="C31" s="718">
        <v>3339.7000503540039</v>
      </c>
      <c r="D31" s="716"/>
      <c r="E31" s="716"/>
      <c r="F31" s="719">
        <v>7590.2570976736024</v>
      </c>
      <c r="G31" s="719">
        <v>8052.9849112409865</v>
      </c>
      <c r="H31" s="716">
        <v>0</v>
      </c>
      <c r="I31" s="716">
        <v>0</v>
      </c>
      <c r="J31" s="719">
        <v>1090.3999999999999</v>
      </c>
      <c r="K31" s="719">
        <v>741.60000000000025</v>
      </c>
      <c r="L31" s="720">
        <v>9610.4570961477239</v>
      </c>
      <c r="M31" s="720">
        <v>10651.08496159499</v>
      </c>
      <c r="N31" s="718"/>
      <c r="O31" s="718"/>
      <c r="P31" s="715" t="s">
        <v>2354</v>
      </c>
    </row>
    <row r="32" spans="1:16">
      <c r="A32" s="717" t="s">
        <v>2367</v>
      </c>
      <c r="B32" s="718">
        <v>7868.0999939441681</v>
      </c>
      <c r="C32" s="718">
        <v>7347.699914932251</v>
      </c>
      <c r="D32" s="719">
        <v>1577.5</v>
      </c>
      <c r="E32" s="719">
        <v>2096.2999420166016</v>
      </c>
      <c r="F32" s="719">
        <v>11470.284009126946</v>
      </c>
      <c r="G32" s="719">
        <v>8902.7100052424939</v>
      </c>
      <c r="H32" s="716">
        <v>2021.0000000000005</v>
      </c>
      <c r="I32" s="716">
        <v>1262.45</v>
      </c>
      <c r="J32" s="716">
        <v>2021.0000000000005</v>
      </c>
      <c r="K32" s="716">
        <v>1262.45</v>
      </c>
      <c r="L32" s="720">
        <v>13718.884003071114</v>
      </c>
      <c r="M32" s="720">
        <v>11629.209978158144</v>
      </c>
      <c r="N32" s="718"/>
      <c r="O32" s="718"/>
      <c r="P32" s="723" t="s">
        <v>2341</v>
      </c>
    </row>
    <row r="33" spans="1:17" ht="15.6">
      <c r="A33" s="728" t="s">
        <v>2368</v>
      </c>
      <c r="B33" s="718">
        <v>762805.7</v>
      </c>
      <c r="C33" s="718">
        <v>684114.90625</v>
      </c>
      <c r="D33" s="719">
        <v>167051.79999999999</v>
      </c>
      <c r="E33" s="719">
        <v>158346.498046875</v>
      </c>
      <c r="F33" s="719">
        <v>541774.90704254014</v>
      </c>
      <c r="G33" s="719">
        <v>517939.84786756325</v>
      </c>
      <c r="H33" s="719">
        <v>242918.42593576736</v>
      </c>
      <c r="I33" s="719">
        <v>235201.29581143358</v>
      </c>
      <c r="J33" s="721">
        <v>182188.81945182552</v>
      </c>
      <c r="K33" s="721">
        <v>176400.97185857518</v>
      </c>
      <c r="L33" s="720">
        <v>864822.68610677286</v>
      </c>
      <c r="M33" s="720">
        <v>782218.53984909842</v>
      </c>
      <c r="N33" s="718">
        <v>411112.07997999998</v>
      </c>
      <c r="O33" s="718">
        <v>373362.24985192</v>
      </c>
      <c r="P33" s="715" t="s">
        <v>2369</v>
      </c>
      <c r="Q33" s="729"/>
    </row>
    <row r="34" spans="1:17" ht="15.6">
      <c r="A34" s="728" t="s">
        <v>2370</v>
      </c>
      <c r="B34" s="718">
        <v>560694.30000000005</v>
      </c>
      <c r="C34" s="718">
        <v>532353.38916015625</v>
      </c>
      <c r="D34" s="719">
        <v>252106.6</v>
      </c>
      <c r="E34" s="719">
        <v>239177.296875</v>
      </c>
      <c r="F34" s="719">
        <v>144521.4663173391</v>
      </c>
      <c r="G34" s="719">
        <v>154412.84173754894</v>
      </c>
      <c r="H34" s="721">
        <v>55461.310824097483</v>
      </c>
      <c r="I34" s="721">
        <v>39389.78535864898</v>
      </c>
      <c r="J34" s="721">
        <v>55461.310824097483</v>
      </c>
      <c r="K34" s="721">
        <v>39389.78535864898</v>
      </c>
      <c r="L34" s="720">
        <v>326757.1596691442</v>
      </c>
      <c r="M34" s="720">
        <v>354150.5586911494</v>
      </c>
      <c r="N34" s="718">
        <v>266123.91369199997</v>
      </c>
      <c r="O34" s="718">
        <v>259106.99665625501</v>
      </c>
      <c r="P34" s="723" t="s">
        <v>2341</v>
      </c>
    </row>
    <row r="35" spans="1:17" ht="15.6">
      <c r="A35" s="728" t="s">
        <v>2371</v>
      </c>
      <c r="B35" s="718">
        <v>270520.40079116821</v>
      </c>
      <c r="C35" s="718">
        <v>240329.3021697998</v>
      </c>
      <c r="D35" s="716"/>
      <c r="E35" s="716"/>
      <c r="F35" s="719">
        <v>174618.54503393802</v>
      </c>
      <c r="G35" s="719">
        <v>174841.88615749311</v>
      </c>
      <c r="H35" s="721">
        <v>24140.283805302694</v>
      </c>
      <c r="I35" s="721">
        <v>18663.309668162605</v>
      </c>
      <c r="J35" s="721">
        <v>24140.283805302694</v>
      </c>
      <c r="K35" s="721">
        <v>18663.309668162605</v>
      </c>
      <c r="L35" s="720">
        <v>369806.33813538402</v>
      </c>
      <c r="M35" s="720">
        <v>353811.63877398771</v>
      </c>
      <c r="N35" s="718">
        <v>197125.22532000003</v>
      </c>
      <c r="O35" s="718">
        <v>185943.73597559996</v>
      </c>
      <c r="P35" s="723" t="s">
        <v>2341</v>
      </c>
    </row>
    <row r="36" spans="1:17" ht="15.6">
      <c r="A36" s="728" t="s">
        <v>2372</v>
      </c>
      <c r="B36" s="718">
        <v>451186.7</v>
      </c>
      <c r="C36" s="718">
        <v>658517.89532470703</v>
      </c>
      <c r="D36" s="719">
        <v>188282.8</v>
      </c>
      <c r="E36" s="719">
        <v>190211.1015625</v>
      </c>
      <c r="F36" s="719">
        <v>129156.97520594765</v>
      </c>
      <c r="G36" s="719">
        <v>140881.17621470755</v>
      </c>
      <c r="H36" s="721">
        <v>45895.374275112001</v>
      </c>
      <c r="I36" s="721">
        <v>49522.873747038248</v>
      </c>
      <c r="J36" s="721">
        <v>45895.374275112001</v>
      </c>
      <c r="K36" s="721">
        <v>49522.873747038248</v>
      </c>
      <c r="L36" s="720">
        <v>273979.73665572365</v>
      </c>
      <c r="M36" s="720">
        <v>463311.54310661741</v>
      </c>
      <c r="N36" s="718">
        <v>142217.66534799998</v>
      </c>
      <c r="O36" s="718">
        <v>139675.78815990596</v>
      </c>
      <c r="P36" s="723" t="s">
        <v>2341</v>
      </c>
    </row>
    <row r="37" spans="1:17" ht="15.6">
      <c r="A37" s="728" t="s">
        <v>2373</v>
      </c>
      <c r="B37" s="718">
        <v>170079.39680671692</v>
      </c>
      <c r="C37" s="718">
        <v>139432.90000152588</v>
      </c>
      <c r="D37" s="730">
        <v>6803.1758722686773</v>
      </c>
      <c r="E37" s="730">
        <v>5577.3160000610351</v>
      </c>
      <c r="F37" s="719">
        <v>3345.0230012387037</v>
      </c>
      <c r="G37" s="719">
        <v>3512.2760360352695</v>
      </c>
      <c r="H37" s="719">
        <v>19006</v>
      </c>
      <c r="I37" s="719">
        <v>10845.542948896997</v>
      </c>
      <c r="J37" s="716">
        <v>0</v>
      </c>
      <c r="K37" s="716">
        <v>0</v>
      </c>
      <c r="L37" s="720">
        <v>139451.43288896454</v>
      </c>
      <c r="M37" s="720">
        <v>119829.53788852989</v>
      </c>
      <c r="N37" s="718">
        <v>153850.955132</v>
      </c>
      <c r="O37" s="718">
        <v>136239.04688377</v>
      </c>
      <c r="P37" s="715" t="s">
        <v>2335</v>
      </c>
    </row>
    <row r="38" spans="1:17" ht="15.6">
      <c r="A38" s="728" t="s">
        <v>2374</v>
      </c>
      <c r="B38" s="718">
        <v>296060.7967414856</v>
      </c>
      <c r="C38" s="718">
        <v>269356.59963989258</v>
      </c>
      <c r="D38" s="726">
        <v>40501.725766639713</v>
      </c>
      <c r="E38" s="726">
        <v>35258.061947326663</v>
      </c>
      <c r="F38" s="719">
        <v>127426.15756301256</v>
      </c>
      <c r="G38" s="719">
        <v>111458.78127594921</v>
      </c>
      <c r="H38" s="719">
        <v>33046.360138675314</v>
      </c>
      <c r="I38" s="719">
        <v>30966.205026317155</v>
      </c>
      <c r="J38" s="716">
        <v>0</v>
      </c>
      <c r="K38" s="716">
        <v>0</v>
      </c>
      <c r="L38" s="720">
        <v>366961.32141778548</v>
      </c>
      <c r="M38" s="720">
        <v>328161.64761738415</v>
      </c>
      <c r="N38" s="718">
        <v>154595.22897999999</v>
      </c>
      <c r="O38" s="718">
        <v>132823.84465553</v>
      </c>
      <c r="P38" s="723" t="s">
        <v>1084</v>
      </c>
    </row>
    <row r="39" spans="1:17" ht="15.6">
      <c r="A39" s="728" t="s">
        <v>2375</v>
      </c>
      <c r="B39" s="718">
        <v>288539.10313892365</v>
      </c>
      <c r="C39" s="718">
        <v>233672.39361572266</v>
      </c>
      <c r="D39" s="719">
        <v>25912</v>
      </c>
      <c r="E39" s="719">
        <v>23344</v>
      </c>
      <c r="F39" s="719">
        <v>22768.949991064612</v>
      </c>
      <c r="G39" s="719">
        <v>20955.447876756894</v>
      </c>
      <c r="H39" s="719">
        <v>141994.47282441938</v>
      </c>
      <c r="I39" s="719">
        <v>119701.31882851408</v>
      </c>
      <c r="J39" s="716">
        <v>0</v>
      </c>
      <c r="K39" s="716">
        <v>0</v>
      </c>
      <c r="L39" s="720">
        <v>130270.2251486227</v>
      </c>
      <c r="M39" s="720">
        <v>101066.10298317933</v>
      </c>
      <c r="N39" s="718">
        <v>62276.985128</v>
      </c>
      <c r="O39" s="718">
        <v>58887.985222400006</v>
      </c>
      <c r="P39" s="715" t="s">
        <v>2335</v>
      </c>
    </row>
    <row r="40" spans="1:17" ht="15.6">
      <c r="A40" s="728" t="s">
        <v>2376</v>
      </c>
      <c r="B40" s="718">
        <v>119335.0001449585</v>
      </c>
      <c r="C40" s="718">
        <v>117056.99932861328</v>
      </c>
      <c r="D40" s="731">
        <v>23867.000028991701</v>
      </c>
      <c r="E40" s="731">
        <v>23411.399865722658</v>
      </c>
      <c r="F40" s="719">
        <v>128355.22214293177</v>
      </c>
      <c r="G40" s="719">
        <v>151717.40604761941</v>
      </c>
      <c r="H40" s="716">
        <v>0</v>
      </c>
      <c r="I40" s="716">
        <v>0</v>
      </c>
      <c r="J40" s="719">
        <v>20892.300000000007</v>
      </c>
      <c r="K40" s="719">
        <v>25478.247765597422</v>
      </c>
      <c r="L40" s="720">
        <v>193384.12224730189</v>
      </c>
      <c r="M40" s="720">
        <v>210520.19779862353</v>
      </c>
      <c r="N40" s="718">
        <v>141961.69247199997</v>
      </c>
      <c r="O40" s="718">
        <v>155183.49737605001</v>
      </c>
      <c r="P40" s="715" t="s">
        <v>2354</v>
      </c>
    </row>
    <row r="41" spans="1:17" ht="15.6">
      <c r="A41" s="728" t="s">
        <v>2377</v>
      </c>
      <c r="B41" s="718">
        <v>126274.79927062988</v>
      </c>
      <c r="C41" s="718">
        <v>129493.90069580078</v>
      </c>
      <c r="D41" s="716"/>
      <c r="E41" s="716"/>
      <c r="F41" s="719">
        <v>74313.855526384898</v>
      </c>
      <c r="G41" s="719">
        <v>71392.708625153755</v>
      </c>
      <c r="H41" s="716">
        <v>0</v>
      </c>
      <c r="I41" s="716">
        <v>0</v>
      </c>
      <c r="J41" s="719">
        <v>15556.277990078554</v>
      </c>
      <c r="K41" s="719">
        <v>10902.909972851281</v>
      </c>
      <c r="L41" s="720">
        <v>178718.63684340473</v>
      </c>
      <c r="M41" s="720">
        <v>183509.00431331323</v>
      </c>
      <c r="N41" s="718">
        <v>116711.01123600002</v>
      </c>
      <c r="O41" s="718">
        <v>124100.84288284997</v>
      </c>
      <c r="P41" s="715" t="s">
        <v>2338</v>
      </c>
    </row>
    <row r="42" spans="1:17" ht="15.6">
      <c r="A42" s="728" t="s">
        <v>2378</v>
      </c>
      <c r="B42" s="718">
        <v>159716.29975891113</v>
      </c>
      <c r="C42" s="718">
        <v>148403.39851379395</v>
      </c>
      <c r="D42" s="719">
        <v>4791.4889927673339</v>
      </c>
      <c r="E42" s="719">
        <v>4452.1019554138184</v>
      </c>
      <c r="F42" s="719">
        <v>23288.498015960213</v>
      </c>
      <c r="G42" s="719">
        <v>19956.074179735384</v>
      </c>
      <c r="H42" s="719">
        <v>20884.508961939602</v>
      </c>
      <c r="I42" s="719">
        <v>16261.879166096682</v>
      </c>
      <c r="J42" s="716">
        <v>0</v>
      </c>
      <c r="K42" s="716">
        <v>0</v>
      </c>
      <c r="L42" s="720">
        <v>149342.98483221888</v>
      </c>
      <c r="M42" s="720">
        <v>140225.32164632913</v>
      </c>
      <c r="N42" s="718">
        <v>85532.656183999978</v>
      </c>
      <c r="O42" s="718">
        <v>77391.890870124989</v>
      </c>
      <c r="P42" s="715" t="s">
        <v>2335</v>
      </c>
    </row>
    <row r="43" spans="1:17" ht="15.6">
      <c r="A43" s="728" t="s">
        <v>2379</v>
      </c>
      <c r="B43" s="718">
        <v>51219.900545120239</v>
      </c>
      <c r="C43" s="718">
        <v>52078.499572753906</v>
      </c>
      <c r="D43" s="719">
        <v>13700</v>
      </c>
      <c r="E43" s="719">
        <v>12200</v>
      </c>
      <c r="F43" s="716"/>
      <c r="G43" s="716"/>
      <c r="H43" s="716"/>
      <c r="I43" s="716"/>
      <c r="J43" s="716"/>
      <c r="K43" s="716"/>
      <c r="L43" s="720">
        <v>37519.900545120239</v>
      </c>
      <c r="M43" s="720">
        <v>39878.499572753906</v>
      </c>
      <c r="N43" s="718">
        <v>24235.31926</v>
      </c>
      <c r="O43" s="718">
        <v>23937.675606850004</v>
      </c>
      <c r="P43" s="715" t="s">
        <v>1084</v>
      </c>
    </row>
    <row r="44" spans="1:17" ht="15.6">
      <c r="A44" s="728" t="s">
        <v>2380</v>
      </c>
      <c r="B44" s="718">
        <v>19019.399778366089</v>
      </c>
      <c r="C44" s="718">
        <v>22022.399967193604</v>
      </c>
      <c r="D44" s="719">
        <v>16200</v>
      </c>
      <c r="E44" s="719">
        <v>16200</v>
      </c>
      <c r="F44" s="731">
        <v>27669.321029663086</v>
      </c>
      <c r="G44" s="731">
        <v>29582.498474121094</v>
      </c>
      <c r="H44" s="720">
        <v>1400</v>
      </c>
      <c r="I44" s="720">
        <v>1400</v>
      </c>
      <c r="J44" s="716">
        <v>0</v>
      </c>
      <c r="K44" s="716">
        <v>0</v>
      </c>
      <c r="L44" s="720">
        <v>28947.750819110872</v>
      </c>
      <c r="M44" s="720">
        <v>33713.778442955016</v>
      </c>
      <c r="N44" s="718">
        <v>22068.238907999999</v>
      </c>
      <c r="O44" s="718">
        <v>23414.685406461998</v>
      </c>
      <c r="P44" s="716" t="s">
        <v>2335</v>
      </c>
    </row>
    <row r="45" spans="1:17" ht="15.6">
      <c r="A45" s="728" t="s">
        <v>2381</v>
      </c>
      <c r="B45" s="732">
        <v>94554.199922561646</v>
      </c>
      <c r="C45" s="732">
        <v>88595.700702667236</v>
      </c>
      <c r="D45" s="726">
        <v>10400.961991481781</v>
      </c>
      <c r="E45" s="726">
        <v>9794.3120657539366</v>
      </c>
      <c r="F45" s="719">
        <v>52531.521277305321</v>
      </c>
      <c r="G45" s="719">
        <v>51181.440425952547</v>
      </c>
      <c r="H45" s="721">
        <v>21812.764449849376</v>
      </c>
      <c r="I45" s="721">
        <v>22243.048968724208</v>
      </c>
      <c r="J45" s="721">
        <v>21812.764449849376</v>
      </c>
      <c r="K45" s="721">
        <v>22243.048968724208</v>
      </c>
      <c r="L45" s="720">
        <v>96571.052342644864</v>
      </c>
      <c r="M45" s="720">
        <v>88879.463116670318</v>
      </c>
      <c r="N45" s="718">
        <v>7351.5537640000011</v>
      </c>
      <c r="O45" s="718">
        <v>7231.1270975849993</v>
      </c>
      <c r="P45" s="723" t="s">
        <v>2341</v>
      </c>
    </row>
    <row r="46" spans="1:17" ht="15.6">
      <c r="A46" s="728" t="s">
        <v>2382</v>
      </c>
      <c r="B46" s="718">
        <v>43871.500011444092</v>
      </c>
      <c r="C46" s="718">
        <v>37910.299690246582</v>
      </c>
      <c r="D46" s="719">
        <v>5011</v>
      </c>
      <c r="E46" s="719">
        <v>2691.800048828125</v>
      </c>
      <c r="F46" s="719">
        <v>16797.70994958654</v>
      </c>
      <c r="G46" s="719">
        <v>14674.526938003954</v>
      </c>
      <c r="H46" s="719">
        <v>9141.8989214433823</v>
      </c>
      <c r="I46" s="719">
        <v>6077.0409815239254</v>
      </c>
      <c r="J46" s="716">
        <v>0</v>
      </c>
      <c r="K46" s="716">
        <v>0</v>
      </c>
      <c r="L46" s="720">
        <v>44573.286039015045</v>
      </c>
      <c r="M46" s="720">
        <v>42055.060615827562</v>
      </c>
      <c r="N46" s="718">
        <v>20626.023376000001</v>
      </c>
      <c r="O46" s="718">
        <v>19379.031537320003</v>
      </c>
      <c r="P46" s="715" t="s">
        <v>2335</v>
      </c>
    </row>
    <row r="47" spans="1:17" ht="15.6">
      <c r="A47" s="728" t="s">
        <v>2383</v>
      </c>
      <c r="B47" s="718">
        <v>20087.299973487854</v>
      </c>
      <c r="C47" s="718">
        <v>19987.600002288818</v>
      </c>
      <c r="D47" s="719">
        <v>385.1</v>
      </c>
      <c r="E47" s="719">
        <v>310</v>
      </c>
      <c r="F47" s="719">
        <v>14057.248105308856</v>
      </c>
      <c r="G47" s="719">
        <v>15584.799153037951</v>
      </c>
      <c r="H47" s="719">
        <v>4536.6050032085041</v>
      </c>
      <c r="I47" s="719">
        <v>4803.906993885641</v>
      </c>
      <c r="J47" s="716">
        <v>0</v>
      </c>
      <c r="K47" s="716">
        <v>0</v>
      </c>
      <c r="L47" s="720">
        <v>29222.843075588207</v>
      </c>
      <c r="M47" s="720">
        <v>30458.492161441129</v>
      </c>
      <c r="N47" s="718">
        <v>18554.682624000001</v>
      </c>
      <c r="O47" s="718">
        <v>20013.799467319997</v>
      </c>
      <c r="P47" s="715" t="s">
        <v>2335</v>
      </c>
    </row>
    <row r="48" spans="1:17" ht="15.6">
      <c r="A48" s="728" t="s">
        <v>2384</v>
      </c>
      <c r="B48" s="718">
        <v>132670.10074996948</v>
      </c>
      <c r="C48" s="718">
        <v>151911.799036026</v>
      </c>
      <c r="D48" s="719">
        <v>96808.3</v>
      </c>
      <c r="E48" s="719">
        <v>109052.796875</v>
      </c>
      <c r="F48" s="726">
        <v>27740.616472196001</v>
      </c>
      <c r="G48" s="726">
        <v>30844.464556498653</v>
      </c>
      <c r="H48" s="716">
        <v>0</v>
      </c>
      <c r="I48" s="716">
        <v>0</v>
      </c>
      <c r="J48" s="726">
        <v>10860.00358972597</v>
      </c>
      <c r="K48" s="726">
        <v>10935.501727352897</v>
      </c>
      <c r="L48" s="720">
        <v>129111.34340744867</v>
      </c>
      <c r="M48" s="720">
        <v>148057.78152936394</v>
      </c>
      <c r="N48" s="718">
        <v>15173.014891999999</v>
      </c>
      <c r="O48" s="718">
        <v>15514.732201875004</v>
      </c>
      <c r="P48" s="715" t="s">
        <v>2385</v>
      </c>
    </row>
    <row r="49" spans="1:16" ht="15.6">
      <c r="A49" s="728" t="s">
        <v>2386</v>
      </c>
      <c r="B49" s="718">
        <v>34225.900342464447</v>
      </c>
      <c r="C49" s="718">
        <v>33889.799625396729</v>
      </c>
      <c r="D49" s="719">
        <v>22590.799999999999</v>
      </c>
      <c r="E49" s="719">
        <v>21528</v>
      </c>
      <c r="F49" s="719">
        <v>2707.9789762300206</v>
      </c>
      <c r="G49" s="719">
        <v>5539.2579998028232</v>
      </c>
      <c r="H49" s="719">
        <v>3048.9660384338349</v>
      </c>
      <c r="I49" s="719">
        <v>3528.0290267786477</v>
      </c>
      <c r="J49" s="716">
        <v>0</v>
      </c>
      <c r="K49" s="716">
        <v>0</v>
      </c>
      <c r="L49" s="720">
        <v>11294.113280260633</v>
      </c>
      <c r="M49" s="720">
        <v>14373.028598420904</v>
      </c>
      <c r="N49" s="718">
        <v>5169.0970519999992</v>
      </c>
      <c r="O49" s="718">
        <v>3047.57035825</v>
      </c>
      <c r="P49" s="715" t="s">
        <v>2335</v>
      </c>
    </row>
    <row r="50" spans="1:16" ht="15.6">
      <c r="A50" s="728" t="s">
        <v>2387</v>
      </c>
      <c r="B50" s="718">
        <v>101094.2041015625</v>
      </c>
      <c r="C50" s="718">
        <v>87545.001136779785</v>
      </c>
      <c r="D50" s="719">
        <v>76485</v>
      </c>
      <c r="E50" s="719">
        <v>57275.60009765625</v>
      </c>
      <c r="F50" s="719">
        <v>22640.442917610868</v>
      </c>
      <c r="G50" s="719">
        <v>25233.37395194266</v>
      </c>
      <c r="H50" s="719">
        <v>415.4</v>
      </c>
      <c r="I50" s="719">
        <v>322.80800018366426</v>
      </c>
      <c r="J50" s="716">
        <v>0</v>
      </c>
      <c r="K50" s="716">
        <v>0</v>
      </c>
      <c r="L50" s="720">
        <v>46834.247019173366</v>
      </c>
      <c r="M50" s="720">
        <v>55179.966990882531</v>
      </c>
      <c r="N50" s="718">
        <v>46070.794892000005</v>
      </c>
      <c r="O50" s="718">
        <v>49658.26192260001</v>
      </c>
      <c r="P50" s="715" t="s">
        <v>2335</v>
      </c>
    </row>
    <row r="51" spans="1:16" ht="15.6">
      <c r="A51" s="728" t="s">
        <v>2388</v>
      </c>
      <c r="B51" s="718">
        <v>15940.199974060059</v>
      </c>
      <c r="C51" s="718">
        <v>16963.599853515625</v>
      </c>
      <c r="D51" s="719">
        <v>2557</v>
      </c>
      <c r="E51" s="719">
        <v>1538.7000122070313</v>
      </c>
      <c r="F51" s="719">
        <v>18310.864986435045</v>
      </c>
      <c r="G51" s="719">
        <v>13016.890005244641</v>
      </c>
      <c r="H51" s="719">
        <v>2089.9760070960037</v>
      </c>
      <c r="I51" s="719">
        <v>1693.2819931077538</v>
      </c>
      <c r="J51" s="716">
        <v>0</v>
      </c>
      <c r="K51" s="716">
        <v>0</v>
      </c>
      <c r="L51" s="720">
        <v>28265.768955993095</v>
      </c>
      <c r="M51" s="720">
        <v>25206.017869314623</v>
      </c>
      <c r="N51" s="718">
        <v>8123.4470360000005</v>
      </c>
      <c r="O51" s="718">
        <v>7230.3282098500003</v>
      </c>
      <c r="P51" s="715" t="s">
        <v>2335</v>
      </c>
    </row>
    <row r="52" spans="1:16" ht="15.6">
      <c r="A52" s="728" t="s">
        <v>2389</v>
      </c>
      <c r="B52" s="718">
        <v>106399.30012321472</v>
      </c>
      <c r="C52" s="718">
        <v>122640.10057449341</v>
      </c>
      <c r="D52" s="719">
        <v>82243.199999999997</v>
      </c>
      <c r="E52" s="719">
        <v>84757.099975585938</v>
      </c>
      <c r="F52" s="719">
        <v>8442.164917471353</v>
      </c>
      <c r="G52" s="719">
        <v>8593.4600719346199</v>
      </c>
      <c r="H52" s="719">
        <v>4699.1719903202029</v>
      </c>
      <c r="I52" s="719">
        <v>10090.449993399903</v>
      </c>
      <c r="J52" s="716">
        <v>0</v>
      </c>
      <c r="K52" s="716">
        <v>0</v>
      </c>
      <c r="L52" s="720">
        <v>27899.093050365875</v>
      </c>
      <c r="M52" s="720">
        <v>36386.010677442187</v>
      </c>
      <c r="N52" s="718">
        <v>7495.4242719999993</v>
      </c>
      <c r="O52" s="718">
        <v>8380.0326419250014</v>
      </c>
      <c r="P52" s="715" t="s">
        <v>2335</v>
      </c>
    </row>
    <row r="53" spans="1:16" ht="15.6">
      <c r="A53" s="728" t="s">
        <v>2390</v>
      </c>
      <c r="B53" s="718">
        <v>304071.09839630127</v>
      </c>
      <c r="C53" s="718">
        <v>337648.29864501953</v>
      </c>
      <c r="D53" s="719">
        <v>277810.7</v>
      </c>
      <c r="E53" s="719">
        <v>291911.2998046875</v>
      </c>
      <c r="F53" s="719">
        <v>45249.216859116685</v>
      </c>
      <c r="G53" s="719">
        <v>47530.804851168999</v>
      </c>
      <c r="H53" s="716">
        <v>0</v>
      </c>
      <c r="I53" s="716">
        <v>0</v>
      </c>
      <c r="J53" s="719">
        <v>24605.047959961346</v>
      </c>
      <c r="K53" s="719">
        <v>20124.199106667191</v>
      </c>
      <c r="L53" s="720">
        <v>45591.54737564153</v>
      </c>
      <c r="M53" s="720">
        <v>70856.754642817235</v>
      </c>
      <c r="N53" s="718">
        <v>22996.884016</v>
      </c>
      <c r="O53" s="718">
        <v>20785.174074310002</v>
      </c>
      <c r="P53" s="715" t="s">
        <v>2354</v>
      </c>
    </row>
    <row r="54" spans="1:16" ht="15.6">
      <c r="A54" s="728" t="s">
        <v>2391</v>
      </c>
      <c r="B54" s="718">
        <v>235259.50175285339</v>
      </c>
      <c r="C54" s="718">
        <v>281978.49258422852</v>
      </c>
      <c r="D54" s="719">
        <v>220467.4</v>
      </c>
      <c r="E54" s="719">
        <v>256005.3984375</v>
      </c>
      <c r="F54" s="719">
        <v>7036.445021282183</v>
      </c>
      <c r="G54" s="719">
        <v>7805.530958841322</v>
      </c>
      <c r="H54" s="716">
        <v>0</v>
      </c>
      <c r="I54" s="716">
        <v>0</v>
      </c>
      <c r="J54" s="719">
        <v>1042.8639941654401</v>
      </c>
      <c r="K54" s="719">
        <v>832.17199310194701</v>
      </c>
      <c r="L54" s="720">
        <v>20785.682779970142</v>
      </c>
      <c r="M54" s="720">
        <v>32946.453112467891</v>
      </c>
      <c r="N54" s="718">
        <v>4165.8040679999995</v>
      </c>
      <c r="O54" s="718">
        <v>3951.1146790499997</v>
      </c>
      <c r="P54" s="715" t="s">
        <v>2354</v>
      </c>
    </row>
    <row r="55" spans="1:16" ht="15.6">
      <c r="A55" s="728" t="s">
        <v>2392</v>
      </c>
      <c r="B55" s="718">
        <v>12836.600015640259</v>
      </c>
      <c r="C55" s="718">
        <v>13678.100028991699</v>
      </c>
      <c r="D55" s="719">
        <v>5605.1</v>
      </c>
      <c r="E55" s="719">
        <v>5500</v>
      </c>
      <c r="F55" s="719">
        <v>11244.631081133964</v>
      </c>
      <c r="G55" s="719">
        <v>9493.4310204554349</v>
      </c>
      <c r="H55" s="716">
        <v>0</v>
      </c>
      <c r="I55" s="716">
        <v>0</v>
      </c>
      <c r="J55" s="719">
        <v>1032.6330314030638</v>
      </c>
      <c r="K55" s="719">
        <v>1692.9139499036828</v>
      </c>
      <c r="L55" s="720">
        <v>17443.498065371161</v>
      </c>
      <c r="M55" s="720">
        <v>15978.617099543451</v>
      </c>
      <c r="N55" s="718">
        <v>7284.3329599999988</v>
      </c>
      <c r="O55" s="718">
        <v>8136.1591783250014</v>
      </c>
      <c r="P55" s="715" t="s">
        <v>2354</v>
      </c>
    </row>
    <row r="56" spans="1:16" ht="15.6">
      <c r="A56" s="728" t="s">
        <v>2393</v>
      </c>
      <c r="B56" s="718">
        <v>149871.19954872131</v>
      </c>
      <c r="C56" s="718">
        <v>143834.20088195801</v>
      </c>
      <c r="D56" s="718">
        <v>55063.1</v>
      </c>
      <c r="E56" s="718">
        <v>58452.5</v>
      </c>
      <c r="F56" s="718">
        <v>39661.913893513381</v>
      </c>
      <c r="G56" s="718">
        <v>41027.556073964573</v>
      </c>
      <c r="H56" s="719">
        <v>23581.342215089942</v>
      </c>
      <c r="I56" s="719">
        <v>12104.554999457323</v>
      </c>
      <c r="J56" s="716">
        <v>0</v>
      </c>
      <c r="K56" s="716">
        <v>0</v>
      </c>
      <c r="L56" s="720">
        <v>110888.67122714475</v>
      </c>
      <c r="M56" s="720">
        <v>114304.70195646526</v>
      </c>
      <c r="N56" s="718">
        <v>45994.377283999995</v>
      </c>
      <c r="O56" s="718">
        <v>43854.315574741988</v>
      </c>
      <c r="P56" s="715" t="s">
        <v>2335</v>
      </c>
    </row>
    <row r="57" spans="1:16" ht="15.6">
      <c r="A57" s="728" t="s">
        <v>2394</v>
      </c>
      <c r="B57" s="718">
        <v>17449.799795150757</v>
      </c>
      <c r="C57" s="718">
        <v>24506.800162315369</v>
      </c>
      <c r="D57" s="718">
        <v>697.99199180603034</v>
      </c>
      <c r="E57" s="718">
        <v>980.27200649261476</v>
      </c>
      <c r="F57" s="718">
        <v>26160.780803129193</v>
      </c>
      <c r="G57" s="718">
        <v>26513.698173049372</v>
      </c>
      <c r="H57" s="721">
        <v>5034.1609976841137</v>
      </c>
      <c r="I57" s="721">
        <v>5000.1415078788414</v>
      </c>
      <c r="J57" s="721">
        <v>5034.1609976841137</v>
      </c>
      <c r="K57" s="721">
        <v>5000.1415078788414</v>
      </c>
      <c r="L57" s="720">
        <v>32844.26661110569</v>
      </c>
      <c r="M57" s="720">
        <v>40039.943313114447</v>
      </c>
      <c r="N57" s="718">
        <v>13972.817464</v>
      </c>
      <c r="O57" s="718">
        <v>13374.4030260246</v>
      </c>
      <c r="P57" s="723" t="s">
        <v>2341</v>
      </c>
    </row>
    <row r="58" spans="1:16" ht="15.6">
      <c r="A58" s="728" t="s">
        <v>2395</v>
      </c>
      <c r="B58" s="718">
        <v>28365.400020599365</v>
      </c>
      <c r="C58" s="718">
        <v>28386.900512695313</v>
      </c>
      <c r="D58" s="718">
        <v>2269.2320016479493</v>
      </c>
      <c r="E58" s="718">
        <v>2270.9520410156251</v>
      </c>
      <c r="F58" s="718">
        <v>48781.698408692959</v>
      </c>
      <c r="G58" s="718">
        <v>52448.806418754859</v>
      </c>
      <c r="H58" s="716">
        <v>0</v>
      </c>
      <c r="I58" s="716">
        <v>0</v>
      </c>
      <c r="J58" s="719">
        <v>5687.5540167137515</v>
      </c>
      <c r="K58" s="719">
        <v>4774.5909960869467</v>
      </c>
      <c r="L58" s="720">
        <v>69190.312410930623</v>
      </c>
      <c r="M58" s="720">
        <v>73790.163894347599</v>
      </c>
      <c r="N58" s="718">
        <v>33300.350756000007</v>
      </c>
      <c r="O58" s="718">
        <v>32939.906219420001</v>
      </c>
      <c r="P58" s="715" t="s">
        <v>2396</v>
      </c>
    </row>
    <row r="59" spans="1:16" ht="15.6">
      <c r="A59" s="728" t="s">
        <v>2397</v>
      </c>
      <c r="B59" s="718">
        <v>57616.300403594971</v>
      </c>
      <c r="C59" s="718">
        <v>51073.499801635742</v>
      </c>
      <c r="D59" s="718">
        <v>7643</v>
      </c>
      <c r="E59" s="718">
        <v>7361.2999877929688</v>
      </c>
      <c r="F59" s="718">
        <v>19791.078175008297</v>
      </c>
      <c r="G59" s="718">
        <v>15303.724987086607</v>
      </c>
      <c r="H59" s="719">
        <v>1258.8589846750256</v>
      </c>
      <c r="I59" s="719">
        <v>517.75600020727143</v>
      </c>
      <c r="J59" s="716">
        <v>0</v>
      </c>
      <c r="K59" s="716">
        <v>0</v>
      </c>
      <c r="L59" s="720">
        <v>63508.189553568744</v>
      </c>
      <c r="M59" s="720">
        <v>54126.948819337835</v>
      </c>
      <c r="N59" s="718">
        <v>13024.154075999999</v>
      </c>
      <c r="O59" s="718">
        <v>12684.636926050101</v>
      </c>
      <c r="P59" s="715" t="s">
        <v>2335</v>
      </c>
    </row>
    <row r="60" spans="1:16" ht="15.6">
      <c r="A60" s="728" t="s">
        <v>2398</v>
      </c>
      <c r="B60" s="718">
        <v>49000.799119949341</v>
      </c>
      <c r="C60" s="718">
        <v>50051.901626586914</v>
      </c>
      <c r="D60" s="715"/>
      <c r="E60" s="715"/>
      <c r="F60" s="718">
        <v>3796.1630137814209</v>
      </c>
      <c r="G60" s="718">
        <v>2137.7700171959586</v>
      </c>
      <c r="H60" s="719">
        <v>29130.476865073666</v>
      </c>
      <c r="I60" s="719">
        <v>29173.587139471783</v>
      </c>
      <c r="J60" s="716">
        <v>0</v>
      </c>
      <c r="K60" s="716">
        <v>0</v>
      </c>
      <c r="L60" s="720">
        <v>18766.405356662159</v>
      </c>
      <c r="M60" s="720">
        <v>18010.894341652398</v>
      </c>
      <c r="N60" s="718">
        <v>19840.610512000003</v>
      </c>
      <c r="O60" s="718">
        <v>18956.104727296992</v>
      </c>
      <c r="P60" s="715" t="s">
        <v>2335</v>
      </c>
    </row>
    <row r="61" spans="1:16" ht="15.6">
      <c r="A61" s="728" t="s">
        <v>2399</v>
      </c>
      <c r="B61" s="718">
        <v>21220.799999237061</v>
      </c>
      <c r="C61" s="718">
        <v>24617.200744628906</v>
      </c>
      <c r="D61" s="715"/>
      <c r="E61" s="715"/>
      <c r="F61" s="718">
        <v>142391.18063561898</v>
      </c>
      <c r="G61" s="718">
        <v>152137.45603772008</v>
      </c>
      <c r="H61" s="719">
        <v>39658.997675679508</v>
      </c>
      <c r="I61" s="719">
        <v>40748.408031906118</v>
      </c>
      <c r="J61" s="719">
        <v>31727.198140543609</v>
      </c>
      <c r="K61" s="719">
        <v>32598.726425524896</v>
      </c>
      <c r="L61" s="720">
        <v>122891.94295921468</v>
      </c>
      <c r="M61" s="720">
        <v>134775.38871321143</v>
      </c>
      <c r="N61" s="718">
        <v>54771.812824000008</v>
      </c>
      <c r="O61" s="718">
        <v>59286.606002494394</v>
      </c>
      <c r="P61" s="715" t="s">
        <v>2400</v>
      </c>
    </row>
    <row r="62" spans="1:16" ht="15.6">
      <c r="A62" s="728" t="s">
        <v>2401</v>
      </c>
      <c r="B62" s="718">
        <v>7449.0999984741211</v>
      </c>
      <c r="C62" s="718">
        <v>7363.9000434875488</v>
      </c>
      <c r="D62" s="718">
        <v>223.47299995422364</v>
      </c>
      <c r="E62" s="718">
        <v>220.91700130462647</v>
      </c>
      <c r="F62" s="718">
        <v>149334.78223355627</v>
      </c>
      <c r="G62" s="718">
        <v>227189.32985774381</v>
      </c>
      <c r="H62" s="716">
        <v>0</v>
      </c>
      <c r="I62" s="716">
        <v>0</v>
      </c>
      <c r="J62" s="719">
        <v>19076.348067120649</v>
      </c>
      <c r="K62" s="719">
        <v>40889.364082700573</v>
      </c>
      <c r="L62" s="720">
        <v>137484.06116495552</v>
      </c>
      <c r="M62" s="720">
        <v>193442.94881722616</v>
      </c>
      <c r="N62" s="718">
        <v>70235.702028</v>
      </c>
      <c r="O62" s="718">
        <v>109461.50040691001</v>
      </c>
      <c r="P62" s="715" t="s">
        <v>2354</v>
      </c>
    </row>
    <row r="63" spans="1:16" ht="15.6">
      <c r="A63" s="728" t="s">
        <v>2402</v>
      </c>
      <c r="B63" s="718">
        <v>90500.599990844727</v>
      </c>
      <c r="C63" s="718">
        <v>124863.00250244141</v>
      </c>
      <c r="D63" s="718">
        <v>3620.0239996337891</v>
      </c>
      <c r="E63" s="718">
        <v>4994.5201000976567</v>
      </c>
      <c r="F63" s="718">
        <v>11169.818031801144</v>
      </c>
      <c r="G63" s="718">
        <v>14428.892042007297</v>
      </c>
      <c r="H63" s="719">
        <v>8440.1609860062599</v>
      </c>
      <c r="I63" s="719">
        <v>6351.6280069109052</v>
      </c>
      <c r="J63" s="716">
        <v>0</v>
      </c>
      <c r="K63" s="716">
        <v>0</v>
      </c>
      <c r="L63" s="720">
        <v>89610.233037005819</v>
      </c>
      <c r="M63" s="720">
        <v>127945.74643744016</v>
      </c>
      <c r="N63" s="718">
        <v>29311.519887999999</v>
      </c>
      <c r="O63" s="718">
        <v>40152.027008800011</v>
      </c>
      <c r="P63" s="715" t="s">
        <v>2335</v>
      </c>
    </row>
    <row r="64" spans="1:16" ht="15.6">
      <c r="A64" s="728" t="s">
        <v>2403</v>
      </c>
      <c r="B64" s="718">
        <v>30.800000086426735</v>
      </c>
      <c r="C64" s="718">
        <v>31.599999904632568</v>
      </c>
      <c r="D64" s="715"/>
      <c r="E64" s="715"/>
      <c r="F64" s="718">
        <v>59.538999859592877</v>
      </c>
      <c r="G64" s="718">
        <v>120.70100000419188</v>
      </c>
      <c r="H64" s="719">
        <v>30.610999936470762</v>
      </c>
      <c r="I64" s="719">
        <v>57.915000002481975</v>
      </c>
      <c r="J64" s="716">
        <v>0</v>
      </c>
      <c r="K64" s="716">
        <v>0</v>
      </c>
      <c r="L64" s="720">
        <v>59.72800000954885</v>
      </c>
      <c r="M64" s="720">
        <v>94.385999906342477</v>
      </c>
      <c r="N64" s="718"/>
      <c r="O64" s="718"/>
      <c r="P64" s="715" t="s">
        <v>2335</v>
      </c>
    </row>
    <row r="65" spans="1:16" ht="15.6">
      <c r="A65" s="728" t="s">
        <v>2404</v>
      </c>
      <c r="B65" s="715"/>
      <c r="C65" s="715"/>
      <c r="D65" s="715"/>
      <c r="E65" s="715"/>
      <c r="F65" s="715"/>
      <c r="G65" s="715"/>
      <c r="H65" s="715"/>
      <c r="I65" s="715"/>
      <c r="J65" s="715"/>
      <c r="K65" s="715"/>
      <c r="L65" s="715"/>
      <c r="M65" s="715"/>
      <c r="N65" s="718">
        <v>47143.542604000009</v>
      </c>
      <c r="O65" s="718">
        <v>53497.559884194998</v>
      </c>
      <c r="P65" s="715" t="s">
        <v>1084</v>
      </c>
    </row>
    <row r="66" spans="1:16" ht="15.6">
      <c r="A66" s="728" t="s">
        <v>2405</v>
      </c>
      <c r="B66" s="718">
        <v>47945.500015258789</v>
      </c>
      <c r="C66" s="718">
        <v>45059.299461364746</v>
      </c>
      <c r="D66" s="715"/>
      <c r="E66" s="715"/>
      <c r="F66" s="718">
        <v>22899.052119749598</v>
      </c>
      <c r="G66" s="718">
        <v>21924.881793298759</v>
      </c>
      <c r="H66" s="716">
        <v>0</v>
      </c>
      <c r="I66" s="716">
        <v>0</v>
      </c>
      <c r="J66" s="718">
        <v>912.18699846195523</v>
      </c>
      <c r="K66" s="718">
        <v>759.74100724747404</v>
      </c>
      <c r="L66" s="715"/>
      <c r="M66" s="715"/>
      <c r="N66" s="718">
        <v>15272.032847999997</v>
      </c>
      <c r="O66" s="718">
        <v>14125.867950168</v>
      </c>
      <c r="P66" s="715" t="s">
        <v>2354</v>
      </c>
    </row>
    <row r="67" spans="1:16" ht="15.6">
      <c r="A67" s="728" t="s">
        <v>2406</v>
      </c>
      <c r="B67" s="718">
        <v>373216.60000991821</v>
      </c>
      <c r="C67" s="718">
        <v>445449.28828048706</v>
      </c>
      <c r="D67" s="718">
        <v>370650.8</v>
      </c>
      <c r="E67" s="718">
        <v>441187.5</v>
      </c>
      <c r="F67" s="718">
        <v>3207.3379958630539</v>
      </c>
      <c r="G67" s="718">
        <v>4669.8729811257217</v>
      </c>
      <c r="H67" s="718">
        <v>3293.7240233309567</v>
      </c>
      <c r="I67" s="718">
        <v>2986.4980007135309</v>
      </c>
      <c r="J67" s="716">
        <v>0</v>
      </c>
      <c r="K67" s="716">
        <v>0</v>
      </c>
      <c r="L67" s="720">
        <v>2479.4139824503218</v>
      </c>
      <c r="M67" s="720">
        <v>5945.1632608992513</v>
      </c>
      <c r="N67" s="718"/>
      <c r="O67" s="718">
        <v>1425.096339166</v>
      </c>
      <c r="P67" s="715" t="s">
        <v>2335</v>
      </c>
    </row>
  </sheetData>
  <mergeCells count="1">
    <mergeCell ref="A2:A3"/>
  </mergeCells>
  <pageMargins left="0.7" right="0.7" top="0.75" bottom="0.75" header="0.3" footer="0.3"/>
  <pageSetup paperSize="9" orientation="portrait" r:id="rId1"/>
  <legacy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B3E3-6177-4188-BC70-D5B9B83FE65B}">
  <dimension ref="A1:AC67"/>
  <sheetViews>
    <sheetView zoomScale="90" zoomScaleNormal="90" workbookViewId="0">
      <pane xSplit="1" ySplit="3" topLeftCell="B12" activePane="bottomRight" state="frozen"/>
      <selection activeCell="G34" sqref="G34:H40"/>
      <selection pane="topRight" activeCell="G34" sqref="G34:H40"/>
      <selection pane="bottomLeft" activeCell="G34" sqref="G34:H40"/>
      <selection pane="bottomRight" activeCell="G34" sqref="G34:H40"/>
    </sheetView>
  </sheetViews>
  <sheetFormatPr baseColWidth="10" defaultRowHeight="14.4"/>
  <cols>
    <col min="1" max="1" width="38.5546875" style="711" bestFit="1" customWidth="1"/>
    <col min="2" max="2" width="11.5546875" style="733"/>
    <col min="3" max="3" width="11.5546875" style="739"/>
    <col min="4" max="4" width="11.5546875" style="733"/>
    <col min="5" max="5" width="11.5546875" style="739"/>
    <col min="6" max="6" width="11.5546875" style="733"/>
    <col min="7" max="7" width="11.5546875" style="739"/>
    <col min="8" max="8" width="11.5546875" style="733"/>
    <col min="9" max="9" width="11.5546875" style="739"/>
    <col min="10" max="10" width="11.5546875" style="733"/>
    <col min="11" max="11" width="11.5546875" style="739"/>
    <col min="12" max="12" width="11.5546875" style="733"/>
    <col min="13" max="13" width="11.5546875" style="739"/>
    <col min="14" max="14" width="11.5546875" style="733"/>
    <col min="15" max="15" width="11.5546875" style="739"/>
    <col min="16" max="16" width="11.5546875" style="733"/>
    <col min="17" max="17" width="11.5546875" style="739"/>
    <col min="18" max="18" width="11.5546875" style="733"/>
    <col min="19" max="19" width="11.5546875" style="739"/>
    <col min="20" max="20" width="11.5546875" style="733"/>
    <col min="21" max="21" width="11.5546875" style="739"/>
    <col min="22" max="22" width="15" style="733" customWidth="1"/>
    <col min="23" max="23" width="15" style="739" customWidth="1"/>
    <col min="24" max="24" width="14.109375" style="733" customWidth="1"/>
    <col min="25" max="25" width="14.109375" style="739" customWidth="1"/>
    <col min="26" max="26" width="20.88671875" style="711" customWidth="1"/>
    <col min="27" max="27" width="20.5546875" style="711" bestFit="1" customWidth="1"/>
    <col min="28" max="28" width="95" style="711" bestFit="1" customWidth="1"/>
    <col min="29" max="16384" width="11.5546875" style="711"/>
  </cols>
  <sheetData>
    <row r="1" spans="1:28">
      <c r="B1" s="733" t="s">
        <v>53</v>
      </c>
      <c r="C1" s="739" t="s">
        <v>2407</v>
      </c>
      <c r="D1" s="733" t="s">
        <v>53</v>
      </c>
      <c r="E1" s="739" t="s">
        <v>2407</v>
      </c>
      <c r="F1" s="733" t="s">
        <v>53</v>
      </c>
      <c r="G1" s="739" t="s">
        <v>2407</v>
      </c>
      <c r="H1" s="733" t="s">
        <v>53</v>
      </c>
      <c r="I1" s="739" t="s">
        <v>2407</v>
      </c>
      <c r="J1" s="733" t="s">
        <v>53</v>
      </c>
      <c r="K1" s="739" t="s">
        <v>2407</v>
      </c>
      <c r="L1" s="733" t="s">
        <v>53</v>
      </c>
      <c r="M1" s="739" t="s">
        <v>2407</v>
      </c>
      <c r="N1" s="733" t="s">
        <v>53</v>
      </c>
      <c r="O1" s="739" t="s">
        <v>2407</v>
      </c>
      <c r="P1" s="733" t="s">
        <v>53</v>
      </c>
      <c r="Q1" s="739" t="s">
        <v>2407</v>
      </c>
      <c r="R1" s="733" t="s">
        <v>53</v>
      </c>
      <c r="S1" s="739" t="s">
        <v>2407</v>
      </c>
      <c r="T1" s="733" t="s">
        <v>53</v>
      </c>
      <c r="U1" s="739" t="s">
        <v>2407</v>
      </c>
      <c r="V1" s="733" t="s">
        <v>53</v>
      </c>
      <c r="W1" s="739" t="s">
        <v>2407</v>
      </c>
      <c r="X1" s="733" t="s">
        <v>53</v>
      </c>
      <c r="Y1" s="739" t="s">
        <v>2407</v>
      </c>
    </row>
    <row r="2" spans="1:28">
      <c r="A2" s="993" t="s">
        <v>2327</v>
      </c>
      <c r="B2" s="734" t="s">
        <v>2047</v>
      </c>
      <c r="C2" s="740"/>
      <c r="D2" s="734" t="s">
        <v>2047</v>
      </c>
      <c r="E2" s="740"/>
      <c r="F2" s="734" t="s">
        <v>2328</v>
      </c>
      <c r="G2" s="740"/>
      <c r="H2" s="734" t="s">
        <v>2328</v>
      </c>
      <c r="I2" s="740"/>
      <c r="J2" s="734" t="s">
        <v>2329</v>
      </c>
      <c r="K2" s="740"/>
      <c r="L2" s="734" t="s">
        <v>2329</v>
      </c>
      <c r="M2" s="740"/>
      <c r="N2" s="734" t="s">
        <v>2330</v>
      </c>
      <c r="O2" s="740"/>
      <c r="P2" s="734" t="s">
        <v>2330</v>
      </c>
      <c r="Q2" s="740"/>
      <c r="R2" s="734" t="s">
        <v>805</v>
      </c>
      <c r="S2" s="740"/>
      <c r="T2" s="734" t="s">
        <v>805</v>
      </c>
      <c r="U2" s="740"/>
      <c r="V2" s="734" t="s">
        <v>2331</v>
      </c>
      <c r="W2" s="740"/>
      <c r="X2" s="734" t="s">
        <v>2331</v>
      </c>
      <c r="Y2" s="740"/>
      <c r="Z2" s="713" t="s">
        <v>2332</v>
      </c>
      <c r="AA2" s="713" t="s">
        <v>2332</v>
      </c>
      <c r="AB2" s="714" t="s">
        <v>2333</v>
      </c>
    </row>
    <row r="3" spans="1:28">
      <c r="A3" s="993"/>
      <c r="B3" s="735">
        <v>2015</v>
      </c>
      <c r="C3" s="741"/>
      <c r="D3" s="735">
        <v>2019</v>
      </c>
      <c r="E3" s="741"/>
      <c r="F3" s="735">
        <v>2015</v>
      </c>
      <c r="G3" s="741"/>
      <c r="H3" s="735">
        <v>2019</v>
      </c>
      <c r="I3" s="741"/>
      <c r="J3" s="735">
        <v>2015</v>
      </c>
      <c r="K3" s="741"/>
      <c r="L3" s="735">
        <v>2019</v>
      </c>
      <c r="M3" s="741"/>
      <c r="N3" s="735">
        <v>2015</v>
      </c>
      <c r="O3" s="747"/>
      <c r="P3" s="735">
        <v>2019</v>
      </c>
      <c r="Q3" s="747"/>
      <c r="R3" s="735">
        <v>2015</v>
      </c>
      <c r="S3" s="747"/>
      <c r="T3" s="735">
        <v>2019</v>
      </c>
      <c r="U3" s="747"/>
      <c r="V3" s="735">
        <v>2015</v>
      </c>
      <c r="W3" s="741"/>
      <c r="X3" s="735">
        <v>2019</v>
      </c>
      <c r="Y3" s="741"/>
      <c r="Z3" s="715">
        <v>2015</v>
      </c>
      <c r="AA3" s="715">
        <v>2019</v>
      </c>
      <c r="AB3" s="715"/>
    </row>
    <row r="4" spans="1:28">
      <c r="A4" s="717" t="s">
        <v>2334</v>
      </c>
      <c r="B4" s="751">
        <f>'Résultats CTIFL'!B4/10^3</f>
        <v>1600.7106011772155</v>
      </c>
      <c r="C4" s="742">
        <f>'Prétraitement récoltes'!D80+'Prétraitement récoltes'!D81+'Prétraitement récoltes'!D82+'Prétraitement récoltes'!D83</f>
        <v>1665.5835999999999</v>
      </c>
      <c r="D4" s="751">
        <f>'Résultats CTIFL'!C4/10^3</f>
        <v>1514.5910977897645</v>
      </c>
      <c r="E4" s="742">
        <f>'Prétraitement récoltes'!E80+'Prétraitement récoltes'!E81+'Prétraitement récoltes'!E82+'Prétraitement récoltes'!E83</f>
        <v>1624.9589999999998</v>
      </c>
      <c r="F4" s="736">
        <f>'Résultats CTIFL'!D4/10^3</f>
        <v>163.83600000000001</v>
      </c>
      <c r="G4" s="742"/>
      <c r="H4" s="736">
        <f>'Résultats CTIFL'!E4/10^3</f>
        <v>150.76749858498573</v>
      </c>
      <c r="I4" s="742"/>
      <c r="J4" s="736">
        <f>'Résultats CTIFL'!F4/10^3</f>
        <v>181.72173029301106</v>
      </c>
      <c r="K4" s="742"/>
      <c r="L4" s="736">
        <f>'Résultats CTIFL'!G4/10^3</f>
        <v>160.06941580674612</v>
      </c>
      <c r="M4" s="742"/>
      <c r="N4" s="736">
        <f>'Résultats CTIFL'!H4/10^3</f>
        <v>609.62299999999937</v>
      </c>
      <c r="O4" s="748"/>
      <c r="P4" s="736">
        <f>'Résultats CTIFL'!I4/10^3</f>
        <v>373.20240000000081</v>
      </c>
      <c r="Q4" s="748"/>
      <c r="R4" s="738">
        <f>'Résultats CTIFL'!J4/10^3</f>
        <v>0</v>
      </c>
      <c r="S4" s="747"/>
      <c r="T4" s="738">
        <f>'Résultats CTIFL'!K4/10^3</f>
        <v>0</v>
      </c>
      <c r="U4" s="747"/>
      <c r="V4" s="737">
        <f>'Résultats CTIFL'!L4/10^3</f>
        <v>1008.9733314702272</v>
      </c>
      <c r="W4" s="743"/>
      <c r="X4" s="737">
        <f>'Résultats CTIFL'!M4/10^3</f>
        <v>1150.690615011524</v>
      </c>
      <c r="Y4" s="743"/>
      <c r="Z4" s="718">
        <v>454261.308448</v>
      </c>
      <c r="AA4" s="718">
        <v>420415.61555525794</v>
      </c>
      <c r="AB4" s="715" t="s">
        <v>2335</v>
      </c>
    </row>
    <row r="5" spans="1:28">
      <c r="A5" s="717" t="s">
        <v>2336</v>
      </c>
      <c r="B5" s="751">
        <f>'Résultats CTIFL'!B5/10^3</f>
        <v>140.83310005378723</v>
      </c>
      <c r="C5" s="742">
        <f>'Prétraitement récoltes'!D75+'Prétraitement récoltes'!D76+'Prétraitement récoltes'!D77+'Prétraitement récoltes'!D78+'Prétraitement récoltes'!D79</f>
        <v>150.1712</v>
      </c>
      <c r="D5" s="751">
        <f>'Résultats CTIFL'!C5/10^3</f>
        <v>119.83210022544861</v>
      </c>
      <c r="E5" s="742">
        <f>'Prétraitement récoltes'!E75+'Prétraitement récoltes'!E76+'Prétraitement récoltes'!E77+'Prétraitement récoltes'!E78+'Prétraitement récoltes'!E79</f>
        <v>134.35719999999998</v>
      </c>
      <c r="F5" s="736">
        <f>'Résultats CTIFL'!D5/10^3</f>
        <v>22.956400000000002</v>
      </c>
      <c r="G5" s="742"/>
      <c r="H5" s="736">
        <f>'Résultats CTIFL'!E5/10^3</f>
        <v>19.311900165557862</v>
      </c>
      <c r="I5" s="742"/>
      <c r="J5" s="736">
        <f>'Résultats CTIFL'!F5/10^3</f>
        <v>92.560762305474839</v>
      </c>
      <c r="K5" s="742"/>
      <c r="L5" s="736">
        <f>'Résultats CTIFL'!G5/10^3</f>
        <v>101.94334614854259</v>
      </c>
      <c r="M5" s="742"/>
      <c r="N5" s="736">
        <f>'Résultats CTIFL'!H5/10^3</f>
        <v>18.87479999999999</v>
      </c>
      <c r="O5" s="748"/>
      <c r="P5" s="736">
        <f>'Résultats CTIFL'!I5/10^3</f>
        <v>6.6843000000000066</v>
      </c>
      <c r="Q5" s="748"/>
      <c r="R5" s="738">
        <f>'Résultats CTIFL'!J5/10^3</f>
        <v>0</v>
      </c>
      <c r="S5" s="747"/>
      <c r="T5" s="738">
        <f>'Résultats CTIFL'!K5/10^3</f>
        <v>0</v>
      </c>
      <c r="U5" s="747"/>
      <c r="V5" s="737">
        <f>'Résultats CTIFL'!L5/10^3</f>
        <v>191.56266235926208</v>
      </c>
      <c r="W5" s="743"/>
      <c r="X5" s="737">
        <f>'Résultats CTIFL'!M5/10^3</f>
        <v>195.77924620843334</v>
      </c>
      <c r="Y5" s="743"/>
      <c r="Z5" s="718">
        <v>138271.56915600001</v>
      </c>
      <c r="AA5" s="718">
        <v>119435.50528449542</v>
      </c>
      <c r="AB5" s="715" t="s">
        <v>2335</v>
      </c>
    </row>
    <row r="6" spans="1:28">
      <c r="A6" s="717" t="s">
        <v>2337</v>
      </c>
      <c r="B6" s="751">
        <f>'Résultats CTIFL'!B6/10^3</f>
        <v>45.591800000000006</v>
      </c>
      <c r="C6" s="742">
        <f>'Prétraitement récoltes'!D110</f>
        <v>47.835700000000003</v>
      </c>
      <c r="D6" s="751">
        <f>'Résultats CTIFL'!C6/10^3</f>
        <v>46.254099813461302</v>
      </c>
      <c r="E6" s="742">
        <f>'Prétraitement récoltes'!E110</f>
        <v>50.110300000000002</v>
      </c>
      <c r="F6" s="736">
        <f>'Résultats CTIFL'!D6/10^3</f>
        <v>4.0061000000000062</v>
      </c>
      <c r="G6" s="742"/>
      <c r="H6" s="736">
        <f>'Résultats CTIFL'!E6/10^3</f>
        <v>0.92</v>
      </c>
      <c r="I6" s="742"/>
      <c r="J6" s="736">
        <f>'Résultats CTIFL'!F6/10^3</f>
        <v>133.09275249449536</v>
      </c>
      <c r="K6" s="742"/>
      <c r="L6" s="736">
        <f>'Résultats CTIFL'!G6/10^3</f>
        <v>104.47017705870955</v>
      </c>
      <c r="M6" s="742"/>
      <c r="N6" s="736">
        <f>'Résultats CTIFL'!H6/10^3</f>
        <v>16.648600000000012</v>
      </c>
      <c r="O6" s="748"/>
      <c r="P6" s="736">
        <f>'Résultats CTIFL'!I6/10^3</f>
        <v>9.5588000000000068</v>
      </c>
      <c r="Q6" s="748"/>
      <c r="R6" s="738">
        <f>'Résultats CTIFL'!J6/10^3</f>
        <v>16.648600000000012</v>
      </c>
      <c r="S6" s="750"/>
      <c r="T6" s="738">
        <f>'Résultats CTIFL'!K6/10^3</f>
        <v>9.5588000000000068</v>
      </c>
      <c r="U6" s="750"/>
      <c r="V6" s="737">
        <f>'Résultats CTIFL'!L6/10^3</f>
        <v>155.95056749449535</v>
      </c>
      <c r="W6" s="743"/>
      <c r="X6" s="737">
        <f>'Résultats CTIFL'!M6/10^3</f>
        <v>137.97877188149778</v>
      </c>
      <c r="Y6" s="743"/>
      <c r="Z6" s="718">
        <v>100122.674936</v>
      </c>
      <c r="AA6" s="718">
        <v>85301.387726318004</v>
      </c>
      <c r="AB6" s="715" t="s">
        <v>2338</v>
      </c>
    </row>
    <row r="7" spans="1:28">
      <c r="A7" s="717" t="s">
        <v>2339</v>
      </c>
      <c r="B7" s="751">
        <f>'Résultats CTIFL'!B7/10^3</f>
        <v>67.074199591636656</v>
      </c>
      <c r="C7" s="742">
        <f>'Prétraitement récoltes'!D91</f>
        <v>67.397199999999998</v>
      </c>
      <c r="D7" s="751">
        <f>'Résultats CTIFL'!C7/10^3</f>
        <v>55.826099709987638</v>
      </c>
      <c r="E7" s="742">
        <f>'Prétraitement récoltes'!E91</f>
        <v>54.694699999999997</v>
      </c>
      <c r="F7" s="736">
        <f>'Résultats CTIFL'!D7/10^3</f>
        <v>0</v>
      </c>
      <c r="G7" s="741"/>
      <c r="H7" s="736">
        <f>'Résultats CTIFL'!E7/10^3</f>
        <v>0</v>
      </c>
      <c r="I7" s="741"/>
      <c r="J7" s="736">
        <f>'Résultats CTIFL'!F7/10^3</f>
        <v>65.327708011021841</v>
      </c>
      <c r="K7" s="742"/>
      <c r="L7" s="736">
        <f>'Résultats CTIFL'!G7/10^3</f>
        <v>75.404932041350634</v>
      </c>
      <c r="M7" s="742"/>
      <c r="N7" s="736">
        <f>'Résultats CTIFL'!H7/10^3</f>
        <v>20.22440000000001</v>
      </c>
      <c r="O7" s="748"/>
      <c r="P7" s="736">
        <f>'Résultats CTIFL'!I7/10^3</f>
        <v>11.072300000000014</v>
      </c>
      <c r="Q7" s="748"/>
      <c r="R7" s="738">
        <f>'Résultats CTIFL'!J7/10^3</f>
        <v>0</v>
      </c>
      <c r="S7" s="747"/>
      <c r="T7" s="738">
        <f>'Résultats CTIFL'!K7/10^3</f>
        <v>0</v>
      </c>
      <c r="U7" s="747"/>
      <c r="V7" s="737">
        <f>'Résultats CTIFL'!L7/10^3</f>
        <v>108.82379762307666</v>
      </c>
      <c r="W7" s="743"/>
      <c r="X7" s="737">
        <f>'Résultats CTIFL'!M7/10^3</f>
        <v>117.36742676583887</v>
      </c>
      <c r="Y7" s="743"/>
      <c r="Z7" s="718">
        <v>80692.90335600001</v>
      </c>
      <c r="AA7" s="718">
        <v>85332.883496597031</v>
      </c>
      <c r="AB7" s="715" t="s">
        <v>2335</v>
      </c>
    </row>
    <row r="8" spans="1:28">
      <c r="A8" s="717" t="s">
        <v>2340</v>
      </c>
      <c r="B8" s="751">
        <f>'Résultats CTIFL'!B8/10^3</f>
        <v>96.604199953079217</v>
      </c>
      <c r="C8" s="742">
        <f>'Prétraitement récoltes'!D66</f>
        <v>112.83379232042098</v>
      </c>
      <c r="D8" s="751">
        <f>'Résultats CTIFL'!C8/10^3</f>
        <v>91.584499586105352</v>
      </c>
      <c r="E8" s="742">
        <f>'Prétraitement récoltes'!E66</f>
        <v>117.577303680421</v>
      </c>
      <c r="F8" s="736">
        <f>'Résultats CTIFL'!D8/10^3</f>
        <v>2.318500798873901</v>
      </c>
      <c r="G8" s="744"/>
      <c r="H8" s="736">
        <f>'Résultats CTIFL'!E8/10^3</f>
        <v>2.198027990066528</v>
      </c>
      <c r="I8" s="742"/>
      <c r="J8" s="736">
        <f>'Résultats CTIFL'!F8/10^3</f>
        <v>87.157412540593185</v>
      </c>
      <c r="K8" s="742"/>
      <c r="L8" s="736">
        <f>'Résultats CTIFL'!G8/10^3</f>
        <v>74.594419341428207</v>
      </c>
      <c r="M8" s="742"/>
      <c r="N8" s="736">
        <f>'Résultats CTIFL'!H8/10^3</f>
        <v>13.765799999999993</v>
      </c>
      <c r="O8" s="750"/>
      <c r="P8" s="736">
        <f>'Résultats CTIFL'!I8/10^3</f>
        <v>8.3313000000000059</v>
      </c>
      <c r="Q8" s="750"/>
      <c r="R8" s="738">
        <f>'Résultats CTIFL'!J8/10^3</f>
        <v>13.765799999999993</v>
      </c>
      <c r="S8" s="750"/>
      <c r="T8" s="738">
        <f>'Résultats CTIFL'!K8/10^3</f>
        <v>8.3313000000000059</v>
      </c>
      <c r="U8" s="750"/>
      <c r="V8" s="737">
        <f>'Résultats CTIFL'!L8/10^3</f>
        <v>153.91151169479855</v>
      </c>
      <c r="W8" s="743"/>
      <c r="X8" s="737">
        <f>'Résultats CTIFL'!M8/10^3</f>
        <v>147.31829093746703</v>
      </c>
      <c r="Y8" s="743"/>
      <c r="Z8" s="718"/>
      <c r="AA8" s="718">
        <v>96723.46650949998</v>
      </c>
      <c r="AB8" s="723" t="s">
        <v>2341</v>
      </c>
    </row>
    <row r="9" spans="1:28">
      <c r="A9" s="717" t="s">
        <v>2342</v>
      </c>
      <c r="B9" s="751">
        <f>'Résultats CTIFL'!B9/10^3</f>
        <v>113.35189998626709</v>
      </c>
      <c r="C9" s="742">
        <f>'Prétraitement récoltes'!D65</f>
        <v>135.08824690582301</v>
      </c>
      <c r="D9" s="751">
        <f>'Résultats CTIFL'!C9/10^3</f>
        <v>105.52900127267837</v>
      </c>
      <c r="E9" s="742">
        <f>'Prétraitement récoltes'!E65</f>
        <v>135.6769823182</v>
      </c>
      <c r="F9" s="736">
        <f>'Résultats CTIFL'!D9/10^3</f>
        <v>6.5759999999999996</v>
      </c>
      <c r="G9" s="742"/>
      <c r="H9" s="736">
        <f>'Résultats CTIFL'!E9/10^3</f>
        <v>5.6389999756813047</v>
      </c>
      <c r="I9" s="742"/>
      <c r="J9" s="736">
        <f>'Résultats CTIFL'!F9/10^3</f>
        <v>78.121349523613119</v>
      </c>
      <c r="K9" s="742"/>
      <c r="L9" s="736">
        <f>'Résultats CTIFL'!G9/10^3</f>
        <v>82.28271565394266</v>
      </c>
      <c r="M9" s="742"/>
      <c r="N9" s="736">
        <f>'Résultats CTIFL'!H9/10^3</f>
        <v>9.6385000000000023</v>
      </c>
      <c r="O9" s="750"/>
      <c r="P9" s="736">
        <f>'Résultats CTIFL'!I9/10^3</f>
        <v>6.4420000000000046</v>
      </c>
      <c r="Q9" s="747"/>
      <c r="R9" s="738">
        <f>'Résultats CTIFL'!J9/10^3</f>
        <v>9.6385000000000023</v>
      </c>
      <c r="S9" s="750"/>
      <c r="T9" s="738">
        <f>'Résultats CTIFL'!K9/10^3</f>
        <v>6.4420000000000046</v>
      </c>
      <c r="U9" s="747"/>
      <c r="V9" s="737">
        <f>'Résultats CTIFL'!L9/10^3</f>
        <v>165.62024950988021</v>
      </c>
      <c r="W9" s="743"/>
      <c r="X9" s="737">
        <f>'Résultats CTIFL'!M9/10^3</f>
        <v>169.28871695093974</v>
      </c>
      <c r="Y9" s="743"/>
      <c r="Z9" s="718"/>
      <c r="AA9" s="718">
        <v>89693.756635389116</v>
      </c>
      <c r="AB9" s="723" t="s">
        <v>2341</v>
      </c>
    </row>
    <row r="10" spans="1:28">
      <c r="A10" s="724" t="s">
        <v>2343</v>
      </c>
      <c r="B10" s="751">
        <f>'Résultats CTIFL'!B10/10^3</f>
        <v>209.9560999393463</v>
      </c>
      <c r="C10" s="742"/>
      <c r="D10" s="751">
        <f>'Résultats CTIFL'!C10/10^3</f>
        <v>197.11350085878371</v>
      </c>
      <c r="E10" s="742"/>
      <c r="F10" s="736">
        <f>'Résultats CTIFL'!D10/10^3</f>
        <v>8.8945007988739011</v>
      </c>
      <c r="G10" s="742"/>
      <c r="H10" s="736">
        <f>'Résultats CTIFL'!E10/10^3</f>
        <v>7.8370279657478328</v>
      </c>
      <c r="I10" s="742"/>
      <c r="J10" s="736">
        <f>'Résultats CTIFL'!F10/10^3</f>
        <v>165.27876206420629</v>
      </c>
      <c r="K10" s="742"/>
      <c r="L10" s="736">
        <f>'Résultats CTIFL'!G10/10^3</f>
        <v>156.87713499537088</v>
      </c>
      <c r="M10" s="742"/>
      <c r="N10" s="736">
        <f>'Résultats CTIFL'!H10/10^3</f>
        <v>23.404299999999996</v>
      </c>
      <c r="O10" s="742"/>
      <c r="P10" s="736">
        <f>'Résultats CTIFL'!I10/10^3</f>
        <v>14.77330000000001</v>
      </c>
      <c r="Q10" s="742"/>
      <c r="R10" s="738">
        <f>'Résultats CTIFL'!J10/10^3</f>
        <v>23.404299999999996</v>
      </c>
      <c r="S10" s="742"/>
      <c r="T10" s="738">
        <f>'Résultats CTIFL'!K10/10^3</f>
        <v>14.77330000000001</v>
      </c>
      <c r="U10" s="742"/>
      <c r="V10" s="737">
        <f>'Résultats CTIFL'!L10/10^3</f>
        <v>319.53176120467873</v>
      </c>
      <c r="W10" s="742"/>
      <c r="X10" s="737">
        <f>'Résultats CTIFL'!M10/10^3</f>
        <v>316.60700788840677</v>
      </c>
      <c r="Y10" s="742"/>
      <c r="Z10" s="718"/>
      <c r="AA10" s="718">
        <v>186417.22314488911</v>
      </c>
      <c r="AB10" s="723" t="s">
        <v>2341</v>
      </c>
    </row>
    <row r="11" spans="1:28">
      <c r="A11" s="717" t="s">
        <v>2344</v>
      </c>
      <c r="B11" s="751">
        <f>'Résultats CTIFL'!B11/10^3</f>
        <v>57.52259931945801</v>
      </c>
      <c r="C11" s="742">
        <f>'Prétraitement récoltes'!D26+'Prétraitement récoltes'!D27</f>
        <v>60.634027808037096</v>
      </c>
      <c r="D11" s="751">
        <f>'Résultats CTIFL'!C11/10^3</f>
        <v>60.035599792480468</v>
      </c>
      <c r="E11" s="742">
        <f>'Prétraitement récoltes'!E26+'Prétraitement récoltes'!E27</f>
        <v>70.566395315017303</v>
      </c>
      <c r="F11" s="736">
        <f>'Résultats CTIFL'!D11/10^3</f>
        <v>0.75</v>
      </c>
      <c r="G11" s="742"/>
      <c r="H11" s="736">
        <f>'Résultats CTIFL'!E11/10^3</f>
        <v>1.7674999866485597</v>
      </c>
      <c r="I11" s="742"/>
      <c r="J11" s="736">
        <f>'Résultats CTIFL'!F11/10^3</f>
        <v>76.903831599046356</v>
      </c>
      <c r="K11" s="742"/>
      <c r="L11" s="736">
        <f>'Résultats CTIFL'!G11/10^3</f>
        <v>64.351245095080458</v>
      </c>
      <c r="M11" s="742"/>
      <c r="N11" s="736">
        <f>'Résultats CTIFL'!H11/10^3</f>
        <v>0</v>
      </c>
      <c r="O11" s="747"/>
      <c r="P11" s="736">
        <f>'Résultats CTIFL'!I11/10^3</f>
        <v>0</v>
      </c>
      <c r="Q11" s="747"/>
      <c r="R11" s="738">
        <f>'Résultats CTIFL'!J11/10^3</f>
        <v>12.785300000000001</v>
      </c>
      <c r="S11" s="747"/>
      <c r="T11" s="738">
        <f>'Résultats CTIFL'!K11/10^3</f>
        <v>8.7330000000000148</v>
      </c>
      <c r="U11" s="747"/>
      <c r="V11" s="737">
        <f>'Résultats CTIFL'!L11/10^3</f>
        <v>115.21387098655858</v>
      </c>
      <c r="W11" s="743"/>
      <c r="X11" s="737">
        <f>'Résultats CTIFL'!M11/10^3</f>
        <v>108.05953492032917</v>
      </c>
      <c r="Y11" s="743"/>
      <c r="Z11" s="718">
        <v>74793.632288000023</v>
      </c>
      <c r="AA11" s="718">
        <v>75370.686244030017</v>
      </c>
      <c r="AB11" s="715" t="s">
        <v>2338</v>
      </c>
    </row>
    <row r="12" spans="1:28">
      <c r="A12" s="717" t="s">
        <v>2345</v>
      </c>
      <c r="B12" s="751">
        <f>'Résultats CTIFL'!B12/10^3</f>
        <v>159.37520000000001</v>
      </c>
      <c r="C12" s="742">
        <f>'Prétraitement récoltes'!D61</f>
        <v>157.5581</v>
      </c>
      <c r="D12" s="751">
        <f>'Résultats CTIFL'!C12/10^3</f>
        <v>134.80190389251709</v>
      </c>
      <c r="E12" s="742">
        <f>'Prétraitement récoltes'!E61</f>
        <v>136.75559999999999</v>
      </c>
      <c r="F12" s="736">
        <f>'Résultats CTIFL'!D12/10^3</f>
        <v>22.0306</v>
      </c>
      <c r="G12" s="742"/>
      <c r="H12" s="736">
        <f>'Résultats CTIFL'!E12/10^3</f>
        <v>16.602400024414063</v>
      </c>
      <c r="I12" s="742"/>
      <c r="J12" s="736">
        <f>'Résultats CTIFL'!F12/10^3</f>
        <v>20.390606969062006</v>
      </c>
      <c r="K12" s="742"/>
      <c r="L12" s="736">
        <f>'Résultats CTIFL'!G12/10^3</f>
        <v>17.101840798356569</v>
      </c>
      <c r="M12" s="742"/>
      <c r="N12" s="736">
        <f>'Résultats CTIFL'!H12/10^3</f>
        <v>53.093399999999981</v>
      </c>
      <c r="O12" s="748"/>
      <c r="P12" s="736">
        <f>'Résultats CTIFL'!I12/10^3</f>
        <v>21.768299999999996</v>
      </c>
      <c r="Q12" s="748"/>
      <c r="R12" s="738">
        <f>'Résultats CTIFL'!J12/10^3</f>
        <v>0</v>
      </c>
      <c r="S12" s="747"/>
      <c r="T12" s="738">
        <f>'Résultats CTIFL'!K12/10^3</f>
        <v>0</v>
      </c>
      <c r="U12" s="747"/>
      <c r="V12" s="737">
        <f>'Résultats CTIFL'!L12/10^3</f>
        <v>104.64180696906203</v>
      </c>
      <c r="W12" s="743"/>
      <c r="X12" s="737">
        <f>'Résultats CTIFL'!M12/10^3</f>
        <v>113.5330446664596</v>
      </c>
      <c r="Y12" s="743"/>
      <c r="Z12" s="718">
        <v>67771.364723999999</v>
      </c>
      <c r="AA12" s="718">
        <v>75345.315434620003</v>
      </c>
      <c r="AB12" s="715" t="s">
        <v>2335</v>
      </c>
    </row>
    <row r="13" spans="1:28">
      <c r="A13" s="717" t="s">
        <v>2346</v>
      </c>
      <c r="B13" s="751">
        <f>'Résultats CTIFL'!B13/10^3</f>
        <v>54.543399108648302</v>
      </c>
      <c r="C13" s="742">
        <f>'Prétraitement récoltes'!D67+'Prétraitement récoltes'!D68+'Prétraitement récoltes'!D69+'Prétraitement récoltes'!D70+'Prétraitement récoltes'!D71</f>
        <v>168.45269999999999</v>
      </c>
      <c r="D13" s="751">
        <f>'Résultats CTIFL'!C13/10^3</f>
        <v>68.362801093578341</v>
      </c>
      <c r="E13" s="742">
        <f>'Prétraitement récoltes'!E67+'Prétraitement récoltes'!E68+'Prétraitement récoltes'!E69+'Prétraitement récoltes'!E70+'Prétraitement récoltes'!E71</f>
        <v>209.56399999999996</v>
      </c>
      <c r="F13" s="736">
        <f>'Résultats CTIFL'!D13/10^3</f>
        <v>6.5861999999999998</v>
      </c>
      <c r="G13" s="742"/>
      <c r="H13" s="736">
        <f>'Résultats CTIFL'!E13/10^3</f>
        <v>11.630199995756149</v>
      </c>
      <c r="I13" s="742"/>
      <c r="J13" s="736">
        <f>'Résultats CTIFL'!F13/10^3</f>
        <v>18.375475093321874</v>
      </c>
      <c r="K13" s="742"/>
      <c r="L13" s="736">
        <f>'Résultats CTIFL'!G13/10^3</f>
        <v>11.968096057720016</v>
      </c>
      <c r="M13" s="742"/>
      <c r="N13" s="736">
        <f>'Résultats CTIFL'!H13/10^3</f>
        <v>14.2189</v>
      </c>
      <c r="O13" s="748"/>
      <c r="P13" s="736">
        <f>'Résultats CTIFL'!I13/10^3</f>
        <v>9.8148000000000017</v>
      </c>
      <c r="Q13" s="748"/>
      <c r="R13" s="738">
        <f>'Résultats CTIFL'!J13/10^3</f>
        <v>4.2656700000000001</v>
      </c>
      <c r="S13" s="750"/>
      <c r="T13" s="738">
        <f>'Résultats CTIFL'!K13/10^3</f>
        <v>2.9444400000000002</v>
      </c>
      <c r="U13" s="750"/>
      <c r="V13" s="737">
        <f>'Résultats CTIFL'!L13/10^3</f>
        <v>47.318054291105348</v>
      </c>
      <c r="W13" s="743"/>
      <c r="X13" s="737">
        <f>'Résultats CTIFL'!M13/10^3</f>
        <v>53.212637045759983</v>
      </c>
      <c r="Y13" s="743"/>
      <c r="Z13" s="718">
        <v>33281.231847999996</v>
      </c>
      <c r="AA13" s="718">
        <v>23506.24911479</v>
      </c>
      <c r="AB13" s="715" t="s">
        <v>2347</v>
      </c>
    </row>
    <row r="14" spans="1:28">
      <c r="A14" s="717" t="s">
        <v>2348</v>
      </c>
      <c r="B14" s="751">
        <f>'Résultats CTIFL'!B14/10^3</f>
        <v>4.2421000022888187</v>
      </c>
      <c r="C14" s="742">
        <f>'Prétraitement récoltes'!D93</f>
        <v>4.0232999999999999</v>
      </c>
      <c r="D14" s="751">
        <f>'Résultats CTIFL'!C14/10^3</f>
        <v>5.4521999969482424</v>
      </c>
      <c r="E14" s="742">
        <f>'Prétraitement récoltes'!E93</f>
        <v>4.9050000000000002</v>
      </c>
      <c r="F14" s="736">
        <f>'Résultats CTIFL'!D14/10^3</f>
        <v>1.2230000000000001</v>
      </c>
      <c r="G14" s="742"/>
      <c r="H14" s="736">
        <f>'Résultats CTIFL'!E14/10^3</f>
        <v>1.7098000044822692</v>
      </c>
      <c r="I14" s="742"/>
      <c r="J14" s="736">
        <f>'Résultats CTIFL'!F14/10^3</f>
        <v>15.128055089236819</v>
      </c>
      <c r="K14" s="742"/>
      <c r="L14" s="736">
        <f>'Résultats CTIFL'!G14/10^3</f>
        <v>27.0101880246402</v>
      </c>
      <c r="M14" s="742"/>
      <c r="N14" s="736">
        <f>'Résultats CTIFL'!H14/10^3</f>
        <v>0</v>
      </c>
      <c r="O14" s="748"/>
      <c r="P14" s="736">
        <f>'Résultats CTIFL'!I14/10^3</f>
        <v>0</v>
      </c>
      <c r="Q14" s="748"/>
      <c r="R14" s="738">
        <f>'Résultats CTIFL'!J14/10^3</f>
        <v>1.8991</v>
      </c>
      <c r="S14" s="748"/>
      <c r="T14" s="738">
        <f>'Résultats CTIFL'!K14/10^3</f>
        <v>3.2899999999999969</v>
      </c>
      <c r="U14" s="748"/>
      <c r="V14" s="737">
        <f>'Résultats CTIFL'!L14/10^3</f>
        <v>15.946145091296755</v>
      </c>
      <c r="W14" s="743"/>
      <c r="X14" s="737">
        <f>'Résultats CTIFL'!M14/10^3</f>
        <v>27.088348017859577</v>
      </c>
      <c r="Y14" s="743"/>
      <c r="Z14" s="718"/>
      <c r="AA14" s="718">
        <v>5544.976972165</v>
      </c>
      <c r="AB14" s="715" t="s">
        <v>2338</v>
      </c>
    </row>
    <row r="15" spans="1:28">
      <c r="A15" s="717" t="s">
        <v>2349</v>
      </c>
      <c r="B15" s="751">
        <f>'Résultats CTIFL'!B15/10^3</f>
        <v>1.7454999952316284</v>
      </c>
      <c r="C15" s="742">
        <f>'Prétraitement récoltes'!D94</f>
        <v>1.7205999999999999</v>
      </c>
      <c r="D15" s="751">
        <f>'Résultats CTIFL'!C15/10^3</f>
        <v>2.062999960899353</v>
      </c>
      <c r="E15" s="742">
        <f>'Prétraitement récoltes'!E94</f>
        <v>1.9675</v>
      </c>
      <c r="F15" s="736">
        <f>'Résultats CTIFL'!D15/10^3</f>
        <v>1.2097</v>
      </c>
      <c r="G15" s="742"/>
      <c r="H15" s="736">
        <f>'Résultats CTIFL'!E15/10^3</f>
        <v>1.4356999769210816</v>
      </c>
      <c r="I15" s="742"/>
      <c r="J15" s="736">
        <f>'Résultats CTIFL'!F15/10^3</f>
        <v>0.74330400772683791</v>
      </c>
      <c r="K15" s="742"/>
      <c r="L15" s="736">
        <f>'Résultats CTIFL'!G15/10^3</f>
        <v>0.81331100024352776</v>
      </c>
      <c r="M15" s="742"/>
      <c r="N15" s="736">
        <f>'Résultats CTIFL'!H15/10^3</f>
        <v>0</v>
      </c>
      <c r="O15" s="748"/>
      <c r="P15" s="736">
        <f>'Résultats CTIFL'!I15/10^3</f>
        <v>0</v>
      </c>
      <c r="Q15" s="748"/>
      <c r="R15" s="738">
        <f>'Résultats CTIFL'!J15/10^3</f>
        <v>5.3800000000000028E-2</v>
      </c>
      <c r="S15" s="748"/>
      <c r="T15" s="738">
        <f>'Résultats CTIFL'!K15/10^3</f>
        <v>5.4500000000000014E-2</v>
      </c>
      <c r="U15" s="748"/>
      <c r="V15" s="737">
        <f>'Résultats CTIFL'!L15/10^3</f>
        <v>1.1985140031968848</v>
      </c>
      <c r="W15" s="743"/>
      <c r="X15" s="737">
        <f>'Résultats CTIFL'!M15/10^3</f>
        <v>1.3547459850228856</v>
      </c>
      <c r="Y15" s="743"/>
      <c r="Z15" s="718"/>
      <c r="AA15" s="718">
        <v>319.04226244999995</v>
      </c>
      <c r="AB15" s="715" t="s">
        <v>2338</v>
      </c>
    </row>
    <row r="16" spans="1:28">
      <c r="A16" s="724" t="s">
        <v>2350</v>
      </c>
      <c r="B16" s="751">
        <f>'Résultats CTIFL'!B16/10^3</f>
        <v>1.2508500705599783</v>
      </c>
      <c r="C16" s="742"/>
      <c r="D16" s="751">
        <f>'Résultats CTIFL'!C16/10^3</f>
        <v>1.2817499541521069</v>
      </c>
      <c r="E16" s="742"/>
      <c r="F16" s="736">
        <f>'Résultats CTIFL'!D16/10^3</f>
        <v>0</v>
      </c>
      <c r="G16" s="741"/>
      <c r="H16" s="736">
        <f>'Résultats CTIFL'!E16/10^3</f>
        <v>0</v>
      </c>
      <c r="I16" s="741"/>
      <c r="J16" s="736">
        <f>'Résultats CTIFL'!F16/10^3</f>
        <v>4.5954779816860096</v>
      </c>
      <c r="K16" s="742"/>
      <c r="L16" s="736">
        <f>'Résultats CTIFL'!G16/10^3</f>
        <v>11.913799950031446</v>
      </c>
      <c r="M16" s="742"/>
      <c r="N16" s="736">
        <f>'Résultats CTIFL'!H16/10^3</f>
        <v>0</v>
      </c>
      <c r="O16" s="747"/>
      <c r="P16" s="736">
        <f>'Résultats CTIFL'!I16/10^3</f>
        <v>0</v>
      </c>
      <c r="Q16" s="747"/>
      <c r="R16" s="738">
        <f>'Résultats CTIFL'!J16/10^3</f>
        <v>2.2545999999999999</v>
      </c>
      <c r="S16" s="748"/>
      <c r="T16" s="738">
        <f>'Résultats CTIFL'!K16/10^3</f>
        <v>4.6343999999999994</v>
      </c>
      <c r="U16" s="748"/>
      <c r="V16" s="737">
        <f>'Résultats CTIFL'!L16/10^3</f>
        <v>3.5291855487179897</v>
      </c>
      <c r="W16" s="743"/>
      <c r="X16" s="737">
        <f>'Résultats CTIFL'!M16/10^3</f>
        <v>8.4970624064759495</v>
      </c>
      <c r="Y16" s="743"/>
      <c r="Z16" s="718"/>
      <c r="AA16" s="718">
        <v>2484.5817097700005</v>
      </c>
      <c r="AB16" s="715" t="s">
        <v>2338</v>
      </c>
    </row>
    <row r="17" spans="1:28">
      <c r="A17" s="717" t="s">
        <v>2351</v>
      </c>
      <c r="B17" s="751">
        <f>'Résultats CTIFL'!B17/10^3</f>
        <v>9.612600094079971</v>
      </c>
      <c r="C17" s="742">
        <f>'Prétraitement récoltes'!D92</f>
        <v>9.2052999999999994</v>
      </c>
      <c r="D17" s="751">
        <f>'Résultats CTIFL'!C17/10^3</f>
        <v>7.8810000000000002</v>
      </c>
      <c r="E17" s="742">
        <f>'Prétraitement récoltes'!E92</f>
        <v>7.3597000000000001</v>
      </c>
      <c r="F17" s="736">
        <f>'Résultats CTIFL'!D17/10^3</f>
        <v>7.9447999999999999</v>
      </c>
      <c r="G17" s="743"/>
      <c r="H17" s="736">
        <f>'Résultats CTIFL'!E17/10^3</f>
        <v>5.7919999999999998</v>
      </c>
      <c r="I17" s="742"/>
      <c r="J17" s="736">
        <f>'Résultats CTIFL'!F17/10^3</f>
        <v>4.6716429813645082</v>
      </c>
      <c r="K17" s="742"/>
      <c r="L17" s="736">
        <f>'Résultats CTIFL'!G17/10^3</f>
        <v>11.180269020954148</v>
      </c>
      <c r="M17" s="742"/>
      <c r="N17" s="736">
        <f>'Résultats CTIFL'!H17/10^3</f>
        <v>3.1360999999999972</v>
      </c>
      <c r="O17" s="748"/>
      <c r="P17" s="736">
        <f>'Résultats CTIFL'!I17/10^3</f>
        <v>6.0213999999999999</v>
      </c>
      <c r="Q17" s="748"/>
      <c r="R17" s="738">
        <f>'Résultats CTIFL'!J17/10^3</f>
        <v>3.1360999999999972</v>
      </c>
      <c r="S17" s="748"/>
      <c r="T17" s="738">
        <f>'Résultats CTIFL'!K17/10^3</f>
        <v>6.0213999999999999</v>
      </c>
      <c r="U17" s="748"/>
      <c r="V17" s="737">
        <f>'Résultats CTIFL'!L17/10^3</f>
        <v>3.1199530707404834</v>
      </c>
      <c r="W17" s="743"/>
      <c r="X17" s="737">
        <f>'Résultats CTIFL'!M17/10^3</f>
        <v>7.1434190209541466</v>
      </c>
      <c r="Y17" s="743"/>
      <c r="Z17" s="718"/>
      <c r="AA17" s="718"/>
      <c r="AB17" s="715" t="s">
        <v>2338</v>
      </c>
    </row>
    <row r="18" spans="1:28">
      <c r="A18" s="717" t="s">
        <v>2352</v>
      </c>
      <c r="B18" s="751">
        <f>'Résultats CTIFL'!B18/10^3</f>
        <v>39.1052004070282</v>
      </c>
      <c r="C18" s="742">
        <f>'Prétraitement récoltes'!D62</f>
        <v>37.776600000000002</v>
      </c>
      <c r="D18" s="751">
        <f>'Résultats CTIFL'!C18/10^3</f>
        <v>32.117499809265134</v>
      </c>
      <c r="E18" s="742">
        <f>'Prétraitement récoltes'!E62</f>
        <v>31.042899999999999</v>
      </c>
      <c r="F18" s="736">
        <f>'Résultats CTIFL'!D18/10^3</f>
        <v>7.702</v>
      </c>
      <c r="G18" s="742"/>
      <c r="H18" s="736">
        <f>'Résultats CTIFL'!E18/10^3</f>
        <v>6.2848998107910159</v>
      </c>
      <c r="I18" s="742"/>
      <c r="J18" s="736">
        <f>'Résultats CTIFL'!F18/10^3</f>
        <v>7.8056669963805474</v>
      </c>
      <c r="K18" s="742"/>
      <c r="L18" s="736">
        <f>'Résultats CTIFL'!G18/10^3</f>
        <v>10.459284857321064</v>
      </c>
      <c r="M18" s="742"/>
      <c r="N18" s="736">
        <f>'Résultats CTIFL'!H18/10^3</f>
        <v>4.5524000000000022</v>
      </c>
      <c r="O18" s="748"/>
      <c r="P18" s="736">
        <f>'Résultats CTIFL'!I18/10^3</f>
        <v>2.8338999999999959</v>
      </c>
      <c r="Q18" s="748"/>
      <c r="R18" s="738">
        <f>'Résultats CTIFL'!J18/10^3</f>
        <v>0</v>
      </c>
      <c r="S18" s="747"/>
      <c r="T18" s="738">
        <f>'Résultats CTIFL'!K18/10^3</f>
        <v>0</v>
      </c>
      <c r="U18" s="747"/>
      <c r="V18" s="737">
        <f>'Résultats CTIFL'!L18/10^3</f>
        <v>31.516147362705922</v>
      </c>
      <c r="W18" s="743"/>
      <c r="X18" s="737">
        <f>'Résultats CTIFL'!M18/10^3</f>
        <v>30.874724855947782</v>
      </c>
      <c r="Y18" s="743"/>
      <c r="Z18" s="718">
        <v>22091.245423999997</v>
      </c>
      <c r="AA18" s="718">
        <v>17322.84808965</v>
      </c>
      <c r="AB18" s="715" t="s">
        <v>2335</v>
      </c>
    </row>
    <row r="19" spans="1:28">
      <c r="A19" s="717" t="s">
        <v>2353</v>
      </c>
      <c r="B19" s="751">
        <f>'Résultats CTIFL'!B19/10^3</f>
        <v>263</v>
      </c>
      <c r="C19" s="743">
        <f>'Prétraitement récoltes'!D103</f>
        <v>284.7208</v>
      </c>
      <c r="D19" s="751" t="e">
        <f>'Résultats CTIFL'!C19/10^3</f>
        <v>#VALUE!</v>
      </c>
      <c r="E19" s="743">
        <f>'Prétraitement récoltes'!E103</f>
        <v>220.9545</v>
      </c>
      <c r="F19" s="736">
        <f>'Résultats CTIFL'!D19/10^3</f>
        <v>282.58600000000001</v>
      </c>
      <c r="G19" s="745"/>
      <c r="H19" s="736">
        <f>'Résultats CTIFL'!E19/10^3</f>
        <v>218.0985</v>
      </c>
      <c r="I19" s="745"/>
      <c r="J19" s="736">
        <f>'Résultats CTIFL'!F19/10^3</f>
        <v>580.97530303305916</v>
      </c>
      <c r="K19" s="742"/>
      <c r="L19" s="736">
        <f>'Résultats CTIFL'!G19/10^3</f>
        <v>671.24652093585826</v>
      </c>
      <c r="M19" s="742"/>
      <c r="N19" s="736">
        <f>'Résultats CTIFL'!H19/10^3</f>
        <v>0</v>
      </c>
      <c r="O19" s="747"/>
      <c r="P19" s="736">
        <f>'Résultats CTIFL'!I19/10^3</f>
        <v>0</v>
      </c>
      <c r="Q19" s="747"/>
      <c r="R19" s="738">
        <f>'Résultats CTIFL'!J19/10^3</f>
        <v>286.66200000000009</v>
      </c>
      <c r="S19" s="748"/>
      <c r="T19" s="738">
        <f>'Résultats CTIFL'!K19/10^3</f>
        <v>204.80890000000011</v>
      </c>
      <c r="U19" s="748"/>
      <c r="V19" s="737">
        <f>'Résultats CTIFL'!L19/10^3</f>
        <v>576.89930303305903</v>
      </c>
      <c r="W19" s="743"/>
      <c r="X19" s="737">
        <f>'Résultats CTIFL'!M19/10^3</f>
        <v>684.53612093585809</v>
      </c>
      <c r="Y19" s="743"/>
      <c r="Z19" s="718">
        <v>374859.67118799995</v>
      </c>
      <c r="AA19" s="718"/>
      <c r="AB19" s="715" t="s">
        <v>2354</v>
      </c>
    </row>
    <row r="20" spans="1:28">
      <c r="A20" s="717" t="s">
        <v>2355</v>
      </c>
      <c r="B20" s="751">
        <f>'Résultats CTIFL'!B20/10^3</f>
        <v>0</v>
      </c>
      <c r="C20" s="752">
        <f>'Prétraitement récoltes'!D102</f>
        <v>0.93489999999999995</v>
      </c>
      <c r="D20" s="751">
        <f>'Résultats CTIFL'!C20/10^3</f>
        <v>0</v>
      </c>
      <c r="E20" s="752">
        <f>'Prétraitement récoltes'!E102</f>
        <v>1.9708000000000001</v>
      </c>
      <c r="F20" s="736">
        <f>'Résultats CTIFL'!D20/10^3</f>
        <v>0</v>
      </c>
      <c r="G20" s="741"/>
      <c r="H20" s="736">
        <f>'Résultats CTIFL'!E20/10^3</f>
        <v>0</v>
      </c>
      <c r="I20" s="741"/>
      <c r="J20" s="736">
        <f>'Résultats CTIFL'!F20/10^3</f>
        <v>116.3619786197755</v>
      </c>
      <c r="K20" s="742"/>
      <c r="L20" s="736">
        <f>'Résultats CTIFL'!G20/10^3</f>
        <v>165.17853260134416</v>
      </c>
      <c r="M20" s="742"/>
      <c r="N20" s="736">
        <f>'Résultats CTIFL'!H20/10^3</f>
        <v>0</v>
      </c>
      <c r="O20" s="747"/>
      <c r="P20" s="736">
        <f>'Résultats CTIFL'!I20/10^3</f>
        <v>0</v>
      </c>
      <c r="Q20" s="747"/>
      <c r="R20" s="738">
        <f>'Résultats CTIFL'!J20/10^3</f>
        <v>19.472700000000017</v>
      </c>
      <c r="S20" s="748"/>
      <c r="T20" s="738">
        <f>'Résultats CTIFL'!K20/10^3</f>
        <v>28.216399999999982</v>
      </c>
      <c r="U20" s="748"/>
      <c r="V20" s="737">
        <f>'Résultats CTIFL'!L20/10^3</f>
        <v>96.889278619775496</v>
      </c>
      <c r="W20" s="743"/>
      <c r="X20" s="737">
        <f>'Résultats CTIFL'!M20/10^3</f>
        <v>136.96213260134417</v>
      </c>
      <c r="Y20" s="743"/>
      <c r="Z20" s="718">
        <v>74492.487728000007</v>
      </c>
      <c r="AA20" s="718">
        <v>89529.442264750003</v>
      </c>
      <c r="AB20" s="715" t="s">
        <v>2338</v>
      </c>
    </row>
    <row r="21" spans="1:28">
      <c r="A21" s="717" t="s">
        <v>2356</v>
      </c>
      <c r="B21" s="751">
        <f>'Résultats CTIFL'!B21/10^3</f>
        <v>29.5093</v>
      </c>
      <c r="C21" s="742">
        <f>'Prétraitement récoltes'!D101</f>
        <v>31.8567</v>
      </c>
      <c r="D21" s="751">
        <f>'Résultats CTIFL'!C21/10^3</f>
        <v>28.823400000000003</v>
      </c>
      <c r="E21" s="742">
        <f>'Prétraitement récoltes'!E101</f>
        <v>33.293399999999998</v>
      </c>
      <c r="F21" s="736">
        <f>'Résultats CTIFL'!D21/10^3</f>
        <v>0</v>
      </c>
      <c r="G21" s="741"/>
      <c r="H21" s="736">
        <f>'Résultats CTIFL'!E21/10^3</f>
        <v>0</v>
      </c>
      <c r="I21" s="741"/>
      <c r="J21" s="736">
        <f>'Résultats CTIFL'!F21/10^3</f>
        <v>113.63571247527341</v>
      </c>
      <c r="K21" s="742"/>
      <c r="L21" s="736">
        <f>'Résultats CTIFL'!G21/10^3</f>
        <v>145.65548089839007</v>
      </c>
      <c r="M21" s="742"/>
      <c r="N21" s="736">
        <f>'Résultats CTIFL'!H21/10^3</f>
        <v>0</v>
      </c>
      <c r="O21" s="747"/>
      <c r="P21" s="736">
        <f>'Résultats CTIFL'!I21/10^3</f>
        <v>0</v>
      </c>
      <c r="Q21" s="747"/>
      <c r="R21" s="738">
        <f>'Résultats CTIFL'!J21/10^3</f>
        <v>9.9630000000000081</v>
      </c>
      <c r="S21" s="748"/>
      <c r="T21" s="738">
        <f>'Résultats CTIFL'!K21/10^3</f>
        <v>7.3456000000000037</v>
      </c>
      <c r="U21" s="748"/>
      <c r="V21" s="737">
        <f>'Résultats CTIFL'!L21/10^3</f>
        <v>133.18201247527341</v>
      </c>
      <c r="W21" s="743"/>
      <c r="X21" s="737">
        <f>'Résultats CTIFL'!M21/10^3</f>
        <v>167.13328089839004</v>
      </c>
      <c r="Y21" s="743"/>
      <c r="Z21" s="718">
        <v>56994.625228000004</v>
      </c>
      <c r="AA21" s="718">
        <v>71470.267920399987</v>
      </c>
      <c r="AB21" s="715" t="s">
        <v>2338</v>
      </c>
    </row>
    <row r="22" spans="1:28">
      <c r="A22" s="724" t="s">
        <v>2357</v>
      </c>
      <c r="B22" s="751">
        <f>'Résultats CTIFL'!B22/10^3</f>
        <v>0</v>
      </c>
      <c r="C22" s="741"/>
      <c r="D22" s="751">
        <f>'Résultats CTIFL'!C22/10^3</f>
        <v>0</v>
      </c>
      <c r="E22" s="741"/>
      <c r="F22" s="736">
        <f>'Résultats CTIFL'!D22/10^3</f>
        <v>0</v>
      </c>
      <c r="G22" s="741"/>
      <c r="H22" s="736">
        <f>'Résultats CTIFL'!E22/10^3</f>
        <v>0</v>
      </c>
      <c r="I22" s="741"/>
      <c r="J22" s="736">
        <f>'Résultats CTIFL'!F22/10^3</f>
        <v>0</v>
      </c>
      <c r="K22" s="741"/>
      <c r="L22" s="736">
        <f>'Résultats CTIFL'!G22/10^3</f>
        <v>0</v>
      </c>
      <c r="M22" s="741"/>
      <c r="N22" s="736">
        <f>'Résultats CTIFL'!H22/10^3</f>
        <v>0</v>
      </c>
      <c r="O22" s="747"/>
      <c r="P22" s="736">
        <f>'Résultats CTIFL'!I22/10^3</f>
        <v>0</v>
      </c>
      <c r="Q22" s="747"/>
      <c r="R22" s="738">
        <f>'Résultats CTIFL'!J22/10^3</f>
        <v>0</v>
      </c>
      <c r="S22" s="747"/>
      <c r="T22" s="738">
        <f>'Résultats CTIFL'!K22/10^3</f>
        <v>0</v>
      </c>
      <c r="U22" s="747"/>
      <c r="V22" s="737">
        <f>'Résultats CTIFL'!L22/10^3</f>
        <v>0</v>
      </c>
      <c r="W22" s="741"/>
      <c r="X22" s="737">
        <f>'Résultats CTIFL'!M22/10^3</f>
        <v>0</v>
      </c>
      <c r="Y22" s="741"/>
      <c r="Z22" s="718">
        <v>14944.197247999997</v>
      </c>
      <c r="AA22" s="718">
        <v>20901.400089750001</v>
      </c>
      <c r="AB22" s="715" t="s">
        <v>2338</v>
      </c>
    </row>
    <row r="23" spans="1:28">
      <c r="A23" s="717" t="s">
        <v>2358</v>
      </c>
      <c r="B23" s="751">
        <f>'Résultats CTIFL'!B23/10^3</f>
        <v>2.4765000000000001</v>
      </c>
      <c r="C23" s="742">
        <f>'Prétraitement récoltes'!D73+'Prétraitement récoltes'!D97</f>
        <v>4.1261000000000001</v>
      </c>
      <c r="D23" s="751">
        <f>'Résultats CTIFL'!C23/10^3</f>
        <v>4.8591000000000006</v>
      </c>
      <c r="E23" s="742">
        <f>'Prétraitement récoltes'!E73+'Prétraitement récoltes'!E97</f>
        <v>6.3823999999999996</v>
      </c>
      <c r="F23" s="736">
        <f>'Résultats CTIFL'!D23/10^3</f>
        <v>0</v>
      </c>
      <c r="G23" s="741"/>
      <c r="H23" s="736">
        <f>'Résultats CTIFL'!E23/10^3</f>
        <v>0</v>
      </c>
      <c r="I23" s="741"/>
      <c r="J23" s="736">
        <f>'Résultats CTIFL'!F23/10^3</f>
        <v>41.457747845870905</v>
      </c>
      <c r="K23" s="742"/>
      <c r="L23" s="736">
        <f>'Résultats CTIFL'!G23/10^3</f>
        <v>70.354383077071276</v>
      </c>
      <c r="M23" s="742"/>
      <c r="N23" s="736">
        <f>'Résultats CTIFL'!H23/10^3</f>
        <v>8.1536000000000026</v>
      </c>
      <c r="O23" s="748"/>
      <c r="P23" s="736">
        <f>'Résultats CTIFL'!I23/10^3</f>
        <v>18.434500000000018</v>
      </c>
      <c r="Q23" s="748"/>
      <c r="R23" s="738">
        <f>'Résultats CTIFL'!J23/10^3</f>
        <v>0</v>
      </c>
      <c r="S23" s="747"/>
      <c r="T23" s="738">
        <f>'Résultats CTIFL'!K23/10^3</f>
        <v>0</v>
      </c>
      <c r="U23" s="747"/>
      <c r="V23" s="737">
        <f>'Résultats CTIFL'!L23/10^3</f>
        <v>35.780647845870902</v>
      </c>
      <c r="W23" s="743"/>
      <c r="X23" s="737">
        <f>'Résultats CTIFL'!M23/10^3</f>
        <v>56.778983077071274</v>
      </c>
      <c r="Y23" s="743"/>
      <c r="Z23" s="718"/>
      <c r="AA23" s="718"/>
      <c r="AB23" s="715"/>
    </row>
    <row r="24" spans="1:28">
      <c r="A24" s="717" t="s">
        <v>2359</v>
      </c>
      <c r="B24" s="751">
        <f>'Résultats CTIFL'!B24/10^3</f>
        <v>0</v>
      </c>
      <c r="C24" s="744">
        <f>'Prétraitement récoltes'!D105</f>
        <v>6.8807</v>
      </c>
      <c r="D24" s="751">
        <f>'Résultats CTIFL'!C24/10^3</f>
        <v>0</v>
      </c>
      <c r="E24" s="744">
        <f>'Prétraitement récoltes'!E105</f>
        <v>18.482700000000001</v>
      </c>
      <c r="F24" s="736">
        <f>'Résultats CTIFL'!D24/10^3</f>
        <v>0</v>
      </c>
      <c r="G24" s="742"/>
      <c r="H24" s="736">
        <f>'Résultats CTIFL'!E24/10^3</f>
        <v>0</v>
      </c>
      <c r="I24" s="742"/>
      <c r="J24" s="736">
        <f>'Résultats CTIFL'!F24/10^3</f>
        <v>131.5209707438168</v>
      </c>
      <c r="K24" s="742"/>
      <c r="L24" s="736">
        <f>'Résultats CTIFL'!G24/10^3</f>
        <v>140.57158858595881</v>
      </c>
      <c r="M24" s="742"/>
      <c r="N24" s="736">
        <f>'Résultats CTIFL'!H24/10^3</f>
        <v>0</v>
      </c>
      <c r="O24" s="747"/>
      <c r="P24" s="736">
        <f>'Résultats CTIFL'!I24/10^3</f>
        <v>0</v>
      </c>
      <c r="Q24" s="747"/>
      <c r="R24" s="738">
        <f>'Résultats CTIFL'!J24/10^3</f>
        <v>14.017300000000006</v>
      </c>
      <c r="S24" s="748"/>
      <c r="T24" s="738">
        <f>'Résultats CTIFL'!K24/10^3</f>
        <v>15.293800000000012</v>
      </c>
      <c r="U24" s="748"/>
      <c r="V24" s="737">
        <f>'Résultats CTIFL'!L24/10^3</f>
        <v>117.50367074381681</v>
      </c>
      <c r="W24" s="743"/>
      <c r="X24" s="737">
        <f>'Résultats CTIFL'!M24/10^3</f>
        <v>125.2777885859588</v>
      </c>
      <c r="Y24" s="743"/>
      <c r="Z24" s="718">
        <v>62643.34866399999</v>
      </c>
      <c r="AA24" s="718">
        <v>70535.284163416014</v>
      </c>
      <c r="AB24" s="715" t="s">
        <v>2338</v>
      </c>
    </row>
    <row r="25" spans="1:28">
      <c r="A25" s="717" t="s">
        <v>2360</v>
      </c>
      <c r="B25" s="751">
        <f>'Résultats CTIFL'!B25/10^3</f>
        <v>0</v>
      </c>
      <c r="C25" s="742">
        <f>'Prétraitement récoltes'!D107</f>
        <v>6.1855000000000002</v>
      </c>
      <c r="D25" s="751">
        <f>'Résultats CTIFL'!C25/10^3</f>
        <v>0</v>
      </c>
      <c r="E25" s="742">
        <f>'Prétraitement récoltes'!E107</f>
        <v>11.4162</v>
      </c>
      <c r="F25" s="736">
        <f>'Résultats CTIFL'!D25/10^3</f>
        <v>0</v>
      </c>
      <c r="G25" s="742"/>
      <c r="H25" s="736">
        <f>'Résultats CTIFL'!E25/10^3</f>
        <v>0</v>
      </c>
      <c r="I25" s="742"/>
      <c r="J25" s="736">
        <f>'Résultats CTIFL'!F25/10^3</f>
        <v>490.52748382847557</v>
      </c>
      <c r="K25" s="742"/>
      <c r="L25" s="736">
        <f>'Résultats CTIFL'!G25/10^3</f>
        <v>477.67115327405509</v>
      </c>
      <c r="M25" s="742"/>
      <c r="N25" s="736">
        <f>'Résultats CTIFL'!H25/10^3</f>
        <v>0</v>
      </c>
      <c r="O25" s="747"/>
      <c r="P25" s="736">
        <f>'Résultats CTIFL'!I25/10^3</f>
        <v>0</v>
      </c>
      <c r="Q25" s="747"/>
      <c r="R25" s="738">
        <f>'Résultats CTIFL'!J25/10^3</f>
        <v>46.591899999999995</v>
      </c>
      <c r="S25" s="748"/>
      <c r="T25" s="738">
        <f>'Résultats CTIFL'!K25/10^3</f>
        <v>45.738399999999963</v>
      </c>
      <c r="U25" s="748"/>
      <c r="V25" s="737">
        <f>'Résultats CTIFL'!L25/10^3</f>
        <v>443.93558382847556</v>
      </c>
      <c r="W25" s="743"/>
      <c r="X25" s="737">
        <f>'Résultats CTIFL'!M25/10^3</f>
        <v>431.93275327405513</v>
      </c>
      <c r="Y25" s="743"/>
      <c r="Z25" s="718">
        <v>339147.32077600004</v>
      </c>
      <c r="AA25" s="718">
        <v>334437.85569157294</v>
      </c>
      <c r="AB25" s="715" t="s">
        <v>2338</v>
      </c>
    </row>
    <row r="26" spans="1:28">
      <c r="A26" s="717" t="s">
        <v>2361</v>
      </c>
      <c r="B26" s="751">
        <f>'Résultats CTIFL'!B26/10^3</f>
        <v>23.671099609374998</v>
      </c>
      <c r="C26" s="742">
        <f>'Prétraitement récoltes'!D106</f>
        <v>29.285299999999999</v>
      </c>
      <c r="D26" s="751">
        <f>'Résultats CTIFL'!C26/10^3</f>
        <v>25.998799987792967</v>
      </c>
      <c r="E26" s="742">
        <f>'Prétraitement récoltes'!E106</f>
        <v>33.1982</v>
      </c>
      <c r="F26" s="736">
        <f>'Résultats CTIFL'!D26/10^3</f>
        <v>0.14202659765625</v>
      </c>
      <c r="G26" s="742"/>
      <c r="H26" s="736">
        <f>'Résultats CTIFL'!E26/10^3</f>
        <v>0.15599279992675782</v>
      </c>
      <c r="I26" s="742"/>
      <c r="J26" s="736">
        <f>'Résultats CTIFL'!F26/10^3</f>
        <v>351.11767265814296</v>
      </c>
      <c r="K26" s="742"/>
      <c r="L26" s="736">
        <f>'Résultats CTIFL'!G26/10^3</f>
        <v>342.64703410296886</v>
      </c>
      <c r="M26" s="742"/>
      <c r="N26" s="736">
        <f>'Résultats CTIFL'!H26/10^3</f>
        <v>0</v>
      </c>
      <c r="O26" s="747"/>
      <c r="P26" s="736">
        <f>'Résultats CTIFL'!I26/10^3</f>
        <v>0</v>
      </c>
      <c r="Q26" s="747"/>
      <c r="R26" s="738">
        <f>'Résultats CTIFL'!J26/10^3</f>
        <v>37.219599999999936</v>
      </c>
      <c r="S26" s="748"/>
      <c r="T26" s="738">
        <f>'Résultats CTIFL'!K26/10^3</f>
        <v>34.807899999999918</v>
      </c>
      <c r="U26" s="748"/>
      <c r="V26" s="737">
        <f>'Résultats CTIFL'!L26/10^3</f>
        <v>337.42714566986183</v>
      </c>
      <c r="W26" s="743"/>
      <c r="X26" s="737">
        <f>'Résultats CTIFL'!M26/10^3</f>
        <v>333.68194129083514</v>
      </c>
      <c r="Y26" s="743"/>
      <c r="Z26" s="718">
        <v>245374.03808800003</v>
      </c>
      <c r="AA26" s="718">
        <v>230664.19295666993</v>
      </c>
      <c r="AB26" s="715" t="s">
        <v>2338</v>
      </c>
    </row>
    <row r="27" spans="1:28">
      <c r="A27" s="717" t="s">
        <v>2362</v>
      </c>
      <c r="B27" s="751">
        <f>'Résultats CTIFL'!B27/10^3</f>
        <v>5.2610000000000001</v>
      </c>
      <c r="C27" s="742">
        <f>'Prétraitement récoltes'!D108</f>
        <v>5.9911000000000003</v>
      </c>
      <c r="D27" s="751">
        <f>'Résultats CTIFL'!C27/10^3</f>
        <v>6.8496000976562499</v>
      </c>
      <c r="E27" s="742">
        <f>'Prétraitement récoltes'!E108</f>
        <v>8.3228000000000009</v>
      </c>
      <c r="F27" s="736">
        <f>'Résultats CTIFL'!D27/10^3</f>
        <v>3.1565999999999997E-2</v>
      </c>
      <c r="G27" s="746"/>
      <c r="H27" s="736">
        <f>'Résultats CTIFL'!E27/10^3</f>
        <v>4.1097600585937498E-2</v>
      </c>
      <c r="I27" s="746"/>
      <c r="J27" s="736">
        <f>'Résultats CTIFL'!F27/10^3</f>
        <v>76.0399983945114</v>
      </c>
      <c r="K27" s="748"/>
      <c r="L27" s="736">
        <f>'Résultats CTIFL'!G27/10^3</f>
        <v>62.276114184292965</v>
      </c>
      <c r="M27" s="748"/>
      <c r="N27" s="736">
        <f>'Résultats CTIFL'!H27/10^3</f>
        <v>0</v>
      </c>
      <c r="O27" s="748"/>
      <c r="P27" s="736">
        <f>'Résultats CTIFL'!I27/10^3</f>
        <v>0</v>
      </c>
      <c r="Q27" s="748"/>
      <c r="R27" s="738">
        <f>'Résultats CTIFL'!J27/10^3</f>
        <v>11.209500000000007</v>
      </c>
      <c r="S27" s="748"/>
      <c r="T27" s="738">
        <f>'Résultats CTIFL'!K27/10^3</f>
        <v>4.494600000000001</v>
      </c>
      <c r="U27" s="748"/>
      <c r="V27" s="737">
        <f>'Résultats CTIFL'!L27/10^3</f>
        <v>70.059932394511392</v>
      </c>
      <c r="W27" s="743"/>
      <c r="X27" s="737">
        <f>'Résultats CTIFL'!M27/10^3</f>
        <v>64.590016681363281</v>
      </c>
      <c r="Y27" s="743"/>
      <c r="Z27" s="718">
        <v>78670.67992000001</v>
      </c>
      <c r="AA27" s="718">
        <v>58787.9832666</v>
      </c>
      <c r="AB27" s="715" t="s">
        <v>2338</v>
      </c>
    </row>
    <row r="28" spans="1:28">
      <c r="A28" s="717" t="s">
        <v>2363</v>
      </c>
      <c r="B28" s="751">
        <f>'Résultats CTIFL'!B28/10^3</f>
        <v>0.78900000000000003</v>
      </c>
      <c r="C28" s="742">
        <f>'Prétraitement récoltes'!D85</f>
        <v>1.31</v>
      </c>
      <c r="D28" s="751">
        <f>'Résultats CTIFL'!C28/10^3</f>
        <v>1.1326999969482421</v>
      </c>
      <c r="E28" s="742">
        <f>'Prétraitement récoltes'!E85</f>
        <v>1.7738</v>
      </c>
      <c r="F28" s="736">
        <f>'Résultats CTIFL'!D28/10^3</f>
        <v>0</v>
      </c>
      <c r="G28" s="747"/>
      <c r="H28" s="736">
        <f>'Résultats CTIFL'!E28/10^3</f>
        <v>0</v>
      </c>
      <c r="I28" s="747"/>
      <c r="J28" s="736">
        <f>'Résultats CTIFL'!F28/10^3</f>
        <v>35.805993138146938</v>
      </c>
      <c r="K28" s="748"/>
      <c r="L28" s="736">
        <f>'Résultats CTIFL'!G28/10^3</f>
        <v>43.467470834728793</v>
      </c>
      <c r="M28" s="748"/>
      <c r="N28" s="736">
        <f>'Résultats CTIFL'!H28/10^3</f>
        <v>0</v>
      </c>
      <c r="O28" s="748"/>
      <c r="P28" s="736">
        <f>'Résultats CTIFL'!I28/10^3</f>
        <v>0</v>
      </c>
      <c r="Q28" s="748"/>
      <c r="R28" s="738">
        <f>'Résultats CTIFL'!J28/10^3</f>
        <v>1.9175000000000015</v>
      </c>
      <c r="S28" s="748"/>
      <c r="T28" s="738">
        <f>'Résultats CTIFL'!K28/10^3</f>
        <v>2.1323999999999961</v>
      </c>
      <c r="U28" s="748"/>
      <c r="V28" s="737">
        <f>'Résultats CTIFL'!L28/10^3</f>
        <v>34.677493138146936</v>
      </c>
      <c r="W28" s="743"/>
      <c r="X28" s="737">
        <f>'Résultats CTIFL'!M28/10^3</f>
        <v>42.467770831677043</v>
      </c>
      <c r="Y28" s="743"/>
      <c r="Z28" s="718"/>
      <c r="AA28" s="718"/>
      <c r="AB28" s="715" t="s">
        <v>2354</v>
      </c>
    </row>
    <row r="29" spans="1:28">
      <c r="A29" s="727" t="s">
        <v>2364</v>
      </c>
      <c r="B29" s="751">
        <f>'Résultats CTIFL'!B29/10^3</f>
        <v>42.280700654745104</v>
      </c>
      <c r="C29" s="742">
        <f>'Prétraitement récoltes'!D87</f>
        <v>44.096699999999998</v>
      </c>
      <c r="D29" s="751">
        <f>'Résultats CTIFL'!C29/10^3</f>
        <v>34.945700389385223</v>
      </c>
      <c r="E29" s="742">
        <f>'Prétraitement récoltes'!E87</f>
        <v>34.268900000000002</v>
      </c>
      <c r="F29" s="736">
        <f>'Résultats CTIFL'!D29/10^3</f>
        <v>0</v>
      </c>
      <c r="G29" s="747"/>
      <c r="H29" s="736">
        <f>'Résultats CTIFL'!E29/10^3</f>
        <v>0</v>
      </c>
      <c r="I29" s="747"/>
      <c r="J29" s="736">
        <f>'Résultats CTIFL'!F29/10^3</f>
        <v>0.35125800210924352</v>
      </c>
      <c r="K29" s="748"/>
      <c r="L29" s="736">
        <f>'Résultats CTIFL'!G29/10^3</f>
        <v>0.20887700029450934</v>
      </c>
      <c r="M29" s="748"/>
      <c r="N29" s="736">
        <f>'Résultats CTIFL'!H29/10^3</f>
        <v>24.934099999999976</v>
      </c>
      <c r="O29" s="748"/>
      <c r="P29" s="736">
        <f>'Résultats CTIFL'!I29/10^3</f>
        <v>25.395999999999997</v>
      </c>
      <c r="Q29" s="748"/>
      <c r="R29" s="738">
        <f>'Résultats CTIFL'!J29/10^3</f>
        <v>0</v>
      </c>
      <c r="S29" s="748"/>
      <c r="T29" s="738">
        <f>'Résultats CTIFL'!K29/10^3</f>
        <v>0</v>
      </c>
      <c r="U29" s="748"/>
      <c r="V29" s="737">
        <f>'Résultats CTIFL'!L29/10^3</f>
        <v>17.697858656854368</v>
      </c>
      <c r="W29" s="743"/>
      <c r="X29" s="737">
        <f>'Résultats CTIFL'!M29/10^3</f>
        <v>9.7585773896797363</v>
      </c>
      <c r="Y29" s="743"/>
      <c r="Z29" s="718"/>
      <c r="AA29" s="718"/>
      <c r="AB29" s="715" t="s">
        <v>2335</v>
      </c>
    </row>
    <row r="30" spans="1:28">
      <c r="A30" s="727" t="s">
        <v>2365</v>
      </c>
      <c r="B30" s="751">
        <f>'Résultats CTIFL'!B30/10^3</f>
        <v>8.8994998557567602</v>
      </c>
      <c r="C30" s="742">
        <f>'Prétraitement récoltes'!D89</f>
        <v>9.4892000000000003</v>
      </c>
      <c r="D30" s="751">
        <f>'Résultats CTIFL'!C30/10^3</f>
        <v>11.658899911880493</v>
      </c>
      <c r="E30" s="742">
        <f>'Prétraitement récoltes'!E89</f>
        <v>15.7788</v>
      </c>
      <c r="F30" s="736">
        <f>'Résultats CTIFL'!D30/10^3</f>
        <v>0</v>
      </c>
      <c r="G30" s="747"/>
      <c r="H30" s="736">
        <f>'Résultats CTIFL'!E30/10^3</f>
        <v>0</v>
      </c>
      <c r="I30" s="747"/>
      <c r="J30" s="736">
        <f>'Résultats CTIFL'!F30/10^3</f>
        <v>0.61839000074611972</v>
      </c>
      <c r="K30" s="748"/>
      <c r="L30" s="736">
        <f>'Résultats CTIFL'!G30/10^3</f>
        <v>0.40333900128444655</v>
      </c>
      <c r="M30" s="748"/>
      <c r="N30" s="736">
        <f>'Résultats CTIFL'!H30/10^3</f>
        <v>2.5799999999999992</v>
      </c>
      <c r="O30" s="748"/>
      <c r="P30" s="736">
        <f>'Résultats CTIFL'!I30/10^3</f>
        <v>3.630100000000001</v>
      </c>
      <c r="Q30" s="748"/>
      <c r="R30" s="738">
        <f>'Résultats CTIFL'!J30/10^3</f>
        <v>0</v>
      </c>
      <c r="S30" s="747"/>
      <c r="T30" s="738">
        <f>'Résultats CTIFL'!K30/10^3</f>
        <v>0</v>
      </c>
      <c r="U30" s="747"/>
      <c r="V30" s="737">
        <f>'Résultats CTIFL'!L30/10^3</f>
        <v>6.9378898565028804</v>
      </c>
      <c r="W30" s="743"/>
      <c r="X30" s="737">
        <f>'Résultats CTIFL'!M30/10^3</f>
        <v>8.4321389131649394</v>
      </c>
      <c r="Y30" s="743"/>
      <c r="Z30" s="718"/>
      <c r="AA30" s="718"/>
      <c r="AB30" s="715" t="s">
        <v>2335</v>
      </c>
    </row>
    <row r="31" spans="1:28">
      <c r="A31" s="717" t="s">
        <v>2366</v>
      </c>
      <c r="B31" s="751">
        <f>'Résultats CTIFL'!B31/10^3</f>
        <v>3.1105999984741213</v>
      </c>
      <c r="C31" s="742">
        <f>'Prétraitement récoltes'!D104</f>
        <v>4.4111000000000002</v>
      </c>
      <c r="D31" s="751">
        <f>'Résultats CTIFL'!C31/10^3</f>
        <v>3.3397000503540037</v>
      </c>
      <c r="E31" s="742">
        <f>'Prétraitement récoltes'!E104</f>
        <v>6.008</v>
      </c>
      <c r="F31" s="736">
        <f>'Résultats CTIFL'!D31/10^3</f>
        <v>0</v>
      </c>
      <c r="G31" s="747"/>
      <c r="H31" s="736">
        <f>'Résultats CTIFL'!E31/10^3</f>
        <v>0</v>
      </c>
      <c r="I31" s="747"/>
      <c r="J31" s="736">
        <f>'Résultats CTIFL'!F31/10^3</f>
        <v>7.5902570976736028</v>
      </c>
      <c r="K31" s="748"/>
      <c r="L31" s="736">
        <f>'Résultats CTIFL'!G31/10^3</f>
        <v>8.052984911240987</v>
      </c>
      <c r="M31" s="748"/>
      <c r="N31" s="736">
        <f>'Résultats CTIFL'!H31/10^3</f>
        <v>0</v>
      </c>
      <c r="O31" s="747"/>
      <c r="P31" s="736">
        <f>'Résultats CTIFL'!I31/10^3</f>
        <v>0</v>
      </c>
      <c r="Q31" s="747"/>
      <c r="R31" s="738">
        <f>'Résultats CTIFL'!J31/10^3</f>
        <v>1.0903999999999998</v>
      </c>
      <c r="S31" s="748"/>
      <c r="T31" s="738">
        <f>'Résultats CTIFL'!K31/10^3</f>
        <v>0.74160000000000026</v>
      </c>
      <c r="U31" s="748"/>
      <c r="V31" s="737">
        <f>'Résultats CTIFL'!L31/10^3</f>
        <v>9.6104570961477247</v>
      </c>
      <c r="W31" s="743"/>
      <c r="X31" s="737">
        <f>'Résultats CTIFL'!M31/10^3</f>
        <v>10.651084961594989</v>
      </c>
      <c r="Y31" s="743"/>
      <c r="Z31" s="718"/>
      <c r="AA31" s="718"/>
      <c r="AB31" s="715" t="s">
        <v>2354</v>
      </c>
    </row>
    <row r="32" spans="1:28">
      <c r="A32" s="717" t="s">
        <v>2367</v>
      </c>
      <c r="B32" s="751">
        <f>'Résultats CTIFL'!B32/10^3</f>
        <v>7.8680999939441678</v>
      </c>
      <c r="C32" s="742">
        <f>'Prétraitement récoltes'!D86</f>
        <v>7.6909999999999998</v>
      </c>
      <c r="D32" s="751">
        <f>'Résultats CTIFL'!C32/10^3</f>
        <v>7.3476999149322513</v>
      </c>
      <c r="E32" s="742">
        <f>'Prétraitement récoltes'!E86</f>
        <v>7.2896999999999998</v>
      </c>
      <c r="F32" s="736">
        <f>'Résultats CTIFL'!D32/10^3</f>
        <v>1.5774999999999999</v>
      </c>
      <c r="G32" s="748"/>
      <c r="H32" s="736">
        <f>'Résultats CTIFL'!E32/10^3</f>
        <v>2.0962999420166017</v>
      </c>
      <c r="I32" s="748"/>
      <c r="J32" s="736">
        <f>'Résultats CTIFL'!F32/10^3</f>
        <v>11.470284009126946</v>
      </c>
      <c r="K32" s="748"/>
      <c r="L32" s="736">
        <f>'Résultats CTIFL'!G32/10^3</f>
        <v>8.9027100052424935</v>
      </c>
      <c r="M32" s="748"/>
      <c r="N32" s="736">
        <f>'Résultats CTIFL'!H32/10^3</f>
        <v>2.0210000000000004</v>
      </c>
      <c r="O32" s="747"/>
      <c r="P32" s="736">
        <f>'Résultats CTIFL'!I32/10^3</f>
        <v>1.2624500000000001</v>
      </c>
      <c r="Q32" s="747"/>
      <c r="R32" s="738">
        <f>'Résultats CTIFL'!J32/10^3</f>
        <v>2.0210000000000004</v>
      </c>
      <c r="S32" s="747"/>
      <c r="T32" s="738">
        <f>'Résultats CTIFL'!K32/10^3</f>
        <v>1.2624500000000001</v>
      </c>
      <c r="U32" s="747"/>
      <c r="V32" s="737">
        <f>'Résultats CTIFL'!L32/10^3</f>
        <v>13.718884003071114</v>
      </c>
      <c r="W32" s="743"/>
      <c r="X32" s="737">
        <f>'Résultats CTIFL'!M32/10^3</f>
        <v>11.629209978158144</v>
      </c>
      <c r="Y32" s="743"/>
      <c r="Z32" s="718"/>
      <c r="AA32" s="718"/>
      <c r="AB32" s="723" t="s">
        <v>2341</v>
      </c>
    </row>
    <row r="33" spans="1:29" ht="15.6">
      <c r="A33" s="728" t="s">
        <v>2368</v>
      </c>
      <c r="B33" s="751">
        <f>'Résultats CTIFL'!B33/10^3</f>
        <v>762.8057</v>
      </c>
      <c r="C33" s="742">
        <f>'Prétraitement récoltes'!D40+'Prétraitement récoltes'!D41+'Prétraitement récoltes'!D42</f>
        <v>792.63516031468521</v>
      </c>
      <c r="D33" s="751">
        <f>'Résultats CTIFL'!C33/10^3</f>
        <v>684.11490624999999</v>
      </c>
      <c r="E33" s="742">
        <f>'Prétraitement récoltes'!E40+'Prétraitement récoltes'!E41+'Prétraitement récoltes'!E42</f>
        <v>729.3710180555554</v>
      </c>
      <c r="F33" s="736">
        <f>'Résultats CTIFL'!D33/10^3</f>
        <v>167.05179999999999</v>
      </c>
      <c r="G33" s="748"/>
      <c r="H33" s="736">
        <f>'Résultats CTIFL'!E33/10^3</f>
        <v>158.34649804687501</v>
      </c>
      <c r="I33" s="748"/>
      <c r="J33" s="736">
        <f>'Résultats CTIFL'!F33/10^3</f>
        <v>541.77490704254012</v>
      </c>
      <c r="K33" s="748"/>
      <c r="L33" s="736">
        <f>'Résultats CTIFL'!G33/10^3</f>
        <v>517.93984786756323</v>
      </c>
      <c r="M33" s="748"/>
      <c r="N33" s="736">
        <f>'Résultats CTIFL'!H33/10^3</f>
        <v>242.91842593576735</v>
      </c>
      <c r="O33" s="748"/>
      <c r="P33" s="736">
        <f>'Résultats CTIFL'!I33/10^3</f>
        <v>235.20129581143357</v>
      </c>
      <c r="Q33" s="748"/>
      <c r="R33" s="738">
        <f>'Résultats CTIFL'!J33/10^3</f>
        <v>182.18881945182551</v>
      </c>
      <c r="S33" s="750"/>
      <c r="T33" s="738">
        <f>'Résultats CTIFL'!K33/10^3</f>
        <v>176.40097185857519</v>
      </c>
      <c r="U33" s="750"/>
      <c r="V33" s="737">
        <f>'Résultats CTIFL'!L33/10^3</f>
        <v>864.82268610677284</v>
      </c>
      <c r="W33" s="743"/>
      <c r="X33" s="737">
        <f>'Résultats CTIFL'!M33/10^3</f>
        <v>782.21853984909842</v>
      </c>
      <c r="Y33" s="743"/>
      <c r="Z33" s="718">
        <v>411112.07997999998</v>
      </c>
      <c r="AA33" s="718">
        <v>373362.24985192</v>
      </c>
      <c r="AB33" s="715" t="s">
        <v>2369</v>
      </c>
      <c r="AC33" s="729"/>
    </row>
    <row r="34" spans="1:29" ht="15.6">
      <c r="A34" s="728" t="s">
        <v>2370</v>
      </c>
      <c r="B34" s="751">
        <f>'Résultats CTIFL'!B34/10^3</f>
        <v>560.6943</v>
      </c>
      <c r="C34" s="742">
        <f>'Prétraitement récoltes'!D45+'Prétraitement récoltes'!D46</f>
        <v>593.61479999999995</v>
      </c>
      <c r="D34" s="751">
        <f>'Résultats CTIFL'!C34/10^3</f>
        <v>532.35338916015621</v>
      </c>
      <c r="E34" s="742">
        <f>'Prétraitement récoltes'!E45+'Prétraitement récoltes'!E46</f>
        <v>624.45650000000001</v>
      </c>
      <c r="F34" s="736">
        <f>'Résultats CTIFL'!D34/10^3</f>
        <v>252.10660000000001</v>
      </c>
      <c r="G34" s="748"/>
      <c r="H34" s="736">
        <f>'Résultats CTIFL'!E34/10^3</f>
        <v>239.177296875</v>
      </c>
      <c r="I34" s="748"/>
      <c r="J34" s="736">
        <f>'Résultats CTIFL'!F34/10^3</f>
        <v>144.5214663173391</v>
      </c>
      <c r="K34" s="748"/>
      <c r="L34" s="736">
        <f>'Résultats CTIFL'!G34/10^3</f>
        <v>154.41284173754894</v>
      </c>
      <c r="M34" s="748"/>
      <c r="N34" s="736">
        <f>'Résultats CTIFL'!H34/10^3</f>
        <v>55.461310824097481</v>
      </c>
      <c r="O34" s="750"/>
      <c r="P34" s="736">
        <f>'Résultats CTIFL'!I34/10^3</f>
        <v>39.389785358648979</v>
      </c>
      <c r="Q34" s="750"/>
      <c r="R34" s="738">
        <f>'Résultats CTIFL'!J34/10^3</f>
        <v>55.461310824097481</v>
      </c>
      <c r="S34" s="750"/>
      <c r="T34" s="738">
        <f>'Résultats CTIFL'!K34/10^3</f>
        <v>39.389785358648979</v>
      </c>
      <c r="U34" s="750"/>
      <c r="V34" s="737">
        <f>'Résultats CTIFL'!L34/10^3</f>
        <v>326.75715966914419</v>
      </c>
      <c r="W34" s="743"/>
      <c r="X34" s="737">
        <f>'Résultats CTIFL'!M34/10^3</f>
        <v>354.1505586911494</v>
      </c>
      <c r="Y34" s="743"/>
      <c r="Z34" s="718">
        <v>266123.91369199997</v>
      </c>
      <c r="AA34" s="718">
        <v>259106.99665625501</v>
      </c>
      <c r="AB34" s="723" t="s">
        <v>2341</v>
      </c>
    </row>
    <row r="35" spans="1:29" ht="15.6">
      <c r="A35" s="728" t="s">
        <v>2371</v>
      </c>
      <c r="B35" s="751">
        <f>'Résultats CTIFL'!B35/10^3</f>
        <v>270.52040079116819</v>
      </c>
      <c r="C35" s="742">
        <f>'Prétraitement récoltes'!D35+'Prétraitement récoltes'!D36</f>
        <v>281.71300000000002</v>
      </c>
      <c r="D35" s="751">
        <f>'Résultats CTIFL'!C35/10^3</f>
        <v>240.3293021697998</v>
      </c>
      <c r="E35" s="742">
        <f>'Prétraitement récoltes'!E35+'Prétraitement récoltes'!E36</f>
        <v>256.52049999999997</v>
      </c>
      <c r="F35" s="736">
        <f>'Résultats CTIFL'!D35/10^3</f>
        <v>0</v>
      </c>
      <c r="G35" s="747"/>
      <c r="H35" s="736">
        <f>'Résultats CTIFL'!E35/10^3</f>
        <v>0</v>
      </c>
      <c r="I35" s="747"/>
      <c r="J35" s="736">
        <f>'Résultats CTIFL'!F35/10^3</f>
        <v>174.61854503393801</v>
      </c>
      <c r="K35" s="748"/>
      <c r="L35" s="736">
        <f>'Résultats CTIFL'!G35/10^3</f>
        <v>174.84188615749309</v>
      </c>
      <c r="M35" s="748"/>
      <c r="N35" s="736">
        <f>'Résultats CTIFL'!H35/10^3</f>
        <v>24.140283805302694</v>
      </c>
      <c r="O35" s="750"/>
      <c r="P35" s="736">
        <f>'Résultats CTIFL'!I35/10^3</f>
        <v>18.663309668162604</v>
      </c>
      <c r="Q35" s="750"/>
      <c r="R35" s="738">
        <f>'Résultats CTIFL'!J35/10^3</f>
        <v>24.140283805302694</v>
      </c>
      <c r="S35" s="750"/>
      <c r="T35" s="738">
        <f>'Résultats CTIFL'!K35/10^3</f>
        <v>18.663309668162604</v>
      </c>
      <c r="U35" s="750"/>
      <c r="V35" s="737">
        <f>'Résultats CTIFL'!L35/10^3</f>
        <v>369.80633813538401</v>
      </c>
      <c r="W35" s="743"/>
      <c r="X35" s="737">
        <f>'Résultats CTIFL'!M35/10^3</f>
        <v>353.81163877398774</v>
      </c>
      <c r="Y35" s="743"/>
      <c r="Z35" s="718">
        <v>197125.22532000003</v>
      </c>
      <c r="AA35" s="718">
        <v>185943.73597559996</v>
      </c>
      <c r="AB35" s="723" t="s">
        <v>2341</v>
      </c>
    </row>
    <row r="36" spans="1:29" ht="15.6">
      <c r="A36" s="728" t="s">
        <v>2372</v>
      </c>
      <c r="B36" s="751">
        <f>'Résultats CTIFL'!B36/10^3</f>
        <v>451.18670000000003</v>
      </c>
      <c r="C36" s="742">
        <f>'Prétraitement récoltes'!D50+'Prétraitement récoltes'!D51</f>
        <v>460.21460000000002</v>
      </c>
      <c r="D36" s="751">
        <f>'Résultats CTIFL'!C36/10^3</f>
        <v>658.51789532470707</v>
      </c>
      <c r="E36" s="742">
        <f>'Prétraitement récoltes'!E50+'Prétraitement récoltes'!E51</f>
        <v>660.05679999999995</v>
      </c>
      <c r="F36" s="736">
        <f>'Résultats CTIFL'!D36/10^3</f>
        <v>188.28279999999998</v>
      </c>
      <c r="G36" s="748"/>
      <c r="H36" s="736">
        <f>'Résultats CTIFL'!E36/10^3</f>
        <v>190.21110156250001</v>
      </c>
      <c r="I36" s="748"/>
      <c r="J36" s="736">
        <f>'Résultats CTIFL'!F36/10^3</f>
        <v>129.15697520594765</v>
      </c>
      <c r="K36" s="748"/>
      <c r="L36" s="736">
        <f>'Résultats CTIFL'!G36/10^3</f>
        <v>140.88117621470755</v>
      </c>
      <c r="M36" s="748"/>
      <c r="N36" s="736">
        <f>'Résultats CTIFL'!H36/10^3</f>
        <v>45.895374275111998</v>
      </c>
      <c r="O36" s="750"/>
      <c r="P36" s="736">
        <f>'Résultats CTIFL'!I36/10^3</f>
        <v>49.522873747038247</v>
      </c>
      <c r="Q36" s="750"/>
      <c r="R36" s="738">
        <f>'Résultats CTIFL'!J36/10^3</f>
        <v>45.895374275111998</v>
      </c>
      <c r="S36" s="750"/>
      <c r="T36" s="738">
        <f>'Résultats CTIFL'!K36/10^3</f>
        <v>49.522873747038247</v>
      </c>
      <c r="U36" s="750"/>
      <c r="V36" s="737">
        <f>'Résultats CTIFL'!L36/10^3</f>
        <v>273.97973665572363</v>
      </c>
      <c r="W36" s="743"/>
      <c r="X36" s="737">
        <f>'Résultats CTIFL'!M36/10^3</f>
        <v>463.31154310661742</v>
      </c>
      <c r="Y36" s="743"/>
      <c r="Z36" s="718">
        <v>142217.66534799998</v>
      </c>
      <c r="AA36" s="718">
        <v>139675.78815990596</v>
      </c>
      <c r="AB36" s="723" t="s">
        <v>2341</v>
      </c>
    </row>
    <row r="37" spans="1:29" ht="15.6">
      <c r="A37" s="728" t="s">
        <v>2373</v>
      </c>
      <c r="B37" s="751">
        <f>'Résultats CTIFL'!B37/10^3</f>
        <v>170.07939680671691</v>
      </c>
      <c r="C37" s="742">
        <f>'Prétraitement récoltes'!D14+'Prétraitement récoltes'!D15</f>
        <v>444.17160000000001</v>
      </c>
      <c r="D37" s="751">
        <f>'Résultats CTIFL'!C37/10^3</f>
        <v>139.43290000152587</v>
      </c>
      <c r="E37" s="742">
        <f>'Prétraitement récoltes'!E14+'Prétraitement récoltes'!E15</f>
        <v>400.03699999999998</v>
      </c>
      <c r="F37" s="736">
        <f>'Résultats CTIFL'!D37/10^3</f>
        <v>6.8031758722686773</v>
      </c>
      <c r="G37" s="749"/>
      <c r="H37" s="736">
        <f>'Résultats CTIFL'!E37/10^3</f>
        <v>5.5773160000610353</v>
      </c>
      <c r="I37" s="749"/>
      <c r="J37" s="736">
        <f>'Résultats CTIFL'!F37/10^3</f>
        <v>3.3450230012387037</v>
      </c>
      <c r="K37" s="748"/>
      <c r="L37" s="736">
        <f>'Résultats CTIFL'!G37/10^3</f>
        <v>3.5122760360352694</v>
      </c>
      <c r="M37" s="748"/>
      <c r="N37" s="736">
        <f>'Résultats CTIFL'!H37/10^3</f>
        <v>19.006</v>
      </c>
      <c r="O37" s="748"/>
      <c r="P37" s="736">
        <f>'Résultats CTIFL'!I37/10^3</f>
        <v>10.845542948896997</v>
      </c>
      <c r="Q37" s="748"/>
      <c r="R37" s="738">
        <f>'Résultats CTIFL'!J37/10^3</f>
        <v>0</v>
      </c>
      <c r="S37" s="747"/>
      <c r="T37" s="738">
        <f>'Résultats CTIFL'!K37/10^3</f>
        <v>0</v>
      </c>
      <c r="U37" s="747"/>
      <c r="V37" s="737">
        <f>'Résultats CTIFL'!L37/10^3</f>
        <v>139.45143288896455</v>
      </c>
      <c r="W37" s="743"/>
      <c r="X37" s="737">
        <f>'Résultats CTIFL'!M37/10^3</f>
        <v>119.82953788852988</v>
      </c>
      <c r="Y37" s="743"/>
      <c r="Z37" s="718">
        <v>153850.955132</v>
      </c>
      <c r="AA37" s="718">
        <v>136239.04688377</v>
      </c>
      <c r="AB37" s="715" t="s">
        <v>2335</v>
      </c>
    </row>
    <row r="38" spans="1:29" ht="15.6">
      <c r="A38" s="728" t="s">
        <v>2374</v>
      </c>
      <c r="B38" s="751">
        <f>'Résultats CTIFL'!B38/10^3</f>
        <v>296.0607967414856</v>
      </c>
      <c r="C38" s="742">
        <f>'Prétraitement récoltes'!D18+'Prétraitement récoltes'!D19</f>
        <v>281.25209999999998</v>
      </c>
      <c r="D38" s="751">
        <f>'Résultats CTIFL'!C38/10^3</f>
        <v>269.35659963989258</v>
      </c>
      <c r="E38" s="742">
        <f>'Prétraitement récoltes'!E18+'Prétraitement récoltes'!E19</f>
        <v>236.4674</v>
      </c>
      <c r="F38" s="736">
        <f>'Résultats CTIFL'!D38/10^3</f>
        <v>40.501725766639716</v>
      </c>
      <c r="G38" s="746"/>
      <c r="H38" s="736">
        <f>'Résultats CTIFL'!E38/10^3</f>
        <v>35.258061947326667</v>
      </c>
      <c r="I38" s="746"/>
      <c r="J38" s="736">
        <f>'Résultats CTIFL'!F38/10^3</f>
        <v>127.42615756301255</v>
      </c>
      <c r="K38" s="748"/>
      <c r="L38" s="736">
        <f>'Résultats CTIFL'!G38/10^3</f>
        <v>111.45878127594921</v>
      </c>
      <c r="M38" s="748"/>
      <c r="N38" s="736">
        <f>'Résultats CTIFL'!H38/10^3</f>
        <v>33.046360138675311</v>
      </c>
      <c r="O38" s="748"/>
      <c r="P38" s="736">
        <f>'Résultats CTIFL'!I38/10^3</f>
        <v>30.966205026317155</v>
      </c>
      <c r="Q38" s="748"/>
      <c r="R38" s="738">
        <f>'Résultats CTIFL'!J38/10^3</f>
        <v>0</v>
      </c>
      <c r="S38" s="747"/>
      <c r="T38" s="738">
        <f>'Résultats CTIFL'!K38/10^3</f>
        <v>0</v>
      </c>
      <c r="U38" s="747"/>
      <c r="V38" s="737">
        <f>'Résultats CTIFL'!L38/10^3</f>
        <v>366.96132141778548</v>
      </c>
      <c r="W38" s="743"/>
      <c r="X38" s="737">
        <f>'Résultats CTIFL'!M38/10^3</f>
        <v>328.16164761738418</v>
      </c>
      <c r="Y38" s="743"/>
      <c r="Z38" s="718">
        <v>154595.22897999999</v>
      </c>
      <c r="AA38" s="718">
        <v>132823.84465553</v>
      </c>
      <c r="AB38" s="723" t="s">
        <v>1084</v>
      </c>
    </row>
    <row r="39" spans="1:29" ht="15.6">
      <c r="A39" s="728" t="s">
        <v>2375</v>
      </c>
      <c r="B39" s="751">
        <f>'Résultats CTIFL'!B39/10^3</f>
        <v>288.53910313892362</v>
      </c>
      <c r="C39" s="742">
        <f>'Prétraitement récoltes'!D9</f>
        <v>284.5804</v>
      </c>
      <c r="D39" s="751">
        <f>'Résultats CTIFL'!C39/10^3</f>
        <v>233.67239361572265</v>
      </c>
      <c r="E39" s="742">
        <f>'Prétraitement récoltes'!E9</f>
        <v>227.4991</v>
      </c>
      <c r="F39" s="736">
        <f>'Résultats CTIFL'!D39/10^3</f>
        <v>25.911999999999999</v>
      </c>
      <c r="G39" s="748"/>
      <c r="H39" s="736">
        <f>'Résultats CTIFL'!E39/10^3</f>
        <v>23.344000000000001</v>
      </c>
      <c r="I39" s="748"/>
      <c r="J39" s="736">
        <f>'Résultats CTIFL'!F39/10^3</f>
        <v>22.768949991064613</v>
      </c>
      <c r="K39" s="748"/>
      <c r="L39" s="736">
        <f>'Résultats CTIFL'!G39/10^3</f>
        <v>20.955447876756896</v>
      </c>
      <c r="M39" s="748"/>
      <c r="N39" s="736">
        <f>'Résultats CTIFL'!H39/10^3</f>
        <v>141.99447282441938</v>
      </c>
      <c r="O39" s="748"/>
      <c r="P39" s="736">
        <f>'Résultats CTIFL'!I39/10^3</f>
        <v>119.70131882851408</v>
      </c>
      <c r="Q39" s="748"/>
      <c r="R39" s="738">
        <f>'Résultats CTIFL'!J39/10^3</f>
        <v>0</v>
      </c>
      <c r="S39" s="747"/>
      <c r="T39" s="738">
        <f>'Résultats CTIFL'!K39/10^3</f>
        <v>0</v>
      </c>
      <c r="U39" s="747"/>
      <c r="V39" s="737">
        <f>'Résultats CTIFL'!L39/10^3</f>
        <v>130.2702251486227</v>
      </c>
      <c r="W39" s="743"/>
      <c r="X39" s="737">
        <f>'Résultats CTIFL'!M39/10^3</f>
        <v>101.06610298317933</v>
      </c>
      <c r="Y39" s="743"/>
      <c r="Z39" s="718">
        <v>62276.985128</v>
      </c>
      <c r="AA39" s="718">
        <v>58887.985222400006</v>
      </c>
      <c r="AB39" s="715" t="s">
        <v>2335</v>
      </c>
    </row>
    <row r="40" spans="1:29" ht="15.6">
      <c r="A40" s="728" t="s">
        <v>2376</v>
      </c>
      <c r="B40" s="751">
        <f>'Résultats CTIFL'!B40/10^3</f>
        <v>119.3350001449585</v>
      </c>
      <c r="C40" s="742">
        <f>'Prétraitement récoltes'!D33</f>
        <v>155.1386</v>
      </c>
      <c r="D40" s="751">
        <f>'Résultats CTIFL'!C40/10^3</f>
        <v>117.05699932861329</v>
      </c>
      <c r="E40" s="742">
        <f>'Prétraitement récoltes'!E33</f>
        <v>175.38900000000001</v>
      </c>
      <c r="F40" s="736">
        <f>'Résultats CTIFL'!D40/10^3</f>
        <v>23.867000028991701</v>
      </c>
      <c r="G40" s="749"/>
      <c r="H40" s="736">
        <f>'Résultats CTIFL'!E40/10^3</f>
        <v>23.411399865722657</v>
      </c>
      <c r="I40" s="749"/>
      <c r="J40" s="736">
        <f>'Résultats CTIFL'!F40/10^3</f>
        <v>128.35522214293178</v>
      </c>
      <c r="K40" s="748"/>
      <c r="L40" s="736">
        <f>'Résultats CTIFL'!G40/10^3</f>
        <v>151.71740604761942</v>
      </c>
      <c r="M40" s="748"/>
      <c r="N40" s="736">
        <f>'Résultats CTIFL'!H40/10^3</f>
        <v>0</v>
      </c>
      <c r="O40" s="747"/>
      <c r="P40" s="736">
        <f>'Résultats CTIFL'!I40/10^3</f>
        <v>0</v>
      </c>
      <c r="Q40" s="747"/>
      <c r="R40" s="738">
        <f>'Résultats CTIFL'!J40/10^3</f>
        <v>20.892300000000006</v>
      </c>
      <c r="S40" s="748"/>
      <c r="T40" s="738">
        <f>'Résultats CTIFL'!K40/10^3</f>
        <v>25.478247765597423</v>
      </c>
      <c r="U40" s="748"/>
      <c r="V40" s="737">
        <f>'Résultats CTIFL'!L40/10^3</f>
        <v>193.38412224730189</v>
      </c>
      <c r="W40" s="743"/>
      <c r="X40" s="737">
        <f>'Résultats CTIFL'!M40/10^3</f>
        <v>210.52019779862354</v>
      </c>
      <c r="Y40" s="743"/>
      <c r="Z40" s="718">
        <v>141961.69247199997</v>
      </c>
      <c r="AA40" s="718">
        <v>155183.49737605001</v>
      </c>
      <c r="AB40" s="715" t="s">
        <v>2354</v>
      </c>
    </row>
    <row r="41" spans="1:29" ht="15.6">
      <c r="A41" s="728" t="s">
        <v>2377</v>
      </c>
      <c r="B41" s="751">
        <f>'Résultats CTIFL'!B41/10^3</f>
        <v>126.27479927062988</v>
      </c>
      <c r="C41" s="742">
        <f>'Prétraitement récoltes'!D30+'Prétraitement récoltes'!D31</f>
        <v>167.93979999999999</v>
      </c>
      <c r="D41" s="751">
        <f>'Résultats CTIFL'!C41/10^3</f>
        <v>129.49390069580079</v>
      </c>
      <c r="E41" s="742">
        <f>'Prétraitement récoltes'!E30+'Prétraitement récoltes'!E31</f>
        <v>179.25800000000001</v>
      </c>
      <c r="F41" s="736">
        <f>'Résultats CTIFL'!D41/10^3</f>
        <v>0</v>
      </c>
      <c r="G41" s="747"/>
      <c r="H41" s="736">
        <f>'Résultats CTIFL'!E41/10^3</f>
        <v>0</v>
      </c>
      <c r="I41" s="747"/>
      <c r="J41" s="736">
        <f>'Résultats CTIFL'!F41/10^3</f>
        <v>74.313855526384899</v>
      </c>
      <c r="K41" s="748"/>
      <c r="L41" s="736">
        <f>'Résultats CTIFL'!G41/10^3</f>
        <v>71.392708625153759</v>
      </c>
      <c r="M41" s="748"/>
      <c r="N41" s="736">
        <f>'Résultats CTIFL'!H41/10^3</f>
        <v>0</v>
      </c>
      <c r="O41" s="747"/>
      <c r="P41" s="736">
        <f>'Résultats CTIFL'!I41/10^3</f>
        <v>0</v>
      </c>
      <c r="Q41" s="747"/>
      <c r="R41" s="738">
        <f>'Résultats CTIFL'!J41/10^3</f>
        <v>15.556277990078554</v>
      </c>
      <c r="S41" s="748"/>
      <c r="T41" s="738">
        <f>'Résultats CTIFL'!K41/10^3</f>
        <v>10.902909972851281</v>
      </c>
      <c r="U41" s="748"/>
      <c r="V41" s="737">
        <f>'Résultats CTIFL'!L41/10^3</f>
        <v>178.71863684340474</v>
      </c>
      <c r="W41" s="743"/>
      <c r="X41" s="737">
        <f>'Résultats CTIFL'!M41/10^3</f>
        <v>183.50900431331323</v>
      </c>
      <c r="Y41" s="743"/>
      <c r="Z41" s="718">
        <v>116711.01123600002</v>
      </c>
      <c r="AA41" s="718">
        <v>124100.84288284997</v>
      </c>
      <c r="AB41" s="715" t="s">
        <v>2338</v>
      </c>
    </row>
    <row r="42" spans="1:29" ht="15.6">
      <c r="A42" s="728" t="s">
        <v>2378</v>
      </c>
      <c r="B42" s="751">
        <f>'Résultats CTIFL'!B42/10^3</f>
        <v>159.71629975891113</v>
      </c>
      <c r="C42" s="742">
        <f>'Prétraitement récoltes'!D17</f>
        <v>169.91839999999999</v>
      </c>
      <c r="D42" s="751">
        <f>'Résultats CTIFL'!C42/10^3</f>
        <v>148.40339851379395</v>
      </c>
      <c r="E42" s="742">
        <f>'Prétraitement récoltes'!E17</f>
        <v>165.3732</v>
      </c>
      <c r="F42" s="736">
        <f>'Résultats CTIFL'!D42/10^3</f>
        <v>4.7914889927673343</v>
      </c>
      <c r="G42" s="748"/>
      <c r="H42" s="736">
        <f>'Résultats CTIFL'!E42/10^3</f>
        <v>4.4521019554138181</v>
      </c>
      <c r="I42" s="748"/>
      <c r="J42" s="736">
        <f>'Résultats CTIFL'!F42/10^3</f>
        <v>23.288498015960212</v>
      </c>
      <c r="K42" s="748"/>
      <c r="L42" s="736">
        <f>'Résultats CTIFL'!G42/10^3</f>
        <v>19.956074179735385</v>
      </c>
      <c r="M42" s="748"/>
      <c r="N42" s="736">
        <f>'Résultats CTIFL'!H42/10^3</f>
        <v>20.884508961939602</v>
      </c>
      <c r="O42" s="748"/>
      <c r="P42" s="736">
        <f>'Résultats CTIFL'!I42/10^3</f>
        <v>16.261879166096683</v>
      </c>
      <c r="Q42" s="748"/>
      <c r="R42" s="738">
        <f>'Résultats CTIFL'!J42/10^3</f>
        <v>0</v>
      </c>
      <c r="S42" s="747"/>
      <c r="T42" s="738">
        <f>'Résultats CTIFL'!K42/10^3</f>
        <v>0</v>
      </c>
      <c r="U42" s="747"/>
      <c r="V42" s="737">
        <f>'Résultats CTIFL'!L42/10^3</f>
        <v>149.34298483221889</v>
      </c>
      <c r="W42" s="743"/>
      <c r="X42" s="737">
        <f>'Résultats CTIFL'!M42/10^3</f>
        <v>140.22532164632912</v>
      </c>
      <c r="Y42" s="743"/>
      <c r="Z42" s="718">
        <v>85532.656183999978</v>
      </c>
      <c r="AA42" s="718">
        <v>77391.890870124989</v>
      </c>
      <c r="AB42" s="715" t="s">
        <v>2335</v>
      </c>
    </row>
    <row r="43" spans="1:29" ht="15.6">
      <c r="A43" s="728" t="s">
        <v>2379</v>
      </c>
      <c r="B43" s="751">
        <f>'Résultats CTIFL'!B43/10^3</f>
        <v>51.21990054512024</v>
      </c>
      <c r="C43" s="742">
        <f>'Prétraitement récoltes'!D49</f>
        <v>54.416499999999999</v>
      </c>
      <c r="D43" s="751">
        <f>'Résultats CTIFL'!C43/10^3</f>
        <v>52.078499572753906</v>
      </c>
      <c r="E43" s="742">
        <f>'Prétraitement récoltes'!E49</f>
        <v>53.389299999999999</v>
      </c>
      <c r="F43" s="736">
        <f>'Résultats CTIFL'!D43/10^3</f>
        <v>13.7</v>
      </c>
      <c r="G43" s="748"/>
      <c r="H43" s="736">
        <f>'Résultats CTIFL'!E43/10^3</f>
        <v>12.2</v>
      </c>
      <c r="I43" s="748"/>
      <c r="J43" s="736">
        <f>'Résultats CTIFL'!F43/10^3</f>
        <v>0</v>
      </c>
      <c r="K43" s="747"/>
      <c r="L43" s="736">
        <f>'Résultats CTIFL'!G43/10^3</f>
        <v>0</v>
      </c>
      <c r="M43" s="747"/>
      <c r="N43" s="736">
        <f>'Résultats CTIFL'!H43/10^3</f>
        <v>0</v>
      </c>
      <c r="O43" s="747"/>
      <c r="P43" s="736">
        <f>'Résultats CTIFL'!I43/10^3</f>
        <v>0</v>
      </c>
      <c r="Q43" s="747"/>
      <c r="R43" s="738">
        <f>'Résultats CTIFL'!J43/10^3</f>
        <v>0</v>
      </c>
      <c r="S43" s="747"/>
      <c r="T43" s="738">
        <f>'Résultats CTIFL'!K43/10^3</f>
        <v>0</v>
      </c>
      <c r="U43" s="747"/>
      <c r="V43" s="737">
        <f>'Résultats CTIFL'!L43/10^3</f>
        <v>37.519900545120237</v>
      </c>
      <c r="W43" s="743"/>
      <c r="X43" s="737">
        <f>'Résultats CTIFL'!M43/10^3</f>
        <v>39.87849957275391</v>
      </c>
      <c r="Y43" s="743"/>
      <c r="Z43" s="718">
        <v>24235.31926</v>
      </c>
      <c r="AA43" s="718">
        <v>23937.675606850004</v>
      </c>
      <c r="AB43" s="715" t="s">
        <v>1084</v>
      </c>
    </row>
    <row r="44" spans="1:29" ht="15.6">
      <c r="A44" s="728" t="s">
        <v>2380</v>
      </c>
      <c r="B44" s="751">
        <f>'Résultats CTIFL'!B44/10^3</f>
        <v>19.01939977836609</v>
      </c>
      <c r="C44" s="742">
        <f>'Prétraitement récoltes'!D10</f>
        <v>22.592400000000001</v>
      </c>
      <c r="D44" s="751">
        <f>'Résultats CTIFL'!C44/10^3</f>
        <v>22.022399967193603</v>
      </c>
      <c r="E44" s="742">
        <f>'Prétraitement récoltes'!E10</f>
        <v>26.799900000000001</v>
      </c>
      <c r="F44" s="736">
        <f>'Résultats CTIFL'!D44/10^3</f>
        <v>16.2</v>
      </c>
      <c r="G44" s="748"/>
      <c r="H44" s="736">
        <f>'Résultats CTIFL'!E44/10^3</f>
        <v>16.2</v>
      </c>
      <c r="I44" s="748"/>
      <c r="J44" s="736">
        <f>'Résultats CTIFL'!F44/10^3</f>
        <v>27.669321029663084</v>
      </c>
      <c r="K44" s="749"/>
      <c r="L44" s="736">
        <f>'Résultats CTIFL'!G44/10^3</f>
        <v>29.582498474121095</v>
      </c>
      <c r="M44" s="749"/>
      <c r="N44" s="736">
        <f>'Résultats CTIFL'!H44/10^3</f>
        <v>1.4</v>
      </c>
      <c r="O44" s="743"/>
      <c r="P44" s="736">
        <f>'Résultats CTIFL'!I44/10^3</f>
        <v>1.4</v>
      </c>
      <c r="Q44" s="743"/>
      <c r="R44" s="738">
        <f>'Résultats CTIFL'!J44/10^3</f>
        <v>0</v>
      </c>
      <c r="S44" s="747"/>
      <c r="T44" s="738">
        <f>'Résultats CTIFL'!K44/10^3</f>
        <v>0</v>
      </c>
      <c r="U44" s="747"/>
      <c r="V44" s="737">
        <f>'Résultats CTIFL'!L44/10^3</f>
        <v>28.947750819110873</v>
      </c>
      <c r="W44" s="743"/>
      <c r="X44" s="737">
        <f>'Résultats CTIFL'!M44/10^3</f>
        <v>33.713778442955018</v>
      </c>
      <c r="Y44" s="743"/>
      <c r="Z44" s="718">
        <v>22068.238907999999</v>
      </c>
      <c r="AA44" s="718">
        <v>23414.685406461998</v>
      </c>
      <c r="AB44" s="716" t="s">
        <v>2335</v>
      </c>
    </row>
    <row r="45" spans="1:29" ht="15.6">
      <c r="A45" s="728" t="s">
        <v>2381</v>
      </c>
      <c r="B45" s="751">
        <f>'Résultats CTIFL'!B45/10^3</f>
        <v>94.554199922561651</v>
      </c>
      <c r="C45" s="744">
        <f>'Prétraitement récoltes'!D20+'Prétraitement récoltes'!D21+'Prétraitement récoltes'!D22</f>
        <v>102.1088</v>
      </c>
      <c r="D45" s="751">
        <f>'Résultats CTIFL'!C45/10^3</f>
        <v>88.59570070266723</v>
      </c>
      <c r="E45" s="744">
        <f>'Prétraitement récoltes'!E20+'Prétraitement récoltes'!E21+'Prétraitement récoltes'!E22</f>
        <v>97.157000000000011</v>
      </c>
      <c r="F45" s="736">
        <f>'Résultats CTIFL'!D45/10^3</f>
        <v>10.400961991481781</v>
      </c>
      <c r="G45" s="746"/>
      <c r="H45" s="736">
        <f>'Résultats CTIFL'!E45/10^3</f>
        <v>9.7943120657539371</v>
      </c>
      <c r="I45" s="746"/>
      <c r="J45" s="736">
        <f>'Résultats CTIFL'!F45/10^3</f>
        <v>52.531521277305323</v>
      </c>
      <c r="K45" s="748"/>
      <c r="L45" s="736">
        <f>'Résultats CTIFL'!G45/10^3</f>
        <v>51.181440425952545</v>
      </c>
      <c r="M45" s="748"/>
      <c r="N45" s="736">
        <f>'Résultats CTIFL'!H45/10^3</f>
        <v>21.812764449849375</v>
      </c>
      <c r="O45" s="750"/>
      <c r="P45" s="736">
        <f>'Résultats CTIFL'!I45/10^3</f>
        <v>22.243048968724207</v>
      </c>
      <c r="Q45" s="750"/>
      <c r="R45" s="738">
        <f>'Résultats CTIFL'!J45/10^3</f>
        <v>21.812764449849375</v>
      </c>
      <c r="S45" s="750"/>
      <c r="T45" s="738">
        <f>'Résultats CTIFL'!K45/10^3</f>
        <v>22.243048968724207</v>
      </c>
      <c r="U45" s="750"/>
      <c r="V45" s="737">
        <f>'Résultats CTIFL'!L45/10^3</f>
        <v>96.571052342644862</v>
      </c>
      <c r="W45" s="743"/>
      <c r="X45" s="737">
        <f>'Résultats CTIFL'!M45/10^3</f>
        <v>88.879463116670323</v>
      </c>
      <c r="Y45" s="743"/>
      <c r="Z45" s="718">
        <v>7351.5537640000011</v>
      </c>
      <c r="AA45" s="718">
        <v>7231.1270975849993</v>
      </c>
      <c r="AB45" s="723" t="s">
        <v>2341</v>
      </c>
    </row>
    <row r="46" spans="1:29" ht="15.6">
      <c r="A46" s="728" t="s">
        <v>2382</v>
      </c>
      <c r="B46" s="751">
        <f>'Résultats CTIFL'!B46/10^3</f>
        <v>43.871500011444091</v>
      </c>
      <c r="C46" s="742">
        <f>'Prétraitement récoltes'!D6</f>
        <v>44.236400000000003</v>
      </c>
      <c r="D46" s="751">
        <f>'Résultats CTIFL'!C46/10^3</f>
        <v>37.910299690246582</v>
      </c>
      <c r="E46" s="742">
        <f>'Prétraitement récoltes'!E6</f>
        <v>38.740900000000003</v>
      </c>
      <c r="F46" s="736">
        <f>'Résultats CTIFL'!D46/10^3</f>
        <v>5.0110000000000001</v>
      </c>
      <c r="G46" s="748"/>
      <c r="H46" s="736">
        <f>'Résultats CTIFL'!E46/10^3</f>
        <v>2.6918000488281248</v>
      </c>
      <c r="I46" s="748"/>
      <c r="J46" s="736">
        <f>'Résultats CTIFL'!F46/10^3</f>
        <v>16.79770994958654</v>
      </c>
      <c r="K46" s="748"/>
      <c r="L46" s="736">
        <f>'Résultats CTIFL'!G46/10^3</f>
        <v>14.674526938003954</v>
      </c>
      <c r="M46" s="748"/>
      <c r="N46" s="736">
        <f>'Résultats CTIFL'!H46/10^3</f>
        <v>9.1418989214433815</v>
      </c>
      <c r="O46" s="748"/>
      <c r="P46" s="736">
        <f>'Résultats CTIFL'!I46/10^3</f>
        <v>6.0770409815239255</v>
      </c>
      <c r="Q46" s="748"/>
      <c r="R46" s="738">
        <f>'Résultats CTIFL'!J46/10^3</f>
        <v>0</v>
      </c>
      <c r="S46" s="747"/>
      <c r="T46" s="738">
        <f>'Résultats CTIFL'!K46/10^3</f>
        <v>0</v>
      </c>
      <c r="U46" s="747"/>
      <c r="V46" s="737">
        <f>'Résultats CTIFL'!L46/10^3</f>
        <v>44.573286039015045</v>
      </c>
      <c r="W46" s="743"/>
      <c r="X46" s="737">
        <f>'Résultats CTIFL'!M46/10^3</f>
        <v>42.055060615827564</v>
      </c>
      <c r="Y46" s="743"/>
      <c r="Z46" s="718">
        <v>20626.023376000001</v>
      </c>
      <c r="AA46" s="718">
        <v>19379.031537320003</v>
      </c>
      <c r="AB46" s="715" t="s">
        <v>2335</v>
      </c>
    </row>
    <row r="47" spans="1:29" ht="15.6">
      <c r="A47" s="728" t="s">
        <v>2383</v>
      </c>
      <c r="B47" s="751">
        <f>'Résultats CTIFL'!B47/10^3</f>
        <v>20.087299973487855</v>
      </c>
      <c r="C47" s="742">
        <f>'Prétraitement récoltes'!D7</f>
        <v>23.9297</v>
      </c>
      <c r="D47" s="751">
        <f>'Résultats CTIFL'!C47/10^3</f>
        <v>19.987600002288819</v>
      </c>
      <c r="E47" s="742">
        <f>'Prétraitement récoltes'!E7</f>
        <v>25.66</v>
      </c>
      <c r="F47" s="736">
        <f>'Résultats CTIFL'!D47/10^3</f>
        <v>0.3851</v>
      </c>
      <c r="G47" s="748"/>
      <c r="H47" s="736">
        <f>'Résultats CTIFL'!E47/10^3</f>
        <v>0.31</v>
      </c>
      <c r="I47" s="748"/>
      <c r="J47" s="736">
        <f>'Résultats CTIFL'!F47/10^3</f>
        <v>14.057248105308856</v>
      </c>
      <c r="K47" s="748"/>
      <c r="L47" s="736">
        <f>'Résultats CTIFL'!G47/10^3</f>
        <v>15.584799153037951</v>
      </c>
      <c r="M47" s="748"/>
      <c r="N47" s="736">
        <f>'Résultats CTIFL'!H47/10^3</f>
        <v>4.5366050032085043</v>
      </c>
      <c r="O47" s="748"/>
      <c r="P47" s="736">
        <f>'Résultats CTIFL'!I47/10^3</f>
        <v>4.8039069938856409</v>
      </c>
      <c r="Q47" s="748"/>
      <c r="R47" s="738">
        <f>'Résultats CTIFL'!J47/10^3</f>
        <v>0</v>
      </c>
      <c r="S47" s="747"/>
      <c r="T47" s="738">
        <f>'Résultats CTIFL'!K47/10^3</f>
        <v>0</v>
      </c>
      <c r="U47" s="747"/>
      <c r="V47" s="737">
        <f>'Résultats CTIFL'!L47/10^3</f>
        <v>29.222843075588209</v>
      </c>
      <c r="W47" s="743"/>
      <c r="X47" s="737">
        <f>'Résultats CTIFL'!M47/10^3</f>
        <v>30.458492161441129</v>
      </c>
      <c r="Y47" s="743"/>
      <c r="Z47" s="718">
        <v>18554.682624000001</v>
      </c>
      <c r="AA47" s="718">
        <v>20013.799467319997</v>
      </c>
      <c r="AB47" s="715" t="s">
        <v>2335</v>
      </c>
    </row>
    <row r="48" spans="1:29" ht="15.6">
      <c r="A48" s="728" t="s">
        <v>2384</v>
      </c>
      <c r="B48" s="751">
        <f>'Résultats CTIFL'!B48/10^3</f>
        <v>132.67010074996949</v>
      </c>
      <c r="C48" s="742">
        <f>'Prétraitement récoltes'!D44</f>
        <v>156.91890000000001</v>
      </c>
      <c r="D48" s="751">
        <f>'Résultats CTIFL'!C48/10^3</f>
        <v>151.911799036026</v>
      </c>
      <c r="E48" s="742">
        <f>'Prétraitement récoltes'!E44</f>
        <v>196.5975</v>
      </c>
      <c r="F48" s="736">
        <f>'Résultats CTIFL'!D48/10^3</f>
        <v>96.808300000000003</v>
      </c>
      <c r="G48" s="748"/>
      <c r="H48" s="736">
        <f>'Résultats CTIFL'!E48/10^3</f>
        <v>109.052796875</v>
      </c>
      <c r="I48" s="748"/>
      <c r="J48" s="736">
        <f>'Résultats CTIFL'!F48/10^3</f>
        <v>27.740616472196002</v>
      </c>
      <c r="K48" s="746"/>
      <c r="L48" s="736">
        <f>'Résultats CTIFL'!G48/10^3</f>
        <v>30.844464556498654</v>
      </c>
      <c r="M48" s="746"/>
      <c r="N48" s="736">
        <f>'Résultats CTIFL'!H48/10^3</f>
        <v>0</v>
      </c>
      <c r="O48" s="747"/>
      <c r="P48" s="736">
        <f>'Résultats CTIFL'!I48/10^3</f>
        <v>0</v>
      </c>
      <c r="Q48" s="747"/>
      <c r="R48" s="738">
        <f>'Résultats CTIFL'!J48/10^3</f>
        <v>10.86000358972597</v>
      </c>
      <c r="S48" s="746"/>
      <c r="T48" s="738">
        <f>'Résultats CTIFL'!K48/10^3</f>
        <v>10.935501727352898</v>
      </c>
      <c r="U48" s="746"/>
      <c r="V48" s="737">
        <f>'Résultats CTIFL'!L48/10^3</f>
        <v>129.11134340744869</v>
      </c>
      <c r="W48" s="743"/>
      <c r="X48" s="737">
        <f>'Résultats CTIFL'!M48/10^3</f>
        <v>148.05778152936395</v>
      </c>
      <c r="Y48" s="743"/>
      <c r="Z48" s="718">
        <v>15173.014891999999</v>
      </c>
      <c r="AA48" s="718">
        <v>15514.732201875004</v>
      </c>
      <c r="AB48" s="715" t="s">
        <v>2385</v>
      </c>
    </row>
    <row r="49" spans="1:28" ht="15.6">
      <c r="A49" s="728" t="s">
        <v>2386</v>
      </c>
      <c r="B49" s="751">
        <f>'Résultats CTIFL'!B49/10^3</f>
        <v>34.225900342464449</v>
      </c>
      <c r="C49" s="742">
        <f>'Prétraitement récoltes'!D55</f>
        <v>37.593899999999998</v>
      </c>
      <c r="D49" s="751">
        <f>'Résultats CTIFL'!C49/10^3</f>
        <v>33.889799625396726</v>
      </c>
      <c r="E49" s="742">
        <f>'Prétraitement récoltes'!E55</f>
        <v>38.472000000000001</v>
      </c>
      <c r="F49" s="736">
        <f>'Résultats CTIFL'!D49/10^3</f>
        <v>22.590799999999998</v>
      </c>
      <c r="G49" s="748"/>
      <c r="H49" s="736">
        <f>'Résultats CTIFL'!E49/10^3</f>
        <v>21.527999999999999</v>
      </c>
      <c r="I49" s="748"/>
      <c r="J49" s="736">
        <f>'Résultats CTIFL'!F49/10^3</f>
        <v>2.7079789762300206</v>
      </c>
      <c r="K49" s="748"/>
      <c r="L49" s="736">
        <f>'Résultats CTIFL'!G49/10^3</f>
        <v>5.5392579998028229</v>
      </c>
      <c r="M49" s="748"/>
      <c r="N49" s="736">
        <f>'Résultats CTIFL'!H49/10^3</f>
        <v>3.0489660384338348</v>
      </c>
      <c r="O49" s="748"/>
      <c r="P49" s="736">
        <f>'Résultats CTIFL'!I49/10^3</f>
        <v>3.5280290267786478</v>
      </c>
      <c r="Q49" s="748"/>
      <c r="R49" s="738">
        <f>'Résultats CTIFL'!J49/10^3</f>
        <v>0</v>
      </c>
      <c r="S49" s="747"/>
      <c r="T49" s="738">
        <f>'Résultats CTIFL'!K49/10^3</f>
        <v>0</v>
      </c>
      <c r="U49" s="747"/>
      <c r="V49" s="737">
        <f>'Résultats CTIFL'!L49/10^3</f>
        <v>11.294113280260634</v>
      </c>
      <c r="W49" s="743"/>
      <c r="X49" s="737">
        <f>'Résultats CTIFL'!M49/10^3</f>
        <v>14.373028598420904</v>
      </c>
      <c r="Y49" s="743"/>
      <c r="Z49" s="718">
        <v>5169.0970519999992</v>
      </c>
      <c r="AA49" s="718">
        <v>3047.57035825</v>
      </c>
      <c r="AB49" s="715" t="s">
        <v>2335</v>
      </c>
    </row>
    <row r="50" spans="1:28" ht="15.6">
      <c r="A50" s="728" t="s">
        <v>2387</v>
      </c>
      <c r="B50" s="751">
        <f>'Résultats CTIFL'!B50/10^3</f>
        <v>101.0942041015625</v>
      </c>
      <c r="C50" s="742">
        <f>'Prétraitement récoltes'!D58</f>
        <v>148.046649</v>
      </c>
      <c r="D50" s="751">
        <f>'Résultats CTIFL'!C50/10^3</f>
        <v>87.545001136779788</v>
      </c>
      <c r="E50" s="742">
        <f>'Prétraitement récoltes'!E58</f>
        <v>145.743201</v>
      </c>
      <c r="F50" s="736">
        <f>'Résultats CTIFL'!D50/10^3</f>
        <v>76.484999999999999</v>
      </c>
      <c r="G50" s="748"/>
      <c r="H50" s="736">
        <f>'Résultats CTIFL'!E50/10^3</f>
        <v>57.275600097656252</v>
      </c>
      <c r="I50" s="748"/>
      <c r="J50" s="736">
        <f>'Résultats CTIFL'!F50/10^3</f>
        <v>22.640442917610869</v>
      </c>
      <c r="K50" s="748"/>
      <c r="L50" s="736">
        <f>'Résultats CTIFL'!G50/10^3</f>
        <v>25.23337395194266</v>
      </c>
      <c r="M50" s="748"/>
      <c r="N50" s="736">
        <f>'Résultats CTIFL'!H50/10^3</f>
        <v>0.41539999999999999</v>
      </c>
      <c r="O50" s="748"/>
      <c r="P50" s="736">
        <f>'Résultats CTIFL'!I50/10^3</f>
        <v>0.32280800018366429</v>
      </c>
      <c r="Q50" s="748"/>
      <c r="R50" s="738">
        <f>'Résultats CTIFL'!J50/10^3</f>
        <v>0</v>
      </c>
      <c r="S50" s="747"/>
      <c r="T50" s="738">
        <f>'Résultats CTIFL'!K50/10^3</f>
        <v>0</v>
      </c>
      <c r="U50" s="747"/>
      <c r="V50" s="737">
        <f>'Résultats CTIFL'!L50/10^3</f>
        <v>46.834247019173368</v>
      </c>
      <c r="W50" s="743"/>
      <c r="X50" s="737">
        <f>'Résultats CTIFL'!M50/10^3</f>
        <v>55.179966990882534</v>
      </c>
      <c r="Y50" s="743"/>
      <c r="Z50" s="718">
        <v>46070.794892000005</v>
      </c>
      <c r="AA50" s="718">
        <v>49658.26192260001</v>
      </c>
      <c r="AB50" s="715" t="s">
        <v>2335</v>
      </c>
    </row>
    <row r="51" spans="1:28" ht="15.6">
      <c r="A51" s="728" t="s">
        <v>2388</v>
      </c>
      <c r="B51" s="751">
        <f>'Résultats CTIFL'!B51/10^3</f>
        <v>15.940199974060059</v>
      </c>
      <c r="C51" s="742">
        <f>'Prétraitement récoltes'!D8</f>
        <v>19.414300000000001</v>
      </c>
      <c r="D51" s="751">
        <f>'Résultats CTIFL'!C51/10^3</f>
        <v>16.963599853515625</v>
      </c>
      <c r="E51" s="742">
        <f>'Prétraitement récoltes'!E8</f>
        <v>21.642299999999999</v>
      </c>
      <c r="F51" s="736">
        <f>'Résultats CTIFL'!D51/10^3</f>
        <v>2.5569999999999999</v>
      </c>
      <c r="G51" s="748"/>
      <c r="H51" s="736">
        <f>'Résultats CTIFL'!E51/10^3</f>
        <v>1.5387000122070313</v>
      </c>
      <c r="I51" s="748"/>
      <c r="J51" s="736">
        <f>'Résultats CTIFL'!F51/10^3</f>
        <v>18.310864986435046</v>
      </c>
      <c r="K51" s="748"/>
      <c r="L51" s="736">
        <f>'Résultats CTIFL'!G51/10^3</f>
        <v>13.01689000524464</v>
      </c>
      <c r="M51" s="748"/>
      <c r="N51" s="736">
        <f>'Résultats CTIFL'!H51/10^3</f>
        <v>2.0899760070960038</v>
      </c>
      <c r="O51" s="748"/>
      <c r="P51" s="736">
        <f>'Résultats CTIFL'!I51/10^3</f>
        <v>1.6932819931077538</v>
      </c>
      <c r="Q51" s="748"/>
      <c r="R51" s="738">
        <f>'Résultats CTIFL'!J51/10^3</f>
        <v>0</v>
      </c>
      <c r="S51" s="747"/>
      <c r="T51" s="738">
        <f>'Résultats CTIFL'!K51/10^3</f>
        <v>0</v>
      </c>
      <c r="U51" s="747"/>
      <c r="V51" s="737">
        <f>'Résultats CTIFL'!L51/10^3</f>
        <v>28.265768955993096</v>
      </c>
      <c r="W51" s="743"/>
      <c r="X51" s="737">
        <f>'Résultats CTIFL'!M51/10^3</f>
        <v>25.206017869314621</v>
      </c>
      <c r="Y51" s="743"/>
      <c r="Z51" s="718">
        <v>8123.4470360000005</v>
      </c>
      <c r="AA51" s="718">
        <v>7230.3282098500003</v>
      </c>
      <c r="AB51" s="715" t="s">
        <v>2335</v>
      </c>
    </row>
    <row r="52" spans="1:28" ht="15.6">
      <c r="A52" s="728" t="s">
        <v>2389</v>
      </c>
      <c r="B52" s="751">
        <f>'Résultats CTIFL'!B52/10^3</f>
        <v>106.39930012321472</v>
      </c>
      <c r="C52" s="742">
        <f>'Prétraitement récoltes'!D16</f>
        <v>106.9718</v>
      </c>
      <c r="D52" s="751">
        <f>'Résultats CTIFL'!C52/10^3</f>
        <v>122.6401005744934</v>
      </c>
      <c r="E52" s="742">
        <f>'Prétraitement récoltes'!E16</f>
        <v>121.247</v>
      </c>
      <c r="F52" s="736">
        <f>'Résultats CTIFL'!D52/10^3</f>
        <v>82.243200000000002</v>
      </c>
      <c r="G52" s="748"/>
      <c r="H52" s="736">
        <f>'Résultats CTIFL'!E52/10^3</f>
        <v>84.75709997558593</v>
      </c>
      <c r="I52" s="748"/>
      <c r="J52" s="736">
        <f>'Résultats CTIFL'!F52/10^3</f>
        <v>8.4421649174713522</v>
      </c>
      <c r="K52" s="748"/>
      <c r="L52" s="736">
        <f>'Résultats CTIFL'!G52/10^3</f>
        <v>8.5934600719346204</v>
      </c>
      <c r="M52" s="748"/>
      <c r="N52" s="736">
        <f>'Résultats CTIFL'!H52/10^3</f>
        <v>4.6991719903202025</v>
      </c>
      <c r="O52" s="748"/>
      <c r="P52" s="736">
        <f>'Résultats CTIFL'!I52/10^3</f>
        <v>10.090449993399902</v>
      </c>
      <c r="Q52" s="748"/>
      <c r="R52" s="738">
        <f>'Résultats CTIFL'!J52/10^3</f>
        <v>0</v>
      </c>
      <c r="S52" s="747"/>
      <c r="T52" s="738">
        <f>'Résultats CTIFL'!K52/10^3</f>
        <v>0</v>
      </c>
      <c r="U52" s="747"/>
      <c r="V52" s="737">
        <f>'Résultats CTIFL'!L52/10^3</f>
        <v>27.899093050365874</v>
      </c>
      <c r="W52" s="743"/>
      <c r="X52" s="737">
        <f>'Résultats CTIFL'!M52/10^3</f>
        <v>36.386010677442187</v>
      </c>
      <c r="Y52" s="743"/>
      <c r="Z52" s="718">
        <v>7495.4242719999993</v>
      </c>
      <c r="AA52" s="718">
        <v>8380.0326419250014</v>
      </c>
      <c r="AB52" s="715" t="s">
        <v>2335</v>
      </c>
    </row>
    <row r="53" spans="1:28" ht="15.6">
      <c r="A53" s="728" t="s">
        <v>2390</v>
      </c>
      <c r="B53" s="751">
        <f>'Résultats CTIFL'!B53/10^3</f>
        <v>304.07109839630129</v>
      </c>
      <c r="C53" s="742">
        <f>'Prétraitement récoltes'!D56</f>
        <v>305.81040000000002</v>
      </c>
      <c r="D53" s="751">
        <f>'Résultats CTIFL'!C53/10^3</f>
        <v>337.64829864501951</v>
      </c>
      <c r="E53" s="742">
        <f>'Prétraitement récoltes'!E56</f>
        <v>337.80739999999997</v>
      </c>
      <c r="F53" s="736">
        <f>'Résultats CTIFL'!D53/10^3</f>
        <v>277.8107</v>
      </c>
      <c r="G53" s="748"/>
      <c r="H53" s="736">
        <f>'Résultats CTIFL'!E53/10^3</f>
        <v>291.91129980468747</v>
      </c>
      <c r="I53" s="748"/>
      <c r="J53" s="736">
        <f>'Résultats CTIFL'!F53/10^3</f>
        <v>45.249216859116686</v>
      </c>
      <c r="K53" s="748"/>
      <c r="L53" s="736">
        <f>'Résultats CTIFL'!G53/10^3</f>
        <v>47.530804851169002</v>
      </c>
      <c r="M53" s="748"/>
      <c r="N53" s="736">
        <f>'Résultats CTIFL'!H53/10^3</f>
        <v>0</v>
      </c>
      <c r="O53" s="747"/>
      <c r="P53" s="736">
        <f>'Résultats CTIFL'!I53/10^3</f>
        <v>0</v>
      </c>
      <c r="Q53" s="747"/>
      <c r="R53" s="738">
        <f>'Résultats CTIFL'!J53/10^3</f>
        <v>24.605047959961347</v>
      </c>
      <c r="S53" s="748"/>
      <c r="T53" s="738">
        <f>'Résultats CTIFL'!K53/10^3</f>
        <v>20.124199106667191</v>
      </c>
      <c r="U53" s="748"/>
      <c r="V53" s="737">
        <f>'Résultats CTIFL'!L53/10^3</f>
        <v>45.591547375641532</v>
      </c>
      <c r="W53" s="743"/>
      <c r="X53" s="737">
        <f>'Résultats CTIFL'!M53/10^3</f>
        <v>70.856754642817236</v>
      </c>
      <c r="Y53" s="743"/>
      <c r="Z53" s="718">
        <v>22996.884016</v>
      </c>
      <c r="AA53" s="718">
        <v>20785.174074310002</v>
      </c>
      <c r="AB53" s="715" t="s">
        <v>2354</v>
      </c>
    </row>
    <row r="54" spans="1:28" ht="15.6">
      <c r="A54" s="728" t="s">
        <v>2391</v>
      </c>
      <c r="B54" s="751">
        <f>'Résultats CTIFL'!B54/10^3</f>
        <v>235.2595017528534</v>
      </c>
      <c r="C54" s="742">
        <f>'Prétraitement récoltes'!D54</f>
        <v>237.91839999999999</v>
      </c>
      <c r="D54" s="751">
        <f>'Résultats CTIFL'!C54/10^3</f>
        <v>281.97849258422849</v>
      </c>
      <c r="E54" s="742">
        <f>'Prétraitement récoltes'!E54</f>
        <v>284.37139999999999</v>
      </c>
      <c r="F54" s="736">
        <f>'Résultats CTIFL'!D54/10^3</f>
        <v>220.4674</v>
      </c>
      <c r="G54" s="748"/>
      <c r="H54" s="736">
        <f>'Résultats CTIFL'!E54/10^3</f>
        <v>256.00539843749999</v>
      </c>
      <c r="I54" s="748"/>
      <c r="J54" s="736">
        <f>'Résultats CTIFL'!F54/10^3</f>
        <v>7.0364450212821827</v>
      </c>
      <c r="K54" s="748"/>
      <c r="L54" s="736">
        <f>'Résultats CTIFL'!G54/10^3</f>
        <v>7.805530958841322</v>
      </c>
      <c r="M54" s="748"/>
      <c r="N54" s="736">
        <f>'Résultats CTIFL'!H54/10^3</f>
        <v>0</v>
      </c>
      <c r="O54" s="747"/>
      <c r="P54" s="736">
        <f>'Résultats CTIFL'!I54/10^3</f>
        <v>0</v>
      </c>
      <c r="Q54" s="747"/>
      <c r="R54" s="738">
        <f>'Résultats CTIFL'!J54/10^3</f>
        <v>1.0428639941654401</v>
      </c>
      <c r="S54" s="748"/>
      <c r="T54" s="738">
        <f>'Résultats CTIFL'!K54/10^3</f>
        <v>0.83217199310194701</v>
      </c>
      <c r="U54" s="748"/>
      <c r="V54" s="737">
        <f>'Résultats CTIFL'!L54/10^3</f>
        <v>20.785682779970141</v>
      </c>
      <c r="W54" s="743"/>
      <c r="X54" s="737">
        <f>'Résultats CTIFL'!M54/10^3</f>
        <v>32.946453112467893</v>
      </c>
      <c r="Y54" s="743"/>
      <c r="Z54" s="718">
        <v>4165.8040679999995</v>
      </c>
      <c r="AA54" s="718">
        <v>3951.1146790499997</v>
      </c>
      <c r="AB54" s="715" t="s">
        <v>2354</v>
      </c>
    </row>
    <row r="55" spans="1:28" ht="15.6">
      <c r="A55" s="728" t="s">
        <v>2392</v>
      </c>
      <c r="B55" s="751">
        <f>'Résultats CTIFL'!B55/10^3</f>
        <v>12.83660001564026</v>
      </c>
      <c r="C55" s="742">
        <f>'Prétraitement récoltes'!D11</f>
        <v>13.694800000000001</v>
      </c>
      <c r="D55" s="751">
        <f>'Résultats CTIFL'!C55/10^3</f>
        <v>13.678100028991699</v>
      </c>
      <c r="E55" s="742">
        <f>'Prétraitement récoltes'!E11</f>
        <v>14.849600000000001</v>
      </c>
      <c r="F55" s="736">
        <f>'Résultats CTIFL'!D55/10^3</f>
        <v>5.6051000000000002</v>
      </c>
      <c r="G55" s="748"/>
      <c r="H55" s="736">
        <f>'Résultats CTIFL'!E55/10^3</f>
        <v>5.5</v>
      </c>
      <c r="I55" s="748"/>
      <c r="J55" s="736">
        <f>'Résultats CTIFL'!F55/10^3</f>
        <v>11.244631081133964</v>
      </c>
      <c r="K55" s="748"/>
      <c r="L55" s="736">
        <f>'Résultats CTIFL'!G55/10^3</f>
        <v>9.4934310204554357</v>
      </c>
      <c r="M55" s="748"/>
      <c r="N55" s="736">
        <f>'Résultats CTIFL'!H55/10^3</f>
        <v>0</v>
      </c>
      <c r="O55" s="747"/>
      <c r="P55" s="736">
        <f>'Résultats CTIFL'!I55/10^3</f>
        <v>0</v>
      </c>
      <c r="Q55" s="747"/>
      <c r="R55" s="738">
        <f>'Résultats CTIFL'!J55/10^3</f>
        <v>1.0326330314030638</v>
      </c>
      <c r="S55" s="748"/>
      <c r="T55" s="738">
        <f>'Résultats CTIFL'!K55/10^3</f>
        <v>1.6929139499036827</v>
      </c>
      <c r="U55" s="748"/>
      <c r="V55" s="737">
        <f>'Résultats CTIFL'!L55/10^3</f>
        <v>17.443498065371163</v>
      </c>
      <c r="W55" s="743"/>
      <c r="X55" s="737">
        <f>'Résultats CTIFL'!M55/10^3</f>
        <v>15.978617099543451</v>
      </c>
      <c r="Y55" s="743"/>
      <c r="Z55" s="718">
        <v>7284.3329599999988</v>
      </c>
      <c r="AA55" s="718">
        <v>8136.1591783250014</v>
      </c>
      <c r="AB55" s="715" t="s">
        <v>2354</v>
      </c>
    </row>
    <row r="56" spans="1:28" ht="15.6">
      <c r="A56" s="728" t="s">
        <v>2393</v>
      </c>
      <c r="B56" s="751">
        <f>'Résultats CTIFL'!B56/10^3</f>
        <v>149.87119954872131</v>
      </c>
      <c r="C56" s="742">
        <f>'Prétraitement récoltes'!E12+'Prétraitement récoltes'!E13</f>
        <v>181.15039999999999</v>
      </c>
      <c r="D56" s="751">
        <f>'Résultats CTIFL'!C56/10^3</f>
        <v>143.834200881958</v>
      </c>
      <c r="E56" s="742">
        <f>'Prétraitement récoltes'!E12+'Prétraitement récoltes'!E13</f>
        <v>181.15039999999999</v>
      </c>
      <c r="F56" s="736">
        <f>'Résultats CTIFL'!D56/10^3</f>
        <v>55.063099999999999</v>
      </c>
      <c r="G56" s="742"/>
      <c r="H56" s="736">
        <f>'Résultats CTIFL'!E56/10^3</f>
        <v>58.452500000000001</v>
      </c>
      <c r="I56" s="742"/>
      <c r="J56" s="736">
        <f>'Résultats CTIFL'!F56/10^3</f>
        <v>39.661913893513379</v>
      </c>
      <c r="K56" s="742"/>
      <c r="L56" s="736">
        <f>'Résultats CTIFL'!G56/10^3</f>
        <v>41.027556073964575</v>
      </c>
      <c r="M56" s="742"/>
      <c r="N56" s="736">
        <f>'Résultats CTIFL'!H56/10^3</f>
        <v>23.581342215089943</v>
      </c>
      <c r="O56" s="748"/>
      <c r="P56" s="736">
        <f>'Résultats CTIFL'!I56/10^3</f>
        <v>12.104554999457322</v>
      </c>
      <c r="Q56" s="748"/>
      <c r="R56" s="738">
        <f>'Résultats CTIFL'!J56/10^3</f>
        <v>0</v>
      </c>
      <c r="S56" s="747"/>
      <c r="T56" s="738">
        <f>'Résultats CTIFL'!K56/10^3</f>
        <v>0</v>
      </c>
      <c r="U56" s="747"/>
      <c r="V56" s="737">
        <f>'Résultats CTIFL'!L56/10^3</f>
        <v>110.88867122714474</v>
      </c>
      <c r="W56" s="743"/>
      <c r="X56" s="737">
        <f>'Résultats CTIFL'!M56/10^3</f>
        <v>114.30470195646525</v>
      </c>
      <c r="Y56" s="743"/>
      <c r="Z56" s="718">
        <v>45994.377283999995</v>
      </c>
      <c r="AA56" s="718">
        <v>43854.315574741988</v>
      </c>
      <c r="AB56" s="715" t="s">
        <v>2335</v>
      </c>
    </row>
    <row r="57" spans="1:28" ht="15.6">
      <c r="A57" s="728" t="s">
        <v>2394</v>
      </c>
      <c r="B57" s="751">
        <f>'Résultats CTIFL'!B57/10^3</f>
        <v>17.449799795150756</v>
      </c>
      <c r="C57" s="742">
        <f>'Prétraitement récoltes'!D43</f>
        <v>20.209299999999999</v>
      </c>
      <c r="D57" s="751">
        <f>'Résultats CTIFL'!C57/10^3</f>
        <v>24.506800162315368</v>
      </c>
      <c r="E57" s="742">
        <f>'Prétraitement récoltes'!E43</f>
        <v>29.473299999999998</v>
      </c>
      <c r="F57" s="736">
        <f>'Résultats CTIFL'!D57/10^3</f>
        <v>0.69799199180603033</v>
      </c>
      <c r="G57" s="742"/>
      <c r="H57" s="736">
        <f>'Résultats CTIFL'!E57/10^3</f>
        <v>0.98027200649261481</v>
      </c>
      <c r="I57" s="742"/>
      <c r="J57" s="736">
        <f>'Résultats CTIFL'!F57/10^3</f>
        <v>26.160780803129192</v>
      </c>
      <c r="K57" s="742"/>
      <c r="L57" s="736">
        <f>'Résultats CTIFL'!G57/10^3</f>
        <v>26.51369817304937</v>
      </c>
      <c r="M57" s="742"/>
      <c r="N57" s="736">
        <f>'Résultats CTIFL'!H57/10^3</f>
        <v>5.034160997684114</v>
      </c>
      <c r="O57" s="750"/>
      <c r="P57" s="736">
        <f>'Résultats CTIFL'!I57/10^3</f>
        <v>5.0001415078788414</v>
      </c>
      <c r="Q57" s="750"/>
      <c r="R57" s="738">
        <f>'Résultats CTIFL'!J57/10^3</f>
        <v>5.034160997684114</v>
      </c>
      <c r="S57" s="750"/>
      <c r="T57" s="738">
        <f>'Résultats CTIFL'!K57/10^3</f>
        <v>5.0001415078788414</v>
      </c>
      <c r="U57" s="750"/>
      <c r="V57" s="737">
        <f>'Résultats CTIFL'!L57/10^3</f>
        <v>32.844266611105688</v>
      </c>
      <c r="W57" s="743"/>
      <c r="X57" s="737">
        <f>'Résultats CTIFL'!M57/10^3</f>
        <v>40.039943313114449</v>
      </c>
      <c r="Y57" s="743"/>
      <c r="Z57" s="718">
        <v>13972.817464</v>
      </c>
      <c r="AA57" s="718">
        <v>13374.4030260246</v>
      </c>
      <c r="AB57" s="723" t="s">
        <v>2341</v>
      </c>
    </row>
    <row r="58" spans="1:28" ht="15.6">
      <c r="A58" s="728" t="s">
        <v>2395</v>
      </c>
      <c r="B58" s="751">
        <f>'Résultats CTIFL'!B58/10^3</f>
        <v>28.365400020599367</v>
      </c>
      <c r="C58" s="742">
        <f>'Prétraitement récoltes'!D28</f>
        <v>38.961199999999998</v>
      </c>
      <c r="D58" s="751">
        <f>'Résultats CTIFL'!C58/10^3</f>
        <v>28.386900512695313</v>
      </c>
      <c r="E58" s="742">
        <f>'Prétraitement récoltes'!E28</f>
        <v>49.696300000000001</v>
      </c>
      <c r="F58" s="736">
        <f>'Résultats CTIFL'!D58/10^3</f>
        <v>2.2692320016479495</v>
      </c>
      <c r="G58" s="742"/>
      <c r="H58" s="736">
        <f>'Résultats CTIFL'!E58/10^3</f>
        <v>2.270952041015625</v>
      </c>
      <c r="I58" s="742"/>
      <c r="J58" s="736">
        <f>'Résultats CTIFL'!F58/10^3</f>
        <v>48.781698408692961</v>
      </c>
      <c r="K58" s="742"/>
      <c r="L58" s="736">
        <f>'Résultats CTIFL'!G58/10^3</f>
        <v>52.448806418754856</v>
      </c>
      <c r="M58" s="742"/>
      <c r="N58" s="736">
        <f>'Résultats CTIFL'!H58/10^3</f>
        <v>0</v>
      </c>
      <c r="O58" s="747"/>
      <c r="P58" s="736">
        <f>'Résultats CTIFL'!I58/10^3</f>
        <v>0</v>
      </c>
      <c r="Q58" s="747"/>
      <c r="R58" s="738">
        <f>'Résultats CTIFL'!J58/10^3</f>
        <v>5.6875540167137517</v>
      </c>
      <c r="S58" s="748"/>
      <c r="T58" s="738">
        <f>'Résultats CTIFL'!K58/10^3</f>
        <v>4.774590996086947</v>
      </c>
      <c r="U58" s="748"/>
      <c r="V58" s="737">
        <f>'Résultats CTIFL'!L58/10^3</f>
        <v>69.190312410930616</v>
      </c>
      <c r="W58" s="743"/>
      <c r="X58" s="737">
        <f>'Résultats CTIFL'!M58/10^3</f>
        <v>73.7901638943476</v>
      </c>
      <c r="Y58" s="743"/>
      <c r="Z58" s="718">
        <v>33300.350756000007</v>
      </c>
      <c r="AA58" s="718">
        <v>32939.906219420001</v>
      </c>
      <c r="AB58" s="715" t="s">
        <v>2396</v>
      </c>
    </row>
    <row r="59" spans="1:28" ht="15.6">
      <c r="A59" s="728" t="s">
        <v>2397</v>
      </c>
      <c r="B59" s="751">
        <f>'Résultats CTIFL'!B59/10^3</f>
        <v>57.61630040359497</v>
      </c>
      <c r="C59" s="742">
        <f>'Prétraitement récoltes'!D47</f>
        <v>56.148400000000002</v>
      </c>
      <c r="D59" s="751">
        <f>'Résultats CTIFL'!C59/10^3</f>
        <v>51.073499801635741</v>
      </c>
      <c r="E59" s="742">
        <f>'Prétraitement récoltes'!E47</f>
        <v>50.990200000000002</v>
      </c>
      <c r="F59" s="736">
        <f>'Résultats CTIFL'!D59/10^3</f>
        <v>7.6429999999999998</v>
      </c>
      <c r="G59" s="742"/>
      <c r="H59" s="736">
        <f>'Résultats CTIFL'!E59/10^3</f>
        <v>7.361299987792969</v>
      </c>
      <c r="I59" s="742"/>
      <c r="J59" s="736">
        <f>'Résultats CTIFL'!F59/10^3</f>
        <v>19.791078175008298</v>
      </c>
      <c r="K59" s="742"/>
      <c r="L59" s="736">
        <f>'Résultats CTIFL'!G59/10^3</f>
        <v>15.303724987086607</v>
      </c>
      <c r="M59" s="742"/>
      <c r="N59" s="736">
        <f>'Résultats CTIFL'!H59/10^3</f>
        <v>1.2588589846750255</v>
      </c>
      <c r="O59" s="748"/>
      <c r="P59" s="736">
        <f>'Résultats CTIFL'!I59/10^3</f>
        <v>0.51775600020727142</v>
      </c>
      <c r="Q59" s="748"/>
      <c r="R59" s="738">
        <f>'Résultats CTIFL'!J59/10^3</f>
        <v>0</v>
      </c>
      <c r="S59" s="747"/>
      <c r="T59" s="738">
        <f>'Résultats CTIFL'!K59/10^3</f>
        <v>0</v>
      </c>
      <c r="U59" s="747"/>
      <c r="V59" s="737">
        <f>'Résultats CTIFL'!L59/10^3</f>
        <v>63.508189553568741</v>
      </c>
      <c r="W59" s="743"/>
      <c r="X59" s="737">
        <f>'Résultats CTIFL'!M59/10^3</f>
        <v>54.126948819337834</v>
      </c>
      <c r="Y59" s="743"/>
      <c r="Z59" s="718">
        <v>13024.154075999999</v>
      </c>
      <c r="AA59" s="718">
        <v>12684.636926050101</v>
      </c>
      <c r="AB59" s="715" t="s">
        <v>2335</v>
      </c>
    </row>
    <row r="60" spans="1:28" ht="15.6">
      <c r="A60" s="728" t="s">
        <v>2398</v>
      </c>
      <c r="B60" s="751">
        <f>'Résultats CTIFL'!B60/10^3</f>
        <v>49.000799119949342</v>
      </c>
      <c r="C60" s="742">
        <f>'Prétraitement récoltes'!D48</f>
        <v>62.855600000000003</v>
      </c>
      <c r="D60" s="751">
        <f>'Résultats CTIFL'!C60/10^3</f>
        <v>50.051901626586911</v>
      </c>
      <c r="E60" s="742">
        <f>'Prétraitement récoltes'!E48</f>
        <v>71.184399999999997</v>
      </c>
      <c r="F60" s="736">
        <f>'Résultats CTIFL'!D60/10^3</f>
        <v>0</v>
      </c>
      <c r="G60" s="741"/>
      <c r="H60" s="736">
        <f>'Résultats CTIFL'!E60/10^3</f>
        <v>0</v>
      </c>
      <c r="I60" s="741"/>
      <c r="J60" s="736">
        <f>'Résultats CTIFL'!F60/10^3</f>
        <v>3.7961630137814208</v>
      </c>
      <c r="K60" s="742"/>
      <c r="L60" s="736">
        <f>'Résultats CTIFL'!G60/10^3</f>
        <v>2.1377700171959586</v>
      </c>
      <c r="M60" s="742"/>
      <c r="N60" s="736">
        <f>'Résultats CTIFL'!H60/10^3</f>
        <v>29.130476865073668</v>
      </c>
      <c r="O60" s="748"/>
      <c r="P60" s="736">
        <f>'Résultats CTIFL'!I60/10^3</f>
        <v>29.173587139471785</v>
      </c>
      <c r="Q60" s="748"/>
      <c r="R60" s="738">
        <f>'Résultats CTIFL'!J60/10^3</f>
        <v>0</v>
      </c>
      <c r="S60" s="747"/>
      <c r="T60" s="738">
        <f>'Résultats CTIFL'!K60/10^3</f>
        <v>0</v>
      </c>
      <c r="U60" s="747"/>
      <c r="V60" s="737">
        <f>'Résultats CTIFL'!L60/10^3</f>
        <v>18.766405356662158</v>
      </c>
      <c r="W60" s="743"/>
      <c r="X60" s="737">
        <f>'Résultats CTIFL'!M60/10^3</f>
        <v>18.010894341652399</v>
      </c>
      <c r="Y60" s="743"/>
      <c r="Z60" s="718">
        <v>19840.610512000003</v>
      </c>
      <c r="AA60" s="718">
        <v>18956.104727296992</v>
      </c>
      <c r="AB60" s="715" t="s">
        <v>2335</v>
      </c>
    </row>
    <row r="61" spans="1:28" ht="15.6">
      <c r="A61" s="728" t="s">
        <v>2399</v>
      </c>
      <c r="B61" s="751">
        <f>'Résultats CTIFL'!B61/10^3</f>
        <v>21.220799999237059</v>
      </c>
      <c r="C61" s="742">
        <f>'Prétraitement récoltes'!D38</f>
        <v>22.450199999999999</v>
      </c>
      <c r="D61" s="751">
        <f>'Résultats CTIFL'!C61/10^3</f>
        <v>24.617200744628907</v>
      </c>
      <c r="E61" s="742">
        <f>'Prétraitement récoltes'!E38</f>
        <v>32.197299999999998</v>
      </c>
      <c r="F61" s="736">
        <f>'Résultats CTIFL'!D61/10^3</f>
        <v>0</v>
      </c>
      <c r="G61" s="741"/>
      <c r="H61" s="736">
        <f>'Résultats CTIFL'!E61/10^3</f>
        <v>0</v>
      </c>
      <c r="I61" s="741"/>
      <c r="J61" s="736">
        <f>'Résultats CTIFL'!F61/10^3</f>
        <v>142.39118063561898</v>
      </c>
      <c r="K61" s="742"/>
      <c r="L61" s="736">
        <f>'Résultats CTIFL'!G61/10^3</f>
        <v>152.13745603772009</v>
      </c>
      <c r="M61" s="742"/>
      <c r="N61" s="736">
        <f>'Résultats CTIFL'!H61/10^3</f>
        <v>39.658997675679508</v>
      </c>
      <c r="O61" s="748"/>
      <c r="P61" s="736">
        <f>'Résultats CTIFL'!I61/10^3</f>
        <v>40.748408031906116</v>
      </c>
      <c r="Q61" s="748"/>
      <c r="R61" s="738">
        <f>'Résultats CTIFL'!J61/10^3</f>
        <v>31.72719814054361</v>
      </c>
      <c r="S61" s="748"/>
      <c r="T61" s="738">
        <f>'Résultats CTIFL'!K61/10^3</f>
        <v>32.598726425524895</v>
      </c>
      <c r="U61" s="748"/>
      <c r="V61" s="737">
        <f>'Résultats CTIFL'!L61/10^3</f>
        <v>122.89194295921467</v>
      </c>
      <c r="W61" s="743"/>
      <c r="X61" s="737">
        <f>'Résultats CTIFL'!M61/10^3</f>
        <v>134.77538871321144</v>
      </c>
      <c r="Y61" s="743"/>
      <c r="Z61" s="718">
        <v>54771.812824000008</v>
      </c>
      <c r="AA61" s="718">
        <v>59286.606002494394</v>
      </c>
      <c r="AB61" s="715" t="s">
        <v>2400</v>
      </c>
    </row>
    <row r="62" spans="1:28" ht="15.6">
      <c r="A62" s="728" t="s">
        <v>2401</v>
      </c>
      <c r="B62" s="751">
        <f>'Résultats CTIFL'!B62/10^3</f>
        <v>7.4490999984741215</v>
      </c>
      <c r="C62" s="742">
        <f>'Prétraitement récoltes'!D37</f>
        <v>17.070699999999999</v>
      </c>
      <c r="D62" s="751">
        <f>'Résultats CTIFL'!C62/10^3</f>
        <v>7.3639000434875488</v>
      </c>
      <c r="E62" s="742">
        <f>'Prétraitement récoltes'!E37</f>
        <v>20.985199999999999</v>
      </c>
      <c r="F62" s="736">
        <f>'Résultats CTIFL'!D62/10^3</f>
        <v>0.22347299995422365</v>
      </c>
      <c r="G62" s="742"/>
      <c r="H62" s="736">
        <f>'Résultats CTIFL'!E62/10^3</f>
        <v>0.22091700130462646</v>
      </c>
      <c r="I62" s="742"/>
      <c r="J62" s="736">
        <f>'Résultats CTIFL'!F62/10^3</f>
        <v>149.33478223355627</v>
      </c>
      <c r="K62" s="742"/>
      <c r="L62" s="736">
        <f>'Résultats CTIFL'!G62/10^3</f>
        <v>227.18932985774381</v>
      </c>
      <c r="M62" s="742"/>
      <c r="N62" s="736">
        <f>'Résultats CTIFL'!H62/10^3</f>
        <v>0</v>
      </c>
      <c r="O62" s="747"/>
      <c r="P62" s="736">
        <f>'Résultats CTIFL'!I62/10^3</f>
        <v>0</v>
      </c>
      <c r="Q62" s="747"/>
      <c r="R62" s="738">
        <f>'Résultats CTIFL'!J62/10^3</f>
        <v>19.076348067120648</v>
      </c>
      <c r="S62" s="748"/>
      <c r="T62" s="738">
        <f>'Résultats CTIFL'!K62/10^3</f>
        <v>40.889364082700574</v>
      </c>
      <c r="U62" s="748"/>
      <c r="V62" s="737">
        <f>'Résultats CTIFL'!L62/10^3</f>
        <v>137.48406116495553</v>
      </c>
      <c r="W62" s="743"/>
      <c r="X62" s="737">
        <f>'Résultats CTIFL'!M62/10^3</f>
        <v>193.44294881722615</v>
      </c>
      <c r="Y62" s="743"/>
      <c r="Z62" s="718">
        <v>70235.702028</v>
      </c>
      <c r="AA62" s="718">
        <v>109461.50040691001</v>
      </c>
      <c r="AB62" s="715" t="s">
        <v>2354</v>
      </c>
    </row>
    <row r="63" spans="1:28" ht="15.6">
      <c r="A63" s="728" t="s">
        <v>2402</v>
      </c>
      <c r="B63" s="751">
        <f>'Résultats CTIFL'!B63/10^3</f>
        <v>90.500599990844734</v>
      </c>
      <c r="C63" s="742">
        <f>'Prétraitement récoltes'!D39</f>
        <v>136.4708</v>
      </c>
      <c r="D63" s="751">
        <f>'Résultats CTIFL'!C63/10^3</f>
        <v>124.8630025024414</v>
      </c>
      <c r="E63" s="742">
        <f>'Prétraitement récoltes'!E39</f>
        <v>201.0684</v>
      </c>
      <c r="F63" s="736">
        <f>'Résultats CTIFL'!D63/10^3</f>
        <v>3.6200239996337893</v>
      </c>
      <c r="G63" s="742"/>
      <c r="H63" s="736">
        <f>'Résultats CTIFL'!E63/10^3</f>
        <v>4.9945201000976569</v>
      </c>
      <c r="I63" s="742"/>
      <c r="J63" s="736">
        <f>'Résultats CTIFL'!F63/10^3</f>
        <v>11.169818031801144</v>
      </c>
      <c r="K63" s="742"/>
      <c r="L63" s="736">
        <f>'Résultats CTIFL'!G63/10^3</f>
        <v>14.428892042007297</v>
      </c>
      <c r="M63" s="742"/>
      <c r="N63" s="736">
        <f>'Résultats CTIFL'!H63/10^3</f>
        <v>8.4401609860062603</v>
      </c>
      <c r="O63" s="748"/>
      <c r="P63" s="736">
        <f>'Résultats CTIFL'!I63/10^3</f>
        <v>6.3516280069109055</v>
      </c>
      <c r="Q63" s="748"/>
      <c r="R63" s="738">
        <f>'Résultats CTIFL'!J63/10^3</f>
        <v>0</v>
      </c>
      <c r="S63" s="747"/>
      <c r="T63" s="738">
        <f>'Résultats CTIFL'!K63/10^3</f>
        <v>0</v>
      </c>
      <c r="U63" s="747"/>
      <c r="V63" s="737">
        <f>'Résultats CTIFL'!L63/10^3</f>
        <v>89.610233037005813</v>
      </c>
      <c r="W63" s="743"/>
      <c r="X63" s="737">
        <f>'Résultats CTIFL'!M63/10^3</f>
        <v>127.94574643744016</v>
      </c>
      <c r="Y63" s="743"/>
      <c r="Z63" s="718">
        <v>29311.519887999999</v>
      </c>
      <c r="AA63" s="718">
        <v>40152.027008800011</v>
      </c>
      <c r="AB63" s="715" t="s">
        <v>2335</v>
      </c>
    </row>
    <row r="64" spans="1:28" ht="15.6">
      <c r="A64" s="728" t="s">
        <v>2403</v>
      </c>
      <c r="B64" s="751">
        <f>'Résultats CTIFL'!B64/10^3</f>
        <v>3.0800000086426735E-2</v>
      </c>
      <c r="C64" s="742">
        <f>'Prétraitement récoltes'!D59</f>
        <v>0.05</v>
      </c>
      <c r="D64" s="751">
        <f>'Résultats CTIFL'!C64/10^3</f>
        <v>3.1599999904632567E-2</v>
      </c>
      <c r="E64" s="742">
        <f>'Prétraitement récoltes'!E59</f>
        <v>4.9599999999999998E-2</v>
      </c>
      <c r="F64" s="736">
        <f>'Résultats CTIFL'!D64/10^3</f>
        <v>0</v>
      </c>
      <c r="G64" s="741"/>
      <c r="H64" s="736">
        <f>'Résultats CTIFL'!E64/10^3</f>
        <v>0</v>
      </c>
      <c r="I64" s="741"/>
      <c r="J64" s="736">
        <f>'Résultats CTIFL'!F64/10^3</f>
        <v>5.9538999859592878E-2</v>
      </c>
      <c r="K64" s="742"/>
      <c r="L64" s="736">
        <f>'Résultats CTIFL'!G64/10^3</f>
        <v>0.12070100000419189</v>
      </c>
      <c r="M64" s="742"/>
      <c r="N64" s="736">
        <f>'Résultats CTIFL'!H64/10^3</f>
        <v>3.0610999936470762E-2</v>
      </c>
      <c r="O64" s="748"/>
      <c r="P64" s="736">
        <f>'Résultats CTIFL'!I64/10^3</f>
        <v>5.7915000002481974E-2</v>
      </c>
      <c r="Q64" s="748"/>
      <c r="R64" s="738">
        <f>'Résultats CTIFL'!J64/10^3</f>
        <v>0</v>
      </c>
      <c r="S64" s="747"/>
      <c r="T64" s="738">
        <f>'Résultats CTIFL'!K64/10^3</f>
        <v>0</v>
      </c>
      <c r="U64" s="747"/>
      <c r="V64" s="737">
        <f>'Résultats CTIFL'!L64/10^3</f>
        <v>5.9728000009548851E-2</v>
      </c>
      <c r="W64" s="743"/>
      <c r="X64" s="737">
        <f>'Résultats CTIFL'!M64/10^3</f>
        <v>9.4385999906342471E-2</v>
      </c>
      <c r="Y64" s="743"/>
      <c r="Z64" s="718"/>
      <c r="AA64" s="718"/>
      <c r="AB64" s="715" t="s">
        <v>2335</v>
      </c>
    </row>
    <row r="65" spans="1:28" ht="15.6">
      <c r="A65" s="728" t="s">
        <v>2404</v>
      </c>
      <c r="B65" s="751">
        <f>'Résultats CTIFL'!B65/10^3</f>
        <v>0</v>
      </c>
      <c r="C65" s="752">
        <f>'Prétraitement récoltes'!D52</f>
        <v>56.948599999999999</v>
      </c>
      <c r="D65" s="751">
        <f>'Résultats CTIFL'!C65/10^3</f>
        <v>0</v>
      </c>
      <c r="E65" s="752">
        <f>'Prétraitement récoltes'!E52</f>
        <v>60.66</v>
      </c>
      <c r="F65" s="736">
        <f>'Résultats CTIFL'!D65/10^3</f>
        <v>0</v>
      </c>
      <c r="G65" s="741"/>
      <c r="H65" s="736">
        <f>'Résultats CTIFL'!E65/10^3</f>
        <v>0</v>
      </c>
      <c r="I65" s="741"/>
      <c r="J65" s="736">
        <f>'Résultats CTIFL'!F65/10^3</f>
        <v>0</v>
      </c>
      <c r="K65" s="741"/>
      <c r="L65" s="736">
        <f>'Résultats CTIFL'!G65/10^3</f>
        <v>0</v>
      </c>
      <c r="M65" s="741"/>
      <c r="N65" s="736">
        <f>'Résultats CTIFL'!H65/10^3</f>
        <v>0</v>
      </c>
      <c r="O65" s="741"/>
      <c r="P65" s="736">
        <f>'Résultats CTIFL'!I65/10^3</f>
        <v>0</v>
      </c>
      <c r="Q65" s="741"/>
      <c r="R65" s="738">
        <f>'Résultats CTIFL'!J65/10^3</f>
        <v>0</v>
      </c>
      <c r="S65" s="741"/>
      <c r="T65" s="738">
        <f>'Résultats CTIFL'!K65/10^3</f>
        <v>0</v>
      </c>
      <c r="U65" s="741"/>
      <c r="V65" s="737">
        <f>'Résultats CTIFL'!L65/10^3</f>
        <v>0</v>
      </c>
      <c r="W65" s="741"/>
      <c r="X65" s="737">
        <f>'Résultats CTIFL'!M65/10^3</f>
        <v>0</v>
      </c>
      <c r="Y65" s="741"/>
      <c r="Z65" s="718">
        <v>47143.542604000009</v>
      </c>
      <c r="AA65" s="718">
        <v>53497.559884194998</v>
      </c>
      <c r="AB65" s="715" t="s">
        <v>1084</v>
      </c>
    </row>
    <row r="66" spans="1:28" ht="15.6">
      <c r="A66" s="728" t="s">
        <v>2405</v>
      </c>
      <c r="B66" s="751">
        <f>'Résultats CTIFL'!B66/10^3</f>
        <v>47.945500015258787</v>
      </c>
      <c r="C66" s="742"/>
      <c r="D66" s="751">
        <f>'Résultats CTIFL'!C66/10^3</f>
        <v>45.059299461364745</v>
      </c>
      <c r="E66" s="742"/>
      <c r="F66" s="736">
        <f>'Résultats CTIFL'!D66/10^3</f>
        <v>0</v>
      </c>
      <c r="G66" s="741"/>
      <c r="H66" s="736">
        <f>'Résultats CTIFL'!E66/10^3</f>
        <v>0</v>
      </c>
      <c r="I66" s="741"/>
      <c r="J66" s="736">
        <f>'Résultats CTIFL'!F66/10^3</f>
        <v>22.899052119749598</v>
      </c>
      <c r="K66" s="742"/>
      <c r="L66" s="736">
        <f>'Résultats CTIFL'!G66/10^3</f>
        <v>21.924881793298759</v>
      </c>
      <c r="M66" s="742"/>
      <c r="N66" s="736">
        <f>'Résultats CTIFL'!H66/10^3</f>
        <v>0</v>
      </c>
      <c r="O66" s="747"/>
      <c r="P66" s="736">
        <f>'Résultats CTIFL'!I66/10^3</f>
        <v>0</v>
      </c>
      <c r="Q66" s="747"/>
      <c r="R66" s="738">
        <f>'Résultats CTIFL'!J66/10^3</f>
        <v>0.91218699846195528</v>
      </c>
      <c r="S66" s="742"/>
      <c r="T66" s="738">
        <f>'Résultats CTIFL'!K66/10^3</f>
        <v>0.75974100724747406</v>
      </c>
      <c r="U66" s="742"/>
      <c r="V66" s="737">
        <f>'Résultats CTIFL'!L66/10^3</f>
        <v>0</v>
      </c>
      <c r="W66" s="741"/>
      <c r="X66" s="737">
        <f>'Résultats CTIFL'!M66/10^3</f>
        <v>0</v>
      </c>
      <c r="Y66" s="741"/>
      <c r="Z66" s="718">
        <v>15272.032847999997</v>
      </c>
      <c r="AA66" s="718">
        <v>14125.867950168</v>
      </c>
      <c r="AB66" s="715" t="s">
        <v>2354</v>
      </c>
    </row>
    <row r="67" spans="1:28" ht="15.6">
      <c r="A67" s="728" t="s">
        <v>2406</v>
      </c>
      <c r="B67" s="751">
        <f>'Résultats CTIFL'!B67/10^3</f>
        <v>373.21660000991824</v>
      </c>
      <c r="C67" s="742">
        <f>'Prétraitement récoltes'!D57</f>
        <v>378.43819999999999</v>
      </c>
      <c r="D67" s="751">
        <f>'Résultats CTIFL'!C67/10^3</f>
        <v>445.44928828048705</v>
      </c>
      <c r="E67" s="742">
        <f>'Prétraitement récoltes'!E57</f>
        <v>467.41500000000002</v>
      </c>
      <c r="F67" s="736">
        <f>'Résultats CTIFL'!D67/10^3</f>
        <v>370.6508</v>
      </c>
      <c r="G67" s="742"/>
      <c r="H67" s="736">
        <f>'Résultats CTIFL'!E67/10^3</f>
        <v>441.1875</v>
      </c>
      <c r="I67" s="742"/>
      <c r="J67" s="736">
        <f>'Résultats CTIFL'!F67/10^3</f>
        <v>3.2073379958630541</v>
      </c>
      <c r="K67" s="742"/>
      <c r="L67" s="736">
        <f>'Résultats CTIFL'!G67/10^3</f>
        <v>4.6698729811257218</v>
      </c>
      <c r="M67" s="742"/>
      <c r="N67" s="736">
        <f>'Résultats CTIFL'!H67/10^3</f>
        <v>3.2937240233309568</v>
      </c>
      <c r="O67" s="742"/>
      <c r="P67" s="736">
        <f>'Résultats CTIFL'!I67/10^3</f>
        <v>2.9864980007135311</v>
      </c>
      <c r="Q67" s="742"/>
      <c r="R67" s="738">
        <f>'Résultats CTIFL'!J67/10^3</f>
        <v>0</v>
      </c>
      <c r="S67" s="747"/>
      <c r="T67" s="738">
        <f>'Résultats CTIFL'!K67/10^3</f>
        <v>0</v>
      </c>
      <c r="U67" s="747"/>
      <c r="V67" s="737">
        <f>'Résultats CTIFL'!L67/10^3</f>
        <v>2.4794139824503216</v>
      </c>
      <c r="W67" s="743"/>
      <c r="X67" s="737">
        <f>'Résultats CTIFL'!M67/10^3</f>
        <v>5.9451632608992515</v>
      </c>
      <c r="Y67" s="743"/>
      <c r="Z67" s="718"/>
      <c r="AA67" s="718">
        <v>1425.096339166</v>
      </c>
      <c r="AB67" s="715" t="s">
        <v>2335</v>
      </c>
    </row>
  </sheetData>
  <mergeCells count="1">
    <mergeCell ref="A2:A3"/>
  </mergeCells>
  <phoneticPr fontId="23" type="noConversion"/>
  <pageMargins left="0.7" right="0.7" top="0.75" bottom="0.75" header="0.3" footer="0.3"/>
  <pageSetup paperSize="9" orientation="portrait" r:id="rId1"/>
  <drawing r:id="rId2"/>
  <legacyDrawing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CCBA3-DE24-4B74-94F3-3FD0D83FB498}">
  <sheetPr>
    <tabColor rgb="FF92D050"/>
  </sheetPr>
  <dimension ref="A1:U5"/>
  <sheetViews>
    <sheetView zoomScaleNormal="100" workbookViewId="0">
      <pane xSplit="3" ySplit="1" topLeftCell="E2" activePane="bottomRight" state="frozen"/>
      <selection activeCell="AS484" sqref="AS484"/>
      <selection pane="topRight" activeCell="AS484" sqref="AS484"/>
      <selection pane="bottomLeft" activeCell="AS484" sqref="AS484"/>
      <selection pane="bottomRight" activeCell="M3" sqref="M3"/>
    </sheetView>
  </sheetViews>
  <sheetFormatPr baseColWidth="10" defaultColWidth="10.44140625" defaultRowHeight="14.4"/>
  <cols>
    <col min="1" max="1" width="12.33203125" style="69" bestFit="1" customWidth="1"/>
    <col min="2" max="2" width="32.77734375" style="127" customWidth="1"/>
    <col min="3" max="3" width="25.109375" style="128" customWidth="1"/>
    <col min="4" max="4" width="12.44140625" style="98" customWidth="1"/>
    <col min="5" max="5" width="20.33203125" style="98" customWidth="1"/>
    <col min="6" max="6" width="20.5546875" style="126" customWidth="1"/>
    <col min="7" max="7" width="8.77734375" style="130" customWidth="1"/>
    <col min="8" max="8" width="15.109375" style="130" customWidth="1"/>
    <col min="9" max="9" width="7.6640625" style="778" bestFit="1" customWidth="1"/>
    <col min="10" max="10" width="11.33203125" style="131" bestFit="1" customWidth="1"/>
    <col min="11" max="11" width="17.109375" style="131" bestFit="1" customWidth="1"/>
    <col min="12" max="12" width="12.33203125" style="131" bestFit="1" customWidth="1"/>
    <col min="13" max="13" width="12.21875" customWidth="1"/>
    <col min="14" max="14" width="11.44140625" customWidth="1"/>
    <col min="16" max="16" width="14.77734375" customWidth="1"/>
    <col min="18" max="19" width="9.44140625" style="766" customWidth="1"/>
    <col min="20" max="20" width="11.44140625" customWidth="1"/>
  </cols>
  <sheetData>
    <row r="1" spans="1:21" ht="38.549999999999997" customHeight="1" thickBot="1">
      <c r="A1" s="111" t="s">
        <v>820</v>
      </c>
      <c r="B1" s="112" t="s">
        <v>808</v>
      </c>
      <c r="C1" s="112" t="s">
        <v>809</v>
      </c>
      <c r="D1" s="112" t="s">
        <v>821</v>
      </c>
      <c r="E1" s="112" t="s">
        <v>822</v>
      </c>
      <c r="F1" s="112" t="s">
        <v>823</v>
      </c>
      <c r="G1" s="113" t="str">
        <f>Etiquettes!$A$10</f>
        <v>Unité</v>
      </c>
      <c r="H1" s="113" t="str">
        <f>Etiquettes!$A$7</f>
        <v>Filière</v>
      </c>
      <c r="I1" s="113" t="str">
        <f>Etiquettes!$A$9</f>
        <v>Année</v>
      </c>
      <c r="J1" s="113" t="str">
        <f>Etiquettes!$A$8</f>
        <v>Territoire</v>
      </c>
      <c r="K1" s="113" t="str">
        <f>Etiquettes!$A$17</f>
        <v>Traduction</v>
      </c>
      <c r="L1" s="113" t="str">
        <f>Etiquettes!$A$15</f>
        <v>Hypothèse</v>
      </c>
      <c r="M1" s="113" t="str">
        <f>Etiquettes!$A$14</f>
        <v>Source</v>
      </c>
      <c r="N1" s="113" t="str">
        <f>Etiquettes!$A$18</f>
        <v>Onglet source fichier Excel</v>
      </c>
      <c r="O1" s="113" t="str">
        <f>Etiquettes!$A$16</f>
        <v>Type de donnée collectée</v>
      </c>
      <c r="P1" s="113" t="str">
        <f>Etiquettes!$A$13</f>
        <v>Rendement, répartition ou volume d'échange collecté</v>
      </c>
      <c r="Q1" s="113" t="str">
        <f>Etiquettes!$A$20</f>
        <v>Fiabilité des données</v>
      </c>
      <c r="R1" s="113" t="str">
        <f>Etiquettes!$A$21</f>
        <v>Méthode</v>
      </c>
      <c r="S1" s="113" t="str">
        <f>Etiquettes!$A$22</f>
        <v>Analyse des résultats</v>
      </c>
      <c r="T1" s="112" t="s">
        <v>12</v>
      </c>
      <c r="U1" s="114" t="s">
        <v>14</v>
      </c>
    </row>
    <row r="2" spans="1:21" ht="14.4" customHeight="1">
      <c r="A2" s="71">
        <f>'Contraintes    '!A32+1</f>
        <v>84</v>
      </c>
      <c r="B2" s="127" t="str">
        <f>Secteurs!$B$26</f>
        <v>Importations</v>
      </c>
      <c r="C2" s="116" t="str">
        <f>Produits!$B$8</f>
        <v>Haricots verts (y.c. haricots beurre)</v>
      </c>
      <c r="D2" s="171">
        <v>0.1</v>
      </c>
      <c r="G2" s="119" t="str">
        <f>Etiquettes!$C$10</f>
        <v>kt</v>
      </c>
      <c r="H2" s="767" t="str">
        <f>Etiquettes!$C$7</f>
        <v>Fruits et légumes (hors pommes de terre)</v>
      </c>
      <c r="I2" s="777" t="str">
        <f>Etiquettes!$C$9</f>
        <v>2015:2019:2023</v>
      </c>
      <c r="J2" s="767" t="str">
        <f>Etiquettes!$C$8</f>
        <v>France entière</v>
      </c>
      <c r="K2" s="775"/>
      <c r="U2" s="990" t="s">
        <v>3093</v>
      </c>
    </row>
    <row r="3" spans="1:21">
      <c r="A3" s="71">
        <f>'Contraintes    '!A33+1</f>
        <v>84</v>
      </c>
      <c r="B3" s="127" t="str">
        <f>Secteurs!$B$26</f>
        <v>Importations</v>
      </c>
      <c r="C3" s="116" t="str">
        <f>Produits!$B$7</f>
        <v>Haricots à écosser et demi-secs (grains)</v>
      </c>
      <c r="D3" s="98">
        <v>-1</v>
      </c>
      <c r="G3" s="119" t="str">
        <f>Etiquettes!$C$10</f>
        <v>kt</v>
      </c>
      <c r="H3" s="767" t="str">
        <f>Etiquettes!$C$7</f>
        <v>Fruits et légumes (hors pommes de terre)</v>
      </c>
      <c r="I3" s="777" t="str">
        <f>Etiquettes!$C$9</f>
        <v>2015:2019:2023</v>
      </c>
      <c r="J3" s="767" t="str">
        <f>Etiquettes!$C$8</f>
        <v>France entière</v>
      </c>
      <c r="K3" s="776" t="s">
        <v>3092</v>
      </c>
      <c r="L3" s="116" t="s">
        <v>3090</v>
      </c>
      <c r="M3" t="s">
        <v>3091</v>
      </c>
      <c r="N3" s="767"/>
      <c r="O3" t="str">
        <f>Etiquettes!$J$16</f>
        <v>Répartition</v>
      </c>
      <c r="P3" t="str">
        <f>_xlfn.CONCAT(K3," = ",MROUND(D2*100,0.01)," % (",M3,")")</f>
        <v>Répartition entre haricots verts et autres haricots = 10 % (Hypothèse arbitraire (ratio entre ces 2 espèces sur  la récolte et sur la 1ère transformation))</v>
      </c>
      <c r="Q3" t="str">
        <f>Etiquettes!$K$20</f>
        <v>Approximative</v>
      </c>
      <c r="R3" s="767" t="s">
        <v>2916</v>
      </c>
      <c r="S3" s="767" t="str">
        <f>Etiquettes!$H$22</f>
        <v>Donnée collectée (valeur du flux ou coefficient)</v>
      </c>
      <c r="U3" s="917"/>
    </row>
    <row r="4" spans="1:21" ht="15" customHeight="1">
      <c r="A4" s="71">
        <f>A2+1</f>
        <v>85</v>
      </c>
      <c r="B4" s="116" t="str">
        <f>Produits!$B$8</f>
        <v>Haricots verts (y.c. haricots beurre)</v>
      </c>
      <c r="C4" s="127" t="str">
        <f>Secteurs!$B$29</f>
        <v>Exportations</v>
      </c>
      <c r="D4" s="171">
        <v>0.2</v>
      </c>
      <c r="G4" s="119" t="str">
        <f>Etiquettes!$C$10</f>
        <v>kt</v>
      </c>
      <c r="H4" s="767" t="str">
        <f>Etiquettes!$C$7</f>
        <v>Fruits et légumes (hors pommes de terre)</v>
      </c>
      <c r="I4" s="777" t="str">
        <f>Etiquettes!$C$9</f>
        <v>2015:2019:2023</v>
      </c>
      <c r="J4" s="767" t="str">
        <f>Etiquettes!$C$8</f>
        <v>France entière</v>
      </c>
      <c r="K4" s="776"/>
      <c r="U4" s="917"/>
    </row>
    <row r="5" spans="1:21">
      <c r="A5" s="71">
        <f t="shared" ref="A5" si="0">A3+1</f>
        <v>85</v>
      </c>
      <c r="B5" s="116" t="str">
        <f>Produits!$B$7</f>
        <v>Haricots à écosser et demi-secs (grains)</v>
      </c>
      <c r="C5" s="127" t="str">
        <f>Secteurs!$B$29</f>
        <v>Exportations</v>
      </c>
      <c r="D5" s="98">
        <v>-1</v>
      </c>
      <c r="G5" s="119" t="str">
        <f>Etiquettes!$C$10</f>
        <v>kt</v>
      </c>
      <c r="H5" s="767" t="str">
        <f>Etiquettes!$C$7</f>
        <v>Fruits et légumes (hors pommes de terre)</v>
      </c>
      <c r="I5" s="777" t="str">
        <f>Etiquettes!$C$9</f>
        <v>2015:2019:2023</v>
      </c>
      <c r="J5" s="767" t="str">
        <f>Etiquettes!$C$8</f>
        <v>France entière</v>
      </c>
      <c r="K5" s="776" t="s">
        <v>3092</v>
      </c>
      <c r="L5" s="116" t="s">
        <v>3090</v>
      </c>
      <c r="M5" t="s">
        <v>3095</v>
      </c>
      <c r="N5" s="767"/>
      <c r="O5" t="str">
        <f>Etiquettes!$J$16</f>
        <v>Répartition</v>
      </c>
      <c r="P5" t="str">
        <f>_xlfn.CONCAT(K5," = ",MROUND(D4*100,0.01)," % (",M5,")")</f>
        <v>Répartition entre haricots verts et autres haricots = 20 % (Hypothèse arbitraire (ratio entre ces 2 espèces sur  la récolte et sur la 1ère transformation multiplié par 2 afin d'éviter une réconciliation sur les haricots verts (approvisionnement insuffisant à 90% des exports)))</v>
      </c>
      <c r="Q5" t="str">
        <f>Etiquettes!$K$20</f>
        <v>Approximative</v>
      </c>
      <c r="R5" s="767" t="s">
        <v>2916</v>
      </c>
      <c r="S5" s="767" t="str">
        <f>Etiquettes!$H$22</f>
        <v>Donnée collectée (valeur du flux ou coefficient)</v>
      </c>
      <c r="U5" s="917"/>
    </row>
  </sheetData>
  <mergeCells count="1">
    <mergeCell ref="U2:U5"/>
  </mergeCells>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89703-D1AA-4D31-BE0C-2075D93CB5F5}">
  <sheetPr>
    <tabColor rgb="FF0070C0"/>
  </sheetPr>
  <dimension ref="A1:U31"/>
  <sheetViews>
    <sheetView workbookViewId="0">
      <pane xSplit="2" ySplit="1" topLeftCell="K2" activePane="bottomRight" state="frozen"/>
      <selection activeCell="B45" sqref="B45"/>
      <selection pane="topRight" activeCell="B45" sqref="B45"/>
      <selection pane="bottomLeft" activeCell="B45" sqref="B45"/>
      <selection pane="bottomRight" activeCell="V5" sqref="V5"/>
    </sheetView>
  </sheetViews>
  <sheetFormatPr baseColWidth="10" defaultColWidth="9.33203125" defaultRowHeight="14.4"/>
  <cols>
    <col min="1" max="1" width="15.77734375" style="93" bestFit="1" customWidth="1"/>
    <col min="2" max="2" width="51.6640625" style="98" bestFit="1" customWidth="1"/>
    <col min="3" max="3" width="16.5546875" style="94" bestFit="1" customWidth="1"/>
    <col min="4" max="4" width="12" style="72" hidden="1" customWidth="1"/>
    <col min="5" max="5" width="14.5546875" style="72" hidden="1" customWidth="1"/>
    <col min="6" max="6" width="17" style="72" hidden="1" customWidth="1"/>
    <col min="7" max="9" width="12" style="72" hidden="1" customWidth="1"/>
    <col min="10" max="10" width="12.5546875" style="69" hidden="1" customWidth="1"/>
    <col min="11" max="11" width="12.44140625" style="69" hidden="1" customWidth="1"/>
    <col min="12" max="12" width="17.6640625" style="71" hidden="1" customWidth="1"/>
    <col min="13" max="13" width="9" style="72" hidden="1" customWidth="1"/>
    <col min="14" max="14" width="12" style="71" hidden="1" customWidth="1"/>
    <col min="15" max="15" width="12" hidden="1" customWidth="1"/>
    <col min="16" max="16" width="10" hidden="1" customWidth="1"/>
    <col min="17" max="17" width="12.33203125" hidden="1" customWidth="1"/>
    <col min="18" max="18" width="11.6640625" hidden="1" customWidth="1"/>
    <col min="19" max="19" width="12.21875" hidden="1" customWidth="1"/>
    <col min="20" max="20" width="0" hidden="1" customWidth="1"/>
  </cols>
  <sheetData>
    <row r="1" spans="1:21" ht="38.549999999999997" customHeight="1" thickBot="1">
      <c r="A1" s="77" t="s">
        <v>0</v>
      </c>
      <c r="B1" s="78" t="s">
        <v>772</v>
      </c>
      <c r="C1" s="78" t="s">
        <v>2</v>
      </c>
      <c r="D1" s="4" t="s">
        <v>2316</v>
      </c>
      <c r="E1" s="3" t="s">
        <v>2787</v>
      </c>
      <c r="F1" s="3" t="s">
        <v>2788</v>
      </c>
      <c r="G1" s="3" t="s">
        <v>833</v>
      </c>
      <c r="H1" s="3" t="s">
        <v>834</v>
      </c>
      <c r="I1" s="3" t="s">
        <v>835</v>
      </c>
      <c r="J1" s="3" t="str">
        <f>Etiquettes!$A$2</f>
        <v>Famille de fruit ou légume</v>
      </c>
      <c r="K1" s="3" t="str">
        <f>Etiquettes!$A$3</f>
        <v>Type de matière</v>
      </c>
      <c r="L1" s="3" t="str">
        <f>Etiquettes!$A$4</f>
        <v>Etape de transformation</v>
      </c>
      <c r="M1" s="3" t="str">
        <f>Etiquettes!$A$5</f>
        <v>Echange</v>
      </c>
      <c r="N1" s="3" t="str">
        <f>Etiquettes!$A$6</f>
        <v>Acteur concerné</v>
      </c>
      <c r="O1" s="78" t="s">
        <v>4</v>
      </c>
      <c r="P1" s="78" t="s">
        <v>773</v>
      </c>
      <c r="Q1" s="78" t="s">
        <v>774</v>
      </c>
      <c r="R1" s="78" t="s">
        <v>12</v>
      </c>
      <c r="S1" s="79" t="s">
        <v>13</v>
      </c>
      <c r="T1" s="6" t="s">
        <v>14</v>
      </c>
      <c r="U1" t="s">
        <v>3096</v>
      </c>
    </row>
    <row r="2" spans="1:21" s="14" customFormat="1" ht="13.95" customHeight="1" thickTop="1">
      <c r="A2" s="80">
        <v>1</v>
      </c>
      <c r="B2" s="81" t="s">
        <v>775</v>
      </c>
      <c r="C2" s="80">
        <v>0</v>
      </c>
      <c r="D2" s="9"/>
      <c r="E2" s="9"/>
      <c r="F2" s="9"/>
      <c r="G2" s="9"/>
      <c r="H2" s="9"/>
      <c r="I2" s="9"/>
      <c r="J2" s="80"/>
      <c r="K2" s="80"/>
      <c r="L2" s="80"/>
      <c r="M2" s="9"/>
      <c r="N2" s="80" t="s">
        <v>53</v>
      </c>
      <c r="O2" s="81"/>
      <c r="P2" s="81" t="s">
        <v>776</v>
      </c>
      <c r="U2" t="s">
        <v>2974</v>
      </c>
    </row>
    <row r="3" spans="1:21" s="85" customFormat="1" ht="13.95" customHeight="1">
      <c r="A3" s="82">
        <v>1</v>
      </c>
      <c r="B3" s="83" t="s">
        <v>777</v>
      </c>
      <c r="C3" s="82">
        <v>0</v>
      </c>
      <c r="D3" s="84"/>
      <c r="E3" s="84"/>
      <c r="F3" s="84"/>
      <c r="G3" s="84"/>
      <c r="H3" s="84"/>
      <c r="I3" s="84"/>
      <c r="J3" s="82"/>
      <c r="K3" s="82"/>
      <c r="L3" s="82"/>
      <c r="M3" s="84"/>
      <c r="N3" s="82"/>
      <c r="O3" s="83"/>
      <c r="P3" s="83"/>
      <c r="S3" s="86"/>
      <c r="U3" t="s">
        <v>2974</v>
      </c>
    </row>
    <row r="4" spans="1:21" ht="13.95" customHeight="1">
      <c r="A4" s="87">
        <v>1</v>
      </c>
      <c r="B4" s="88" t="s">
        <v>779</v>
      </c>
      <c r="C4" s="89">
        <v>1</v>
      </c>
      <c r="G4" s="90" t="s">
        <v>16</v>
      </c>
      <c r="J4" s="91"/>
      <c r="K4" s="92"/>
      <c r="N4" s="75" t="s">
        <v>53</v>
      </c>
      <c r="O4" s="70" t="s">
        <v>780</v>
      </c>
      <c r="U4" t="s">
        <v>2974</v>
      </c>
    </row>
    <row r="5" spans="1:21">
      <c r="A5" s="93">
        <v>2</v>
      </c>
      <c r="B5" s="88" t="s">
        <v>781</v>
      </c>
      <c r="C5" s="94">
        <v>1</v>
      </c>
      <c r="G5" s="90" t="s">
        <v>778</v>
      </c>
      <c r="K5" s="92"/>
      <c r="N5" s="75" t="s">
        <v>53</v>
      </c>
      <c r="U5" t="s">
        <v>3100</v>
      </c>
    </row>
    <row r="6" spans="1:21" s="35" customFormat="1" ht="13.95" customHeight="1">
      <c r="A6" s="95">
        <v>1</v>
      </c>
      <c r="B6" s="96" t="s">
        <v>782</v>
      </c>
      <c r="C6" s="95">
        <v>0</v>
      </c>
      <c r="D6" s="97"/>
      <c r="E6" s="97"/>
      <c r="F6" s="97"/>
      <c r="G6" s="97"/>
      <c r="H6" s="97">
        <v>1</v>
      </c>
      <c r="I6" s="97"/>
      <c r="J6" s="95"/>
      <c r="K6" s="95"/>
      <c r="L6" s="95"/>
      <c r="M6" s="97"/>
      <c r="N6" s="95" t="s">
        <v>53</v>
      </c>
      <c r="O6" s="96"/>
      <c r="P6" s="96"/>
      <c r="U6" t="s">
        <v>3100</v>
      </c>
    </row>
    <row r="7" spans="1:21" s="35" customFormat="1" ht="13.95" customHeight="1">
      <c r="A7" s="95">
        <v>2</v>
      </c>
      <c r="B7" s="96" t="s">
        <v>783</v>
      </c>
      <c r="C7" s="95">
        <v>0</v>
      </c>
      <c r="D7" s="97"/>
      <c r="E7" s="97"/>
      <c r="F7" s="97"/>
      <c r="G7" s="97"/>
      <c r="H7" s="97">
        <v>2</v>
      </c>
      <c r="I7" s="97"/>
      <c r="J7" s="95"/>
      <c r="K7" s="95"/>
      <c r="L7" s="95"/>
      <c r="M7" s="97"/>
      <c r="N7" s="95" t="s">
        <v>53</v>
      </c>
      <c r="O7" s="96"/>
      <c r="P7" s="96"/>
      <c r="U7" t="s">
        <v>3100</v>
      </c>
    </row>
    <row r="8" spans="1:21" s="35" customFormat="1" ht="13.95" customHeight="1">
      <c r="A8" s="95">
        <v>3</v>
      </c>
      <c r="B8" s="96" t="s">
        <v>784</v>
      </c>
      <c r="C8" s="95">
        <v>0</v>
      </c>
      <c r="D8" s="97"/>
      <c r="E8" s="97"/>
      <c r="F8" s="97"/>
      <c r="G8" s="97"/>
      <c r="H8" s="97">
        <v>3</v>
      </c>
      <c r="I8" s="97"/>
      <c r="J8" s="95"/>
      <c r="K8" s="95"/>
      <c r="L8" s="95"/>
      <c r="M8" s="97"/>
      <c r="N8" s="95" t="s">
        <v>53</v>
      </c>
      <c r="O8" s="96" t="s">
        <v>785</v>
      </c>
      <c r="P8" s="96"/>
      <c r="U8" t="s">
        <v>2974</v>
      </c>
    </row>
    <row r="9" spans="1:21" s="35" customFormat="1" ht="13.95" customHeight="1">
      <c r="A9" s="95">
        <v>4</v>
      </c>
      <c r="B9" s="96" t="s">
        <v>786</v>
      </c>
      <c r="C9" s="95">
        <v>0</v>
      </c>
      <c r="D9" s="97"/>
      <c r="E9" s="97"/>
      <c r="F9" s="97"/>
      <c r="G9" s="97"/>
      <c r="H9" s="97" t="s">
        <v>787</v>
      </c>
      <c r="I9" s="97"/>
      <c r="J9" s="95"/>
      <c r="K9" s="95"/>
      <c r="L9" s="95"/>
      <c r="M9" s="97"/>
      <c r="N9" s="95" t="s">
        <v>53</v>
      </c>
      <c r="O9" s="96"/>
      <c r="P9" s="96"/>
      <c r="U9" t="s">
        <v>3100</v>
      </c>
    </row>
    <row r="10" spans="1:21" s="35" customFormat="1" ht="13.95" customHeight="1">
      <c r="A10" s="95">
        <v>4</v>
      </c>
      <c r="B10" s="96" t="s">
        <v>788</v>
      </c>
      <c r="C10" s="95">
        <v>0</v>
      </c>
      <c r="D10" s="97"/>
      <c r="E10" s="97"/>
      <c r="F10" s="97"/>
      <c r="G10" s="97"/>
      <c r="H10" s="97" t="s">
        <v>787</v>
      </c>
      <c r="I10" s="97"/>
      <c r="J10" s="95"/>
      <c r="K10" s="95"/>
      <c r="L10" s="95"/>
      <c r="M10" s="97"/>
      <c r="N10" s="95" t="s">
        <v>53</v>
      </c>
      <c r="O10" s="96" t="s">
        <v>789</v>
      </c>
      <c r="P10" s="96"/>
      <c r="U10" t="s">
        <v>3100</v>
      </c>
    </row>
    <row r="11" spans="1:21" s="35" customFormat="1" ht="13.95" customHeight="1">
      <c r="A11" s="95">
        <v>4</v>
      </c>
      <c r="B11" s="96" t="s">
        <v>790</v>
      </c>
      <c r="C11" s="95">
        <v>0</v>
      </c>
      <c r="D11" s="97"/>
      <c r="E11" s="97"/>
      <c r="F11" s="97"/>
      <c r="G11" s="97"/>
      <c r="H11" s="97" t="s">
        <v>742</v>
      </c>
      <c r="I11" s="97"/>
      <c r="J11" s="95"/>
      <c r="K11" s="95"/>
      <c r="L11" s="95"/>
      <c r="M11" s="97"/>
      <c r="N11" s="95" t="s">
        <v>53</v>
      </c>
      <c r="O11" s="96"/>
      <c r="P11" s="96"/>
      <c r="U11" t="s">
        <v>3100</v>
      </c>
    </row>
    <row r="12" spans="1:21" s="35" customFormat="1" ht="13.95" customHeight="1">
      <c r="A12" s="95">
        <v>5</v>
      </c>
      <c r="B12" s="96" t="s">
        <v>791</v>
      </c>
      <c r="C12" s="95">
        <v>0</v>
      </c>
      <c r="D12" s="97"/>
      <c r="E12" s="97"/>
      <c r="F12" s="97"/>
      <c r="G12" s="97"/>
      <c r="H12" s="97">
        <v>5</v>
      </c>
      <c r="I12" s="97"/>
      <c r="J12" s="95"/>
      <c r="K12" s="95"/>
      <c r="L12" s="95"/>
      <c r="M12" s="97"/>
      <c r="N12" s="95" t="s">
        <v>53</v>
      </c>
      <c r="O12" s="96" t="s">
        <v>792</v>
      </c>
      <c r="P12" s="96"/>
      <c r="U12" t="s">
        <v>3100</v>
      </c>
    </row>
    <row r="13" spans="1:21" s="35" customFormat="1" ht="13.95" customHeight="1">
      <c r="A13" s="95">
        <v>5</v>
      </c>
      <c r="B13" s="96" t="s">
        <v>793</v>
      </c>
      <c r="C13" s="95">
        <v>0</v>
      </c>
      <c r="D13" s="97"/>
      <c r="E13" s="97"/>
      <c r="F13" s="97"/>
      <c r="G13" s="97"/>
      <c r="H13" s="97">
        <v>5</v>
      </c>
      <c r="I13" s="97"/>
      <c r="J13" s="95"/>
      <c r="K13" s="95"/>
      <c r="L13" s="95"/>
      <c r="M13" s="97"/>
      <c r="N13" s="95" t="s">
        <v>53</v>
      </c>
      <c r="O13" s="96"/>
      <c r="P13" s="96"/>
      <c r="U13" t="s">
        <v>3100</v>
      </c>
    </row>
    <row r="14" spans="1:21" s="35" customFormat="1" ht="13.95" customHeight="1">
      <c r="A14" s="95">
        <v>3</v>
      </c>
      <c r="B14" s="96" t="s">
        <v>794</v>
      </c>
      <c r="C14" s="95">
        <v>0</v>
      </c>
      <c r="D14" s="97"/>
      <c r="E14" s="97"/>
      <c r="F14" s="97"/>
      <c r="G14" s="97"/>
      <c r="H14" s="97" t="s">
        <v>795</v>
      </c>
      <c r="I14" s="97"/>
      <c r="J14" s="95"/>
      <c r="K14" s="95"/>
      <c r="L14" s="95"/>
      <c r="M14" s="97"/>
      <c r="N14" s="95" t="s">
        <v>53</v>
      </c>
      <c r="O14" s="96" t="s">
        <v>796</v>
      </c>
      <c r="P14" s="96"/>
      <c r="U14" t="s">
        <v>2974</v>
      </c>
    </row>
    <row r="15" spans="1:21" s="35" customFormat="1" ht="13.95" customHeight="1">
      <c r="A15" s="95">
        <v>3</v>
      </c>
      <c r="B15" s="96" t="s">
        <v>797</v>
      </c>
      <c r="C15" s="95">
        <v>0</v>
      </c>
      <c r="D15" s="97"/>
      <c r="E15" s="97"/>
      <c r="F15" s="97"/>
      <c r="G15" s="97"/>
      <c r="H15" s="97" t="s">
        <v>795</v>
      </c>
      <c r="I15" s="97"/>
      <c r="J15" s="95"/>
      <c r="K15" s="95"/>
      <c r="L15" s="95"/>
      <c r="M15" s="97"/>
      <c r="N15" s="95" t="s">
        <v>53</v>
      </c>
      <c r="O15" s="96" t="s">
        <v>798</v>
      </c>
      <c r="P15" s="96" t="s">
        <v>799</v>
      </c>
      <c r="Q15" s="28" t="s">
        <v>800</v>
      </c>
      <c r="R15" s="28"/>
      <c r="U15" t="s">
        <v>2974</v>
      </c>
    </row>
    <row r="16" spans="1:21" s="35" customFormat="1" ht="13.95" customHeight="1">
      <c r="A16" s="95">
        <v>2</v>
      </c>
      <c r="B16" s="96" t="s">
        <v>2840</v>
      </c>
      <c r="C16" s="95">
        <v>0</v>
      </c>
      <c r="D16" s="97"/>
      <c r="E16" s="97"/>
      <c r="F16" s="97"/>
      <c r="G16" s="97"/>
      <c r="H16" s="97" t="s">
        <v>778</v>
      </c>
      <c r="I16" s="97"/>
      <c r="J16" s="95"/>
      <c r="K16" s="95"/>
      <c r="L16" s="95"/>
      <c r="M16" s="97"/>
      <c r="N16" s="95"/>
      <c r="O16" s="96"/>
      <c r="P16" s="96"/>
      <c r="Q16" s="28"/>
      <c r="R16" s="28"/>
      <c r="U16" t="s">
        <v>3100</v>
      </c>
    </row>
    <row r="17" spans="1:21" s="35" customFormat="1" ht="13.95" customHeight="1">
      <c r="A17" s="95">
        <v>3</v>
      </c>
      <c r="B17" s="96" t="s">
        <v>2841</v>
      </c>
      <c r="C17" s="95">
        <v>0</v>
      </c>
      <c r="D17" s="97"/>
      <c r="E17" s="97"/>
      <c r="F17" s="97"/>
      <c r="G17" s="97"/>
      <c r="H17" s="97" t="s">
        <v>795</v>
      </c>
      <c r="I17" s="97"/>
      <c r="J17" s="95"/>
      <c r="K17" s="95"/>
      <c r="L17" s="95"/>
      <c r="M17" s="97"/>
      <c r="N17" s="95"/>
      <c r="O17" s="96"/>
      <c r="P17" s="96"/>
      <c r="Q17" s="28"/>
      <c r="R17" s="28"/>
      <c r="U17" t="s">
        <v>2974</v>
      </c>
    </row>
    <row r="18" spans="1:21" s="35" customFormat="1" ht="13.95" customHeight="1">
      <c r="A18" s="95">
        <v>2</v>
      </c>
      <c r="B18" s="96" t="s">
        <v>2842</v>
      </c>
      <c r="C18" s="95">
        <v>0</v>
      </c>
      <c r="D18" s="97"/>
      <c r="E18" s="97"/>
      <c r="F18" s="97"/>
      <c r="G18" s="97"/>
      <c r="H18" s="97" t="s">
        <v>778</v>
      </c>
      <c r="I18" s="97"/>
      <c r="J18" s="95"/>
      <c r="K18" s="95"/>
      <c r="L18" s="95"/>
      <c r="M18" s="97"/>
      <c r="N18" s="95"/>
      <c r="O18" s="96"/>
      <c r="P18" s="96"/>
      <c r="Q18" s="28"/>
      <c r="R18" s="28"/>
      <c r="U18" t="s">
        <v>3100</v>
      </c>
    </row>
    <row r="19" spans="1:21" s="35" customFormat="1" ht="13.95" customHeight="1">
      <c r="A19" s="95">
        <v>3</v>
      </c>
      <c r="B19" s="96" t="s">
        <v>2843</v>
      </c>
      <c r="C19" s="95">
        <v>0</v>
      </c>
      <c r="D19" s="97"/>
      <c r="E19" s="97"/>
      <c r="F19" s="97"/>
      <c r="G19" s="97"/>
      <c r="H19" s="97" t="s">
        <v>230</v>
      </c>
      <c r="I19" s="97"/>
      <c r="J19" s="95"/>
      <c r="K19" s="95"/>
      <c r="L19" s="95"/>
      <c r="M19" s="97"/>
      <c r="N19" s="95"/>
      <c r="O19" s="96"/>
      <c r="P19" s="96"/>
      <c r="Q19" s="28"/>
      <c r="R19" s="28"/>
      <c r="U19" t="s">
        <v>2974</v>
      </c>
    </row>
    <row r="20" spans="1:21" s="35" customFormat="1" ht="13.95" customHeight="1">
      <c r="A20" s="95">
        <v>4</v>
      </c>
      <c r="B20" s="96" t="s">
        <v>2844</v>
      </c>
      <c r="C20" s="95">
        <v>0</v>
      </c>
      <c r="D20" s="97"/>
      <c r="E20" s="97"/>
      <c r="F20" s="97"/>
      <c r="G20" s="97"/>
      <c r="H20" s="97" t="s">
        <v>787</v>
      </c>
      <c r="I20" s="97"/>
      <c r="J20" s="95"/>
      <c r="K20" s="95"/>
      <c r="L20" s="95"/>
      <c r="M20" s="97"/>
      <c r="N20" s="95"/>
      <c r="O20" s="96"/>
      <c r="P20" s="96"/>
      <c r="Q20" s="28"/>
      <c r="R20" s="28"/>
      <c r="U20" t="s">
        <v>3100</v>
      </c>
    </row>
    <row r="21" spans="1:21" s="35" customFormat="1" ht="13.95" customHeight="1">
      <c r="A21" s="95">
        <v>3</v>
      </c>
      <c r="B21" s="96" t="s">
        <v>2845</v>
      </c>
      <c r="C21" s="95">
        <v>0</v>
      </c>
      <c r="D21" s="97"/>
      <c r="E21" s="97"/>
      <c r="F21" s="97"/>
      <c r="G21" s="97"/>
      <c r="H21" s="97" t="s">
        <v>230</v>
      </c>
      <c r="I21" s="97"/>
      <c r="J21" s="95"/>
      <c r="K21" s="95"/>
      <c r="L21" s="95"/>
      <c r="M21" s="97"/>
      <c r="N21" s="95"/>
      <c r="O21" s="96"/>
      <c r="P21" s="96"/>
      <c r="Q21" s="28"/>
      <c r="R21" s="28"/>
      <c r="U21" t="s">
        <v>2974</v>
      </c>
    </row>
    <row r="22" spans="1:21" s="35" customFormat="1" ht="13.95" customHeight="1">
      <c r="A22" s="95">
        <v>4</v>
      </c>
      <c r="B22" s="96" t="s">
        <v>2846</v>
      </c>
      <c r="C22" s="95">
        <v>0</v>
      </c>
      <c r="D22" s="97"/>
      <c r="E22" s="97"/>
      <c r="F22" s="97"/>
      <c r="G22" s="97"/>
      <c r="H22" s="97" t="s">
        <v>787</v>
      </c>
      <c r="I22" s="97"/>
      <c r="J22" s="95"/>
      <c r="K22" s="95"/>
      <c r="L22" s="95"/>
      <c r="M22" s="97"/>
      <c r="N22" s="95"/>
      <c r="O22" s="96"/>
      <c r="P22" s="96"/>
      <c r="Q22" s="28"/>
      <c r="R22" s="28"/>
      <c r="U22" t="s">
        <v>3100</v>
      </c>
    </row>
    <row r="23" spans="1:21" s="35" customFormat="1" ht="13.95" customHeight="1">
      <c r="A23" s="95">
        <v>4</v>
      </c>
      <c r="B23" s="96" t="s">
        <v>2847</v>
      </c>
      <c r="C23" s="95">
        <v>0</v>
      </c>
      <c r="D23" s="97"/>
      <c r="E23" s="97"/>
      <c r="F23" s="97"/>
      <c r="G23" s="97"/>
      <c r="H23" s="97" t="s">
        <v>787</v>
      </c>
      <c r="I23" s="97"/>
      <c r="J23" s="95"/>
      <c r="K23" s="95"/>
      <c r="L23" s="95"/>
      <c r="M23" s="97"/>
      <c r="N23" s="95"/>
      <c r="O23" s="96"/>
      <c r="P23" s="96"/>
      <c r="Q23" s="28"/>
      <c r="R23" s="28"/>
      <c r="U23" t="s">
        <v>3100</v>
      </c>
    </row>
    <row r="24" spans="1:21">
      <c r="A24" s="93">
        <v>1</v>
      </c>
      <c r="B24" s="98" t="s">
        <v>2913</v>
      </c>
      <c r="C24" s="94">
        <v>0</v>
      </c>
      <c r="U24" t="s">
        <v>2974</v>
      </c>
    </row>
    <row r="25" spans="1:21">
      <c r="A25" s="108">
        <v>1</v>
      </c>
      <c r="B25" s="98" t="s">
        <v>2914</v>
      </c>
      <c r="C25" s="94">
        <v>0</v>
      </c>
      <c r="J25" s="71"/>
      <c r="K25" s="71"/>
      <c r="U25" t="s">
        <v>2974</v>
      </c>
    </row>
    <row r="26" spans="1:21">
      <c r="A26" s="99">
        <v>1</v>
      </c>
      <c r="B26" s="100" t="s">
        <v>2616</v>
      </c>
      <c r="C26" s="94">
        <v>0</v>
      </c>
      <c r="D26"/>
      <c r="E26"/>
      <c r="F26"/>
      <c r="G26"/>
      <c r="I26" s="71">
        <v>1</v>
      </c>
      <c r="J26" s="101"/>
      <c r="K26" s="101"/>
      <c r="M26" s="70"/>
      <c r="N26" s="101" t="s">
        <v>53</v>
      </c>
      <c r="O26" s="70"/>
      <c r="U26" t="s">
        <v>2974</v>
      </c>
    </row>
    <row r="27" spans="1:21">
      <c r="A27" s="71">
        <v>2</v>
      </c>
      <c r="B27" s="102" t="s">
        <v>2912</v>
      </c>
      <c r="C27" s="94">
        <v>0</v>
      </c>
      <c r="D27"/>
      <c r="E27"/>
      <c r="F27"/>
      <c r="G27"/>
      <c r="I27" s="71">
        <v>2</v>
      </c>
      <c r="J27" s="101"/>
      <c r="K27" s="101"/>
      <c r="M27" s="70" t="s">
        <v>803</v>
      </c>
      <c r="N27" s="101" t="s">
        <v>53</v>
      </c>
      <c r="U27" t="s">
        <v>3100</v>
      </c>
    </row>
    <row r="28" spans="1:21">
      <c r="A28" s="71">
        <v>2</v>
      </c>
      <c r="B28" s="102" t="s">
        <v>2909</v>
      </c>
      <c r="C28" s="94">
        <v>0</v>
      </c>
      <c r="D28"/>
      <c r="E28"/>
      <c r="F28"/>
      <c r="G28"/>
      <c r="I28" s="71">
        <v>2</v>
      </c>
      <c r="J28" s="101"/>
      <c r="K28" s="101"/>
      <c r="M28" s="70" t="s">
        <v>805</v>
      </c>
      <c r="N28" s="101" t="s">
        <v>53</v>
      </c>
      <c r="U28" t="s">
        <v>3100</v>
      </c>
    </row>
    <row r="29" spans="1:21">
      <c r="A29" s="99">
        <v>1</v>
      </c>
      <c r="B29" s="100" t="s">
        <v>2617</v>
      </c>
      <c r="C29" s="94">
        <v>0</v>
      </c>
      <c r="I29" s="71">
        <v>1</v>
      </c>
      <c r="J29" s="101"/>
      <c r="K29" s="101"/>
      <c r="M29" s="70"/>
      <c r="N29" s="101" t="s">
        <v>53</v>
      </c>
      <c r="U29" t="s">
        <v>2974</v>
      </c>
    </row>
    <row r="30" spans="1:21">
      <c r="A30" s="71">
        <v>2</v>
      </c>
      <c r="B30" s="102" t="s">
        <v>2911</v>
      </c>
      <c r="C30" s="94">
        <v>0</v>
      </c>
      <c r="I30" s="71">
        <v>2</v>
      </c>
      <c r="J30" s="101"/>
      <c r="K30" s="101"/>
      <c r="M30" s="70" t="s">
        <v>803</v>
      </c>
      <c r="N30" s="101" t="s">
        <v>53</v>
      </c>
      <c r="U30" t="s">
        <v>3100</v>
      </c>
    </row>
    <row r="31" spans="1:21">
      <c r="A31" s="71">
        <v>2</v>
      </c>
      <c r="B31" s="102" t="s">
        <v>2910</v>
      </c>
      <c r="C31" s="94">
        <v>0</v>
      </c>
      <c r="I31" s="71">
        <v>2</v>
      </c>
      <c r="J31" s="101"/>
      <c r="K31" s="101"/>
      <c r="M31" s="70" t="s">
        <v>805</v>
      </c>
      <c r="N31" s="101" t="s">
        <v>53</v>
      </c>
      <c r="U31" t="s">
        <v>3100</v>
      </c>
    </row>
  </sheetData>
  <pageMargins left="0.78750000000000009" right="0.78750000000000009" top="1.05277777777778" bottom="1.05277777777778" header="0.78750000000000009" footer="0.78750000000000009"/>
  <pageSetup paperSize="9" firstPageNumber="0" orientation="portrait" horizontalDpi="300" verticalDpi="300"/>
  <headerFooter>
    <oddHeader>&amp;C&amp;"Times New Roman,Regular"&amp;12 &amp;A</oddHeader>
    <oddFooter>&amp;C&amp;"Times New Roman,Regular"&amp;12 Page &amp;P</oddFooter>
  </headerFooter>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D95B8-A11F-4403-84EE-2E337CE05280}">
  <sheetPr>
    <tabColor rgb="FF0070C0"/>
  </sheetPr>
  <dimension ref="A1:V613"/>
  <sheetViews>
    <sheetView workbookViewId="0">
      <pane xSplit="2" ySplit="2" topLeftCell="C85" activePane="bottomRight" state="frozen"/>
      <selection activeCell="B45" sqref="B45"/>
      <selection pane="topRight" activeCell="B45" sqref="B45"/>
      <selection pane="bottomLeft" activeCell="B45" sqref="B45"/>
      <selection pane="bottomRight" activeCell="T95" sqref="T95"/>
    </sheetView>
  </sheetViews>
  <sheetFormatPr baseColWidth="10" defaultColWidth="8.77734375" defaultRowHeight="14.4"/>
  <cols>
    <col min="1" max="1" width="37.5546875" hidden="1" customWidth="1"/>
    <col min="2" max="2" width="46" customWidth="1"/>
    <col min="3" max="22" width="2.77734375" customWidth="1"/>
  </cols>
  <sheetData>
    <row r="1" spans="1:22" hidden="1">
      <c r="C1" s="101"/>
      <c r="D1" s="103"/>
      <c r="E1" s="104"/>
      <c r="F1" s="104"/>
      <c r="G1" s="104"/>
      <c r="H1" s="104"/>
      <c r="I1" s="104"/>
      <c r="J1" s="104"/>
      <c r="K1" s="104"/>
      <c r="L1" s="104"/>
      <c r="M1" s="104"/>
      <c r="N1" s="104"/>
      <c r="O1" s="104"/>
      <c r="P1" s="104"/>
      <c r="Q1" s="104"/>
      <c r="R1" s="104"/>
      <c r="S1" s="104"/>
      <c r="T1" s="104"/>
      <c r="U1" s="104"/>
      <c r="V1" s="104"/>
    </row>
    <row r="2" spans="1:22" ht="161.4" customHeight="1">
      <c r="B2" s="105" t="s">
        <v>806</v>
      </c>
      <c r="C2" s="106" t="str">
        <f>Secteurs!B2</f>
        <v>Cultures</v>
      </c>
      <c r="D2" s="106" t="str">
        <f>Secteurs!B3</f>
        <v>1ère Transformation</v>
      </c>
      <c r="E2" s="106" t="str">
        <f>Secteurs!B4</f>
        <v>Marché du frais</v>
      </c>
      <c r="F2" s="106" t="str">
        <f>Secteurs!B5</f>
        <v>Marché du frais (hors PdT)</v>
      </c>
      <c r="G2" s="106" t="str">
        <f>Secteurs!B6</f>
        <v>Consommation finale</v>
      </c>
      <c r="H2" s="106" t="str">
        <f>Secteurs!B7</f>
        <v>Alimentation humaine</v>
      </c>
      <c r="I2" s="106" t="str">
        <f>Secteurs!B8</f>
        <v>A domicile</v>
      </c>
      <c r="J2" s="106" t="str">
        <f>Secteurs!B9</f>
        <v>Vente directe</v>
      </c>
      <c r="K2" s="106" t="str">
        <f>Secteurs!B10</f>
        <v>GMS</v>
      </c>
      <c r="L2" s="106" t="str">
        <f>Secteurs!B11</f>
        <v>Circuits spécialisés</v>
      </c>
      <c r="M2" s="106" t="str">
        <f>Secteurs!B12</f>
        <v>Magasins spécialisés</v>
      </c>
      <c r="N2" s="106" t="str">
        <f>Secteurs!B13</f>
        <v>Marchés</v>
      </c>
      <c r="O2" s="106" t="str">
        <f>Secteurs!B14</f>
        <v>RHD</v>
      </c>
      <c r="P2" s="106" t="str">
        <f>Secteurs!B15</f>
        <v>Autres IAA</v>
      </c>
      <c r="Q2" s="106" t="str">
        <f>Secteurs!B26</f>
        <v>Importations</v>
      </c>
      <c r="R2" s="106" t="str">
        <f>Secteurs!B27</f>
        <v>Importations nettes de ré-importations</v>
      </c>
      <c r="S2" s="106" t="str">
        <f>Secteurs!B28</f>
        <v>Ré-importations</v>
      </c>
      <c r="T2" s="106" t="str">
        <f>Secteurs!B29</f>
        <v>Exportations</v>
      </c>
      <c r="U2" s="106" t="str">
        <f>Secteurs!B30</f>
        <v>Exportations nettes de ré-exportations</v>
      </c>
      <c r="V2" s="106" t="str">
        <f>Secteurs!B31</f>
        <v>Ré-exportations</v>
      </c>
    </row>
    <row r="3" spans="1:22">
      <c r="A3" s="101"/>
      <c r="B3" s="107" t="str">
        <f>Produits!B2</f>
        <v>Fruits et légumes</v>
      </c>
      <c r="C3" s="108">
        <v>1</v>
      </c>
      <c r="D3" s="108"/>
      <c r="E3" s="108"/>
      <c r="F3" s="108"/>
      <c r="G3" s="108"/>
      <c r="H3" s="108"/>
      <c r="I3" s="108"/>
      <c r="J3" s="108"/>
      <c r="K3" s="108"/>
      <c r="L3" s="108"/>
      <c r="M3" s="108"/>
      <c r="N3" s="108"/>
      <c r="O3" s="108"/>
      <c r="P3" s="108"/>
      <c r="Q3" s="108">
        <v>1</v>
      </c>
      <c r="R3" s="108">
        <v>1</v>
      </c>
      <c r="S3" s="108"/>
      <c r="T3" s="108"/>
      <c r="U3" s="108"/>
      <c r="V3" s="108"/>
    </row>
    <row r="4" spans="1:22">
      <c r="A4" s="101"/>
      <c r="B4" s="107" t="str">
        <f>Produits!B3</f>
        <v>Légumes</v>
      </c>
      <c r="C4" s="108">
        <v>1</v>
      </c>
      <c r="D4" s="108"/>
      <c r="E4" s="108"/>
      <c r="F4" s="108"/>
      <c r="G4" s="108"/>
      <c r="H4" s="108"/>
      <c r="I4" s="108"/>
      <c r="J4" s="108"/>
      <c r="K4" s="108"/>
      <c r="L4" s="108"/>
      <c r="M4" s="108"/>
      <c r="N4" s="108"/>
      <c r="O4" s="108"/>
      <c r="P4" s="108"/>
      <c r="Q4" s="108">
        <v>1</v>
      </c>
      <c r="R4" s="108">
        <v>1</v>
      </c>
      <c r="S4" s="108"/>
      <c r="T4" s="108"/>
      <c r="U4" s="108"/>
      <c r="V4" s="108"/>
    </row>
    <row r="5" spans="1:22">
      <c r="A5" s="101"/>
      <c r="B5" s="107" t="str">
        <f>Produits!B4</f>
        <v>Légumineuses et oléagineux</v>
      </c>
      <c r="C5" s="108">
        <v>1</v>
      </c>
      <c r="D5" s="108"/>
      <c r="E5" s="108"/>
      <c r="F5" s="108"/>
      <c r="G5" s="108"/>
      <c r="H5" s="108"/>
      <c r="I5" s="108"/>
      <c r="J5" s="108"/>
      <c r="K5" s="108"/>
      <c r="L5" s="108"/>
      <c r="M5" s="108"/>
      <c r="N5" s="108"/>
      <c r="O5" s="108"/>
      <c r="P5" s="108"/>
      <c r="Q5" s="108">
        <v>1</v>
      </c>
      <c r="R5" s="108">
        <v>1</v>
      </c>
      <c r="S5" s="108"/>
      <c r="T5" s="108"/>
      <c r="U5" s="108"/>
      <c r="V5" s="108"/>
    </row>
    <row r="6" spans="1:22">
      <c r="A6" s="101"/>
      <c r="B6" s="107" t="str">
        <f>Produits!B5</f>
        <v>Légumes à cosse verts</v>
      </c>
      <c r="C6" s="108">
        <v>1</v>
      </c>
      <c r="D6" s="108"/>
      <c r="E6" s="108"/>
      <c r="F6" s="108"/>
      <c r="G6" s="108"/>
      <c r="H6" s="108"/>
      <c r="I6" s="108"/>
      <c r="J6" s="108"/>
      <c r="K6" s="108"/>
      <c r="L6" s="108"/>
      <c r="M6" s="108"/>
      <c r="N6" s="108"/>
      <c r="O6" s="108"/>
      <c r="P6" s="108"/>
      <c r="Q6" s="108">
        <v>1</v>
      </c>
      <c r="R6" s="108">
        <v>1</v>
      </c>
      <c r="S6" s="108"/>
      <c r="T6" s="108"/>
      <c r="U6" s="108"/>
      <c r="V6" s="108"/>
    </row>
    <row r="7" spans="1:22">
      <c r="A7" s="101"/>
      <c r="B7" s="107" t="str">
        <f>Produits!B6</f>
        <v>Haricots</v>
      </c>
      <c r="C7" s="108">
        <v>1</v>
      </c>
      <c r="D7" s="108"/>
      <c r="E7" s="108"/>
      <c r="F7" s="108"/>
      <c r="G7" s="108"/>
      <c r="H7" s="108"/>
      <c r="I7" s="108"/>
      <c r="J7" s="108"/>
      <c r="K7" s="108"/>
      <c r="L7" s="108"/>
      <c r="M7" s="108"/>
      <c r="N7" s="108"/>
      <c r="O7" s="108"/>
      <c r="P7" s="108"/>
      <c r="Q7" s="108">
        <v>1</v>
      </c>
      <c r="R7" s="108">
        <v>1</v>
      </c>
      <c r="S7" s="108"/>
      <c r="T7" s="108"/>
      <c r="U7" s="108"/>
      <c r="V7" s="108"/>
    </row>
    <row r="8" spans="1:22">
      <c r="A8" s="101"/>
      <c r="B8" s="107" t="str">
        <f>Produits!B7</f>
        <v>Haricots à écosser et demi-secs (grains)</v>
      </c>
      <c r="C8" s="108">
        <v>1</v>
      </c>
      <c r="D8" s="108"/>
      <c r="E8" s="108"/>
      <c r="F8" s="108"/>
      <c r="G8" s="108"/>
      <c r="H8" s="108"/>
      <c r="I8" s="108"/>
      <c r="J8" s="108"/>
      <c r="K8" s="108"/>
      <c r="L8" s="108"/>
      <c r="M8" s="108"/>
      <c r="N8" s="108"/>
      <c r="O8" s="108"/>
      <c r="P8" s="108"/>
      <c r="Q8" s="108">
        <v>1</v>
      </c>
      <c r="R8" s="108">
        <v>1</v>
      </c>
      <c r="S8" s="108"/>
      <c r="T8" s="108"/>
      <c r="U8" s="108"/>
      <c r="V8" s="108"/>
    </row>
    <row r="9" spans="1:22">
      <c r="A9" s="101"/>
      <c r="B9" s="107" t="str">
        <f>Produits!B8</f>
        <v>Haricots verts (y.c. haricots beurre)</v>
      </c>
      <c r="C9" s="108">
        <v>1</v>
      </c>
      <c r="D9" s="108"/>
      <c r="E9" s="108"/>
      <c r="F9" s="108"/>
      <c r="G9" s="108"/>
      <c r="H9" s="108"/>
      <c r="I9" s="108"/>
      <c r="J9" s="108"/>
      <c r="K9" s="108"/>
      <c r="L9" s="108"/>
      <c r="M9" s="108"/>
      <c r="N9" s="108"/>
      <c r="O9" s="108"/>
      <c r="P9" s="108"/>
      <c r="Q9" s="108">
        <v>1</v>
      </c>
      <c r="R9" s="108">
        <v>1</v>
      </c>
      <c r="S9" s="108"/>
      <c r="T9" s="108"/>
      <c r="U9" s="108"/>
      <c r="V9" s="108"/>
    </row>
    <row r="10" spans="1:22">
      <c r="A10" s="101"/>
      <c r="B10" s="107" t="str">
        <f>Produits!B9</f>
        <v>Petits pois</v>
      </c>
      <c r="C10" s="108">
        <v>1</v>
      </c>
      <c r="D10" s="108"/>
      <c r="E10" s="108"/>
      <c r="F10" s="108"/>
      <c r="G10" s="108"/>
      <c r="H10" s="108"/>
      <c r="I10" s="108"/>
      <c r="J10" s="108"/>
      <c r="K10" s="108"/>
      <c r="L10" s="108"/>
      <c r="M10" s="108"/>
      <c r="N10" s="108"/>
      <c r="O10" s="108"/>
      <c r="P10" s="108"/>
      <c r="Q10" s="108">
        <v>1</v>
      </c>
      <c r="R10" s="108">
        <v>1</v>
      </c>
      <c r="S10" s="108"/>
      <c r="T10" s="108"/>
      <c r="U10" s="108"/>
      <c r="V10" s="108"/>
    </row>
    <row r="11" spans="1:22">
      <c r="A11" s="101"/>
      <c r="B11" s="107" t="str">
        <f>Produits!B10</f>
        <v>Autres légumes à cosse verts</v>
      </c>
      <c r="C11" s="108">
        <v>1</v>
      </c>
      <c r="D11" s="108"/>
      <c r="E11" s="108"/>
      <c r="F11" s="108"/>
      <c r="G11" s="108"/>
      <c r="H11" s="108"/>
      <c r="I11" s="108"/>
      <c r="J11" s="108"/>
      <c r="K11" s="108"/>
      <c r="L11" s="108"/>
      <c r="M11" s="108"/>
      <c r="N11" s="108"/>
      <c r="O11" s="108"/>
      <c r="P11" s="108"/>
      <c r="Q11" s="108">
        <v>1</v>
      </c>
      <c r="R11" s="108">
        <v>1</v>
      </c>
      <c r="S11" s="108"/>
      <c r="T11" s="108"/>
      <c r="U11" s="108"/>
      <c r="V11" s="108"/>
    </row>
    <row r="12" spans="1:22">
      <c r="A12" s="101"/>
      <c r="B12" s="107" t="str">
        <f>Produits!B11</f>
        <v>Légumes à cosse d'origine tropicale</v>
      </c>
      <c r="C12" s="108">
        <v>1</v>
      </c>
      <c r="D12" s="108"/>
      <c r="E12" s="108"/>
      <c r="F12" s="108"/>
      <c r="G12" s="108"/>
      <c r="H12" s="108"/>
      <c r="I12" s="108"/>
      <c r="J12" s="108"/>
      <c r="K12" s="108"/>
      <c r="L12" s="108"/>
      <c r="M12" s="108"/>
      <c r="N12" s="108"/>
      <c r="O12" s="108"/>
      <c r="P12" s="108"/>
      <c r="Q12" s="108">
        <v>1</v>
      </c>
      <c r="R12" s="108">
        <v>1</v>
      </c>
      <c r="S12" s="108"/>
      <c r="T12" s="108"/>
      <c r="U12" s="108"/>
      <c r="V12" s="108"/>
    </row>
    <row r="13" spans="1:22">
      <c r="A13" s="101"/>
      <c r="B13" s="107" t="str">
        <f>Produits!B12</f>
        <v>Arachides</v>
      </c>
      <c r="C13" s="108">
        <v>1</v>
      </c>
      <c r="D13" s="108"/>
      <c r="E13" s="108"/>
      <c r="F13" s="108"/>
      <c r="G13" s="108"/>
      <c r="H13" s="108"/>
      <c r="I13" s="108"/>
      <c r="J13" s="108"/>
      <c r="K13" s="108"/>
      <c r="L13" s="108"/>
      <c r="M13" s="108"/>
      <c r="N13" s="108"/>
      <c r="O13" s="108"/>
      <c r="P13" s="108"/>
      <c r="Q13" s="108">
        <v>1</v>
      </c>
      <c r="R13" s="108">
        <v>1</v>
      </c>
      <c r="S13" s="108"/>
      <c r="T13" s="108"/>
      <c r="U13" s="108"/>
      <c r="V13" s="108"/>
    </row>
    <row r="14" spans="1:22">
      <c r="A14" s="101"/>
      <c r="B14" s="107" t="str">
        <f>Produits!B13</f>
        <v>Légumes et melons, racines et tubercules</v>
      </c>
      <c r="C14" s="108">
        <v>1</v>
      </c>
      <c r="D14" s="108"/>
      <c r="E14" s="108"/>
      <c r="F14" s="108"/>
      <c r="G14" s="108"/>
      <c r="H14" s="108"/>
      <c r="I14" s="108"/>
      <c r="J14" s="108"/>
      <c r="K14" s="108"/>
      <c r="L14" s="108"/>
      <c r="M14" s="108"/>
      <c r="N14" s="108"/>
      <c r="O14" s="108"/>
      <c r="P14" s="108"/>
      <c r="Q14" s="108">
        <v>1</v>
      </c>
      <c r="R14" s="108">
        <v>1</v>
      </c>
      <c r="S14" s="108"/>
      <c r="T14" s="108"/>
      <c r="U14" s="108"/>
      <c r="V14" s="108"/>
    </row>
    <row r="15" spans="1:22">
      <c r="A15" s="101"/>
      <c r="B15" s="107" t="str">
        <f>Produits!B14</f>
        <v>Légumes à feuilles ou à tiges</v>
      </c>
      <c r="C15" s="108">
        <v>1</v>
      </c>
      <c r="D15" s="108"/>
      <c r="E15" s="108"/>
      <c r="F15" s="108"/>
      <c r="G15" s="108"/>
      <c r="H15" s="108"/>
      <c r="I15" s="108"/>
      <c r="J15" s="108"/>
      <c r="K15" s="108"/>
      <c r="L15" s="108"/>
      <c r="M15" s="108"/>
      <c r="N15" s="108"/>
      <c r="O15" s="108"/>
      <c r="P15" s="108"/>
      <c r="Q15" s="108">
        <v>1</v>
      </c>
      <c r="R15" s="108">
        <v>1</v>
      </c>
      <c r="S15" s="108"/>
      <c r="T15" s="108"/>
      <c r="U15" s="108"/>
      <c r="V15" s="108"/>
    </row>
    <row r="16" spans="1:22">
      <c r="A16" s="101"/>
      <c r="B16" s="107" t="str">
        <f>Produits!B15</f>
        <v>Asperges</v>
      </c>
      <c r="C16" s="108">
        <v>1</v>
      </c>
      <c r="D16" s="108"/>
      <c r="E16" s="108"/>
      <c r="F16" s="108"/>
      <c r="G16" s="108"/>
      <c r="H16" s="108"/>
      <c r="I16" s="108"/>
      <c r="J16" s="108"/>
      <c r="K16" s="108"/>
      <c r="L16" s="108"/>
      <c r="M16" s="108"/>
      <c r="N16" s="108"/>
      <c r="O16" s="108"/>
      <c r="P16" s="108"/>
      <c r="Q16" s="108">
        <v>1</v>
      </c>
      <c r="R16" s="108">
        <v>1</v>
      </c>
      <c r="S16" s="108"/>
      <c r="T16" s="108"/>
      <c r="U16" s="108"/>
      <c r="V16" s="108"/>
    </row>
    <row r="17" spans="1:22">
      <c r="A17" s="101"/>
      <c r="B17" s="107" t="str">
        <f>Produits!B16</f>
        <v>Choux</v>
      </c>
      <c r="C17" s="108">
        <v>1</v>
      </c>
      <c r="D17" s="108"/>
      <c r="E17" s="108"/>
      <c r="F17" s="108"/>
      <c r="G17" s="108"/>
      <c r="H17" s="108"/>
      <c r="I17" s="108"/>
      <c r="J17" s="108"/>
      <c r="K17" s="108"/>
      <c r="L17" s="108"/>
      <c r="M17" s="108"/>
      <c r="N17" s="108"/>
      <c r="O17" s="108"/>
      <c r="P17" s="108"/>
      <c r="Q17" s="108">
        <v>1</v>
      </c>
      <c r="R17" s="108">
        <v>1</v>
      </c>
      <c r="S17" s="108"/>
      <c r="T17" s="108"/>
      <c r="U17" s="108"/>
      <c r="V17" s="108"/>
    </row>
    <row r="18" spans="1:22">
      <c r="A18" s="101"/>
      <c r="B18" s="107" t="str">
        <f>Produits!B17</f>
        <v>Choux de Bruxelles</v>
      </c>
      <c r="C18" s="108">
        <v>1</v>
      </c>
      <c r="D18" s="108"/>
      <c r="E18" s="108"/>
      <c r="F18" s="108"/>
      <c r="G18" s="108"/>
      <c r="H18" s="108"/>
      <c r="I18" s="108"/>
      <c r="J18" s="108"/>
      <c r="K18" s="108"/>
      <c r="L18" s="108"/>
      <c r="M18" s="108"/>
      <c r="N18" s="108"/>
      <c r="O18" s="108"/>
      <c r="P18" s="108"/>
      <c r="Q18" s="108">
        <v>1</v>
      </c>
      <c r="R18" s="108">
        <v>1</v>
      </c>
      <c r="S18" s="108"/>
      <c r="T18" s="108"/>
      <c r="U18" s="108"/>
      <c r="V18" s="108"/>
    </row>
    <row r="19" spans="1:22">
      <c r="A19" s="101"/>
      <c r="B19" s="107" t="str">
        <f>Produits!B18</f>
        <v>Autres choux</v>
      </c>
      <c r="C19" s="108">
        <v>1</v>
      </c>
      <c r="D19" s="108"/>
      <c r="E19" s="108"/>
      <c r="F19" s="108"/>
      <c r="G19" s="108"/>
      <c r="H19" s="108"/>
      <c r="I19" s="108"/>
      <c r="J19" s="108"/>
      <c r="K19" s="108"/>
      <c r="L19" s="108"/>
      <c r="M19" s="108"/>
      <c r="N19" s="108"/>
      <c r="O19" s="108"/>
      <c r="P19" s="108"/>
      <c r="Q19" s="108">
        <v>1</v>
      </c>
      <c r="R19" s="108">
        <v>1</v>
      </c>
      <c r="S19" s="108"/>
      <c r="T19" s="108"/>
      <c r="U19" s="108"/>
      <c r="V19" s="108"/>
    </row>
    <row r="20" spans="1:22">
      <c r="A20" s="101"/>
      <c r="B20" s="107" t="str">
        <f>Produits!B19</f>
        <v>Choux à choucroute</v>
      </c>
      <c r="C20" s="108">
        <v>1</v>
      </c>
      <c r="D20" s="108"/>
      <c r="E20" s="108"/>
      <c r="F20" s="108"/>
      <c r="G20" s="108"/>
      <c r="H20" s="108"/>
      <c r="I20" s="108"/>
      <c r="J20" s="108"/>
      <c r="K20" s="108"/>
      <c r="L20" s="108"/>
      <c r="M20" s="108"/>
      <c r="N20" s="108"/>
      <c r="O20" s="108"/>
      <c r="P20" s="108"/>
      <c r="Q20" s="108">
        <v>1</v>
      </c>
      <c r="R20" s="108">
        <v>1</v>
      </c>
      <c r="S20" s="108"/>
      <c r="T20" s="108"/>
      <c r="U20" s="108"/>
      <c r="V20" s="108"/>
    </row>
    <row r="21" spans="1:22">
      <c r="A21" s="101"/>
      <c r="B21" s="107" t="str">
        <f>Produits!B20</f>
        <v>Autres choux, n.c.a.</v>
      </c>
      <c r="C21" s="108">
        <v>1</v>
      </c>
      <c r="D21" s="108"/>
      <c r="E21" s="108"/>
      <c r="F21" s="108"/>
      <c r="G21" s="108"/>
      <c r="H21" s="108"/>
      <c r="I21" s="108"/>
      <c r="J21" s="108"/>
      <c r="K21" s="108"/>
      <c r="L21" s="108"/>
      <c r="M21" s="108"/>
      <c r="N21" s="108"/>
      <c r="O21" s="108"/>
      <c r="P21" s="108"/>
      <c r="Q21" s="108">
        <v>1</v>
      </c>
      <c r="R21" s="108">
        <v>1</v>
      </c>
      <c r="S21" s="108"/>
      <c r="T21" s="108"/>
      <c r="U21" s="108"/>
      <c r="V21" s="108"/>
    </row>
    <row r="22" spans="1:22">
      <c r="A22" s="101"/>
      <c r="B22" s="107" t="str">
        <f>Produits!B21</f>
        <v>Choux-fleurs et brocolis</v>
      </c>
      <c r="C22" s="108">
        <v>1</v>
      </c>
      <c r="D22" s="108"/>
      <c r="E22" s="108"/>
      <c r="F22" s="108"/>
      <c r="G22" s="108"/>
      <c r="H22" s="108"/>
      <c r="I22" s="108"/>
      <c r="J22" s="108"/>
      <c r="K22" s="108"/>
      <c r="L22" s="108"/>
      <c r="M22" s="108"/>
      <c r="N22" s="108"/>
      <c r="O22" s="108"/>
      <c r="P22" s="108"/>
      <c r="Q22" s="108">
        <v>1</v>
      </c>
      <c r="R22" s="108">
        <v>1</v>
      </c>
      <c r="S22" s="108"/>
      <c r="T22" s="108"/>
      <c r="U22" s="108"/>
      <c r="V22" s="108"/>
    </row>
    <row r="23" spans="1:22">
      <c r="A23" s="101"/>
      <c r="B23" s="107" t="str">
        <f>Produits!B22</f>
        <v>Choux-fleurs</v>
      </c>
      <c r="C23" s="108">
        <v>1</v>
      </c>
      <c r="D23" s="108"/>
      <c r="E23" s="108"/>
      <c r="F23" s="108"/>
      <c r="G23" s="108"/>
      <c r="H23" s="108"/>
      <c r="I23" s="108"/>
      <c r="J23" s="108"/>
      <c r="K23" s="108"/>
      <c r="L23" s="108"/>
      <c r="M23" s="108"/>
      <c r="N23" s="108"/>
      <c r="O23" s="108"/>
      <c r="P23" s="108"/>
      <c r="Q23" s="108">
        <v>1</v>
      </c>
      <c r="R23" s="108">
        <v>1</v>
      </c>
      <c r="S23" s="108"/>
      <c r="T23" s="108"/>
      <c r="U23" s="108"/>
      <c r="V23" s="108"/>
    </row>
    <row r="24" spans="1:22">
      <c r="A24" s="101"/>
      <c r="B24" s="107" t="str">
        <f>Produits!B23</f>
        <v>Choux brocolis à jets</v>
      </c>
      <c r="C24" s="108">
        <v>1</v>
      </c>
      <c r="D24" s="108"/>
      <c r="E24" s="108"/>
      <c r="F24" s="108"/>
      <c r="G24" s="108"/>
      <c r="H24" s="108"/>
      <c r="I24" s="108"/>
      <c r="J24" s="108"/>
      <c r="K24" s="108"/>
      <c r="L24" s="108"/>
      <c r="M24" s="108"/>
      <c r="N24" s="108"/>
      <c r="O24" s="108"/>
      <c r="P24" s="108"/>
      <c r="Q24" s="108">
        <v>1</v>
      </c>
      <c r="R24" s="108">
        <v>1</v>
      </c>
      <c r="S24" s="108"/>
      <c r="T24" s="108"/>
      <c r="U24" s="108"/>
      <c r="V24" s="108"/>
    </row>
    <row r="25" spans="1:22">
      <c r="A25" s="101"/>
      <c r="B25" s="107" t="str">
        <f>Produits!B24</f>
        <v>Laitues</v>
      </c>
      <c r="C25" s="108">
        <v>1</v>
      </c>
      <c r="D25" s="108"/>
      <c r="E25" s="108"/>
      <c r="F25" s="108"/>
      <c r="G25" s="108"/>
      <c r="H25" s="108"/>
      <c r="I25" s="108"/>
      <c r="J25" s="108"/>
      <c r="K25" s="108"/>
      <c r="L25" s="108"/>
      <c r="M25" s="108"/>
      <c r="N25" s="108"/>
      <c r="O25" s="108"/>
      <c r="P25" s="108"/>
      <c r="Q25" s="108">
        <v>1</v>
      </c>
      <c r="R25" s="108">
        <v>1</v>
      </c>
      <c r="S25" s="108"/>
      <c r="T25" s="108"/>
      <c r="U25" s="108"/>
      <c r="V25" s="108"/>
    </row>
    <row r="26" spans="1:22">
      <c r="A26" s="101"/>
      <c r="B26" s="107" t="str">
        <f>Produits!B25</f>
        <v>Laitues pommées</v>
      </c>
      <c r="C26" s="108">
        <v>1</v>
      </c>
      <c r="D26" s="108"/>
      <c r="E26" s="108"/>
      <c r="F26" s="108"/>
      <c r="G26" s="108"/>
      <c r="H26" s="108"/>
      <c r="I26" s="108"/>
      <c r="J26" s="108"/>
      <c r="K26" s="108"/>
      <c r="L26" s="108"/>
      <c r="M26" s="108"/>
      <c r="N26" s="108"/>
      <c r="O26" s="108"/>
      <c r="P26" s="108"/>
      <c r="Q26" s="108">
        <v>1</v>
      </c>
      <c r="R26" s="108">
        <v>1</v>
      </c>
      <c r="S26" s="108"/>
      <c r="T26" s="108"/>
      <c r="U26" s="108"/>
      <c r="V26" s="108"/>
    </row>
    <row r="27" spans="1:22">
      <c r="A27" s="101"/>
      <c r="B27" s="107" t="str">
        <f>Produits!B26</f>
        <v>Autres laitues</v>
      </c>
      <c r="C27" s="108">
        <v>1</v>
      </c>
      <c r="D27" s="108"/>
      <c r="E27" s="108"/>
      <c r="F27" s="108"/>
      <c r="G27" s="108"/>
      <c r="H27" s="108"/>
      <c r="I27" s="108"/>
      <c r="J27" s="108"/>
      <c r="K27" s="108"/>
      <c r="L27" s="108"/>
      <c r="M27" s="108"/>
      <c r="N27" s="108"/>
      <c r="O27" s="108"/>
      <c r="P27" s="108"/>
      <c r="Q27" s="108">
        <v>1</v>
      </c>
      <c r="R27" s="108">
        <v>1</v>
      </c>
      <c r="S27" s="108"/>
      <c r="T27" s="108"/>
      <c r="U27" s="108"/>
      <c r="V27" s="108"/>
    </row>
    <row r="28" spans="1:22">
      <c r="A28" s="101"/>
      <c r="B28" s="107" t="str">
        <f>Produits!B27</f>
        <v>Chicorées</v>
      </c>
      <c r="C28" s="108">
        <v>1</v>
      </c>
      <c r="D28" s="108"/>
      <c r="E28" s="108"/>
      <c r="F28" s="108"/>
      <c r="G28" s="108"/>
      <c r="H28" s="108"/>
      <c r="I28" s="108"/>
      <c r="J28" s="108"/>
      <c r="K28" s="108"/>
      <c r="L28" s="108"/>
      <c r="M28" s="108"/>
      <c r="N28" s="108"/>
      <c r="O28" s="108"/>
      <c r="P28" s="108"/>
      <c r="Q28" s="108">
        <v>1</v>
      </c>
      <c r="R28" s="108">
        <v>1</v>
      </c>
      <c r="S28" s="108"/>
      <c r="T28" s="108"/>
      <c r="U28" s="108"/>
      <c r="V28" s="108"/>
    </row>
    <row r="29" spans="1:22">
      <c r="A29" s="101"/>
      <c r="B29" s="107" t="str">
        <f>Produits!B28</f>
        <v>Chicorées frisées</v>
      </c>
      <c r="C29" s="108">
        <v>1</v>
      </c>
      <c r="D29" s="108"/>
      <c r="E29" s="108"/>
      <c r="F29" s="108"/>
      <c r="G29" s="108"/>
      <c r="H29" s="108"/>
      <c r="I29" s="108"/>
      <c r="J29" s="108"/>
      <c r="K29" s="108"/>
      <c r="L29" s="108"/>
      <c r="M29" s="108"/>
      <c r="N29" s="108"/>
      <c r="O29" s="108"/>
      <c r="P29" s="108"/>
      <c r="Q29" s="108">
        <v>1</v>
      </c>
      <c r="R29" s="108">
        <v>1</v>
      </c>
      <c r="S29" s="108"/>
      <c r="T29" s="108"/>
      <c r="U29" s="108"/>
      <c r="V29" s="108"/>
    </row>
    <row r="30" spans="1:22">
      <c r="A30" s="101"/>
      <c r="B30" s="107" t="str">
        <f>Produits!B29</f>
        <v>Chicorées scaroles</v>
      </c>
      <c r="C30" s="108">
        <v>1</v>
      </c>
      <c r="D30" s="108"/>
      <c r="E30" s="108"/>
      <c r="F30" s="108"/>
      <c r="G30" s="108"/>
      <c r="H30" s="108"/>
      <c r="I30" s="108"/>
      <c r="J30" s="108"/>
      <c r="K30" s="108"/>
      <c r="L30" s="108"/>
      <c r="M30" s="108"/>
      <c r="N30" s="108"/>
      <c r="O30" s="108"/>
      <c r="P30" s="108"/>
      <c r="Q30" s="108">
        <v>1</v>
      </c>
      <c r="R30" s="108">
        <v>1</v>
      </c>
      <c r="S30" s="108"/>
      <c r="T30" s="108"/>
      <c r="U30" s="108"/>
      <c r="V30" s="108"/>
    </row>
    <row r="31" spans="1:22">
      <c r="A31" s="101"/>
      <c r="B31" s="107" t="str">
        <f>Produits!B30</f>
        <v>Épinards</v>
      </c>
      <c r="C31" s="108">
        <v>1</v>
      </c>
      <c r="D31" s="108"/>
      <c r="E31" s="108"/>
      <c r="F31" s="108"/>
      <c r="G31" s="108"/>
      <c r="H31" s="108"/>
      <c r="I31" s="108"/>
      <c r="J31" s="108"/>
      <c r="K31" s="108"/>
      <c r="L31" s="108"/>
      <c r="M31" s="108"/>
      <c r="N31" s="108"/>
      <c r="O31" s="108"/>
      <c r="P31" s="108"/>
      <c r="Q31" s="108">
        <v>1</v>
      </c>
      <c r="R31" s="108">
        <v>1</v>
      </c>
      <c r="S31" s="108"/>
      <c r="T31" s="108"/>
      <c r="U31" s="108"/>
      <c r="V31" s="108"/>
    </row>
    <row r="32" spans="1:22">
      <c r="A32" s="101"/>
      <c r="B32" s="107" t="str">
        <f>Produits!B31</f>
        <v>Artichauts</v>
      </c>
      <c r="C32" s="108">
        <v>1</v>
      </c>
      <c r="D32" s="108"/>
      <c r="E32" s="108"/>
      <c r="F32" s="108"/>
      <c r="G32" s="108"/>
      <c r="H32" s="108"/>
      <c r="I32" s="108"/>
      <c r="J32" s="108"/>
      <c r="K32" s="108"/>
      <c r="L32" s="108"/>
      <c r="M32" s="108"/>
      <c r="N32" s="108"/>
      <c r="O32" s="108"/>
      <c r="P32" s="108"/>
      <c r="Q32" s="108">
        <v>1</v>
      </c>
      <c r="R32" s="108">
        <v>1</v>
      </c>
      <c r="S32" s="108"/>
      <c r="T32" s="108"/>
      <c r="U32" s="108"/>
      <c r="V32" s="108"/>
    </row>
    <row r="33" spans="1:22">
      <c r="A33" s="101"/>
      <c r="B33" s="107" t="str">
        <f>Produits!B32</f>
        <v>Autres légumes à feuilles ou à tiges</v>
      </c>
      <c r="C33" s="108">
        <v>1</v>
      </c>
      <c r="D33" s="108"/>
      <c r="E33" s="108"/>
      <c r="F33" s="108"/>
      <c r="G33" s="108"/>
      <c r="H33" s="108"/>
      <c r="I33" s="108"/>
      <c r="J33" s="108"/>
      <c r="K33" s="108"/>
      <c r="L33" s="108"/>
      <c r="M33" s="108"/>
      <c r="N33" s="108"/>
      <c r="O33" s="108"/>
      <c r="P33" s="108"/>
      <c r="Q33" s="108">
        <v>1</v>
      </c>
      <c r="R33" s="108">
        <v>1</v>
      </c>
      <c r="S33" s="108"/>
      <c r="T33" s="108"/>
      <c r="U33" s="108"/>
      <c r="V33" s="108"/>
    </row>
    <row r="34" spans="1:22">
      <c r="A34" s="101"/>
      <c r="B34" s="107" t="str">
        <f>Produits!B33</f>
        <v>Salades</v>
      </c>
      <c r="C34" s="108">
        <v>1</v>
      </c>
      <c r="D34" s="108"/>
      <c r="E34" s="108"/>
      <c r="F34" s="108"/>
      <c r="G34" s="108"/>
      <c r="H34" s="108"/>
      <c r="I34" s="108"/>
      <c r="J34" s="108"/>
      <c r="K34" s="108"/>
      <c r="L34" s="108"/>
      <c r="M34" s="108"/>
      <c r="N34" s="108"/>
      <c r="O34" s="108"/>
      <c r="P34" s="108"/>
      <c r="Q34" s="108">
        <v>1</v>
      </c>
      <c r="R34" s="108">
        <v>1</v>
      </c>
      <c r="S34" s="108"/>
      <c r="T34" s="108"/>
      <c r="U34" s="108"/>
      <c r="V34" s="108"/>
    </row>
    <row r="35" spans="1:22">
      <c r="A35" s="101"/>
      <c r="B35" s="107" t="str">
        <f>Produits!B34</f>
        <v>Cresson</v>
      </c>
      <c r="C35" s="108">
        <v>1</v>
      </c>
      <c r="D35" s="108"/>
      <c r="E35" s="108"/>
      <c r="F35" s="108"/>
      <c r="G35" s="108"/>
      <c r="H35" s="108"/>
      <c r="I35" s="108"/>
      <c r="J35" s="108"/>
      <c r="K35" s="108"/>
      <c r="L35" s="108"/>
      <c r="M35" s="108"/>
      <c r="N35" s="108"/>
      <c r="O35" s="108"/>
      <c r="P35" s="108"/>
      <c r="Q35" s="108">
        <v>1</v>
      </c>
      <c r="R35" s="108">
        <v>1</v>
      </c>
      <c r="S35" s="108"/>
      <c r="T35" s="108"/>
      <c r="U35" s="108"/>
      <c r="V35" s="108"/>
    </row>
    <row r="36" spans="1:22">
      <c r="A36" s="101"/>
      <c r="B36" s="107" t="str">
        <f>Produits!B35</f>
        <v>Mâche</v>
      </c>
      <c r="C36" s="108">
        <v>1</v>
      </c>
      <c r="D36" s="108"/>
      <c r="E36" s="108"/>
      <c r="F36" s="108"/>
      <c r="G36" s="108"/>
      <c r="H36" s="108"/>
      <c r="I36" s="108"/>
      <c r="J36" s="108"/>
      <c r="K36" s="108"/>
      <c r="L36" s="108"/>
      <c r="M36" s="108"/>
      <c r="N36" s="108"/>
      <c r="O36" s="108"/>
      <c r="P36" s="108"/>
      <c r="Q36" s="108">
        <v>1</v>
      </c>
      <c r="R36" s="108">
        <v>1</v>
      </c>
      <c r="S36" s="108"/>
      <c r="T36" s="108"/>
      <c r="U36" s="108"/>
      <c r="V36" s="108"/>
    </row>
    <row r="37" spans="1:22">
      <c r="A37" s="101"/>
      <c r="B37" s="107" t="str">
        <f>Produits!B36</f>
        <v>Autres salades, n.c.a.</v>
      </c>
      <c r="C37" s="108">
        <v>1</v>
      </c>
      <c r="D37" s="108"/>
      <c r="E37" s="108"/>
      <c r="F37" s="108"/>
      <c r="G37" s="108"/>
      <c r="H37" s="108"/>
      <c r="I37" s="108"/>
      <c r="J37" s="108"/>
      <c r="K37" s="108"/>
      <c r="L37" s="108"/>
      <c r="M37" s="108"/>
      <c r="N37" s="108"/>
      <c r="O37" s="108"/>
      <c r="P37" s="108"/>
      <c r="Q37" s="108">
        <v>1</v>
      </c>
      <c r="R37" s="108">
        <v>1</v>
      </c>
      <c r="S37" s="108"/>
      <c r="T37" s="108"/>
      <c r="U37" s="108"/>
      <c r="V37" s="108"/>
    </row>
    <row r="38" spans="1:22">
      <c r="A38" s="101"/>
      <c r="B38" s="107" t="str">
        <f>Produits!B37</f>
        <v>Endives</v>
      </c>
      <c r="C38" s="108">
        <v>1</v>
      </c>
      <c r="D38" s="108"/>
      <c r="E38" s="108"/>
      <c r="F38" s="108"/>
      <c r="G38" s="108"/>
      <c r="H38" s="108"/>
      <c r="I38" s="108"/>
      <c r="J38" s="108"/>
      <c r="K38" s="108"/>
      <c r="L38" s="108"/>
      <c r="M38" s="108"/>
      <c r="N38" s="108"/>
      <c r="O38" s="108"/>
      <c r="P38" s="108"/>
      <c r="Q38" s="108">
        <v>1</v>
      </c>
      <c r="R38" s="108">
        <v>1</v>
      </c>
      <c r="S38" s="108"/>
      <c r="T38" s="108"/>
      <c r="U38" s="108"/>
      <c r="V38" s="108"/>
    </row>
    <row r="39" spans="1:22">
      <c r="A39" s="101"/>
      <c r="B39" s="107" t="str">
        <f>Produits!B38</f>
        <v>Endives chicons</v>
      </c>
      <c r="C39" s="108">
        <v>1</v>
      </c>
      <c r="D39" s="108"/>
      <c r="E39" s="108"/>
      <c r="F39" s="108"/>
      <c r="G39" s="108"/>
      <c r="H39" s="108"/>
      <c r="I39" s="108"/>
      <c r="J39" s="108"/>
      <c r="K39" s="108"/>
      <c r="L39" s="108"/>
      <c r="M39" s="108"/>
      <c r="N39" s="108"/>
      <c r="O39" s="108"/>
      <c r="P39" s="108"/>
      <c r="Q39" s="108">
        <v>1</v>
      </c>
      <c r="R39" s="108">
        <v>1</v>
      </c>
      <c r="S39" s="108"/>
      <c r="T39" s="108"/>
      <c r="U39" s="108"/>
      <c r="V39" s="108"/>
    </row>
    <row r="40" spans="1:22">
      <c r="A40" s="101"/>
      <c r="B40" s="107" t="str">
        <f>Produits!B39</f>
        <v>Bettes et cardes</v>
      </c>
      <c r="C40" s="108">
        <v>1</v>
      </c>
      <c r="D40" s="108"/>
      <c r="E40" s="108"/>
      <c r="F40" s="108"/>
      <c r="G40" s="108"/>
      <c r="H40" s="108"/>
      <c r="I40" s="108"/>
      <c r="J40" s="108"/>
      <c r="K40" s="108"/>
      <c r="L40" s="108"/>
      <c r="M40" s="108"/>
      <c r="N40" s="108"/>
      <c r="O40" s="108"/>
      <c r="P40" s="108"/>
      <c r="Q40" s="108">
        <v>1</v>
      </c>
      <c r="R40" s="108">
        <v>1</v>
      </c>
      <c r="S40" s="108"/>
      <c r="T40" s="108"/>
      <c r="U40" s="108"/>
      <c r="V40" s="108"/>
    </row>
    <row r="41" spans="1:22">
      <c r="A41" s="101"/>
      <c r="B41" s="107" t="str">
        <f>Produits!B40</f>
        <v>Brèdes</v>
      </c>
      <c r="C41" s="108">
        <v>1</v>
      </c>
      <c r="D41" s="108"/>
      <c r="E41" s="108"/>
      <c r="F41" s="108"/>
      <c r="G41" s="108"/>
      <c r="H41" s="108"/>
      <c r="I41" s="108"/>
      <c r="J41" s="108"/>
      <c r="K41" s="108"/>
      <c r="L41" s="108"/>
      <c r="M41" s="108"/>
      <c r="N41" s="108"/>
      <c r="O41" s="108"/>
      <c r="P41" s="108"/>
      <c r="Q41" s="108">
        <v>1</v>
      </c>
      <c r="R41" s="108">
        <v>1</v>
      </c>
      <c r="S41" s="108"/>
      <c r="T41" s="108"/>
      <c r="U41" s="108"/>
      <c r="V41" s="108"/>
    </row>
    <row r="42" spans="1:22">
      <c r="A42" s="101"/>
      <c r="B42" s="107" t="str">
        <f>Produits!B41</f>
        <v>Persil</v>
      </c>
      <c r="C42" s="108">
        <v>1</v>
      </c>
      <c r="D42" s="108"/>
      <c r="E42" s="108"/>
      <c r="F42" s="108"/>
      <c r="G42" s="108"/>
      <c r="H42" s="108"/>
      <c r="I42" s="108"/>
      <c r="J42" s="108"/>
      <c r="K42" s="108"/>
      <c r="L42" s="108"/>
      <c r="M42" s="108"/>
      <c r="N42" s="108"/>
      <c r="O42" s="108"/>
      <c r="P42" s="108"/>
      <c r="Q42" s="108">
        <v>1</v>
      </c>
      <c r="R42" s="108">
        <v>1</v>
      </c>
      <c r="S42" s="108"/>
      <c r="T42" s="108"/>
      <c r="U42" s="108"/>
      <c r="V42" s="108"/>
    </row>
    <row r="43" spans="1:22">
      <c r="A43" s="101"/>
      <c r="B43" s="107" t="str">
        <f>Produits!B42</f>
        <v>Fenouil</v>
      </c>
      <c r="C43" s="108">
        <v>1</v>
      </c>
      <c r="D43" s="108"/>
      <c r="E43" s="108"/>
      <c r="F43" s="108"/>
      <c r="G43" s="108"/>
      <c r="H43" s="108"/>
      <c r="I43" s="108"/>
      <c r="J43" s="108"/>
      <c r="K43" s="108"/>
      <c r="L43" s="108"/>
      <c r="M43" s="108"/>
      <c r="N43" s="108"/>
      <c r="O43" s="108"/>
      <c r="P43" s="108"/>
      <c r="Q43" s="108">
        <v>1</v>
      </c>
      <c r="R43" s="108">
        <v>1</v>
      </c>
      <c r="S43" s="108"/>
      <c r="T43" s="108"/>
      <c r="U43" s="108"/>
      <c r="V43" s="108"/>
    </row>
    <row r="44" spans="1:22">
      <c r="A44" s="101"/>
      <c r="B44" s="107" t="str">
        <f>Produits!B43</f>
        <v>Melons</v>
      </c>
      <c r="C44" s="108">
        <v>1</v>
      </c>
      <c r="D44" s="108"/>
      <c r="E44" s="108"/>
      <c r="F44" s="108"/>
      <c r="G44" s="108"/>
      <c r="H44" s="108"/>
      <c r="I44" s="108"/>
      <c r="J44" s="108"/>
      <c r="K44" s="108"/>
      <c r="L44" s="108"/>
      <c r="M44" s="108"/>
      <c r="N44" s="108"/>
      <c r="O44" s="108"/>
      <c r="P44" s="108"/>
      <c r="Q44" s="108">
        <v>1</v>
      </c>
      <c r="R44" s="108">
        <v>1</v>
      </c>
      <c r="S44" s="108"/>
      <c r="T44" s="108"/>
      <c r="U44" s="108"/>
      <c r="V44" s="108"/>
    </row>
    <row r="45" spans="1:22">
      <c r="A45" s="101"/>
      <c r="B45" s="107" t="str">
        <f>Produits!B44</f>
        <v>Pastèques</v>
      </c>
      <c r="C45" s="108">
        <v>1</v>
      </c>
      <c r="D45" s="108"/>
      <c r="E45" s="108"/>
      <c r="F45" s="108"/>
      <c r="G45" s="108"/>
      <c r="H45" s="108"/>
      <c r="I45" s="108"/>
      <c r="J45" s="108"/>
      <c r="K45" s="108"/>
      <c r="L45" s="108"/>
      <c r="M45" s="108"/>
      <c r="N45" s="108"/>
      <c r="O45" s="108"/>
      <c r="P45" s="108"/>
      <c r="Q45" s="108">
        <v>1</v>
      </c>
      <c r="R45" s="108">
        <v>1</v>
      </c>
      <c r="S45" s="108"/>
      <c r="T45" s="108"/>
      <c r="U45" s="108"/>
      <c r="V45" s="108"/>
    </row>
    <row r="46" spans="1:22">
      <c r="A46" s="101"/>
      <c r="B46" s="107" t="str">
        <f>Produits!B45</f>
        <v>Autres melons</v>
      </c>
      <c r="C46" s="108">
        <v>1</v>
      </c>
      <c r="D46" s="108"/>
      <c r="E46" s="108"/>
      <c r="F46" s="108"/>
      <c r="G46" s="108"/>
      <c r="H46" s="108"/>
      <c r="I46" s="108"/>
      <c r="J46" s="108"/>
      <c r="K46" s="108"/>
      <c r="L46" s="108"/>
      <c r="M46" s="108"/>
      <c r="N46" s="108"/>
      <c r="O46" s="108"/>
      <c r="P46" s="108"/>
      <c r="Q46" s="108">
        <v>1</v>
      </c>
      <c r="R46" s="108">
        <v>1</v>
      </c>
      <c r="S46" s="108"/>
      <c r="T46" s="108"/>
      <c r="U46" s="108"/>
      <c r="V46" s="108"/>
    </row>
    <row r="47" spans="1:22">
      <c r="A47" s="101"/>
      <c r="B47" s="107" t="str">
        <f>Produits!B46</f>
        <v>Cantaloups et autres melons sous serres</v>
      </c>
      <c r="C47" s="108">
        <v>1</v>
      </c>
      <c r="D47" s="108"/>
      <c r="E47" s="108"/>
      <c r="F47" s="108"/>
      <c r="G47" s="108"/>
      <c r="H47" s="108"/>
      <c r="I47" s="108"/>
      <c r="J47" s="108"/>
      <c r="K47" s="108"/>
      <c r="L47" s="108"/>
      <c r="M47" s="108"/>
      <c r="N47" s="108"/>
      <c r="O47" s="108"/>
      <c r="P47" s="108"/>
      <c r="Q47" s="108">
        <v>1</v>
      </c>
      <c r="R47" s="108">
        <v>1</v>
      </c>
      <c r="S47" s="108"/>
      <c r="T47" s="108"/>
      <c r="U47" s="108"/>
      <c r="V47" s="108"/>
    </row>
    <row r="48" spans="1:22">
      <c r="A48" s="101"/>
      <c r="B48" s="107" t="str">
        <f>Produits!B47</f>
        <v>Cantaloups et autres melons en plein air</v>
      </c>
      <c r="C48" s="108">
        <v>1</v>
      </c>
      <c r="D48" s="108"/>
      <c r="E48" s="108"/>
      <c r="F48" s="108"/>
      <c r="G48" s="108"/>
      <c r="H48" s="108"/>
      <c r="I48" s="108"/>
      <c r="J48" s="108"/>
      <c r="K48" s="108"/>
      <c r="L48" s="108"/>
      <c r="M48" s="108"/>
      <c r="N48" s="108"/>
      <c r="O48" s="108"/>
      <c r="P48" s="108"/>
      <c r="Q48" s="108">
        <v>1</v>
      </c>
      <c r="R48" s="108">
        <v>1</v>
      </c>
      <c r="S48" s="108"/>
      <c r="T48" s="108"/>
      <c r="U48" s="108"/>
      <c r="V48" s="108"/>
    </row>
    <row r="49" spans="1:22">
      <c r="A49" s="101"/>
      <c r="B49" s="107" t="str">
        <f>Produits!B48</f>
        <v>Autres légumes à fruits</v>
      </c>
      <c r="C49" s="108">
        <v>1</v>
      </c>
      <c r="D49" s="108"/>
      <c r="E49" s="108"/>
      <c r="F49" s="108"/>
      <c r="G49" s="108"/>
      <c r="H49" s="108"/>
      <c r="I49" s="108"/>
      <c r="J49" s="108"/>
      <c r="K49" s="108"/>
      <c r="L49" s="108"/>
      <c r="M49" s="108"/>
      <c r="N49" s="108"/>
      <c r="O49" s="108"/>
      <c r="P49" s="108"/>
      <c r="Q49" s="108">
        <v>1</v>
      </c>
      <c r="R49" s="108">
        <v>1</v>
      </c>
      <c r="S49" s="108"/>
      <c r="T49" s="108"/>
      <c r="U49" s="108"/>
      <c r="V49" s="108"/>
    </row>
    <row r="50" spans="1:22">
      <c r="A50" s="101"/>
      <c r="B50" s="107" t="str">
        <f>Produits!B49</f>
        <v>Piments et poivrons verts</v>
      </c>
      <c r="C50" s="108">
        <v>1</v>
      </c>
      <c r="D50" s="108"/>
      <c r="E50" s="108"/>
      <c r="F50" s="108"/>
      <c r="G50" s="108"/>
      <c r="H50" s="108"/>
      <c r="I50" s="108"/>
      <c r="J50" s="108"/>
      <c r="K50" s="108"/>
      <c r="L50" s="108"/>
      <c r="M50" s="108"/>
      <c r="N50" s="108"/>
      <c r="O50" s="108"/>
      <c r="P50" s="108"/>
      <c r="Q50" s="108">
        <v>1</v>
      </c>
      <c r="R50" s="108">
        <v>1</v>
      </c>
      <c r="S50" s="108"/>
      <c r="T50" s="108"/>
      <c r="U50" s="108"/>
      <c r="V50" s="108"/>
    </row>
    <row r="51" spans="1:22">
      <c r="A51" s="101"/>
      <c r="B51" s="107" t="str">
        <f>Produits!B50</f>
        <v>Concombres et cornichons</v>
      </c>
      <c r="C51" s="108">
        <v>1</v>
      </c>
      <c r="D51" s="108"/>
      <c r="E51" s="108"/>
      <c r="F51" s="108"/>
      <c r="G51" s="108"/>
      <c r="H51" s="108"/>
      <c r="I51" s="108"/>
      <c r="J51" s="108"/>
      <c r="K51" s="108"/>
      <c r="L51" s="108"/>
      <c r="M51" s="108"/>
      <c r="N51" s="108"/>
      <c r="O51" s="108"/>
      <c r="P51" s="108"/>
      <c r="Q51" s="108">
        <v>1</v>
      </c>
      <c r="R51" s="108">
        <v>1</v>
      </c>
      <c r="S51" s="108"/>
      <c r="T51" s="108"/>
      <c r="U51" s="108"/>
      <c r="V51" s="108"/>
    </row>
    <row r="52" spans="1:22">
      <c r="A52" s="101"/>
      <c r="B52" s="107" t="str">
        <f>Produits!B51</f>
        <v>Concombres</v>
      </c>
      <c r="C52" s="108">
        <v>1</v>
      </c>
      <c r="D52" s="108"/>
      <c r="E52" s="108"/>
      <c r="F52" s="108"/>
      <c r="G52" s="108"/>
      <c r="H52" s="108"/>
      <c r="I52" s="108"/>
      <c r="J52" s="108"/>
      <c r="K52" s="108"/>
      <c r="L52" s="108"/>
      <c r="M52" s="108"/>
      <c r="N52" s="108"/>
      <c r="O52" s="108"/>
      <c r="P52" s="108"/>
      <c r="Q52" s="108">
        <v>1</v>
      </c>
      <c r="R52" s="108">
        <v>1</v>
      </c>
      <c r="S52" s="108"/>
      <c r="T52" s="108"/>
      <c r="U52" s="108"/>
      <c r="V52" s="108"/>
    </row>
    <row r="53" spans="1:22">
      <c r="A53" s="101"/>
      <c r="B53" s="107" t="str">
        <f>Produits!B52</f>
        <v>Concombre sous serres</v>
      </c>
      <c r="C53" s="108">
        <v>1</v>
      </c>
      <c r="D53" s="108"/>
      <c r="E53" s="108"/>
      <c r="F53" s="108"/>
      <c r="G53" s="108"/>
      <c r="H53" s="108"/>
      <c r="I53" s="108"/>
      <c r="J53" s="108"/>
      <c r="K53" s="108"/>
      <c r="L53" s="108"/>
      <c r="M53" s="108"/>
      <c r="N53" s="108"/>
      <c r="O53" s="108"/>
      <c r="P53" s="108"/>
      <c r="Q53" s="108">
        <v>1</v>
      </c>
      <c r="R53" s="108">
        <v>1</v>
      </c>
      <c r="S53" s="108"/>
      <c r="T53" s="108"/>
      <c r="U53" s="108"/>
      <c r="V53" s="108"/>
    </row>
    <row r="54" spans="1:22">
      <c r="A54" s="101"/>
      <c r="B54" s="107" t="str">
        <f>Produits!B53</f>
        <v>Concombre en plein air</v>
      </c>
      <c r="C54" s="108">
        <v>1</v>
      </c>
      <c r="D54" s="108"/>
      <c r="E54" s="108"/>
      <c r="F54" s="108"/>
      <c r="G54" s="108"/>
      <c r="H54" s="108"/>
      <c r="I54" s="108"/>
      <c r="J54" s="108"/>
      <c r="K54" s="108"/>
      <c r="L54" s="108"/>
      <c r="M54" s="108"/>
      <c r="N54" s="108"/>
      <c r="O54" s="108"/>
      <c r="P54" s="108"/>
      <c r="Q54" s="108">
        <v>1</v>
      </c>
      <c r="R54" s="108">
        <v>1</v>
      </c>
      <c r="S54" s="108"/>
      <c r="T54" s="108"/>
      <c r="U54" s="108"/>
      <c r="V54" s="108"/>
    </row>
    <row r="55" spans="1:22">
      <c r="A55" s="101"/>
      <c r="B55" s="107" t="str">
        <f>Produits!B54</f>
        <v>Cornichons</v>
      </c>
      <c r="C55" s="108">
        <v>1</v>
      </c>
      <c r="D55" s="108"/>
      <c r="E55" s="108"/>
      <c r="F55" s="108"/>
      <c r="G55" s="108"/>
      <c r="H55" s="108"/>
      <c r="I55" s="108"/>
      <c r="J55" s="108"/>
      <c r="K55" s="108"/>
      <c r="L55" s="108"/>
      <c r="M55" s="108"/>
      <c r="N55" s="108"/>
      <c r="O55" s="108"/>
      <c r="P55" s="108"/>
      <c r="Q55" s="108">
        <v>1</v>
      </c>
      <c r="R55" s="108">
        <v>1</v>
      </c>
      <c r="S55" s="108"/>
      <c r="T55" s="108"/>
      <c r="U55" s="108"/>
      <c r="V55" s="108"/>
    </row>
    <row r="56" spans="1:22">
      <c r="A56" s="101"/>
      <c r="B56" s="107" t="str">
        <f>Produits!B55</f>
        <v>Aubergines</v>
      </c>
      <c r="C56" s="108">
        <v>1</v>
      </c>
      <c r="D56" s="108"/>
      <c r="E56" s="108"/>
      <c r="F56" s="108"/>
      <c r="G56" s="108"/>
      <c r="H56" s="108"/>
      <c r="I56" s="108"/>
      <c r="J56" s="108"/>
      <c r="K56" s="108"/>
      <c r="L56" s="108"/>
      <c r="M56" s="108"/>
      <c r="N56" s="108"/>
      <c r="O56" s="108"/>
      <c r="P56" s="108"/>
      <c r="Q56" s="108">
        <v>1</v>
      </c>
      <c r="R56" s="108">
        <v>1</v>
      </c>
      <c r="S56" s="108"/>
      <c r="T56" s="108"/>
      <c r="U56" s="108"/>
      <c r="V56" s="108"/>
    </row>
    <row r="57" spans="1:22">
      <c r="A57" s="101"/>
      <c r="B57" s="107" t="str">
        <f>Produits!B56</f>
        <v>Tomates</v>
      </c>
      <c r="C57" s="108">
        <v>1</v>
      </c>
      <c r="D57" s="108"/>
      <c r="E57" s="108"/>
      <c r="F57" s="108"/>
      <c r="G57" s="108"/>
      <c r="H57" s="108"/>
      <c r="I57" s="108"/>
      <c r="J57" s="108"/>
      <c r="K57" s="108"/>
      <c r="L57" s="108"/>
      <c r="M57" s="108"/>
      <c r="N57" s="108"/>
      <c r="O57" s="108"/>
      <c r="P57" s="108"/>
      <c r="Q57" s="108">
        <v>1</v>
      </c>
      <c r="R57" s="108">
        <v>1</v>
      </c>
      <c r="S57" s="108"/>
      <c r="T57" s="108"/>
      <c r="U57" s="108"/>
      <c r="V57" s="108"/>
    </row>
    <row r="58" spans="1:22">
      <c r="A58" s="101"/>
      <c r="B58" s="107" t="str">
        <f>Produits!B57</f>
        <v>Tomates sous serres</v>
      </c>
      <c r="C58" s="108">
        <v>1</v>
      </c>
      <c r="D58" s="108"/>
      <c r="E58" s="108"/>
      <c r="F58" s="108"/>
      <c r="G58" s="108"/>
      <c r="H58" s="108"/>
      <c r="I58" s="108"/>
      <c r="J58" s="108"/>
      <c r="K58" s="108"/>
      <c r="L58" s="108"/>
      <c r="M58" s="108"/>
      <c r="N58" s="108"/>
      <c r="O58" s="108"/>
      <c r="P58" s="108"/>
      <c r="Q58" s="108">
        <v>1</v>
      </c>
      <c r="R58" s="108">
        <v>1</v>
      </c>
      <c r="S58" s="108"/>
      <c r="T58" s="108"/>
      <c r="U58" s="108"/>
      <c r="V58" s="108"/>
    </row>
    <row r="59" spans="1:22">
      <c r="A59" s="101"/>
      <c r="B59" s="107" t="str">
        <f>Produits!B58</f>
        <v>Tomates en plein air</v>
      </c>
      <c r="C59" s="108">
        <v>1</v>
      </c>
      <c r="D59" s="108"/>
      <c r="E59" s="108"/>
      <c r="F59" s="108"/>
      <c r="G59" s="108"/>
      <c r="H59" s="108"/>
      <c r="I59" s="108"/>
      <c r="J59" s="108"/>
      <c r="K59" s="108"/>
      <c r="L59" s="108"/>
      <c r="M59" s="108"/>
      <c r="N59" s="108"/>
      <c r="O59" s="108"/>
      <c r="P59" s="108"/>
      <c r="Q59" s="108">
        <v>1</v>
      </c>
      <c r="R59" s="108">
        <v>1</v>
      </c>
      <c r="S59" s="108"/>
      <c r="T59" s="108"/>
      <c r="U59" s="108"/>
      <c r="V59" s="108"/>
    </row>
    <row r="60" spans="1:22">
      <c r="A60" s="101"/>
      <c r="B60" s="107" t="str">
        <f>Produits!B59</f>
        <v>Tomates en plein air pour le frais</v>
      </c>
      <c r="C60" s="108">
        <v>1</v>
      </c>
      <c r="D60" s="108"/>
      <c r="E60" s="108"/>
      <c r="F60" s="108"/>
      <c r="G60" s="108"/>
      <c r="H60" s="108"/>
      <c r="I60" s="108"/>
      <c r="J60" s="108"/>
      <c r="K60" s="108"/>
      <c r="L60" s="108"/>
      <c r="M60" s="108"/>
      <c r="N60" s="108"/>
      <c r="O60" s="108"/>
      <c r="P60" s="108"/>
      <c r="Q60" s="108">
        <v>1</v>
      </c>
      <c r="R60" s="108">
        <v>1</v>
      </c>
      <c r="S60" s="108"/>
      <c r="T60" s="108"/>
      <c r="U60" s="108"/>
      <c r="V60" s="108"/>
    </row>
    <row r="61" spans="1:22">
      <c r="A61" s="101"/>
      <c r="B61" s="107" t="str">
        <f>Produits!B60</f>
        <v>Tomates en plein air pour l'industrie</v>
      </c>
      <c r="C61" s="108">
        <v>1</v>
      </c>
      <c r="D61" s="108"/>
      <c r="E61" s="108"/>
      <c r="F61" s="108"/>
      <c r="G61" s="108"/>
      <c r="H61" s="108"/>
      <c r="I61" s="108"/>
      <c r="J61" s="108"/>
      <c r="K61" s="108"/>
      <c r="L61" s="108"/>
      <c r="M61" s="108"/>
      <c r="N61" s="108"/>
      <c r="O61" s="108"/>
      <c r="P61" s="108"/>
      <c r="Q61" s="108">
        <v>1</v>
      </c>
      <c r="R61" s="108">
        <v>1</v>
      </c>
      <c r="S61" s="108"/>
      <c r="T61" s="108"/>
      <c r="U61" s="108"/>
      <c r="V61" s="108"/>
    </row>
    <row r="62" spans="1:22">
      <c r="A62" s="101"/>
      <c r="B62" s="107" t="str">
        <f>Produits!B61</f>
        <v>Autres légumes à fruits n.c.a.</v>
      </c>
      <c r="C62" s="108">
        <v>1</v>
      </c>
      <c r="D62" s="108"/>
      <c r="E62" s="108"/>
      <c r="F62" s="108"/>
      <c r="G62" s="108"/>
      <c r="H62" s="108"/>
      <c r="I62" s="108"/>
      <c r="J62" s="108"/>
      <c r="K62" s="108"/>
      <c r="L62" s="108"/>
      <c r="M62" s="108"/>
      <c r="N62" s="108"/>
      <c r="O62" s="108"/>
      <c r="P62" s="108"/>
      <c r="Q62" s="108">
        <v>1</v>
      </c>
      <c r="R62" s="108">
        <v>1</v>
      </c>
      <c r="S62" s="108"/>
      <c r="T62" s="108"/>
      <c r="U62" s="108"/>
      <c r="V62" s="108"/>
    </row>
    <row r="63" spans="1:22">
      <c r="A63" s="101"/>
      <c r="B63" s="107" t="str">
        <f>Produits!B62</f>
        <v>Chayote ou christophine</v>
      </c>
      <c r="C63" s="108">
        <v>1</v>
      </c>
      <c r="D63" s="108"/>
      <c r="E63" s="108"/>
      <c r="F63" s="108"/>
      <c r="G63" s="108"/>
      <c r="H63" s="108"/>
      <c r="I63" s="108"/>
      <c r="J63" s="108"/>
      <c r="K63" s="108"/>
      <c r="L63" s="108"/>
      <c r="M63" s="108"/>
      <c r="N63" s="108"/>
      <c r="O63" s="108"/>
      <c r="P63" s="108"/>
      <c r="Q63" s="108">
        <v>1</v>
      </c>
      <c r="R63" s="108">
        <v>1</v>
      </c>
      <c r="S63" s="108"/>
      <c r="T63" s="108"/>
      <c r="U63" s="108"/>
      <c r="V63" s="108"/>
    </row>
    <row r="64" spans="1:22">
      <c r="A64" s="101"/>
      <c r="B64" s="107" t="str">
        <f>Produits!B63</f>
        <v>Citrouilles, potirons, courgettes</v>
      </c>
      <c r="C64" s="108">
        <v>1</v>
      </c>
      <c r="D64" s="108"/>
      <c r="E64" s="108"/>
      <c r="F64" s="108"/>
      <c r="G64" s="108"/>
      <c r="H64" s="108"/>
      <c r="I64" s="108"/>
      <c r="J64" s="108"/>
      <c r="K64" s="108"/>
      <c r="L64" s="108"/>
      <c r="M64" s="108"/>
      <c r="N64" s="108"/>
      <c r="O64" s="108"/>
      <c r="P64" s="108"/>
      <c r="Q64" s="108">
        <v>1</v>
      </c>
      <c r="R64" s="108">
        <v>1</v>
      </c>
      <c r="S64" s="108"/>
      <c r="T64" s="108"/>
      <c r="U64" s="108"/>
      <c r="V64" s="108"/>
    </row>
    <row r="65" spans="1:22">
      <c r="A65" s="101"/>
      <c r="B65" s="107" t="str">
        <f>Produits!B64</f>
        <v>Courgette</v>
      </c>
      <c r="C65" s="108">
        <v>1</v>
      </c>
      <c r="D65" s="108"/>
      <c r="E65" s="108"/>
      <c r="F65" s="108"/>
      <c r="G65" s="108"/>
      <c r="H65" s="108"/>
      <c r="I65" s="108"/>
      <c r="J65" s="108"/>
      <c r="K65" s="108"/>
      <c r="L65" s="108"/>
      <c r="M65" s="108"/>
      <c r="N65" s="108"/>
      <c r="O65" s="108"/>
      <c r="P65" s="108"/>
      <c r="Q65" s="108">
        <v>1</v>
      </c>
      <c r="R65" s="108">
        <v>1</v>
      </c>
      <c r="S65" s="108"/>
      <c r="T65" s="108"/>
      <c r="U65" s="108"/>
      <c r="V65" s="108"/>
    </row>
    <row r="66" spans="1:22">
      <c r="A66" s="101"/>
      <c r="B66" s="107" t="str">
        <f>Produits!B65</f>
        <v>Autres citrouilles [Courge], potirons, n.c.a.</v>
      </c>
      <c r="C66" s="108">
        <v>1</v>
      </c>
      <c r="D66" s="108"/>
      <c r="E66" s="108"/>
      <c r="F66" s="108"/>
      <c r="G66" s="108"/>
      <c r="H66" s="108"/>
      <c r="I66" s="108"/>
      <c r="J66" s="108"/>
      <c r="K66" s="108"/>
      <c r="L66" s="108"/>
      <c r="M66" s="108"/>
      <c r="N66" s="108"/>
      <c r="O66" s="108"/>
      <c r="P66" s="108"/>
      <c r="Q66" s="108">
        <v>1</v>
      </c>
      <c r="R66" s="108">
        <v>1</v>
      </c>
      <c r="S66" s="108"/>
      <c r="T66" s="108"/>
      <c r="U66" s="108"/>
      <c r="V66" s="108"/>
    </row>
    <row r="67" spans="1:22">
      <c r="A67" s="101"/>
      <c r="B67" s="107" t="str">
        <f>Produits!B66</f>
        <v>Gombo</v>
      </c>
      <c r="C67" s="108">
        <v>1</v>
      </c>
      <c r="D67" s="108"/>
      <c r="E67" s="108"/>
      <c r="F67" s="108"/>
      <c r="G67" s="108"/>
      <c r="H67" s="108"/>
      <c r="I67" s="108"/>
      <c r="J67" s="108"/>
      <c r="K67" s="108"/>
      <c r="L67" s="108"/>
      <c r="M67" s="108"/>
      <c r="N67" s="108"/>
      <c r="O67" s="108"/>
      <c r="P67" s="108"/>
      <c r="Q67" s="108">
        <v>1</v>
      </c>
      <c r="R67" s="108">
        <v>1</v>
      </c>
      <c r="S67" s="108"/>
      <c r="T67" s="108"/>
      <c r="U67" s="108"/>
      <c r="V67" s="108"/>
    </row>
    <row r="68" spans="1:22">
      <c r="A68" s="101"/>
      <c r="B68" s="107" t="str">
        <f>Produits!B67</f>
        <v>Maïs doux</v>
      </c>
      <c r="C68" s="108">
        <v>1</v>
      </c>
      <c r="D68" s="108"/>
      <c r="E68" s="108"/>
      <c r="F68" s="108"/>
      <c r="G68" s="108"/>
      <c r="H68" s="108"/>
      <c r="I68" s="108"/>
      <c r="J68" s="108"/>
      <c r="K68" s="108"/>
      <c r="L68" s="108"/>
      <c r="M68" s="108"/>
      <c r="N68" s="108"/>
      <c r="O68" s="108"/>
      <c r="P68" s="108"/>
      <c r="Q68" s="108">
        <v>1</v>
      </c>
      <c r="R68" s="108">
        <v>1</v>
      </c>
      <c r="S68" s="108"/>
      <c r="T68" s="108"/>
      <c r="U68" s="108"/>
      <c r="V68" s="108"/>
    </row>
    <row r="69" spans="1:22">
      <c r="A69" s="101"/>
      <c r="B69" s="107" t="str">
        <f>Produits!B68</f>
        <v>Légumes à racine, à bulbe ou à tubercules</v>
      </c>
      <c r="C69" s="108">
        <v>1</v>
      </c>
      <c r="D69" s="108"/>
      <c r="E69" s="108"/>
      <c r="F69" s="108"/>
      <c r="G69" s="108"/>
      <c r="H69" s="108"/>
      <c r="I69" s="108"/>
      <c r="J69" s="108"/>
      <c r="K69" s="108"/>
      <c r="L69" s="108"/>
      <c r="M69" s="108"/>
      <c r="N69" s="108"/>
      <c r="O69" s="108"/>
      <c r="P69" s="108"/>
      <c r="Q69" s="108">
        <v>1</v>
      </c>
      <c r="R69" s="108">
        <v>1</v>
      </c>
      <c r="S69" s="108"/>
      <c r="T69" s="108"/>
      <c r="U69" s="108"/>
      <c r="V69" s="108"/>
    </row>
    <row r="70" spans="1:22">
      <c r="A70" s="101"/>
      <c r="B70" s="107" t="str">
        <f>Produits!B69</f>
        <v>Carottes et navets</v>
      </c>
      <c r="C70" s="108">
        <v>1</v>
      </c>
      <c r="D70" s="108"/>
      <c r="E70" s="108"/>
      <c r="F70" s="108"/>
      <c r="G70" s="108"/>
      <c r="H70" s="108"/>
      <c r="I70" s="108"/>
      <c r="J70" s="108"/>
      <c r="K70" s="108"/>
      <c r="L70" s="108"/>
      <c r="M70" s="108"/>
      <c r="N70" s="108"/>
      <c r="O70" s="108"/>
      <c r="P70" s="108"/>
      <c r="Q70" s="108">
        <v>1</v>
      </c>
      <c r="R70" s="108">
        <v>1</v>
      </c>
      <c r="S70" s="108"/>
      <c r="T70" s="108"/>
      <c r="U70" s="108"/>
      <c r="V70" s="108"/>
    </row>
    <row r="71" spans="1:22">
      <c r="A71" s="101"/>
      <c r="B71" s="107" t="str">
        <f>Produits!B70</f>
        <v>Carottes</v>
      </c>
      <c r="C71" s="108">
        <v>1</v>
      </c>
      <c r="D71" s="108"/>
      <c r="E71" s="108"/>
      <c r="F71" s="108"/>
      <c r="G71" s="108"/>
      <c r="H71" s="108"/>
      <c r="I71" s="108"/>
      <c r="J71" s="108"/>
      <c r="K71" s="108"/>
      <c r="L71" s="108"/>
      <c r="M71" s="108"/>
      <c r="N71" s="108"/>
      <c r="O71" s="108"/>
      <c r="P71" s="108"/>
      <c r="Q71" s="108">
        <v>1</v>
      </c>
      <c r="R71" s="108">
        <v>1</v>
      </c>
      <c r="S71" s="108"/>
      <c r="T71" s="108"/>
      <c r="U71" s="108"/>
      <c r="V71" s="108"/>
    </row>
    <row r="72" spans="1:22">
      <c r="A72" s="101"/>
      <c r="B72" s="107" t="str">
        <f>Produits!B71</f>
        <v>Carottes pour le frais</v>
      </c>
      <c r="C72" s="108">
        <v>1</v>
      </c>
      <c r="D72" s="108"/>
      <c r="E72" s="108"/>
      <c r="F72" s="108"/>
      <c r="G72" s="108"/>
      <c r="H72" s="108"/>
      <c r="I72" s="108"/>
      <c r="J72" s="108"/>
      <c r="K72" s="108"/>
      <c r="L72" s="108"/>
      <c r="M72" s="108"/>
      <c r="N72" s="108"/>
      <c r="O72" s="108"/>
      <c r="P72" s="108"/>
      <c r="Q72" s="108">
        <v>1</v>
      </c>
      <c r="R72" s="108">
        <v>1</v>
      </c>
      <c r="S72" s="108"/>
      <c r="T72" s="108"/>
      <c r="U72" s="108"/>
      <c r="V72" s="108"/>
    </row>
    <row r="73" spans="1:22">
      <c r="A73" s="101"/>
      <c r="B73" s="107" t="str">
        <f>Produits!B72</f>
        <v>Carottes pour l'industrie</v>
      </c>
      <c r="C73" s="108">
        <v>1</v>
      </c>
      <c r="D73" s="108"/>
      <c r="E73" s="108"/>
      <c r="F73" s="108"/>
      <c r="G73" s="108"/>
      <c r="H73" s="108"/>
      <c r="I73" s="108"/>
      <c r="J73" s="108"/>
      <c r="K73" s="108"/>
      <c r="L73" s="108"/>
      <c r="M73" s="108"/>
      <c r="N73" s="108"/>
      <c r="O73" s="108"/>
      <c r="P73" s="108"/>
      <c r="Q73" s="108">
        <v>1</v>
      </c>
      <c r="R73" s="108">
        <v>1</v>
      </c>
      <c r="S73" s="108"/>
      <c r="T73" s="108"/>
      <c r="U73" s="108"/>
      <c r="V73" s="108"/>
    </row>
    <row r="74" spans="1:22">
      <c r="A74" s="101"/>
      <c r="B74" s="107" t="str">
        <f>Produits!B73</f>
        <v>Navet potager</v>
      </c>
      <c r="C74" s="108">
        <v>1</v>
      </c>
      <c r="D74" s="108"/>
      <c r="E74" s="108"/>
      <c r="F74" s="108"/>
      <c r="G74" s="108"/>
      <c r="H74" s="108"/>
      <c r="I74" s="108"/>
      <c r="J74" s="108"/>
      <c r="K74" s="108"/>
      <c r="L74" s="108"/>
      <c r="M74" s="108"/>
      <c r="N74" s="108"/>
      <c r="O74" s="108"/>
      <c r="P74" s="108"/>
      <c r="Q74" s="108">
        <v>1</v>
      </c>
      <c r="R74" s="108">
        <v>1</v>
      </c>
      <c r="S74" s="108"/>
      <c r="T74" s="108"/>
      <c r="U74" s="108"/>
      <c r="V74" s="108"/>
    </row>
    <row r="75" spans="1:22">
      <c r="A75" s="101"/>
      <c r="B75" s="107" t="str">
        <f>Produits!B74</f>
        <v>Ail</v>
      </c>
      <c r="C75" s="108">
        <v>1</v>
      </c>
      <c r="D75" s="108"/>
      <c r="E75" s="108"/>
      <c r="F75" s="108"/>
      <c r="G75" s="108"/>
      <c r="H75" s="108"/>
      <c r="I75" s="108"/>
      <c r="J75" s="108"/>
      <c r="K75" s="108"/>
      <c r="L75" s="108"/>
      <c r="M75" s="108"/>
      <c r="N75" s="108"/>
      <c r="O75" s="108"/>
      <c r="P75" s="108"/>
      <c r="Q75" s="108">
        <v>1</v>
      </c>
      <c r="R75" s="108">
        <v>1</v>
      </c>
      <c r="S75" s="108"/>
      <c r="T75" s="108"/>
      <c r="U75" s="108"/>
      <c r="V75" s="108"/>
    </row>
    <row r="76" spans="1:22">
      <c r="A76" s="101"/>
      <c r="B76" s="107" t="str">
        <f>Produits!B75</f>
        <v>Ail, vert</v>
      </c>
      <c r="C76" s="108">
        <v>1</v>
      </c>
      <c r="D76" s="108"/>
      <c r="E76" s="108"/>
      <c r="F76" s="108"/>
      <c r="G76" s="108"/>
      <c r="H76" s="108"/>
      <c r="I76" s="108"/>
      <c r="J76" s="108"/>
      <c r="K76" s="108"/>
      <c r="L76" s="108"/>
      <c r="M76" s="108"/>
      <c r="N76" s="108"/>
      <c r="O76" s="108"/>
      <c r="P76" s="108"/>
      <c r="Q76" s="108">
        <v>1</v>
      </c>
      <c r="R76" s="108">
        <v>1</v>
      </c>
      <c r="S76" s="108"/>
      <c r="T76" s="108"/>
      <c r="U76" s="108"/>
      <c r="V76" s="108"/>
    </row>
    <row r="77" spans="1:22">
      <c r="A77" s="101"/>
      <c r="B77" s="107" t="str">
        <f>Produits!B76</f>
        <v>Ail, sec</v>
      </c>
      <c r="C77" s="108">
        <v>1</v>
      </c>
      <c r="D77" s="108"/>
      <c r="E77" s="108"/>
      <c r="F77" s="108"/>
      <c r="G77" s="108"/>
      <c r="H77" s="108"/>
      <c r="I77" s="108"/>
      <c r="J77" s="108"/>
      <c r="K77" s="108"/>
      <c r="L77" s="108"/>
      <c r="M77" s="108"/>
      <c r="N77" s="108"/>
      <c r="O77" s="108"/>
      <c r="P77" s="108"/>
      <c r="Q77" s="108">
        <v>1</v>
      </c>
      <c r="R77" s="108">
        <v>1</v>
      </c>
      <c r="S77" s="108"/>
      <c r="T77" s="108"/>
      <c r="U77" s="108"/>
      <c r="V77" s="108"/>
    </row>
    <row r="78" spans="1:22">
      <c r="A78" s="101"/>
      <c r="B78" s="107" t="str">
        <f>Produits!B77</f>
        <v>Oignons et échalotes</v>
      </c>
      <c r="C78" s="108">
        <v>1</v>
      </c>
      <c r="D78" s="108"/>
      <c r="E78" s="108"/>
      <c r="F78" s="108"/>
      <c r="G78" s="108"/>
      <c r="H78" s="108"/>
      <c r="I78" s="108"/>
      <c r="J78" s="108"/>
      <c r="K78" s="108"/>
      <c r="L78" s="108"/>
      <c r="M78" s="108"/>
      <c r="N78" s="108"/>
      <c r="O78" s="108"/>
      <c r="P78" s="108"/>
      <c r="Q78" s="108">
        <v>1</v>
      </c>
      <c r="R78" s="108">
        <v>1</v>
      </c>
      <c r="S78" s="108"/>
      <c r="T78" s="108"/>
      <c r="U78" s="108"/>
      <c r="V78" s="108"/>
    </row>
    <row r="79" spans="1:22">
      <c r="A79" s="101"/>
      <c r="B79" s="107" t="str">
        <f>Produits!B78</f>
        <v>Oignon</v>
      </c>
      <c r="C79" s="108">
        <v>1</v>
      </c>
      <c r="D79" s="108"/>
      <c r="E79" s="108"/>
      <c r="F79" s="108"/>
      <c r="G79" s="108"/>
      <c r="H79" s="108"/>
      <c r="I79" s="108"/>
      <c r="J79" s="108"/>
      <c r="K79" s="108"/>
      <c r="L79" s="108"/>
      <c r="M79" s="108"/>
      <c r="N79" s="108"/>
      <c r="O79" s="108"/>
      <c r="P79" s="108"/>
      <c r="Q79" s="108">
        <v>1</v>
      </c>
      <c r="R79" s="108">
        <v>1</v>
      </c>
      <c r="S79" s="108"/>
      <c r="T79" s="108"/>
      <c r="U79" s="108"/>
      <c r="V79" s="108"/>
    </row>
    <row r="80" spans="1:22">
      <c r="A80" s="101"/>
      <c r="B80" s="107" t="str">
        <f>Produits!B79</f>
        <v>Oignon blanc</v>
      </c>
      <c r="C80" s="108">
        <v>1</v>
      </c>
      <c r="D80" s="108"/>
      <c r="E80" s="108"/>
      <c r="F80" s="108"/>
      <c r="G80" s="108"/>
      <c r="H80" s="108"/>
      <c r="I80" s="108"/>
      <c r="J80" s="108"/>
      <c r="K80" s="108"/>
      <c r="L80" s="108"/>
      <c r="M80" s="108"/>
      <c r="N80" s="108"/>
      <c r="O80" s="108"/>
      <c r="P80" s="108"/>
      <c r="Q80" s="108">
        <v>1</v>
      </c>
      <c r="R80" s="108">
        <v>1</v>
      </c>
      <c r="S80" s="108"/>
      <c r="T80" s="108"/>
      <c r="U80" s="108"/>
      <c r="V80" s="108"/>
    </row>
    <row r="81" spans="1:22">
      <c r="A81" s="101"/>
      <c r="B81" s="107" t="str">
        <f>Produits!B80</f>
        <v>Oignon de couleur</v>
      </c>
      <c r="C81" s="108">
        <v>1</v>
      </c>
      <c r="D81" s="108"/>
      <c r="E81" s="108"/>
      <c r="F81" s="108"/>
      <c r="G81" s="108"/>
      <c r="H81" s="108"/>
      <c r="I81" s="108"/>
      <c r="J81" s="108"/>
      <c r="K81" s="108"/>
      <c r="L81" s="108"/>
      <c r="M81" s="108"/>
      <c r="N81" s="108"/>
      <c r="O81" s="108"/>
      <c r="P81" s="108"/>
      <c r="Q81" s="108">
        <v>1</v>
      </c>
      <c r="R81" s="108">
        <v>1</v>
      </c>
      <c r="S81" s="108"/>
      <c r="T81" s="108"/>
      <c r="U81" s="108"/>
      <c r="V81" s="108"/>
    </row>
    <row r="82" spans="1:22">
      <c r="A82" s="101"/>
      <c r="B82" s="107" t="str">
        <f>Produits!B81</f>
        <v>Echalote</v>
      </c>
      <c r="C82" s="108">
        <v>1</v>
      </c>
      <c r="D82" s="108"/>
      <c r="E82" s="108"/>
      <c r="F82" s="108"/>
      <c r="G82" s="108"/>
      <c r="H82" s="108"/>
      <c r="I82" s="108"/>
      <c r="J82" s="108"/>
      <c r="K82" s="108"/>
      <c r="L82" s="108"/>
      <c r="M82" s="108"/>
      <c r="N82" s="108"/>
      <c r="O82" s="108"/>
      <c r="P82" s="108"/>
      <c r="Q82" s="108">
        <v>1</v>
      </c>
      <c r="R82" s="108">
        <v>1</v>
      </c>
      <c r="S82" s="108"/>
      <c r="T82" s="108"/>
      <c r="U82" s="108"/>
      <c r="V82" s="108"/>
    </row>
    <row r="83" spans="1:22">
      <c r="A83" s="101"/>
      <c r="B83" s="107" t="str">
        <f>Produits!B82</f>
        <v>Poireaux</v>
      </c>
      <c r="C83" s="108">
        <v>1</v>
      </c>
      <c r="D83" s="108"/>
      <c r="E83" s="108"/>
      <c r="F83" s="108"/>
      <c r="G83" s="108"/>
      <c r="H83" s="108"/>
      <c r="I83" s="108"/>
      <c r="J83" s="108"/>
      <c r="K83" s="108"/>
      <c r="L83" s="108"/>
      <c r="M83" s="108"/>
      <c r="N83" s="108"/>
      <c r="O83" s="108"/>
      <c r="P83" s="108"/>
      <c r="Q83" s="108">
        <v>1</v>
      </c>
      <c r="R83" s="108">
        <v>1</v>
      </c>
      <c r="S83" s="108"/>
      <c r="T83" s="108"/>
      <c r="U83" s="108"/>
      <c r="V83" s="108"/>
    </row>
    <row r="84" spans="1:22">
      <c r="A84" s="101"/>
      <c r="B84" s="107" t="str">
        <f>Produits!B83</f>
        <v>Autres légumes à racine, à bulbe ou à tubercules (ne présentant pas une forte teneur en amidon ou inuline)</v>
      </c>
      <c r="C84" s="108">
        <v>1</v>
      </c>
      <c r="D84" s="108"/>
      <c r="E84" s="108"/>
      <c r="F84" s="108"/>
      <c r="G84" s="108"/>
      <c r="H84" s="108"/>
      <c r="I84" s="108"/>
      <c r="J84" s="108"/>
      <c r="K84" s="108"/>
      <c r="L84" s="108"/>
      <c r="M84" s="108"/>
      <c r="N84" s="108"/>
      <c r="O84" s="108"/>
      <c r="P84" s="108"/>
      <c r="Q84" s="108">
        <v>1</v>
      </c>
      <c r="R84" s="108">
        <v>1</v>
      </c>
      <c r="S84" s="108"/>
      <c r="T84" s="108"/>
      <c r="U84" s="108"/>
      <c r="V84" s="108"/>
    </row>
    <row r="85" spans="1:22">
      <c r="A85" s="101"/>
      <c r="B85" s="107" t="str">
        <f>Produits!B84</f>
        <v>Betterave potagère</v>
      </c>
      <c r="C85" s="108">
        <v>1</v>
      </c>
      <c r="D85" s="108"/>
      <c r="E85" s="108"/>
      <c r="F85" s="108"/>
      <c r="G85" s="108"/>
      <c r="H85" s="108"/>
      <c r="I85" s="108"/>
      <c r="J85" s="108"/>
      <c r="K85" s="108"/>
      <c r="L85" s="108"/>
      <c r="M85" s="108"/>
      <c r="N85" s="108"/>
      <c r="O85" s="108"/>
      <c r="P85" s="108"/>
      <c r="Q85" s="108">
        <v>1</v>
      </c>
      <c r="R85" s="108">
        <v>1</v>
      </c>
      <c r="S85" s="108"/>
      <c r="T85" s="108"/>
      <c r="U85" s="108"/>
      <c r="V85" s="108"/>
    </row>
    <row r="86" spans="1:22">
      <c r="A86" s="101"/>
      <c r="B86" s="107" t="str">
        <f>Produits!B85</f>
        <v>Radis</v>
      </c>
      <c r="C86" s="108">
        <v>1</v>
      </c>
      <c r="D86" s="108"/>
      <c r="E86" s="108"/>
      <c r="F86" s="108"/>
      <c r="G86" s="108"/>
      <c r="H86" s="108"/>
      <c r="I86" s="108"/>
      <c r="J86" s="108"/>
      <c r="K86" s="108"/>
      <c r="L86" s="108"/>
      <c r="M86" s="108"/>
      <c r="N86" s="108"/>
      <c r="O86" s="108"/>
      <c r="P86" s="108"/>
      <c r="Q86" s="108">
        <v>1</v>
      </c>
      <c r="R86" s="108">
        <v>1</v>
      </c>
      <c r="S86" s="108"/>
      <c r="T86" s="108"/>
      <c r="U86" s="108"/>
      <c r="V86" s="108"/>
    </row>
    <row r="87" spans="1:22">
      <c r="A87" s="101"/>
      <c r="B87" s="107" t="str">
        <f>Produits!B86</f>
        <v>Céleri rave</v>
      </c>
      <c r="C87" s="108">
        <v>1</v>
      </c>
      <c r="D87" s="108"/>
      <c r="E87" s="108"/>
      <c r="F87" s="108"/>
      <c r="G87" s="108"/>
      <c r="H87" s="108"/>
      <c r="I87" s="108"/>
      <c r="J87" s="108"/>
      <c r="K87" s="108"/>
      <c r="L87" s="108"/>
      <c r="M87" s="108"/>
      <c r="N87" s="108"/>
      <c r="O87" s="108"/>
      <c r="P87" s="108"/>
      <c r="Q87" s="108">
        <v>1</v>
      </c>
      <c r="R87" s="108">
        <v>1</v>
      </c>
      <c r="S87" s="108"/>
      <c r="T87" s="108"/>
      <c r="U87" s="108"/>
      <c r="V87" s="108"/>
    </row>
    <row r="88" spans="1:22">
      <c r="A88" s="101"/>
      <c r="B88" s="107" t="str">
        <f>Produits!B87</f>
        <v>Salsifis et scorsonère</v>
      </c>
      <c r="C88" s="108">
        <v>1</v>
      </c>
      <c r="D88" s="108"/>
      <c r="E88" s="108"/>
      <c r="F88" s="108"/>
      <c r="G88" s="108"/>
      <c r="H88" s="108"/>
      <c r="I88" s="108"/>
      <c r="J88" s="108"/>
      <c r="K88" s="108"/>
      <c r="L88" s="108"/>
      <c r="M88" s="108"/>
      <c r="N88" s="108"/>
      <c r="O88" s="108"/>
      <c r="P88" s="108"/>
      <c r="Q88" s="108">
        <v>1</v>
      </c>
      <c r="R88" s="108">
        <v>1</v>
      </c>
      <c r="S88" s="108"/>
      <c r="T88" s="108"/>
      <c r="U88" s="108"/>
      <c r="V88" s="108"/>
    </row>
    <row r="89" spans="1:22">
      <c r="A89" s="101"/>
      <c r="B89" s="107" t="str">
        <f>Produits!B88</f>
        <v>Racines et tubercules à amidon ou inuline comestibles</v>
      </c>
      <c r="C89" s="108">
        <v>1</v>
      </c>
      <c r="D89" s="108"/>
      <c r="E89" s="108"/>
      <c r="F89" s="108"/>
      <c r="G89" s="108"/>
      <c r="H89" s="108"/>
      <c r="I89" s="108"/>
      <c r="J89" s="108"/>
      <c r="K89" s="108"/>
      <c r="L89" s="108"/>
      <c r="M89" s="108"/>
      <c r="N89" s="108"/>
      <c r="O89" s="108"/>
      <c r="P89" s="108"/>
      <c r="Q89" s="108">
        <v>1</v>
      </c>
      <c r="R89" s="108">
        <v>1</v>
      </c>
      <c r="S89" s="108"/>
      <c r="T89" s="108"/>
      <c r="U89" s="108"/>
      <c r="V89" s="108"/>
    </row>
    <row r="90" spans="1:22">
      <c r="A90" s="101"/>
      <c r="B90" s="107" t="str">
        <f>Produits!B89</f>
        <v>Patates douces</v>
      </c>
      <c r="C90" s="108">
        <v>1</v>
      </c>
      <c r="D90" s="108"/>
      <c r="E90" s="108"/>
      <c r="F90" s="108"/>
      <c r="G90" s="108"/>
      <c r="H90" s="108"/>
      <c r="I90" s="108"/>
      <c r="J90" s="108"/>
      <c r="K90" s="108"/>
      <c r="L90" s="108"/>
      <c r="M90" s="108"/>
      <c r="N90" s="108"/>
      <c r="O90" s="108"/>
      <c r="P90" s="108"/>
      <c r="Q90" s="108">
        <v>1</v>
      </c>
      <c r="R90" s="108">
        <v>1</v>
      </c>
      <c r="S90" s="108"/>
      <c r="T90" s="108"/>
      <c r="U90" s="108"/>
      <c r="V90" s="108"/>
    </row>
    <row r="91" spans="1:22">
      <c r="A91" s="101"/>
      <c r="B91" s="107" t="str">
        <f>Produits!B90</f>
        <v>Manioc</v>
      </c>
      <c r="C91" s="108">
        <v>1</v>
      </c>
      <c r="D91" s="108"/>
      <c r="E91" s="108"/>
      <c r="F91" s="108"/>
      <c r="G91" s="108"/>
      <c r="H91" s="108"/>
      <c r="I91" s="108"/>
      <c r="J91" s="108"/>
      <c r="K91" s="108"/>
      <c r="L91" s="108"/>
      <c r="M91" s="108"/>
      <c r="N91" s="108"/>
      <c r="O91" s="108"/>
      <c r="P91" s="108"/>
      <c r="Q91" s="108">
        <v>1</v>
      </c>
      <c r="R91" s="108">
        <v>1</v>
      </c>
      <c r="S91" s="108"/>
      <c r="T91" s="108"/>
      <c r="U91" s="108"/>
      <c r="V91" s="108"/>
    </row>
    <row r="92" spans="1:22">
      <c r="A92" s="101"/>
      <c r="B92" s="107" t="str">
        <f>Produits!B91</f>
        <v>Colocases</v>
      </c>
      <c r="C92" s="108">
        <v>1</v>
      </c>
      <c r="D92" s="108"/>
      <c r="E92" s="108"/>
      <c r="F92" s="108"/>
      <c r="G92" s="108"/>
      <c r="H92" s="108"/>
      <c r="I92" s="108"/>
      <c r="J92" s="108"/>
      <c r="K92" s="108"/>
      <c r="L92" s="108"/>
      <c r="M92" s="108"/>
      <c r="N92" s="108"/>
      <c r="O92" s="108"/>
      <c r="P92" s="108"/>
      <c r="Q92" s="108">
        <v>1</v>
      </c>
      <c r="R92" s="108">
        <v>1</v>
      </c>
      <c r="S92" s="108"/>
      <c r="T92" s="108"/>
      <c r="U92" s="108"/>
      <c r="V92" s="108"/>
    </row>
    <row r="93" spans="1:22">
      <c r="A93" s="101"/>
      <c r="B93" s="107" t="str">
        <f>Produits!B92</f>
        <v>Autres racines et tubercules à amidon ou inuline comestibles</v>
      </c>
      <c r="C93" s="108">
        <v>1</v>
      </c>
      <c r="D93" s="108"/>
      <c r="E93" s="108"/>
      <c r="F93" s="108"/>
      <c r="G93" s="108"/>
      <c r="H93" s="108"/>
      <c r="I93" s="108"/>
      <c r="J93" s="108"/>
      <c r="K93" s="108"/>
      <c r="L93" s="108"/>
      <c r="M93" s="108"/>
      <c r="N93" s="108"/>
      <c r="O93" s="108"/>
      <c r="P93" s="108"/>
      <c r="Q93" s="108">
        <v>1</v>
      </c>
      <c r="R93" s="108">
        <v>1</v>
      </c>
      <c r="S93" s="108"/>
      <c r="T93" s="108"/>
      <c r="U93" s="108"/>
      <c r="V93" s="108"/>
    </row>
    <row r="94" spans="1:22">
      <c r="A94" s="101"/>
      <c r="B94" s="107" t="str">
        <f>Produits!B93</f>
        <v>Igname</v>
      </c>
      <c r="C94" s="108">
        <v>1</v>
      </c>
      <c r="D94" s="108"/>
      <c r="E94" s="108"/>
      <c r="F94" s="108"/>
      <c r="G94" s="108"/>
      <c r="H94" s="108"/>
      <c r="I94" s="108"/>
      <c r="J94" s="108"/>
      <c r="K94" s="108"/>
      <c r="L94" s="108"/>
      <c r="M94" s="108"/>
      <c r="N94" s="108"/>
      <c r="O94" s="108"/>
      <c r="P94" s="108"/>
      <c r="Q94" s="108">
        <v>1</v>
      </c>
      <c r="R94" s="108">
        <v>1</v>
      </c>
      <c r="S94" s="108"/>
      <c r="T94" s="108"/>
      <c r="U94" s="108"/>
      <c r="V94" s="108"/>
    </row>
    <row r="95" spans="1:22">
      <c r="A95" s="101"/>
      <c r="B95" s="107" t="str">
        <f>Produits!B94</f>
        <v>Autres tubercules, n.c.a.</v>
      </c>
      <c r="C95" s="108">
        <v>1</v>
      </c>
      <c r="D95" s="108"/>
      <c r="E95" s="108"/>
      <c r="F95" s="108"/>
      <c r="G95" s="108"/>
      <c r="H95" s="108"/>
      <c r="I95" s="108"/>
      <c r="J95" s="108"/>
      <c r="K95" s="108"/>
      <c r="L95" s="108"/>
      <c r="M95" s="108"/>
      <c r="N95" s="108"/>
      <c r="O95" s="108"/>
      <c r="P95" s="108"/>
      <c r="Q95" s="108">
        <v>1</v>
      </c>
      <c r="R95" s="108">
        <v>1</v>
      </c>
      <c r="S95" s="108"/>
      <c r="T95" s="108"/>
      <c r="U95" s="108"/>
      <c r="V95" s="108"/>
    </row>
    <row r="96" spans="1:22">
      <c r="A96" s="101"/>
      <c r="B96" s="107" t="str">
        <f>Produits!B95</f>
        <v>Champignons et truffes</v>
      </c>
      <c r="C96" s="108">
        <v>1</v>
      </c>
      <c r="D96" s="108"/>
      <c r="E96" s="108"/>
      <c r="F96" s="108"/>
      <c r="G96" s="108"/>
      <c r="H96" s="108"/>
      <c r="I96" s="108"/>
      <c r="J96" s="108"/>
      <c r="K96" s="108"/>
      <c r="L96" s="108"/>
      <c r="M96" s="108"/>
      <c r="N96" s="108"/>
      <c r="O96" s="108"/>
      <c r="P96" s="108"/>
      <c r="Q96" s="108">
        <v>1</v>
      </c>
      <c r="R96" s="108">
        <v>1</v>
      </c>
      <c r="S96" s="108"/>
      <c r="T96" s="108"/>
      <c r="U96" s="108"/>
      <c r="V96" s="108"/>
    </row>
    <row r="97" spans="1:22">
      <c r="A97" s="101"/>
      <c r="B97" s="107" t="str">
        <f>Produits!B96</f>
        <v>Champignons cultivés</v>
      </c>
      <c r="C97" s="108">
        <v>1</v>
      </c>
      <c r="D97" s="108"/>
      <c r="E97" s="108"/>
      <c r="F97" s="108"/>
      <c r="G97" s="108"/>
      <c r="H97" s="108"/>
      <c r="I97" s="108"/>
      <c r="J97" s="108"/>
      <c r="K97" s="108"/>
      <c r="L97" s="108"/>
      <c r="M97" s="108"/>
      <c r="N97" s="108"/>
      <c r="O97" s="108"/>
      <c r="P97" s="108"/>
      <c r="Q97" s="108">
        <v>1</v>
      </c>
      <c r="R97" s="108">
        <v>1</v>
      </c>
      <c r="S97" s="108"/>
      <c r="T97" s="108"/>
      <c r="U97" s="108"/>
      <c r="V97" s="108"/>
    </row>
    <row r="98" spans="1:22">
      <c r="A98" s="101"/>
      <c r="B98" s="107" t="str">
        <f>Produits!B97</f>
        <v>Champignons du genre Agaricus</v>
      </c>
      <c r="C98" s="108">
        <v>1</v>
      </c>
      <c r="D98" s="108"/>
      <c r="E98" s="108"/>
      <c r="F98" s="108"/>
      <c r="G98" s="108"/>
      <c r="H98" s="108"/>
      <c r="I98" s="108"/>
      <c r="J98" s="108"/>
      <c r="K98" s="108"/>
      <c r="L98" s="108"/>
      <c r="M98" s="108"/>
      <c r="N98" s="108"/>
      <c r="O98" s="108"/>
      <c r="P98" s="108"/>
      <c r="Q98" s="108">
        <v>1</v>
      </c>
      <c r="R98" s="108">
        <v>1</v>
      </c>
      <c r="S98" s="108"/>
      <c r="T98" s="108"/>
      <c r="U98" s="108"/>
      <c r="V98" s="108"/>
    </row>
    <row r="99" spans="1:22">
      <c r="A99" s="101"/>
      <c r="B99" s="107" t="str">
        <f>Produits!B98</f>
        <v>Champignons non-cultivés et truffes</v>
      </c>
      <c r="C99" s="108">
        <v>1</v>
      </c>
      <c r="D99" s="108"/>
      <c r="E99" s="108"/>
      <c r="F99" s="108"/>
      <c r="G99" s="108"/>
      <c r="H99" s="108"/>
      <c r="I99" s="108"/>
      <c r="J99" s="108"/>
      <c r="K99" s="108"/>
      <c r="L99" s="108"/>
      <c r="M99" s="108"/>
      <c r="N99" s="108"/>
      <c r="O99" s="108"/>
      <c r="P99" s="108"/>
      <c r="Q99" s="108">
        <v>1</v>
      </c>
      <c r="R99" s="108">
        <v>1</v>
      </c>
      <c r="S99" s="108"/>
      <c r="T99" s="108"/>
      <c r="U99" s="108"/>
      <c r="V99" s="108"/>
    </row>
    <row r="100" spans="1:22">
      <c r="A100" s="101"/>
      <c r="B100" s="107" t="str">
        <f>Produits!B99</f>
        <v>Champignons non-cultivés</v>
      </c>
      <c r="C100" s="108">
        <v>1</v>
      </c>
      <c r="D100" s="108"/>
      <c r="E100" s="108"/>
      <c r="F100" s="108"/>
      <c r="G100" s="108"/>
      <c r="H100" s="108"/>
      <c r="I100" s="108"/>
      <c r="J100" s="108"/>
      <c r="K100" s="108"/>
      <c r="L100" s="108"/>
      <c r="M100" s="108"/>
      <c r="N100" s="108"/>
      <c r="O100" s="108"/>
      <c r="P100" s="108"/>
      <c r="Q100" s="108">
        <v>1</v>
      </c>
      <c r="R100" s="108">
        <v>1</v>
      </c>
      <c r="S100" s="108"/>
      <c r="T100" s="108"/>
      <c r="U100" s="108"/>
      <c r="V100" s="108"/>
    </row>
    <row r="101" spans="1:22">
      <c r="A101" s="101"/>
      <c r="B101" s="107" t="str">
        <f>Produits!B100</f>
        <v>Chanterelles</v>
      </c>
      <c r="C101" s="108">
        <v>1</v>
      </c>
      <c r="D101" s="108"/>
      <c r="E101" s="108"/>
      <c r="F101" s="108"/>
      <c r="G101" s="108"/>
      <c r="H101" s="108"/>
      <c r="I101" s="108"/>
      <c r="J101" s="108"/>
      <c r="K101" s="108"/>
      <c r="L101" s="108"/>
      <c r="M101" s="108"/>
      <c r="N101" s="108"/>
      <c r="O101" s="108"/>
      <c r="P101" s="108"/>
      <c r="Q101" s="108">
        <v>1</v>
      </c>
      <c r="R101" s="108">
        <v>1</v>
      </c>
      <c r="S101" s="108"/>
      <c r="T101" s="108"/>
      <c r="U101" s="108"/>
      <c r="V101" s="108"/>
    </row>
    <row r="102" spans="1:22">
      <c r="A102" s="101"/>
      <c r="B102" s="107" t="str">
        <f>Produits!B101</f>
        <v>Cèpes</v>
      </c>
      <c r="C102" s="108">
        <v>1</v>
      </c>
      <c r="D102" s="108"/>
      <c r="E102" s="108"/>
      <c r="F102" s="108"/>
      <c r="G102" s="108"/>
      <c r="H102" s="108"/>
      <c r="I102" s="108"/>
      <c r="J102" s="108"/>
      <c r="K102" s="108"/>
      <c r="L102" s="108"/>
      <c r="M102" s="108"/>
      <c r="N102" s="108"/>
      <c r="O102" s="108"/>
      <c r="P102" s="108"/>
      <c r="Q102" s="108">
        <v>1</v>
      </c>
      <c r="R102" s="108">
        <v>1</v>
      </c>
      <c r="S102" s="108"/>
      <c r="T102" s="108"/>
      <c r="U102" s="108"/>
      <c r="V102" s="108"/>
    </row>
    <row r="103" spans="1:22">
      <c r="A103" s="101"/>
      <c r="B103" s="107" t="str">
        <f>Produits!B102</f>
        <v>Autres champignons</v>
      </c>
      <c r="C103" s="108">
        <v>1</v>
      </c>
      <c r="D103" s="108"/>
      <c r="E103" s="108"/>
      <c r="F103" s="108"/>
      <c r="G103" s="108"/>
      <c r="H103" s="108"/>
      <c r="I103" s="108"/>
      <c r="J103" s="108"/>
      <c r="K103" s="108"/>
      <c r="L103" s="108"/>
      <c r="M103" s="108"/>
      <c r="N103" s="108"/>
      <c r="O103" s="108"/>
      <c r="P103" s="108"/>
      <c r="Q103" s="108">
        <v>1</v>
      </c>
      <c r="R103" s="108">
        <v>1</v>
      </c>
      <c r="S103" s="108"/>
      <c r="T103" s="108"/>
      <c r="U103" s="108"/>
      <c r="V103" s="108"/>
    </row>
    <row r="104" spans="1:22">
      <c r="A104" s="101"/>
      <c r="B104" s="107" t="str">
        <f>Produits!B103</f>
        <v>Truffes</v>
      </c>
      <c r="C104" s="108">
        <v>1</v>
      </c>
      <c r="D104" s="108"/>
      <c r="E104" s="108"/>
      <c r="F104" s="108"/>
      <c r="G104" s="108"/>
      <c r="H104" s="108"/>
      <c r="I104" s="108"/>
      <c r="J104" s="108"/>
      <c r="K104" s="108"/>
      <c r="L104" s="108"/>
      <c r="M104" s="108"/>
      <c r="N104" s="108"/>
      <c r="O104" s="108"/>
      <c r="P104" s="108"/>
      <c r="Q104" s="108">
        <v>1</v>
      </c>
      <c r="R104" s="108">
        <v>1</v>
      </c>
      <c r="S104" s="108"/>
      <c r="T104" s="108"/>
      <c r="U104" s="108"/>
      <c r="V104" s="108"/>
    </row>
    <row r="105" spans="1:22">
      <c r="A105" s="101"/>
      <c r="B105" s="107" t="str">
        <f>Produits!B104</f>
        <v>Légumes frais n.c.a.</v>
      </c>
      <c r="C105" s="108">
        <v>1</v>
      </c>
      <c r="D105" s="108"/>
      <c r="E105" s="108"/>
      <c r="F105" s="108"/>
      <c r="G105" s="108"/>
      <c r="H105" s="108"/>
      <c r="I105" s="108"/>
      <c r="J105" s="108"/>
      <c r="K105" s="108"/>
      <c r="L105" s="108"/>
      <c r="M105" s="108"/>
      <c r="N105" s="108"/>
      <c r="O105" s="108"/>
      <c r="P105" s="108"/>
      <c r="Q105" s="108">
        <v>1</v>
      </c>
      <c r="R105" s="108">
        <v>1</v>
      </c>
      <c r="S105" s="108"/>
      <c r="T105" s="108"/>
      <c r="U105" s="108"/>
      <c r="V105" s="108"/>
    </row>
    <row r="106" spans="1:22">
      <c r="A106" s="101"/>
      <c r="B106" s="107" t="str">
        <f>Produits!B105</f>
        <v>Céleris branches</v>
      </c>
      <c r="C106" s="108">
        <v>1</v>
      </c>
      <c r="D106" s="108"/>
      <c r="E106" s="108"/>
      <c r="F106" s="108"/>
      <c r="G106" s="108"/>
      <c r="H106" s="108"/>
      <c r="I106" s="108"/>
      <c r="J106" s="108"/>
      <c r="K106" s="108"/>
      <c r="L106" s="108"/>
      <c r="M106" s="108"/>
      <c r="N106" s="108"/>
      <c r="O106" s="108"/>
      <c r="P106" s="108"/>
      <c r="Q106" s="108">
        <v>1</v>
      </c>
      <c r="R106" s="108">
        <v>1</v>
      </c>
      <c r="S106" s="108"/>
      <c r="T106" s="108"/>
      <c r="U106" s="108"/>
      <c r="V106" s="108"/>
    </row>
    <row r="107" spans="1:22">
      <c r="A107" s="101"/>
      <c r="B107" s="107" t="str">
        <f>Produits!B106</f>
        <v>Fruits</v>
      </c>
      <c r="C107" s="108">
        <v>1</v>
      </c>
      <c r="D107" s="108"/>
      <c r="E107" s="108"/>
      <c r="F107" s="108"/>
      <c r="G107" s="108"/>
      <c r="H107" s="108"/>
      <c r="I107" s="108"/>
      <c r="J107" s="108"/>
      <c r="K107" s="108"/>
      <c r="L107" s="108"/>
      <c r="M107" s="108"/>
      <c r="N107" s="108"/>
      <c r="O107" s="108"/>
      <c r="P107" s="108"/>
      <c r="Q107" s="108">
        <v>1</v>
      </c>
      <c r="R107" s="108">
        <v>1</v>
      </c>
      <c r="S107" s="108"/>
      <c r="T107" s="108"/>
      <c r="U107" s="108"/>
      <c r="V107" s="108"/>
    </row>
    <row r="108" spans="1:22">
      <c r="A108" s="101"/>
      <c r="B108" s="107" t="str">
        <f>Produits!B107</f>
        <v>Raisin</v>
      </c>
      <c r="C108" s="108">
        <v>1</v>
      </c>
      <c r="D108" s="108"/>
      <c r="E108" s="108"/>
      <c r="F108" s="108"/>
      <c r="G108" s="108"/>
      <c r="H108" s="108"/>
      <c r="I108" s="108"/>
      <c r="J108" s="108"/>
      <c r="K108" s="108"/>
      <c r="L108" s="108"/>
      <c r="M108" s="108"/>
      <c r="N108" s="108"/>
      <c r="O108" s="108"/>
      <c r="P108" s="108"/>
      <c r="Q108" s="108">
        <v>1</v>
      </c>
      <c r="R108" s="108">
        <v>1</v>
      </c>
      <c r="S108" s="108"/>
      <c r="T108" s="108"/>
      <c r="U108" s="108"/>
      <c r="V108" s="108"/>
    </row>
    <row r="109" spans="1:22">
      <c r="A109" s="101"/>
      <c r="B109" s="107" t="str">
        <f>Produits!B108</f>
        <v>Raisin de table</v>
      </c>
      <c r="C109" s="108">
        <v>1</v>
      </c>
      <c r="D109" s="108"/>
      <c r="E109" s="108"/>
      <c r="F109" s="108"/>
      <c r="G109" s="108"/>
      <c r="H109" s="108"/>
      <c r="I109" s="108"/>
      <c r="J109" s="108"/>
      <c r="K109" s="108"/>
      <c r="L109" s="108"/>
      <c r="M109" s="108"/>
      <c r="N109" s="108"/>
      <c r="O109" s="108"/>
      <c r="P109" s="108"/>
      <c r="Q109" s="108">
        <v>1</v>
      </c>
      <c r="R109" s="108">
        <v>1</v>
      </c>
      <c r="S109" s="108"/>
      <c r="T109" s="108"/>
      <c r="U109" s="108"/>
      <c r="V109" s="108"/>
    </row>
    <row r="110" spans="1:22">
      <c r="A110" s="101"/>
      <c r="B110" s="107" t="str">
        <f>Produits!B109</f>
        <v>Autre raisin frais</v>
      </c>
      <c r="C110" s="108">
        <v>1</v>
      </c>
      <c r="D110" s="108"/>
      <c r="E110" s="108"/>
      <c r="F110" s="108"/>
      <c r="G110" s="108"/>
      <c r="H110" s="108"/>
      <c r="I110" s="108"/>
      <c r="J110" s="108"/>
      <c r="K110" s="108"/>
      <c r="L110" s="108"/>
      <c r="M110" s="108"/>
      <c r="N110" s="108"/>
      <c r="O110" s="108"/>
      <c r="P110" s="108"/>
      <c r="Q110" s="108">
        <v>1</v>
      </c>
      <c r="R110" s="108">
        <v>1</v>
      </c>
      <c r="S110" s="108"/>
      <c r="T110" s="108"/>
      <c r="U110" s="108"/>
      <c r="V110" s="108"/>
    </row>
    <row r="111" spans="1:22">
      <c r="A111" s="101"/>
      <c r="B111" s="107" t="str">
        <f>Produits!B110</f>
        <v>Fruits tropicaux et subtropicaux</v>
      </c>
      <c r="C111" s="108">
        <v>1</v>
      </c>
      <c r="D111" s="108"/>
      <c r="E111" s="108"/>
      <c r="F111" s="108"/>
      <c r="G111" s="108"/>
      <c r="H111" s="108"/>
      <c r="I111" s="108"/>
      <c r="J111" s="108"/>
      <c r="K111" s="108"/>
      <c r="L111" s="108"/>
      <c r="M111" s="108"/>
      <c r="N111" s="108"/>
      <c r="O111" s="108"/>
      <c r="P111" s="108"/>
      <c r="Q111" s="108">
        <v>1</v>
      </c>
      <c r="R111" s="108">
        <v>1</v>
      </c>
      <c r="S111" s="108"/>
      <c r="T111" s="108"/>
      <c r="U111" s="108"/>
      <c r="V111" s="108"/>
    </row>
    <row r="112" spans="1:22">
      <c r="A112" s="101"/>
      <c r="B112" s="107" t="str">
        <f>Produits!B111</f>
        <v>Avocats</v>
      </c>
      <c r="C112" s="108">
        <v>1</v>
      </c>
      <c r="D112" s="108"/>
      <c r="E112" s="108"/>
      <c r="F112" s="108"/>
      <c r="G112" s="108"/>
      <c r="H112" s="108"/>
      <c r="I112" s="108"/>
      <c r="J112" s="108"/>
      <c r="K112" s="108"/>
      <c r="L112" s="108"/>
      <c r="M112" s="108"/>
      <c r="N112" s="108"/>
      <c r="O112" s="108"/>
      <c r="P112" s="108"/>
      <c r="Q112" s="108">
        <v>1</v>
      </c>
      <c r="R112" s="108">
        <v>1</v>
      </c>
      <c r="S112" s="108"/>
      <c r="T112" s="108"/>
      <c r="U112" s="108"/>
      <c r="V112" s="108"/>
    </row>
    <row r="113" spans="1:22">
      <c r="A113" s="101"/>
      <c r="B113" s="107" t="str">
        <f>Produits!B112</f>
        <v>Bananes, bananes plantains et assimilés</v>
      </c>
      <c r="C113" s="108">
        <v>1</v>
      </c>
      <c r="D113" s="108"/>
      <c r="E113" s="108"/>
      <c r="F113" s="108"/>
      <c r="G113" s="108"/>
      <c r="H113" s="108"/>
      <c r="I113" s="108"/>
      <c r="J113" s="108"/>
      <c r="K113" s="108"/>
      <c r="L113" s="108"/>
      <c r="M113" s="108"/>
      <c r="N113" s="108"/>
      <c r="O113" s="108"/>
      <c r="P113" s="108"/>
      <c r="Q113" s="108">
        <v>1</v>
      </c>
      <c r="R113" s="108">
        <v>1</v>
      </c>
      <c r="S113" s="108"/>
      <c r="T113" s="108"/>
      <c r="U113" s="108"/>
      <c r="V113" s="108"/>
    </row>
    <row r="114" spans="1:22">
      <c r="A114" s="101"/>
      <c r="B114" s="107" t="str">
        <f>Produits!B113</f>
        <v>Bananes fruits</v>
      </c>
      <c r="C114" s="108">
        <v>1</v>
      </c>
      <c r="D114" s="108"/>
      <c r="E114" s="108"/>
      <c r="F114" s="108"/>
      <c r="G114" s="108"/>
      <c r="H114" s="108"/>
      <c r="I114" s="108"/>
      <c r="J114" s="108"/>
      <c r="K114" s="108"/>
      <c r="L114" s="108"/>
      <c r="M114" s="108"/>
      <c r="N114" s="108"/>
      <c r="O114" s="108"/>
      <c r="P114" s="108"/>
      <c r="Q114" s="108">
        <v>1</v>
      </c>
      <c r="R114" s="108">
        <v>1</v>
      </c>
      <c r="S114" s="108"/>
      <c r="T114" s="108"/>
      <c r="U114" s="108"/>
      <c r="V114" s="108"/>
    </row>
    <row r="115" spans="1:22">
      <c r="A115" s="101"/>
      <c r="B115" s="107" t="str">
        <f>Produits!B114</f>
        <v>Bananes plantains</v>
      </c>
      <c r="C115" s="108">
        <v>1</v>
      </c>
      <c r="D115" s="108"/>
      <c r="E115" s="108"/>
      <c r="F115" s="108"/>
      <c r="G115" s="108"/>
      <c r="H115" s="108"/>
      <c r="I115" s="108"/>
      <c r="J115" s="108"/>
      <c r="K115" s="108"/>
      <c r="L115" s="108"/>
      <c r="M115" s="108"/>
      <c r="N115" s="108"/>
      <c r="O115" s="108"/>
      <c r="P115" s="108"/>
      <c r="Q115" s="108">
        <v>1</v>
      </c>
      <c r="R115" s="108">
        <v>1</v>
      </c>
      <c r="S115" s="108"/>
      <c r="T115" s="108"/>
      <c r="U115" s="108"/>
      <c r="V115" s="108"/>
    </row>
    <row r="116" spans="1:22">
      <c r="A116" s="101"/>
      <c r="B116" s="107" t="str">
        <f>Produits!B115</f>
        <v>Dattes</v>
      </c>
      <c r="C116" s="108">
        <v>1</v>
      </c>
      <c r="D116" s="108"/>
      <c r="E116" s="108"/>
      <c r="F116" s="108"/>
      <c r="G116" s="108"/>
      <c r="H116" s="108"/>
      <c r="I116" s="108"/>
      <c r="J116" s="108"/>
      <c r="K116" s="108"/>
      <c r="L116" s="108"/>
      <c r="M116" s="108"/>
      <c r="N116" s="108"/>
      <c r="O116" s="108"/>
      <c r="P116" s="108"/>
      <c r="Q116" s="108">
        <v>1</v>
      </c>
      <c r="R116" s="108">
        <v>1</v>
      </c>
      <c r="S116" s="108"/>
      <c r="T116" s="108"/>
      <c r="U116" s="108"/>
      <c r="V116" s="108"/>
    </row>
    <row r="117" spans="1:22">
      <c r="A117" s="101"/>
      <c r="B117" s="107" t="str">
        <f>Produits!B116</f>
        <v>Figues</v>
      </c>
      <c r="C117" s="108">
        <v>1</v>
      </c>
      <c r="D117" s="108"/>
      <c r="E117" s="108"/>
      <c r="F117" s="108"/>
      <c r="G117" s="108"/>
      <c r="H117" s="108"/>
      <c r="I117" s="108"/>
      <c r="J117" s="108"/>
      <c r="K117" s="108"/>
      <c r="L117" s="108"/>
      <c r="M117" s="108"/>
      <c r="N117" s="108"/>
      <c r="O117" s="108"/>
      <c r="P117" s="108"/>
      <c r="Q117" s="108">
        <v>1</v>
      </c>
      <c r="R117" s="108">
        <v>1</v>
      </c>
      <c r="S117" s="108"/>
      <c r="T117" s="108"/>
      <c r="U117" s="108"/>
      <c r="V117" s="108"/>
    </row>
    <row r="118" spans="1:22">
      <c r="A118" s="101"/>
      <c r="B118" s="107" t="str">
        <f>Produits!B117</f>
        <v>Autres fruits tropicaux et subtropicaux</v>
      </c>
      <c r="C118" s="108">
        <v>1</v>
      </c>
      <c r="D118" s="108"/>
      <c r="E118" s="108"/>
      <c r="F118" s="108"/>
      <c r="G118" s="108"/>
      <c r="H118" s="108"/>
      <c r="I118" s="108"/>
      <c r="J118" s="108"/>
      <c r="K118" s="108"/>
      <c r="L118" s="108"/>
      <c r="M118" s="108"/>
      <c r="N118" s="108"/>
      <c r="O118" s="108"/>
      <c r="P118" s="108"/>
      <c r="Q118" s="108">
        <v>1</v>
      </c>
      <c r="R118" s="108">
        <v>1</v>
      </c>
      <c r="S118" s="108"/>
      <c r="T118" s="108"/>
      <c r="U118" s="108"/>
      <c r="V118" s="108"/>
    </row>
    <row r="119" spans="1:22">
      <c r="A119" s="101"/>
      <c r="B119" s="107" t="str">
        <f>Produits!B118</f>
        <v>Mangue, goyave</v>
      </c>
      <c r="C119" s="108">
        <v>1</v>
      </c>
      <c r="D119" s="108"/>
      <c r="E119" s="108"/>
      <c r="F119" s="108"/>
      <c r="G119" s="108"/>
      <c r="H119" s="108"/>
      <c r="I119" s="108"/>
      <c r="J119" s="108"/>
      <c r="K119" s="108"/>
      <c r="L119" s="108"/>
      <c r="M119" s="108"/>
      <c r="N119" s="108"/>
      <c r="O119" s="108"/>
      <c r="P119" s="108"/>
      <c r="Q119" s="108">
        <v>1</v>
      </c>
      <c r="R119" s="108">
        <v>1</v>
      </c>
      <c r="S119" s="108"/>
      <c r="T119" s="108"/>
      <c r="U119" s="108"/>
      <c r="V119" s="108"/>
    </row>
    <row r="120" spans="1:22">
      <c r="A120" s="101"/>
      <c r="B120" s="107" t="str">
        <f>Produits!B119</f>
        <v>Mangue</v>
      </c>
      <c r="C120" s="108">
        <v>1</v>
      </c>
      <c r="D120" s="108"/>
      <c r="E120" s="108"/>
      <c r="F120" s="108"/>
      <c r="G120" s="108"/>
      <c r="H120" s="108"/>
      <c r="I120" s="108"/>
      <c r="J120" s="108"/>
      <c r="K120" s="108"/>
      <c r="L120" s="108"/>
      <c r="M120" s="108"/>
      <c r="N120" s="108"/>
      <c r="O120" s="108"/>
      <c r="P120" s="108"/>
      <c r="Q120" s="108">
        <v>1</v>
      </c>
      <c r="R120" s="108">
        <v>1</v>
      </c>
      <c r="S120" s="108"/>
      <c r="T120" s="108"/>
      <c r="U120" s="108"/>
      <c r="V120" s="108"/>
    </row>
    <row r="121" spans="1:22">
      <c r="A121" s="101"/>
      <c r="B121" s="107" t="str">
        <f>Produits!B120</f>
        <v>Goyave, Goyavier</v>
      </c>
      <c r="C121" s="108">
        <v>1</v>
      </c>
      <c r="D121" s="108"/>
      <c r="E121" s="108"/>
      <c r="F121" s="108"/>
      <c r="G121" s="108"/>
      <c r="H121" s="108"/>
      <c r="I121" s="108"/>
      <c r="J121" s="108"/>
      <c r="K121" s="108"/>
      <c r="L121" s="108"/>
      <c r="M121" s="108"/>
      <c r="N121" s="108"/>
      <c r="O121" s="108"/>
      <c r="P121" s="108"/>
      <c r="Q121" s="108">
        <v>1</v>
      </c>
      <c r="R121" s="108">
        <v>1</v>
      </c>
      <c r="S121" s="108"/>
      <c r="T121" s="108"/>
      <c r="U121" s="108"/>
      <c r="V121" s="108"/>
    </row>
    <row r="122" spans="1:22">
      <c r="A122" s="101"/>
      <c r="B122" s="107" t="str">
        <f>Produits!B121</f>
        <v>Ananas</v>
      </c>
      <c r="C122" s="108">
        <v>1</v>
      </c>
      <c r="D122" s="108"/>
      <c r="E122" s="108"/>
      <c r="F122" s="108"/>
      <c r="G122" s="108"/>
      <c r="H122" s="108"/>
      <c r="I122" s="108"/>
      <c r="J122" s="108"/>
      <c r="K122" s="108"/>
      <c r="L122" s="108"/>
      <c r="M122" s="108"/>
      <c r="N122" s="108"/>
      <c r="O122" s="108"/>
      <c r="P122" s="108"/>
      <c r="Q122" s="108">
        <v>1</v>
      </c>
      <c r="R122" s="108">
        <v>1</v>
      </c>
      <c r="S122" s="108"/>
      <c r="T122" s="108"/>
      <c r="U122" s="108"/>
      <c r="V122" s="108"/>
    </row>
    <row r="123" spans="1:22">
      <c r="A123" s="101"/>
      <c r="B123" s="107" t="str">
        <f>Produits!B122</f>
        <v>Autres fruits tropicaux et subtropicaux, n.c.a</v>
      </c>
      <c r="C123" s="108">
        <v>1</v>
      </c>
      <c r="D123" s="108"/>
      <c r="E123" s="108"/>
      <c r="F123" s="108"/>
      <c r="G123" s="108"/>
      <c r="H123" s="108"/>
      <c r="I123" s="108"/>
      <c r="J123" s="108"/>
      <c r="K123" s="108"/>
      <c r="L123" s="108"/>
      <c r="M123" s="108"/>
      <c r="N123" s="108"/>
      <c r="O123" s="108"/>
      <c r="P123" s="108"/>
      <c r="Q123" s="108">
        <v>1</v>
      </c>
      <c r="R123" s="108">
        <v>1</v>
      </c>
      <c r="S123" s="108"/>
      <c r="T123" s="108"/>
      <c r="U123" s="108"/>
      <c r="V123" s="108"/>
    </row>
    <row r="124" spans="1:22">
      <c r="A124" s="101"/>
      <c r="B124" s="107" t="str">
        <f>Produits!B123</f>
        <v>Letchi, longani, ramboutan</v>
      </c>
      <c r="C124" s="108">
        <v>1</v>
      </c>
      <c r="D124" s="108"/>
      <c r="E124" s="108"/>
      <c r="F124" s="108"/>
      <c r="G124" s="108"/>
      <c r="H124" s="108"/>
      <c r="I124" s="108"/>
      <c r="J124" s="108"/>
      <c r="K124" s="108"/>
      <c r="L124" s="108"/>
      <c r="M124" s="108"/>
      <c r="N124" s="108"/>
      <c r="O124" s="108"/>
      <c r="P124" s="108"/>
      <c r="Q124" s="108">
        <v>1</v>
      </c>
      <c r="R124" s="108">
        <v>1</v>
      </c>
      <c r="S124" s="108"/>
      <c r="T124" s="108"/>
      <c r="U124" s="108"/>
      <c r="V124" s="108"/>
    </row>
    <row r="125" spans="1:22">
      <c r="A125" s="101"/>
      <c r="B125" s="107" t="str">
        <f>Produits!B124</f>
        <v>Abricot pays ou mamey</v>
      </c>
      <c r="C125" s="108">
        <v>1</v>
      </c>
      <c r="D125" s="108"/>
      <c r="E125" s="108"/>
      <c r="F125" s="108"/>
      <c r="G125" s="108"/>
      <c r="H125" s="108"/>
      <c r="I125" s="108"/>
      <c r="J125" s="108"/>
      <c r="K125" s="108"/>
      <c r="L125" s="108"/>
      <c r="M125" s="108"/>
      <c r="N125" s="108"/>
      <c r="O125" s="108"/>
      <c r="P125" s="108"/>
      <c r="Q125" s="108">
        <v>1</v>
      </c>
      <c r="R125" s="108">
        <v>1</v>
      </c>
      <c r="S125" s="108"/>
      <c r="T125" s="108"/>
      <c r="U125" s="108"/>
      <c r="V125" s="108"/>
    </row>
    <row r="126" spans="1:22">
      <c r="A126" s="101"/>
      <c r="B126" s="107" t="str">
        <f>Produits!B125</f>
        <v>Corossol, pomme cannelle</v>
      </c>
      <c r="C126" s="108">
        <v>1</v>
      </c>
      <c r="D126" s="108"/>
      <c r="E126" s="108"/>
      <c r="F126" s="108"/>
      <c r="G126" s="108"/>
      <c r="H126" s="108"/>
      <c r="I126" s="108"/>
      <c r="J126" s="108"/>
      <c r="K126" s="108"/>
      <c r="L126" s="108"/>
      <c r="M126" s="108"/>
      <c r="N126" s="108"/>
      <c r="O126" s="108"/>
      <c r="P126" s="108"/>
      <c r="Q126" s="108">
        <v>1</v>
      </c>
      <c r="R126" s="108">
        <v>1</v>
      </c>
      <c r="S126" s="108"/>
      <c r="T126" s="108"/>
      <c r="U126" s="108"/>
      <c r="V126" s="108"/>
    </row>
    <row r="127" spans="1:22">
      <c r="A127" s="101"/>
      <c r="B127" s="107" t="str">
        <f>Produits!B126</f>
        <v>Maracuja, fruits de la passion, grenadille</v>
      </c>
      <c r="C127" s="108">
        <v>1</v>
      </c>
      <c r="D127" s="108"/>
      <c r="E127" s="108"/>
      <c r="F127" s="108"/>
      <c r="G127" s="108"/>
      <c r="H127" s="108"/>
      <c r="I127" s="108"/>
      <c r="J127" s="108"/>
      <c r="K127" s="108"/>
      <c r="L127" s="108"/>
      <c r="M127" s="108"/>
      <c r="N127" s="108"/>
      <c r="O127" s="108"/>
      <c r="P127" s="108"/>
      <c r="Q127" s="108">
        <v>1</v>
      </c>
      <c r="R127" s="108">
        <v>1</v>
      </c>
      <c r="S127" s="108"/>
      <c r="T127" s="108"/>
      <c r="U127" s="108"/>
      <c r="V127" s="108"/>
    </row>
    <row r="128" spans="1:22">
      <c r="A128" s="101"/>
      <c r="B128" s="107" t="str">
        <f>Produits!B127</f>
        <v>Papaye</v>
      </c>
      <c r="C128" s="108">
        <v>1</v>
      </c>
      <c r="D128" s="108"/>
      <c r="E128" s="108"/>
      <c r="F128" s="108"/>
      <c r="G128" s="108"/>
      <c r="H128" s="108"/>
      <c r="I128" s="108"/>
      <c r="J128" s="108"/>
      <c r="K128" s="108"/>
      <c r="L128" s="108"/>
      <c r="M128" s="108"/>
      <c r="N128" s="108"/>
      <c r="O128" s="108"/>
      <c r="P128" s="108"/>
      <c r="Q128" s="108">
        <v>1</v>
      </c>
      <c r="R128" s="108">
        <v>1</v>
      </c>
      <c r="S128" s="108"/>
      <c r="T128" s="108"/>
      <c r="U128" s="108"/>
      <c r="V128" s="108"/>
    </row>
    <row r="129" spans="1:22">
      <c r="A129" s="101"/>
      <c r="B129" s="107" t="str">
        <f>Produits!B128</f>
        <v>Agrumes</v>
      </c>
      <c r="C129" s="108">
        <v>1</v>
      </c>
      <c r="D129" s="108"/>
      <c r="E129" s="108"/>
      <c r="F129" s="108"/>
      <c r="G129" s="108"/>
      <c r="H129" s="108"/>
      <c r="I129" s="108"/>
      <c r="J129" s="108"/>
      <c r="K129" s="108"/>
      <c r="L129" s="108"/>
      <c r="M129" s="108"/>
      <c r="N129" s="108"/>
      <c r="O129" s="108"/>
      <c r="P129" s="108"/>
      <c r="Q129" s="108">
        <v>1</v>
      </c>
      <c r="R129" s="108">
        <v>1</v>
      </c>
      <c r="S129" s="108"/>
      <c r="T129" s="108"/>
      <c r="U129" s="108"/>
      <c r="V129" s="108"/>
    </row>
    <row r="130" spans="1:22">
      <c r="A130" s="101"/>
      <c r="B130" s="107" t="str">
        <f>Produits!B129</f>
        <v>Pomelos et pamplemousses</v>
      </c>
      <c r="C130" s="108">
        <v>1</v>
      </c>
      <c r="D130" s="108"/>
      <c r="E130" s="108"/>
      <c r="F130" s="108"/>
      <c r="G130" s="108"/>
      <c r="H130" s="108"/>
      <c r="I130" s="108"/>
      <c r="J130" s="108"/>
      <c r="K130" s="108"/>
      <c r="L130" s="108"/>
      <c r="M130" s="108"/>
      <c r="N130" s="108"/>
      <c r="O130" s="108"/>
      <c r="P130" s="108"/>
      <c r="Q130" s="108">
        <v>1</v>
      </c>
      <c r="R130" s="108">
        <v>1</v>
      </c>
      <c r="S130" s="108"/>
      <c r="T130" s="108"/>
      <c r="U130" s="108"/>
      <c r="V130" s="108"/>
    </row>
    <row r="131" spans="1:22">
      <c r="A131" s="101"/>
      <c r="B131" s="107" t="str">
        <f>Produits!B130</f>
        <v>Citrons et limes</v>
      </c>
      <c r="C131" s="108">
        <v>1</v>
      </c>
      <c r="D131" s="108"/>
      <c r="E131" s="108"/>
      <c r="F131" s="108"/>
      <c r="G131" s="108"/>
      <c r="H131" s="108"/>
      <c r="I131" s="108"/>
      <c r="J131" s="108"/>
      <c r="K131" s="108"/>
      <c r="L131" s="108"/>
      <c r="M131" s="108"/>
      <c r="N131" s="108"/>
      <c r="O131" s="108"/>
      <c r="P131" s="108"/>
      <c r="Q131" s="108">
        <v>1</v>
      </c>
      <c r="R131" s="108">
        <v>1</v>
      </c>
      <c r="S131" s="108"/>
      <c r="T131" s="108"/>
      <c r="U131" s="108"/>
      <c r="V131" s="108"/>
    </row>
    <row r="132" spans="1:22">
      <c r="A132" s="101"/>
      <c r="B132" s="107" t="str">
        <f>Produits!B131</f>
        <v>Oranges</v>
      </c>
      <c r="C132" s="108">
        <v>1</v>
      </c>
      <c r="D132" s="108"/>
      <c r="E132" s="108"/>
      <c r="F132" s="108"/>
      <c r="G132" s="108"/>
      <c r="H132" s="108"/>
      <c r="I132" s="108"/>
      <c r="J132" s="108"/>
      <c r="K132" s="108"/>
      <c r="L132" s="108"/>
      <c r="M132" s="108"/>
      <c r="N132" s="108"/>
      <c r="O132" s="108"/>
      <c r="P132" s="108"/>
      <c r="Q132" s="108">
        <v>1</v>
      </c>
      <c r="R132" s="108">
        <v>1</v>
      </c>
      <c r="S132" s="108"/>
      <c r="T132" s="108"/>
      <c r="U132" s="108"/>
      <c r="V132" s="108"/>
    </row>
    <row r="133" spans="1:22">
      <c r="A133" s="101"/>
      <c r="B133" s="107" t="str">
        <f>Produits!B132</f>
        <v>Mandarines et clémentines</v>
      </c>
      <c r="C133" s="108">
        <v>1</v>
      </c>
      <c r="D133" s="108"/>
      <c r="E133" s="108"/>
      <c r="F133" s="108"/>
      <c r="G133" s="108"/>
      <c r="H133" s="108"/>
      <c r="I133" s="108"/>
      <c r="J133" s="108"/>
      <c r="K133" s="108"/>
      <c r="L133" s="108"/>
      <c r="M133" s="108"/>
      <c r="N133" s="108"/>
      <c r="O133" s="108"/>
      <c r="P133" s="108"/>
      <c r="Q133" s="108">
        <v>1</v>
      </c>
      <c r="R133" s="108">
        <v>1</v>
      </c>
      <c r="S133" s="108"/>
      <c r="T133" s="108"/>
      <c r="U133" s="108"/>
      <c r="V133" s="108"/>
    </row>
    <row r="134" spans="1:22">
      <c r="A134" s="101"/>
      <c r="B134" s="107" t="str">
        <f>Produits!B133</f>
        <v>Autres agrumes</v>
      </c>
      <c r="C134" s="108">
        <v>1</v>
      </c>
      <c r="D134" s="108"/>
      <c r="E134" s="108"/>
      <c r="F134" s="108"/>
      <c r="G134" s="108"/>
      <c r="H134" s="108"/>
      <c r="I134" s="108"/>
      <c r="J134" s="108"/>
      <c r="K134" s="108"/>
      <c r="L134" s="108"/>
      <c r="M134" s="108"/>
      <c r="N134" s="108"/>
      <c r="O134" s="108"/>
      <c r="P134" s="108"/>
      <c r="Q134" s="108">
        <v>1</v>
      </c>
      <c r="R134" s="108">
        <v>1</v>
      </c>
      <c r="S134" s="108"/>
      <c r="T134" s="108"/>
      <c r="U134" s="108"/>
      <c r="V134" s="108"/>
    </row>
    <row r="135" spans="1:22">
      <c r="A135" s="101"/>
      <c r="B135" s="107" t="str">
        <f>Produits!B134</f>
        <v>Fruits à pépins et à noyau</v>
      </c>
      <c r="C135" s="108">
        <v>1</v>
      </c>
      <c r="D135" s="108"/>
      <c r="E135" s="108"/>
      <c r="F135" s="108"/>
      <c r="G135" s="108"/>
      <c r="H135" s="108"/>
      <c r="I135" s="108"/>
      <c r="J135" s="108"/>
      <c r="K135" s="108"/>
      <c r="L135" s="108"/>
      <c r="M135" s="108"/>
      <c r="N135" s="108"/>
      <c r="O135" s="108"/>
      <c r="P135" s="108"/>
      <c r="Q135" s="108">
        <v>1</v>
      </c>
      <c r="R135" s="108">
        <v>1</v>
      </c>
      <c r="S135" s="108"/>
      <c r="T135" s="108"/>
      <c r="U135" s="108"/>
      <c r="V135" s="108"/>
    </row>
    <row r="136" spans="1:22">
      <c r="A136" s="101"/>
      <c r="B136" s="107" t="str">
        <f>Produits!B135</f>
        <v>Pommes</v>
      </c>
      <c r="C136" s="108">
        <v>1</v>
      </c>
      <c r="D136" s="108"/>
      <c r="E136" s="108"/>
      <c r="F136" s="108"/>
      <c r="G136" s="108"/>
      <c r="H136" s="108"/>
      <c r="I136" s="108"/>
      <c r="J136" s="108"/>
      <c r="K136" s="108"/>
      <c r="L136" s="108"/>
      <c r="M136" s="108"/>
      <c r="N136" s="108"/>
      <c r="O136" s="108"/>
      <c r="P136" s="108"/>
      <c r="Q136" s="108">
        <v>1</v>
      </c>
      <c r="R136" s="108">
        <v>1</v>
      </c>
      <c r="S136" s="108"/>
      <c r="T136" s="108"/>
      <c r="U136" s="108"/>
      <c r="V136" s="108"/>
    </row>
    <row r="137" spans="1:22">
      <c r="A137" s="101"/>
      <c r="B137" s="107" t="str">
        <f>Produits!B136</f>
        <v>Pommes de table</v>
      </c>
      <c r="C137" s="108">
        <v>1</v>
      </c>
      <c r="D137" s="108"/>
      <c r="E137" s="108"/>
      <c r="F137" s="108"/>
      <c r="G137" s="108"/>
      <c r="H137" s="108"/>
      <c r="I137" s="108"/>
      <c r="J137" s="108"/>
      <c r="K137" s="108"/>
      <c r="L137" s="108"/>
      <c r="M137" s="108"/>
      <c r="N137" s="108"/>
      <c r="O137" s="108"/>
      <c r="P137" s="108"/>
      <c r="Q137" s="108">
        <v>1</v>
      </c>
      <c r="R137" s="108">
        <v>1</v>
      </c>
      <c r="S137" s="108"/>
      <c r="T137" s="108"/>
      <c r="U137" s="108"/>
      <c r="V137" s="108"/>
    </row>
    <row r="138" spans="1:22">
      <c r="A138" s="101"/>
      <c r="B138" s="107" t="str">
        <f>Produits!B137</f>
        <v>Golden</v>
      </c>
      <c r="C138" s="108">
        <v>1</v>
      </c>
      <c r="D138" s="108"/>
      <c r="E138" s="108"/>
      <c r="F138" s="108"/>
      <c r="G138" s="108"/>
      <c r="H138" s="108"/>
      <c r="I138" s="108"/>
      <c r="J138" s="108"/>
      <c r="K138" s="108"/>
      <c r="L138" s="108"/>
      <c r="M138" s="108"/>
      <c r="N138" s="108"/>
      <c r="O138" s="108"/>
      <c r="P138" s="108"/>
      <c r="Q138" s="108">
        <v>1</v>
      </c>
      <c r="R138" s="108">
        <v>1</v>
      </c>
      <c r="S138" s="108"/>
      <c r="T138" s="108"/>
      <c r="U138" s="108"/>
      <c r="V138" s="108"/>
    </row>
    <row r="139" spans="1:22">
      <c r="A139" s="101"/>
      <c r="B139" s="107" t="str">
        <f>Produits!B138</f>
        <v>Gala</v>
      </c>
      <c r="C139" s="108">
        <v>1</v>
      </c>
      <c r="D139" s="108"/>
      <c r="E139" s="108"/>
      <c r="F139" s="108"/>
      <c r="G139" s="108"/>
      <c r="H139" s="108"/>
      <c r="I139" s="108"/>
      <c r="J139" s="108"/>
      <c r="K139" s="108"/>
      <c r="L139" s="108"/>
      <c r="M139" s="108"/>
      <c r="N139" s="108"/>
      <c r="O139" s="108"/>
      <c r="P139" s="108"/>
      <c r="Q139" s="108">
        <v>1</v>
      </c>
      <c r="R139" s="108">
        <v>1</v>
      </c>
      <c r="S139" s="108"/>
      <c r="T139" s="108"/>
      <c r="U139" s="108"/>
      <c r="V139" s="108"/>
    </row>
    <row r="140" spans="1:22">
      <c r="A140" s="101"/>
      <c r="B140" s="107" t="str">
        <f>Produits!B139</f>
        <v>Granny Smith</v>
      </c>
      <c r="C140" s="108">
        <v>1</v>
      </c>
      <c r="D140" s="108"/>
      <c r="E140" s="108"/>
      <c r="F140" s="108"/>
      <c r="G140" s="108"/>
      <c r="H140" s="108"/>
      <c r="I140" s="108"/>
      <c r="J140" s="108"/>
      <c r="K140" s="108"/>
      <c r="L140" s="108"/>
      <c r="M140" s="108"/>
      <c r="N140" s="108"/>
      <c r="O140" s="108"/>
      <c r="P140" s="108"/>
      <c r="Q140" s="108">
        <v>1</v>
      </c>
      <c r="R140" s="108">
        <v>1</v>
      </c>
      <c r="S140" s="108"/>
      <c r="T140" s="108"/>
      <c r="U140" s="108"/>
      <c r="V140" s="108"/>
    </row>
    <row r="141" spans="1:22">
      <c r="A141" s="101"/>
      <c r="B141" s="107" t="str">
        <f>Produits!B140</f>
        <v>Autres variétés de pommes, n.c.a.</v>
      </c>
      <c r="C141" s="108">
        <v>1</v>
      </c>
      <c r="D141" s="108"/>
      <c r="E141" s="108"/>
      <c r="F141" s="108"/>
      <c r="G141" s="108"/>
      <c r="H141" s="108"/>
      <c r="I141" s="108"/>
      <c r="J141" s="108"/>
      <c r="K141" s="108"/>
      <c r="L141" s="108"/>
      <c r="M141" s="108"/>
      <c r="N141" s="108"/>
      <c r="O141" s="108"/>
      <c r="P141" s="108"/>
      <c r="Q141" s="108">
        <v>1</v>
      </c>
      <c r="R141" s="108">
        <v>1</v>
      </c>
      <c r="S141" s="108"/>
      <c r="T141" s="108"/>
      <c r="U141" s="108"/>
      <c r="V141" s="108"/>
    </row>
    <row r="142" spans="1:22">
      <c r="A142" s="101"/>
      <c r="B142" s="107" t="str">
        <f>Produits!B141</f>
        <v>Autres fruits à pépins et à noyau</v>
      </c>
      <c r="C142" s="108">
        <v>1</v>
      </c>
      <c r="D142" s="108"/>
      <c r="E142" s="108"/>
      <c r="F142" s="108"/>
      <c r="G142" s="108"/>
      <c r="H142" s="108"/>
      <c r="I142" s="108"/>
      <c r="J142" s="108"/>
      <c r="K142" s="108"/>
      <c r="L142" s="108"/>
      <c r="M142" s="108"/>
      <c r="N142" s="108"/>
      <c r="O142" s="108"/>
      <c r="P142" s="108"/>
      <c r="Q142" s="108">
        <v>1</v>
      </c>
      <c r="R142" s="108">
        <v>1</v>
      </c>
      <c r="S142" s="108"/>
      <c r="T142" s="108"/>
      <c r="U142" s="108"/>
      <c r="V142" s="108"/>
    </row>
    <row r="143" spans="1:22">
      <c r="A143" s="101"/>
      <c r="B143" s="107" t="str">
        <f>Produits!B142</f>
        <v>Poires</v>
      </c>
      <c r="C143" s="108">
        <v>1</v>
      </c>
      <c r="D143" s="108"/>
      <c r="E143" s="108"/>
      <c r="F143" s="108"/>
      <c r="G143" s="108"/>
      <c r="H143" s="108"/>
      <c r="I143" s="108"/>
      <c r="J143" s="108"/>
      <c r="K143" s="108"/>
      <c r="L143" s="108"/>
      <c r="M143" s="108"/>
      <c r="N143" s="108"/>
      <c r="O143" s="108"/>
      <c r="P143" s="108"/>
      <c r="Q143" s="108">
        <v>1</v>
      </c>
      <c r="R143" s="108">
        <v>1</v>
      </c>
      <c r="S143" s="108"/>
      <c r="T143" s="108"/>
      <c r="U143" s="108"/>
      <c r="V143" s="108"/>
    </row>
    <row r="144" spans="1:22">
      <c r="A144" s="101"/>
      <c r="B144" s="107" t="str">
        <f>Produits!B143</f>
        <v>Poires d'été</v>
      </c>
      <c r="C144" s="108">
        <v>1</v>
      </c>
      <c r="D144" s="108"/>
      <c r="E144" s="108"/>
      <c r="F144" s="108"/>
      <c r="G144" s="108"/>
      <c r="H144" s="108"/>
      <c r="I144" s="108"/>
      <c r="J144" s="108"/>
      <c r="K144" s="108"/>
      <c r="L144" s="108"/>
      <c r="M144" s="108"/>
      <c r="N144" s="108"/>
      <c r="O144" s="108"/>
      <c r="P144" s="108"/>
      <c r="Q144" s="108">
        <v>1</v>
      </c>
      <c r="R144" s="108">
        <v>1</v>
      </c>
      <c r="S144" s="108"/>
      <c r="T144" s="108"/>
      <c r="U144" s="108"/>
      <c r="V144" s="108"/>
    </row>
    <row r="145" spans="1:22">
      <c r="A145" s="101"/>
      <c r="B145" s="107" t="str">
        <f>Produits!B144</f>
        <v>William's</v>
      </c>
      <c r="C145" s="108">
        <v>1</v>
      </c>
      <c r="D145" s="108"/>
      <c r="E145" s="108"/>
      <c r="F145" s="108"/>
      <c r="G145" s="108"/>
      <c r="H145" s="108"/>
      <c r="I145" s="108"/>
      <c r="J145" s="108"/>
      <c r="K145" s="108"/>
      <c r="L145" s="108"/>
      <c r="M145" s="108"/>
      <c r="N145" s="108"/>
      <c r="O145" s="108"/>
      <c r="P145" s="108"/>
      <c r="Q145" s="108">
        <v>1</v>
      </c>
      <c r="R145" s="108">
        <v>1</v>
      </c>
      <c r="S145" s="108"/>
      <c r="T145" s="108"/>
      <c r="U145" s="108"/>
      <c r="V145" s="108"/>
    </row>
    <row r="146" spans="1:22">
      <c r="A146" s="101"/>
      <c r="B146" s="107" t="str">
        <f>Produits!B145</f>
        <v>Jules Guyot</v>
      </c>
      <c r="C146" s="108">
        <v>1</v>
      </c>
      <c r="D146" s="108"/>
      <c r="E146" s="108"/>
      <c r="F146" s="108"/>
      <c r="G146" s="108"/>
      <c r="H146" s="108"/>
      <c r="I146" s="108"/>
      <c r="J146" s="108"/>
      <c r="K146" s="108"/>
      <c r="L146" s="108"/>
      <c r="M146" s="108"/>
      <c r="N146" s="108"/>
      <c r="O146" s="108"/>
      <c r="P146" s="108"/>
      <c r="Q146" s="108">
        <v>1</v>
      </c>
      <c r="R146" s="108">
        <v>1</v>
      </c>
      <c r="S146" s="108"/>
      <c r="T146" s="108"/>
      <c r="U146" s="108"/>
      <c r="V146" s="108"/>
    </row>
    <row r="147" spans="1:22">
      <c r="A147" s="101"/>
      <c r="B147" s="107" t="str">
        <f>Produits!B146</f>
        <v>Autres variétés de poires d'été, n.c.a.</v>
      </c>
      <c r="C147" s="108">
        <v>1</v>
      </c>
      <c r="D147" s="108"/>
      <c r="E147" s="108"/>
      <c r="F147" s="108"/>
      <c r="G147" s="108"/>
      <c r="H147" s="108"/>
      <c r="I147" s="108"/>
      <c r="J147" s="108"/>
      <c r="K147" s="108"/>
      <c r="L147" s="108"/>
      <c r="M147" s="108"/>
      <c r="N147" s="108"/>
      <c r="O147" s="108"/>
      <c r="P147" s="108"/>
      <c r="Q147" s="108">
        <v>1</v>
      </c>
      <c r="R147" s="108">
        <v>1</v>
      </c>
      <c r="S147" s="108"/>
      <c r="T147" s="108"/>
      <c r="U147" s="108"/>
      <c r="V147" s="108"/>
    </row>
    <row r="148" spans="1:22">
      <c r="A148" s="101"/>
      <c r="B148" s="107" t="str">
        <f>Produits!B147</f>
        <v>Poires d'automne</v>
      </c>
      <c r="C148" s="108">
        <v>1</v>
      </c>
      <c r="D148" s="108"/>
      <c r="E148" s="108"/>
      <c r="F148" s="108"/>
      <c r="G148" s="108"/>
      <c r="H148" s="108"/>
      <c r="I148" s="108"/>
      <c r="J148" s="108"/>
      <c r="K148" s="108"/>
      <c r="L148" s="108"/>
      <c r="M148" s="108"/>
      <c r="N148" s="108"/>
      <c r="O148" s="108"/>
      <c r="P148" s="108"/>
      <c r="Q148" s="108">
        <v>1</v>
      </c>
      <c r="R148" s="108">
        <v>1</v>
      </c>
      <c r="S148" s="108"/>
      <c r="T148" s="108"/>
      <c r="U148" s="108"/>
      <c r="V148" s="108"/>
    </row>
    <row r="149" spans="1:22">
      <c r="A149" s="101"/>
      <c r="B149" s="107" t="str">
        <f>Produits!B148</f>
        <v>Poires d'hiver</v>
      </c>
      <c r="C149" s="108">
        <v>1</v>
      </c>
      <c r="D149" s="108"/>
      <c r="E149" s="108"/>
      <c r="F149" s="108"/>
      <c r="G149" s="108"/>
      <c r="H149" s="108"/>
      <c r="I149" s="108"/>
      <c r="J149" s="108"/>
      <c r="K149" s="108"/>
      <c r="L149" s="108"/>
      <c r="M149" s="108"/>
      <c r="N149" s="108"/>
      <c r="O149" s="108"/>
      <c r="P149" s="108"/>
      <c r="Q149" s="108">
        <v>1</v>
      </c>
      <c r="R149" s="108">
        <v>1</v>
      </c>
      <c r="S149" s="108"/>
      <c r="T149" s="108"/>
      <c r="U149" s="108"/>
      <c r="V149" s="108"/>
    </row>
    <row r="150" spans="1:22">
      <c r="A150" s="101"/>
      <c r="B150" s="107" t="str">
        <f>Produits!B149</f>
        <v>Coings</v>
      </c>
      <c r="C150" s="108">
        <v>1</v>
      </c>
      <c r="D150" s="108"/>
      <c r="E150" s="108"/>
      <c r="F150" s="108"/>
      <c r="G150" s="108"/>
      <c r="H150" s="108"/>
      <c r="I150" s="108"/>
      <c r="J150" s="108"/>
      <c r="K150" s="108"/>
      <c r="L150" s="108"/>
      <c r="M150" s="108"/>
      <c r="N150" s="108"/>
      <c r="O150" s="108"/>
      <c r="P150" s="108"/>
      <c r="Q150" s="108">
        <v>1</v>
      </c>
      <c r="R150" s="108">
        <v>1</v>
      </c>
      <c r="S150" s="108"/>
      <c r="T150" s="108"/>
      <c r="U150" s="108"/>
      <c r="V150" s="108"/>
    </row>
    <row r="151" spans="1:22">
      <c r="A151" s="101"/>
      <c r="B151" s="107" t="str">
        <f>Produits!B150</f>
        <v>Abricots</v>
      </c>
      <c r="C151" s="108">
        <v>1</v>
      </c>
      <c r="D151" s="108"/>
      <c r="E151" s="108"/>
      <c r="F151" s="108"/>
      <c r="G151" s="108"/>
      <c r="H151" s="108"/>
      <c r="I151" s="108"/>
      <c r="J151" s="108"/>
      <c r="K151" s="108"/>
      <c r="L151" s="108"/>
      <c r="M151" s="108"/>
      <c r="N151" s="108"/>
      <c r="O151" s="108"/>
      <c r="P151" s="108"/>
      <c r="Q151" s="108">
        <v>1</v>
      </c>
      <c r="R151" s="108">
        <v>1</v>
      </c>
      <c r="S151" s="108"/>
      <c r="T151" s="108"/>
      <c r="U151" s="108"/>
      <c r="V151" s="108"/>
    </row>
    <row r="152" spans="1:22">
      <c r="A152" s="101"/>
      <c r="B152" s="107" t="str">
        <f>Produits!B151</f>
        <v>Cerises</v>
      </c>
      <c r="C152" s="108">
        <v>1</v>
      </c>
      <c r="D152" s="108"/>
      <c r="E152" s="108"/>
      <c r="F152" s="108"/>
      <c r="G152" s="108"/>
      <c r="H152" s="108"/>
      <c r="I152" s="108"/>
      <c r="J152" s="108"/>
      <c r="K152" s="108"/>
      <c r="L152" s="108"/>
      <c r="M152" s="108"/>
      <c r="N152" s="108"/>
      <c r="O152" s="108"/>
      <c r="P152" s="108"/>
      <c r="Q152" s="108">
        <v>1</v>
      </c>
      <c r="R152" s="108">
        <v>1</v>
      </c>
      <c r="S152" s="108"/>
      <c r="T152" s="108"/>
      <c r="U152" s="108"/>
      <c r="V152" s="108"/>
    </row>
    <row r="153" spans="1:22">
      <c r="A153" s="101"/>
      <c r="B153" s="107" t="str">
        <f>Produits!B152</f>
        <v>Bigarreau</v>
      </c>
      <c r="C153" s="108">
        <v>1</v>
      </c>
      <c r="D153" s="108"/>
      <c r="E153" s="108"/>
      <c r="F153" s="108"/>
      <c r="G153" s="108"/>
      <c r="H153" s="108"/>
      <c r="I153" s="108"/>
      <c r="J153" s="108"/>
      <c r="K153" s="108"/>
      <c r="L153" s="108"/>
      <c r="M153" s="108"/>
      <c r="N153" s="108"/>
      <c r="O153" s="108"/>
      <c r="P153" s="108"/>
      <c r="Q153" s="108">
        <v>1</v>
      </c>
      <c r="R153" s="108">
        <v>1</v>
      </c>
      <c r="S153" s="108"/>
      <c r="T153" s="108"/>
      <c r="U153" s="108"/>
      <c r="V153" s="108"/>
    </row>
    <row r="154" spans="1:22">
      <c r="A154" s="101"/>
      <c r="B154" s="107" t="str">
        <f>Produits!B153</f>
        <v>Autre variété de cerises, n.c.a.</v>
      </c>
      <c r="C154" s="108">
        <v>1</v>
      </c>
      <c r="D154" s="108"/>
      <c r="E154" s="108"/>
      <c r="F154" s="108"/>
      <c r="G154" s="108"/>
      <c r="H154" s="108"/>
      <c r="I154" s="108"/>
      <c r="J154" s="108"/>
      <c r="K154" s="108"/>
      <c r="L154" s="108"/>
      <c r="M154" s="108"/>
      <c r="N154" s="108"/>
      <c r="O154" s="108"/>
      <c r="P154" s="108"/>
      <c r="Q154" s="108">
        <v>1</v>
      </c>
      <c r="R154" s="108">
        <v>1</v>
      </c>
      <c r="S154" s="108"/>
      <c r="T154" s="108"/>
      <c r="U154" s="108"/>
      <c r="V154" s="108"/>
    </row>
    <row r="155" spans="1:22">
      <c r="A155" s="101"/>
      <c r="B155" s="107" t="str">
        <f>Produits!B154</f>
        <v>Pêches, nectarines et brugnons</v>
      </c>
      <c r="C155" s="108">
        <v>1</v>
      </c>
      <c r="D155" s="108"/>
      <c r="E155" s="108"/>
      <c r="F155" s="108"/>
      <c r="G155" s="108"/>
      <c r="H155" s="108"/>
      <c r="I155" s="108"/>
      <c r="J155" s="108"/>
      <c r="K155" s="108"/>
      <c r="L155" s="108"/>
      <c r="M155" s="108"/>
      <c r="N155" s="108"/>
      <c r="O155" s="108"/>
      <c r="P155" s="108"/>
      <c r="Q155" s="108">
        <v>1</v>
      </c>
      <c r="R155" s="108">
        <v>1</v>
      </c>
      <c r="S155" s="108"/>
      <c r="T155" s="108"/>
      <c r="U155" s="108"/>
      <c r="V155" s="108"/>
    </row>
    <row r="156" spans="1:22">
      <c r="A156" s="101"/>
      <c r="B156" s="107" t="str">
        <f>Produits!B155</f>
        <v>Pêches</v>
      </c>
      <c r="C156" s="108">
        <v>1</v>
      </c>
      <c r="D156" s="108"/>
      <c r="E156" s="108"/>
      <c r="F156" s="108"/>
      <c r="G156" s="108"/>
      <c r="H156" s="108"/>
      <c r="I156" s="108"/>
      <c r="J156" s="108"/>
      <c r="K156" s="108"/>
      <c r="L156" s="108"/>
      <c r="M156" s="108"/>
      <c r="N156" s="108"/>
      <c r="O156" s="108"/>
      <c r="P156" s="108"/>
      <c r="Q156" s="108">
        <v>1</v>
      </c>
      <c r="R156" s="108">
        <v>1</v>
      </c>
      <c r="S156" s="108"/>
      <c r="T156" s="108"/>
      <c r="U156" s="108"/>
      <c r="V156" s="108"/>
    </row>
    <row r="157" spans="1:22">
      <c r="A157" s="101"/>
      <c r="B157" s="107" t="str">
        <f>Produits!B156</f>
        <v>Nectarines et brugnons</v>
      </c>
      <c r="C157" s="108">
        <v>1</v>
      </c>
      <c r="D157" s="108"/>
      <c r="E157" s="108"/>
      <c r="F157" s="108"/>
      <c r="G157" s="108"/>
      <c r="H157" s="108"/>
      <c r="I157" s="108"/>
      <c r="J157" s="108"/>
      <c r="K157" s="108"/>
      <c r="L157" s="108"/>
      <c r="M157" s="108"/>
      <c r="N157" s="108"/>
      <c r="O157" s="108"/>
      <c r="P157" s="108"/>
      <c r="Q157" s="108">
        <v>1</v>
      </c>
      <c r="R157" s="108">
        <v>1</v>
      </c>
      <c r="S157" s="108"/>
      <c r="T157" s="108"/>
      <c r="U157" s="108"/>
      <c r="V157" s="108"/>
    </row>
    <row r="158" spans="1:22">
      <c r="A158" s="101"/>
      <c r="B158" s="107" t="str">
        <f>Produits!B157</f>
        <v>Prunes</v>
      </c>
      <c r="C158" s="108">
        <v>1</v>
      </c>
      <c r="D158" s="108"/>
      <c r="E158" s="108"/>
      <c r="F158" s="108"/>
      <c r="G158" s="108"/>
      <c r="H158" s="108"/>
      <c r="I158" s="108"/>
      <c r="J158" s="108"/>
      <c r="K158" s="108"/>
      <c r="L158" s="108"/>
      <c r="M158" s="108"/>
      <c r="N158" s="108"/>
      <c r="O158" s="108"/>
      <c r="P158" s="108"/>
      <c r="Q158" s="108">
        <v>1</v>
      </c>
      <c r="R158" s="108">
        <v>1</v>
      </c>
      <c r="S158" s="108"/>
      <c r="T158" s="108"/>
      <c r="U158" s="108"/>
      <c r="V158" s="108"/>
    </row>
    <row r="159" spans="1:22">
      <c r="A159" s="101"/>
      <c r="B159" s="107" t="str">
        <f>Produits!B158</f>
        <v>Prune d'ente et hybride</v>
      </c>
      <c r="C159" s="108">
        <v>1</v>
      </c>
      <c r="D159" s="108"/>
      <c r="E159" s="108"/>
      <c r="F159" s="108"/>
      <c r="G159" s="108"/>
      <c r="H159" s="108"/>
      <c r="I159" s="108"/>
      <c r="J159" s="108"/>
      <c r="K159" s="108"/>
      <c r="L159" s="108"/>
      <c r="M159" s="108"/>
      <c r="N159" s="108"/>
      <c r="O159" s="108"/>
      <c r="P159" s="108"/>
      <c r="Q159" s="108">
        <v>1</v>
      </c>
      <c r="R159" s="108">
        <v>1</v>
      </c>
      <c r="S159" s="108"/>
      <c r="T159" s="108"/>
      <c r="U159" s="108"/>
      <c r="V159" s="108"/>
    </row>
    <row r="160" spans="1:22">
      <c r="A160" s="101"/>
      <c r="B160" s="107" t="str">
        <f>Produits!B159</f>
        <v>Mirabelle</v>
      </c>
      <c r="C160" s="108">
        <v>1</v>
      </c>
      <c r="D160" s="108"/>
      <c r="E160" s="108"/>
      <c r="F160" s="108"/>
      <c r="G160" s="108"/>
      <c r="H160" s="108"/>
      <c r="I160" s="108"/>
      <c r="J160" s="108"/>
      <c r="K160" s="108"/>
      <c r="L160" s="108"/>
      <c r="M160" s="108"/>
      <c r="N160" s="108"/>
      <c r="O160" s="108"/>
      <c r="P160" s="108"/>
      <c r="Q160" s="108">
        <v>1</v>
      </c>
      <c r="R160" s="108">
        <v>1</v>
      </c>
      <c r="S160" s="108"/>
      <c r="T160" s="108"/>
      <c r="U160" s="108"/>
      <c r="V160" s="108"/>
    </row>
    <row r="161" spans="1:22">
      <c r="A161" s="101"/>
      <c r="B161" s="107" t="str">
        <f>Produits!B160</f>
        <v>Reine-claude</v>
      </c>
      <c r="C161" s="108">
        <v>1</v>
      </c>
      <c r="D161" s="108"/>
      <c r="E161" s="108"/>
      <c r="F161" s="108"/>
      <c r="G161" s="108"/>
      <c r="H161" s="108"/>
      <c r="I161" s="108"/>
      <c r="J161" s="108"/>
      <c r="K161" s="108"/>
      <c r="L161" s="108"/>
      <c r="M161" s="108"/>
      <c r="N161" s="108"/>
      <c r="O161" s="108"/>
      <c r="P161" s="108"/>
      <c r="Q161" s="108">
        <v>1</v>
      </c>
      <c r="R161" s="108">
        <v>1</v>
      </c>
      <c r="S161" s="108"/>
      <c r="T161" s="108"/>
      <c r="U161" s="108"/>
      <c r="V161" s="108"/>
    </row>
    <row r="162" spans="1:22">
      <c r="A162" s="101"/>
      <c r="B162" s="107" t="str">
        <f>Produits!B161</f>
        <v>Quetsche</v>
      </c>
      <c r="C162" s="108">
        <v>1</v>
      </c>
      <c r="D162" s="108"/>
      <c r="E162" s="108"/>
      <c r="F162" s="108"/>
      <c r="G162" s="108"/>
      <c r="H162" s="108"/>
      <c r="I162" s="108"/>
      <c r="J162" s="108"/>
      <c r="K162" s="108"/>
      <c r="L162" s="108"/>
      <c r="M162" s="108"/>
      <c r="N162" s="108"/>
      <c r="O162" s="108"/>
      <c r="P162" s="108"/>
      <c r="Q162" s="108">
        <v>1</v>
      </c>
      <c r="R162" s="108">
        <v>1</v>
      </c>
      <c r="S162" s="108"/>
      <c r="T162" s="108"/>
      <c r="U162" s="108"/>
      <c r="V162" s="108"/>
    </row>
    <row r="163" spans="1:22">
      <c r="A163" s="101"/>
      <c r="B163" s="107" t="str">
        <f>Produits!B162</f>
        <v>Autres variétés prunes n.c.a.</v>
      </c>
      <c r="C163" s="108">
        <v>1</v>
      </c>
      <c r="D163" s="108"/>
      <c r="E163" s="108"/>
      <c r="F163" s="108"/>
      <c r="G163" s="108"/>
      <c r="H163" s="108"/>
      <c r="I163" s="108"/>
      <c r="J163" s="108"/>
      <c r="K163" s="108"/>
      <c r="L163" s="108"/>
      <c r="M163" s="108"/>
      <c r="N163" s="108"/>
      <c r="O163" s="108"/>
      <c r="P163" s="108"/>
      <c r="Q163" s="108">
        <v>1</v>
      </c>
      <c r="R163" s="108">
        <v>1</v>
      </c>
      <c r="S163" s="108"/>
      <c r="T163" s="108"/>
      <c r="U163" s="108"/>
      <c r="V163" s="108"/>
    </row>
    <row r="164" spans="1:22">
      <c r="A164" s="101"/>
      <c r="B164" s="107" t="str">
        <f>Produits!B163</f>
        <v>Prunelles</v>
      </c>
      <c r="C164" s="108">
        <v>1</v>
      </c>
      <c r="D164" s="108"/>
      <c r="E164" s="108"/>
      <c r="F164" s="108"/>
      <c r="G164" s="108"/>
      <c r="H164" s="108"/>
      <c r="I164" s="108"/>
      <c r="J164" s="108"/>
      <c r="K164" s="108"/>
      <c r="L164" s="108"/>
      <c r="M164" s="108"/>
      <c r="N164" s="108"/>
      <c r="O164" s="108"/>
      <c r="P164" s="108"/>
      <c r="Q164" s="108">
        <v>1</v>
      </c>
      <c r="R164" s="108">
        <v>1</v>
      </c>
      <c r="S164" s="108"/>
      <c r="T164" s="108"/>
      <c r="U164" s="108"/>
      <c r="V164" s="108"/>
    </row>
    <row r="165" spans="1:22">
      <c r="A165" s="101"/>
      <c r="B165" s="107" t="str">
        <f>Produits!B164</f>
        <v>Autres fruits à pépins et à noyau n.c.a.</v>
      </c>
      <c r="C165" s="108">
        <v>1</v>
      </c>
      <c r="D165" s="108"/>
      <c r="E165" s="108"/>
      <c r="F165" s="108"/>
      <c r="G165" s="108"/>
      <c r="H165" s="108"/>
      <c r="I165" s="108"/>
      <c r="J165" s="108"/>
      <c r="K165" s="108"/>
      <c r="L165" s="108"/>
      <c r="M165" s="108"/>
      <c r="N165" s="108"/>
      <c r="O165" s="108"/>
      <c r="P165" s="108"/>
      <c r="Q165" s="108">
        <v>1</v>
      </c>
      <c r="R165" s="108">
        <v>1</v>
      </c>
      <c r="S165" s="108"/>
      <c r="T165" s="108"/>
      <c r="U165" s="108"/>
      <c r="V165" s="108"/>
    </row>
    <row r="166" spans="1:22">
      <c r="A166" s="101"/>
      <c r="B166" s="107" t="str">
        <f>Produits!B165</f>
        <v>Pavie</v>
      </c>
      <c r="C166" s="108">
        <v>1</v>
      </c>
      <c r="D166" s="108"/>
      <c r="E166" s="108"/>
      <c r="F166" s="108"/>
      <c r="G166" s="108"/>
      <c r="H166" s="108"/>
      <c r="I166" s="108"/>
      <c r="J166" s="108"/>
      <c r="K166" s="108"/>
      <c r="L166" s="108"/>
      <c r="M166" s="108"/>
      <c r="N166" s="108"/>
      <c r="O166" s="108"/>
      <c r="P166" s="108"/>
      <c r="Q166" s="108">
        <v>1</v>
      </c>
      <c r="R166" s="108">
        <v>1</v>
      </c>
      <c r="S166" s="108"/>
      <c r="T166" s="108"/>
      <c r="U166" s="108"/>
      <c r="V166" s="108"/>
    </row>
    <row r="167" spans="1:22">
      <c r="A167" s="101"/>
      <c r="B167" s="107" t="str">
        <f>Produits!B166</f>
        <v>Autres fruits d'arbres ou d'arbustes et fruits à coque</v>
      </c>
      <c r="C167" s="108">
        <v>1</v>
      </c>
      <c r="D167" s="108"/>
      <c r="E167" s="108"/>
      <c r="F167" s="108"/>
      <c r="G167" s="108"/>
      <c r="H167" s="108"/>
      <c r="I167" s="108"/>
      <c r="J167" s="108"/>
      <c r="K167" s="108"/>
      <c r="L167" s="108"/>
      <c r="M167" s="108"/>
      <c r="N167" s="108"/>
      <c r="O167" s="108"/>
      <c r="P167" s="108"/>
      <c r="Q167" s="108">
        <v>1</v>
      </c>
      <c r="R167" s="108">
        <v>1</v>
      </c>
      <c r="S167" s="108"/>
      <c r="T167" s="108"/>
      <c r="U167" s="108"/>
      <c r="V167" s="108"/>
    </row>
    <row r="168" spans="1:22">
      <c r="A168" s="101"/>
      <c r="B168" s="107" t="str">
        <f>Produits!B167</f>
        <v>Kakis</v>
      </c>
      <c r="C168" s="108">
        <v>1</v>
      </c>
      <c r="D168" s="108"/>
      <c r="E168" s="108"/>
      <c r="F168" s="108"/>
      <c r="G168" s="108"/>
      <c r="H168" s="108"/>
      <c r="I168" s="108"/>
      <c r="J168" s="108"/>
      <c r="K168" s="108"/>
      <c r="L168" s="108"/>
      <c r="M168" s="108"/>
      <c r="N168" s="108"/>
      <c r="O168" s="108"/>
      <c r="P168" s="108"/>
      <c r="Q168" s="108">
        <v>1</v>
      </c>
      <c r="R168" s="108">
        <v>1</v>
      </c>
      <c r="S168" s="108"/>
      <c r="T168" s="108"/>
      <c r="U168" s="108"/>
      <c r="V168" s="108"/>
    </row>
    <row r="169" spans="1:22">
      <c r="A169" s="101"/>
      <c r="B169" s="107" t="str">
        <f>Produits!B168</f>
        <v>Baies et fruits du genre vaccinium</v>
      </c>
      <c r="C169" s="108">
        <v>1</v>
      </c>
      <c r="D169" s="108"/>
      <c r="E169" s="108"/>
      <c r="F169" s="108"/>
      <c r="G169" s="108"/>
      <c r="H169" s="108"/>
      <c r="I169" s="108"/>
      <c r="J169" s="108"/>
      <c r="K169" s="108"/>
      <c r="L169" s="108"/>
      <c r="M169" s="108"/>
      <c r="N169" s="108"/>
      <c r="O169" s="108"/>
      <c r="P169" s="108"/>
      <c r="Q169" s="108">
        <v>1</v>
      </c>
      <c r="R169" s="108">
        <v>1</v>
      </c>
      <c r="S169" s="108"/>
      <c r="T169" s="108"/>
      <c r="U169" s="108"/>
      <c r="V169" s="108"/>
    </row>
    <row r="170" spans="1:22">
      <c r="A170" s="101"/>
      <c r="B170" s="107" t="str">
        <f>Produits!B169</f>
        <v>Kiwis</v>
      </c>
      <c r="C170" s="108">
        <v>1</v>
      </c>
      <c r="D170" s="108"/>
      <c r="E170" s="108"/>
      <c r="F170" s="108"/>
      <c r="G170" s="108"/>
      <c r="H170" s="108"/>
      <c r="I170" s="108"/>
      <c r="J170" s="108"/>
      <c r="K170" s="108"/>
      <c r="L170" s="108"/>
      <c r="M170" s="108"/>
      <c r="N170" s="108"/>
      <c r="O170" s="108"/>
      <c r="P170" s="108"/>
      <c r="Q170" s="108">
        <v>1</v>
      </c>
      <c r="R170" s="108">
        <v>1</v>
      </c>
      <c r="S170" s="108"/>
      <c r="T170" s="108"/>
      <c r="U170" s="108"/>
      <c r="V170" s="108"/>
    </row>
    <row r="171" spans="1:22">
      <c r="A171" s="101"/>
      <c r="B171" s="107" t="str">
        <f>Produits!B170</f>
        <v>Framboises</v>
      </c>
      <c r="C171" s="108">
        <v>1</v>
      </c>
      <c r="D171" s="108"/>
      <c r="E171" s="108"/>
      <c r="F171" s="108"/>
      <c r="G171" s="108"/>
      <c r="H171" s="108"/>
      <c r="I171" s="108"/>
      <c r="J171" s="108"/>
      <c r="K171" s="108"/>
      <c r="L171" s="108"/>
      <c r="M171" s="108"/>
      <c r="N171" s="108"/>
      <c r="O171" s="108"/>
      <c r="P171" s="108"/>
      <c r="Q171" s="108">
        <v>1</v>
      </c>
      <c r="R171" s="108">
        <v>1</v>
      </c>
      <c r="S171" s="108"/>
      <c r="T171" s="108"/>
      <c r="U171" s="108"/>
      <c r="V171" s="108"/>
    </row>
    <row r="172" spans="1:22">
      <c r="A172" s="101"/>
      <c r="B172" s="107" t="str">
        <f>Produits!B171</f>
        <v>Fraises</v>
      </c>
      <c r="C172" s="108">
        <v>1</v>
      </c>
      <c r="D172" s="108"/>
      <c r="E172" s="108"/>
      <c r="F172" s="108"/>
      <c r="G172" s="108"/>
      <c r="H172" s="108"/>
      <c r="I172" s="108"/>
      <c r="J172" s="108"/>
      <c r="K172" s="108"/>
      <c r="L172" s="108"/>
      <c r="M172" s="108"/>
      <c r="N172" s="108"/>
      <c r="O172" s="108"/>
      <c r="P172" s="108"/>
      <c r="Q172" s="108">
        <v>1</v>
      </c>
      <c r="R172" s="108">
        <v>1</v>
      </c>
      <c r="S172" s="108"/>
      <c r="T172" s="108"/>
      <c r="U172" s="108"/>
      <c r="V172" s="108"/>
    </row>
    <row r="173" spans="1:22">
      <c r="A173" s="101"/>
      <c r="B173" s="107" t="str">
        <f>Produits!B172</f>
        <v>Fraises sous serres</v>
      </c>
      <c r="C173" s="108">
        <v>1</v>
      </c>
      <c r="D173" s="108"/>
      <c r="E173" s="108"/>
      <c r="F173" s="108"/>
      <c r="G173" s="108"/>
      <c r="H173" s="108"/>
      <c r="I173" s="108"/>
      <c r="J173" s="108"/>
      <c r="K173" s="108"/>
      <c r="L173" s="108"/>
      <c r="M173" s="108"/>
      <c r="N173" s="108"/>
      <c r="O173" s="108"/>
      <c r="P173" s="108"/>
      <c r="Q173" s="108">
        <v>1</v>
      </c>
      <c r="R173" s="108">
        <v>1</v>
      </c>
      <c r="S173" s="108"/>
      <c r="T173" s="108"/>
      <c r="U173" s="108"/>
      <c r="V173" s="108"/>
    </row>
    <row r="174" spans="1:22">
      <c r="A174" s="101"/>
      <c r="B174" s="107" t="str">
        <f>Produits!B173</f>
        <v>Fraises en plein air</v>
      </c>
      <c r="C174" s="108">
        <v>1</v>
      </c>
      <c r="D174" s="108"/>
      <c r="E174" s="108"/>
      <c r="F174" s="108"/>
      <c r="G174" s="108"/>
      <c r="H174" s="108"/>
      <c r="I174" s="108"/>
      <c r="J174" s="108"/>
      <c r="K174" s="108"/>
      <c r="L174" s="108"/>
      <c r="M174" s="108"/>
      <c r="N174" s="108"/>
      <c r="O174" s="108"/>
      <c r="P174" s="108"/>
      <c r="Q174" s="108">
        <v>1</v>
      </c>
      <c r="R174" s="108">
        <v>1</v>
      </c>
      <c r="S174" s="108"/>
      <c r="T174" s="108"/>
      <c r="U174" s="108"/>
      <c r="V174" s="108"/>
    </row>
    <row r="175" spans="1:22">
      <c r="A175" s="101"/>
      <c r="B175" s="107" t="str">
        <f>Produits!B174</f>
        <v>Autres baies, fruits du genre vaccinium n.c.a.</v>
      </c>
      <c r="C175" s="108">
        <v>1</v>
      </c>
      <c r="D175" s="108"/>
      <c r="E175" s="108"/>
      <c r="F175" s="108"/>
      <c r="G175" s="108"/>
      <c r="H175" s="108"/>
      <c r="I175" s="108"/>
      <c r="J175" s="108"/>
      <c r="K175" s="108"/>
      <c r="L175" s="108"/>
      <c r="M175" s="108"/>
      <c r="N175" s="108"/>
      <c r="O175" s="108"/>
      <c r="P175" s="108"/>
      <c r="Q175" s="108">
        <v>1</v>
      </c>
      <c r="R175" s="108">
        <v>1</v>
      </c>
      <c r="S175" s="108"/>
      <c r="T175" s="108"/>
      <c r="U175" s="108"/>
      <c r="V175" s="108"/>
    </row>
    <row r="176" spans="1:22">
      <c r="A176" s="101"/>
      <c r="B176" s="107" t="str">
        <f>Produits!B175</f>
        <v>Groseilles</v>
      </c>
      <c r="C176" s="108">
        <v>1</v>
      </c>
      <c r="D176" s="108"/>
      <c r="E176" s="108"/>
      <c r="F176" s="108"/>
      <c r="G176" s="108"/>
      <c r="H176" s="108"/>
      <c r="I176" s="108"/>
      <c r="J176" s="108"/>
      <c r="K176" s="108"/>
      <c r="L176" s="108"/>
      <c r="M176" s="108"/>
      <c r="N176" s="108"/>
      <c r="O176" s="108"/>
      <c r="P176" s="108"/>
      <c r="Q176" s="108">
        <v>1</v>
      </c>
      <c r="R176" s="108">
        <v>1</v>
      </c>
      <c r="S176" s="108"/>
      <c r="T176" s="108"/>
      <c r="U176" s="108"/>
      <c r="V176" s="108"/>
    </row>
    <row r="177" spans="1:22">
      <c r="A177" s="101"/>
      <c r="B177" s="107" t="str">
        <f>Produits!B176</f>
        <v>Cassis et myrtilles</v>
      </c>
      <c r="C177" s="108">
        <v>1</v>
      </c>
      <c r="D177" s="108"/>
      <c r="E177" s="108"/>
      <c r="F177" s="108"/>
      <c r="G177" s="108"/>
      <c r="H177" s="108"/>
      <c r="I177" s="108"/>
      <c r="J177" s="108"/>
      <c r="K177" s="108"/>
      <c r="L177" s="108"/>
      <c r="M177" s="108"/>
      <c r="N177" s="108"/>
      <c r="O177" s="108"/>
      <c r="P177" s="108"/>
      <c r="Q177" s="108">
        <v>1</v>
      </c>
      <c r="R177" s="108">
        <v>1</v>
      </c>
      <c r="S177" s="108"/>
      <c r="T177" s="108"/>
      <c r="U177" s="108"/>
      <c r="V177" s="108"/>
    </row>
    <row r="178" spans="1:22">
      <c r="A178" s="101"/>
      <c r="B178" s="107" t="str">
        <f>Produits!B177</f>
        <v>Fruits à coque</v>
      </c>
      <c r="C178" s="108">
        <v>1</v>
      </c>
      <c r="D178" s="108"/>
      <c r="E178" s="108"/>
      <c r="F178" s="108"/>
      <c r="G178" s="108"/>
      <c r="H178" s="108"/>
      <c r="I178" s="108"/>
      <c r="J178" s="108"/>
      <c r="K178" s="108"/>
      <c r="L178" s="108"/>
      <c r="M178" s="108"/>
      <c r="N178" s="108"/>
      <c r="O178" s="108"/>
      <c r="P178" s="108"/>
      <c r="Q178" s="108">
        <v>1</v>
      </c>
      <c r="R178" s="108">
        <v>1</v>
      </c>
      <c r="S178" s="108"/>
      <c r="T178" s="108"/>
      <c r="U178" s="108"/>
      <c r="V178" s="108"/>
    </row>
    <row r="179" spans="1:22">
      <c r="A179" s="101"/>
      <c r="B179" s="107" t="str">
        <f>Produits!B178</f>
        <v>Amandes</v>
      </c>
      <c r="C179" s="108">
        <v>1</v>
      </c>
      <c r="D179" s="108"/>
      <c r="E179" s="108"/>
      <c r="F179" s="108"/>
      <c r="G179" s="108"/>
      <c r="H179" s="108"/>
      <c r="I179" s="108"/>
      <c r="J179" s="108"/>
      <c r="K179" s="108"/>
      <c r="L179" s="108"/>
      <c r="M179" s="108"/>
      <c r="N179" s="108"/>
      <c r="O179" s="108"/>
      <c r="P179" s="108"/>
      <c r="Q179" s="108">
        <v>1</v>
      </c>
      <c r="R179" s="108">
        <v>1</v>
      </c>
      <c r="S179" s="108"/>
      <c r="T179" s="108"/>
      <c r="U179" s="108"/>
      <c r="V179" s="108"/>
    </row>
    <row r="180" spans="1:22">
      <c r="A180" s="101"/>
      <c r="B180" s="107" t="str">
        <f>Produits!B179</f>
        <v>Châtaignes et marrons</v>
      </c>
      <c r="C180" s="108">
        <v>1</v>
      </c>
      <c r="D180" s="108"/>
      <c r="E180" s="108"/>
      <c r="F180" s="108"/>
      <c r="G180" s="108"/>
      <c r="H180" s="108"/>
      <c r="I180" s="108"/>
      <c r="J180" s="108"/>
      <c r="K180" s="108"/>
      <c r="L180" s="108"/>
      <c r="M180" s="108"/>
      <c r="N180" s="108"/>
      <c r="O180" s="108"/>
      <c r="P180" s="108"/>
      <c r="Q180" s="108">
        <v>1</v>
      </c>
      <c r="R180" s="108">
        <v>1</v>
      </c>
      <c r="S180" s="108"/>
      <c r="T180" s="108"/>
      <c r="U180" s="108"/>
      <c r="V180" s="108"/>
    </row>
    <row r="181" spans="1:22">
      <c r="A181" s="101"/>
      <c r="B181" s="107" t="str">
        <f>Produits!B180</f>
        <v>Noisettes</v>
      </c>
      <c r="C181" s="108">
        <v>1</v>
      </c>
      <c r="D181" s="108"/>
      <c r="E181" s="108"/>
      <c r="F181" s="108"/>
      <c r="G181" s="108"/>
      <c r="H181" s="108"/>
      <c r="I181" s="108"/>
      <c r="J181" s="108"/>
      <c r="K181" s="108"/>
      <c r="L181" s="108"/>
      <c r="M181" s="108"/>
      <c r="N181" s="108"/>
      <c r="O181" s="108"/>
      <c r="P181" s="108"/>
      <c r="Q181" s="108">
        <v>1</v>
      </c>
      <c r="R181" s="108">
        <v>1</v>
      </c>
      <c r="S181" s="108"/>
      <c r="T181" s="108"/>
      <c r="U181" s="108"/>
      <c r="V181" s="108"/>
    </row>
    <row r="182" spans="1:22">
      <c r="A182" s="101"/>
      <c r="B182" s="107" t="str">
        <f>Produits!B181</f>
        <v>Pistaches</v>
      </c>
      <c r="C182" s="108">
        <v>1</v>
      </c>
      <c r="D182" s="108"/>
      <c r="E182" s="108"/>
      <c r="F182" s="108"/>
      <c r="G182" s="108"/>
      <c r="H182" s="108"/>
      <c r="I182" s="108"/>
      <c r="J182" s="108"/>
      <c r="K182" s="108"/>
      <c r="L182" s="108"/>
      <c r="M182" s="108"/>
      <c r="N182" s="108"/>
      <c r="O182" s="108"/>
      <c r="P182" s="108"/>
      <c r="Q182" s="108">
        <v>1</v>
      </c>
      <c r="R182" s="108">
        <v>1</v>
      </c>
      <c r="S182" s="108"/>
      <c r="T182" s="108"/>
      <c r="U182" s="108"/>
      <c r="V182" s="108"/>
    </row>
    <row r="183" spans="1:22">
      <c r="A183" s="101"/>
      <c r="B183" s="107" t="str">
        <f>Produits!B182</f>
        <v>Noix</v>
      </c>
      <c r="C183" s="108">
        <v>1</v>
      </c>
      <c r="D183" s="108"/>
      <c r="E183" s="108"/>
      <c r="F183" s="108"/>
      <c r="G183" s="108"/>
      <c r="H183" s="108"/>
      <c r="I183" s="108"/>
      <c r="J183" s="108"/>
      <c r="K183" s="108"/>
      <c r="L183" s="108"/>
      <c r="M183" s="108"/>
      <c r="N183" s="108"/>
      <c r="O183" s="108"/>
      <c r="P183" s="108"/>
      <c r="Q183" s="108">
        <v>1</v>
      </c>
      <c r="R183" s="108">
        <v>1</v>
      </c>
      <c r="S183" s="108"/>
      <c r="T183" s="108"/>
      <c r="U183" s="108"/>
      <c r="V183" s="108"/>
    </row>
    <row r="184" spans="1:22">
      <c r="A184" s="101"/>
      <c r="B184" s="107" t="str">
        <f>Produits!B183</f>
        <v>Autres fruits à coque</v>
      </c>
      <c r="C184" s="108">
        <v>1</v>
      </c>
      <c r="D184" s="108"/>
      <c r="E184" s="108"/>
      <c r="F184" s="108"/>
      <c r="G184" s="108"/>
      <c r="H184" s="108"/>
      <c r="I184" s="108"/>
      <c r="J184" s="108"/>
      <c r="K184" s="108"/>
      <c r="L184" s="108"/>
      <c r="M184" s="108"/>
      <c r="N184" s="108"/>
      <c r="O184" s="108"/>
      <c r="P184" s="108"/>
      <c r="Q184" s="108">
        <v>1</v>
      </c>
      <c r="R184" s="108">
        <v>1</v>
      </c>
      <c r="S184" s="108"/>
      <c r="T184" s="108"/>
      <c r="U184" s="108"/>
      <c r="V184" s="108"/>
    </row>
    <row r="185" spans="1:22">
      <c r="A185" s="101"/>
      <c r="B185" s="107" t="str">
        <f>Produits!B184</f>
        <v>Noix du Brésil</v>
      </c>
      <c r="C185" s="108">
        <v>1</v>
      </c>
      <c r="D185" s="108"/>
      <c r="E185" s="108"/>
      <c r="F185" s="108"/>
      <c r="G185" s="108"/>
      <c r="H185" s="108"/>
      <c r="I185" s="108"/>
      <c r="J185" s="108"/>
      <c r="K185" s="108"/>
      <c r="L185" s="108"/>
      <c r="M185" s="108"/>
      <c r="N185" s="108"/>
      <c r="O185" s="108"/>
      <c r="P185" s="108"/>
      <c r="Q185" s="108">
        <v>1</v>
      </c>
      <c r="R185" s="108">
        <v>1</v>
      </c>
      <c r="S185" s="108"/>
      <c r="T185" s="108"/>
      <c r="U185" s="108"/>
      <c r="V185" s="108"/>
    </row>
    <row r="186" spans="1:22">
      <c r="A186" s="101"/>
      <c r="B186" s="107" t="str">
        <f>Produits!B185</f>
        <v>Noix de cajou</v>
      </c>
      <c r="C186" s="108">
        <v>1</v>
      </c>
      <c r="D186" s="108"/>
      <c r="E186" s="108"/>
      <c r="F186" s="108"/>
      <c r="G186" s="108"/>
      <c r="H186" s="108"/>
      <c r="I186" s="108"/>
      <c r="J186" s="108"/>
      <c r="K186" s="108"/>
      <c r="L186" s="108"/>
      <c r="M186" s="108"/>
      <c r="N186" s="108"/>
      <c r="O186" s="108"/>
      <c r="P186" s="108"/>
      <c r="Q186" s="108">
        <v>1</v>
      </c>
      <c r="R186" s="108">
        <v>1</v>
      </c>
      <c r="S186" s="108"/>
      <c r="T186" s="108"/>
      <c r="U186" s="108"/>
      <c r="V186" s="108"/>
    </row>
    <row r="187" spans="1:22">
      <c r="A187" s="101"/>
      <c r="B187" s="107" t="str">
        <f>Produits!B186</f>
        <v>Noix macadamia</v>
      </c>
      <c r="C187" s="108">
        <v>1</v>
      </c>
      <c r="D187" s="108"/>
      <c r="E187" s="108"/>
      <c r="F187" s="108"/>
      <c r="G187" s="108"/>
      <c r="H187" s="108"/>
      <c r="I187" s="108"/>
      <c r="J187" s="108"/>
      <c r="K187" s="108"/>
      <c r="L187" s="108"/>
      <c r="M187" s="108"/>
      <c r="N187" s="108"/>
      <c r="O187" s="108"/>
      <c r="P187" s="108"/>
      <c r="Q187" s="108">
        <v>1</v>
      </c>
      <c r="R187" s="108">
        <v>1</v>
      </c>
      <c r="S187" s="108"/>
      <c r="T187" s="108"/>
      <c r="U187" s="108"/>
      <c r="V187" s="108"/>
    </row>
    <row r="188" spans="1:22">
      <c r="A188" s="101"/>
      <c r="B188" s="107" t="str">
        <f>Produits!B187</f>
        <v>Autres fruits à coque, n.c.a</v>
      </c>
      <c r="C188" s="108">
        <v>1</v>
      </c>
      <c r="D188" s="108"/>
      <c r="E188" s="108"/>
      <c r="F188" s="108"/>
      <c r="G188" s="108"/>
      <c r="H188" s="108"/>
      <c r="I188" s="108"/>
      <c r="J188" s="108"/>
      <c r="K188" s="108"/>
      <c r="L188" s="108"/>
      <c r="M188" s="108"/>
      <c r="N188" s="108"/>
      <c r="O188" s="108"/>
      <c r="P188" s="108"/>
      <c r="Q188" s="108">
        <v>1</v>
      </c>
      <c r="R188" s="108">
        <v>1</v>
      </c>
      <c r="S188" s="108"/>
      <c r="T188" s="108"/>
      <c r="U188" s="108"/>
      <c r="V188" s="108"/>
    </row>
    <row r="189" spans="1:22">
      <c r="A189" s="101"/>
      <c r="B189" s="107" t="str">
        <f>Produits!B188</f>
        <v>Noix de cola</v>
      </c>
      <c r="C189" s="108">
        <v>1</v>
      </c>
      <c r="D189" s="108"/>
      <c r="E189" s="108"/>
      <c r="F189" s="108"/>
      <c r="G189" s="108"/>
      <c r="H189" s="108"/>
      <c r="I189" s="108"/>
      <c r="J189" s="108"/>
      <c r="K189" s="108"/>
      <c r="L189" s="108"/>
      <c r="M189" s="108"/>
      <c r="N189" s="108"/>
      <c r="O189" s="108"/>
      <c r="P189" s="108"/>
      <c r="Q189" s="108">
        <v>1</v>
      </c>
      <c r="R189" s="108">
        <v>1</v>
      </c>
      <c r="S189" s="108"/>
      <c r="T189" s="108"/>
      <c r="U189" s="108"/>
      <c r="V189" s="108"/>
    </row>
    <row r="190" spans="1:22">
      <c r="A190" s="101"/>
      <c r="B190" s="107" t="str">
        <f>Produits!B189</f>
        <v>Noix d'arec</v>
      </c>
      <c r="C190" s="108">
        <v>1</v>
      </c>
      <c r="D190" s="108"/>
      <c r="E190" s="108"/>
      <c r="F190" s="108"/>
      <c r="G190" s="108"/>
      <c r="H190" s="108"/>
      <c r="I190" s="108"/>
      <c r="J190" s="108"/>
      <c r="K190" s="108"/>
      <c r="L190" s="108"/>
      <c r="M190" s="108"/>
      <c r="N190" s="108"/>
      <c r="O190" s="108"/>
      <c r="P190" s="108"/>
      <c r="Q190" s="108">
        <v>1</v>
      </c>
      <c r="R190" s="108">
        <v>1</v>
      </c>
      <c r="S190" s="108"/>
      <c r="T190" s="108"/>
      <c r="U190" s="108"/>
      <c r="V190" s="108"/>
    </row>
    <row r="191" spans="1:22">
      <c r="A191" s="101"/>
      <c r="B191" s="107" t="str">
        <f>Produits!B190</f>
        <v>Autres fruits à coque, n.c.a, n.c.a</v>
      </c>
      <c r="C191" s="108">
        <v>1</v>
      </c>
      <c r="D191" s="108"/>
      <c r="E191" s="108"/>
      <c r="F191" s="108"/>
      <c r="G191" s="108"/>
      <c r="H191" s="108"/>
      <c r="I191" s="108"/>
      <c r="J191" s="108"/>
      <c r="K191" s="108"/>
      <c r="L191" s="108"/>
      <c r="M191" s="108"/>
      <c r="N191" s="108"/>
      <c r="O191" s="108"/>
      <c r="P191" s="108"/>
      <c r="Q191" s="108">
        <v>1</v>
      </c>
      <c r="R191" s="108">
        <v>1</v>
      </c>
      <c r="S191" s="108"/>
      <c r="T191" s="108"/>
      <c r="U191" s="108"/>
      <c r="V191" s="108"/>
    </row>
    <row r="192" spans="1:22">
      <c r="A192" s="101"/>
      <c r="B192" s="107" t="str">
        <f>Produits!B191</f>
        <v>Fruits oléagineux</v>
      </c>
      <c r="C192" s="108">
        <v>1</v>
      </c>
      <c r="D192" s="108"/>
      <c r="E192" s="108"/>
      <c r="F192" s="108"/>
      <c r="G192" s="108"/>
      <c r="H192" s="108"/>
      <c r="I192" s="108"/>
      <c r="J192" s="108"/>
      <c r="K192" s="108"/>
      <c r="L192" s="108"/>
      <c r="M192" s="108"/>
      <c r="N192" s="108"/>
      <c r="O192" s="108"/>
      <c r="P192" s="108"/>
      <c r="Q192" s="108">
        <v>1</v>
      </c>
      <c r="R192" s="108">
        <v>1</v>
      </c>
      <c r="S192" s="108"/>
      <c r="T192" s="108"/>
      <c r="U192" s="108"/>
      <c r="V192" s="108"/>
    </row>
    <row r="193" spans="1:22">
      <c r="A193" s="101"/>
      <c r="B193" s="107" t="str">
        <f>Produits!B192</f>
        <v>Noix de coco</v>
      </c>
      <c r="C193" s="108">
        <v>1</v>
      </c>
      <c r="D193" s="108"/>
      <c r="E193" s="108"/>
      <c r="F193" s="108"/>
      <c r="G193" s="108"/>
      <c r="H193" s="108"/>
      <c r="I193" s="108"/>
      <c r="J193" s="108"/>
      <c r="K193" s="108"/>
      <c r="L193" s="108"/>
      <c r="M193" s="108"/>
      <c r="N193" s="108"/>
      <c r="O193" s="108"/>
      <c r="P193" s="108"/>
      <c r="Q193" s="108">
        <v>1</v>
      </c>
      <c r="R193" s="108">
        <v>1</v>
      </c>
      <c r="S193" s="108"/>
      <c r="T193" s="108"/>
      <c r="U193" s="108"/>
      <c r="V193" s="108"/>
    </row>
    <row r="194" spans="1:22">
      <c r="A194" s="101"/>
      <c r="B194" s="107" t="str">
        <f>Produits!B193</f>
        <v>Pertes en production</v>
      </c>
      <c r="C194" s="108">
        <v>1</v>
      </c>
      <c r="D194" s="108"/>
      <c r="E194" s="108"/>
      <c r="F194" s="108"/>
      <c r="G194" s="108"/>
      <c r="H194" s="108"/>
      <c r="I194" s="108"/>
      <c r="J194" s="108"/>
      <c r="K194" s="108"/>
      <c r="L194" s="108"/>
      <c r="M194" s="108"/>
      <c r="N194" s="108"/>
      <c r="O194" s="108"/>
      <c r="P194" s="108"/>
      <c r="Q194" s="108"/>
      <c r="R194" s="108"/>
      <c r="S194" s="108"/>
      <c r="T194" s="108"/>
      <c r="U194" s="108"/>
      <c r="V194" s="108"/>
    </row>
    <row r="195" spans="1:22">
      <c r="A195" s="101"/>
      <c r="B195" s="107" t="str">
        <f>Produits!B194</f>
        <v>Pommes à cidre + légumes importés</v>
      </c>
      <c r="C195" s="108"/>
      <c r="D195" s="108"/>
      <c r="E195" s="108"/>
      <c r="F195" s="108"/>
      <c r="G195" s="108"/>
      <c r="H195" s="108"/>
      <c r="I195" s="108"/>
      <c r="J195" s="108"/>
      <c r="K195" s="108"/>
      <c r="L195" s="108"/>
      <c r="M195" s="108"/>
      <c r="N195" s="108"/>
      <c r="O195" s="108"/>
      <c r="P195" s="108"/>
      <c r="Q195" s="108"/>
      <c r="R195" s="108"/>
      <c r="S195" s="108"/>
      <c r="T195" s="108"/>
      <c r="U195" s="108"/>
      <c r="V195" s="108"/>
    </row>
    <row r="196" spans="1:22">
      <c r="A196" s="101"/>
      <c r="B196" s="107" t="str">
        <f>Produits!B195</f>
        <v>Pommes à cidre</v>
      </c>
      <c r="C196" s="108"/>
      <c r="D196" s="108"/>
      <c r="E196" s="108"/>
      <c r="F196" s="108"/>
      <c r="G196" s="108"/>
      <c r="H196" s="108"/>
      <c r="I196" s="108"/>
      <c r="J196" s="108"/>
      <c r="K196" s="108"/>
      <c r="L196" s="108"/>
      <c r="M196" s="108"/>
      <c r="N196" s="108"/>
      <c r="O196" s="108"/>
      <c r="P196" s="108"/>
      <c r="Q196" s="108"/>
      <c r="R196" s="108"/>
      <c r="S196" s="108"/>
      <c r="T196" s="108"/>
      <c r="U196" s="108"/>
      <c r="V196" s="108"/>
    </row>
    <row r="197" spans="1:22">
      <c r="A197" s="101"/>
      <c r="B197" s="107" t="str">
        <f>Produits!B196</f>
        <v>Légumes importés</v>
      </c>
      <c r="C197" s="108"/>
      <c r="D197" s="108"/>
      <c r="E197" s="108"/>
      <c r="F197" s="108"/>
      <c r="G197" s="108"/>
      <c r="H197" s="108"/>
      <c r="I197" s="108"/>
      <c r="J197" s="108"/>
      <c r="K197" s="108"/>
      <c r="L197" s="108"/>
      <c r="M197" s="108"/>
      <c r="N197" s="108"/>
      <c r="O197" s="108"/>
      <c r="P197" s="108"/>
      <c r="Q197" s="108"/>
      <c r="R197" s="108"/>
      <c r="S197" s="108"/>
      <c r="T197" s="108"/>
      <c r="U197" s="108"/>
      <c r="V197" s="108"/>
    </row>
    <row r="198" spans="1:22">
      <c r="A198" s="101"/>
      <c r="B198" s="107" t="str">
        <f>Produits!B197</f>
        <v>Produits manufacturés</v>
      </c>
      <c r="C198" s="108"/>
      <c r="D198" s="108">
        <v>1</v>
      </c>
      <c r="E198" s="108"/>
      <c r="F198" s="108"/>
      <c r="G198" s="108"/>
      <c r="H198" s="108"/>
      <c r="I198" s="108"/>
      <c r="J198" s="108"/>
      <c r="K198" s="108"/>
      <c r="L198" s="108"/>
      <c r="M198" s="108"/>
      <c r="N198" s="108"/>
      <c r="O198" s="108"/>
      <c r="P198" s="108"/>
      <c r="Q198" s="108">
        <v>1</v>
      </c>
      <c r="R198" s="108">
        <v>1</v>
      </c>
      <c r="S198" s="108"/>
      <c r="T198" s="108"/>
      <c r="U198" s="108"/>
      <c r="V198" s="108"/>
    </row>
    <row r="199" spans="1:22">
      <c r="A199" s="101"/>
      <c r="B199" s="107" t="str">
        <f>Produits!B198</f>
        <v>Produits des industries alimentaires</v>
      </c>
      <c r="C199" s="108"/>
      <c r="D199" s="108">
        <v>1</v>
      </c>
      <c r="E199" s="108"/>
      <c r="F199" s="108"/>
      <c r="G199" s="108"/>
      <c r="H199" s="108"/>
      <c r="I199" s="108"/>
      <c r="J199" s="108"/>
      <c r="K199" s="108"/>
      <c r="L199" s="108"/>
      <c r="M199" s="108"/>
      <c r="N199" s="108"/>
      <c r="O199" s="108"/>
      <c r="P199" s="108"/>
      <c r="Q199" s="108">
        <v>1</v>
      </c>
      <c r="R199" s="108">
        <v>1</v>
      </c>
      <c r="S199" s="108"/>
      <c r="T199" s="108"/>
      <c r="U199" s="108"/>
      <c r="V199" s="108"/>
    </row>
    <row r="200" spans="1:22">
      <c r="A200" s="101"/>
      <c r="B200" s="107" t="str">
        <f>Produits!B199</f>
        <v>Produits à base de fruits et légumes</v>
      </c>
      <c r="C200" s="108"/>
      <c r="D200" s="108">
        <v>1</v>
      </c>
      <c r="E200" s="108"/>
      <c r="F200" s="108"/>
      <c r="G200" s="108"/>
      <c r="H200" s="108"/>
      <c r="I200" s="108"/>
      <c r="J200" s="108"/>
      <c r="K200" s="108"/>
      <c r="L200" s="108"/>
      <c r="M200" s="108"/>
      <c r="N200" s="108"/>
      <c r="O200" s="108"/>
      <c r="P200" s="108"/>
      <c r="Q200" s="108">
        <v>1</v>
      </c>
      <c r="R200" s="108">
        <v>1</v>
      </c>
      <c r="S200" s="108"/>
      <c r="T200" s="108"/>
      <c r="U200" s="108"/>
      <c r="V200" s="108"/>
    </row>
    <row r="201" spans="1:22">
      <c r="A201" s="101"/>
      <c r="B201" s="107" t="str">
        <f>Produits!B200</f>
        <v>Jus de fruits et légumes</v>
      </c>
      <c r="C201" s="108"/>
      <c r="D201" s="108">
        <v>1</v>
      </c>
      <c r="E201" s="108"/>
      <c r="F201" s="108"/>
      <c r="G201" s="108"/>
      <c r="H201" s="108"/>
      <c r="I201" s="108"/>
      <c r="J201" s="108"/>
      <c r="K201" s="108"/>
      <c r="L201" s="108"/>
      <c r="M201" s="108"/>
      <c r="N201" s="108"/>
      <c r="O201" s="108"/>
      <c r="P201" s="108"/>
      <c r="Q201" s="108">
        <v>1</v>
      </c>
      <c r="R201" s="108">
        <v>1</v>
      </c>
      <c r="S201" s="108"/>
      <c r="T201" s="108"/>
      <c r="U201" s="108"/>
      <c r="V201" s="108"/>
    </row>
    <row r="202" spans="1:22">
      <c r="A202" s="101"/>
      <c r="B202" s="107" t="str">
        <f>Produits!B201</f>
        <v>Jus de tomate</v>
      </c>
      <c r="C202" s="108"/>
      <c r="D202" s="108">
        <v>1</v>
      </c>
      <c r="E202" s="108"/>
      <c r="F202" s="108"/>
      <c r="G202" s="108"/>
      <c r="H202" s="108"/>
      <c r="I202" s="108"/>
      <c r="J202" s="108"/>
      <c r="K202" s="108"/>
      <c r="L202" s="108"/>
      <c r="M202" s="108"/>
      <c r="N202" s="108"/>
      <c r="O202" s="108"/>
      <c r="P202" s="108"/>
      <c r="Q202" s="108">
        <v>1</v>
      </c>
      <c r="R202" s="108">
        <v>1</v>
      </c>
      <c r="S202" s="108"/>
      <c r="T202" s="108"/>
      <c r="U202" s="108"/>
      <c r="V202" s="108"/>
    </row>
    <row r="203" spans="1:22">
      <c r="A203" s="101"/>
      <c r="B203" s="107" t="str">
        <f>Produits!B202</f>
        <v>Jus d'orange</v>
      </c>
      <c r="C203" s="108"/>
      <c r="D203" s="108">
        <v>1</v>
      </c>
      <c r="E203" s="108"/>
      <c r="F203" s="108"/>
      <c r="G203" s="108"/>
      <c r="H203" s="108"/>
      <c r="I203" s="108"/>
      <c r="J203" s="108"/>
      <c r="K203" s="108"/>
      <c r="L203" s="108"/>
      <c r="M203" s="108"/>
      <c r="N203" s="108"/>
      <c r="O203" s="108"/>
      <c r="P203" s="108"/>
      <c r="Q203" s="108">
        <v>1</v>
      </c>
      <c r="R203" s="108">
        <v>1</v>
      </c>
      <c r="S203" s="108"/>
      <c r="T203" s="108"/>
      <c r="U203" s="108"/>
      <c r="V203" s="108"/>
    </row>
    <row r="204" spans="1:22">
      <c r="A204" s="101"/>
      <c r="B204" s="107" t="str">
        <f>Produits!B203</f>
        <v>Jus d'orange, non concentré</v>
      </c>
      <c r="C204" s="108"/>
      <c r="D204" s="108">
        <v>1</v>
      </c>
      <c r="E204" s="108"/>
      <c r="F204" s="108"/>
      <c r="G204" s="108"/>
      <c r="H204" s="108"/>
      <c r="I204" s="108"/>
      <c r="J204" s="108"/>
      <c r="K204" s="108"/>
      <c r="L204" s="108"/>
      <c r="M204" s="108"/>
      <c r="N204" s="108"/>
      <c r="O204" s="108"/>
      <c r="P204" s="108"/>
      <c r="Q204" s="108">
        <v>1</v>
      </c>
      <c r="R204" s="108">
        <v>1</v>
      </c>
      <c r="S204" s="108"/>
      <c r="T204" s="108"/>
      <c r="U204" s="108"/>
      <c r="V204" s="108"/>
    </row>
    <row r="205" spans="1:22">
      <c r="A205" s="101"/>
      <c r="B205" s="107" t="str">
        <f>Produits!B204</f>
        <v>Jus d'orange, non concentré, congelé</v>
      </c>
      <c r="C205" s="108"/>
      <c r="D205" s="108">
        <v>1</v>
      </c>
      <c r="E205" s="108"/>
      <c r="F205" s="108"/>
      <c r="G205" s="108"/>
      <c r="H205" s="108"/>
      <c r="I205" s="108"/>
      <c r="J205" s="108"/>
      <c r="K205" s="108"/>
      <c r="L205" s="108"/>
      <c r="M205" s="108"/>
      <c r="N205" s="108"/>
      <c r="O205" s="108"/>
      <c r="P205" s="108"/>
      <c r="Q205" s="108">
        <v>1</v>
      </c>
      <c r="R205" s="108">
        <v>1</v>
      </c>
      <c r="S205" s="108"/>
      <c r="T205" s="108"/>
      <c r="U205" s="108"/>
      <c r="V205" s="108"/>
    </row>
    <row r="206" spans="1:22">
      <c r="A206" s="101"/>
      <c r="B206" s="107" t="str">
        <f>Produits!B205</f>
        <v>Jus d'orange, non concentré, non congelé</v>
      </c>
      <c r="C206" s="108"/>
      <c r="D206" s="108">
        <v>1</v>
      </c>
      <c r="E206" s="108"/>
      <c r="F206" s="108"/>
      <c r="G206" s="108"/>
      <c r="H206" s="108"/>
      <c r="I206" s="108"/>
      <c r="J206" s="108"/>
      <c r="K206" s="108"/>
      <c r="L206" s="108"/>
      <c r="M206" s="108"/>
      <c r="N206" s="108"/>
      <c r="O206" s="108"/>
      <c r="P206" s="108"/>
      <c r="Q206" s="108">
        <v>1</v>
      </c>
      <c r="R206" s="108">
        <v>1</v>
      </c>
      <c r="S206" s="108"/>
      <c r="T206" s="108"/>
      <c r="U206" s="108"/>
      <c r="V206" s="108"/>
    </row>
    <row r="207" spans="1:22">
      <c r="A207" s="101"/>
      <c r="B207" s="107" t="str">
        <f>Produits!B206</f>
        <v>Jus d'orange, autre</v>
      </c>
      <c r="C207" s="108"/>
      <c r="D207" s="108">
        <v>1</v>
      </c>
      <c r="E207" s="108"/>
      <c r="F207" s="108"/>
      <c r="G207" s="108"/>
      <c r="H207" s="108"/>
      <c r="I207" s="108"/>
      <c r="J207" s="108"/>
      <c r="K207" s="108"/>
      <c r="L207" s="108"/>
      <c r="M207" s="108"/>
      <c r="N207" s="108"/>
      <c r="O207" s="108"/>
      <c r="P207" s="108"/>
      <c r="Q207" s="108">
        <v>1</v>
      </c>
      <c r="R207" s="108">
        <v>1</v>
      </c>
      <c r="S207" s="108"/>
      <c r="T207" s="108"/>
      <c r="U207" s="108"/>
      <c r="V207" s="108"/>
    </row>
    <row r="208" spans="1:22">
      <c r="A208" s="101"/>
      <c r="B208" s="107" t="str">
        <f>Produits!B207</f>
        <v>Jus de pamplemousse</v>
      </c>
      <c r="C208" s="108"/>
      <c r="D208" s="108">
        <v>1</v>
      </c>
      <c r="E208" s="108"/>
      <c r="F208" s="108"/>
      <c r="G208" s="108"/>
      <c r="H208" s="108"/>
      <c r="I208" s="108"/>
      <c r="J208" s="108"/>
      <c r="K208" s="108"/>
      <c r="L208" s="108"/>
      <c r="M208" s="108"/>
      <c r="N208" s="108"/>
      <c r="O208" s="108"/>
      <c r="P208" s="108"/>
      <c r="Q208" s="108">
        <v>1</v>
      </c>
      <c r="R208" s="108">
        <v>1</v>
      </c>
      <c r="S208" s="108"/>
      <c r="T208" s="108"/>
      <c r="U208" s="108"/>
      <c r="V208" s="108"/>
    </row>
    <row r="209" spans="1:22">
      <c r="A209" s="101"/>
      <c r="B209" s="107" t="str">
        <f>Produits!B208</f>
        <v>Jus d'ananas</v>
      </c>
      <c r="C209" s="108"/>
      <c r="D209" s="108">
        <v>1</v>
      </c>
      <c r="E209" s="108"/>
      <c r="F209" s="108"/>
      <c r="G209" s="108"/>
      <c r="H209" s="108"/>
      <c r="I209" s="108"/>
      <c r="J209" s="108"/>
      <c r="K209" s="108"/>
      <c r="L209" s="108"/>
      <c r="M209" s="108"/>
      <c r="N209" s="108"/>
      <c r="O209" s="108"/>
      <c r="P209" s="108"/>
      <c r="Q209" s="108">
        <v>1</v>
      </c>
      <c r="R209" s="108">
        <v>1</v>
      </c>
      <c r="S209" s="108"/>
      <c r="T209" s="108"/>
      <c r="U209" s="108"/>
      <c r="V209" s="108"/>
    </row>
    <row r="210" spans="1:22">
      <c r="A210" s="101"/>
      <c r="B210" s="107" t="str">
        <f>Produits!B209</f>
        <v>Jus de raisin</v>
      </c>
      <c r="C210" s="108"/>
      <c r="D210" s="108">
        <v>1</v>
      </c>
      <c r="E210" s="108"/>
      <c r="F210" s="108"/>
      <c r="G210" s="108"/>
      <c r="H210" s="108"/>
      <c r="I210" s="108"/>
      <c r="J210" s="108"/>
      <c r="K210" s="108"/>
      <c r="L210" s="108"/>
      <c r="M210" s="108"/>
      <c r="N210" s="108"/>
      <c r="O210" s="108"/>
      <c r="P210" s="108"/>
      <c r="Q210" s="108">
        <v>1</v>
      </c>
      <c r="R210" s="108">
        <v>1</v>
      </c>
      <c r="S210" s="108"/>
      <c r="T210" s="108"/>
      <c r="U210" s="108"/>
      <c r="V210" s="108"/>
    </row>
    <row r="211" spans="1:22">
      <c r="A211" s="101"/>
      <c r="B211" s="107" t="str">
        <f>Produits!B210</f>
        <v>Jus de pomme</v>
      </c>
      <c r="C211" s="108"/>
      <c r="D211" s="108">
        <v>1</v>
      </c>
      <c r="E211" s="108"/>
      <c r="F211" s="108"/>
      <c r="G211" s="108"/>
      <c r="H211" s="108"/>
      <c r="I211" s="108"/>
      <c r="J211" s="108"/>
      <c r="K211" s="108"/>
      <c r="L211" s="108"/>
      <c r="M211" s="108"/>
      <c r="N211" s="108"/>
      <c r="O211" s="108"/>
      <c r="P211" s="108"/>
      <c r="Q211" s="108">
        <v>1</v>
      </c>
      <c r="R211" s="108">
        <v>1</v>
      </c>
      <c r="S211" s="108"/>
      <c r="T211" s="108"/>
      <c r="U211" s="108"/>
      <c r="V211" s="108"/>
    </row>
    <row r="212" spans="1:22">
      <c r="A212" s="101"/>
      <c r="B212" s="107" t="str">
        <f>Produits!B211</f>
        <v>Mélanges de jus de fruits et légumes</v>
      </c>
      <c r="C212" s="108"/>
      <c r="D212" s="108">
        <v>1</v>
      </c>
      <c r="E212" s="108"/>
      <c r="F212" s="108"/>
      <c r="G212" s="108"/>
      <c r="H212" s="108"/>
      <c r="I212" s="108"/>
      <c r="J212" s="108"/>
      <c r="K212" s="108"/>
      <c r="L212" s="108"/>
      <c r="M212" s="108"/>
      <c r="N212" s="108"/>
      <c r="O212" s="108"/>
      <c r="P212" s="108"/>
      <c r="Q212" s="108">
        <v>1</v>
      </c>
      <c r="R212" s="108">
        <v>1</v>
      </c>
      <c r="S212" s="108"/>
      <c r="T212" s="108"/>
      <c r="U212" s="108"/>
      <c r="V212" s="108"/>
    </row>
    <row r="213" spans="1:22">
      <c r="A213" s="101"/>
      <c r="B213" s="107" t="str">
        <f>Produits!B212</f>
        <v>Autres jus de fruits et légumes</v>
      </c>
      <c r="C213" s="108"/>
      <c r="D213" s="108">
        <v>1</v>
      </c>
      <c r="E213" s="108"/>
      <c r="F213" s="108"/>
      <c r="G213" s="108"/>
      <c r="H213" s="108"/>
      <c r="I213" s="108"/>
      <c r="J213" s="108"/>
      <c r="K213" s="108"/>
      <c r="L213" s="108"/>
      <c r="M213" s="108"/>
      <c r="N213" s="108"/>
      <c r="O213" s="108"/>
      <c r="P213" s="108"/>
      <c r="Q213" s="108">
        <v>1</v>
      </c>
      <c r="R213" s="108">
        <v>1</v>
      </c>
      <c r="S213" s="108"/>
      <c r="T213" s="108"/>
      <c r="U213" s="108"/>
      <c r="V213" s="108"/>
    </row>
    <row r="214" spans="1:22">
      <c r="A214" s="101"/>
      <c r="B214" s="107" t="str">
        <f>Produits!B213</f>
        <v>Jus d'agrume, autres, non concentré</v>
      </c>
      <c r="C214" s="108"/>
      <c r="D214" s="108">
        <v>1</v>
      </c>
      <c r="E214" s="108"/>
      <c r="F214" s="108"/>
      <c r="G214" s="108"/>
      <c r="H214" s="108"/>
      <c r="I214" s="108"/>
      <c r="J214" s="108"/>
      <c r="K214" s="108"/>
      <c r="L214" s="108"/>
      <c r="M214" s="108"/>
      <c r="N214" s="108"/>
      <c r="O214" s="108"/>
      <c r="P214" s="108"/>
      <c r="Q214" s="108">
        <v>1</v>
      </c>
      <c r="R214" s="108">
        <v>1</v>
      </c>
      <c r="S214" s="108"/>
      <c r="T214" s="108"/>
      <c r="U214" s="108"/>
      <c r="V214" s="108"/>
    </row>
    <row r="215" spans="1:22">
      <c r="A215" s="101"/>
      <c r="B215" s="107" t="str">
        <f>Produits!B214</f>
        <v>Jus de fruit ou légume, autres,  non concentré, non fermenté, sans addition d'alcool</v>
      </c>
      <c r="C215" s="108"/>
      <c r="D215" s="108">
        <v>1</v>
      </c>
      <c r="E215" s="108"/>
      <c r="F215" s="108"/>
      <c r="G215" s="108"/>
      <c r="H215" s="108"/>
      <c r="I215" s="108"/>
      <c r="J215" s="108"/>
      <c r="K215" s="108"/>
      <c r="L215" s="108"/>
      <c r="M215" s="108"/>
      <c r="N215" s="108"/>
      <c r="O215" s="108"/>
      <c r="P215" s="108"/>
      <c r="Q215" s="108">
        <v>1</v>
      </c>
      <c r="R215" s="108">
        <v>1</v>
      </c>
      <c r="S215" s="108"/>
      <c r="T215" s="108"/>
      <c r="U215" s="108"/>
      <c r="V215" s="108"/>
    </row>
    <row r="216" spans="1:22">
      <c r="A216" s="101"/>
      <c r="B216" s="107" t="str">
        <f>Produits!B215</f>
        <v>Jus de fruits ou légumes, autres</v>
      </c>
      <c r="C216" s="108"/>
      <c r="D216" s="108">
        <v>1</v>
      </c>
      <c r="E216" s="108"/>
      <c r="F216" s="108"/>
      <c r="G216" s="108"/>
      <c r="H216" s="108"/>
      <c r="I216" s="108"/>
      <c r="J216" s="108"/>
      <c r="K216" s="108"/>
      <c r="L216" s="108"/>
      <c r="M216" s="108"/>
      <c r="N216" s="108"/>
      <c r="O216" s="108"/>
      <c r="P216" s="108"/>
      <c r="Q216" s="108">
        <v>1</v>
      </c>
      <c r="R216" s="108">
        <v>1</v>
      </c>
      <c r="S216" s="108"/>
      <c r="T216" s="108"/>
      <c r="U216" s="108"/>
      <c r="V216" s="108"/>
    </row>
    <row r="217" spans="1:22">
      <c r="A217" s="101"/>
      <c r="B217" s="107" t="str">
        <f>Produits!B216</f>
        <v>Autres préparations et conserves à base de fruits et légumes</v>
      </c>
      <c r="C217" s="108"/>
      <c r="D217" s="108">
        <v>1</v>
      </c>
      <c r="E217" s="108"/>
      <c r="F217" s="108"/>
      <c r="G217" s="108"/>
      <c r="H217" s="108"/>
      <c r="I217" s="108"/>
      <c r="J217" s="108"/>
      <c r="K217" s="108"/>
      <c r="L217" s="108"/>
      <c r="M217" s="108"/>
      <c r="N217" s="108"/>
      <c r="O217" s="108"/>
      <c r="P217" s="108"/>
      <c r="Q217" s="108">
        <v>1</v>
      </c>
      <c r="R217" s="108">
        <v>1</v>
      </c>
      <c r="S217" s="108"/>
      <c r="T217" s="108"/>
      <c r="U217" s="108"/>
      <c r="V217" s="108"/>
    </row>
    <row r="218" spans="1:22">
      <c r="A218" s="101"/>
      <c r="B218" s="107" t="str">
        <f>Produits!B217</f>
        <v>Préparations et conserves de légumes</v>
      </c>
      <c r="C218" s="108"/>
      <c r="D218" s="108">
        <v>1</v>
      </c>
      <c r="E218" s="108"/>
      <c r="F218" s="108"/>
      <c r="G218" s="108"/>
      <c r="H218" s="108"/>
      <c r="I218" s="108"/>
      <c r="J218" s="108"/>
      <c r="K218" s="108"/>
      <c r="L218" s="108"/>
      <c r="M218" s="108"/>
      <c r="N218" s="108"/>
      <c r="O218" s="108"/>
      <c r="P218" s="108"/>
      <c r="Q218" s="108">
        <v>1</v>
      </c>
      <c r="R218" s="108">
        <v>1</v>
      </c>
      <c r="S218" s="108"/>
      <c r="T218" s="108"/>
      <c r="U218" s="108"/>
      <c r="V218" s="108"/>
    </row>
    <row r="219" spans="1:22">
      <c r="A219" s="101"/>
      <c r="B219" s="107" t="str">
        <f>Produits!B218</f>
        <v>Légumes congelés ou surgelés</v>
      </c>
      <c r="C219" s="108"/>
      <c r="D219" s="108">
        <v>1</v>
      </c>
      <c r="E219" s="108"/>
      <c r="F219" s="108"/>
      <c r="G219" s="108"/>
      <c r="H219" s="108"/>
      <c r="I219" s="108"/>
      <c r="J219" s="108"/>
      <c r="K219" s="108"/>
      <c r="L219" s="108"/>
      <c r="M219" s="108"/>
      <c r="N219" s="108"/>
      <c r="O219" s="108"/>
      <c r="P219" s="108"/>
      <c r="Q219" s="108">
        <v>1</v>
      </c>
      <c r="R219" s="108">
        <v>1</v>
      </c>
      <c r="S219" s="108"/>
      <c r="T219" s="108"/>
      <c r="U219" s="108"/>
      <c r="V219" s="108"/>
    </row>
    <row r="220" spans="1:22">
      <c r="A220" s="101"/>
      <c r="B220" s="107" t="str">
        <f>Produits!B219</f>
        <v>Légumes traités pour une conservation temporaire</v>
      </c>
      <c r="C220" s="108"/>
      <c r="D220" s="108">
        <v>1</v>
      </c>
      <c r="E220" s="108"/>
      <c r="F220" s="108"/>
      <c r="G220" s="108"/>
      <c r="H220" s="108"/>
      <c r="I220" s="108"/>
      <c r="J220" s="108"/>
      <c r="K220" s="108"/>
      <c r="L220" s="108"/>
      <c r="M220" s="108"/>
      <c r="N220" s="108"/>
      <c r="O220" s="108"/>
      <c r="P220" s="108"/>
      <c r="Q220" s="108">
        <v>1</v>
      </c>
      <c r="R220" s="108">
        <v>1</v>
      </c>
      <c r="S220" s="108"/>
      <c r="T220" s="108"/>
      <c r="U220" s="108"/>
      <c r="V220" s="108"/>
    </row>
    <row r="221" spans="1:22">
      <c r="A221" s="101"/>
      <c r="B221" s="107" t="str">
        <f>Produits!B220</f>
        <v>Légumes, déshydratés</v>
      </c>
      <c r="C221" s="108"/>
      <c r="D221" s="108">
        <v>1</v>
      </c>
      <c r="E221" s="108"/>
      <c r="F221" s="108"/>
      <c r="G221" s="108"/>
      <c r="H221" s="108"/>
      <c r="I221" s="108"/>
      <c r="J221" s="108"/>
      <c r="K221" s="108"/>
      <c r="L221" s="108"/>
      <c r="M221" s="108"/>
      <c r="N221" s="108"/>
      <c r="O221" s="108"/>
      <c r="P221" s="108"/>
      <c r="Q221" s="108">
        <v>1</v>
      </c>
      <c r="R221" s="108">
        <v>1</v>
      </c>
      <c r="S221" s="108"/>
      <c r="T221" s="108"/>
      <c r="U221" s="108"/>
      <c r="V221" s="108"/>
    </row>
    <row r="222" spans="1:22">
      <c r="A222" s="101"/>
      <c r="B222" s="107" t="str">
        <f>Produits!B221</f>
        <v>Oignons, séchés</v>
      </c>
      <c r="C222" s="108"/>
      <c r="D222" s="108">
        <v>1</v>
      </c>
      <c r="E222" s="108"/>
      <c r="F222" s="108"/>
      <c r="G222" s="108"/>
      <c r="H222" s="108"/>
      <c r="I222" s="108"/>
      <c r="J222" s="108"/>
      <c r="K222" s="108"/>
      <c r="L222" s="108"/>
      <c r="M222" s="108"/>
      <c r="N222" s="108"/>
      <c r="O222" s="108"/>
      <c r="P222" s="108"/>
      <c r="Q222" s="108">
        <v>1</v>
      </c>
      <c r="R222" s="108">
        <v>1</v>
      </c>
      <c r="S222" s="108"/>
      <c r="T222" s="108"/>
      <c r="U222" s="108"/>
      <c r="V222" s="108"/>
    </row>
    <row r="223" spans="1:22">
      <c r="A223" s="101"/>
      <c r="B223" s="107" t="str">
        <f>Produits!B222</f>
        <v>Champignons et truffes, séchés</v>
      </c>
      <c r="C223" s="108"/>
      <c r="D223" s="108">
        <v>1</v>
      </c>
      <c r="E223" s="108"/>
      <c r="F223" s="108"/>
      <c r="G223" s="108"/>
      <c r="H223" s="108"/>
      <c r="I223" s="108"/>
      <c r="J223" s="108"/>
      <c r="K223" s="108"/>
      <c r="L223" s="108"/>
      <c r="M223" s="108"/>
      <c r="N223" s="108"/>
      <c r="O223" s="108"/>
      <c r="P223" s="108"/>
      <c r="Q223" s="108">
        <v>1</v>
      </c>
      <c r="R223" s="108">
        <v>1</v>
      </c>
      <c r="S223" s="108"/>
      <c r="T223" s="108"/>
      <c r="U223" s="108"/>
      <c r="V223" s="108"/>
    </row>
    <row r="224" spans="1:22">
      <c r="A224" s="101"/>
      <c r="B224" s="107" t="str">
        <f>Produits!B223</f>
        <v>Autres légumes et mélanges de légumes, séchés</v>
      </c>
      <c r="C224" s="108"/>
      <c r="D224" s="108">
        <v>1</v>
      </c>
      <c r="E224" s="108"/>
      <c r="F224" s="108"/>
      <c r="G224" s="108"/>
      <c r="H224" s="108"/>
      <c r="I224" s="108"/>
      <c r="J224" s="108"/>
      <c r="K224" s="108"/>
      <c r="L224" s="108"/>
      <c r="M224" s="108"/>
      <c r="N224" s="108"/>
      <c r="O224" s="108"/>
      <c r="P224" s="108"/>
      <c r="Q224" s="108">
        <v>1</v>
      </c>
      <c r="R224" s="108">
        <v>1</v>
      </c>
      <c r="S224" s="108"/>
      <c r="T224" s="108"/>
      <c r="U224" s="108"/>
      <c r="V224" s="108"/>
    </row>
    <row r="225" spans="1:22">
      <c r="A225" s="101"/>
      <c r="B225" s="107" t="str">
        <f>Produits!B224</f>
        <v>Fruits et légumes coupés et emballés</v>
      </c>
      <c r="C225" s="108"/>
      <c r="D225" s="108">
        <v>1</v>
      </c>
      <c r="E225" s="108"/>
      <c r="F225" s="108"/>
      <c r="G225" s="108"/>
      <c r="H225" s="108"/>
      <c r="I225" s="108"/>
      <c r="J225" s="108"/>
      <c r="K225" s="108"/>
      <c r="L225" s="108"/>
      <c r="M225" s="108"/>
      <c r="N225" s="108"/>
      <c r="O225" s="108"/>
      <c r="P225" s="108"/>
      <c r="Q225" s="108">
        <v>1</v>
      </c>
      <c r="R225" s="108">
        <v>1</v>
      </c>
      <c r="S225" s="108"/>
      <c r="T225" s="108"/>
      <c r="U225" s="108"/>
      <c r="V225" s="108"/>
    </row>
    <row r="226" spans="1:22">
      <c r="A226" s="101"/>
      <c r="B226" s="107" t="str">
        <f>Produits!B225</f>
        <v>Légumes, appertisés</v>
      </c>
      <c r="C226" s="108"/>
      <c r="D226" s="108">
        <v>1</v>
      </c>
      <c r="E226" s="108"/>
      <c r="F226" s="108"/>
      <c r="G226" s="108"/>
      <c r="H226" s="108"/>
      <c r="I226" s="108"/>
      <c r="J226" s="108"/>
      <c r="K226" s="108"/>
      <c r="L226" s="108"/>
      <c r="M226" s="108"/>
      <c r="N226" s="108"/>
      <c r="O226" s="108"/>
      <c r="P226" s="108"/>
      <c r="Q226" s="108">
        <v>1</v>
      </c>
      <c r="R226" s="108">
        <v>1</v>
      </c>
      <c r="S226" s="108"/>
      <c r="T226" s="108"/>
      <c r="U226" s="108"/>
      <c r="V226" s="108"/>
    </row>
    <row r="227" spans="1:22">
      <c r="A227" s="101"/>
      <c r="B227" s="107" t="str">
        <f>Produits!B226</f>
        <v>Haricots, appertisés</v>
      </c>
      <c r="C227" s="108"/>
      <c r="D227" s="108">
        <v>1</v>
      </c>
      <c r="E227" s="108"/>
      <c r="F227" s="108"/>
      <c r="G227" s="108"/>
      <c r="H227" s="108"/>
      <c r="I227" s="108"/>
      <c r="J227" s="108"/>
      <c r="K227" s="108"/>
      <c r="L227" s="108"/>
      <c r="M227" s="108"/>
      <c r="N227" s="108"/>
      <c r="O227" s="108"/>
      <c r="P227" s="108"/>
      <c r="Q227" s="108">
        <v>1</v>
      </c>
      <c r="R227" s="108">
        <v>1</v>
      </c>
      <c r="S227" s="108"/>
      <c r="T227" s="108"/>
      <c r="U227" s="108"/>
      <c r="V227" s="108"/>
    </row>
    <row r="228" spans="1:22">
      <c r="A228" s="101"/>
      <c r="B228" s="107" t="str">
        <f>Produits!B227</f>
        <v>Pois, appertisés</v>
      </c>
      <c r="C228" s="108"/>
      <c r="D228" s="108">
        <v>1</v>
      </c>
      <c r="E228" s="108"/>
      <c r="F228" s="108"/>
      <c r="G228" s="108"/>
      <c r="H228" s="108"/>
      <c r="I228" s="108"/>
      <c r="J228" s="108"/>
      <c r="K228" s="108"/>
      <c r="L228" s="108"/>
      <c r="M228" s="108"/>
      <c r="N228" s="108"/>
      <c r="O228" s="108"/>
      <c r="P228" s="108"/>
      <c r="Q228" s="108">
        <v>1</v>
      </c>
      <c r="R228" s="108">
        <v>1</v>
      </c>
      <c r="S228" s="108"/>
      <c r="T228" s="108"/>
      <c r="U228" s="108"/>
      <c r="V228" s="108"/>
    </row>
    <row r="229" spans="1:22">
      <c r="A229" s="101"/>
      <c r="B229" s="107" t="str">
        <f>Produits!B228</f>
        <v>Autres légumes, appertisés</v>
      </c>
      <c r="C229" s="108"/>
      <c r="D229" s="108">
        <v>1</v>
      </c>
      <c r="E229" s="108"/>
      <c r="F229" s="108"/>
      <c r="G229" s="108"/>
      <c r="H229" s="108"/>
      <c r="I229" s="108"/>
      <c r="J229" s="108"/>
      <c r="K229" s="108"/>
      <c r="L229" s="108"/>
      <c r="M229" s="108"/>
      <c r="N229" s="108"/>
      <c r="O229" s="108"/>
      <c r="P229" s="108"/>
      <c r="Q229" s="108">
        <v>1</v>
      </c>
      <c r="R229" s="108">
        <v>1</v>
      </c>
      <c r="S229" s="108"/>
      <c r="T229" s="108"/>
      <c r="U229" s="108"/>
      <c r="V229" s="108"/>
    </row>
    <row r="230" spans="1:22">
      <c r="A230" s="101"/>
      <c r="B230" s="107" t="str">
        <f>Produits!B229</f>
        <v>Tomates et leurs produits, appertisés</v>
      </c>
      <c r="C230" s="108"/>
      <c r="D230" s="108">
        <v>1</v>
      </c>
      <c r="E230" s="108"/>
      <c r="F230" s="108"/>
      <c r="G230" s="108"/>
      <c r="H230" s="108"/>
      <c r="I230" s="108"/>
      <c r="J230" s="108"/>
      <c r="K230" s="108"/>
      <c r="L230" s="108"/>
      <c r="M230" s="108"/>
      <c r="N230" s="108"/>
      <c r="O230" s="108"/>
      <c r="P230" s="108"/>
      <c r="Q230" s="108">
        <v>1</v>
      </c>
      <c r="R230" s="108">
        <v>1</v>
      </c>
      <c r="S230" s="108"/>
      <c r="T230" s="108"/>
      <c r="U230" s="108"/>
      <c r="V230" s="108"/>
    </row>
    <row r="231" spans="1:22">
      <c r="A231" s="101"/>
      <c r="B231" s="107" t="str">
        <f>Produits!B230</f>
        <v>Tomates, entières ou en morceaux, appertisées</v>
      </c>
      <c r="C231" s="108"/>
      <c r="D231" s="108">
        <v>1</v>
      </c>
      <c r="E231" s="108"/>
      <c r="F231" s="108"/>
      <c r="G231" s="108"/>
      <c r="H231" s="108"/>
      <c r="I231" s="108"/>
      <c r="J231" s="108"/>
      <c r="K231" s="108"/>
      <c r="L231" s="108"/>
      <c r="M231" s="108"/>
      <c r="N231" s="108"/>
      <c r="O231" s="108"/>
      <c r="P231" s="108"/>
      <c r="Q231" s="108">
        <v>1</v>
      </c>
      <c r="R231" s="108">
        <v>1</v>
      </c>
      <c r="S231" s="108"/>
      <c r="T231" s="108"/>
      <c r="U231" s="108"/>
      <c r="V231" s="108"/>
    </row>
    <row r="232" spans="1:22">
      <c r="A232" s="101"/>
      <c r="B232" s="107" t="str">
        <f>Produits!B231</f>
        <v>Produits des tomates</v>
      </c>
      <c r="C232" s="108"/>
      <c r="D232" s="108">
        <v>1</v>
      </c>
      <c r="E232" s="108"/>
      <c r="F232" s="108"/>
      <c r="G232" s="108"/>
      <c r="H232" s="108"/>
      <c r="I232" s="108"/>
      <c r="J232" s="108"/>
      <c r="K232" s="108"/>
      <c r="L232" s="108"/>
      <c r="M232" s="108"/>
      <c r="N232" s="108"/>
      <c r="O232" s="108"/>
      <c r="P232" s="108"/>
      <c r="Q232" s="108">
        <v>1</v>
      </c>
      <c r="R232" s="108">
        <v>1</v>
      </c>
      <c r="S232" s="108"/>
      <c r="T232" s="108"/>
      <c r="U232" s="108"/>
      <c r="V232" s="108"/>
    </row>
    <row r="233" spans="1:22">
      <c r="A233" s="101"/>
      <c r="B233" s="107" t="str">
        <f>Produits!B232</f>
        <v>Coulis et purées de tomates</v>
      </c>
      <c r="C233" s="108"/>
      <c r="D233" s="108">
        <v>1</v>
      </c>
      <c r="E233" s="108"/>
      <c r="F233" s="108"/>
      <c r="G233" s="108"/>
      <c r="H233" s="108"/>
      <c r="I233" s="108"/>
      <c r="J233" s="108"/>
      <c r="K233" s="108"/>
      <c r="L233" s="108"/>
      <c r="M233" s="108"/>
      <c r="N233" s="108"/>
      <c r="O233" s="108"/>
      <c r="P233" s="108"/>
      <c r="Q233" s="108">
        <v>1</v>
      </c>
      <c r="R233" s="108">
        <v>1</v>
      </c>
      <c r="S233" s="108"/>
      <c r="T233" s="108"/>
      <c r="U233" s="108"/>
      <c r="V233" s="108"/>
    </row>
    <row r="234" spans="1:22">
      <c r="A234" s="101"/>
      <c r="B234" s="107" t="str">
        <f>Produits!B233</f>
        <v>Concentré de tomates</v>
      </c>
      <c r="C234" s="108"/>
      <c r="D234" s="108">
        <v>1</v>
      </c>
      <c r="E234" s="108"/>
      <c r="F234" s="108"/>
      <c r="G234" s="108"/>
      <c r="H234" s="108"/>
      <c r="I234" s="108"/>
      <c r="J234" s="108"/>
      <c r="K234" s="108"/>
      <c r="L234" s="108"/>
      <c r="M234" s="108"/>
      <c r="N234" s="108"/>
      <c r="O234" s="108"/>
      <c r="P234" s="108"/>
      <c r="Q234" s="108">
        <v>1</v>
      </c>
      <c r="R234" s="108">
        <v>1</v>
      </c>
      <c r="S234" s="108"/>
      <c r="T234" s="108"/>
      <c r="U234" s="108"/>
      <c r="V234" s="108"/>
    </row>
    <row r="235" spans="1:22">
      <c r="A235" s="101"/>
      <c r="B235" s="107" t="str">
        <f>Produits!B234</f>
        <v>Champignons et truffes, appertisés</v>
      </c>
      <c r="C235" s="108"/>
      <c r="D235" s="108">
        <v>1</v>
      </c>
      <c r="E235" s="108"/>
      <c r="F235" s="108"/>
      <c r="G235" s="108"/>
      <c r="H235" s="108"/>
      <c r="I235" s="108"/>
      <c r="J235" s="108"/>
      <c r="K235" s="108"/>
      <c r="L235" s="108"/>
      <c r="M235" s="108"/>
      <c r="N235" s="108"/>
      <c r="O235" s="108"/>
      <c r="P235" s="108"/>
      <c r="Q235" s="108">
        <v>1</v>
      </c>
      <c r="R235" s="108">
        <v>1</v>
      </c>
      <c r="S235" s="108"/>
      <c r="T235" s="108"/>
      <c r="U235" s="108"/>
      <c r="V235" s="108"/>
    </row>
    <row r="236" spans="1:22">
      <c r="A236" s="101"/>
      <c r="B236" s="107" t="str">
        <f>Produits!B235</f>
        <v>Champignons cultivés, appertisés</v>
      </c>
      <c r="C236" s="108"/>
      <c r="D236" s="108">
        <v>1</v>
      </c>
      <c r="E236" s="108"/>
      <c r="F236" s="108"/>
      <c r="G236" s="108"/>
      <c r="H236" s="108"/>
      <c r="I236" s="108"/>
      <c r="J236" s="108"/>
      <c r="K236" s="108"/>
      <c r="L236" s="108"/>
      <c r="M236" s="108"/>
      <c r="N236" s="108"/>
      <c r="O236" s="108"/>
      <c r="P236" s="108"/>
      <c r="Q236" s="108">
        <v>1</v>
      </c>
      <c r="R236" s="108">
        <v>1</v>
      </c>
      <c r="S236" s="108"/>
      <c r="T236" s="108"/>
      <c r="U236" s="108"/>
      <c r="V236" s="108"/>
    </row>
    <row r="237" spans="1:22">
      <c r="A237" s="101"/>
      <c r="B237" s="107" t="str">
        <f>Produits!B236</f>
        <v>Champignons du genre Agaricus, appertisés</v>
      </c>
      <c r="C237" s="108"/>
      <c r="D237" s="108">
        <v>1</v>
      </c>
      <c r="E237" s="108"/>
      <c r="F237" s="108"/>
      <c r="G237" s="108"/>
      <c r="H237" s="108"/>
      <c r="I237" s="108"/>
      <c r="J237" s="108"/>
      <c r="K237" s="108"/>
      <c r="L237" s="108"/>
      <c r="M237" s="108"/>
      <c r="N237" s="108"/>
      <c r="O237" s="108"/>
      <c r="P237" s="108"/>
      <c r="Q237" s="108">
        <v>1</v>
      </c>
      <c r="R237" s="108">
        <v>1</v>
      </c>
      <c r="S237" s="108"/>
      <c r="T237" s="108"/>
      <c r="U237" s="108"/>
      <c r="V237" s="108"/>
    </row>
    <row r="238" spans="1:22">
      <c r="A238" s="101"/>
      <c r="B238" s="107" t="str">
        <f>Produits!B237</f>
        <v>Champignons non-cultivés et truffes, appertisés</v>
      </c>
      <c r="C238" s="108"/>
      <c r="D238" s="108">
        <v>1</v>
      </c>
      <c r="E238" s="108"/>
      <c r="F238" s="108"/>
      <c r="G238" s="108"/>
      <c r="H238" s="108"/>
      <c r="I238" s="108"/>
      <c r="J238" s="108"/>
      <c r="K238" s="108"/>
      <c r="L238" s="108"/>
      <c r="M238" s="108"/>
      <c r="N238" s="108"/>
      <c r="O238" s="108"/>
      <c r="P238" s="108"/>
      <c r="Q238" s="108">
        <v>1</v>
      </c>
      <c r="R238" s="108">
        <v>1</v>
      </c>
      <c r="S238" s="108"/>
      <c r="T238" s="108"/>
      <c r="U238" s="108"/>
      <c r="V238" s="108"/>
    </row>
    <row r="239" spans="1:22">
      <c r="A239" s="101"/>
      <c r="B239" s="107" t="str">
        <f>Produits!B238</f>
        <v>Autres légumes et mélanges de légumes, appertisés</v>
      </c>
      <c r="C239" s="108"/>
      <c r="D239" s="108">
        <v>1</v>
      </c>
      <c r="E239" s="108"/>
      <c r="F239" s="108"/>
      <c r="G239" s="108"/>
      <c r="H239" s="108"/>
      <c r="I239" s="108"/>
      <c r="J239" s="108"/>
      <c r="K239" s="108"/>
      <c r="L239" s="108"/>
      <c r="M239" s="108"/>
      <c r="N239" s="108"/>
      <c r="O239" s="108"/>
      <c r="P239" s="108"/>
      <c r="Q239" s="108">
        <v>1</v>
      </c>
      <c r="R239" s="108">
        <v>1</v>
      </c>
      <c r="S239" s="108"/>
      <c r="T239" s="108"/>
      <c r="U239" s="108"/>
      <c r="V239" s="108"/>
    </row>
    <row r="240" spans="1:22">
      <c r="A240" s="101"/>
      <c r="B240" s="107" t="str">
        <f>Produits!B239</f>
        <v>Choucroute, non congelée, appertisée</v>
      </c>
      <c r="C240" s="108"/>
      <c r="D240" s="108">
        <v>1</v>
      </c>
      <c r="E240" s="108"/>
      <c r="F240" s="108"/>
      <c r="G240" s="108"/>
      <c r="H240" s="108"/>
      <c r="I240" s="108"/>
      <c r="J240" s="108"/>
      <c r="K240" s="108"/>
      <c r="L240" s="108"/>
      <c r="M240" s="108"/>
      <c r="N240" s="108"/>
      <c r="O240" s="108"/>
      <c r="P240" s="108"/>
      <c r="Q240" s="108">
        <v>1</v>
      </c>
      <c r="R240" s="108">
        <v>1</v>
      </c>
      <c r="S240" s="108"/>
      <c r="T240" s="108"/>
      <c r="U240" s="108"/>
      <c r="V240" s="108"/>
    </row>
    <row r="241" spans="1:22">
      <c r="A241" s="101"/>
      <c r="B241" s="107" t="str">
        <f>Produits!B240</f>
        <v>Asperges, non congelées, appertisées</v>
      </c>
      <c r="C241" s="108"/>
      <c r="D241" s="108">
        <v>1</v>
      </c>
      <c r="E241" s="108"/>
      <c r="F241" s="108"/>
      <c r="G241" s="108"/>
      <c r="H241" s="108"/>
      <c r="I241" s="108"/>
      <c r="J241" s="108"/>
      <c r="K241" s="108"/>
      <c r="L241" s="108"/>
      <c r="M241" s="108"/>
      <c r="N241" s="108"/>
      <c r="O241" s="108"/>
      <c r="P241" s="108"/>
      <c r="Q241" s="108">
        <v>1</v>
      </c>
      <c r="R241" s="108">
        <v>1</v>
      </c>
      <c r="S241" s="108"/>
      <c r="T241" s="108"/>
      <c r="U241" s="108"/>
      <c r="V241" s="108"/>
    </row>
    <row r="242" spans="1:22">
      <c r="A242" s="101"/>
      <c r="B242" s="107" t="str">
        <f>Produits!B241</f>
        <v>Maïs doux, non congelé, appertisé</v>
      </c>
      <c r="C242" s="108"/>
      <c r="D242" s="108">
        <v>1</v>
      </c>
      <c r="E242" s="108"/>
      <c r="F242" s="108"/>
      <c r="G242" s="108"/>
      <c r="H242" s="108"/>
      <c r="I242" s="108"/>
      <c r="J242" s="108"/>
      <c r="K242" s="108"/>
      <c r="L242" s="108"/>
      <c r="M242" s="108"/>
      <c r="N242" s="108"/>
      <c r="O242" s="108"/>
      <c r="P242" s="108"/>
      <c r="Q242" s="108">
        <v>1</v>
      </c>
      <c r="R242" s="108">
        <v>1</v>
      </c>
      <c r="S242" s="108"/>
      <c r="T242" s="108"/>
      <c r="U242" s="108"/>
      <c r="V242" s="108"/>
    </row>
    <row r="243" spans="1:22">
      <c r="A243" s="101"/>
      <c r="B243" s="107" t="str">
        <f>Produits!B242</f>
        <v>Autres légumes et mélanges de légumes, non congelés</v>
      </c>
      <c r="C243" s="108"/>
      <c r="D243" s="108">
        <v>1</v>
      </c>
      <c r="E243" s="108"/>
      <c r="F243" s="108"/>
      <c r="G243" s="108"/>
      <c r="H243" s="108"/>
      <c r="I243" s="108"/>
      <c r="J243" s="108"/>
      <c r="K243" s="108"/>
      <c r="L243" s="108"/>
      <c r="M243" s="108"/>
      <c r="N243" s="108"/>
      <c r="O243" s="108"/>
      <c r="P243" s="108"/>
      <c r="Q243" s="108">
        <v>1</v>
      </c>
      <c r="R243" s="108">
        <v>1</v>
      </c>
      <c r="S243" s="108"/>
      <c r="T243" s="108"/>
      <c r="U243" s="108"/>
      <c r="V243" s="108"/>
    </row>
    <row r="244" spans="1:22">
      <c r="A244" s="101"/>
      <c r="B244" s="107" t="str">
        <f>Produits!B243</f>
        <v>Fruits et légumes conservés dans le vinaigre</v>
      </c>
      <c r="C244" s="108"/>
      <c r="D244" s="108">
        <v>1</v>
      </c>
      <c r="E244" s="108"/>
      <c r="F244" s="108"/>
      <c r="G244" s="108"/>
      <c r="H244" s="108"/>
      <c r="I244" s="108"/>
      <c r="J244" s="108"/>
      <c r="K244" s="108"/>
      <c r="L244" s="108"/>
      <c r="M244" s="108"/>
      <c r="N244" s="108"/>
      <c r="O244" s="108"/>
      <c r="P244" s="108"/>
      <c r="Q244" s="108">
        <v>1</v>
      </c>
      <c r="R244" s="108">
        <v>1</v>
      </c>
      <c r="S244" s="108"/>
      <c r="T244" s="108"/>
      <c r="U244" s="108"/>
      <c r="V244" s="108"/>
    </row>
    <row r="245" spans="1:22">
      <c r="A245" s="101"/>
      <c r="B245" s="107" t="str">
        <f>Produits!B244</f>
        <v>Préparations et conserves de fruits</v>
      </c>
      <c r="C245" s="108"/>
      <c r="D245" s="108">
        <v>1</v>
      </c>
      <c r="E245" s="108"/>
      <c r="F245" s="108"/>
      <c r="G245" s="108"/>
      <c r="H245" s="108"/>
      <c r="I245" s="108"/>
      <c r="J245" s="108"/>
      <c r="K245" s="108"/>
      <c r="L245" s="108"/>
      <c r="M245" s="108"/>
      <c r="N245" s="108"/>
      <c r="O245" s="108"/>
      <c r="P245" s="108"/>
      <c r="Q245" s="108">
        <v>1</v>
      </c>
      <c r="R245" s="108">
        <v>1</v>
      </c>
      <c r="S245" s="108"/>
      <c r="T245" s="108"/>
      <c r="U245" s="108"/>
      <c r="V245" s="108"/>
    </row>
    <row r="246" spans="1:22">
      <c r="A246" s="101"/>
      <c r="B246" s="107" t="str">
        <f>Produits!B245</f>
        <v>Fruits crus ou cuits, congelés ou surgelés</v>
      </c>
      <c r="C246" s="108"/>
      <c r="D246" s="108">
        <v>1</v>
      </c>
      <c r="E246" s="108"/>
      <c r="F246" s="108"/>
      <c r="G246" s="108"/>
      <c r="H246" s="108"/>
      <c r="I246" s="108"/>
      <c r="J246" s="108"/>
      <c r="K246" s="108"/>
      <c r="L246" s="108"/>
      <c r="M246" s="108"/>
      <c r="N246" s="108"/>
      <c r="O246" s="108"/>
      <c r="P246" s="108"/>
      <c r="Q246" s="108">
        <v>1</v>
      </c>
      <c r="R246" s="108">
        <v>1</v>
      </c>
      <c r="S246" s="108"/>
      <c r="T246" s="108"/>
      <c r="U246" s="108"/>
      <c r="V246" s="108"/>
    </row>
    <row r="247" spans="1:22">
      <c r="A247" s="101"/>
      <c r="B247" s="107" t="str">
        <f>Produits!B246</f>
        <v>Confitures, gelées, compotes et purées de fruits</v>
      </c>
      <c r="C247" s="108"/>
      <c r="D247" s="108">
        <v>1</v>
      </c>
      <c r="E247" s="108"/>
      <c r="F247" s="108"/>
      <c r="G247" s="108"/>
      <c r="H247" s="108"/>
      <c r="I247" s="108"/>
      <c r="J247" s="108"/>
      <c r="K247" s="108"/>
      <c r="L247" s="108"/>
      <c r="M247" s="108"/>
      <c r="N247" s="108"/>
      <c r="O247" s="108"/>
      <c r="P247" s="108"/>
      <c r="Q247" s="108">
        <v>1</v>
      </c>
      <c r="R247" s="108">
        <v>1</v>
      </c>
      <c r="S247" s="108"/>
      <c r="T247" s="108"/>
      <c r="U247" s="108"/>
      <c r="V247" s="108"/>
    </row>
    <row r="248" spans="1:22">
      <c r="A248" s="101"/>
      <c r="B248" s="107" t="str">
        <f>Produits!B247</f>
        <v>Confitures, marmelades, gelées, purées et pâtes d'agrumes, obtenues par cuisson</v>
      </c>
      <c r="C248" s="108"/>
      <c r="D248" s="108">
        <v>1</v>
      </c>
      <c r="E248" s="108"/>
      <c r="F248" s="108"/>
      <c r="G248" s="108"/>
      <c r="H248" s="108"/>
      <c r="I248" s="108"/>
      <c r="J248" s="108"/>
      <c r="K248" s="108"/>
      <c r="L248" s="108"/>
      <c r="M248" s="108"/>
      <c r="N248" s="108"/>
      <c r="O248" s="108"/>
      <c r="P248" s="108"/>
      <c r="Q248" s="108">
        <v>1</v>
      </c>
      <c r="R248" s="108">
        <v>1</v>
      </c>
      <c r="S248" s="108"/>
      <c r="T248" s="108"/>
      <c r="U248" s="108"/>
      <c r="V248" s="108"/>
    </row>
    <row r="249" spans="1:22">
      <c r="A249" s="101"/>
      <c r="B249" s="107" t="str">
        <f>Produits!B248</f>
        <v>Confitures, marmelades, gelées, purées et pâtes de fruits à coque et de fruits autres qu'agrumes, obtenues par cuisson</v>
      </c>
      <c r="C249" s="108"/>
      <c r="D249" s="108">
        <v>1</v>
      </c>
      <c r="E249" s="108"/>
      <c r="F249" s="108"/>
      <c r="G249" s="108"/>
      <c r="H249" s="108"/>
      <c r="I249" s="108"/>
      <c r="J249" s="108"/>
      <c r="K249" s="108"/>
      <c r="L249" s="108"/>
      <c r="M249" s="108"/>
      <c r="N249" s="108"/>
      <c r="O249" s="108"/>
      <c r="P249" s="108"/>
      <c r="Q249" s="108">
        <v>1</v>
      </c>
      <c r="R249" s="108">
        <v>1</v>
      </c>
      <c r="S249" s="108"/>
      <c r="T249" s="108"/>
      <c r="U249" s="108"/>
      <c r="V249" s="108"/>
    </row>
    <row r="250" spans="1:22">
      <c r="A250" s="101"/>
      <c r="B250" s="107" t="str">
        <f>Produits!B249</f>
        <v>Fruits à coque, grillés, salés ou autrement préparés</v>
      </c>
      <c r="C250" s="108"/>
      <c r="D250" s="108">
        <v>1</v>
      </c>
      <c r="E250" s="108"/>
      <c r="F250" s="108"/>
      <c r="G250" s="108"/>
      <c r="H250" s="108"/>
      <c r="I250" s="108"/>
      <c r="J250" s="108"/>
      <c r="K250" s="108"/>
      <c r="L250" s="108"/>
      <c r="M250" s="108"/>
      <c r="N250" s="108"/>
      <c r="O250" s="108"/>
      <c r="P250" s="108"/>
      <c r="Q250" s="108">
        <v>1</v>
      </c>
      <c r="R250" s="108">
        <v>1</v>
      </c>
      <c r="S250" s="108"/>
      <c r="T250" s="108"/>
      <c r="U250" s="108"/>
      <c r="V250" s="108"/>
    </row>
    <row r="251" spans="1:22">
      <c r="A251" s="101"/>
      <c r="B251" s="107" t="str">
        <f>Produits!B250</f>
        <v>Arachides, grillées, salées ou autrement préparées et beurre d'arachide</v>
      </c>
      <c r="C251" s="108"/>
      <c r="D251" s="108">
        <v>1</v>
      </c>
      <c r="E251" s="108"/>
      <c r="F251" s="108"/>
      <c r="G251" s="108"/>
      <c r="H251" s="108"/>
      <c r="I251" s="108"/>
      <c r="J251" s="108"/>
      <c r="K251" s="108"/>
      <c r="L251" s="108"/>
      <c r="M251" s="108"/>
      <c r="N251" s="108"/>
      <c r="O251" s="108"/>
      <c r="P251" s="108"/>
      <c r="Q251" s="108">
        <v>1</v>
      </c>
      <c r="R251" s="108">
        <v>1</v>
      </c>
      <c r="S251" s="108"/>
      <c r="T251" s="108"/>
      <c r="U251" s="108"/>
      <c r="V251" s="108"/>
    </row>
    <row r="252" spans="1:22">
      <c r="A252" s="101"/>
      <c r="B252" s="107" t="str">
        <f>Produits!B251</f>
        <v>Autres fruits à coque et autres graines, y compris les mélanges, grillés, salés ou autrement préparés</v>
      </c>
      <c r="C252" s="108"/>
      <c r="D252" s="108">
        <v>1</v>
      </c>
      <c r="E252" s="108"/>
      <c r="F252" s="108"/>
      <c r="G252" s="108"/>
      <c r="H252" s="108"/>
      <c r="I252" s="108"/>
      <c r="J252" s="108"/>
      <c r="K252" s="108"/>
      <c r="L252" s="108"/>
      <c r="M252" s="108"/>
      <c r="N252" s="108"/>
      <c r="O252" s="108"/>
      <c r="P252" s="108"/>
      <c r="Q252" s="108">
        <v>1</v>
      </c>
      <c r="R252" s="108">
        <v>1</v>
      </c>
      <c r="S252" s="108"/>
      <c r="T252" s="108"/>
      <c r="U252" s="108"/>
      <c r="V252" s="108"/>
    </row>
    <row r="253" spans="1:22">
      <c r="A253" s="101"/>
      <c r="B253" s="107" t="str">
        <f>Produits!B252</f>
        <v>Fruits, traités pour une conservation temporaire, impropres à une consommation immédiate</v>
      </c>
      <c r="C253" s="108"/>
      <c r="D253" s="108">
        <v>1</v>
      </c>
      <c r="E253" s="108"/>
      <c r="F253" s="108"/>
      <c r="G253" s="108"/>
      <c r="H253" s="108"/>
      <c r="I253" s="108"/>
      <c r="J253" s="108"/>
      <c r="K253" s="108"/>
      <c r="L253" s="108"/>
      <c r="M253" s="108"/>
      <c r="N253" s="108"/>
      <c r="O253" s="108"/>
      <c r="P253" s="108"/>
      <c r="Q253" s="108">
        <v>1</v>
      </c>
      <c r="R253" s="108">
        <v>1</v>
      </c>
      <c r="S253" s="108"/>
      <c r="T253" s="108"/>
      <c r="U253" s="108"/>
      <c r="V253" s="108"/>
    </row>
    <row r="254" spans="1:22">
      <c r="A254" s="101"/>
      <c r="B254" s="107" t="str">
        <f>Produits!B253</f>
        <v>Écorces d'agrumes ou de melons, traitées pour une conservation temporaire, impropres à une consommation immédiate</v>
      </c>
      <c r="C254" s="108"/>
      <c r="D254" s="108">
        <v>1</v>
      </c>
      <c r="E254" s="108"/>
      <c r="F254" s="108"/>
      <c r="G254" s="108"/>
      <c r="H254" s="108"/>
      <c r="I254" s="108"/>
      <c r="J254" s="108"/>
      <c r="K254" s="108"/>
      <c r="L254" s="108"/>
      <c r="M254" s="108"/>
      <c r="N254" s="108"/>
      <c r="O254" s="108"/>
      <c r="P254" s="108"/>
      <c r="Q254" s="108">
        <v>1</v>
      </c>
      <c r="R254" s="108">
        <v>1</v>
      </c>
      <c r="S254" s="108"/>
      <c r="T254" s="108"/>
      <c r="U254" s="108"/>
      <c r="V254" s="108"/>
    </row>
    <row r="255" spans="1:22">
      <c r="A255" s="101"/>
      <c r="B255" s="107" t="str">
        <f>Produits!B254</f>
        <v>Autres fruits et fruits à coque, traités pour une conservation temporaire, impropres à une consommation immédiate</v>
      </c>
      <c r="C255" s="108"/>
      <c r="D255" s="108">
        <v>1</v>
      </c>
      <c r="E255" s="108"/>
      <c r="F255" s="108"/>
      <c r="G255" s="108"/>
      <c r="H255" s="108"/>
      <c r="I255" s="108"/>
      <c r="J255" s="108"/>
      <c r="K255" s="108"/>
      <c r="L255" s="108"/>
      <c r="M255" s="108"/>
      <c r="N255" s="108"/>
      <c r="O255" s="108"/>
      <c r="P255" s="108"/>
      <c r="Q255" s="108">
        <v>1</v>
      </c>
      <c r="R255" s="108">
        <v>1</v>
      </c>
      <c r="S255" s="108"/>
      <c r="T255" s="108"/>
      <c r="U255" s="108"/>
      <c r="V255" s="108"/>
    </row>
    <row r="256" spans="1:22">
      <c r="A256" s="101"/>
      <c r="B256" s="107" t="str">
        <f>Produits!B255</f>
        <v>Arachides et fruits à coque, sans coques</v>
      </c>
      <c r="C256" s="108"/>
      <c r="D256" s="108">
        <v>1</v>
      </c>
      <c r="E256" s="108"/>
      <c r="F256" s="108"/>
      <c r="G256" s="108"/>
      <c r="H256" s="108"/>
      <c r="I256" s="108"/>
      <c r="J256" s="108"/>
      <c r="K256" s="108"/>
      <c r="L256" s="108"/>
      <c r="M256" s="108"/>
      <c r="N256" s="108"/>
      <c r="O256" s="108"/>
      <c r="P256" s="108"/>
      <c r="Q256" s="108">
        <v>1</v>
      </c>
      <c r="R256" s="108">
        <v>1</v>
      </c>
      <c r="S256" s="108"/>
      <c r="T256" s="108"/>
      <c r="U256" s="108"/>
      <c r="V256" s="108"/>
    </row>
    <row r="257" spans="1:22">
      <c r="A257" s="101"/>
      <c r="B257" s="107" t="str">
        <f>Produits!B256</f>
        <v>Arachides, sans coques</v>
      </c>
      <c r="C257" s="108"/>
      <c r="D257" s="108">
        <v>1</v>
      </c>
      <c r="E257" s="108"/>
      <c r="F257" s="108"/>
      <c r="G257" s="108"/>
      <c r="H257" s="108"/>
      <c r="I257" s="108"/>
      <c r="J257" s="108"/>
      <c r="K257" s="108"/>
      <c r="L257" s="108"/>
      <c r="M257" s="108"/>
      <c r="N257" s="108"/>
      <c r="O257" s="108"/>
      <c r="P257" s="108"/>
      <c r="Q257" s="108">
        <v>1</v>
      </c>
      <c r="R257" s="108">
        <v>1</v>
      </c>
      <c r="S257" s="108"/>
      <c r="T257" s="108"/>
      <c r="U257" s="108"/>
      <c r="V257" s="108"/>
    </row>
    <row r="258" spans="1:22">
      <c r="A258" s="101"/>
      <c r="B258" s="107" t="str">
        <f>Produits!B257</f>
        <v>Noix du Brésil, sans coques</v>
      </c>
      <c r="C258" s="108"/>
      <c r="D258" s="108">
        <v>1</v>
      </c>
      <c r="E258" s="108"/>
      <c r="F258" s="108"/>
      <c r="G258" s="108"/>
      <c r="H258" s="108"/>
      <c r="I258" s="108"/>
      <c r="J258" s="108"/>
      <c r="K258" s="108"/>
      <c r="L258" s="108"/>
      <c r="M258" s="108"/>
      <c r="N258" s="108"/>
      <c r="O258" s="108"/>
      <c r="P258" s="108"/>
      <c r="Q258" s="108">
        <v>1</v>
      </c>
      <c r="R258" s="108">
        <v>1</v>
      </c>
      <c r="S258" s="108"/>
      <c r="T258" s="108"/>
      <c r="U258" s="108"/>
      <c r="V258" s="108"/>
    </row>
    <row r="259" spans="1:22">
      <c r="A259" s="101"/>
      <c r="B259" s="107" t="str">
        <f>Produits!B258</f>
        <v>Noix de cajou, sans coques</v>
      </c>
      <c r="C259" s="108"/>
      <c r="D259" s="108">
        <v>1</v>
      </c>
      <c r="E259" s="108"/>
      <c r="F259" s="108"/>
      <c r="G259" s="108"/>
      <c r="H259" s="108"/>
      <c r="I259" s="108"/>
      <c r="J259" s="108"/>
      <c r="K259" s="108"/>
      <c r="L259" s="108"/>
      <c r="M259" s="108"/>
      <c r="N259" s="108"/>
      <c r="O259" s="108"/>
      <c r="P259" s="108"/>
      <c r="Q259" s="108">
        <v>1</v>
      </c>
      <c r="R259" s="108">
        <v>1</v>
      </c>
      <c r="S259" s="108"/>
      <c r="T259" s="108"/>
      <c r="U259" s="108"/>
      <c r="V259" s="108"/>
    </row>
    <row r="260" spans="1:22">
      <c r="A260" s="101"/>
      <c r="B260" s="107" t="str">
        <f>Produits!B259</f>
        <v>Amandes, sans coques</v>
      </c>
      <c r="C260" s="108"/>
      <c r="D260" s="108">
        <v>1</v>
      </c>
      <c r="E260" s="108"/>
      <c r="F260" s="108"/>
      <c r="G260" s="108"/>
      <c r="H260" s="108"/>
      <c r="I260" s="108"/>
      <c r="J260" s="108"/>
      <c r="K260" s="108"/>
      <c r="L260" s="108"/>
      <c r="M260" s="108"/>
      <c r="N260" s="108"/>
      <c r="O260" s="108"/>
      <c r="P260" s="108"/>
      <c r="Q260" s="108">
        <v>1</v>
      </c>
      <c r="R260" s="108">
        <v>1</v>
      </c>
      <c r="S260" s="108"/>
      <c r="T260" s="108"/>
      <c r="U260" s="108"/>
      <c r="V260" s="108"/>
    </row>
    <row r="261" spans="1:22">
      <c r="A261" s="101"/>
      <c r="B261" s="107" t="str">
        <f>Produits!B260</f>
        <v>Noisettes, sans coques</v>
      </c>
      <c r="C261" s="108"/>
      <c r="D261" s="108">
        <v>1</v>
      </c>
      <c r="E261" s="108"/>
      <c r="F261" s="108"/>
      <c r="G261" s="108"/>
      <c r="H261" s="108"/>
      <c r="I261" s="108"/>
      <c r="J261" s="108"/>
      <c r="K261" s="108"/>
      <c r="L261" s="108"/>
      <c r="M261" s="108"/>
      <c r="N261" s="108"/>
      <c r="O261" s="108"/>
      <c r="P261" s="108"/>
      <c r="Q261" s="108">
        <v>1</v>
      </c>
      <c r="R261" s="108">
        <v>1</v>
      </c>
      <c r="S261" s="108"/>
      <c r="T261" s="108"/>
      <c r="U261" s="108"/>
      <c r="V261" s="108"/>
    </row>
    <row r="262" spans="1:22">
      <c r="A262" s="101"/>
      <c r="B262" s="107" t="str">
        <f>Produits!B261</f>
        <v>Noix, sans coques</v>
      </c>
      <c r="C262" s="108"/>
      <c r="D262" s="108">
        <v>1</v>
      </c>
      <c r="E262" s="108"/>
      <c r="F262" s="108"/>
      <c r="G262" s="108"/>
      <c r="H262" s="108"/>
      <c r="I262" s="108"/>
      <c r="J262" s="108"/>
      <c r="K262" s="108"/>
      <c r="L262" s="108"/>
      <c r="M262" s="108"/>
      <c r="N262" s="108"/>
      <c r="O262" s="108"/>
      <c r="P262" s="108"/>
      <c r="Q262" s="108">
        <v>1</v>
      </c>
      <c r="R262" s="108">
        <v>1</v>
      </c>
      <c r="S262" s="108"/>
      <c r="T262" s="108"/>
      <c r="U262" s="108"/>
      <c r="V262" s="108"/>
    </row>
    <row r="263" spans="1:22">
      <c r="A263" s="101"/>
      <c r="B263" s="107" t="str">
        <f>Produits!B262</f>
        <v>Châtaignes et marrons, sans coques</v>
      </c>
      <c r="C263" s="108"/>
      <c r="D263" s="108">
        <v>1</v>
      </c>
      <c r="E263" s="108"/>
      <c r="F263" s="108"/>
      <c r="G263" s="108"/>
      <c r="H263" s="108"/>
      <c r="I263" s="108"/>
      <c r="J263" s="108"/>
      <c r="K263" s="108"/>
      <c r="L263" s="108"/>
      <c r="M263" s="108"/>
      <c r="N263" s="108"/>
      <c r="O263" s="108"/>
      <c r="P263" s="108"/>
      <c r="Q263" s="108">
        <v>1</v>
      </c>
      <c r="R263" s="108">
        <v>1</v>
      </c>
      <c r="S263" s="108"/>
      <c r="T263" s="108"/>
      <c r="U263" s="108"/>
      <c r="V263" s="108"/>
    </row>
    <row r="264" spans="1:22">
      <c r="A264" s="101"/>
      <c r="B264" s="107" t="str">
        <f>Produits!B263</f>
        <v>Pistaches, sans coques</v>
      </c>
      <c r="C264" s="108"/>
      <c r="D264" s="108">
        <v>1</v>
      </c>
      <c r="E264" s="108"/>
      <c r="F264" s="108"/>
      <c r="G264" s="108"/>
      <c r="H264" s="108"/>
      <c r="I264" s="108"/>
      <c r="J264" s="108"/>
      <c r="K264" s="108"/>
      <c r="L264" s="108"/>
      <c r="M264" s="108"/>
      <c r="N264" s="108"/>
      <c r="O264" s="108"/>
      <c r="P264" s="108"/>
      <c r="Q264" s="108">
        <v>1</v>
      </c>
      <c r="R264" s="108">
        <v>1</v>
      </c>
      <c r="S264" s="108"/>
      <c r="T264" s="108"/>
      <c r="U264" s="108"/>
      <c r="V264" s="108"/>
    </row>
    <row r="265" spans="1:22">
      <c r="A265" s="101"/>
      <c r="B265" s="107" t="str">
        <f>Produits!B264</f>
        <v>Noix macadamia, sans coques</v>
      </c>
      <c r="C265" s="108"/>
      <c r="D265" s="108">
        <v>1</v>
      </c>
      <c r="E265" s="108"/>
      <c r="F265" s="108"/>
      <c r="G265" s="108"/>
      <c r="H265" s="108"/>
      <c r="I265" s="108"/>
      <c r="J265" s="108"/>
      <c r="K265" s="108"/>
      <c r="L265" s="108"/>
      <c r="M265" s="108"/>
      <c r="N265" s="108"/>
      <c r="O265" s="108"/>
      <c r="P265" s="108"/>
      <c r="Q265" s="108">
        <v>1</v>
      </c>
      <c r="R265" s="108">
        <v>1</v>
      </c>
      <c r="S265" s="108"/>
      <c r="T265" s="108"/>
      <c r="U265" s="108"/>
      <c r="V265" s="108"/>
    </row>
    <row r="266" spans="1:22">
      <c r="A266" s="101"/>
      <c r="B266" s="107" t="str">
        <f>Produits!B265</f>
        <v>Noix et amandes de plamiste, même concassées</v>
      </c>
      <c r="C266" s="108"/>
      <c r="D266" s="108">
        <v>1</v>
      </c>
      <c r="E266" s="108"/>
      <c r="F266" s="108"/>
      <c r="G266" s="108"/>
      <c r="H266" s="108"/>
      <c r="I266" s="108"/>
      <c r="J266" s="108"/>
      <c r="K266" s="108"/>
      <c r="L266" s="108"/>
      <c r="M266" s="108"/>
      <c r="N266" s="108"/>
      <c r="O266" s="108"/>
      <c r="P266" s="108"/>
      <c r="Q266" s="108">
        <v>1</v>
      </c>
      <c r="R266" s="108">
        <v>1</v>
      </c>
      <c r="S266" s="108"/>
      <c r="T266" s="108"/>
      <c r="U266" s="108"/>
      <c r="V266" s="108"/>
    </row>
    <row r="267" spans="1:22">
      <c r="A267" s="101"/>
      <c r="B267" s="107" t="str">
        <f>Produits!B266</f>
        <v>Autres conserves et préparations à base de fruits et de fruits à coque</v>
      </c>
      <c r="C267" s="108"/>
      <c r="D267" s="108">
        <v>1</v>
      </c>
      <c r="E267" s="108"/>
      <c r="F267" s="108"/>
      <c r="G267" s="108"/>
      <c r="H267" s="108"/>
      <c r="I267" s="108"/>
      <c r="J267" s="108"/>
      <c r="K267" s="108"/>
      <c r="L267" s="108"/>
      <c r="M267" s="108"/>
      <c r="N267" s="108"/>
      <c r="O267" s="108"/>
      <c r="P267" s="108"/>
      <c r="Q267" s="108">
        <v>1</v>
      </c>
      <c r="R267" s="108">
        <v>1</v>
      </c>
      <c r="S267" s="108"/>
      <c r="T267" s="108"/>
      <c r="U267" s="108"/>
      <c r="V267" s="108"/>
    </row>
    <row r="268" spans="1:22">
      <c r="A268" s="101"/>
      <c r="B268" s="107" t="str">
        <f>Produits!B267</f>
        <v>Fruits secs</v>
      </c>
      <c r="C268" s="108"/>
      <c r="D268" s="108">
        <v>1</v>
      </c>
      <c r="E268" s="108"/>
      <c r="F268" s="108"/>
      <c r="G268" s="108"/>
      <c r="H268" s="108"/>
      <c r="I268" s="108"/>
      <c r="J268" s="108"/>
      <c r="K268" s="108"/>
      <c r="L268" s="108"/>
      <c r="M268" s="108"/>
      <c r="N268" s="108"/>
      <c r="O268" s="108"/>
      <c r="P268" s="108"/>
      <c r="Q268" s="108">
        <v>1</v>
      </c>
      <c r="R268" s="108">
        <v>1</v>
      </c>
      <c r="S268" s="108"/>
      <c r="T268" s="108"/>
      <c r="U268" s="108"/>
      <c r="V268" s="108"/>
    </row>
    <row r="269" spans="1:22">
      <c r="A269" s="101"/>
      <c r="B269" s="107" t="str">
        <f>Produits!B268</f>
        <v>Raisins, séchés</v>
      </c>
      <c r="C269" s="108"/>
      <c r="D269" s="108">
        <v>1</v>
      </c>
      <c r="E269" s="108"/>
      <c r="F269" s="108"/>
      <c r="G269" s="108"/>
      <c r="H269" s="108"/>
      <c r="I269" s="108"/>
      <c r="J269" s="108"/>
      <c r="K269" s="108"/>
      <c r="L269" s="108"/>
      <c r="M269" s="108"/>
      <c r="N269" s="108"/>
      <c r="O269" s="108"/>
      <c r="P269" s="108"/>
      <c r="Q269" s="108">
        <v>1</v>
      </c>
      <c r="R269" s="108">
        <v>1</v>
      </c>
      <c r="S269" s="108"/>
      <c r="T269" s="108"/>
      <c r="U269" s="108"/>
      <c r="V269" s="108"/>
    </row>
    <row r="270" spans="1:22">
      <c r="A270" s="101"/>
      <c r="B270" s="107" t="str">
        <f>Produits!B269</f>
        <v>Autres fruits secs ; mélanges de noix séchées et ou de fruits secs</v>
      </c>
      <c r="C270" s="108"/>
      <c r="D270" s="108">
        <v>1</v>
      </c>
      <c r="E270" s="108"/>
      <c r="F270" s="108"/>
      <c r="G270" s="108"/>
      <c r="H270" s="108"/>
      <c r="I270" s="108"/>
      <c r="J270" s="108"/>
      <c r="K270" s="108"/>
      <c r="L270" s="108"/>
      <c r="M270" s="108"/>
      <c r="N270" s="108"/>
      <c r="O270" s="108"/>
      <c r="P270" s="108"/>
      <c r="Q270" s="108">
        <v>1</v>
      </c>
      <c r="R270" s="108">
        <v>1</v>
      </c>
      <c r="S270" s="108"/>
      <c r="T270" s="108"/>
      <c r="U270" s="108"/>
      <c r="V270" s="108"/>
    </row>
    <row r="271" spans="1:22">
      <c r="A271" s="101"/>
      <c r="B271" s="107" t="str">
        <f>Produits!B270</f>
        <v>Bananes fruits, sèches</v>
      </c>
      <c r="C271" s="108"/>
      <c r="D271" s="108">
        <v>1</v>
      </c>
      <c r="E271" s="108"/>
      <c r="F271" s="108"/>
      <c r="G271" s="108"/>
      <c r="H271" s="108"/>
      <c r="I271" s="108"/>
      <c r="J271" s="108"/>
      <c r="K271" s="108"/>
      <c r="L271" s="108"/>
      <c r="M271" s="108"/>
      <c r="N271" s="108"/>
      <c r="O271" s="108"/>
      <c r="P271" s="108"/>
      <c r="Q271" s="108">
        <v>1</v>
      </c>
      <c r="R271" s="108">
        <v>1</v>
      </c>
      <c r="S271" s="108"/>
      <c r="T271" s="108"/>
      <c r="U271" s="108"/>
      <c r="V271" s="108"/>
    </row>
    <row r="272" spans="1:22">
      <c r="A272" s="101"/>
      <c r="B272" s="107" t="str">
        <f>Produits!B271</f>
        <v>Bananes plantains, secs</v>
      </c>
      <c r="C272" s="108"/>
      <c r="D272" s="108">
        <v>1</v>
      </c>
      <c r="E272" s="108"/>
      <c r="F272" s="108"/>
      <c r="G272" s="108"/>
      <c r="H272" s="108"/>
      <c r="I272" s="108"/>
      <c r="J272" s="108"/>
      <c r="K272" s="108"/>
      <c r="L272" s="108"/>
      <c r="M272" s="108"/>
      <c r="N272" s="108"/>
      <c r="O272" s="108"/>
      <c r="P272" s="108"/>
      <c r="Q272" s="108">
        <v>1</v>
      </c>
      <c r="R272" s="108">
        <v>1</v>
      </c>
      <c r="S272" s="108"/>
      <c r="T272" s="108"/>
      <c r="U272" s="108"/>
      <c r="V272" s="108"/>
    </row>
    <row r="273" spans="1:22">
      <c r="A273" s="101"/>
      <c r="B273" s="107" t="str">
        <f>Produits!B272</f>
        <v>Dattes, sèches</v>
      </c>
      <c r="C273" s="108"/>
      <c r="D273" s="108">
        <v>1</v>
      </c>
      <c r="E273" s="108"/>
      <c r="F273" s="108"/>
      <c r="G273" s="108"/>
      <c r="H273" s="108"/>
      <c r="I273" s="108"/>
      <c r="J273" s="108"/>
      <c r="K273" s="108"/>
      <c r="L273" s="108"/>
      <c r="M273" s="108"/>
      <c r="N273" s="108"/>
      <c r="O273" s="108"/>
      <c r="P273" s="108"/>
      <c r="Q273" s="108">
        <v>1</v>
      </c>
      <c r="R273" s="108">
        <v>1</v>
      </c>
      <c r="S273" s="108"/>
      <c r="T273" s="108"/>
      <c r="U273" s="108"/>
      <c r="V273" s="108"/>
    </row>
    <row r="274" spans="1:22">
      <c r="A274" s="101"/>
      <c r="B274" s="107" t="str">
        <f>Produits!B273</f>
        <v>Figues, sèches</v>
      </c>
      <c r="C274" s="108"/>
      <c r="D274" s="108">
        <v>1</v>
      </c>
      <c r="E274" s="108"/>
      <c r="F274" s="108"/>
      <c r="G274" s="108"/>
      <c r="H274" s="108"/>
      <c r="I274" s="108"/>
      <c r="J274" s="108"/>
      <c r="K274" s="108"/>
      <c r="L274" s="108"/>
      <c r="M274" s="108"/>
      <c r="N274" s="108"/>
      <c r="O274" s="108"/>
      <c r="P274" s="108"/>
      <c r="Q274" s="108">
        <v>1</v>
      </c>
      <c r="R274" s="108">
        <v>1</v>
      </c>
      <c r="S274" s="108"/>
      <c r="T274" s="108"/>
      <c r="U274" s="108"/>
      <c r="V274" s="108"/>
    </row>
    <row r="275" spans="1:22">
      <c r="A275" s="101"/>
      <c r="B275" s="107" t="str">
        <f>Produits!B274</f>
        <v>Ananas, secs</v>
      </c>
      <c r="C275" s="108"/>
      <c r="D275" s="108">
        <v>1</v>
      </c>
      <c r="E275" s="108"/>
      <c r="F275" s="108"/>
      <c r="G275" s="108"/>
      <c r="H275" s="108"/>
      <c r="I275" s="108"/>
      <c r="J275" s="108"/>
      <c r="K275" s="108"/>
      <c r="L275" s="108"/>
      <c r="M275" s="108"/>
      <c r="N275" s="108"/>
      <c r="O275" s="108"/>
      <c r="P275" s="108"/>
      <c r="Q275" s="108">
        <v>1</v>
      </c>
      <c r="R275" s="108">
        <v>1</v>
      </c>
      <c r="S275" s="108"/>
      <c r="T275" s="108"/>
      <c r="U275" s="108"/>
      <c r="V275" s="108"/>
    </row>
    <row r="276" spans="1:22">
      <c r="A276" s="101"/>
      <c r="B276" s="107" t="str">
        <f>Produits!B275</f>
        <v>Avocats, secs</v>
      </c>
      <c r="C276" s="108"/>
      <c r="D276" s="108">
        <v>1</v>
      </c>
      <c r="E276" s="108"/>
      <c r="F276" s="108"/>
      <c r="G276" s="108"/>
      <c r="H276" s="108"/>
      <c r="I276" s="108"/>
      <c r="J276" s="108"/>
      <c r="K276" s="108"/>
      <c r="L276" s="108"/>
      <c r="M276" s="108"/>
      <c r="N276" s="108"/>
      <c r="O276" s="108"/>
      <c r="P276" s="108"/>
      <c r="Q276" s="108">
        <v>1</v>
      </c>
      <c r="R276" s="108">
        <v>1</v>
      </c>
      <c r="S276" s="108"/>
      <c r="T276" s="108"/>
      <c r="U276" s="108"/>
      <c r="V276" s="108"/>
    </row>
    <row r="277" spans="1:22">
      <c r="A277" s="101"/>
      <c r="B277" s="107" t="str">
        <f>Produits!B276</f>
        <v>Goyaves, mangues et mangoustans, secs</v>
      </c>
      <c r="C277" s="108"/>
      <c r="D277" s="108">
        <v>1</v>
      </c>
      <c r="E277" s="108"/>
      <c r="F277" s="108"/>
      <c r="G277" s="108"/>
      <c r="H277" s="108"/>
      <c r="I277" s="108"/>
      <c r="J277" s="108"/>
      <c r="K277" s="108"/>
      <c r="L277" s="108"/>
      <c r="M277" s="108"/>
      <c r="N277" s="108"/>
      <c r="O277" s="108"/>
      <c r="P277" s="108"/>
      <c r="Q277" s="108">
        <v>1</v>
      </c>
      <c r="R277" s="108">
        <v>1</v>
      </c>
      <c r="S277" s="108"/>
      <c r="T277" s="108"/>
      <c r="U277" s="108"/>
      <c r="V277" s="108"/>
    </row>
    <row r="278" spans="1:22">
      <c r="A278" s="101"/>
      <c r="B278" s="107" t="str">
        <f>Produits!B277</f>
        <v>Oranges, sèches</v>
      </c>
      <c r="C278" s="108"/>
      <c r="D278" s="108">
        <v>1</v>
      </c>
      <c r="E278" s="108"/>
      <c r="F278" s="108"/>
      <c r="G278" s="108"/>
      <c r="H278" s="108"/>
      <c r="I278" s="108"/>
      <c r="J278" s="108"/>
      <c r="K278" s="108"/>
      <c r="L278" s="108"/>
      <c r="M278" s="108"/>
      <c r="N278" s="108"/>
      <c r="O278" s="108"/>
      <c r="P278" s="108"/>
      <c r="Q278" s="108">
        <v>1</v>
      </c>
      <c r="R278" s="108">
        <v>1</v>
      </c>
      <c r="S278" s="108"/>
      <c r="T278" s="108"/>
      <c r="U278" s="108"/>
      <c r="V278" s="108"/>
    </row>
    <row r="279" spans="1:22">
      <c r="A279" s="101"/>
      <c r="B279" s="107" t="str">
        <f>Produits!B278</f>
        <v>Mandarines et clémentines, sèches</v>
      </c>
      <c r="C279" s="108"/>
      <c r="D279" s="108">
        <v>1</v>
      </c>
      <c r="E279" s="108"/>
      <c r="F279" s="108"/>
      <c r="G279" s="108"/>
      <c r="H279" s="108"/>
      <c r="I279" s="108"/>
      <c r="J279" s="108"/>
      <c r="K279" s="108"/>
      <c r="L279" s="108"/>
      <c r="M279" s="108"/>
      <c r="N279" s="108"/>
      <c r="O279" s="108"/>
      <c r="P279" s="108"/>
      <c r="Q279" s="108">
        <v>1</v>
      </c>
      <c r="R279" s="108">
        <v>1</v>
      </c>
      <c r="S279" s="108"/>
      <c r="T279" s="108"/>
      <c r="U279" s="108"/>
      <c r="V279" s="108"/>
    </row>
    <row r="280" spans="1:22">
      <c r="A280" s="101"/>
      <c r="B280" s="107" t="str">
        <f>Produits!B279</f>
        <v>Pamplemousses et pomelos, secs</v>
      </c>
      <c r="C280" s="108"/>
      <c r="D280" s="108">
        <v>1</v>
      </c>
      <c r="E280" s="108"/>
      <c r="F280" s="108"/>
      <c r="G280" s="108"/>
      <c r="H280" s="108"/>
      <c r="I280" s="108"/>
      <c r="J280" s="108"/>
      <c r="K280" s="108"/>
      <c r="L280" s="108"/>
      <c r="M280" s="108"/>
      <c r="N280" s="108"/>
      <c r="O280" s="108"/>
      <c r="P280" s="108"/>
      <c r="Q280" s="108">
        <v>1</v>
      </c>
      <c r="R280" s="108">
        <v>1</v>
      </c>
      <c r="S280" s="108"/>
      <c r="T280" s="108"/>
      <c r="U280" s="108"/>
      <c r="V280" s="108"/>
    </row>
    <row r="281" spans="1:22">
      <c r="A281" s="101"/>
      <c r="B281" s="107" t="str">
        <f>Produits!B280</f>
        <v>Citrons et limes, secs</v>
      </c>
      <c r="C281" s="108"/>
      <c r="D281" s="108">
        <v>1</v>
      </c>
      <c r="E281" s="108"/>
      <c r="F281" s="108"/>
      <c r="G281" s="108"/>
      <c r="H281" s="108"/>
      <c r="I281" s="108"/>
      <c r="J281" s="108"/>
      <c r="K281" s="108"/>
      <c r="L281" s="108"/>
      <c r="M281" s="108"/>
      <c r="N281" s="108"/>
      <c r="O281" s="108"/>
      <c r="P281" s="108"/>
      <c r="Q281" s="108">
        <v>1</v>
      </c>
      <c r="R281" s="108">
        <v>1</v>
      </c>
      <c r="S281" s="108"/>
      <c r="T281" s="108"/>
      <c r="U281" s="108"/>
      <c r="V281" s="108"/>
    </row>
    <row r="282" spans="1:22">
      <c r="A282" s="101"/>
      <c r="B282" s="107" t="str">
        <f>Produits!B281</f>
        <v>Autres agrumes, secs</v>
      </c>
      <c r="C282" s="108"/>
      <c r="D282" s="108">
        <v>1</v>
      </c>
      <c r="E282" s="108"/>
      <c r="F282" s="108"/>
      <c r="G282" s="108"/>
      <c r="H282" s="108"/>
      <c r="I282" s="108"/>
      <c r="J282" s="108"/>
      <c r="K282" s="108"/>
      <c r="L282" s="108"/>
      <c r="M282" s="108"/>
      <c r="N282" s="108"/>
      <c r="O282" s="108"/>
      <c r="P282" s="108"/>
      <c r="Q282" s="108">
        <v>1</v>
      </c>
      <c r="R282" s="108">
        <v>1</v>
      </c>
      <c r="S282" s="108"/>
      <c r="T282" s="108"/>
      <c r="U282" s="108"/>
      <c r="V282" s="108"/>
    </row>
    <row r="283" spans="1:22">
      <c r="A283" s="101"/>
      <c r="B283" s="107" t="str">
        <f>Produits!B282</f>
        <v>Coprah</v>
      </c>
      <c r="C283" s="108"/>
      <c r="D283" s="108">
        <v>1</v>
      </c>
      <c r="E283" s="108"/>
      <c r="F283" s="108"/>
      <c r="G283" s="108"/>
      <c r="H283" s="108"/>
      <c r="I283" s="108"/>
      <c r="J283" s="108"/>
      <c r="K283" s="108"/>
      <c r="L283" s="108"/>
      <c r="M283" s="108"/>
      <c r="N283" s="108"/>
      <c r="O283" s="108"/>
      <c r="P283" s="108"/>
      <c r="Q283" s="108">
        <v>1</v>
      </c>
      <c r="R283" s="108">
        <v>1</v>
      </c>
      <c r="S283" s="108"/>
      <c r="T283" s="108"/>
      <c r="U283" s="108"/>
      <c r="V283" s="108"/>
    </row>
    <row r="284" spans="1:22">
      <c r="A284" s="101"/>
      <c r="B284" s="107" t="str">
        <f>Produits!B283</f>
        <v>Autres fruits secs, n.c.a</v>
      </c>
      <c r="C284" s="108"/>
      <c r="D284" s="108">
        <v>1</v>
      </c>
      <c r="E284" s="108"/>
      <c r="F284" s="108"/>
      <c r="G284" s="108"/>
      <c r="H284" s="108"/>
      <c r="I284" s="108"/>
      <c r="J284" s="108"/>
      <c r="K284" s="108"/>
      <c r="L284" s="108"/>
      <c r="M284" s="108"/>
      <c r="N284" s="108"/>
      <c r="O284" s="108"/>
      <c r="P284" s="108"/>
      <c r="Q284" s="108">
        <v>1</v>
      </c>
      <c r="R284" s="108">
        <v>1</v>
      </c>
      <c r="S284" s="108"/>
      <c r="T284" s="108"/>
      <c r="U284" s="108"/>
      <c r="V284" s="108"/>
    </row>
    <row r="285" spans="1:22">
      <c r="A285" s="101"/>
      <c r="B285" s="107" t="str">
        <f>Produits!B284</f>
        <v>Mélanges de fruits secs</v>
      </c>
      <c r="C285" s="108"/>
      <c r="D285" s="108">
        <v>1</v>
      </c>
      <c r="E285" s="108"/>
      <c r="F285" s="108"/>
      <c r="G285" s="108"/>
      <c r="H285" s="108"/>
      <c r="I285" s="108"/>
      <c r="J285" s="108"/>
      <c r="K285" s="108"/>
      <c r="L285" s="108"/>
      <c r="M285" s="108"/>
      <c r="N285" s="108"/>
      <c r="O285" s="108"/>
      <c r="P285" s="108"/>
      <c r="Q285" s="108">
        <v>1</v>
      </c>
      <c r="R285" s="108">
        <v>1</v>
      </c>
      <c r="S285" s="108"/>
      <c r="T285" s="108"/>
      <c r="U285" s="108"/>
      <c r="V285" s="108"/>
    </row>
    <row r="286" spans="1:22">
      <c r="A286" s="101"/>
      <c r="B286" s="107" t="str">
        <f>Produits!B285</f>
        <v>Autres fruits, préparés ou conservés (à l’exclusion du Müsli)</v>
      </c>
      <c r="C286" s="108"/>
      <c r="D286" s="108">
        <v>1</v>
      </c>
      <c r="E286" s="108"/>
      <c r="F286" s="108"/>
      <c r="G286" s="108"/>
      <c r="H286" s="108"/>
      <c r="I286" s="108"/>
      <c r="J286" s="108"/>
      <c r="K286" s="108"/>
      <c r="L286" s="108"/>
      <c r="M286" s="108"/>
      <c r="N286" s="108"/>
      <c r="O286" s="108"/>
      <c r="P286" s="108"/>
      <c r="Q286" s="108">
        <v>1</v>
      </c>
      <c r="R286" s="108">
        <v>1</v>
      </c>
      <c r="S286" s="108"/>
      <c r="T286" s="108"/>
      <c r="U286" s="108"/>
      <c r="V286" s="108"/>
    </row>
    <row r="287" spans="1:22">
      <c r="A287" s="101"/>
      <c r="B287" s="107" t="str">
        <f>Produits!B286</f>
        <v>Fécules</v>
      </c>
      <c r="C287" s="108"/>
      <c r="D287" s="108">
        <v>1</v>
      </c>
      <c r="E287" s="108"/>
      <c r="F287" s="108"/>
      <c r="G287" s="108"/>
      <c r="H287" s="108"/>
      <c r="I287" s="108"/>
      <c r="J287" s="108"/>
      <c r="K287" s="108"/>
      <c r="L287" s="108"/>
      <c r="M287" s="108"/>
      <c r="N287" s="108"/>
      <c r="O287" s="108"/>
      <c r="P287" s="108"/>
      <c r="Q287" s="108">
        <v>1</v>
      </c>
      <c r="R287" s="108">
        <v>1</v>
      </c>
      <c r="S287" s="108"/>
      <c r="T287" s="108"/>
      <c r="U287" s="108"/>
      <c r="V287" s="108"/>
    </row>
    <row r="288" spans="1:22">
      <c r="A288" s="101"/>
      <c r="B288" s="107" t="str">
        <f>Produits!B287</f>
        <v>Fécule de manioc</v>
      </c>
      <c r="C288" s="108"/>
      <c r="D288" s="108">
        <v>1</v>
      </c>
      <c r="E288" s="108"/>
      <c r="F288" s="108"/>
      <c r="G288" s="108"/>
      <c r="H288" s="108"/>
      <c r="I288" s="108"/>
      <c r="J288" s="108"/>
      <c r="K288" s="108"/>
      <c r="L288" s="108"/>
      <c r="M288" s="108"/>
      <c r="N288" s="108"/>
      <c r="O288" s="108"/>
      <c r="P288" s="108"/>
      <c r="Q288" s="108">
        <v>1</v>
      </c>
      <c r="R288" s="108">
        <v>1</v>
      </c>
      <c r="S288" s="108"/>
      <c r="T288" s="108"/>
      <c r="U288" s="108"/>
      <c r="V288" s="108"/>
    </row>
    <row r="289" spans="1:22">
      <c r="A289" s="101"/>
      <c r="B289" s="107" t="str">
        <f>Produits!B288</f>
        <v>Fécule d'autres racines et tubercules</v>
      </c>
      <c r="C289" s="108"/>
      <c r="D289" s="108">
        <v>1</v>
      </c>
      <c r="E289" s="108"/>
      <c r="F289" s="108"/>
      <c r="G289" s="108"/>
      <c r="H289" s="108"/>
      <c r="I289" s="108"/>
      <c r="J289" s="108"/>
      <c r="K289" s="108"/>
      <c r="L289" s="108"/>
      <c r="M289" s="108"/>
      <c r="N289" s="108"/>
      <c r="O289" s="108"/>
      <c r="P289" s="108"/>
      <c r="Q289" s="108">
        <v>1</v>
      </c>
      <c r="R289" s="108">
        <v>1</v>
      </c>
      <c r="S289" s="108"/>
      <c r="T289" s="108"/>
      <c r="U289" s="108"/>
      <c r="V289" s="108"/>
    </row>
    <row r="290" spans="1:22">
      <c r="A290" s="101"/>
      <c r="B290" s="107" t="str">
        <f>Produits!B289</f>
        <v>Farines, semoules et poudres de fruits et légumes</v>
      </c>
      <c r="C290" s="108"/>
      <c r="D290" s="108">
        <v>1</v>
      </c>
      <c r="E290" s="108"/>
      <c r="F290" s="108"/>
      <c r="G290" s="108"/>
      <c r="H290" s="108"/>
      <c r="I290" s="108"/>
      <c r="J290" s="108"/>
      <c r="K290" s="108"/>
      <c r="L290" s="108"/>
      <c r="M290" s="108"/>
      <c r="N290" s="108"/>
      <c r="O290" s="108"/>
      <c r="P290" s="108"/>
      <c r="Q290" s="108">
        <v>1</v>
      </c>
      <c r="R290" s="108">
        <v>1</v>
      </c>
      <c r="S290" s="108"/>
      <c r="T290" s="108"/>
      <c r="U290" s="108"/>
      <c r="V290" s="108"/>
    </row>
    <row r="291" spans="1:22">
      <c r="A291" s="101"/>
      <c r="B291" s="107" t="str">
        <f>Produits!B290</f>
        <v>Farines, semooules et poudres de racines et tubercules</v>
      </c>
      <c r="C291" s="108"/>
      <c r="D291" s="108">
        <v>1</v>
      </c>
      <c r="E291" s="108"/>
      <c r="F291" s="108"/>
      <c r="G291" s="108"/>
      <c r="H291" s="108"/>
      <c r="I291" s="108"/>
      <c r="J291" s="108"/>
      <c r="K291" s="108"/>
      <c r="L291" s="108"/>
      <c r="M291" s="108"/>
      <c r="N291" s="108"/>
      <c r="O291" s="108"/>
      <c r="P291" s="108"/>
      <c r="Q291" s="108">
        <v>1</v>
      </c>
      <c r="R291" s="108">
        <v>1</v>
      </c>
      <c r="S291" s="108"/>
      <c r="T291" s="108"/>
      <c r="U291" s="108"/>
      <c r="V291" s="108"/>
    </row>
    <row r="292" spans="1:22">
      <c r="A292" s="101"/>
      <c r="B292" s="107" t="str">
        <f>Produits!B291</f>
        <v>Farines, semoules et poudres de fruits</v>
      </c>
      <c r="C292" s="108"/>
      <c r="D292" s="108">
        <v>1</v>
      </c>
      <c r="E292" s="108"/>
      <c r="F292" s="108"/>
      <c r="G292" s="108"/>
      <c r="H292" s="108"/>
      <c r="I292" s="108"/>
      <c r="J292" s="108"/>
      <c r="K292" s="108"/>
      <c r="L292" s="108"/>
      <c r="M292" s="108"/>
      <c r="N292" s="108"/>
      <c r="O292" s="108"/>
      <c r="P292" s="108"/>
      <c r="Q292" s="108">
        <v>1</v>
      </c>
      <c r="R292" s="108">
        <v>1</v>
      </c>
      <c r="S292" s="108"/>
      <c r="T292" s="108"/>
      <c r="U292" s="108"/>
      <c r="V292" s="108"/>
    </row>
    <row r="293" spans="1:22">
      <c r="A293" s="101"/>
      <c r="B293" s="107" t="str">
        <f>Produits!B292</f>
        <v>Huiles</v>
      </c>
      <c r="C293" s="108"/>
      <c r="D293" s="108">
        <v>1</v>
      </c>
      <c r="E293" s="108"/>
      <c r="F293" s="108"/>
      <c r="G293" s="108"/>
      <c r="H293" s="108"/>
      <c r="I293" s="108"/>
      <c r="J293" s="108"/>
      <c r="K293" s="108"/>
      <c r="L293" s="108"/>
      <c r="M293" s="108"/>
      <c r="N293" s="108"/>
      <c r="O293" s="108"/>
      <c r="P293" s="108"/>
      <c r="Q293" s="108">
        <v>1</v>
      </c>
      <c r="R293" s="108">
        <v>1</v>
      </c>
      <c r="S293" s="108"/>
      <c r="T293" s="108"/>
      <c r="U293" s="108"/>
      <c r="V293" s="108"/>
    </row>
    <row r="294" spans="1:22">
      <c r="A294" s="101"/>
      <c r="B294" s="107" t="str">
        <f>Produits!B293</f>
        <v>Huiles, brutes</v>
      </c>
      <c r="C294" s="108"/>
      <c r="D294" s="108">
        <v>1</v>
      </c>
      <c r="E294" s="108"/>
      <c r="F294" s="108"/>
      <c r="G294" s="108"/>
      <c r="H294" s="108"/>
      <c r="I294" s="108"/>
      <c r="J294" s="108"/>
      <c r="K294" s="108"/>
      <c r="L294" s="108"/>
      <c r="M294" s="108"/>
      <c r="N294" s="108"/>
      <c r="O294" s="108"/>
      <c r="P294" s="108"/>
      <c r="Q294" s="108">
        <v>1</v>
      </c>
      <c r="R294" s="108">
        <v>1</v>
      </c>
      <c r="S294" s="108"/>
      <c r="T294" s="108"/>
      <c r="U294" s="108"/>
      <c r="V294" s="108"/>
    </row>
    <row r="295" spans="1:22">
      <c r="A295" s="101"/>
      <c r="B295" s="107" t="str">
        <f>Produits!B294</f>
        <v>Huile d'arachide, brute</v>
      </c>
      <c r="C295" s="108"/>
      <c r="D295" s="108">
        <v>1</v>
      </c>
      <c r="E295" s="108"/>
      <c r="F295" s="108"/>
      <c r="G295" s="108"/>
      <c r="H295" s="108"/>
      <c r="I295" s="108"/>
      <c r="J295" s="108"/>
      <c r="K295" s="108"/>
      <c r="L295" s="108"/>
      <c r="M295" s="108"/>
      <c r="N295" s="108"/>
      <c r="O295" s="108"/>
      <c r="P295" s="108"/>
      <c r="Q295" s="108">
        <v>1</v>
      </c>
      <c r="R295" s="108">
        <v>1</v>
      </c>
      <c r="S295" s="108"/>
      <c r="T295" s="108"/>
      <c r="U295" s="108"/>
      <c r="V295" s="108"/>
    </row>
    <row r="296" spans="1:22">
      <c r="A296" s="101"/>
      <c r="B296" s="107" t="str">
        <f>Produits!B295</f>
        <v>Huile de palme, brute</v>
      </c>
      <c r="C296" s="108"/>
      <c r="D296" s="108">
        <v>1</v>
      </c>
      <c r="E296" s="108"/>
      <c r="F296" s="108"/>
      <c r="G296" s="108"/>
      <c r="H296" s="108"/>
      <c r="I296" s="108"/>
      <c r="J296" s="108"/>
      <c r="K296" s="108"/>
      <c r="L296" s="108"/>
      <c r="M296" s="108"/>
      <c r="N296" s="108"/>
      <c r="O296" s="108"/>
      <c r="P296" s="108"/>
      <c r="Q296" s="108">
        <v>1</v>
      </c>
      <c r="R296" s="108">
        <v>1</v>
      </c>
      <c r="S296" s="108"/>
      <c r="T296" s="108"/>
      <c r="U296" s="108"/>
      <c r="V296" s="108"/>
    </row>
    <row r="297" spans="1:22">
      <c r="A297" s="101"/>
      <c r="B297" s="107" t="str">
        <f>Produits!B296</f>
        <v>Autres huiles végétales, brutes</v>
      </c>
      <c r="C297" s="108"/>
      <c r="D297" s="108">
        <v>1</v>
      </c>
      <c r="E297" s="108"/>
      <c r="F297" s="108"/>
      <c r="G297" s="108"/>
      <c r="H297" s="108"/>
      <c r="I297" s="108"/>
      <c r="J297" s="108"/>
      <c r="K297" s="108"/>
      <c r="L297" s="108"/>
      <c r="M297" s="108"/>
      <c r="N297" s="108"/>
      <c r="O297" s="108"/>
      <c r="P297" s="108"/>
      <c r="Q297" s="108">
        <v>1</v>
      </c>
      <c r="R297" s="108">
        <v>1</v>
      </c>
      <c r="S297" s="108"/>
      <c r="T297" s="108"/>
      <c r="U297" s="108"/>
      <c r="V297" s="108"/>
    </row>
    <row r="298" spans="1:22">
      <c r="A298" s="101"/>
      <c r="B298" s="107" t="str">
        <f>Produits!B297</f>
        <v>Huiles, raffinées</v>
      </c>
      <c r="C298" s="108"/>
      <c r="D298" s="108">
        <v>1</v>
      </c>
      <c r="E298" s="108"/>
      <c r="F298" s="108"/>
      <c r="G298" s="108"/>
      <c r="H298" s="108"/>
      <c r="I298" s="108"/>
      <c r="J298" s="108"/>
      <c r="K298" s="108"/>
      <c r="L298" s="108"/>
      <c r="M298" s="108"/>
      <c r="N298" s="108"/>
      <c r="O298" s="108"/>
      <c r="P298" s="108"/>
      <c r="Q298" s="108">
        <v>1</v>
      </c>
      <c r="R298" s="108">
        <v>1</v>
      </c>
      <c r="S298" s="108"/>
      <c r="T298" s="108"/>
      <c r="U298" s="108"/>
      <c r="V298" s="108"/>
    </row>
    <row r="299" spans="1:22">
      <c r="A299" s="101"/>
      <c r="B299" s="107" t="str">
        <f>Produits!B298</f>
        <v>Huile d'arachide, raffinée</v>
      </c>
      <c r="C299" s="108"/>
      <c r="D299" s="108">
        <v>1</v>
      </c>
      <c r="E299" s="108"/>
      <c r="F299" s="108"/>
      <c r="G299" s="108"/>
      <c r="H299" s="108"/>
      <c r="I299" s="108"/>
      <c r="J299" s="108"/>
      <c r="K299" s="108"/>
      <c r="L299" s="108"/>
      <c r="M299" s="108"/>
      <c r="N299" s="108"/>
      <c r="O299" s="108"/>
      <c r="P299" s="108"/>
      <c r="Q299" s="108">
        <v>1</v>
      </c>
      <c r="R299" s="108">
        <v>1</v>
      </c>
      <c r="S299" s="108"/>
      <c r="T299" s="108"/>
      <c r="U299" s="108"/>
      <c r="V299" s="108"/>
    </row>
    <row r="300" spans="1:22">
      <c r="A300" s="101"/>
      <c r="B300" s="107" t="str">
        <f>Produits!B299</f>
        <v>Huile de palme, raffinée</v>
      </c>
      <c r="C300" s="108"/>
      <c r="D300" s="108">
        <v>1</v>
      </c>
      <c r="E300" s="108"/>
      <c r="F300" s="108"/>
      <c r="G300" s="108"/>
      <c r="H300" s="108"/>
      <c r="I300" s="108"/>
      <c r="J300" s="108"/>
      <c r="K300" s="108"/>
      <c r="L300" s="108"/>
      <c r="M300" s="108"/>
      <c r="N300" s="108"/>
      <c r="O300" s="108"/>
      <c r="P300" s="108"/>
      <c r="Q300" s="108">
        <v>1</v>
      </c>
      <c r="R300" s="108">
        <v>1</v>
      </c>
      <c r="S300" s="108"/>
      <c r="T300" s="108"/>
      <c r="U300" s="108"/>
      <c r="V300" s="108"/>
    </row>
    <row r="301" spans="1:22">
      <c r="A301" s="101"/>
      <c r="B301" s="107" t="str">
        <f>Produits!B300</f>
        <v>Huile de coco (coprah), raffinée</v>
      </c>
      <c r="C301" s="108"/>
      <c r="D301" s="108">
        <v>1</v>
      </c>
      <c r="E301" s="108"/>
      <c r="F301" s="108"/>
      <c r="G301" s="108"/>
      <c r="H301" s="108"/>
      <c r="I301" s="108"/>
      <c r="J301" s="108"/>
      <c r="K301" s="108"/>
      <c r="L301" s="108"/>
      <c r="M301" s="108"/>
      <c r="N301" s="108"/>
      <c r="O301" s="108"/>
      <c r="P301" s="108"/>
      <c r="Q301" s="108">
        <v>1</v>
      </c>
      <c r="R301" s="108">
        <v>1</v>
      </c>
      <c r="S301" s="108"/>
      <c r="T301" s="108"/>
      <c r="U301" s="108"/>
      <c r="V301" s="108"/>
    </row>
    <row r="302" spans="1:22">
      <c r="A302" s="101"/>
      <c r="B302" s="107" t="str">
        <f>Produits!B301</f>
        <v>Déchets et sous-produits de fruits et légumes</v>
      </c>
      <c r="C302" s="108"/>
      <c r="D302" s="108">
        <v>1</v>
      </c>
      <c r="E302" s="108"/>
      <c r="F302" s="108"/>
      <c r="G302" s="108"/>
      <c r="H302" s="108"/>
      <c r="I302" s="108"/>
      <c r="J302" s="108"/>
      <c r="K302" s="108"/>
      <c r="L302" s="108"/>
      <c r="M302" s="108"/>
      <c r="N302" s="108"/>
      <c r="O302" s="108"/>
      <c r="P302" s="108"/>
      <c r="Q302" s="108">
        <v>1</v>
      </c>
      <c r="R302" s="108">
        <v>1</v>
      </c>
      <c r="S302" s="108"/>
      <c r="T302" s="108"/>
      <c r="U302" s="108"/>
      <c r="V302" s="108"/>
    </row>
    <row r="303" spans="1:22">
      <c r="A303" s="101"/>
      <c r="B303" s="107" t="str">
        <f>Produits!B302</f>
        <v>Co-produits de transformation</v>
      </c>
      <c r="C303" s="108"/>
      <c r="D303" s="108">
        <v>1</v>
      </c>
      <c r="E303" s="108"/>
      <c r="F303" s="108"/>
      <c r="G303" s="108"/>
      <c r="H303" s="108"/>
      <c r="I303" s="108"/>
      <c r="J303" s="108"/>
      <c r="K303" s="108"/>
      <c r="L303" s="108"/>
      <c r="M303" s="108"/>
      <c r="N303" s="108"/>
      <c r="O303" s="108"/>
      <c r="P303" s="108"/>
      <c r="Q303" s="108"/>
      <c r="R303" s="108"/>
      <c r="S303" s="108"/>
      <c r="T303" s="108"/>
      <c r="U303" s="108"/>
      <c r="V303" s="108"/>
    </row>
    <row r="304" spans="1:22">
      <c r="A304" s="101"/>
      <c r="B304" s="107" t="str">
        <f>Produits!B474</f>
        <v>Fruis et légumes, frais</v>
      </c>
      <c r="C304" s="108"/>
      <c r="D304" s="108"/>
      <c r="E304" s="108">
        <v>1</v>
      </c>
      <c r="F304" s="108">
        <v>1</v>
      </c>
      <c r="G304" s="108"/>
      <c r="H304" s="108"/>
      <c r="I304" s="108"/>
      <c r="J304" s="108"/>
      <c r="K304" s="108"/>
      <c r="L304" s="108"/>
      <c r="M304" s="108"/>
      <c r="N304" s="108"/>
      <c r="O304" s="108"/>
      <c r="P304" s="108"/>
      <c r="Q304" s="108"/>
      <c r="R304" s="108"/>
      <c r="S304" s="108"/>
      <c r="T304" s="108"/>
      <c r="U304" s="108"/>
      <c r="V304" s="108"/>
    </row>
    <row r="305" spans="1:22">
      <c r="A305" s="101"/>
      <c r="B305" s="107" t="str">
        <f>Produits!B475</f>
        <v>Fruits et légumes (hors PdT), frais</v>
      </c>
      <c r="C305" s="108"/>
      <c r="D305" s="108"/>
      <c r="E305" s="108">
        <v>1</v>
      </c>
      <c r="F305" s="108">
        <v>1</v>
      </c>
      <c r="G305" s="108"/>
      <c r="H305" s="108"/>
      <c r="I305" s="108"/>
      <c r="J305" s="108"/>
      <c r="K305" s="108"/>
      <c r="L305" s="108"/>
      <c r="M305" s="108"/>
      <c r="N305" s="108"/>
      <c r="O305" s="108"/>
      <c r="P305" s="108"/>
      <c r="Q305" s="108"/>
      <c r="R305" s="108"/>
      <c r="S305" s="108"/>
      <c r="T305" s="108"/>
      <c r="U305" s="108"/>
      <c r="V305" s="108"/>
    </row>
    <row r="306" spans="1:22">
      <c r="A306" s="101"/>
      <c r="B306" s="107" t="str">
        <f>Produits!B476</f>
        <v>Pertes en distribution</v>
      </c>
      <c r="C306" s="108"/>
      <c r="D306" s="108"/>
      <c r="E306" s="108">
        <v>1</v>
      </c>
      <c r="F306" s="108">
        <v>1</v>
      </c>
      <c r="G306" s="108"/>
      <c r="H306" s="108"/>
      <c r="I306" s="108"/>
      <c r="J306" s="108"/>
      <c r="K306" s="108"/>
      <c r="L306" s="108"/>
      <c r="M306" s="108"/>
      <c r="N306" s="108"/>
      <c r="O306" s="108"/>
      <c r="P306" s="108"/>
      <c r="Q306" s="108"/>
      <c r="R306" s="108"/>
      <c r="S306" s="108"/>
      <c r="T306" s="108"/>
      <c r="U306" s="108"/>
      <c r="V306" s="108"/>
    </row>
    <row r="307" spans="1:22">
      <c r="A307" s="101"/>
    </row>
    <row r="308" spans="1:22">
      <c r="A308" s="101"/>
      <c r="C308" s="101"/>
      <c r="D308" s="103"/>
      <c r="E308" s="104"/>
      <c r="F308" s="104"/>
      <c r="G308" s="104"/>
      <c r="H308" s="104"/>
      <c r="I308" s="104"/>
      <c r="J308" s="104"/>
      <c r="K308" s="104"/>
      <c r="L308" s="104"/>
      <c r="M308" s="104"/>
      <c r="N308" s="104"/>
      <c r="O308" s="104"/>
      <c r="P308" s="104"/>
      <c r="Q308" s="104"/>
      <c r="R308" s="104"/>
      <c r="S308" s="104"/>
      <c r="T308" s="104"/>
      <c r="U308" s="104"/>
      <c r="V308" s="104"/>
    </row>
    <row r="309" spans="1:22">
      <c r="A309" s="101"/>
      <c r="B309" s="109" t="s">
        <v>807</v>
      </c>
      <c r="C309" s="110"/>
      <c r="D309" s="110"/>
      <c r="E309" s="110"/>
      <c r="F309" s="110"/>
      <c r="G309" s="110"/>
      <c r="H309" s="110"/>
      <c r="I309" s="110"/>
      <c r="J309" s="110"/>
      <c r="K309" s="110"/>
      <c r="L309" s="110"/>
      <c r="M309" s="110"/>
      <c r="N309" s="110"/>
      <c r="O309" s="110"/>
      <c r="P309" s="110"/>
      <c r="Q309" s="110"/>
      <c r="R309" s="110"/>
      <c r="S309" s="110"/>
      <c r="T309" s="846"/>
      <c r="U309" s="846"/>
      <c r="V309" s="846"/>
    </row>
    <row r="310" spans="1:22">
      <c r="A310" s="101"/>
      <c r="B310" s="107" t="str">
        <f t="shared" ref="B310:B345" si="0">B3</f>
        <v>Fruits et légumes</v>
      </c>
      <c r="C310" s="108"/>
      <c r="D310" s="108">
        <v>1</v>
      </c>
      <c r="E310" s="108">
        <v>1</v>
      </c>
      <c r="F310" s="108">
        <v>1</v>
      </c>
      <c r="G310" s="108"/>
      <c r="H310" s="108"/>
      <c r="I310" s="108"/>
      <c r="J310" s="108"/>
      <c r="K310" s="108"/>
      <c r="L310" s="108"/>
      <c r="M310" s="108"/>
      <c r="N310" s="108"/>
      <c r="O310" s="108"/>
      <c r="P310" s="108"/>
      <c r="Q310" s="108"/>
      <c r="R310" s="108"/>
      <c r="S310" s="108"/>
      <c r="T310" s="108">
        <v>1</v>
      </c>
      <c r="U310" s="108">
        <v>1</v>
      </c>
      <c r="V310" s="108"/>
    </row>
    <row r="311" spans="1:22">
      <c r="A311" s="101"/>
      <c r="B311" s="107" t="str">
        <f t="shared" si="0"/>
        <v>Légumes</v>
      </c>
      <c r="C311" s="108"/>
      <c r="D311" s="108">
        <v>1</v>
      </c>
      <c r="E311" s="108">
        <v>1</v>
      </c>
      <c r="F311" s="108">
        <v>1</v>
      </c>
      <c r="G311" s="108"/>
      <c r="H311" s="108"/>
      <c r="I311" s="108"/>
      <c r="J311" s="108"/>
      <c r="K311" s="108"/>
      <c r="L311" s="108"/>
      <c r="M311" s="108"/>
      <c r="N311" s="108"/>
      <c r="O311" s="108"/>
      <c r="P311" s="108"/>
      <c r="Q311" s="108"/>
      <c r="R311" s="108"/>
      <c r="S311" s="108"/>
      <c r="T311" s="108">
        <v>1</v>
      </c>
      <c r="U311" s="108">
        <v>1</v>
      </c>
      <c r="V311" s="108"/>
    </row>
    <row r="312" spans="1:22">
      <c r="A312" s="101"/>
      <c r="B312" s="107" t="str">
        <f t="shared" si="0"/>
        <v>Légumineuses et oléagineux</v>
      </c>
      <c r="C312" s="108"/>
      <c r="D312" s="108">
        <v>1</v>
      </c>
      <c r="E312" s="108">
        <v>1</v>
      </c>
      <c r="F312" s="108">
        <v>1</v>
      </c>
      <c r="G312" s="108"/>
      <c r="H312" s="108"/>
      <c r="I312" s="108"/>
      <c r="J312" s="108"/>
      <c r="K312" s="108"/>
      <c r="L312" s="108"/>
      <c r="M312" s="108"/>
      <c r="N312" s="108"/>
      <c r="O312" s="108"/>
      <c r="P312" s="108"/>
      <c r="Q312" s="108"/>
      <c r="R312" s="108"/>
      <c r="S312" s="108"/>
      <c r="T312" s="108">
        <v>1</v>
      </c>
      <c r="U312" s="108">
        <v>1</v>
      </c>
      <c r="V312" s="108"/>
    </row>
    <row r="313" spans="1:22">
      <c r="A313" s="101"/>
      <c r="B313" s="107" t="str">
        <f t="shared" si="0"/>
        <v>Légumes à cosse verts</v>
      </c>
      <c r="C313" s="108"/>
      <c r="D313" s="108">
        <v>1</v>
      </c>
      <c r="E313" s="108">
        <v>1</v>
      </c>
      <c r="F313" s="108">
        <v>1</v>
      </c>
      <c r="G313" s="108"/>
      <c r="H313" s="108"/>
      <c r="I313" s="108"/>
      <c r="J313" s="108"/>
      <c r="K313" s="108"/>
      <c r="L313" s="108"/>
      <c r="M313" s="108"/>
      <c r="N313" s="108"/>
      <c r="O313" s="108"/>
      <c r="P313" s="108"/>
      <c r="Q313" s="108"/>
      <c r="R313" s="108"/>
      <c r="S313" s="108"/>
      <c r="T313" s="108">
        <v>1</v>
      </c>
      <c r="U313" s="108">
        <v>1</v>
      </c>
      <c r="V313" s="108"/>
    </row>
    <row r="314" spans="1:22">
      <c r="A314" s="101"/>
      <c r="B314" s="107" t="str">
        <f t="shared" si="0"/>
        <v>Haricots</v>
      </c>
      <c r="C314" s="108"/>
      <c r="D314" s="108">
        <v>1</v>
      </c>
      <c r="E314" s="108">
        <v>1</v>
      </c>
      <c r="F314" s="108">
        <v>1</v>
      </c>
      <c r="G314" s="108"/>
      <c r="H314" s="108"/>
      <c r="I314" s="108"/>
      <c r="J314" s="108"/>
      <c r="K314" s="108"/>
      <c r="L314" s="108"/>
      <c r="M314" s="108"/>
      <c r="N314" s="108"/>
      <c r="O314" s="108"/>
      <c r="P314" s="108"/>
      <c r="Q314" s="108"/>
      <c r="R314" s="108"/>
      <c r="S314" s="108"/>
      <c r="T314" s="108">
        <v>1</v>
      </c>
      <c r="U314" s="108">
        <v>1</v>
      </c>
      <c r="V314" s="108"/>
    </row>
    <row r="315" spans="1:22">
      <c r="A315" s="101"/>
      <c r="B315" s="107" t="str">
        <f t="shared" si="0"/>
        <v>Haricots à écosser et demi-secs (grains)</v>
      </c>
      <c r="C315" s="108"/>
      <c r="D315" s="108">
        <v>1</v>
      </c>
      <c r="E315" s="108">
        <v>1</v>
      </c>
      <c r="F315" s="108">
        <v>1</v>
      </c>
      <c r="G315" s="108"/>
      <c r="H315" s="108"/>
      <c r="I315" s="108"/>
      <c r="J315" s="108"/>
      <c r="K315" s="108"/>
      <c r="L315" s="108"/>
      <c r="M315" s="108"/>
      <c r="N315" s="108"/>
      <c r="O315" s="108"/>
      <c r="P315" s="108"/>
      <c r="Q315" s="108"/>
      <c r="R315" s="108"/>
      <c r="S315" s="108"/>
      <c r="T315" s="108">
        <v>1</v>
      </c>
      <c r="U315" s="108">
        <v>1</v>
      </c>
      <c r="V315" s="108"/>
    </row>
    <row r="316" spans="1:22">
      <c r="A316" s="101"/>
      <c r="B316" s="107" t="str">
        <f t="shared" si="0"/>
        <v>Haricots verts (y.c. haricots beurre)</v>
      </c>
      <c r="C316" s="108"/>
      <c r="D316" s="108">
        <v>1</v>
      </c>
      <c r="E316" s="108">
        <v>1</v>
      </c>
      <c r="F316" s="108">
        <v>1</v>
      </c>
      <c r="G316" s="108"/>
      <c r="H316" s="108"/>
      <c r="I316" s="108"/>
      <c r="J316" s="108"/>
      <c r="K316" s="108"/>
      <c r="L316" s="108"/>
      <c r="M316" s="108"/>
      <c r="N316" s="108"/>
      <c r="O316" s="108"/>
      <c r="P316" s="108"/>
      <c r="Q316" s="108"/>
      <c r="R316" s="108"/>
      <c r="S316" s="108"/>
      <c r="T316" s="108">
        <v>1</v>
      </c>
      <c r="U316" s="108">
        <v>1</v>
      </c>
      <c r="V316" s="108"/>
    </row>
    <row r="317" spans="1:22">
      <c r="A317" s="101"/>
      <c r="B317" s="107" t="str">
        <f t="shared" si="0"/>
        <v>Petits pois</v>
      </c>
      <c r="C317" s="108"/>
      <c r="D317" s="108">
        <v>1</v>
      </c>
      <c r="E317" s="108">
        <v>1</v>
      </c>
      <c r="F317" s="108">
        <v>1</v>
      </c>
      <c r="G317" s="108"/>
      <c r="H317" s="108"/>
      <c r="I317" s="108"/>
      <c r="J317" s="108"/>
      <c r="K317" s="108"/>
      <c r="L317" s="108"/>
      <c r="M317" s="108"/>
      <c r="N317" s="108"/>
      <c r="O317" s="108"/>
      <c r="P317" s="108"/>
      <c r="Q317" s="108"/>
      <c r="R317" s="108"/>
      <c r="S317" s="108"/>
      <c r="T317" s="108">
        <v>1</v>
      </c>
      <c r="U317" s="108">
        <v>1</v>
      </c>
      <c r="V317" s="108"/>
    </row>
    <row r="318" spans="1:22">
      <c r="A318" s="101"/>
      <c r="B318" s="107" t="str">
        <f t="shared" si="0"/>
        <v>Autres légumes à cosse verts</v>
      </c>
      <c r="C318" s="108"/>
      <c r="D318" s="108">
        <v>1</v>
      </c>
      <c r="E318" s="108">
        <v>1</v>
      </c>
      <c r="F318" s="108">
        <v>1</v>
      </c>
      <c r="G318" s="108"/>
      <c r="H318" s="108"/>
      <c r="I318" s="108"/>
      <c r="J318" s="108"/>
      <c r="K318" s="108"/>
      <c r="L318" s="108"/>
      <c r="M318" s="108"/>
      <c r="N318" s="108"/>
      <c r="O318" s="108"/>
      <c r="P318" s="108"/>
      <c r="Q318" s="108"/>
      <c r="R318" s="108"/>
      <c r="S318" s="108"/>
      <c r="T318" s="108">
        <v>1</v>
      </c>
      <c r="U318" s="108">
        <v>1</v>
      </c>
      <c r="V318" s="108"/>
    </row>
    <row r="319" spans="1:22">
      <c r="A319" s="101"/>
      <c r="B319" s="107" t="str">
        <f t="shared" si="0"/>
        <v>Légumes à cosse d'origine tropicale</v>
      </c>
      <c r="C319" s="108"/>
      <c r="D319" s="108">
        <v>1</v>
      </c>
      <c r="E319" s="108">
        <v>1</v>
      </c>
      <c r="F319" s="108">
        <v>1</v>
      </c>
      <c r="G319" s="108"/>
      <c r="H319" s="108"/>
      <c r="I319" s="108"/>
      <c r="J319" s="108"/>
      <c r="K319" s="108"/>
      <c r="L319" s="108"/>
      <c r="M319" s="108"/>
      <c r="N319" s="108"/>
      <c r="O319" s="108"/>
      <c r="P319" s="108"/>
      <c r="Q319" s="108"/>
      <c r="R319" s="108"/>
      <c r="S319" s="108"/>
      <c r="T319" s="108">
        <v>1</v>
      </c>
      <c r="U319" s="108">
        <v>1</v>
      </c>
      <c r="V319" s="108"/>
    </row>
    <row r="320" spans="1:22">
      <c r="A320" s="101"/>
      <c r="B320" s="107" t="str">
        <f t="shared" si="0"/>
        <v>Arachides</v>
      </c>
      <c r="C320" s="108"/>
      <c r="D320" s="108">
        <v>1</v>
      </c>
      <c r="E320" s="108">
        <v>1</v>
      </c>
      <c r="F320" s="108">
        <v>1</v>
      </c>
      <c r="G320" s="108"/>
      <c r="H320" s="108"/>
      <c r="I320" s="108"/>
      <c r="J320" s="108"/>
      <c r="K320" s="108"/>
      <c r="L320" s="108"/>
      <c r="M320" s="108"/>
      <c r="N320" s="108"/>
      <c r="O320" s="108"/>
      <c r="P320" s="108"/>
      <c r="Q320" s="108"/>
      <c r="R320" s="108"/>
      <c r="S320" s="108"/>
      <c r="T320" s="108">
        <v>1</v>
      </c>
      <c r="U320" s="108">
        <v>1</v>
      </c>
      <c r="V320" s="108"/>
    </row>
    <row r="321" spans="1:22">
      <c r="A321" s="101"/>
      <c r="B321" s="107" t="str">
        <f t="shared" si="0"/>
        <v>Légumes et melons, racines et tubercules</v>
      </c>
      <c r="C321" s="108"/>
      <c r="D321" s="108">
        <v>1</v>
      </c>
      <c r="E321" s="108">
        <v>1</v>
      </c>
      <c r="F321" s="108">
        <v>1</v>
      </c>
      <c r="G321" s="108"/>
      <c r="H321" s="108"/>
      <c r="I321" s="108"/>
      <c r="J321" s="108"/>
      <c r="K321" s="108"/>
      <c r="L321" s="108"/>
      <c r="M321" s="108"/>
      <c r="N321" s="108"/>
      <c r="O321" s="108"/>
      <c r="P321" s="108"/>
      <c r="Q321" s="108"/>
      <c r="R321" s="108"/>
      <c r="S321" s="108"/>
      <c r="T321" s="108">
        <v>1</v>
      </c>
      <c r="U321" s="108">
        <v>1</v>
      </c>
      <c r="V321" s="108"/>
    </row>
    <row r="322" spans="1:22">
      <c r="A322" s="101"/>
      <c r="B322" s="107" t="str">
        <f t="shared" si="0"/>
        <v>Légumes à feuilles ou à tiges</v>
      </c>
      <c r="C322" s="108"/>
      <c r="D322" s="108">
        <v>1</v>
      </c>
      <c r="E322" s="108">
        <v>1</v>
      </c>
      <c r="F322" s="108">
        <v>1</v>
      </c>
      <c r="G322" s="108"/>
      <c r="H322" s="108"/>
      <c r="I322" s="108"/>
      <c r="J322" s="108"/>
      <c r="K322" s="108"/>
      <c r="L322" s="108"/>
      <c r="M322" s="108"/>
      <c r="N322" s="108"/>
      <c r="O322" s="108"/>
      <c r="P322" s="108"/>
      <c r="Q322" s="108"/>
      <c r="R322" s="108"/>
      <c r="S322" s="108"/>
      <c r="T322" s="108">
        <v>1</v>
      </c>
      <c r="U322" s="108">
        <v>1</v>
      </c>
      <c r="V322" s="108"/>
    </row>
    <row r="323" spans="1:22">
      <c r="A323" s="101"/>
      <c r="B323" s="107" t="str">
        <f t="shared" si="0"/>
        <v>Asperges</v>
      </c>
      <c r="C323" s="108"/>
      <c r="D323" s="108">
        <v>1</v>
      </c>
      <c r="E323" s="108">
        <v>1</v>
      </c>
      <c r="F323" s="108">
        <v>1</v>
      </c>
      <c r="G323" s="108"/>
      <c r="H323" s="108"/>
      <c r="I323" s="108"/>
      <c r="J323" s="108"/>
      <c r="K323" s="108"/>
      <c r="L323" s="108"/>
      <c r="M323" s="108"/>
      <c r="N323" s="108"/>
      <c r="O323" s="108"/>
      <c r="P323" s="108"/>
      <c r="Q323" s="108"/>
      <c r="R323" s="108"/>
      <c r="S323" s="108"/>
      <c r="T323" s="108">
        <v>1</v>
      </c>
      <c r="U323" s="108">
        <v>1</v>
      </c>
      <c r="V323" s="108"/>
    </row>
    <row r="324" spans="1:22">
      <c r="A324" s="101"/>
      <c r="B324" s="107" t="str">
        <f t="shared" si="0"/>
        <v>Choux</v>
      </c>
      <c r="C324" s="108"/>
      <c r="D324" s="108">
        <v>1</v>
      </c>
      <c r="E324" s="108">
        <v>1</v>
      </c>
      <c r="F324" s="108">
        <v>1</v>
      </c>
      <c r="G324" s="108"/>
      <c r="H324" s="108"/>
      <c r="I324" s="108"/>
      <c r="J324" s="108"/>
      <c r="K324" s="108"/>
      <c r="L324" s="108"/>
      <c r="M324" s="108"/>
      <c r="N324" s="108"/>
      <c r="O324" s="108"/>
      <c r="P324" s="108"/>
      <c r="Q324" s="108"/>
      <c r="R324" s="108"/>
      <c r="S324" s="108"/>
      <c r="T324" s="108">
        <v>1</v>
      </c>
      <c r="U324" s="108">
        <v>1</v>
      </c>
      <c r="V324" s="108"/>
    </row>
    <row r="325" spans="1:22">
      <c r="A325" s="101"/>
      <c r="B325" s="107" t="str">
        <f t="shared" si="0"/>
        <v>Choux de Bruxelles</v>
      </c>
      <c r="C325" s="108"/>
      <c r="D325" s="108">
        <v>1</v>
      </c>
      <c r="E325" s="108">
        <v>1</v>
      </c>
      <c r="F325" s="108">
        <v>1</v>
      </c>
      <c r="G325" s="108"/>
      <c r="H325" s="108"/>
      <c r="I325" s="108"/>
      <c r="J325" s="108"/>
      <c r="K325" s="108"/>
      <c r="L325" s="108"/>
      <c r="M325" s="108"/>
      <c r="N325" s="108"/>
      <c r="O325" s="108"/>
      <c r="P325" s="108"/>
      <c r="Q325" s="108"/>
      <c r="R325" s="108"/>
      <c r="S325" s="108"/>
      <c r="T325" s="108">
        <v>1</v>
      </c>
      <c r="U325" s="108">
        <v>1</v>
      </c>
      <c r="V325" s="108"/>
    </row>
    <row r="326" spans="1:22">
      <c r="A326" s="101"/>
      <c r="B326" s="107" t="str">
        <f t="shared" si="0"/>
        <v>Autres choux</v>
      </c>
      <c r="C326" s="108"/>
      <c r="D326" s="108">
        <v>1</v>
      </c>
      <c r="E326" s="108">
        <v>1</v>
      </c>
      <c r="F326" s="108">
        <v>1</v>
      </c>
      <c r="G326" s="108"/>
      <c r="H326" s="108"/>
      <c r="I326" s="108"/>
      <c r="J326" s="108"/>
      <c r="K326" s="108"/>
      <c r="L326" s="108"/>
      <c r="M326" s="108"/>
      <c r="N326" s="108"/>
      <c r="O326" s="108"/>
      <c r="P326" s="108"/>
      <c r="Q326" s="108"/>
      <c r="R326" s="108"/>
      <c r="S326" s="108"/>
      <c r="T326" s="108">
        <v>1</v>
      </c>
      <c r="U326" s="108">
        <v>1</v>
      </c>
      <c r="V326" s="108"/>
    </row>
    <row r="327" spans="1:22">
      <c r="A327" s="101"/>
      <c r="B327" s="107" t="str">
        <f t="shared" si="0"/>
        <v>Choux à choucroute</v>
      </c>
      <c r="C327" s="108"/>
      <c r="D327" s="108">
        <v>1</v>
      </c>
      <c r="E327" s="108">
        <v>1</v>
      </c>
      <c r="F327" s="108">
        <v>1</v>
      </c>
      <c r="G327" s="108"/>
      <c r="H327" s="108"/>
      <c r="I327" s="108"/>
      <c r="J327" s="108"/>
      <c r="K327" s="108"/>
      <c r="L327" s="108"/>
      <c r="M327" s="108"/>
      <c r="N327" s="108"/>
      <c r="O327" s="108"/>
      <c r="P327" s="108"/>
      <c r="Q327" s="108"/>
      <c r="R327" s="108"/>
      <c r="S327" s="108"/>
      <c r="T327" s="108">
        <v>1</v>
      </c>
      <c r="U327" s="108">
        <v>1</v>
      </c>
      <c r="V327" s="108"/>
    </row>
    <row r="328" spans="1:22">
      <c r="A328" s="101"/>
      <c r="B328" s="107" t="str">
        <f t="shared" si="0"/>
        <v>Autres choux, n.c.a.</v>
      </c>
      <c r="C328" s="108"/>
      <c r="D328" s="108">
        <v>1</v>
      </c>
      <c r="E328" s="108">
        <v>1</v>
      </c>
      <c r="F328" s="108">
        <v>1</v>
      </c>
      <c r="G328" s="108"/>
      <c r="H328" s="108"/>
      <c r="I328" s="108"/>
      <c r="J328" s="108"/>
      <c r="K328" s="108"/>
      <c r="L328" s="108"/>
      <c r="M328" s="108"/>
      <c r="N328" s="108"/>
      <c r="O328" s="108"/>
      <c r="P328" s="108"/>
      <c r="Q328" s="108"/>
      <c r="R328" s="108"/>
      <c r="S328" s="108"/>
      <c r="T328" s="108">
        <v>1</v>
      </c>
      <c r="U328" s="108">
        <v>1</v>
      </c>
      <c r="V328" s="108"/>
    </row>
    <row r="329" spans="1:22">
      <c r="A329" s="101"/>
      <c r="B329" s="107" t="str">
        <f t="shared" si="0"/>
        <v>Choux-fleurs et brocolis</v>
      </c>
      <c r="C329" s="108"/>
      <c r="D329" s="108">
        <v>1</v>
      </c>
      <c r="E329" s="108">
        <v>1</v>
      </c>
      <c r="F329" s="108">
        <v>1</v>
      </c>
      <c r="G329" s="108"/>
      <c r="H329" s="108"/>
      <c r="I329" s="108"/>
      <c r="J329" s="108"/>
      <c r="K329" s="108"/>
      <c r="L329" s="108"/>
      <c r="M329" s="108"/>
      <c r="N329" s="108"/>
      <c r="O329" s="108"/>
      <c r="P329" s="108"/>
      <c r="Q329" s="108"/>
      <c r="R329" s="108"/>
      <c r="S329" s="108"/>
      <c r="T329" s="108">
        <v>1</v>
      </c>
      <c r="U329" s="108">
        <v>1</v>
      </c>
      <c r="V329" s="108"/>
    </row>
    <row r="330" spans="1:22">
      <c r="A330" s="101"/>
      <c r="B330" s="107" t="str">
        <f t="shared" si="0"/>
        <v>Choux-fleurs</v>
      </c>
      <c r="C330" s="108"/>
      <c r="D330" s="108">
        <v>1</v>
      </c>
      <c r="E330" s="108">
        <v>1</v>
      </c>
      <c r="F330" s="108">
        <v>1</v>
      </c>
      <c r="G330" s="108"/>
      <c r="H330" s="108"/>
      <c r="I330" s="108"/>
      <c r="J330" s="108"/>
      <c r="K330" s="108"/>
      <c r="L330" s="108"/>
      <c r="M330" s="108"/>
      <c r="N330" s="108"/>
      <c r="O330" s="108"/>
      <c r="P330" s="108"/>
      <c r="Q330" s="108"/>
      <c r="R330" s="108"/>
      <c r="S330" s="108"/>
      <c r="T330" s="108">
        <v>1</v>
      </c>
      <c r="U330" s="108">
        <v>1</v>
      </c>
      <c r="V330" s="108"/>
    </row>
    <row r="331" spans="1:22">
      <c r="A331" s="101"/>
      <c r="B331" s="107" t="str">
        <f t="shared" si="0"/>
        <v>Choux brocolis à jets</v>
      </c>
      <c r="C331" s="108"/>
      <c r="D331" s="108">
        <v>1</v>
      </c>
      <c r="E331" s="108">
        <v>1</v>
      </c>
      <c r="F331" s="108">
        <v>1</v>
      </c>
      <c r="G331" s="108"/>
      <c r="H331" s="108"/>
      <c r="I331" s="108"/>
      <c r="J331" s="108"/>
      <c r="K331" s="108"/>
      <c r="L331" s="108"/>
      <c r="M331" s="108"/>
      <c r="N331" s="108"/>
      <c r="O331" s="108"/>
      <c r="P331" s="108"/>
      <c r="Q331" s="108"/>
      <c r="R331" s="108"/>
      <c r="S331" s="108"/>
      <c r="T331" s="108">
        <v>1</v>
      </c>
      <c r="U331" s="108">
        <v>1</v>
      </c>
      <c r="V331" s="108"/>
    </row>
    <row r="332" spans="1:22">
      <c r="A332" s="101"/>
      <c r="B332" s="107" t="str">
        <f t="shared" si="0"/>
        <v>Laitues</v>
      </c>
      <c r="C332" s="108"/>
      <c r="D332" s="108">
        <v>1</v>
      </c>
      <c r="E332" s="108">
        <v>1</v>
      </c>
      <c r="F332" s="108">
        <v>1</v>
      </c>
      <c r="G332" s="108"/>
      <c r="H332" s="108"/>
      <c r="I332" s="108"/>
      <c r="J332" s="108"/>
      <c r="K332" s="108"/>
      <c r="L332" s="108"/>
      <c r="M332" s="108"/>
      <c r="N332" s="108"/>
      <c r="O332" s="108"/>
      <c r="P332" s="108"/>
      <c r="Q332" s="108"/>
      <c r="R332" s="108"/>
      <c r="S332" s="108"/>
      <c r="T332" s="108">
        <v>1</v>
      </c>
      <c r="U332" s="108">
        <v>1</v>
      </c>
      <c r="V332" s="108"/>
    </row>
    <row r="333" spans="1:22">
      <c r="A333" s="101"/>
      <c r="B333" s="107" t="str">
        <f t="shared" si="0"/>
        <v>Laitues pommées</v>
      </c>
      <c r="C333" s="108"/>
      <c r="D333" s="108">
        <v>1</v>
      </c>
      <c r="E333" s="108">
        <v>1</v>
      </c>
      <c r="F333" s="108">
        <v>1</v>
      </c>
      <c r="G333" s="108"/>
      <c r="H333" s="108"/>
      <c r="I333" s="108"/>
      <c r="J333" s="108"/>
      <c r="K333" s="108"/>
      <c r="L333" s="108"/>
      <c r="M333" s="108"/>
      <c r="N333" s="108"/>
      <c r="O333" s="108"/>
      <c r="P333" s="108"/>
      <c r="Q333" s="108"/>
      <c r="R333" s="108"/>
      <c r="S333" s="108"/>
      <c r="T333" s="108">
        <v>1</v>
      </c>
      <c r="U333" s="108">
        <v>1</v>
      </c>
      <c r="V333" s="108"/>
    </row>
    <row r="334" spans="1:22">
      <c r="A334" s="101"/>
      <c r="B334" s="107" t="str">
        <f t="shared" si="0"/>
        <v>Autres laitues</v>
      </c>
      <c r="C334" s="108"/>
      <c r="D334" s="108">
        <v>1</v>
      </c>
      <c r="E334" s="108">
        <v>1</v>
      </c>
      <c r="F334" s="108">
        <v>1</v>
      </c>
      <c r="G334" s="108"/>
      <c r="H334" s="108"/>
      <c r="I334" s="108"/>
      <c r="J334" s="108"/>
      <c r="K334" s="108"/>
      <c r="L334" s="108"/>
      <c r="M334" s="108"/>
      <c r="N334" s="108"/>
      <c r="O334" s="108"/>
      <c r="P334" s="108"/>
      <c r="Q334" s="108"/>
      <c r="R334" s="108"/>
      <c r="S334" s="108"/>
      <c r="T334" s="108">
        <v>1</v>
      </c>
      <c r="U334" s="108">
        <v>1</v>
      </c>
      <c r="V334" s="108"/>
    </row>
    <row r="335" spans="1:22">
      <c r="A335" s="101"/>
      <c r="B335" s="107" t="str">
        <f t="shared" si="0"/>
        <v>Chicorées</v>
      </c>
      <c r="C335" s="108"/>
      <c r="D335" s="108">
        <v>1</v>
      </c>
      <c r="E335" s="108">
        <v>1</v>
      </c>
      <c r="F335" s="108">
        <v>1</v>
      </c>
      <c r="G335" s="108"/>
      <c r="H335" s="108"/>
      <c r="I335" s="108"/>
      <c r="J335" s="108"/>
      <c r="K335" s="108"/>
      <c r="L335" s="108"/>
      <c r="M335" s="108"/>
      <c r="N335" s="108"/>
      <c r="O335" s="108"/>
      <c r="P335" s="108"/>
      <c r="Q335" s="108"/>
      <c r="R335" s="108"/>
      <c r="S335" s="108"/>
      <c r="T335" s="108">
        <v>1</v>
      </c>
      <c r="U335" s="108">
        <v>1</v>
      </c>
      <c r="V335" s="108"/>
    </row>
    <row r="336" spans="1:22">
      <c r="A336" s="101"/>
      <c r="B336" s="107" t="str">
        <f t="shared" si="0"/>
        <v>Chicorées frisées</v>
      </c>
      <c r="C336" s="108"/>
      <c r="D336" s="108">
        <v>1</v>
      </c>
      <c r="E336" s="108">
        <v>1</v>
      </c>
      <c r="F336" s="108">
        <v>1</v>
      </c>
      <c r="G336" s="108"/>
      <c r="H336" s="108"/>
      <c r="I336" s="108"/>
      <c r="J336" s="108"/>
      <c r="K336" s="108"/>
      <c r="L336" s="108"/>
      <c r="M336" s="108"/>
      <c r="N336" s="108"/>
      <c r="O336" s="108"/>
      <c r="P336" s="108"/>
      <c r="Q336" s="108"/>
      <c r="R336" s="108"/>
      <c r="S336" s="108"/>
      <c r="T336" s="108">
        <v>1</v>
      </c>
      <c r="U336" s="108">
        <v>1</v>
      </c>
      <c r="V336" s="108"/>
    </row>
    <row r="337" spans="1:22">
      <c r="A337" s="101"/>
      <c r="B337" s="107" t="str">
        <f t="shared" si="0"/>
        <v>Chicorées scaroles</v>
      </c>
      <c r="C337" s="108"/>
      <c r="D337" s="108">
        <v>1</v>
      </c>
      <c r="E337" s="108">
        <v>1</v>
      </c>
      <c r="F337" s="108">
        <v>1</v>
      </c>
      <c r="G337" s="108"/>
      <c r="H337" s="108"/>
      <c r="I337" s="108"/>
      <c r="J337" s="108"/>
      <c r="K337" s="108"/>
      <c r="L337" s="108"/>
      <c r="M337" s="108"/>
      <c r="N337" s="108"/>
      <c r="O337" s="108"/>
      <c r="P337" s="108"/>
      <c r="Q337" s="108"/>
      <c r="R337" s="108"/>
      <c r="S337" s="108"/>
      <c r="T337" s="108">
        <v>1</v>
      </c>
      <c r="U337" s="108">
        <v>1</v>
      </c>
      <c r="V337" s="108"/>
    </row>
    <row r="338" spans="1:22">
      <c r="A338" s="101"/>
      <c r="B338" s="107" t="str">
        <f t="shared" si="0"/>
        <v>Épinards</v>
      </c>
      <c r="C338" s="108"/>
      <c r="D338" s="108">
        <v>1</v>
      </c>
      <c r="E338" s="108">
        <v>1</v>
      </c>
      <c r="F338" s="108">
        <v>1</v>
      </c>
      <c r="G338" s="108"/>
      <c r="H338" s="108"/>
      <c r="I338" s="108"/>
      <c r="J338" s="108"/>
      <c r="K338" s="108"/>
      <c r="L338" s="108"/>
      <c r="M338" s="108"/>
      <c r="N338" s="108"/>
      <c r="O338" s="108"/>
      <c r="P338" s="108"/>
      <c r="Q338" s="108"/>
      <c r="R338" s="108"/>
      <c r="S338" s="108"/>
      <c r="T338" s="108">
        <v>1</v>
      </c>
      <c r="U338" s="108">
        <v>1</v>
      </c>
      <c r="V338" s="108"/>
    </row>
    <row r="339" spans="1:22">
      <c r="A339" s="101"/>
      <c r="B339" s="107" t="str">
        <f t="shared" si="0"/>
        <v>Artichauts</v>
      </c>
      <c r="C339" s="108"/>
      <c r="D339" s="108">
        <v>1</v>
      </c>
      <c r="E339" s="108">
        <v>1</v>
      </c>
      <c r="F339" s="108">
        <v>1</v>
      </c>
      <c r="G339" s="108"/>
      <c r="H339" s="108"/>
      <c r="I339" s="108"/>
      <c r="J339" s="108"/>
      <c r="K339" s="108"/>
      <c r="L339" s="108"/>
      <c r="M339" s="108"/>
      <c r="N339" s="108"/>
      <c r="O339" s="108"/>
      <c r="P339" s="108"/>
      <c r="Q339" s="108"/>
      <c r="R339" s="108"/>
      <c r="S339" s="108"/>
      <c r="T339" s="108">
        <v>1</v>
      </c>
      <c r="U339" s="108">
        <v>1</v>
      </c>
      <c r="V339" s="108"/>
    </row>
    <row r="340" spans="1:22">
      <c r="A340" s="101"/>
      <c r="B340" s="107" t="str">
        <f t="shared" si="0"/>
        <v>Autres légumes à feuilles ou à tiges</v>
      </c>
      <c r="C340" s="108"/>
      <c r="D340" s="108">
        <v>1</v>
      </c>
      <c r="E340" s="108">
        <v>1</v>
      </c>
      <c r="F340" s="108">
        <v>1</v>
      </c>
      <c r="G340" s="108"/>
      <c r="H340" s="108"/>
      <c r="I340" s="108"/>
      <c r="J340" s="108"/>
      <c r="K340" s="108"/>
      <c r="L340" s="108"/>
      <c r="M340" s="108"/>
      <c r="N340" s="108"/>
      <c r="O340" s="108"/>
      <c r="P340" s="108"/>
      <c r="Q340" s="108"/>
      <c r="R340" s="108"/>
      <c r="S340" s="108"/>
      <c r="T340" s="108">
        <v>1</v>
      </c>
      <c r="U340" s="108">
        <v>1</v>
      </c>
      <c r="V340" s="108"/>
    </row>
    <row r="341" spans="1:22">
      <c r="A341" s="101"/>
      <c r="B341" s="107" t="str">
        <f t="shared" si="0"/>
        <v>Salades</v>
      </c>
      <c r="C341" s="108"/>
      <c r="D341" s="108">
        <v>1</v>
      </c>
      <c r="E341" s="108">
        <v>1</v>
      </c>
      <c r="F341" s="108">
        <v>1</v>
      </c>
      <c r="G341" s="108"/>
      <c r="H341" s="108"/>
      <c r="I341" s="108"/>
      <c r="J341" s="108"/>
      <c r="K341" s="108"/>
      <c r="L341" s="108"/>
      <c r="M341" s="108"/>
      <c r="N341" s="108"/>
      <c r="O341" s="108"/>
      <c r="P341" s="108"/>
      <c r="Q341" s="108"/>
      <c r="R341" s="108"/>
      <c r="S341" s="108"/>
      <c r="T341" s="108">
        <v>1</v>
      </c>
      <c r="U341" s="108">
        <v>1</v>
      </c>
      <c r="V341" s="108"/>
    </row>
    <row r="342" spans="1:22">
      <c r="A342" s="101"/>
      <c r="B342" s="107" t="str">
        <f t="shared" si="0"/>
        <v>Cresson</v>
      </c>
      <c r="C342" s="108"/>
      <c r="D342" s="108">
        <v>1</v>
      </c>
      <c r="E342" s="108">
        <v>1</v>
      </c>
      <c r="F342" s="108">
        <v>1</v>
      </c>
      <c r="G342" s="108"/>
      <c r="H342" s="108"/>
      <c r="I342" s="108"/>
      <c r="J342" s="108"/>
      <c r="K342" s="108"/>
      <c r="L342" s="108"/>
      <c r="M342" s="108"/>
      <c r="N342" s="108"/>
      <c r="O342" s="108"/>
      <c r="P342" s="108"/>
      <c r="Q342" s="108"/>
      <c r="R342" s="108"/>
      <c r="S342" s="108"/>
      <c r="T342" s="108">
        <v>1</v>
      </c>
      <c r="U342" s="108">
        <v>1</v>
      </c>
      <c r="V342" s="108"/>
    </row>
    <row r="343" spans="1:22">
      <c r="A343" s="101"/>
      <c r="B343" s="107" t="str">
        <f t="shared" si="0"/>
        <v>Mâche</v>
      </c>
      <c r="C343" s="108"/>
      <c r="D343" s="108">
        <v>1</v>
      </c>
      <c r="E343" s="108">
        <v>1</v>
      </c>
      <c r="F343" s="108">
        <v>1</v>
      </c>
      <c r="G343" s="108"/>
      <c r="H343" s="108"/>
      <c r="I343" s="108"/>
      <c r="J343" s="108"/>
      <c r="K343" s="108"/>
      <c r="L343" s="108"/>
      <c r="M343" s="108"/>
      <c r="N343" s="108"/>
      <c r="O343" s="108"/>
      <c r="P343" s="108"/>
      <c r="Q343" s="108"/>
      <c r="R343" s="108"/>
      <c r="S343" s="108"/>
      <c r="T343" s="108">
        <v>1</v>
      </c>
      <c r="U343" s="108">
        <v>1</v>
      </c>
      <c r="V343" s="108"/>
    </row>
    <row r="344" spans="1:22">
      <c r="A344" s="101"/>
      <c r="B344" s="107" t="str">
        <f t="shared" si="0"/>
        <v>Autres salades, n.c.a.</v>
      </c>
      <c r="C344" s="108"/>
      <c r="D344" s="108">
        <v>1</v>
      </c>
      <c r="E344" s="108">
        <v>1</v>
      </c>
      <c r="F344" s="108">
        <v>1</v>
      </c>
      <c r="G344" s="108"/>
      <c r="H344" s="108"/>
      <c r="I344" s="108"/>
      <c r="J344" s="108"/>
      <c r="K344" s="108"/>
      <c r="L344" s="108"/>
      <c r="M344" s="108"/>
      <c r="N344" s="108"/>
      <c r="O344" s="108"/>
      <c r="P344" s="108"/>
      <c r="Q344" s="108"/>
      <c r="R344" s="108"/>
      <c r="S344" s="108"/>
      <c r="T344" s="108">
        <v>1</v>
      </c>
      <c r="U344" s="108">
        <v>1</v>
      </c>
      <c r="V344" s="108"/>
    </row>
    <row r="345" spans="1:22">
      <c r="A345" s="101"/>
      <c r="B345" s="107" t="str">
        <f t="shared" si="0"/>
        <v>Endives</v>
      </c>
      <c r="C345" s="108"/>
      <c r="D345" s="108">
        <v>1</v>
      </c>
      <c r="E345" s="108">
        <v>1</v>
      </c>
      <c r="F345" s="108">
        <v>1</v>
      </c>
      <c r="G345" s="108"/>
      <c r="H345" s="108"/>
      <c r="I345" s="108"/>
      <c r="J345" s="108"/>
      <c r="K345" s="108"/>
      <c r="L345" s="108"/>
      <c r="M345" s="108"/>
      <c r="N345" s="108"/>
      <c r="O345" s="108"/>
      <c r="P345" s="108"/>
      <c r="Q345" s="108"/>
      <c r="R345" s="108"/>
      <c r="S345" s="108"/>
      <c r="T345" s="108">
        <v>1</v>
      </c>
      <c r="U345" s="108">
        <v>1</v>
      </c>
      <c r="V345" s="108"/>
    </row>
    <row r="346" spans="1:22">
      <c r="A346" s="101"/>
      <c r="B346" s="107" t="str">
        <f t="shared" ref="B346:B372" si="1">B39</f>
        <v>Endives chicons</v>
      </c>
      <c r="C346" s="108"/>
      <c r="D346" s="108">
        <v>1</v>
      </c>
      <c r="E346" s="108">
        <v>1</v>
      </c>
      <c r="F346" s="108">
        <v>1</v>
      </c>
      <c r="G346" s="108"/>
      <c r="H346" s="108"/>
      <c r="I346" s="108"/>
      <c r="J346" s="108"/>
      <c r="K346" s="108"/>
      <c r="L346" s="108"/>
      <c r="M346" s="108"/>
      <c r="N346" s="108"/>
      <c r="O346" s="108"/>
      <c r="P346" s="108"/>
      <c r="Q346" s="108"/>
      <c r="R346" s="108"/>
      <c r="S346" s="108"/>
      <c r="T346" s="108">
        <v>1</v>
      </c>
      <c r="U346" s="108">
        <v>1</v>
      </c>
      <c r="V346" s="108"/>
    </row>
    <row r="347" spans="1:22">
      <c r="A347" s="101"/>
      <c r="B347" s="107" t="str">
        <f t="shared" si="1"/>
        <v>Bettes et cardes</v>
      </c>
      <c r="C347" s="108"/>
      <c r="D347" s="108">
        <v>1</v>
      </c>
      <c r="E347" s="108">
        <v>1</v>
      </c>
      <c r="F347" s="108">
        <v>1</v>
      </c>
      <c r="G347" s="108"/>
      <c r="H347" s="108"/>
      <c r="I347" s="108"/>
      <c r="J347" s="108"/>
      <c r="K347" s="108"/>
      <c r="L347" s="108"/>
      <c r="M347" s="108"/>
      <c r="N347" s="108"/>
      <c r="O347" s="108"/>
      <c r="P347" s="108"/>
      <c r="Q347" s="108"/>
      <c r="R347" s="108"/>
      <c r="S347" s="108"/>
      <c r="T347" s="108">
        <v>1</v>
      </c>
      <c r="U347" s="108">
        <v>1</v>
      </c>
      <c r="V347" s="108"/>
    </row>
    <row r="348" spans="1:22">
      <c r="A348" s="101"/>
      <c r="B348" s="107" t="str">
        <f t="shared" si="1"/>
        <v>Brèdes</v>
      </c>
      <c r="C348" s="108"/>
      <c r="D348" s="108">
        <v>1</v>
      </c>
      <c r="E348" s="108">
        <v>1</v>
      </c>
      <c r="F348" s="108">
        <v>1</v>
      </c>
      <c r="G348" s="108"/>
      <c r="H348" s="108"/>
      <c r="I348" s="108"/>
      <c r="J348" s="108"/>
      <c r="K348" s="108"/>
      <c r="L348" s="108"/>
      <c r="M348" s="108"/>
      <c r="N348" s="108"/>
      <c r="O348" s="108"/>
      <c r="P348" s="108"/>
      <c r="Q348" s="108"/>
      <c r="R348" s="108"/>
      <c r="S348" s="108"/>
      <c r="T348" s="108">
        <v>1</v>
      </c>
      <c r="U348" s="108">
        <v>1</v>
      </c>
      <c r="V348" s="108"/>
    </row>
    <row r="349" spans="1:22">
      <c r="A349" s="101"/>
      <c r="B349" s="107" t="str">
        <f t="shared" si="1"/>
        <v>Persil</v>
      </c>
      <c r="C349" s="108"/>
      <c r="D349" s="108">
        <v>1</v>
      </c>
      <c r="E349" s="108">
        <v>1</v>
      </c>
      <c r="F349" s="108">
        <v>1</v>
      </c>
      <c r="G349" s="108"/>
      <c r="H349" s="108"/>
      <c r="I349" s="108"/>
      <c r="J349" s="108"/>
      <c r="K349" s="108"/>
      <c r="L349" s="108"/>
      <c r="M349" s="108"/>
      <c r="N349" s="108"/>
      <c r="O349" s="108"/>
      <c r="P349" s="108"/>
      <c r="Q349" s="108"/>
      <c r="R349" s="108"/>
      <c r="S349" s="108"/>
      <c r="T349" s="108">
        <v>1</v>
      </c>
      <c r="U349" s="108">
        <v>1</v>
      </c>
      <c r="V349" s="108"/>
    </row>
    <row r="350" spans="1:22">
      <c r="A350" s="101"/>
      <c r="B350" s="107" t="str">
        <f t="shared" si="1"/>
        <v>Fenouil</v>
      </c>
      <c r="C350" s="108"/>
      <c r="D350" s="108">
        <v>1</v>
      </c>
      <c r="E350" s="108">
        <v>1</v>
      </c>
      <c r="F350" s="108">
        <v>1</v>
      </c>
      <c r="G350" s="108"/>
      <c r="H350" s="108"/>
      <c r="I350" s="108"/>
      <c r="J350" s="108"/>
      <c r="K350" s="108"/>
      <c r="L350" s="108"/>
      <c r="M350" s="108"/>
      <c r="N350" s="108"/>
      <c r="O350" s="108"/>
      <c r="P350" s="108"/>
      <c r="Q350" s="108"/>
      <c r="R350" s="108"/>
      <c r="S350" s="108"/>
      <c r="T350" s="108">
        <v>1</v>
      </c>
      <c r="U350" s="108">
        <v>1</v>
      </c>
      <c r="V350" s="108"/>
    </row>
    <row r="351" spans="1:22">
      <c r="A351" s="101"/>
      <c r="B351" s="107" t="str">
        <f t="shared" si="1"/>
        <v>Melons</v>
      </c>
      <c r="C351" s="108"/>
      <c r="D351" s="108">
        <v>1</v>
      </c>
      <c r="E351" s="108">
        <v>1</v>
      </c>
      <c r="F351" s="108">
        <v>1</v>
      </c>
      <c r="G351" s="108"/>
      <c r="H351" s="108"/>
      <c r="I351" s="108"/>
      <c r="J351" s="108"/>
      <c r="K351" s="108"/>
      <c r="L351" s="108"/>
      <c r="M351" s="108"/>
      <c r="N351" s="108"/>
      <c r="O351" s="108"/>
      <c r="P351" s="108"/>
      <c r="Q351" s="108"/>
      <c r="R351" s="108"/>
      <c r="S351" s="108"/>
      <c r="T351" s="108">
        <v>1</v>
      </c>
      <c r="U351" s="108">
        <v>1</v>
      </c>
      <c r="V351" s="108"/>
    </row>
    <row r="352" spans="1:22">
      <c r="A352" s="101"/>
      <c r="B352" s="107" t="str">
        <f t="shared" si="1"/>
        <v>Pastèques</v>
      </c>
      <c r="C352" s="108"/>
      <c r="D352" s="108">
        <v>1</v>
      </c>
      <c r="E352" s="108">
        <v>1</v>
      </c>
      <c r="F352" s="108">
        <v>1</v>
      </c>
      <c r="G352" s="108"/>
      <c r="H352" s="108"/>
      <c r="I352" s="108"/>
      <c r="J352" s="108"/>
      <c r="K352" s="108"/>
      <c r="L352" s="108"/>
      <c r="M352" s="108"/>
      <c r="N352" s="108"/>
      <c r="O352" s="108"/>
      <c r="P352" s="108"/>
      <c r="Q352" s="108"/>
      <c r="R352" s="108"/>
      <c r="S352" s="108"/>
      <c r="T352" s="108">
        <v>1</v>
      </c>
      <c r="U352" s="108">
        <v>1</v>
      </c>
      <c r="V352" s="108"/>
    </row>
    <row r="353" spans="1:22">
      <c r="A353" s="101"/>
      <c r="B353" s="107" t="str">
        <f t="shared" si="1"/>
        <v>Autres melons</v>
      </c>
      <c r="C353" s="108"/>
      <c r="D353" s="108">
        <v>1</v>
      </c>
      <c r="E353" s="108">
        <v>1</v>
      </c>
      <c r="F353" s="108">
        <v>1</v>
      </c>
      <c r="G353" s="108"/>
      <c r="H353" s="108"/>
      <c r="I353" s="108"/>
      <c r="J353" s="108"/>
      <c r="K353" s="108"/>
      <c r="L353" s="108"/>
      <c r="M353" s="108"/>
      <c r="N353" s="108"/>
      <c r="O353" s="108"/>
      <c r="P353" s="108"/>
      <c r="Q353" s="108"/>
      <c r="R353" s="108"/>
      <c r="S353" s="108"/>
      <c r="T353" s="108">
        <v>1</v>
      </c>
      <c r="U353" s="108">
        <v>1</v>
      </c>
      <c r="V353" s="108"/>
    </row>
    <row r="354" spans="1:22">
      <c r="A354" s="101"/>
      <c r="B354" s="107" t="str">
        <f t="shared" si="1"/>
        <v>Cantaloups et autres melons sous serres</v>
      </c>
      <c r="C354" s="108"/>
      <c r="D354" s="108">
        <v>1</v>
      </c>
      <c r="E354" s="108">
        <v>1</v>
      </c>
      <c r="F354" s="108">
        <v>1</v>
      </c>
      <c r="G354" s="108"/>
      <c r="H354" s="108"/>
      <c r="I354" s="108"/>
      <c r="J354" s="108"/>
      <c r="K354" s="108"/>
      <c r="L354" s="108"/>
      <c r="M354" s="108"/>
      <c r="N354" s="108"/>
      <c r="O354" s="108"/>
      <c r="P354" s="108"/>
      <c r="Q354" s="108"/>
      <c r="R354" s="108"/>
      <c r="S354" s="108"/>
      <c r="T354" s="108">
        <v>1</v>
      </c>
      <c r="U354" s="108">
        <v>1</v>
      </c>
      <c r="V354" s="108"/>
    </row>
    <row r="355" spans="1:22">
      <c r="A355" s="101"/>
      <c r="B355" s="107" t="str">
        <f t="shared" si="1"/>
        <v>Cantaloups et autres melons en plein air</v>
      </c>
      <c r="C355" s="108"/>
      <c r="D355" s="108">
        <v>1</v>
      </c>
      <c r="E355" s="108">
        <v>1</v>
      </c>
      <c r="F355" s="108">
        <v>1</v>
      </c>
      <c r="G355" s="108"/>
      <c r="H355" s="108"/>
      <c r="I355" s="108"/>
      <c r="J355" s="108"/>
      <c r="K355" s="108"/>
      <c r="L355" s="108"/>
      <c r="M355" s="108"/>
      <c r="N355" s="108"/>
      <c r="O355" s="108"/>
      <c r="P355" s="108"/>
      <c r="Q355" s="108"/>
      <c r="R355" s="108"/>
      <c r="S355" s="108"/>
      <c r="T355" s="108">
        <v>1</v>
      </c>
      <c r="U355" s="108">
        <v>1</v>
      </c>
      <c r="V355" s="108"/>
    </row>
    <row r="356" spans="1:22">
      <c r="A356" s="101"/>
      <c r="B356" s="107" t="str">
        <f t="shared" si="1"/>
        <v>Autres légumes à fruits</v>
      </c>
      <c r="C356" s="108"/>
      <c r="D356" s="108">
        <v>1</v>
      </c>
      <c r="E356" s="108">
        <v>1</v>
      </c>
      <c r="F356" s="108">
        <v>1</v>
      </c>
      <c r="G356" s="108"/>
      <c r="H356" s="108"/>
      <c r="I356" s="108"/>
      <c r="J356" s="108"/>
      <c r="K356" s="108"/>
      <c r="L356" s="108"/>
      <c r="M356" s="108"/>
      <c r="N356" s="108"/>
      <c r="O356" s="108"/>
      <c r="P356" s="108"/>
      <c r="Q356" s="108"/>
      <c r="R356" s="108"/>
      <c r="S356" s="108"/>
      <c r="T356" s="108">
        <v>1</v>
      </c>
      <c r="U356" s="108">
        <v>1</v>
      </c>
      <c r="V356" s="108"/>
    </row>
    <row r="357" spans="1:22">
      <c r="A357" s="101"/>
      <c r="B357" s="107" t="str">
        <f t="shared" si="1"/>
        <v>Piments et poivrons verts</v>
      </c>
      <c r="C357" s="108"/>
      <c r="D357" s="108">
        <v>1</v>
      </c>
      <c r="E357" s="108">
        <v>1</v>
      </c>
      <c r="F357" s="108">
        <v>1</v>
      </c>
      <c r="G357" s="108"/>
      <c r="H357" s="108"/>
      <c r="I357" s="108"/>
      <c r="J357" s="108"/>
      <c r="K357" s="108"/>
      <c r="L357" s="108"/>
      <c r="M357" s="108"/>
      <c r="N357" s="108"/>
      <c r="O357" s="108"/>
      <c r="P357" s="108"/>
      <c r="Q357" s="108"/>
      <c r="R357" s="108"/>
      <c r="S357" s="108"/>
      <c r="T357" s="108">
        <v>1</v>
      </c>
      <c r="U357" s="108">
        <v>1</v>
      </c>
      <c r="V357" s="108"/>
    </row>
    <row r="358" spans="1:22">
      <c r="A358" s="101"/>
      <c r="B358" s="107" t="str">
        <f t="shared" si="1"/>
        <v>Concombres et cornichons</v>
      </c>
      <c r="C358" s="108"/>
      <c r="D358" s="108">
        <v>1</v>
      </c>
      <c r="E358" s="108">
        <v>1</v>
      </c>
      <c r="F358" s="108">
        <v>1</v>
      </c>
      <c r="G358" s="108"/>
      <c r="H358" s="108"/>
      <c r="I358" s="108"/>
      <c r="J358" s="108"/>
      <c r="K358" s="108"/>
      <c r="L358" s="108"/>
      <c r="M358" s="108"/>
      <c r="N358" s="108"/>
      <c r="O358" s="108"/>
      <c r="P358" s="108"/>
      <c r="Q358" s="108"/>
      <c r="R358" s="108"/>
      <c r="S358" s="108"/>
      <c r="T358" s="108">
        <v>1</v>
      </c>
      <c r="U358" s="108">
        <v>1</v>
      </c>
      <c r="V358" s="108"/>
    </row>
    <row r="359" spans="1:22">
      <c r="A359" s="101"/>
      <c r="B359" s="107" t="str">
        <f t="shared" si="1"/>
        <v>Concombres</v>
      </c>
      <c r="C359" s="108"/>
      <c r="D359" s="108">
        <v>1</v>
      </c>
      <c r="E359" s="108">
        <v>1</v>
      </c>
      <c r="F359" s="108">
        <v>1</v>
      </c>
      <c r="G359" s="108"/>
      <c r="H359" s="108"/>
      <c r="I359" s="108"/>
      <c r="J359" s="108"/>
      <c r="K359" s="108"/>
      <c r="L359" s="108"/>
      <c r="M359" s="108"/>
      <c r="N359" s="108"/>
      <c r="O359" s="108"/>
      <c r="P359" s="108"/>
      <c r="Q359" s="108"/>
      <c r="R359" s="108"/>
      <c r="S359" s="108"/>
      <c r="T359" s="108">
        <v>1</v>
      </c>
      <c r="U359" s="108">
        <v>1</v>
      </c>
      <c r="V359" s="108"/>
    </row>
    <row r="360" spans="1:22">
      <c r="A360" s="101"/>
      <c r="B360" s="107" t="str">
        <f t="shared" si="1"/>
        <v>Concombre sous serres</v>
      </c>
      <c r="C360" s="108"/>
      <c r="D360" s="108">
        <v>1</v>
      </c>
      <c r="E360" s="108">
        <v>1</v>
      </c>
      <c r="F360" s="108">
        <v>1</v>
      </c>
      <c r="G360" s="108"/>
      <c r="H360" s="108"/>
      <c r="I360" s="108"/>
      <c r="J360" s="108"/>
      <c r="K360" s="108"/>
      <c r="L360" s="108"/>
      <c r="M360" s="108"/>
      <c r="N360" s="108"/>
      <c r="O360" s="108"/>
      <c r="P360" s="108"/>
      <c r="Q360" s="108"/>
      <c r="R360" s="108"/>
      <c r="S360" s="108"/>
      <c r="T360" s="108">
        <v>1</v>
      </c>
      <c r="U360" s="108">
        <v>1</v>
      </c>
      <c r="V360" s="108"/>
    </row>
    <row r="361" spans="1:22">
      <c r="A361" s="101"/>
      <c r="B361" s="107" t="str">
        <f t="shared" si="1"/>
        <v>Concombre en plein air</v>
      </c>
      <c r="C361" s="108"/>
      <c r="D361" s="108">
        <v>1</v>
      </c>
      <c r="E361" s="108">
        <v>1</v>
      </c>
      <c r="F361" s="108">
        <v>1</v>
      </c>
      <c r="G361" s="108"/>
      <c r="H361" s="108"/>
      <c r="I361" s="108"/>
      <c r="J361" s="108"/>
      <c r="K361" s="108"/>
      <c r="L361" s="108"/>
      <c r="M361" s="108"/>
      <c r="N361" s="108"/>
      <c r="O361" s="108"/>
      <c r="P361" s="108"/>
      <c r="Q361" s="108"/>
      <c r="R361" s="108"/>
      <c r="S361" s="108"/>
      <c r="T361" s="108">
        <v>1</v>
      </c>
      <c r="U361" s="108">
        <v>1</v>
      </c>
      <c r="V361" s="108"/>
    </row>
    <row r="362" spans="1:22">
      <c r="A362" s="101"/>
      <c r="B362" s="107" t="str">
        <f t="shared" si="1"/>
        <v>Cornichons</v>
      </c>
      <c r="C362" s="108"/>
      <c r="D362" s="108">
        <v>1</v>
      </c>
      <c r="E362" s="108">
        <v>1</v>
      </c>
      <c r="F362" s="108">
        <v>1</v>
      </c>
      <c r="G362" s="108"/>
      <c r="H362" s="108"/>
      <c r="I362" s="108"/>
      <c r="J362" s="108"/>
      <c r="K362" s="108"/>
      <c r="L362" s="108"/>
      <c r="M362" s="108"/>
      <c r="N362" s="108"/>
      <c r="O362" s="108"/>
      <c r="P362" s="108"/>
      <c r="Q362" s="108"/>
      <c r="R362" s="108"/>
      <c r="S362" s="108"/>
      <c r="T362" s="108">
        <v>1</v>
      </c>
      <c r="U362" s="108">
        <v>1</v>
      </c>
      <c r="V362" s="108"/>
    </row>
    <row r="363" spans="1:22">
      <c r="A363" s="101"/>
      <c r="B363" s="107" t="str">
        <f t="shared" si="1"/>
        <v>Aubergines</v>
      </c>
      <c r="C363" s="108"/>
      <c r="D363" s="108">
        <v>1</v>
      </c>
      <c r="E363" s="108">
        <v>1</v>
      </c>
      <c r="F363" s="108">
        <v>1</v>
      </c>
      <c r="G363" s="108"/>
      <c r="H363" s="108"/>
      <c r="I363" s="108"/>
      <c r="J363" s="108"/>
      <c r="K363" s="108"/>
      <c r="L363" s="108"/>
      <c r="M363" s="108"/>
      <c r="N363" s="108"/>
      <c r="O363" s="108"/>
      <c r="P363" s="108"/>
      <c r="Q363" s="108"/>
      <c r="R363" s="108"/>
      <c r="S363" s="108"/>
      <c r="T363" s="108">
        <v>1</v>
      </c>
      <c r="U363" s="108">
        <v>1</v>
      </c>
      <c r="V363" s="108"/>
    </row>
    <row r="364" spans="1:22">
      <c r="A364" s="101"/>
      <c r="B364" s="107" t="str">
        <f t="shared" si="1"/>
        <v>Tomates</v>
      </c>
      <c r="C364" s="108"/>
      <c r="D364" s="108">
        <v>1</v>
      </c>
      <c r="E364" s="108">
        <v>1</v>
      </c>
      <c r="F364" s="108">
        <v>1</v>
      </c>
      <c r="G364" s="108"/>
      <c r="H364" s="108"/>
      <c r="I364" s="108"/>
      <c r="J364" s="108"/>
      <c r="K364" s="108"/>
      <c r="L364" s="108"/>
      <c r="M364" s="108"/>
      <c r="N364" s="108"/>
      <c r="O364" s="108"/>
      <c r="P364" s="108"/>
      <c r="Q364" s="108"/>
      <c r="R364" s="108"/>
      <c r="S364" s="108"/>
      <c r="T364" s="108">
        <v>1</v>
      </c>
      <c r="U364" s="108">
        <v>1</v>
      </c>
      <c r="V364" s="108"/>
    </row>
    <row r="365" spans="1:22">
      <c r="A365" s="101"/>
      <c r="B365" s="107" t="str">
        <f t="shared" si="1"/>
        <v>Tomates sous serres</v>
      </c>
      <c r="C365" s="108"/>
      <c r="D365" s="108">
        <v>1</v>
      </c>
      <c r="E365" s="108">
        <v>1</v>
      </c>
      <c r="F365" s="108">
        <v>1</v>
      </c>
      <c r="G365" s="108"/>
      <c r="H365" s="108"/>
      <c r="I365" s="108"/>
      <c r="J365" s="108"/>
      <c r="K365" s="108"/>
      <c r="L365" s="108"/>
      <c r="M365" s="108"/>
      <c r="N365" s="108"/>
      <c r="O365" s="108"/>
      <c r="P365" s="108"/>
      <c r="Q365" s="108"/>
      <c r="R365" s="108"/>
      <c r="S365" s="108"/>
      <c r="T365" s="108">
        <v>1</v>
      </c>
      <c r="U365" s="108">
        <v>1</v>
      </c>
      <c r="V365" s="108"/>
    </row>
    <row r="366" spans="1:22">
      <c r="A366" s="101"/>
      <c r="B366" s="107" t="str">
        <f t="shared" si="1"/>
        <v>Tomates en plein air</v>
      </c>
      <c r="C366" s="108"/>
      <c r="D366" s="108">
        <v>1</v>
      </c>
      <c r="E366" s="108">
        <v>1</v>
      </c>
      <c r="F366" s="108">
        <v>1</v>
      </c>
      <c r="G366" s="108"/>
      <c r="H366" s="108"/>
      <c r="I366" s="108"/>
      <c r="J366" s="108"/>
      <c r="K366" s="108"/>
      <c r="L366" s="108"/>
      <c r="M366" s="108"/>
      <c r="N366" s="108"/>
      <c r="O366" s="108"/>
      <c r="P366" s="108"/>
      <c r="Q366" s="108"/>
      <c r="R366" s="108"/>
      <c r="S366" s="108"/>
      <c r="T366" s="108">
        <v>1</v>
      </c>
      <c r="U366" s="108">
        <v>1</v>
      </c>
      <c r="V366" s="108"/>
    </row>
    <row r="367" spans="1:22">
      <c r="A367" s="101"/>
      <c r="B367" s="107" t="str">
        <f t="shared" si="1"/>
        <v>Tomates en plein air pour le frais</v>
      </c>
      <c r="C367" s="108"/>
      <c r="D367" s="108">
        <v>1</v>
      </c>
      <c r="E367" s="108">
        <v>1</v>
      </c>
      <c r="F367" s="108">
        <v>1</v>
      </c>
      <c r="G367" s="108"/>
      <c r="H367" s="108"/>
      <c r="I367" s="108"/>
      <c r="J367" s="108"/>
      <c r="K367" s="108"/>
      <c r="L367" s="108"/>
      <c r="M367" s="108"/>
      <c r="N367" s="108"/>
      <c r="O367" s="108"/>
      <c r="P367" s="108"/>
      <c r="Q367" s="108"/>
      <c r="R367" s="108"/>
      <c r="S367" s="108"/>
      <c r="T367" s="108">
        <v>1</v>
      </c>
      <c r="U367" s="108">
        <v>1</v>
      </c>
      <c r="V367" s="108"/>
    </row>
    <row r="368" spans="1:22">
      <c r="A368" s="101"/>
      <c r="B368" s="107" t="str">
        <f t="shared" si="1"/>
        <v>Tomates en plein air pour l'industrie</v>
      </c>
      <c r="C368" s="108"/>
      <c r="D368" s="108">
        <v>1</v>
      </c>
      <c r="E368" s="108">
        <v>1</v>
      </c>
      <c r="F368" s="108">
        <v>1</v>
      </c>
      <c r="G368" s="108"/>
      <c r="H368" s="108"/>
      <c r="I368" s="108"/>
      <c r="J368" s="108"/>
      <c r="K368" s="108"/>
      <c r="L368" s="108"/>
      <c r="M368" s="108"/>
      <c r="N368" s="108"/>
      <c r="O368" s="108"/>
      <c r="P368" s="108"/>
      <c r="Q368" s="108"/>
      <c r="R368" s="108"/>
      <c r="S368" s="108"/>
      <c r="T368" s="108">
        <v>1</v>
      </c>
      <c r="U368" s="108">
        <v>1</v>
      </c>
      <c r="V368" s="108"/>
    </row>
    <row r="369" spans="1:22">
      <c r="A369" s="101"/>
      <c r="B369" s="107" t="str">
        <f t="shared" si="1"/>
        <v>Autres légumes à fruits n.c.a.</v>
      </c>
      <c r="C369" s="108"/>
      <c r="D369" s="108">
        <v>1</v>
      </c>
      <c r="E369" s="108">
        <v>1</v>
      </c>
      <c r="F369" s="108">
        <v>1</v>
      </c>
      <c r="G369" s="108"/>
      <c r="H369" s="108"/>
      <c r="I369" s="108"/>
      <c r="J369" s="108"/>
      <c r="K369" s="108"/>
      <c r="L369" s="108"/>
      <c r="M369" s="108"/>
      <c r="N369" s="108"/>
      <c r="O369" s="108"/>
      <c r="P369" s="108"/>
      <c r="Q369" s="108"/>
      <c r="R369" s="108"/>
      <c r="S369" s="108"/>
      <c r="T369" s="108">
        <v>1</v>
      </c>
      <c r="U369" s="108">
        <v>1</v>
      </c>
      <c r="V369" s="108"/>
    </row>
    <row r="370" spans="1:22">
      <c r="A370" s="101"/>
      <c r="B370" s="107" t="str">
        <f t="shared" si="1"/>
        <v>Chayote ou christophine</v>
      </c>
      <c r="C370" s="108"/>
      <c r="D370" s="108">
        <v>1</v>
      </c>
      <c r="E370" s="108">
        <v>1</v>
      </c>
      <c r="F370" s="108">
        <v>1</v>
      </c>
      <c r="G370" s="108"/>
      <c r="H370" s="108"/>
      <c r="I370" s="108"/>
      <c r="J370" s="108"/>
      <c r="K370" s="108"/>
      <c r="L370" s="108"/>
      <c r="M370" s="108"/>
      <c r="N370" s="108"/>
      <c r="O370" s="108"/>
      <c r="P370" s="108"/>
      <c r="Q370" s="108"/>
      <c r="R370" s="108"/>
      <c r="S370" s="108"/>
      <c r="T370" s="108">
        <v>1</v>
      </c>
      <c r="U370" s="108">
        <v>1</v>
      </c>
      <c r="V370" s="108"/>
    </row>
    <row r="371" spans="1:22">
      <c r="A371" s="101"/>
      <c r="B371" s="107" t="str">
        <f t="shared" si="1"/>
        <v>Citrouilles, potirons, courgettes</v>
      </c>
      <c r="C371" s="108"/>
      <c r="D371" s="108">
        <v>1</v>
      </c>
      <c r="E371" s="108">
        <v>1</v>
      </c>
      <c r="F371" s="108">
        <v>1</v>
      </c>
      <c r="G371" s="108"/>
      <c r="H371" s="108"/>
      <c r="I371" s="108"/>
      <c r="J371" s="108"/>
      <c r="K371" s="108"/>
      <c r="L371" s="108"/>
      <c r="M371" s="108"/>
      <c r="N371" s="108"/>
      <c r="O371" s="108"/>
      <c r="P371" s="108"/>
      <c r="Q371" s="108"/>
      <c r="R371" s="108"/>
      <c r="S371" s="108"/>
      <c r="T371" s="108">
        <v>1</v>
      </c>
      <c r="U371" s="108">
        <v>1</v>
      </c>
      <c r="V371" s="108"/>
    </row>
    <row r="372" spans="1:22">
      <c r="A372" s="101"/>
      <c r="B372" s="107" t="str">
        <f t="shared" si="1"/>
        <v>Courgette</v>
      </c>
      <c r="C372" s="108"/>
      <c r="D372" s="108">
        <v>1</v>
      </c>
      <c r="E372" s="108">
        <v>1</v>
      </c>
      <c r="F372" s="108">
        <v>1</v>
      </c>
      <c r="G372" s="108"/>
      <c r="H372" s="108"/>
      <c r="I372" s="108"/>
      <c r="J372" s="108"/>
      <c r="K372" s="108"/>
      <c r="L372" s="108"/>
      <c r="M372" s="108"/>
      <c r="N372" s="108"/>
      <c r="O372" s="108"/>
      <c r="P372" s="108"/>
      <c r="Q372" s="108"/>
      <c r="R372" s="108"/>
      <c r="S372" s="108"/>
      <c r="T372" s="108">
        <v>1</v>
      </c>
      <c r="U372" s="108">
        <v>1</v>
      </c>
      <c r="V372" s="108"/>
    </row>
    <row r="373" spans="1:22">
      <c r="A373" s="101"/>
      <c r="B373" s="107" t="str">
        <f t="shared" ref="B373:B436" si="2">B66</f>
        <v>Autres citrouilles [Courge], potirons, n.c.a.</v>
      </c>
      <c r="C373" s="108"/>
      <c r="D373" s="108">
        <v>1</v>
      </c>
      <c r="E373" s="108">
        <v>1</v>
      </c>
      <c r="F373" s="108">
        <v>1</v>
      </c>
      <c r="G373" s="108"/>
      <c r="H373" s="108"/>
      <c r="I373" s="108"/>
      <c r="J373" s="108"/>
      <c r="K373" s="108"/>
      <c r="L373" s="108"/>
      <c r="M373" s="108"/>
      <c r="N373" s="108"/>
      <c r="O373" s="108"/>
      <c r="P373" s="108"/>
      <c r="Q373" s="108"/>
      <c r="R373" s="108"/>
      <c r="S373" s="108"/>
      <c r="T373" s="108">
        <v>1</v>
      </c>
      <c r="U373" s="108">
        <v>1</v>
      </c>
      <c r="V373" s="108"/>
    </row>
    <row r="374" spans="1:22">
      <c r="A374" s="101"/>
      <c r="B374" s="107" t="str">
        <f t="shared" si="2"/>
        <v>Gombo</v>
      </c>
      <c r="C374" s="108"/>
      <c r="D374" s="108">
        <v>1</v>
      </c>
      <c r="E374" s="108">
        <v>1</v>
      </c>
      <c r="F374" s="108">
        <v>1</v>
      </c>
      <c r="G374" s="108"/>
      <c r="H374" s="108"/>
      <c r="I374" s="108"/>
      <c r="J374" s="108"/>
      <c r="K374" s="108"/>
      <c r="L374" s="108"/>
      <c r="M374" s="108"/>
      <c r="N374" s="108"/>
      <c r="O374" s="108"/>
      <c r="P374" s="108"/>
      <c r="Q374" s="108"/>
      <c r="R374" s="108"/>
      <c r="S374" s="108"/>
      <c r="T374" s="108">
        <v>1</v>
      </c>
      <c r="U374" s="108">
        <v>1</v>
      </c>
      <c r="V374" s="108"/>
    </row>
    <row r="375" spans="1:22">
      <c r="A375" s="101"/>
      <c r="B375" s="107" t="str">
        <f t="shared" si="2"/>
        <v>Maïs doux</v>
      </c>
      <c r="C375" s="108"/>
      <c r="D375" s="108">
        <v>1</v>
      </c>
      <c r="E375" s="108">
        <v>1</v>
      </c>
      <c r="F375" s="108">
        <v>1</v>
      </c>
      <c r="G375" s="108"/>
      <c r="H375" s="108"/>
      <c r="I375" s="108"/>
      <c r="J375" s="108"/>
      <c r="K375" s="108"/>
      <c r="L375" s="108"/>
      <c r="M375" s="108"/>
      <c r="N375" s="108"/>
      <c r="O375" s="108"/>
      <c r="P375" s="108"/>
      <c r="Q375" s="108"/>
      <c r="R375" s="108"/>
      <c r="S375" s="108"/>
      <c r="T375" s="108">
        <v>1</v>
      </c>
      <c r="U375" s="108">
        <v>1</v>
      </c>
      <c r="V375" s="108"/>
    </row>
    <row r="376" spans="1:22">
      <c r="A376" s="101"/>
      <c r="B376" s="107" t="str">
        <f t="shared" si="2"/>
        <v>Légumes à racine, à bulbe ou à tubercules</v>
      </c>
      <c r="C376" s="108"/>
      <c r="D376" s="108">
        <v>1</v>
      </c>
      <c r="E376" s="108">
        <v>1</v>
      </c>
      <c r="F376" s="108">
        <v>1</v>
      </c>
      <c r="G376" s="108"/>
      <c r="H376" s="108"/>
      <c r="I376" s="108"/>
      <c r="J376" s="108"/>
      <c r="K376" s="108"/>
      <c r="L376" s="108"/>
      <c r="M376" s="108"/>
      <c r="N376" s="108"/>
      <c r="O376" s="108"/>
      <c r="P376" s="108"/>
      <c r="Q376" s="108"/>
      <c r="R376" s="108"/>
      <c r="S376" s="108"/>
      <c r="T376" s="108">
        <v>1</v>
      </c>
      <c r="U376" s="108">
        <v>1</v>
      </c>
      <c r="V376" s="108"/>
    </row>
    <row r="377" spans="1:22">
      <c r="A377" s="101"/>
      <c r="B377" s="107" t="str">
        <f t="shared" si="2"/>
        <v>Carottes et navets</v>
      </c>
      <c r="C377" s="108"/>
      <c r="D377" s="108">
        <v>1</v>
      </c>
      <c r="E377" s="108">
        <v>1</v>
      </c>
      <c r="F377" s="108">
        <v>1</v>
      </c>
      <c r="G377" s="108"/>
      <c r="H377" s="108"/>
      <c r="I377" s="108"/>
      <c r="J377" s="108"/>
      <c r="K377" s="108"/>
      <c r="L377" s="108"/>
      <c r="M377" s="108"/>
      <c r="N377" s="108"/>
      <c r="O377" s="108"/>
      <c r="P377" s="108"/>
      <c r="Q377" s="108"/>
      <c r="R377" s="108"/>
      <c r="S377" s="108"/>
      <c r="T377" s="108">
        <v>1</v>
      </c>
      <c r="U377" s="108">
        <v>1</v>
      </c>
      <c r="V377" s="108"/>
    </row>
    <row r="378" spans="1:22">
      <c r="A378" s="101"/>
      <c r="B378" s="107" t="str">
        <f t="shared" si="2"/>
        <v>Carottes</v>
      </c>
      <c r="C378" s="108"/>
      <c r="D378" s="108">
        <v>1</v>
      </c>
      <c r="E378" s="108">
        <v>1</v>
      </c>
      <c r="F378" s="108">
        <v>1</v>
      </c>
      <c r="G378" s="108"/>
      <c r="H378" s="108"/>
      <c r="I378" s="108"/>
      <c r="J378" s="108"/>
      <c r="K378" s="108"/>
      <c r="L378" s="108"/>
      <c r="M378" s="108"/>
      <c r="N378" s="108"/>
      <c r="O378" s="108"/>
      <c r="P378" s="108"/>
      <c r="Q378" s="108"/>
      <c r="R378" s="108"/>
      <c r="S378" s="108"/>
      <c r="T378" s="108">
        <v>1</v>
      </c>
      <c r="U378" s="108">
        <v>1</v>
      </c>
      <c r="V378" s="108"/>
    </row>
    <row r="379" spans="1:22">
      <c r="A379" s="101"/>
      <c r="B379" s="107" t="str">
        <f t="shared" si="2"/>
        <v>Carottes pour le frais</v>
      </c>
      <c r="C379" s="108"/>
      <c r="D379" s="108">
        <v>1</v>
      </c>
      <c r="E379" s="108">
        <v>1</v>
      </c>
      <c r="F379" s="108">
        <v>1</v>
      </c>
      <c r="G379" s="108"/>
      <c r="H379" s="108"/>
      <c r="I379" s="108"/>
      <c r="J379" s="108"/>
      <c r="K379" s="108"/>
      <c r="L379" s="108"/>
      <c r="M379" s="108"/>
      <c r="N379" s="108"/>
      <c r="O379" s="108"/>
      <c r="P379" s="108"/>
      <c r="Q379" s="108"/>
      <c r="R379" s="108"/>
      <c r="S379" s="108"/>
      <c r="T379" s="108">
        <v>1</v>
      </c>
      <c r="U379" s="108">
        <v>1</v>
      </c>
      <c r="V379" s="108"/>
    </row>
    <row r="380" spans="1:22">
      <c r="A380" s="101"/>
      <c r="B380" s="107" t="str">
        <f t="shared" si="2"/>
        <v>Carottes pour l'industrie</v>
      </c>
      <c r="C380" s="108"/>
      <c r="D380" s="108">
        <v>1</v>
      </c>
      <c r="E380" s="108">
        <v>1</v>
      </c>
      <c r="F380" s="108">
        <v>1</v>
      </c>
      <c r="G380" s="108"/>
      <c r="H380" s="108"/>
      <c r="I380" s="108"/>
      <c r="J380" s="108"/>
      <c r="K380" s="108"/>
      <c r="L380" s="108"/>
      <c r="M380" s="108"/>
      <c r="N380" s="108"/>
      <c r="O380" s="108"/>
      <c r="P380" s="108"/>
      <c r="Q380" s="108"/>
      <c r="R380" s="108"/>
      <c r="S380" s="108"/>
      <c r="T380" s="108">
        <v>1</v>
      </c>
      <c r="U380" s="108">
        <v>1</v>
      </c>
      <c r="V380" s="108"/>
    </row>
    <row r="381" spans="1:22">
      <c r="A381" s="101"/>
      <c r="B381" s="107" t="str">
        <f t="shared" si="2"/>
        <v>Navet potager</v>
      </c>
      <c r="C381" s="108"/>
      <c r="D381" s="108">
        <v>1</v>
      </c>
      <c r="E381" s="108">
        <v>1</v>
      </c>
      <c r="F381" s="108">
        <v>1</v>
      </c>
      <c r="G381" s="108"/>
      <c r="H381" s="108"/>
      <c r="I381" s="108"/>
      <c r="J381" s="108"/>
      <c r="K381" s="108"/>
      <c r="L381" s="108"/>
      <c r="M381" s="108"/>
      <c r="N381" s="108"/>
      <c r="O381" s="108"/>
      <c r="P381" s="108"/>
      <c r="Q381" s="108"/>
      <c r="R381" s="108"/>
      <c r="S381" s="108"/>
      <c r="T381" s="108">
        <v>1</v>
      </c>
      <c r="U381" s="108">
        <v>1</v>
      </c>
      <c r="V381" s="108"/>
    </row>
    <row r="382" spans="1:22">
      <c r="A382" s="101"/>
      <c r="B382" s="107" t="str">
        <f t="shared" si="2"/>
        <v>Ail</v>
      </c>
      <c r="C382" s="108"/>
      <c r="D382" s="108">
        <v>1</v>
      </c>
      <c r="E382" s="108">
        <v>1</v>
      </c>
      <c r="F382" s="108">
        <v>1</v>
      </c>
      <c r="G382" s="108"/>
      <c r="H382" s="108"/>
      <c r="I382" s="108"/>
      <c r="J382" s="108"/>
      <c r="K382" s="108"/>
      <c r="L382" s="108"/>
      <c r="M382" s="108"/>
      <c r="N382" s="108"/>
      <c r="O382" s="108"/>
      <c r="P382" s="108"/>
      <c r="Q382" s="108"/>
      <c r="R382" s="108"/>
      <c r="S382" s="108"/>
      <c r="T382" s="108">
        <v>1</v>
      </c>
      <c r="U382" s="108">
        <v>1</v>
      </c>
      <c r="V382" s="108"/>
    </row>
    <row r="383" spans="1:22">
      <c r="A383" s="101"/>
      <c r="B383" s="107" t="str">
        <f t="shared" si="2"/>
        <v>Ail, vert</v>
      </c>
      <c r="C383" s="108"/>
      <c r="D383" s="108">
        <v>1</v>
      </c>
      <c r="E383" s="108">
        <v>1</v>
      </c>
      <c r="F383" s="108">
        <v>1</v>
      </c>
      <c r="G383" s="108"/>
      <c r="H383" s="108"/>
      <c r="I383" s="108"/>
      <c r="J383" s="108"/>
      <c r="K383" s="108"/>
      <c r="L383" s="108"/>
      <c r="M383" s="108"/>
      <c r="N383" s="108"/>
      <c r="O383" s="108"/>
      <c r="P383" s="108"/>
      <c r="Q383" s="108"/>
      <c r="R383" s="108"/>
      <c r="S383" s="108"/>
      <c r="T383" s="108">
        <v>1</v>
      </c>
      <c r="U383" s="108">
        <v>1</v>
      </c>
      <c r="V383" s="108"/>
    </row>
    <row r="384" spans="1:22">
      <c r="A384" s="101"/>
      <c r="B384" s="107" t="str">
        <f t="shared" si="2"/>
        <v>Ail, sec</v>
      </c>
      <c r="C384" s="108"/>
      <c r="D384" s="108">
        <v>1</v>
      </c>
      <c r="E384" s="108">
        <v>1</v>
      </c>
      <c r="F384" s="108">
        <v>1</v>
      </c>
      <c r="G384" s="108"/>
      <c r="H384" s="108"/>
      <c r="I384" s="108"/>
      <c r="J384" s="108"/>
      <c r="K384" s="108"/>
      <c r="L384" s="108"/>
      <c r="M384" s="108"/>
      <c r="N384" s="108"/>
      <c r="O384" s="108"/>
      <c r="P384" s="108"/>
      <c r="Q384" s="108"/>
      <c r="R384" s="108"/>
      <c r="S384" s="108"/>
      <c r="T384" s="108">
        <v>1</v>
      </c>
      <c r="U384" s="108">
        <v>1</v>
      </c>
      <c r="V384" s="108"/>
    </row>
    <row r="385" spans="1:22">
      <c r="A385" s="101"/>
      <c r="B385" s="107" t="str">
        <f t="shared" si="2"/>
        <v>Oignons et échalotes</v>
      </c>
      <c r="C385" s="108"/>
      <c r="D385" s="108">
        <v>1</v>
      </c>
      <c r="E385" s="108">
        <v>1</v>
      </c>
      <c r="F385" s="108">
        <v>1</v>
      </c>
      <c r="G385" s="108"/>
      <c r="H385" s="108"/>
      <c r="I385" s="108"/>
      <c r="J385" s="108"/>
      <c r="K385" s="108"/>
      <c r="L385" s="108"/>
      <c r="M385" s="108"/>
      <c r="N385" s="108"/>
      <c r="O385" s="108"/>
      <c r="P385" s="108"/>
      <c r="Q385" s="108"/>
      <c r="R385" s="108"/>
      <c r="S385" s="108"/>
      <c r="T385" s="108">
        <v>1</v>
      </c>
      <c r="U385" s="108">
        <v>1</v>
      </c>
      <c r="V385" s="108"/>
    </row>
    <row r="386" spans="1:22">
      <c r="A386" s="101"/>
      <c r="B386" s="107" t="str">
        <f t="shared" si="2"/>
        <v>Oignon</v>
      </c>
      <c r="C386" s="108"/>
      <c r="D386" s="108">
        <v>1</v>
      </c>
      <c r="E386" s="108">
        <v>1</v>
      </c>
      <c r="F386" s="108">
        <v>1</v>
      </c>
      <c r="G386" s="108"/>
      <c r="H386" s="108"/>
      <c r="I386" s="108"/>
      <c r="J386" s="108"/>
      <c r="K386" s="108"/>
      <c r="L386" s="108"/>
      <c r="M386" s="108"/>
      <c r="N386" s="108"/>
      <c r="O386" s="108"/>
      <c r="P386" s="108"/>
      <c r="Q386" s="108"/>
      <c r="R386" s="108"/>
      <c r="S386" s="108"/>
      <c r="T386" s="108">
        <v>1</v>
      </c>
      <c r="U386" s="108">
        <v>1</v>
      </c>
      <c r="V386" s="108"/>
    </row>
    <row r="387" spans="1:22">
      <c r="A387" s="101"/>
      <c r="B387" s="107" t="str">
        <f t="shared" si="2"/>
        <v>Oignon blanc</v>
      </c>
      <c r="C387" s="108"/>
      <c r="D387" s="108">
        <v>1</v>
      </c>
      <c r="E387" s="108">
        <v>1</v>
      </c>
      <c r="F387" s="108">
        <v>1</v>
      </c>
      <c r="G387" s="108"/>
      <c r="H387" s="108"/>
      <c r="I387" s="108"/>
      <c r="J387" s="108"/>
      <c r="K387" s="108"/>
      <c r="L387" s="108"/>
      <c r="M387" s="108"/>
      <c r="N387" s="108"/>
      <c r="O387" s="108"/>
      <c r="P387" s="108"/>
      <c r="Q387" s="108"/>
      <c r="R387" s="108"/>
      <c r="S387" s="108"/>
      <c r="T387" s="108">
        <v>1</v>
      </c>
      <c r="U387" s="108">
        <v>1</v>
      </c>
      <c r="V387" s="108"/>
    </row>
    <row r="388" spans="1:22">
      <c r="A388" s="101"/>
      <c r="B388" s="107" t="str">
        <f t="shared" si="2"/>
        <v>Oignon de couleur</v>
      </c>
      <c r="C388" s="108"/>
      <c r="D388" s="108">
        <v>1</v>
      </c>
      <c r="E388" s="108">
        <v>1</v>
      </c>
      <c r="F388" s="108">
        <v>1</v>
      </c>
      <c r="G388" s="108"/>
      <c r="H388" s="108"/>
      <c r="I388" s="108"/>
      <c r="J388" s="108"/>
      <c r="K388" s="108"/>
      <c r="L388" s="108"/>
      <c r="M388" s="108"/>
      <c r="N388" s="108"/>
      <c r="O388" s="108"/>
      <c r="P388" s="108"/>
      <c r="Q388" s="108"/>
      <c r="R388" s="108"/>
      <c r="S388" s="108"/>
      <c r="T388" s="108">
        <v>1</v>
      </c>
      <c r="U388" s="108">
        <v>1</v>
      </c>
      <c r="V388" s="108"/>
    </row>
    <row r="389" spans="1:22">
      <c r="A389" s="101"/>
      <c r="B389" s="107" t="str">
        <f t="shared" si="2"/>
        <v>Echalote</v>
      </c>
      <c r="C389" s="108"/>
      <c r="D389" s="108">
        <v>1</v>
      </c>
      <c r="E389" s="108">
        <v>1</v>
      </c>
      <c r="F389" s="108">
        <v>1</v>
      </c>
      <c r="G389" s="108"/>
      <c r="H389" s="108"/>
      <c r="I389" s="108"/>
      <c r="J389" s="108"/>
      <c r="K389" s="108"/>
      <c r="L389" s="108"/>
      <c r="M389" s="108"/>
      <c r="N389" s="108"/>
      <c r="O389" s="108"/>
      <c r="P389" s="108"/>
      <c r="Q389" s="108"/>
      <c r="R389" s="108"/>
      <c r="S389" s="108"/>
      <c r="T389" s="108">
        <v>1</v>
      </c>
      <c r="U389" s="108">
        <v>1</v>
      </c>
      <c r="V389" s="108"/>
    </row>
    <row r="390" spans="1:22">
      <c r="A390" s="101"/>
      <c r="B390" s="107" t="str">
        <f t="shared" si="2"/>
        <v>Poireaux</v>
      </c>
      <c r="C390" s="108"/>
      <c r="D390" s="108">
        <v>1</v>
      </c>
      <c r="E390" s="108">
        <v>1</v>
      </c>
      <c r="F390" s="108">
        <v>1</v>
      </c>
      <c r="G390" s="108"/>
      <c r="H390" s="108"/>
      <c r="I390" s="108"/>
      <c r="J390" s="108"/>
      <c r="K390" s="108"/>
      <c r="L390" s="108"/>
      <c r="M390" s="108"/>
      <c r="N390" s="108"/>
      <c r="O390" s="108"/>
      <c r="P390" s="108"/>
      <c r="Q390" s="108"/>
      <c r="R390" s="108"/>
      <c r="S390" s="108"/>
      <c r="T390" s="108">
        <v>1</v>
      </c>
      <c r="U390" s="108">
        <v>1</v>
      </c>
      <c r="V390" s="108"/>
    </row>
    <row r="391" spans="1:22">
      <c r="A391" s="101"/>
      <c r="B391" s="107" t="str">
        <f t="shared" si="2"/>
        <v>Autres légumes à racine, à bulbe ou à tubercules (ne présentant pas une forte teneur en amidon ou inuline)</v>
      </c>
      <c r="C391" s="108"/>
      <c r="D391" s="108">
        <v>1</v>
      </c>
      <c r="E391" s="108">
        <v>1</v>
      </c>
      <c r="F391" s="108">
        <v>1</v>
      </c>
      <c r="G391" s="108"/>
      <c r="H391" s="108"/>
      <c r="I391" s="108"/>
      <c r="J391" s="108"/>
      <c r="K391" s="108"/>
      <c r="L391" s="108"/>
      <c r="M391" s="108"/>
      <c r="N391" s="108"/>
      <c r="O391" s="108"/>
      <c r="P391" s="108"/>
      <c r="Q391" s="108"/>
      <c r="R391" s="108"/>
      <c r="S391" s="108"/>
      <c r="T391" s="108">
        <v>1</v>
      </c>
      <c r="U391" s="108">
        <v>1</v>
      </c>
      <c r="V391" s="108"/>
    </row>
    <row r="392" spans="1:22">
      <c r="A392" s="101"/>
      <c r="B392" s="107" t="str">
        <f t="shared" si="2"/>
        <v>Betterave potagère</v>
      </c>
      <c r="C392" s="108"/>
      <c r="D392" s="108">
        <v>1</v>
      </c>
      <c r="E392" s="108">
        <v>1</v>
      </c>
      <c r="F392" s="108">
        <v>1</v>
      </c>
      <c r="G392" s="108"/>
      <c r="H392" s="108"/>
      <c r="I392" s="108"/>
      <c r="J392" s="108"/>
      <c r="K392" s="108"/>
      <c r="L392" s="108"/>
      <c r="M392" s="108"/>
      <c r="N392" s="108"/>
      <c r="O392" s="108"/>
      <c r="P392" s="108"/>
      <c r="Q392" s="108"/>
      <c r="R392" s="108"/>
      <c r="S392" s="108"/>
      <c r="T392" s="108">
        <v>1</v>
      </c>
      <c r="U392" s="108">
        <v>1</v>
      </c>
      <c r="V392" s="108"/>
    </row>
    <row r="393" spans="1:22">
      <c r="A393" s="101"/>
      <c r="B393" s="107" t="str">
        <f t="shared" si="2"/>
        <v>Radis</v>
      </c>
      <c r="C393" s="108"/>
      <c r="D393" s="108">
        <v>1</v>
      </c>
      <c r="E393" s="108">
        <v>1</v>
      </c>
      <c r="F393" s="108">
        <v>1</v>
      </c>
      <c r="G393" s="108"/>
      <c r="H393" s="108"/>
      <c r="I393" s="108"/>
      <c r="J393" s="108"/>
      <c r="K393" s="108"/>
      <c r="L393" s="108"/>
      <c r="M393" s="108"/>
      <c r="N393" s="108"/>
      <c r="O393" s="108"/>
      <c r="P393" s="108"/>
      <c r="Q393" s="108"/>
      <c r="R393" s="108"/>
      <c r="S393" s="108"/>
      <c r="T393" s="108">
        <v>1</v>
      </c>
      <c r="U393" s="108">
        <v>1</v>
      </c>
      <c r="V393" s="108"/>
    </row>
    <row r="394" spans="1:22">
      <c r="A394" s="101"/>
      <c r="B394" s="107" t="str">
        <f t="shared" si="2"/>
        <v>Céleri rave</v>
      </c>
      <c r="C394" s="108"/>
      <c r="D394" s="108">
        <v>1</v>
      </c>
      <c r="E394" s="108">
        <v>1</v>
      </c>
      <c r="F394" s="108">
        <v>1</v>
      </c>
      <c r="G394" s="108"/>
      <c r="H394" s="108"/>
      <c r="I394" s="108"/>
      <c r="J394" s="108"/>
      <c r="K394" s="108"/>
      <c r="L394" s="108"/>
      <c r="M394" s="108"/>
      <c r="N394" s="108"/>
      <c r="O394" s="108"/>
      <c r="P394" s="108"/>
      <c r="Q394" s="108"/>
      <c r="R394" s="108"/>
      <c r="S394" s="108"/>
      <c r="T394" s="108">
        <v>1</v>
      </c>
      <c r="U394" s="108">
        <v>1</v>
      </c>
      <c r="V394" s="108"/>
    </row>
    <row r="395" spans="1:22">
      <c r="A395" s="101"/>
      <c r="B395" s="107" t="str">
        <f t="shared" si="2"/>
        <v>Salsifis et scorsonère</v>
      </c>
      <c r="C395" s="108"/>
      <c r="D395" s="108">
        <v>1</v>
      </c>
      <c r="E395" s="108">
        <v>1</v>
      </c>
      <c r="F395" s="108">
        <v>1</v>
      </c>
      <c r="G395" s="108"/>
      <c r="H395" s="108"/>
      <c r="I395" s="108"/>
      <c r="J395" s="108"/>
      <c r="K395" s="108"/>
      <c r="L395" s="108"/>
      <c r="M395" s="108"/>
      <c r="N395" s="108"/>
      <c r="O395" s="108"/>
      <c r="P395" s="108"/>
      <c r="Q395" s="108"/>
      <c r="R395" s="108"/>
      <c r="S395" s="108"/>
      <c r="T395" s="108">
        <v>1</v>
      </c>
      <c r="U395" s="108">
        <v>1</v>
      </c>
      <c r="V395" s="108"/>
    </row>
    <row r="396" spans="1:22">
      <c r="A396" s="101"/>
      <c r="B396" s="107" t="str">
        <f t="shared" si="2"/>
        <v>Racines et tubercules à amidon ou inuline comestibles</v>
      </c>
      <c r="C396" s="108"/>
      <c r="D396" s="108">
        <v>1</v>
      </c>
      <c r="E396" s="108">
        <v>1</v>
      </c>
      <c r="F396" s="108">
        <v>1</v>
      </c>
      <c r="G396" s="108"/>
      <c r="H396" s="108"/>
      <c r="I396" s="108"/>
      <c r="J396" s="108"/>
      <c r="K396" s="108"/>
      <c r="L396" s="108"/>
      <c r="M396" s="108"/>
      <c r="N396" s="108"/>
      <c r="O396" s="108"/>
      <c r="P396" s="108"/>
      <c r="Q396" s="108"/>
      <c r="R396" s="108"/>
      <c r="S396" s="108"/>
      <c r="T396" s="108">
        <v>1</v>
      </c>
      <c r="U396" s="108">
        <v>1</v>
      </c>
      <c r="V396" s="108"/>
    </row>
    <row r="397" spans="1:22">
      <c r="A397" s="101"/>
      <c r="B397" s="107" t="str">
        <f t="shared" si="2"/>
        <v>Patates douces</v>
      </c>
      <c r="C397" s="108"/>
      <c r="D397" s="108">
        <v>1</v>
      </c>
      <c r="E397" s="108">
        <v>1</v>
      </c>
      <c r="F397" s="108">
        <v>1</v>
      </c>
      <c r="G397" s="108"/>
      <c r="H397" s="108"/>
      <c r="I397" s="108"/>
      <c r="J397" s="108"/>
      <c r="K397" s="108"/>
      <c r="L397" s="108"/>
      <c r="M397" s="108"/>
      <c r="N397" s="108"/>
      <c r="O397" s="108"/>
      <c r="P397" s="108"/>
      <c r="Q397" s="108"/>
      <c r="R397" s="108"/>
      <c r="S397" s="108"/>
      <c r="T397" s="108">
        <v>1</v>
      </c>
      <c r="U397" s="108">
        <v>1</v>
      </c>
      <c r="V397" s="108"/>
    </row>
    <row r="398" spans="1:22">
      <c r="A398" s="101"/>
      <c r="B398" s="107" t="str">
        <f t="shared" si="2"/>
        <v>Manioc</v>
      </c>
      <c r="C398" s="108"/>
      <c r="D398" s="108">
        <v>1</v>
      </c>
      <c r="E398" s="108">
        <v>1</v>
      </c>
      <c r="F398" s="108">
        <v>1</v>
      </c>
      <c r="G398" s="108"/>
      <c r="H398" s="108"/>
      <c r="I398" s="108"/>
      <c r="J398" s="108"/>
      <c r="K398" s="108"/>
      <c r="L398" s="108"/>
      <c r="M398" s="108"/>
      <c r="N398" s="108"/>
      <c r="O398" s="108"/>
      <c r="P398" s="108"/>
      <c r="Q398" s="108"/>
      <c r="R398" s="108"/>
      <c r="S398" s="108"/>
      <c r="T398" s="108">
        <v>1</v>
      </c>
      <c r="U398" s="108">
        <v>1</v>
      </c>
      <c r="V398" s="108"/>
    </row>
    <row r="399" spans="1:22">
      <c r="A399" s="101"/>
      <c r="B399" s="107" t="str">
        <f t="shared" si="2"/>
        <v>Colocases</v>
      </c>
      <c r="C399" s="108"/>
      <c r="D399" s="108">
        <v>1</v>
      </c>
      <c r="E399" s="108">
        <v>1</v>
      </c>
      <c r="F399" s="108">
        <v>1</v>
      </c>
      <c r="G399" s="108"/>
      <c r="H399" s="108"/>
      <c r="I399" s="108"/>
      <c r="J399" s="108"/>
      <c r="K399" s="108"/>
      <c r="L399" s="108"/>
      <c r="M399" s="108"/>
      <c r="N399" s="108"/>
      <c r="O399" s="108"/>
      <c r="P399" s="108"/>
      <c r="Q399" s="108"/>
      <c r="R399" s="108"/>
      <c r="S399" s="108"/>
      <c r="T399" s="108">
        <v>1</v>
      </c>
      <c r="U399" s="108">
        <v>1</v>
      </c>
      <c r="V399" s="108"/>
    </row>
    <row r="400" spans="1:22">
      <c r="A400" s="101"/>
      <c r="B400" s="107" t="str">
        <f t="shared" si="2"/>
        <v>Autres racines et tubercules à amidon ou inuline comestibles</v>
      </c>
      <c r="C400" s="108"/>
      <c r="D400" s="108">
        <v>1</v>
      </c>
      <c r="E400" s="108">
        <v>1</v>
      </c>
      <c r="F400" s="108">
        <v>1</v>
      </c>
      <c r="G400" s="108"/>
      <c r="H400" s="108"/>
      <c r="I400" s="108"/>
      <c r="J400" s="108"/>
      <c r="K400" s="108"/>
      <c r="L400" s="108"/>
      <c r="M400" s="108"/>
      <c r="N400" s="108"/>
      <c r="O400" s="108"/>
      <c r="P400" s="108"/>
      <c r="Q400" s="108"/>
      <c r="R400" s="108"/>
      <c r="S400" s="108"/>
      <c r="T400" s="108">
        <v>1</v>
      </c>
      <c r="U400" s="108">
        <v>1</v>
      </c>
      <c r="V400" s="108"/>
    </row>
    <row r="401" spans="1:22">
      <c r="A401" s="101"/>
      <c r="B401" s="107" t="str">
        <f t="shared" si="2"/>
        <v>Igname</v>
      </c>
      <c r="C401" s="108"/>
      <c r="D401" s="108">
        <v>1</v>
      </c>
      <c r="E401" s="108">
        <v>1</v>
      </c>
      <c r="F401" s="108">
        <v>1</v>
      </c>
      <c r="G401" s="108"/>
      <c r="H401" s="108"/>
      <c r="I401" s="108"/>
      <c r="J401" s="108"/>
      <c r="K401" s="108"/>
      <c r="L401" s="108"/>
      <c r="M401" s="108"/>
      <c r="N401" s="108"/>
      <c r="O401" s="108"/>
      <c r="P401" s="108"/>
      <c r="Q401" s="108"/>
      <c r="R401" s="108"/>
      <c r="S401" s="108"/>
      <c r="T401" s="108">
        <v>1</v>
      </c>
      <c r="U401" s="108">
        <v>1</v>
      </c>
      <c r="V401" s="108"/>
    </row>
    <row r="402" spans="1:22">
      <c r="A402" s="101"/>
      <c r="B402" s="107" t="str">
        <f t="shared" si="2"/>
        <v>Autres tubercules, n.c.a.</v>
      </c>
      <c r="C402" s="108"/>
      <c r="D402" s="108">
        <v>1</v>
      </c>
      <c r="E402" s="108">
        <v>1</v>
      </c>
      <c r="F402" s="108">
        <v>1</v>
      </c>
      <c r="G402" s="108"/>
      <c r="H402" s="108"/>
      <c r="I402" s="108"/>
      <c r="J402" s="108"/>
      <c r="K402" s="108"/>
      <c r="L402" s="108"/>
      <c r="M402" s="108"/>
      <c r="N402" s="108"/>
      <c r="O402" s="108"/>
      <c r="P402" s="108"/>
      <c r="Q402" s="108"/>
      <c r="R402" s="108"/>
      <c r="S402" s="108"/>
      <c r="T402" s="108">
        <v>1</v>
      </c>
      <c r="U402" s="108">
        <v>1</v>
      </c>
      <c r="V402" s="108"/>
    </row>
    <row r="403" spans="1:22">
      <c r="A403" s="101"/>
      <c r="B403" s="107" t="str">
        <f t="shared" si="2"/>
        <v>Champignons et truffes</v>
      </c>
      <c r="C403" s="108"/>
      <c r="D403" s="108">
        <v>1</v>
      </c>
      <c r="E403" s="108">
        <v>1</v>
      </c>
      <c r="F403" s="108">
        <v>1</v>
      </c>
      <c r="G403" s="108"/>
      <c r="H403" s="108"/>
      <c r="I403" s="108"/>
      <c r="J403" s="108"/>
      <c r="K403" s="108"/>
      <c r="L403" s="108"/>
      <c r="M403" s="108"/>
      <c r="N403" s="108"/>
      <c r="O403" s="108"/>
      <c r="P403" s="108"/>
      <c r="Q403" s="108"/>
      <c r="R403" s="108"/>
      <c r="S403" s="108"/>
      <c r="T403" s="108">
        <v>1</v>
      </c>
      <c r="U403" s="108">
        <v>1</v>
      </c>
      <c r="V403" s="108"/>
    </row>
    <row r="404" spans="1:22">
      <c r="A404" s="101"/>
      <c r="B404" s="107" t="str">
        <f t="shared" si="2"/>
        <v>Champignons cultivés</v>
      </c>
      <c r="C404" s="108"/>
      <c r="D404" s="108">
        <v>1</v>
      </c>
      <c r="E404" s="108">
        <v>1</v>
      </c>
      <c r="F404" s="108">
        <v>1</v>
      </c>
      <c r="G404" s="108"/>
      <c r="H404" s="108"/>
      <c r="I404" s="108"/>
      <c r="J404" s="108"/>
      <c r="K404" s="108"/>
      <c r="L404" s="108"/>
      <c r="M404" s="108"/>
      <c r="N404" s="108"/>
      <c r="O404" s="108"/>
      <c r="P404" s="108"/>
      <c r="Q404" s="108"/>
      <c r="R404" s="108"/>
      <c r="S404" s="108"/>
      <c r="T404" s="108">
        <v>1</v>
      </c>
      <c r="U404" s="108">
        <v>1</v>
      </c>
      <c r="V404" s="108"/>
    </row>
    <row r="405" spans="1:22">
      <c r="A405" s="101"/>
      <c r="B405" s="107" t="str">
        <f t="shared" si="2"/>
        <v>Champignons du genre Agaricus</v>
      </c>
      <c r="C405" s="108"/>
      <c r="D405" s="108">
        <v>1</v>
      </c>
      <c r="E405" s="108">
        <v>1</v>
      </c>
      <c r="F405" s="108">
        <v>1</v>
      </c>
      <c r="G405" s="108"/>
      <c r="H405" s="108"/>
      <c r="I405" s="108"/>
      <c r="J405" s="108"/>
      <c r="K405" s="108"/>
      <c r="L405" s="108"/>
      <c r="M405" s="108"/>
      <c r="N405" s="108"/>
      <c r="O405" s="108"/>
      <c r="P405" s="108"/>
      <c r="Q405" s="108"/>
      <c r="R405" s="108"/>
      <c r="S405" s="108"/>
      <c r="T405" s="108">
        <v>1</v>
      </c>
      <c r="U405" s="108">
        <v>1</v>
      </c>
      <c r="V405" s="108"/>
    </row>
    <row r="406" spans="1:22">
      <c r="A406" s="101"/>
      <c r="B406" s="107" t="str">
        <f t="shared" si="2"/>
        <v>Champignons non-cultivés et truffes</v>
      </c>
      <c r="C406" s="108"/>
      <c r="D406" s="108">
        <v>1</v>
      </c>
      <c r="E406" s="108">
        <v>1</v>
      </c>
      <c r="F406" s="108">
        <v>1</v>
      </c>
      <c r="G406" s="108"/>
      <c r="H406" s="108"/>
      <c r="I406" s="108"/>
      <c r="J406" s="108"/>
      <c r="K406" s="108"/>
      <c r="L406" s="108"/>
      <c r="M406" s="108"/>
      <c r="N406" s="108"/>
      <c r="O406" s="108"/>
      <c r="P406" s="108"/>
      <c r="Q406" s="108"/>
      <c r="R406" s="108"/>
      <c r="S406" s="108"/>
      <c r="T406" s="108">
        <v>1</v>
      </c>
      <c r="U406" s="108">
        <v>1</v>
      </c>
      <c r="V406" s="108"/>
    </row>
    <row r="407" spans="1:22">
      <c r="A407" s="101"/>
      <c r="B407" s="107" t="str">
        <f t="shared" si="2"/>
        <v>Champignons non-cultivés</v>
      </c>
      <c r="C407" s="108"/>
      <c r="D407" s="108">
        <v>1</v>
      </c>
      <c r="E407" s="108">
        <v>1</v>
      </c>
      <c r="F407" s="108">
        <v>1</v>
      </c>
      <c r="G407" s="108"/>
      <c r="H407" s="108"/>
      <c r="I407" s="108"/>
      <c r="J407" s="108"/>
      <c r="K407" s="108"/>
      <c r="L407" s="108"/>
      <c r="M407" s="108"/>
      <c r="N407" s="108"/>
      <c r="O407" s="108"/>
      <c r="P407" s="108"/>
      <c r="Q407" s="108"/>
      <c r="R407" s="108"/>
      <c r="S407" s="108"/>
      <c r="T407" s="108">
        <v>1</v>
      </c>
      <c r="U407" s="108">
        <v>1</v>
      </c>
      <c r="V407" s="108"/>
    </row>
    <row r="408" spans="1:22">
      <c r="A408" s="101"/>
      <c r="B408" s="107" t="str">
        <f t="shared" si="2"/>
        <v>Chanterelles</v>
      </c>
      <c r="C408" s="108"/>
      <c r="D408" s="108">
        <v>1</v>
      </c>
      <c r="E408" s="108">
        <v>1</v>
      </c>
      <c r="F408" s="108">
        <v>1</v>
      </c>
      <c r="G408" s="108"/>
      <c r="H408" s="108"/>
      <c r="I408" s="108"/>
      <c r="J408" s="108"/>
      <c r="K408" s="108"/>
      <c r="L408" s="108"/>
      <c r="M408" s="108"/>
      <c r="N408" s="108"/>
      <c r="O408" s="108"/>
      <c r="P408" s="108"/>
      <c r="Q408" s="108"/>
      <c r="R408" s="108"/>
      <c r="S408" s="108"/>
      <c r="T408" s="108">
        <v>1</v>
      </c>
      <c r="U408" s="108">
        <v>1</v>
      </c>
      <c r="V408" s="108"/>
    </row>
    <row r="409" spans="1:22">
      <c r="A409" s="101"/>
      <c r="B409" s="107" t="str">
        <f t="shared" si="2"/>
        <v>Cèpes</v>
      </c>
      <c r="C409" s="108"/>
      <c r="D409" s="108">
        <v>1</v>
      </c>
      <c r="E409" s="108">
        <v>1</v>
      </c>
      <c r="F409" s="108">
        <v>1</v>
      </c>
      <c r="G409" s="108"/>
      <c r="H409" s="108"/>
      <c r="I409" s="108"/>
      <c r="J409" s="108"/>
      <c r="K409" s="108"/>
      <c r="L409" s="108"/>
      <c r="M409" s="108"/>
      <c r="N409" s="108"/>
      <c r="O409" s="108"/>
      <c r="P409" s="108"/>
      <c r="Q409" s="108"/>
      <c r="R409" s="108"/>
      <c r="S409" s="108"/>
      <c r="T409" s="108">
        <v>1</v>
      </c>
      <c r="U409" s="108">
        <v>1</v>
      </c>
      <c r="V409" s="108"/>
    </row>
    <row r="410" spans="1:22">
      <c r="A410" s="101"/>
      <c r="B410" s="107" t="str">
        <f t="shared" si="2"/>
        <v>Autres champignons</v>
      </c>
      <c r="C410" s="108"/>
      <c r="D410" s="108">
        <v>1</v>
      </c>
      <c r="E410" s="108">
        <v>1</v>
      </c>
      <c r="F410" s="108">
        <v>1</v>
      </c>
      <c r="G410" s="108"/>
      <c r="H410" s="108"/>
      <c r="I410" s="108"/>
      <c r="J410" s="108"/>
      <c r="K410" s="108"/>
      <c r="L410" s="108"/>
      <c r="M410" s="108"/>
      <c r="N410" s="108"/>
      <c r="O410" s="108"/>
      <c r="P410" s="108"/>
      <c r="Q410" s="108"/>
      <c r="R410" s="108"/>
      <c r="S410" s="108"/>
      <c r="T410" s="108">
        <v>1</v>
      </c>
      <c r="U410" s="108">
        <v>1</v>
      </c>
      <c r="V410" s="108"/>
    </row>
    <row r="411" spans="1:22">
      <c r="A411" s="101"/>
      <c r="B411" s="107" t="str">
        <f t="shared" si="2"/>
        <v>Truffes</v>
      </c>
      <c r="C411" s="108"/>
      <c r="D411" s="108">
        <v>1</v>
      </c>
      <c r="E411" s="108">
        <v>1</v>
      </c>
      <c r="F411" s="108">
        <v>1</v>
      </c>
      <c r="G411" s="108"/>
      <c r="H411" s="108"/>
      <c r="I411" s="108"/>
      <c r="J411" s="108"/>
      <c r="K411" s="108"/>
      <c r="L411" s="108"/>
      <c r="M411" s="108"/>
      <c r="N411" s="108"/>
      <c r="O411" s="108"/>
      <c r="P411" s="108"/>
      <c r="Q411" s="108"/>
      <c r="R411" s="108"/>
      <c r="S411" s="108"/>
      <c r="T411" s="108">
        <v>1</v>
      </c>
      <c r="U411" s="108">
        <v>1</v>
      </c>
      <c r="V411" s="108"/>
    </row>
    <row r="412" spans="1:22">
      <c r="A412" s="101"/>
      <c r="B412" s="107" t="str">
        <f t="shared" si="2"/>
        <v>Légumes frais n.c.a.</v>
      </c>
      <c r="C412" s="108"/>
      <c r="D412" s="108">
        <v>1</v>
      </c>
      <c r="E412" s="108">
        <v>1</v>
      </c>
      <c r="F412" s="108">
        <v>1</v>
      </c>
      <c r="G412" s="108"/>
      <c r="H412" s="108"/>
      <c r="I412" s="108"/>
      <c r="J412" s="108"/>
      <c r="K412" s="108"/>
      <c r="L412" s="108"/>
      <c r="M412" s="108"/>
      <c r="N412" s="108"/>
      <c r="O412" s="108"/>
      <c r="P412" s="108"/>
      <c r="Q412" s="108"/>
      <c r="R412" s="108"/>
      <c r="S412" s="108"/>
      <c r="T412" s="108">
        <v>1</v>
      </c>
      <c r="U412" s="108">
        <v>1</v>
      </c>
      <c r="V412" s="108"/>
    </row>
    <row r="413" spans="1:22">
      <c r="A413" s="101"/>
      <c r="B413" s="107" t="str">
        <f t="shared" si="2"/>
        <v>Céleris branches</v>
      </c>
      <c r="C413" s="108"/>
      <c r="D413" s="108">
        <v>1</v>
      </c>
      <c r="E413" s="108">
        <v>1</v>
      </c>
      <c r="F413" s="108">
        <v>1</v>
      </c>
      <c r="G413" s="108"/>
      <c r="H413" s="108"/>
      <c r="I413" s="108"/>
      <c r="J413" s="108"/>
      <c r="K413" s="108"/>
      <c r="L413" s="108"/>
      <c r="M413" s="108"/>
      <c r="N413" s="108"/>
      <c r="O413" s="108"/>
      <c r="P413" s="108"/>
      <c r="Q413" s="108"/>
      <c r="R413" s="108"/>
      <c r="S413" s="108"/>
      <c r="T413" s="108">
        <v>1</v>
      </c>
      <c r="U413" s="108">
        <v>1</v>
      </c>
      <c r="V413" s="108"/>
    </row>
    <row r="414" spans="1:22">
      <c r="A414" s="101"/>
      <c r="B414" s="107" t="str">
        <f t="shared" si="2"/>
        <v>Fruits</v>
      </c>
      <c r="C414" s="108"/>
      <c r="D414" s="108">
        <v>1</v>
      </c>
      <c r="E414" s="108">
        <v>1</v>
      </c>
      <c r="F414" s="108">
        <v>1</v>
      </c>
      <c r="G414" s="108"/>
      <c r="H414" s="108"/>
      <c r="I414" s="108"/>
      <c r="J414" s="108"/>
      <c r="K414" s="108"/>
      <c r="L414" s="108"/>
      <c r="M414" s="108"/>
      <c r="N414" s="108"/>
      <c r="O414" s="108"/>
      <c r="P414" s="108"/>
      <c r="Q414" s="108"/>
      <c r="R414" s="108"/>
      <c r="S414" s="108"/>
      <c r="T414" s="108">
        <v>1</v>
      </c>
      <c r="U414" s="108">
        <v>1</v>
      </c>
      <c r="V414" s="108"/>
    </row>
    <row r="415" spans="1:22">
      <c r="A415" s="101"/>
      <c r="B415" s="107" t="str">
        <f t="shared" si="2"/>
        <v>Raisin</v>
      </c>
      <c r="C415" s="108"/>
      <c r="D415" s="108">
        <v>1</v>
      </c>
      <c r="E415" s="108">
        <v>1</v>
      </c>
      <c r="F415" s="108">
        <v>1</v>
      </c>
      <c r="G415" s="108"/>
      <c r="H415" s="108"/>
      <c r="I415" s="108"/>
      <c r="J415" s="108"/>
      <c r="K415" s="108"/>
      <c r="L415" s="108"/>
      <c r="M415" s="108"/>
      <c r="N415" s="108"/>
      <c r="O415" s="108"/>
      <c r="P415" s="108"/>
      <c r="Q415" s="108"/>
      <c r="R415" s="108"/>
      <c r="S415" s="108"/>
      <c r="T415" s="108">
        <v>1</v>
      </c>
      <c r="U415" s="108">
        <v>1</v>
      </c>
      <c r="V415" s="108"/>
    </row>
    <row r="416" spans="1:22">
      <c r="A416" s="101"/>
      <c r="B416" s="107" t="str">
        <f t="shared" si="2"/>
        <v>Raisin de table</v>
      </c>
      <c r="C416" s="108"/>
      <c r="D416" s="108">
        <v>1</v>
      </c>
      <c r="E416" s="108">
        <v>1</v>
      </c>
      <c r="F416" s="108">
        <v>1</v>
      </c>
      <c r="G416" s="108"/>
      <c r="H416" s="108"/>
      <c r="I416" s="108"/>
      <c r="J416" s="108"/>
      <c r="K416" s="108"/>
      <c r="L416" s="108"/>
      <c r="M416" s="108"/>
      <c r="N416" s="108"/>
      <c r="O416" s="108"/>
      <c r="P416" s="108"/>
      <c r="Q416" s="108"/>
      <c r="R416" s="108"/>
      <c r="S416" s="108"/>
      <c r="T416" s="108">
        <v>1</v>
      </c>
      <c r="U416" s="108">
        <v>1</v>
      </c>
      <c r="V416" s="108"/>
    </row>
    <row r="417" spans="1:22">
      <c r="A417" s="101"/>
      <c r="B417" s="107" t="str">
        <f t="shared" si="2"/>
        <v>Autre raisin frais</v>
      </c>
      <c r="C417" s="108"/>
      <c r="D417" s="108">
        <v>1</v>
      </c>
      <c r="E417" s="108">
        <v>1</v>
      </c>
      <c r="F417" s="108">
        <v>1</v>
      </c>
      <c r="G417" s="108"/>
      <c r="H417" s="108"/>
      <c r="I417" s="108"/>
      <c r="J417" s="108"/>
      <c r="K417" s="108"/>
      <c r="L417" s="108"/>
      <c r="M417" s="108"/>
      <c r="N417" s="108"/>
      <c r="O417" s="108"/>
      <c r="P417" s="108"/>
      <c r="Q417" s="108"/>
      <c r="R417" s="108"/>
      <c r="S417" s="108"/>
      <c r="T417" s="108">
        <v>1</v>
      </c>
      <c r="U417" s="108">
        <v>1</v>
      </c>
      <c r="V417" s="108"/>
    </row>
    <row r="418" spans="1:22">
      <c r="A418" s="101"/>
      <c r="B418" s="107" t="str">
        <f t="shared" si="2"/>
        <v>Fruits tropicaux et subtropicaux</v>
      </c>
      <c r="C418" s="108"/>
      <c r="D418" s="108">
        <v>1</v>
      </c>
      <c r="E418" s="108">
        <v>1</v>
      </c>
      <c r="F418" s="108">
        <v>1</v>
      </c>
      <c r="G418" s="108"/>
      <c r="H418" s="108"/>
      <c r="I418" s="108"/>
      <c r="J418" s="108"/>
      <c r="K418" s="108"/>
      <c r="L418" s="108"/>
      <c r="M418" s="108"/>
      <c r="N418" s="108"/>
      <c r="O418" s="108"/>
      <c r="P418" s="108"/>
      <c r="Q418" s="108"/>
      <c r="R418" s="108"/>
      <c r="S418" s="108"/>
      <c r="T418" s="108">
        <v>1</v>
      </c>
      <c r="U418" s="108">
        <v>1</v>
      </c>
      <c r="V418" s="108"/>
    </row>
    <row r="419" spans="1:22">
      <c r="A419" s="101"/>
      <c r="B419" s="107" t="str">
        <f t="shared" si="2"/>
        <v>Avocats</v>
      </c>
      <c r="C419" s="108"/>
      <c r="D419" s="108">
        <v>1</v>
      </c>
      <c r="E419" s="108">
        <v>1</v>
      </c>
      <c r="F419" s="108">
        <v>1</v>
      </c>
      <c r="G419" s="108"/>
      <c r="H419" s="108"/>
      <c r="I419" s="108"/>
      <c r="J419" s="108"/>
      <c r="K419" s="108"/>
      <c r="L419" s="108"/>
      <c r="M419" s="108"/>
      <c r="N419" s="108"/>
      <c r="O419" s="108"/>
      <c r="P419" s="108"/>
      <c r="Q419" s="108"/>
      <c r="R419" s="108"/>
      <c r="S419" s="108"/>
      <c r="T419" s="108">
        <v>1</v>
      </c>
      <c r="U419" s="108">
        <v>1</v>
      </c>
      <c r="V419" s="108"/>
    </row>
    <row r="420" spans="1:22">
      <c r="A420" s="101"/>
      <c r="B420" s="107" t="str">
        <f t="shared" si="2"/>
        <v>Bananes, bananes plantains et assimilés</v>
      </c>
      <c r="C420" s="108"/>
      <c r="D420" s="108">
        <v>1</v>
      </c>
      <c r="E420" s="108">
        <v>1</v>
      </c>
      <c r="F420" s="108">
        <v>1</v>
      </c>
      <c r="G420" s="108"/>
      <c r="H420" s="108"/>
      <c r="I420" s="108"/>
      <c r="J420" s="108"/>
      <c r="K420" s="108"/>
      <c r="L420" s="108"/>
      <c r="M420" s="108"/>
      <c r="N420" s="108"/>
      <c r="O420" s="108"/>
      <c r="P420" s="108"/>
      <c r="Q420" s="108"/>
      <c r="R420" s="108"/>
      <c r="S420" s="108"/>
      <c r="T420" s="108">
        <v>1</v>
      </c>
      <c r="U420" s="108">
        <v>1</v>
      </c>
      <c r="V420" s="108"/>
    </row>
    <row r="421" spans="1:22">
      <c r="A421" s="101"/>
      <c r="B421" s="107" t="str">
        <f t="shared" si="2"/>
        <v>Bananes fruits</v>
      </c>
      <c r="C421" s="108"/>
      <c r="D421" s="108">
        <v>1</v>
      </c>
      <c r="E421" s="108">
        <v>1</v>
      </c>
      <c r="F421" s="108">
        <v>1</v>
      </c>
      <c r="G421" s="108"/>
      <c r="H421" s="108"/>
      <c r="I421" s="108"/>
      <c r="J421" s="108"/>
      <c r="K421" s="108"/>
      <c r="L421" s="108"/>
      <c r="M421" s="108"/>
      <c r="N421" s="108"/>
      <c r="O421" s="108"/>
      <c r="P421" s="108"/>
      <c r="Q421" s="108"/>
      <c r="R421" s="108"/>
      <c r="S421" s="108"/>
      <c r="T421" s="108">
        <v>1</v>
      </c>
      <c r="U421" s="108">
        <v>1</v>
      </c>
      <c r="V421" s="108"/>
    </row>
    <row r="422" spans="1:22">
      <c r="A422" s="101"/>
      <c r="B422" s="107" t="str">
        <f t="shared" si="2"/>
        <v>Bananes plantains</v>
      </c>
      <c r="C422" s="108"/>
      <c r="D422" s="108">
        <v>1</v>
      </c>
      <c r="E422" s="108">
        <v>1</v>
      </c>
      <c r="F422" s="108">
        <v>1</v>
      </c>
      <c r="G422" s="108"/>
      <c r="H422" s="108"/>
      <c r="I422" s="108"/>
      <c r="J422" s="108"/>
      <c r="K422" s="108"/>
      <c r="L422" s="108"/>
      <c r="M422" s="108"/>
      <c r="N422" s="108"/>
      <c r="O422" s="108"/>
      <c r="P422" s="108"/>
      <c r="Q422" s="108"/>
      <c r="R422" s="108"/>
      <c r="S422" s="108"/>
      <c r="T422" s="108">
        <v>1</v>
      </c>
      <c r="U422" s="108">
        <v>1</v>
      </c>
      <c r="V422" s="108"/>
    </row>
    <row r="423" spans="1:22">
      <c r="A423" s="101"/>
      <c r="B423" s="107" t="str">
        <f t="shared" si="2"/>
        <v>Dattes</v>
      </c>
      <c r="C423" s="108"/>
      <c r="D423" s="108">
        <v>1</v>
      </c>
      <c r="E423" s="108">
        <v>1</v>
      </c>
      <c r="F423" s="108">
        <v>1</v>
      </c>
      <c r="G423" s="108"/>
      <c r="H423" s="108"/>
      <c r="I423" s="108"/>
      <c r="J423" s="108"/>
      <c r="K423" s="108"/>
      <c r="L423" s="108"/>
      <c r="M423" s="108"/>
      <c r="N423" s="108"/>
      <c r="O423" s="108"/>
      <c r="P423" s="108"/>
      <c r="Q423" s="108"/>
      <c r="R423" s="108"/>
      <c r="S423" s="108"/>
      <c r="T423" s="108">
        <v>1</v>
      </c>
      <c r="U423" s="108">
        <v>1</v>
      </c>
      <c r="V423" s="108"/>
    </row>
    <row r="424" spans="1:22">
      <c r="A424" s="101"/>
      <c r="B424" s="107" t="str">
        <f t="shared" si="2"/>
        <v>Figues</v>
      </c>
      <c r="C424" s="108"/>
      <c r="D424" s="108">
        <v>1</v>
      </c>
      <c r="E424" s="108">
        <v>1</v>
      </c>
      <c r="F424" s="108">
        <v>1</v>
      </c>
      <c r="G424" s="108"/>
      <c r="H424" s="108"/>
      <c r="I424" s="108"/>
      <c r="J424" s="108"/>
      <c r="K424" s="108"/>
      <c r="L424" s="108"/>
      <c r="M424" s="108"/>
      <c r="N424" s="108"/>
      <c r="O424" s="108"/>
      <c r="P424" s="108"/>
      <c r="Q424" s="108"/>
      <c r="R424" s="108"/>
      <c r="S424" s="108"/>
      <c r="T424" s="108">
        <v>1</v>
      </c>
      <c r="U424" s="108">
        <v>1</v>
      </c>
      <c r="V424" s="108"/>
    </row>
    <row r="425" spans="1:22">
      <c r="A425" s="101"/>
      <c r="B425" s="107" t="str">
        <f t="shared" si="2"/>
        <v>Autres fruits tropicaux et subtropicaux</v>
      </c>
      <c r="C425" s="108"/>
      <c r="D425" s="108">
        <v>1</v>
      </c>
      <c r="E425" s="108">
        <v>1</v>
      </c>
      <c r="F425" s="108">
        <v>1</v>
      </c>
      <c r="G425" s="108"/>
      <c r="H425" s="108"/>
      <c r="I425" s="108"/>
      <c r="J425" s="108"/>
      <c r="K425" s="108"/>
      <c r="L425" s="108"/>
      <c r="M425" s="108"/>
      <c r="N425" s="108"/>
      <c r="O425" s="108"/>
      <c r="P425" s="108"/>
      <c r="Q425" s="108"/>
      <c r="R425" s="108"/>
      <c r="S425" s="108"/>
      <c r="T425" s="108">
        <v>1</v>
      </c>
      <c r="U425" s="108">
        <v>1</v>
      </c>
      <c r="V425" s="108"/>
    </row>
    <row r="426" spans="1:22">
      <c r="A426" s="101"/>
      <c r="B426" s="107" t="str">
        <f t="shared" si="2"/>
        <v>Mangue, goyave</v>
      </c>
      <c r="C426" s="108"/>
      <c r="D426" s="108">
        <v>1</v>
      </c>
      <c r="E426" s="108">
        <v>1</v>
      </c>
      <c r="F426" s="108">
        <v>1</v>
      </c>
      <c r="G426" s="108"/>
      <c r="H426" s="108"/>
      <c r="I426" s="108"/>
      <c r="J426" s="108"/>
      <c r="K426" s="108"/>
      <c r="L426" s="108"/>
      <c r="M426" s="108"/>
      <c r="N426" s="108"/>
      <c r="O426" s="108"/>
      <c r="P426" s="108"/>
      <c r="Q426" s="108"/>
      <c r="R426" s="108"/>
      <c r="S426" s="108"/>
      <c r="T426" s="108">
        <v>1</v>
      </c>
      <c r="U426" s="108">
        <v>1</v>
      </c>
      <c r="V426" s="108"/>
    </row>
    <row r="427" spans="1:22">
      <c r="A427" s="101"/>
      <c r="B427" s="107" t="str">
        <f t="shared" si="2"/>
        <v>Mangue</v>
      </c>
      <c r="C427" s="108"/>
      <c r="D427" s="108">
        <v>1</v>
      </c>
      <c r="E427" s="108">
        <v>1</v>
      </c>
      <c r="F427" s="108">
        <v>1</v>
      </c>
      <c r="G427" s="108"/>
      <c r="H427" s="108"/>
      <c r="I427" s="108"/>
      <c r="J427" s="108"/>
      <c r="K427" s="108"/>
      <c r="L427" s="108"/>
      <c r="M427" s="108"/>
      <c r="N427" s="108"/>
      <c r="O427" s="108"/>
      <c r="P427" s="108"/>
      <c r="Q427" s="108"/>
      <c r="R427" s="108"/>
      <c r="S427" s="108"/>
      <c r="T427" s="108">
        <v>1</v>
      </c>
      <c r="U427" s="108">
        <v>1</v>
      </c>
      <c r="V427" s="108"/>
    </row>
    <row r="428" spans="1:22">
      <c r="A428" s="101"/>
      <c r="B428" s="107" t="str">
        <f t="shared" si="2"/>
        <v>Goyave, Goyavier</v>
      </c>
      <c r="C428" s="108"/>
      <c r="D428" s="108">
        <v>1</v>
      </c>
      <c r="E428" s="108">
        <v>1</v>
      </c>
      <c r="F428" s="108">
        <v>1</v>
      </c>
      <c r="G428" s="108"/>
      <c r="H428" s="108"/>
      <c r="I428" s="108"/>
      <c r="J428" s="108"/>
      <c r="K428" s="108"/>
      <c r="L428" s="108"/>
      <c r="M428" s="108"/>
      <c r="N428" s="108"/>
      <c r="O428" s="108"/>
      <c r="P428" s="108"/>
      <c r="Q428" s="108"/>
      <c r="R428" s="108"/>
      <c r="S428" s="108"/>
      <c r="T428" s="108">
        <v>1</v>
      </c>
      <c r="U428" s="108">
        <v>1</v>
      </c>
      <c r="V428" s="108"/>
    </row>
    <row r="429" spans="1:22">
      <c r="A429" s="101"/>
      <c r="B429" s="107" t="str">
        <f t="shared" si="2"/>
        <v>Ananas</v>
      </c>
      <c r="C429" s="108"/>
      <c r="D429" s="108">
        <v>1</v>
      </c>
      <c r="E429" s="108">
        <v>1</v>
      </c>
      <c r="F429" s="108">
        <v>1</v>
      </c>
      <c r="G429" s="108"/>
      <c r="H429" s="108"/>
      <c r="I429" s="108"/>
      <c r="J429" s="108"/>
      <c r="K429" s="108"/>
      <c r="L429" s="108"/>
      <c r="M429" s="108"/>
      <c r="N429" s="108"/>
      <c r="O429" s="108"/>
      <c r="P429" s="108"/>
      <c r="Q429" s="108"/>
      <c r="R429" s="108"/>
      <c r="S429" s="108"/>
      <c r="T429" s="108">
        <v>1</v>
      </c>
      <c r="U429" s="108">
        <v>1</v>
      </c>
      <c r="V429" s="108"/>
    </row>
    <row r="430" spans="1:22">
      <c r="A430" s="101"/>
      <c r="B430" s="107" t="str">
        <f t="shared" si="2"/>
        <v>Autres fruits tropicaux et subtropicaux, n.c.a</v>
      </c>
      <c r="C430" s="108"/>
      <c r="D430" s="108">
        <v>1</v>
      </c>
      <c r="E430" s="108">
        <v>1</v>
      </c>
      <c r="F430" s="108">
        <v>1</v>
      </c>
      <c r="G430" s="108"/>
      <c r="H430" s="108"/>
      <c r="I430" s="108"/>
      <c r="J430" s="108"/>
      <c r="K430" s="108"/>
      <c r="L430" s="108"/>
      <c r="M430" s="108"/>
      <c r="N430" s="108"/>
      <c r="O430" s="108"/>
      <c r="P430" s="108"/>
      <c r="Q430" s="108"/>
      <c r="R430" s="108"/>
      <c r="S430" s="108"/>
      <c r="T430" s="108">
        <v>1</v>
      </c>
      <c r="U430" s="108">
        <v>1</v>
      </c>
      <c r="V430" s="108"/>
    </row>
    <row r="431" spans="1:22">
      <c r="A431" s="101"/>
      <c r="B431" s="107" t="str">
        <f t="shared" si="2"/>
        <v>Letchi, longani, ramboutan</v>
      </c>
      <c r="C431" s="108"/>
      <c r="D431" s="108">
        <v>1</v>
      </c>
      <c r="E431" s="108">
        <v>1</v>
      </c>
      <c r="F431" s="108">
        <v>1</v>
      </c>
      <c r="G431" s="108"/>
      <c r="H431" s="108"/>
      <c r="I431" s="108"/>
      <c r="J431" s="108"/>
      <c r="K431" s="108"/>
      <c r="L431" s="108"/>
      <c r="M431" s="108"/>
      <c r="N431" s="108"/>
      <c r="O431" s="108"/>
      <c r="P431" s="108"/>
      <c r="Q431" s="108"/>
      <c r="R431" s="108"/>
      <c r="S431" s="108"/>
      <c r="T431" s="108">
        <v>1</v>
      </c>
      <c r="U431" s="108">
        <v>1</v>
      </c>
      <c r="V431" s="108"/>
    </row>
    <row r="432" spans="1:22">
      <c r="A432" s="101"/>
      <c r="B432" s="107" t="str">
        <f t="shared" si="2"/>
        <v>Abricot pays ou mamey</v>
      </c>
      <c r="C432" s="108"/>
      <c r="D432" s="108">
        <v>1</v>
      </c>
      <c r="E432" s="108">
        <v>1</v>
      </c>
      <c r="F432" s="108">
        <v>1</v>
      </c>
      <c r="G432" s="108"/>
      <c r="H432" s="108"/>
      <c r="I432" s="108"/>
      <c r="J432" s="108"/>
      <c r="K432" s="108"/>
      <c r="L432" s="108"/>
      <c r="M432" s="108"/>
      <c r="N432" s="108"/>
      <c r="O432" s="108"/>
      <c r="P432" s="108"/>
      <c r="Q432" s="108"/>
      <c r="R432" s="108"/>
      <c r="S432" s="108"/>
      <c r="T432" s="108">
        <v>1</v>
      </c>
      <c r="U432" s="108">
        <v>1</v>
      </c>
      <c r="V432" s="108"/>
    </row>
    <row r="433" spans="1:22">
      <c r="A433" s="101"/>
      <c r="B433" s="107" t="str">
        <f t="shared" si="2"/>
        <v>Corossol, pomme cannelle</v>
      </c>
      <c r="C433" s="108"/>
      <c r="D433" s="108">
        <v>1</v>
      </c>
      <c r="E433" s="108">
        <v>1</v>
      </c>
      <c r="F433" s="108">
        <v>1</v>
      </c>
      <c r="G433" s="108"/>
      <c r="H433" s="108"/>
      <c r="I433" s="108"/>
      <c r="J433" s="108"/>
      <c r="K433" s="108"/>
      <c r="L433" s="108"/>
      <c r="M433" s="108"/>
      <c r="N433" s="108"/>
      <c r="O433" s="108"/>
      <c r="P433" s="108"/>
      <c r="Q433" s="108"/>
      <c r="R433" s="108"/>
      <c r="S433" s="108"/>
      <c r="T433" s="108">
        <v>1</v>
      </c>
      <c r="U433" s="108">
        <v>1</v>
      </c>
      <c r="V433" s="108"/>
    </row>
    <row r="434" spans="1:22">
      <c r="A434" s="101"/>
      <c r="B434" s="107" t="str">
        <f t="shared" si="2"/>
        <v>Maracuja, fruits de la passion, grenadille</v>
      </c>
      <c r="C434" s="108"/>
      <c r="D434" s="108">
        <v>1</v>
      </c>
      <c r="E434" s="108">
        <v>1</v>
      </c>
      <c r="F434" s="108">
        <v>1</v>
      </c>
      <c r="G434" s="108"/>
      <c r="H434" s="108"/>
      <c r="I434" s="108"/>
      <c r="J434" s="108"/>
      <c r="K434" s="108"/>
      <c r="L434" s="108"/>
      <c r="M434" s="108"/>
      <c r="N434" s="108"/>
      <c r="O434" s="108"/>
      <c r="P434" s="108"/>
      <c r="Q434" s="108"/>
      <c r="R434" s="108"/>
      <c r="S434" s="108"/>
      <c r="T434" s="108">
        <v>1</v>
      </c>
      <c r="U434" s="108">
        <v>1</v>
      </c>
      <c r="V434" s="108"/>
    </row>
    <row r="435" spans="1:22">
      <c r="A435" s="101"/>
      <c r="B435" s="107" t="str">
        <f t="shared" si="2"/>
        <v>Papaye</v>
      </c>
      <c r="C435" s="108"/>
      <c r="D435" s="108">
        <v>1</v>
      </c>
      <c r="E435" s="108">
        <v>1</v>
      </c>
      <c r="F435" s="108">
        <v>1</v>
      </c>
      <c r="G435" s="108"/>
      <c r="H435" s="108"/>
      <c r="I435" s="108"/>
      <c r="J435" s="108"/>
      <c r="K435" s="108"/>
      <c r="L435" s="108"/>
      <c r="M435" s="108"/>
      <c r="N435" s="108"/>
      <c r="O435" s="108"/>
      <c r="P435" s="108"/>
      <c r="Q435" s="108"/>
      <c r="R435" s="108"/>
      <c r="S435" s="108"/>
      <c r="T435" s="108">
        <v>1</v>
      </c>
      <c r="U435" s="108">
        <v>1</v>
      </c>
      <c r="V435" s="108"/>
    </row>
    <row r="436" spans="1:22">
      <c r="A436" s="101"/>
      <c r="B436" s="107" t="str">
        <f t="shared" si="2"/>
        <v>Agrumes</v>
      </c>
      <c r="C436" s="108"/>
      <c r="D436" s="108">
        <v>1</v>
      </c>
      <c r="E436" s="108">
        <v>1</v>
      </c>
      <c r="F436" s="108">
        <v>1</v>
      </c>
      <c r="G436" s="108"/>
      <c r="H436" s="108"/>
      <c r="I436" s="108"/>
      <c r="J436" s="108"/>
      <c r="K436" s="108"/>
      <c r="L436" s="108"/>
      <c r="M436" s="108"/>
      <c r="N436" s="108"/>
      <c r="O436" s="108"/>
      <c r="P436" s="108"/>
      <c r="Q436" s="108"/>
      <c r="R436" s="108"/>
      <c r="S436" s="108"/>
      <c r="T436" s="108">
        <v>1</v>
      </c>
      <c r="U436" s="108">
        <v>1</v>
      </c>
      <c r="V436" s="108"/>
    </row>
    <row r="437" spans="1:22">
      <c r="A437" s="101"/>
      <c r="B437" s="107" t="str">
        <f t="shared" ref="B437:B500" si="3">B130</f>
        <v>Pomelos et pamplemousses</v>
      </c>
      <c r="C437" s="108"/>
      <c r="D437" s="108">
        <v>1</v>
      </c>
      <c r="E437" s="108">
        <v>1</v>
      </c>
      <c r="F437" s="108">
        <v>1</v>
      </c>
      <c r="G437" s="108"/>
      <c r="H437" s="108"/>
      <c r="I437" s="108"/>
      <c r="J437" s="108"/>
      <c r="K437" s="108"/>
      <c r="L437" s="108"/>
      <c r="M437" s="108"/>
      <c r="N437" s="108"/>
      <c r="O437" s="108"/>
      <c r="P437" s="108"/>
      <c r="Q437" s="108"/>
      <c r="R437" s="108"/>
      <c r="S437" s="108"/>
      <c r="T437" s="108">
        <v>1</v>
      </c>
      <c r="U437" s="108">
        <v>1</v>
      </c>
      <c r="V437" s="108"/>
    </row>
    <row r="438" spans="1:22">
      <c r="A438" s="101"/>
      <c r="B438" s="107" t="str">
        <f t="shared" si="3"/>
        <v>Citrons et limes</v>
      </c>
      <c r="C438" s="108"/>
      <c r="D438" s="108">
        <v>1</v>
      </c>
      <c r="E438" s="108">
        <v>1</v>
      </c>
      <c r="F438" s="108">
        <v>1</v>
      </c>
      <c r="G438" s="108"/>
      <c r="H438" s="108"/>
      <c r="I438" s="108"/>
      <c r="J438" s="108"/>
      <c r="K438" s="108"/>
      <c r="L438" s="108"/>
      <c r="M438" s="108"/>
      <c r="N438" s="108"/>
      <c r="O438" s="108"/>
      <c r="P438" s="108"/>
      <c r="Q438" s="108"/>
      <c r="R438" s="108"/>
      <c r="S438" s="108"/>
      <c r="T438" s="108">
        <v>1</v>
      </c>
      <c r="U438" s="108">
        <v>1</v>
      </c>
      <c r="V438" s="108"/>
    </row>
    <row r="439" spans="1:22">
      <c r="A439" s="101"/>
      <c r="B439" s="107" t="str">
        <f t="shared" si="3"/>
        <v>Oranges</v>
      </c>
      <c r="C439" s="108"/>
      <c r="D439" s="108">
        <v>1</v>
      </c>
      <c r="E439" s="108">
        <v>1</v>
      </c>
      <c r="F439" s="108">
        <v>1</v>
      </c>
      <c r="G439" s="108"/>
      <c r="H439" s="108"/>
      <c r="I439" s="108"/>
      <c r="J439" s="108"/>
      <c r="K439" s="108"/>
      <c r="L439" s="108"/>
      <c r="M439" s="108"/>
      <c r="N439" s="108"/>
      <c r="O439" s="108"/>
      <c r="P439" s="108"/>
      <c r="Q439" s="108"/>
      <c r="R439" s="108"/>
      <c r="S439" s="108"/>
      <c r="T439" s="108">
        <v>1</v>
      </c>
      <c r="U439" s="108">
        <v>1</v>
      </c>
      <c r="V439" s="108"/>
    </row>
    <row r="440" spans="1:22">
      <c r="A440" s="101"/>
      <c r="B440" s="107" t="str">
        <f t="shared" si="3"/>
        <v>Mandarines et clémentines</v>
      </c>
      <c r="C440" s="108"/>
      <c r="D440" s="108">
        <v>1</v>
      </c>
      <c r="E440" s="108">
        <v>1</v>
      </c>
      <c r="F440" s="108">
        <v>1</v>
      </c>
      <c r="G440" s="108"/>
      <c r="H440" s="108"/>
      <c r="I440" s="108"/>
      <c r="J440" s="108"/>
      <c r="K440" s="108"/>
      <c r="L440" s="108"/>
      <c r="M440" s="108"/>
      <c r="N440" s="108"/>
      <c r="O440" s="108"/>
      <c r="P440" s="108"/>
      <c r="Q440" s="108"/>
      <c r="R440" s="108"/>
      <c r="S440" s="108"/>
      <c r="T440" s="108">
        <v>1</v>
      </c>
      <c r="U440" s="108">
        <v>1</v>
      </c>
      <c r="V440" s="108"/>
    </row>
    <row r="441" spans="1:22">
      <c r="A441" s="101"/>
      <c r="B441" s="107" t="str">
        <f t="shared" si="3"/>
        <v>Autres agrumes</v>
      </c>
      <c r="C441" s="108"/>
      <c r="D441" s="108">
        <v>1</v>
      </c>
      <c r="E441" s="108">
        <v>1</v>
      </c>
      <c r="F441" s="108">
        <v>1</v>
      </c>
      <c r="G441" s="108"/>
      <c r="H441" s="108"/>
      <c r="I441" s="108"/>
      <c r="J441" s="108"/>
      <c r="K441" s="108"/>
      <c r="L441" s="108"/>
      <c r="M441" s="108"/>
      <c r="N441" s="108"/>
      <c r="O441" s="108"/>
      <c r="P441" s="108"/>
      <c r="Q441" s="108"/>
      <c r="R441" s="108"/>
      <c r="S441" s="108"/>
      <c r="T441" s="108">
        <v>1</v>
      </c>
      <c r="U441" s="108">
        <v>1</v>
      </c>
      <c r="V441" s="108"/>
    </row>
    <row r="442" spans="1:22">
      <c r="A442" s="101"/>
      <c r="B442" s="107" t="str">
        <f t="shared" si="3"/>
        <v>Fruits à pépins et à noyau</v>
      </c>
      <c r="C442" s="108"/>
      <c r="D442" s="108">
        <v>1</v>
      </c>
      <c r="E442" s="108">
        <v>1</v>
      </c>
      <c r="F442" s="108">
        <v>1</v>
      </c>
      <c r="G442" s="108"/>
      <c r="H442" s="108"/>
      <c r="I442" s="108"/>
      <c r="J442" s="108"/>
      <c r="K442" s="108"/>
      <c r="L442" s="108"/>
      <c r="M442" s="108"/>
      <c r="N442" s="108"/>
      <c r="O442" s="108"/>
      <c r="P442" s="108"/>
      <c r="Q442" s="108"/>
      <c r="R442" s="108"/>
      <c r="S442" s="108"/>
      <c r="T442" s="108">
        <v>1</v>
      </c>
      <c r="U442" s="108">
        <v>1</v>
      </c>
      <c r="V442" s="108"/>
    </row>
    <row r="443" spans="1:22">
      <c r="A443" s="101"/>
      <c r="B443" s="107" t="str">
        <f t="shared" si="3"/>
        <v>Pommes</v>
      </c>
      <c r="C443" s="108"/>
      <c r="D443" s="108">
        <v>1</v>
      </c>
      <c r="E443" s="108">
        <v>1</v>
      </c>
      <c r="F443" s="108">
        <v>1</v>
      </c>
      <c r="G443" s="108"/>
      <c r="H443" s="108"/>
      <c r="I443" s="108"/>
      <c r="J443" s="108"/>
      <c r="K443" s="108"/>
      <c r="L443" s="108"/>
      <c r="M443" s="108"/>
      <c r="N443" s="108"/>
      <c r="O443" s="108"/>
      <c r="P443" s="108"/>
      <c r="Q443" s="108"/>
      <c r="R443" s="108"/>
      <c r="S443" s="108"/>
      <c r="T443" s="108">
        <v>1</v>
      </c>
      <c r="U443" s="108">
        <v>1</v>
      </c>
      <c r="V443" s="108"/>
    </row>
    <row r="444" spans="1:22">
      <c r="A444" s="101"/>
      <c r="B444" s="107" t="str">
        <f t="shared" si="3"/>
        <v>Pommes de table</v>
      </c>
      <c r="C444" s="108"/>
      <c r="D444" s="108">
        <v>1</v>
      </c>
      <c r="E444" s="108">
        <v>1</v>
      </c>
      <c r="F444" s="108">
        <v>1</v>
      </c>
      <c r="G444" s="108"/>
      <c r="H444" s="108"/>
      <c r="I444" s="108"/>
      <c r="J444" s="108"/>
      <c r="K444" s="108"/>
      <c r="L444" s="108"/>
      <c r="M444" s="108"/>
      <c r="N444" s="108"/>
      <c r="O444" s="108"/>
      <c r="P444" s="108"/>
      <c r="Q444" s="108"/>
      <c r="R444" s="108"/>
      <c r="S444" s="108"/>
      <c r="T444" s="108">
        <v>1</v>
      </c>
      <c r="U444" s="108">
        <v>1</v>
      </c>
      <c r="V444" s="108"/>
    </row>
    <row r="445" spans="1:22">
      <c r="A445" s="101"/>
      <c r="B445" s="107" t="str">
        <f t="shared" si="3"/>
        <v>Golden</v>
      </c>
      <c r="C445" s="108"/>
      <c r="D445" s="108">
        <v>1</v>
      </c>
      <c r="E445" s="108">
        <v>1</v>
      </c>
      <c r="F445" s="108">
        <v>1</v>
      </c>
      <c r="G445" s="108"/>
      <c r="H445" s="108"/>
      <c r="I445" s="108"/>
      <c r="J445" s="108"/>
      <c r="K445" s="108"/>
      <c r="L445" s="108"/>
      <c r="M445" s="108"/>
      <c r="N445" s="108"/>
      <c r="O445" s="108"/>
      <c r="P445" s="108"/>
      <c r="Q445" s="108"/>
      <c r="R445" s="108"/>
      <c r="S445" s="108"/>
      <c r="T445" s="108">
        <v>1</v>
      </c>
      <c r="U445" s="108">
        <v>1</v>
      </c>
      <c r="V445" s="108"/>
    </row>
    <row r="446" spans="1:22">
      <c r="A446" s="101"/>
      <c r="B446" s="107" t="str">
        <f t="shared" si="3"/>
        <v>Gala</v>
      </c>
      <c r="C446" s="108"/>
      <c r="D446" s="108">
        <v>1</v>
      </c>
      <c r="E446" s="108">
        <v>1</v>
      </c>
      <c r="F446" s="108">
        <v>1</v>
      </c>
      <c r="G446" s="108"/>
      <c r="H446" s="108"/>
      <c r="I446" s="108"/>
      <c r="J446" s="108"/>
      <c r="K446" s="108"/>
      <c r="L446" s="108"/>
      <c r="M446" s="108"/>
      <c r="N446" s="108"/>
      <c r="O446" s="108"/>
      <c r="P446" s="108"/>
      <c r="Q446" s="108"/>
      <c r="R446" s="108"/>
      <c r="S446" s="108"/>
      <c r="T446" s="108">
        <v>1</v>
      </c>
      <c r="U446" s="108">
        <v>1</v>
      </c>
      <c r="V446" s="108"/>
    </row>
    <row r="447" spans="1:22">
      <c r="A447" s="101"/>
      <c r="B447" s="107" t="str">
        <f t="shared" si="3"/>
        <v>Granny Smith</v>
      </c>
      <c r="C447" s="108"/>
      <c r="D447" s="108">
        <v>1</v>
      </c>
      <c r="E447" s="108">
        <v>1</v>
      </c>
      <c r="F447" s="108">
        <v>1</v>
      </c>
      <c r="G447" s="108"/>
      <c r="H447" s="108"/>
      <c r="I447" s="108"/>
      <c r="J447" s="108"/>
      <c r="K447" s="108"/>
      <c r="L447" s="108"/>
      <c r="M447" s="108"/>
      <c r="N447" s="108"/>
      <c r="O447" s="108"/>
      <c r="P447" s="108"/>
      <c r="Q447" s="108"/>
      <c r="R447" s="108"/>
      <c r="S447" s="108"/>
      <c r="T447" s="108">
        <v>1</v>
      </c>
      <c r="U447" s="108">
        <v>1</v>
      </c>
      <c r="V447" s="108"/>
    </row>
    <row r="448" spans="1:22">
      <c r="A448" s="101"/>
      <c r="B448" s="107" t="str">
        <f t="shared" si="3"/>
        <v>Autres variétés de pommes, n.c.a.</v>
      </c>
      <c r="C448" s="108"/>
      <c r="D448" s="108">
        <v>1</v>
      </c>
      <c r="E448" s="108">
        <v>1</v>
      </c>
      <c r="F448" s="108">
        <v>1</v>
      </c>
      <c r="G448" s="108"/>
      <c r="H448" s="108"/>
      <c r="I448" s="108"/>
      <c r="J448" s="108"/>
      <c r="K448" s="108"/>
      <c r="L448" s="108"/>
      <c r="M448" s="108"/>
      <c r="N448" s="108"/>
      <c r="O448" s="108"/>
      <c r="P448" s="108"/>
      <c r="Q448" s="108"/>
      <c r="R448" s="108"/>
      <c r="S448" s="108"/>
      <c r="T448" s="108">
        <v>1</v>
      </c>
      <c r="U448" s="108">
        <v>1</v>
      </c>
      <c r="V448" s="108"/>
    </row>
    <row r="449" spans="1:22">
      <c r="A449" s="101"/>
      <c r="B449" s="107" t="str">
        <f t="shared" si="3"/>
        <v>Autres fruits à pépins et à noyau</v>
      </c>
      <c r="C449" s="108"/>
      <c r="D449" s="108">
        <v>1</v>
      </c>
      <c r="E449" s="108">
        <v>1</v>
      </c>
      <c r="F449" s="108">
        <v>1</v>
      </c>
      <c r="G449" s="108"/>
      <c r="H449" s="108"/>
      <c r="I449" s="108"/>
      <c r="J449" s="108"/>
      <c r="K449" s="108"/>
      <c r="L449" s="108"/>
      <c r="M449" s="108"/>
      <c r="N449" s="108"/>
      <c r="O449" s="108"/>
      <c r="P449" s="108"/>
      <c r="Q449" s="108"/>
      <c r="R449" s="108"/>
      <c r="S449" s="108"/>
      <c r="T449" s="108">
        <v>1</v>
      </c>
      <c r="U449" s="108">
        <v>1</v>
      </c>
      <c r="V449" s="108"/>
    </row>
    <row r="450" spans="1:22">
      <c r="A450" s="101"/>
      <c r="B450" s="107" t="str">
        <f t="shared" si="3"/>
        <v>Poires</v>
      </c>
      <c r="C450" s="108"/>
      <c r="D450" s="108">
        <v>1</v>
      </c>
      <c r="E450" s="108">
        <v>1</v>
      </c>
      <c r="F450" s="108">
        <v>1</v>
      </c>
      <c r="G450" s="108"/>
      <c r="H450" s="108"/>
      <c r="I450" s="108"/>
      <c r="J450" s="108"/>
      <c r="K450" s="108"/>
      <c r="L450" s="108"/>
      <c r="M450" s="108"/>
      <c r="N450" s="108"/>
      <c r="O450" s="108"/>
      <c r="P450" s="108"/>
      <c r="Q450" s="108"/>
      <c r="R450" s="108"/>
      <c r="S450" s="108"/>
      <c r="T450" s="108">
        <v>1</v>
      </c>
      <c r="U450" s="108">
        <v>1</v>
      </c>
      <c r="V450" s="108"/>
    </row>
    <row r="451" spans="1:22">
      <c r="A451" s="101"/>
      <c r="B451" s="107" t="str">
        <f t="shared" si="3"/>
        <v>Poires d'été</v>
      </c>
      <c r="C451" s="108"/>
      <c r="D451" s="108">
        <v>1</v>
      </c>
      <c r="E451" s="108">
        <v>1</v>
      </c>
      <c r="F451" s="108">
        <v>1</v>
      </c>
      <c r="G451" s="108"/>
      <c r="H451" s="108"/>
      <c r="I451" s="108"/>
      <c r="J451" s="108"/>
      <c r="K451" s="108"/>
      <c r="L451" s="108"/>
      <c r="M451" s="108"/>
      <c r="N451" s="108"/>
      <c r="O451" s="108"/>
      <c r="P451" s="108"/>
      <c r="Q451" s="108"/>
      <c r="R451" s="108"/>
      <c r="S451" s="108"/>
      <c r="T451" s="108">
        <v>1</v>
      </c>
      <c r="U451" s="108">
        <v>1</v>
      </c>
      <c r="V451" s="108"/>
    </row>
    <row r="452" spans="1:22">
      <c r="A452" s="101"/>
      <c r="B452" s="107" t="str">
        <f t="shared" si="3"/>
        <v>William's</v>
      </c>
      <c r="C452" s="108"/>
      <c r="D452" s="108">
        <v>1</v>
      </c>
      <c r="E452" s="108">
        <v>1</v>
      </c>
      <c r="F452" s="108">
        <v>1</v>
      </c>
      <c r="G452" s="108"/>
      <c r="H452" s="108"/>
      <c r="I452" s="108"/>
      <c r="J452" s="108"/>
      <c r="K452" s="108"/>
      <c r="L452" s="108"/>
      <c r="M452" s="108"/>
      <c r="N452" s="108"/>
      <c r="O452" s="108"/>
      <c r="P452" s="108"/>
      <c r="Q452" s="108"/>
      <c r="R452" s="108"/>
      <c r="S452" s="108"/>
      <c r="T452" s="108">
        <v>1</v>
      </c>
      <c r="U452" s="108">
        <v>1</v>
      </c>
      <c r="V452" s="108"/>
    </row>
    <row r="453" spans="1:22">
      <c r="A453" s="101"/>
      <c r="B453" s="107" t="str">
        <f t="shared" si="3"/>
        <v>Jules Guyot</v>
      </c>
      <c r="C453" s="108"/>
      <c r="D453" s="108">
        <v>1</v>
      </c>
      <c r="E453" s="108">
        <v>1</v>
      </c>
      <c r="F453" s="108">
        <v>1</v>
      </c>
      <c r="G453" s="108"/>
      <c r="H453" s="108"/>
      <c r="I453" s="108"/>
      <c r="J453" s="108"/>
      <c r="K453" s="108"/>
      <c r="L453" s="108"/>
      <c r="M453" s="108"/>
      <c r="N453" s="108"/>
      <c r="O453" s="108"/>
      <c r="P453" s="108"/>
      <c r="Q453" s="108"/>
      <c r="R453" s="108"/>
      <c r="S453" s="108"/>
      <c r="T453" s="108">
        <v>1</v>
      </c>
      <c r="U453" s="108">
        <v>1</v>
      </c>
      <c r="V453" s="108"/>
    </row>
    <row r="454" spans="1:22">
      <c r="A454" s="101"/>
      <c r="B454" s="107" t="str">
        <f t="shared" si="3"/>
        <v>Autres variétés de poires d'été, n.c.a.</v>
      </c>
      <c r="C454" s="108"/>
      <c r="D454" s="108">
        <v>1</v>
      </c>
      <c r="E454" s="108">
        <v>1</v>
      </c>
      <c r="F454" s="108">
        <v>1</v>
      </c>
      <c r="G454" s="108"/>
      <c r="H454" s="108"/>
      <c r="I454" s="108"/>
      <c r="J454" s="108"/>
      <c r="K454" s="108"/>
      <c r="L454" s="108"/>
      <c r="M454" s="108"/>
      <c r="N454" s="108"/>
      <c r="O454" s="108"/>
      <c r="P454" s="108"/>
      <c r="Q454" s="108"/>
      <c r="R454" s="108"/>
      <c r="S454" s="108"/>
      <c r="T454" s="108">
        <v>1</v>
      </c>
      <c r="U454" s="108">
        <v>1</v>
      </c>
      <c r="V454" s="108"/>
    </row>
    <row r="455" spans="1:22">
      <c r="A455" s="101"/>
      <c r="B455" s="107" t="str">
        <f t="shared" si="3"/>
        <v>Poires d'automne</v>
      </c>
      <c r="C455" s="108"/>
      <c r="D455" s="108">
        <v>1</v>
      </c>
      <c r="E455" s="108">
        <v>1</v>
      </c>
      <c r="F455" s="108">
        <v>1</v>
      </c>
      <c r="G455" s="108"/>
      <c r="H455" s="108"/>
      <c r="I455" s="108"/>
      <c r="J455" s="108"/>
      <c r="K455" s="108"/>
      <c r="L455" s="108"/>
      <c r="M455" s="108"/>
      <c r="N455" s="108"/>
      <c r="O455" s="108"/>
      <c r="P455" s="108"/>
      <c r="Q455" s="108"/>
      <c r="R455" s="108"/>
      <c r="S455" s="108"/>
      <c r="T455" s="108">
        <v>1</v>
      </c>
      <c r="U455" s="108">
        <v>1</v>
      </c>
      <c r="V455" s="108"/>
    </row>
    <row r="456" spans="1:22">
      <c r="A456" s="101"/>
      <c r="B456" s="107" t="str">
        <f t="shared" si="3"/>
        <v>Poires d'hiver</v>
      </c>
      <c r="C456" s="108"/>
      <c r="D456" s="108">
        <v>1</v>
      </c>
      <c r="E456" s="108">
        <v>1</v>
      </c>
      <c r="F456" s="108">
        <v>1</v>
      </c>
      <c r="G456" s="108"/>
      <c r="H456" s="108"/>
      <c r="I456" s="108"/>
      <c r="J456" s="108"/>
      <c r="K456" s="108"/>
      <c r="L456" s="108"/>
      <c r="M456" s="108"/>
      <c r="N456" s="108"/>
      <c r="O456" s="108"/>
      <c r="P456" s="108"/>
      <c r="Q456" s="108"/>
      <c r="R456" s="108"/>
      <c r="S456" s="108"/>
      <c r="T456" s="108">
        <v>1</v>
      </c>
      <c r="U456" s="108">
        <v>1</v>
      </c>
      <c r="V456" s="108"/>
    </row>
    <row r="457" spans="1:22">
      <c r="A457" s="101"/>
      <c r="B457" s="107" t="str">
        <f t="shared" si="3"/>
        <v>Coings</v>
      </c>
      <c r="C457" s="108"/>
      <c r="D457" s="108">
        <v>1</v>
      </c>
      <c r="E457" s="108">
        <v>1</v>
      </c>
      <c r="F457" s="108">
        <v>1</v>
      </c>
      <c r="G457" s="108"/>
      <c r="H457" s="108"/>
      <c r="I457" s="108"/>
      <c r="J457" s="108"/>
      <c r="K457" s="108"/>
      <c r="L457" s="108"/>
      <c r="M457" s="108"/>
      <c r="N457" s="108"/>
      <c r="O457" s="108"/>
      <c r="P457" s="108"/>
      <c r="Q457" s="108"/>
      <c r="R457" s="108"/>
      <c r="S457" s="108"/>
      <c r="T457" s="108">
        <v>1</v>
      </c>
      <c r="U457" s="108">
        <v>1</v>
      </c>
      <c r="V457" s="108"/>
    </row>
    <row r="458" spans="1:22">
      <c r="A458" s="101"/>
      <c r="B458" s="107" t="str">
        <f t="shared" si="3"/>
        <v>Abricots</v>
      </c>
      <c r="C458" s="108"/>
      <c r="D458" s="108">
        <v>1</v>
      </c>
      <c r="E458" s="108">
        <v>1</v>
      </c>
      <c r="F458" s="108">
        <v>1</v>
      </c>
      <c r="G458" s="108"/>
      <c r="H458" s="108"/>
      <c r="I458" s="108"/>
      <c r="J458" s="108"/>
      <c r="K458" s="108"/>
      <c r="L458" s="108"/>
      <c r="M458" s="108"/>
      <c r="N458" s="108"/>
      <c r="O458" s="108"/>
      <c r="P458" s="108"/>
      <c r="Q458" s="108"/>
      <c r="R458" s="108"/>
      <c r="S458" s="108"/>
      <c r="T458" s="108">
        <v>1</v>
      </c>
      <c r="U458" s="108">
        <v>1</v>
      </c>
      <c r="V458" s="108"/>
    </row>
    <row r="459" spans="1:22">
      <c r="A459" s="101"/>
      <c r="B459" s="107" t="str">
        <f t="shared" si="3"/>
        <v>Cerises</v>
      </c>
      <c r="C459" s="108"/>
      <c r="D459" s="108">
        <v>1</v>
      </c>
      <c r="E459" s="108">
        <v>1</v>
      </c>
      <c r="F459" s="108">
        <v>1</v>
      </c>
      <c r="G459" s="108"/>
      <c r="H459" s="108"/>
      <c r="I459" s="108"/>
      <c r="J459" s="108"/>
      <c r="K459" s="108"/>
      <c r="L459" s="108"/>
      <c r="M459" s="108"/>
      <c r="N459" s="108"/>
      <c r="O459" s="108"/>
      <c r="P459" s="108"/>
      <c r="Q459" s="108"/>
      <c r="R459" s="108"/>
      <c r="S459" s="108"/>
      <c r="T459" s="108">
        <v>1</v>
      </c>
      <c r="U459" s="108">
        <v>1</v>
      </c>
      <c r="V459" s="108"/>
    </row>
    <row r="460" spans="1:22">
      <c r="A460" s="101"/>
      <c r="B460" s="107" t="str">
        <f t="shared" si="3"/>
        <v>Bigarreau</v>
      </c>
      <c r="C460" s="108"/>
      <c r="D460" s="108">
        <v>1</v>
      </c>
      <c r="E460" s="108">
        <v>1</v>
      </c>
      <c r="F460" s="108">
        <v>1</v>
      </c>
      <c r="G460" s="108"/>
      <c r="H460" s="108"/>
      <c r="I460" s="108"/>
      <c r="J460" s="108"/>
      <c r="K460" s="108"/>
      <c r="L460" s="108"/>
      <c r="M460" s="108"/>
      <c r="N460" s="108"/>
      <c r="O460" s="108"/>
      <c r="P460" s="108"/>
      <c r="Q460" s="108"/>
      <c r="R460" s="108"/>
      <c r="S460" s="108"/>
      <c r="T460" s="108">
        <v>1</v>
      </c>
      <c r="U460" s="108">
        <v>1</v>
      </c>
      <c r="V460" s="108"/>
    </row>
    <row r="461" spans="1:22">
      <c r="A461" s="101"/>
      <c r="B461" s="107" t="str">
        <f t="shared" si="3"/>
        <v>Autre variété de cerises, n.c.a.</v>
      </c>
      <c r="C461" s="108"/>
      <c r="D461" s="108">
        <v>1</v>
      </c>
      <c r="E461" s="108">
        <v>1</v>
      </c>
      <c r="F461" s="108">
        <v>1</v>
      </c>
      <c r="G461" s="108"/>
      <c r="H461" s="108"/>
      <c r="I461" s="108"/>
      <c r="J461" s="108"/>
      <c r="K461" s="108"/>
      <c r="L461" s="108"/>
      <c r="M461" s="108"/>
      <c r="N461" s="108"/>
      <c r="O461" s="108"/>
      <c r="P461" s="108"/>
      <c r="Q461" s="108"/>
      <c r="R461" s="108"/>
      <c r="S461" s="108"/>
      <c r="T461" s="108">
        <v>1</v>
      </c>
      <c r="U461" s="108">
        <v>1</v>
      </c>
      <c r="V461" s="108"/>
    </row>
    <row r="462" spans="1:22">
      <c r="A462" s="101"/>
      <c r="B462" s="107" t="str">
        <f t="shared" si="3"/>
        <v>Pêches, nectarines et brugnons</v>
      </c>
      <c r="C462" s="108"/>
      <c r="D462" s="108">
        <v>1</v>
      </c>
      <c r="E462" s="108">
        <v>1</v>
      </c>
      <c r="F462" s="108">
        <v>1</v>
      </c>
      <c r="G462" s="108"/>
      <c r="H462" s="108"/>
      <c r="I462" s="108"/>
      <c r="J462" s="108"/>
      <c r="K462" s="108"/>
      <c r="L462" s="108"/>
      <c r="M462" s="108"/>
      <c r="N462" s="108"/>
      <c r="O462" s="108"/>
      <c r="P462" s="108"/>
      <c r="Q462" s="108"/>
      <c r="R462" s="108"/>
      <c r="S462" s="108"/>
      <c r="T462" s="108">
        <v>1</v>
      </c>
      <c r="U462" s="108">
        <v>1</v>
      </c>
      <c r="V462" s="108"/>
    </row>
    <row r="463" spans="1:22">
      <c r="A463" s="101"/>
      <c r="B463" s="107" t="str">
        <f t="shared" si="3"/>
        <v>Pêches</v>
      </c>
      <c r="C463" s="108"/>
      <c r="D463" s="108">
        <v>1</v>
      </c>
      <c r="E463" s="108">
        <v>1</v>
      </c>
      <c r="F463" s="108">
        <v>1</v>
      </c>
      <c r="G463" s="108"/>
      <c r="H463" s="108"/>
      <c r="I463" s="108"/>
      <c r="J463" s="108"/>
      <c r="K463" s="108"/>
      <c r="L463" s="108"/>
      <c r="M463" s="108"/>
      <c r="N463" s="108"/>
      <c r="O463" s="108"/>
      <c r="P463" s="108"/>
      <c r="Q463" s="108"/>
      <c r="R463" s="108"/>
      <c r="S463" s="108"/>
      <c r="T463" s="108">
        <v>1</v>
      </c>
      <c r="U463" s="108">
        <v>1</v>
      </c>
      <c r="V463" s="108"/>
    </row>
    <row r="464" spans="1:22">
      <c r="A464" s="101"/>
      <c r="B464" s="107" t="str">
        <f t="shared" si="3"/>
        <v>Nectarines et brugnons</v>
      </c>
      <c r="C464" s="108"/>
      <c r="D464" s="108">
        <v>1</v>
      </c>
      <c r="E464" s="108">
        <v>1</v>
      </c>
      <c r="F464" s="108">
        <v>1</v>
      </c>
      <c r="G464" s="108"/>
      <c r="H464" s="108"/>
      <c r="I464" s="108"/>
      <c r="J464" s="108"/>
      <c r="K464" s="108"/>
      <c r="L464" s="108"/>
      <c r="M464" s="108"/>
      <c r="N464" s="108"/>
      <c r="O464" s="108"/>
      <c r="P464" s="108"/>
      <c r="Q464" s="108"/>
      <c r="R464" s="108"/>
      <c r="S464" s="108"/>
      <c r="T464" s="108">
        <v>1</v>
      </c>
      <c r="U464" s="108">
        <v>1</v>
      </c>
      <c r="V464" s="108"/>
    </row>
    <row r="465" spans="1:22">
      <c r="A465" s="101"/>
      <c r="B465" s="107" t="str">
        <f t="shared" si="3"/>
        <v>Prunes</v>
      </c>
      <c r="C465" s="108"/>
      <c r="D465" s="108">
        <v>1</v>
      </c>
      <c r="E465" s="108">
        <v>1</v>
      </c>
      <c r="F465" s="108">
        <v>1</v>
      </c>
      <c r="G465" s="108"/>
      <c r="H465" s="108"/>
      <c r="I465" s="108"/>
      <c r="J465" s="108"/>
      <c r="K465" s="108"/>
      <c r="L465" s="108"/>
      <c r="M465" s="108"/>
      <c r="N465" s="108"/>
      <c r="O465" s="108"/>
      <c r="P465" s="108"/>
      <c r="Q465" s="108"/>
      <c r="R465" s="108"/>
      <c r="S465" s="108"/>
      <c r="T465" s="108">
        <v>1</v>
      </c>
      <c r="U465" s="108">
        <v>1</v>
      </c>
      <c r="V465" s="108"/>
    </row>
    <row r="466" spans="1:22">
      <c r="A466" s="101"/>
      <c r="B466" s="107" t="str">
        <f t="shared" si="3"/>
        <v>Prune d'ente et hybride</v>
      </c>
      <c r="C466" s="108"/>
      <c r="D466" s="108">
        <v>1</v>
      </c>
      <c r="E466" s="108">
        <v>1</v>
      </c>
      <c r="F466" s="108">
        <v>1</v>
      </c>
      <c r="G466" s="108"/>
      <c r="H466" s="108"/>
      <c r="I466" s="108"/>
      <c r="J466" s="108"/>
      <c r="K466" s="108"/>
      <c r="L466" s="108"/>
      <c r="M466" s="108"/>
      <c r="N466" s="108"/>
      <c r="O466" s="108"/>
      <c r="P466" s="108"/>
      <c r="Q466" s="108"/>
      <c r="R466" s="108"/>
      <c r="S466" s="108"/>
      <c r="T466" s="108">
        <v>1</v>
      </c>
      <c r="U466" s="108">
        <v>1</v>
      </c>
      <c r="V466" s="108"/>
    </row>
    <row r="467" spans="1:22">
      <c r="A467" s="101"/>
      <c r="B467" s="107" t="str">
        <f t="shared" si="3"/>
        <v>Mirabelle</v>
      </c>
      <c r="C467" s="108"/>
      <c r="D467" s="108">
        <v>1</v>
      </c>
      <c r="E467" s="108">
        <v>1</v>
      </c>
      <c r="F467" s="108">
        <v>1</v>
      </c>
      <c r="G467" s="108"/>
      <c r="H467" s="108"/>
      <c r="I467" s="108"/>
      <c r="J467" s="108"/>
      <c r="K467" s="108"/>
      <c r="L467" s="108"/>
      <c r="M467" s="108"/>
      <c r="N467" s="108"/>
      <c r="O467" s="108"/>
      <c r="P467" s="108"/>
      <c r="Q467" s="108"/>
      <c r="R467" s="108"/>
      <c r="S467" s="108"/>
      <c r="T467" s="108">
        <v>1</v>
      </c>
      <c r="U467" s="108">
        <v>1</v>
      </c>
      <c r="V467" s="108"/>
    </row>
    <row r="468" spans="1:22">
      <c r="A468" s="101"/>
      <c r="B468" s="107" t="str">
        <f t="shared" si="3"/>
        <v>Reine-claude</v>
      </c>
      <c r="C468" s="108"/>
      <c r="D468" s="108">
        <v>1</v>
      </c>
      <c r="E468" s="108">
        <v>1</v>
      </c>
      <c r="F468" s="108">
        <v>1</v>
      </c>
      <c r="G468" s="108"/>
      <c r="H468" s="108"/>
      <c r="I468" s="108"/>
      <c r="J468" s="108"/>
      <c r="K468" s="108"/>
      <c r="L468" s="108"/>
      <c r="M468" s="108"/>
      <c r="N468" s="108"/>
      <c r="O468" s="108"/>
      <c r="P468" s="108"/>
      <c r="Q468" s="108"/>
      <c r="R468" s="108"/>
      <c r="S468" s="108"/>
      <c r="T468" s="108">
        <v>1</v>
      </c>
      <c r="U468" s="108">
        <v>1</v>
      </c>
      <c r="V468" s="108"/>
    </row>
    <row r="469" spans="1:22">
      <c r="A469" s="101"/>
      <c r="B469" s="107" t="str">
        <f t="shared" si="3"/>
        <v>Quetsche</v>
      </c>
      <c r="C469" s="108"/>
      <c r="D469" s="108">
        <v>1</v>
      </c>
      <c r="E469" s="108">
        <v>1</v>
      </c>
      <c r="F469" s="108">
        <v>1</v>
      </c>
      <c r="G469" s="108"/>
      <c r="H469" s="108"/>
      <c r="I469" s="108"/>
      <c r="J469" s="108"/>
      <c r="K469" s="108"/>
      <c r="L469" s="108"/>
      <c r="M469" s="108"/>
      <c r="N469" s="108"/>
      <c r="O469" s="108"/>
      <c r="P469" s="108"/>
      <c r="Q469" s="108"/>
      <c r="R469" s="108"/>
      <c r="S469" s="108"/>
      <c r="T469" s="108">
        <v>1</v>
      </c>
      <c r="U469" s="108">
        <v>1</v>
      </c>
      <c r="V469" s="108"/>
    </row>
    <row r="470" spans="1:22">
      <c r="A470" s="101"/>
      <c r="B470" s="107" t="str">
        <f t="shared" si="3"/>
        <v>Autres variétés prunes n.c.a.</v>
      </c>
      <c r="C470" s="108"/>
      <c r="D470" s="108">
        <v>1</v>
      </c>
      <c r="E470" s="108">
        <v>1</v>
      </c>
      <c r="F470" s="108">
        <v>1</v>
      </c>
      <c r="G470" s="108"/>
      <c r="H470" s="108"/>
      <c r="I470" s="108"/>
      <c r="J470" s="108"/>
      <c r="K470" s="108"/>
      <c r="L470" s="108"/>
      <c r="M470" s="108"/>
      <c r="N470" s="108"/>
      <c r="O470" s="108"/>
      <c r="P470" s="108"/>
      <c r="Q470" s="108"/>
      <c r="R470" s="108"/>
      <c r="S470" s="108"/>
      <c r="T470" s="108">
        <v>1</v>
      </c>
      <c r="U470" s="108">
        <v>1</v>
      </c>
      <c r="V470" s="108"/>
    </row>
    <row r="471" spans="1:22">
      <c r="A471" s="101"/>
      <c r="B471" s="107" t="str">
        <f t="shared" si="3"/>
        <v>Prunelles</v>
      </c>
      <c r="C471" s="108"/>
      <c r="D471" s="108">
        <v>1</v>
      </c>
      <c r="E471" s="108">
        <v>1</v>
      </c>
      <c r="F471" s="108">
        <v>1</v>
      </c>
      <c r="G471" s="108"/>
      <c r="H471" s="108"/>
      <c r="I471" s="108"/>
      <c r="J471" s="108"/>
      <c r="K471" s="108"/>
      <c r="L471" s="108"/>
      <c r="M471" s="108"/>
      <c r="N471" s="108"/>
      <c r="O471" s="108"/>
      <c r="P471" s="108"/>
      <c r="Q471" s="108"/>
      <c r="R471" s="108"/>
      <c r="S471" s="108"/>
      <c r="T471" s="108">
        <v>1</v>
      </c>
      <c r="U471" s="108">
        <v>1</v>
      </c>
      <c r="V471" s="108"/>
    </row>
    <row r="472" spans="1:22">
      <c r="A472" s="101"/>
      <c r="B472" s="107" t="str">
        <f t="shared" si="3"/>
        <v>Autres fruits à pépins et à noyau n.c.a.</v>
      </c>
      <c r="C472" s="108"/>
      <c r="D472" s="108">
        <v>1</v>
      </c>
      <c r="E472" s="108">
        <v>1</v>
      </c>
      <c r="F472" s="108">
        <v>1</v>
      </c>
      <c r="G472" s="108"/>
      <c r="H472" s="108"/>
      <c r="I472" s="108"/>
      <c r="J472" s="108"/>
      <c r="K472" s="108"/>
      <c r="L472" s="108"/>
      <c r="M472" s="108"/>
      <c r="N472" s="108"/>
      <c r="O472" s="108"/>
      <c r="P472" s="108"/>
      <c r="Q472" s="108"/>
      <c r="R472" s="108"/>
      <c r="S472" s="108"/>
      <c r="T472" s="108">
        <v>1</v>
      </c>
      <c r="U472" s="108">
        <v>1</v>
      </c>
      <c r="V472" s="108"/>
    </row>
    <row r="473" spans="1:22">
      <c r="A473" s="101"/>
      <c r="B473" s="107" t="str">
        <f t="shared" si="3"/>
        <v>Pavie</v>
      </c>
      <c r="C473" s="108"/>
      <c r="D473" s="108">
        <v>1</v>
      </c>
      <c r="E473" s="108">
        <v>1</v>
      </c>
      <c r="F473" s="108">
        <v>1</v>
      </c>
      <c r="G473" s="108"/>
      <c r="H473" s="108"/>
      <c r="I473" s="108"/>
      <c r="J473" s="108"/>
      <c r="K473" s="108"/>
      <c r="L473" s="108"/>
      <c r="M473" s="108"/>
      <c r="N473" s="108"/>
      <c r="O473" s="108"/>
      <c r="P473" s="108"/>
      <c r="Q473" s="108"/>
      <c r="R473" s="108"/>
      <c r="S473" s="108"/>
      <c r="T473" s="108">
        <v>1</v>
      </c>
      <c r="U473" s="108">
        <v>1</v>
      </c>
      <c r="V473" s="108"/>
    </row>
    <row r="474" spans="1:22">
      <c r="A474" s="101"/>
      <c r="B474" s="107" t="str">
        <f t="shared" si="3"/>
        <v>Autres fruits d'arbres ou d'arbustes et fruits à coque</v>
      </c>
      <c r="C474" s="108"/>
      <c r="D474" s="108">
        <v>1</v>
      </c>
      <c r="E474" s="108">
        <v>1</v>
      </c>
      <c r="F474" s="108">
        <v>1</v>
      </c>
      <c r="G474" s="108"/>
      <c r="H474" s="108"/>
      <c r="I474" s="108"/>
      <c r="J474" s="108"/>
      <c r="K474" s="108"/>
      <c r="L474" s="108"/>
      <c r="M474" s="108"/>
      <c r="N474" s="108"/>
      <c r="O474" s="108"/>
      <c r="P474" s="108"/>
      <c r="Q474" s="108"/>
      <c r="R474" s="108"/>
      <c r="S474" s="108"/>
      <c r="T474" s="108">
        <v>1</v>
      </c>
      <c r="U474" s="108">
        <v>1</v>
      </c>
      <c r="V474" s="108"/>
    </row>
    <row r="475" spans="1:22">
      <c r="A475" s="101"/>
      <c r="B475" s="107" t="str">
        <f t="shared" si="3"/>
        <v>Kakis</v>
      </c>
      <c r="C475" s="108"/>
      <c r="D475" s="108">
        <v>1</v>
      </c>
      <c r="E475" s="108">
        <v>1</v>
      </c>
      <c r="F475" s="108">
        <v>1</v>
      </c>
      <c r="G475" s="108"/>
      <c r="H475" s="108"/>
      <c r="I475" s="108"/>
      <c r="J475" s="108"/>
      <c r="K475" s="108"/>
      <c r="L475" s="108"/>
      <c r="M475" s="108"/>
      <c r="N475" s="108"/>
      <c r="O475" s="108"/>
      <c r="P475" s="108"/>
      <c r="Q475" s="108"/>
      <c r="R475" s="108"/>
      <c r="S475" s="108"/>
      <c r="T475" s="108">
        <v>1</v>
      </c>
      <c r="U475" s="108">
        <v>1</v>
      </c>
      <c r="V475" s="108"/>
    </row>
    <row r="476" spans="1:22">
      <c r="A476" s="101"/>
      <c r="B476" s="107" t="str">
        <f t="shared" si="3"/>
        <v>Baies et fruits du genre vaccinium</v>
      </c>
      <c r="C476" s="108"/>
      <c r="D476" s="108">
        <v>1</v>
      </c>
      <c r="E476" s="108">
        <v>1</v>
      </c>
      <c r="F476" s="108">
        <v>1</v>
      </c>
      <c r="G476" s="108"/>
      <c r="H476" s="108"/>
      <c r="I476" s="108"/>
      <c r="J476" s="108"/>
      <c r="K476" s="108"/>
      <c r="L476" s="108"/>
      <c r="M476" s="108"/>
      <c r="N476" s="108"/>
      <c r="O476" s="108"/>
      <c r="P476" s="108"/>
      <c r="Q476" s="108"/>
      <c r="R476" s="108"/>
      <c r="S476" s="108"/>
      <c r="T476" s="108">
        <v>1</v>
      </c>
      <c r="U476" s="108">
        <v>1</v>
      </c>
      <c r="V476" s="108"/>
    </row>
    <row r="477" spans="1:22">
      <c r="A477" s="101"/>
      <c r="B477" s="107" t="str">
        <f t="shared" si="3"/>
        <v>Kiwis</v>
      </c>
      <c r="C477" s="108"/>
      <c r="D477" s="108">
        <v>1</v>
      </c>
      <c r="E477" s="108">
        <v>1</v>
      </c>
      <c r="F477" s="108">
        <v>1</v>
      </c>
      <c r="G477" s="108"/>
      <c r="H477" s="108"/>
      <c r="I477" s="108"/>
      <c r="J477" s="108"/>
      <c r="K477" s="108"/>
      <c r="L477" s="108"/>
      <c r="M477" s="108"/>
      <c r="N477" s="108"/>
      <c r="O477" s="108"/>
      <c r="P477" s="108"/>
      <c r="Q477" s="108"/>
      <c r="R477" s="108"/>
      <c r="S477" s="108"/>
      <c r="T477" s="108">
        <v>1</v>
      </c>
      <c r="U477" s="108">
        <v>1</v>
      </c>
      <c r="V477" s="108"/>
    </row>
    <row r="478" spans="1:22">
      <c r="A478" s="101"/>
      <c r="B478" s="107" t="str">
        <f t="shared" si="3"/>
        <v>Framboises</v>
      </c>
      <c r="C478" s="108"/>
      <c r="D478" s="108">
        <v>1</v>
      </c>
      <c r="E478" s="108">
        <v>1</v>
      </c>
      <c r="F478" s="108">
        <v>1</v>
      </c>
      <c r="G478" s="108"/>
      <c r="H478" s="108"/>
      <c r="I478" s="108"/>
      <c r="J478" s="108"/>
      <c r="K478" s="108"/>
      <c r="L478" s="108"/>
      <c r="M478" s="108"/>
      <c r="N478" s="108"/>
      <c r="O478" s="108"/>
      <c r="P478" s="108"/>
      <c r="Q478" s="108"/>
      <c r="R478" s="108"/>
      <c r="S478" s="108"/>
      <c r="T478" s="108">
        <v>1</v>
      </c>
      <c r="U478" s="108">
        <v>1</v>
      </c>
      <c r="V478" s="108"/>
    </row>
    <row r="479" spans="1:22">
      <c r="A479" s="101"/>
      <c r="B479" s="107" t="str">
        <f t="shared" si="3"/>
        <v>Fraises</v>
      </c>
      <c r="C479" s="108"/>
      <c r="D479" s="108">
        <v>1</v>
      </c>
      <c r="E479" s="108">
        <v>1</v>
      </c>
      <c r="F479" s="108">
        <v>1</v>
      </c>
      <c r="G479" s="108"/>
      <c r="H479" s="108"/>
      <c r="I479" s="108"/>
      <c r="J479" s="108"/>
      <c r="K479" s="108"/>
      <c r="L479" s="108"/>
      <c r="M479" s="108"/>
      <c r="N479" s="108"/>
      <c r="O479" s="108"/>
      <c r="P479" s="108"/>
      <c r="Q479" s="108"/>
      <c r="R479" s="108"/>
      <c r="S479" s="108"/>
      <c r="T479" s="108">
        <v>1</v>
      </c>
      <c r="U479" s="108">
        <v>1</v>
      </c>
      <c r="V479" s="108"/>
    </row>
    <row r="480" spans="1:22">
      <c r="A480" s="101"/>
      <c r="B480" s="107" t="str">
        <f t="shared" si="3"/>
        <v>Fraises sous serres</v>
      </c>
      <c r="C480" s="108"/>
      <c r="D480" s="108">
        <v>1</v>
      </c>
      <c r="E480" s="108">
        <v>1</v>
      </c>
      <c r="F480" s="108">
        <v>1</v>
      </c>
      <c r="G480" s="108"/>
      <c r="H480" s="108"/>
      <c r="I480" s="108"/>
      <c r="J480" s="108"/>
      <c r="K480" s="108"/>
      <c r="L480" s="108"/>
      <c r="M480" s="108"/>
      <c r="N480" s="108"/>
      <c r="O480" s="108"/>
      <c r="P480" s="108"/>
      <c r="Q480" s="108"/>
      <c r="R480" s="108"/>
      <c r="S480" s="108"/>
      <c r="T480" s="108">
        <v>1</v>
      </c>
      <c r="U480" s="108">
        <v>1</v>
      </c>
      <c r="V480" s="108"/>
    </row>
    <row r="481" spans="1:22">
      <c r="A481" s="101"/>
      <c r="B481" s="107" t="str">
        <f t="shared" si="3"/>
        <v>Fraises en plein air</v>
      </c>
      <c r="C481" s="108"/>
      <c r="D481" s="108">
        <v>1</v>
      </c>
      <c r="E481" s="108">
        <v>1</v>
      </c>
      <c r="F481" s="108">
        <v>1</v>
      </c>
      <c r="G481" s="108"/>
      <c r="H481" s="108"/>
      <c r="I481" s="108"/>
      <c r="J481" s="108"/>
      <c r="K481" s="108"/>
      <c r="L481" s="108"/>
      <c r="M481" s="108"/>
      <c r="N481" s="108"/>
      <c r="O481" s="108"/>
      <c r="P481" s="108"/>
      <c r="Q481" s="108"/>
      <c r="R481" s="108"/>
      <c r="S481" s="108"/>
      <c r="T481" s="108">
        <v>1</v>
      </c>
      <c r="U481" s="108">
        <v>1</v>
      </c>
      <c r="V481" s="108"/>
    </row>
    <row r="482" spans="1:22">
      <c r="A482" s="101"/>
      <c r="B482" s="107" t="str">
        <f t="shared" si="3"/>
        <v>Autres baies, fruits du genre vaccinium n.c.a.</v>
      </c>
      <c r="C482" s="108"/>
      <c r="D482" s="108">
        <v>1</v>
      </c>
      <c r="E482" s="108">
        <v>1</v>
      </c>
      <c r="F482" s="108">
        <v>1</v>
      </c>
      <c r="G482" s="108"/>
      <c r="H482" s="108"/>
      <c r="I482" s="108"/>
      <c r="J482" s="108"/>
      <c r="K482" s="108"/>
      <c r="L482" s="108"/>
      <c r="M482" s="108"/>
      <c r="N482" s="108"/>
      <c r="O482" s="108"/>
      <c r="P482" s="108"/>
      <c r="Q482" s="108"/>
      <c r="R482" s="108"/>
      <c r="S482" s="108"/>
      <c r="T482" s="108">
        <v>1</v>
      </c>
      <c r="U482" s="108">
        <v>1</v>
      </c>
      <c r="V482" s="108"/>
    </row>
    <row r="483" spans="1:22">
      <c r="A483" s="101"/>
      <c r="B483" s="107" t="str">
        <f t="shared" si="3"/>
        <v>Groseilles</v>
      </c>
      <c r="C483" s="108"/>
      <c r="D483" s="108">
        <v>1</v>
      </c>
      <c r="E483" s="108">
        <v>1</v>
      </c>
      <c r="F483" s="108">
        <v>1</v>
      </c>
      <c r="G483" s="108"/>
      <c r="H483" s="108"/>
      <c r="I483" s="108"/>
      <c r="J483" s="108"/>
      <c r="K483" s="108"/>
      <c r="L483" s="108"/>
      <c r="M483" s="108"/>
      <c r="N483" s="108"/>
      <c r="O483" s="108"/>
      <c r="P483" s="108"/>
      <c r="Q483" s="108"/>
      <c r="R483" s="108"/>
      <c r="S483" s="108"/>
      <c r="T483" s="108">
        <v>1</v>
      </c>
      <c r="U483" s="108">
        <v>1</v>
      </c>
      <c r="V483" s="108"/>
    </row>
    <row r="484" spans="1:22">
      <c r="A484" s="101"/>
      <c r="B484" s="107" t="str">
        <f t="shared" si="3"/>
        <v>Cassis et myrtilles</v>
      </c>
      <c r="C484" s="108"/>
      <c r="D484" s="108">
        <v>1</v>
      </c>
      <c r="E484" s="108">
        <v>1</v>
      </c>
      <c r="F484" s="108">
        <v>1</v>
      </c>
      <c r="G484" s="108"/>
      <c r="H484" s="108"/>
      <c r="I484" s="108"/>
      <c r="J484" s="108"/>
      <c r="K484" s="108"/>
      <c r="L484" s="108"/>
      <c r="M484" s="108"/>
      <c r="N484" s="108"/>
      <c r="O484" s="108"/>
      <c r="P484" s="108"/>
      <c r="Q484" s="108"/>
      <c r="R484" s="108"/>
      <c r="S484" s="108"/>
      <c r="T484" s="108">
        <v>1</v>
      </c>
      <c r="U484" s="108">
        <v>1</v>
      </c>
      <c r="V484" s="108"/>
    </row>
    <row r="485" spans="1:22">
      <c r="A485" s="101"/>
      <c r="B485" s="107" t="str">
        <f t="shared" si="3"/>
        <v>Fruits à coque</v>
      </c>
      <c r="C485" s="108"/>
      <c r="D485" s="108">
        <v>1</v>
      </c>
      <c r="E485" s="108">
        <v>1</v>
      </c>
      <c r="F485" s="108">
        <v>1</v>
      </c>
      <c r="G485" s="108"/>
      <c r="H485" s="108"/>
      <c r="I485" s="108"/>
      <c r="J485" s="108"/>
      <c r="K485" s="108"/>
      <c r="L485" s="108"/>
      <c r="M485" s="108"/>
      <c r="N485" s="108"/>
      <c r="O485" s="108"/>
      <c r="P485" s="108"/>
      <c r="Q485" s="108"/>
      <c r="R485" s="108"/>
      <c r="S485" s="108"/>
      <c r="T485" s="108">
        <v>1</v>
      </c>
      <c r="U485" s="108">
        <v>1</v>
      </c>
      <c r="V485" s="108"/>
    </row>
    <row r="486" spans="1:22">
      <c r="A486" s="101"/>
      <c r="B486" s="107" t="str">
        <f t="shared" si="3"/>
        <v>Amandes</v>
      </c>
      <c r="C486" s="108"/>
      <c r="D486" s="108">
        <v>1</v>
      </c>
      <c r="E486" s="108">
        <v>1</v>
      </c>
      <c r="F486" s="108">
        <v>1</v>
      </c>
      <c r="G486" s="108"/>
      <c r="H486" s="108"/>
      <c r="I486" s="108"/>
      <c r="J486" s="108"/>
      <c r="K486" s="108"/>
      <c r="L486" s="108"/>
      <c r="M486" s="108"/>
      <c r="N486" s="108"/>
      <c r="O486" s="108"/>
      <c r="P486" s="108"/>
      <c r="Q486" s="108"/>
      <c r="R486" s="108"/>
      <c r="S486" s="108"/>
      <c r="T486" s="108">
        <v>1</v>
      </c>
      <c r="U486" s="108">
        <v>1</v>
      </c>
      <c r="V486" s="108"/>
    </row>
    <row r="487" spans="1:22">
      <c r="A487" s="101"/>
      <c r="B487" s="107" t="str">
        <f t="shared" si="3"/>
        <v>Châtaignes et marrons</v>
      </c>
      <c r="C487" s="108"/>
      <c r="D487" s="108">
        <v>1</v>
      </c>
      <c r="E487" s="108">
        <v>1</v>
      </c>
      <c r="F487" s="108">
        <v>1</v>
      </c>
      <c r="G487" s="108"/>
      <c r="H487" s="108"/>
      <c r="I487" s="108"/>
      <c r="J487" s="108"/>
      <c r="K487" s="108"/>
      <c r="L487" s="108"/>
      <c r="M487" s="108"/>
      <c r="N487" s="108"/>
      <c r="O487" s="108"/>
      <c r="P487" s="108"/>
      <c r="Q487" s="108"/>
      <c r="R487" s="108"/>
      <c r="S487" s="108"/>
      <c r="T487" s="108">
        <v>1</v>
      </c>
      <c r="U487" s="108">
        <v>1</v>
      </c>
      <c r="V487" s="108"/>
    </row>
    <row r="488" spans="1:22">
      <c r="A488" s="101"/>
      <c r="B488" s="107" t="str">
        <f t="shared" si="3"/>
        <v>Noisettes</v>
      </c>
      <c r="C488" s="108"/>
      <c r="D488" s="108">
        <v>1</v>
      </c>
      <c r="E488" s="108">
        <v>1</v>
      </c>
      <c r="F488" s="108">
        <v>1</v>
      </c>
      <c r="G488" s="108"/>
      <c r="H488" s="108"/>
      <c r="I488" s="108"/>
      <c r="J488" s="108"/>
      <c r="K488" s="108"/>
      <c r="L488" s="108"/>
      <c r="M488" s="108"/>
      <c r="N488" s="108"/>
      <c r="O488" s="108"/>
      <c r="P488" s="108"/>
      <c r="Q488" s="108"/>
      <c r="R488" s="108"/>
      <c r="S488" s="108"/>
      <c r="T488" s="108">
        <v>1</v>
      </c>
      <c r="U488" s="108">
        <v>1</v>
      </c>
      <c r="V488" s="108"/>
    </row>
    <row r="489" spans="1:22">
      <c r="A489" s="101"/>
      <c r="B489" s="107" t="str">
        <f t="shared" si="3"/>
        <v>Pistaches</v>
      </c>
      <c r="C489" s="108"/>
      <c r="D489" s="108">
        <v>1</v>
      </c>
      <c r="E489" s="108">
        <v>1</v>
      </c>
      <c r="F489" s="108">
        <v>1</v>
      </c>
      <c r="G489" s="108"/>
      <c r="H489" s="108"/>
      <c r="I489" s="108"/>
      <c r="J489" s="108"/>
      <c r="K489" s="108"/>
      <c r="L489" s="108"/>
      <c r="M489" s="108"/>
      <c r="N489" s="108"/>
      <c r="O489" s="108"/>
      <c r="P489" s="108"/>
      <c r="Q489" s="108"/>
      <c r="R489" s="108"/>
      <c r="S489" s="108"/>
      <c r="T489" s="108">
        <v>1</v>
      </c>
      <c r="U489" s="108">
        <v>1</v>
      </c>
      <c r="V489" s="108"/>
    </row>
    <row r="490" spans="1:22">
      <c r="A490" s="101"/>
      <c r="B490" s="107" t="str">
        <f t="shared" si="3"/>
        <v>Noix</v>
      </c>
      <c r="C490" s="108"/>
      <c r="D490" s="108">
        <v>1</v>
      </c>
      <c r="E490" s="108">
        <v>1</v>
      </c>
      <c r="F490" s="108">
        <v>1</v>
      </c>
      <c r="G490" s="108"/>
      <c r="H490" s="108"/>
      <c r="I490" s="108"/>
      <c r="J490" s="108"/>
      <c r="K490" s="108"/>
      <c r="L490" s="108"/>
      <c r="M490" s="108"/>
      <c r="N490" s="108"/>
      <c r="O490" s="108"/>
      <c r="P490" s="108"/>
      <c r="Q490" s="108"/>
      <c r="R490" s="108"/>
      <c r="S490" s="108"/>
      <c r="T490" s="108">
        <v>1</v>
      </c>
      <c r="U490" s="108">
        <v>1</v>
      </c>
      <c r="V490" s="108"/>
    </row>
    <row r="491" spans="1:22">
      <c r="A491" s="101"/>
      <c r="B491" s="107" t="str">
        <f t="shared" si="3"/>
        <v>Autres fruits à coque</v>
      </c>
      <c r="C491" s="108"/>
      <c r="D491" s="108">
        <v>1</v>
      </c>
      <c r="E491" s="108">
        <v>1</v>
      </c>
      <c r="F491" s="108">
        <v>1</v>
      </c>
      <c r="G491" s="108"/>
      <c r="H491" s="108"/>
      <c r="I491" s="108"/>
      <c r="J491" s="108"/>
      <c r="K491" s="108"/>
      <c r="L491" s="108"/>
      <c r="M491" s="108"/>
      <c r="N491" s="108"/>
      <c r="O491" s="108"/>
      <c r="P491" s="108"/>
      <c r="Q491" s="108"/>
      <c r="R491" s="108"/>
      <c r="S491" s="108"/>
      <c r="T491" s="108">
        <v>1</v>
      </c>
      <c r="U491" s="108">
        <v>1</v>
      </c>
      <c r="V491" s="108"/>
    </row>
    <row r="492" spans="1:22">
      <c r="A492" s="101"/>
      <c r="B492" s="107" t="str">
        <f t="shared" si="3"/>
        <v>Noix du Brésil</v>
      </c>
      <c r="C492" s="108"/>
      <c r="D492" s="108">
        <v>1</v>
      </c>
      <c r="E492" s="108">
        <v>1</v>
      </c>
      <c r="F492" s="108">
        <v>1</v>
      </c>
      <c r="G492" s="108"/>
      <c r="H492" s="108"/>
      <c r="I492" s="108"/>
      <c r="J492" s="108"/>
      <c r="K492" s="108"/>
      <c r="L492" s="108"/>
      <c r="M492" s="108"/>
      <c r="N492" s="108"/>
      <c r="O492" s="108"/>
      <c r="P492" s="108"/>
      <c r="Q492" s="108"/>
      <c r="R492" s="108"/>
      <c r="S492" s="108"/>
      <c r="T492" s="108">
        <v>1</v>
      </c>
      <c r="U492" s="108">
        <v>1</v>
      </c>
      <c r="V492" s="108"/>
    </row>
    <row r="493" spans="1:22">
      <c r="A493" s="101"/>
      <c r="B493" s="107" t="str">
        <f t="shared" si="3"/>
        <v>Noix de cajou</v>
      </c>
      <c r="C493" s="108"/>
      <c r="D493" s="108">
        <v>1</v>
      </c>
      <c r="E493" s="108">
        <v>1</v>
      </c>
      <c r="F493" s="108">
        <v>1</v>
      </c>
      <c r="G493" s="108"/>
      <c r="H493" s="108"/>
      <c r="I493" s="108"/>
      <c r="J493" s="108"/>
      <c r="K493" s="108"/>
      <c r="L493" s="108"/>
      <c r="M493" s="108"/>
      <c r="N493" s="108"/>
      <c r="O493" s="108"/>
      <c r="P493" s="108"/>
      <c r="Q493" s="108"/>
      <c r="R493" s="108"/>
      <c r="S493" s="108"/>
      <c r="T493" s="108">
        <v>1</v>
      </c>
      <c r="U493" s="108">
        <v>1</v>
      </c>
      <c r="V493" s="108"/>
    </row>
    <row r="494" spans="1:22">
      <c r="A494" s="101"/>
      <c r="B494" s="107" t="str">
        <f t="shared" si="3"/>
        <v>Noix macadamia</v>
      </c>
      <c r="C494" s="108"/>
      <c r="D494" s="108">
        <v>1</v>
      </c>
      <c r="E494" s="108">
        <v>1</v>
      </c>
      <c r="F494" s="108">
        <v>1</v>
      </c>
      <c r="G494" s="108"/>
      <c r="H494" s="108"/>
      <c r="I494" s="108"/>
      <c r="J494" s="108"/>
      <c r="K494" s="108"/>
      <c r="L494" s="108"/>
      <c r="M494" s="108"/>
      <c r="N494" s="108"/>
      <c r="O494" s="108"/>
      <c r="P494" s="108"/>
      <c r="Q494" s="108"/>
      <c r="R494" s="108"/>
      <c r="S494" s="108"/>
      <c r="T494" s="108">
        <v>1</v>
      </c>
      <c r="U494" s="108">
        <v>1</v>
      </c>
      <c r="V494" s="108"/>
    </row>
    <row r="495" spans="1:22">
      <c r="A495" s="101"/>
      <c r="B495" s="107" t="str">
        <f t="shared" si="3"/>
        <v>Autres fruits à coque, n.c.a</v>
      </c>
      <c r="C495" s="108"/>
      <c r="D495" s="108">
        <v>1</v>
      </c>
      <c r="E495" s="108">
        <v>1</v>
      </c>
      <c r="F495" s="108">
        <v>1</v>
      </c>
      <c r="G495" s="108"/>
      <c r="H495" s="108"/>
      <c r="I495" s="108"/>
      <c r="J495" s="108"/>
      <c r="K495" s="108"/>
      <c r="L495" s="108"/>
      <c r="M495" s="108"/>
      <c r="N495" s="108"/>
      <c r="O495" s="108"/>
      <c r="P495" s="108"/>
      <c r="Q495" s="108"/>
      <c r="R495" s="108"/>
      <c r="S495" s="108"/>
      <c r="T495" s="108">
        <v>1</v>
      </c>
      <c r="U495" s="108">
        <v>1</v>
      </c>
      <c r="V495" s="108"/>
    </row>
    <row r="496" spans="1:22">
      <c r="A496" s="101"/>
      <c r="B496" s="107" t="str">
        <f t="shared" si="3"/>
        <v>Noix de cola</v>
      </c>
      <c r="C496" s="108"/>
      <c r="D496" s="108">
        <v>1</v>
      </c>
      <c r="E496" s="108">
        <v>1</v>
      </c>
      <c r="F496" s="108">
        <v>1</v>
      </c>
      <c r="G496" s="108"/>
      <c r="H496" s="108"/>
      <c r="I496" s="108"/>
      <c r="J496" s="108"/>
      <c r="K496" s="108"/>
      <c r="L496" s="108"/>
      <c r="M496" s="108"/>
      <c r="N496" s="108"/>
      <c r="O496" s="108"/>
      <c r="P496" s="108"/>
      <c r="Q496" s="108"/>
      <c r="R496" s="108"/>
      <c r="S496" s="108"/>
      <c r="T496" s="108">
        <v>1</v>
      </c>
      <c r="U496" s="108">
        <v>1</v>
      </c>
      <c r="V496" s="108"/>
    </row>
    <row r="497" spans="1:22">
      <c r="A497" s="101"/>
      <c r="B497" s="107" t="str">
        <f t="shared" si="3"/>
        <v>Noix d'arec</v>
      </c>
      <c r="C497" s="108"/>
      <c r="D497" s="108">
        <v>1</v>
      </c>
      <c r="E497" s="108">
        <v>1</v>
      </c>
      <c r="F497" s="108">
        <v>1</v>
      </c>
      <c r="G497" s="108"/>
      <c r="H497" s="108"/>
      <c r="I497" s="108"/>
      <c r="J497" s="108"/>
      <c r="K497" s="108"/>
      <c r="L497" s="108"/>
      <c r="M497" s="108"/>
      <c r="N497" s="108"/>
      <c r="O497" s="108"/>
      <c r="P497" s="108"/>
      <c r="Q497" s="108"/>
      <c r="R497" s="108"/>
      <c r="S497" s="108"/>
      <c r="T497" s="108">
        <v>1</v>
      </c>
      <c r="U497" s="108">
        <v>1</v>
      </c>
      <c r="V497" s="108"/>
    </row>
    <row r="498" spans="1:22">
      <c r="A498" s="101"/>
      <c r="B498" s="107" t="str">
        <f t="shared" si="3"/>
        <v>Autres fruits à coque, n.c.a, n.c.a</v>
      </c>
      <c r="C498" s="108"/>
      <c r="D498" s="108">
        <v>1</v>
      </c>
      <c r="E498" s="108">
        <v>1</v>
      </c>
      <c r="F498" s="108">
        <v>1</v>
      </c>
      <c r="G498" s="108"/>
      <c r="H498" s="108"/>
      <c r="I498" s="108"/>
      <c r="J498" s="108"/>
      <c r="K498" s="108"/>
      <c r="L498" s="108"/>
      <c r="M498" s="108"/>
      <c r="N498" s="108"/>
      <c r="O498" s="108"/>
      <c r="P498" s="108"/>
      <c r="Q498" s="108"/>
      <c r="R498" s="108"/>
      <c r="S498" s="108"/>
      <c r="T498" s="108">
        <v>1</v>
      </c>
      <c r="U498" s="108">
        <v>1</v>
      </c>
      <c r="V498" s="108"/>
    </row>
    <row r="499" spans="1:22">
      <c r="A499" s="101"/>
      <c r="B499" s="107" t="str">
        <f t="shared" si="3"/>
        <v>Fruits oléagineux</v>
      </c>
      <c r="C499" s="108"/>
      <c r="D499" s="108">
        <v>1</v>
      </c>
      <c r="E499" s="108">
        <v>1</v>
      </c>
      <c r="F499" s="108">
        <v>1</v>
      </c>
      <c r="G499" s="108"/>
      <c r="H499" s="108"/>
      <c r="I499" s="108"/>
      <c r="J499" s="108"/>
      <c r="K499" s="108"/>
      <c r="L499" s="108"/>
      <c r="M499" s="108"/>
      <c r="N499" s="108"/>
      <c r="O499" s="108"/>
      <c r="P499" s="108"/>
      <c r="Q499" s="108"/>
      <c r="R499" s="108"/>
      <c r="S499" s="108"/>
      <c r="T499" s="108">
        <v>1</v>
      </c>
      <c r="U499" s="108">
        <v>1</v>
      </c>
      <c r="V499" s="108"/>
    </row>
    <row r="500" spans="1:22">
      <c r="A500" s="70"/>
      <c r="B500" s="107" t="str">
        <f t="shared" si="3"/>
        <v>Noix de coco</v>
      </c>
      <c r="C500" s="108"/>
      <c r="D500" s="108">
        <v>1</v>
      </c>
      <c r="E500" s="108">
        <v>1</v>
      </c>
      <c r="F500" s="108">
        <v>1</v>
      </c>
      <c r="G500" s="108"/>
      <c r="H500" s="108"/>
      <c r="I500" s="108"/>
      <c r="J500" s="108"/>
      <c r="K500" s="108"/>
      <c r="L500" s="108"/>
      <c r="M500" s="108"/>
      <c r="N500" s="108"/>
      <c r="O500" s="108"/>
      <c r="P500" s="108"/>
      <c r="Q500" s="108"/>
      <c r="R500" s="108"/>
      <c r="S500" s="108"/>
      <c r="T500" s="108">
        <v>1</v>
      </c>
      <c r="U500" s="108">
        <v>1</v>
      </c>
      <c r="V500" s="108"/>
    </row>
    <row r="501" spans="1:22">
      <c r="A501" s="70"/>
      <c r="B501" s="107" t="str">
        <f>B194</f>
        <v>Pertes en production</v>
      </c>
      <c r="C501" s="108"/>
      <c r="D501" s="108"/>
      <c r="E501" s="108"/>
      <c r="F501" s="108"/>
      <c r="G501" s="108"/>
      <c r="H501" s="108"/>
      <c r="I501" s="108"/>
      <c r="J501" s="108"/>
      <c r="K501" s="108"/>
      <c r="L501" s="108"/>
      <c r="M501" s="108"/>
      <c r="N501" s="108"/>
      <c r="O501" s="108"/>
      <c r="P501" s="108"/>
      <c r="Q501" s="108"/>
      <c r="R501" s="108"/>
      <c r="S501" s="108"/>
      <c r="T501" s="108"/>
      <c r="U501" s="108"/>
      <c r="V501" s="108"/>
    </row>
    <row r="502" spans="1:22">
      <c r="A502" s="70"/>
      <c r="B502" s="107" t="str">
        <f>B195</f>
        <v>Pommes à cidre + légumes importés</v>
      </c>
      <c r="C502" s="108"/>
      <c r="D502" s="108">
        <v>1</v>
      </c>
      <c r="E502" s="108"/>
      <c r="F502" s="108"/>
      <c r="G502" s="108"/>
      <c r="H502" s="108"/>
      <c r="I502" s="108"/>
      <c r="J502" s="108"/>
      <c r="K502" s="108"/>
      <c r="L502" s="108"/>
      <c r="M502" s="108"/>
      <c r="N502" s="108"/>
      <c r="O502" s="108"/>
      <c r="P502" s="108"/>
      <c r="Q502" s="108"/>
      <c r="R502" s="108"/>
      <c r="S502" s="108"/>
      <c r="T502" s="108"/>
      <c r="U502" s="108"/>
      <c r="V502" s="108"/>
    </row>
    <row r="503" spans="1:22">
      <c r="A503" s="70"/>
      <c r="B503" s="107" t="str">
        <f t="shared" ref="B503:B504" si="4">B196</f>
        <v>Pommes à cidre</v>
      </c>
      <c r="C503" s="108"/>
      <c r="D503" s="108">
        <v>1</v>
      </c>
      <c r="E503" s="108"/>
      <c r="F503" s="108"/>
      <c r="G503" s="108"/>
      <c r="H503" s="108"/>
      <c r="I503" s="108"/>
      <c r="J503" s="108"/>
      <c r="K503" s="108"/>
      <c r="L503" s="108"/>
      <c r="M503" s="108"/>
      <c r="N503" s="108"/>
      <c r="O503" s="108"/>
      <c r="P503" s="108"/>
      <c r="Q503" s="108"/>
      <c r="R503" s="108"/>
      <c r="S503" s="108"/>
      <c r="T503" s="108"/>
      <c r="U503" s="108"/>
      <c r="V503" s="108"/>
    </row>
    <row r="504" spans="1:22">
      <c r="A504" s="70"/>
      <c r="B504" s="107" t="str">
        <f t="shared" si="4"/>
        <v>Légumes importés</v>
      </c>
      <c r="C504" s="108"/>
      <c r="D504" s="108">
        <v>1</v>
      </c>
      <c r="E504" s="108"/>
      <c r="F504" s="108"/>
      <c r="G504" s="108"/>
      <c r="H504" s="108"/>
      <c r="I504" s="108"/>
      <c r="J504" s="108"/>
      <c r="K504" s="108"/>
      <c r="L504" s="108"/>
      <c r="M504" s="108"/>
      <c r="N504" s="108"/>
      <c r="O504" s="108"/>
      <c r="P504" s="108"/>
      <c r="Q504" s="108"/>
      <c r="R504" s="108"/>
      <c r="S504" s="108"/>
      <c r="T504" s="108"/>
      <c r="U504" s="108"/>
      <c r="V504" s="108"/>
    </row>
    <row r="505" spans="1:22">
      <c r="A505" s="70"/>
      <c r="B505" s="107" t="str">
        <f t="shared" ref="B505:B566" si="5">B198</f>
        <v>Produits manufacturés</v>
      </c>
      <c r="C505" s="108"/>
      <c r="D505" s="108"/>
      <c r="E505" s="108"/>
      <c r="F505" s="108"/>
      <c r="G505" s="108">
        <v>1</v>
      </c>
      <c r="H505" s="108">
        <v>1</v>
      </c>
      <c r="I505" s="108">
        <v>1</v>
      </c>
      <c r="J505" s="108"/>
      <c r="K505" s="108">
        <v>1</v>
      </c>
      <c r="L505" s="108">
        <v>1</v>
      </c>
      <c r="M505" s="108">
        <v>1</v>
      </c>
      <c r="N505" s="108">
        <v>1</v>
      </c>
      <c r="O505" s="108">
        <v>1</v>
      </c>
      <c r="P505" s="108">
        <v>1</v>
      </c>
      <c r="Q505" s="108"/>
      <c r="R505" s="108"/>
      <c r="S505" s="108"/>
      <c r="T505" s="108">
        <v>1</v>
      </c>
      <c r="U505" s="108">
        <v>1</v>
      </c>
      <c r="V505" s="108"/>
    </row>
    <row r="506" spans="1:22">
      <c r="A506" s="70"/>
      <c r="B506" s="107" t="str">
        <f t="shared" si="5"/>
        <v>Produits des industries alimentaires</v>
      </c>
      <c r="C506" s="108"/>
      <c r="D506" s="108"/>
      <c r="E506" s="108"/>
      <c r="F506" s="108"/>
      <c r="G506" s="108">
        <v>1</v>
      </c>
      <c r="H506" s="108">
        <v>1</v>
      </c>
      <c r="I506" s="108">
        <v>1</v>
      </c>
      <c r="J506" s="108"/>
      <c r="K506" s="108">
        <v>1</v>
      </c>
      <c r="L506" s="108">
        <v>1</v>
      </c>
      <c r="M506" s="108">
        <v>1</v>
      </c>
      <c r="N506" s="108">
        <v>1</v>
      </c>
      <c r="O506" s="108">
        <v>1</v>
      </c>
      <c r="P506" s="108">
        <v>1</v>
      </c>
      <c r="Q506" s="108"/>
      <c r="R506" s="108"/>
      <c r="S506" s="108"/>
      <c r="T506" s="108">
        <v>1</v>
      </c>
      <c r="U506" s="108">
        <v>1</v>
      </c>
      <c r="V506" s="108"/>
    </row>
    <row r="507" spans="1:22">
      <c r="A507" s="70"/>
      <c r="B507" s="107" t="str">
        <f t="shared" si="5"/>
        <v>Produits à base de fruits et légumes</v>
      </c>
      <c r="C507" s="108"/>
      <c r="D507" s="108"/>
      <c r="E507" s="108"/>
      <c r="F507" s="108"/>
      <c r="G507" s="108">
        <v>1</v>
      </c>
      <c r="H507" s="108">
        <v>1</v>
      </c>
      <c r="I507" s="108">
        <v>1</v>
      </c>
      <c r="J507" s="108"/>
      <c r="K507" s="108">
        <v>1</v>
      </c>
      <c r="L507" s="108">
        <v>1</v>
      </c>
      <c r="M507" s="108">
        <v>1</v>
      </c>
      <c r="N507" s="108">
        <v>1</v>
      </c>
      <c r="O507" s="108">
        <v>1</v>
      </c>
      <c r="P507" s="108">
        <v>1</v>
      </c>
      <c r="Q507" s="108"/>
      <c r="R507" s="108"/>
      <c r="S507" s="108"/>
      <c r="T507" s="108">
        <v>1</v>
      </c>
      <c r="U507" s="108">
        <v>1</v>
      </c>
      <c r="V507" s="108"/>
    </row>
    <row r="508" spans="1:22">
      <c r="B508" s="107" t="str">
        <f t="shared" si="5"/>
        <v>Jus de fruits et légumes</v>
      </c>
      <c r="C508" s="108"/>
      <c r="D508" s="108"/>
      <c r="E508" s="108"/>
      <c r="F508" s="108"/>
      <c r="G508" s="108">
        <v>1</v>
      </c>
      <c r="H508" s="108">
        <v>1</v>
      </c>
      <c r="I508" s="108">
        <v>1</v>
      </c>
      <c r="J508" s="108"/>
      <c r="K508" s="108">
        <v>1</v>
      </c>
      <c r="L508" s="108">
        <v>1</v>
      </c>
      <c r="M508" s="108">
        <v>1</v>
      </c>
      <c r="N508" s="108">
        <v>1</v>
      </c>
      <c r="O508" s="108">
        <v>1</v>
      </c>
      <c r="P508" s="108">
        <v>1</v>
      </c>
      <c r="Q508" s="108"/>
      <c r="R508" s="108"/>
      <c r="S508" s="108"/>
      <c r="T508" s="108">
        <v>1</v>
      </c>
      <c r="U508" s="108">
        <v>1</v>
      </c>
      <c r="V508" s="108"/>
    </row>
    <row r="509" spans="1:22">
      <c r="B509" s="107" t="str">
        <f t="shared" si="5"/>
        <v>Jus de tomate</v>
      </c>
      <c r="C509" s="108"/>
      <c r="D509" s="108"/>
      <c r="E509" s="108"/>
      <c r="F509" s="108"/>
      <c r="G509" s="108">
        <v>1</v>
      </c>
      <c r="H509" s="108">
        <v>1</v>
      </c>
      <c r="I509" s="108">
        <v>1</v>
      </c>
      <c r="J509" s="108"/>
      <c r="K509" s="108">
        <v>1</v>
      </c>
      <c r="L509" s="108">
        <v>1</v>
      </c>
      <c r="M509" s="108">
        <v>1</v>
      </c>
      <c r="N509" s="108">
        <v>1</v>
      </c>
      <c r="O509" s="108">
        <v>1</v>
      </c>
      <c r="P509" s="108">
        <v>1</v>
      </c>
      <c r="Q509" s="108"/>
      <c r="R509" s="108"/>
      <c r="S509" s="108"/>
      <c r="T509" s="108">
        <v>1</v>
      </c>
      <c r="U509" s="108">
        <v>1</v>
      </c>
      <c r="V509" s="108"/>
    </row>
    <row r="510" spans="1:22">
      <c r="A510" s="70"/>
      <c r="B510" s="107" t="str">
        <f t="shared" si="5"/>
        <v>Jus d'orange</v>
      </c>
      <c r="C510" s="108"/>
      <c r="D510" s="108"/>
      <c r="E510" s="108"/>
      <c r="F510" s="108"/>
      <c r="G510" s="108">
        <v>1</v>
      </c>
      <c r="H510" s="108">
        <v>1</v>
      </c>
      <c r="I510" s="108">
        <v>1</v>
      </c>
      <c r="J510" s="108"/>
      <c r="K510" s="108">
        <v>1</v>
      </c>
      <c r="L510" s="108">
        <v>1</v>
      </c>
      <c r="M510" s="108">
        <v>1</v>
      </c>
      <c r="N510" s="108">
        <v>1</v>
      </c>
      <c r="O510" s="108">
        <v>1</v>
      </c>
      <c r="P510" s="108">
        <v>1</v>
      </c>
      <c r="Q510" s="108"/>
      <c r="R510" s="108"/>
      <c r="S510" s="108"/>
      <c r="T510" s="108">
        <v>1</v>
      </c>
      <c r="U510" s="108">
        <v>1</v>
      </c>
      <c r="V510" s="108"/>
    </row>
    <row r="511" spans="1:22">
      <c r="A511" s="70"/>
      <c r="B511" s="107" t="str">
        <f t="shared" si="5"/>
        <v>Jus d'orange, non concentré</v>
      </c>
      <c r="C511" s="108"/>
      <c r="D511" s="108"/>
      <c r="E511" s="108"/>
      <c r="F511" s="108"/>
      <c r="G511" s="108">
        <v>1</v>
      </c>
      <c r="H511" s="108">
        <v>1</v>
      </c>
      <c r="I511" s="108">
        <v>1</v>
      </c>
      <c r="J511" s="108"/>
      <c r="K511" s="108">
        <v>1</v>
      </c>
      <c r="L511" s="108">
        <v>1</v>
      </c>
      <c r="M511" s="108">
        <v>1</v>
      </c>
      <c r="N511" s="108">
        <v>1</v>
      </c>
      <c r="O511" s="108">
        <v>1</v>
      </c>
      <c r="P511" s="108">
        <v>1</v>
      </c>
      <c r="Q511" s="108"/>
      <c r="R511" s="108"/>
      <c r="S511" s="108"/>
      <c r="T511" s="108">
        <v>1</v>
      </c>
      <c r="U511" s="108">
        <v>1</v>
      </c>
      <c r="V511" s="108"/>
    </row>
    <row r="512" spans="1:22">
      <c r="A512" s="70"/>
      <c r="B512" s="107" t="str">
        <f t="shared" si="5"/>
        <v>Jus d'orange, non concentré, congelé</v>
      </c>
      <c r="C512" s="108"/>
      <c r="D512" s="108"/>
      <c r="E512" s="108"/>
      <c r="F512" s="108"/>
      <c r="G512" s="108">
        <v>1</v>
      </c>
      <c r="H512" s="108">
        <v>1</v>
      </c>
      <c r="I512" s="108">
        <v>1</v>
      </c>
      <c r="J512" s="108"/>
      <c r="K512" s="108">
        <v>1</v>
      </c>
      <c r="L512" s="108">
        <v>1</v>
      </c>
      <c r="M512" s="108">
        <v>1</v>
      </c>
      <c r="N512" s="108">
        <v>1</v>
      </c>
      <c r="O512" s="108">
        <v>1</v>
      </c>
      <c r="P512" s="108">
        <v>1</v>
      </c>
      <c r="Q512" s="108"/>
      <c r="R512" s="108"/>
      <c r="S512" s="108"/>
      <c r="T512" s="108">
        <v>1</v>
      </c>
      <c r="U512" s="108">
        <v>1</v>
      </c>
      <c r="V512" s="108"/>
    </row>
    <row r="513" spans="1:22">
      <c r="A513" s="70"/>
      <c r="B513" s="107" t="str">
        <f t="shared" si="5"/>
        <v>Jus d'orange, non concentré, non congelé</v>
      </c>
      <c r="C513" s="108"/>
      <c r="D513" s="108"/>
      <c r="E513" s="108"/>
      <c r="F513" s="108"/>
      <c r="G513" s="108">
        <v>1</v>
      </c>
      <c r="H513" s="108">
        <v>1</v>
      </c>
      <c r="I513" s="108">
        <v>1</v>
      </c>
      <c r="J513" s="108"/>
      <c r="K513" s="108">
        <v>1</v>
      </c>
      <c r="L513" s="108">
        <v>1</v>
      </c>
      <c r="M513" s="108">
        <v>1</v>
      </c>
      <c r="N513" s="108">
        <v>1</v>
      </c>
      <c r="O513" s="108">
        <v>1</v>
      </c>
      <c r="P513" s="108">
        <v>1</v>
      </c>
      <c r="Q513" s="108"/>
      <c r="R513" s="108"/>
      <c r="S513" s="108"/>
      <c r="T513" s="108">
        <v>1</v>
      </c>
      <c r="U513" s="108">
        <v>1</v>
      </c>
      <c r="V513" s="108"/>
    </row>
    <row r="514" spans="1:22">
      <c r="A514" s="70"/>
      <c r="B514" s="107" t="str">
        <f t="shared" si="5"/>
        <v>Jus d'orange, autre</v>
      </c>
      <c r="C514" s="108"/>
      <c r="D514" s="108"/>
      <c r="E514" s="108"/>
      <c r="F514" s="108"/>
      <c r="G514" s="108">
        <v>1</v>
      </c>
      <c r="H514" s="108">
        <v>1</v>
      </c>
      <c r="I514" s="108">
        <v>1</v>
      </c>
      <c r="J514" s="108"/>
      <c r="K514" s="108">
        <v>1</v>
      </c>
      <c r="L514" s="108">
        <v>1</v>
      </c>
      <c r="M514" s="108">
        <v>1</v>
      </c>
      <c r="N514" s="108">
        <v>1</v>
      </c>
      <c r="O514" s="108">
        <v>1</v>
      </c>
      <c r="P514" s="108">
        <v>1</v>
      </c>
      <c r="Q514" s="108"/>
      <c r="R514" s="108"/>
      <c r="S514" s="108"/>
      <c r="T514" s="108">
        <v>1</v>
      </c>
      <c r="U514" s="108">
        <v>1</v>
      </c>
      <c r="V514" s="108"/>
    </row>
    <row r="515" spans="1:22">
      <c r="A515" s="70"/>
      <c r="B515" s="107" t="str">
        <f t="shared" si="5"/>
        <v>Jus de pamplemousse</v>
      </c>
      <c r="C515" s="108"/>
      <c r="D515" s="108"/>
      <c r="E515" s="108"/>
      <c r="F515" s="108"/>
      <c r="G515" s="108">
        <v>1</v>
      </c>
      <c r="H515" s="108">
        <v>1</v>
      </c>
      <c r="I515" s="108">
        <v>1</v>
      </c>
      <c r="J515" s="108"/>
      <c r="K515" s="108">
        <v>1</v>
      </c>
      <c r="L515" s="108">
        <v>1</v>
      </c>
      <c r="M515" s="108">
        <v>1</v>
      </c>
      <c r="N515" s="108">
        <v>1</v>
      </c>
      <c r="O515" s="108">
        <v>1</v>
      </c>
      <c r="P515" s="108">
        <v>1</v>
      </c>
      <c r="Q515" s="108"/>
      <c r="R515" s="108"/>
      <c r="S515" s="108"/>
      <c r="T515" s="108">
        <v>1</v>
      </c>
      <c r="U515" s="108">
        <v>1</v>
      </c>
      <c r="V515" s="108"/>
    </row>
    <row r="516" spans="1:22">
      <c r="A516" s="70"/>
      <c r="B516" s="107" t="str">
        <f t="shared" si="5"/>
        <v>Jus d'ananas</v>
      </c>
      <c r="C516" s="108"/>
      <c r="D516" s="108"/>
      <c r="E516" s="108"/>
      <c r="F516" s="108"/>
      <c r="G516" s="108">
        <v>1</v>
      </c>
      <c r="H516" s="108">
        <v>1</v>
      </c>
      <c r="I516" s="108">
        <v>1</v>
      </c>
      <c r="J516" s="108"/>
      <c r="K516" s="108">
        <v>1</v>
      </c>
      <c r="L516" s="108">
        <v>1</v>
      </c>
      <c r="M516" s="108">
        <v>1</v>
      </c>
      <c r="N516" s="108">
        <v>1</v>
      </c>
      <c r="O516" s="108">
        <v>1</v>
      </c>
      <c r="P516" s="108">
        <v>1</v>
      </c>
      <c r="Q516" s="108"/>
      <c r="R516" s="108"/>
      <c r="S516" s="108"/>
      <c r="T516" s="108">
        <v>1</v>
      </c>
      <c r="U516" s="108">
        <v>1</v>
      </c>
      <c r="V516" s="108"/>
    </row>
    <row r="517" spans="1:22">
      <c r="A517" s="70"/>
      <c r="B517" s="107" t="str">
        <f t="shared" si="5"/>
        <v>Jus de raisin</v>
      </c>
      <c r="C517" s="108"/>
      <c r="D517" s="108"/>
      <c r="E517" s="108"/>
      <c r="F517" s="108"/>
      <c r="G517" s="108">
        <v>1</v>
      </c>
      <c r="H517" s="108">
        <v>1</v>
      </c>
      <c r="I517" s="108">
        <v>1</v>
      </c>
      <c r="J517" s="108"/>
      <c r="K517" s="108">
        <v>1</v>
      </c>
      <c r="L517" s="108">
        <v>1</v>
      </c>
      <c r="M517" s="108">
        <v>1</v>
      </c>
      <c r="N517" s="108">
        <v>1</v>
      </c>
      <c r="O517" s="108">
        <v>1</v>
      </c>
      <c r="P517" s="108">
        <v>1</v>
      </c>
      <c r="Q517" s="108"/>
      <c r="R517" s="108"/>
      <c r="S517" s="108"/>
      <c r="T517" s="108">
        <v>1</v>
      </c>
      <c r="U517" s="108">
        <v>1</v>
      </c>
      <c r="V517" s="108"/>
    </row>
    <row r="518" spans="1:22">
      <c r="A518" s="70"/>
      <c r="B518" s="107" t="str">
        <f t="shared" si="5"/>
        <v>Jus de pomme</v>
      </c>
      <c r="C518" s="108"/>
      <c r="D518" s="108"/>
      <c r="E518" s="108"/>
      <c r="F518" s="108"/>
      <c r="G518" s="108">
        <v>1</v>
      </c>
      <c r="H518" s="108">
        <v>1</v>
      </c>
      <c r="I518" s="108">
        <v>1</v>
      </c>
      <c r="J518" s="108"/>
      <c r="K518" s="108">
        <v>1</v>
      </c>
      <c r="L518" s="108">
        <v>1</v>
      </c>
      <c r="M518" s="108">
        <v>1</v>
      </c>
      <c r="N518" s="108">
        <v>1</v>
      </c>
      <c r="O518" s="108">
        <v>1</v>
      </c>
      <c r="P518" s="108">
        <v>1</v>
      </c>
      <c r="Q518" s="108"/>
      <c r="R518" s="108"/>
      <c r="S518" s="108"/>
      <c r="T518" s="108">
        <v>1</v>
      </c>
      <c r="U518" s="108">
        <v>1</v>
      </c>
      <c r="V518" s="108"/>
    </row>
    <row r="519" spans="1:22">
      <c r="A519" s="70"/>
      <c r="B519" s="107" t="str">
        <f t="shared" si="5"/>
        <v>Mélanges de jus de fruits et légumes</v>
      </c>
      <c r="C519" s="108"/>
      <c r="D519" s="108"/>
      <c r="E519" s="108"/>
      <c r="F519" s="108"/>
      <c r="G519" s="108">
        <v>1</v>
      </c>
      <c r="H519" s="108">
        <v>1</v>
      </c>
      <c r="I519" s="108">
        <v>1</v>
      </c>
      <c r="J519" s="108"/>
      <c r="K519" s="108">
        <v>1</v>
      </c>
      <c r="L519" s="108">
        <v>1</v>
      </c>
      <c r="M519" s="108">
        <v>1</v>
      </c>
      <c r="N519" s="108">
        <v>1</v>
      </c>
      <c r="O519" s="108">
        <v>1</v>
      </c>
      <c r="P519" s="108">
        <v>1</v>
      </c>
      <c r="Q519" s="108"/>
      <c r="R519" s="108"/>
      <c r="S519" s="108"/>
      <c r="T519" s="108">
        <v>1</v>
      </c>
      <c r="U519" s="108">
        <v>1</v>
      </c>
      <c r="V519" s="108"/>
    </row>
    <row r="520" spans="1:22">
      <c r="A520" s="70"/>
      <c r="B520" s="107" t="str">
        <f t="shared" si="5"/>
        <v>Autres jus de fruits et légumes</v>
      </c>
      <c r="C520" s="108"/>
      <c r="D520" s="108"/>
      <c r="E520" s="108"/>
      <c r="F520" s="108"/>
      <c r="G520" s="108">
        <v>1</v>
      </c>
      <c r="H520" s="108">
        <v>1</v>
      </c>
      <c r="I520" s="108">
        <v>1</v>
      </c>
      <c r="J520" s="108"/>
      <c r="K520" s="108">
        <v>1</v>
      </c>
      <c r="L520" s="108">
        <v>1</v>
      </c>
      <c r="M520" s="108">
        <v>1</v>
      </c>
      <c r="N520" s="108">
        <v>1</v>
      </c>
      <c r="O520" s="108">
        <v>1</v>
      </c>
      <c r="P520" s="108">
        <v>1</v>
      </c>
      <c r="Q520" s="108"/>
      <c r="R520" s="108"/>
      <c r="S520" s="108"/>
      <c r="T520" s="108">
        <v>1</v>
      </c>
      <c r="U520" s="108">
        <v>1</v>
      </c>
      <c r="V520" s="108"/>
    </row>
    <row r="521" spans="1:22">
      <c r="A521" s="70"/>
      <c r="B521" s="107" t="str">
        <f t="shared" si="5"/>
        <v>Jus d'agrume, autres, non concentré</v>
      </c>
      <c r="C521" s="108"/>
      <c r="D521" s="108"/>
      <c r="E521" s="108"/>
      <c r="F521" s="108"/>
      <c r="G521" s="108">
        <v>1</v>
      </c>
      <c r="H521" s="108">
        <v>1</v>
      </c>
      <c r="I521" s="108">
        <v>1</v>
      </c>
      <c r="J521" s="108"/>
      <c r="K521" s="108">
        <v>1</v>
      </c>
      <c r="L521" s="108">
        <v>1</v>
      </c>
      <c r="M521" s="108">
        <v>1</v>
      </c>
      <c r="N521" s="108">
        <v>1</v>
      </c>
      <c r="O521" s="108">
        <v>1</v>
      </c>
      <c r="P521" s="108">
        <v>1</v>
      </c>
      <c r="Q521" s="108"/>
      <c r="R521" s="108"/>
      <c r="S521" s="108"/>
      <c r="T521" s="108">
        <v>1</v>
      </c>
      <c r="U521" s="108">
        <v>1</v>
      </c>
      <c r="V521" s="108"/>
    </row>
    <row r="522" spans="1:22">
      <c r="A522" s="70"/>
      <c r="B522" s="107" t="str">
        <f t="shared" si="5"/>
        <v>Jus de fruit ou légume, autres,  non concentré, non fermenté, sans addition d'alcool</v>
      </c>
      <c r="C522" s="108"/>
      <c r="D522" s="108"/>
      <c r="E522" s="108"/>
      <c r="F522" s="108"/>
      <c r="G522" s="108">
        <v>1</v>
      </c>
      <c r="H522" s="108">
        <v>1</v>
      </c>
      <c r="I522" s="108">
        <v>1</v>
      </c>
      <c r="J522" s="108"/>
      <c r="K522" s="108">
        <v>1</v>
      </c>
      <c r="L522" s="108">
        <v>1</v>
      </c>
      <c r="M522" s="108">
        <v>1</v>
      </c>
      <c r="N522" s="108">
        <v>1</v>
      </c>
      <c r="O522" s="108">
        <v>1</v>
      </c>
      <c r="P522" s="108">
        <v>1</v>
      </c>
      <c r="Q522" s="108"/>
      <c r="R522" s="108"/>
      <c r="S522" s="108"/>
      <c r="T522" s="108">
        <v>1</v>
      </c>
      <c r="U522" s="108">
        <v>1</v>
      </c>
      <c r="V522" s="108"/>
    </row>
    <row r="523" spans="1:22">
      <c r="A523" s="70"/>
      <c r="B523" s="107" t="str">
        <f t="shared" si="5"/>
        <v>Jus de fruits ou légumes, autres</v>
      </c>
      <c r="C523" s="108"/>
      <c r="D523" s="108"/>
      <c r="E523" s="108"/>
      <c r="F523" s="108"/>
      <c r="G523" s="108">
        <v>1</v>
      </c>
      <c r="H523" s="108">
        <v>1</v>
      </c>
      <c r="I523" s="108">
        <v>1</v>
      </c>
      <c r="J523" s="108"/>
      <c r="K523" s="108">
        <v>1</v>
      </c>
      <c r="L523" s="108">
        <v>1</v>
      </c>
      <c r="M523" s="108">
        <v>1</v>
      </c>
      <c r="N523" s="108">
        <v>1</v>
      </c>
      <c r="O523" s="108">
        <v>1</v>
      </c>
      <c r="P523" s="108">
        <v>1</v>
      </c>
      <c r="Q523" s="108"/>
      <c r="R523" s="108"/>
      <c r="S523" s="108"/>
      <c r="T523" s="108">
        <v>1</v>
      </c>
      <c r="U523" s="108">
        <v>1</v>
      </c>
      <c r="V523" s="108"/>
    </row>
    <row r="524" spans="1:22">
      <c r="A524" s="70"/>
      <c r="B524" s="107" t="str">
        <f t="shared" si="5"/>
        <v>Autres préparations et conserves à base de fruits et légumes</v>
      </c>
      <c r="C524" s="108"/>
      <c r="D524" s="108"/>
      <c r="E524" s="108"/>
      <c r="F524" s="108"/>
      <c r="G524" s="108">
        <v>1</v>
      </c>
      <c r="H524" s="108">
        <v>1</v>
      </c>
      <c r="I524" s="108">
        <v>1</v>
      </c>
      <c r="J524" s="108"/>
      <c r="K524" s="108">
        <v>1</v>
      </c>
      <c r="L524" s="108">
        <v>1</v>
      </c>
      <c r="M524" s="108">
        <v>1</v>
      </c>
      <c r="N524" s="108">
        <v>1</v>
      </c>
      <c r="O524" s="108">
        <v>1</v>
      </c>
      <c r="P524" s="108">
        <v>1</v>
      </c>
      <c r="Q524" s="108"/>
      <c r="R524" s="108"/>
      <c r="S524" s="108"/>
      <c r="T524" s="108">
        <v>1</v>
      </c>
      <c r="U524" s="108">
        <v>1</v>
      </c>
      <c r="V524" s="108"/>
    </row>
    <row r="525" spans="1:22">
      <c r="A525" s="70"/>
      <c r="B525" s="107" t="str">
        <f t="shared" si="5"/>
        <v>Préparations et conserves de légumes</v>
      </c>
      <c r="C525" s="108"/>
      <c r="D525" s="108"/>
      <c r="E525" s="108"/>
      <c r="F525" s="108"/>
      <c r="G525" s="108">
        <v>1</v>
      </c>
      <c r="H525" s="108">
        <v>1</v>
      </c>
      <c r="I525" s="108">
        <v>1</v>
      </c>
      <c r="J525" s="108"/>
      <c r="K525" s="108">
        <v>1</v>
      </c>
      <c r="L525" s="108">
        <v>1</v>
      </c>
      <c r="M525" s="108">
        <v>1</v>
      </c>
      <c r="N525" s="108">
        <v>1</v>
      </c>
      <c r="O525" s="108">
        <v>1</v>
      </c>
      <c r="P525" s="108">
        <v>1</v>
      </c>
      <c r="Q525" s="108"/>
      <c r="R525" s="108"/>
      <c r="S525" s="108"/>
      <c r="T525" s="108">
        <v>1</v>
      </c>
      <c r="U525" s="108">
        <v>1</v>
      </c>
      <c r="V525" s="108"/>
    </row>
    <row r="526" spans="1:22">
      <c r="A526" s="70"/>
      <c r="B526" s="107" t="str">
        <f t="shared" si="5"/>
        <v>Légumes congelés ou surgelés</v>
      </c>
      <c r="C526" s="108"/>
      <c r="D526" s="108"/>
      <c r="E526" s="108"/>
      <c r="F526" s="108"/>
      <c r="G526" s="108">
        <v>1</v>
      </c>
      <c r="H526" s="108">
        <v>1</v>
      </c>
      <c r="I526" s="108">
        <v>1</v>
      </c>
      <c r="J526" s="108"/>
      <c r="K526" s="108">
        <v>1</v>
      </c>
      <c r="L526" s="108">
        <v>1</v>
      </c>
      <c r="M526" s="108">
        <v>1</v>
      </c>
      <c r="N526" s="108">
        <v>1</v>
      </c>
      <c r="O526" s="108">
        <v>1</v>
      </c>
      <c r="P526" s="108">
        <v>1</v>
      </c>
      <c r="Q526" s="108"/>
      <c r="R526" s="108"/>
      <c r="S526" s="108"/>
      <c r="T526" s="108">
        <v>1</v>
      </c>
      <c r="U526" s="108">
        <v>1</v>
      </c>
      <c r="V526" s="108"/>
    </row>
    <row r="527" spans="1:22">
      <c r="A527" s="70"/>
      <c r="B527" s="107" t="str">
        <f t="shared" si="5"/>
        <v>Légumes traités pour une conservation temporaire</v>
      </c>
      <c r="C527" s="108"/>
      <c r="D527" s="108"/>
      <c r="E527" s="108"/>
      <c r="F527" s="108"/>
      <c r="G527" s="108">
        <v>1</v>
      </c>
      <c r="H527" s="108">
        <v>1</v>
      </c>
      <c r="I527" s="108">
        <v>1</v>
      </c>
      <c r="J527" s="108"/>
      <c r="K527" s="108">
        <v>1</v>
      </c>
      <c r="L527" s="108">
        <v>1</v>
      </c>
      <c r="M527" s="108">
        <v>1</v>
      </c>
      <c r="N527" s="108">
        <v>1</v>
      </c>
      <c r="O527" s="108">
        <v>1</v>
      </c>
      <c r="P527" s="108">
        <v>1</v>
      </c>
      <c r="Q527" s="108"/>
      <c r="R527" s="108"/>
      <c r="S527" s="108"/>
      <c r="T527" s="108">
        <v>1</v>
      </c>
      <c r="U527" s="108">
        <v>1</v>
      </c>
      <c r="V527" s="108"/>
    </row>
    <row r="528" spans="1:22">
      <c r="A528" s="70"/>
      <c r="B528" s="107" t="str">
        <f t="shared" si="5"/>
        <v>Légumes, déshydratés</v>
      </c>
      <c r="C528" s="108"/>
      <c r="D528" s="108"/>
      <c r="E528" s="108"/>
      <c r="F528" s="108"/>
      <c r="G528" s="108">
        <v>1</v>
      </c>
      <c r="H528" s="108">
        <v>1</v>
      </c>
      <c r="I528" s="108">
        <v>1</v>
      </c>
      <c r="J528" s="108"/>
      <c r="K528" s="108">
        <v>1</v>
      </c>
      <c r="L528" s="108">
        <v>1</v>
      </c>
      <c r="M528" s="108">
        <v>1</v>
      </c>
      <c r="N528" s="108">
        <v>1</v>
      </c>
      <c r="O528" s="108">
        <v>1</v>
      </c>
      <c r="P528" s="108">
        <v>1</v>
      </c>
      <c r="Q528" s="108"/>
      <c r="R528" s="108"/>
      <c r="S528" s="108"/>
      <c r="T528" s="108">
        <v>1</v>
      </c>
      <c r="U528" s="108">
        <v>1</v>
      </c>
      <c r="V528" s="108"/>
    </row>
    <row r="529" spans="1:22">
      <c r="A529" s="70"/>
      <c r="B529" s="107" t="str">
        <f t="shared" si="5"/>
        <v>Oignons, séchés</v>
      </c>
      <c r="C529" s="108"/>
      <c r="D529" s="108"/>
      <c r="E529" s="108"/>
      <c r="F529" s="108"/>
      <c r="G529" s="108">
        <v>1</v>
      </c>
      <c r="H529" s="108">
        <v>1</v>
      </c>
      <c r="I529" s="108">
        <v>1</v>
      </c>
      <c r="J529" s="108"/>
      <c r="K529" s="108">
        <v>1</v>
      </c>
      <c r="L529" s="108">
        <v>1</v>
      </c>
      <c r="M529" s="108">
        <v>1</v>
      </c>
      <c r="N529" s="108">
        <v>1</v>
      </c>
      <c r="O529" s="108">
        <v>1</v>
      </c>
      <c r="P529" s="108">
        <v>1</v>
      </c>
      <c r="Q529" s="108"/>
      <c r="R529" s="108"/>
      <c r="S529" s="108"/>
      <c r="T529" s="108">
        <v>1</v>
      </c>
      <c r="U529" s="108">
        <v>1</v>
      </c>
      <c r="V529" s="108"/>
    </row>
    <row r="530" spans="1:22">
      <c r="A530" s="70"/>
      <c r="B530" s="107" t="str">
        <f t="shared" si="5"/>
        <v>Champignons et truffes, séchés</v>
      </c>
      <c r="C530" s="108"/>
      <c r="D530" s="108"/>
      <c r="E530" s="108"/>
      <c r="F530" s="108"/>
      <c r="G530" s="108">
        <v>1</v>
      </c>
      <c r="H530" s="108">
        <v>1</v>
      </c>
      <c r="I530" s="108">
        <v>1</v>
      </c>
      <c r="J530" s="108"/>
      <c r="K530" s="108">
        <v>1</v>
      </c>
      <c r="L530" s="108">
        <v>1</v>
      </c>
      <c r="M530" s="108">
        <v>1</v>
      </c>
      <c r="N530" s="108">
        <v>1</v>
      </c>
      <c r="O530" s="108">
        <v>1</v>
      </c>
      <c r="P530" s="108">
        <v>1</v>
      </c>
      <c r="Q530" s="108"/>
      <c r="R530" s="108"/>
      <c r="S530" s="108"/>
      <c r="T530" s="108">
        <v>1</v>
      </c>
      <c r="U530" s="108">
        <v>1</v>
      </c>
      <c r="V530" s="108"/>
    </row>
    <row r="531" spans="1:22">
      <c r="A531" s="70"/>
      <c r="B531" s="107" t="str">
        <f t="shared" si="5"/>
        <v>Autres légumes et mélanges de légumes, séchés</v>
      </c>
      <c r="C531" s="108"/>
      <c r="D531" s="108"/>
      <c r="E531" s="108"/>
      <c r="F531" s="108"/>
      <c r="G531" s="108">
        <v>1</v>
      </c>
      <c r="H531" s="108">
        <v>1</v>
      </c>
      <c r="I531" s="108">
        <v>1</v>
      </c>
      <c r="J531" s="108"/>
      <c r="K531" s="108">
        <v>1</v>
      </c>
      <c r="L531" s="108">
        <v>1</v>
      </c>
      <c r="M531" s="108">
        <v>1</v>
      </c>
      <c r="N531" s="108">
        <v>1</v>
      </c>
      <c r="O531" s="108">
        <v>1</v>
      </c>
      <c r="P531" s="108">
        <v>1</v>
      </c>
      <c r="Q531" s="108"/>
      <c r="R531" s="108"/>
      <c r="S531" s="108"/>
      <c r="T531" s="108">
        <v>1</v>
      </c>
      <c r="U531" s="108">
        <v>1</v>
      </c>
      <c r="V531" s="108"/>
    </row>
    <row r="532" spans="1:22">
      <c r="A532" s="70"/>
      <c r="B532" s="107" t="str">
        <f t="shared" si="5"/>
        <v>Fruits et légumes coupés et emballés</v>
      </c>
      <c r="C532" s="108"/>
      <c r="D532" s="108"/>
      <c r="E532" s="108"/>
      <c r="F532" s="108"/>
      <c r="G532" s="108">
        <v>1</v>
      </c>
      <c r="H532" s="108">
        <v>1</v>
      </c>
      <c r="I532" s="108">
        <v>1</v>
      </c>
      <c r="J532" s="108"/>
      <c r="K532" s="108">
        <v>1</v>
      </c>
      <c r="L532" s="108">
        <v>1</v>
      </c>
      <c r="M532" s="108">
        <v>1</v>
      </c>
      <c r="N532" s="108">
        <v>1</v>
      </c>
      <c r="O532" s="108">
        <v>1</v>
      </c>
      <c r="P532" s="108">
        <v>1</v>
      </c>
      <c r="Q532" s="108"/>
      <c r="R532" s="108"/>
      <c r="S532" s="108"/>
      <c r="T532" s="108">
        <v>1</v>
      </c>
      <c r="U532" s="108">
        <v>1</v>
      </c>
      <c r="V532" s="108"/>
    </row>
    <row r="533" spans="1:22">
      <c r="A533" s="70"/>
      <c r="B533" s="107" t="str">
        <f t="shared" si="5"/>
        <v>Légumes, appertisés</v>
      </c>
      <c r="C533" s="108"/>
      <c r="D533" s="108"/>
      <c r="E533" s="108"/>
      <c r="F533" s="108"/>
      <c r="G533" s="108">
        <v>1</v>
      </c>
      <c r="H533" s="108">
        <v>1</v>
      </c>
      <c r="I533" s="108">
        <v>1</v>
      </c>
      <c r="J533" s="108"/>
      <c r="K533" s="108">
        <v>1</v>
      </c>
      <c r="L533" s="108">
        <v>1</v>
      </c>
      <c r="M533" s="108">
        <v>1</v>
      </c>
      <c r="N533" s="108">
        <v>1</v>
      </c>
      <c r="O533" s="108">
        <v>1</v>
      </c>
      <c r="P533" s="108">
        <v>1</v>
      </c>
      <c r="Q533" s="108"/>
      <c r="R533" s="108"/>
      <c r="S533" s="108"/>
      <c r="T533" s="108">
        <v>1</v>
      </c>
      <c r="U533" s="108">
        <v>1</v>
      </c>
      <c r="V533" s="108"/>
    </row>
    <row r="534" spans="1:22">
      <c r="A534" s="70"/>
      <c r="B534" s="107" t="str">
        <f t="shared" si="5"/>
        <v>Haricots, appertisés</v>
      </c>
      <c r="C534" s="108"/>
      <c r="D534" s="108"/>
      <c r="E534" s="108"/>
      <c r="F534" s="108"/>
      <c r="G534" s="108">
        <v>1</v>
      </c>
      <c r="H534" s="108">
        <v>1</v>
      </c>
      <c r="I534" s="108">
        <v>1</v>
      </c>
      <c r="J534" s="108"/>
      <c r="K534" s="108">
        <v>1</v>
      </c>
      <c r="L534" s="108">
        <v>1</v>
      </c>
      <c r="M534" s="108">
        <v>1</v>
      </c>
      <c r="N534" s="108">
        <v>1</v>
      </c>
      <c r="O534" s="108">
        <v>1</v>
      </c>
      <c r="P534" s="108">
        <v>1</v>
      </c>
      <c r="Q534" s="108"/>
      <c r="R534" s="108"/>
      <c r="S534" s="108"/>
      <c r="T534" s="108">
        <v>1</v>
      </c>
      <c r="U534" s="108">
        <v>1</v>
      </c>
      <c r="V534" s="108"/>
    </row>
    <row r="535" spans="1:22">
      <c r="A535" s="70"/>
      <c r="B535" s="107" t="str">
        <f t="shared" si="5"/>
        <v>Pois, appertisés</v>
      </c>
      <c r="C535" s="108"/>
      <c r="D535" s="108"/>
      <c r="E535" s="108"/>
      <c r="F535" s="108"/>
      <c r="G535" s="108">
        <v>1</v>
      </c>
      <c r="H535" s="108">
        <v>1</v>
      </c>
      <c r="I535" s="108">
        <v>1</v>
      </c>
      <c r="J535" s="108"/>
      <c r="K535" s="108">
        <v>1</v>
      </c>
      <c r="L535" s="108">
        <v>1</v>
      </c>
      <c r="M535" s="108">
        <v>1</v>
      </c>
      <c r="N535" s="108">
        <v>1</v>
      </c>
      <c r="O535" s="108">
        <v>1</v>
      </c>
      <c r="P535" s="108">
        <v>1</v>
      </c>
      <c r="Q535" s="108"/>
      <c r="R535" s="108"/>
      <c r="S535" s="108"/>
      <c r="T535" s="108">
        <v>1</v>
      </c>
      <c r="U535" s="108">
        <v>1</v>
      </c>
      <c r="V535" s="108"/>
    </row>
    <row r="536" spans="1:22">
      <c r="A536" s="70"/>
      <c r="B536" s="107" t="str">
        <f t="shared" si="5"/>
        <v>Autres légumes, appertisés</v>
      </c>
      <c r="C536" s="108"/>
      <c r="D536" s="108"/>
      <c r="E536" s="108"/>
      <c r="F536" s="108"/>
      <c r="G536" s="108">
        <v>1</v>
      </c>
      <c r="H536" s="108">
        <v>1</v>
      </c>
      <c r="I536" s="108">
        <v>1</v>
      </c>
      <c r="J536" s="108"/>
      <c r="K536" s="108">
        <v>1</v>
      </c>
      <c r="L536" s="108">
        <v>1</v>
      </c>
      <c r="M536" s="108">
        <v>1</v>
      </c>
      <c r="N536" s="108">
        <v>1</v>
      </c>
      <c r="O536" s="108">
        <v>1</v>
      </c>
      <c r="P536" s="108">
        <v>1</v>
      </c>
      <c r="Q536" s="108"/>
      <c r="R536" s="108"/>
      <c r="S536" s="108"/>
      <c r="T536" s="108">
        <v>1</v>
      </c>
      <c r="U536" s="108">
        <v>1</v>
      </c>
      <c r="V536" s="108"/>
    </row>
    <row r="537" spans="1:22">
      <c r="A537" s="70"/>
      <c r="B537" s="107" t="str">
        <f t="shared" si="5"/>
        <v>Tomates et leurs produits, appertisés</v>
      </c>
      <c r="C537" s="108"/>
      <c r="D537" s="108"/>
      <c r="E537" s="108"/>
      <c r="F537" s="108"/>
      <c r="G537" s="108">
        <v>1</v>
      </c>
      <c r="H537" s="108">
        <v>1</v>
      </c>
      <c r="I537" s="108">
        <v>1</v>
      </c>
      <c r="J537" s="108"/>
      <c r="K537" s="108">
        <v>1</v>
      </c>
      <c r="L537" s="108">
        <v>1</v>
      </c>
      <c r="M537" s="108">
        <v>1</v>
      </c>
      <c r="N537" s="108">
        <v>1</v>
      </c>
      <c r="O537" s="108">
        <v>1</v>
      </c>
      <c r="P537" s="108">
        <v>1</v>
      </c>
      <c r="Q537" s="108"/>
      <c r="R537" s="108"/>
      <c r="S537" s="108"/>
      <c r="T537" s="108">
        <v>1</v>
      </c>
      <c r="U537" s="108">
        <v>1</v>
      </c>
      <c r="V537" s="108"/>
    </row>
    <row r="538" spans="1:22">
      <c r="A538" s="70"/>
      <c r="B538" s="107" t="str">
        <f t="shared" si="5"/>
        <v>Tomates, entières ou en morceaux, appertisées</v>
      </c>
      <c r="C538" s="108"/>
      <c r="D538" s="108"/>
      <c r="E538" s="108"/>
      <c r="F538" s="108"/>
      <c r="G538" s="108">
        <v>1</v>
      </c>
      <c r="H538" s="108">
        <v>1</v>
      </c>
      <c r="I538" s="108">
        <v>1</v>
      </c>
      <c r="J538" s="108"/>
      <c r="K538" s="108">
        <v>1</v>
      </c>
      <c r="L538" s="108">
        <v>1</v>
      </c>
      <c r="M538" s="108">
        <v>1</v>
      </c>
      <c r="N538" s="108">
        <v>1</v>
      </c>
      <c r="O538" s="108">
        <v>1</v>
      </c>
      <c r="P538" s="108">
        <v>1</v>
      </c>
      <c r="Q538" s="108"/>
      <c r="R538" s="108"/>
      <c r="S538" s="108"/>
      <c r="T538" s="108">
        <v>1</v>
      </c>
      <c r="U538" s="108">
        <v>1</v>
      </c>
      <c r="V538" s="108"/>
    </row>
    <row r="539" spans="1:22">
      <c r="A539" s="70"/>
      <c r="B539" s="107" t="str">
        <f t="shared" si="5"/>
        <v>Produits des tomates</v>
      </c>
      <c r="C539" s="108"/>
      <c r="D539" s="108"/>
      <c r="E539" s="108"/>
      <c r="F539" s="108"/>
      <c r="G539" s="108">
        <v>1</v>
      </c>
      <c r="H539" s="108">
        <v>1</v>
      </c>
      <c r="I539" s="108">
        <v>1</v>
      </c>
      <c r="J539" s="108"/>
      <c r="K539" s="108">
        <v>1</v>
      </c>
      <c r="L539" s="108">
        <v>1</v>
      </c>
      <c r="M539" s="108">
        <v>1</v>
      </c>
      <c r="N539" s="108">
        <v>1</v>
      </c>
      <c r="O539" s="108">
        <v>1</v>
      </c>
      <c r="P539" s="108">
        <v>1</v>
      </c>
      <c r="Q539" s="108"/>
      <c r="R539" s="108"/>
      <c r="S539" s="108"/>
      <c r="T539" s="108">
        <v>1</v>
      </c>
      <c r="U539" s="108">
        <v>1</v>
      </c>
      <c r="V539" s="108"/>
    </row>
    <row r="540" spans="1:22">
      <c r="A540" s="70"/>
      <c r="B540" s="107" t="str">
        <f t="shared" si="5"/>
        <v>Coulis et purées de tomates</v>
      </c>
      <c r="C540" s="108"/>
      <c r="D540" s="108"/>
      <c r="E540" s="108"/>
      <c r="F540" s="108"/>
      <c r="G540" s="108">
        <v>1</v>
      </c>
      <c r="H540" s="108">
        <v>1</v>
      </c>
      <c r="I540" s="108">
        <v>1</v>
      </c>
      <c r="J540" s="108"/>
      <c r="K540" s="108">
        <v>1</v>
      </c>
      <c r="L540" s="108">
        <v>1</v>
      </c>
      <c r="M540" s="108">
        <v>1</v>
      </c>
      <c r="N540" s="108">
        <v>1</v>
      </c>
      <c r="O540" s="108">
        <v>1</v>
      </c>
      <c r="P540" s="108">
        <v>1</v>
      </c>
      <c r="Q540" s="108"/>
      <c r="R540" s="108"/>
      <c r="S540" s="108"/>
      <c r="T540" s="108">
        <v>1</v>
      </c>
      <c r="U540" s="108">
        <v>1</v>
      </c>
      <c r="V540" s="108"/>
    </row>
    <row r="541" spans="1:22">
      <c r="A541" s="70"/>
      <c r="B541" s="107" t="str">
        <f t="shared" si="5"/>
        <v>Concentré de tomates</v>
      </c>
      <c r="C541" s="108"/>
      <c r="D541" s="108"/>
      <c r="E541" s="108"/>
      <c r="F541" s="108"/>
      <c r="G541" s="108">
        <v>1</v>
      </c>
      <c r="H541" s="108">
        <v>1</v>
      </c>
      <c r="I541" s="108">
        <v>1</v>
      </c>
      <c r="J541" s="108"/>
      <c r="K541" s="108">
        <v>1</v>
      </c>
      <c r="L541" s="108">
        <v>1</v>
      </c>
      <c r="M541" s="108">
        <v>1</v>
      </c>
      <c r="N541" s="108">
        <v>1</v>
      </c>
      <c r="O541" s="108">
        <v>1</v>
      </c>
      <c r="P541" s="108">
        <v>1</v>
      </c>
      <c r="Q541" s="108"/>
      <c r="R541" s="108"/>
      <c r="S541" s="108"/>
      <c r="T541" s="108">
        <v>1</v>
      </c>
      <c r="U541" s="108">
        <v>1</v>
      </c>
      <c r="V541" s="108"/>
    </row>
    <row r="542" spans="1:22">
      <c r="A542" s="70"/>
      <c r="B542" s="107" t="str">
        <f t="shared" si="5"/>
        <v>Champignons et truffes, appertisés</v>
      </c>
      <c r="C542" s="108"/>
      <c r="D542" s="108"/>
      <c r="E542" s="108"/>
      <c r="F542" s="108"/>
      <c r="G542" s="108">
        <v>1</v>
      </c>
      <c r="H542" s="108">
        <v>1</v>
      </c>
      <c r="I542" s="108">
        <v>1</v>
      </c>
      <c r="J542" s="108"/>
      <c r="K542" s="108">
        <v>1</v>
      </c>
      <c r="L542" s="108">
        <v>1</v>
      </c>
      <c r="M542" s="108">
        <v>1</v>
      </c>
      <c r="N542" s="108">
        <v>1</v>
      </c>
      <c r="O542" s="108">
        <v>1</v>
      </c>
      <c r="P542" s="108">
        <v>1</v>
      </c>
      <c r="Q542" s="108"/>
      <c r="R542" s="108"/>
      <c r="S542" s="108"/>
      <c r="T542" s="108">
        <v>1</v>
      </c>
      <c r="U542" s="108">
        <v>1</v>
      </c>
      <c r="V542" s="108"/>
    </row>
    <row r="543" spans="1:22">
      <c r="A543" s="70"/>
      <c r="B543" s="107" t="str">
        <f t="shared" si="5"/>
        <v>Champignons cultivés, appertisés</v>
      </c>
      <c r="C543" s="108"/>
      <c r="D543" s="108"/>
      <c r="E543" s="108"/>
      <c r="F543" s="108"/>
      <c r="G543" s="108">
        <v>1</v>
      </c>
      <c r="H543" s="108">
        <v>1</v>
      </c>
      <c r="I543" s="108">
        <v>1</v>
      </c>
      <c r="J543" s="108"/>
      <c r="K543" s="108">
        <v>1</v>
      </c>
      <c r="L543" s="108">
        <v>1</v>
      </c>
      <c r="M543" s="108">
        <v>1</v>
      </c>
      <c r="N543" s="108">
        <v>1</v>
      </c>
      <c r="O543" s="108">
        <v>1</v>
      </c>
      <c r="P543" s="108">
        <v>1</v>
      </c>
      <c r="Q543" s="108"/>
      <c r="R543" s="108"/>
      <c r="S543" s="108"/>
      <c r="T543" s="108">
        <v>1</v>
      </c>
      <c r="U543" s="108">
        <v>1</v>
      </c>
      <c r="V543" s="108"/>
    </row>
    <row r="544" spans="1:22">
      <c r="A544" s="70"/>
      <c r="B544" s="107" t="str">
        <f t="shared" si="5"/>
        <v>Champignons du genre Agaricus, appertisés</v>
      </c>
      <c r="C544" s="108"/>
      <c r="D544" s="108"/>
      <c r="E544" s="108"/>
      <c r="F544" s="108"/>
      <c r="G544" s="108">
        <v>1</v>
      </c>
      <c r="H544" s="108">
        <v>1</v>
      </c>
      <c r="I544" s="108">
        <v>1</v>
      </c>
      <c r="J544" s="108"/>
      <c r="K544" s="108">
        <v>1</v>
      </c>
      <c r="L544" s="108">
        <v>1</v>
      </c>
      <c r="M544" s="108">
        <v>1</v>
      </c>
      <c r="N544" s="108">
        <v>1</v>
      </c>
      <c r="O544" s="108">
        <v>1</v>
      </c>
      <c r="P544" s="108">
        <v>1</v>
      </c>
      <c r="Q544" s="108"/>
      <c r="R544" s="108"/>
      <c r="S544" s="108"/>
      <c r="T544" s="108">
        <v>1</v>
      </c>
      <c r="U544" s="108">
        <v>1</v>
      </c>
      <c r="V544" s="108"/>
    </row>
    <row r="545" spans="1:22">
      <c r="A545" s="70"/>
      <c r="B545" s="107" t="str">
        <f t="shared" si="5"/>
        <v>Champignons non-cultivés et truffes, appertisés</v>
      </c>
      <c r="C545" s="108"/>
      <c r="D545" s="108"/>
      <c r="E545" s="108"/>
      <c r="F545" s="108"/>
      <c r="G545" s="108">
        <v>1</v>
      </c>
      <c r="H545" s="108">
        <v>1</v>
      </c>
      <c r="I545" s="108">
        <v>1</v>
      </c>
      <c r="J545" s="108"/>
      <c r="K545" s="108">
        <v>1</v>
      </c>
      <c r="L545" s="108">
        <v>1</v>
      </c>
      <c r="M545" s="108">
        <v>1</v>
      </c>
      <c r="N545" s="108">
        <v>1</v>
      </c>
      <c r="O545" s="108">
        <v>1</v>
      </c>
      <c r="P545" s="108">
        <v>1</v>
      </c>
      <c r="Q545" s="108"/>
      <c r="R545" s="108"/>
      <c r="S545" s="108"/>
      <c r="T545" s="108">
        <v>1</v>
      </c>
      <c r="U545" s="108">
        <v>1</v>
      </c>
      <c r="V545" s="108"/>
    </row>
    <row r="546" spans="1:22">
      <c r="A546" s="70"/>
      <c r="B546" s="107" t="str">
        <f t="shared" si="5"/>
        <v>Autres légumes et mélanges de légumes, appertisés</v>
      </c>
      <c r="C546" s="108"/>
      <c r="D546" s="108"/>
      <c r="E546" s="108"/>
      <c r="F546" s="108"/>
      <c r="G546" s="108">
        <v>1</v>
      </c>
      <c r="H546" s="108">
        <v>1</v>
      </c>
      <c r="I546" s="108">
        <v>1</v>
      </c>
      <c r="J546" s="108"/>
      <c r="K546" s="108">
        <v>1</v>
      </c>
      <c r="L546" s="108">
        <v>1</v>
      </c>
      <c r="M546" s="108">
        <v>1</v>
      </c>
      <c r="N546" s="108">
        <v>1</v>
      </c>
      <c r="O546" s="108">
        <v>1</v>
      </c>
      <c r="P546" s="108">
        <v>1</v>
      </c>
      <c r="Q546" s="108"/>
      <c r="R546" s="108"/>
      <c r="S546" s="108"/>
      <c r="T546" s="108">
        <v>1</v>
      </c>
      <c r="U546" s="108">
        <v>1</v>
      </c>
      <c r="V546" s="108"/>
    </row>
    <row r="547" spans="1:22">
      <c r="A547" s="70"/>
      <c r="B547" s="107" t="str">
        <f t="shared" si="5"/>
        <v>Choucroute, non congelée, appertisée</v>
      </c>
      <c r="C547" s="108"/>
      <c r="D547" s="108"/>
      <c r="E547" s="108"/>
      <c r="F547" s="108"/>
      <c r="G547" s="108">
        <v>1</v>
      </c>
      <c r="H547" s="108">
        <v>1</v>
      </c>
      <c r="I547" s="108">
        <v>1</v>
      </c>
      <c r="J547" s="108"/>
      <c r="K547" s="108">
        <v>1</v>
      </c>
      <c r="L547" s="108">
        <v>1</v>
      </c>
      <c r="M547" s="108">
        <v>1</v>
      </c>
      <c r="N547" s="108">
        <v>1</v>
      </c>
      <c r="O547" s="108">
        <v>1</v>
      </c>
      <c r="P547" s="108">
        <v>1</v>
      </c>
      <c r="Q547" s="108"/>
      <c r="R547" s="108"/>
      <c r="S547" s="108"/>
      <c r="T547" s="108">
        <v>1</v>
      </c>
      <c r="U547" s="108">
        <v>1</v>
      </c>
      <c r="V547" s="108"/>
    </row>
    <row r="548" spans="1:22">
      <c r="A548" s="70"/>
      <c r="B548" s="107" t="str">
        <f t="shared" si="5"/>
        <v>Asperges, non congelées, appertisées</v>
      </c>
      <c r="C548" s="108"/>
      <c r="D548" s="108"/>
      <c r="E548" s="108"/>
      <c r="F548" s="108"/>
      <c r="G548" s="108">
        <v>1</v>
      </c>
      <c r="H548" s="108">
        <v>1</v>
      </c>
      <c r="I548" s="108">
        <v>1</v>
      </c>
      <c r="J548" s="108"/>
      <c r="K548" s="108">
        <v>1</v>
      </c>
      <c r="L548" s="108">
        <v>1</v>
      </c>
      <c r="M548" s="108">
        <v>1</v>
      </c>
      <c r="N548" s="108">
        <v>1</v>
      </c>
      <c r="O548" s="108">
        <v>1</v>
      </c>
      <c r="P548" s="108">
        <v>1</v>
      </c>
      <c r="Q548" s="108"/>
      <c r="R548" s="108"/>
      <c r="S548" s="108"/>
      <c r="T548" s="108">
        <v>1</v>
      </c>
      <c r="U548" s="108">
        <v>1</v>
      </c>
      <c r="V548" s="108"/>
    </row>
    <row r="549" spans="1:22">
      <c r="A549" s="70"/>
      <c r="B549" s="107" t="str">
        <f t="shared" si="5"/>
        <v>Maïs doux, non congelé, appertisé</v>
      </c>
      <c r="C549" s="108"/>
      <c r="D549" s="108"/>
      <c r="E549" s="108"/>
      <c r="F549" s="108"/>
      <c r="G549" s="108">
        <v>1</v>
      </c>
      <c r="H549" s="108">
        <v>1</v>
      </c>
      <c r="I549" s="108">
        <v>1</v>
      </c>
      <c r="J549" s="108"/>
      <c r="K549" s="108">
        <v>1</v>
      </c>
      <c r="L549" s="108">
        <v>1</v>
      </c>
      <c r="M549" s="108">
        <v>1</v>
      </c>
      <c r="N549" s="108">
        <v>1</v>
      </c>
      <c r="O549" s="108">
        <v>1</v>
      </c>
      <c r="P549" s="108">
        <v>1</v>
      </c>
      <c r="Q549" s="108"/>
      <c r="R549" s="108"/>
      <c r="S549" s="108"/>
      <c r="T549" s="108">
        <v>1</v>
      </c>
      <c r="U549" s="108">
        <v>1</v>
      </c>
      <c r="V549" s="108"/>
    </row>
    <row r="550" spans="1:22">
      <c r="A550" s="70"/>
      <c r="B550" s="107" t="str">
        <f t="shared" si="5"/>
        <v>Autres légumes et mélanges de légumes, non congelés</v>
      </c>
      <c r="C550" s="108"/>
      <c r="D550" s="108"/>
      <c r="E550" s="108"/>
      <c r="F550" s="108"/>
      <c r="G550" s="108">
        <v>1</v>
      </c>
      <c r="H550" s="108">
        <v>1</v>
      </c>
      <c r="I550" s="108">
        <v>1</v>
      </c>
      <c r="J550" s="108"/>
      <c r="K550" s="108">
        <v>1</v>
      </c>
      <c r="L550" s="108">
        <v>1</v>
      </c>
      <c r="M550" s="108">
        <v>1</v>
      </c>
      <c r="N550" s="108">
        <v>1</v>
      </c>
      <c r="O550" s="108">
        <v>1</v>
      </c>
      <c r="P550" s="108">
        <v>1</v>
      </c>
      <c r="Q550" s="108"/>
      <c r="R550" s="108"/>
      <c r="S550" s="108"/>
      <c r="T550" s="108">
        <v>1</v>
      </c>
      <c r="U550" s="108">
        <v>1</v>
      </c>
      <c r="V550" s="108"/>
    </row>
    <row r="551" spans="1:22">
      <c r="A551" s="70"/>
      <c r="B551" s="107" t="str">
        <f t="shared" si="5"/>
        <v>Fruits et légumes conservés dans le vinaigre</v>
      </c>
      <c r="C551" s="108"/>
      <c r="D551" s="108"/>
      <c r="E551" s="108"/>
      <c r="F551" s="108"/>
      <c r="G551" s="108">
        <v>1</v>
      </c>
      <c r="H551" s="108">
        <v>1</v>
      </c>
      <c r="I551" s="108">
        <v>1</v>
      </c>
      <c r="J551" s="108"/>
      <c r="K551" s="108">
        <v>1</v>
      </c>
      <c r="L551" s="108">
        <v>1</v>
      </c>
      <c r="M551" s="108">
        <v>1</v>
      </c>
      <c r="N551" s="108">
        <v>1</v>
      </c>
      <c r="O551" s="108">
        <v>1</v>
      </c>
      <c r="P551" s="108">
        <v>1</v>
      </c>
      <c r="Q551" s="108"/>
      <c r="R551" s="108"/>
      <c r="S551" s="108"/>
      <c r="T551" s="108">
        <v>1</v>
      </c>
      <c r="U551" s="108">
        <v>1</v>
      </c>
      <c r="V551" s="108"/>
    </row>
    <row r="552" spans="1:22">
      <c r="A552" s="70"/>
      <c r="B552" s="107" t="str">
        <f t="shared" si="5"/>
        <v>Préparations et conserves de fruits</v>
      </c>
      <c r="C552" s="108"/>
      <c r="D552" s="108"/>
      <c r="E552" s="108"/>
      <c r="F552" s="108"/>
      <c r="G552" s="108">
        <v>1</v>
      </c>
      <c r="H552" s="108">
        <v>1</v>
      </c>
      <c r="I552" s="108">
        <v>1</v>
      </c>
      <c r="J552" s="108"/>
      <c r="K552" s="108">
        <v>1</v>
      </c>
      <c r="L552" s="108">
        <v>1</v>
      </c>
      <c r="M552" s="108">
        <v>1</v>
      </c>
      <c r="N552" s="108">
        <v>1</v>
      </c>
      <c r="O552" s="108">
        <v>1</v>
      </c>
      <c r="P552" s="108">
        <v>1</v>
      </c>
      <c r="Q552" s="108"/>
      <c r="R552" s="108"/>
      <c r="S552" s="108"/>
      <c r="T552" s="108">
        <v>1</v>
      </c>
      <c r="U552" s="108">
        <v>1</v>
      </c>
      <c r="V552" s="108"/>
    </row>
    <row r="553" spans="1:22">
      <c r="A553" s="70"/>
      <c r="B553" s="107" t="str">
        <f t="shared" si="5"/>
        <v>Fruits crus ou cuits, congelés ou surgelés</v>
      </c>
      <c r="C553" s="108"/>
      <c r="D553" s="108"/>
      <c r="E553" s="108"/>
      <c r="F553" s="108"/>
      <c r="G553" s="108">
        <v>1</v>
      </c>
      <c r="H553" s="108">
        <v>1</v>
      </c>
      <c r="I553" s="108">
        <v>1</v>
      </c>
      <c r="J553" s="108"/>
      <c r="K553" s="108">
        <v>1</v>
      </c>
      <c r="L553" s="108">
        <v>1</v>
      </c>
      <c r="M553" s="108">
        <v>1</v>
      </c>
      <c r="N553" s="108">
        <v>1</v>
      </c>
      <c r="O553" s="108">
        <v>1</v>
      </c>
      <c r="P553" s="108">
        <v>1</v>
      </c>
      <c r="Q553" s="108"/>
      <c r="R553" s="108"/>
      <c r="S553" s="108"/>
      <c r="T553" s="108">
        <v>1</v>
      </c>
      <c r="U553" s="108">
        <v>1</v>
      </c>
      <c r="V553" s="108"/>
    </row>
    <row r="554" spans="1:22">
      <c r="A554" s="70"/>
      <c r="B554" s="107" t="str">
        <f t="shared" si="5"/>
        <v>Confitures, gelées, compotes et purées de fruits</v>
      </c>
      <c r="C554" s="108"/>
      <c r="D554" s="108"/>
      <c r="E554" s="108"/>
      <c r="F554" s="108"/>
      <c r="G554" s="108">
        <v>1</v>
      </c>
      <c r="H554" s="108">
        <v>1</v>
      </c>
      <c r="I554" s="108">
        <v>1</v>
      </c>
      <c r="J554" s="108"/>
      <c r="K554" s="108">
        <v>1</v>
      </c>
      <c r="L554" s="108">
        <v>1</v>
      </c>
      <c r="M554" s="108">
        <v>1</v>
      </c>
      <c r="N554" s="108">
        <v>1</v>
      </c>
      <c r="O554" s="108">
        <v>1</v>
      </c>
      <c r="P554" s="108">
        <v>1</v>
      </c>
      <c r="Q554" s="108"/>
      <c r="R554" s="108"/>
      <c r="S554" s="108"/>
      <c r="T554" s="108">
        <v>1</v>
      </c>
      <c r="U554" s="108">
        <v>1</v>
      </c>
      <c r="V554" s="108"/>
    </row>
    <row r="555" spans="1:22">
      <c r="A555" s="70"/>
      <c r="B555" s="107" t="str">
        <f t="shared" si="5"/>
        <v>Confitures, marmelades, gelées, purées et pâtes d'agrumes, obtenues par cuisson</v>
      </c>
      <c r="C555" s="108"/>
      <c r="D555" s="108"/>
      <c r="E555" s="108"/>
      <c r="F555" s="108"/>
      <c r="G555" s="108">
        <v>1</v>
      </c>
      <c r="H555" s="108">
        <v>1</v>
      </c>
      <c r="I555" s="108">
        <v>1</v>
      </c>
      <c r="J555" s="108"/>
      <c r="K555" s="108">
        <v>1</v>
      </c>
      <c r="L555" s="108">
        <v>1</v>
      </c>
      <c r="M555" s="108">
        <v>1</v>
      </c>
      <c r="N555" s="108">
        <v>1</v>
      </c>
      <c r="O555" s="108">
        <v>1</v>
      </c>
      <c r="P555" s="108">
        <v>1</v>
      </c>
      <c r="Q555" s="108"/>
      <c r="R555" s="108"/>
      <c r="S555" s="108"/>
      <c r="T555" s="108">
        <v>1</v>
      </c>
      <c r="U555" s="108">
        <v>1</v>
      </c>
      <c r="V555" s="108"/>
    </row>
    <row r="556" spans="1:22">
      <c r="A556" s="70"/>
      <c r="B556" s="107" t="str">
        <f t="shared" si="5"/>
        <v>Confitures, marmelades, gelées, purées et pâtes de fruits à coque et de fruits autres qu'agrumes, obtenues par cuisson</v>
      </c>
      <c r="C556" s="108"/>
      <c r="D556" s="108"/>
      <c r="E556" s="108"/>
      <c r="F556" s="108"/>
      <c r="G556" s="108">
        <v>1</v>
      </c>
      <c r="H556" s="108">
        <v>1</v>
      </c>
      <c r="I556" s="108">
        <v>1</v>
      </c>
      <c r="J556" s="108"/>
      <c r="K556" s="108">
        <v>1</v>
      </c>
      <c r="L556" s="108">
        <v>1</v>
      </c>
      <c r="M556" s="108">
        <v>1</v>
      </c>
      <c r="N556" s="108">
        <v>1</v>
      </c>
      <c r="O556" s="108">
        <v>1</v>
      </c>
      <c r="P556" s="108">
        <v>1</v>
      </c>
      <c r="Q556" s="108"/>
      <c r="R556" s="108"/>
      <c r="S556" s="108"/>
      <c r="T556" s="108">
        <v>1</v>
      </c>
      <c r="U556" s="108">
        <v>1</v>
      </c>
      <c r="V556" s="108"/>
    </row>
    <row r="557" spans="1:22">
      <c r="A557" s="70"/>
      <c r="B557" s="107" t="str">
        <f t="shared" si="5"/>
        <v>Fruits à coque, grillés, salés ou autrement préparés</v>
      </c>
      <c r="C557" s="108"/>
      <c r="D557" s="108"/>
      <c r="E557" s="108"/>
      <c r="F557" s="108"/>
      <c r="G557" s="108">
        <v>1</v>
      </c>
      <c r="H557" s="108">
        <v>1</v>
      </c>
      <c r="I557" s="108">
        <v>1</v>
      </c>
      <c r="J557" s="108"/>
      <c r="K557" s="108">
        <v>1</v>
      </c>
      <c r="L557" s="108">
        <v>1</v>
      </c>
      <c r="M557" s="108">
        <v>1</v>
      </c>
      <c r="N557" s="108">
        <v>1</v>
      </c>
      <c r="O557" s="108">
        <v>1</v>
      </c>
      <c r="P557" s="108">
        <v>1</v>
      </c>
      <c r="Q557" s="108"/>
      <c r="R557" s="108"/>
      <c r="S557" s="108"/>
      <c r="T557" s="108">
        <v>1</v>
      </c>
      <c r="U557" s="108">
        <v>1</v>
      </c>
      <c r="V557" s="108"/>
    </row>
    <row r="558" spans="1:22">
      <c r="A558" s="70"/>
      <c r="B558" s="107" t="str">
        <f t="shared" si="5"/>
        <v>Arachides, grillées, salées ou autrement préparées et beurre d'arachide</v>
      </c>
      <c r="C558" s="108"/>
      <c r="D558" s="108"/>
      <c r="E558" s="108"/>
      <c r="F558" s="108"/>
      <c r="G558" s="108">
        <v>1</v>
      </c>
      <c r="H558" s="108">
        <v>1</v>
      </c>
      <c r="I558" s="108">
        <v>1</v>
      </c>
      <c r="J558" s="108"/>
      <c r="K558" s="108">
        <v>1</v>
      </c>
      <c r="L558" s="108">
        <v>1</v>
      </c>
      <c r="M558" s="108">
        <v>1</v>
      </c>
      <c r="N558" s="108">
        <v>1</v>
      </c>
      <c r="O558" s="108">
        <v>1</v>
      </c>
      <c r="P558" s="108">
        <v>1</v>
      </c>
      <c r="Q558" s="108"/>
      <c r="R558" s="108"/>
      <c r="S558" s="108"/>
      <c r="T558" s="108">
        <v>1</v>
      </c>
      <c r="U558" s="108">
        <v>1</v>
      </c>
      <c r="V558" s="108"/>
    </row>
    <row r="559" spans="1:22">
      <c r="A559" s="70"/>
      <c r="B559" s="107" t="str">
        <f t="shared" si="5"/>
        <v>Autres fruits à coque et autres graines, y compris les mélanges, grillés, salés ou autrement préparés</v>
      </c>
      <c r="C559" s="108"/>
      <c r="D559" s="108"/>
      <c r="E559" s="108"/>
      <c r="F559" s="108"/>
      <c r="G559" s="108">
        <v>1</v>
      </c>
      <c r="H559" s="108">
        <v>1</v>
      </c>
      <c r="I559" s="108">
        <v>1</v>
      </c>
      <c r="J559" s="108"/>
      <c r="K559" s="108">
        <v>1</v>
      </c>
      <c r="L559" s="108">
        <v>1</v>
      </c>
      <c r="M559" s="108">
        <v>1</v>
      </c>
      <c r="N559" s="108">
        <v>1</v>
      </c>
      <c r="O559" s="108">
        <v>1</v>
      </c>
      <c r="P559" s="108">
        <v>1</v>
      </c>
      <c r="Q559" s="108"/>
      <c r="R559" s="108"/>
      <c r="S559" s="108"/>
      <c r="T559" s="108">
        <v>1</v>
      </c>
      <c r="U559" s="108">
        <v>1</v>
      </c>
      <c r="V559" s="108"/>
    </row>
    <row r="560" spans="1:22">
      <c r="A560" s="70"/>
      <c r="B560" s="107" t="str">
        <f t="shared" si="5"/>
        <v>Fruits, traités pour une conservation temporaire, impropres à une consommation immédiate</v>
      </c>
      <c r="C560" s="108"/>
      <c r="D560" s="108"/>
      <c r="E560" s="108"/>
      <c r="F560" s="108"/>
      <c r="G560" s="108">
        <v>1</v>
      </c>
      <c r="H560" s="108">
        <v>1</v>
      </c>
      <c r="I560" s="108">
        <v>1</v>
      </c>
      <c r="J560" s="108"/>
      <c r="K560" s="108">
        <v>1</v>
      </c>
      <c r="L560" s="108">
        <v>1</v>
      </c>
      <c r="M560" s="108">
        <v>1</v>
      </c>
      <c r="N560" s="108">
        <v>1</v>
      </c>
      <c r="O560" s="108">
        <v>1</v>
      </c>
      <c r="P560" s="108">
        <v>1</v>
      </c>
      <c r="Q560" s="108"/>
      <c r="R560" s="108"/>
      <c r="S560" s="108"/>
      <c r="T560" s="108">
        <v>1</v>
      </c>
      <c r="U560" s="108">
        <v>1</v>
      </c>
      <c r="V560" s="108"/>
    </row>
    <row r="561" spans="1:22">
      <c r="A561" s="70"/>
      <c r="B561" s="107" t="str">
        <f t="shared" si="5"/>
        <v>Écorces d'agrumes ou de melons, traitées pour une conservation temporaire, impropres à une consommation immédiate</v>
      </c>
      <c r="C561" s="108"/>
      <c r="D561" s="108"/>
      <c r="E561" s="108"/>
      <c r="F561" s="108"/>
      <c r="G561" s="108">
        <v>1</v>
      </c>
      <c r="H561" s="108">
        <v>1</v>
      </c>
      <c r="I561" s="108">
        <v>1</v>
      </c>
      <c r="J561" s="108"/>
      <c r="K561" s="108">
        <v>1</v>
      </c>
      <c r="L561" s="108">
        <v>1</v>
      </c>
      <c r="M561" s="108">
        <v>1</v>
      </c>
      <c r="N561" s="108">
        <v>1</v>
      </c>
      <c r="O561" s="108">
        <v>1</v>
      </c>
      <c r="P561" s="108">
        <v>1</v>
      </c>
      <c r="Q561" s="108"/>
      <c r="R561" s="108"/>
      <c r="S561" s="108"/>
      <c r="T561" s="108">
        <v>1</v>
      </c>
      <c r="U561" s="108">
        <v>1</v>
      </c>
      <c r="V561" s="108"/>
    </row>
    <row r="562" spans="1:22">
      <c r="A562" s="70"/>
      <c r="B562" s="107" t="str">
        <f t="shared" si="5"/>
        <v>Autres fruits et fruits à coque, traités pour une conservation temporaire, impropres à une consommation immédiate</v>
      </c>
      <c r="C562" s="108"/>
      <c r="D562" s="108"/>
      <c r="E562" s="108"/>
      <c r="F562" s="108"/>
      <c r="G562" s="108">
        <v>1</v>
      </c>
      <c r="H562" s="108">
        <v>1</v>
      </c>
      <c r="I562" s="108">
        <v>1</v>
      </c>
      <c r="J562" s="108"/>
      <c r="K562" s="108">
        <v>1</v>
      </c>
      <c r="L562" s="108">
        <v>1</v>
      </c>
      <c r="M562" s="108">
        <v>1</v>
      </c>
      <c r="N562" s="108">
        <v>1</v>
      </c>
      <c r="O562" s="108">
        <v>1</v>
      </c>
      <c r="P562" s="108">
        <v>1</v>
      </c>
      <c r="Q562" s="108"/>
      <c r="R562" s="108"/>
      <c r="S562" s="108"/>
      <c r="T562" s="108">
        <v>1</v>
      </c>
      <c r="U562" s="108">
        <v>1</v>
      </c>
      <c r="V562" s="108"/>
    </row>
    <row r="563" spans="1:22">
      <c r="A563" s="70"/>
      <c r="B563" s="107" t="str">
        <f t="shared" si="5"/>
        <v>Arachides et fruits à coque, sans coques</v>
      </c>
      <c r="C563" s="108"/>
      <c r="D563" s="108"/>
      <c r="E563" s="108"/>
      <c r="F563" s="108"/>
      <c r="G563" s="108">
        <v>1</v>
      </c>
      <c r="H563" s="108">
        <v>1</v>
      </c>
      <c r="I563" s="108">
        <v>1</v>
      </c>
      <c r="J563" s="108"/>
      <c r="K563" s="108">
        <v>1</v>
      </c>
      <c r="L563" s="108">
        <v>1</v>
      </c>
      <c r="M563" s="108">
        <v>1</v>
      </c>
      <c r="N563" s="108">
        <v>1</v>
      </c>
      <c r="O563" s="108">
        <v>1</v>
      </c>
      <c r="P563" s="108">
        <v>1</v>
      </c>
      <c r="Q563" s="108"/>
      <c r="R563" s="108"/>
      <c r="S563" s="108"/>
      <c r="T563" s="108">
        <v>1</v>
      </c>
      <c r="U563" s="108">
        <v>1</v>
      </c>
      <c r="V563" s="108"/>
    </row>
    <row r="564" spans="1:22">
      <c r="A564" s="70"/>
      <c r="B564" s="107" t="str">
        <f t="shared" si="5"/>
        <v>Arachides, sans coques</v>
      </c>
      <c r="C564" s="108"/>
      <c r="D564" s="108"/>
      <c r="E564" s="108"/>
      <c r="F564" s="108"/>
      <c r="G564" s="108">
        <v>1</v>
      </c>
      <c r="H564" s="108">
        <v>1</v>
      </c>
      <c r="I564" s="108">
        <v>1</v>
      </c>
      <c r="J564" s="108"/>
      <c r="K564" s="108">
        <v>1</v>
      </c>
      <c r="L564" s="108">
        <v>1</v>
      </c>
      <c r="M564" s="108">
        <v>1</v>
      </c>
      <c r="N564" s="108">
        <v>1</v>
      </c>
      <c r="O564" s="108">
        <v>1</v>
      </c>
      <c r="P564" s="108">
        <v>1</v>
      </c>
      <c r="Q564" s="108"/>
      <c r="R564" s="108"/>
      <c r="S564" s="108"/>
      <c r="T564" s="108">
        <v>1</v>
      </c>
      <c r="U564" s="108">
        <v>1</v>
      </c>
      <c r="V564" s="108"/>
    </row>
    <row r="565" spans="1:22">
      <c r="A565" s="70"/>
      <c r="B565" s="107" t="str">
        <f t="shared" si="5"/>
        <v>Noix du Brésil, sans coques</v>
      </c>
      <c r="C565" s="108"/>
      <c r="D565" s="108"/>
      <c r="E565" s="108"/>
      <c r="F565" s="108"/>
      <c r="G565" s="108">
        <v>1</v>
      </c>
      <c r="H565" s="108">
        <v>1</v>
      </c>
      <c r="I565" s="108">
        <v>1</v>
      </c>
      <c r="J565" s="108"/>
      <c r="K565" s="108">
        <v>1</v>
      </c>
      <c r="L565" s="108">
        <v>1</v>
      </c>
      <c r="M565" s="108">
        <v>1</v>
      </c>
      <c r="N565" s="108">
        <v>1</v>
      </c>
      <c r="O565" s="108">
        <v>1</v>
      </c>
      <c r="P565" s="108">
        <v>1</v>
      </c>
      <c r="Q565" s="108"/>
      <c r="R565" s="108"/>
      <c r="S565" s="108"/>
      <c r="T565" s="108">
        <v>1</v>
      </c>
      <c r="U565" s="108">
        <v>1</v>
      </c>
      <c r="V565" s="108"/>
    </row>
    <row r="566" spans="1:22">
      <c r="A566" s="70"/>
      <c r="B566" s="107" t="str">
        <f t="shared" si="5"/>
        <v>Noix de cajou, sans coques</v>
      </c>
      <c r="C566" s="108"/>
      <c r="D566" s="108"/>
      <c r="E566" s="108"/>
      <c r="F566" s="108"/>
      <c r="G566" s="108">
        <v>1</v>
      </c>
      <c r="H566" s="108">
        <v>1</v>
      </c>
      <c r="I566" s="108">
        <v>1</v>
      </c>
      <c r="J566" s="108"/>
      <c r="K566" s="108">
        <v>1</v>
      </c>
      <c r="L566" s="108">
        <v>1</v>
      </c>
      <c r="M566" s="108">
        <v>1</v>
      </c>
      <c r="N566" s="108">
        <v>1</v>
      </c>
      <c r="O566" s="108">
        <v>1</v>
      </c>
      <c r="P566" s="108">
        <v>1</v>
      </c>
      <c r="Q566" s="108"/>
      <c r="R566" s="108"/>
      <c r="S566" s="108"/>
      <c r="T566" s="108">
        <v>1</v>
      </c>
      <c r="U566" s="108">
        <v>1</v>
      </c>
      <c r="V566" s="108"/>
    </row>
    <row r="567" spans="1:22">
      <c r="A567" s="70"/>
      <c r="B567" s="107" t="str">
        <f t="shared" ref="B567:B611" si="6">B260</f>
        <v>Amandes, sans coques</v>
      </c>
      <c r="C567" s="108"/>
      <c r="D567" s="108"/>
      <c r="E567" s="108"/>
      <c r="F567" s="108"/>
      <c r="G567" s="108">
        <v>1</v>
      </c>
      <c r="H567" s="108">
        <v>1</v>
      </c>
      <c r="I567" s="108">
        <v>1</v>
      </c>
      <c r="J567" s="108"/>
      <c r="K567" s="108">
        <v>1</v>
      </c>
      <c r="L567" s="108">
        <v>1</v>
      </c>
      <c r="M567" s="108">
        <v>1</v>
      </c>
      <c r="N567" s="108">
        <v>1</v>
      </c>
      <c r="O567" s="108">
        <v>1</v>
      </c>
      <c r="P567" s="108">
        <v>1</v>
      </c>
      <c r="Q567" s="108"/>
      <c r="R567" s="108"/>
      <c r="S567" s="108"/>
      <c r="T567" s="108">
        <v>1</v>
      </c>
      <c r="U567" s="108">
        <v>1</v>
      </c>
      <c r="V567" s="108"/>
    </row>
    <row r="568" spans="1:22">
      <c r="A568" s="70"/>
      <c r="B568" s="107" t="str">
        <f t="shared" si="6"/>
        <v>Noisettes, sans coques</v>
      </c>
      <c r="C568" s="108"/>
      <c r="D568" s="108"/>
      <c r="E568" s="108"/>
      <c r="F568" s="108"/>
      <c r="G568" s="108">
        <v>1</v>
      </c>
      <c r="H568" s="108">
        <v>1</v>
      </c>
      <c r="I568" s="108">
        <v>1</v>
      </c>
      <c r="J568" s="108"/>
      <c r="K568" s="108">
        <v>1</v>
      </c>
      <c r="L568" s="108">
        <v>1</v>
      </c>
      <c r="M568" s="108">
        <v>1</v>
      </c>
      <c r="N568" s="108">
        <v>1</v>
      </c>
      <c r="O568" s="108">
        <v>1</v>
      </c>
      <c r="P568" s="108">
        <v>1</v>
      </c>
      <c r="Q568" s="108"/>
      <c r="R568" s="108"/>
      <c r="S568" s="108"/>
      <c r="T568" s="108">
        <v>1</v>
      </c>
      <c r="U568" s="108">
        <v>1</v>
      </c>
      <c r="V568" s="108"/>
    </row>
    <row r="569" spans="1:22">
      <c r="A569" s="70"/>
      <c r="B569" s="107" t="str">
        <f t="shared" si="6"/>
        <v>Noix, sans coques</v>
      </c>
      <c r="C569" s="108"/>
      <c r="D569" s="108"/>
      <c r="E569" s="108"/>
      <c r="F569" s="108"/>
      <c r="G569" s="108">
        <v>1</v>
      </c>
      <c r="H569" s="108">
        <v>1</v>
      </c>
      <c r="I569" s="108">
        <v>1</v>
      </c>
      <c r="J569" s="108"/>
      <c r="K569" s="108">
        <v>1</v>
      </c>
      <c r="L569" s="108">
        <v>1</v>
      </c>
      <c r="M569" s="108">
        <v>1</v>
      </c>
      <c r="N569" s="108">
        <v>1</v>
      </c>
      <c r="O569" s="108">
        <v>1</v>
      </c>
      <c r="P569" s="108">
        <v>1</v>
      </c>
      <c r="Q569" s="108"/>
      <c r="R569" s="108"/>
      <c r="S569" s="108"/>
      <c r="T569" s="108">
        <v>1</v>
      </c>
      <c r="U569" s="108">
        <v>1</v>
      </c>
      <c r="V569" s="108"/>
    </row>
    <row r="570" spans="1:22">
      <c r="A570" s="70"/>
      <c r="B570" s="107" t="str">
        <f t="shared" si="6"/>
        <v>Châtaignes et marrons, sans coques</v>
      </c>
      <c r="C570" s="108"/>
      <c r="D570" s="108"/>
      <c r="E570" s="108"/>
      <c r="F570" s="108"/>
      <c r="G570" s="108">
        <v>1</v>
      </c>
      <c r="H570" s="108">
        <v>1</v>
      </c>
      <c r="I570" s="108">
        <v>1</v>
      </c>
      <c r="J570" s="108"/>
      <c r="K570" s="108">
        <v>1</v>
      </c>
      <c r="L570" s="108">
        <v>1</v>
      </c>
      <c r="M570" s="108">
        <v>1</v>
      </c>
      <c r="N570" s="108">
        <v>1</v>
      </c>
      <c r="O570" s="108">
        <v>1</v>
      </c>
      <c r="P570" s="108">
        <v>1</v>
      </c>
      <c r="Q570" s="108"/>
      <c r="R570" s="108"/>
      <c r="S570" s="108"/>
      <c r="T570" s="108">
        <v>1</v>
      </c>
      <c r="U570" s="108">
        <v>1</v>
      </c>
      <c r="V570" s="108"/>
    </row>
    <row r="571" spans="1:22">
      <c r="A571" s="70"/>
      <c r="B571" s="107" t="str">
        <f t="shared" si="6"/>
        <v>Pistaches, sans coques</v>
      </c>
      <c r="C571" s="108"/>
      <c r="D571" s="108"/>
      <c r="E571" s="108"/>
      <c r="F571" s="108"/>
      <c r="G571" s="108">
        <v>1</v>
      </c>
      <c r="H571" s="108">
        <v>1</v>
      </c>
      <c r="I571" s="108">
        <v>1</v>
      </c>
      <c r="J571" s="108"/>
      <c r="K571" s="108">
        <v>1</v>
      </c>
      <c r="L571" s="108">
        <v>1</v>
      </c>
      <c r="M571" s="108">
        <v>1</v>
      </c>
      <c r="N571" s="108">
        <v>1</v>
      </c>
      <c r="O571" s="108">
        <v>1</v>
      </c>
      <c r="P571" s="108">
        <v>1</v>
      </c>
      <c r="Q571" s="108"/>
      <c r="R571" s="108"/>
      <c r="S571" s="108"/>
      <c r="T571" s="108">
        <v>1</v>
      </c>
      <c r="U571" s="108">
        <v>1</v>
      </c>
      <c r="V571" s="108"/>
    </row>
    <row r="572" spans="1:22">
      <c r="A572" s="70"/>
      <c r="B572" s="107" t="str">
        <f t="shared" si="6"/>
        <v>Noix macadamia, sans coques</v>
      </c>
      <c r="C572" s="108"/>
      <c r="D572" s="108"/>
      <c r="E572" s="108"/>
      <c r="F572" s="108"/>
      <c r="G572" s="108">
        <v>1</v>
      </c>
      <c r="H572" s="108">
        <v>1</v>
      </c>
      <c r="I572" s="108">
        <v>1</v>
      </c>
      <c r="J572" s="108"/>
      <c r="K572" s="108">
        <v>1</v>
      </c>
      <c r="L572" s="108">
        <v>1</v>
      </c>
      <c r="M572" s="108">
        <v>1</v>
      </c>
      <c r="N572" s="108">
        <v>1</v>
      </c>
      <c r="O572" s="108">
        <v>1</v>
      </c>
      <c r="P572" s="108">
        <v>1</v>
      </c>
      <c r="Q572" s="108"/>
      <c r="R572" s="108"/>
      <c r="S572" s="108"/>
      <c r="T572" s="108">
        <v>1</v>
      </c>
      <c r="U572" s="108">
        <v>1</v>
      </c>
      <c r="V572" s="108"/>
    </row>
    <row r="573" spans="1:22">
      <c r="A573" s="70"/>
      <c r="B573" s="107" t="str">
        <f t="shared" si="6"/>
        <v>Noix et amandes de plamiste, même concassées</v>
      </c>
      <c r="C573" s="108"/>
      <c r="D573" s="108"/>
      <c r="E573" s="108"/>
      <c r="F573" s="108"/>
      <c r="G573" s="108">
        <v>1</v>
      </c>
      <c r="H573" s="108">
        <v>1</v>
      </c>
      <c r="I573" s="108">
        <v>1</v>
      </c>
      <c r="J573" s="108"/>
      <c r="K573" s="108">
        <v>1</v>
      </c>
      <c r="L573" s="108">
        <v>1</v>
      </c>
      <c r="M573" s="108">
        <v>1</v>
      </c>
      <c r="N573" s="108">
        <v>1</v>
      </c>
      <c r="O573" s="108">
        <v>1</v>
      </c>
      <c r="P573" s="108">
        <v>1</v>
      </c>
      <c r="Q573" s="108"/>
      <c r="R573" s="108"/>
      <c r="S573" s="108"/>
      <c r="T573" s="108">
        <v>1</v>
      </c>
      <c r="U573" s="108">
        <v>1</v>
      </c>
      <c r="V573" s="108"/>
    </row>
    <row r="574" spans="1:22">
      <c r="A574" s="70"/>
      <c r="B574" s="107" t="str">
        <f t="shared" si="6"/>
        <v>Autres conserves et préparations à base de fruits et de fruits à coque</v>
      </c>
      <c r="C574" s="108"/>
      <c r="D574" s="108"/>
      <c r="E574" s="108"/>
      <c r="F574" s="108"/>
      <c r="G574" s="108">
        <v>1</v>
      </c>
      <c r="H574" s="108">
        <v>1</v>
      </c>
      <c r="I574" s="108">
        <v>1</v>
      </c>
      <c r="J574" s="108"/>
      <c r="K574" s="108">
        <v>1</v>
      </c>
      <c r="L574" s="108">
        <v>1</v>
      </c>
      <c r="M574" s="108">
        <v>1</v>
      </c>
      <c r="N574" s="108">
        <v>1</v>
      </c>
      <c r="O574" s="108">
        <v>1</v>
      </c>
      <c r="P574" s="108">
        <v>1</v>
      </c>
      <c r="Q574" s="108"/>
      <c r="R574" s="108"/>
      <c r="S574" s="108"/>
      <c r="T574" s="108">
        <v>1</v>
      </c>
      <c r="U574" s="108">
        <v>1</v>
      </c>
      <c r="V574" s="108"/>
    </row>
    <row r="575" spans="1:22">
      <c r="A575" s="70"/>
      <c r="B575" s="107" t="str">
        <f t="shared" si="6"/>
        <v>Fruits secs</v>
      </c>
      <c r="C575" s="108"/>
      <c r="D575" s="108"/>
      <c r="E575" s="108"/>
      <c r="F575" s="108"/>
      <c r="G575" s="108">
        <v>1</v>
      </c>
      <c r="H575" s="108">
        <v>1</v>
      </c>
      <c r="I575" s="108">
        <v>1</v>
      </c>
      <c r="J575" s="108"/>
      <c r="K575" s="108">
        <v>1</v>
      </c>
      <c r="L575" s="108">
        <v>1</v>
      </c>
      <c r="M575" s="108">
        <v>1</v>
      </c>
      <c r="N575" s="108">
        <v>1</v>
      </c>
      <c r="O575" s="108">
        <v>1</v>
      </c>
      <c r="P575" s="108">
        <v>1</v>
      </c>
      <c r="Q575" s="108"/>
      <c r="R575" s="108"/>
      <c r="S575" s="108"/>
      <c r="T575" s="108">
        <v>1</v>
      </c>
      <c r="U575" s="108">
        <v>1</v>
      </c>
      <c r="V575" s="108"/>
    </row>
    <row r="576" spans="1:22">
      <c r="A576" s="70"/>
      <c r="B576" s="107" t="str">
        <f t="shared" si="6"/>
        <v>Raisins, séchés</v>
      </c>
      <c r="C576" s="108"/>
      <c r="D576" s="108"/>
      <c r="E576" s="108"/>
      <c r="F576" s="108"/>
      <c r="G576" s="108">
        <v>1</v>
      </c>
      <c r="H576" s="108">
        <v>1</v>
      </c>
      <c r="I576" s="108">
        <v>1</v>
      </c>
      <c r="J576" s="108"/>
      <c r="K576" s="108">
        <v>1</v>
      </c>
      <c r="L576" s="108">
        <v>1</v>
      </c>
      <c r="M576" s="108">
        <v>1</v>
      </c>
      <c r="N576" s="108">
        <v>1</v>
      </c>
      <c r="O576" s="108">
        <v>1</v>
      </c>
      <c r="P576" s="108">
        <v>1</v>
      </c>
      <c r="Q576" s="108"/>
      <c r="R576" s="108"/>
      <c r="S576" s="108"/>
      <c r="T576" s="108">
        <v>1</v>
      </c>
      <c r="U576" s="108">
        <v>1</v>
      </c>
      <c r="V576" s="108"/>
    </row>
    <row r="577" spans="1:22">
      <c r="A577" s="70"/>
      <c r="B577" s="107" t="str">
        <f t="shared" si="6"/>
        <v>Autres fruits secs ; mélanges de noix séchées et ou de fruits secs</v>
      </c>
      <c r="C577" s="108"/>
      <c r="D577" s="108"/>
      <c r="E577" s="108"/>
      <c r="F577" s="108"/>
      <c r="G577" s="108">
        <v>1</v>
      </c>
      <c r="H577" s="108">
        <v>1</v>
      </c>
      <c r="I577" s="108">
        <v>1</v>
      </c>
      <c r="J577" s="108"/>
      <c r="K577" s="108">
        <v>1</v>
      </c>
      <c r="L577" s="108">
        <v>1</v>
      </c>
      <c r="M577" s="108">
        <v>1</v>
      </c>
      <c r="N577" s="108">
        <v>1</v>
      </c>
      <c r="O577" s="108">
        <v>1</v>
      </c>
      <c r="P577" s="108">
        <v>1</v>
      </c>
      <c r="Q577" s="108"/>
      <c r="R577" s="108"/>
      <c r="S577" s="108"/>
      <c r="T577" s="108">
        <v>1</v>
      </c>
      <c r="U577" s="108">
        <v>1</v>
      </c>
      <c r="V577" s="108"/>
    </row>
    <row r="578" spans="1:22">
      <c r="A578" s="70"/>
      <c r="B578" s="107" t="str">
        <f t="shared" si="6"/>
        <v>Bananes fruits, sèches</v>
      </c>
      <c r="C578" s="108"/>
      <c r="D578" s="108"/>
      <c r="E578" s="108"/>
      <c r="F578" s="108"/>
      <c r="G578" s="108">
        <v>1</v>
      </c>
      <c r="H578" s="108">
        <v>1</v>
      </c>
      <c r="I578" s="108">
        <v>1</v>
      </c>
      <c r="J578" s="108"/>
      <c r="K578" s="108">
        <v>1</v>
      </c>
      <c r="L578" s="108">
        <v>1</v>
      </c>
      <c r="M578" s="108">
        <v>1</v>
      </c>
      <c r="N578" s="108">
        <v>1</v>
      </c>
      <c r="O578" s="108">
        <v>1</v>
      </c>
      <c r="P578" s="108">
        <v>1</v>
      </c>
      <c r="Q578" s="108"/>
      <c r="R578" s="108"/>
      <c r="S578" s="108"/>
      <c r="T578" s="108">
        <v>1</v>
      </c>
      <c r="U578" s="108">
        <v>1</v>
      </c>
      <c r="V578" s="108"/>
    </row>
    <row r="579" spans="1:22">
      <c r="A579" s="70"/>
      <c r="B579" s="107" t="str">
        <f t="shared" si="6"/>
        <v>Bananes plantains, secs</v>
      </c>
      <c r="C579" s="108"/>
      <c r="D579" s="108"/>
      <c r="E579" s="108"/>
      <c r="F579" s="108"/>
      <c r="G579" s="108">
        <v>1</v>
      </c>
      <c r="H579" s="108">
        <v>1</v>
      </c>
      <c r="I579" s="108">
        <v>1</v>
      </c>
      <c r="J579" s="108"/>
      <c r="K579" s="108">
        <v>1</v>
      </c>
      <c r="L579" s="108">
        <v>1</v>
      </c>
      <c r="M579" s="108">
        <v>1</v>
      </c>
      <c r="N579" s="108">
        <v>1</v>
      </c>
      <c r="O579" s="108">
        <v>1</v>
      </c>
      <c r="P579" s="108">
        <v>1</v>
      </c>
      <c r="Q579" s="108"/>
      <c r="R579" s="108"/>
      <c r="S579" s="108"/>
      <c r="T579" s="108">
        <v>1</v>
      </c>
      <c r="U579" s="108">
        <v>1</v>
      </c>
      <c r="V579" s="108"/>
    </row>
    <row r="580" spans="1:22">
      <c r="A580" s="70"/>
      <c r="B580" s="107" t="str">
        <f t="shared" si="6"/>
        <v>Dattes, sèches</v>
      </c>
      <c r="C580" s="108"/>
      <c r="D580" s="108"/>
      <c r="E580" s="108"/>
      <c r="F580" s="108"/>
      <c r="G580" s="108">
        <v>1</v>
      </c>
      <c r="H580" s="108">
        <v>1</v>
      </c>
      <c r="I580" s="108">
        <v>1</v>
      </c>
      <c r="J580" s="108"/>
      <c r="K580" s="108">
        <v>1</v>
      </c>
      <c r="L580" s="108">
        <v>1</v>
      </c>
      <c r="M580" s="108">
        <v>1</v>
      </c>
      <c r="N580" s="108">
        <v>1</v>
      </c>
      <c r="O580" s="108">
        <v>1</v>
      </c>
      <c r="P580" s="108">
        <v>1</v>
      </c>
      <c r="Q580" s="108"/>
      <c r="R580" s="108"/>
      <c r="S580" s="108"/>
      <c r="T580" s="108">
        <v>1</v>
      </c>
      <c r="U580" s="108">
        <v>1</v>
      </c>
      <c r="V580" s="108"/>
    </row>
    <row r="581" spans="1:22">
      <c r="A581" s="70"/>
      <c r="B581" s="107" t="str">
        <f t="shared" si="6"/>
        <v>Figues, sèches</v>
      </c>
      <c r="C581" s="108"/>
      <c r="D581" s="108"/>
      <c r="E581" s="108"/>
      <c r="F581" s="108"/>
      <c r="G581" s="108">
        <v>1</v>
      </c>
      <c r="H581" s="108">
        <v>1</v>
      </c>
      <c r="I581" s="108">
        <v>1</v>
      </c>
      <c r="J581" s="108"/>
      <c r="K581" s="108">
        <v>1</v>
      </c>
      <c r="L581" s="108">
        <v>1</v>
      </c>
      <c r="M581" s="108">
        <v>1</v>
      </c>
      <c r="N581" s="108">
        <v>1</v>
      </c>
      <c r="O581" s="108">
        <v>1</v>
      </c>
      <c r="P581" s="108">
        <v>1</v>
      </c>
      <c r="Q581" s="108"/>
      <c r="R581" s="108"/>
      <c r="S581" s="108"/>
      <c r="T581" s="108">
        <v>1</v>
      </c>
      <c r="U581" s="108">
        <v>1</v>
      </c>
      <c r="V581" s="108"/>
    </row>
    <row r="582" spans="1:22">
      <c r="A582" s="70"/>
      <c r="B582" s="107" t="str">
        <f t="shared" si="6"/>
        <v>Ananas, secs</v>
      </c>
      <c r="C582" s="108"/>
      <c r="D582" s="108"/>
      <c r="E582" s="108"/>
      <c r="F582" s="108"/>
      <c r="G582" s="108">
        <v>1</v>
      </c>
      <c r="H582" s="108">
        <v>1</v>
      </c>
      <c r="I582" s="108">
        <v>1</v>
      </c>
      <c r="J582" s="108"/>
      <c r="K582" s="108">
        <v>1</v>
      </c>
      <c r="L582" s="108">
        <v>1</v>
      </c>
      <c r="M582" s="108">
        <v>1</v>
      </c>
      <c r="N582" s="108">
        <v>1</v>
      </c>
      <c r="O582" s="108">
        <v>1</v>
      </c>
      <c r="P582" s="108">
        <v>1</v>
      </c>
      <c r="Q582" s="108"/>
      <c r="R582" s="108"/>
      <c r="S582" s="108"/>
      <c r="T582" s="108">
        <v>1</v>
      </c>
      <c r="U582" s="108">
        <v>1</v>
      </c>
      <c r="V582" s="108"/>
    </row>
    <row r="583" spans="1:22">
      <c r="A583" s="70"/>
      <c r="B583" s="107" t="str">
        <f t="shared" si="6"/>
        <v>Avocats, secs</v>
      </c>
      <c r="C583" s="108"/>
      <c r="D583" s="108"/>
      <c r="E583" s="108"/>
      <c r="F583" s="108"/>
      <c r="G583" s="108">
        <v>1</v>
      </c>
      <c r="H583" s="108">
        <v>1</v>
      </c>
      <c r="I583" s="108">
        <v>1</v>
      </c>
      <c r="J583" s="108"/>
      <c r="K583" s="108">
        <v>1</v>
      </c>
      <c r="L583" s="108">
        <v>1</v>
      </c>
      <c r="M583" s="108">
        <v>1</v>
      </c>
      <c r="N583" s="108">
        <v>1</v>
      </c>
      <c r="O583" s="108">
        <v>1</v>
      </c>
      <c r="P583" s="108">
        <v>1</v>
      </c>
      <c r="Q583" s="108"/>
      <c r="R583" s="108"/>
      <c r="S583" s="108"/>
      <c r="T583" s="108">
        <v>1</v>
      </c>
      <c r="U583" s="108">
        <v>1</v>
      </c>
      <c r="V583" s="108"/>
    </row>
    <row r="584" spans="1:22">
      <c r="A584" s="70"/>
      <c r="B584" s="107" t="str">
        <f t="shared" si="6"/>
        <v>Goyaves, mangues et mangoustans, secs</v>
      </c>
      <c r="C584" s="108"/>
      <c r="D584" s="108"/>
      <c r="E584" s="108"/>
      <c r="F584" s="108"/>
      <c r="G584" s="108">
        <v>1</v>
      </c>
      <c r="H584" s="108">
        <v>1</v>
      </c>
      <c r="I584" s="108">
        <v>1</v>
      </c>
      <c r="J584" s="108"/>
      <c r="K584" s="108">
        <v>1</v>
      </c>
      <c r="L584" s="108">
        <v>1</v>
      </c>
      <c r="M584" s="108">
        <v>1</v>
      </c>
      <c r="N584" s="108">
        <v>1</v>
      </c>
      <c r="O584" s="108">
        <v>1</v>
      </c>
      <c r="P584" s="108">
        <v>1</v>
      </c>
      <c r="Q584" s="108"/>
      <c r="R584" s="108"/>
      <c r="S584" s="108"/>
      <c r="T584" s="108">
        <v>1</v>
      </c>
      <c r="U584" s="108">
        <v>1</v>
      </c>
      <c r="V584" s="108"/>
    </row>
    <row r="585" spans="1:22">
      <c r="A585" s="70"/>
      <c r="B585" s="107" t="str">
        <f t="shared" si="6"/>
        <v>Oranges, sèches</v>
      </c>
      <c r="C585" s="108"/>
      <c r="D585" s="108"/>
      <c r="E585" s="108"/>
      <c r="F585" s="108"/>
      <c r="G585" s="108">
        <v>1</v>
      </c>
      <c r="H585" s="108">
        <v>1</v>
      </c>
      <c r="I585" s="108">
        <v>1</v>
      </c>
      <c r="J585" s="108"/>
      <c r="K585" s="108">
        <v>1</v>
      </c>
      <c r="L585" s="108">
        <v>1</v>
      </c>
      <c r="M585" s="108">
        <v>1</v>
      </c>
      <c r="N585" s="108">
        <v>1</v>
      </c>
      <c r="O585" s="108">
        <v>1</v>
      </c>
      <c r="P585" s="108">
        <v>1</v>
      </c>
      <c r="Q585" s="108"/>
      <c r="R585" s="108"/>
      <c r="S585" s="108"/>
      <c r="T585" s="108">
        <v>1</v>
      </c>
      <c r="U585" s="108">
        <v>1</v>
      </c>
      <c r="V585" s="108"/>
    </row>
    <row r="586" spans="1:22">
      <c r="A586" s="70"/>
      <c r="B586" s="107" t="str">
        <f t="shared" si="6"/>
        <v>Mandarines et clémentines, sèches</v>
      </c>
      <c r="C586" s="108"/>
      <c r="D586" s="108"/>
      <c r="E586" s="108"/>
      <c r="F586" s="108"/>
      <c r="G586" s="108">
        <v>1</v>
      </c>
      <c r="H586" s="108">
        <v>1</v>
      </c>
      <c r="I586" s="108">
        <v>1</v>
      </c>
      <c r="J586" s="108"/>
      <c r="K586" s="108">
        <v>1</v>
      </c>
      <c r="L586" s="108">
        <v>1</v>
      </c>
      <c r="M586" s="108">
        <v>1</v>
      </c>
      <c r="N586" s="108">
        <v>1</v>
      </c>
      <c r="O586" s="108">
        <v>1</v>
      </c>
      <c r="P586" s="108">
        <v>1</v>
      </c>
      <c r="Q586" s="108"/>
      <c r="R586" s="108"/>
      <c r="S586" s="108"/>
      <c r="T586" s="108">
        <v>1</v>
      </c>
      <c r="U586" s="108">
        <v>1</v>
      </c>
      <c r="V586" s="108"/>
    </row>
    <row r="587" spans="1:22">
      <c r="A587" s="70"/>
      <c r="B587" s="107" t="str">
        <f t="shared" si="6"/>
        <v>Pamplemousses et pomelos, secs</v>
      </c>
      <c r="C587" s="108"/>
      <c r="D587" s="108"/>
      <c r="E587" s="108"/>
      <c r="F587" s="108"/>
      <c r="G587" s="108">
        <v>1</v>
      </c>
      <c r="H587" s="108">
        <v>1</v>
      </c>
      <c r="I587" s="108">
        <v>1</v>
      </c>
      <c r="J587" s="108"/>
      <c r="K587" s="108">
        <v>1</v>
      </c>
      <c r="L587" s="108">
        <v>1</v>
      </c>
      <c r="M587" s="108">
        <v>1</v>
      </c>
      <c r="N587" s="108">
        <v>1</v>
      </c>
      <c r="O587" s="108">
        <v>1</v>
      </c>
      <c r="P587" s="108">
        <v>1</v>
      </c>
      <c r="Q587" s="108"/>
      <c r="R587" s="108"/>
      <c r="S587" s="108"/>
      <c r="T587" s="108">
        <v>1</v>
      </c>
      <c r="U587" s="108">
        <v>1</v>
      </c>
      <c r="V587" s="108"/>
    </row>
    <row r="588" spans="1:22">
      <c r="A588" s="70"/>
      <c r="B588" s="107" t="str">
        <f t="shared" si="6"/>
        <v>Citrons et limes, secs</v>
      </c>
      <c r="C588" s="108"/>
      <c r="D588" s="108"/>
      <c r="E588" s="108"/>
      <c r="F588" s="108"/>
      <c r="G588" s="108">
        <v>1</v>
      </c>
      <c r="H588" s="108">
        <v>1</v>
      </c>
      <c r="I588" s="108">
        <v>1</v>
      </c>
      <c r="J588" s="108"/>
      <c r="K588" s="108">
        <v>1</v>
      </c>
      <c r="L588" s="108">
        <v>1</v>
      </c>
      <c r="M588" s="108">
        <v>1</v>
      </c>
      <c r="N588" s="108">
        <v>1</v>
      </c>
      <c r="O588" s="108">
        <v>1</v>
      </c>
      <c r="P588" s="108">
        <v>1</v>
      </c>
      <c r="Q588" s="108"/>
      <c r="R588" s="108"/>
      <c r="S588" s="108"/>
      <c r="T588" s="108">
        <v>1</v>
      </c>
      <c r="U588" s="108">
        <v>1</v>
      </c>
      <c r="V588" s="108"/>
    </row>
    <row r="589" spans="1:22">
      <c r="A589" s="70"/>
      <c r="B589" s="107" t="str">
        <f t="shared" si="6"/>
        <v>Autres agrumes, secs</v>
      </c>
      <c r="C589" s="108"/>
      <c r="D589" s="108"/>
      <c r="E589" s="108"/>
      <c r="F589" s="108"/>
      <c r="G589" s="108">
        <v>1</v>
      </c>
      <c r="H589" s="108">
        <v>1</v>
      </c>
      <c r="I589" s="108">
        <v>1</v>
      </c>
      <c r="J589" s="108"/>
      <c r="K589" s="108">
        <v>1</v>
      </c>
      <c r="L589" s="108">
        <v>1</v>
      </c>
      <c r="M589" s="108">
        <v>1</v>
      </c>
      <c r="N589" s="108">
        <v>1</v>
      </c>
      <c r="O589" s="108">
        <v>1</v>
      </c>
      <c r="P589" s="108">
        <v>1</v>
      </c>
      <c r="Q589" s="108"/>
      <c r="R589" s="108"/>
      <c r="S589" s="108"/>
      <c r="T589" s="108">
        <v>1</v>
      </c>
      <c r="U589" s="108">
        <v>1</v>
      </c>
      <c r="V589" s="108"/>
    </row>
    <row r="590" spans="1:22">
      <c r="A590" s="70"/>
      <c r="B590" s="107" t="str">
        <f t="shared" si="6"/>
        <v>Coprah</v>
      </c>
      <c r="C590" s="108"/>
      <c r="D590" s="108"/>
      <c r="E590" s="108"/>
      <c r="F590" s="108"/>
      <c r="G590" s="108">
        <v>1</v>
      </c>
      <c r="H590" s="108">
        <v>1</v>
      </c>
      <c r="I590" s="108">
        <v>1</v>
      </c>
      <c r="J590" s="108"/>
      <c r="K590" s="108">
        <v>1</v>
      </c>
      <c r="L590" s="108">
        <v>1</v>
      </c>
      <c r="M590" s="108">
        <v>1</v>
      </c>
      <c r="N590" s="108">
        <v>1</v>
      </c>
      <c r="O590" s="108">
        <v>1</v>
      </c>
      <c r="P590" s="108">
        <v>1</v>
      </c>
      <c r="Q590" s="108"/>
      <c r="R590" s="108"/>
      <c r="S590" s="108"/>
      <c r="T590" s="108">
        <v>1</v>
      </c>
      <c r="U590" s="108">
        <v>1</v>
      </c>
      <c r="V590" s="108"/>
    </row>
    <row r="591" spans="1:22">
      <c r="A591" s="70"/>
      <c r="B591" s="107" t="str">
        <f t="shared" si="6"/>
        <v>Autres fruits secs, n.c.a</v>
      </c>
      <c r="C591" s="108"/>
      <c r="D591" s="108"/>
      <c r="E591" s="108"/>
      <c r="F591" s="108"/>
      <c r="G591" s="108">
        <v>1</v>
      </c>
      <c r="H591" s="108">
        <v>1</v>
      </c>
      <c r="I591" s="108">
        <v>1</v>
      </c>
      <c r="J591" s="108"/>
      <c r="K591" s="108">
        <v>1</v>
      </c>
      <c r="L591" s="108">
        <v>1</v>
      </c>
      <c r="M591" s="108">
        <v>1</v>
      </c>
      <c r="N591" s="108">
        <v>1</v>
      </c>
      <c r="O591" s="108">
        <v>1</v>
      </c>
      <c r="P591" s="108">
        <v>1</v>
      </c>
      <c r="Q591" s="108"/>
      <c r="R591" s="108"/>
      <c r="S591" s="108"/>
      <c r="T591" s="108">
        <v>1</v>
      </c>
      <c r="U591" s="108">
        <v>1</v>
      </c>
      <c r="V591" s="108"/>
    </row>
    <row r="592" spans="1:22">
      <c r="A592" s="70"/>
      <c r="B592" s="107" t="str">
        <f t="shared" si="6"/>
        <v>Mélanges de fruits secs</v>
      </c>
      <c r="C592" s="108"/>
      <c r="D592" s="108"/>
      <c r="E592" s="108"/>
      <c r="F592" s="108"/>
      <c r="G592" s="108">
        <v>1</v>
      </c>
      <c r="H592" s="108">
        <v>1</v>
      </c>
      <c r="I592" s="108">
        <v>1</v>
      </c>
      <c r="J592" s="108"/>
      <c r="K592" s="108">
        <v>1</v>
      </c>
      <c r="L592" s="108">
        <v>1</v>
      </c>
      <c r="M592" s="108">
        <v>1</v>
      </c>
      <c r="N592" s="108">
        <v>1</v>
      </c>
      <c r="O592" s="108">
        <v>1</v>
      </c>
      <c r="P592" s="108">
        <v>1</v>
      </c>
      <c r="Q592" s="108"/>
      <c r="R592" s="108"/>
      <c r="S592" s="108"/>
      <c r="T592" s="108">
        <v>1</v>
      </c>
      <c r="U592" s="108">
        <v>1</v>
      </c>
      <c r="V592" s="108"/>
    </row>
    <row r="593" spans="1:22">
      <c r="A593" s="101"/>
      <c r="B593" s="107" t="str">
        <f t="shared" si="6"/>
        <v>Autres fruits, préparés ou conservés (à l’exclusion du Müsli)</v>
      </c>
      <c r="C593" s="108"/>
      <c r="D593" s="108"/>
      <c r="E593" s="108"/>
      <c r="F593" s="108"/>
      <c r="G593" s="108">
        <v>1</v>
      </c>
      <c r="H593" s="108">
        <v>1</v>
      </c>
      <c r="I593" s="108">
        <v>1</v>
      </c>
      <c r="J593" s="108"/>
      <c r="K593" s="108">
        <v>1</v>
      </c>
      <c r="L593" s="108">
        <v>1</v>
      </c>
      <c r="M593" s="108">
        <v>1</v>
      </c>
      <c r="N593" s="108">
        <v>1</v>
      </c>
      <c r="O593" s="108">
        <v>1</v>
      </c>
      <c r="P593" s="108">
        <v>1</v>
      </c>
      <c r="Q593" s="108"/>
      <c r="R593" s="108"/>
      <c r="S593" s="108"/>
      <c r="T593" s="108">
        <v>1</v>
      </c>
      <c r="U593" s="108">
        <v>1</v>
      </c>
      <c r="V593" s="108"/>
    </row>
    <row r="594" spans="1:22">
      <c r="A594" s="70"/>
      <c r="B594" s="107" t="str">
        <f t="shared" si="6"/>
        <v>Fécules</v>
      </c>
      <c r="C594" s="108"/>
      <c r="D594" s="108"/>
      <c r="E594" s="108"/>
      <c r="F594" s="108"/>
      <c r="G594" s="108">
        <v>1</v>
      </c>
      <c r="H594" s="108">
        <v>1</v>
      </c>
      <c r="I594" s="108">
        <v>1</v>
      </c>
      <c r="J594" s="108"/>
      <c r="K594" s="108">
        <v>1</v>
      </c>
      <c r="L594" s="108">
        <v>1</v>
      </c>
      <c r="M594" s="108">
        <v>1</v>
      </c>
      <c r="N594" s="108">
        <v>1</v>
      </c>
      <c r="O594" s="108">
        <v>1</v>
      </c>
      <c r="P594" s="108">
        <v>1</v>
      </c>
      <c r="Q594" s="108"/>
      <c r="R594" s="108"/>
      <c r="S594" s="108"/>
      <c r="T594" s="108">
        <v>1</v>
      </c>
      <c r="U594" s="108">
        <v>1</v>
      </c>
      <c r="V594" s="108"/>
    </row>
    <row r="595" spans="1:22">
      <c r="A595" s="70"/>
      <c r="B595" s="107" t="str">
        <f t="shared" si="6"/>
        <v>Fécule de manioc</v>
      </c>
      <c r="C595" s="108"/>
      <c r="D595" s="108"/>
      <c r="E595" s="108"/>
      <c r="F595" s="108"/>
      <c r="G595" s="108">
        <v>1</v>
      </c>
      <c r="H595" s="108">
        <v>1</v>
      </c>
      <c r="I595" s="108">
        <v>1</v>
      </c>
      <c r="J595" s="108"/>
      <c r="K595" s="108">
        <v>1</v>
      </c>
      <c r="L595" s="108">
        <v>1</v>
      </c>
      <c r="M595" s="108">
        <v>1</v>
      </c>
      <c r="N595" s="108">
        <v>1</v>
      </c>
      <c r="O595" s="108">
        <v>1</v>
      </c>
      <c r="P595" s="108">
        <v>1</v>
      </c>
      <c r="Q595" s="108"/>
      <c r="R595" s="108"/>
      <c r="S595" s="108"/>
      <c r="T595" s="108">
        <v>1</v>
      </c>
      <c r="U595" s="108">
        <v>1</v>
      </c>
      <c r="V595" s="108"/>
    </row>
    <row r="596" spans="1:22">
      <c r="A596" s="70"/>
      <c r="B596" s="107" t="str">
        <f t="shared" si="6"/>
        <v>Fécule d'autres racines et tubercules</v>
      </c>
      <c r="C596" s="108"/>
      <c r="D596" s="108"/>
      <c r="E596" s="108"/>
      <c r="F596" s="108"/>
      <c r="G596" s="108">
        <v>1</v>
      </c>
      <c r="H596" s="108">
        <v>1</v>
      </c>
      <c r="I596" s="108">
        <v>1</v>
      </c>
      <c r="J596" s="108"/>
      <c r="K596" s="108">
        <v>1</v>
      </c>
      <c r="L596" s="108">
        <v>1</v>
      </c>
      <c r="M596" s="108">
        <v>1</v>
      </c>
      <c r="N596" s="108">
        <v>1</v>
      </c>
      <c r="O596" s="108">
        <v>1</v>
      </c>
      <c r="P596" s="108">
        <v>1</v>
      </c>
      <c r="Q596" s="108"/>
      <c r="R596" s="108"/>
      <c r="S596" s="108"/>
      <c r="T596" s="108">
        <v>1</v>
      </c>
      <c r="U596" s="108">
        <v>1</v>
      </c>
      <c r="V596" s="108"/>
    </row>
    <row r="597" spans="1:22">
      <c r="A597" s="70"/>
      <c r="B597" s="107" t="str">
        <f t="shared" si="6"/>
        <v>Farines, semoules et poudres de fruits et légumes</v>
      </c>
      <c r="C597" s="108"/>
      <c r="D597" s="108"/>
      <c r="E597" s="108"/>
      <c r="F597" s="108"/>
      <c r="G597" s="108">
        <v>1</v>
      </c>
      <c r="H597" s="108">
        <v>1</v>
      </c>
      <c r="I597" s="108">
        <v>1</v>
      </c>
      <c r="J597" s="108"/>
      <c r="K597" s="108">
        <v>1</v>
      </c>
      <c r="L597" s="108">
        <v>1</v>
      </c>
      <c r="M597" s="108">
        <v>1</v>
      </c>
      <c r="N597" s="108">
        <v>1</v>
      </c>
      <c r="O597" s="108">
        <v>1</v>
      </c>
      <c r="P597" s="108">
        <v>1</v>
      </c>
      <c r="Q597" s="108"/>
      <c r="R597" s="108"/>
      <c r="S597" s="108"/>
      <c r="T597" s="108">
        <v>1</v>
      </c>
      <c r="U597" s="108">
        <v>1</v>
      </c>
      <c r="V597" s="108"/>
    </row>
    <row r="598" spans="1:22">
      <c r="A598" s="70"/>
      <c r="B598" s="107" t="str">
        <f t="shared" si="6"/>
        <v>Farines, semooules et poudres de racines et tubercules</v>
      </c>
      <c r="C598" s="108"/>
      <c r="D598" s="108"/>
      <c r="E598" s="108"/>
      <c r="F598" s="108"/>
      <c r="G598" s="108">
        <v>1</v>
      </c>
      <c r="H598" s="108">
        <v>1</v>
      </c>
      <c r="I598" s="108">
        <v>1</v>
      </c>
      <c r="J598" s="108"/>
      <c r="K598" s="108">
        <v>1</v>
      </c>
      <c r="L598" s="108">
        <v>1</v>
      </c>
      <c r="M598" s="108">
        <v>1</v>
      </c>
      <c r="N598" s="108">
        <v>1</v>
      </c>
      <c r="O598" s="108">
        <v>1</v>
      </c>
      <c r="P598" s="108">
        <v>1</v>
      </c>
      <c r="Q598" s="108"/>
      <c r="R598" s="108"/>
      <c r="S598" s="108"/>
      <c r="T598" s="108">
        <v>1</v>
      </c>
      <c r="U598" s="108">
        <v>1</v>
      </c>
      <c r="V598" s="108"/>
    </row>
    <row r="599" spans="1:22">
      <c r="A599" s="70"/>
      <c r="B599" s="107" t="str">
        <f t="shared" si="6"/>
        <v>Farines, semoules et poudres de fruits</v>
      </c>
      <c r="C599" s="108"/>
      <c r="D599" s="108"/>
      <c r="E599" s="108"/>
      <c r="F599" s="108"/>
      <c r="G599" s="108">
        <v>1</v>
      </c>
      <c r="H599" s="108">
        <v>1</v>
      </c>
      <c r="I599" s="108">
        <v>1</v>
      </c>
      <c r="J599" s="108"/>
      <c r="K599" s="108">
        <v>1</v>
      </c>
      <c r="L599" s="108">
        <v>1</v>
      </c>
      <c r="M599" s="108">
        <v>1</v>
      </c>
      <c r="N599" s="108">
        <v>1</v>
      </c>
      <c r="O599" s="108">
        <v>1</v>
      </c>
      <c r="P599" s="108">
        <v>1</v>
      </c>
      <c r="Q599" s="108"/>
      <c r="R599" s="108"/>
      <c r="S599" s="108"/>
      <c r="T599" s="108">
        <v>1</v>
      </c>
      <c r="U599" s="108">
        <v>1</v>
      </c>
      <c r="V599" s="108"/>
    </row>
    <row r="600" spans="1:22">
      <c r="A600" s="70"/>
      <c r="B600" s="107" t="str">
        <f t="shared" si="6"/>
        <v>Huiles</v>
      </c>
      <c r="C600" s="108"/>
      <c r="D600" s="108"/>
      <c r="E600" s="108"/>
      <c r="F600" s="108"/>
      <c r="G600" s="108">
        <v>1</v>
      </c>
      <c r="H600" s="108">
        <v>1</v>
      </c>
      <c r="I600" s="108">
        <v>1</v>
      </c>
      <c r="J600" s="108"/>
      <c r="K600" s="108">
        <v>1</v>
      </c>
      <c r="L600" s="108">
        <v>1</v>
      </c>
      <c r="M600" s="108">
        <v>1</v>
      </c>
      <c r="N600" s="108">
        <v>1</v>
      </c>
      <c r="O600" s="108">
        <v>1</v>
      </c>
      <c r="P600" s="108">
        <v>1</v>
      </c>
      <c r="Q600" s="108"/>
      <c r="R600" s="108"/>
      <c r="S600" s="108"/>
      <c r="T600" s="108">
        <v>1</v>
      </c>
      <c r="U600" s="108">
        <v>1</v>
      </c>
      <c r="V600" s="108"/>
    </row>
    <row r="601" spans="1:22">
      <c r="A601" s="70"/>
      <c r="B601" s="107" t="str">
        <f t="shared" si="6"/>
        <v>Huiles, brutes</v>
      </c>
      <c r="C601" s="108"/>
      <c r="D601" s="108"/>
      <c r="E601" s="108"/>
      <c r="F601" s="108"/>
      <c r="G601" s="108">
        <v>1</v>
      </c>
      <c r="H601" s="108">
        <v>1</v>
      </c>
      <c r="I601" s="108">
        <v>1</v>
      </c>
      <c r="J601" s="108"/>
      <c r="K601" s="108">
        <v>1</v>
      </c>
      <c r="L601" s="108">
        <v>1</v>
      </c>
      <c r="M601" s="108">
        <v>1</v>
      </c>
      <c r="N601" s="108">
        <v>1</v>
      </c>
      <c r="O601" s="108">
        <v>1</v>
      </c>
      <c r="P601" s="108">
        <v>1</v>
      </c>
      <c r="Q601" s="108"/>
      <c r="R601" s="108"/>
      <c r="S601" s="108"/>
      <c r="T601" s="108">
        <v>1</v>
      </c>
      <c r="U601" s="108">
        <v>1</v>
      </c>
      <c r="V601" s="108"/>
    </row>
    <row r="602" spans="1:22">
      <c r="A602" s="70"/>
      <c r="B602" s="107" t="str">
        <f t="shared" si="6"/>
        <v>Huile d'arachide, brute</v>
      </c>
      <c r="C602" s="108"/>
      <c r="D602" s="108"/>
      <c r="E602" s="108"/>
      <c r="F602" s="108"/>
      <c r="G602" s="108">
        <v>1</v>
      </c>
      <c r="H602" s="108">
        <v>1</v>
      </c>
      <c r="I602" s="108">
        <v>1</v>
      </c>
      <c r="J602" s="108"/>
      <c r="K602" s="108">
        <v>1</v>
      </c>
      <c r="L602" s="108">
        <v>1</v>
      </c>
      <c r="M602" s="108">
        <v>1</v>
      </c>
      <c r="N602" s="108">
        <v>1</v>
      </c>
      <c r="O602" s="108">
        <v>1</v>
      </c>
      <c r="P602" s="108">
        <v>1</v>
      </c>
      <c r="Q602" s="108"/>
      <c r="R602" s="108"/>
      <c r="S602" s="108"/>
      <c r="T602" s="108">
        <v>1</v>
      </c>
      <c r="U602" s="108">
        <v>1</v>
      </c>
      <c r="V602" s="108"/>
    </row>
    <row r="603" spans="1:22">
      <c r="A603" s="70"/>
      <c r="B603" s="107" t="str">
        <f t="shared" si="6"/>
        <v>Huile de palme, brute</v>
      </c>
      <c r="C603" s="108"/>
      <c r="D603" s="108"/>
      <c r="E603" s="108"/>
      <c r="F603" s="108"/>
      <c r="G603" s="108">
        <v>1</v>
      </c>
      <c r="H603" s="108">
        <v>1</v>
      </c>
      <c r="I603" s="108">
        <v>1</v>
      </c>
      <c r="J603" s="108"/>
      <c r="K603" s="108">
        <v>1</v>
      </c>
      <c r="L603" s="108">
        <v>1</v>
      </c>
      <c r="M603" s="108">
        <v>1</v>
      </c>
      <c r="N603" s="108">
        <v>1</v>
      </c>
      <c r="O603" s="108">
        <v>1</v>
      </c>
      <c r="P603" s="108">
        <v>1</v>
      </c>
      <c r="Q603" s="108"/>
      <c r="R603" s="108"/>
      <c r="S603" s="108"/>
      <c r="T603" s="108">
        <v>1</v>
      </c>
      <c r="U603" s="108">
        <v>1</v>
      </c>
      <c r="V603" s="108"/>
    </row>
    <row r="604" spans="1:22">
      <c r="A604" s="70"/>
      <c r="B604" s="107" t="str">
        <f t="shared" si="6"/>
        <v>Autres huiles végétales, brutes</v>
      </c>
      <c r="C604" s="108"/>
      <c r="D604" s="108"/>
      <c r="E604" s="108"/>
      <c r="F604" s="108"/>
      <c r="G604" s="108">
        <v>1</v>
      </c>
      <c r="H604" s="108">
        <v>1</v>
      </c>
      <c r="I604" s="108">
        <v>1</v>
      </c>
      <c r="J604" s="108"/>
      <c r="K604" s="108">
        <v>1</v>
      </c>
      <c r="L604" s="108">
        <v>1</v>
      </c>
      <c r="M604" s="108">
        <v>1</v>
      </c>
      <c r="N604" s="108">
        <v>1</v>
      </c>
      <c r="O604" s="108">
        <v>1</v>
      </c>
      <c r="P604" s="108">
        <v>1</v>
      </c>
      <c r="Q604" s="108"/>
      <c r="R604" s="108"/>
      <c r="S604" s="108"/>
      <c r="T604" s="108">
        <v>1</v>
      </c>
      <c r="U604" s="108">
        <v>1</v>
      </c>
      <c r="V604" s="108"/>
    </row>
    <row r="605" spans="1:22">
      <c r="A605" s="70"/>
      <c r="B605" s="107" t="str">
        <f t="shared" si="6"/>
        <v>Huiles, raffinées</v>
      </c>
      <c r="C605" s="108"/>
      <c r="D605" s="108"/>
      <c r="E605" s="108"/>
      <c r="F605" s="108"/>
      <c r="G605" s="108">
        <v>1</v>
      </c>
      <c r="H605" s="108">
        <v>1</v>
      </c>
      <c r="I605" s="108">
        <v>1</v>
      </c>
      <c r="J605" s="108"/>
      <c r="K605" s="108">
        <v>1</v>
      </c>
      <c r="L605" s="108">
        <v>1</v>
      </c>
      <c r="M605" s="108">
        <v>1</v>
      </c>
      <c r="N605" s="108">
        <v>1</v>
      </c>
      <c r="O605" s="108">
        <v>1</v>
      </c>
      <c r="P605" s="108">
        <v>1</v>
      </c>
      <c r="Q605" s="108"/>
      <c r="R605" s="108"/>
      <c r="S605" s="108"/>
      <c r="T605" s="108">
        <v>1</v>
      </c>
      <c r="U605" s="108">
        <v>1</v>
      </c>
      <c r="V605" s="108"/>
    </row>
    <row r="606" spans="1:22">
      <c r="A606" s="70"/>
      <c r="B606" s="107" t="str">
        <f t="shared" si="6"/>
        <v>Huile d'arachide, raffinée</v>
      </c>
      <c r="C606" s="108"/>
      <c r="D606" s="108"/>
      <c r="E606" s="108"/>
      <c r="F606" s="108"/>
      <c r="G606" s="108">
        <v>1</v>
      </c>
      <c r="H606" s="108">
        <v>1</v>
      </c>
      <c r="I606" s="108">
        <v>1</v>
      </c>
      <c r="J606" s="108"/>
      <c r="K606" s="108">
        <v>1</v>
      </c>
      <c r="L606" s="108">
        <v>1</v>
      </c>
      <c r="M606" s="108">
        <v>1</v>
      </c>
      <c r="N606" s="108">
        <v>1</v>
      </c>
      <c r="O606" s="108">
        <v>1</v>
      </c>
      <c r="P606" s="108">
        <v>1</v>
      </c>
      <c r="Q606" s="108"/>
      <c r="R606" s="108"/>
      <c r="S606" s="108"/>
      <c r="T606" s="108">
        <v>1</v>
      </c>
      <c r="U606" s="108">
        <v>1</v>
      </c>
      <c r="V606" s="108"/>
    </row>
    <row r="607" spans="1:22">
      <c r="A607" s="70"/>
      <c r="B607" s="107" t="str">
        <f t="shared" si="6"/>
        <v>Huile de palme, raffinée</v>
      </c>
      <c r="C607" s="108"/>
      <c r="D607" s="108"/>
      <c r="E607" s="108"/>
      <c r="F607" s="108"/>
      <c r="G607" s="108">
        <v>1</v>
      </c>
      <c r="H607" s="108">
        <v>1</v>
      </c>
      <c r="I607" s="108">
        <v>1</v>
      </c>
      <c r="J607" s="108"/>
      <c r="K607" s="108">
        <v>1</v>
      </c>
      <c r="L607" s="108">
        <v>1</v>
      </c>
      <c r="M607" s="108">
        <v>1</v>
      </c>
      <c r="N607" s="108">
        <v>1</v>
      </c>
      <c r="O607" s="108">
        <v>1</v>
      </c>
      <c r="P607" s="108">
        <v>1</v>
      </c>
      <c r="Q607" s="108"/>
      <c r="R607" s="108"/>
      <c r="S607" s="108"/>
      <c r="T607" s="108">
        <v>1</v>
      </c>
      <c r="U607" s="108">
        <v>1</v>
      </c>
      <c r="V607" s="108"/>
    </row>
    <row r="608" spans="1:22">
      <c r="A608" s="70"/>
      <c r="B608" s="107" t="str">
        <f t="shared" si="6"/>
        <v>Huile de coco (coprah), raffinée</v>
      </c>
      <c r="C608" s="108"/>
      <c r="D608" s="108"/>
      <c r="E608" s="108"/>
      <c r="F608" s="108"/>
      <c r="G608" s="108">
        <v>1</v>
      </c>
      <c r="H608" s="108">
        <v>1</v>
      </c>
      <c r="I608" s="108">
        <v>1</v>
      </c>
      <c r="J608" s="108"/>
      <c r="K608" s="108">
        <v>1</v>
      </c>
      <c r="L608" s="108">
        <v>1</v>
      </c>
      <c r="M608" s="108">
        <v>1</v>
      </c>
      <c r="N608" s="108">
        <v>1</v>
      </c>
      <c r="O608" s="108">
        <v>1</v>
      </c>
      <c r="P608" s="108">
        <v>1</v>
      </c>
      <c r="Q608" s="108"/>
      <c r="R608" s="108"/>
      <c r="S608" s="108"/>
      <c r="T608" s="108">
        <v>1</v>
      </c>
      <c r="U608" s="108">
        <v>1</v>
      </c>
      <c r="V608" s="108"/>
    </row>
    <row r="609" spans="1:22">
      <c r="A609" s="70"/>
      <c r="B609" s="107" t="str">
        <f t="shared" si="6"/>
        <v>Déchets et sous-produits de fruits et légumes</v>
      </c>
      <c r="C609" s="108"/>
      <c r="D609" s="108"/>
      <c r="E609" s="108"/>
      <c r="F609" s="108"/>
      <c r="G609" s="108"/>
      <c r="H609" s="108"/>
      <c r="I609" s="108"/>
      <c r="J609" s="108"/>
      <c r="K609" s="108"/>
      <c r="L609" s="108"/>
      <c r="M609" s="108"/>
      <c r="N609" s="108"/>
      <c r="O609" s="108"/>
      <c r="P609" s="108"/>
      <c r="Q609" s="108"/>
      <c r="R609" s="108"/>
      <c r="S609" s="108"/>
      <c r="T609" s="108">
        <v>1</v>
      </c>
      <c r="U609" s="108">
        <v>1</v>
      </c>
      <c r="V609" s="108"/>
    </row>
    <row r="610" spans="1:22">
      <c r="A610" s="70"/>
      <c r="B610" s="107" t="str">
        <f t="shared" si="6"/>
        <v>Co-produits de transformation</v>
      </c>
      <c r="C610" s="108"/>
      <c r="D610" s="108"/>
      <c r="E610" s="108"/>
      <c r="F610" s="108"/>
      <c r="G610" s="108">
        <v>1</v>
      </c>
      <c r="H610" s="108">
        <v>1</v>
      </c>
      <c r="I610" s="108">
        <v>1</v>
      </c>
      <c r="J610" s="108"/>
      <c r="K610" s="108">
        <v>1</v>
      </c>
      <c r="L610" s="108">
        <v>1</v>
      </c>
      <c r="M610" s="108">
        <v>1</v>
      </c>
      <c r="N610" s="108">
        <v>1</v>
      </c>
      <c r="O610" s="108">
        <v>1</v>
      </c>
      <c r="P610" s="108"/>
      <c r="Q610" s="108"/>
      <c r="R610" s="108"/>
      <c r="S610" s="108"/>
      <c r="T610" s="108">
        <v>1</v>
      </c>
      <c r="U610" s="108">
        <v>1</v>
      </c>
      <c r="V610" s="108"/>
    </row>
    <row r="611" spans="1:22">
      <c r="A611" s="101"/>
      <c r="B611" s="107" t="str">
        <f t="shared" si="6"/>
        <v>Fruis et légumes, frais</v>
      </c>
      <c r="C611" s="108"/>
      <c r="D611" s="108"/>
      <c r="E611" s="108"/>
      <c r="F611" s="108"/>
      <c r="G611" s="108">
        <v>1</v>
      </c>
      <c r="H611" s="108">
        <v>1</v>
      </c>
      <c r="I611" s="108">
        <v>1</v>
      </c>
      <c r="J611" s="108">
        <v>1</v>
      </c>
      <c r="K611" s="108">
        <v>1</v>
      </c>
      <c r="L611" s="108">
        <v>1</v>
      </c>
      <c r="M611" s="108">
        <v>1</v>
      </c>
      <c r="N611" s="108">
        <v>1</v>
      </c>
      <c r="O611" s="108">
        <v>1</v>
      </c>
      <c r="P611" s="108"/>
      <c r="Q611" s="108"/>
      <c r="R611" s="108"/>
      <c r="S611" s="108"/>
      <c r="T611" s="108"/>
      <c r="U611" s="108"/>
      <c r="V611" s="108"/>
    </row>
    <row r="612" spans="1:22">
      <c r="A612" s="101"/>
      <c r="B612" s="107" t="str">
        <f t="shared" ref="B612:B613" si="7">B305</f>
        <v>Fruits et légumes (hors PdT), frais</v>
      </c>
      <c r="C612" s="108"/>
      <c r="D612" s="108"/>
      <c r="E612" s="108"/>
      <c r="F612" s="108"/>
      <c r="G612" s="108">
        <v>1</v>
      </c>
      <c r="H612" s="108">
        <v>1</v>
      </c>
      <c r="I612" s="108">
        <v>1</v>
      </c>
      <c r="J612" s="108">
        <v>1</v>
      </c>
      <c r="K612" s="108">
        <v>1</v>
      </c>
      <c r="L612" s="108">
        <v>1</v>
      </c>
      <c r="M612" s="108">
        <v>1</v>
      </c>
      <c r="N612" s="108">
        <v>1</v>
      </c>
      <c r="O612" s="108">
        <v>1</v>
      </c>
      <c r="P612" s="108"/>
      <c r="Q612" s="108"/>
      <c r="R612" s="108"/>
      <c r="S612" s="108"/>
      <c r="T612" s="108"/>
      <c r="U612" s="108"/>
      <c r="V612" s="108"/>
    </row>
    <row r="613" spans="1:22">
      <c r="A613" s="101"/>
      <c r="B613" s="107" t="str">
        <f t="shared" si="7"/>
        <v>Pertes en distribution</v>
      </c>
      <c r="C613" s="108"/>
      <c r="D613" s="108"/>
      <c r="E613" s="108"/>
      <c r="F613" s="108"/>
      <c r="G613" s="108"/>
      <c r="H613" s="108"/>
      <c r="I613" s="108"/>
      <c r="J613" s="108"/>
      <c r="K613" s="108"/>
      <c r="L613" s="108"/>
      <c r="M613" s="108"/>
      <c r="N613" s="108"/>
      <c r="O613" s="108"/>
      <c r="P613" s="108"/>
      <c r="Q613" s="108"/>
      <c r="R613" s="108"/>
      <c r="S613" s="108"/>
      <c r="T613" s="108"/>
      <c r="U613" s="108"/>
      <c r="V613" s="108"/>
    </row>
  </sheetData>
  <conditionalFormatting sqref="C3:V306 C310:V613">
    <cfRule type="cellIs" dxfId="0" priority="1" operator="equal">
      <formula>0</formula>
    </cfRule>
  </conditionalFormatting>
  <pageMargins left="0.75" right="0.75" top="1" bottom="1" header="0.5" footer="0.5"/>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789B4-1AF5-4379-859C-22532ABE77FA}">
  <sheetPr>
    <tabColor rgb="FF92D050"/>
  </sheetPr>
  <dimension ref="A1:T347"/>
  <sheetViews>
    <sheetView zoomScaleNormal="100" workbookViewId="0">
      <pane xSplit="2" ySplit="1" topLeftCell="C262" activePane="bottomRight" state="frozen"/>
      <selection activeCell="AS484" sqref="AS484"/>
      <selection pane="topRight" activeCell="AS484" sqref="AS484"/>
      <selection pane="bottomLeft" activeCell="AS484" sqref="AS484"/>
      <selection pane="bottomRight" activeCell="B283" sqref="B283"/>
    </sheetView>
  </sheetViews>
  <sheetFormatPr baseColWidth="10" defaultColWidth="10.44140625" defaultRowHeight="14.4"/>
  <cols>
    <col min="1" max="1" width="30.88671875" style="115" customWidth="1"/>
    <col min="2" max="2" width="49.44140625" style="116" customWidth="1"/>
    <col min="3" max="3" width="7.77734375" style="117" bestFit="1" customWidth="1"/>
    <col min="4" max="4" width="12.88671875" style="118" bestFit="1" customWidth="1"/>
    <col min="5" max="5" width="9.44140625" style="119" customWidth="1"/>
    <col min="6" max="6" width="9.44140625" style="766" customWidth="1"/>
    <col min="7" max="7" width="7.6640625" style="766" bestFit="1" customWidth="1"/>
    <col min="8" max="17" width="9.44140625" style="766" customWidth="1"/>
    <col min="18" max="18" width="11.6640625" style="124" bestFit="1" customWidth="1"/>
    <col min="19" max="19" width="14.21875" customWidth="1"/>
  </cols>
  <sheetData>
    <row r="1" spans="1:19" ht="76.2" thickBot="1">
      <c r="A1" s="111" t="s">
        <v>808</v>
      </c>
      <c r="B1" s="112" t="s">
        <v>809</v>
      </c>
      <c r="C1" s="112" t="s">
        <v>810</v>
      </c>
      <c r="D1" s="112" t="s">
        <v>812</v>
      </c>
      <c r="E1" s="113" t="str">
        <f>Etiquettes!$A$10</f>
        <v>Unité</v>
      </c>
      <c r="F1" s="113" t="str">
        <f>Etiquettes!$A$7</f>
        <v>Filière</v>
      </c>
      <c r="G1" s="113" t="str">
        <f>Etiquettes!$A$9</f>
        <v>Année</v>
      </c>
      <c r="H1" s="113" t="str">
        <f>Etiquettes!$A$8</f>
        <v>Territoire</v>
      </c>
      <c r="I1" s="113" t="str">
        <f>Etiquettes!$A$17</f>
        <v>Traduction</v>
      </c>
      <c r="J1" s="113" t="str">
        <f>Etiquettes!$A$15</f>
        <v>Hypothèse</v>
      </c>
      <c r="K1" s="113" t="str">
        <f>Etiquettes!$A$14</f>
        <v>Source</v>
      </c>
      <c r="L1" s="113" t="str">
        <f>Etiquettes!$A$18</f>
        <v>Onglet source fichier Excel</v>
      </c>
      <c r="M1" s="113" t="str">
        <f>Etiquettes!$A$16</f>
        <v>Type de donnée collectée</v>
      </c>
      <c r="N1" s="113" t="str">
        <f>Etiquettes!$A$11</f>
        <v>Volume collecté, hors volume d'échange</v>
      </c>
      <c r="O1" s="113" t="str">
        <f>Etiquettes!$A$20</f>
        <v>Fiabilité des données</v>
      </c>
      <c r="P1" s="113" t="str">
        <f>Etiquettes!$A$21</f>
        <v>Méthode</v>
      </c>
      <c r="Q1" s="113" t="str">
        <f>Etiquettes!$A$22</f>
        <v>Analyse des résultats</v>
      </c>
      <c r="R1" s="112" t="s">
        <v>12</v>
      </c>
      <c r="S1" s="114" t="s">
        <v>14</v>
      </c>
    </row>
    <row r="2" spans="1:19">
      <c r="A2" s="115" t="str">
        <f>Secteurs!$B$2</f>
        <v>Cultures</v>
      </c>
      <c r="B2" s="116" t="str">
        <f>'Prétraitement récoltes'!A3</f>
        <v>Igname</v>
      </c>
      <c r="C2" s="117">
        <f>'Prétraitement récoltes'!D3</f>
        <v>6.1927000000000003</v>
      </c>
      <c r="E2" s="119" t="str">
        <f>Etiquettes!$C$10</f>
        <v>kt</v>
      </c>
      <c r="F2" s="767" t="str">
        <f>Etiquettes!$C$7</f>
        <v>Fruits et légumes (hors pommes de terre)</v>
      </c>
      <c r="G2" s="119">
        <f>Etiquettes!$H$9</f>
        <v>2015</v>
      </c>
      <c r="H2" s="767" t="str">
        <f>Etiquettes!$C$8</f>
        <v>France entière</v>
      </c>
      <c r="I2" s="767" t="str">
        <f>"Récolte de "&amp;B2</f>
        <v>Récolte de Igname</v>
      </c>
      <c r="K2" t="s">
        <v>2506</v>
      </c>
      <c r="L2" s="767" t="str" cm="1">
        <f t="array" aca="1" ref="L2" ca="1">[1]!NOM_FEUILLE('Récoltes Tubercules - AGRESTE'!$A$1)</f>
        <v>Récoltes Tubercules - AGRESTE</v>
      </c>
      <c r="M2" s="766" t="str">
        <f>Etiquettes!$H$16</f>
        <v>Volume</v>
      </c>
      <c r="N2" s="768" t="str">
        <f>_xlfn.CONCAT(I2,IF(OR(ISBLANK(C2),ISERROR(C2)),"",_xlfn.CONCAT(" = ",MROUND(C2,1)," ",E2," (",K2,")")))</f>
        <v>Récolte de Igname = 6 kt (Agreste - Statistique Agricole Annuelle - SSP)</v>
      </c>
      <c r="O2" s="766" t="str">
        <f>Etiquettes!$H$20</f>
        <v>Fiable</v>
      </c>
      <c r="P2" s="766" t="str">
        <f>Etiquettes!$H$21</f>
        <v>Données collectées</v>
      </c>
      <c r="Q2" s="766" t="str">
        <f>Etiquettes!$H$22</f>
        <v>Donnée collectée (valeur du flux ou coefficient)</v>
      </c>
      <c r="R2" s="120"/>
      <c r="S2" s="906" t="s">
        <v>815</v>
      </c>
    </row>
    <row r="3" spans="1:19">
      <c r="A3" s="115" t="str">
        <f>Secteurs!$B$2</f>
        <v>Cultures</v>
      </c>
      <c r="B3" s="116" t="str">
        <f>'Prétraitement récoltes'!A4</f>
        <v>Manioc</v>
      </c>
      <c r="C3" s="117">
        <f>'Prétraitement récoltes'!D4</f>
        <v>24.5305</v>
      </c>
      <c r="E3" s="119" t="str">
        <f>Etiquettes!$C$10</f>
        <v>kt</v>
      </c>
      <c r="F3" s="767" t="str">
        <f>Etiquettes!$C$7</f>
        <v>Fruits et légumes (hors pommes de terre)</v>
      </c>
      <c r="G3" s="119">
        <f>Etiquettes!$H$9</f>
        <v>2015</v>
      </c>
      <c r="H3" s="767" t="str">
        <f>Etiquettes!$C$8</f>
        <v>France entière</v>
      </c>
      <c r="I3" s="767" t="str">
        <f t="shared" ref="I3:I65" si="0">"Récolte de "&amp;B3</f>
        <v>Récolte de Manioc</v>
      </c>
      <c r="K3" t="s">
        <v>2506</v>
      </c>
      <c r="L3" s="767" t="str" cm="1">
        <f t="array" aca="1" ref="L3" ca="1">[1]!NOM_FEUILLE('Récoltes Tubercules - AGRESTE'!$A$1)</f>
        <v>Récoltes Tubercules - AGRESTE</v>
      </c>
      <c r="M3" s="766" t="str">
        <f>Etiquettes!$H$16</f>
        <v>Volume</v>
      </c>
      <c r="N3" s="768" t="str">
        <f t="shared" ref="N3:N65" si="1">_xlfn.CONCAT(I3,IF(OR(ISBLANK(C3),ISERROR(C3)),"",_xlfn.CONCAT(" = ",MROUND(C3,1)," ",E3," (",K3,")")))</f>
        <v>Récolte de Manioc = 25 kt (Agreste - Statistique Agricole Annuelle - SSP)</v>
      </c>
      <c r="O3" s="766" t="str">
        <f>Etiquettes!$H$20</f>
        <v>Fiable</v>
      </c>
      <c r="P3" s="766" t="str">
        <f>Etiquettes!$H$21</f>
        <v>Données collectées</v>
      </c>
      <c r="Q3" s="766" t="str">
        <f>Etiquettes!$H$22</f>
        <v>Donnée collectée (valeur du flux ou coefficient)</v>
      </c>
      <c r="R3" s="120"/>
      <c r="S3" s="907"/>
    </row>
    <row r="4" spans="1:19">
      <c r="A4" s="115" t="str">
        <f>Secteurs!$B$2</f>
        <v>Cultures</v>
      </c>
      <c r="B4" s="116" t="str">
        <f>'Prétraitement récoltes'!A5</f>
        <v>Autres tubercules, n.c.a.</v>
      </c>
      <c r="C4" s="117">
        <f>'Prétraitement récoltes'!D5</f>
        <v>6.5754000000000001</v>
      </c>
      <c r="E4" s="119" t="str">
        <f>Etiquettes!$C$10</f>
        <v>kt</v>
      </c>
      <c r="F4" s="767" t="str">
        <f>Etiquettes!$C$7</f>
        <v>Fruits et légumes (hors pommes de terre)</v>
      </c>
      <c r="G4" s="119">
        <f>Etiquettes!$H$9</f>
        <v>2015</v>
      </c>
      <c r="H4" s="767" t="str">
        <f>Etiquettes!$C$8</f>
        <v>France entière</v>
      </c>
      <c r="I4" s="767" t="str">
        <f t="shared" si="0"/>
        <v>Récolte de Autres tubercules, n.c.a.</v>
      </c>
      <c r="K4" t="s">
        <v>2506</v>
      </c>
      <c r="L4" s="767" t="str" cm="1">
        <f t="array" aca="1" ref="L4" ca="1">[1]!NOM_FEUILLE('Récoltes Tubercules - AGRESTE'!$A$1)</f>
        <v>Récoltes Tubercules - AGRESTE</v>
      </c>
      <c r="M4" s="766" t="str">
        <f>Etiquettes!$H$16</f>
        <v>Volume</v>
      </c>
      <c r="N4" s="768" t="str">
        <f t="shared" si="1"/>
        <v>Récolte de Autres tubercules, n.c.a. = 7 kt (Agreste - Statistique Agricole Annuelle - SSP)</v>
      </c>
      <c r="O4" s="766" t="str">
        <f>Etiquettes!$H$20</f>
        <v>Fiable</v>
      </c>
      <c r="P4" s="766" t="str">
        <f>Etiquettes!$H$21</f>
        <v>Données collectées</v>
      </c>
      <c r="Q4" s="766" t="str">
        <f>Etiquettes!$H$22</f>
        <v>Donnée collectée (valeur du flux ou coefficient)</v>
      </c>
      <c r="R4" s="120"/>
      <c r="S4" s="907"/>
    </row>
    <row r="5" spans="1:19">
      <c r="A5" s="115" t="str">
        <f>Secteurs!$B$2</f>
        <v>Cultures</v>
      </c>
      <c r="B5" s="116" t="str">
        <f>'Prétraitement récoltes'!A6</f>
        <v>Artichauts</v>
      </c>
      <c r="C5" s="117">
        <f>'Prétraitement récoltes'!D6</f>
        <v>44.236400000000003</v>
      </c>
      <c r="E5" s="119" t="str">
        <f>Etiquettes!$C$10</f>
        <v>kt</v>
      </c>
      <c r="F5" s="767" t="str">
        <f>Etiquettes!$C$7</f>
        <v>Fruits et légumes (hors pommes de terre)</v>
      </c>
      <c r="G5" s="119">
        <f>Etiquettes!$H$9</f>
        <v>2015</v>
      </c>
      <c r="H5" s="767" t="str">
        <f>Etiquettes!$C$8</f>
        <v>France entière</v>
      </c>
      <c r="I5" s="767" t="str">
        <f t="shared" si="0"/>
        <v>Récolte de Artichauts</v>
      </c>
      <c r="K5" t="s">
        <v>2506</v>
      </c>
      <c r="L5" s="767" t="str" cm="1">
        <f t="array" aca="1" ref="L5" ca="1">[1]!NOM_FEUILLE('Récoltes Légumes - AGRESTE'!$A$1)</f>
        <v>Récoltes Légumes - AGRESTE</v>
      </c>
      <c r="M5" s="766" t="str">
        <f>Etiquettes!$H$16</f>
        <v>Volume</v>
      </c>
      <c r="N5" s="768" t="str">
        <f t="shared" si="1"/>
        <v>Récolte de Artichauts = 44 kt (Agreste - Statistique Agricole Annuelle - SSP)</v>
      </c>
      <c r="O5" s="766" t="str">
        <f>Etiquettes!$H$20</f>
        <v>Fiable</v>
      </c>
      <c r="P5" s="766" t="str">
        <f>Etiquettes!$H$21</f>
        <v>Données collectées</v>
      </c>
      <c r="Q5" s="766" t="str">
        <f>Etiquettes!$H$22</f>
        <v>Donnée collectée (valeur du flux ou coefficient)</v>
      </c>
      <c r="R5" s="120"/>
      <c r="S5" s="907"/>
    </row>
    <row r="6" spans="1:19">
      <c r="A6" s="115" t="str">
        <f>Secteurs!$B$2</f>
        <v>Cultures</v>
      </c>
      <c r="B6" s="116" t="str">
        <f>'Prétraitement récoltes'!A7</f>
        <v>Asperges</v>
      </c>
      <c r="C6" s="117">
        <f>'Prétraitement récoltes'!D7</f>
        <v>23.9297</v>
      </c>
      <c r="E6" s="119" t="str">
        <f>Etiquettes!$C$10</f>
        <v>kt</v>
      </c>
      <c r="F6" s="767" t="str">
        <f>Etiquettes!$C$7</f>
        <v>Fruits et légumes (hors pommes de terre)</v>
      </c>
      <c r="G6" s="119">
        <f>Etiquettes!$H$9</f>
        <v>2015</v>
      </c>
      <c r="H6" s="767" t="str">
        <f>Etiquettes!$C$8</f>
        <v>France entière</v>
      </c>
      <c r="I6" s="767" t="str">
        <f t="shared" si="0"/>
        <v>Récolte de Asperges</v>
      </c>
      <c r="K6" t="s">
        <v>2506</v>
      </c>
      <c r="L6" s="767" t="str" cm="1">
        <f t="array" aca="1" ref="L6" ca="1">[1]!NOM_FEUILLE('Récoltes Légumes - AGRESTE'!$A$1)</f>
        <v>Récoltes Légumes - AGRESTE</v>
      </c>
      <c r="M6" s="766" t="str">
        <f>Etiquettes!$H$16</f>
        <v>Volume</v>
      </c>
      <c r="N6" s="768" t="str">
        <f t="shared" si="1"/>
        <v>Récolte de Asperges = 24 kt (Agreste - Statistique Agricole Annuelle - SSP)</v>
      </c>
      <c r="O6" s="766" t="str">
        <f>Etiquettes!$H$20</f>
        <v>Fiable</v>
      </c>
      <c r="P6" s="766" t="str">
        <f>Etiquettes!$H$21</f>
        <v>Données collectées</v>
      </c>
      <c r="Q6" s="766" t="str">
        <f>Etiquettes!$H$22</f>
        <v>Donnée collectée (valeur du flux ou coefficient)</v>
      </c>
      <c r="R6" s="120"/>
      <c r="S6" s="907"/>
    </row>
    <row r="7" spans="1:19">
      <c r="A7" s="115" t="str">
        <f>Secteurs!$B$2</f>
        <v>Cultures</v>
      </c>
      <c r="B7" s="116" t="str">
        <f>'Prétraitement récoltes'!A8</f>
        <v>Céleris branches</v>
      </c>
      <c r="C7" s="117">
        <f>'Prétraitement récoltes'!D8</f>
        <v>19.414300000000001</v>
      </c>
      <c r="E7" s="119" t="str">
        <f>Etiquettes!$C$10</f>
        <v>kt</v>
      </c>
      <c r="F7" s="767" t="str">
        <f>Etiquettes!$C$7</f>
        <v>Fruits et légumes (hors pommes de terre)</v>
      </c>
      <c r="G7" s="119">
        <f>Etiquettes!$H$9</f>
        <v>2015</v>
      </c>
      <c r="H7" s="767" t="str">
        <f>Etiquettes!$C$8</f>
        <v>France entière</v>
      </c>
      <c r="I7" s="767" t="str">
        <f t="shared" si="0"/>
        <v>Récolte de Céleris branches</v>
      </c>
      <c r="K7" t="s">
        <v>2506</v>
      </c>
      <c r="L7" s="767" t="str" cm="1">
        <f t="array" aca="1" ref="L7" ca="1">[1]!NOM_FEUILLE('Récoltes Légumes - AGRESTE'!$A$1)</f>
        <v>Récoltes Légumes - AGRESTE</v>
      </c>
      <c r="M7" s="766" t="str">
        <f>Etiquettes!$H$16</f>
        <v>Volume</v>
      </c>
      <c r="N7" s="768" t="str">
        <f t="shared" si="1"/>
        <v>Récolte de Céleris branches = 19 kt (Agreste - Statistique Agricole Annuelle - SSP)</v>
      </c>
      <c r="O7" s="766" t="str">
        <f>Etiquettes!$H$20</f>
        <v>Fiable</v>
      </c>
      <c r="P7" s="766" t="str">
        <f>Etiquettes!$H$21</f>
        <v>Données collectées</v>
      </c>
      <c r="Q7" s="766" t="str">
        <f>Etiquettes!$H$22</f>
        <v>Donnée collectée (valeur du flux ou coefficient)</v>
      </c>
      <c r="R7" s="120"/>
      <c r="S7" s="907"/>
    </row>
    <row r="8" spans="1:19">
      <c r="A8" s="115" t="str">
        <f>Secteurs!$B$2</f>
        <v>Cultures</v>
      </c>
      <c r="B8" s="116" t="str">
        <f>'Prétraitement récoltes'!A9</f>
        <v>Choux-fleurs</v>
      </c>
      <c r="C8" s="117">
        <f>'Prétraitement récoltes'!D9</f>
        <v>284.5804</v>
      </c>
      <c r="E8" s="119" t="str">
        <f>Etiquettes!$C$10</f>
        <v>kt</v>
      </c>
      <c r="F8" s="767" t="str">
        <f>Etiquettes!$C$7</f>
        <v>Fruits et légumes (hors pommes de terre)</v>
      </c>
      <c r="G8" s="119">
        <f>Etiquettes!$H$9</f>
        <v>2015</v>
      </c>
      <c r="H8" s="767" t="str">
        <f>Etiquettes!$C$8</f>
        <v>France entière</v>
      </c>
      <c r="I8" s="767" t="str">
        <f t="shared" si="0"/>
        <v>Récolte de Choux-fleurs</v>
      </c>
      <c r="K8" t="s">
        <v>2506</v>
      </c>
      <c r="L8" s="767" t="str" cm="1">
        <f t="array" aca="1" ref="L8" ca="1">[1]!NOM_FEUILLE('Récoltes Légumes - AGRESTE'!$A$1)</f>
        <v>Récoltes Légumes - AGRESTE</v>
      </c>
      <c r="M8" s="766" t="str">
        <f>Etiquettes!$H$16</f>
        <v>Volume</v>
      </c>
      <c r="N8" s="768" t="str">
        <f t="shared" si="1"/>
        <v>Récolte de Choux-fleurs = 285 kt (Agreste - Statistique Agricole Annuelle - SSP)</v>
      </c>
      <c r="O8" s="766" t="str">
        <f>Etiquettes!$H$20</f>
        <v>Fiable</v>
      </c>
      <c r="P8" s="766" t="str">
        <f>Etiquettes!$H$21</f>
        <v>Données collectées</v>
      </c>
      <c r="Q8" s="766" t="str">
        <f>Etiquettes!$H$22</f>
        <v>Donnée collectée (valeur du flux ou coefficient)</v>
      </c>
      <c r="R8" s="120"/>
      <c r="S8" s="907"/>
    </row>
    <row r="9" spans="1:19">
      <c r="A9" s="115" t="str">
        <f>Secteurs!$B$2</f>
        <v>Cultures</v>
      </c>
      <c r="B9" s="116" t="str">
        <f>'Prétraitement récoltes'!A10</f>
        <v>Choux brocolis à jets</v>
      </c>
      <c r="C9" s="117">
        <f>'Prétraitement récoltes'!D10</f>
        <v>22.592400000000001</v>
      </c>
      <c r="E9" s="119" t="str">
        <f>Etiquettes!$C$10</f>
        <v>kt</v>
      </c>
      <c r="F9" s="767" t="str">
        <f>Etiquettes!$C$7</f>
        <v>Fruits et légumes (hors pommes de terre)</v>
      </c>
      <c r="G9" s="119">
        <f>Etiquettes!$H$9</f>
        <v>2015</v>
      </c>
      <c r="H9" s="767" t="str">
        <f>Etiquettes!$C$8</f>
        <v>France entière</v>
      </c>
      <c r="I9" s="767" t="str">
        <f t="shared" si="0"/>
        <v>Récolte de Choux brocolis à jets</v>
      </c>
      <c r="K9" t="s">
        <v>2506</v>
      </c>
      <c r="L9" s="767" t="str" cm="1">
        <f t="array" aca="1" ref="L9" ca="1">[1]!NOM_FEUILLE('Récoltes Légumes - AGRESTE'!$A$1)</f>
        <v>Récoltes Légumes - AGRESTE</v>
      </c>
      <c r="M9" s="766" t="str">
        <f>Etiquettes!$H$16</f>
        <v>Volume</v>
      </c>
      <c r="N9" s="768" t="str">
        <f t="shared" si="1"/>
        <v>Récolte de Choux brocolis à jets = 23 kt (Agreste - Statistique Agricole Annuelle - SSP)</v>
      </c>
      <c r="O9" s="766" t="str">
        <f>Etiquettes!$H$20</f>
        <v>Fiable</v>
      </c>
      <c r="P9" s="766" t="str">
        <f>Etiquettes!$H$21</f>
        <v>Données collectées</v>
      </c>
      <c r="Q9" s="766" t="str">
        <f>Etiquettes!$H$22</f>
        <v>Donnée collectée (valeur du flux ou coefficient)</v>
      </c>
      <c r="R9" s="120"/>
      <c r="S9" s="907"/>
    </row>
    <row r="10" spans="1:19">
      <c r="A10" s="115" t="str">
        <f>Secteurs!$B$2</f>
        <v>Cultures</v>
      </c>
      <c r="B10" s="116" t="str">
        <f>'Prétraitement récoltes'!A11</f>
        <v>Choux de Bruxelles</v>
      </c>
      <c r="C10" s="117">
        <f>'Prétraitement récoltes'!D11</f>
        <v>13.694800000000001</v>
      </c>
      <c r="E10" s="119" t="str">
        <f>Etiquettes!$C$10</f>
        <v>kt</v>
      </c>
      <c r="F10" s="767" t="str">
        <f>Etiquettes!$C$7</f>
        <v>Fruits et légumes (hors pommes de terre)</v>
      </c>
      <c r="G10" s="119">
        <f>Etiquettes!$H$9</f>
        <v>2015</v>
      </c>
      <c r="H10" s="767" t="str">
        <f>Etiquettes!$C$8</f>
        <v>France entière</v>
      </c>
      <c r="I10" s="767" t="str">
        <f t="shared" si="0"/>
        <v>Récolte de Choux de Bruxelles</v>
      </c>
      <c r="K10" t="s">
        <v>2506</v>
      </c>
      <c r="L10" s="767" t="str" cm="1">
        <f t="array" aca="1" ref="L10" ca="1">[1]!NOM_FEUILLE('Récoltes Légumes - AGRESTE'!$A$1)</f>
        <v>Récoltes Légumes - AGRESTE</v>
      </c>
      <c r="M10" s="766" t="str">
        <f>Etiquettes!$H$16</f>
        <v>Volume</v>
      </c>
      <c r="N10" s="768" t="str">
        <f t="shared" si="1"/>
        <v>Récolte de Choux de Bruxelles = 14 kt (Agreste - Statistique Agricole Annuelle - SSP)</v>
      </c>
      <c r="O10" s="766" t="str">
        <f>Etiquettes!$H$20</f>
        <v>Fiable</v>
      </c>
      <c r="P10" s="766" t="str">
        <f>Etiquettes!$H$21</f>
        <v>Données collectées</v>
      </c>
      <c r="Q10" s="766" t="str">
        <f>Etiquettes!$H$22</f>
        <v>Donnée collectée (valeur du flux ou coefficient)</v>
      </c>
      <c r="R10" s="120"/>
      <c r="S10" s="907"/>
    </row>
    <row r="11" spans="1:19">
      <c r="A11" s="115" t="str">
        <f>Secteurs!$B$2</f>
        <v>Cultures</v>
      </c>
      <c r="B11" s="116" t="str">
        <f>'Prétraitement récoltes'!A12</f>
        <v>Choux à choucroute</v>
      </c>
      <c r="C11" s="117">
        <f>'Prétraitement récoltes'!D12</f>
        <v>54.896000000000001</v>
      </c>
      <c r="E11" s="119" t="str">
        <f>Etiquettes!$C$10</f>
        <v>kt</v>
      </c>
      <c r="F11" s="767" t="str">
        <f>Etiquettes!$C$7</f>
        <v>Fruits et légumes (hors pommes de terre)</v>
      </c>
      <c r="G11" s="119">
        <f>Etiquettes!$H$9</f>
        <v>2015</v>
      </c>
      <c r="H11" s="767" t="str">
        <f>Etiquettes!$C$8</f>
        <v>France entière</v>
      </c>
      <c r="I11" s="767" t="str">
        <f t="shared" si="0"/>
        <v>Récolte de Choux à choucroute</v>
      </c>
      <c r="K11" t="s">
        <v>2506</v>
      </c>
      <c r="L11" s="767" t="str" cm="1">
        <f t="array" aca="1" ref="L11" ca="1">[1]!NOM_FEUILLE('Récoltes Légumes - AGRESTE'!$A$1)</f>
        <v>Récoltes Légumes - AGRESTE</v>
      </c>
      <c r="M11" s="766" t="str">
        <f>Etiquettes!$H$16</f>
        <v>Volume</v>
      </c>
      <c r="N11" s="768" t="str">
        <f t="shared" si="1"/>
        <v>Récolte de Choux à choucroute = 55 kt (Agreste - Statistique Agricole Annuelle - SSP)</v>
      </c>
      <c r="O11" s="766" t="str">
        <f>Etiquettes!$H$20</f>
        <v>Fiable</v>
      </c>
      <c r="P11" s="766" t="str">
        <f>Etiquettes!$H$21</f>
        <v>Données collectées</v>
      </c>
      <c r="Q11" s="766" t="str">
        <f>Etiquettes!$H$22</f>
        <v>Donnée collectée (valeur du flux ou coefficient)</v>
      </c>
      <c r="R11" s="120"/>
      <c r="S11" s="907"/>
    </row>
    <row r="12" spans="1:19">
      <c r="A12" s="115" t="str">
        <f>Secteurs!$B$2</f>
        <v>Cultures</v>
      </c>
      <c r="B12" s="116" t="str">
        <f>'Prétraitement récoltes'!A13</f>
        <v>Autres choux, n.c.a.</v>
      </c>
      <c r="C12" s="117">
        <f>'Prétraitement récoltes'!D13</f>
        <v>121.1827</v>
      </c>
      <c r="E12" s="119" t="str">
        <f>Etiquettes!$C$10</f>
        <v>kt</v>
      </c>
      <c r="F12" s="767" t="str">
        <f>Etiquettes!$C$7</f>
        <v>Fruits et légumes (hors pommes de terre)</v>
      </c>
      <c r="G12" s="119">
        <f>Etiquettes!$H$9</f>
        <v>2015</v>
      </c>
      <c r="H12" s="767" t="str">
        <f>Etiquettes!$C$8</f>
        <v>France entière</v>
      </c>
      <c r="I12" s="767" t="str">
        <f t="shared" si="0"/>
        <v>Récolte de Autres choux, n.c.a.</v>
      </c>
      <c r="K12" t="s">
        <v>2506</v>
      </c>
      <c r="L12" s="767" t="str" cm="1">
        <f t="array" aca="1" ref="L12" ca="1">[1]!NOM_FEUILLE('Récoltes Légumes - AGRESTE'!$A$1)</f>
        <v>Récoltes Légumes - AGRESTE</v>
      </c>
      <c r="M12" s="766" t="str">
        <f>Etiquettes!$H$16</f>
        <v>Volume</v>
      </c>
      <c r="N12" s="768" t="str">
        <f t="shared" si="1"/>
        <v>Récolte de Autres choux, n.c.a. = 121 kt (Agreste - Statistique Agricole Annuelle - SSP)</v>
      </c>
      <c r="O12" s="766" t="str">
        <f>Etiquettes!$H$20</f>
        <v>Fiable</v>
      </c>
      <c r="P12" s="766" t="str">
        <f>Etiquettes!$H$21</f>
        <v>Données collectées</v>
      </c>
      <c r="Q12" s="766" t="str">
        <f>Etiquettes!$H$22</f>
        <v>Donnée collectée (valeur du flux ou coefficient)</v>
      </c>
      <c r="R12" s="120"/>
      <c r="S12" s="907"/>
    </row>
    <row r="13" spans="1:19">
      <c r="A13" s="115" t="str">
        <f>Secteurs!$B$2</f>
        <v>Cultures</v>
      </c>
      <c r="B13" s="116" t="str">
        <f>'Prétraitement récoltes'!A15</f>
        <v>Endives chicons</v>
      </c>
      <c r="C13" s="117">
        <f>'Prétraitement récoltes'!D15</f>
        <v>187.99010000000001</v>
      </c>
      <c r="E13" s="119" t="str">
        <f>Etiquettes!$C$10</f>
        <v>kt</v>
      </c>
      <c r="F13" s="767" t="str">
        <f>Etiquettes!$C$7</f>
        <v>Fruits et légumes (hors pommes de terre)</v>
      </c>
      <c r="G13" s="119">
        <f>Etiquettes!$H$9</f>
        <v>2015</v>
      </c>
      <c r="H13" s="767" t="str">
        <f>Etiquettes!$C$8</f>
        <v>France entière</v>
      </c>
      <c r="I13" s="767" t="str">
        <f t="shared" si="0"/>
        <v>Récolte de Endives chicons</v>
      </c>
      <c r="K13" t="s">
        <v>2506</v>
      </c>
      <c r="L13" s="767" t="str" cm="1">
        <f t="array" aca="1" ref="L13" ca="1">[1]!NOM_FEUILLE('Récoltes Légumes - AGRESTE'!$A$1)</f>
        <v>Récoltes Légumes - AGRESTE</v>
      </c>
      <c r="M13" s="766" t="str">
        <f>Etiquettes!$H$16</f>
        <v>Volume</v>
      </c>
      <c r="N13" s="768" t="str">
        <f t="shared" si="1"/>
        <v>Récolte de Endives chicons = 188 kt (Agreste - Statistique Agricole Annuelle - SSP)</v>
      </c>
      <c r="O13" s="766" t="str">
        <f>Etiquettes!$H$20</f>
        <v>Fiable</v>
      </c>
      <c r="P13" s="766" t="str">
        <f>Etiquettes!$H$21</f>
        <v>Données collectées</v>
      </c>
      <c r="Q13" s="766" t="str">
        <f>Etiquettes!$H$22</f>
        <v>Donnée collectée (valeur du flux ou coefficient)</v>
      </c>
      <c r="R13" s="120"/>
      <c r="S13" s="907"/>
    </row>
    <row r="14" spans="1:19">
      <c r="A14" s="115" t="str">
        <f>Secteurs!$B$2</f>
        <v>Cultures</v>
      </c>
      <c r="B14" s="116" t="str">
        <f>'Prétraitement récoltes'!A16</f>
        <v>Épinards</v>
      </c>
      <c r="C14" s="117">
        <f>'Prétraitement récoltes'!D16</f>
        <v>106.9718</v>
      </c>
      <c r="E14" s="119" t="str">
        <f>Etiquettes!$C$10</f>
        <v>kt</v>
      </c>
      <c r="F14" s="767" t="str">
        <f>Etiquettes!$C$7</f>
        <v>Fruits et légumes (hors pommes de terre)</v>
      </c>
      <c r="G14" s="119">
        <f>Etiquettes!$H$9</f>
        <v>2015</v>
      </c>
      <c r="H14" s="767" t="str">
        <f>Etiquettes!$C$8</f>
        <v>France entière</v>
      </c>
      <c r="I14" s="767" t="str">
        <f t="shared" si="0"/>
        <v>Récolte de Épinards</v>
      </c>
      <c r="K14" t="s">
        <v>2506</v>
      </c>
      <c r="L14" s="767" t="str" cm="1">
        <f t="array" aca="1" ref="L14" ca="1">[1]!NOM_FEUILLE('Récoltes Légumes - AGRESTE'!$A$1)</f>
        <v>Récoltes Légumes - AGRESTE</v>
      </c>
      <c r="M14" s="766" t="str">
        <f>Etiquettes!$H$16</f>
        <v>Volume</v>
      </c>
      <c r="N14" s="768" t="str">
        <f t="shared" si="1"/>
        <v>Récolte de Épinards = 107 kt (Agreste - Statistique Agricole Annuelle - SSP)</v>
      </c>
      <c r="O14" s="766" t="str">
        <f>Etiquettes!$H$20</f>
        <v>Fiable</v>
      </c>
      <c r="P14" s="766" t="str">
        <f>Etiquettes!$H$21</f>
        <v>Données collectées</v>
      </c>
      <c r="Q14" s="766" t="str">
        <f>Etiquettes!$H$22</f>
        <v>Donnée collectée (valeur du flux ou coefficient)</v>
      </c>
      <c r="R14" s="120"/>
      <c r="S14" s="907"/>
    </row>
    <row r="15" spans="1:19">
      <c r="A15" s="115" t="str">
        <f>Secteurs!$B$2</f>
        <v>Cultures</v>
      </c>
      <c r="B15" s="116" t="str">
        <f>'Prétraitement récoltes'!A17</f>
        <v>Poireaux</v>
      </c>
      <c r="C15" s="117">
        <f>'Prétraitement récoltes'!D17</f>
        <v>169.91839999999999</v>
      </c>
      <c r="E15" s="119" t="str">
        <f>Etiquettes!$C$10</f>
        <v>kt</v>
      </c>
      <c r="F15" s="767" t="str">
        <f>Etiquettes!$C$7</f>
        <v>Fruits et légumes (hors pommes de terre)</v>
      </c>
      <c r="G15" s="119">
        <f>Etiquettes!$H$9</f>
        <v>2015</v>
      </c>
      <c r="H15" s="767" t="str">
        <f>Etiquettes!$C$8</f>
        <v>France entière</v>
      </c>
      <c r="I15" s="767" t="str">
        <f t="shared" si="0"/>
        <v>Récolte de Poireaux</v>
      </c>
      <c r="K15" t="s">
        <v>2506</v>
      </c>
      <c r="L15" s="767" t="str" cm="1">
        <f t="array" aca="1" ref="L15" ca="1">[1]!NOM_FEUILLE('Récoltes Légumes - AGRESTE'!$A$1)</f>
        <v>Récoltes Légumes - AGRESTE</v>
      </c>
      <c r="M15" s="766" t="str">
        <f>Etiquettes!$H$16</f>
        <v>Volume</v>
      </c>
      <c r="N15" s="768" t="str">
        <f t="shared" si="1"/>
        <v>Récolte de Poireaux = 170 kt (Agreste - Statistique Agricole Annuelle - SSP)</v>
      </c>
      <c r="O15" s="766" t="str">
        <f>Etiquettes!$H$20</f>
        <v>Fiable</v>
      </c>
      <c r="P15" s="766" t="str">
        <f>Etiquettes!$H$21</f>
        <v>Données collectées</v>
      </c>
      <c r="Q15" s="766" t="str">
        <f>Etiquettes!$H$22</f>
        <v>Donnée collectée (valeur du flux ou coefficient)</v>
      </c>
      <c r="R15" s="120"/>
      <c r="S15" s="907"/>
    </row>
    <row r="16" spans="1:19">
      <c r="A16" s="115" t="str">
        <f>Secteurs!$B$2</f>
        <v>Cultures</v>
      </c>
      <c r="B16" s="116" t="str">
        <f>'Prétraitement récoltes'!A18</f>
        <v>Laitues</v>
      </c>
      <c r="C16" s="117">
        <f>'Prétraitement récoltes'!D18</f>
        <v>225.7105</v>
      </c>
      <c r="E16" s="119" t="str">
        <f>Etiquettes!$C$10</f>
        <v>kt</v>
      </c>
      <c r="F16" s="767" t="str">
        <f>Etiquettes!$C$7</f>
        <v>Fruits et légumes (hors pommes de terre)</v>
      </c>
      <c r="G16" s="119">
        <f>Etiquettes!$H$9</f>
        <v>2015</v>
      </c>
      <c r="H16" s="767" t="str">
        <f>Etiquettes!$C$8</f>
        <v>France entière</v>
      </c>
      <c r="I16" s="767" t="str">
        <f t="shared" si="0"/>
        <v>Récolte de Laitues</v>
      </c>
      <c r="K16" t="s">
        <v>2506</v>
      </c>
      <c r="L16" s="767" t="str" cm="1">
        <f t="array" aca="1" ref="L16" ca="1">[1]!NOM_FEUILLE('Récoltes Légumes - AGRESTE'!$A$1)</f>
        <v>Récoltes Légumes - AGRESTE</v>
      </c>
      <c r="M16" s="766" t="str">
        <f>Etiquettes!$H$16</f>
        <v>Volume</v>
      </c>
      <c r="N16" s="768" t="str">
        <f t="shared" si="1"/>
        <v>Récolte de Laitues = 226 kt (Agreste - Statistique Agricole Annuelle - SSP)</v>
      </c>
      <c r="O16" s="766" t="str">
        <f>Etiquettes!$H$20</f>
        <v>Fiable</v>
      </c>
      <c r="P16" s="766" t="str">
        <f>Etiquettes!$H$21</f>
        <v>Données collectées</v>
      </c>
      <c r="Q16" s="766" t="str">
        <f>Etiquettes!$H$22</f>
        <v>Donnée collectée (valeur du flux ou coefficient)</v>
      </c>
      <c r="R16" s="120"/>
      <c r="S16" s="907"/>
    </row>
    <row r="17" spans="1:19">
      <c r="A17" s="115" t="str">
        <f>Secteurs!$B$2</f>
        <v>Cultures</v>
      </c>
      <c r="B17" s="116" t="str">
        <f>'Prétraitement récoltes'!A19</f>
        <v>Chicorées</v>
      </c>
      <c r="C17" s="117">
        <f>'Prétraitement récoltes'!D19</f>
        <v>55.541600000000003</v>
      </c>
      <c r="E17" s="119" t="str">
        <f>Etiquettes!$C$10</f>
        <v>kt</v>
      </c>
      <c r="F17" s="767" t="str">
        <f>Etiquettes!$C$7</f>
        <v>Fruits et légumes (hors pommes de terre)</v>
      </c>
      <c r="G17" s="119">
        <f>Etiquettes!$H$9</f>
        <v>2015</v>
      </c>
      <c r="H17" s="767" t="str">
        <f>Etiquettes!$C$8</f>
        <v>France entière</v>
      </c>
      <c r="I17" s="767" t="str">
        <f t="shared" si="0"/>
        <v>Récolte de Chicorées</v>
      </c>
      <c r="K17" t="s">
        <v>2506</v>
      </c>
      <c r="L17" s="767" t="str" cm="1">
        <f t="array" aca="1" ref="L17" ca="1">[1]!NOM_FEUILLE('Récoltes Légumes - AGRESTE'!$A$1)</f>
        <v>Récoltes Légumes - AGRESTE</v>
      </c>
      <c r="M17" s="766" t="str">
        <f>Etiquettes!$H$16</f>
        <v>Volume</v>
      </c>
      <c r="N17" s="768" t="str">
        <f t="shared" si="1"/>
        <v>Récolte de Chicorées = 56 kt (Agreste - Statistique Agricole Annuelle - SSP)</v>
      </c>
      <c r="O17" s="766" t="str">
        <f>Etiquettes!$H$20</f>
        <v>Fiable</v>
      </c>
      <c r="P17" s="766" t="str">
        <f>Etiquettes!$H$21</f>
        <v>Données collectées</v>
      </c>
      <c r="Q17" s="766" t="str">
        <f>Etiquettes!$H$22</f>
        <v>Donnée collectée (valeur du flux ou coefficient)</v>
      </c>
      <c r="R17" s="120"/>
      <c r="S17" s="907"/>
    </row>
    <row r="18" spans="1:19">
      <c r="A18" s="115" t="str">
        <f>Secteurs!$B$2</f>
        <v>Cultures</v>
      </c>
      <c r="B18" s="116" t="str">
        <f>'Prétraitement récoltes'!A20</f>
        <v>Cresson</v>
      </c>
      <c r="C18" s="117">
        <f>'Prétraitement récoltes'!D20</f>
        <v>4.8765000000000001</v>
      </c>
      <c r="E18" s="119" t="str">
        <f>Etiquettes!$C$10</f>
        <v>kt</v>
      </c>
      <c r="F18" s="767" t="str">
        <f>Etiquettes!$C$7</f>
        <v>Fruits et légumes (hors pommes de terre)</v>
      </c>
      <c r="G18" s="119">
        <f>Etiquettes!$H$9</f>
        <v>2015</v>
      </c>
      <c r="H18" s="767" t="str">
        <f>Etiquettes!$C$8</f>
        <v>France entière</v>
      </c>
      <c r="I18" s="767" t="str">
        <f t="shared" si="0"/>
        <v>Récolte de Cresson</v>
      </c>
      <c r="K18" t="s">
        <v>2506</v>
      </c>
      <c r="L18" s="767" t="str" cm="1">
        <f t="array" aca="1" ref="L18" ca="1">[1]!NOM_FEUILLE('Récoltes Légumes - AGRESTE'!$A$1)</f>
        <v>Récoltes Légumes - AGRESTE</v>
      </c>
      <c r="M18" s="766" t="str">
        <f>Etiquettes!$H$16</f>
        <v>Volume</v>
      </c>
      <c r="N18" s="768" t="str">
        <f t="shared" si="1"/>
        <v>Récolte de Cresson = 5 kt (Agreste - Statistique Agricole Annuelle - SSP)</v>
      </c>
      <c r="O18" s="766" t="str">
        <f>Etiquettes!$H$20</f>
        <v>Fiable</v>
      </c>
      <c r="P18" s="766" t="str">
        <f>Etiquettes!$H$21</f>
        <v>Données collectées</v>
      </c>
      <c r="Q18" s="766" t="str">
        <f>Etiquettes!$H$22</f>
        <v>Donnée collectée (valeur du flux ou coefficient)</v>
      </c>
      <c r="R18" s="120"/>
      <c r="S18" s="907"/>
    </row>
    <row r="19" spans="1:19">
      <c r="A19" s="115" t="str">
        <f>Secteurs!$B$2</f>
        <v>Cultures</v>
      </c>
      <c r="B19" s="116" t="str">
        <f>'Prétraitement récoltes'!A21</f>
        <v>Mâche</v>
      </c>
      <c r="C19" s="117">
        <f>'Prétraitement récoltes'!D21</f>
        <v>44.287300000000002</v>
      </c>
      <c r="E19" s="119" t="str">
        <f>Etiquettes!$C$10</f>
        <v>kt</v>
      </c>
      <c r="F19" s="767" t="str">
        <f>Etiquettes!$C$7</f>
        <v>Fruits et légumes (hors pommes de terre)</v>
      </c>
      <c r="G19" s="119">
        <f>Etiquettes!$H$9</f>
        <v>2015</v>
      </c>
      <c r="H19" s="767" t="str">
        <f>Etiquettes!$C$8</f>
        <v>France entière</v>
      </c>
      <c r="I19" s="767" t="str">
        <f t="shared" si="0"/>
        <v>Récolte de Mâche</v>
      </c>
      <c r="K19" t="s">
        <v>2506</v>
      </c>
      <c r="L19" s="767" t="str" cm="1">
        <f t="array" aca="1" ref="L19" ca="1">[1]!NOM_FEUILLE('Récoltes Légumes - AGRESTE'!$A$1)</f>
        <v>Récoltes Légumes - AGRESTE</v>
      </c>
      <c r="M19" s="766" t="str">
        <f>Etiquettes!$H$16</f>
        <v>Volume</v>
      </c>
      <c r="N19" s="768" t="str">
        <f t="shared" si="1"/>
        <v>Récolte de Mâche = 44 kt (Agreste - Statistique Agricole Annuelle - SSP)</v>
      </c>
      <c r="O19" s="766" t="str">
        <f>Etiquettes!$H$20</f>
        <v>Fiable</v>
      </c>
      <c r="P19" s="766" t="str">
        <f>Etiquettes!$H$21</f>
        <v>Données collectées</v>
      </c>
      <c r="Q19" s="766" t="str">
        <f>Etiquettes!$H$22</f>
        <v>Donnée collectée (valeur du flux ou coefficient)</v>
      </c>
      <c r="R19" s="120"/>
      <c r="S19" s="907"/>
    </row>
    <row r="20" spans="1:19">
      <c r="A20" s="115" t="str">
        <f>Secteurs!$B$2</f>
        <v>Cultures</v>
      </c>
      <c r="B20" s="116" t="str">
        <f>'Prétraitement récoltes'!A22</f>
        <v>Autres salades, n.c.a.</v>
      </c>
      <c r="C20" s="117">
        <f>'Prétraitement récoltes'!D22</f>
        <v>52.945</v>
      </c>
      <c r="E20" s="119" t="str">
        <f>Etiquettes!$C$10</f>
        <v>kt</v>
      </c>
      <c r="F20" s="767" t="str">
        <f>Etiquettes!$C$7</f>
        <v>Fruits et légumes (hors pommes de terre)</v>
      </c>
      <c r="G20" s="119">
        <f>Etiquettes!$H$9</f>
        <v>2015</v>
      </c>
      <c r="H20" s="767" t="str">
        <f>Etiquettes!$C$8</f>
        <v>France entière</v>
      </c>
      <c r="I20" s="767" t="str">
        <f t="shared" si="0"/>
        <v>Récolte de Autres salades, n.c.a.</v>
      </c>
      <c r="K20" t="s">
        <v>2506</v>
      </c>
      <c r="L20" s="767" t="str" cm="1">
        <f t="array" aca="1" ref="L20" ca="1">[1]!NOM_FEUILLE('Récoltes Légumes - AGRESTE'!$A$1)</f>
        <v>Récoltes Légumes - AGRESTE</v>
      </c>
      <c r="M20" s="766" t="str">
        <f>Etiquettes!$H$16</f>
        <v>Volume</v>
      </c>
      <c r="N20" s="768" t="str">
        <f t="shared" si="1"/>
        <v>Récolte de Autres salades, n.c.a. = 53 kt (Agreste - Statistique Agricole Annuelle - SSP)</v>
      </c>
      <c r="O20" s="766" t="str">
        <f>Etiquettes!$H$20</f>
        <v>Fiable</v>
      </c>
      <c r="P20" s="766" t="str">
        <f>Etiquettes!$H$21</f>
        <v>Données collectées</v>
      </c>
      <c r="Q20" s="766" t="str">
        <f>Etiquettes!$H$22</f>
        <v>Donnée collectée (valeur du flux ou coefficient)</v>
      </c>
      <c r="R20" s="120"/>
      <c r="S20" s="907"/>
    </row>
    <row r="21" spans="1:19">
      <c r="A21" s="115" t="str">
        <f>Secteurs!$B$2</f>
        <v>Cultures</v>
      </c>
      <c r="B21" s="116" t="str">
        <f>'Prétraitement récoltes'!A23</f>
        <v>Bettes et cardes</v>
      </c>
      <c r="C21" s="117">
        <f>'Prétraitement récoltes'!D23</f>
        <v>20.360499999999998</v>
      </c>
      <c r="E21" s="119" t="str">
        <f>Etiquettes!$C$10</f>
        <v>kt</v>
      </c>
      <c r="F21" s="767" t="str">
        <f>Etiquettes!$C$7</f>
        <v>Fruits et légumes (hors pommes de terre)</v>
      </c>
      <c r="G21" s="119">
        <f>Etiquettes!$H$9</f>
        <v>2015</v>
      </c>
      <c r="H21" s="767" t="str">
        <f>Etiquettes!$C$8</f>
        <v>France entière</v>
      </c>
      <c r="I21" s="767" t="str">
        <f t="shared" si="0"/>
        <v>Récolte de Bettes et cardes</v>
      </c>
      <c r="K21" t="s">
        <v>2506</v>
      </c>
      <c r="L21" s="767" t="str" cm="1">
        <f t="array" aca="1" ref="L21" ca="1">[1]!NOM_FEUILLE('Récoltes Légumes - AGRESTE'!$A$1)</f>
        <v>Récoltes Légumes - AGRESTE</v>
      </c>
      <c r="M21" s="766" t="str">
        <f>Etiquettes!$H$16</f>
        <v>Volume</v>
      </c>
      <c r="N21" s="768" t="str">
        <f t="shared" si="1"/>
        <v>Récolte de Bettes et cardes = 20 kt (Agreste - Statistique Agricole Annuelle - SSP)</v>
      </c>
      <c r="O21" s="766" t="str">
        <f>Etiquettes!$H$20</f>
        <v>Fiable</v>
      </c>
      <c r="P21" s="766" t="str">
        <f>Etiquettes!$H$21</f>
        <v>Données collectées</v>
      </c>
      <c r="Q21" s="766" t="str">
        <f>Etiquettes!$H$22</f>
        <v>Donnée collectée (valeur du flux ou coefficient)</v>
      </c>
      <c r="R21" s="120"/>
      <c r="S21" s="907"/>
    </row>
    <row r="22" spans="1:19">
      <c r="A22" s="115" t="str">
        <f>Secteurs!$B$2</f>
        <v>Cultures</v>
      </c>
      <c r="B22" s="116" t="str">
        <f>'Prétraitement récoltes'!A24</f>
        <v>Brèdes</v>
      </c>
      <c r="C22" s="117">
        <f>'Prétraitement récoltes'!D24</f>
        <v>3.03</v>
      </c>
      <c r="E22" s="119" t="str">
        <f>Etiquettes!$C$10</f>
        <v>kt</v>
      </c>
      <c r="F22" s="767" t="str">
        <f>Etiquettes!$C$7</f>
        <v>Fruits et légumes (hors pommes de terre)</v>
      </c>
      <c r="G22" s="119">
        <f>Etiquettes!$H$9</f>
        <v>2015</v>
      </c>
      <c r="H22" s="767" t="str">
        <f>Etiquettes!$C$8</f>
        <v>France entière</v>
      </c>
      <c r="I22" s="767" t="str">
        <f t="shared" si="0"/>
        <v>Récolte de Brèdes</v>
      </c>
      <c r="K22" t="s">
        <v>2506</v>
      </c>
      <c r="L22" s="767" t="str" cm="1">
        <f t="array" aca="1" ref="L22" ca="1">[1]!NOM_FEUILLE('Récoltes Légumes - AGRESTE'!$A$1)</f>
        <v>Récoltes Légumes - AGRESTE</v>
      </c>
      <c r="M22" s="766" t="str">
        <f>Etiquettes!$H$16</f>
        <v>Volume</v>
      </c>
      <c r="N22" s="768" t="str">
        <f t="shared" si="1"/>
        <v>Récolte de Brèdes = 3 kt (Agreste - Statistique Agricole Annuelle - SSP)</v>
      </c>
      <c r="O22" s="766" t="str">
        <f>Etiquettes!$H$20</f>
        <v>Fiable</v>
      </c>
      <c r="P22" s="766" t="str">
        <f>Etiquettes!$H$21</f>
        <v>Données collectées</v>
      </c>
      <c r="Q22" s="766" t="str">
        <f>Etiquettes!$H$22</f>
        <v>Donnée collectée (valeur du flux ou coefficient)</v>
      </c>
      <c r="R22" s="120"/>
      <c r="S22" s="907"/>
    </row>
    <row r="23" spans="1:19">
      <c r="A23" s="115" t="str">
        <f>Secteurs!$B$2</f>
        <v>Cultures</v>
      </c>
      <c r="B23" s="116" t="str">
        <f>'Prétraitement récoltes'!A25</f>
        <v>Persil</v>
      </c>
      <c r="C23" s="117">
        <f>'Prétraitement récoltes'!D25</f>
        <v>17.1736</v>
      </c>
      <c r="E23" s="119" t="str">
        <f>Etiquettes!$C$10</f>
        <v>kt</v>
      </c>
      <c r="F23" s="767" t="str">
        <f>Etiquettes!$C$7</f>
        <v>Fruits et légumes (hors pommes de terre)</v>
      </c>
      <c r="G23" s="119">
        <f>Etiquettes!$H$9</f>
        <v>2015</v>
      </c>
      <c r="H23" s="767" t="str">
        <f>Etiquettes!$C$8</f>
        <v>France entière</v>
      </c>
      <c r="I23" s="767" t="str">
        <f t="shared" si="0"/>
        <v>Récolte de Persil</v>
      </c>
      <c r="K23" t="s">
        <v>2506</v>
      </c>
      <c r="L23" s="767" t="str" cm="1">
        <f t="array" aca="1" ref="L23" ca="1">[1]!NOM_FEUILLE('Récoltes Légumes - AGRESTE'!$A$1)</f>
        <v>Récoltes Légumes - AGRESTE</v>
      </c>
      <c r="M23" s="766" t="str">
        <f>Etiquettes!$H$16</f>
        <v>Volume</v>
      </c>
      <c r="N23" s="768" t="str">
        <f t="shared" si="1"/>
        <v>Récolte de Persil = 17 kt (Agreste - Statistique Agricole Annuelle - SSP)</v>
      </c>
      <c r="O23" s="766" t="str">
        <f>Etiquettes!$H$20</f>
        <v>Fiable</v>
      </c>
      <c r="P23" s="766" t="str">
        <f>Etiquettes!$H$21</f>
        <v>Données collectées</v>
      </c>
      <c r="Q23" s="766" t="str">
        <f>Etiquettes!$H$22</f>
        <v>Donnée collectée (valeur du flux ou coefficient)</v>
      </c>
      <c r="R23" s="120"/>
      <c r="S23" s="907"/>
    </row>
    <row r="24" spans="1:19">
      <c r="A24" s="115" t="str">
        <f>Secteurs!$B$2</f>
        <v>Cultures</v>
      </c>
      <c r="B24" s="116" t="str">
        <f>'Prétraitement récoltes'!A26</f>
        <v>Fraises en plein air</v>
      </c>
      <c r="C24" s="117">
        <f>'Prétraitement récoltes'!D26</f>
        <v>17.493774999999999</v>
      </c>
      <c r="E24" s="119" t="str">
        <f>Etiquettes!$C$10</f>
        <v>kt</v>
      </c>
      <c r="F24" s="767" t="str">
        <f>Etiquettes!$C$7</f>
        <v>Fruits et légumes (hors pommes de terre)</v>
      </c>
      <c r="G24" s="119">
        <f>Etiquettes!$H$9</f>
        <v>2015</v>
      </c>
      <c r="H24" s="767" t="str">
        <f>Etiquettes!$C$8</f>
        <v>France entière</v>
      </c>
      <c r="I24" s="767" t="str">
        <f t="shared" si="0"/>
        <v>Récolte de Fraises en plein air</v>
      </c>
      <c r="K24" t="s">
        <v>2506</v>
      </c>
      <c r="L24" s="767" t="str" cm="1">
        <f t="array" aca="1" ref="L24" ca="1">[1]!NOM_FEUILLE('Récoltes Légumes - AGRESTE'!$A$1)</f>
        <v>Récoltes Légumes - AGRESTE</v>
      </c>
      <c r="M24" s="766" t="str">
        <f>Etiquettes!$H$16</f>
        <v>Volume</v>
      </c>
      <c r="N24" s="768" t="str">
        <f t="shared" si="1"/>
        <v>Récolte de Fraises en plein air = 17 kt (Agreste - Statistique Agricole Annuelle - SSP)</v>
      </c>
      <c r="O24" s="766" t="str">
        <f>Etiquettes!$H$20</f>
        <v>Fiable</v>
      </c>
      <c r="P24" s="766" t="str">
        <f>Etiquettes!$H$21</f>
        <v>Données collectées</v>
      </c>
      <c r="Q24" s="766" t="str">
        <f>Etiquettes!$H$22</f>
        <v>Donnée collectée (valeur du flux ou coefficient)</v>
      </c>
      <c r="R24" s="120"/>
      <c r="S24" s="907"/>
    </row>
    <row r="25" spans="1:19">
      <c r="A25" s="115" t="str">
        <f>Secteurs!$B$2</f>
        <v>Cultures</v>
      </c>
      <c r="B25" s="116" t="str">
        <f>'Prétraitement récoltes'!A27</f>
        <v>Fraises sous serres</v>
      </c>
      <c r="C25" s="117">
        <f>'Prétraitement récoltes'!D27</f>
        <v>43.140252808037097</v>
      </c>
      <c r="E25" s="119" t="str">
        <f>Etiquettes!$C$10</f>
        <v>kt</v>
      </c>
      <c r="F25" s="767" t="str">
        <f>Etiquettes!$C$7</f>
        <v>Fruits et légumes (hors pommes de terre)</v>
      </c>
      <c r="G25" s="119">
        <f>Etiquettes!$H$9</f>
        <v>2015</v>
      </c>
      <c r="H25" s="767" t="str">
        <f>Etiquettes!$C$8</f>
        <v>France entière</v>
      </c>
      <c r="I25" s="767" t="str">
        <f t="shared" si="0"/>
        <v>Récolte de Fraises sous serres</v>
      </c>
      <c r="K25" t="s">
        <v>2506</v>
      </c>
      <c r="L25" s="767" t="str" cm="1">
        <f t="array" aca="1" ref="L25" ca="1">[1]!NOM_FEUILLE('Récoltes Légumes - AGRESTE'!$A$1)</f>
        <v>Récoltes Légumes - AGRESTE</v>
      </c>
      <c r="M25" s="766" t="str">
        <f>Etiquettes!$H$16</f>
        <v>Volume</v>
      </c>
      <c r="N25" s="768" t="str">
        <f t="shared" si="1"/>
        <v>Récolte de Fraises sous serres = 43 kt (Agreste - Statistique Agricole Annuelle - SSP)</v>
      </c>
      <c r="O25" s="766" t="str">
        <f>Etiquettes!$H$20</f>
        <v>Fiable</v>
      </c>
      <c r="P25" s="766" t="str">
        <f>Etiquettes!$H$21</f>
        <v>Données collectées</v>
      </c>
      <c r="Q25" s="766" t="str">
        <f>Etiquettes!$H$22</f>
        <v>Donnée collectée (valeur du flux ou coefficient)</v>
      </c>
      <c r="R25" s="120"/>
      <c r="S25" s="907"/>
    </row>
    <row r="26" spans="1:19">
      <c r="A26" s="115" t="str">
        <f>Secteurs!$B$2</f>
        <v>Cultures</v>
      </c>
      <c r="B26" s="116" t="str">
        <f>'Prétraitement récoltes'!A28</f>
        <v>Aubergines</v>
      </c>
      <c r="C26" s="117">
        <f>'Prétraitement récoltes'!D28</f>
        <v>38.961199999999998</v>
      </c>
      <c r="E26" s="119" t="str">
        <f>Etiquettes!$C$10</f>
        <v>kt</v>
      </c>
      <c r="F26" s="767" t="str">
        <f>Etiquettes!$C$7</f>
        <v>Fruits et légumes (hors pommes de terre)</v>
      </c>
      <c r="G26" s="119">
        <f>Etiquettes!$H$9</f>
        <v>2015</v>
      </c>
      <c r="H26" s="767" t="str">
        <f>Etiquettes!$C$8</f>
        <v>France entière</v>
      </c>
      <c r="I26" s="767" t="str">
        <f t="shared" si="0"/>
        <v>Récolte de Aubergines</v>
      </c>
      <c r="K26" t="s">
        <v>2506</v>
      </c>
      <c r="L26" s="767" t="str" cm="1">
        <f t="array" aca="1" ref="L26" ca="1">[1]!NOM_FEUILLE('Récoltes Légumes - AGRESTE'!$A$1)</f>
        <v>Récoltes Légumes - AGRESTE</v>
      </c>
      <c r="M26" s="766" t="str">
        <f>Etiquettes!$H$16</f>
        <v>Volume</v>
      </c>
      <c r="N26" s="768" t="str">
        <f t="shared" si="1"/>
        <v>Récolte de Aubergines = 39 kt (Agreste - Statistique Agricole Annuelle - SSP)</v>
      </c>
      <c r="O26" s="766" t="str">
        <f>Etiquettes!$H$20</f>
        <v>Fiable</v>
      </c>
      <c r="P26" s="766" t="str">
        <f>Etiquettes!$H$21</f>
        <v>Données collectées</v>
      </c>
      <c r="Q26" s="766" t="str">
        <f>Etiquettes!$H$22</f>
        <v>Donnée collectée (valeur du flux ou coefficient)</v>
      </c>
      <c r="R26" s="120"/>
      <c r="S26" s="907"/>
    </row>
    <row r="27" spans="1:19">
      <c r="A27" s="115" t="str">
        <f>Secteurs!$B$2</f>
        <v>Cultures</v>
      </c>
      <c r="B27" s="116" t="str">
        <f>'Prétraitement récoltes'!A29</f>
        <v>Bananes plantains</v>
      </c>
      <c r="C27" s="117">
        <f>'Prétraitement récoltes'!D29</f>
        <v>4.2864000000000004</v>
      </c>
      <c r="E27" s="119" t="str">
        <f>Etiquettes!$C$10</f>
        <v>kt</v>
      </c>
      <c r="F27" s="767" t="str">
        <f>Etiquettes!$C$7</f>
        <v>Fruits et légumes (hors pommes de terre)</v>
      </c>
      <c r="G27" s="119">
        <f>Etiquettes!$H$9</f>
        <v>2015</v>
      </c>
      <c r="H27" s="767" t="str">
        <f>Etiquettes!$C$8</f>
        <v>France entière</v>
      </c>
      <c r="I27" s="767" t="str">
        <f t="shared" si="0"/>
        <v>Récolte de Bananes plantains</v>
      </c>
      <c r="K27" t="s">
        <v>2506</v>
      </c>
      <c r="L27" s="767" t="str" cm="1">
        <f t="array" aca="1" ref="L27" ca="1">[1]!NOM_FEUILLE('Récoltes Légumes - AGRESTE'!$A$1)</f>
        <v>Récoltes Légumes - AGRESTE</v>
      </c>
      <c r="M27" s="766" t="str">
        <f>Etiquettes!$H$16</f>
        <v>Volume</v>
      </c>
      <c r="N27" s="768" t="str">
        <f t="shared" si="1"/>
        <v>Récolte de Bananes plantains = 4 kt (Agreste - Statistique Agricole Annuelle - SSP)</v>
      </c>
      <c r="O27" s="766" t="str">
        <f>Etiquettes!$H$20</f>
        <v>Fiable</v>
      </c>
      <c r="P27" s="766" t="str">
        <f>Etiquettes!$H$21</f>
        <v>Données collectées</v>
      </c>
      <c r="Q27" s="766" t="str">
        <f>Etiquettes!$H$22</f>
        <v>Donnée collectée (valeur du flux ou coefficient)</v>
      </c>
      <c r="R27" s="120"/>
      <c r="S27" s="907"/>
    </row>
    <row r="28" spans="1:19">
      <c r="A28" s="115" t="str">
        <f>Secteurs!$B$2</f>
        <v>Cultures</v>
      </c>
      <c r="B28" s="116" t="str">
        <f>'Prétraitement récoltes'!A30</f>
        <v>Concombre en plein air</v>
      </c>
      <c r="C28" s="117">
        <f>'Prétraitement récoltes'!D30</f>
        <v>23.2577</v>
      </c>
      <c r="E28" s="119" t="str">
        <f>Etiquettes!$C$10</f>
        <v>kt</v>
      </c>
      <c r="F28" s="767" t="str">
        <f>Etiquettes!$C$7</f>
        <v>Fruits et légumes (hors pommes de terre)</v>
      </c>
      <c r="G28" s="119">
        <f>Etiquettes!$H$9</f>
        <v>2015</v>
      </c>
      <c r="H28" s="767" t="str">
        <f>Etiquettes!$C$8</f>
        <v>France entière</v>
      </c>
      <c r="I28" s="767" t="str">
        <f t="shared" si="0"/>
        <v>Récolte de Concombre en plein air</v>
      </c>
      <c r="K28" t="s">
        <v>2506</v>
      </c>
      <c r="L28" s="767" t="str" cm="1">
        <f t="array" aca="1" ref="L28" ca="1">[1]!NOM_FEUILLE('Récoltes Légumes - AGRESTE'!$A$1)</f>
        <v>Récoltes Légumes - AGRESTE</v>
      </c>
      <c r="M28" s="766" t="str">
        <f>Etiquettes!$H$16</f>
        <v>Volume</v>
      </c>
      <c r="N28" s="768" t="str">
        <f t="shared" si="1"/>
        <v>Récolte de Concombre en plein air = 23 kt (Agreste - Statistique Agricole Annuelle - SSP)</v>
      </c>
      <c r="O28" s="766" t="str">
        <f>Etiquettes!$H$20</f>
        <v>Fiable</v>
      </c>
      <c r="P28" s="766" t="str">
        <f>Etiquettes!$H$21</f>
        <v>Données collectées</v>
      </c>
      <c r="Q28" s="766" t="str">
        <f>Etiquettes!$H$22</f>
        <v>Donnée collectée (valeur du flux ou coefficient)</v>
      </c>
      <c r="R28" s="120"/>
      <c r="S28" s="907"/>
    </row>
    <row r="29" spans="1:19">
      <c r="A29" s="115" t="str">
        <f>Secteurs!$B$2</f>
        <v>Cultures</v>
      </c>
      <c r="B29" s="116" t="str">
        <f>'Prétraitement récoltes'!A31</f>
        <v>Concombre sous serres</v>
      </c>
      <c r="C29" s="117">
        <f>'Prétraitement récoltes'!D31</f>
        <v>144.68209999999999</v>
      </c>
      <c r="E29" s="119" t="str">
        <f>Etiquettes!$C$10</f>
        <v>kt</v>
      </c>
      <c r="F29" s="767" t="str">
        <f>Etiquettes!$C$7</f>
        <v>Fruits et légumes (hors pommes de terre)</v>
      </c>
      <c r="G29" s="119">
        <f>Etiquettes!$H$9</f>
        <v>2015</v>
      </c>
      <c r="H29" s="767" t="str">
        <f>Etiquettes!$C$8</f>
        <v>France entière</v>
      </c>
      <c r="I29" s="767" t="str">
        <f t="shared" si="0"/>
        <v>Récolte de Concombre sous serres</v>
      </c>
      <c r="K29" t="s">
        <v>2506</v>
      </c>
      <c r="L29" s="767" t="str" cm="1">
        <f t="array" aca="1" ref="L29" ca="1">[1]!NOM_FEUILLE('Récoltes Légumes - AGRESTE'!$A$1)</f>
        <v>Récoltes Légumes - AGRESTE</v>
      </c>
      <c r="M29" s="766" t="str">
        <f>Etiquettes!$H$16</f>
        <v>Volume</v>
      </c>
      <c r="N29" s="768" t="str">
        <f t="shared" si="1"/>
        <v>Récolte de Concombre sous serres = 145 kt (Agreste - Statistique Agricole Annuelle - SSP)</v>
      </c>
      <c r="O29" s="766" t="str">
        <f>Etiquettes!$H$20</f>
        <v>Fiable</v>
      </c>
      <c r="P29" s="766" t="str">
        <f>Etiquettes!$H$21</f>
        <v>Données collectées</v>
      </c>
      <c r="Q29" s="766" t="str">
        <f>Etiquettes!$H$22</f>
        <v>Donnée collectée (valeur du flux ou coefficient)</v>
      </c>
      <c r="R29" s="120"/>
      <c r="S29" s="907"/>
    </row>
    <row r="30" spans="1:19">
      <c r="A30" s="115" t="str">
        <f>Secteurs!$B$2</f>
        <v>Cultures</v>
      </c>
      <c r="B30" s="116" t="str">
        <f>'Prétraitement récoltes'!A32</f>
        <v>Chayote ou christophine</v>
      </c>
      <c r="C30" s="117">
        <f>'Prétraitement récoltes'!D32</f>
        <v>6.6234999999999999</v>
      </c>
      <c r="E30" s="119" t="str">
        <f>Etiquettes!$C$10</f>
        <v>kt</v>
      </c>
      <c r="F30" s="767" t="str">
        <f>Etiquettes!$C$7</f>
        <v>Fruits et légumes (hors pommes de terre)</v>
      </c>
      <c r="G30" s="119">
        <f>Etiquettes!$H$9</f>
        <v>2015</v>
      </c>
      <c r="H30" s="767" t="str">
        <f>Etiquettes!$C$8</f>
        <v>France entière</v>
      </c>
      <c r="I30" s="767" t="str">
        <f t="shared" si="0"/>
        <v>Récolte de Chayote ou christophine</v>
      </c>
      <c r="K30" t="s">
        <v>2506</v>
      </c>
      <c r="L30" s="767" t="str" cm="1">
        <f t="array" aca="1" ref="L30" ca="1">[1]!NOM_FEUILLE('Récoltes Légumes - AGRESTE'!$A$1)</f>
        <v>Récoltes Légumes - AGRESTE</v>
      </c>
      <c r="M30" s="766" t="str">
        <f>Etiquettes!$H$16</f>
        <v>Volume</v>
      </c>
      <c r="N30" s="768" t="str">
        <f t="shared" si="1"/>
        <v>Récolte de Chayote ou christophine = 7 kt (Agreste - Statistique Agricole Annuelle - SSP)</v>
      </c>
      <c r="O30" s="766" t="str">
        <f>Etiquettes!$H$20</f>
        <v>Fiable</v>
      </c>
      <c r="P30" s="766" t="str">
        <f>Etiquettes!$H$21</f>
        <v>Données collectées</v>
      </c>
      <c r="Q30" s="766" t="str">
        <f>Etiquettes!$H$22</f>
        <v>Donnée collectée (valeur du flux ou coefficient)</v>
      </c>
      <c r="R30" s="120"/>
      <c r="S30" s="907"/>
    </row>
    <row r="31" spans="1:19">
      <c r="A31" s="115" t="str">
        <f>Secteurs!$B$2</f>
        <v>Cultures</v>
      </c>
      <c r="B31" s="116" t="str">
        <f>'Prétraitement récoltes'!A33</f>
        <v>Courgette</v>
      </c>
      <c r="C31" s="117">
        <f>'Prétraitement récoltes'!D33</f>
        <v>155.1386</v>
      </c>
      <c r="E31" s="119" t="str">
        <f>Etiquettes!$C$10</f>
        <v>kt</v>
      </c>
      <c r="F31" s="767" t="str">
        <f>Etiquettes!$C$7</f>
        <v>Fruits et légumes (hors pommes de terre)</v>
      </c>
      <c r="G31" s="119">
        <f>Etiquettes!$H$9</f>
        <v>2015</v>
      </c>
      <c r="H31" s="767" t="str">
        <f>Etiquettes!$C$8</f>
        <v>France entière</v>
      </c>
      <c r="I31" s="767" t="str">
        <f t="shared" si="0"/>
        <v>Récolte de Courgette</v>
      </c>
      <c r="K31" t="s">
        <v>2506</v>
      </c>
      <c r="L31" s="767" t="str" cm="1">
        <f t="array" aca="1" ref="L31" ca="1">[1]!NOM_FEUILLE('Récoltes Légumes - AGRESTE'!$A$1)</f>
        <v>Récoltes Légumes - AGRESTE</v>
      </c>
      <c r="M31" s="766" t="str">
        <f>Etiquettes!$H$16</f>
        <v>Volume</v>
      </c>
      <c r="N31" s="768" t="str">
        <f t="shared" si="1"/>
        <v>Récolte de Courgette = 155 kt (Agreste - Statistique Agricole Annuelle - SSP)</v>
      </c>
      <c r="O31" s="766" t="str">
        <f>Etiquettes!$H$20</f>
        <v>Fiable</v>
      </c>
      <c r="P31" s="766" t="str">
        <f>Etiquettes!$H$21</f>
        <v>Données collectées</v>
      </c>
      <c r="Q31" s="766" t="str">
        <f>Etiquettes!$H$22</f>
        <v>Donnée collectée (valeur du flux ou coefficient)</v>
      </c>
      <c r="R31" s="120"/>
      <c r="S31" s="907"/>
    </row>
    <row r="32" spans="1:19">
      <c r="A32" s="115" t="str">
        <f>Secteurs!$B$2</f>
        <v>Cultures</v>
      </c>
      <c r="B32" s="116" t="str">
        <f>'Prétraitement récoltes'!A34</f>
        <v>Gombo</v>
      </c>
      <c r="C32" s="117">
        <f>'Prétraitement récoltes'!D34</f>
        <v>0.37280000000000002</v>
      </c>
      <c r="E32" s="119" t="str">
        <f>Etiquettes!$C$10</f>
        <v>kt</v>
      </c>
      <c r="F32" s="767" t="str">
        <f>Etiquettes!$C$7</f>
        <v>Fruits et légumes (hors pommes de terre)</v>
      </c>
      <c r="G32" s="119">
        <f>Etiquettes!$H$9</f>
        <v>2015</v>
      </c>
      <c r="H32" s="767" t="str">
        <f>Etiquettes!$C$8</f>
        <v>France entière</v>
      </c>
      <c r="I32" s="767" t="str">
        <f t="shared" si="0"/>
        <v>Récolte de Gombo</v>
      </c>
      <c r="K32" t="s">
        <v>2506</v>
      </c>
      <c r="L32" s="767" t="str" cm="1">
        <f t="array" aca="1" ref="L32" ca="1">[1]!NOM_FEUILLE('Récoltes Légumes - AGRESTE'!$A$1)</f>
        <v>Récoltes Légumes - AGRESTE</v>
      </c>
      <c r="M32" s="766" t="str">
        <f>Etiquettes!$H$16</f>
        <v>Volume</v>
      </c>
      <c r="N32" s="768" t="str">
        <f t="shared" si="1"/>
        <v>Récolte de Gombo = 0 kt (Agreste - Statistique Agricole Annuelle - SSP)</v>
      </c>
      <c r="O32" s="766" t="str">
        <f>Etiquettes!$H$20</f>
        <v>Fiable</v>
      </c>
      <c r="P32" s="766" t="str">
        <f>Etiquettes!$H$21</f>
        <v>Données collectées</v>
      </c>
      <c r="Q32" s="766" t="str">
        <f>Etiquettes!$H$22</f>
        <v>Donnée collectée (valeur du flux ou coefficient)</v>
      </c>
      <c r="R32" s="120"/>
      <c r="S32" s="907"/>
    </row>
    <row r="33" spans="1:19">
      <c r="A33" s="115" t="str">
        <f>Secteurs!$B$2</f>
        <v>Cultures</v>
      </c>
      <c r="B33" s="116" t="str">
        <f>'Prétraitement récoltes'!A35</f>
        <v>Cantaloups et autres melons en plein air</v>
      </c>
      <c r="C33" s="117">
        <f>'Prétraitement récoltes'!D35</f>
        <v>264.74810000000002</v>
      </c>
      <c r="E33" s="119" t="str">
        <f>Etiquettes!$C$10</f>
        <v>kt</v>
      </c>
      <c r="F33" s="767" t="str">
        <f>Etiquettes!$C$7</f>
        <v>Fruits et légumes (hors pommes de terre)</v>
      </c>
      <c r="G33" s="119">
        <f>Etiquettes!$H$9</f>
        <v>2015</v>
      </c>
      <c r="H33" s="767" t="str">
        <f>Etiquettes!$C$8</f>
        <v>France entière</v>
      </c>
      <c r="I33" s="767" t="str">
        <f t="shared" si="0"/>
        <v>Récolte de Cantaloups et autres melons en plein air</v>
      </c>
      <c r="K33" t="s">
        <v>2506</v>
      </c>
      <c r="L33" s="767" t="str" cm="1">
        <f t="array" aca="1" ref="L33" ca="1">[1]!NOM_FEUILLE('Récoltes Légumes - AGRESTE'!$A$1)</f>
        <v>Récoltes Légumes - AGRESTE</v>
      </c>
      <c r="M33" s="766" t="str">
        <f>Etiquettes!$H$16</f>
        <v>Volume</v>
      </c>
      <c r="N33" s="768" t="str">
        <f t="shared" si="1"/>
        <v>Récolte de Cantaloups et autres melons en plein air = 265 kt (Agreste - Statistique Agricole Annuelle - SSP)</v>
      </c>
      <c r="O33" s="766" t="str">
        <f>Etiquettes!$H$20</f>
        <v>Fiable</v>
      </c>
      <c r="P33" s="766" t="str">
        <f>Etiquettes!$H$21</f>
        <v>Données collectées</v>
      </c>
      <c r="Q33" s="766" t="str">
        <f>Etiquettes!$H$22</f>
        <v>Donnée collectée (valeur du flux ou coefficient)</v>
      </c>
      <c r="R33" s="120"/>
      <c r="S33" s="907"/>
    </row>
    <row r="34" spans="1:19">
      <c r="A34" s="115" t="str">
        <f>Secteurs!$B$2</f>
        <v>Cultures</v>
      </c>
      <c r="B34" s="116" t="str">
        <f>'Prétraitement récoltes'!A36</f>
        <v>Cantaloups et autres melons sous serres</v>
      </c>
      <c r="C34" s="117">
        <f>'Prétraitement récoltes'!D36</f>
        <v>16.9649</v>
      </c>
      <c r="E34" s="119" t="str">
        <f>Etiquettes!$C$10</f>
        <v>kt</v>
      </c>
      <c r="F34" s="767" t="str">
        <f>Etiquettes!$C$7</f>
        <v>Fruits et légumes (hors pommes de terre)</v>
      </c>
      <c r="G34" s="119">
        <f>Etiquettes!$H$9</f>
        <v>2015</v>
      </c>
      <c r="H34" s="767" t="str">
        <f>Etiquettes!$C$8</f>
        <v>France entière</v>
      </c>
      <c r="I34" s="767" t="str">
        <f t="shared" si="0"/>
        <v>Récolte de Cantaloups et autres melons sous serres</v>
      </c>
      <c r="K34" t="s">
        <v>2506</v>
      </c>
      <c r="L34" s="767" t="str" cm="1">
        <f t="array" aca="1" ref="L34" ca="1">[1]!NOM_FEUILLE('Récoltes Légumes - AGRESTE'!$A$1)</f>
        <v>Récoltes Légumes - AGRESTE</v>
      </c>
      <c r="M34" s="766" t="str">
        <f>Etiquettes!$H$16</f>
        <v>Volume</v>
      </c>
      <c r="N34" s="768" t="str">
        <f t="shared" si="1"/>
        <v>Récolte de Cantaloups et autres melons sous serres = 17 kt (Agreste - Statistique Agricole Annuelle - SSP)</v>
      </c>
      <c r="O34" s="766" t="str">
        <f>Etiquettes!$H$20</f>
        <v>Fiable</v>
      </c>
      <c r="P34" s="766" t="str">
        <f>Etiquettes!$H$21</f>
        <v>Données collectées</v>
      </c>
      <c r="Q34" s="766" t="str">
        <f>Etiquettes!$H$22</f>
        <v>Donnée collectée (valeur du flux ou coefficient)</v>
      </c>
      <c r="R34" s="120"/>
      <c r="S34" s="907"/>
    </row>
    <row r="35" spans="1:19">
      <c r="A35" s="115" t="str">
        <f>Secteurs!$B$2</f>
        <v>Cultures</v>
      </c>
      <c r="B35" s="116" t="str">
        <f>'Prétraitement récoltes'!A37</f>
        <v>Pastèques</v>
      </c>
      <c r="C35" s="117">
        <f>'Prétraitement récoltes'!D37</f>
        <v>17.070699999999999</v>
      </c>
      <c r="E35" s="119" t="str">
        <f>Etiquettes!$C$10</f>
        <v>kt</v>
      </c>
      <c r="F35" s="767" t="str">
        <f>Etiquettes!$C$7</f>
        <v>Fruits et légumes (hors pommes de terre)</v>
      </c>
      <c r="G35" s="119">
        <f>Etiquettes!$H$9</f>
        <v>2015</v>
      </c>
      <c r="H35" s="767" t="str">
        <f>Etiquettes!$C$8</f>
        <v>France entière</v>
      </c>
      <c r="I35" s="767" t="str">
        <f t="shared" si="0"/>
        <v>Récolte de Pastèques</v>
      </c>
      <c r="K35" t="s">
        <v>2506</v>
      </c>
      <c r="L35" s="767" t="str" cm="1">
        <f t="array" aca="1" ref="L35" ca="1">[1]!NOM_FEUILLE('Récoltes Légumes - AGRESTE'!$A$1)</f>
        <v>Récoltes Légumes - AGRESTE</v>
      </c>
      <c r="M35" s="766" t="str">
        <f>Etiquettes!$H$16</f>
        <v>Volume</v>
      </c>
      <c r="N35" s="768" t="str">
        <f t="shared" si="1"/>
        <v>Récolte de Pastèques = 17 kt (Agreste - Statistique Agricole Annuelle - SSP)</v>
      </c>
      <c r="O35" s="766" t="str">
        <f>Etiquettes!$H$20</f>
        <v>Fiable</v>
      </c>
      <c r="P35" s="766" t="str">
        <f>Etiquettes!$H$21</f>
        <v>Données collectées</v>
      </c>
      <c r="Q35" s="766" t="str">
        <f>Etiquettes!$H$22</f>
        <v>Donnée collectée (valeur du flux ou coefficient)</v>
      </c>
      <c r="R35" s="120"/>
      <c r="S35" s="907"/>
    </row>
    <row r="36" spans="1:19">
      <c r="A36" s="115" t="str">
        <f>Secteurs!$B$2</f>
        <v>Cultures</v>
      </c>
      <c r="B36" s="116" t="str">
        <f>'Prétraitement récoltes'!A38</f>
        <v>Piments et poivrons verts</v>
      </c>
      <c r="C36" s="117">
        <f>'Prétraitement récoltes'!D38</f>
        <v>22.450199999999999</v>
      </c>
      <c r="E36" s="119" t="str">
        <f>Etiquettes!$C$10</f>
        <v>kt</v>
      </c>
      <c r="F36" s="767" t="str">
        <f>Etiquettes!$C$7</f>
        <v>Fruits et légumes (hors pommes de terre)</v>
      </c>
      <c r="G36" s="119">
        <f>Etiquettes!$H$9</f>
        <v>2015</v>
      </c>
      <c r="H36" s="767" t="str">
        <f>Etiquettes!$C$8</f>
        <v>France entière</v>
      </c>
      <c r="I36" s="767" t="str">
        <f t="shared" si="0"/>
        <v>Récolte de Piments et poivrons verts</v>
      </c>
      <c r="K36" t="s">
        <v>2506</v>
      </c>
      <c r="L36" s="767" t="str" cm="1">
        <f t="array" aca="1" ref="L36" ca="1">[1]!NOM_FEUILLE('Récoltes Légumes - AGRESTE'!$A$1)</f>
        <v>Récoltes Légumes - AGRESTE</v>
      </c>
      <c r="M36" s="766" t="str">
        <f>Etiquettes!$H$16</f>
        <v>Volume</v>
      </c>
      <c r="N36" s="768" t="str">
        <f t="shared" si="1"/>
        <v>Récolte de Piments et poivrons verts = 22 kt (Agreste - Statistique Agricole Annuelle - SSP)</v>
      </c>
      <c r="O36" s="766" t="str">
        <f>Etiquettes!$H$20</f>
        <v>Fiable</v>
      </c>
      <c r="P36" s="766" t="str">
        <f>Etiquettes!$H$21</f>
        <v>Données collectées</v>
      </c>
      <c r="Q36" s="766" t="str">
        <f>Etiquettes!$H$22</f>
        <v>Donnée collectée (valeur du flux ou coefficient)</v>
      </c>
      <c r="R36" s="120"/>
      <c r="S36" s="907"/>
    </row>
    <row r="37" spans="1:19">
      <c r="A37" s="115" t="str">
        <f>Secteurs!$B$2</f>
        <v>Cultures</v>
      </c>
      <c r="B37" s="116" t="str">
        <f>'Prétraitement récoltes'!A39</f>
        <v>Autres citrouilles [Courge], potirons, n.c.a.</v>
      </c>
      <c r="C37" s="117">
        <f>'Prétraitement récoltes'!D39</f>
        <v>136.4708</v>
      </c>
      <c r="E37" s="119" t="str">
        <f>Etiquettes!$C$10</f>
        <v>kt</v>
      </c>
      <c r="F37" s="767" t="str">
        <f>Etiquettes!$C$7</f>
        <v>Fruits et légumes (hors pommes de terre)</v>
      </c>
      <c r="G37" s="119">
        <f>Etiquettes!$H$9</f>
        <v>2015</v>
      </c>
      <c r="H37" s="767" t="str">
        <f>Etiquettes!$C$8</f>
        <v>France entière</v>
      </c>
      <c r="I37" s="767" t="str">
        <f t="shared" si="0"/>
        <v>Récolte de Autres citrouilles [Courge], potirons, n.c.a.</v>
      </c>
      <c r="K37" t="s">
        <v>2506</v>
      </c>
      <c r="L37" s="767" t="str" cm="1">
        <f t="array" aca="1" ref="L37" ca="1">[1]!NOM_FEUILLE('Récoltes Légumes - AGRESTE'!$A$1)</f>
        <v>Récoltes Légumes - AGRESTE</v>
      </c>
      <c r="M37" s="766" t="str">
        <f>Etiquettes!$H$16</f>
        <v>Volume</v>
      </c>
      <c r="N37" s="768" t="str">
        <f t="shared" si="1"/>
        <v>Récolte de Autres citrouilles [Courge], potirons, n.c.a. = 136 kt (Agreste - Statistique Agricole Annuelle - SSP)</v>
      </c>
      <c r="O37" s="766" t="str">
        <f>Etiquettes!$H$20</f>
        <v>Fiable</v>
      </c>
      <c r="P37" s="766" t="str">
        <f>Etiquettes!$H$21</f>
        <v>Données collectées</v>
      </c>
      <c r="Q37" s="766" t="str">
        <f>Etiquettes!$H$22</f>
        <v>Donnée collectée (valeur du flux ou coefficient)</v>
      </c>
      <c r="R37" s="120"/>
      <c r="S37" s="907"/>
    </row>
    <row r="38" spans="1:19">
      <c r="A38" s="115" t="str">
        <f>Secteurs!$B$2</f>
        <v>Cultures</v>
      </c>
      <c r="B38" s="116" t="str">
        <f>'Prétraitement récoltes'!A40</f>
        <v>Tomates en plein air pour le frais</v>
      </c>
      <c r="C38" s="117">
        <f>'Prétraitement récoltes'!D40</f>
        <v>34.836435314685303</v>
      </c>
      <c r="E38" s="119" t="str">
        <f>Etiquettes!$C$10</f>
        <v>kt</v>
      </c>
      <c r="F38" s="767" t="str">
        <f>Etiquettes!$C$7</f>
        <v>Fruits et légumes (hors pommes de terre)</v>
      </c>
      <c r="G38" s="119">
        <f>Etiquettes!$H$9</f>
        <v>2015</v>
      </c>
      <c r="H38" s="767" t="str">
        <f>Etiquettes!$C$8</f>
        <v>France entière</v>
      </c>
      <c r="I38" s="767" t="str">
        <f t="shared" si="0"/>
        <v>Récolte de Tomates en plein air pour le frais</v>
      </c>
      <c r="K38" t="s">
        <v>2506</v>
      </c>
      <c r="L38" s="767" t="str" cm="1">
        <f t="array" aca="1" ref="L38" ca="1">[1]!NOM_FEUILLE('Récoltes Légumes - AGRESTE'!$A$1)</f>
        <v>Récoltes Légumes - AGRESTE</v>
      </c>
      <c r="M38" s="766" t="str">
        <f>Etiquettes!$H$16</f>
        <v>Volume</v>
      </c>
      <c r="N38" s="768" t="str">
        <f t="shared" si="1"/>
        <v>Récolte de Tomates en plein air pour le frais = 35 kt (Agreste - Statistique Agricole Annuelle - SSP)</v>
      </c>
      <c r="O38" s="766" t="str">
        <f>Etiquettes!$H$20</f>
        <v>Fiable</v>
      </c>
      <c r="P38" s="766" t="str">
        <f>Etiquettes!$H$21</f>
        <v>Données collectées</v>
      </c>
      <c r="Q38" s="766" t="str">
        <f>Etiquettes!$H$22</f>
        <v>Donnée collectée (valeur du flux ou coefficient)</v>
      </c>
      <c r="R38" s="120"/>
      <c r="S38" s="907"/>
    </row>
    <row r="39" spans="1:19">
      <c r="A39" s="115" t="str">
        <f>Secteurs!$B$2</f>
        <v>Cultures</v>
      </c>
      <c r="B39" s="116" t="str">
        <f>'Prétraitement récoltes'!A41</f>
        <v>Tomates en plein air pour l'industrie</v>
      </c>
      <c r="C39" s="117">
        <f>'Prétraitement récoltes'!D41</f>
        <v>173.042</v>
      </c>
      <c r="E39" s="119" t="str">
        <f>Etiquettes!$C$10</f>
        <v>kt</v>
      </c>
      <c r="F39" s="767" t="str">
        <f>Etiquettes!$C$7</f>
        <v>Fruits et légumes (hors pommes de terre)</v>
      </c>
      <c r="G39" s="119">
        <f>Etiquettes!$H$9</f>
        <v>2015</v>
      </c>
      <c r="H39" s="767" t="str">
        <f>Etiquettes!$C$8</f>
        <v>France entière</v>
      </c>
      <c r="I39" s="767" t="str">
        <f t="shared" si="0"/>
        <v>Récolte de Tomates en plein air pour l'industrie</v>
      </c>
      <c r="K39" t="s">
        <v>2506</v>
      </c>
      <c r="L39" s="767" t="str" cm="1">
        <f t="array" aca="1" ref="L39" ca="1">[1]!NOM_FEUILLE('Récoltes Légumes - AGRESTE'!$A$1)</f>
        <v>Récoltes Légumes - AGRESTE</v>
      </c>
      <c r="M39" s="766" t="str">
        <f>Etiquettes!$H$16</f>
        <v>Volume</v>
      </c>
      <c r="N39" s="768" t="str">
        <f t="shared" si="1"/>
        <v>Récolte de Tomates en plein air pour l'industrie = 173 kt (Agreste - Statistique Agricole Annuelle - SSP)</v>
      </c>
      <c r="O39" s="766" t="str">
        <f>Etiquettes!$H$20</f>
        <v>Fiable</v>
      </c>
      <c r="P39" s="766" t="str">
        <f>Etiquettes!$H$21</f>
        <v>Données collectées</v>
      </c>
      <c r="Q39" s="766" t="str">
        <f>Etiquettes!$H$22</f>
        <v>Donnée collectée (valeur du flux ou coefficient)</v>
      </c>
      <c r="R39" s="120"/>
      <c r="S39" s="907"/>
    </row>
    <row r="40" spans="1:19">
      <c r="A40" s="115" t="str">
        <f>Secteurs!$B$2</f>
        <v>Cultures</v>
      </c>
      <c r="B40" s="116" t="str">
        <f>'Prétraitement récoltes'!A42</f>
        <v>Tomates sous serres</v>
      </c>
      <c r="C40" s="117">
        <f>'Prétraitement récoltes'!D42</f>
        <v>584.75672499999996</v>
      </c>
      <c r="E40" s="119" t="str">
        <f>Etiquettes!$C$10</f>
        <v>kt</v>
      </c>
      <c r="F40" s="767" t="str">
        <f>Etiquettes!$C$7</f>
        <v>Fruits et légumes (hors pommes de terre)</v>
      </c>
      <c r="G40" s="119">
        <f>Etiquettes!$H$9</f>
        <v>2015</v>
      </c>
      <c r="H40" s="767" t="str">
        <f>Etiquettes!$C$8</f>
        <v>France entière</v>
      </c>
      <c r="I40" s="767" t="str">
        <f t="shared" si="0"/>
        <v>Récolte de Tomates sous serres</v>
      </c>
      <c r="K40" t="s">
        <v>2506</v>
      </c>
      <c r="L40" s="767" t="str" cm="1">
        <f t="array" aca="1" ref="L40" ca="1">[1]!NOM_FEUILLE('Récoltes Légumes - AGRESTE'!$A$1)</f>
        <v>Récoltes Légumes - AGRESTE</v>
      </c>
      <c r="M40" s="766" t="str">
        <f>Etiquettes!$H$16</f>
        <v>Volume</v>
      </c>
      <c r="N40" s="768" t="str">
        <f t="shared" si="1"/>
        <v>Récolte de Tomates sous serres = 585 kt (Agreste - Statistique Agricole Annuelle - SSP)</v>
      </c>
      <c r="O40" s="766" t="str">
        <f>Etiquettes!$H$20</f>
        <v>Fiable</v>
      </c>
      <c r="P40" s="766" t="str">
        <f>Etiquettes!$H$21</f>
        <v>Données collectées</v>
      </c>
      <c r="Q40" s="766" t="str">
        <f>Etiquettes!$H$22</f>
        <v>Donnée collectée (valeur du flux ou coefficient)</v>
      </c>
      <c r="R40" s="120"/>
      <c r="S40" s="907"/>
    </row>
    <row r="41" spans="1:19">
      <c r="A41" s="115" t="str">
        <f>Secteurs!$B$2</f>
        <v>Cultures</v>
      </c>
      <c r="B41" s="116" t="str">
        <f>'Prétraitement récoltes'!A43</f>
        <v>Ail</v>
      </c>
      <c r="C41" s="117">
        <f>'Prétraitement récoltes'!D43</f>
        <v>20.209299999999999</v>
      </c>
      <c r="E41" s="119" t="str">
        <f>Etiquettes!$C$10</f>
        <v>kt</v>
      </c>
      <c r="F41" s="767" t="str">
        <f>Etiquettes!$C$7</f>
        <v>Fruits et légumes (hors pommes de terre)</v>
      </c>
      <c r="G41" s="119">
        <f>Etiquettes!$H$9</f>
        <v>2015</v>
      </c>
      <c r="H41" s="767" t="str">
        <f>Etiquettes!$C$8</f>
        <v>France entière</v>
      </c>
      <c r="I41" s="767" t="str">
        <f t="shared" si="0"/>
        <v>Récolte de Ail</v>
      </c>
      <c r="K41" t="s">
        <v>2506</v>
      </c>
      <c r="L41" s="767" t="str" cm="1">
        <f t="array" aca="1" ref="L41" ca="1">[1]!NOM_FEUILLE('Récoltes Légumes - AGRESTE'!$A$1)</f>
        <v>Récoltes Légumes - AGRESTE</v>
      </c>
      <c r="M41" s="766" t="str">
        <f>Etiquettes!$H$16</f>
        <v>Volume</v>
      </c>
      <c r="N41" s="768" t="str">
        <f t="shared" si="1"/>
        <v>Récolte de Ail = 20 kt (Agreste - Statistique Agricole Annuelle - SSP)</v>
      </c>
      <c r="O41" s="766" t="str">
        <f>Etiquettes!$H$20</f>
        <v>Fiable</v>
      </c>
      <c r="P41" s="766" t="str">
        <f>Etiquettes!$H$21</f>
        <v>Données collectées</v>
      </c>
      <c r="Q41" s="766" t="str">
        <f>Etiquettes!$H$22</f>
        <v>Donnée collectée (valeur du flux ou coefficient)</v>
      </c>
      <c r="R41" s="120"/>
      <c r="S41" s="907"/>
    </row>
    <row r="42" spans="1:19">
      <c r="A42" s="115" t="str">
        <f>Secteurs!$B$2</f>
        <v>Cultures</v>
      </c>
      <c r="B42" s="116" t="str">
        <f>'Prétraitement récoltes'!A44</f>
        <v>Betterave potagère</v>
      </c>
      <c r="C42" s="117">
        <f>'Prétraitement récoltes'!D44</f>
        <v>156.91890000000001</v>
      </c>
      <c r="E42" s="119" t="str">
        <f>Etiquettes!$C$10</f>
        <v>kt</v>
      </c>
      <c r="F42" s="767" t="str">
        <f>Etiquettes!$C$7</f>
        <v>Fruits et légumes (hors pommes de terre)</v>
      </c>
      <c r="G42" s="119">
        <f>Etiquettes!$H$9</f>
        <v>2015</v>
      </c>
      <c r="H42" s="767" t="str">
        <f>Etiquettes!$C$8</f>
        <v>France entière</v>
      </c>
      <c r="I42" s="767" t="str">
        <f t="shared" si="0"/>
        <v>Récolte de Betterave potagère</v>
      </c>
      <c r="K42" t="s">
        <v>2506</v>
      </c>
      <c r="L42" s="767" t="str" cm="1">
        <f t="array" aca="1" ref="L42" ca="1">[1]!NOM_FEUILLE('Récoltes Légumes - AGRESTE'!$A$1)</f>
        <v>Récoltes Légumes - AGRESTE</v>
      </c>
      <c r="M42" s="766" t="str">
        <f>Etiquettes!$H$16</f>
        <v>Volume</v>
      </c>
      <c r="N42" s="768" t="str">
        <f t="shared" si="1"/>
        <v>Récolte de Betterave potagère = 157 kt (Agreste - Statistique Agricole Annuelle - SSP)</v>
      </c>
      <c r="O42" s="766" t="str">
        <f>Etiquettes!$H$20</f>
        <v>Fiable</v>
      </c>
      <c r="P42" s="766" t="str">
        <f>Etiquettes!$H$21</f>
        <v>Données collectées</v>
      </c>
      <c r="Q42" s="766" t="str">
        <f>Etiquettes!$H$22</f>
        <v>Donnée collectée (valeur du flux ou coefficient)</v>
      </c>
      <c r="R42" s="120"/>
      <c r="S42" s="907"/>
    </row>
    <row r="43" spans="1:19" ht="14.4" customHeight="1">
      <c r="A43" s="115" t="str">
        <f>Secteurs!$B$2</f>
        <v>Cultures</v>
      </c>
      <c r="B43" s="116" t="str">
        <f>'Prétraitement récoltes'!A45</f>
        <v>Carottes pour le frais</v>
      </c>
      <c r="C43" s="117">
        <f>'Prétraitement récoltes'!D45</f>
        <v>341.50779999999997</v>
      </c>
      <c r="E43" s="119" t="str">
        <f>Etiquettes!$C$10</f>
        <v>kt</v>
      </c>
      <c r="F43" s="767" t="str">
        <f>Etiquettes!$C$7</f>
        <v>Fruits et légumes (hors pommes de terre)</v>
      </c>
      <c r="G43" s="119">
        <f>Etiquettes!$H$9</f>
        <v>2015</v>
      </c>
      <c r="H43" s="767" t="str">
        <f>Etiquettes!$C$8</f>
        <v>France entière</v>
      </c>
      <c r="I43" s="767" t="str">
        <f t="shared" si="0"/>
        <v>Récolte de Carottes pour le frais</v>
      </c>
      <c r="J43" s="702" t="s">
        <v>2314</v>
      </c>
      <c r="K43" t="s">
        <v>2506</v>
      </c>
      <c r="L43" s="767" t="str" cm="1">
        <f t="array" aca="1" ref="L43" ca="1">[1]!NOM_FEUILLE('Récoltes Légumes - AGRESTE'!$A$1)</f>
        <v>Récoltes Légumes - AGRESTE</v>
      </c>
      <c r="M43" s="766" t="str">
        <f>Etiquettes!$H$16</f>
        <v>Volume</v>
      </c>
      <c r="N43" s="768" t="str">
        <f t="shared" si="1"/>
        <v>Récolte de Carottes pour le frais = 342 kt (Agreste - Statistique Agricole Annuelle - SSP)</v>
      </c>
      <c r="O43" s="766" t="str">
        <f>Etiquettes!$I$20</f>
        <v>Robuste</v>
      </c>
      <c r="P43" s="766" t="str">
        <f>Etiquettes!$H$21</f>
        <v>Données collectées</v>
      </c>
      <c r="Q43" s="766" t="str">
        <f>Etiquettes!$H$22</f>
        <v>Donnée collectée (valeur du flux ou coefficient)</v>
      </c>
      <c r="R43" s="702"/>
      <c r="S43" s="907"/>
    </row>
    <row r="44" spans="1:19">
      <c r="A44" s="115" t="str">
        <f>Secteurs!$B$2</f>
        <v>Cultures</v>
      </c>
      <c r="B44" s="116" t="str">
        <f>'Prétraitement récoltes'!A46</f>
        <v>Carottes pour l'industrie</v>
      </c>
      <c r="C44" s="117">
        <f>'Prétraitement récoltes'!D46</f>
        <v>252.107</v>
      </c>
      <c r="E44" s="119" t="str">
        <f>Etiquettes!$C$10</f>
        <v>kt</v>
      </c>
      <c r="F44" s="767" t="str">
        <f>Etiquettes!$C$7</f>
        <v>Fruits et légumes (hors pommes de terre)</v>
      </c>
      <c r="G44" s="119">
        <f>Etiquettes!$H$9</f>
        <v>2015</v>
      </c>
      <c r="H44" s="767" t="str">
        <f>Etiquettes!$C$8</f>
        <v>France entière</v>
      </c>
      <c r="I44" s="767" t="str">
        <f t="shared" si="0"/>
        <v>Récolte de Carottes pour l'industrie</v>
      </c>
      <c r="J44" s="769" t="s">
        <v>2314</v>
      </c>
      <c r="K44" t="s">
        <v>2506</v>
      </c>
      <c r="L44" s="767" t="str" cm="1">
        <f t="array" aca="1" ref="L44" ca="1">[1]!NOM_FEUILLE('Récoltes Légumes - AGRESTE'!$A$1)</f>
        <v>Récoltes Légumes - AGRESTE</v>
      </c>
      <c r="M44" s="766" t="str">
        <f>Etiquettes!$H$16</f>
        <v>Volume</v>
      </c>
      <c r="N44" s="768" t="str">
        <f t="shared" si="1"/>
        <v>Récolte de Carottes pour l'industrie = 252 kt (Agreste - Statistique Agricole Annuelle - SSP)</v>
      </c>
      <c r="O44" s="766" t="str">
        <f>Etiquettes!$I$20</f>
        <v>Robuste</v>
      </c>
      <c r="P44" s="766" t="str">
        <f>Etiquettes!$H$21</f>
        <v>Données collectées</v>
      </c>
      <c r="Q44" s="766" t="str">
        <f>Etiquettes!$H$22</f>
        <v>Donnée collectée (valeur du flux ou coefficient)</v>
      </c>
      <c r="R44" s="702"/>
      <c r="S44" s="907"/>
    </row>
    <row r="45" spans="1:19">
      <c r="A45" s="115" t="str">
        <f>Secteurs!$B$2</f>
        <v>Cultures</v>
      </c>
      <c r="B45" s="116" t="str">
        <f>'Prétraitement récoltes'!A47</f>
        <v>Céleri rave</v>
      </c>
      <c r="C45" s="117">
        <f>'Prétraitement récoltes'!D47</f>
        <v>56.148400000000002</v>
      </c>
      <c r="E45" s="119" t="str">
        <f>Etiquettes!$C$10</f>
        <v>kt</v>
      </c>
      <c r="F45" s="767" t="str">
        <f>Etiquettes!$C$7</f>
        <v>Fruits et légumes (hors pommes de terre)</v>
      </c>
      <c r="G45" s="119">
        <f>Etiquettes!$H$9</f>
        <v>2015</v>
      </c>
      <c r="H45" s="767" t="str">
        <f>Etiquettes!$C$8</f>
        <v>France entière</v>
      </c>
      <c r="I45" s="767" t="str">
        <f t="shared" si="0"/>
        <v>Récolte de Céleri rave</v>
      </c>
      <c r="K45" t="s">
        <v>2506</v>
      </c>
      <c r="L45" s="767" t="str" cm="1">
        <f t="array" aca="1" ref="L45" ca="1">[1]!NOM_FEUILLE('Récoltes Légumes - AGRESTE'!$A$1)</f>
        <v>Récoltes Légumes - AGRESTE</v>
      </c>
      <c r="M45" s="766" t="str">
        <f>Etiquettes!$H$16</f>
        <v>Volume</v>
      </c>
      <c r="N45" s="768" t="str">
        <f t="shared" si="1"/>
        <v>Récolte de Céleri rave = 56 kt (Agreste - Statistique Agricole Annuelle - SSP)</v>
      </c>
      <c r="O45" s="766" t="str">
        <f>Etiquettes!$H$20</f>
        <v>Fiable</v>
      </c>
      <c r="P45" s="766" t="str">
        <f>Etiquettes!$H$21</f>
        <v>Données collectées</v>
      </c>
      <c r="Q45" s="766" t="str">
        <f>Etiquettes!$H$22</f>
        <v>Donnée collectée (valeur du flux ou coefficient)</v>
      </c>
      <c r="R45" s="120"/>
      <c r="S45" s="907"/>
    </row>
    <row r="46" spans="1:19">
      <c r="A46" s="115" t="str">
        <f>Secteurs!$B$2</f>
        <v>Cultures</v>
      </c>
      <c r="B46" s="116" t="str">
        <f>'Prétraitement récoltes'!A48</f>
        <v>Echalote</v>
      </c>
      <c r="C46" s="117">
        <f>'Prétraitement récoltes'!D48</f>
        <v>62.855600000000003</v>
      </c>
      <c r="E46" s="119" t="str">
        <f>Etiquettes!$C$10</f>
        <v>kt</v>
      </c>
      <c r="F46" s="767" t="str">
        <f>Etiquettes!$C$7</f>
        <v>Fruits et légumes (hors pommes de terre)</v>
      </c>
      <c r="G46" s="119">
        <f>Etiquettes!$H$9</f>
        <v>2015</v>
      </c>
      <c r="H46" s="767" t="str">
        <f>Etiquettes!$C$8</f>
        <v>France entière</v>
      </c>
      <c r="I46" s="767" t="str">
        <f t="shared" si="0"/>
        <v>Récolte de Echalote</v>
      </c>
      <c r="K46" t="s">
        <v>2506</v>
      </c>
      <c r="L46" s="767" t="str" cm="1">
        <f t="array" aca="1" ref="L46" ca="1">[1]!NOM_FEUILLE('Récoltes Légumes - AGRESTE'!$A$1)</f>
        <v>Récoltes Légumes - AGRESTE</v>
      </c>
      <c r="M46" s="766" t="str">
        <f>Etiquettes!$H$16</f>
        <v>Volume</v>
      </c>
      <c r="N46" s="768" t="str">
        <f t="shared" si="1"/>
        <v>Récolte de Echalote = 63 kt (Agreste - Statistique Agricole Annuelle - SSP)</v>
      </c>
      <c r="O46" s="766" t="str">
        <f>Etiquettes!$H$20</f>
        <v>Fiable</v>
      </c>
      <c r="P46" s="766" t="str">
        <f>Etiquettes!$H$21</f>
        <v>Données collectées</v>
      </c>
      <c r="Q46" s="766" t="str">
        <f>Etiquettes!$H$22</f>
        <v>Donnée collectée (valeur du flux ou coefficient)</v>
      </c>
      <c r="R46" s="120"/>
      <c r="S46" s="907"/>
    </row>
    <row r="47" spans="1:19">
      <c r="A47" s="115" t="str">
        <f>Secteurs!$B$2</f>
        <v>Cultures</v>
      </c>
      <c r="B47" s="116" t="str">
        <f>'Prétraitement récoltes'!A49</f>
        <v>Navet potager</v>
      </c>
      <c r="C47" s="117">
        <f>'Prétraitement récoltes'!D49</f>
        <v>54.416499999999999</v>
      </c>
      <c r="E47" s="119" t="str">
        <f>Etiquettes!$C$10</f>
        <v>kt</v>
      </c>
      <c r="F47" s="767" t="str">
        <f>Etiquettes!$C$7</f>
        <v>Fruits et légumes (hors pommes de terre)</v>
      </c>
      <c r="G47" s="119">
        <f>Etiquettes!$H$9</f>
        <v>2015</v>
      </c>
      <c r="H47" s="767" t="str">
        <f>Etiquettes!$C$8</f>
        <v>France entière</v>
      </c>
      <c r="I47" s="767" t="str">
        <f t="shared" si="0"/>
        <v>Récolte de Navet potager</v>
      </c>
      <c r="K47" t="s">
        <v>2506</v>
      </c>
      <c r="L47" s="767" t="str" cm="1">
        <f t="array" aca="1" ref="L47" ca="1">[1]!NOM_FEUILLE('Récoltes Légumes - AGRESTE'!$A$1)</f>
        <v>Récoltes Légumes - AGRESTE</v>
      </c>
      <c r="M47" s="766" t="str">
        <f>Etiquettes!$H$16</f>
        <v>Volume</v>
      </c>
      <c r="N47" s="768" t="str">
        <f t="shared" si="1"/>
        <v>Récolte de Navet potager = 54 kt (Agreste - Statistique Agricole Annuelle - SSP)</v>
      </c>
      <c r="O47" s="766" t="str">
        <f>Etiquettes!$H$20</f>
        <v>Fiable</v>
      </c>
      <c r="P47" s="766" t="str">
        <f>Etiquettes!$H$21</f>
        <v>Données collectées</v>
      </c>
      <c r="Q47" s="766" t="str">
        <f>Etiquettes!$H$22</f>
        <v>Donnée collectée (valeur du flux ou coefficient)</v>
      </c>
      <c r="R47" s="120"/>
      <c r="S47" s="907"/>
    </row>
    <row r="48" spans="1:19">
      <c r="A48" s="115" t="str">
        <f>Secteurs!$B$2</f>
        <v>Cultures</v>
      </c>
      <c r="B48" s="116" t="str">
        <f>'Prétraitement récoltes'!A50</f>
        <v>Oignon blanc</v>
      </c>
      <c r="C48" s="117">
        <f>'Prétraitement récoltes'!D50</f>
        <v>64.659899999999993</v>
      </c>
      <c r="E48" s="119" t="str">
        <f>Etiquettes!$C$10</f>
        <v>kt</v>
      </c>
      <c r="F48" s="767" t="str">
        <f>Etiquettes!$C$7</f>
        <v>Fruits et légumes (hors pommes de terre)</v>
      </c>
      <c r="G48" s="119">
        <f>Etiquettes!$H$9</f>
        <v>2015</v>
      </c>
      <c r="H48" s="767" t="str">
        <f>Etiquettes!$C$8</f>
        <v>France entière</v>
      </c>
      <c r="I48" s="767" t="str">
        <f t="shared" si="0"/>
        <v>Récolte de Oignon blanc</v>
      </c>
      <c r="K48" t="s">
        <v>2506</v>
      </c>
      <c r="L48" s="767" t="str" cm="1">
        <f t="array" aca="1" ref="L48" ca="1">[1]!NOM_FEUILLE('Récoltes Légumes - AGRESTE'!$A$1)</f>
        <v>Récoltes Légumes - AGRESTE</v>
      </c>
      <c r="M48" s="766" t="str">
        <f>Etiquettes!$H$16</f>
        <v>Volume</v>
      </c>
      <c r="N48" s="768" t="str">
        <f t="shared" si="1"/>
        <v>Récolte de Oignon blanc = 65 kt (Agreste - Statistique Agricole Annuelle - SSP)</v>
      </c>
      <c r="O48" s="766" t="str">
        <f>Etiquettes!$H$20</f>
        <v>Fiable</v>
      </c>
      <c r="P48" s="766" t="str">
        <f>Etiquettes!$H$21</f>
        <v>Données collectées</v>
      </c>
      <c r="Q48" s="766" t="str">
        <f>Etiquettes!$H$22</f>
        <v>Donnée collectée (valeur du flux ou coefficient)</v>
      </c>
      <c r="R48" s="120"/>
      <c r="S48" s="907"/>
    </row>
    <row r="49" spans="1:19">
      <c r="A49" s="115" t="str">
        <f>Secteurs!$B$2</f>
        <v>Cultures</v>
      </c>
      <c r="B49" s="116" t="str">
        <f>'Prétraitement récoltes'!A51</f>
        <v>Oignon de couleur</v>
      </c>
      <c r="C49" s="117">
        <f>'Prétraitement récoltes'!D51</f>
        <v>395.55470000000003</v>
      </c>
      <c r="E49" s="119" t="str">
        <f>Etiquettes!$C$10</f>
        <v>kt</v>
      </c>
      <c r="F49" s="767" t="str">
        <f>Etiquettes!$C$7</f>
        <v>Fruits et légumes (hors pommes de terre)</v>
      </c>
      <c r="G49" s="119">
        <f>Etiquettes!$H$9</f>
        <v>2015</v>
      </c>
      <c r="H49" s="767" t="str">
        <f>Etiquettes!$C$8</f>
        <v>France entière</v>
      </c>
      <c r="I49" s="767" t="str">
        <f t="shared" si="0"/>
        <v>Récolte de Oignon de couleur</v>
      </c>
      <c r="K49" t="s">
        <v>2506</v>
      </c>
      <c r="L49" s="767" t="str" cm="1">
        <f t="array" aca="1" ref="L49" ca="1">[1]!NOM_FEUILLE('Récoltes Légumes - AGRESTE'!$A$1)</f>
        <v>Récoltes Légumes - AGRESTE</v>
      </c>
      <c r="M49" s="766" t="str">
        <f>Etiquettes!$H$16</f>
        <v>Volume</v>
      </c>
      <c r="N49" s="768" t="str">
        <f t="shared" si="1"/>
        <v>Récolte de Oignon de couleur = 396 kt (Agreste - Statistique Agricole Annuelle - SSP)</v>
      </c>
      <c r="O49" s="766" t="str">
        <f>Etiquettes!$H$20</f>
        <v>Fiable</v>
      </c>
      <c r="P49" s="766" t="str">
        <f>Etiquettes!$H$21</f>
        <v>Données collectées</v>
      </c>
      <c r="Q49" s="766" t="str">
        <f>Etiquettes!$H$22</f>
        <v>Donnée collectée (valeur du flux ou coefficient)</v>
      </c>
      <c r="R49" s="120"/>
      <c r="S49" s="907"/>
    </row>
    <row r="50" spans="1:19">
      <c r="A50" s="115" t="str">
        <f>Secteurs!$B$2</f>
        <v>Cultures</v>
      </c>
      <c r="B50" s="116" t="str">
        <f>'Prétraitement récoltes'!A52</f>
        <v>Radis</v>
      </c>
      <c r="C50" s="117">
        <f>'Prétraitement récoltes'!D52</f>
        <v>56.948599999999999</v>
      </c>
      <c r="E50" s="119" t="str">
        <f>Etiquettes!$C$10</f>
        <v>kt</v>
      </c>
      <c r="F50" s="767" t="str">
        <f>Etiquettes!$C$7</f>
        <v>Fruits et légumes (hors pommes de terre)</v>
      </c>
      <c r="G50" s="119">
        <f>Etiquettes!$H$9</f>
        <v>2015</v>
      </c>
      <c r="H50" s="767" t="str">
        <f>Etiquettes!$C$8</f>
        <v>France entière</v>
      </c>
      <c r="I50" s="767" t="str">
        <f t="shared" si="0"/>
        <v>Récolte de Radis</v>
      </c>
      <c r="K50" t="s">
        <v>2506</v>
      </c>
      <c r="L50" s="767" t="str" cm="1">
        <f t="array" aca="1" ref="L50" ca="1">[1]!NOM_FEUILLE('Récoltes Légumes - AGRESTE'!$A$1)</f>
        <v>Récoltes Légumes - AGRESTE</v>
      </c>
      <c r="M50" s="766" t="str">
        <f>Etiquettes!$H$16</f>
        <v>Volume</v>
      </c>
      <c r="N50" s="768" t="str">
        <f t="shared" si="1"/>
        <v>Récolte de Radis = 57 kt (Agreste - Statistique Agricole Annuelle - SSP)</v>
      </c>
      <c r="O50" s="766" t="str">
        <f>Etiquettes!$H$20</f>
        <v>Fiable</v>
      </c>
      <c r="P50" s="766" t="str">
        <f>Etiquettes!$H$21</f>
        <v>Données collectées</v>
      </c>
      <c r="Q50" s="766" t="str">
        <f>Etiquettes!$H$22</f>
        <v>Donnée collectée (valeur du flux ou coefficient)</v>
      </c>
      <c r="R50" s="120"/>
      <c r="S50" s="907"/>
    </row>
    <row r="51" spans="1:19">
      <c r="A51" s="115" t="str">
        <f>Secteurs!$B$2</f>
        <v>Cultures</v>
      </c>
      <c r="B51" s="116" t="str">
        <f>'Prétraitement récoltes'!A53</f>
        <v>Salsifis et scorsonère</v>
      </c>
      <c r="C51" s="117">
        <f>'Prétraitement récoltes'!D53</f>
        <v>19.525700000000001</v>
      </c>
      <c r="E51" s="119" t="str">
        <f>Etiquettes!$C$10</f>
        <v>kt</v>
      </c>
      <c r="F51" s="767" t="str">
        <f>Etiquettes!$C$7</f>
        <v>Fruits et légumes (hors pommes de terre)</v>
      </c>
      <c r="G51" s="119">
        <f>Etiquettes!$H$9</f>
        <v>2015</v>
      </c>
      <c r="H51" s="767" t="str">
        <f>Etiquettes!$C$8</f>
        <v>France entière</v>
      </c>
      <c r="I51" s="767" t="str">
        <f t="shared" si="0"/>
        <v>Récolte de Salsifis et scorsonère</v>
      </c>
      <c r="K51" t="s">
        <v>2506</v>
      </c>
      <c r="L51" s="767" t="str" cm="1">
        <f t="array" aca="1" ref="L51" ca="1">[1]!NOM_FEUILLE('Récoltes Légumes - AGRESTE'!$A$1)</f>
        <v>Récoltes Légumes - AGRESTE</v>
      </c>
      <c r="M51" s="766" t="str">
        <f>Etiquettes!$H$16</f>
        <v>Volume</v>
      </c>
      <c r="N51" s="768" t="str">
        <f t="shared" si="1"/>
        <v>Récolte de Salsifis et scorsonère = 20 kt (Agreste - Statistique Agricole Annuelle - SSP)</v>
      </c>
      <c r="O51" s="766" t="str">
        <f>Etiquettes!$H$20</f>
        <v>Fiable</v>
      </c>
      <c r="P51" s="766" t="str">
        <f>Etiquettes!$H$21</f>
        <v>Données collectées</v>
      </c>
      <c r="Q51" s="766" t="str">
        <f>Etiquettes!$H$22</f>
        <v>Donnée collectée (valeur du flux ou coefficient)</v>
      </c>
      <c r="R51" s="120"/>
      <c r="S51" s="907"/>
    </row>
    <row r="52" spans="1:19">
      <c r="A52" s="115" t="str">
        <f>Secteurs!$B$2</f>
        <v>Cultures</v>
      </c>
      <c r="B52" s="116" t="str">
        <f>'Prétraitement récoltes'!A54</f>
        <v>Petits pois</v>
      </c>
      <c r="C52" s="117">
        <f>'Prétraitement récoltes'!D54</f>
        <v>237.91839999999999</v>
      </c>
      <c r="E52" s="119" t="str">
        <f>Etiquettes!$C$10</f>
        <v>kt</v>
      </c>
      <c r="F52" s="767" t="str">
        <f>Etiquettes!$C$7</f>
        <v>Fruits et légumes (hors pommes de terre)</v>
      </c>
      <c r="G52" s="119">
        <f>Etiquettes!$H$9</f>
        <v>2015</v>
      </c>
      <c r="H52" s="767" t="str">
        <f>Etiquettes!$C$8</f>
        <v>France entière</v>
      </c>
      <c r="I52" s="767" t="str">
        <f t="shared" si="0"/>
        <v>Récolte de Petits pois</v>
      </c>
      <c r="K52" t="s">
        <v>2506</v>
      </c>
      <c r="L52" s="767" t="str" cm="1">
        <f t="array" aca="1" ref="L52" ca="1">[1]!NOM_FEUILLE('Récoltes Légumes - AGRESTE'!$A$1)</f>
        <v>Récoltes Légumes - AGRESTE</v>
      </c>
      <c r="M52" s="766" t="str">
        <f>Etiquettes!$H$16</f>
        <v>Volume</v>
      </c>
      <c r="N52" s="768" t="str">
        <f t="shared" si="1"/>
        <v>Récolte de Petits pois = 238 kt (Agreste - Statistique Agricole Annuelle - SSP)</v>
      </c>
      <c r="O52" s="766" t="str">
        <f>Etiquettes!$H$20</f>
        <v>Fiable</v>
      </c>
      <c r="P52" s="766" t="str">
        <f>Etiquettes!$H$21</f>
        <v>Données collectées</v>
      </c>
      <c r="Q52" s="766" t="str">
        <f>Etiquettes!$H$22</f>
        <v>Donnée collectée (valeur du flux ou coefficient)</v>
      </c>
      <c r="R52" s="120"/>
      <c r="S52" s="907"/>
    </row>
    <row r="53" spans="1:19">
      <c r="A53" s="115" t="str">
        <f>Secteurs!$B$2</f>
        <v>Cultures</v>
      </c>
      <c r="B53" s="116" t="str">
        <f>'Prétraitement récoltes'!A55</f>
        <v>Haricots à écosser et demi-secs (grains)</v>
      </c>
      <c r="C53" s="117">
        <f>'Prétraitement récoltes'!D55</f>
        <v>37.593899999999998</v>
      </c>
      <c r="E53" s="119" t="str">
        <f>Etiquettes!$C$10</f>
        <v>kt</v>
      </c>
      <c r="F53" s="767" t="str">
        <f>Etiquettes!$C$7</f>
        <v>Fruits et légumes (hors pommes de terre)</v>
      </c>
      <c r="G53" s="119">
        <f>Etiquettes!$H$9</f>
        <v>2015</v>
      </c>
      <c r="H53" s="767" t="str">
        <f>Etiquettes!$C$8</f>
        <v>France entière</v>
      </c>
      <c r="I53" s="767" t="str">
        <f t="shared" si="0"/>
        <v>Récolte de Haricots à écosser et demi-secs (grains)</v>
      </c>
      <c r="K53" t="s">
        <v>2506</v>
      </c>
      <c r="L53" s="767" t="str" cm="1">
        <f t="array" aca="1" ref="L53" ca="1">[1]!NOM_FEUILLE('Récoltes Légumes - AGRESTE'!$A$1)</f>
        <v>Récoltes Légumes - AGRESTE</v>
      </c>
      <c r="M53" s="766" t="str">
        <f>Etiquettes!$H$16</f>
        <v>Volume</v>
      </c>
      <c r="N53" s="768" t="str">
        <f t="shared" si="1"/>
        <v>Récolte de Haricots à écosser et demi-secs (grains) = 38 kt (Agreste - Statistique Agricole Annuelle - SSP)</v>
      </c>
      <c r="O53" s="766" t="str">
        <f>Etiquettes!$H$20</f>
        <v>Fiable</v>
      </c>
      <c r="P53" s="766" t="str">
        <f>Etiquettes!$H$21</f>
        <v>Données collectées</v>
      </c>
      <c r="Q53" s="766" t="str">
        <f>Etiquettes!$H$22</f>
        <v>Donnée collectée (valeur du flux ou coefficient)</v>
      </c>
      <c r="R53" s="120"/>
      <c r="S53" s="907"/>
    </row>
    <row r="54" spans="1:19">
      <c r="A54" s="115" t="str">
        <f>Secteurs!$B$2</f>
        <v>Cultures</v>
      </c>
      <c r="B54" s="116" t="str">
        <f>'Prétraitement récoltes'!A56</f>
        <v>Haricots verts (y.c. haricots beurre)</v>
      </c>
      <c r="C54" s="117">
        <f>'Prétraitement récoltes'!D56</f>
        <v>305.81040000000002</v>
      </c>
      <c r="E54" s="119" t="str">
        <f>Etiquettes!$C$10</f>
        <v>kt</v>
      </c>
      <c r="F54" s="767" t="str">
        <f>Etiquettes!$C$7</f>
        <v>Fruits et légumes (hors pommes de terre)</v>
      </c>
      <c r="G54" s="119">
        <f>Etiquettes!$H$9</f>
        <v>2015</v>
      </c>
      <c r="H54" s="767" t="str">
        <f>Etiquettes!$C$8</f>
        <v>France entière</v>
      </c>
      <c r="I54" s="767" t="str">
        <f t="shared" si="0"/>
        <v>Récolte de Haricots verts (y.c. haricots beurre)</v>
      </c>
      <c r="K54" t="s">
        <v>2506</v>
      </c>
      <c r="L54" s="767" t="str" cm="1">
        <f t="array" aca="1" ref="L54" ca="1">[1]!NOM_FEUILLE('Récoltes Légumes - AGRESTE'!$A$1)</f>
        <v>Récoltes Légumes - AGRESTE</v>
      </c>
      <c r="M54" s="766" t="str">
        <f>Etiquettes!$H$16</f>
        <v>Volume</v>
      </c>
      <c r="N54" s="768" t="str">
        <f t="shared" si="1"/>
        <v>Récolte de Haricots verts (y.c. haricots beurre) = 306 kt (Agreste - Statistique Agricole Annuelle - SSP)</v>
      </c>
      <c r="O54" s="766" t="str">
        <f>Etiquettes!$H$20</f>
        <v>Fiable</v>
      </c>
      <c r="P54" s="766" t="str">
        <f>Etiquettes!$H$21</f>
        <v>Données collectées</v>
      </c>
      <c r="Q54" s="766" t="str">
        <f>Etiquettes!$H$22</f>
        <v>Donnée collectée (valeur du flux ou coefficient)</v>
      </c>
      <c r="R54" s="120"/>
      <c r="S54" s="907"/>
    </row>
    <row r="55" spans="1:19">
      <c r="A55" s="115" t="str">
        <f>Secteurs!$B$2</f>
        <v>Cultures</v>
      </c>
      <c r="B55" s="116" t="str">
        <f>'Prétraitement récoltes'!A57</f>
        <v>Maïs doux</v>
      </c>
      <c r="C55" s="117">
        <f>'Prétraitement récoltes'!D57</f>
        <v>378.43819999999999</v>
      </c>
      <c r="E55" s="119" t="str">
        <f>Etiquettes!$C$10</f>
        <v>kt</v>
      </c>
      <c r="F55" s="767" t="str">
        <f>Etiquettes!$C$7</f>
        <v>Fruits et légumes (hors pommes de terre)</v>
      </c>
      <c r="G55" s="119">
        <f>Etiquettes!$H$9</f>
        <v>2015</v>
      </c>
      <c r="H55" s="767" t="str">
        <f>Etiquettes!$C$8</f>
        <v>France entière</v>
      </c>
      <c r="I55" s="767" t="str">
        <f t="shared" si="0"/>
        <v>Récolte de Maïs doux</v>
      </c>
      <c r="K55" t="s">
        <v>2506</v>
      </c>
      <c r="L55" s="767" t="str" cm="1">
        <f t="array" aca="1" ref="L55" ca="1">[1]!NOM_FEUILLE('Récoltes Légumes - AGRESTE'!$A$1)</f>
        <v>Récoltes Légumes - AGRESTE</v>
      </c>
      <c r="M55" s="766" t="str">
        <f>Etiquettes!$H$16</f>
        <v>Volume</v>
      </c>
      <c r="N55" s="768" t="str">
        <f t="shared" si="1"/>
        <v>Récolte de Maïs doux = 378 kt (Agreste - Statistique Agricole Annuelle - SSP)</v>
      </c>
      <c r="O55" s="766" t="str">
        <f>Etiquettes!$H$20</f>
        <v>Fiable</v>
      </c>
      <c r="P55" s="766" t="str">
        <f>Etiquettes!$H$21</f>
        <v>Données collectées</v>
      </c>
      <c r="Q55" s="766" t="str">
        <f>Etiquettes!$H$22</f>
        <v>Donnée collectée (valeur du flux ou coefficient)</v>
      </c>
      <c r="R55" s="120"/>
      <c r="S55" s="907"/>
    </row>
    <row r="56" spans="1:19">
      <c r="A56" s="115" t="str">
        <f>Secteurs!$B$2</f>
        <v>Cultures</v>
      </c>
      <c r="B56" s="116" t="str">
        <f>'Prétraitement récoltes'!A58</f>
        <v>Champignons cultivés</v>
      </c>
      <c r="C56" s="117">
        <f>'Prétraitement récoltes'!D58</f>
        <v>148.046649</v>
      </c>
      <c r="E56" s="119" t="str">
        <f>Etiquettes!$C$10</f>
        <v>kt</v>
      </c>
      <c r="F56" s="767" t="str">
        <f>Etiquettes!$C$7</f>
        <v>Fruits et légumes (hors pommes de terre)</v>
      </c>
      <c r="G56" s="119">
        <f>Etiquettes!$H$9</f>
        <v>2015</v>
      </c>
      <c r="H56" s="767" t="str">
        <f>Etiquettes!$C$8</f>
        <v>France entière</v>
      </c>
      <c r="I56" s="767" t="str">
        <f t="shared" si="0"/>
        <v>Récolte de Champignons cultivés</v>
      </c>
      <c r="K56" t="s">
        <v>2506</v>
      </c>
      <c r="L56" s="767" t="str" cm="1">
        <f t="array" aca="1" ref="L56" ca="1">[1]!NOM_FEUILLE('Récoltes Légumes - AGRESTE'!$A$1)</f>
        <v>Récoltes Légumes - AGRESTE</v>
      </c>
      <c r="M56" s="766" t="str">
        <f>Etiquettes!$H$16</f>
        <v>Volume</v>
      </c>
      <c r="N56" s="768" t="str">
        <f t="shared" si="1"/>
        <v>Récolte de Champignons cultivés = 148 kt (Agreste - Statistique Agricole Annuelle - SSP)</v>
      </c>
      <c r="O56" s="766" t="str">
        <f>Etiquettes!$H$20</f>
        <v>Fiable</v>
      </c>
      <c r="P56" s="766" t="str">
        <f>Etiquettes!$H$21</f>
        <v>Données collectées</v>
      </c>
      <c r="Q56" s="766" t="str">
        <f>Etiquettes!$H$22</f>
        <v>Donnée collectée (valeur du flux ou coefficient)</v>
      </c>
      <c r="R56" s="120"/>
      <c r="S56" s="907"/>
    </row>
    <row r="57" spans="1:19">
      <c r="A57" s="115" t="str">
        <f>Secteurs!$B$2</f>
        <v>Cultures</v>
      </c>
      <c r="B57" s="116" t="str">
        <f>'Prétraitement récoltes'!A59</f>
        <v>Truffes</v>
      </c>
      <c r="C57" s="117">
        <f>'Prétraitement récoltes'!D59</f>
        <v>0.05</v>
      </c>
      <c r="E57" s="119" t="str">
        <f>Etiquettes!$C$10</f>
        <v>kt</v>
      </c>
      <c r="F57" s="767" t="str">
        <f>Etiquettes!$C$7</f>
        <v>Fruits et légumes (hors pommes de terre)</v>
      </c>
      <c r="G57" s="119">
        <f>Etiquettes!$H$9</f>
        <v>2015</v>
      </c>
      <c r="H57" s="767" t="str">
        <f>Etiquettes!$C$8</f>
        <v>France entière</v>
      </c>
      <c r="I57" s="767" t="str">
        <f t="shared" si="0"/>
        <v>Récolte de Truffes</v>
      </c>
      <c r="K57" t="s">
        <v>2506</v>
      </c>
      <c r="L57" s="767" t="str" cm="1">
        <f t="array" aca="1" ref="L57" ca="1">[1]!NOM_FEUILLE('Récoltes Légumes - AGRESTE'!$A$1)</f>
        <v>Récoltes Légumes - AGRESTE</v>
      </c>
      <c r="M57" s="766" t="str">
        <f>Etiquettes!$H$16</f>
        <v>Volume</v>
      </c>
      <c r="N57" s="768" t="str">
        <f t="shared" si="1"/>
        <v>Récolte de Truffes = 0 kt (Agreste - Statistique Agricole Annuelle - SSP)</v>
      </c>
      <c r="O57" s="766" t="str">
        <f>Etiquettes!$H$20</f>
        <v>Fiable</v>
      </c>
      <c r="P57" s="766" t="str">
        <f>Etiquettes!$H$21</f>
        <v>Données collectées</v>
      </c>
      <c r="Q57" s="766" t="str">
        <f>Etiquettes!$H$22</f>
        <v>Donnée collectée (valeur du flux ou coefficient)</v>
      </c>
      <c r="R57" s="120"/>
      <c r="S57" s="907"/>
    </row>
    <row r="58" spans="1:19">
      <c r="A58" s="115" t="str">
        <f>Secteurs!$B$2</f>
        <v>Cultures</v>
      </c>
      <c r="B58" s="116" t="str">
        <f>'Prétraitement récoltes'!A60</f>
        <v>Légumes à cosse d'origine tropicale</v>
      </c>
      <c r="C58" s="117">
        <f>'Prétraitement récoltes'!D60</f>
        <v>0</v>
      </c>
      <c r="E58" s="119" t="str">
        <f>Etiquettes!$C$10</f>
        <v>kt</v>
      </c>
      <c r="F58" s="767" t="str">
        <f>Etiquettes!$C$7</f>
        <v>Fruits et légumes (hors pommes de terre)</v>
      </c>
      <c r="G58" s="119">
        <f>Etiquettes!$H$9</f>
        <v>2015</v>
      </c>
      <c r="H58" s="767" t="str">
        <f>Etiquettes!$C$8</f>
        <v>France entière</v>
      </c>
      <c r="I58" s="767" t="str">
        <f t="shared" si="0"/>
        <v>Récolte de Légumes à cosse d'origine tropicale</v>
      </c>
      <c r="J58" s="767" t="s">
        <v>2509</v>
      </c>
      <c r="K58" t="s">
        <v>2506</v>
      </c>
      <c r="L58" s="767" t="str" cm="1">
        <f t="array" aca="1" ref="L58" ca="1">[1]!NOM_FEUILLE('Récoltes Légumes - AGRESTE'!$A$1)</f>
        <v>Récoltes Légumes - AGRESTE</v>
      </c>
      <c r="M58" s="766" t="str">
        <f>Etiquettes!$H$16</f>
        <v>Volume</v>
      </c>
      <c r="N58" s="768" t="str">
        <f t="shared" si="1"/>
        <v>Récolte de Légumes à cosse d'origine tropicale = 0 kt (Agreste - Statistique Agricole Annuelle - SSP)</v>
      </c>
      <c r="O58" s="766" t="str">
        <f>Etiquettes!$J$20</f>
        <v>Probable</v>
      </c>
      <c r="P58" s="766" t="str">
        <f>Etiquettes!$H$21</f>
        <v>Données collectées</v>
      </c>
      <c r="Q58" s="766" t="str">
        <f>Etiquettes!$H$22</f>
        <v>Donnée collectée (valeur du flux ou coefficient)</v>
      </c>
      <c r="R58" s="120"/>
      <c r="S58" s="907"/>
    </row>
    <row r="59" spans="1:19">
      <c r="A59" s="115" t="str">
        <f>Secteurs!$B$2</f>
        <v>Cultures</v>
      </c>
      <c r="B59" s="116" t="str">
        <f>'Prétraitement récoltes'!A61</f>
        <v>Abricots</v>
      </c>
      <c r="C59" s="117">
        <f>'Prétraitement récoltes'!D61</f>
        <v>157.5581</v>
      </c>
      <c r="E59" s="119" t="str">
        <f>Etiquettes!$C$10</f>
        <v>kt</v>
      </c>
      <c r="F59" s="767" t="str">
        <f>Etiquettes!$C$7</f>
        <v>Fruits et légumes (hors pommes de terre)</v>
      </c>
      <c r="G59" s="119">
        <f>Etiquettes!$H$9</f>
        <v>2015</v>
      </c>
      <c r="H59" s="767" t="str">
        <f>Etiquettes!$C$8</f>
        <v>France entière</v>
      </c>
      <c r="I59" s="767" t="str">
        <f t="shared" si="0"/>
        <v>Récolte de Abricots</v>
      </c>
      <c r="K59" t="s">
        <v>2506</v>
      </c>
      <c r="L59" s="767" t="str" cm="1">
        <f t="array" aca="1" ref="L59" ca="1">[1]!NOM_FEUILLE('Récoltes Fruits - AGRESTE'!$A$1)</f>
        <v>Récoltes Fruits - AGRESTE</v>
      </c>
      <c r="M59" s="766" t="str">
        <f>Etiquettes!$H$16</f>
        <v>Volume</v>
      </c>
      <c r="N59" s="768" t="str">
        <f t="shared" si="1"/>
        <v>Récolte de Abricots = 158 kt (Agreste - Statistique Agricole Annuelle - SSP)</v>
      </c>
      <c r="O59" s="766" t="str">
        <f>Etiquettes!$H$20</f>
        <v>Fiable</v>
      </c>
      <c r="P59" s="766" t="str">
        <f>Etiquettes!$H$21</f>
        <v>Données collectées</v>
      </c>
      <c r="Q59" s="766" t="str">
        <f>Etiquettes!$H$22</f>
        <v>Donnée collectée (valeur du flux ou coefficient)</v>
      </c>
      <c r="R59" s="120"/>
      <c r="S59" s="907"/>
    </row>
    <row r="60" spans="1:19">
      <c r="A60" s="115" t="str">
        <f>Secteurs!$B$2</f>
        <v>Cultures</v>
      </c>
      <c r="B60" s="116" t="str">
        <f>'Prétraitement récoltes'!A62</f>
        <v>Bigarreau</v>
      </c>
      <c r="C60" s="117">
        <f>'Prétraitement récoltes'!D62</f>
        <v>37.776600000000002</v>
      </c>
      <c r="E60" s="119" t="str">
        <f>Etiquettes!$C$10</f>
        <v>kt</v>
      </c>
      <c r="F60" s="767" t="str">
        <f>Etiquettes!$C$7</f>
        <v>Fruits et légumes (hors pommes de terre)</v>
      </c>
      <c r="G60" s="119">
        <f>Etiquettes!$H$9</f>
        <v>2015</v>
      </c>
      <c r="H60" s="767" t="str">
        <f>Etiquettes!$C$8</f>
        <v>France entière</v>
      </c>
      <c r="I60" s="767" t="str">
        <f t="shared" si="0"/>
        <v>Récolte de Bigarreau</v>
      </c>
      <c r="K60" t="s">
        <v>2506</v>
      </c>
      <c r="L60" s="767" t="str" cm="1">
        <f t="array" aca="1" ref="L60" ca="1">[1]!NOM_FEUILLE('Récoltes Fruits - AGRESTE'!$A$1)</f>
        <v>Récoltes Fruits - AGRESTE</v>
      </c>
      <c r="M60" s="766" t="str">
        <f>Etiquettes!$H$16</f>
        <v>Volume</v>
      </c>
      <c r="N60" s="768" t="str">
        <f t="shared" si="1"/>
        <v>Récolte de Bigarreau = 38 kt (Agreste - Statistique Agricole Annuelle - SSP)</v>
      </c>
      <c r="O60" s="766" t="str">
        <f>Etiquettes!$H$20</f>
        <v>Fiable</v>
      </c>
      <c r="P60" s="766" t="str">
        <f>Etiquettes!$H$21</f>
        <v>Données collectées</v>
      </c>
      <c r="Q60" s="766" t="str">
        <f>Etiquettes!$H$22</f>
        <v>Donnée collectée (valeur du flux ou coefficient)</v>
      </c>
      <c r="R60" s="120"/>
      <c r="S60" s="907"/>
    </row>
    <row r="61" spans="1:19">
      <c r="A61" s="115" t="str">
        <f>Secteurs!$B$2</f>
        <v>Cultures</v>
      </c>
      <c r="B61" s="116" t="str">
        <f>'Prétraitement récoltes'!A63</f>
        <v>Autre variété de cerises, n.c.a.</v>
      </c>
      <c r="C61" s="117">
        <f>'Prétraitement récoltes'!D63</f>
        <v>2.7978000000000001</v>
      </c>
      <c r="E61" s="119" t="str">
        <f>Etiquettes!$C$10</f>
        <v>kt</v>
      </c>
      <c r="F61" s="767" t="str">
        <f>Etiquettes!$C$7</f>
        <v>Fruits et légumes (hors pommes de terre)</v>
      </c>
      <c r="G61" s="119">
        <f>Etiquettes!$H$9</f>
        <v>2015</v>
      </c>
      <c r="H61" s="767" t="str">
        <f>Etiquettes!$C$8</f>
        <v>France entière</v>
      </c>
      <c r="I61" s="767" t="str">
        <f t="shared" si="0"/>
        <v>Récolte de Autre variété de cerises, n.c.a.</v>
      </c>
      <c r="K61" t="s">
        <v>2506</v>
      </c>
      <c r="L61" s="767" t="str" cm="1">
        <f t="array" aca="1" ref="L61" ca="1">[1]!NOM_FEUILLE('Récoltes Fruits - AGRESTE'!$A$1)</f>
        <v>Récoltes Fruits - AGRESTE</v>
      </c>
      <c r="M61" s="766" t="str">
        <f>Etiquettes!$H$16</f>
        <v>Volume</v>
      </c>
      <c r="N61" s="768" t="str">
        <f t="shared" si="1"/>
        <v>Récolte de Autre variété de cerises, n.c.a. = 3 kt (Agreste - Statistique Agricole Annuelle - SSP)</v>
      </c>
      <c r="O61" s="766" t="str">
        <f>Etiquettes!$H$20</f>
        <v>Fiable</v>
      </c>
      <c r="P61" s="766" t="str">
        <f>Etiquettes!$H$21</f>
        <v>Données collectées</v>
      </c>
      <c r="Q61" s="766" t="str">
        <f>Etiquettes!$H$22</f>
        <v>Donnée collectée (valeur du flux ou coefficient)</v>
      </c>
      <c r="R61" s="120"/>
      <c r="S61" s="907"/>
    </row>
    <row r="62" spans="1:19">
      <c r="A62" s="115" t="str">
        <f>Secteurs!$B$2</f>
        <v>Cultures</v>
      </c>
      <c r="B62" s="116" t="str">
        <f>'Prétraitement récoltes'!A64</f>
        <v>Pavie</v>
      </c>
      <c r="C62" s="117">
        <f>'Prétraitement récoltes'!D64</f>
        <v>6.9962</v>
      </c>
      <c r="E62" s="119" t="str">
        <f>Etiquettes!$C$10</f>
        <v>kt</v>
      </c>
      <c r="F62" s="767" t="str">
        <f>Etiquettes!$C$7</f>
        <v>Fruits et légumes (hors pommes de terre)</v>
      </c>
      <c r="G62" s="119">
        <f>Etiquettes!$H$9</f>
        <v>2015</v>
      </c>
      <c r="H62" s="767" t="str">
        <f>Etiquettes!$C$8</f>
        <v>France entière</v>
      </c>
      <c r="I62" s="767" t="str">
        <f t="shared" si="0"/>
        <v>Récolte de Pavie</v>
      </c>
      <c r="K62" t="s">
        <v>2506</v>
      </c>
      <c r="L62" s="767" t="str" cm="1">
        <f t="array" aca="1" ref="L62" ca="1">[1]!NOM_FEUILLE('Récoltes Fruits - AGRESTE'!$A$1)</f>
        <v>Récoltes Fruits - AGRESTE</v>
      </c>
      <c r="M62" s="766" t="str">
        <f>Etiquettes!$H$16</f>
        <v>Volume</v>
      </c>
      <c r="N62" s="768" t="str">
        <f t="shared" si="1"/>
        <v>Récolte de Pavie = 7 kt (Agreste - Statistique Agricole Annuelle - SSP)</v>
      </c>
      <c r="O62" s="766" t="str">
        <f>Etiquettes!$H$20</f>
        <v>Fiable</v>
      </c>
      <c r="P62" s="766" t="str">
        <f>Etiquettes!$H$21</f>
        <v>Données collectées</v>
      </c>
      <c r="Q62" s="766" t="str">
        <f>Etiquettes!$H$22</f>
        <v>Donnée collectée (valeur du flux ou coefficient)</v>
      </c>
      <c r="R62" s="120"/>
      <c r="S62" s="907"/>
    </row>
    <row r="63" spans="1:19">
      <c r="A63" s="115" t="str">
        <f>Secteurs!$B$2</f>
        <v>Cultures</v>
      </c>
      <c r="B63" s="116" t="str">
        <f>'Prétraitement récoltes'!A65</f>
        <v>Pêches</v>
      </c>
      <c r="C63" s="117">
        <f>'Prétraitement récoltes'!D65</f>
        <v>135.08824690582301</v>
      </c>
      <c r="E63" s="119" t="str">
        <f>Etiquettes!$C$10</f>
        <v>kt</v>
      </c>
      <c r="F63" s="767" t="str">
        <f>Etiquettes!$C$7</f>
        <v>Fruits et légumes (hors pommes de terre)</v>
      </c>
      <c r="G63" s="119">
        <f>Etiquettes!$H$9</f>
        <v>2015</v>
      </c>
      <c r="H63" s="767" t="str">
        <f>Etiquettes!$C$8</f>
        <v>France entière</v>
      </c>
      <c r="I63" s="767" t="str">
        <f t="shared" si="0"/>
        <v>Récolte de Pêches</v>
      </c>
      <c r="K63" t="s">
        <v>2506</v>
      </c>
      <c r="L63" s="767" t="str" cm="1">
        <f t="array" aca="1" ref="L63" ca="1">[1]!NOM_FEUILLE('Récoltes Fruits - AGRESTE'!$A$1)</f>
        <v>Récoltes Fruits - AGRESTE</v>
      </c>
      <c r="M63" s="766" t="str">
        <f>Etiquettes!$H$16</f>
        <v>Volume</v>
      </c>
      <c r="N63" s="768" t="str">
        <f t="shared" si="1"/>
        <v>Récolte de Pêches = 135 kt (Agreste - Statistique Agricole Annuelle - SSP)</v>
      </c>
      <c r="O63" s="766" t="str">
        <f>Etiquettes!$H$20</f>
        <v>Fiable</v>
      </c>
      <c r="P63" s="766" t="str">
        <f>Etiquettes!$H$21</f>
        <v>Données collectées</v>
      </c>
      <c r="Q63" s="766" t="str">
        <f>Etiquettes!$H$22</f>
        <v>Donnée collectée (valeur du flux ou coefficient)</v>
      </c>
      <c r="R63" s="120"/>
      <c r="S63" s="907"/>
    </row>
    <row r="64" spans="1:19">
      <c r="A64" s="115" t="str">
        <f>Secteurs!$B$2</f>
        <v>Cultures</v>
      </c>
      <c r="B64" s="116" t="str">
        <f>'Prétraitement récoltes'!A66</f>
        <v>Nectarines et brugnons</v>
      </c>
      <c r="C64" s="117">
        <f>'Prétraitement récoltes'!D66</f>
        <v>112.83379232042098</v>
      </c>
      <c r="E64" s="119" t="str">
        <f>Etiquettes!$C$10</f>
        <v>kt</v>
      </c>
      <c r="F64" s="767" t="str">
        <f>Etiquettes!$C$7</f>
        <v>Fruits et légumes (hors pommes de terre)</v>
      </c>
      <c r="G64" s="119">
        <f>Etiquettes!$H$9</f>
        <v>2015</v>
      </c>
      <c r="H64" s="767" t="str">
        <f>Etiquettes!$C$8</f>
        <v>France entière</v>
      </c>
      <c r="I64" s="767" t="str">
        <f t="shared" si="0"/>
        <v>Récolte de Nectarines et brugnons</v>
      </c>
      <c r="K64" t="s">
        <v>2506</v>
      </c>
      <c r="L64" s="767" t="str" cm="1">
        <f t="array" aca="1" ref="L64" ca="1">[1]!NOM_FEUILLE('Récoltes Fruits - AGRESTE'!$A$1)</f>
        <v>Récoltes Fruits - AGRESTE</v>
      </c>
      <c r="M64" s="766" t="str">
        <f>Etiquettes!$H$16</f>
        <v>Volume</v>
      </c>
      <c r="N64" s="768" t="str">
        <f t="shared" si="1"/>
        <v>Récolte de Nectarines et brugnons = 113 kt (Agreste - Statistique Agricole Annuelle - SSP)</v>
      </c>
      <c r="O64" s="766" t="str">
        <f>Etiquettes!$H$20</f>
        <v>Fiable</v>
      </c>
      <c r="P64" s="766" t="str">
        <f>Etiquettes!$H$21</f>
        <v>Données collectées</v>
      </c>
      <c r="Q64" s="766" t="str">
        <f>Etiquettes!$H$22</f>
        <v>Donnée collectée (valeur du flux ou coefficient)</v>
      </c>
      <c r="R64" s="120"/>
      <c r="S64" s="907"/>
    </row>
    <row r="65" spans="1:20">
      <c r="A65" s="115" t="str">
        <f>Secteurs!$B$2</f>
        <v>Cultures</v>
      </c>
      <c r="B65" s="116" t="str">
        <f>'Prétraitement récoltes'!A67</f>
        <v>Prune d'ente et hybride</v>
      </c>
      <c r="C65" s="117">
        <f>'Prétraitement récoltes'!D67</f>
        <v>108.13500000000001</v>
      </c>
      <c r="E65" s="119" t="str">
        <f>Etiquettes!$C$10</f>
        <v>kt</v>
      </c>
      <c r="F65" s="767" t="str">
        <f>Etiquettes!$C$7</f>
        <v>Fruits et légumes (hors pommes de terre)</v>
      </c>
      <c r="G65" s="119">
        <f>Etiquettes!$H$9</f>
        <v>2015</v>
      </c>
      <c r="H65" s="767" t="str">
        <f>Etiquettes!$C$8</f>
        <v>France entière</v>
      </c>
      <c r="I65" s="767" t="str">
        <f t="shared" si="0"/>
        <v>Récolte de Prune d'ente et hybride</v>
      </c>
      <c r="K65" t="s">
        <v>2506</v>
      </c>
      <c r="L65" s="767" t="str" cm="1">
        <f t="array" aca="1" ref="L65" ca="1">[1]!NOM_FEUILLE('Récoltes Fruits - AGRESTE'!$A$1)</f>
        <v>Récoltes Fruits - AGRESTE</v>
      </c>
      <c r="M65" s="766" t="str">
        <f>Etiquettes!$H$16</f>
        <v>Volume</v>
      </c>
      <c r="N65" s="768" t="str">
        <f t="shared" si="1"/>
        <v>Récolte de Prune d'ente et hybride = 108 kt (Agreste - Statistique Agricole Annuelle - SSP)</v>
      </c>
      <c r="O65" s="766" t="str">
        <f>Etiquettes!$H$20</f>
        <v>Fiable</v>
      </c>
      <c r="P65" s="766" t="str">
        <f>Etiquettes!$H$21</f>
        <v>Données collectées</v>
      </c>
      <c r="Q65" s="766" t="str">
        <f>Etiquettes!$H$22</f>
        <v>Donnée collectée (valeur du flux ou coefficient)</v>
      </c>
      <c r="R65" s="120"/>
      <c r="S65" s="907"/>
    </row>
    <row r="66" spans="1:20">
      <c r="A66" s="115" t="str">
        <f>Secteurs!$B$2</f>
        <v>Cultures</v>
      </c>
      <c r="B66" s="116" t="str">
        <f>'Prétraitement récoltes'!A68</f>
        <v>Mirabelle</v>
      </c>
      <c r="C66" s="117">
        <f>'Prétraitement récoltes'!D68</f>
        <v>9.6674000000000007</v>
      </c>
      <c r="E66" s="119" t="str">
        <f>Etiquettes!$C$10</f>
        <v>kt</v>
      </c>
      <c r="F66" s="767" t="str">
        <f>Etiquettes!$C$7</f>
        <v>Fruits et légumes (hors pommes de terre)</v>
      </c>
      <c r="G66" s="119">
        <f>Etiquettes!$H$9</f>
        <v>2015</v>
      </c>
      <c r="H66" s="767" t="str">
        <f>Etiquettes!$C$8</f>
        <v>France entière</v>
      </c>
      <c r="I66" s="767" t="str">
        <f t="shared" ref="I66:I128" si="2">"Récolte de "&amp;B66</f>
        <v>Récolte de Mirabelle</v>
      </c>
      <c r="K66" t="s">
        <v>2506</v>
      </c>
      <c r="L66" s="767" t="str" cm="1">
        <f t="array" aca="1" ref="L66" ca="1">[1]!NOM_FEUILLE('Récoltes Fruits - AGRESTE'!$A$1)</f>
        <v>Récoltes Fruits - AGRESTE</v>
      </c>
      <c r="M66" s="766" t="str">
        <f>Etiquettes!$H$16</f>
        <v>Volume</v>
      </c>
      <c r="N66" s="768" t="str">
        <f t="shared" ref="N66:N128" si="3">_xlfn.CONCAT(I66,IF(OR(ISBLANK(C66),ISERROR(C66)),"",_xlfn.CONCAT(" = ",MROUND(C66,1)," ",E66," (",K66,")")))</f>
        <v>Récolte de Mirabelle = 10 kt (Agreste - Statistique Agricole Annuelle - SSP)</v>
      </c>
      <c r="O66" s="766" t="str">
        <f>Etiquettes!$H$20</f>
        <v>Fiable</v>
      </c>
      <c r="P66" s="766" t="str">
        <f>Etiquettes!$H$21</f>
        <v>Données collectées</v>
      </c>
      <c r="Q66" s="766" t="str">
        <f>Etiquettes!$H$22</f>
        <v>Donnée collectée (valeur du flux ou coefficient)</v>
      </c>
      <c r="R66" s="120"/>
      <c r="S66" s="907"/>
    </row>
    <row r="67" spans="1:20">
      <c r="A67" s="115" t="str">
        <f>Secteurs!$B$2</f>
        <v>Cultures</v>
      </c>
      <c r="B67" s="116" t="str">
        <f>'Prétraitement récoltes'!A69</f>
        <v>Reine-claude</v>
      </c>
      <c r="C67" s="117">
        <f>'Prétraitement récoltes'!D69</f>
        <v>10.9183</v>
      </c>
      <c r="E67" s="119" t="str">
        <f>Etiquettes!$C$10</f>
        <v>kt</v>
      </c>
      <c r="F67" s="767" t="str">
        <f>Etiquettes!$C$7</f>
        <v>Fruits et légumes (hors pommes de terre)</v>
      </c>
      <c r="G67" s="119">
        <f>Etiquettes!$H$9</f>
        <v>2015</v>
      </c>
      <c r="H67" s="767" t="str">
        <f>Etiquettes!$C$8</f>
        <v>France entière</v>
      </c>
      <c r="I67" s="767" t="str">
        <f t="shared" si="2"/>
        <v>Récolte de Reine-claude</v>
      </c>
      <c r="K67" t="s">
        <v>2506</v>
      </c>
      <c r="L67" s="767" t="str" cm="1">
        <f t="array" aca="1" ref="L67" ca="1">[1]!NOM_FEUILLE('Récoltes Fruits - AGRESTE'!$A$1)</f>
        <v>Récoltes Fruits - AGRESTE</v>
      </c>
      <c r="M67" s="766" t="str">
        <f>Etiquettes!$H$16</f>
        <v>Volume</v>
      </c>
      <c r="N67" s="768" t="str">
        <f t="shared" si="3"/>
        <v>Récolte de Reine-claude = 11 kt (Agreste - Statistique Agricole Annuelle - SSP)</v>
      </c>
      <c r="O67" s="766" t="str">
        <f>Etiquettes!$H$20</f>
        <v>Fiable</v>
      </c>
      <c r="P67" s="766" t="str">
        <f>Etiquettes!$H$21</f>
        <v>Données collectées</v>
      </c>
      <c r="Q67" s="766" t="str">
        <f>Etiquettes!$H$22</f>
        <v>Donnée collectée (valeur du flux ou coefficient)</v>
      </c>
      <c r="R67" s="120"/>
      <c r="S67" s="907"/>
    </row>
    <row r="68" spans="1:20">
      <c r="A68" s="115" t="str">
        <f>Secteurs!$B$2</f>
        <v>Cultures</v>
      </c>
      <c r="B68" s="116" t="str">
        <f>'Prétraitement récoltes'!A70</f>
        <v>Quetsche</v>
      </c>
      <c r="C68" s="117">
        <f>'Prétraitement récoltes'!D70</f>
        <v>2.6135999999999999</v>
      </c>
      <c r="E68" s="119" t="str">
        <f>Etiquettes!$C$10</f>
        <v>kt</v>
      </c>
      <c r="F68" s="767" t="str">
        <f>Etiquettes!$C$7</f>
        <v>Fruits et légumes (hors pommes de terre)</v>
      </c>
      <c r="G68" s="119">
        <f>Etiquettes!$H$9</f>
        <v>2015</v>
      </c>
      <c r="H68" s="767" t="str">
        <f>Etiquettes!$C$8</f>
        <v>France entière</v>
      </c>
      <c r="I68" s="767" t="str">
        <f t="shared" si="2"/>
        <v>Récolte de Quetsche</v>
      </c>
      <c r="K68" t="s">
        <v>2506</v>
      </c>
      <c r="L68" s="767" t="str" cm="1">
        <f t="array" aca="1" ref="L68" ca="1">[1]!NOM_FEUILLE('Récoltes Fruits - AGRESTE'!$A$1)</f>
        <v>Récoltes Fruits - AGRESTE</v>
      </c>
      <c r="M68" s="766" t="str">
        <f>Etiquettes!$H$16</f>
        <v>Volume</v>
      </c>
      <c r="N68" s="768" t="str">
        <f t="shared" si="3"/>
        <v>Récolte de Quetsche = 3 kt (Agreste - Statistique Agricole Annuelle - SSP)</v>
      </c>
      <c r="O68" s="766" t="str">
        <f>Etiquettes!$H$20</f>
        <v>Fiable</v>
      </c>
      <c r="P68" s="766" t="str">
        <f>Etiquettes!$H$21</f>
        <v>Données collectées</v>
      </c>
      <c r="Q68" s="766" t="str">
        <f>Etiquettes!$H$22</f>
        <v>Donnée collectée (valeur du flux ou coefficient)</v>
      </c>
      <c r="R68" s="120"/>
      <c r="S68" s="907"/>
    </row>
    <row r="69" spans="1:20">
      <c r="A69" s="115" t="str">
        <f>Secteurs!$B$2</f>
        <v>Cultures</v>
      </c>
      <c r="B69" s="116" t="str">
        <f>'Prétraitement récoltes'!A71</f>
        <v>Autres variétés prunes n.c.a.</v>
      </c>
      <c r="C69" s="117">
        <f>'Prétraitement récoltes'!D71</f>
        <v>37.118400000000001</v>
      </c>
      <c r="E69" s="119" t="str">
        <f>Etiquettes!$C$10</f>
        <v>kt</v>
      </c>
      <c r="F69" s="767" t="str">
        <f>Etiquettes!$C$7</f>
        <v>Fruits et légumes (hors pommes de terre)</v>
      </c>
      <c r="G69" s="119">
        <f>Etiquettes!$H$9</f>
        <v>2015</v>
      </c>
      <c r="H69" s="767" t="str">
        <f>Etiquettes!$C$8</f>
        <v>France entière</v>
      </c>
      <c r="I69" s="767" t="str">
        <f t="shared" si="2"/>
        <v>Récolte de Autres variétés prunes n.c.a.</v>
      </c>
      <c r="K69" t="s">
        <v>2506</v>
      </c>
      <c r="L69" s="767" t="str" cm="1">
        <f t="array" aca="1" ref="L69" ca="1">[1]!NOM_FEUILLE('Récoltes Fruits - AGRESTE'!$A$1)</f>
        <v>Récoltes Fruits - AGRESTE</v>
      </c>
      <c r="M69" s="766" t="str">
        <f>Etiquettes!$H$16</f>
        <v>Volume</v>
      </c>
      <c r="N69" s="768" t="str">
        <f t="shared" si="3"/>
        <v>Récolte de Autres variétés prunes n.c.a. = 37 kt (Agreste - Statistique Agricole Annuelle - SSP)</v>
      </c>
      <c r="O69" s="766" t="str">
        <f>Etiquettes!$H$20</f>
        <v>Fiable</v>
      </c>
      <c r="P69" s="766" t="str">
        <f>Etiquettes!$H$21</f>
        <v>Données collectées</v>
      </c>
      <c r="Q69" s="766" t="str">
        <f>Etiquettes!$H$22</f>
        <v>Donnée collectée (valeur du flux ou coefficient)</v>
      </c>
      <c r="R69" s="120"/>
      <c r="S69" s="907"/>
    </row>
    <row r="70" spans="1:20">
      <c r="A70" s="115" t="str">
        <f>Secteurs!$B$2</f>
        <v>Cultures</v>
      </c>
      <c r="B70" s="116" t="str">
        <f>'Prétraitement récoltes'!A72</f>
        <v>Letchi, longani, ramboutan</v>
      </c>
      <c r="C70" s="117">
        <f>'Prétraitement récoltes'!D72</f>
        <v>7.4149000000000003</v>
      </c>
      <c r="E70" s="119" t="str">
        <f>Etiquettes!$C$10</f>
        <v>kt</v>
      </c>
      <c r="F70" s="767" t="str">
        <f>Etiquettes!$C$7</f>
        <v>Fruits et légumes (hors pommes de terre)</v>
      </c>
      <c r="G70" s="119">
        <f>Etiquettes!$H$9</f>
        <v>2015</v>
      </c>
      <c r="H70" s="767" t="str">
        <f>Etiquettes!$C$8</f>
        <v>France entière</v>
      </c>
      <c r="I70" s="767" t="str">
        <f t="shared" si="2"/>
        <v>Récolte de Letchi, longani, ramboutan</v>
      </c>
      <c r="K70" t="s">
        <v>2506</v>
      </c>
      <c r="L70" s="767" t="str" cm="1">
        <f t="array" aca="1" ref="L70" ca="1">[1]!NOM_FEUILLE('Récoltes Fruits - AGRESTE'!$A$1)</f>
        <v>Récoltes Fruits - AGRESTE</v>
      </c>
      <c r="M70" s="766" t="str">
        <f>Etiquettes!$H$16</f>
        <v>Volume</v>
      </c>
      <c r="N70" s="768" t="str">
        <f t="shared" si="3"/>
        <v>Récolte de Letchi, longani, ramboutan = 7 kt (Agreste - Statistique Agricole Annuelle - SSP)</v>
      </c>
      <c r="O70" s="766" t="str">
        <f>Etiquettes!$H$20</f>
        <v>Fiable</v>
      </c>
      <c r="P70" s="766" t="str">
        <f>Etiquettes!$H$21</f>
        <v>Données collectées</v>
      </c>
      <c r="Q70" s="766" t="str">
        <f>Etiquettes!$H$22</f>
        <v>Donnée collectée (valeur du flux ou coefficient)</v>
      </c>
      <c r="R70" s="120"/>
      <c r="S70" s="907"/>
    </row>
    <row r="71" spans="1:20">
      <c r="A71" s="115" t="str">
        <f>Secteurs!$B$2</f>
        <v>Cultures</v>
      </c>
      <c r="B71" s="116" t="str">
        <f>'Prétraitement récoltes'!A73</f>
        <v>Mangue</v>
      </c>
      <c r="C71" s="117">
        <f>'Prétraitement récoltes'!D73</f>
        <v>2.5162</v>
      </c>
      <c r="E71" s="119" t="str">
        <f>Etiquettes!$C$10</f>
        <v>kt</v>
      </c>
      <c r="F71" s="767" t="str">
        <f>Etiquettes!$C$7</f>
        <v>Fruits et légumes (hors pommes de terre)</v>
      </c>
      <c r="G71" s="119">
        <f>Etiquettes!$H$9</f>
        <v>2015</v>
      </c>
      <c r="H71" s="767" t="str">
        <f>Etiquettes!$C$8</f>
        <v>France entière</v>
      </c>
      <c r="I71" s="767" t="str">
        <f t="shared" si="2"/>
        <v>Récolte de Mangue</v>
      </c>
      <c r="K71" t="s">
        <v>2506</v>
      </c>
      <c r="L71" s="767" t="str" cm="1">
        <f t="array" aca="1" ref="L71" ca="1">[1]!NOM_FEUILLE('Récoltes Fruits - AGRESTE'!$A$1)</f>
        <v>Récoltes Fruits - AGRESTE</v>
      </c>
      <c r="M71" s="766" t="str">
        <f>Etiquettes!$H$16</f>
        <v>Volume</v>
      </c>
      <c r="N71" s="768" t="str">
        <f t="shared" si="3"/>
        <v>Récolte de Mangue = 3 kt (Agreste - Statistique Agricole Annuelle - SSP)</v>
      </c>
      <c r="O71" s="766" t="str">
        <f>Etiquettes!$H$20</f>
        <v>Fiable</v>
      </c>
      <c r="P71" s="766" t="str">
        <f>Etiquettes!$H$21</f>
        <v>Données collectées</v>
      </c>
      <c r="Q71" s="766" t="str">
        <f>Etiquettes!$H$22</f>
        <v>Donnée collectée (valeur du flux ou coefficient)</v>
      </c>
      <c r="R71" s="120"/>
      <c r="S71" s="907"/>
    </row>
    <row r="72" spans="1:20">
      <c r="A72" s="115" t="str">
        <f>Secteurs!$B$2</f>
        <v>Cultures</v>
      </c>
      <c r="B72" s="116" t="str">
        <f>'Prétraitement récoltes'!A75</f>
        <v>Jules Guyot</v>
      </c>
      <c r="C72" s="117">
        <f>'Prétraitement récoltes'!D75</f>
        <v>38.555799999999998</v>
      </c>
      <c r="E72" s="119" t="str">
        <f>Etiquettes!$C$10</f>
        <v>kt</v>
      </c>
      <c r="F72" s="767" t="str">
        <f>Etiquettes!$C$7</f>
        <v>Fruits et légumes (hors pommes de terre)</v>
      </c>
      <c r="G72" s="119">
        <f>Etiquettes!$H$9</f>
        <v>2015</v>
      </c>
      <c r="H72" s="767" t="str">
        <f>Etiquettes!$C$8</f>
        <v>France entière</v>
      </c>
      <c r="I72" s="767" t="str">
        <f t="shared" si="2"/>
        <v>Récolte de Jules Guyot</v>
      </c>
      <c r="K72" t="s">
        <v>2506</v>
      </c>
      <c r="L72" s="767" t="str" cm="1">
        <f t="array" aca="1" ref="L72" ca="1">[1]!NOM_FEUILLE('Récoltes Fruits - AGRESTE'!$A$1)</f>
        <v>Récoltes Fruits - AGRESTE</v>
      </c>
      <c r="M72" s="766" t="str">
        <f>Etiquettes!$H$16</f>
        <v>Volume</v>
      </c>
      <c r="N72" s="768" t="str">
        <f t="shared" si="3"/>
        <v>Récolte de Jules Guyot = 39 kt (Agreste - Statistique Agricole Annuelle - SSP)</v>
      </c>
      <c r="O72" s="766" t="str">
        <f>Etiquettes!$H$20</f>
        <v>Fiable</v>
      </c>
      <c r="P72" s="766" t="str">
        <f>Etiquettes!$H$21</f>
        <v>Données collectées</v>
      </c>
      <c r="Q72" s="766" t="str">
        <f>Etiquettes!$H$22</f>
        <v>Donnée collectée (valeur du flux ou coefficient)</v>
      </c>
      <c r="R72" s="120"/>
      <c r="S72" s="907"/>
    </row>
    <row r="73" spans="1:20">
      <c r="A73" s="115" t="str">
        <f>Secteurs!$B$2</f>
        <v>Cultures</v>
      </c>
      <c r="B73" s="116" t="str">
        <f>'Prétraitement récoltes'!A76</f>
        <v>William's</v>
      </c>
      <c r="C73" s="117">
        <f>'Prétraitement récoltes'!D76</f>
        <v>49.103200000000001</v>
      </c>
      <c r="E73" s="119" t="str">
        <f>Etiquettes!$C$10</f>
        <v>kt</v>
      </c>
      <c r="F73" s="767" t="str">
        <f>Etiquettes!$C$7</f>
        <v>Fruits et légumes (hors pommes de terre)</v>
      </c>
      <c r="G73" s="119">
        <f>Etiquettes!$H$9</f>
        <v>2015</v>
      </c>
      <c r="H73" s="767" t="str">
        <f>Etiquettes!$C$8</f>
        <v>France entière</v>
      </c>
      <c r="I73" s="767" t="str">
        <f t="shared" si="2"/>
        <v>Récolte de William's</v>
      </c>
      <c r="K73" t="s">
        <v>2506</v>
      </c>
      <c r="L73" s="767" t="str" cm="1">
        <f t="array" aca="1" ref="L73" ca="1">[1]!NOM_FEUILLE('Récoltes Fruits - AGRESTE'!$A$1)</f>
        <v>Récoltes Fruits - AGRESTE</v>
      </c>
      <c r="M73" s="766" t="str">
        <f>Etiquettes!$H$16</f>
        <v>Volume</v>
      </c>
      <c r="N73" s="768" t="str">
        <f t="shared" si="3"/>
        <v>Récolte de William's = 49 kt (Agreste - Statistique Agricole Annuelle - SSP)</v>
      </c>
      <c r="O73" s="766" t="str">
        <f>Etiquettes!$H$20</f>
        <v>Fiable</v>
      </c>
      <c r="P73" s="766" t="str">
        <f>Etiquettes!$H$21</f>
        <v>Données collectées</v>
      </c>
      <c r="Q73" s="766" t="str">
        <f>Etiquettes!$H$22</f>
        <v>Donnée collectée (valeur du flux ou coefficient)</v>
      </c>
      <c r="R73" s="120"/>
      <c r="S73" s="907"/>
    </row>
    <row r="74" spans="1:20">
      <c r="A74" s="115" t="str">
        <f>Secteurs!$B$2</f>
        <v>Cultures</v>
      </c>
      <c r="B74" s="116" t="str">
        <f>'Prétraitement récoltes'!A77</f>
        <v>Autres variétés de poires d'été, n.c.a.</v>
      </c>
      <c r="C74" s="117">
        <f>'Prétraitement récoltes'!D77</f>
        <v>2.3325</v>
      </c>
      <c r="E74" s="119" t="str">
        <f>Etiquettes!$C$10</f>
        <v>kt</v>
      </c>
      <c r="F74" s="767" t="str">
        <f>Etiquettes!$C$7</f>
        <v>Fruits et légumes (hors pommes de terre)</v>
      </c>
      <c r="G74" s="119">
        <f>Etiquettes!$H$9</f>
        <v>2015</v>
      </c>
      <c r="H74" s="767" t="str">
        <f>Etiquettes!$C$8</f>
        <v>France entière</v>
      </c>
      <c r="I74" s="767" t="str">
        <f t="shared" si="2"/>
        <v>Récolte de Autres variétés de poires d'été, n.c.a.</v>
      </c>
      <c r="K74" t="s">
        <v>2506</v>
      </c>
      <c r="L74" s="767" t="str" cm="1">
        <f t="array" aca="1" ref="L74" ca="1">[1]!NOM_FEUILLE('Récoltes Fruits - AGRESTE'!$A$1)</f>
        <v>Récoltes Fruits - AGRESTE</v>
      </c>
      <c r="M74" s="766" t="str">
        <f>Etiquettes!$H$16</f>
        <v>Volume</v>
      </c>
      <c r="N74" s="768" t="str">
        <f t="shared" si="3"/>
        <v>Récolte de Autres variétés de poires d'été, n.c.a. = 2 kt (Agreste - Statistique Agricole Annuelle - SSP)</v>
      </c>
      <c r="O74" s="766" t="str">
        <f>Etiquettes!$H$20</f>
        <v>Fiable</v>
      </c>
      <c r="P74" s="766" t="str">
        <f>Etiquettes!$H$21</f>
        <v>Données collectées</v>
      </c>
      <c r="Q74" s="766" t="str">
        <f>Etiquettes!$H$22</f>
        <v>Donnée collectée (valeur du flux ou coefficient)</v>
      </c>
      <c r="R74" s="120"/>
      <c r="S74" s="907"/>
    </row>
    <row r="75" spans="1:20">
      <c r="A75" s="115" t="str">
        <f>Secteurs!$B$2</f>
        <v>Cultures</v>
      </c>
      <c r="B75" s="116" t="str">
        <f>'Prétraitement récoltes'!A78</f>
        <v>Poires d'automne</v>
      </c>
      <c r="C75" s="117">
        <f>'Prétraitement récoltes'!D78</f>
        <v>49.483800000000002</v>
      </c>
      <c r="E75" s="119" t="str">
        <f>Etiquettes!$C$10</f>
        <v>kt</v>
      </c>
      <c r="F75" s="767" t="str">
        <f>Etiquettes!$C$7</f>
        <v>Fruits et légumes (hors pommes de terre)</v>
      </c>
      <c r="G75" s="119">
        <f>Etiquettes!$H$9</f>
        <v>2015</v>
      </c>
      <c r="H75" s="767" t="str">
        <f>Etiquettes!$C$8</f>
        <v>France entière</v>
      </c>
      <c r="I75" s="767" t="str">
        <f t="shared" si="2"/>
        <v>Récolte de Poires d'automne</v>
      </c>
      <c r="K75" t="s">
        <v>2506</v>
      </c>
      <c r="L75" s="767" t="str" cm="1">
        <f t="array" aca="1" ref="L75" ca="1">[1]!NOM_FEUILLE('Récoltes Fruits - AGRESTE'!$A$1)</f>
        <v>Récoltes Fruits - AGRESTE</v>
      </c>
      <c r="M75" s="766" t="str">
        <f>Etiquettes!$H$16</f>
        <v>Volume</v>
      </c>
      <c r="N75" s="768" t="str">
        <f t="shared" si="3"/>
        <v>Récolte de Poires d'automne = 49 kt (Agreste - Statistique Agricole Annuelle - SSP)</v>
      </c>
      <c r="O75" s="766" t="str">
        <f>Etiquettes!$H$20</f>
        <v>Fiable</v>
      </c>
      <c r="P75" s="766" t="str">
        <f>Etiquettes!$H$21</f>
        <v>Données collectées</v>
      </c>
      <c r="Q75" s="766" t="str">
        <f>Etiquettes!$H$22</f>
        <v>Donnée collectée (valeur du flux ou coefficient)</v>
      </c>
      <c r="R75" s="120"/>
      <c r="S75" s="907"/>
    </row>
    <row r="76" spans="1:20">
      <c r="A76" s="115" t="str">
        <f>Secteurs!$B$2</f>
        <v>Cultures</v>
      </c>
      <c r="B76" s="116" t="str">
        <f>'Prétraitement récoltes'!A79</f>
        <v>Poires d'hiver</v>
      </c>
      <c r="C76" s="117">
        <f>'Prétraitement récoltes'!D79</f>
        <v>10.6959</v>
      </c>
      <c r="E76" s="119" t="str">
        <f>Etiquettes!$C$10</f>
        <v>kt</v>
      </c>
      <c r="F76" s="767" t="str">
        <f>Etiquettes!$C$7</f>
        <v>Fruits et légumes (hors pommes de terre)</v>
      </c>
      <c r="G76" s="119">
        <f>Etiquettes!$H$9</f>
        <v>2015</v>
      </c>
      <c r="H76" s="767" t="str">
        <f>Etiquettes!$C$8</f>
        <v>France entière</v>
      </c>
      <c r="I76" s="767" t="str">
        <f t="shared" si="2"/>
        <v>Récolte de Poires d'hiver</v>
      </c>
      <c r="K76" t="s">
        <v>2506</v>
      </c>
      <c r="L76" s="767" t="str" cm="1">
        <f t="array" aca="1" ref="L76" ca="1">[1]!NOM_FEUILLE('Récoltes Fruits - AGRESTE'!$A$1)</f>
        <v>Récoltes Fruits - AGRESTE</v>
      </c>
      <c r="M76" s="766" t="str">
        <f>Etiquettes!$H$16</f>
        <v>Volume</v>
      </c>
      <c r="N76" s="768" t="str">
        <f t="shared" si="3"/>
        <v>Récolte de Poires d'hiver = 11 kt (Agreste - Statistique Agricole Annuelle - SSP)</v>
      </c>
      <c r="O76" s="766" t="str">
        <f>Etiquettes!$H$20</f>
        <v>Fiable</v>
      </c>
      <c r="P76" s="766" t="str">
        <f>Etiquettes!$H$21</f>
        <v>Données collectées</v>
      </c>
      <c r="Q76" s="766" t="str">
        <f>Etiquettes!$H$22</f>
        <v>Donnée collectée (valeur du flux ou coefficient)</v>
      </c>
      <c r="R76" s="120"/>
      <c r="S76" s="907"/>
    </row>
    <row r="77" spans="1:20">
      <c r="A77" s="115" t="str">
        <f>Secteurs!$B$2</f>
        <v>Cultures</v>
      </c>
      <c r="B77" s="116" t="str">
        <f>'Prétraitement récoltes'!A80</f>
        <v>Golden</v>
      </c>
      <c r="C77" s="117">
        <f>'Prétraitement récoltes'!D80</f>
        <v>496.9914</v>
      </c>
      <c r="E77" s="119" t="str">
        <f>Etiquettes!$C$10</f>
        <v>kt</v>
      </c>
      <c r="F77" s="767" t="str">
        <f>Etiquettes!$C$7</f>
        <v>Fruits et légumes (hors pommes de terre)</v>
      </c>
      <c r="G77" s="119">
        <f>Etiquettes!$H$9</f>
        <v>2015</v>
      </c>
      <c r="H77" s="767" t="str">
        <f>Etiquettes!$C$8</f>
        <v>France entière</v>
      </c>
      <c r="I77" s="767" t="str">
        <f t="shared" si="2"/>
        <v>Récolte de Golden</v>
      </c>
      <c r="K77" t="s">
        <v>2506</v>
      </c>
      <c r="L77" s="767" t="str" cm="1">
        <f t="array" aca="1" ref="L77" ca="1">[1]!NOM_FEUILLE('Récoltes Fruits - AGRESTE'!$A$1)</f>
        <v>Récoltes Fruits - AGRESTE</v>
      </c>
      <c r="M77" s="766" t="str">
        <f>Etiquettes!$H$16</f>
        <v>Volume</v>
      </c>
      <c r="N77" s="768" t="str">
        <f t="shared" si="3"/>
        <v>Récolte de Golden = 497 kt (Agreste - Statistique Agricole Annuelle - SSP)</v>
      </c>
      <c r="O77" s="766" t="str">
        <f>Etiquettes!$H$20</f>
        <v>Fiable</v>
      </c>
      <c r="P77" s="766" t="str">
        <f>Etiquettes!$H$21</f>
        <v>Données collectées</v>
      </c>
      <c r="Q77" s="766" t="str">
        <f>Etiquettes!$H$22</f>
        <v>Donnée collectée (valeur du flux ou coefficient)</v>
      </c>
      <c r="R77" s="120"/>
      <c r="S77" s="907"/>
      <c r="T77" s="125"/>
    </row>
    <row r="78" spans="1:20">
      <c r="A78" s="115" t="str">
        <f>Secteurs!$B$2</f>
        <v>Cultures</v>
      </c>
      <c r="B78" s="116" t="str">
        <f>'Prétraitement récoltes'!A81</f>
        <v>Granny Smith</v>
      </c>
      <c r="C78" s="117">
        <f>'Prétraitement récoltes'!D81</f>
        <v>153.7543</v>
      </c>
      <c r="E78" s="119" t="str">
        <f>Etiquettes!$C$10</f>
        <v>kt</v>
      </c>
      <c r="F78" s="767" t="str">
        <f>Etiquettes!$C$7</f>
        <v>Fruits et légumes (hors pommes de terre)</v>
      </c>
      <c r="G78" s="119">
        <f>Etiquettes!$H$9</f>
        <v>2015</v>
      </c>
      <c r="H78" s="767" t="str">
        <f>Etiquettes!$C$8</f>
        <v>France entière</v>
      </c>
      <c r="I78" s="767" t="str">
        <f t="shared" si="2"/>
        <v>Récolte de Granny Smith</v>
      </c>
      <c r="K78" t="s">
        <v>2506</v>
      </c>
      <c r="L78" s="767" t="str" cm="1">
        <f t="array" aca="1" ref="L78" ca="1">[1]!NOM_FEUILLE('Récoltes Fruits - AGRESTE'!$A$1)</f>
        <v>Récoltes Fruits - AGRESTE</v>
      </c>
      <c r="M78" s="766" t="str">
        <f>Etiquettes!$H$16</f>
        <v>Volume</v>
      </c>
      <c r="N78" s="768" t="str">
        <f t="shared" si="3"/>
        <v>Récolte de Granny Smith = 154 kt (Agreste - Statistique Agricole Annuelle - SSP)</v>
      </c>
      <c r="O78" s="766" t="str">
        <f>Etiquettes!$H$20</f>
        <v>Fiable</v>
      </c>
      <c r="P78" s="766" t="str">
        <f>Etiquettes!$H$21</f>
        <v>Données collectées</v>
      </c>
      <c r="Q78" s="766" t="str">
        <f>Etiquettes!$H$22</f>
        <v>Donnée collectée (valeur du flux ou coefficient)</v>
      </c>
      <c r="R78" s="120"/>
      <c r="S78" s="907"/>
      <c r="T78" s="125"/>
    </row>
    <row r="79" spans="1:20">
      <c r="A79" s="115" t="str">
        <f>Secteurs!$B$2</f>
        <v>Cultures</v>
      </c>
      <c r="B79" s="116" t="str">
        <f>'Prétraitement récoltes'!A82</f>
        <v>Gala</v>
      </c>
      <c r="C79" s="117">
        <f>'Prétraitement récoltes'!D82</f>
        <v>0</v>
      </c>
      <c r="E79" s="119" t="str">
        <f>Etiquettes!$C$10</f>
        <v>kt</v>
      </c>
      <c r="F79" s="767" t="str">
        <f>Etiquettes!$C$7</f>
        <v>Fruits et légumes (hors pommes de terre)</v>
      </c>
      <c r="G79" s="119">
        <f>Etiquettes!$H$9</f>
        <v>2015</v>
      </c>
      <c r="H79" s="767" t="str">
        <f>Etiquettes!$C$8</f>
        <v>France entière</v>
      </c>
      <c r="I79" s="767" t="str">
        <f t="shared" si="2"/>
        <v>Récolte de Gala</v>
      </c>
      <c r="K79" t="s">
        <v>2506</v>
      </c>
      <c r="L79" s="767" t="str" cm="1">
        <f t="array" aca="1" ref="L79" ca="1">[1]!NOM_FEUILLE('Récoltes Fruits - AGRESTE'!$A$1)</f>
        <v>Récoltes Fruits - AGRESTE</v>
      </c>
      <c r="M79" s="766" t="str">
        <f>Etiquettes!$H$16</f>
        <v>Volume</v>
      </c>
      <c r="N79" s="768" t="str">
        <f t="shared" si="3"/>
        <v>Récolte de Gala = 0 kt (Agreste - Statistique Agricole Annuelle - SSP)</v>
      </c>
      <c r="O79" s="766" t="str">
        <f>Etiquettes!$H$20</f>
        <v>Fiable</v>
      </c>
      <c r="P79" s="766" t="str">
        <f>Etiquettes!$H$21</f>
        <v>Données collectées</v>
      </c>
      <c r="Q79" s="766" t="str">
        <f>Etiquettes!$H$22</f>
        <v>Donnée collectée (valeur du flux ou coefficient)</v>
      </c>
      <c r="R79" s="121" t="s">
        <v>2511</v>
      </c>
      <c r="S79" s="907"/>
    </row>
    <row r="80" spans="1:20">
      <c r="A80" s="115" t="str">
        <f>Secteurs!$B$2</f>
        <v>Cultures</v>
      </c>
      <c r="B80" s="116" t="str">
        <f>'Prétraitement récoltes'!A83</f>
        <v>Autres variétés de pommes, n.c.a.</v>
      </c>
      <c r="C80" s="117">
        <f>'Prétraitement récoltes'!D83</f>
        <v>1014.8379</v>
      </c>
      <c r="E80" s="119" t="str">
        <f>Etiquettes!$C$10</f>
        <v>kt</v>
      </c>
      <c r="F80" s="767" t="str">
        <f>Etiquettes!$C$7</f>
        <v>Fruits et légumes (hors pommes de terre)</v>
      </c>
      <c r="G80" s="119">
        <f>Etiquettes!$H$9</f>
        <v>2015</v>
      </c>
      <c r="H80" s="767" t="str">
        <f>Etiquettes!$C$8</f>
        <v>France entière</v>
      </c>
      <c r="I80" s="767" t="str">
        <f t="shared" si="2"/>
        <v>Récolte de Autres variétés de pommes, n.c.a.</v>
      </c>
      <c r="K80" t="s">
        <v>2506</v>
      </c>
      <c r="L80" s="767" t="str" cm="1">
        <f t="array" aca="1" ref="L80" ca="1">[1]!NOM_FEUILLE('Récoltes Fruits - AGRESTE'!$A$1)</f>
        <v>Récoltes Fruits - AGRESTE</v>
      </c>
      <c r="M80" s="766" t="str">
        <f>Etiquettes!$H$16</f>
        <v>Volume</v>
      </c>
      <c r="N80" s="768" t="str">
        <f t="shared" si="3"/>
        <v>Récolte de Autres variétés de pommes, n.c.a. = 1015 kt (Agreste - Statistique Agricole Annuelle - SSP)</v>
      </c>
      <c r="O80" s="766" t="str">
        <f>Etiquettes!$H$20</f>
        <v>Fiable</v>
      </c>
      <c r="P80" s="766" t="str">
        <f>Etiquettes!$H$21</f>
        <v>Données collectées</v>
      </c>
      <c r="Q80" s="766" t="str">
        <f>Etiquettes!$H$22</f>
        <v>Donnée collectée (valeur du flux ou coefficient)</v>
      </c>
      <c r="R80" s="767" t="s">
        <v>2510</v>
      </c>
      <c r="S80" s="907"/>
    </row>
    <row r="81" spans="1:19">
      <c r="A81" s="115" t="str">
        <f>Secteurs!$B$2</f>
        <v>Cultures</v>
      </c>
      <c r="B81" s="116" t="str">
        <f>'Prétraitement récoltes'!A85</f>
        <v>Amandes</v>
      </c>
      <c r="C81" s="117">
        <f>'Prétraitement récoltes'!D85</f>
        <v>1.31</v>
      </c>
      <c r="E81" s="119" t="str">
        <f>Etiquettes!$C$10</f>
        <v>kt</v>
      </c>
      <c r="F81" s="767" t="str">
        <f>Etiquettes!$C$7</f>
        <v>Fruits et légumes (hors pommes de terre)</v>
      </c>
      <c r="G81" s="119">
        <f>Etiquettes!$H$9</f>
        <v>2015</v>
      </c>
      <c r="H81" s="767" t="str">
        <f>Etiquettes!$C$8</f>
        <v>France entière</v>
      </c>
      <c r="I81" s="767" t="str">
        <f t="shared" si="2"/>
        <v>Récolte de Amandes</v>
      </c>
      <c r="K81" t="s">
        <v>2506</v>
      </c>
      <c r="L81" s="767" t="str" cm="1">
        <f t="array" aca="1" ref="L81" ca="1">[1]!NOM_FEUILLE('Récoltes Fruits - AGRESTE'!$A$1)</f>
        <v>Récoltes Fruits - AGRESTE</v>
      </c>
      <c r="M81" s="766" t="str">
        <f>Etiquettes!$H$16</f>
        <v>Volume</v>
      </c>
      <c r="N81" s="768" t="str">
        <f t="shared" si="3"/>
        <v>Récolte de Amandes = 1 kt (Agreste - Statistique Agricole Annuelle - SSP)</v>
      </c>
      <c r="O81" s="766" t="str">
        <f>Etiquettes!$H$20</f>
        <v>Fiable</v>
      </c>
      <c r="P81" s="766" t="str">
        <f>Etiquettes!$H$21</f>
        <v>Données collectées</v>
      </c>
      <c r="Q81" s="766" t="str">
        <f>Etiquettes!$H$22</f>
        <v>Donnée collectée (valeur du flux ou coefficient)</v>
      </c>
      <c r="R81" s="120"/>
      <c r="S81" s="907"/>
    </row>
    <row r="82" spans="1:19">
      <c r="A82" s="115" t="str">
        <f>Secteurs!$B$2</f>
        <v>Cultures</v>
      </c>
      <c r="B82" s="116" t="str">
        <f>'Prétraitement récoltes'!A86</f>
        <v>Châtaignes et marrons</v>
      </c>
      <c r="C82" s="117">
        <f>'Prétraitement récoltes'!D86</f>
        <v>7.6909999999999998</v>
      </c>
      <c r="E82" s="119" t="str">
        <f>Etiquettes!$C$10</f>
        <v>kt</v>
      </c>
      <c r="F82" s="767" t="str">
        <f>Etiquettes!$C$7</f>
        <v>Fruits et légumes (hors pommes de terre)</v>
      </c>
      <c r="G82" s="119">
        <f>Etiquettes!$H$9</f>
        <v>2015</v>
      </c>
      <c r="H82" s="767" t="str">
        <f>Etiquettes!$C$8</f>
        <v>France entière</v>
      </c>
      <c r="I82" s="767" t="str">
        <f t="shared" si="2"/>
        <v>Récolte de Châtaignes et marrons</v>
      </c>
      <c r="K82" t="s">
        <v>2506</v>
      </c>
      <c r="L82" s="767" t="str" cm="1">
        <f t="array" aca="1" ref="L82" ca="1">[1]!NOM_FEUILLE('Récoltes Fruits - AGRESTE'!$A$1)</f>
        <v>Récoltes Fruits - AGRESTE</v>
      </c>
      <c r="M82" s="766" t="str">
        <f>Etiquettes!$H$16</f>
        <v>Volume</v>
      </c>
      <c r="N82" s="768" t="str">
        <f t="shared" si="3"/>
        <v>Récolte de Châtaignes et marrons = 8 kt (Agreste - Statistique Agricole Annuelle - SSP)</v>
      </c>
      <c r="O82" s="766" t="str">
        <f>Etiquettes!$H$20</f>
        <v>Fiable</v>
      </c>
      <c r="P82" s="766" t="str">
        <f>Etiquettes!$H$21</f>
        <v>Données collectées</v>
      </c>
      <c r="Q82" s="766" t="str">
        <f>Etiquettes!$H$22</f>
        <v>Donnée collectée (valeur du flux ou coefficient)</v>
      </c>
      <c r="R82" s="120"/>
      <c r="S82" s="907"/>
    </row>
    <row r="83" spans="1:19">
      <c r="A83" s="115" t="str">
        <f>Secteurs!$B$2</f>
        <v>Cultures</v>
      </c>
      <c r="B83" s="116" t="str">
        <f>'Prétraitement récoltes'!A87</f>
        <v>Noix</v>
      </c>
      <c r="C83" s="117">
        <f>'Prétraitement récoltes'!D87</f>
        <v>44.096699999999998</v>
      </c>
      <c r="E83" s="119" t="str">
        <f>Etiquettes!$C$10</f>
        <v>kt</v>
      </c>
      <c r="F83" s="767" t="str">
        <f>Etiquettes!$C$7</f>
        <v>Fruits et légumes (hors pommes de terre)</v>
      </c>
      <c r="G83" s="119">
        <f>Etiquettes!$H$9</f>
        <v>2015</v>
      </c>
      <c r="H83" s="767" t="str">
        <f>Etiquettes!$C$8</f>
        <v>France entière</v>
      </c>
      <c r="I83" s="767" t="str">
        <f t="shared" si="2"/>
        <v>Récolte de Noix</v>
      </c>
      <c r="K83" t="s">
        <v>2506</v>
      </c>
      <c r="L83" s="767" t="str" cm="1">
        <f t="array" aca="1" ref="L83" ca="1">[1]!NOM_FEUILLE('Récoltes Fruits - AGRESTE'!$A$1)</f>
        <v>Récoltes Fruits - AGRESTE</v>
      </c>
      <c r="M83" s="766" t="str">
        <f>Etiquettes!$H$16</f>
        <v>Volume</v>
      </c>
      <c r="N83" s="768" t="str">
        <f t="shared" si="3"/>
        <v>Récolte de Noix = 44 kt (Agreste - Statistique Agricole Annuelle - SSP)</v>
      </c>
      <c r="O83" s="766" t="str">
        <f>Etiquettes!$H$20</f>
        <v>Fiable</v>
      </c>
      <c r="P83" s="766" t="str">
        <f>Etiquettes!$H$21</f>
        <v>Données collectées</v>
      </c>
      <c r="Q83" s="766" t="str">
        <f>Etiquettes!$H$22</f>
        <v>Donnée collectée (valeur du flux ou coefficient)</v>
      </c>
      <c r="R83" s="120"/>
      <c r="S83" s="907"/>
    </row>
    <row r="84" spans="1:19">
      <c r="A84" s="115" t="str">
        <f>Secteurs!$B$2</f>
        <v>Cultures</v>
      </c>
      <c r="B84" s="116" t="str">
        <f>'Prétraitement récoltes'!A88</f>
        <v>Noix de coco</v>
      </c>
      <c r="C84" s="117">
        <f>'Prétraitement récoltes'!D88</f>
        <v>0.76719999999999999</v>
      </c>
      <c r="E84" s="119" t="str">
        <f>Etiquettes!$C$10</f>
        <v>kt</v>
      </c>
      <c r="F84" s="767" t="str">
        <f>Etiquettes!$C$7</f>
        <v>Fruits et légumes (hors pommes de terre)</v>
      </c>
      <c r="G84" s="119">
        <f>Etiquettes!$H$9</f>
        <v>2015</v>
      </c>
      <c r="H84" s="767" t="str">
        <f>Etiquettes!$C$8</f>
        <v>France entière</v>
      </c>
      <c r="I84" s="767" t="str">
        <f t="shared" si="2"/>
        <v>Récolte de Noix de coco</v>
      </c>
      <c r="K84" t="s">
        <v>2506</v>
      </c>
      <c r="L84" s="767" t="str" cm="1">
        <f t="array" aca="1" ref="L84" ca="1">[1]!NOM_FEUILLE('Récoltes Fruits - AGRESTE'!$A$1)</f>
        <v>Récoltes Fruits - AGRESTE</v>
      </c>
      <c r="M84" s="766" t="str">
        <f>Etiquettes!$H$16</f>
        <v>Volume</v>
      </c>
      <c r="N84" s="768" t="str">
        <f t="shared" si="3"/>
        <v>Récolte de Noix de coco = 1 kt (Agreste - Statistique Agricole Annuelle - SSP)</v>
      </c>
      <c r="O84" s="766" t="str">
        <f>Etiquettes!$H$20</f>
        <v>Fiable</v>
      </c>
      <c r="P84" s="766" t="str">
        <f>Etiquettes!$H$21</f>
        <v>Données collectées</v>
      </c>
      <c r="Q84" s="766" t="str">
        <f>Etiquettes!$H$22</f>
        <v>Donnée collectée (valeur du flux ou coefficient)</v>
      </c>
      <c r="R84" s="120"/>
      <c r="S84" s="907"/>
    </row>
    <row r="85" spans="1:19">
      <c r="A85" s="115" t="str">
        <f>Secteurs!$B$2</f>
        <v>Cultures</v>
      </c>
      <c r="B85" s="116" t="str">
        <f>'Prétraitement récoltes'!A89</f>
        <v>Noisettes</v>
      </c>
      <c r="C85" s="117">
        <f>'Prétraitement récoltes'!D89</f>
        <v>9.4892000000000003</v>
      </c>
      <c r="E85" s="119" t="str">
        <f>Etiquettes!$C$10</f>
        <v>kt</v>
      </c>
      <c r="F85" s="767" t="str">
        <f>Etiquettes!$C$7</f>
        <v>Fruits et légumes (hors pommes de terre)</v>
      </c>
      <c r="G85" s="119">
        <f>Etiquettes!$H$9</f>
        <v>2015</v>
      </c>
      <c r="H85" s="767" t="str">
        <f>Etiquettes!$C$8</f>
        <v>France entière</v>
      </c>
      <c r="I85" s="767" t="str">
        <f t="shared" si="2"/>
        <v>Récolte de Noisettes</v>
      </c>
      <c r="K85" t="s">
        <v>2506</v>
      </c>
      <c r="L85" s="767" t="str" cm="1">
        <f t="array" aca="1" ref="L85" ca="1">[1]!NOM_FEUILLE('Récoltes Fruits - AGRESTE'!$A$1)</f>
        <v>Récoltes Fruits - AGRESTE</v>
      </c>
      <c r="M85" s="766" t="str">
        <f>Etiquettes!$H$16</f>
        <v>Volume</v>
      </c>
      <c r="N85" s="768" t="str">
        <f t="shared" si="3"/>
        <v>Récolte de Noisettes = 9 kt (Agreste - Statistique Agricole Annuelle - SSP)</v>
      </c>
      <c r="O85" s="766" t="str">
        <f>Etiquettes!$H$20</f>
        <v>Fiable</v>
      </c>
      <c r="P85" s="766" t="str">
        <f>Etiquettes!$H$21</f>
        <v>Données collectées</v>
      </c>
      <c r="Q85" s="766" t="str">
        <f>Etiquettes!$H$22</f>
        <v>Donnée collectée (valeur du flux ou coefficient)</v>
      </c>
      <c r="R85" s="120"/>
      <c r="S85" s="907"/>
    </row>
    <row r="86" spans="1:19">
      <c r="A86" s="115" t="str">
        <f>Secteurs!$B$2</f>
        <v>Cultures</v>
      </c>
      <c r="B86" s="116" t="str">
        <f>'Prétraitement récoltes'!A90</f>
        <v>Autres fruits à coque</v>
      </c>
      <c r="C86" s="117">
        <f>'Prétraitement récoltes'!D90</f>
        <v>0</v>
      </c>
      <c r="E86" s="119" t="str">
        <f>Etiquettes!$C$10</f>
        <v>kt</v>
      </c>
      <c r="F86" s="767" t="str">
        <f>Etiquettes!$C$7</f>
        <v>Fruits et légumes (hors pommes de terre)</v>
      </c>
      <c r="G86" s="119">
        <f>Etiquettes!$H$9</f>
        <v>2015</v>
      </c>
      <c r="H86" s="767" t="str">
        <f>Etiquettes!$C$8</f>
        <v>France entière</v>
      </c>
      <c r="I86" s="767" t="str">
        <f t="shared" si="2"/>
        <v>Récolte de Autres fruits à coque</v>
      </c>
      <c r="J86" s="767" t="s">
        <v>2509</v>
      </c>
      <c r="K86" t="s">
        <v>2506</v>
      </c>
      <c r="L86" s="767" t="str" cm="1">
        <f t="array" aca="1" ref="L86" ca="1">[1]!NOM_FEUILLE('Récoltes Fruits - AGRESTE'!$A$1)</f>
        <v>Récoltes Fruits - AGRESTE</v>
      </c>
      <c r="M86" s="766" t="str">
        <f>Etiquettes!$H$16</f>
        <v>Volume</v>
      </c>
      <c r="N86" s="768" t="str">
        <f t="shared" si="3"/>
        <v>Récolte de Autres fruits à coque = 0 kt (Agreste - Statistique Agricole Annuelle - SSP)</v>
      </c>
      <c r="O86" s="766" t="str">
        <f>Etiquettes!$J$20</f>
        <v>Probable</v>
      </c>
      <c r="P86" s="766" t="str">
        <f>Etiquettes!$H$21</f>
        <v>Données collectées</v>
      </c>
      <c r="Q86" s="766" t="str">
        <f>Etiquettes!$H$22</f>
        <v>Donnée collectée (valeur du flux ou coefficient)</v>
      </c>
      <c r="R86" s="120"/>
      <c r="S86" s="907"/>
    </row>
    <row r="87" spans="1:19">
      <c r="A87" s="115" t="str">
        <f>Secteurs!$B$2</f>
        <v>Cultures</v>
      </c>
      <c r="B87" s="116" t="str">
        <f>'Prétraitement récoltes'!A91</f>
        <v>Kiwis</v>
      </c>
      <c r="C87" s="117">
        <f>'Prétraitement récoltes'!D91</f>
        <v>67.397199999999998</v>
      </c>
      <c r="E87" s="119" t="str">
        <f>Etiquettes!$C$10</f>
        <v>kt</v>
      </c>
      <c r="F87" s="767" t="str">
        <f>Etiquettes!$C$7</f>
        <v>Fruits et légumes (hors pommes de terre)</v>
      </c>
      <c r="G87" s="119">
        <f>Etiquettes!$H$9</f>
        <v>2015</v>
      </c>
      <c r="H87" s="767" t="str">
        <f>Etiquettes!$C$8</f>
        <v>France entière</v>
      </c>
      <c r="I87" s="767" t="str">
        <f t="shared" si="2"/>
        <v>Récolte de Kiwis</v>
      </c>
      <c r="K87" t="s">
        <v>2506</v>
      </c>
      <c r="L87" s="767" t="str" cm="1">
        <f t="array" aca="1" ref="L87" ca="1">[1]!NOM_FEUILLE('Récoltes Fruits - AGRESTE'!$A$1)</f>
        <v>Récoltes Fruits - AGRESTE</v>
      </c>
      <c r="M87" s="766" t="str">
        <f>Etiquettes!$H$16</f>
        <v>Volume</v>
      </c>
      <c r="N87" s="768" t="str">
        <f t="shared" si="3"/>
        <v>Récolte de Kiwis = 67 kt (Agreste - Statistique Agricole Annuelle - SSP)</v>
      </c>
      <c r="O87" s="766" t="str">
        <f>Etiquettes!$H$20</f>
        <v>Fiable</v>
      </c>
      <c r="P87" s="766" t="str">
        <f>Etiquettes!$H$21</f>
        <v>Données collectées</v>
      </c>
      <c r="Q87" s="766" t="str">
        <f>Etiquettes!$H$22</f>
        <v>Donnée collectée (valeur du flux ou coefficient)</v>
      </c>
      <c r="R87" s="120"/>
      <c r="S87" s="907"/>
    </row>
    <row r="88" spans="1:19">
      <c r="A88" s="115" t="str">
        <f>Secteurs!$B$2</f>
        <v>Cultures</v>
      </c>
      <c r="B88" s="116" t="str">
        <f>'Prétraitement récoltes'!A92</f>
        <v>Cassis et myrtilles</v>
      </c>
      <c r="C88" s="117">
        <f>'Prétraitement récoltes'!D92</f>
        <v>9.2052999999999994</v>
      </c>
      <c r="E88" s="119" t="str">
        <f>Etiquettes!$C$10</f>
        <v>kt</v>
      </c>
      <c r="F88" s="767" t="str">
        <f>Etiquettes!$C$7</f>
        <v>Fruits et légumes (hors pommes de terre)</v>
      </c>
      <c r="G88" s="119">
        <f>Etiquettes!$H$9</f>
        <v>2015</v>
      </c>
      <c r="H88" s="767" t="str">
        <f>Etiquettes!$C$8</f>
        <v>France entière</v>
      </c>
      <c r="I88" s="767" t="str">
        <f t="shared" si="2"/>
        <v>Récolte de Cassis et myrtilles</v>
      </c>
      <c r="K88" t="s">
        <v>2506</v>
      </c>
      <c r="L88" s="767" t="str" cm="1">
        <f t="array" aca="1" ref="L88" ca="1">[1]!NOM_FEUILLE('Récoltes Fruits - AGRESTE'!$A$1)</f>
        <v>Récoltes Fruits - AGRESTE</v>
      </c>
      <c r="M88" s="766" t="str">
        <f>Etiquettes!$H$16</f>
        <v>Volume</v>
      </c>
      <c r="N88" s="768" t="str">
        <f t="shared" si="3"/>
        <v>Récolte de Cassis et myrtilles = 9 kt (Agreste - Statistique Agricole Annuelle - SSP)</v>
      </c>
      <c r="O88" s="766" t="str">
        <f>Etiquettes!$H$20</f>
        <v>Fiable</v>
      </c>
      <c r="P88" s="766" t="str">
        <f>Etiquettes!$H$21</f>
        <v>Données collectées</v>
      </c>
      <c r="Q88" s="766" t="str">
        <f>Etiquettes!$H$22</f>
        <v>Donnée collectée (valeur du flux ou coefficient)</v>
      </c>
      <c r="R88" s="120"/>
      <c r="S88" s="907"/>
    </row>
    <row r="89" spans="1:19">
      <c r="A89" s="115" t="str">
        <f>Secteurs!$B$2</f>
        <v>Cultures</v>
      </c>
      <c r="B89" s="116" t="str">
        <f>'Prétraitement récoltes'!A93</f>
        <v>Framboises</v>
      </c>
      <c r="C89" s="117">
        <f>'Prétraitement récoltes'!D93</f>
        <v>4.0232999999999999</v>
      </c>
      <c r="E89" s="119" t="str">
        <f>Etiquettes!$C$10</f>
        <v>kt</v>
      </c>
      <c r="F89" s="767" t="str">
        <f>Etiquettes!$C$7</f>
        <v>Fruits et légumes (hors pommes de terre)</v>
      </c>
      <c r="G89" s="119">
        <f>Etiquettes!$H$9</f>
        <v>2015</v>
      </c>
      <c r="H89" s="767" t="str">
        <f>Etiquettes!$C$8</f>
        <v>France entière</v>
      </c>
      <c r="I89" s="767" t="str">
        <f t="shared" si="2"/>
        <v>Récolte de Framboises</v>
      </c>
      <c r="K89" t="s">
        <v>2506</v>
      </c>
      <c r="L89" s="767" t="str" cm="1">
        <f t="array" aca="1" ref="L89" ca="1">[1]!NOM_FEUILLE('Récoltes Fruits - AGRESTE'!$A$1)</f>
        <v>Récoltes Fruits - AGRESTE</v>
      </c>
      <c r="M89" s="766" t="str">
        <f>Etiquettes!$H$16</f>
        <v>Volume</v>
      </c>
      <c r="N89" s="768" t="str">
        <f t="shared" si="3"/>
        <v>Récolte de Framboises = 4 kt (Agreste - Statistique Agricole Annuelle - SSP)</v>
      </c>
      <c r="O89" s="766" t="str">
        <f>Etiquettes!$H$20</f>
        <v>Fiable</v>
      </c>
      <c r="P89" s="766" t="str">
        <f>Etiquettes!$H$21</f>
        <v>Données collectées</v>
      </c>
      <c r="Q89" s="766" t="str">
        <f>Etiquettes!$H$22</f>
        <v>Donnée collectée (valeur du flux ou coefficient)</v>
      </c>
      <c r="R89" s="120"/>
      <c r="S89" s="907"/>
    </row>
    <row r="90" spans="1:19">
      <c r="A90" s="115" t="str">
        <f>Secteurs!$B$2</f>
        <v>Cultures</v>
      </c>
      <c r="B90" s="116" t="str">
        <f>'Prétraitement récoltes'!A94</f>
        <v>Groseilles</v>
      </c>
      <c r="C90" s="117">
        <f>'Prétraitement récoltes'!D94</f>
        <v>1.7205999999999999</v>
      </c>
      <c r="E90" s="119" t="str">
        <f>Etiquettes!$C$10</f>
        <v>kt</v>
      </c>
      <c r="F90" s="767" t="str">
        <f>Etiquettes!$C$7</f>
        <v>Fruits et légumes (hors pommes de terre)</v>
      </c>
      <c r="G90" s="119">
        <f>Etiquettes!$H$9</f>
        <v>2015</v>
      </c>
      <c r="H90" s="767" t="str">
        <f>Etiquettes!$C$8</f>
        <v>France entière</v>
      </c>
      <c r="I90" s="767" t="str">
        <f t="shared" si="2"/>
        <v>Récolte de Groseilles</v>
      </c>
      <c r="K90" t="s">
        <v>2506</v>
      </c>
      <c r="L90" s="767" t="str" cm="1">
        <f t="array" aca="1" ref="L90" ca="1">[1]!NOM_FEUILLE('Récoltes Fruits - AGRESTE'!$A$1)</f>
        <v>Récoltes Fruits - AGRESTE</v>
      </c>
      <c r="M90" s="766" t="str">
        <f>Etiquettes!$H$16</f>
        <v>Volume</v>
      </c>
      <c r="N90" s="768" t="str">
        <f t="shared" si="3"/>
        <v>Récolte de Groseilles = 2 kt (Agreste - Statistique Agricole Annuelle - SSP)</v>
      </c>
      <c r="O90" s="766" t="str">
        <f>Etiquettes!$H$20</f>
        <v>Fiable</v>
      </c>
      <c r="P90" s="766" t="str">
        <f>Etiquettes!$H$21</f>
        <v>Données collectées</v>
      </c>
      <c r="Q90" s="766" t="str">
        <f>Etiquettes!$H$22</f>
        <v>Donnée collectée (valeur du flux ou coefficient)</v>
      </c>
      <c r="R90" s="120"/>
      <c r="S90" s="907"/>
    </row>
    <row r="91" spans="1:19">
      <c r="A91" s="115" t="str">
        <f>Secteurs!$B$2</f>
        <v>Cultures</v>
      </c>
      <c r="B91" s="116" t="str">
        <f>'Prétraitement récoltes'!A96</f>
        <v>Corossol, pomme cannelle</v>
      </c>
      <c r="C91" s="117">
        <f>'Prétraitement récoltes'!D96</f>
        <v>0.17080000000000001</v>
      </c>
      <c r="E91" s="119" t="str">
        <f>Etiquettes!$C$10</f>
        <v>kt</v>
      </c>
      <c r="F91" s="767" t="str">
        <f>Etiquettes!$C$7</f>
        <v>Fruits et légumes (hors pommes de terre)</v>
      </c>
      <c r="G91" s="119">
        <f>Etiquettes!$H$9</f>
        <v>2015</v>
      </c>
      <c r="H91" s="767" t="str">
        <f>Etiquettes!$C$8</f>
        <v>France entière</v>
      </c>
      <c r="I91" s="767" t="str">
        <f t="shared" si="2"/>
        <v>Récolte de Corossol, pomme cannelle</v>
      </c>
      <c r="K91" t="s">
        <v>2506</v>
      </c>
      <c r="L91" s="767" t="str" cm="1">
        <f t="array" aca="1" ref="L91" ca="1">[1]!NOM_FEUILLE('Récoltes Fruits - AGRESTE'!$A$1)</f>
        <v>Récoltes Fruits - AGRESTE</v>
      </c>
      <c r="M91" s="766" t="str">
        <f>Etiquettes!$H$16</f>
        <v>Volume</v>
      </c>
      <c r="N91" s="768" t="str">
        <f t="shared" si="3"/>
        <v>Récolte de Corossol, pomme cannelle = 0 kt (Agreste - Statistique Agricole Annuelle - SSP)</v>
      </c>
      <c r="O91" s="766" t="str">
        <f>Etiquettes!$H$20</f>
        <v>Fiable</v>
      </c>
      <c r="P91" s="766" t="str">
        <f>Etiquettes!$H$21</f>
        <v>Données collectées</v>
      </c>
      <c r="Q91" s="766" t="str">
        <f>Etiquettes!$H$22</f>
        <v>Donnée collectée (valeur du flux ou coefficient)</v>
      </c>
      <c r="R91" s="120"/>
      <c r="S91" s="907"/>
    </row>
    <row r="92" spans="1:19">
      <c r="A92" s="115" t="str">
        <f>Secteurs!$B$2</f>
        <v>Cultures</v>
      </c>
      <c r="B92" s="116" t="str">
        <f>'Prétraitement récoltes'!A97</f>
        <v>Goyave, Goyavier</v>
      </c>
      <c r="C92" s="117">
        <f>'Prétraitement récoltes'!D97</f>
        <v>1.6099000000000001</v>
      </c>
      <c r="E92" s="119" t="str">
        <f>Etiquettes!$C$10</f>
        <v>kt</v>
      </c>
      <c r="F92" s="767" t="str">
        <f>Etiquettes!$C$7</f>
        <v>Fruits et légumes (hors pommes de terre)</v>
      </c>
      <c r="G92" s="119">
        <f>Etiquettes!$H$9</f>
        <v>2015</v>
      </c>
      <c r="H92" s="767" t="str">
        <f>Etiquettes!$C$8</f>
        <v>France entière</v>
      </c>
      <c r="I92" s="767" t="str">
        <f t="shared" si="2"/>
        <v>Récolte de Goyave, Goyavier</v>
      </c>
      <c r="K92" t="s">
        <v>2506</v>
      </c>
      <c r="L92" s="767" t="str" cm="1">
        <f t="array" aca="1" ref="L92" ca="1">[1]!NOM_FEUILLE('Récoltes Fruits - AGRESTE'!$A$1)</f>
        <v>Récoltes Fruits - AGRESTE</v>
      </c>
      <c r="M92" s="766" t="str">
        <f>Etiquettes!$H$16</f>
        <v>Volume</v>
      </c>
      <c r="N92" s="768" t="str">
        <f t="shared" si="3"/>
        <v>Récolte de Goyave, Goyavier = 2 kt (Agreste - Statistique Agricole Annuelle - SSP)</v>
      </c>
      <c r="O92" s="766" t="str">
        <f>Etiquettes!$H$20</f>
        <v>Fiable</v>
      </c>
      <c r="P92" s="766" t="str">
        <f>Etiquettes!$H$21</f>
        <v>Données collectées</v>
      </c>
      <c r="Q92" s="766" t="str">
        <f>Etiquettes!$H$22</f>
        <v>Donnée collectée (valeur du flux ou coefficient)</v>
      </c>
      <c r="R92" s="120"/>
      <c r="S92" s="907"/>
    </row>
    <row r="93" spans="1:19">
      <c r="A93" s="115" t="str">
        <f>Secteurs!$B$2</f>
        <v>Cultures</v>
      </c>
      <c r="B93" s="116" t="str">
        <f>'Prétraitement récoltes'!A98</f>
        <v>Abricot pays ou mamey</v>
      </c>
      <c r="C93" s="117">
        <f>'Prétraitement récoltes'!D98</f>
        <v>0.1191</v>
      </c>
      <c r="E93" s="119" t="str">
        <f>Etiquettes!$C$10</f>
        <v>kt</v>
      </c>
      <c r="F93" s="767" t="str">
        <f>Etiquettes!$C$7</f>
        <v>Fruits et légumes (hors pommes de terre)</v>
      </c>
      <c r="G93" s="119">
        <f>Etiquettes!$H$9</f>
        <v>2015</v>
      </c>
      <c r="H93" s="767" t="str">
        <f>Etiquettes!$C$8</f>
        <v>France entière</v>
      </c>
      <c r="I93" s="767" t="str">
        <f t="shared" si="2"/>
        <v>Récolte de Abricot pays ou mamey</v>
      </c>
      <c r="K93" t="s">
        <v>2506</v>
      </c>
      <c r="L93" s="767" t="str" cm="1">
        <f t="array" aca="1" ref="L93" ca="1">[1]!NOM_FEUILLE('Récoltes Fruits - AGRESTE'!$A$1)</f>
        <v>Récoltes Fruits - AGRESTE</v>
      </c>
      <c r="M93" s="766" t="str">
        <f>Etiquettes!$H$16</f>
        <v>Volume</v>
      </c>
      <c r="N93" s="768" t="str">
        <f t="shared" si="3"/>
        <v>Récolte de Abricot pays ou mamey = 0 kt (Agreste - Statistique Agricole Annuelle - SSP)</v>
      </c>
      <c r="O93" s="766" t="str">
        <f>Etiquettes!$H$20</f>
        <v>Fiable</v>
      </c>
      <c r="P93" s="766" t="str">
        <f>Etiquettes!$H$21</f>
        <v>Données collectées</v>
      </c>
      <c r="Q93" s="766" t="str">
        <f>Etiquettes!$H$22</f>
        <v>Donnée collectée (valeur du flux ou coefficient)</v>
      </c>
      <c r="R93" s="120"/>
      <c r="S93" s="907"/>
    </row>
    <row r="94" spans="1:19">
      <c r="A94" s="115" t="str">
        <f>Secteurs!$B$2</f>
        <v>Cultures</v>
      </c>
      <c r="B94" s="116" t="str">
        <f>'Prétraitement récoltes'!A99</f>
        <v>Maracuja, fruits de la passion, grenadille</v>
      </c>
      <c r="C94" s="117">
        <f>'Prétraitement récoltes'!D99</f>
        <v>1.986</v>
      </c>
      <c r="E94" s="119" t="str">
        <f>Etiquettes!$C$10</f>
        <v>kt</v>
      </c>
      <c r="F94" s="767" t="str">
        <f>Etiquettes!$C$7</f>
        <v>Fruits et légumes (hors pommes de terre)</v>
      </c>
      <c r="G94" s="119">
        <f>Etiquettes!$H$9</f>
        <v>2015</v>
      </c>
      <c r="H94" s="767" t="str">
        <f>Etiquettes!$C$8</f>
        <v>France entière</v>
      </c>
      <c r="I94" s="767" t="str">
        <f t="shared" si="2"/>
        <v>Récolte de Maracuja, fruits de la passion, grenadille</v>
      </c>
      <c r="K94" t="s">
        <v>2506</v>
      </c>
      <c r="L94" s="767" t="str" cm="1">
        <f t="array" aca="1" ref="L94" ca="1">[1]!NOM_FEUILLE('Récoltes Fruits - AGRESTE'!$A$1)</f>
        <v>Récoltes Fruits - AGRESTE</v>
      </c>
      <c r="M94" s="766" t="str">
        <f>Etiquettes!$H$16</f>
        <v>Volume</v>
      </c>
      <c r="N94" s="768" t="str">
        <f t="shared" si="3"/>
        <v>Récolte de Maracuja, fruits de la passion, grenadille = 2 kt (Agreste - Statistique Agricole Annuelle - SSP)</v>
      </c>
      <c r="O94" s="766" t="str">
        <f>Etiquettes!$H$20</f>
        <v>Fiable</v>
      </c>
      <c r="P94" s="766" t="str">
        <f>Etiquettes!$H$21</f>
        <v>Données collectées</v>
      </c>
      <c r="Q94" s="766" t="str">
        <f>Etiquettes!$H$22</f>
        <v>Donnée collectée (valeur du flux ou coefficient)</v>
      </c>
      <c r="R94" s="120"/>
      <c r="S94" s="907"/>
    </row>
    <row r="95" spans="1:19">
      <c r="A95" s="115" t="str">
        <f>Secteurs!$B$2</f>
        <v>Cultures</v>
      </c>
      <c r="B95" s="116" t="str">
        <f>'Prétraitement récoltes'!A101</f>
        <v>Ananas</v>
      </c>
      <c r="C95" s="117">
        <f>'Prétraitement récoltes'!D101</f>
        <v>31.8567</v>
      </c>
      <c r="E95" s="119" t="str">
        <f>Etiquettes!$C$10</f>
        <v>kt</v>
      </c>
      <c r="F95" s="767" t="str">
        <f>Etiquettes!$C$7</f>
        <v>Fruits et légumes (hors pommes de terre)</v>
      </c>
      <c r="G95" s="119">
        <f>Etiquettes!$H$9</f>
        <v>2015</v>
      </c>
      <c r="H95" s="767" t="str">
        <f>Etiquettes!$C$8</f>
        <v>France entière</v>
      </c>
      <c r="I95" s="767" t="str">
        <f t="shared" si="2"/>
        <v>Récolte de Ananas</v>
      </c>
      <c r="K95" t="s">
        <v>2506</v>
      </c>
      <c r="L95" s="767" t="str" cm="1">
        <f t="array" aca="1" ref="L95" ca="1">[1]!NOM_FEUILLE('Récoltes Fruits - AGRESTE'!$A$1)</f>
        <v>Récoltes Fruits - AGRESTE</v>
      </c>
      <c r="M95" s="766" t="str">
        <f>Etiquettes!$H$16</f>
        <v>Volume</v>
      </c>
      <c r="N95" s="768" t="str">
        <f t="shared" si="3"/>
        <v>Récolte de Ananas = 32 kt (Agreste - Statistique Agricole Annuelle - SSP)</v>
      </c>
      <c r="O95" s="766" t="str">
        <f>Etiquettes!$H$20</f>
        <v>Fiable</v>
      </c>
      <c r="P95" s="766" t="str">
        <f>Etiquettes!$H$21</f>
        <v>Données collectées</v>
      </c>
      <c r="Q95" s="766" t="str">
        <f>Etiquettes!$H$22</f>
        <v>Donnée collectée (valeur du flux ou coefficient)</v>
      </c>
      <c r="R95" s="120"/>
      <c r="S95" s="907"/>
    </row>
    <row r="96" spans="1:19">
      <c r="A96" s="115" t="str">
        <f>Secteurs!$B$2</f>
        <v>Cultures</v>
      </c>
      <c r="B96" s="116" t="str">
        <f>'Prétraitement récoltes'!A102</f>
        <v>Avocats</v>
      </c>
      <c r="C96" s="117">
        <f>'Prétraitement récoltes'!D102</f>
        <v>0.93489999999999995</v>
      </c>
      <c r="E96" s="119" t="str">
        <f>Etiquettes!$C$10</f>
        <v>kt</v>
      </c>
      <c r="F96" s="767" t="str">
        <f>Etiquettes!$C$7</f>
        <v>Fruits et légumes (hors pommes de terre)</v>
      </c>
      <c r="G96" s="119">
        <f>Etiquettes!$H$9</f>
        <v>2015</v>
      </c>
      <c r="H96" s="767" t="str">
        <f>Etiquettes!$C$8</f>
        <v>France entière</v>
      </c>
      <c r="I96" s="767" t="str">
        <f t="shared" si="2"/>
        <v>Récolte de Avocats</v>
      </c>
      <c r="K96" t="s">
        <v>2506</v>
      </c>
      <c r="L96" s="767" t="str" cm="1">
        <f t="array" aca="1" ref="L96" ca="1">[1]!NOM_FEUILLE('Récoltes Fruits - AGRESTE'!$A$1)</f>
        <v>Récoltes Fruits - AGRESTE</v>
      </c>
      <c r="M96" s="766" t="str">
        <f>Etiquettes!$H$16</f>
        <v>Volume</v>
      </c>
      <c r="N96" s="768" t="str">
        <f t="shared" si="3"/>
        <v>Récolte de Avocats = 1 kt (Agreste - Statistique Agricole Annuelle - SSP)</v>
      </c>
      <c r="O96" s="766" t="str">
        <f>Etiquettes!$H$20</f>
        <v>Fiable</v>
      </c>
      <c r="P96" s="766" t="str">
        <f>Etiquettes!$H$21</f>
        <v>Données collectées</v>
      </c>
      <c r="Q96" s="766" t="str">
        <f>Etiquettes!$H$22</f>
        <v>Donnée collectée (valeur du flux ou coefficient)</v>
      </c>
      <c r="R96" s="120"/>
      <c r="S96" s="907"/>
    </row>
    <row r="97" spans="1:19">
      <c r="A97" s="115" t="str">
        <f>Secteurs!$B$2</f>
        <v>Cultures</v>
      </c>
      <c r="B97" s="116" t="str">
        <f>'Prétraitement récoltes'!A103</f>
        <v>Bananes fruits</v>
      </c>
      <c r="C97" s="117">
        <f>'Prétraitement récoltes'!D103</f>
        <v>284.7208</v>
      </c>
      <c r="E97" s="119" t="str">
        <f>Etiquettes!$C$10</f>
        <v>kt</v>
      </c>
      <c r="F97" s="767" t="str">
        <f>Etiquettes!$C$7</f>
        <v>Fruits et légumes (hors pommes de terre)</v>
      </c>
      <c r="G97" s="119">
        <f>Etiquettes!$H$9</f>
        <v>2015</v>
      </c>
      <c r="H97" s="767" t="str">
        <f>Etiquettes!$C$8</f>
        <v>France entière</v>
      </c>
      <c r="I97" s="767" t="str">
        <f t="shared" si="2"/>
        <v>Récolte de Bananes fruits</v>
      </c>
      <c r="K97" t="s">
        <v>2506</v>
      </c>
      <c r="L97" s="767" t="str" cm="1">
        <f t="array" aca="1" ref="L97" ca="1">[1]!NOM_FEUILLE('Récoltes Fruits - AGRESTE'!$A$1)</f>
        <v>Récoltes Fruits - AGRESTE</v>
      </c>
      <c r="M97" s="766" t="str">
        <f>Etiquettes!$H$16</f>
        <v>Volume</v>
      </c>
      <c r="N97" s="768" t="str">
        <f t="shared" si="3"/>
        <v>Récolte de Bananes fruits = 285 kt (Agreste - Statistique Agricole Annuelle - SSP)</v>
      </c>
      <c r="O97" s="766" t="str">
        <f>Etiquettes!$H$20</f>
        <v>Fiable</v>
      </c>
      <c r="P97" s="766" t="str">
        <f>Etiquettes!$H$21</f>
        <v>Données collectées</v>
      </c>
      <c r="Q97" s="766" t="str">
        <f>Etiquettes!$H$22</f>
        <v>Donnée collectée (valeur du flux ou coefficient)</v>
      </c>
      <c r="R97" s="120"/>
      <c r="S97" s="907"/>
    </row>
    <row r="98" spans="1:19">
      <c r="A98" s="115" t="str">
        <f>Secteurs!$B$2</f>
        <v>Cultures</v>
      </c>
      <c r="B98" s="116" t="str">
        <f>'Prétraitement récoltes'!A104</f>
        <v>Figues</v>
      </c>
      <c r="C98" s="117">
        <f>'Prétraitement récoltes'!D104</f>
        <v>4.4111000000000002</v>
      </c>
      <c r="E98" s="119" t="str">
        <f>Etiquettes!$C$10</f>
        <v>kt</v>
      </c>
      <c r="F98" s="767" t="str">
        <f>Etiquettes!$C$7</f>
        <v>Fruits et légumes (hors pommes de terre)</v>
      </c>
      <c r="G98" s="119">
        <f>Etiquettes!$H$9</f>
        <v>2015</v>
      </c>
      <c r="H98" s="767" t="str">
        <f>Etiquettes!$C$8</f>
        <v>France entière</v>
      </c>
      <c r="I98" s="767" t="str">
        <f t="shared" si="2"/>
        <v>Récolte de Figues</v>
      </c>
      <c r="K98" t="s">
        <v>2506</v>
      </c>
      <c r="L98" s="767" t="str" cm="1">
        <f t="array" aca="1" ref="L98" ca="1">[1]!NOM_FEUILLE('Récoltes Fruits - AGRESTE'!$A$1)</f>
        <v>Récoltes Fruits - AGRESTE</v>
      </c>
      <c r="M98" s="766" t="str">
        <f>Etiquettes!$H$16</f>
        <v>Volume</v>
      </c>
      <c r="N98" s="768" t="str">
        <f t="shared" si="3"/>
        <v>Récolte de Figues = 4 kt (Agreste - Statistique Agricole Annuelle - SSP)</v>
      </c>
      <c r="O98" s="766" t="str">
        <f>Etiquettes!$H$20</f>
        <v>Fiable</v>
      </c>
      <c r="P98" s="766" t="str">
        <f>Etiquettes!$H$21</f>
        <v>Données collectées</v>
      </c>
      <c r="Q98" s="766" t="str">
        <f>Etiquettes!$H$22</f>
        <v>Donnée collectée (valeur du flux ou coefficient)</v>
      </c>
      <c r="R98" s="120"/>
      <c r="S98" s="907"/>
    </row>
    <row r="99" spans="1:19">
      <c r="A99" s="115" t="str">
        <f>Secteurs!$B$2</f>
        <v>Cultures</v>
      </c>
      <c r="B99" s="116" t="str">
        <f>'Prétraitement récoltes'!A105</f>
        <v>Citrons et limes</v>
      </c>
      <c r="C99" s="117">
        <f>'Prétraitement récoltes'!D105</f>
        <v>6.8807</v>
      </c>
      <c r="E99" s="119" t="str">
        <f>Etiquettes!$C$10</f>
        <v>kt</v>
      </c>
      <c r="F99" s="767" t="str">
        <f>Etiquettes!$C$7</f>
        <v>Fruits et légumes (hors pommes de terre)</v>
      </c>
      <c r="G99" s="119">
        <f>Etiquettes!$H$9</f>
        <v>2015</v>
      </c>
      <c r="H99" s="767" t="str">
        <f>Etiquettes!$C$8</f>
        <v>France entière</v>
      </c>
      <c r="I99" s="767" t="str">
        <f t="shared" si="2"/>
        <v>Récolte de Citrons et limes</v>
      </c>
      <c r="K99" t="s">
        <v>2506</v>
      </c>
      <c r="L99" s="767" t="str" cm="1">
        <f t="array" aca="1" ref="L99" ca="1">[1]!NOM_FEUILLE('Récoltes Fruits - AGRESTE'!$A$1)</f>
        <v>Récoltes Fruits - AGRESTE</v>
      </c>
      <c r="M99" s="766" t="str">
        <f>Etiquettes!$H$16</f>
        <v>Volume</v>
      </c>
      <c r="N99" s="768" t="str">
        <f t="shared" si="3"/>
        <v>Récolte de Citrons et limes = 7 kt (Agreste - Statistique Agricole Annuelle - SSP)</v>
      </c>
      <c r="O99" s="766" t="str">
        <f>Etiquettes!$H$20</f>
        <v>Fiable</v>
      </c>
      <c r="P99" s="766" t="str">
        <f>Etiquettes!$H$21</f>
        <v>Données collectées</v>
      </c>
      <c r="Q99" s="766" t="str">
        <f>Etiquettes!$H$22</f>
        <v>Donnée collectée (valeur du flux ou coefficient)</v>
      </c>
      <c r="R99" s="120"/>
      <c r="S99" s="907"/>
    </row>
    <row r="100" spans="1:19">
      <c r="A100" s="115" t="str">
        <f>Secteurs!$B$2</f>
        <v>Cultures</v>
      </c>
      <c r="B100" s="116" t="str">
        <f>'Prétraitement récoltes'!A106</f>
        <v>Mandarines et clémentines</v>
      </c>
      <c r="C100" s="117">
        <f>'Prétraitement récoltes'!D106</f>
        <v>29.285299999999999</v>
      </c>
      <c r="E100" s="119" t="str">
        <f>Etiquettes!$C$10</f>
        <v>kt</v>
      </c>
      <c r="F100" s="767" t="str">
        <f>Etiquettes!$C$7</f>
        <v>Fruits et légumes (hors pommes de terre)</v>
      </c>
      <c r="G100" s="119">
        <f>Etiquettes!$H$9</f>
        <v>2015</v>
      </c>
      <c r="H100" s="767" t="str">
        <f>Etiquettes!$C$8</f>
        <v>France entière</v>
      </c>
      <c r="I100" s="767" t="str">
        <f t="shared" si="2"/>
        <v>Récolte de Mandarines et clémentines</v>
      </c>
      <c r="K100" t="s">
        <v>2506</v>
      </c>
      <c r="L100" s="767" t="str" cm="1">
        <f t="array" aca="1" ref="L100" ca="1">[1]!NOM_FEUILLE('Récoltes Fruits - AGRESTE'!$A$1)</f>
        <v>Récoltes Fruits - AGRESTE</v>
      </c>
      <c r="M100" s="766" t="str">
        <f>Etiquettes!$H$16</f>
        <v>Volume</v>
      </c>
      <c r="N100" s="768" t="str">
        <f t="shared" si="3"/>
        <v>Récolte de Mandarines et clémentines = 29 kt (Agreste - Statistique Agricole Annuelle - SSP)</v>
      </c>
      <c r="O100" s="766" t="str">
        <f>Etiquettes!$H$20</f>
        <v>Fiable</v>
      </c>
      <c r="P100" s="766" t="str">
        <f>Etiquettes!$H$21</f>
        <v>Données collectées</v>
      </c>
      <c r="Q100" s="766" t="str">
        <f>Etiquettes!$H$22</f>
        <v>Donnée collectée (valeur du flux ou coefficient)</v>
      </c>
      <c r="R100" s="120"/>
      <c r="S100" s="907"/>
    </row>
    <row r="101" spans="1:19">
      <c r="A101" s="115" t="str">
        <f>Secteurs!$B$2</f>
        <v>Cultures</v>
      </c>
      <c r="B101" s="116" t="str">
        <f>'Prétraitement récoltes'!A107</f>
        <v>Oranges</v>
      </c>
      <c r="C101" s="117">
        <f>'Prétraitement récoltes'!D107</f>
        <v>6.1855000000000002</v>
      </c>
      <c r="E101" s="119" t="str">
        <f>Etiquettes!$C$10</f>
        <v>kt</v>
      </c>
      <c r="F101" s="767" t="str">
        <f>Etiquettes!$C$7</f>
        <v>Fruits et légumes (hors pommes de terre)</v>
      </c>
      <c r="G101" s="119">
        <f>Etiquettes!$H$9</f>
        <v>2015</v>
      </c>
      <c r="H101" s="767" t="str">
        <f>Etiquettes!$C$8</f>
        <v>France entière</v>
      </c>
      <c r="I101" s="767" t="str">
        <f t="shared" si="2"/>
        <v>Récolte de Oranges</v>
      </c>
      <c r="K101" t="s">
        <v>2506</v>
      </c>
      <c r="L101" s="767" t="str" cm="1">
        <f t="array" aca="1" ref="L101" ca="1">[1]!NOM_FEUILLE('Récoltes Fruits - AGRESTE'!$A$1)</f>
        <v>Récoltes Fruits - AGRESTE</v>
      </c>
      <c r="M101" s="766" t="str">
        <f>Etiquettes!$H$16</f>
        <v>Volume</v>
      </c>
      <c r="N101" s="768" t="str">
        <f t="shared" si="3"/>
        <v>Récolte de Oranges = 6 kt (Agreste - Statistique Agricole Annuelle - SSP)</v>
      </c>
      <c r="O101" s="766" t="str">
        <f>Etiquettes!$H$20</f>
        <v>Fiable</v>
      </c>
      <c r="P101" s="766" t="str">
        <f>Etiquettes!$H$21</f>
        <v>Données collectées</v>
      </c>
      <c r="Q101" s="766" t="str">
        <f>Etiquettes!$H$22</f>
        <v>Donnée collectée (valeur du flux ou coefficient)</v>
      </c>
      <c r="R101" s="120"/>
      <c r="S101" s="907"/>
    </row>
    <row r="102" spans="1:19">
      <c r="A102" s="115" t="str">
        <f>Secteurs!$B$2</f>
        <v>Cultures</v>
      </c>
      <c r="B102" s="116" t="str">
        <f>'Prétraitement récoltes'!A108</f>
        <v>Pomelos et pamplemousses</v>
      </c>
      <c r="C102" s="117">
        <f>'Prétraitement récoltes'!D108</f>
        <v>5.9911000000000003</v>
      </c>
      <c r="E102" s="119" t="str">
        <f>Etiquettes!$C$10</f>
        <v>kt</v>
      </c>
      <c r="F102" s="767" t="str">
        <f>Etiquettes!$C$7</f>
        <v>Fruits et légumes (hors pommes de terre)</v>
      </c>
      <c r="G102" s="119">
        <f>Etiquettes!$H$9</f>
        <v>2015</v>
      </c>
      <c r="H102" s="767" t="str">
        <f>Etiquettes!$C$8</f>
        <v>France entière</v>
      </c>
      <c r="I102" s="767" t="str">
        <f t="shared" si="2"/>
        <v>Récolte de Pomelos et pamplemousses</v>
      </c>
      <c r="K102" t="s">
        <v>2506</v>
      </c>
      <c r="L102" s="767" t="str" cm="1">
        <f t="array" aca="1" ref="L102" ca="1">[1]!NOM_FEUILLE('Récoltes Fruits - AGRESTE'!$A$1)</f>
        <v>Récoltes Fruits - AGRESTE</v>
      </c>
      <c r="M102" s="766" t="str">
        <f>Etiquettes!$H$16</f>
        <v>Volume</v>
      </c>
      <c r="N102" s="768" t="str">
        <f t="shared" si="3"/>
        <v>Récolte de Pomelos et pamplemousses = 6 kt (Agreste - Statistique Agricole Annuelle - SSP)</v>
      </c>
      <c r="O102" s="766" t="str">
        <f>Etiquettes!$H$20</f>
        <v>Fiable</v>
      </c>
      <c r="P102" s="766" t="str">
        <f>Etiquettes!$H$21</f>
        <v>Données collectées</v>
      </c>
      <c r="Q102" s="766" t="str">
        <f>Etiquettes!$H$22</f>
        <v>Donnée collectée (valeur du flux ou coefficient)</v>
      </c>
      <c r="R102" s="120"/>
      <c r="S102" s="907"/>
    </row>
    <row r="103" spans="1:19">
      <c r="A103" s="115" t="str">
        <f>Secteurs!$B$2</f>
        <v>Cultures</v>
      </c>
      <c r="B103" s="116" t="str">
        <f>'Prétraitement récoltes'!A109</f>
        <v>Autres agrumes</v>
      </c>
      <c r="C103" s="117">
        <f>'Prétraitement récoltes'!D109</f>
        <v>0</v>
      </c>
      <c r="E103" s="119" t="str">
        <f>Etiquettes!$C$10</f>
        <v>kt</v>
      </c>
      <c r="F103" s="767" t="str">
        <f>Etiquettes!$C$7</f>
        <v>Fruits et légumes (hors pommes de terre)</v>
      </c>
      <c r="G103" s="119">
        <f>Etiquettes!$H$9</f>
        <v>2015</v>
      </c>
      <c r="H103" s="767" t="str">
        <f>Etiquettes!$C$8</f>
        <v>France entière</v>
      </c>
      <c r="I103" s="767" t="str">
        <f t="shared" si="2"/>
        <v>Récolte de Autres agrumes</v>
      </c>
      <c r="J103" s="767" t="s">
        <v>2509</v>
      </c>
      <c r="K103" t="s">
        <v>2506</v>
      </c>
      <c r="L103" s="767" t="str" cm="1">
        <f t="array" aca="1" ref="L103" ca="1">[1]!NOM_FEUILLE('Récoltes Fruits - AGRESTE'!$A$1)</f>
        <v>Récoltes Fruits - AGRESTE</v>
      </c>
      <c r="M103" s="766" t="str">
        <f>Etiquettes!$H$16</f>
        <v>Volume</v>
      </c>
      <c r="N103" s="768" t="str">
        <f t="shared" si="3"/>
        <v>Récolte de Autres agrumes = 0 kt (Agreste - Statistique Agricole Annuelle - SSP)</v>
      </c>
      <c r="O103" s="766" t="str">
        <f>Etiquettes!$J$20</f>
        <v>Probable</v>
      </c>
      <c r="P103" s="766" t="str">
        <f>Etiquettes!$H$21</f>
        <v>Données collectées</v>
      </c>
      <c r="Q103" s="766" t="str">
        <f>Etiquettes!$H$22</f>
        <v>Donnée collectée (valeur du flux ou coefficient)</v>
      </c>
      <c r="R103" s="120"/>
      <c r="S103" s="907"/>
    </row>
    <row r="104" spans="1:19">
      <c r="A104" s="115" t="str">
        <f>Secteurs!$B$2</f>
        <v>Cultures</v>
      </c>
      <c r="B104" s="116" t="str">
        <f>'Prétraitement récoltes'!A110</f>
        <v>Raisin de table</v>
      </c>
      <c r="C104" s="117">
        <f>'Prétraitement récoltes'!D110</f>
        <v>47.835700000000003</v>
      </c>
      <c r="E104" s="119" t="str">
        <f>Etiquettes!$C$10</f>
        <v>kt</v>
      </c>
      <c r="F104" s="767" t="str">
        <f>Etiquettes!$C$7</f>
        <v>Fruits et légumes (hors pommes de terre)</v>
      </c>
      <c r="G104" s="119">
        <f>Etiquettes!$H$9</f>
        <v>2015</v>
      </c>
      <c r="H104" s="767" t="str">
        <f>Etiquettes!$C$8</f>
        <v>France entière</v>
      </c>
      <c r="I104" s="767" t="str">
        <f t="shared" si="2"/>
        <v>Récolte de Raisin de table</v>
      </c>
      <c r="K104" t="s">
        <v>2506</v>
      </c>
      <c r="L104" s="767" t="str" cm="1">
        <f t="array" aca="1" ref="L104" ca="1">[1]!NOM_FEUILLE('Récoltes Raisin - AGRESTE'!$A$1)</f>
        <v>Récoltes Raisin - AGRESTE</v>
      </c>
      <c r="M104" s="766" t="str">
        <f>Etiquettes!$H$16</f>
        <v>Volume</v>
      </c>
      <c r="N104" s="768" t="str">
        <f t="shared" si="3"/>
        <v>Récolte de Raisin de table = 48 kt (Agreste - Statistique Agricole Annuelle - SSP)</v>
      </c>
      <c r="O104" s="766" t="str">
        <f>Etiquettes!$H$20</f>
        <v>Fiable</v>
      </c>
      <c r="P104" s="766" t="str">
        <f>Etiquettes!$H$21</f>
        <v>Données collectées</v>
      </c>
      <c r="Q104" s="766" t="str">
        <f>Etiquettes!$H$22</f>
        <v>Donnée collectée (valeur du flux ou coefficient)</v>
      </c>
      <c r="R104" s="120"/>
      <c r="S104" s="907"/>
    </row>
    <row r="105" spans="1:19">
      <c r="A105" s="115" t="str">
        <f>Secteurs!$B$2</f>
        <v>Cultures</v>
      </c>
      <c r="B105" s="116" t="str">
        <f>'Prétraitement récoltes'!A111</f>
        <v>Patates douces</v>
      </c>
      <c r="C105" s="117">
        <f>'Prétraitement récoltes'!D111</f>
        <v>0</v>
      </c>
      <c r="E105" s="119" t="str">
        <f>Etiquettes!$C$10</f>
        <v>kt</v>
      </c>
      <c r="F105" s="767" t="str">
        <f>Etiquettes!$C$7</f>
        <v>Fruits et légumes (hors pommes de terre)</v>
      </c>
      <c r="G105" s="119">
        <f>Etiquettes!$H$9</f>
        <v>2015</v>
      </c>
      <c r="H105" s="767" t="str">
        <f>Etiquettes!$C$8</f>
        <v>France entière</v>
      </c>
      <c r="I105" s="767" t="str">
        <f t="shared" si="2"/>
        <v>Récolte de Patates douces</v>
      </c>
      <c r="J105" s="767" t="s">
        <v>2509</v>
      </c>
      <c r="K105" t="s">
        <v>2506</v>
      </c>
      <c r="M105" s="766" t="str">
        <f>Etiquettes!$H$16</f>
        <v>Volume</v>
      </c>
      <c r="N105" s="768" t="str">
        <f t="shared" si="3"/>
        <v>Récolte de Patates douces = 0 kt (Agreste - Statistique Agricole Annuelle - SSP)</v>
      </c>
      <c r="O105" s="766" t="str">
        <f>Etiquettes!$J$20</f>
        <v>Probable</v>
      </c>
      <c r="P105" s="766" t="str">
        <f>Etiquettes!$H$21</f>
        <v>Données collectées</v>
      </c>
      <c r="Q105" s="766" t="str">
        <f>Etiquettes!$H$22</f>
        <v>Donnée collectée (valeur du flux ou coefficient)</v>
      </c>
      <c r="R105" s="120"/>
      <c r="S105" s="907"/>
    </row>
    <row r="106" spans="1:19">
      <c r="A106" s="115" t="str">
        <f>Secteurs!$B$2</f>
        <v>Cultures</v>
      </c>
      <c r="B106" s="116" t="str">
        <f>'Prétraitement récoltes'!A112</f>
        <v>Colocases</v>
      </c>
      <c r="C106" s="117">
        <f>'Prétraitement récoltes'!D112</f>
        <v>0</v>
      </c>
      <c r="E106" s="119" t="str">
        <f>Etiquettes!$C$10</f>
        <v>kt</v>
      </c>
      <c r="F106" s="767" t="str">
        <f>Etiquettes!$C$7</f>
        <v>Fruits et légumes (hors pommes de terre)</v>
      </c>
      <c r="G106" s="119">
        <f>Etiquettes!$H$9</f>
        <v>2015</v>
      </c>
      <c r="H106" s="767" t="str">
        <f>Etiquettes!$C$8</f>
        <v>France entière</v>
      </c>
      <c r="I106" s="767" t="str">
        <f t="shared" si="2"/>
        <v>Récolte de Colocases</v>
      </c>
      <c r="J106" s="767" t="s">
        <v>2509</v>
      </c>
      <c r="K106" t="s">
        <v>2506</v>
      </c>
      <c r="M106" s="766" t="str">
        <f>Etiquettes!$H$16</f>
        <v>Volume</v>
      </c>
      <c r="N106" s="768" t="str">
        <f t="shared" si="3"/>
        <v>Récolte de Colocases = 0 kt (Agreste - Statistique Agricole Annuelle - SSP)</v>
      </c>
      <c r="O106" s="766" t="str">
        <f>Etiquettes!$J$20</f>
        <v>Probable</v>
      </c>
      <c r="P106" s="766" t="str">
        <f>Etiquettes!$H$21</f>
        <v>Données collectées</v>
      </c>
      <c r="Q106" s="766" t="str">
        <f>Etiquettes!$H$22</f>
        <v>Donnée collectée (valeur du flux ou coefficient)</v>
      </c>
      <c r="R106" s="120"/>
      <c r="S106" s="907"/>
    </row>
    <row r="107" spans="1:19">
      <c r="A107" s="115" t="str">
        <f>Secteurs!$B$2</f>
        <v>Cultures</v>
      </c>
      <c r="B107" s="116" t="str">
        <f>'Prétraitement récoltes'!A113</f>
        <v>Fenouil</v>
      </c>
      <c r="C107" s="117">
        <f>'Prétraitement récoltes'!D113</f>
        <v>0</v>
      </c>
      <c r="E107" s="119" t="str">
        <f>Etiquettes!$C$10</f>
        <v>kt</v>
      </c>
      <c r="F107" s="767" t="str">
        <f>Etiquettes!$C$7</f>
        <v>Fruits et légumes (hors pommes de terre)</v>
      </c>
      <c r="G107" s="119">
        <f>Etiquettes!$H$9</f>
        <v>2015</v>
      </c>
      <c r="H107" s="767" t="str">
        <f>Etiquettes!$C$8</f>
        <v>France entière</v>
      </c>
      <c r="I107" s="767" t="str">
        <f t="shared" si="2"/>
        <v>Récolte de Fenouil</v>
      </c>
      <c r="J107" s="767" t="s">
        <v>2509</v>
      </c>
      <c r="K107" t="s">
        <v>2506</v>
      </c>
      <c r="M107" s="766" t="str">
        <f>Etiquettes!$H$16</f>
        <v>Volume</v>
      </c>
      <c r="N107" s="768" t="str">
        <f t="shared" si="3"/>
        <v>Récolte de Fenouil = 0 kt (Agreste - Statistique Agricole Annuelle - SSP)</v>
      </c>
      <c r="O107" s="766" t="str">
        <f>Etiquettes!$J$20</f>
        <v>Probable</v>
      </c>
      <c r="P107" s="766" t="str">
        <f>Etiquettes!$H$21</f>
        <v>Données collectées</v>
      </c>
      <c r="Q107" s="766" t="str">
        <f>Etiquettes!$H$22</f>
        <v>Donnée collectée (valeur du flux ou coefficient)</v>
      </c>
      <c r="R107" s="120"/>
      <c r="S107" s="907"/>
    </row>
    <row r="108" spans="1:19">
      <c r="A108" s="115" t="str">
        <f>Secteurs!$B$2</f>
        <v>Cultures</v>
      </c>
      <c r="B108" s="116" t="str">
        <f>'Prétraitement récoltes'!A114</f>
        <v>Cornichons</v>
      </c>
      <c r="C108" s="117">
        <f>'Prétraitement récoltes'!D114</f>
        <v>0</v>
      </c>
      <c r="E108" s="119" t="str">
        <f>Etiquettes!$C$10</f>
        <v>kt</v>
      </c>
      <c r="F108" s="767" t="str">
        <f>Etiquettes!$C$7</f>
        <v>Fruits et légumes (hors pommes de terre)</v>
      </c>
      <c r="G108" s="119">
        <f>Etiquettes!$H$9</f>
        <v>2015</v>
      </c>
      <c r="H108" s="767" t="str">
        <f>Etiquettes!$C$8</f>
        <v>France entière</v>
      </c>
      <c r="I108" s="767" t="str">
        <f t="shared" si="2"/>
        <v>Récolte de Cornichons</v>
      </c>
      <c r="J108" s="767" t="s">
        <v>2509</v>
      </c>
      <c r="K108" t="s">
        <v>2506</v>
      </c>
      <c r="M108" s="766" t="str">
        <f>Etiquettes!$H$16</f>
        <v>Volume</v>
      </c>
      <c r="N108" s="768" t="str">
        <f t="shared" si="3"/>
        <v>Récolte de Cornichons = 0 kt (Agreste - Statistique Agricole Annuelle - SSP)</v>
      </c>
      <c r="O108" s="766" t="str">
        <f>Etiquettes!$J$20</f>
        <v>Probable</v>
      </c>
      <c r="P108" s="766" t="str">
        <f>Etiquettes!$H$21</f>
        <v>Données collectées</v>
      </c>
      <c r="Q108" s="766" t="str">
        <f>Etiquettes!$H$22</f>
        <v>Donnée collectée (valeur du flux ou coefficient)</v>
      </c>
      <c r="R108" s="120"/>
      <c r="S108" s="907"/>
    </row>
    <row r="109" spans="1:19">
      <c r="A109" s="115" t="str">
        <f>Secteurs!$B$2</f>
        <v>Cultures</v>
      </c>
      <c r="B109" s="116" t="str">
        <f>'Prétraitement récoltes'!A115</f>
        <v>Champignons non-cultivés</v>
      </c>
      <c r="C109" s="117">
        <f>'Prétraitement récoltes'!D115</f>
        <v>0</v>
      </c>
      <c r="E109" s="119" t="str">
        <f>Etiquettes!$C$10</f>
        <v>kt</v>
      </c>
      <c r="F109" s="767" t="str">
        <f>Etiquettes!$C$7</f>
        <v>Fruits et légumes (hors pommes de terre)</v>
      </c>
      <c r="G109" s="119">
        <f>Etiquettes!$H$9</f>
        <v>2015</v>
      </c>
      <c r="H109" s="767" t="str">
        <f>Etiquettes!$C$8</f>
        <v>France entière</v>
      </c>
      <c r="I109" s="767" t="str">
        <f t="shared" si="2"/>
        <v>Récolte de Champignons non-cultivés</v>
      </c>
      <c r="J109" s="767" t="s">
        <v>2509</v>
      </c>
      <c r="K109" t="s">
        <v>2506</v>
      </c>
      <c r="M109" s="766" t="str">
        <f>Etiquettes!$H$16</f>
        <v>Volume</v>
      </c>
      <c r="N109" s="768" t="str">
        <f t="shared" si="3"/>
        <v>Récolte de Champignons non-cultivés = 0 kt (Agreste - Statistique Agricole Annuelle - SSP)</v>
      </c>
      <c r="O109" s="766" t="str">
        <f>Etiquettes!$J$20</f>
        <v>Probable</v>
      </c>
      <c r="P109" s="766" t="str">
        <f>Etiquettes!$H$21</f>
        <v>Données collectées</v>
      </c>
      <c r="Q109" s="766" t="str">
        <f>Etiquettes!$H$22</f>
        <v>Donnée collectée (valeur du flux ou coefficient)</v>
      </c>
      <c r="R109" s="120"/>
      <c r="S109" s="907"/>
    </row>
    <row r="110" spans="1:19">
      <c r="A110" s="115" t="str">
        <f>Secteurs!$B$2</f>
        <v>Cultures</v>
      </c>
      <c r="B110" s="116" t="str">
        <f>'Prétraitement récoltes'!A116</f>
        <v>Kakis</v>
      </c>
      <c r="C110" s="117">
        <f>'Prétraitement récoltes'!D116</f>
        <v>0</v>
      </c>
      <c r="E110" s="119" t="str">
        <f>Etiquettes!$C$10</f>
        <v>kt</v>
      </c>
      <c r="F110" s="767" t="str">
        <f>Etiquettes!$C$7</f>
        <v>Fruits et légumes (hors pommes de terre)</v>
      </c>
      <c r="G110" s="119">
        <f>Etiquettes!$H$9</f>
        <v>2015</v>
      </c>
      <c r="H110" s="767" t="str">
        <f>Etiquettes!$C$8</f>
        <v>France entière</v>
      </c>
      <c r="I110" s="767" t="str">
        <f t="shared" si="2"/>
        <v>Récolte de Kakis</v>
      </c>
      <c r="J110" s="767" t="s">
        <v>2509</v>
      </c>
      <c r="K110" t="s">
        <v>2506</v>
      </c>
      <c r="M110" s="766" t="str">
        <f>Etiquettes!$H$16</f>
        <v>Volume</v>
      </c>
      <c r="N110" s="768" t="str">
        <f t="shared" si="3"/>
        <v>Récolte de Kakis = 0 kt (Agreste - Statistique Agricole Annuelle - SSP)</v>
      </c>
      <c r="O110" s="766" t="str">
        <f>Etiquettes!$J$20</f>
        <v>Probable</v>
      </c>
      <c r="P110" s="766" t="str">
        <f>Etiquettes!$H$21</f>
        <v>Données collectées</v>
      </c>
      <c r="Q110" s="766" t="str">
        <f>Etiquettes!$H$22</f>
        <v>Donnée collectée (valeur du flux ou coefficient)</v>
      </c>
      <c r="R110" s="120"/>
      <c r="S110" s="907"/>
    </row>
    <row r="111" spans="1:19">
      <c r="A111" s="115" t="str">
        <f>Secteurs!$B$2</f>
        <v>Cultures</v>
      </c>
      <c r="B111" s="116" t="str">
        <f>'Prétraitement récoltes'!A117</f>
        <v>Prunelles</v>
      </c>
      <c r="C111" s="117">
        <f>'Prétraitement récoltes'!D117</f>
        <v>0</v>
      </c>
      <c r="E111" s="119" t="str">
        <f>Etiquettes!$C$10</f>
        <v>kt</v>
      </c>
      <c r="F111" s="767" t="str">
        <f>Etiquettes!$C$7</f>
        <v>Fruits et légumes (hors pommes de terre)</v>
      </c>
      <c r="G111" s="119">
        <f>Etiquettes!$H$9</f>
        <v>2015</v>
      </c>
      <c r="H111" s="767" t="str">
        <f>Etiquettes!$C$8</f>
        <v>France entière</v>
      </c>
      <c r="I111" s="767" t="str">
        <f t="shared" si="2"/>
        <v>Récolte de Prunelles</v>
      </c>
      <c r="J111" s="767" t="s">
        <v>2509</v>
      </c>
      <c r="K111" t="s">
        <v>2506</v>
      </c>
      <c r="M111" s="766" t="str">
        <f>Etiquettes!$H$16</f>
        <v>Volume</v>
      </c>
      <c r="N111" s="768" t="str">
        <f t="shared" si="3"/>
        <v>Récolte de Prunelles = 0 kt (Agreste - Statistique Agricole Annuelle - SSP)</v>
      </c>
      <c r="O111" s="766" t="str">
        <f>Etiquettes!$J$20</f>
        <v>Probable</v>
      </c>
      <c r="P111" s="766" t="str">
        <f>Etiquettes!$H$21</f>
        <v>Données collectées</v>
      </c>
      <c r="Q111" s="766" t="str">
        <f>Etiquettes!$H$22</f>
        <v>Donnée collectée (valeur du flux ou coefficient)</v>
      </c>
      <c r="R111" s="120"/>
      <c r="S111" s="907"/>
    </row>
    <row r="112" spans="1:19">
      <c r="A112" s="115" t="str">
        <f>Secteurs!$B$2</f>
        <v>Cultures</v>
      </c>
      <c r="B112" s="116" t="str">
        <f>'Prétraitement récoltes'!A118</f>
        <v>Coings</v>
      </c>
      <c r="C112" s="117">
        <f>'Prétraitement récoltes'!D118</f>
        <v>0</v>
      </c>
      <c r="E112" s="119" t="str">
        <f>Etiquettes!$C$10</f>
        <v>kt</v>
      </c>
      <c r="F112" s="767" t="str">
        <f>Etiquettes!$C$7</f>
        <v>Fruits et légumes (hors pommes de terre)</v>
      </c>
      <c r="G112" s="119">
        <f>Etiquettes!$H$9</f>
        <v>2015</v>
      </c>
      <c r="H112" s="767" t="str">
        <f>Etiquettes!$C$8</f>
        <v>France entière</v>
      </c>
      <c r="I112" s="767" t="str">
        <f t="shared" si="2"/>
        <v>Récolte de Coings</v>
      </c>
      <c r="J112" s="767" t="s">
        <v>2509</v>
      </c>
      <c r="K112" t="s">
        <v>2506</v>
      </c>
      <c r="M112" s="766" t="str">
        <f>Etiquettes!$H$16</f>
        <v>Volume</v>
      </c>
      <c r="N112" s="768" t="str">
        <f t="shared" si="3"/>
        <v>Récolte de Coings = 0 kt (Agreste - Statistique Agricole Annuelle - SSP)</v>
      </c>
      <c r="O112" s="766" t="str">
        <f>Etiquettes!$J$20</f>
        <v>Probable</v>
      </c>
      <c r="P112" s="766" t="str">
        <f>Etiquettes!$H$21</f>
        <v>Données collectées</v>
      </c>
      <c r="Q112" s="766" t="str">
        <f>Etiquettes!$H$22</f>
        <v>Donnée collectée (valeur du flux ou coefficient)</v>
      </c>
      <c r="R112" s="120"/>
      <c r="S112" s="907"/>
    </row>
    <row r="113" spans="1:19">
      <c r="A113" s="115" t="str">
        <f>Secteurs!$B$2</f>
        <v>Cultures</v>
      </c>
      <c r="B113" s="116" t="str">
        <f>'Prétraitement récoltes'!A119</f>
        <v>Pistaches</v>
      </c>
      <c r="C113" s="117">
        <f>'Prétraitement récoltes'!D119</f>
        <v>0</v>
      </c>
      <c r="E113" s="119" t="str">
        <f>Etiquettes!$C$10</f>
        <v>kt</v>
      </c>
      <c r="F113" s="767" t="str">
        <f>Etiquettes!$C$7</f>
        <v>Fruits et légumes (hors pommes de terre)</v>
      </c>
      <c r="G113" s="119">
        <f>Etiquettes!$H$9</f>
        <v>2015</v>
      </c>
      <c r="H113" s="767" t="str">
        <f>Etiquettes!$C$8</f>
        <v>France entière</v>
      </c>
      <c r="I113" s="767" t="str">
        <f t="shared" si="2"/>
        <v>Récolte de Pistaches</v>
      </c>
      <c r="J113" s="767" t="s">
        <v>2509</v>
      </c>
      <c r="K113" t="s">
        <v>2506</v>
      </c>
      <c r="M113" s="766" t="str">
        <f>Etiquettes!$H$16</f>
        <v>Volume</v>
      </c>
      <c r="N113" s="768" t="str">
        <f t="shared" si="3"/>
        <v>Récolte de Pistaches = 0 kt (Agreste - Statistique Agricole Annuelle - SSP)</v>
      </c>
      <c r="O113" s="766" t="str">
        <f>Etiquettes!$J$20</f>
        <v>Probable</v>
      </c>
      <c r="P113" s="766" t="str">
        <f>Etiquettes!$H$21</f>
        <v>Données collectées</v>
      </c>
      <c r="Q113" s="766" t="str">
        <f>Etiquettes!$H$22</f>
        <v>Donnée collectée (valeur du flux ou coefficient)</v>
      </c>
      <c r="R113" s="120"/>
      <c r="S113" s="907"/>
    </row>
    <row r="114" spans="1:19">
      <c r="A114" s="115" t="str">
        <f>Secteurs!$B$2</f>
        <v>Cultures</v>
      </c>
      <c r="B114" s="116" t="str">
        <f>'Prétraitement récoltes'!A120</f>
        <v>Arachides</v>
      </c>
      <c r="C114" s="117">
        <f>'Prétraitement récoltes'!D120</f>
        <v>0</v>
      </c>
      <c r="E114" s="119" t="str">
        <f>Etiquettes!$C$10</f>
        <v>kt</v>
      </c>
      <c r="F114" s="767" t="str">
        <f>Etiquettes!$C$7</f>
        <v>Fruits et légumes (hors pommes de terre)</v>
      </c>
      <c r="G114" s="119">
        <f>Etiquettes!$H$9</f>
        <v>2015</v>
      </c>
      <c r="H114" s="767" t="str">
        <f>Etiquettes!$C$8</f>
        <v>France entière</v>
      </c>
      <c r="I114" s="767" t="str">
        <f t="shared" si="2"/>
        <v>Récolte de Arachides</v>
      </c>
      <c r="J114" s="767" t="s">
        <v>2509</v>
      </c>
      <c r="K114" t="s">
        <v>2506</v>
      </c>
      <c r="M114" s="766" t="str">
        <f>Etiquettes!$H$16</f>
        <v>Volume</v>
      </c>
      <c r="N114" s="768" t="str">
        <f t="shared" si="3"/>
        <v>Récolte de Arachides = 0 kt (Agreste - Statistique Agricole Annuelle - SSP)</v>
      </c>
      <c r="O114" s="766" t="str">
        <f>Etiquettes!$J$20</f>
        <v>Probable</v>
      </c>
      <c r="P114" s="766" t="str">
        <f>Etiquettes!$H$21</f>
        <v>Données collectées</v>
      </c>
      <c r="Q114" s="766" t="str">
        <f>Etiquettes!$H$22</f>
        <v>Donnée collectée (valeur du flux ou coefficient)</v>
      </c>
      <c r="R114" s="120"/>
      <c r="S114" s="907"/>
    </row>
    <row r="115" spans="1:19">
      <c r="A115" s="115" t="str">
        <f>Secteurs!$B$2</f>
        <v>Cultures</v>
      </c>
      <c r="B115" s="116" t="str">
        <f>'Prétraitement récoltes'!A121</f>
        <v>Papaye</v>
      </c>
      <c r="C115" s="117">
        <f>'Prétraitement récoltes'!D121</f>
        <v>0</v>
      </c>
      <c r="E115" s="119" t="str">
        <f>Etiquettes!$C$10</f>
        <v>kt</v>
      </c>
      <c r="F115" s="767" t="str">
        <f>Etiquettes!$C$7</f>
        <v>Fruits et légumes (hors pommes de terre)</v>
      </c>
      <c r="G115" s="119">
        <f>Etiquettes!$H$9</f>
        <v>2015</v>
      </c>
      <c r="H115" s="767" t="str">
        <f>Etiquettes!$C$8</f>
        <v>France entière</v>
      </c>
      <c r="I115" s="767" t="str">
        <f t="shared" si="2"/>
        <v>Récolte de Papaye</v>
      </c>
      <c r="J115" s="767" t="s">
        <v>2509</v>
      </c>
      <c r="K115" t="s">
        <v>2506</v>
      </c>
      <c r="M115" s="766" t="str">
        <f>Etiquettes!$H$16</f>
        <v>Volume</v>
      </c>
      <c r="N115" s="768" t="str">
        <f t="shared" si="3"/>
        <v>Récolte de Papaye = 0 kt (Agreste - Statistique Agricole Annuelle - SSP)</v>
      </c>
      <c r="O115" s="766" t="str">
        <f>Etiquettes!$J$20</f>
        <v>Probable</v>
      </c>
      <c r="P115" s="766" t="str">
        <f>Etiquettes!$H$21</f>
        <v>Données collectées</v>
      </c>
      <c r="Q115" s="766" t="str">
        <f>Etiquettes!$H$22</f>
        <v>Donnée collectée (valeur du flux ou coefficient)</v>
      </c>
      <c r="R115" s="120"/>
      <c r="S115" s="907"/>
    </row>
    <row r="116" spans="1:19">
      <c r="A116" s="115" t="str">
        <f>Secteurs!$B$2</f>
        <v>Cultures</v>
      </c>
      <c r="B116" s="116" t="str">
        <f>'Prétraitement récoltes'!A122</f>
        <v>Dattes</v>
      </c>
      <c r="C116" s="117">
        <f>'Prétraitement récoltes'!D122</f>
        <v>0</v>
      </c>
      <c r="E116" s="119" t="str">
        <f>Etiquettes!$C$10</f>
        <v>kt</v>
      </c>
      <c r="F116" s="767" t="str">
        <f>Etiquettes!$C$7</f>
        <v>Fruits et légumes (hors pommes de terre)</v>
      </c>
      <c r="G116" s="119">
        <f>Etiquettes!$H$9</f>
        <v>2015</v>
      </c>
      <c r="H116" s="767" t="str">
        <f>Etiquettes!$C$8</f>
        <v>France entière</v>
      </c>
      <c r="I116" s="767" t="str">
        <f t="shared" si="2"/>
        <v>Récolte de Dattes</v>
      </c>
      <c r="J116" s="767" t="s">
        <v>2509</v>
      </c>
      <c r="K116" t="s">
        <v>2506</v>
      </c>
      <c r="M116" s="766" t="str">
        <f>Etiquettes!$H$16</f>
        <v>Volume</v>
      </c>
      <c r="N116" s="768" t="str">
        <f t="shared" si="3"/>
        <v>Récolte de Dattes = 0 kt (Agreste - Statistique Agricole Annuelle - SSP)</v>
      </c>
      <c r="O116" s="766" t="str">
        <f>Etiquettes!$J$20</f>
        <v>Probable</v>
      </c>
      <c r="P116" s="766" t="str">
        <f>Etiquettes!$H$21</f>
        <v>Données collectées</v>
      </c>
      <c r="Q116" s="766" t="str">
        <f>Etiquettes!$H$22</f>
        <v>Donnée collectée (valeur du flux ou coefficient)</v>
      </c>
      <c r="R116" s="120"/>
      <c r="S116" s="907"/>
    </row>
    <row r="117" spans="1:19">
      <c r="A117" s="115" t="str">
        <f>Secteurs!$B$2</f>
        <v>Cultures</v>
      </c>
      <c r="B117" s="116" t="str">
        <f>'Prétraitement récoltes'!A3</f>
        <v>Igname</v>
      </c>
      <c r="C117" s="117">
        <f>'Prétraitement récoltes'!E3</f>
        <v>6.9481999999999999</v>
      </c>
      <c r="E117" s="119" t="str">
        <f>Etiquettes!$C$10</f>
        <v>kt</v>
      </c>
      <c r="F117" s="767" t="str">
        <f>Etiquettes!$C$7</f>
        <v>Fruits et légumes (hors pommes de terre)</v>
      </c>
      <c r="G117" s="119">
        <f>Etiquettes!$I$9</f>
        <v>2019</v>
      </c>
      <c r="H117" s="767" t="str">
        <f>Etiquettes!$C$8</f>
        <v>France entière</v>
      </c>
      <c r="I117" s="767" t="str">
        <f t="shared" si="2"/>
        <v>Récolte de Igname</v>
      </c>
      <c r="K117" t="s">
        <v>2506</v>
      </c>
      <c r="L117" s="767" t="str" cm="1">
        <f t="array" aca="1" ref="L117" ca="1">[1]!NOM_FEUILLE('Récoltes Tubercules - AGRESTE'!$A$1)</f>
        <v>Récoltes Tubercules - AGRESTE</v>
      </c>
      <c r="M117" s="766" t="str">
        <f>Etiquettes!$H$16</f>
        <v>Volume</v>
      </c>
      <c r="N117" s="768" t="str">
        <f t="shared" si="3"/>
        <v>Récolte de Igname = 7 kt (Agreste - Statistique Agricole Annuelle - SSP)</v>
      </c>
      <c r="O117" s="766" t="str">
        <f>Etiquettes!$H$20</f>
        <v>Fiable</v>
      </c>
      <c r="P117" s="766" t="str">
        <f>Etiquettes!$H$21</f>
        <v>Données collectées</v>
      </c>
      <c r="Q117" s="766" t="str">
        <f>Etiquettes!$H$22</f>
        <v>Donnée collectée (valeur du flux ou coefficient)</v>
      </c>
      <c r="R117" s="120"/>
      <c r="S117" s="907"/>
    </row>
    <row r="118" spans="1:19">
      <c r="A118" s="115" t="str">
        <f>Secteurs!$B$2</f>
        <v>Cultures</v>
      </c>
      <c r="B118" s="116" t="str">
        <f>'Prétraitement récoltes'!A4</f>
        <v>Manioc</v>
      </c>
      <c r="C118" s="117">
        <f>'Prétraitement récoltes'!E4</f>
        <v>23.0839</v>
      </c>
      <c r="E118" s="119" t="str">
        <f>Etiquettes!$C$10</f>
        <v>kt</v>
      </c>
      <c r="F118" s="767" t="str">
        <f>Etiquettes!$C$7</f>
        <v>Fruits et légumes (hors pommes de terre)</v>
      </c>
      <c r="G118" s="119">
        <f>Etiquettes!$I$9</f>
        <v>2019</v>
      </c>
      <c r="H118" s="767" t="str">
        <f>Etiquettes!$C$8</f>
        <v>France entière</v>
      </c>
      <c r="I118" s="767" t="str">
        <f t="shared" si="2"/>
        <v>Récolte de Manioc</v>
      </c>
      <c r="K118" t="s">
        <v>2506</v>
      </c>
      <c r="L118" s="767" t="str" cm="1">
        <f t="array" aca="1" ref="L118" ca="1">[1]!NOM_FEUILLE('Récoltes Tubercules - AGRESTE'!$A$1)</f>
        <v>Récoltes Tubercules - AGRESTE</v>
      </c>
      <c r="M118" s="766" t="str">
        <f>Etiquettes!$H$16</f>
        <v>Volume</v>
      </c>
      <c r="N118" s="768" t="str">
        <f t="shared" si="3"/>
        <v>Récolte de Manioc = 23 kt (Agreste - Statistique Agricole Annuelle - SSP)</v>
      </c>
      <c r="O118" s="766" t="str">
        <f>Etiquettes!$H$20</f>
        <v>Fiable</v>
      </c>
      <c r="P118" s="766" t="str">
        <f>Etiquettes!$H$21</f>
        <v>Données collectées</v>
      </c>
      <c r="Q118" s="766" t="str">
        <f>Etiquettes!$H$22</f>
        <v>Donnée collectée (valeur du flux ou coefficient)</v>
      </c>
      <c r="R118" s="120"/>
      <c r="S118" s="907"/>
    </row>
    <row r="119" spans="1:19">
      <c r="A119" s="115" t="str">
        <f>Secteurs!$B$2</f>
        <v>Cultures</v>
      </c>
      <c r="B119" s="116" t="str">
        <f>'Prétraitement récoltes'!A5</f>
        <v>Autres tubercules, n.c.a.</v>
      </c>
      <c r="C119" s="117">
        <f>'Prétraitement récoltes'!E5</f>
        <v>10.4231</v>
      </c>
      <c r="E119" s="119" t="str">
        <f>Etiquettes!$C$10</f>
        <v>kt</v>
      </c>
      <c r="F119" s="767" t="str">
        <f>Etiquettes!$C$7</f>
        <v>Fruits et légumes (hors pommes de terre)</v>
      </c>
      <c r="G119" s="119">
        <f>Etiquettes!$I$9</f>
        <v>2019</v>
      </c>
      <c r="H119" s="767" t="str">
        <f>Etiquettes!$C$8</f>
        <v>France entière</v>
      </c>
      <c r="I119" s="767" t="str">
        <f t="shared" si="2"/>
        <v>Récolte de Autres tubercules, n.c.a.</v>
      </c>
      <c r="K119" t="s">
        <v>2506</v>
      </c>
      <c r="L119" s="767" t="str" cm="1">
        <f t="array" aca="1" ref="L119" ca="1">[1]!NOM_FEUILLE('Récoltes Tubercules - AGRESTE'!$A$1)</f>
        <v>Récoltes Tubercules - AGRESTE</v>
      </c>
      <c r="M119" s="766" t="str">
        <f>Etiquettes!$H$16</f>
        <v>Volume</v>
      </c>
      <c r="N119" s="768" t="str">
        <f t="shared" si="3"/>
        <v>Récolte de Autres tubercules, n.c.a. = 10 kt (Agreste - Statistique Agricole Annuelle - SSP)</v>
      </c>
      <c r="O119" s="766" t="str">
        <f>Etiquettes!$H$20</f>
        <v>Fiable</v>
      </c>
      <c r="P119" s="766" t="str">
        <f>Etiquettes!$H$21</f>
        <v>Données collectées</v>
      </c>
      <c r="Q119" s="766" t="str">
        <f>Etiquettes!$H$22</f>
        <v>Donnée collectée (valeur du flux ou coefficient)</v>
      </c>
      <c r="R119" s="120"/>
      <c r="S119" s="907"/>
    </row>
    <row r="120" spans="1:19">
      <c r="A120" s="115" t="str">
        <f>Secteurs!$B$2</f>
        <v>Cultures</v>
      </c>
      <c r="B120" s="116" t="str">
        <f>'Prétraitement récoltes'!A6</f>
        <v>Artichauts</v>
      </c>
      <c r="C120" s="117">
        <f>'Prétraitement récoltes'!E6</f>
        <v>38.740900000000003</v>
      </c>
      <c r="E120" s="119" t="str">
        <f>Etiquettes!$C$10</f>
        <v>kt</v>
      </c>
      <c r="F120" s="767" t="str">
        <f>Etiquettes!$C$7</f>
        <v>Fruits et légumes (hors pommes de terre)</v>
      </c>
      <c r="G120" s="119">
        <f>Etiquettes!$I$9</f>
        <v>2019</v>
      </c>
      <c r="H120" s="767" t="str">
        <f>Etiquettes!$C$8</f>
        <v>France entière</v>
      </c>
      <c r="I120" s="767" t="str">
        <f t="shared" si="2"/>
        <v>Récolte de Artichauts</v>
      </c>
      <c r="K120" t="s">
        <v>2506</v>
      </c>
      <c r="L120" s="767" t="str" cm="1">
        <f t="array" aca="1" ref="L120" ca="1">[1]!NOM_FEUILLE('Récoltes Légumes - AGRESTE'!$A$1)</f>
        <v>Récoltes Légumes - AGRESTE</v>
      </c>
      <c r="M120" s="766" t="str">
        <f>Etiquettes!$H$16</f>
        <v>Volume</v>
      </c>
      <c r="N120" s="768" t="str">
        <f t="shared" si="3"/>
        <v>Récolte de Artichauts = 39 kt (Agreste - Statistique Agricole Annuelle - SSP)</v>
      </c>
      <c r="O120" s="766" t="str">
        <f>Etiquettes!$H$20</f>
        <v>Fiable</v>
      </c>
      <c r="P120" s="766" t="str">
        <f>Etiquettes!$H$21</f>
        <v>Données collectées</v>
      </c>
      <c r="Q120" s="766" t="str">
        <f>Etiquettes!$H$22</f>
        <v>Donnée collectée (valeur du flux ou coefficient)</v>
      </c>
      <c r="R120" s="120"/>
      <c r="S120" s="907"/>
    </row>
    <row r="121" spans="1:19">
      <c r="A121" s="115" t="str">
        <f>Secteurs!$B$2</f>
        <v>Cultures</v>
      </c>
      <c r="B121" s="116" t="str">
        <f>'Prétraitement récoltes'!A7</f>
        <v>Asperges</v>
      </c>
      <c r="C121" s="117">
        <f>'Prétraitement récoltes'!E7</f>
        <v>25.66</v>
      </c>
      <c r="E121" s="119" t="str">
        <f>Etiquettes!$C$10</f>
        <v>kt</v>
      </c>
      <c r="F121" s="767" t="str">
        <f>Etiquettes!$C$7</f>
        <v>Fruits et légumes (hors pommes de terre)</v>
      </c>
      <c r="G121" s="119">
        <f>Etiquettes!$I$9</f>
        <v>2019</v>
      </c>
      <c r="H121" s="767" t="str">
        <f>Etiquettes!$C$8</f>
        <v>France entière</v>
      </c>
      <c r="I121" s="767" t="str">
        <f t="shared" si="2"/>
        <v>Récolte de Asperges</v>
      </c>
      <c r="K121" t="s">
        <v>2506</v>
      </c>
      <c r="L121" s="767" t="str" cm="1">
        <f t="array" aca="1" ref="L121" ca="1">[1]!NOM_FEUILLE('Récoltes Légumes - AGRESTE'!$A$1)</f>
        <v>Récoltes Légumes - AGRESTE</v>
      </c>
      <c r="M121" s="766" t="str">
        <f>Etiquettes!$H$16</f>
        <v>Volume</v>
      </c>
      <c r="N121" s="768" t="str">
        <f t="shared" si="3"/>
        <v>Récolte de Asperges = 26 kt (Agreste - Statistique Agricole Annuelle - SSP)</v>
      </c>
      <c r="O121" s="766" t="str">
        <f>Etiquettes!$H$20</f>
        <v>Fiable</v>
      </c>
      <c r="P121" s="766" t="str">
        <f>Etiquettes!$H$21</f>
        <v>Données collectées</v>
      </c>
      <c r="Q121" s="766" t="str">
        <f>Etiquettes!$H$22</f>
        <v>Donnée collectée (valeur du flux ou coefficient)</v>
      </c>
      <c r="R121" s="120"/>
      <c r="S121" s="907"/>
    </row>
    <row r="122" spans="1:19">
      <c r="A122" s="115" t="str">
        <f>Secteurs!$B$2</f>
        <v>Cultures</v>
      </c>
      <c r="B122" s="116" t="str">
        <f>'Prétraitement récoltes'!A8</f>
        <v>Céleris branches</v>
      </c>
      <c r="C122" s="117">
        <f>'Prétraitement récoltes'!E8</f>
        <v>21.642299999999999</v>
      </c>
      <c r="E122" s="119" t="str">
        <f>Etiquettes!$C$10</f>
        <v>kt</v>
      </c>
      <c r="F122" s="767" t="str">
        <f>Etiquettes!$C$7</f>
        <v>Fruits et légumes (hors pommes de terre)</v>
      </c>
      <c r="G122" s="119">
        <f>Etiquettes!$I$9</f>
        <v>2019</v>
      </c>
      <c r="H122" s="767" t="str">
        <f>Etiquettes!$C$8</f>
        <v>France entière</v>
      </c>
      <c r="I122" s="767" t="str">
        <f t="shared" si="2"/>
        <v>Récolte de Céleris branches</v>
      </c>
      <c r="K122" t="s">
        <v>2506</v>
      </c>
      <c r="L122" s="767" t="str" cm="1">
        <f t="array" aca="1" ref="L122" ca="1">[1]!NOM_FEUILLE('Récoltes Légumes - AGRESTE'!$A$1)</f>
        <v>Récoltes Légumes - AGRESTE</v>
      </c>
      <c r="M122" s="766" t="str">
        <f>Etiquettes!$H$16</f>
        <v>Volume</v>
      </c>
      <c r="N122" s="768" t="str">
        <f t="shared" si="3"/>
        <v>Récolte de Céleris branches = 22 kt (Agreste - Statistique Agricole Annuelle - SSP)</v>
      </c>
      <c r="O122" s="766" t="str">
        <f>Etiquettes!$H$20</f>
        <v>Fiable</v>
      </c>
      <c r="P122" s="766" t="str">
        <f>Etiquettes!$H$21</f>
        <v>Données collectées</v>
      </c>
      <c r="Q122" s="766" t="str">
        <f>Etiquettes!$H$22</f>
        <v>Donnée collectée (valeur du flux ou coefficient)</v>
      </c>
      <c r="R122" s="120"/>
      <c r="S122" s="907"/>
    </row>
    <row r="123" spans="1:19">
      <c r="A123" s="115" t="str">
        <f>Secteurs!$B$2</f>
        <v>Cultures</v>
      </c>
      <c r="B123" s="116" t="str">
        <f>'Prétraitement récoltes'!A9</f>
        <v>Choux-fleurs</v>
      </c>
      <c r="C123" s="117">
        <f>'Prétraitement récoltes'!E9</f>
        <v>227.4991</v>
      </c>
      <c r="E123" s="119" t="str">
        <f>Etiquettes!$C$10</f>
        <v>kt</v>
      </c>
      <c r="F123" s="767" t="str">
        <f>Etiquettes!$C$7</f>
        <v>Fruits et légumes (hors pommes de terre)</v>
      </c>
      <c r="G123" s="119">
        <f>Etiquettes!$I$9</f>
        <v>2019</v>
      </c>
      <c r="H123" s="767" t="str">
        <f>Etiquettes!$C$8</f>
        <v>France entière</v>
      </c>
      <c r="I123" s="767" t="str">
        <f t="shared" si="2"/>
        <v>Récolte de Choux-fleurs</v>
      </c>
      <c r="K123" t="s">
        <v>2506</v>
      </c>
      <c r="L123" s="767" t="str" cm="1">
        <f t="array" aca="1" ref="L123" ca="1">[1]!NOM_FEUILLE('Récoltes Légumes - AGRESTE'!$A$1)</f>
        <v>Récoltes Légumes - AGRESTE</v>
      </c>
      <c r="M123" s="766" t="str">
        <f>Etiquettes!$H$16</f>
        <v>Volume</v>
      </c>
      <c r="N123" s="768" t="str">
        <f t="shared" si="3"/>
        <v>Récolte de Choux-fleurs = 227 kt (Agreste - Statistique Agricole Annuelle - SSP)</v>
      </c>
      <c r="O123" s="766" t="str">
        <f>Etiquettes!$H$20</f>
        <v>Fiable</v>
      </c>
      <c r="P123" s="766" t="str">
        <f>Etiquettes!$H$21</f>
        <v>Données collectées</v>
      </c>
      <c r="Q123" s="766" t="str">
        <f>Etiquettes!$H$22</f>
        <v>Donnée collectée (valeur du flux ou coefficient)</v>
      </c>
      <c r="R123" s="120"/>
      <c r="S123" s="907"/>
    </row>
    <row r="124" spans="1:19">
      <c r="A124" s="115" t="str">
        <f>Secteurs!$B$2</f>
        <v>Cultures</v>
      </c>
      <c r="B124" s="116" t="str">
        <f>'Prétraitement récoltes'!A10</f>
        <v>Choux brocolis à jets</v>
      </c>
      <c r="C124" s="117">
        <f>'Prétraitement récoltes'!E10</f>
        <v>26.799900000000001</v>
      </c>
      <c r="E124" s="119" t="str">
        <f>Etiquettes!$C$10</f>
        <v>kt</v>
      </c>
      <c r="F124" s="767" t="str">
        <f>Etiquettes!$C$7</f>
        <v>Fruits et légumes (hors pommes de terre)</v>
      </c>
      <c r="G124" s="119">
        <f>Etiquettes!$I$9</f>
        <v>2019</v>
      </c>
      <c r="H124" s="767" t="str">
        <f>Etiquettes!$C$8</f>
        <v>France entière</v>
      </c>
      <c r="I124" s="767" t="str">
        <f t="shared" si="2"/>
        <v>Récolte de Choux brocolis à jets</v>
      </c>
      <c r="K124" t="s">
        <v>2506</v>
      </c>
      <c r="L124" s="767" t="str" cm="1">
        <f t="array" aca="1" ref="L124" ca="1">[1]!NOM_FEUILLE('Récoltes Légumes - AGRESTE'!$A$1)</f>
        <v>Récoltes Légumes - AGRESTE</v>
      </c>
      <c r="M124" s="766" t="str">
        <f>Etiquettes!$H$16</f>
        <v>Volume</v>
      </c>
      <c r="N124" s="768" t="str">
        <f t="shared" si="3"/>
        <v>Récolte de Choux brocolis à jets = 27 kt (Agreste - Statistique Agricole Annuelle - SSP)</v>
      </c>
      <c r="O124" s="766" t="str">
        <f>Etiquettes!$H$20</f>
        <v>Fiable</v>
      </c>
      <c r="P124" s="766" t="str">
        <f>Etiquettes!$H$21</f>
        <v>Données collectées</v>
      </c>
      <c r="Q124" s="766" t="str">
        <f>Etiquettes!$H$22</f>
        <v>Donnée collectée (valeur du flux ou coefficient)</v>
      </c>
      <c r="R124" s="120"/>
      <c r="S124" s="907"/>
    </row>
    <row r="125" spans="1:19">
      <c r="A125" s="115" t="str">
        <f>Secteurs!$B$2</f>
        <v>Cultures</v>
      </c>
      <c r="B125" s="116" t="str">
        <f>'Prétraitement récoltes'!A11</f>
        <v>Choux de Bruxelles</v>
      </c>
      <c r="C125" s="117">
        <f>'Prétraitement récoltes'!E11</f>
        <v>14.849600000000001</v>
      </c>
      <c r="E125" s="119" t="str">
        <f>Etiquettes!$C$10</f>
        <v>kt</v>
      </c>
      <c r="F125" s="767" t="str">
        <f>Etiquettes!$C$7</f>
        <v>Fruits et légumes (hors pommes de terre)</v>
      </c>
      <c r="G125" s="119">
        <f>Etiquettes!$I$9</f>
        <v>2019</v>
      </c>
      <c r="H125" s="767" t="str">
        <f>Etiquettes!$C$8</f>
        <v>France entière</v>
      </c>
      <c r="I125" s="767" t="str">
        <f t="shared" si="2"/>
        <v>Récolte de Choux de Bruxelles</v>
      </c>
      <c r="K125" t="s">
        <v>2506</v>
      </c>
      <c r="L125" s="767" t="str" cm="1">
        <f t="array" aca="1" ref="L125" ca="1">[1]!NOM_FEUILLE('Récoltes Légumes - AGRESTE'!$A$1)</f>
        <v>Récoltes Légumes - AGRESTE</v>
      </c>
      <c r="M125" s="766" t="str">
        <f>Etiquettes!$H$16</f>
        <v>Volume</v>
      </c>
      <c r="N125" s="768" t="str">
        <f t="shared" si="3"/>
        <v>Récolte de Choux de Bruxelles = 15 kt (Agreste - Statistique Agricole Annuelle - SSP)</v>
      </c>
      <c r="O125" s="766" t="str">
        <f>Etiquettes!$H$20</f>
        <v>Fiable</v>
      </c>
      <c r="P125" s="766" t="str">
        <f>Etiquettes!$H$21</f>
        <v>Données collectées</v>
      </c>
      <c r="Q125" s="766" t="str">
        <f>Etiquettes!$H$22</f>
        <v>Donnée collectée (valeur du flux ou coefficient)</v>
      </c>
      <c r="R125" s="120"/>
      <c r="S125" s="907"/>
    </row>
    <row r="126" spans="1:19">
      <c r="A126" s="115" t="str">
        <f>Secteurs!$B$2</f>
        <v>Cultures</v>
      </c>
      <c r="B126" s="116" t="str">
        <f>'Prétraitement récoltes'!A12</f>
        <v>Choux à choucroute</v>
      </c>
      <c r="C126" s="117">
        <f>'Prétraitement récoltes'!E12</f>
        <v>58.229900000000001</v>
      </c>
      <c r="E126" s="119" t="str">
        <f>Etiquettes!$C$10</f>
        <v>kt</v>
      </c>
      <c r="F126" s="767" t="str">
        <f>Etiquettes!$C$7</f>
        <v>Fruits et légumes (hors pommes de terre)</v>
      </c>
      <c r="G126" s="119">
        <f>Etiquettes!$I$9</f>
        <v>2019</v>
      </c>
      <c r="H126" s="767" t="str">
        <f>Etiquettes!$C$8</f>
        <v>France entière</v>
      </c>
      <c r="I126" s="767" t="str">
        <f t="shared" si="2"/>
        <v>Récolte de Choux à choucroute</v>
      </c>
      <c r="K126" t="s">
        <v>2506</v>
      </c>
      <c r="L126" s="767" t="str" cm="1">
        <f t="array" aca="1" ref="L126" ca="1">[1]!NOM_FEUILLE('Récoltes Légumes - AGRESTE'!$A$1)</f>
        <v>Récoltes Légumes - AGRESTE</v>
      </c>
      <c r="M126" s="766" t="str">
        <f>Etiquettes!$H$16</f>
        <v>Volume</v>
      </c>
      <c r="N126" s="768" t="str">
        <f t="shared" si="3"/>
        <v>Récolte de Choux à choucroute = 58 kt (Agreste - Statistique Agricole Annuelle - SSP)</v>
      </c>
      <c r="O126" s="766" t="str">
        <f>Etiquettes!$H$20</f>
        <v>Fiable</v>
      </c>
      <c r="P126" s="766" t="str">
        <f>Etiquettes!$H$21</f>
        <v>Données collectées</v>
      </c>
      <c r="Q126" s="766" t="str">
        <f>Etiquettes!$H$22</f>
        <v>Donnée collectée (valeur du flux ou coefficient)</v>
      </c>
      <c r="R126" s="120"/>
      <c r="S126" s="907"/>
    </row>
    <row r="127" spans="1:19">
      <c r="A127" s="115" t="str">
        <f>Secteurs!$B$2</f>
        <v>Cultures</v>
      </c>
      <c r="B127" s="116" t="str">
        <f>'Prétraitement récoltes'!A13</f>
        <v>Autres choux, n.c.a.</v>
      </c>
      <c r="C127" s="117">
        <f>'Prétraitement récoltes'!E13</f>
        <v>122.9205</v>
      </c>
      <c r="E127" s="119" t="str">
        <f>Etiquettes!$C$10</f>
        <v>kt</v>
      </c>
      <c r="F127" s="767" t="str">
        <f>Etiquettes!$C$7</f>
        <v>Fruits et légumes (hors pommes de terre)</v>
      </c>
      <c r="G127" s="119">
        <f>Etiquettes!$I$9</f>
        <v>2019</v>
      </c>
      <c r="H127" s="767" t="str">
        <f>Etiquettes!$C$8</f>
        <v>France entière</v>
      </c>
      <c r="I127" s="767" t="str">
        <f t="shared" si="2"/>
        <v>Récolte de Autres choux, n.c.a.</v>
      </c>
      <c r="K127" t="s">
        <v>2506</v>
      </c>
      <c r="L127" s="767" t="str" cm="1">
        <f t="array" aca="1" ref="L127" ca="1">[1]!NOM_FEUILLE('Récoltes Légumes - AGRESTE'!$A$1)</f>
        <v>Récoltes Légumes - AGRESTE</v>
      </c>
      <c r="M127" s="766" t="str">
        <f>Etiquettes!$H$16</f>
        <v>Volume</v>
      </c>
      <c r="N127" s="768" t="str">
        <f t="shared" si="3"/>
        <v>Récolte de Autres choux, n.c.a. = 123 kt (Agreste - Statistique Agricole Annuelle - SSP)</v>
      </c>
      <c r="O127" s="766" t="str">
        <f>Etiquettes!$H$20</f>
        <v>Fiable</v>
      </c>
      <c r="P127" s="766" t="str">
        <f>Etiquettes!$H$21</f>
        <v>Données collectées</v>
      </c>
      <c r="Q127" s="766" t="str">
        <f>Etiquettes!$H$22</f>
        <v>Donnée collectée (valeur du flux ou coefficient)</v>
      </c>
      <c r="R127" s="120"/>
      <c r="S127" s="907"/>
    </row>
    <row r="128" spans="1:19">
      <c r="A128" s="115" t="str">
        <f>Secteurs!$B$2</f>
        <v>Cultures</v>
      </c>
      <c r="B128" s="116" t="str">
        <f>'Prétraitement récoltes'!A15</f>
        <v>Endives chicons</v>
      </c>
      <c r="C128" s="117">
        <f>'Prétraitement récoltes'!E15</f>
        <v>149.35579999999999</v>
      </c>
      <c r="E128" s="119" t="str">
        <f>Etiquettes!$C$10</f>
        <v>kt</v>
      </c>
      <c r="F128" s="767" t="str">
        <f>Etiquettes!$C$7</f>
        <v>Fruits et légumes (hors pommes de terre)</v>
      </c>
      <c r="G128" s="119">
        <f>Etiquettes!$I$9</f>
        <v>2019</v>
      </c>
      <c r="H128" s="767" t="str">
        <f>Etiquettes!$C$8</f>
        <v>France entière</v>
      </c>
      <c r="I128" s="767" t="str">
        <f t="shared" si="2"/>
        <v>Récolte de Endives chicons</v>
      </c>
      <c r="K128" t="s">
        <v>2506</v>
      </c>
      <c r="L128" s="767" t="str" cm="1">
        <f t="array" aca="1" ref="L128" ca="1">[1]!NOM_FEUILLE('Récoltes Légumes - AGRESTE'!$A$1)</f>
        <v>Récoltes Légumes - AGRESTE</v>
      </c>
      <c r="M128" s="766" t="str">
        <f>Etiquettes!$H$16</f>
        <v>Volume</v>
      </c>
      <c r="N128" s="768" t="str">
        <f t="shared" si="3"/>
        <v>Récolte de Endives chicons = 149 kt (Agreste - Statistique Agricole Annuelle - SSP)</v>
      </c>
      <c r="O128" s="766" t="str">
        <f>Etiquettes!$H$20</f>
        <v>Fiable</v>
      </c>
      <c r="P128" s="766" t="str">
        <f>Etiquettes!$H$21</f>
        <v>Données collectées</v>
      </c>
      <c r="Q128" s="766" t="str">
        <f>Etiquettes!$H$22</f>
        <v>Donnée collectée (valeur du flux ou coefficient)</v>
      </c>
      <c r="R128" s="120"/>
      <c r="S128" s="907"/>
    </row>
    <row r="129" spans="1:19">
      <c r="A129" s="115" t="str">
        <f>Secteurs!$B$2</f>
        <v>Cultures</v>
      </c>
      <c r="B129" s="116" t="str">
        <f>'Prétraitement récoltes'!A16</f>
        <v>Épinards</v>
      </c>
      <c r="C129" s="117">
        <f>'Prétraitement récoltes'!E16</f>
        <v>121.247</v>
      </c>
      <c r="E129" s="119" t="str">
        <f>Etiquettes!$C$10</f>
        <v>kt</v>
      </c>
      <c r="F129" s="767" t="str">
        <f>Etiquettes!$C$7</f>
        <v>Fruits et légumes (hors pommes de terre)</v>
      </c>
      <c r="G129" s="119">
        <f>Etiquettes!$I$9</f>
        <v>2019</v>
      </c>
      <c r="H129" s="767" t="str">
        <f>Etiquettes!$C$8</f>
        <v>France entière</v>
      </c>
      <c r="I129" s="767" t="str">
        <f t="shared" ref="I129:I192" si="4">"Récolte de "&amp;B129</f>
        <v>Récolte de Épinards</v>
      </c>
      <c r="K129" t="s">
        <v>2506</v>
      </c>
      <c r="L129" s="767" t="str" cm="1">
        <f t="array" aca="1" ref="L129" ca="1">[1]!NOM_FEUILLE('Récoltes Légumes - AGRESTE'!$A$1)</f>
        <v>Récoltes Légumes - AGRESTE</v>
      </c>
      <c r="M129" s="766" t="str">
        <f>Etiquettes!$H$16</f>
        <v>Volume</v>
      </c>
      <c r="N129" s="768" t="str">
        <f t="shared" ref="N129:N192" si="5">_xlfn.CONCAT(I129,IF(OR(ISBLANK(C129),ISERROR(C129)),"",_xlfn.CONCAT(" = ",MROUND(C129,1)," ",E129," (",K129,")")))</f>
        <v>Récolte de Épinards = 121 kt (Agreste - Statistique Agricole Annuelle - SSP)</v>
      </c>
      <c r="O129" s="766" t="str">
        <f>Etiquettes!$H$20</f>
        <v>Fiable</v>
      </c>
      <c r="P129" s="766" t="str">
        <f>Etiquettes!$H$21</f>
        <v>Données collectées</v>
      </c>
      <c r="Q129" s="766" t="str">
        <f>Etiquettes!$H$22</f>
        <v>Donnée collectée (valeur du flux ou coefficient)</v>
      </c>
      <c r="R129" s="120"/>
      <c r="S129" s="907"/>
    </row>
    <row r="130" spans="1:19">
      <c r="A130" s="115" t="str">
        <f>Secteurs!$B$2</f>
        <v>Cultures</v>
      </c>
      <c r="B130" s="116" t="str">
        <f>'Prétraitement récoltes'!A17</f>
        <v>Poireaux</v>
      </c>
      <c r="C130" s="117">
        <f>'Prétraitement récoltes'!E17</f>
        <v>165.3732</v>
      </c>
      <c r="E130" s="119" t="str">
        <f>Etiquettes!$C$10</f>
        <v>kt</v>
      </c>
      <c r="F130" s="767" t="str">
        <f>Etiquettes!$C$7</f>
        <v>Fruits et légumes (hors pommes de terre)</v>
      </c>
      <c r="G130" s="119">
        <f>Etiquettes!$I$9</f>
        <v>2019</v>
      </c>
      <c r="H130" s="767" t="str">
        <f>Etiquettes!$C$8</f>
        <v>France entière</v>
      </c>
      <c r="I130" s="767" t="str">
        <f t="shared" si="4"/>
        <v>Récolte de Poireaux</v>
      </c>
      <c r="K130" t="s">
        <v>2506</v>
      </c>
      <c r="L130" s="767" t="str" cm="1">
        <f t="array" aca="1" ref="L130" ca="1">[1]!NOM_FEUILLE('Récoltes Légumes - AGRESTE'!$A$1)</f>
        <v>Récoltes Légumes - AGRESTE</v>
      </c>
      <c r="M130" s="766" t="str">
        <f>Etiquettes!$H$16</f>
        <v>Volume</v>
      </c>
      <c r="N130" s="768" t="str">
        <f t="shared" si="5"/>
        <v>Récolte de Poireaux = 165 kt (Agreste - Statistique Agricole Annuelle - SSP)</v>
      </c>
      <c r="O130" s="766" t="str">
        <f>Etiquettes!$H$20</f>
        <v>Fiable</v>
      </c>
      <c r="P130" s="766" t="str">
        <f>Etiquettes!$H$21</f>
        <v>Données collectées</v>
      </c>
      <c r="Q130" s="766" t="str">
        <f>Etiquettes!$H$22</f>
        <v>Donnée collectée (valeur du flux ou coefficient)</v>
      </c>
      <c r="R130" s="120"/>
      <c r="S130" s="907"/>
    </row>
    <row r="131" spans="1:19">
      <c r="A131" s="115" t="str">
        <f>Secteurs!$B$2</f>
        <v>Cultures</v>
      </c>
      <c r="B131" s="116" t="str">
        <f>'Prétraitement récoltes'!A18</f>
        <v>Laitues</v>
      </c>
      <c r="C131" s="117">
        <f>'Prétraitement récoltes'!E18</f>
        <v>202.10470000000001</v>
      </c>
      <c r="E131" s="119" t="str">
        <f>Etiquettes!$C$10</f>
        <v>kt</v>
      </c>
      <c r="F131" s="767" t="str">
        <f>Etiquettes!$C$7</f>
        <v>Fruits et légumes (hors pommes de terre)</v>
      </c>
      <c r="G131" s="119">
        <f>Etiquettes!$I$9</f>
        <v>2019</v>
      </c>
      <c r="H131" s="767" t="str">
        <f>Etiquettes!$C$8</f>
        <v>France entière</v>
      </c>
      <c r="I131" s="767" t="str">
        <f t="shared" si="4"/>
        <v>Récolte de Laitues</v>
      </c>
      <c r="K131" t="s">
        <v>2506</v>
      </c>
      <c r="L131" s="767" t="str" cm="1">
        <f t="array" aca="1" ref="L131" ca="1">[1]!NOM_FEUILLE('Récoltes Légumes - AGRESTE'!$A$1)</f>
        <v>Récoltes Légumes - AGRESTE</v>
      </c>
      <c r="M131" s="766" t="str">
        <f>Etiquettes!$H$16</f>
        <v>Volume</v>
      </c>
      <c r="N131" s="768" t="str">
        <f t="shared" si="5"/>
        <v>Récolte de Laitues = 202 kt (Agreste - Statistique Agricole Annuelle - SSP)</v>
      </c>
      <c r="O131" s="766" t="str">
        <f>Etiquettes!$H$20</f>
        <v>Fiable</v>
      </c>
      <c r="P131" s="766" t="str">
        <f>Etiquettes!$H$21</f>
        <v>Données collectées</v>
      </c>
      <c r="Q131" s="766" t="str">
        <f>Etiquettes!$H$22</f>
        <v>Donnée collectée (valeur du flux ou coefficient)</v>
      </c>
      <c r="R131" s="120"/>
      <c r="S131" s="907"/>
    </row>
    <row r="132" spans="1:19">
      <c r="A132" s="115" t="str">
        <f>Secteurs!$B$2</f>
        <v>Cultures</v>
      </c>
      <c r="B132" s="116" t="str">
        <f>'Prétraitement récoltes'!A19</f>
        <v>Chicorées</v>
      </c>
      <c r="C132" s="117">
        <f>'Prétraitement récoltes'!E19</f>
        <v>34.362699999999997</v>
      </c>
      <c r="E132" s="119" t="str">
        <f>Etiquettes!$C$10</f>
        <v>kt</v>
      </c>
      <c r="F132" s="767" t="str">
        <f>Etiquettes!$C$7</f>
        <v>Fruits et légumes (hors pommes de terre)</v>
      </c>
      <c r="G132" s="119">
        <f>Etiquettes!$I$9</f>
        <v>2019</v>
      </c>
      <c r="H132" s="767" t="str">
        <f>Etiquettes!$C$8</f>
        <v>France entière</v>
      </c>
      <c r="I132" s="767" t="str">
        <f t="shared" si="4"/>
        <v>Récolte de Chicorées</v>
      </c>
      <c r="K132" t="s">
        <v>2506</v>
      </c>
      <c r="L132" s="767" t="str" cm="1">
        <f t="array" aca="1" ref="L132" ca="1">[1]!NOM_FEUILLE('Récoltes Légumes - AGRESTE'!$A$1)</f>
        <v>Récoltes Légumes - AGRESTE</v>
      </c>
      <c r="M132" s="766" t="str">
        <f>Etiquettes!$H$16</f>
        <v>Volume</v>
      </c>
      <c r="N132" s="768" t="str">
        <f t="shared" si="5"/>
        <v>Récolte de Chicorées = 34 kt (Agreste - Statistique Agricole Annuelle - SSP)</v>
      </c>
      <c r="O132" s="766" t="str">
        <f>Etiquettes!$H$20</f>
        <v>Fiable</v>
      </c>
      <c r="P132" s="766" t="str">
        <f>Etiquettes!$H$21</f>
        <v>Données collectées</v>
      </c>
      <c r="Q132" s="766" t="str">
        <f>Etiquettes!$H$22</f>
        <v>Donnée collectée (valeur du flux ou coefficient)</v>
      </c>
      <c r="R132" s="120"/>
      <c r="S132" s="907"/>
    </row>
    <row r="133" spans="1:19">
      <c r="A133" s="115" t="str">
        <f>Secteurs!$B$2</f>
        <v>Cultures</v>
      </c>
      <c r="B133" s="116" t="str">
        <f>'Prétraitement récoltes'!A20</f>
        <v>Cresson</v>
      </c>
      <c r="C133" s="117">
        <f>'Prétraitement récoltes'!E20</f>
        <v>4.6970000000000001</v>
      </c>
      <c r="E133" s="119" t="str">
        <f>Etiquettes!$C$10</f>
        <v>kt</v>
      </c>
      <c r="F133" s="767" t="str">
        <f>Etiquettes!$C$7</f>
        <v>Fruits et légumes (hors pommes de terre)</v>
      </c>
      <c r="G133" s="119">
        <f>Etiquettes!$I$9</f>
        <v>2019</v>
      </c>
      <c r="H133" s="767" t="str">
        <f>Etiquettes!$C$8</f>
        <v>France entière</v>
      </c>
      <c r="I133" s="767" t="str">
        <f t="shared" si="4"/>
        <v>Récolte de Cresson</v>
      </c>
      <c r="K133" t="s">
        <v>2506</v>
      </c>
      <c r="L133" s="767" t="str" cm="1">
        <f t="array" aca="1" ref="L133" ca="1">[1]!NOM_FEUILLE('Récoltes Légumes - AGRESTE'!$A$1)</f>
        <v>Récoltes Légumes - AGRESTE</v>
      </c>
      <c r="M133" s="766" t="str">
        <f>Etiquettes!$H$16</f>
        <v>Volume</v>
      </c>
      <c r="N133" s="768" t="str">
        <f t="shared" si="5"/>
        <v>Récolte de Cresson = 5 kt (Agreste - Statistique Agricole Annuelle - SSP)</v>
      </c>
      <c r="O133" s="766" t="str">
        <f>Etiquettes!$H$20</f>
        <v>Fiable</v>
      </c>
      <c r="P133" s="766" t="str">
        <f>Etiquettes!$H$21</f>
        <v>Données collectées</v>
      </c>
      <c r="Q133" s="766" t="str">
        <f>Etiquettes!$H$22</f>
        <v>Donnée collectée (valeur du flux ou coefficient)</v>
      </c>
      <c r="R133" s="120"/>
      <c r="S133" s="907"/>
    </row>
    <row r="134" spans="1:19">
      <c r="A134" s="115" t="str">
        <f>Secteurs!$B$2</f>
        <v>Cultures</v>
      </c>
      <c r="B134" s="116" t="str">
        <f>'Prétraitement récoltes'!A21</f>
        <v>Mâche</v>
      </c>
      <c r="C134" s="117">
        <f>'Prétraitement récoltes'!E21</f>
        <v>41.785800000000002</v>
      </c>
      <c r="E134" s="119" t="str">
        <f>Etiquettes!$C$10</f>
        <v>kt</v>
      </c>
      <c r="F134" s="767" t="str">
        <f>Etiquettes!$C$7</f>
        <v>Fruits et légumes (hors pommes de terre)</v>
      </c>
      <c r="G134" s="119">
        <f>Etiquettes!$I$9</f>
        <v>2019</v>
      </c>
      <c r="H134" s="767" t="str">
        <f>Etiquettes!$C$8</f>
        <v>France entière</v>
      </c>
      <c r="I134" s="767" t="str">
        <f t="shared" si="4"/>
        <v>Récolte de Mâche</v>
      </c>
      <c r="K134" t="s">
        <v>2506</v>
      </c>
      <c r="L134" s="767" t="str" cm="1">
        <f t="array" aca="1" ref="L134" ca="1">[1]!NOM_FEUILLE('Récoltes Légumes - AGRESTE'!$A$1)</f>
        <v>Récoltes Légumes - AGRESTE</v>
      </c>
      <c r="M134" s="766" t="str">
        <f>Etiquettes!$H$16</f>
        <v>Volume</v>
      </c>
      <c r="N134" s="768" t="str">
        <f t="shared" si="5"/>
        <v>Récolte de Mâche = 42 kt (Agreste - Statistique Agricole Annuelle - SSP)</v>
      </c>
      <c r="O134" s="766" t="str">
        <f>Etiquettes!$H$20</f>
        <v>Fiable</v>
      </c>
      <c r="P134" s="766" t="str">
        <f>Etiquettes!$H$21</f>
        <v>Données collectées</v>
      </c>
      <c r="Q134" s="766" t="str">
        <f>Etiquettes!$H$22</f>
        <v>Donnée collectée (valeur du flux ou coefficient)</v>
      </c>
      <c r="R134" s="120"/>
      <c r="S134" s="907"/>
    </row>
    <row r="135" spans="1:19">
      <c r="A135" s="115" t="str">
        <f>Secteurs!$B$2</f>
        <v>Cultures</v>
      </c>
      <c r="B135" s="116" t="str">
        <f>'Prétraitement récoltes'!A22</f>
        <v>Autres salades, n.c.a.</v>
      </c>
      <c r="C135" s="117">
        <f>'Prétraitement récoltes'!E22</f>
        <v>50.674199999999999</v>
      </c>
      <c r="E135" s="119" t="str">
        <f>Etiquettes!$C$10</f>
        <v>kt</v>
      </c>
      <c r="F135" s="767" t="str">
        <f>Etiquettes!$C$7</f>
        <v>Fruits et légumes (hors pommes de terre)</v>
      </c>
      <c r="G135" s="119">
        <f>Etiquettes!$I$9</f>
        <v>2019</v>
      </c>
      <c r="H135" s="767" t="str">
        <f>Etiquettes!$C$8</f>
        <v>France entière</v>
      </c>
      <c r="I135" s="767" t="str">
        <f t="shared" si="4"/>
        <v>Récolte de Autres salades, n.c.a.</v>
      </c>
      <c r="K135" t="s">
        <v>2506</v>
      </c>
      <c r="L135" s="767" t="str" cm="1">
        <f t="array" aca="1" ref="L135" ca="1">[1]!NOM_FEUILLE('Récoltes Légumes - AGRESTE'!$A$1)</f>
        <v>Récoltes Légumes - AGRESTE</v>
      </c>
      <c r="M135" s="766" t="str">
        <f>Etiquettes!$H$16</f>
        <v>Volume</v>
      </c>
      <c r="N135" s="768" t="str">
        <f t="shared" si="5"/>
        <v>Récolte de Autres salades, n.c.a. = 51 kt (Agreste - Statistique Agricole Annuelle - SSP)</v>
      </c>
      <c r="O135" s="766" t="str">
        <f>Etiquettes!$H$20</f>
        <v>Fiable</v>
      </c>
      <c r="P135" s="766" t="str">
        <f>Etiquettes!$H$21</f>
        <v>Données collectées</v>
      </c>
      <c r="Q135" s="766" t="str">
        <f>Etiquettes!$H$22</f>
        <v>Donnée collectée (valeur du flux ou coefficient)</v>
      </c>
      <c r="R135" s="120"/>
      <c r="S135" s="907"/>
    </row>
    <row r="136" spans="1:19">
      <c r="A136" s="115" t="str">
        <f>Secteurs!$B$2</f>
        <v>Cultures</v>
      </c>
      <c r="B136" s="116" t="str">
        <f>'Prétraitement récoltes'!A23</f>
        <v>Bettes et cardes</v>
      </c>
      <c r="C136" s="117">
        <f>'Prétraitement récoltes'!E23</f>
        <v>21.328800000000001</v>
      </c>
      <c r="E136" s="119" t="str">
        <f>Etiquettes!$C$10</f>
        <v>kt</v>
      </c>
      <c r="F136" s="767" t="str">
        <f>Etiquettes!$C$7</f>
        <v>Fruits et légumes (hors pommes de terre)</v>
      </c>
      <c r="G136" s="119">
        <f>Etiquettes!$I$9</f>
        <v>2019</v>
      </c>
      <c r="H136" s="767" t="str">
        <f>Etiquettes!$C$8</f>
        <v>France entière</v>
      </c>
      <c r="I136" s="767" t="str">
        <f t="shared" si="4"/>
        <v>Récolte de Bettes et cardes</v>
      </c>
      <c r="K136" t="s">
        <v>2506</v>
      </c>
      <c r="L136" s="767" t="str" cm="1">
        <f t="array" aca="1" ref="L136" ca="1">[1]!NOM_FEUILLE('Récoltes Légumes - AGRESTE'!$A$1)</f>
        <v>Récoltes Légumes - AGRESTE</v>
      </c>
      <c r="M136" s="766" t="str">
        <f>Etiquettes!$H$16</f>
        <v>Volume</v>
      </c>
      <c r="N136" s="768" t="str">
        <f t="shared" si="5"/>
        <v>Récolte de Bettes et cardes = 21 kt (Agreste - Statistique Agricole Annuelle - SSP)</v>
      </c>
      <c r="O136" s="766" t="str">
        <f>Etiquettes!$H$20</f>
        <v>Fiable</v>
      </c>
      <c r="P136" s="766" t="str">
        <f>Etiquettes!$H$21</f>
        <v>Données collectées</v>
      </c>
      <c r="Q136" s="766" t="str">
        <f>Etiquettes!$H$22</f>
        <v>Donnée collectée (valeur du flux ou coefficient)</v>
      </c>
      <c r="R136" s="120"/>
      <c r="S136" s="907"/>
    </row>
    <row r="137" spans="1:19">
      <c r="A137" s="115" t="str">
        <f>Secteurs!$B$2</f>
        <v>Cultures</v>
      </c>
      <c r="B137" s="116" t="str">
        <f>'Prétraitement récoltes'!A24</f>
        <v>Brèdes</v>
      </c>
      <c r="C137" s="117">
        <f>'Prétraitement récoltes'!E24</f>
        <v>2.9066000000000001</v>
      </c>
      <c r="E137" s="119" t="str">
        <f>Etiquettes!$C$10</f>
        <v>kt</v>
      </c>
      <c r="F137" s="767" t="str">
        <f>Etiquettes!$C$7</f>
        <v>Fruits et légumes (hors pommes de terre)</v>
      </c>
      <c r="G137" s="119">
        <f>Etiquettes!$I$9</f>
        <v>2019</v>
      </c>
      <c r="H137" s="767" t="str">
        <f>Etiquettes!$C$8</f>
        <v>France entière</v>
      </c>
      <c r="I137" s="767" t="str">
        <f t="shared" si="4"/>
        <v>Récolte de Brèdes</v>
      </c>
      <c r="K137" t="s">
        <v>2506</v>
      </c>
      <c r="L137" s="767" t="str" cm="1">
        <f t="array" aca="1" ref="L137" ca="1">[1]!NOM_FEUILLE('Récoltes Légumes - AGRESTE'!$A$1)</f>
        <v>Récoltes Légumes - AGRESTE</v>
      </c>
      <c r="M137" s="766" t="str">
        <f>Etiquettes!$H$16</f>
        <v>Volume</v>
      </c>
      <c r="N137" s="768" t="str">
        <f t="shared" si="5"/>
        <v>Récolte de Brèdes = 3 kt (Agreste - Statistique Agricole Annuelle - SSP)</v>
      </c>
      <c r="O137" s="766" t="str">
        <f>Etiquettes!$H$20</f>
        <v>Fiable</v>
      </c>
      <c r="P137" s="766" t="str">
        <f>Etiquettes!$H$21</f>
        <v>Données collectées</v>
      </c>
      <c r="Q137" s="766" t="str">
        <f>Etiquettes!$H$22</f>
        <v>Donnée collectée (valeur du flux ou coefficient)</v>
      </c>
      <c r="R137" s="120"/>
      <c r="S137" s="907"/>
    </row>
    <row r="138" spans="1:19">
      <c r="A138" s="115" t="str">
        <f>Secteurs!$B$2</f>
        <v>Cultures</v>
      </c>
      <c r="B138" s="116" t="str">
        <f>'Prétraitement récoltes'!A25</f>
        <v>Persil</v>
      </c>
      <c r="C138" s="117">
        <f>'Prétraitement récoltes'!E25</f>
        <v>21.303799999999999</v>
      </c>
      <c r="E138" s="119" t="str">
        <f>Etiquettes!$C$10</f>
        <v>kt</v>
      </c>
      <c r="F138" s="767" t="str">
        <f>Etiquettes!$C$7</f>
        <v>Fruits et légumes (hors pommes de terre)</v>
      </c>
      <c r="G138" s="119">
        <f>Etiquettes!$I$9</f>
        <v>2019</v>
      </c>
      <c r="H138" s="767" t="str">
        <f>Etiquettes!$C$8</f>
        <v>France entière</v>
      </c>
      <c r="I138" s="767" t="str">
        <f t="shared" si="4"/>
        <v>Récolte de Persil</v>
      </c>
      <c r="K138" t="s">
        <v>2506</v>
      </c>
      <c r="L138" s="767" t="str" cm="1">
        <f t="array" aca="1" ref="L138" ca="1">[1]!NOM_FEUILLE('Récoltes Légumes - AGRESTE'!$A$1)</f>
        <v>Récoltes Légumes - AGRESTE</v>
      </c>
      <c r="M138" s="766" t="str">
        <f>Etiquettes!$H$16</f>
        <v>Volume</v>
      </c>
      <c r="N138" s="768" t="str">
        <f t="shared" si="5"/>
        <v>Récolte de Persil = 21 kt (Agreste - Statistique Agricole Annuelle - SSP)</v>
      </c>
      <c r="O138" s="766" t="str">
        <f>Etiquettes!$H$20</f>
        <v>Fiable</v>
      </c>
      <c r="P138" s="766" t="str">
        <f>Etiquettes!$H$21</f>
        <v>Données collectées</v>
      </c>
      <c r="Q138" s="766" t="str">
        <f>Etiquettes!$H$22</f>
        <v>Donnée collectée (valeur du flux ou coefficient)</v>
      </c>
      <c r="R138" s="120"/>
      <c r="S138" s="907"/>
    </row>
    <row r="139" spans="1:19">
      <c r="A139" s="115" t="str">
        <f>Secteurs!$B$2</f>
        <v>Cultures</v>
      </c>
      <c r="B139" s="116" t="str">
        <f>'Prétraitement récoltes'!A26</f>
        <v>Fraises en plein air</v>
      </c>
      <c r="C139" s="117">
        <f>'Prétraitement récoltes'!E26</f>
        <v>25.140920999999999</v>
      </c>
      <c r="E139" s="119" t="str">
        <f>Etiquettes!$C$10</f>
        <v>kt</v>
      </c>
      <c r="F139" s="767" t="str">
        <f>Etiquettes!$C$7</f>
        <v>Fruits et légumes (hors pommes de terre)</v>
      </c>
      <c r="G139" s="119">
        <f>Etiquettes!$I$9</f>
        <v>2019</v>
      </c>
      <c r="H139" s="767" t="str">
        <f>Etiquettes!$C$8</f>
        <v>France entière</v>
      </c>
      <c r="I139" s="767" t="str">
        <f t="shared" si="4"/>
        <v>Récolte de Fraises en plein air</v>
      </c>
      <c r="K139" t="s">
        <v>2506</v>
      </c>
      <c r="L139" s="767" t="str" cm="1">
        <f t="array" aca="1" ref="L139" ca="1">[1]!NOM_FEUILLE('Récoltes Légumes - AGRESTE'!$A$1)</f>
        <v>Récoltes Légumes - AGRESTE</v>
      </c>
      <c r="M139" s="766" t="str">
        <f>Etiquettes!$H$16</f>
        <v>Volume</v>
      </c>
      <c r="N139" s="768" t="str">
        <f t="shared" si="5"/>
        <v>Récolte de Fraises en plein air = 25 kt (Agreste - Statistique Agricole Annuelle - SSP)</v>
      </c>
      <c r="O139" s="766" t="str">
        <f>Etiquettes!$H$20</f>
        <v>Fiable</v>
      </c>
      <c r="P139" s="766" t="str">
        <f>Etiquettes!$H$21</f>
        <v>Données collectées</v>
      </c>
      <c r="Q139" s="766" t="str">
        <f>Etiquettes!$H$22</f>
        <v>Donnée collectée (valeur du flux ou coefficient)</v>
      </c>
      <c r="R139" s="120"/>
      <c r="S139" s="907"/>
    </row>
    <row r="140" spans="1:19">
      <c r="A140" s="115" t="str">
        <f>Secteurs!$B$2</f>
        <v>Cultures</v>
      </c>
      <c r="B140" s="116" t="str">
        <f>'Prétraitement récoltes'!A27</f>
        <v>Fraises sous serres</v>
      </c>
      <c r="C140" s="117">
        <f>'Prétraitement récoltes'!E27</f>
        <v>45.425474315017297</v>
      </c>
      <c r="E140" s="119" t="str">
        <f>Etiquettes!$C$10</f>
        <v>kt</v>
      </c>
      <c r="F140" s="767" t="str">
        <f>Etiquettes!$C$7</f>
        <v>Fruits et légumes (hors pommes de terre)</v>
      </c>
      <c r="G140" s="119">
        <f>Etiquettes!$I$9</f>
        <v>2019</v>
      </c>
      <c r="H140" s="767" t="str">
        <f>Etiquettes!$C$8</f>
        <v>France entière</v>
      </c>
      <c r="I140" s="767" t="str">
        <f t="shared" si="4"/>
        <v>Récolte de Fraises sous serres</v>
      </c>
      <c r="K140" t="s">
        <v>2506</v>
      </c>
      <c r="L140" s="767" t="str" cm="1">
        <f t="array" aca="1" ref="L140" ca="1">[1]!NOM_FEUILLE('Récoltes Légumes - AGRESTE'!$A$1)</f>
        <v>Récoltes Légumes - AGRESTE</v>
      </c>
      <c r="M140" s="766" t="str">
        <f>Etiquettes!$H$16</f>
        <v>Volume</v>
      </c>
      <c r="N140" s="768" t="str">
        <f t="shared" si="5"/>
        <v>Récolte de Fraises sous serres = 45 kt (Agreste - Statistique Agricole Annuelle - SSP)</v>
      </c>
      <c r="O140" s="766" t="str">
        <f>Etiquettes!$H$20</f>
        <v>Fiable</v>
      </c>
      <c r="P140" s="766" t="str">
        <f>Etiquettes!$H$21</f>
        <v>Données collectées</v>
      </c>
      <c r="Q140" s="766" t="str">
        <f>Etiquettes!$H$22</f>
        <v>Donnée collectée (valeur du flux ou coefficient)</v>
      </c>
      <c r="R140" s="120"/>
      <c r="S140" s="907"/>
    </row>
    <row r="141" spans="1:19">
      <c r="A141" s="115" t="str">
        <f>Secteurs!$B$2</f>
        <v>Cultures</v>
      </c>
      <c r="B141" s="116" t="str">
        <f>'Prétraitement récoltes'!A28</f>
        <v>Aubergines</v>
      </c>
      <c r="C141" s="117">
        <f>'Prétraitement récoltes'!E28</f>
        <v>49.696300000000001</v>
      </c>
      <c r="E141" s="119" t="str">
        <f>Etiquettes!$C$10</f>
        <v>kt</v>
      </c>
      <c r="F141" s="767" t="str">
        <f>Etiquettes!$C$7</f>
        <v>Fruits et légumes (hors pommes de terre)</v>
      </c>
      <c r="G141" s="119">
        <f>Etiquettes!$I$9</f>
        <v>2019</v>
      </c>
      <c r="H141" s="767" t="str">
        <f>Etiquettes!$C$8</f>
        <v>France entière</v>
      </c>
      <c r="I141" s="767" t="str">
        <f t="shared" si="4"/>
        <v>Récolte de Aubergines</v>
      </c>
      <c r="K141" t="s">
        <v>2506</v>
      </c>
      <c r="L141" s="767" t="str" cm="1">
        <f t="array" aca="1" ref="L141" ca="1">[1]!NOM_FEUILLE('Récoltes Légumes - AGRESTE'!$A$1)</f>
        <v>Récoltes Légumes - AGRESTE</v>
      </c>
      <c r="M141" s="766" t="str">
        <f>Etiquettes!$H$16</f>
        <v>Volume</v>
      </c>
      <c r="N141" s="768" t="str">
        <f t="shared" si="5"/>
        <v>Récolte de Aubergines = 50 kt (Agreste - Statistique Agricole Annuelle - SSP)</v>
      </c>
      <c r="O141" s="766" t="str">
        <f>Etiquettes!$H$20</f>
        <v>Fiable</v>
      </c>
      <c r="P141" s="766" t="str">
        <f>Etiquettes!$H$21</f>
        <v>Données collectées</v>
      </c>
      <c r="Q141" s="766" t="str">
        <f>Etiquettes!$H$22</f>
        <v>Donnée collectée (valeur du flux ou coefficient)</v>
      </c>
      <c r="R141" s="120"/>
      <c r="S141" s="907"/>
    </row>
    <row r="142" spans="1:19">
      <c r="A142" s="115" t="str">
        <f>Secteurs!$B$2</f>
        <v>Cultures</v>
      </c>
      <c r="B142" s="116" t="str">
        <f>'Prétraitement récoltes'!A29</f>
        <v>Bananes plantains</v>
      </c>
      <c r="C142" s="117">
        <f>'Prétraitement récoltes'!E29</f>
        <v>3.8300999999999998</v>
      </c>
      <c r="E142" s="119" t="str">
        <f>Etiquettes!$C$10</f>
        <v>kt</v>
      </c>
      <c r="F142" s="767" t="str">
        <f>Etiquettes!$C$7</f>
        <v>Fruits et légumes (hors pommes de terre)</v>
      </c>
      <c r="G142" s="119">
        <f>Etiquettes!$I$9</f>
        <v>2019</v>
      </c>
      <c r="H142" s="767" t="str">
        <f>Etiquettes!$C$8</f>
        <v>France entière</v>
      </c>
      <c r="I142" s="767" t="str">
        <f t="shared" si="4"/>
        <v>Récolte de Bananes plantains</v>
      </c>
      <c r="K142" t="s">
        <v>2506</v>
      </c>
      <c r="L142" s="767" t="str" cm="1">
        <f t="array" aca="1" ref="L142" ca="1">[1]!NOM_FEUILLE('Récoltes Légumes - AGRESTE'!$A$1)</f>
        <v>Récoltes Légumes - AGRESTE</v>
      </c>
      <c r="M142" s="766" t="str">
        <f>Etiquettes!$H$16</f>
        <v>Volume</v>
      </c>
      <c r="N142" s="768" t="str">
        <f t="shared" si="5"/>
        <v>Récolte de Bananes plantains = 4 kt (Agreste - Statistique Agricole Annuelle - SSP)</v>
      </c>
      <c r="O142" s="766" t="str">
        <f>Etiquettes!$H$20</f>
        <v>Fiable</v>
      </c>
      <c r="P142" s="766" t="str">
        <f>Etiquettes!$H$21</f>
        <v>Données collectées</v>
      </c>
      <c r="Q142" s="766" t="str">
        <f>Etiquettes!$H$22</f>
        <v>Donnée collectée (valeur du flux ou coefficient)</v>
      </c>
      <c r="R142" s="120"/>
      <c r="S142" s="907"/>
    </row>
    <row r="143" spans="1:19">
      <c r="A143" s="115" t="str">
        <f>Secteurs!$B$2</f>
        <v>Cultures</v>
      </c>
      <c r="B143" s="116" t="str">
        <f>'Prétraitement récoltes'!A30</f>
        <v>Concombre en plein air</v>
      </c>
      <c r="C143" s="117">
        <f>'Prétraitement récoltes'!E30</f>
        <v>27.989699999999999</v>
      </c>
      <c r="E143" s="119" t="str">
        <f>Etiquettes!$C$10</f>
        <v>kt</v>
      </c>
      <c r="F143" s="767" t="str">
        <f>Etiquettes!$C$7</f>
        <v>Fruits et légumes (hors pommes de terre)</v>
      </c>
      <c r="G143" s="119">
        <f>Etiquettes!$I$9</f>
        <v>2019</v>
      </c>
      <c r="H143" s="767" t="str">
        <f>Etiquettes!$C$8</f>
        <v>France entière</v>
      </c>
      <c r="I143" s="767" t="str">
        <f t="shared" si="4"/>
        <v>Récolte de Concombre en plein air</v>
      </c>
      <c r="K143" t="s">
        <v>2506</v>
      </c>
      <c r="L143" s="767" t="str" cm="1">
        <f t="array" aca="1" ref="L143" ca="1">[1]!NOM_FEUILLE('Récoltes Légumes - AGRESTE'!$A$1)</f>
        <v>Récoltes Légumes - AGRESTE</v>
      </c>
      <c r="M143" s="766" t="str">
        <f>Etiquettes!$H$16</f>
        <v>Volume</v>
      </c>
      <c r="N143" s="768" t="str">
        <f t="shared" si="5"/>
        <v>Récolte de Concombre en plein air = 28 kt (Agreste - Statistique Agricole Annuelle - SSP)</v>
      </c>
      <c r="O143" s="766" t="str">
        <f>Etiquettes!$H$20</f>
        <v>Fiable</v>
      </c>
      <c r="P143" s="766" t="str">
        <f>Etiquettes!$H$21</f>
        <v>Données collectées</v>
      </c>
      <c r="Q143" s="766" t="str">
        <f>Etiquettes!$H$22</f>
        <v>Donnée collectée (valeur du flux ou coefficient)</v>
      </c>
      <c r="R143" s="120"/>
      <c r="S143" s="907"/>
    </row>
    <row r="144" spans="1:19">
      <c r="A144" s="115" t="str">
        <f>Secteurs!$B$2</f>
        <v>Cultures</v>
      </c>
      <c r="B144" s="116" t="str">
        <f>'Prétraitement récoltes'!A31</f>
        <v>Concombre sous serres</v>
      </c>
      <c r="C144" s="117">
        <f>'Prétraitement récoltes'!E31</f>
        <v>151.26830000000001</v>
      </c>
      <c r="E144" s="119" t="str">
        <f>Etiquettes!$C$10</f>
        <v>kt</v>
      </c>
      <c r="F144" s="767" t="str">
        <f>Etiquettes!$C$7</f>
        <v>Fruits et légumes (hors pommes de terre)</v>
      </c>
      <c r="G144" s="119">
        <f>Etiquettes!$I$9</f>
        <v>2019</v>
      </c>
      <c r="H144" s="767" t="str">
        <f>Etiquettes!$C$8</f>
        <v>France entière</v>
      </c>
      <c r="I144" s="767" t="str">
        <f t="shared" si="4"/>
        <v>Récolte de Concombre sous serres</v>
      </c>
      <c r="K144" t="s">
        <v>2506</v>
      </c>
      <c r="L144" s="767" t="str" cm="1">
        <f t="array" aca="1" ref="L144" ca="1">[1]!NOM_FEUILLE('Récoltes Légumes - AGRESTE'!$A$1)</f>
        <v>Récoltes Légumes - AGRESTE</v>
      </c>
      <c r="M144" s="766" t="str">
        <f>Etiquettes!$H$16</f>
        <v>Volume</v>
      </c>
      <c r="N144" s="768" t="str">
        <f t="shared" si="5"/>
        <v>Récolte de Concombre sous serres = 151 kt (Agreste - Statistique Agricole Annuelle - SSP)</v>
      </c>
      <c r="O144" s="766" t="str">
        <f>Etiquettes!$H$20</f>
        <v>Fiable</v>
      </c>
      <c r="P144" s="766" t="str">
        <f>Etiquettes!$H$21</f>
        <v>Données collectées</v>
      </c>
      <c r="Q144" s="766" t="str">
        <f>Etiquettes!$H$22</f>
        <v>Donnée collectée (valeur du flux ou coefficient)</v>
      </c>
      <c r="R144" s="120"/>
      <c r="S144" s="907"/>
    </row>
    <row r="145" spans="1:19">
      <c r="A145" s="115" t="str">
        <f>Secteurs!$B$2</f>
        <v>Cultures</v>
      </c>
      <c r="B145" s="116" t="str">
        <f>'Prétraitement récoltes'!A32</f>
        <v>Chayote ou christophine</v>
      </c>
      <c r="C145" s="117">
        <f>'Prétraitement récoltes'!E32</f>
        <v>7.1851000000000003</v>
      </c>
      <c r="E145" s="119" t="str">
        <f>Etiquettes!$C$10</f>
        <v>kt</v>
      </c>
      <c r="F145" s="767" t="str">
        <f>Etiquettes!$C$7</f>
        <v>Fruits et légumes (hors pommes de terre)</v>
      </c>
      <c r="G145" s="119">
        <f>Etiquettes!$I$9</f>
        <v>2019</v>
      </c>
      <c r="H145" s="767" t="str">
        <f>Etiquettes!$C$8</f>
        <v>France entière</v>
      </c>
      <c r="I145" s="767" t="str">
        <f t="shared" si="4"/>
        <v>Récolte de Chayote ou christophine</v>
      </c>
      <c r="K145" t="s">
        <v>2506</v>
      </c>
      <c r="L145" s="767" t="str" cm="1">
        <f t="array" aca="1" ref="L145" ca="1">[1]!NOM_FEUILLE('Récoltes Légumes - AGRESTE'!$A$1)</f>
        <v>Récoltes Légumes - AGRESTE</v>
      </c>
      <c r="M145" s="766" t="str">
        <f>Etiquettes!$H$16</f>
        <v>Volume</v>
      </c>
      <c r="N145" s="768" t="str">
        <f t="shared" si="5"/>
        <v>Récolte de Chayote ou christophine = 7 kt (Agreste - Statistique Agricole Annuelle - SSP)</v>
      </c>
      <c r="O145" s="766" t="str">
        <f>Etiquettes!$H$20</f>
        <v>Fiable</v>
      </c>
      <c r="P145" s="766" t="str">
        <f>Etiquettes!$H$21</f>
        <v>Données collectées</v>
      </c>
      <c r="Q145" s="766" t="str">
        <f>Etiquettes!$H$22</f>
        <v>Donnée collectée (valeur du flux ou coefficient)</v>
      </c>
      <c r="R145" s="120"/>
      <c r="S145" s="907"/>
    </row>
    <row r="146" spans="1:19">
      <c r="A146" s="115" t="str">
        <f>Secteurs!$B$2</f>
        <v>Cultures</v>
      </c>
      <c r="B146" s="116" t="str">
        <f>'Prétraitement récoltes'!A33</f>
        <v>Courgette</v>
      </c>
      <c r="C146" s="117">
        <f>'Prétraitement récoltes'!E33</f>
        <v>175.38900000000001</v>
      </c>
      <c r="E146" s="119" t="str">
        <f>Etiquettes!$C$10</f>
        <v>kt</v>
      </c>
      <c r="F146" s="767" t="str">
        <f>Etiquettes!$C$7</f>
        <v>Fruits et légumes (hors pommes de terre)</v>
      </c>
      <c r="G146" s="119">
        <f>Etiquettes!$I$9</f>
        <v>2019</v>
      </c>
      <c r="H146" s="767" t="str">
        <f>Etiquettes!$C$8</f>
        <v>France entière</v>
      </c>
      <c r="I146" s="767" t="str">
        <f t="shared" si="4"/>
        <v>Récolte de Courgette</v>
      </c>
      <c r="K146" t="s">
        <v>2506</v>
      </c>
      <c r="L146" s="767" t="str" cm="1">
        <f t="array" aca="1" ref="L146" ca="1">[1]!NOM_FEUILLE('Récoltes Légumes - AGRESTE'!$A$1)</f>
        <v>Récoltes Légumes - AGRESTE</v>
      </c>
      <c r="M146" s="766" t="str">
        <f>Etiquettes!$H$16</f>
        <v>Volume</v>
      </c>
      <c r="N146" s="768" t="str">
        <f t="shared" si="5"/>
        <v>Récolte de Courgette = 175 kt (Agreste - Statistique Agricole Annuelle - SSP)</v>
      </c>
      <c r="O146" s="766" t="str">
        <f>Etiquettes!$H$20</f>
        <v>Fiable</v>
      </c>
      <c r="P146" s="766" t="str">
        <f>Etiquettes!$H$21</f>
        <v>Données collectées</v>
      </c>
      <c r="Q146" s="766" t="str">
        <f>Etiquettes!$H$22</f>
        <v>Donnée collectée (valeur du flux ou coefficient)</v>
      </c>
      <c r="R146" s="120"/>
      <c r="S146" s="907"/>
    </row>
    <row r="147" spans="1:19">
      <c r="A147" s="115" t="str">
        <f>Secteurs!$B$2</f>
        <v>Cultures</v>
      </c>
      <c r="B147" s="116" t="str">
        <f>'Prétraitement récoltes'!A34</f>
        <v>Gombo</v>
      </c>
      <c r="C147" s="117">
        <f>'Prétraitement récoltes'!E34</f>
        <v>0.38090000000000002</v>
      </c>
      <c r="E147" s="119" t="str">
        <f>Etiquettes!$C$10</f>
        <v>kt</v>
      </c>
      <c r="F147" s="767" t="str">
        <f>Etiquettes!$C$7</f>
        <v>Fruits et légumes (hors pommes de terre)</v>
      </c>
      <c r="G147" s="119">
        <f>Etiquettes!$I$9</f>
        <v>2019</v>
      </c>
      <c r="H147" s="767" t="str">
        <f>Etiquettes!$C$8</f>
        <v>France entière</v>
      </c>
      <c r="I147" s="767" t="str">
        <f t="shared" si="4"/>
        <v>Récolte de Gombo</v>
      </c>
      <c r="K147" t="s">
        <v>2506</v>
      </c>
      <c r="L147" s="767" t="str" cm="1">
        <f t="array" aca="1" ref="L147" ca="1">[1]!NOM_FEUILLE('Récoltes Légumes - AGRESTE'!$A$1)</f>
        <v>Récoltes Légumes - AGRESTE</v>
      </c>
      <c r="M147" s="766" t="str">
        <f>Etiquettes!$H$16</f>
        <v>Volume</v>
      </c>
      <c r="N147" s="768" t="str">
        <f t="shared" si="5"/>
        <v>Récolte de Gombo = 0 kt (Agreste - Statistique Agricole Annuelle - SSP)</v>
      </c>
      <c r="O147" s="766" t="str">
        <f>Etiquettes!$H$20</f>
        <v>Fiable</v>
      </c>
      <c r="P147" s="766" t="str">
        <f>Etiquettes!$H$21</f>
        <v>Données collectées</v>
      </c>
      <c r="Q147" s="766" t="str">
        <f>Etiquettes!$H$22</f>
        <v>Donnée collectée (valeur du flux ou coefficient)</v>
      </c>
      <c r="R147" s="120"/>
      <c r="S147" s="907"/>
    </row>
    <row r="148" spans="1:19">
      <c r="A148" s="115" t="str">
        <f>Secteurs!$B$2</f>
        <v>Cultures</v>
      </c>
      <c r="B148" s="116" t="str">
        <f>'Prétraitement récoltes'!A35</f>
        <v>Cantaloups et autres melons en plein air</v>
      </c>
      <c r="C148" s="117">
        <f>'Prétraitement récoltes'!E35</f>
        <v>241.85</v>
      </c>
      <c r="E148" s="119" t="str">
        <f>Etiquettes!$C$10</f>
        <v>kt</v>
      </c>
      <c r="F148" s="767" t="str">
        <f>Etiquettes!$C$7</f>
        <v>Fruits et légumes (hors pommes de terre)</v>
      </c>
      <c r="G148" s="119">
        <f>Etiquettes!$I$9</f>
        <v>2019</v>
      </c>
      <c r="H148" s="767" t="str">
        <f>Etiquettes!$C$8</f>
        <v>France entière</v>
      </c>
      <c r="I148" s="767" t="str">
        <f t="shared" si="4"/>
        <v>Récolte de Cantaloups et autres melons en plein air</v>
      </c>
      <c r="K148" t="s">
        <v>2506</v>
      </c>
      <c r="L148" s="767" t="str" cm="1">
        <f t="array" aca="1" ref="L148" ca="1">[1]!NOM_FEUILLE('Récoltes Légumes - AGRESTE'!$A$1)</f>
        <v>Récoltes Légumes - AGRESTE</v>
      </c>
      <c r="M148" s="766" t="str">
        <f>Etiquettes!$H$16</f>
        <v>Volume</v>
      </c>
      <c r="N148" s="768" t="str">
        <f t="shared" si="5"/>
        <v>Récolte de Cantaloups et autres melons en plein air = 242 kt (Agreste - Statistique Agricole Annuelle - SSP)</v>
      </c>
      <c r="O148" s="766" t="str">
        <f>Etiquettes!$H$20</f>
        <v>Fiable</v>
      </c>
      <c r="P148" s="766" t="str">
        <f>Etiquettes!$H$21</f>
        <v>Données collectées</v>
      </c>
      <c r="Q148" s="766" t="str">
        <f>Etiquettes!$H$22</f>
        <v>Donnée collectée (valeur du flux ou coefficient)</v>
      </c>
      <c r="R148" s="120"/>
      <c r="S148" s="907"/>
    </row>
    <row r="149" spans="1:19">
      <c r="A149" s="115" t="str">
        <f>Secteurs!$B$2</f>
        <v>Cultures</v>
      </c>
      <c r="B149" s="116" t="str">
        <f>'Prétraitement récoltes'!A36</f>
        <v>Cantaloups et autres melons sous serres</v>
      </c>
      <c r="C149" s="117">
        <f>'Prétraitement récoltes'!E36</f>
        <v>14.670500000000001</v>
      </c>
      <c r="E149" s="119" t="str">
        <f>Etiquettes!$C$10</f>
        <v>kt</v>
      </c>
      <c r="F149" s="767" t="str">
        <f>Etiquettes!$C$7</f>
        <v>Fruits et légumes (hors pommes de terre)</v>
      </c>
      <c r="G149" s="119">
        <f>Etiquettes!$I$9</f>
        <v>2019</v>
      </c>
      <c r="H149" s="767" t="str">
        <f>Etiquettes!$C$8</f>
        <v>France entière</v>
      </c>
      <c r="I149" s="767" t="str">
        <f t="shared" si="4"/>
        <v>Récolte de Cantaloups et autres melons sous serres</v>
      </c>
      <c r="K149" t="s">
        <v>2506</v>
      </c>
      <c r="L149" s="767" t="str" cm="1">
        <f t="array" aca="1" ref="L149" ca="1">[1]!NOM_FEUILLE('Récoltes Légumes - AGRESTE'!$A$1)</f>
        <v>Récoltes Légumes - AGRESTE</v>
      </c>
      <c r="M149" s="766" t="str">
        <f>Etiquettes!$H$16</f>
        <v>Volume</v>
      </c>
      <c r="N149" s="768" t="str">
        <f t="shared" si="5"/>
        <v>Récolte de Cantaloups et autres melons sous serres = 15 kt (Agreste - Statistique Agricole Annuelle - SSP)</v>
      </c>
      <c r="O149" s="766" t="str">
        <f>Etiquettes!$H$20</f>
        <v>Fiable</v>
      </c>
      <c r="P149" s="766" t="str">
        <f>Etiquettes!$H$21</f>
        <v>Données collectées</v>
      </c>
      <c r="Q149" s="766" t="str">
        <f>Etiquettes!$H$22</f>
        <v>Donnée collectée (valeur du flux ou coefficient)</v>
      </c>
      <c r="R149" s="120"/>
      <c r="S149" s="907"/>
    </row>
    <row r="150" spans="1:19">
      <c r="A150" s="115" t="str">
        <f>Secteurs!$B$2</f>
        <v>Cultures</v>
      </c>
      <c r="B150" s="116" t="str">
        <f>'Prétraitement récoltes'!A37</f>
        <v>Pastèques</v>
      </c>
      <c r="C150" s="117">
        <f>'Prétraitement récoltes'!E37</f>
        <v>20.985199999999999</v>
      </c>
      <c r="E150" s="119" t="str">
        <f>Etiquettes!$C$10</f>
        <v>kt</v>
      </c>
      <c r="F150" s="767" t="str">
        <f>Etiquettes!$C$7</f>
        <v>Fruits et légumes (hors pommes de terre)</v>
      </c>
      <c r="G150" s="119">
        <f>Etiquettes!$I$9</f>
        <v>2019</v>
      </c>
      <c r="H150" s="767" t="str">
        <f>Etiquettes!$C$8</f>
        <v>France entière</v>
      </c>
      <c r="I150" s="767" t="str">
        <f t="shared" si="4"/>
        <v>Récolte de Pastèques</v>
      </c>
      <c r="K150" t="s">
        <v>2506</v>
      </c>
      <c r="L150" s="767" t="str" cm="1">
        <f t="array" aca="1" ref="L150" ca="1">[1]!NOM_FEUILLE('Récoltes Légumes - AGRESTE'!$A$1)</f>
        <v>Récoltes Légumes - AGRESTE</v>
      </c>
      <c r="M150" s="766" t="str">
        <f>Etiquettes!$H$16</f>
        <v>Volume</v>
      </c>
      <c r="N150" s="768" t="str">
        <f t="shared" si="5"/>
        <v>Récolte de Pastèques = 21 kt (Agreste - Statistique Agricole Annuelle - SSP)</v>
      </c>
      <c r="O150" s="766" t="str">
        <f>Etiquettes!$H$20</f>
        <v>Fiable</v>
      </c>
      <c r="P150" s="766" t="str">
        <f>Etiquettes!$H$21</f>
        <v>Données collectées</v>
      </c>
      <c r="Q150" s="766" t="str">
        <f>Etiquettes!$H$22</f>
        <v>Donnée collectée (valeur du flux ou coefficient)</v>
      </c>
      <c r="R150" s="120"/>
      <c r="S150" s="907"/>
    </row>
    <row r="151" spans="1:19">
      <c r="A151" s="115" t="str">
        <f>Secteurs!$B$2</f>
        <v>Cultures</v>
      </c>
      <c r="B151" s="116" t="str">
        <f>'Prétraitement récoltes'!A38</f>
        <v>Piments et poivrons verts</v>
      </c>
      <c r="C151" s="117">
        <f>'Prétraitement récoltes'!E38</f>
        <v>32.197299999999998</v>
      </c>
      <c r="E151" s="119" t="str">
        <f>Etiquettes!$C$10</f>
        <v>kt</v>
      </c>
      <c r="F151" s="767" t="str">
        <f>Etiquettes!$C$7</f>
        <v>Fruits et légumes (hors pommes de terre)</v>
      </c>
      <c r="G151" s="119">
        <f>Etiquettes!$I$9</f>
        <v>2019</v>
      </c>
      <c r="H151" s="767" t="str">
        <f>Etiquettes!$C$8</f>
        <v>France entière</v>
      </c>
      <c r="I151" s="767" t="str">
        <f t="shared" si="4"/>
        <v>Récolte de Piments et poivrons verts</v>
      </c>
      <c r="K151" t="s">
        <v>2506</v>
      </c>
      <c r="L151" s="767" t="str" cm="1">
        <f t="array" aca="1" ref="L151" ca="1">[1]!NOM_FEUILLE('Récoltes Légumes - AGRESTE'!$A$1)</f>
        <v>Récoltes Légumes - AGRESTE</v>
      </c>
      <c r="M151" s="766" t="str">
        <f>Etiquettes!$H$16</f>
        <v>Volume</v>
      </c>
      <c r="N151" s="768" t="str">
        <f t="shared" si="5"/>
        <v>Récolte de Piments et poivrons verts = 32 kt (Agreste - Statistique Agricole Annuelle - SSP)</v>
      </c>
      <c r="O151" s="766" t="str">
        <f>Etiquettes!$H$20</f>
        <v>Fiable</v>
      </c>
      <c r="P151" s="766" t="str">
        <f>Etiquettes!$H$21</f>
        <v>Données collectées</v>
      </c>
      <c r="Q151" s="766" t="str">
        <f>Etiquettes!$H$22</f>
        <v>Donnée collectée (valeur du flux ou coefficient)</v>
      </c>
      <c r="R151" s="120"/>
      <c r="S151" s="907"/>
    </row>
    <row r="152" spans="1:19">
      <c r="A152" s="115" t="str">
        <f>Secteurs!$B$2</f>
        <v>Cultures</v>
      </c>
      <c r="B152" s="116" t="str">
        <f>'Prétraitement récoltes'!A39</f>
        <v>Autres citrouilles [Courge], potirons, n.c.a.</v>
      </c>
      <c r="C152" s="117">
        <f>'Prétraitement récoltes'!E39</f>
        <v>201.0684</v>
      </c>
      <c r="E152" s="119" t="str">
        <f>Etiquettes!$C$10</f>
        <v>kt</v>
      </c>
      <c r="F152" s="767" t="str">
        <f>Etiquettes!$C$7</f>
        <v>Fruits et légumes (hors pommes de terre)</v>
      </c>
      <c r="G152" s="119">
        <f>Etiquettes!$I$9</f>
        <v>2019</v>
      </c>
      <c r="H152" s="767" t="str">
        <f>Etiquettes!$C$8</f>
        <v>France entière</v>
      </c>
      <c r="I152" s="767" t="str">
        <f t="shared" si="4"/>
        <v>Récolte de Autres citrouilles [Courge], potirons, n.c.a.</v>
      </c>
      <c r="K152" t="s">
        <v>2506</v>
      </c>
      <c r="L152" s="767" t="str" cm="1">
        <f t="array" aca="1" ref="L152" ca="1">[1]!NOM_FEUILLE('Récoltes Légumes - AGRESTE'!$A$1)</f>
        <v>Récoltes Légumes - AGRESTE</v>
      </c>
      <c r="M152" s="766" t="str">
        <f>Etiquettes!$H$16</f>
        <v>Volume</v>
      </c>
      <c r="N152" s="768" t="str">
        <f t="shared" si="5"/>
        <v>Récolte de Autres citrouilles [Courge], potirons, n.c.a. = 201 kt (Agreste - Statistique Agricole Annuelle - SSP)</v>
      </c>
      <c r="O152" s="766" t="str">
        <f>Etiquettes!$H$20</f>
        <v>Fiable</v>
      </c>
      <c r="P152" s="766" t="str">
        <f>Etiquettes!$H$21</f>
        <v>Données collectées</v>
      </c>
      <c r="Q152" s="766" t="str">
        <f>Etiquettes!$H$22</f>
        <v>Donnée collectée (valeur du flux ou coefficient)</v>
      </c>
      <c r="R152" s="120"/>
      <c r="S152" s="907"/>
    </row>
    <row r="153" spans="1:19">
      <c r="A153" s="115" t="str">
        <f>Secteurs!$B$2</f>
        <v>Cultures</v>
      </c>
      <c r="B153" s="116" t="str">
        <f>'Prétraitement récoltes'!A40</f>
        <v>Tomates en plein air pour le frais</v>
      </c>
      <c r="C153" s="117">
        <f>'Prétraitement récoltes'!E40</f>
        <v>38.074244444444396</v>
      </c>
      <c r="E153" s="119" t="str">
        <f>Etiquettes!$C$10</f>
        <v>kt</v>
      </c>
      <c r="F153" s="767" t="str">
        <f>Etiquettes!$C$7</f>
        <v>Fruits et légumes (hors pommes de terre)</v>
      </c>
      <c r="G153" s="119">
        <f>Etiquettes!$I$9</f>
        <v>2019</v>
      </c>
      <c r="H153" s="767" t="str">
        <f>Etiquettes!$C$8</f>
        <v>France entière</v>
      </c>
      <c r="I153" s="767" t="str">
        <f t="shared" si="4"/>
        <v>Récolte de Tomates en plein air pour le frais</v>
      </c>
      <c r="K153" t="s">
        <v>2506</v>
      </c>
      <c r="L153" s="767" t="str" cm="1">
        <f t="array" aca="1" ref="L153" ca="1">[1]!NOM_FEUILLE('Récoltes Légumes - AGRESTE'!$A$1)</f>
        <v>Récoltes Légumes - AGRESTE</v>
      </c>
      <c r="M153" s="766" t="str">
        <f>Etiquettes!$H$16</f>
        <v>Volume</v>
      </c>
      <c r="N153" s="768" t="str">
        <f t="shared" si="5"/>
        <v>Récolte de Tomates en plein air pour le frais = 38 kt (Agreste - Statistique Agricole Annuelle - SSP)</v>
      </c>
      <c r="O153" s="766" t="str">
        <f>Etiquettes!$H$20</f>
        <v>Fiable</v>
      </c>
      <c r="P153" s="766" t="str">
        <f>Etiquettes!$H$21</f>
        <v>Données collectées</v>
      </c>
      <c r="Q153" s="766" t="str">
        <f>Etiquettes!$H$22</f>
        <v>Donnée collectée (valeur du flux ou coefficient)</v>
      </c>
      <c r="R153" s="120"/>
      <c r="S153" s="907"/>
    </row>
    <row r="154" spans="1:19">
      <c r="A154" s="115" t="str">
        <f>Secteurs!$B$2</f>
        <v>Cultures</v>
      </c>
      <c r="B154" s="116" t="str">
        <f>'Prétraitement récoltes'!A41</f>
        <v>Tomates en plein air pour l'industrie</v>
      </c>
      <c r="C154" s="117">
        <f>'Prétraitement récoltes'!E41</f>
        <v>174.39330000000001</v>
      </c>
      <c r="E154" s="119" t="str">
        <f>Etiquettes!$C$10</f>
        <v>kt</v>
      </c>
      <c r="F154" s="767" t="str">
        <f>Etiquettes!$C$7</f>
        <v>Fruits et légumes (hors pommes de terre)</v>
      </c>
      <c r="G154" s="119">
        <f>Etiquettes!$I$9</f>
        <v>2019</v>
      </c>
      <c r="H154" s="767" t="str">
        <f>Etiquettes!$C$8</f>
        <v>France entière</v>
      </c>
      <c r="I154" s="767" t="str">
        <f t="shared" si="4"/>
        <v>Récolte de Tomates en plein air pour l'industrie</v>
      </c>
      <c r="K154" t="s">
        <v>2506</v>
      </c>
      <c r="L154" s="767" t="str" cm="1">
        <f t="array" aca="1" ref="L154" ca="1">[1]!NOM_FEUILLE('Récoltes Légumes - AGRESTE'!$A$1)</f>
        <v>Récoltes Légumes - AGRESTE</v>
      </c>
      <c r="M154" s="766" t="str">
        <f>Etiquettes!$H$16</f>
        <v>Volume</v>
      </c>
      <c r="N154" s="768" t="str">
        <f t="shared" si="5"/>
        <v>Récolte de Tomates en plein air pour l'industrie = 174 kt (Agreste - Statistique Agricole Annuelle - SSP)</v>
      </c>
      <c r="O154" s="766" t="str">
        <f>Etiquettes!$H$20</f>
        <v>Fiable</v>
      </c>
      <c r="P154" s="766" t="str">
        <f>Etiquettes!$H$21</f>
        <v>Données collectées</v>
      </c>
      <c r="Q154" s="766" t="str">
        <f>Etiquettes!$H$22</f>
        <v>Donnée collectée (valeur du flux ou coefficient)</v>
      </c>
      <c r="R154" s="120"/>
      <c r="S154" s="907"/>
    </row>
    <row r="155" spans="1:19">
      <c r="A155" s="115" t="str">
        <f>Secteurs!$B$2</f>
        <v>Cultures</v>
      </c>
      <c r="B155" s="116" t="str">
        <f>'Prétraitement récoltes'!A42</f>
        <v>Tomates sous serres</v>
      </c>
      <c r="C155" s="117">
        <f>'Prétraitement récoltes'!E42</f>
        <v>516.90347361111105</v>
      </c>
      <c r="E155" s="119" t="str">
        <f>Etiquettes!$C$10</f>
        <v>kt</v>
      </c>
      <c r="F155" s="767" t="str">
        <f>Etiquettes!$C$7</f>
        <v>Fruits et légumes (hors pommes de terre)</v>
      </c>
      <c r="G155" s="119">
        <f>Etiquettes!$I$9</f>
        <v>2019</v>
      </c>
      <c r="H155" s="767" t="str">
        <f>Etiquettes!$C$8</f>
        <v>France entière</v>
      </c>
      <c r="I155" s="767" t="str">
        <f t="shared" si="4"/>
        <v>Récolte de Tomates sous serres</v>
      </c>
      <c r="K155" t="s">
        <v>2506</v>
      </c>
      <c r="L155" s="767" t="str" cm="1">
        <f t="array" aca="1" ref="L155" ca="1">[1]!NOM_FEUILLE('Récoltes Légumes - AGRESTE'!$A$1)</f>
        <v>Récoltes Légumes - AGRESTE</v>
      </c>
      <c r="M155" s="766" t="str">
        <f>Etiquettes!$H$16</f>
        <v>Volume</v>
      </c>
      <c r="N155" s="768" t="str">
        <f t="shared" si="5"/>
        <v>Récolte de Tomates sous serres = 517 kt (Agreste - Statistique Agricole Annuelle - SSP)</v>
      </c>
      <c r="O155" s="766" t="str">
        <f>Etiquettes!$H$20</f>
        <v>Fiable</v>
      </c>
      <c r="P155" s="766" t="str">
        <f>Etiquettes!$H$21</f>
        <v>Données collectées</v>
      </c>
      <c r="Q155" s="766" t="str">
        <f>Etiquettes!$H$22</f>
        <v>Donnée collectée (valeur du flux ou coefficient)</v>
      </c>
      <c r="R155" s="120"/>
      <c r="S155" s="907"/>
    </row>
    <row r="156" spans="1:19">
      <c r="A156" s="115" t="str">
        <f>Secteurs!$B$2</f>
        <v>Cultures</v>
      </c>
      <c r="B156" s="116" t="str">
        <f>'Prétraitement récoltes'!A43</f>
        <v>Ail</v>
      </c>
      <c r="C156" s="117">
        <f>'Prétraitement récoltes'!E43</f>
        <v>29.473299999999998</v>
      </c>
      <c r="E156" s="119" t="str">
        <f>Etiquettes!$C$10</f>
        <v>kt</v>
      </c>
      <c r="F156" s="767" t="str">
        <f>Etiquettes!$C$7</f>
        <v>Fruits et légumes (hors pommes de terre)</v>
      </c>
      <c r="G156" s="119">
        <f>Etiquettes!$I$9</f>
        <v>2019</v>
      </c>
      <c r="H156" s="767" t="str">
        <f>Etiquettes!$C$8</f>
        <v>France entière</v>
      </c>
      <c r="I156" s="767" t="str">
        <f t="shared" si="4"/>
        <v>Récolte de Ail</v>
      </c>
      <c r="K156" t="s">
        <v>2506</v>
      </c>
      <c r="L156" s="767" t="str" cm="1">
        <f t="array" aca="1" ref="L156" ca="1">[1]!NOM_FEUILLE('Récoltes Légumes - AGRESTE'!$A$1)</f>
        <v>Récoltes Légumes - AGRESTE</v>
      </c>
      <c r="M156" s="766" t="str">
        <f>Etiquettes!$H$16</f>
        <v>Volume</v>
      </c>
      <c r="N156" s="768" t="str">
        <f t="shared" si="5"/>
        <v>Récolte de Ail = 29 kt (Agreste - Statistique Agricole Annuelle - SSP)</v>
      </c>
      <c r="O156" s="766" t="str">
        <f>Etiquettes!$H$20</f>
        <v>Fiable</v>
      </c>
      <c r="P156" s="766" t="str">
        <f>Etiquettes!$H$21</f>
        <v>Données collectées</v>
      </c>
      <c r="Q156" s="766" t="str">
        <f>Etiquettes!$H$22</f>
        <v>Donnée collectée (valeur du flux ou coefficient)</v>
      </c>
      <c r="R156" s="120"/>
      <c r="S156" s="907"/>
    </row>
    <row r="157" spans="1:19">
      <c r="A157" s="115" t="str">
        <f>Secteurs!$B$2</f>
        <v>Cultures</v>
      </c>
      <c r="B157" s="116" t="str">
        <f>'Prétraitement récoltes'!A44</f>
        <v>Betterave potagère</v>
      </c>
      <c r="C157" s="117">
        <f>'Prétraitement récoltes'!E44</f>
        <v>196.5975</v>
      </c>
      <c r="E157" s="119" t="str">
        <f>Etiquettes!$C$10</f>
        <v>kt</v>
      </c>
      <c r="F157" s="767" t="str">
        <f>Etiquettes!$C$7</f>
        <v>Fruits et légumes (hors pommes de terre)</v>
      </c>
      <c r="G157" s="119">
        <f>Etiquettes!$I$9</f>
        <v>2019</v>
      </c>
      <c r="H157" s="767" t="str">
        <f>Etiquettes!$C$8</f>
        <v>France entière</v>
      </c>
      <c r="I157" s="767" t="str">
        <f t="shared" si="4"/>
        <v>Récolte de Betterave potagère</v>
      </c>
      <c r="K157" t="s">
        <v>2506</v>
      </c>
      <c r="L157" s="767" t="str" cm="1">
        <f t="array" aca="1" ref="L157" ca="1">[1]!NOM_FEUILLE('Récoltes Légumes - AGRESTE'!$A$1)</f>
        <v>Récoltes Légumes - AGRESTE</v>
      </c>
      <c r="M157" s="766" t="str">
        <f>Etiquettes!$H$16</f>
        <v>Volume</v>
      </c>
      <c r="N157" s="768" t="str">
        <f t="shared" si="5"/>
        <v>Récolte de Betterave potagère = 197 kt (Agreste - Statistique Agricole Annuelle - SSP)</v>
      </c>
      <c r="O157" s="766" t="str">
        <f>Etiquettes!$H$20</f>
        <v>Fiable</v>
      </c>
      <c r="P157" s="766" t="str">
        <f>Etiquettes!$H$21</f>
        <v>Données collectées</v>
      </c>
      <c r="Q157" s="766" t="str">
        <f>Etiquettes!$H$22</f>
        <v>Donnée collectée (valeur du flux ou coefficient)</v>
      </c>
      <c r="R157" s="120"/>
      <c r="S157" s="907"/>
    </row>
    <row r="158" spans="1:19" ht="14.4" customHeight="1">
      <c r="A158" s="115" t="str">
        <f>Secteurs!$B$2</f>
        <v>Cultures</v>
      </c>
      <c r="B158" s="116" t="str">
        <f>'Prétraitement récoltes'!A45</f>
        <v>Carottes pour le frais</v>
      </c>
      <c r="C158" s="117">
        <f>'Prétraitement récoltes'!E45</f>
        <v>375.6078</v>
      </c>
      <c r="E158" s="119" t="str">
        <f>Etiquettes!$C$10</f>
        <v>kt</v>
      </c>
      <c r="F158" s="767" t="str">
        <f>Etiquettes!$C$7</f>
        <v>Fruits et légumes (hors pommes de terre)</v>
      </c>
      <c r="G158" s="119">
        <f>Etiquettes!$I$9</f>
        <v>2019</v>
      </c>
      <c r="H158" s="767" t="str">
        <f>Etiquettes!$C$8</f>
        <v>France entière</v>
      </c>
      <c r="I158" s="767" t="str">
        <f t="shared" si="4"/>
        <v>Récolte de Carottes pour le frais</v>
      </c>
      <c r="K158" t="s">
        <v>2506</v>
      </c>
      <c r="L158" s="767" t="str" cm="1">
        <f t="array" aca="1" ref="L158" ca="1">[1]!NOM_FEUILLE('Récoltes Légumes - AGRESTE'!$A$1)</f>
        <v>Récoltes Légumes - AGRESTE</v>
      </c>
      <c r="M158" s="766" t="str">
        <f>Etiquettes!$H$16</f>
        <v>Volume</v>
      </c>
      <c r="N158" s="768" t="str">
        <f t="shared" si="5"/>
        <v>Récolte de Carottes pour le frais = 376 kt (Agreste - Statistique Agricole Annuelle - SSP)</v>
      </c>
      <c r="O158" s="766" t="str">
        <f>Etiquettes!$H$20</f>
        <v>Fiable</v>
      </c>
      <c r="P158" s="766" t="str">
        <f>Etiquettes!$H$21</f>
        <v>Données collectées</v>
      </c>
      <c r="Q158" s="766" t="str">
        <f>Etiquettes!$H$22</f>
        <v>Donnée collectée (valeur du flux ou coefficient)</v>
      </c>
      <c r="R158" s="702"/>
      <c r="S158" s="907"/>
    </row>
    <row r="159" spans="1:19">
      <c r="A159" s="115" t="str">
        <f>Secteurs!$B$2</f>
        <v>Cultures</v>
      </c>
      <c r="B159" s="116" t="str">
        <f>'Prétraitement récoltes'!A46</f>
        <v>Carottes pour l'industrie</v>
      </c>
      <c r="C159" s="117">
        <f>'Prétraitement récoltes'!E46</f>
        <v>248.84870000000001</v>
      </c>
      <c r="E159" s="119" t="str">
        <f>Etiquettes!$C$10</f>
        <v>kt</v>
      </c>
      <c r="F159" s="767" t="str">
        <f>Etiquettes!$C$7</f>
        <v>Fruits et légumes (hors pommes de terre)</v>
      </c>
      <c r="G159" s="119">
        <f>Etiquettes!$I$9</f>
        <v>2019</v>
      </c>
      <c r="H159" s="767" t="str">
        <f>Etiquettes!$C$8</f>
        <v>France entière</v>
      </c>
      <c r="I159" s="767" t="str">
        <f t="shared" si="4"/>
        <v>Récolte de Carottes pour l'industrie</v>
      </c>
      <c r="K159" t="s">
        <v>2506</v>
      </c>
      <c r="L159" s="767" t="str" cm="1">
        <f t="array" aca="1" ref="L159" ca="1">[1]!NOM_FEUILLE('Récoltes Légumes - AGRESTE'!$A$1)</f>
        <v>Récoltes Légumes - AGRESTE</v>
      </c>
      <c r="M159" s="766" t="str">
        <f>Etiquettes!$H$16</f>
        <v>Volume</v>
      </c>
      <c r="N159" s="768" t="str">
        <f t="shared" si="5"/>
        <v>Récolte de Carottes pour l'industrie = 249 kt (Agreste - Statistique Agricole Annuelle - SSP)</v>
      </c>
      <c r="O159" s="766" t="str">
        <f>Etiquettes!$H$20</f>
        <v>Fiable</v>
      </c>
      <c r="P159" s="766" t="str">
        <f>Etiquettes!$H$21</f>
        <v>Données collectées</v>
      </c>
      <c r="Q159" s="766" t="str">
        <f>Etiquettes!$H$22</f>
        <v>Donnée collectée (valeur du flux ou coefficient)</v>
      </c>
      <c r="R159" s="702"/>
      <c r="S159" s="907"/>
    </row>
    <row r="160" spans="1:19">
      <c r="A160" s="115" t="str">
        <f>Secteurs!$B$2</f>
        <v>Cultures</v>
      </c>
      <c r="B160" s="116" t="str">
        <f>'Prétraitement récoltes'!A47</f>
        <v>Céleri rave</v>
      </c>
      <c r="C160" s="117">
        <f>'Prétraitement récoltes'!E47</f>
        <v>50.990200000000002</v>
      </c>
      <c r="E160" s="119" t="str">
        <f>Etiquettes!$C$10</f>
        <v>kt</v>
      </c>
      <c r="F160" s="767" t="str">
        <f>Etiquettes!$C$7</f>
        <v>Fruits et légumes (hors pommes de terre)</v>
      </c>
      <c r="G160" s="119">
        <f>Etiquettes!$I$9</f>
        <v>2019</v>
      </c>
      <c r="H160" s="767" t="str">
        <f>Etiquettes!$C$8</f>
        <v>France entière</v>
      </c>
      <c r="I160" s="767" t="str">
        <f t="shared" si="4"/>
        <v>Récolte de Céleri rave</v>
      </c>
      <c r="K160" t="s">
        <v>2506</v>
      </c>
      <c r="L160" s="767" t="str" cm="1">
        <f t="array" aca="1" ref="L160" ca="1">[1]!NOM_FEUILLE('Récoltes Légumes - AGRESTE'!$A$1)</f>
        <v>Récoltes Légumes - AGRESTE</v>
      </c>
      <c r="M160" s="766" t="str">
        <f>Etiquettes!$H$16</f>
        <v>Volume</v>
      </c>
      <c r="N160" s="768" t="str">
        <f t="shared" si="5"/>
        <v>Récolte de Céleri rave = 51 kt (Agreste - Statistique Agricole Annuelle - SSP)</v>
      </c>
      <c r="O160" s="766" t="str">
        <f>Etiquettes!$H$20</f>
        <v>Fiable</v>
      </c>
      <c r="P160" s="766" t="str">
        <f>Etiquettes!$H$21</f>
        <v>Données collectées</v>
      </c>
      <c r="Q160" s="766" t="str">
        <f>Etiquettes!$H$22</f>
        <v>Donnée collectée (valeur du flux ou coefficient)</v>
      </c>
      <c r="R160" s="120"/>
      <c r="S160" s="907"/>
    </row>
    <row r="161" spans="1:19">
      <c r="A161" s="115" t="str">
        <f>Secteurs!$B$2</f>
        <v>Cultures</v>
      </c>
      <c r="B161" s="116" t="str">
        <f>'Prétraitement récoltes'!A48</f>
        <v>Echalote</v>
      </c>
      <c r="C161" s="117">
        <f>'Prétraitement récoltes'!E48</f>
        <v>71.184399999999997</v>
      </c>
      <c r="E161" s="119" t="str">
        <f>Etiquettes!$C$10</f>
        <v>kt</v>
      </c>
      <c r="F161" s="767" t="str">
        <f>Etiquettes!$C$7</f>
        <v>Fruits et légumes (hors pommes de terre)</v>
      </c>
      <c r="G161" s="119">
        <f>Etiquettes!$I$9</f>
        <v>2019</v>
      </c>
      <c r="H161" s="767" t="str">
        <f>Etiquettes!$C$8</f>
        <v>France entière</v>
      </c>
      <c r="I161" s="767" t="str">
        <f t="shared" si="4"/>
        <v>Récolte de Echalote</v>
      </c>
      <c r="K161" t="s">
        <v>2506</v>
      </c>
      <c r="L161" s="767" t="str" cm="1">
        <f t="array" aca="1" ref="L161" ca="1">[1]!NOM_FEUILLE('Récoltes Légumes - AGRESTE'!$A$1)</f>
        <v>Récoltes Légumes - AGRESTE</v>
      </c>
      <c r="M161" s="766" t="str">
        <f>Etiquettes!$H$16</f>
        <v>Volume</v>
      </c>
      <c r="N161" s="768" t="str">
        <f t="shared" si="5"/>
        <v>Récolte de Echalote = 71 kt (Agreste - Statistique Agricole Annuelle - SSP)</v>
      </c>
      <c r="O161" s="766" t="str">
        <f>Etiquettes!$H$20</f>
        <v>Fiable</v>
      </c>
      <c r="P161" s="766" t="str">
        <f>Etiquettes!$H$21</f>
        <v>Données collectées</v>
      </c>
      <c r="Q161" s="766" t="str">
        <f>Etiquettes!$H$22</f>
        <v>Donnée collectée (valeur du flux ou coefficient)</v>
      </c>
      <c r="R161" s="120"/>
      <c r="S161" s="907"/>
    </row>
    <row r="162" spans="1:19">
      <c r="A162" s="115" t="str">
        <f>Secteurs!$B$2</f>
        <v>Cultures</v>
      </c>
      <c r="B162" s="116" t="str">
        <f>'Prétraitement récoltes'!A49</f>
        <v>Navet potager</v>
      </c>
      <c r="C162" s="117">
        <f>'Prétraitement récoltes'!E49</f>
        <v>53.389299999999999</v>
      </c>
      <c r="E162" s="119" t="str">
        <f>Etiquettes!$C$10</f>
        <v>kt</v>
      </c>
      <c r="F162" s="767" t="str">
        <f>Etiquettes!$C$7</f>
        <v>Fruits et légumes (hors pommes de terre)</v>
      </c>
      <c r="G162" s="119">
        <f>Etiquettes!$I$9</f>
        <v>2019</v>
      </c>
      <c r="H162" s="767" t="str">
        <f>Etiquettes!$C$8</f>
        <v>France entière</v>
      </c>
      <c r="I162" s="767" t="str">
        <f t="shared" si="4"/>
        <v>Récolte de Navet potager</v>
      </c>
      <c r="K162" t="s">
        <v>2506</v>
      </c>
      <c r="L162" s="767" t="str" cm="1">
        <f t="array" aca="1" ref="L162" ca="1">[1]!NOM_FEUILLE('Récoltes Légumes - AGRESTE'!$A$1)</f>
        <v>Récoltes Légumes - AGRESTE</v>
      </c>
      <c r="M162" s="766" t="str">
        <f>Etiquettes!$H$16</f>
        <v>Volume</v>
      </c>
      <c r="N162" s="768" t="str">
        <f t="shared" si="5"/>
        <v>Récolte de Navet potager = 53 kt (Agreste - Statistique Agricole Annuelle - SSP)</v>
      </c>
      <c r="O162" s="766" t="str">
        <f>Etiquettes!$H$20</f>
        <v>Fiable</v>
      </c>
      <c r="P162" s="766" t="str">
        <f>Etiquettes!$H$21</f>
        <v>Données collectées</v>
      </c>
      <c r="Q162" s="766" t="str">
        <f>Etiquettes!$H$22</f>
        <v>Donnée collectée (valeur du flux ou coefficient)</v>
      </c>
      <c r="R162" s="120"/>
      <c r="S162" s="907"/>
    </row>
    <row r="163" spans="1:19">
      <c r="A163" s="115" t="str">
        <f>Secteurs!$B$2</f>
        <v>Cultures</v>
      </c>
      <c r="B163" s="116" t="str">
        <f>'Prétraitement récoltes'!A50</f>
        <v>Oignon blanc</v>
      </c>
      <c r="C163" s="117">
        <f>'Prétraitement récoltes'!E50</f>
        <v>60.6708</v>
      </c>
      <c r="E163" s="119" t="str">
        <f>Etiquettes!$C$10</f>
        <v>kt</v>
      </c>
      <c r="F163" s="767" t="str">
        <f>Etiquettes!$C$7</f>
        <v>Fruits et légumes (hors pommes de terre)</v>
      </c>
      <c r="G163" s="119">
        <f>Etiquettes!$I$9</f>
        <v>2019</v>
      </c>
      <c r="H163" s="767" t="str">
        <f>Etiquettes!$C$8</f>
        <v>France entière</v>
      </c>
      <c r="I163" s="767" t="str">
        <f t="shared" si="4"/>
        <v>Récolte de Oignon blanc</v>
      </c>
      <c r="K163" t="s">
        <v>2506</v>
      </c>
      <c r="L163" s="767" t="str" cm="1">
        <f t="array" aca="1" ref="L163" ca="1">[1]!NOM_FEUILLE('Récoltes Légumes - AGRESTE'!$A$1)</f>
        <v>Récoltes Légumes - AGRESTE</v>
      </c>
      <c r="M163" s="766" t="str">
        <f>Etiquettes!$H$16</f>
        <v>Volume</v>
      </c>
      <c r="N163" s="768" t="str">
        <f t="shared" si="5"/>
        <v>Récolte de Oignon blanc = 61 kt (Agreste - Statistique Agricole Annuelle - SSP)</v>
      </c>
      <c r="O163" s="766" t="str">
        <f>Etiquettes!$H$20</f>
        <v>Fiable</v>
      </c>
      <c r="P163" s="766" t="str">
        <f>Etiquettes!$H$21</f>
        <v>Données collectées</v>
      </c>
      <c r="Q163" s="766" t="str">
        <f>Etiquettes!$H$22</f>
        <v>Donnée collectée (valeur du flux ou coefficient)</v>
      </c>
      <c r="R163" s="120"/>
      <c r="S163" s="907"/>
    </row>
    <row r="164" spans="1:19">
      <c r="A164" s="115" t="str">
        <f>Secteurs!$B$2</f>
        <v>Cultures</v>
      </c>
      <c r="B164" s="116" t="str">
        <f>'Prétraitement récoltes'!A51</f>
        <v>Oignon de couleur</v>
      </c>
      <c r="C164" s="117">
        <f>'Prétraitement récoltes'!E51</f>
        <v>599.38599999999997</v>
      </c>
      <c r="E164" s="119" t="str">
        <f>Etiquettes!$C$10</f>
        <v>kt</v>
      </c>
      <c r="F164" s="767" t="str">
        <f>Etiquettes!$C$7</f>
        <v>Fruits et légumes (hors pommes de terre)</v>
      </c>
      <c r="G164" s="119">
        <f>Etiquettes!$I$9</f>
        <v>2019</v>
      </c>
      <c r="H164" s="767" t="str">
        <f>Etiquettes!$C$8</f>
        <v>France entière</v>
      </c>
      <c r="I164" s="767" t="str">
        <f t="shared" si="4"/>
        <v>Récolte de Oignon de couleur</v>
      </c>
      <c r="K164" t="s">
        <v>2506</v>
      </c>
      <c r="L164" s="767" t="str" cm="1">
        <f t="array" aca="1" ref="L164" ca="1">[1]!NOM_FEUILLE('Récoltes Légumes - AGRESTE'!$A$1)</f>
        <v>Récoltes Légumes - AGRESTE</v>
      </c>
      <c r="M164" s="766" t="str">
        <f>Etiquettes!$H$16</f>
        <v>Volume</v>
      </c>
      <c r="N164" s="768" t="str">
        <f t="shared" si="5"/>
        <v>Récolte de Oignon de couleur = 599 kt (Agreste - Statistique Agricole Annuelle - SSP)</v>
      </c>
      <c r="O164" s="766" t="str">
        <f>Etiquettes!$H$20</f>
        <v>Fiable</v>
      </c>
      <c r="P164" s="766" t="str">
        <f>Etiquettes!$H$21</f>
        <v>Données collectées</v>
      </c>
      <c r="Q164" s="766" t="str">
        <f>Etiquettes!$H$22</f>
        <v>Donnée collectée (valeur du flux ou coefficient)</v>
      </c>
      <c r="R164" s="120"/>
      <c r="S164" s="907"/>
    </row>
    <row r="165" spans="1:19">
      <c r="A165" s="115" t="str">
        <f>Secteurs!$B$2</f>
        <v>Cultures</v>
      </c>
      <c r="B165" s="116" t="str">
        <f>'Prétraitement récoltes'!A52</f>
        <v>Radis</v>
      </c>
      <c r="C165" s="117">
        <f>'Prétraitement récoltes'!E52</f>
        <v>60.66</v>
      </c>
      <c r="E165" s="119" t="str">
        <f>Etiquettes!$C$10</f>
        <v>kt</v>
      </c>
      <c r="F165" s="767" t="str">
        <f>Etiquettes!$C$7</f>
        <v>Fruits et légumes (hors pommes de terre)</v>
      </c>
      <c r="G165" s="119">
        <f>Etiquettes!$I$9</f>
        <v>2019</v>
      </c>
      <c r="H165" s="767" t="str">
        <f>Etiquettes!$C$8</f>
        <v>France entière</v>
      </c>
      <c r="I165" s="767" t="str">
        <f t="shared" si="4"/>
        <v>Récolte de Radis</v>
      </c>
      <c r="K165" t="s">
        <v>2506</v>
      </c>
      <c r="L165" s="767" t="str" cm="1">
        <f t="array" aca="1" ref="L165" ca="1">[1]!NOM_FEUILLE('Récoltes Légumes - AGRESTE'!$A$1)</f>
        <v>Récoltes Légumes - AGRESTE</v>
      </c>
      <c r="M165" s="766" t="str">
        <f>Etiquettes!$H$16</f>
        <v>Volume</v>
      </c>
      <c r="N165" s="768" t="str">
        <f t="shared" si="5"/>
        <v>Récolte de Radis = 61 kt (Agreste - Statistique Agricole Annuelle - SSP)</v>
      </c>
      <c r="O165" s="766" t="str">
        <f>Etiquettes!$H$20</f>
        <v>Fiable</v>
      </c>
      <c r="P165" s="766" t="str">
        <f>Etiquettes!$H$21</f>
        <v>Données collectées</v>
      </c>
      <c r="Q165" s="766" t="str">
        <f>Etiquettes!$H$22</f>
        <v>Donnée collectée (valeur du flux ou coefficient)</v>
      </c>
      <c r="R165" s="120"/>
      <c r="S165" s="907"/>
    </row>
    <row r="166" spans="1:19">
      <c r="A166" s="115" t="str">
        <f>Secteurs!$B$2</f>
        <v>Cultures</v>
      </c>
      <c r="B166" s="116" t="str">
        <f>'Prétraitement récoltes'!A53</f>
        <v>Salsifis et scorsonère</v>
      </c>
      <c r="C166" s="117">
        <f>'Prétraitement récoltes'!E53</f>
        <v>24.648</v>
      </c>
      <c r="E166" s="119" t="str">
        <f>Etiquettes!$C$10</f>
        <v>kt</v>
      </c>
      <c r="F166" s="767" t="str">
        <f>Etiquettes!$C$7</f>
        <v>Fruits et légumes (hors pommes de terre)</v>
      </c>
      <c r="G166" s="119">
        <f>Etiquettes!$I$9</f>
        <v>2019</v>
      </c>
      <c r="H166" s="767" t="str">
        <f>Etiquettes!$C$8</f>
        <v>France entière</v>
      </c>
      <c r="I166" s="767" t="str">
        <f t="shared" si="4"/>
        <v>Récolte de Salsifis et scorsonère</v>
      </c>
      <c r="K166" t="s">
        <v>2506</v>
      </c>
      <c r="L166" s="767" t="str" cm="1">
        <f t="array" aca="1" ref="L166" ca="1">[1]!NOM_FEUILLE('Récoltes Légumes - AGRESTE'!$A$1)</f>
        <v>Récoltes Légumes - AGRESTE</v>
      </c>
      <c r="M166" s="766" t="str">
        <f>Etiquettes!$H$16</f>
        <v>Volume</v>
      </c>
      <c r="N166" s="768" t="str">
        <f t="shared" si="5"/>
        <v>Récolte de Salsifis et scorsonère = 25 kt (Agreste - Statistique Agricole Annuelle - SSP)</v>
      </c>
      <c r="O166" s="766" t="str">
        <f>Etiquettes!$H$20</f>
        <v>Fiable</v>
      </c>
      <c r="P166" s="766" t="str">
        <f>Etiquettes!$H$21</f>
        <v>Données collectées</v>
      </c>
      <c r="Q166" s="766" t="str">
        <f>Etiquettes!$H$22</f>
        <v>Donnée collectée (valeur du flux ou coefficient)</v>
      </c>
      <c r="R166" s="120"/>
      <c r="S166" s="907"/>
    </row>
    <row r="167" spans="1:19">
      <c r="A167" s="115" t="str">
        <f>Secteurs!$B$2</f>
        <v>Cultures</v>
      </c>
      <c r="B167" s="116" t="str">
        <f>'Prétraitement récoltes'!A54</f>
        <v>Petits pois</v>
      </c>
      <c r="C167" s="117">
        <f>'Prétraitement récoltes'!E54</f>
        <v>284.37139999999999</v>
      </c>
      <c r="E167" s="119" t="str">
        <f>Etiquettes!$C$10</f>
        <v>kt</v>
      </c>
      <c r="F167" s="767" t="str">
        <f>Etiquettes!$C$7</f>
        <v>Fruits et légumes (hors pommes de terre)</v>
      </c>
      <c r="G167" s="119">
        <f>Etiquettes!$I$9</f>
        <v>2019</v>
      </c>
      <c r="H167" s="767" t="str">
        <f>Etiquettes!$C$8</f>
        <v>France entière</v>
      </c>
      <c r="I167" s="767" t="str">
        <f t="shared" si="4"/>
        <v>Récolte de Petits pois</v>
      </c>
      <c r="K167" t="s">
        <v>2506</v>
      </c>
      <c r="L167" s="767" t="str" cm="1">
        <f t="array" aca="1" ref="L167" ca="1">[1]!NOM_FEUILLE('Récoltes Légumes - AGRESTE'!$A$1)</f>
        <v>Récoltes Légumes - AGRESTE</v>
      </c>
      <c r="M167" s="766" t="str">
        <f>Etiquettes!$H$16</f>
        <v>Volume</v>
      </c>
      <c r="N167" s="768" t="str">
        <f t="shared" si="5"/>
        <v>Récolte de Petits pois = 284 kt (Agreste - Statistique Agricole Annuelle - SSP)</v>
      </c>
      <c r="O167" s="766" t="str">
        <f>Etiquettes!$H$20</f>
        <v>Fiable</v>
      </c>
      <c r="P167" s="766" t="str">
        <f>Etiquettes!$H$21</f>
        <v>Données collectées</v>
      </c>
      <c r="Q167" s="766" t="str">
        <f>Etiquettes!$H$22</f>
        <v>Donnée collectée (valeur du flux ou coefficient)</v>
      </c>
      <c r="R167" s="120"/>
      <c r="S167" s="907"/>
    </row>
    <row r="168" spans="1:19">
      <c r="A168" s="115" t="str">
        <f>Secteurs!$B$2</f>
        <v>Cultures</v>
      </c>
      <c r="B168" s="116" t="str">
        <f>'Prétraitement récoltes'!A55</f>
        <v>Haricots à écosser et demi-secs (grains)</v>
      </c>
      <c r="C168" s="117">
        <f>'Prétraitement récoltes'!E55</f>
        <v>38.472000000000001</v>
      </c>
      <c r="E168" s="119" t="str">
        <f>Etiquettes!$C$10</f>
        <v>kt</v>
      </c>
      <c r="F168" s="767" t="str">
        <f>Etiquettes!$C$7</f>
        <v>Fruits et légumes (hors pommes de terre)</v>
      </c>
      <c r="G168" s="119">
        <f>Etiquettes!$I$9</f>
        <v>2019</v>
      </c>
      <c r="H168" s="767" t="str">
        <f>Etiquettes!$C$8</f>
        <v>France entière</v>
      </c>
      <c r="I168" s="767" t="str">
        <f t="shared" si="4"/>
        <v>Récolte de Haricots à écosser et demi-secs (grains)</v>
      </c>
      <c r="K168" t="s">
        <v>2506</v>
      </c>
      <c r="L168" s="767" t="str" cm="1">
        <f t="array" aca="1" ref="L168" ca="1">[1]!NOM_FEUILLE('Récoltes Légumes - AGRESTE'!$A$1)</f>
        <v>Récoltes Légumes - AGRESTE</v>
      </c>
      <c r="M168" s="766" t="str">
        <f>Etiquettes!$H$16</f>
        <v>Volume</v>
      </c>
      <c r="N168" s="768" t="str">
        <f t="shared" si="5"/>
        <v>Récolte de Haricots à écosser et demi-secs (grains) = 38 kt (Agreste - Statistique Agricole Annuelle - SSP)</v>
      </c>
      <c r="O168" s="766" t="str">
        <f>Etiquettes!$H$20</f>
        <v>Fiable</v>
      </c>
      <c r="P168" s="766" t="str">
        <f>Etiquettes!$H$21</f>
        <v>Données collectées</v>
      </c>
      <c r="Q168" s="766" t="str">
        <f>Etiquettes!$H$22</f>
        <v>Donnée collectée (valeur du flux ou coefficient)</v>
      </c>
      <c r="R168" s="120"/>
      <c r="S168" s="907"/>
    </row>
    <row r="169" spans="1:19">
      <c r="A169" s="115" t="str">
        <f>Secteurs!$B$2</f>
        <v>Cultures</v>
      </c>
      <c r="B169" s="116" t="str">
        <f>'Prétraitement récoltes'!A56</f>
        <v>Haricots verts (y.c. haricots beurre)</v>
      </c>
      <c r="C169" s="117">
        <f>'Prétraitement récoltes'!E56</f>
        <v>337.80739999999997</v>
      </c>
      <c r="E169" s="119" t="str">
        <f>Etiquettes!$C$10</f>
        <v>kt</v>
      </c>
      <c r="F169" s="767" t="str">
        <f>Etiquettes!$C$7</f>
        <v>Fruits et légumes (hors pommes de terre)</v>
      </c>
      <c r="G169" s="119">
        <f>Etiquettes!$I$9</f>
        <v>2019</v>
      </c>
      <c r="H169" s="767" t="str">
        <f>Etiquettes!$C$8</f>
        <v>France entière</v>
      </c>
      <c r="I169" s="767" t="str">
        <f t="shared" si="4"/>
        <v>Récolte de Haricots verts (y.c. haricots beurre)</v>
      </c>
      <c r="K169" t="s">
        <v>2506</v>
      </c>
      <c r="L169" s="767" t="str" cm="1">
        <f t="array" aca="1" ref="L169" ca="1">[1]!NOM_FEUILLE('Récoltes Légumes - AGRESTE'!$A$1)</f>
        <v>Récoltes Légumes - AGRESTE</v>
      </c>
      <c r="M169" s="766" t="str">
        <f>Etiquettes!$H$16</f>
        <v>Volume</v>
      </c>
      <c r="N169" s="768" t="str">
        <f t="shared" si="5"/>
        <v>Récolte de Haricots verts (y.c. haricots beurre) = 338 kt (Agreste - Statistique Agricole Annuelle - SSP)</v>
      </c>
      <c r="O169" s="766" t="str">
        <f>Etiquettes!$H$20</f>
        <v>Fiable</v>
      </c>
      <c r="P169" s="766" t="str">
        <f>Etiquettes!$H$21</f>
        <v>Données collectées</v>
      </c>
      <c r="Q169" s="766" t="str">
        <f>Etiquettes!$H$22</f>
        <v>Donnée collectée (valeur du flux ou coefficient)</v>
      </c>
      <c r="R169" s="120"/>
      <c r="S169" s="907"/>
    </row>
    <row r="170" spans="1:19">
      <c r="A170" s="115" t="str">
        <f>Secteurs!$B$2</f>
        <v>Cultures</v>
      </c>
      <c r="B170" s="116" t="str">
        <f>'Prétraitement récoltes'!A57</f>
        <v>Maïs doux</v>
      </c>
      <c r="C170" s="117">
        <f>'Prétraitement récoltes'!E57</f>
        <v>467.41500000000002</v>
      </c>
      <c r="E170" s="119" t="str">
        <f>Etiquettes!$C$10</f>
        <v>kt</v>
      </c>
      <c r="F170" s="767" t="str">
        <f>Etiquettes!$C$7</f>
        <v>Fruits et légumes (hors pommes de terre)</v>
      </c>
      <c r="G170" s="119">
        <f>Etiquettes!$I$9</f>
        <v>2019</v>
      </c>
      <c r="H170" s="767" t="str">
        <f>Etiquettes!$C$8</f>
        <v>France entière</v>
      </c>
      <c r="I170" s="767" t="str">
        <f t="shared" si="4"/>
        <v>Récolte de Maïs doux</v>
      </c>
      <c r="K170" t="s">
        <v>2506</v>
      </c>
      <c r="L170" s="767" t="str" cm="1">
        <f t="array" aca="1" ref="L170" ca="1">[1]!NOM_FEUILLE('Récoltes Légumes - AGRESTE'!$A$1)</f>
        <v>Récoltes Légumes - AGRESTE</v>
      </c>
      <c r="M170" s="766" t="str">
        <f>Etiquettes!$H$16</f>
        <v>Volume</v>
      </c>
      <c r="N170" s="768" t="str">
        <f t="shared" si="5"/>
        <v>Récolte de Maïs doux = 467 kt (Agreste - Statistique Agricole Annuelle - SSP)</v>
      </c>
      <c r="O170" s="766" t="str">
        <f>Etiquettes!$H$20</f>
        <v>Fiable</v>
      </c>
      <c r="P170" s="766" t="str">
        <f>Etiquettes!$H$21</f>
        <v>Données collectées</v>
      </c>
      <c r="Q170" s="766" t="str">
        <f>Etiquettes!$H$22</f>
        <v>Donnée collectée (valeur du flux ou coefficient)</v>
      </c>
      <c r="R170" s="120"/>
      <c r="S170" s="907"/>
    </row>
    <row r="171" spans="1:19">
      <c r="A171" s="115" t="str">
        <f>Secteurs!$B$2</f>
        <v>Cultures</v>
      </c>
      <c r="B171" s="116" t="str">
        <f>'Prétraitement récoltes'!A58</f>
        <v>Champignons cultivés</v>
      </c>
      <c r="C171" s="117">
        <f>'Prétraitement récoltes'!E58</f>
        <v>145.743201</v>
      </c>
      <c r="E171" s="119" t="str">
        <f>Etiquettes!$C$10</f>
        <v>kt</v>
      </c>
      <c r="F171" s="767" t="str">
        <f>Etiquettes!$C$7</f>
        <v>Fruits et légumes (hors pommes de terre)</v>
      </c>
      <c r="G171" s="119">
        <f>Etiquettes!$I$9</f>
        <v>2019</v>
      </c>
      <c r="H171" s="767" t="str">
        <f>Etiquettes!$C$8</f>
        <v>France entière</v>
      </c>
      <c r="I171" s="767" t="str">
        <f t="shared" si="4"/>
        <v>Récolte de Champignons cultivés</v>
      </c>
      <c r="K171" t="s">
        <v>2506</v>
      </c>
      <c r="L171" s="767" t="str" cm="1">
        <f t="array" aca="1" ref="L171" ca="1">[1]!NOM_FEUILLE('Récoltes Légumes - AGRESTE'!$A$1)</f>
        <v>Récoltes Légumes - AGRESTE</v>
      </c>
      <c r="M171" s="766" t="str">
        <f>Etiquettes!$H$16</f>
        <v>Volume</v>
      </c>
      <c r="N171" s="768" t="str">
        <f t="shared" si="5"/>
        <v>Récolte de Champignons cultivés = 146 kt (Agreste - Statistique Agricole Annuelle - SSP)</v>
      </c>
      <c r="O171" s="766" t="str">
        <f>Etiquettes!$H$20</f>
        <v>Fiable</v>
      </c>
      <c r="P171" s="766" t="str">
        <f>Etiquettes!$H$21</f>
        <v>Données collectées</v>
      </c>
      <c r="Q171" s="766" t="str">
        <f>Etiquettes!$H$22</f>
        <v>Donnée collectée (valeur du flux ou coefficient)</v>
      </c>
      <c r="R171" s="120"/>
      <c r="S171" s="907"/>
    </row>
    <row r="172" spans="1:19">
      <c r="A172" s="115" t="str">
        <f>Secteurs!$B$2</f>
        <v>Cultures</v>
      </c>
      <c r="B172" s="116" t="str">
        <f>'Prétraitement récoltes'!A59</f>
        <v>Truffes</v>
      </c>
      <c r="C172" s="117">
        <f>'Prétraitement récoltes'!E59</f>
        <v>4.9599999999999998E-2</v>
      </c>
      <c r="E172" s="119" t="str">
        <f>Etiquettes!$C$10</f>
        <v>kt</v>
      </c>
      <c r="F172" s="767" t="str">
        <f>Etiquettes!$C$7</f>
        <v>Fruits et légumes (hors pommes de terre)</v>
      </c>
      <c r="G172" s="119">
        <f>Etiquettes!$I$9</f>
        <v>2019</v>
      </c>
      <c r="H172" s="767" t="str">
        <f>Etiquettes!$C$8</f>
        <v>France entière</v>
      </c>
      <c r="I172" s="767" t="str">
        <f t="shared" si="4"/>
        <v>Récolte de Truffes</v>
      </c>
      <c r="K172" t="s">
        <v>2506</v>
      </c>
      <c r="L172" s="767" t="str" cm="1">
        <f t="array" aca="1" ref="L172" ca="1">[1]!NOM_FEUILLE('Récoltes Légumes - AGRESTE'!$A$1)</f>
        <v>Récoltes Légumes - AGRESTE</v>
      </c>
      <c r="M172" s="766" t="str">
        <f>Etiquettes!$H$16</f>
        <v>Volume</v>
      </c>
      <c r="N172" s="768" t="str">
        <f t="shared" si="5"/>
        <v>Récolte de Truffes = 0 kt (Agreste - Statistique Agricole Annuelle - SSP)</v>
      </c>
      <c r="O172" s="766" t="str">
        <f>Etiquettes!$H$20</f>
        <v>Fiable</v>
      </c>
      <c r="P172" s="766" t="str">
        <f>Etiquettes!$H$21</f>
        <v>Données collectées</v>
      </c>
      <c r="Q172" s="766" t="str">
        <f>Etiquettes!$H$22</f>
        <v>Donnée collectée (valeur du flux ou coefficient)</v>
      </c>
      <c r="R172" s="120"/>
      <c r="S172" s="907"/>
    </row>
    <row r="173" spans="1:19">
      <c r="A173" s="115" t="str">
        <f>Secteurs!$B$2</f>
        <v>Cultures</v>
      </c>
      <c r="B173" s="116" t="str">
        <f>'Prétraitement récoltes'!A60</f>
        <v>Légumes à cosse d'origine tropicale</v>
      </c>
      <c r="C173" s="117">
        <f>'Prétraitement récoltes'!E60</f>
        <v>0</v>
      </c>
      <c r="E173" s="119" t="str">
        <f>Etiquettes!$C$10</f>
        <v>kt</v>
      </c>
      <c r="F173" s="767" t="str">
        <f>Etiquettes!$C$7</f>
        <v>Fruits et légumes (hors pommes de terre)</v>
      </c>
      <c r="G173" s="119">
        <f>Etiquettes!$I$9</f>
        <v>2019</v>
      </c>
      <c r="H173" s="767" t="str">
        <f>Etiquettes!$C$8</f>
        <v>France entière</v>
      </c>
      <c r="I173" s="767" t="str">
        <f t="shared" si="4"/>
        <v>Récolte de Légumes à cosse d'origine tropicale</v>
      </c>
      <c r="J173" s="767" t="s">
        <v>2509</v>
      </c>
      <c r="K173" t="s">
        <v>2506</v>
      </c>
      <c r="L173" s="767" t="str" cm="1">
        <f t="array" aca="1" ref="L173" ca="1">[1]!NOM_FEUILLE('Récoltes Légumes - AGRESTE'!$A$1)</f>
        <v>Récoltes Légumes - AGRESTE</v>
      </c>
      <c r="M173" s="766" t="str">
        <f>Etiquettes!$H$16</f>
        <v>Volume</v>
      </c>
      <c r="N173" s="768" t="str">
        <f t="shared" si="5"/>
        <v>Récolte de Légumes à cosse d'origine tropicale = 0 kt (Agreste - Statistique Agricole Annuelle - SSP)</v>
      </c>
      <c r="O173" s="766" t="str">
        <f>Etiquettes!$J$20</f>
        <v>Probable</v>
      </c>
      <c r="P173" s="766" t="str">
        <f>Etiquettes!$H$21</f>
        <v>Données collectées</v>
      </c>
      <c r="Q173" s="766" t="str">
        <f>Etiquettes!$H$22</f>
        <v>Donnée collectée (valeur du flux ou coefficient)</v>
      </c>
      <c r="R173" s="120"/>
      <c r="S173" s="907"/>
    </row>
    <row r="174" spans="1:19">
      <c r="A174" s="115" t="str">
        <f>Secteurs!$B$2</f>
        <v>Cultures</v>
      </c>
      <c r="B174" s="116" t="str">
        <f>'Prétraitement récoltes'!A61</f>
        <v>Abricots</v>
      </c>
      <c r="C174" s="117">
        <f>'Prétraitement récoltes'!E61</f>
        <v>136.75559999999999</v>
      </c>
      <c r="E174" s="119" t="str">
        <f>Etiquettes!$C$10</f>
        <v>kt</v>
      </c>
      <c r="F174" s="767" t="str">
        <f>Etiquettes!$C$7</f>
        <v>Fruits et légumes (hors pommes de terre)</v>
      </c>
      <c r="G174" s="119">
        <f>Etiquettes!$I$9</f>
        <v>2019</v>
      </c>
      <c r="H174" s="767" t="str">
        <f>Etiquettes!$C$8</f>
        <v>France entière</v>
      </c>
      <c r="I174" s="767" t="str">
        <f t="shared" si="4"/>
        <v>Récolte de Abricots</v>
      </c>
      <c r="K174" t="s">
        <v>2506</v>
      </c>
      <c r="L174" s="767" t="str" cm="1">
        <f t="array" aca="1" ref="L174" ca="1">[1]!NOM_FEUILLE('Récoltes Fruits - AGRESTE'!$A$1)</f>
        <v>Récoltes Fruits - AGRESTE</v>
      </c>
      <c r="M174" s="766" t="str">
        <f>Etiquettes!$H$16</f>
        <v>Volume</v>
      </c>
      <c r="N174" s="768" t="str">
        <f t="shared" si="5"/>
        <v>Récolte de Abricots = 137 kt (Agreste - Statistique Agricole Annuelle - SSP)</v>
      </c>
      <c r="O174" s="766" t="str">
        <f>Etiquettes!$H$20</f>
        <v>Fiable</v>
      </c>
      <c r="P174" s="766" t="str">
        <f>Etiquettes!$H$21</f>
        <v>Données collectées</v>
      </c>
      <c r="Q174" s="766" t="str">
        <f>Etiquettes!$H$22</f>
        <v>Donnée collectée (valeur du flux ou coefficient)</v>
      </c>
      <c r="R174" s="120"/>
      <c r="S174" s="907"/>
    </row>
    <row r="175" spans="1:19">
      <c r="A175" s="115" t="str">
        <f>Secteurs!$B$2</f>
        <v>Cultures</v>
      </c>
      <c r="B175" s="116" t="str">
        <f>'Prétraitement récoltes'!A62</f>
        <v>Bigarreau</v>
      </c>
      <c r="C175" s="117">
        <f>'Prétraitement récoltes'!E62</f>
        <v>31.042899999999999</v>
      </c>
      <c r="E175" s="119" t="str">
        <f>Etiquettes!$C$10</f>
        <v>kt</v>
      </c>
      <c r="F175" s="767" t="str">
        <f>Etiquettes!$C$7</f>
        <v>Fruits et légumes (hors pommes de terre)</v>
      </c>
      <c r="G175" s="119">
        <f>Etiquettes!$I$9</f>
        <v>2019</v>
      </c>
      <c r="H175" s="767" t="str">
        <f>Etiquettes!$C$8</f>
        <v>France entière</v>
      </c>
      <c r="I175" s="767" t="str">
        <f t="shared" si="4"/>
        <v>Récolte de Bigarreau</v>
      </c>
      <c r="K175" t="s">
        <v>2506</v>
      </c>
      <c r="L175" s="767" t="str" cm="1">
        <f t="array" aca="1" ref="L175" ca="1">[1]!NOM_FEUILLE('Récoltes Fruits - AGRESTE'!$A$1)</f>
        <v>Récoltes Fruits - AGRESTE</v>
      </c>
      <c r="M175" s="766" t="str">
        <f>Etiquettes!$H$16</f>
        <v>Volume</v>
      </c>
      <c r="N175" s="768" t="str">
        <f t="shared" si="5"/>
        <v>Récolte de Bigarreau = 31 kt (Agreste - Statistique Agricole Annuelle - SSP)</v>
      </c>
      <c r="O175" s="766" t="str">
        <f>Etiquettes!$H$20</f>
        <v>Fiable</v>
      </c>
      <c r="P175" s="766" t="str">
        <f>Etiquettes!$H$21</f>
        <v>Données collectées</v>
      </c>
      <c r="Q175" s="766" t="str">
        <f>Etiquettes!$H$22</f>
        <v>Donnée collectée (valeur du flux ou coefficient)</v>
      </c>
      <c r="R175" s="120"/>
      <c r="S175" s="907"/>
    </row>
    <row r="176" spans="1:19">
      <c r="A176" s="115" t="str">
        <f>Secteurs!$B$2</f>
        <v>Cultures</v>
      </c>
      <c r="B176" s="116" t="str">
        <f>'Prétraitement récoltes'!A63</f>
        <v>Autre variété de cerises, n.c.a.</v>
      </c>
      <c r="C176" s="117">
        <f>'Prétraitement récoltes'!E63</f>
        <v>2.6562999999999999</v>
      </c>
      <c r="E176" s="119" t="str">
        <f>Etiquettes!$C$10</f>
        <v>kt</v>
      </c>
      <c r="F176" s="767" t="str">
        <f>Etiquettes!$C$7</f>
        <v>Fruits et légumes (hors pommes de terre)</v>
      </c>
      <c r="G176" s="119">
        <f>Etiquettes!$I$9</f>
        <v>2019</v>
      </c>
      <c r="H176" s="767" t="str">
        <f>Etiquettes!$C$8</f>
        <v>France entière</v>
      </c>
      <c r="I176" s="767" t="str">
        <f t="shared" si="4"/>
        <v>Récolte de Autre variété de cerises, n.c.a.</v>
      </c>
      <c r="K176" t="s">
        <v>2506</v>
      </c>
      <c r="L176" s="767" t="str" cm="1">
        <f t="array" aca="1" ref="L176" ca="1">[1]!NOM_FEUILLE('Récoltes Fruits - AGRESTE'!$A$1)</f>
        <v>Récoltes Fruits - AGRESTE</v>
      </c>
      <c r="M176" s="766" t="str">
        <f>Etiquettes!$H$16</f>
        <v>Volume</v>
      </c>
      <c r="N176" s="768" t="str">
        <f t="shared" si="5"/>
        <v>Récolte de Autre variété de cerises, n.c.a. = 3 kt (Agreste - Statistique Agricole Annuelle - SSP)</v>
      </c>
      <c r="O176" s="766" t="str">
        <f>Etiquettes!$H$20</f>
        <v>Fiable</v>
      </c>
      <c r="P176" s="766" t="str">
        <f>Etiquettes!$H$21</f>
        <v>Données collectées</v>
      </c>
      <c r="Q176" s="766" t="str">
        <f>Etiquettes!$H$22</f>
        <v>Donnée collectée (valeur du flux ou coefficient)</v>
      </c>
      <c r="R176" s="120"/>
      <c r="S176" s="907"/>
    </row>
    <row r="177" spans="1:20">
      <c r="A177" s="115" t="str">
        <f>Secteurs!$B$2</f>
        <v>Cultures</v>
      </c>
      <c r="B177" s="116" t="str">
        <f>'Prétraitement récoltes'!A64</f>
        <v>Pavie</v>
      </c>
      <c r="C177" s="117">
        <f>'Prétraitement récoltes'!E64</f>
        <v>5.2076000000000002</v>
      </c>
      <c r="E177" s="119" t="str">
        <f>Etiquettes!$C$10</f>
        <v>kt</v>
      </c>
      <c r="F177" s="767" t="str">
        <f>Etiquettes!$C$7</f>
        <v>Fruits et légumes (hors pommes de terre)</v>
      </c>
      <c r="G177" s="119">
        <f>Etiquettes!$I$9</f>
        <v>2019</v>
      </c>
      <c r="H177" s="767" t="str">
        <f>Etiquettes!$C$8</f>
        <v>France entière</v>
      </c>
      <c r="I177" s="767" t="str">
        <f t="shared" si="4"/>
        <v>Récolte de Pavie</v>
      </c>
      <c r="K177" t="s">
        <v>2506</v>
      </c>
      <c r="L177" s="767" t="str" cm="1">
        <f t="array" aca="1" ref="L177" ca="1">[1]!NOM_FEUILLE('Récoltes Fruits - AGRESTE'!$A$1)</f>
        <v>Récoltes Fruits - AGRESTE</v>
      </c>
      <c r="M177" s="766" t="str">
        <f>Etiquettes!$H$16</f>
        <v>Volume</v>
      </c>
      <c r="N177" s="768" t="str">
        <f t="shared" si="5"/>
        <v>Récolte de Pavie = 5 kt (Agreste - Statistique Agricole Annuelle - SSP)</v>
      </c>
      <c r="O177" s="766" t="str">
        <f>Etiquettes!$H$20</f>
        <v>Fiable</v>
      </c>
      <c r="P177" s="766" t="str">
        <f>Etiquettes!$H$21</f>
        <v>Données collectées</v>
      </c>
      <c r="Q177" s="766" t="str">
        <f>Etiquettes!$H$22</f>
        <v>Donnée collectée (valeur du flux ou coefficient)</v>
      </c>
      <c r="R177" s="120"/>
      <c r="S177" s="907"/>
    </row>
    <row r="178" spans="1:20">
      <c r="A178" s="115" t="str">
        <f>Secteurs!$B$2</f>
        <v>Cultures</v>
      </c>
      <c r="B178" s="116" t="str">
        <f>'Prétraitement récoltes'!A65</f>
        <v>Pêches</v>
      </c>
      <c r="C178" s="117">
        <f>'Prétraitement récoltes'!E65</f>
        <v>135.6769823182</v>
      </c>
      <c r="E178" s="119" t="str">
        <f>Etiquettes!$C$10</f>
        <v>kt</v>
      </c>
      <c r="F178" s="767" t="str">
        <f>Etiquettes!$C$7</f>
        <v>Fruits et légumes (hors pommes de terre)</v>
      </c>
      <c r="G178" s="119">
        <f>Etiquettes!$I$9</f>
        <v>2019</v>
      </c>
      <c r="H178" s="767" t="str">
        <f>Etiquettes!$C$8</f>
        <v>France entière</v>
      </c>
      <c r="I178" s="767" t="str">
        <f t="shared" si="4"/>
        <v>Récolte de Pêches</v>
      </c>
      <c r="K178" t="s">
        <v>2506</v>
      </c>
      <c r="L178" s="767" t="str" cm="1">
        <f t="array" aca="1" ref="L178" ca="1">[1]!NOM_FEUILLE('Récoltes Fruits - AGRESTE'!$A$1)</f>
        <v>Récoltes Fruits - AGRESTE</v>
      </c>
      <c r="M178" s="766" t="str">
        <f>Etiquettes!$H$16</f>
        <v>Volume</v>
      </c>
      <c r="N178" s="768" t="str">
        <f t="shared" si="5"/>
        <v>Récolte de Pêches = 136 kt (Agreste - Statistique Agricole Annuelle - SSP)</v>
      </c>
      <c r="O178" s="766" t="str">
        <f>Etiquettes!$H$20</f>
        <v>Fiable</v>
      </c>
      <c r="P178" s="766" t="str">
        <f>Etiquettes!$H$21</f>
        <v>Données collectées</v>
      </c>
      <c r="Q178" s="766" t="str">
        <f>Etiquettes!$H$22</f>
        <v>Donnée collectée (valeur du flux ou coefficient)</v>
      </c>
      <c r="R178" s="120"/>
      <c r="S178" s="907"/>
    </row>
    <row r="179" spans="1:20">
      <c r="A179" s="115" t="str">
        <f>Secteurs!$B$2</f>
        <v>Cultures</v>
      </c>
      <c r="B179" s="116" t="str">
        <f>'Prétraitement récoltes'!A66</f>
        <v>Nectarines et brugnons</v>
      </c>
      <c r="C179" s="117">
        <f>'Prétraitement récoltes'!E66</f>
        <v>117.577303680421</v>
      </c>
      <c r="E179" s="119" t="str">
        <f>Etiquettes!$C$10</f>
        <v>kt</v>
      </c>
      <c r="F179" s="767" t="str">
        <f>Etiquettes!$C$7</f>
        <v>Fruits et légumes (hors pommes de terre)</v>
      </c>
      <c r="G179" s="119">
        <f>Etiquettes!$I$9</f>
        <v>2019</v>
      </c>
      <c r="H179" s="767" t="str">
        <f>Etiquettes!$C$8</f>
        <v>France entière</v>
      </c>
      <c r="I179" s="767" t="str">
        <f t="shared" si="4"/>
        <v>Récolte de Nectarines et brugnons</v>
      </c>
      <c r="K179" t="s">
        <v>2506</v>
      </c>
      <c r="L179" s="767" t="str" cm="1">
        <f t="array" aca="1" ref="L179" ca="1">[1]!NOM_FEUILLE('Récoltes Fruits - AGRESTE'!$A$1)</f>
        <v>Récoltes Fruits - AGRESTE</v>
      </c>
      <c r="M179" s="766" t="str">
        <f>Etiquettes!$H$16</f>
        <v>Volume</v>
      </c>
      <c r="N179" s="768" t="str">
        <f t="shared" si="5"/>
        <v>Récolte de Nectarines et brugnons = 118 kt (Agreste - Statistique Agricole Annuelle - SSP)</v>
      </c>
      <c r="O179" s="766" t="str">
        <f>Etiquettes!$H$20</f>
        <v>Fiable</v>
      </c>
      <c r="P179" s="766" t="str">
        <f>Etiquettes!$H$21</f>
        <v>Données collectées</v>
      </c>
      <c r="Q179" s="766" t="str">
        <f>Etiquettes!$H$22</f>
        <v>Donnée collectée (valeur du flux ou coefficient)</v>
      </c>
      <c r="R179" s="120"/>
      <c r="S179" s="907"/>
    </row>
    <row r="180" spans="1:20">
      <c r="A180" s="115" t="str">
        <f>Secteurs!$B$2</f>
        <v>Cultures</v>
      </c>
      <c r="B180" s="116" t="str">
        <f>'Prétraitement récoltes'!A67</f>
        <v>Prune d'ente et hybride</v>
      </c>
      <c r="C180" s="117">
        <f>'Prétraitement récoltes'!E67</f>
        <v>130.58510000000001</v>
      </c>
      <c r="E180" s="119" t="str">
        <f>Etiquettes!$C$10</f>
        <v>kt</v>
      </c>
      <c r="F180" s="767" t="str">
        <f>Etiquettes!$C$7</f>
        <v>Fruits et légumes (hors pommes de terre)</v>
      </c>
      <c r="G180" s="119">
        <f>Etiquettes!$I$9</f>
        <v>2019</v>
      </c>
      <c r="H180" s="767" t="str">
        <f>Etiquettes!$C$8</f>
        <v>France entière</v>
      </c>
      <c r="I180" s="767" t="str">
        <f t="shared" si="4"/>
        <v>Récolte de Prune d'ente et hybride</v>
      </c>
      <c r="K180" t="s">
        <v>2506</v>
      </c>
      <c r="L180" s="767" t="str" cm="1">
        <f t="array" aca="1" ref="L180" ca="1">[1]!NOM_FEUILLE('Récoltes Fruits - AGRESTE'!$A$1)</f>
        <v>Récoltes Fruits - AGRESTE</v>
      </c>
      <c r="M180" s="766" t="str">
        <f>Etiquettes!$H$16</f>
        <v>Volume</v>
      </c>
      <c r="N180" s="768" t="str">
        <f t="shared" si="5"/>
        <v>Récolte de Prune d'ente et hybride = 131 kt (Agreste - Statistique Agricole Annuelle - SSP)</v>
      </c>
      <c r="O180" s="766" t="str">
        <f>Etiquettes!$H$20</f>
        <v>Fiable</v>
      </c>
      <c r="P180" s="766" t="str">
        <f>Etiquettes!$H$21</f>
        <v>Données collectées</v>
      </c>
      <c r="Q180" s="766" t="str">
        <f>Etiquettes!$H$22</f>
        <v>Donnée collectée (valeur du flux ou coefficient)</v>
      </c>
      <c r="R180" s="120"/>
      <c r="S180" s="907"/>
    </row>
    <row r="181" spans="1:20">
      <c r="A181" s="115" t="str">
        <f>Secteurs!$B$2</f>
        <v>Cultures</v>
      </c>
      <c r="B181" s="116" t="str">
        <f>'Prétraitement récoltes'!A68</f>
        <v>Mirabelle</v>
      </c>
      <c r="C181" s="117">
        <f>'Prétraitement récoltes'!E68</f>
        <v>15.693099999999999</v>
      </c>
      <c r="E181" s="119" t="str">
        <f>Etiquettes!$C$10</f>
        <v>kt</v>
      </c>
      <c r="F181" s="767" t="str">
        <f>Etiquettes!$C$7</f>
        <v>Fruits et légumes (hors pommes de terre)</v>
      </c>
      <c r="G181" s="119">
        <f>Etiquettes!$I$9</f>
        <v>2019</v>
      </c>
      <c r="H181" s="767" t="str">
        <f>Etiquettes!$C$8</f>
        <v>France entière</v>
      </c>
      <c r="I181" s="767" t="str">
        <f t="shared" si="4"/>
        <v>Récolte de Mirabelle</v>
      </c>
      <c r="K181" t="s">
        <v>2506</v>
      </c>
      <c r="L181" s="767" t="str" cm="1">
        <f t="array" aca="1" ref="L181" ca="1">[1]!NOM_FEUILLE('Récoltes Fruits - AGRESTE'!$A$1)</f>
        <v>Récoltes Fruits - AGRESTE</v>
      </c>
      <c r="M181" s="766" t="str">
        <f>Etiquettes!$H$16</f>
        <v>Volume</v>
      </c>
      <c r="N181" s="768" t="str">
        <f t="shared" si="5"/>
        <v>Récolte de Mirabelle = 16 kt (Agreste - Statistique Agricole Annuelle - SSP)</v>
      </c>
      <c r="O181" s="766" t="str">
        <f>Etiquettes!$H$20</f>
        <v>Fiable</v>
      </c>
      <c r="P181" s="766" t="str">
        <f>Etiquettes!$H$21</f>
        <v>Données collectées</v>
      </c>
      <c r="Q181" s="766" t="str">
        <f>Etiquettes!$H$22</f>
        <v>Donnée collectée (valeur du flux ou coefficient)</v>
      </c>
      <c r="R181" s="120"/>
      <c r="S181" s="907"/>
    </row>
    <row r="182" spans="1:20">
      <c r="A182" s="115" t="str">
        <f>Secteurs!$B$2</f>
        <v>Cultures</v>
      </c>
      <c r="B182" s="116" t="str">
        <f>'Prétraitement récoltes'!A69</f>
        <v>Reine-claude</v>
      </c>
      <c r="C182" s="117">
        <f>'Prétraitement récoltes'!E69</f>
        <v>18.422499999999999</v>
      </c>
      <c r="E182" s="119" t="str">
        <f>Etiquettes!$C$10</f>
        <v>kt</v>
      </c>
      <c r="F182" s="767" t="str">
        <f>Etiquettes!$C$7</f>
        <v>Fruits et légumes (hors pommes de terre)</v>
      </c>
      <c r="G182" s="119">
        <f>Etiquettes!$I$9</f>
        <v>2019</v>
      </c>
      <c r="H182" s="767" t="str">
        <f>Etiquettes!$C$8</f>
        <v>France entière</v>
      </c>
      <c r="I182" s="767" t="str">
        <f t="shared" si="4"/>
        <v>Récolte de Reine-claude</v>
      </c>
      <c r="K182" t="s">
        <v>2506</v>
      </c>
      <c r="L182" s="767" t="str" cm="1">
        <f t="array" aca="1" ref="L182" ca="1">[1]!NOM_FEUILLE('Récoltes Fruits - AGRESTE'!$A$1)</f>
        <v>Récoltes Fruits - AGRESTE</v>
      </c>
      <c r="M182" s="766" t="str">
        <f>Etiquettes!$H$16</f>
        <v>Volume</v>
      </c>
      <c r="N182" s="768" t="str">
        <f t="shared" si="5"/>
        <v>Récolte de Reine-claude = 18 kt (Agreste - Statistique Agricole Annuelle - SSP)</v>
      </c>
      <c r="O182" s="766" t="str">
        <f>Etiquettes!$H$20</f>
        <v>Fiable</v>
      </c>
      <c r="P182" s="766" t="str">
        <f>Etiquettes!$H$21</f>
        <v>Données collectées</v>
      </c>
      <c r="Q182" s="766" t="str">
        <f>Etiquettes!$H$22</f>
        <v>Donnée collectée (valeur du flux ou coefficient)</v>
      </c>
      <c r="R182" s="120"/>
      <c r="S182" s="907"/>
    </row>
    <row r="183" spans="1:20">
      <c r="A183" s="115" t="str">
        <f>Secteurs!$B$2</f>
        <v>Cultures</v>
      </c>
      <c r="B183" s="116" t="str">
        <f>'Prétraitement récoltes'!A70</f>
        <v>Quetsche</v>
      </c>
      <c r="C183" s="117">
        <f>'Prétraitement récoltes'!E70</f>
        <v>2.9681000000000002</v>
      </c>
      <c r="E183" s="119" t="str">
        <f>Etiquettes!$C$10</f>
        <v>kt</v>
      </c>
      <c r="F183" s="767" t="str">
        <f>Etiquettes!$C$7</f>
        <v>Fruits et légumes (hors pommes de terre)</v>
      </c>
      <c r="G183" s="119">
        <f>Etiquettes!$I$9</f>
        <v>2019</v>
      </c>
      <c r="H183" s="767" t="str">
        <f>Etiquettes!$C$8</f>
        <v>France entière</v>
      </c>
      <c r="I183" s="767" t="str">
        <f t="shared" si="4"/>
        <v>Récolte de Quetsche</v>
      </c>
      <c r="K183" t="s">
        <v>2506</v>
      </c>
      <c r="L183" s="767" t="str" cm="1">
        <f t="array" aca="1" ref="L183" ca="1">[1]!NOM_FEUILLE('Récoltes Fruits - AGRESTE'!$A$1)</f>
        <v>Récoltes Fruits - AGRESTE</v>
      </c>
      <c r="M183" s="766" t="str">
        <f>Etiquettes!$H$16</f>
        <v>Volume</v>
      </c>
      <c r="N183" s="768" t="str">
        <f t="shared" si="5"/>
        <v>Récolte de Quetsche = 3 kt (Agreste - Statistique Agricole Annuelle - SSP)</v>
      </c>
      <c r="O183" s="766" t="str">
        <f>Etiquettes!$H$20</f>
        <v>Fiable</v>
      </c>
      <c r="P183" s="766" t="str">
        <f>Etiquettes!$H$21</f>
        <v>Données collectées</v>
      </c>
      <c r="Q183" s="766" t="str">
        <f>Etiquettes!$H$22</f>
        <v>Donnée collectée (valeur du flux ou coefficient)</v>
      </c>
      <c r="R183" s="120"/>
      <c r="S183" s="907"/>
    </row>
    <row r="184" spans="1:20">
      <c r="A184" s="115" t="str">
        <f>Secteurs!$B$2</f>
        <v>Cultures</v>
      </c>
      <c r="B184" s="116" t="str">
        <f>'Prétraitement récoltes'!A71</f>
        <v>Autres variétés prunes n.c.a.</v>
      </c>
      <c r="C184" s="117">
        <f>'Prétraitement récoltes'!E71</f>
        <v>41.895200000000003</v>
      </c>
      <c r="E184" s="119" t="str">
        <f>Etiquettes!$C$10</f>
        <v>kt</v>
      </c>
      <c r="F184" s="767" t="str">
        <f>Etiquettes!$C$7</f>
        <v>Fruits et légumes (hors pommes de terre)</v>
      </c>
      <c r="G184" s="119">
        <f>Etiquettes!$I$9</f>
        <v>2019</v>
      </c>
      <c r="H184" s="767" t="str">
        <f>Etiquettes!$C$8</f>
        <v>France entière</v>
      </c>
      <c r="I184" s="767" t="str">
        <f t="shared" si="4"/>
        <v>Récolte de Autres variétés prunes n.c.a.</v>
      </c>
      <c r="K184" t="s">
        <v>2506</v>
      </c>
      <c r="L184" s="767" t="str" cm="1">
        <f t="array" aca="1" ref="L184" ca="1">[1]!NOM_FEUILLE('Récoltes Fruits - AGRESTE'!$A$1)</f>
        <v>Récoltes Fruits - AGRESTE</v>
      </c>
      <c r="M184" s="766" t="str">
        <f>Etiquettes!$H$16</f>
        <v>Volume</v>
      </c>
      <c r="N184" s="768" t="str">
        <f t="shared" si="5"/>
        <v>Récolte de Autres variétés prunes n.c.a. = 42 kt (Agreste - Statistique Agricole Annuelle - SSP)</v>
      </c>
      <c r="O184" s="766" t="str">
        <f>Etiquettes!$H$20</f>
        <v>Fiable</v>
      </c>
      <c r="P184" s="766" t="str">
        <f>Etiquettes!$H$21</f>
        <v>Données collectées</v>
      </c>
      <c r="Q184" s="766" t="str">
        <f>Etiquettes!$H$22</f>
        <v>Donnée collectée (valeur du flux ou coefficient)</v>
      </c>
      <c r="R184" s="120"/>
      <c r="S184" s="907"/>
    </row>
    <row r="185" spans="1:20">
      <c r="A185" s="115" t="str">
        <f>Secteurs!$B$2</f>
        <v>Cultures</v>
      </c>
      <c r="B185" s="116" t="str">
        <f>'Prétraitement récoltes'!A72</f>
        <v>Letchi, longani, ramboutan</v>
      </c>
      <c r="C185" s="117">
        <f>'Prétraitement récoltes'!E72</f>
        <v>7.1566000000000001</v>
      </c>
      <c r="E185" s="119" t="str">
        <f>Etiquettes!$C$10</f>
        <v>kt</v>
      </c>
      <c r="F185" s="767" t="str">
        <f>Etiquettes!$C$7</f>
        <v>Fruits et légumes (hors pommes de terre)</v>
      </c>
      <c r="G185" s="119">
        <f>Etiquettes!$I$9</f>
        <v>2019</v>
      </c>
      <c r="H185" s="767" t="str">
        <f>Etiquettes!$C$8</f>
        <v>France entière</v>
      </c>
      <c r="I185" s="767" t="str">
        <f t="shared" si="4"/>
        <v>Récolte de Letchi, longani, ramboutan</v>
      </c>
      <c r="K185" t="s">
        <v>2506</v>
      </c>
      <c r="L185" s="767" t="str" cm="1">
        <f t="array" aca="1" ref="L185" ca="1">[1]!NOM_FEUILLE('Récoltes Fruits - AGRESTE'!$A$1)</f>
        <v>Récoltes Fruits - AGRESTE</v>
      </c>
      <c r="M185" s="766" t="str">
        <f>Etiquettes!$H$16</f>
        <v>Volume</v>
      </c>
      <c r="N185" s="768" t="str">
        <f t="shared" si="5"/>
        <v>Récolte de Letchi, longani, ramboutan = 7 kt (Agreste - Statistique Agricole Annuelle - SSP)</v>
      </c>
      <c r="O185" s="766" t="str">
        <f>Etiquettes!$H$20</f>
        <v>Fiable</v>
      </c>
      <c r="P185" s="766" t="str">
        <f>Etiquettes!$H$21</f>
        <v>Données collectées</v>
      </c>
      <c r="Q185" s="766" t="str">
        <f>Etiquettes!$H$22</f>
        <v>Donnée collectée (valeur du flux ou coefficient)</v>
      </c>
      <c r="R185" s="120"/>
      <c r="S185" s="907"/>
    </row>
    <row r="186" spans="1:20">
      <c r="A186" s="115" t="str">
        <f>Secteurs!$B$2</f>
        <v>Cultures</v>
      </c>
      <c r="B186" s="116" t="str">
        <f>'Prétraitement récoltes'!A73</f>
        <v>Mangue</v>
      </c>
      <c r="C186" s="117">
        <f>'Prétraitement récoltes'!E73</f>
        <v>4.4843999999999999</v>
      </c>
      <c r="E186" s="119" t="str">
        <f>Etiquettes!$C$10</f>
        <v>kt</v>
      </c>
      <c r="F186" s="767" t="str">
        <f>Etiquettes!$C$7</f>
        <v>Fruits et légumes (hors pommes de terre)</v>
      </c>
      <c r="G186" s="119">
        <f>Etiquettes!$I$9</f>
        <v>2019</v>
      </c>
      <c r="H186" s="767" t="str">
        <f>Etiquettes!$C$8</f>
        <v>France entière</v>
      </c>
      <c r="I186" s="767" t="str">
        <f t="shared" si="4"/>
        <v>Récolte de Mangue</v>
      </c>
      <c r="K186" t="s">
        <v>2506</v>
      </c>
      <c r="L186" s="767" t="str" cm="1">
        <f t="array" aca="1" ref="L186" ca="1">[1]!NOM_FEUILLE('Récoltes Fruits - AGRESTE'!$A$1)</f>
        <v>Récoltes Fruits - AGRESTE</v>
      </c>
      <c r="M186" s="766" t="str">
        <f>Etiquettes!$H$16</f>
        <v>Volume</v>
      </c>
      <c r="N186" s="768" t="str">
        <f t="shared" si="5"/>
        <v>Récolte de Mangue = 4 kt (Agreste - Statistique Agricole Annuelle - SSP)</v>
      </c>
      <c r="O186" s="766" t="str">
        <f>Etiquettes!$H$20</f>
        <v>Fiable</v>
      </c>
      <c r="P186" s="766" t="str">
        <f>Etiquettes!$H$21</f>
        <v>Données collectées</v>
      </c>
      <c r="Q186" s="766" t="str">
        <f>Etiquettes!$H$22</f>
        <v>Donnée collectée (valeur du flux ou coefficient)</v>
      </c>
      <c r="R186" s="120"/>
      <c r="S186" s="907"/>
    </row>
    <row r="187" spans="1:20">
      <c r="A187" s="115" t="str">
        <f>Secteurs!$B$2</f>
        <v>Cultures</v>
      </c>
      <c r="B187" s="116" t="str">
        <f>'Prétraitement récoltes'!A75</f>
        <v>Jules Guyot</v>
      </c>
      <c r="C187" s="117">
        <f>'Prétraitement récoltes'!E75</f>
        <v>32.7194</v>
      </c>
      <c r="E187" s="119" t="str">
        <f>Etiquettes!$C$10</f>
        <v>kt</v>
      </c>
      <c r="F187" s="767" t="str">
        <f>Etiquettes!$C$7</f>
        <v>Fruits et légumes (hors pommes de terre)</v>
      </c>
      <c r="G187" s="119">
        <f>Etiquettes!$I$9</f>
        <v>2019</v>
      </c>
      <c r="H187" s="767" t="str">
        <f>Etiquettes!$C$8</f>
        <v>France entière</v>
      </c>
      <c r="I187" s="767" t="str">
        <f t="shared" si="4"/>
        <v>Récolte de Jules Guyot</v>
      </c>
      <c r="K187" t="s">
        <v>2506</v>
      </c>
      <c r="L187" s="767" t="str" cm="1">
        <f t="array" aca="1" ref="L187" ca="1">[1]!NOM_FEUILLE('Récoltes Fruits - AGRESTE'!$A$1)</f>
        <v>Récoltes Fruits - AGRESTE</v>
      </c>
      <c r="M187" s="766" t="str">
        <f>Etiquettes!$H$16</f>
        <v>Volume</v>
      </c>
      <c r="N187" s="768" t="str">
        <f t="shared" si="5"/>
        <v>Récolte de Jules Guyot = 33 kt (Agreste - Statistique Agricole Annuelle - SSP)</v>
      </c>
      <c r="O187" s="766" t="str">
        <f>Etiquettes!$H$20</f>
        <v>Fiable</v>
      </c>
      <c r="P187" s="766" t="str">
        <f>Etiquettes!$H$21</f>
        <v>Données collectées</v>
      </c>
      <c r="Q187" s="766" t="str">
        <f>Etiquettes!$H$22</f>
        <v>Donnée collectée (valeur du flux ou coefficient)</v>
      </c>
      <c r="R187" s="120"/>
      <c r="S187" s="907"/>
    </row>
    <row r="188" spans="1:20">
      <c r="A188" s="115" t="str">
        <f>Secteurs!$B$2</f>
        <v>Cultures</v>
      </c>
      <c r="B188" s="116" t="str">
        <f>'Prétraitement récoltes'!A76</f>
        <v>William's</v>
      </c>
      <c r="C188" s="117">
        <f>'Prétraitement récoltes'!E76</f>
        <v>44.491799999999998</v>
      </c>
      <c r="E188" s="119" t="str">
        <f>Etiquettes!$C$10</f>
        <v>kt</v>
      </c>
      <c r="F188" s="767" t="str">
        <f>Etiquettes!$C$7</f>
        <v>Fruits et légumes (hors pommes de terre)</v>
      </c>
      <c r="G188" s="119">
        <f>Etiquettes!$I$9</f>
        <v>2019</v>
      </c>
      <c r="H188" s="767" t="str">
        <f>Etiquettes!$C$8</f>
        <v>France entière</v>
      </c>
      <c r="I188" s="767" t="str">
        <f t="shared" si="4"/>
        <v>Récolte de William's</v>
      </c>
      <c r="K188" t="s">
        <v>2506</v>
      </c>
      <c r="L188" s="767" t="str" cm="1">
        <f t="array" aca="1" ref="L188" ca="1">[1]!NOM_FEUILLE('Récoltes Fruits - AGRESTE'!$A$1)</f>
        <v>Récoltes Fruits - AGRESTE</v>
      </c>
      <c r="M188" s="766" t="str">
        <f>Etiquettes!$H$16</f>
        <v>Volume</v>
      </c>
      <c r="N188" s="768" t="str">
        <f t="shared" si="5"/>
        <v>Récolte de William's = 44 kt (Agreste - Statistique Agricole Annuelle - SSP)</v>
      </c>
      <c r="O188" s="766" t="str">
        <f>Etiquettes!$H$20</f>
        <v>Fiable</v>
      </c>
      <c r="P188" s="766" t="str">
        <f>Etiquettes!$H$21</f>
        <v>Données collectées</v>
      </c>
      <c r="Q188" s="766" t="str">
        <f>Etiquettes!$H$22</f>
        <v>Donnée collectée (valeur du flux ou coefficient)</v>
      </c>
      <c r="R188" s="120"/>
      <c r="S188" s="907"/>
    </row>
    <row r="189" spans="1:20">
      <c r="A189" s="115" t="str">
        <f>Secteurs!$B$2</f>
        <v>Cultures</v>
      </c>
      <c r="B189" s="116" t="str">
        <f>'Prétraitement récoltes'!A77</f>
        <v>Autres variétés de poires d'été, n.c.a.</v>
      </c>
      <c r="C189" s="117">
        <f>'Prétraitement récoltes'!E77</f>
        <v>1.8345</v>
      </c>
      <c r="E189" s="119" t="str">
        <f>Etiquettes!$C$10</f>
        <v>kt</v>
      </c>
      <c r="F189" s="767" t="str">
        <f>Etiquettes!$C$7</f>
        <v>Fruits et légumes (hors pommes de terre)</v>
      </c>
      <c r="G189" s="119">
        <f>Etiquettes!$I$9</f>
        <v>2019</v>
      </c>
      <c r="H189" s="767" t="str">
        <f>Etiquettes!$C$8</f>
        <v>France entière</v>
      </c>
      <c r="I189" s="767" t="str">
        <f t="shared" si="4"/>
        <v>Récolte de Autres variétés de poires d'été, n.c.a.</v>
      </c>
      <c r="K189" t="s">
        <v>2506</v>
      </c>
      <c r="L189" s="767" t="str" cm="1">
        <f t="array" aca="1" ref="L189" ca="1">[1]!NOM_FEUILLE('Récoltes Fruits - AGRESTE'!$A$1)</f>
        <v>Récoltes Fruits - AGRESTE</v>
      </c>
      <c r="M189" s="766" t="str">
        <f>Etiquettes!$H$16</f>
        <v>Volume</v>
      </c>
      <c r="N189" s="768" t="str">
        <f t="shared" si="5"/>
        <v>Récolte de Autres variétés de poires d'été, n.c.a. = 2 kt (Agreste - Statistique Agricole Annuelle - SSP)</v>
      </c>
      <c r="O189" s="766" t="str">
        <f>Etiquettes!$H$20</f>
        <v>Fiable</v>
      </c>
      <c r="P189" s="766" t="str">
        <f>Etiquettes!$H$21</f>
        <v>Données collectées</v>
      </c>
      <c r="Q189" s="766" t="str">
        <f>Etiquettes!$H$22</f>
        <v>Donnée collectée (valeur du flux ou coefficient)</v>
      </c>
      <c r="R189" s="120"/>
      <c r="S189" s="907"/>
    </row>
    <row r="190" spans="1:20">
      <c r="A190" s="115" t="str">
        <f>Secteurs!$B$2</f>
        <v>Cultures</v>
      </c>
      <c r="B190" s="116" t="str">
        <f>'Prétraitement récoltes'!A78</f>
        <v>Poires d'automne</v>
      </c>
      <c r="C190" s="117">
        <f>'Prétraitement récoltes'!E78</f>
        <v>46.854599999999998</v>
      </c>
      <c r="E190" s="119" t="str">
        <f>Etiquettes!$C$10</f>
        <v>kt</v>
      </c>
      <c r="F190" s="767" t="str">
        <f>Etiquettes!$C$7</f>
        <v>Fruits et légumes (hors pommes de terre)</v>
      </c>
      <c r="G190" s="119">
        <f>Etiquettes!$I$9</f>
        <v>2019</v>
      </c>
      <c r="H190" s="767" t="str">
        <f>Etiquettes!$C$8</f>
        <v>France entière</v>
      </c>
      <c r="I190" s="767" t="str">
        <f t="shared" si="4"/>
        <v>Récolte de Poires d'automne</v>
      </c>
      <c r="K190" t="s">
        <v>2506</v>
      </c>
      <c r="L190" s="767" t="str" cm="1">
        <f t="array" aca="1" ref="L190" ca="1">[1]!NOM_FEUILLE('Récoltes Fruits - AGRESTE'!$A$1)</f>
        <v>Récoltes Fruits - AGRESTE</v>
      </c>
      <c r="M190" s="766" t="str">
        <f>Etiquettes!$H$16</f>
        <v>Volume</v>
      </c>
      <c r="N190" s="768" t="str">
        <f t="shared" si="5"/>
        <v>Récolte de Poires d'automne = 47 kt (Agreste - Statistique Agricole Annuelle - SSP)</v>
      </c>
      <c r="O190" s="766" t="str">
        <f>Etiquettes!$H$20</f>
        <v>Fiable</v>
      </c>
      <c r="P190" s="766" t="str">
        <f>Etiquettes!$H$21</f>
        <v>Données collectées</v>
      </c>
      <c r="Q190" s="766" t="str">
        <f>Etiquettes!$H$22</f>
        <v>Donnée collectée (valeur du flux ou coefficient)</v>
      </c>
      <c r="R190" s="120"/>
      <c r="S190" s="907"/>
    </row>
    <row r="191" spans="1:20">
      <c r="A191" s="115" t="str">
        <f>Secteurs!$B$2</f>
        <v>Cultures</v>
      </c>
      <c r="B191" s="116" t="str">
        <f>'Prétraitement récoltes'!A79</f>
        <v>Poires d'hiver</v>
      </c>
      <c r="C191" s="117">
        <f>'Prétraitement récoltes'!E79</f>
        <v>8.4568999999999992</v>
      </c>
      <c r="E191" s="119" t="str">
        <f>Etiquettes!$C$10</f>
        <v>kt</v>
      </c>
      <c r="F191" s="767" t="str">
        <f>Etiquettes!$C$7</f>
        <v>Fruits et légumes (hors pommes de terre)</v>
      </c>
      <c r="G191" s="119">
        <f>Etiquettes!$I$9</f>
        <v>2019</v>
      </c>
      <c r="H191" s="767" t="str">
        <f>Etiquettes!$C$8</f>
        <v>France entière</v>
      </c>
      <c r="I191" s="767" t="str">
        <f t="shared" si="4"/>
        <v>Récolte de Poires d'hiver</v>
      </c>
      <c r="K191" t="s">
        <v>2506</v>
      </c>
      <c r="L191" s="767" t="str" cm="1">
        <f t="array" aca="1" ref="L191" ca="1">[1]!NOM_FEUILLE('Récoltes Fruits - AGRESTE'!$A$1)</f>
        <v>Récoltes Fruits - AGRESTE</v>
      </c>
      <c r="M191" s="766" t="str">
        <f>Etiquettes!$H$16</f>
        <v>Volume</v>
      </c>
      <c r="N191" s="768" t="str">
        <f t="shared" si="5"/>
        <v>Récolte de Poires d'hiver = 8 kt (Agreste - Statistique Agricole Annuelle - SSP)</v>
      </c>
      <c r="O191" s="766" t="str">
        <f>Etiquettes!$H$20</f>
        <v>Fiable</v>
      </c>
      <c r="P191" s="766" t="str">
        <f>Etiquettes!$H$21</f>
        <v>Données collectées</v>
      </c>
      <c r="Q191" s="766" t="str">
        <f>Etiquettes!$H$22</f>
        <v>Donnée collectée (valeur du flux ou coefficient)</v>
      </c>
      <c r="R191" s="120"/>
      <c r="S191" s="907"/>
      <c r="T191" s="125"/>
    </row>
    <row r="192" spans="1:20">
      <c r="A192" s="115" t="str">
        <f>Secteurs!$B$2</f>
        <v>Cultures</v>
      </c>
      <c r="B192" s="116" t="str">
        <f>'Prétraitement récoltes'!A80</f>
        <v>Golden</v>
      </c>
      <c r="C192" s="117">
        <f>'Prétraitement récoltes'!E80</f>
        <v>424.09059999999999</v>
      </c>
      <c r="E192" s="119" t="str">
        <f>Etiquettes!$C$10</f>
        <v>kt</v>
      </c>
      <c r="F192" s="767" t="str">
        <f>Etiquettes!$C$7</f>
        <v>Fruits et légumes (hors pommes de terre)</v>
      </c>
      <c r="G192" s="119">
        <f>Etiquettes!$I$9</f>
        <v>2019</v>
      </c>
      <c r="H192" s="767" t="str">
        <f>Etiquettes!$C$8</f>
        <v>France entière</v>
      </c>
      <c r="I192" s="767" t="str">
        <f t="shared" si="4"/>
        <v>Récolte de Golden</v>
      </c>
      <c r="K192" t="s">
        <v>2506</v>
      </c>
      <c r="L192" s="767" t="str" cm="1">
        <f t="array" aca="1" ref="L192" ca="1">[1]!NOM_FEUILLE('Récoltes Fruits - AGRESTE'!$A$1)</f>
        <v>Récoltes Fruits - AGRESTE</v>
      </c>
      <c r="M192" s="766" t="str">
        <f>Etiquettes!$H$16</f>
        <v>Volume</v>
      </c>
      <c r="N192" s="768" t="str">
        <f t="shared" si="5"/>
        <v>Récolte de Golden = 424 kt (Agreste - Statistique Agricole Annuelle - SSP)</v>
      </c>
      <c r="O192" s="766" t="str">
        <f>Etiquettes!$H$20</f>
        <v>Fiable</v>
      </c>
      <c r="P192" s="766" t="str">
        <f>Etiquettes!$H$21</f>
        <v>Données collectées</v>
      </c>
      <c r="Q192" s="766" t="str">
        <f>Etiquettes!$H$22</f>
        <v>Donnée collectée (valeur du flux ou coefficient)</v>
      </c>
      <c r="R192" s="120"/>
      <c r="S192" s="907"/>
      <c r="T192" s="125"/>
    </row>
    <row r="193" spans="1:19">
      <c r="A193" s="115" t="str">
        <f>Secteurs!$B$2</f>
        <v>Cultures</v>
      </c>
      <c r="B193" s="116" t="str">
        <f>'Prétraitement récoltes'!A81</f>
        <v>Granny Smith</v>
      </c>
      <c r="C193" s="117">
        <f>'Prétraitement récoltes'!E81</f>
        <v>133.126</v>
      </c>
      <c r="E193" s="119" t="str">
        <f>Etiquettes!$C$10</f>
        <v>kt</v>
      </c>
      <c r="F193" s="767" t="str">
        <f>Etiquettes!$C$7</f>
        <v>Fruits et légumes (hors pommes de terre)</v>
      </c>
      <c r="G193" s="119">
        <f>Etiquettes!$I$9</f>
        <v>2019</v>
      </c>
      <c r="H193" s="767" t="str">
        <f>Etiquettes!$C$8</f>
        <v>France entière</v>
      </c>
      <c r="I193" s="767" t="str">
        <f t="shared" ref="I193:I255" si="6">"Récolte de "&amp;B193</f>
        <v>Récolte de Granny Smith</v>
      </c>
      <c r="K193" t="s">
        <v>2506</v>
      </c>
      <c r="L193" s="767" t="str" cm="1">
        <f t="array" aca="1" ref="L193" ca="1">[1]!NOM_FEUILLE('Récoltes Fruits - AGRESTE'!$A$1)</f>
        <v>Récoltes Fruits - AGRESTE</v>
      </c>
      <c r="M193" s="766" t="str">
        <f>Etiquettes!$H$16</f>
        <v>Volume</v>
      </c>
      <c r="N193" s="768" t="str">
        <f t="shared" ref="N193:N231" si="7">_xlfn.CONCAT(I193,IF(OR(ISBLANK(C193),ISERROR(C193)),"",_xlfn.CONCAT(" = ",MROUND(C193,1)," ",E193," (",K193,")")))</f>
        <v>Récolte de Granny Smith = 133 kt (Agreste - Statistique Agricole Annuelle - SSP)</v>
      </c>
      <c r="O193" s="766" t="str">
        <f>Etiquettes!$H$20</f>
        <v>Fiable</v>
      </c>
      <c r="P193" s="766" t="str">
        <f>Etiquettes!$H$21</f>
        <v>Données collectées</v>
      </c>
      <c r="Q193" s="766" t="str">
        <f>Etiquettes!$H$22</f>
        <v>Donnée collectée (valeur du flux ou coefficient)</v>
      </c>
      <c r="R193" s="120"/>
      <c r="S193" s="907"/>
    </row>
    <row r="194" spans="1:19">
      <c r="A194" s="115" t="str">
        <f>Secteurs!$B$2</f>
        <v>Cultures</v>
      </c>
      <c r="B194" s="116" t="str">
        <f>'Prétraitement récoltes'!A82</f>
        <v>Gala</v>
      </c>
      <c r="C194" s="117">
        <f>'Prétraitement récoltes'!E82</f>
        <v>293.84440000000001</v>
      </c>
      <c r="E194" s="119" t="str">
        <f>Etiquettes!$C$10</f>
        <v>kt</v>
      </c>
      <c r="F194" s="767" t="str">
        <f>Etiquettes!$C$7</f>
        <v>Fruits et légumes (hors pommes de terre)</v>
      </c>
      <c r="G194" s="119">
        <f>Etiquettes!$I$9</f>
        <v>2019</v>
      </c>
      <c r="H194" s="767" t="str">
        <f>Etiquettes!$C$8</f>
        <v>France entière</v>
      </c>
      <c r="I194" s="767" t="str">
        <f t="shared" si="6"/>
        <v>Récolte de Gala</v>
      </c>
      <c r="K194" t="s">
        <v>2506</v>
      </c>
      <c r="L194" s="767" t="str" cm="1">
        <f t="array" aca="1" ref="L194" ca="1">[1]!NOM_FEUILLE('Récoltes Fruits - AGRESTE'!$A$1)</f>
        <v>Récoltes Fruits - AGRESTE</v>
      </c>
      <c r="M194" s="766" t="str">
        <f>Etiquettes!$H$16</f>
        <v>Volume</v>
      </c>
      <c r="N194" s="768" t="str">
        <f t="shared" si="7"/>
        <v>Récolte de Gala = 294 kt (Agreste - Statistique Agricole Annuelle - SSP)</v>
      </c>
      <c r="O194" s="766" t="str">
        <f>Etiquettes!$H$20</f>
        <v>Fiable</v>
      </c>
      <c r="P194" s="766" t="str">
        <f>Etiquettes!$H$21</f>
        <v>Données collectées</v>
      </c>
      <c r="Q194" s="766" t="str">
        <f>Etiquettes!$H$22</f>
        <v>Donnée collectée (valeur du flux ou coefficient)</v>
      </c>
      <c r="R194" s="120"/>
      <c r="S194" s="907"/>
    </row>
    <row r="195" spans="1:19">
      <c r="A195" s="115" t="str">
        <f>Secteurs!$B$2</f>
        <v>Cultures</v>
      </c>
      <c r="B195" s="116" t="str">
        <f>'Prétraitement récoltes'!A83</f>
        <v>Autres variétés de pommes, n.c.a.</v>
      </c>
      <c r="C195" s="117">
        <f>'Prétraitement récoltes'!E83</f>
        <v>773.89800000000002</v>
      </c>
      <c r="E195" s="119" t="str">
        <f>Etiquettes!$C$10</f>
        <v>kt</v>
      </c>
      <c r="F195" s="767" t="str">
        <f>Etiquettes!$C$7</f>
        <v>Fruits et légumes (hors pommes de terre)</v>
      </c>
      <c r="G195" s="119">
        <f>Etiquettes!$I$9</f>
        <v>2019</v>
      </c>
      <c r="H195" s="767" t="str">
        <f>Etiquettes!$C$8</f>
        <v>France entière</v>
      </c>
      <c r="I195" s="767" t="str">
        <f t="shared" si="6"/>
        <v>Récolte de Autres variétés de pommes, n.c.a.</v>
      </c>
      <c r="K195" t="s">
        <v>2506</v>
      </c>
      <c r="L195" s="767" t="str" cm="1">
        <f t="array" aca="1" ref="L195" ca="1">[1]!NOM_FEUILLE('Récoltes Fruits - AGRESTE'!$A$1)</f>
        <v>Récoltes Fruits - AGRESTE</v>
      </c>
      <c r="M195" s="766" t="str">
        <f>Etiquettes!$H$16</f>
        <v>Volume</v>
      </c>
      <c r="N195" s="768" t="str">
        <f t="shared" si="7"/>
        <v>Récolte de Autres variétés de pommes, n.c.a. = 774 kt (Agreste - Statistique Agricole Annuelle - SSP)</v>
      </c>
      <c r="O195" s="766" t="str">
        <f>Etiquettes!$H$20</f>
        <v>Fiable</v>
      </c>
      <c r="P195" s="766" t="str">
        <f>Etiquettes!$H$21</f>
        <v>Données collectées</v>
      </c>
      <c r="Q195" s="766" t="str">
        <f>Etiquettes!$H$22</f>
        <v>Donnée collectée (valeur du flux ou coefficient)</v>
      </c>
      <c r="R195" s="120"/>
      <c r="S195" s="907"/>
    </row>
    <row r="196" spans="1:19">
      <c r="A196" s="115" t="str">
        <f>Secteurs!$B$2</f>
        <v>Cultures</v>
      </c>
      <c r="B196" s="116" t="str">
        <f>'Prétraitement récoltes'!A85</f>
        <v>Amandes</v>
      </c>
      <c r="C196" s="117">
        <f>'Prétraitement récoltes'!E85</f>
        <v>1.7738</v>
      </c>
      <c r="E196" s="119" t="str">
        <f>Etiquettes!$C$10</f>
        <v>kt</v>
      </c>
      <c r="F196" s="767" t="str">
        <f>Etiquettes!$C$7</f>
        <v>Fruits et légumes (hors pommes de terre)</v>
      </c>
      <c r="G196" s="119">
        <f>Etiquettes!$I$9</f>
        <v>2019</v>
      </c>
      <c r="H196" s="767" t="str">
        <f>Etiquettes!$C$8</f>
        <v>France entière</v>
      </c>
      <c r="I196" s="767" t="str">
        <f t="shared" si="6"/>
        <v>Récolte de Amandes</v>
      </c>
      <c r="K196" t="s">
        <v>2506</v>
      </c>
      <c r="L196" s="767" t="str" cm="1">
        <f t="array" aca="1" ref="L196" ca="1">[1]!NOM_FEUILLE('Récoltes Fruits - AGRESTE'!$A$1)</f>
        <v>Récoltes Fruits - AGRESTE</v>
      </c>
      <c r="M196" s="766" t="str">
        <f>Etiquettes!$H$16</f>
        <v>Volume</v>
      </c>
      <c r="N196" s="768" t="str">
        <f t="shared" si="7"/>
        <v>Récolte de Amandes = 2 kt (Agreste - Statistique Agricole Annuelle - SSP)</v>
      </c>
      <c r="O196" s="766" t="str">
        <f>Etiquettes!$H$20</f>
        <v>Fiable</v>
      </c>
      <c r="P196" s="766" t="str">
        <f>Etiquettes!$H$21</f>
        <v>Données collectées</v>
      </c>
      <c r="Q196" s="766" t="str">
        <f>Etiquettes!$H$22</f>
        <v>Donnée collectée (valeur du flux ou coefficient)</v>
      </c>
      <c r="R196" s="120"/>
      <c r="S196" s="907"/>
    </row>
    <row r="197" spans="1:19">
      <c r="A197" s="115" t="str">
        <f>Secteurs!$B$2</f>
        <v>Cultures</v>
      </c>
      <c r="B197" s="116" t="str">
        <f>'Prétraitement récoltes'!A86</f>
        <v>Châtaignes et marrons</v>
      </c>
      <c r="C197" s="117">
        <f>'Prétraitement récoltes'!E86</f>
        <v>7.2896999999999998</v>
      </c>
      <c r="E197" s="119" t="str">
        <f>Etiquettes!$C$10</f>
        <v>kt</v>
      </c>
      <c r="F197" s="767" t="str">
        <f>Etiquettes!$C$7</f>
        <v>Fruits et légumes (hors pommes de terre)</v>
      </c>
      <c r="G197" s="119">
        <f>Etiquettes!$I$9</f>
        <v>2019</v>
      </c>
      <c r="H197" s="767" t="str">
        <f>Etiquettes!$C$8</f>
        <v>France entière</v>
      </c>
      <c r="I197" s="767" t="str">
        <f t="shared" si="6"/>
        <v>Récolte de Châtaignes et marrons</v>
      </c>
      <c r="K197" t="s">
        <v>2506</v>
      </c>
      <c r="L197" s="767" t="str" cm="1">
        <f t="array" aca="1" ref="L197" ca="1">[1]!NOM_FEUILLE('Récoltes Fruits - AGRESTE'!$A$1)</f>
        <v>Récoltes Fruits - AGRESTE</v>
      </c>
      <c r="M197" s="766" t="str">
        <f>Etiquettes!$H$16</f>
        <v>Volume</v>
      </c>
      <c r="N197" s="768" t="str">
        <f t="shared" si="7"/>
        <v>Récolte de Châtaignes et marrons = 7 kt (Agreste - Statistique Agricole Annuelle - SSP)</v>
      </c>
      <c r="O197" s="766" t="str">
        <f>Etiquettes!$H$20</f>
        <v>Fiable</v>
      </c>
      <c r="P197" s="766" t="str">
        <f>Etiquettes!$H$21</f>
        <v>Données collectées</v>
      </c>
      <c r="Q197" s="766" t="str">
        <f>Etiquettes!$H$22</f>
        <v>Donnée collectée (valeur du flux ou coefficient)</v>
      </c>
      <c r="R197" s="120"/>
      <c r="S197" s="907"/>
    </row>
    <row r="198" spans="1:19">
      <c r="A198" s="115" t="str">
        <f>Secteurs!$B$2</f>
        <v>Cultures</v>
      </c>
      <c r="B198" s="116" t="str">
        <f>'Prétraitement récoltes'!A87</f>
        <v>Noix</v>
      </c>
      <c r="C198" s="117">
        <f>'Prétraitement récoltes'!E87</f>
        <v>34.268900000000002</v>
      </c>
      <c r="E198" s="119" t="str">
        <f>Etiquettes!$C$10</f>
        <v>kt</v>
      </c>
      <c r="F198" s="767" t="str">
        <f>Etiquettes!$C$7</f>
        <v>Fruits et légumes (hors pommes de terre)</v>
      </c>
      <c r="G198" s="119">
        <f>Etiquettes!$I$9</f>
        <v>2019</v>
      </c>
      <c r="H198" s="767" t="str">
        <f>Etiquettes!$C$8</f>
        <v>France entière</v>
      </c>
      <c r="I198" s="767" t="str">
        <f t="shared" si="6"/>
        <v>Récolte de Noix</v>
      </c>
      <c r="K198" t="s">
        <v>2506</v>
      </c>
      <c r="L198" s="767" t="str" cm="1">
        <f t="array" aca="1" ref="L198" ca="1">[1]!NOM_FEUILLE('Récoltes Fruits - AGRESTE'!$A$1)</f>
        <v>Récoltes Fruits - AGRESTE</v>
      </c>
      <c r="M198" s="766" t="str">
        <f>Etiquettes!$H$16</f>
        <v>Volume</v>
      </c>
      <c r="N198" s="768" t="str">
        <f t="shared" si="7"/>
        <v>Récolte de Noix = 34 kt (Agreste - Statistique Agricole Annuelle - SSP)</v>
      </c>
      <c r="O198" s="766" t="str">
        <f>Etiquettes!$H$20</f>
        <v>Fiable</v>
      </c>
      <c r="P198" s="766" t="str">
        <f>Etiquettes!$H$21</f>
        <v>Données collectées</v>
      </c>
      <c r="Q198" s="766" t="str">
        <f>Etiquettes!$H$22</f>
        <v>Donnée collectée (valeur du flux ou coefficient)</v>
      </c>
      <c r="R198" s="120"/>
      <c r="S198" s="907"/>
    </row>
    <row r="199" spans="1:19">
      <c r="A199" s="115" t="str">
        <f>Secteurs!$B$2</f>
        <v>Cultures</v>
      </c>
      <c r="B199" s="116" t="str">
        <f>'Prétraitement récoltes'!A88</f>
        <v>Noix de coco</v>
      </c>
      <c r="C199" s="117">
        <f>'Prétraitement récoltes'!E88</f>
        <v>2.8363</v>
      </c>
      <c r="E199" s="119" t="str">
        <f>Etiquettes!$C$10</f>
        <v>kt</v>
      </c>
      <c r="F199" s="767" t="str">
        <f>Etiquettes!$C$7</f>
        <v>Fruits et légumes (hors pommes de terre)</v>
      </c>
      <c r="G199" s="119">
        <f>Etiquettes!$I$9</f>
        <v>2019</v>
      </c>
      <c r="H199" s="767" t="str">
        <f>Etiquettes!$C$8</f>
        <v>France entière</v>
      </c>
      <c r="I199" s="767" t="str">
        <f t="shared" si="6"/>
        <v>Récolte de Noix de coco</v>
      </c>
      <c r="K199" t="s">
        <v>2506</v>
      </c>
      <c r="L199" s="767" t="str" cm="1">
        <f t="array" aca="1" ref="L199" ca="1">[1]!NOM_FEUILLE('Récoltes Fruits - AGRESTE'!$A$1)</f>
        <v>Récoltes Fruits - AGRESTE</v>
      </c>
      <c r="M199" s="766" t="str">
        <f>Etiquettes!$H$16</f>
        <v>Volume</v>
      </c>
      <c r="N199" s="768" t="str">
        <f t="shared" si="7"/>
        <v>Récolte de Noix de coco = 3 kt (Agreste - Statistique Agricole Annuelle - SSP)</v>
      </c>
      <c r="O199" s="766" t="str">
        <f>Etiquettes!$H$20</f>
        <v>Fiable</v>
      </c>
      <c r="P199" s="766" t="str">
        <f>Etiquettes!$H$21</f>
        <v>Données collectées</v>
      </c>
      <c r="Q199" s="766" t="str">
        <f>Etiquettes!$H$22</f>
        <v>Donnée collectée (valeur du flux ou coefficient)</v>
      </c>
      <c r="R199" s="120"/>
      <c r="S199" s="907"/>
    </row>
    <row r="200" spans="1:19">
      <c r="A200" s="115" t="str">
        <f>Secteurs!$B$2</f>
        <v>Cultures</v>
      </c>
      <c r="B200" s="116" t="str">
        <f>'Prétraitement récoltes'!A89</f>
        <v>Noisettes</v>
      </c>
      <c r="C200" s="117">
        <f>'Prétraitement récoltes'!E89</f>
        <v>15.7788</v>
      </c>
      <c r="E200" s="119" t="str">
        <f>Etiquettes!$C$10</f>
        <v>kt</v>
      </c>
      <c r="F200" s="767" t="str">
        <f>Etiquettes!$C$7</f>
        <v>Fruits et légumes (hors pommes de terre)</v>
      </c>
      <c r="G200" s="119">
        <f>Etiquettes!$I$9</f>
        <v>2019</v>
      </c>
      <c r="H200" s="767" t="str">
        <f>Etiquettes!$C$8</f>
        <v>France entière</v>
      </c>
      <c r="I200" s="767" t="str">
        <f t="shared" si="6"/>
        <v>Récolte de Noisettes</v>
      </c>
      <c r="K200" t="s">
        <v>2506</v>
      </c>
      <c r="L200" s="767" t="str" cm="1">
        <f t="array" aca="1" ref="L200" ca="1">[1]!NOM_FEUILLE('Récoltes Fruits - AGRESTE'!$A$1)</f>
        <v>Récoltes Fruits - AGRESTE</v>
      </c>
      <c r="M200" s="766" t="str">
        <f>Etiquettes!$H$16</f>
        <v>Volume</v>
      </c>
      <c r="N200" s="768" t="str">
        <f t="shared" si="7"/>
        <v>Récolte de Noisettes = 16 kt (Agreste - Statistique Agricole Annuelle - SSP)</v>
      </c>
      <c r="O200" s="766" t="str">
        <f>Etiquettes!$H$20</f>
        <v>Fiable</v>
      </c>
      <c r="P200" s="766" t="str">
        <f>Etiquettes!$H$21</f>
        <v>Données collectées</v>
      </c>
      <c r="Q200" s="766" t="str">
        <f>Etiquettes!$H$22</f>
        <v>Donnée collectée (valeur du flux ou coefficient)</v>
      </c>
      <c r="R200" s="120"/>
      <c r="S200" s="907"/>
    </row>
    <row r="201" spans="1:19">
      <c r="A201" s="115" t="str">
        <f>Secteurs!$B$2</f>
        <v>Cultures</v>
      </c>
      <c r="B201" s="116" t="str">
        <f>'Prétraitement récoltes'!A90</f>
        <v>Autres fruits à coque</v>
      </c>
      <c r="C201" s="117">
        <f>'Prétraitement récoltes'!E90</f>
        <v>0</v>
      </c>
      <c r="E201" s="119" t="str">
        <f>Etiquettes!$C$10</f>
        <v>kt</v>
      </c>
      <c r="F201" s="767" t="str">
        <f>Etiquettes!$C$7</f>
        <v>Fruits et légumes (hors pommes de terre)</v>
      </c>
      <c r="G201" s="119">
        <f>Etiquettes!$I$9</f>
        <v>2019</v>
      </c>
      <c r="H201" s="767" t="str">
        <f>Etiquettes!$C$8</f>
        <v>France entière</v>
      </c>
      <c r="I201" s="767" t="str">
        <f t="shared" si="6"/>
        <v>Récolte de Autres fruits à coque</v>
      </c>
      <c r="J201" s="767" t="s">
        <v>2509</v>
      </c>
      <c r="K201" t="s">
        <v>2506</v>
      </c>
      <c r="L201" s="767" t="str" cm="1">
        <f t="array" aca="1" ref="L201" ca="1">[1]!NOM_FEUILLE('Récoltes Fruits - AGRESTE'!$A$1)</f>
        <v>Récoltes Fruits - AGRESTE</v>
      </c>
      <c r="M201" s="766" t="str">
        <f>Etiquettes!$H$16</f>
        <v>Volume</v>
      </c>
      <c r="N201" s="768" t="str">
        <f t="shared" si="7"/>
        <v>Récolte de Autres fruits à coque = 0 kt (Agreste - Statistique Agricole Annuelle - SSP)</v>
      </c>
      <c r="O201" s="766" t="str">
        <f>Etiquettes!$J$20</f>
        <v>Probable</v>
      </c>
      <c r="P201" s="766" t="str">
        <f>Etiquettes!$H$21</f>
        <v>Données collectées</v>
      </c>
      <c r="Q201" s="766" t="str">
        <f>Etiquettes!$H$22</f>
        <v>Donnée collectée (valeur du flux ou coefficient)</v>
      </c>
      <c r="R201" s="120"/>
      <c r="S201" s="907"/>
    </row>
    <row r="202" spans="1:19">
      <c r="A202" s="115" t="str">
        <f>Secteurs!$B$2</f>
        <v>Cultures</v>
      </c>
      <c r="B202" s="116" t="str">
        <f>'Prétraitement récoltes'!A91</f>
        <v>Kiwis</v>
      </c>
      <c r="C202" s="117">
        <f>'Prétraitement récoltes'!E91</f>
        <v>54.694699999999997</v>
      </c>
      <c r="E202" s="119" t="str">
        <f>Etiquettes!$C$10</f>
        <v>kt</v>
      </c>
      <c r="F202" s="767" t="str">
        <f>Etiquettes!$C$7</f>
        <v>Fruits et légumes (hors pommes de terre)</v>
      </c>
      <c r="G202" s="119">
        <f>Etiquettes!$I$9</f>
        <v>2019</v>
      </c>
      <c r="H202" s="767" t="str">
        <f>Etiquettes!$C$8</f>
        <v>France entière</v>
      </c>
      <c r="I202" s="767" t="str">
        <f t="shared" si="6"/>
        <v>Récolte de Kiwis</v>
      </c>
      <c r="K202" t="s">
        <v>2506</v>
      </c>
      <c r="L202" s="767" t="str" cm="1">
        <f t="array" aca="1" ref="L202" ca="1">[1]!NOM_FEUILLE('Récoltes Fruits - AGRESTE'!$A$1)</f>
        <v>Récoltes Fruits - AGRESTE</v>
      </c>
      <c r="M202" s="766" t="str">
        <f>Etiquettes!$H$16</f>
        <v>Volume</v>
      </c>
      <c r="N202" s="768" t="str">
        <f t="shared" si="7"/>
        <v>Récolte de Kiwis = 55 kt (Agreste - Statistique Agricole Annuelle - SSP)</v>
      </c>
      <c r="O202" s="766" t="str">
        <f>Etiquettes!$H$20</f>
        <v>Fiable</v>
      </c>
      <c r="P202" s="766" t="str">
        <f>Etiquettes!$H$21</f>
        <v>Données collectées</v>
      </c>
      <c r="Q202" s="766" t="str">
        <f>Etiquettes!$H$22</f>
        <v>Donnée collectée (valeur du flux ou coefficient)</v>
      </c>
      <c r="R202" s="120"/>
      <c r="S202" s="907"/>
    </row>
    <row r="203" spans="1:19">
      <c r="A203" s="115" t="str">
        <f>Secteurs!$B$2</f>
        <v>Cultures</v>
      </c>
      <c r="B203" s="116" t="str">
        <f>'Prétraitement récoltes'!A92</f>
        <v>Cassis et myrtilles</v>
      </c>
      <c r="C203" s="117">
        <f>'Prétraitement récoltes'!E92</f>
        <v>7.3597000000000001</v>
      </c>
      <c r="E203" s="119" t="str">
        <f>Etiquettes!$C$10</f>
        <v>kt</v>
      </c>
      <c r="F203" s="767" t="str">
        <f>Etiquettes!$C$7</f>
        <v>Fruits et légumes (hors pommes de terre)</v>
      </c>
      <c r="G203" s="119">
        <f>Etiquettes!$I$9</f>
        <v>2019</v>
      </c>
      <c r="H203" s="767" t="str">
        <f>Etiquettes!$C$8</f>
        <v>France entière</v>
      </c>
      <c r="I203" s="767" t="str">
        <f t="shared" si="6"/>
        <v>Récolte de Cassis et myrtilles</v>
      </c>
      <c r="K203" t="s">
        <v>2506</v>
      </c>
      <c r="L203" s="767" t="str" cm="1">
        <f t="array" aca="1" ref="L203" ca="1">[1]!NOM_FEUILLE('Récoltes Fruits - AGRESTE'!$A$1)</f>
        <v>Récoltes Fruits - AGRESTE</v>
      </c>
      <c r="M203" s="766" t="str">
        <f>Etiquettes!$H$16</f>
        <v>Volume</v>
      </c>
      <c r="N203" s="768" t="str">
        <f t="shared" si="7"/>
        <v>Récolte de Cassis et myrtilles = 7 kt (Agreste - Statistique Agricole Annuelle - SSP)</v>
      </c>
      <c r="O203" s="766" t="str">
        <f>Etiquettes!$H$20</f>
        <v>Fiable</v>
      </c>
      <c r="P203" s="766" t="str">
        <f>Etiquettes!$H$21</f>
        <v>Données collectées</v>
      </c>
      <c r="Q203" s="766" t="str">
        <f>Etiquettes!$H$22</f>
        <v>Donnée collectée (valeur du flux ou coefficient)</v>
      </c>
      <c r="R203" s="120"/>
      <c r="S203" s="907"/>
    </row>
    <row r="204" spans="1:19">
      <c r="A204" s="115" t="str">
        <f>Secteurs!$B$2</f>
        <v>Cultures</v>
      </c>
      <c r="B204" s="116" t="str">
        <f>'Prétraitement récoltes'!A93</f>
        <v>Framboises</v>
      </c>
      <c r="C204" s="117">
        <f>'Prétraitement récoltes'!E93</f>
        <v>4.9050000000000002</v>
      </c>
      <c r="E204" s="119" t="str">
        <f>Etiquettes!$C$10</f>
        <v>kt</v>
      </c>
      <c r="F204" s="767" t="str">
        <f>Etiquettes!$C$7</f>
        <v>Fruits et légumes (hors pommes de terre)</v>
      </c>
      <c r="G204" s="119">
        <f>Etiquettes!$I$9</f>
        <v>2019</v>
      </c>
      <c r="H204" s="767" t="str">
        <f>Etiquettes!$C$8</f>
        <v>France entière</v>
      </c>
      <c r="I204" s="767" t="str">
        <f t="shared" si="6"/>
        <v>Récolte de Framboises</v>
      </c>
      <c r="K204" t="s">
        <v>2506</v>
      </c>
      <c r="L204" s="767" t="str" cm="1">
        <f t="array" aca="1" ref="L204" ca="1">[1]!NOM_FEUILLE('Récoltes Fruits - AGRESTE'!$A$1)</f>
        <v>Récoltes Fruits - AGRESTE</v>
      </c>
      <c r="M204" s="766" t="str">
        <f>Etiquettes!$H$16</f>
        <v>Volume</v>
      </c>
      <c r="N204" s="768" t="str">
        <f t="shared" si="7"/>
        <v>Récolte de Framboises = 5 kt (Agreste - Statistique Agricole Annuelle - SSP)</v>
      </c>
      <c r="O204" s="766" t="str">
        <f>Etiquettes!$H$20</f>
        <v>Fiable</v>
      </c>
      <c r="P204" s="766" t="str">
        <f>Etiquettes!$H$21</f>
        <v>Données collectées</v>
      </c>
      <c r="Q204" s="766" t="str">
        <f>Etiquettes!$H$22</f>
        <v>Donnée collectée (valeur du flux ou coefficient)</v>
      </c>
      <c r="R204" s="120"/>
      <c r="S204" s="907"/>
    </row>
    <row r="205" spans="1:19">
      <c r="A205" s="115" t="str">
        <f>Secteurs!$B$2</f>
        <v>Cultures</v>
      </c>
      <c r="B205" s="116" t="str">
        <f>'Prétraitement récoltes'!A94</f>
        <v>Groseilles</v>
      </c>
      <c r="C205" s="117">
        <f>'Prétraitement récoltes'!E94</f>
        <v>1.9675</v>
      </c>
      <c r="E205" s="119" t="str">
        <f>Etiquettes!$C$10</f>
        <v>kt</v>
      </c>
      <c r="F205" s="767" t="str">
        <f>Etiquettes!$C$7</f>
        <v>Fruits et légumes (hors pommes de terre)</v>
      </c>
      <c r="G205" s="119">
        <f>Etiquettes!$I$9</f>
        <v>2019</v>
      </c>
      <c r="H205" s="767" t="str">
        <f>Etiquettes!$C$8</f>
        <v>France entière</v>
      </c>
      <c r="I205" s="767" t="str">
        <f t="shared" si="6"/>
        <v>Récolte de Groseilles</v>
      </c>
      <c r="K205" t="s">
        <v>2506</v>
      </c>
      <c r="L205" s="767" t="str" cm="1">
        <f t="array" aca="1" ref="L205" ca="1">[1]!NOM_FEUILLE('Récoltes Fruits - AGRESTE'!$A$1)</f>
        <v>Récoltes Fruits - AGRESTE</v>
      </c>
      <c r="M205" s="766" t="str">
        <f>Etiquettes!$H$16</f>
        <v>Volume</v>
      </c>
      <c r="N205" s="768" t="str">
        <f t="shared" si="7"/>
        <v>Récolte de Groseilles = 2 kt (Agreste - Statistique Agricole Annuelle - SSP)</v>
      </c>
      <c r="O205" s="766" t="str">
        <f>Etiquettes!$H$20</f>
        <v>Fiable</v>
      </c>
      <c r="P205" s="766" t="str">
        <f>Etiquettes!$H$21</f>
        <v>Données collectées</v>
      </c>
      <c r="Q205" s="766" t="str">
        <f>Etiquettes!$H$22</f>
        <v>Donnée collectée (valeur du flux ou coefficient)</v>
      </c>
      <c r="R205" s="120"/>
      <c r="S205" s="907"/>
    </row>
    <row r="206" spans="1:19">
      <c r="A206" s="115" t="str">
        <f>Secteurs!$B$2</f>
        <v>Cultures</v>
      </c>
      <c r="B206" s="116" t="str">
        <f>'Prétraitement récoltes'!A96</f>
        <v>Corossol, pomme cannelle</v>
      </c>
      <c r="C206" s="117">
        <f>'Prétraitement récoltes'!E96</f>
        <v>0.98450000000000004</v>
      </c>
      <c r="E206" s="119" t="str">
        <f>Etiquettes!$C$10</f>
        <v>kt</v>
      </c>
      <c r="F206" s="767" t="str">
        <f>Etiquettes!$C$7</f>
        <v>Fruits et légumes (hors pommes de terre)</v>
      </c>
      <c r="G206" s="119">
        <f>Etiquettes!$I$9</f>
        <v>2019</v>
      </c>
      <c r="H206" s="767" t="str">
        <f>Etiquettes!$C$8</f>
        <v>France entière</v>
      </c>
      <c r="I206" s="767" t="str">
        <f t="shared" si="6"/>
        <v>Récolte de Corossol, pomme cannelle</v>
      </c>
      <c r="K206" t="s">
        <v>2506</v>
      </c>
      <c r="L206" s="767" t="str" cm="1">
        <f t="array" aca="1" ref="L206" ca="1">[1]!NOM_FEUILLE('Récoltes Fruits - AGRESTE'!$A$1)</f>
        <v>Récoltes Fruits - AGRESTE</v>
      </c>
      <c r="M206" s="766" t="str">
        <f>Etiquettes!$H$16</f>
        <v>Volume</v>
      </c>
      <c r="N206" s="768" t="str">
        <f t="shared" si="7"/>
        <v>Récolte de Corossol, pomme cannelle = 1 kt (Agreste - Statistique Agricole Annuelle - SSP)</v>
      </c>
      <c r="O206" s="766" t="str">
        <f>Etiquettes!$H$20</f>
        <v>Fiable</v>
      </c>
      <c r="P206" s="766" t="str">
        <f>Etiquettes!$H$21</f>
        <v>Données collectées</v>
      </c>
      <c r="Q206" s="766" t="str">
        <f>Etiquettes!$H$22</f>
        <v>Donnée collectée (valeur du flux ou coefficient)</v>
      </c>
      <c r="R206" s="120"/>
      <c r="S206" s="907"/>
    </row>
    <row r="207" spans="1:19">
      <c r="A207" s="115" t="str">
        <f>Secteurs!$B$2</f>
        <v>Cultures</v>
      </c>
      <c r="B207" s="116" t="str">
        <f>'Prétraitement récoltes'!A97</f>
        <v>Goyave, Goyavier</v>
      </c>
      <c r="C207" s="117">
        <f>'Prétraitement récoltes'!E97</f>
        <v>1.8979999999999999</v>
      </c>
      <c r="E207" s="119" t="str">
        <f>Etiquettes!$C$10</f>
        <v>kt</v>
      </c>
      <c r="F207" s="767" t="str">
        <f>Etiquettes!$C$7</f>
        <v>Fruits et légumes (hors pommes de terre)</v>
      </c>
      <c r="G207" s="119">
        <f>Etiquettes!$I$9</f>
        <v>2019</v>
      </c>
      <c r="H207" s="767" t="str">
        <f>Etiquettes!$C$8</f>
        <v>France entière</v>
      </c>
      <c r="I207" s="767" t="str">
        <f t="shared" si="6"/>
        <v>Récolte de Goyave, Goyavier</v>
      </c>
      <c r="K207" t="s">
        <v>2506</v>
      </c>
      <c r="L207" s="767" t="str" cm="1">
        <f t="array" aca="1" ref="L207" ca="1">[1]!NOM_FEUILLE('Récoltes Fruits - AGRESTE'!$A$1)</f>
        <v>Récoltes Fruits - AGRESTE</v>
      </c>
      <c r="M207" s="766" t="str">
        <f>Etiquettes!$H$16</f>
        <v>Volume</v>
      </c>
      <c r="N207" s="768" t="str">
        <f t="shared" si="7"/>
        <v>Récolte de Goyave, Goyavier = 2 kt (Agreste - Statistique Agricole Annuelle - SSP)</v>
      </c>
      <c r="O207" s="766" t="str">
        <f>Etiquettes!$H$20</f>
        <v>Fiable</v>
      </c>
      <c r="P207" s="766" t="str">
        <f>Etiquettes!$H$21</f>
        <v>Données collectées</v>
      </c>
      <c r="Q207" s="766" t="str">
        <f>Etiquettes!$H$22</f>
        <v>Donnée collectée (valeur du flux ou coefficient)</v>
      </c>
      <c r="R207" s="120"/>
      <c r="S207" s="907"/>
    </row>
    <row r="208" spans="1:19">
      <c r="A208" s="115" t="str">
        <f>Secteurs!$B$2</f>
        <v>Cultures</v>
      </c>
      <c r="B208" s="116" t="str">
        <f>'Prétraitement récoltes'!A98</f>
        <v>Abricot pays ou mamey</v>
      </c>
      <c r="C208" s="117">
        <f>'Prétraitement récoltes'!E98</f>
        <v>0.2157</v>
      </c>
      <c r="E208" s="119" t="str">
        <f>Etiquettes!$C$10</f>
        <v>kt</v>
      </c>
      <c r="F208" s="767" t="str">
        <f>Etiquettes!$C$7</f>
        <v>Fruits et légumes (hors pommes de terre)</v>
      </c>
      <c r="G208" s="119">
        <f>Etiquettes!$I$9</f>
        <v>2019</v>
      </c>
      <c r="H208" s="767" t="str">
        <f>Etiquettes!$C$8</f>
        <v>France entière</v>
      </c>
      <c r="I208" s="767" t="str">
        <f t="shared" si="6"/>
        <v>Récolte de Abricot pays ou mamey</v>
      </c>
      <c r="K208" t="s">
        <v>2506</v>
      </c>
      <c r="L208" s="767" t="str" cm="1">
        <f t="array" aca="1" ref="L208" ca="1">[1]!NOM_FEUILLE('Récoltes Fruits - AGRESTE'!$A$1)</f>
        <v>Récoltes Fruits - AGRESTE</v>
      </c>
      <c r="M208" s="766" t="str">
        <f>Etiquettes!$H$16</f>
        <v>Volume</v>
      </c>
      <c r="N208" s="768" t="str">
        <f t="shared" si="7"/>
        <v>Récolte de Abricot pays ou mamey = 0 kt (Agreste - Statistique Agricole Annuelle - SSP)</v>
      </c>
      <c r="O208" s="766" t="str">
        <f>Etiquettes!$H$20</f>
        <v>Fiable</v>
      </c>
      <c r="P208" s="766" t="str">
        <f>Etiquettes!$H$21</f>
        <v>Données collectées</v>
      </c>
      <c r="Q208" s="766" t="str">
        <f>Etiquettes!$H$22</f>
        <v>Donnée collectée (valeur du flux ou coefficient)</v>
      </c>
      <c r="R208" s="120"/>
      <c r="S208" s="907"/>
    </row>
    <row r="209" spans="1:19">
      <c r="A209" s="115" t="str">
        <f>Secteurs!$B$2</f>
        <v>Cultures</v>
      </c>
      <c r="B209" s="116" t="str">
        <f>'Prétraitement récoltes'!A99</f>
        <v>Maracuja, fruits de la passion, grenadille</v>
      </c>
      <c r="C209" s="117">
        <f>'Prétraitement récoltes'!E99</f>
        <v>2.4134000000000002</v>
      </c>
      <c r="E209" s="119" t="str">
        <f>Etiquettes!$C$10</f>
        <v>kt</v>
      </c>
      <c r="F209" s="767" t="str">
        <f>Etiquettes!$C$7</f>
        <v>Fruits et légumes (hors pommes de terre)</v>
      </c>
      <c r="G209" s="119">
        <f>Etiquettes!$I$9</f>
        <v>2019</v>
      </c>
      <c r="H209" s="767" t="str">
        <f>Etiquettes!$C$8</f>
        <v>France entière</v>
      </c>
      <c r="I209" s="767" t="str">
        <f t="shared" si="6"/>
        <v>Récolte de Maracuja, fruits de la passion, grenadille</v>
      </c>
      <c r="K209" t="s">
        <v>2506</v>
      </c>
      <c r="L209" s="767" t="str" cm="1">
        <f t="array" aca="1" ref="L209" ca="1">[1]!NOM_FEUILLE('Récoltes Fruits - AGRESTE'!$A$1)</f>
        <v>Récoltes Fruits - AGRESTE</v>
      </c>
      <c r="M209" s="766" t="str">
        <f>Etiquettes!$H$16</f>
        <v>Volume</v>
      </c>
      <c r="N209" s="768" t="str">
        <f t="shared" si="7"/>
        <v>Récolte de Maracuja, fruits de la passion, grenadille = 2 kt (Agreste - Statistique Agricole Annuelle - SSP)</v>
      </c>
      <c r="O209" s="766" t="str">
        <f>Etiquettes!$H$20</f>
        <v>Fiable</v>
      </c>
      <c r="P209" s="766" t="str">
        <f>Etiquettes!$H$21</f>
        <v>Données collectées</v>
      </c>
      <c r="Q209" s="766" t="str">
        <f>Etiquettes!$H$22</f>
        <v>Donnée collectée (valeur du flux ou coefficient)</v>
      </c>
      <c r="R209" s="120"/>
      <c r="S209" s="907"/>
    </row>
    <row r="210" spans="1:19">
      <c r="A210" s="115" t="str">
        <f>Secteurs!$B$2</f>
        <v>Cultures</v>
      </c>
      <c r="B210" s="116" t="str">
        <f>'Prétraitement récoltes'!A101</f>
        <v>Ananas</v>
      </c>
      <c r="C210" s="117">
        <f>'Prétraitement récoltes'!E101</f>
        <v>33.293399999999998</v>
      </c>
      <c r="E210" s="119" t="str">
        <f>Etiquettes!$C$10</f>
        <v>kt</v>
      </c>
      <c r="F210" s="767" t="str">
        <f>Etiquettes!$C$7</f>
        <v>Fruits et légumes (hors pommes de terre)</v>
      </c>
      <c r="G210" s="119">
        <f>Etiquettes!$I$9</f>
        <v>2019</v>
      </c>
      <c r="H210" s="767" t="str">
        <f>Etiquettes!$C$8</f>
        <v>France entière</v>
      </c>
      <c r="I210" s="767" t="str">
        <f t="shared" si="6"/>
        <v>Récolte de Ananas</v>
      </c>
      <c r="K210" t="s">
        <v>2506</v>
      </c>
      <c r="L210" s="767" t="str" cm="1">
        <f t="array" aca="1" ref="L210" ca="1">[1]!NOM_FEUILLE('Récoltes Fruits - AGRESTE'!$A$1)</f>
        <v>Récoltes Fruits - AGRESTE</v>
      </c>
      <c r="M210" s="766" t="str">
        <f>Etiquettes!$H$16</f>
        <v>Volume</v>
      </c>
      <c r="N210" s="768" t="str">
        <f t="shared" si="7"/>
        <v>Récolte de Ananas = 33 kt (Agreste - Statistique Agricole Annuelle - SSP)</v>
      </c>
      <c r="O210" s="766" t="str">
        <f>Etiquettes!$H$20</f>
        <v>Fiable</v>
      </c>
      <c r="P210" s="766" t="str">
        <f>Etiquettes!$H$21</f>
        <v>Données collectées</v>
      </c>
      <c r="Q210" s="766" t="str">
        <f>Etiquettes!$H$22</f>
        <v>Donnée collectée (valeur du flux ou coefficient)</v>
      </c>
      <c r="R210" s="120"/>
      <c r="S210" s="907"/>
    </row>
    <row r="211" spans="1:19">
      <c r="A211" s="115" t="str">
        <f>Secteurs!$B$2</f>
        <v>Cultures</v>
      </c>
      <c r="B211" s="116" t="str">
        <f>'Prétraitement récoltes'!A102</f>
        <v>Avocats</v>
      </c>
      <c r="C211" s="117">
        <f>'Prétraitement récoltes'!E102</f>
        <v>1.9708000000000001</v>
      </c>
      <c r="E211" s="119" t="str">
        <f>Etiquettes!$C$10</f>
        <v>kt</v>
      </c>
      <c r="F211" s="767" t="str">
        <f>Etiquettes!$C$7</f>
        <v>Fruits et légumes (hors pommes de terre)</v>
      </c>
      <c r="G211" s="119">
        <f>Etiquettes!$I$9</f>
        <v>2019</v>
      </c>
      <c r="H211" s="767" t="str">
        <f>Etiquettes!$C$8</f>
        <v>France entière</v>
      </c>
      <c r="I211" s="767" t="str">
        <f t="shared" si="6"/>
        <v>Récolte de Avocats</v>
      </c>
      <c r="K211" t="s">
        <v>2506</v>
      </c>
      <c r="L211" s="767" t="str" cm="1">
        <f t="array" aca="1" ref="L211" ca="1">[1]!NOM_FEUILLE('Récoltes Fruits - AGRESTE'!$A$1)</f>
        <v>Récoltes Fruits - AGRESTE</v>
      </c>
      <c r="M211" s="766" t="str">
        <f>Etiquettes!$H$16</f>
        <v>Volume</v>
      </c>
      <c r="N211" s="768" t="str">
        <f t="shared" si="7"/>
        <v>Récolte de Avocats = 2 kt (Agreste - Statistique Agricole Annuelle - SSP)</v>
      </c>
      <c r="O211" s="766" t="str">
        <f>Etiquettes!$H$20</f>
        <v>Fiable</v>
      </c>
      <c r="P211" s="766" t="str">
        <f>Etiquettes!$H$21</f>
        <v>Données collectées</v>
      </c>
      <c r="Q211" s="766" t="str">
        <f>Etiquettes!$H$22</f>
        <v>Donnée collectée (valeur du flux ou coefficient)</v>
      </c>
      <c r="R211" s="120"/>
      <c r="S211" s="907"/>
    </row>
    <row r="212" spans="1:19">
      <c r="A212" s="115" t="str">
        <f>Secteurs!$B$2</f>
        <v>Cultures</v>
      </c>
      <c r="B212" s="116" t="str">
        <f>'Prétraitement récoltes'!A103</f>
        <v>Bananes fruits</v>
      </c>
      <c r="C212" s="117">
        <f>'Prétraitement récoltes'!E103</f>
        <v>220.9545</v>
      </c>
      <c r="E212" s="119" t="str">
        <f>Etiquettes!$C$10</f>
        <v>kt</v>
      </c>
      <c r="F212" s="767" t="str">
        <f>Etiquettes!$C$7</f>
        <v>Fruits et légumes (hors pommes de terre)</v>
      </c>
      <c r="G212" s="119">
        <f>Etiquettes!$I$9</f>
        <v>2019</v>
      </c>
      <c r="H212" s="767" t="str">
        <f>Etiquettes!$C$8</f>
        <v>France entière</v>
      </c>
      <c r="I212" s="767" t="str">
        <f t="shared" si="6"/>
        <v>Récolte de Bananes fruits</v>
      </c>
      <c r="K212" t="s">
        <v>2506</v>
      </c>
      <c r="L212" s="767" t="str" cm="1">
        <f t="array" aca="1" ref="L212" ca="1">[1]!NOM_FEUILLE('Récoltes Fruits - AGRESTE'!$A$1)</f>
        <v>Récoltes Fruits - AGRESTE</v>
      </c>
      <c r="M212" s="766" t="str">
        <f>Etiquettes!$H$16</f>
        <v>Volume</v>
      </c>
      <c r="N212" s="768" t="str">
        <f t="shared" si="7"/>
        <v>Récolte de Bananes fruits = 221 kt (Agreste - Statistique Agricole Annuelle - SSP)</v>
      </c>
      <c r="O212" s="766" t="str">
        <f>Etiquettes!$H$20</f>
        <v>Fiable</v>
      </c>
      <c r="P212" s="766" t="str">
        <f>Etiquettes!$H$21</f>
        <v>Données collectées</v>
      </c>
      <c r="Q212" s="766" t="str">
        <f>Etiquettes!$H$22</f>
        <v>Donnée collectée (valeur du flux ou coefficient)</v>
      </c>
      <c r="R212" s="120"/>
      <c r="S212" s="907"/>
    </row>
    <row r="213" spans="1:19">
      <c r="A213" s="115" t="str">
        <f>Secteurs!$B$2</f>
        <v>Cultures</v>
      </c>
      <c r="B213" s="116" t="str">
        <f>'Prétraitement récoltes'!A104</f>
        <v>Figues</v>
      </c>
      <c r="C213" s="117">
        <f>'Prétraitement récoltes'!E104</f>
        <v>6.008</v>
      </c>
      <c r="E213" s="119" t="str">
        <f>Etiquettes!$C$10</f>
        <v>kt</v>
      </c>
      <c r="F213" s="767" t="str">
        <f>Etiquettes!$C$7</f>
        <v>Fruits et légumes (hors pommes de terre)</v>
      </c>
      <c r="G213" s="119">
        <f>Etiquettes!$I$9</f>
        <v>2019</v>
      </c>
      <c r="H213" s="767" t="str">
        <f>Etiquettes!$C$8</f>
        <v>France entière</v>
      </c>
      <c r="I213" s="767" t="str">
        <f t="shared" si="6"/>
        <v>Récolte de Figues</v>
      </c>
      <c r="K213" t="s">
        <v>2506</v>
      </c>
      <c r="L213" s="767" t="str" cm="1">
        <f t="array" aca="1" ref="L213" ca="1">[1]!NOM_FEUILLE('Récoltes Fruits - AGRESTE'!$A$1)</f>
        <v>Récoltes Fruits - AGRESTE</v>
      </c>
      <c r="M213" s="766" t="str">
        <f>Etiquettes!$H$16</f>
        <v>Volume</v>
      </c>
      <c r="N213" s="768" t="str">
        <f t="shared" si="7"/>
        <v>Récolte de Figues = 6 kt (Agreste - Statistique Agricole Annuelle - SSP)</v>
      </c>
      <c r="O213" s="766" t="str">
        <f>Etiquettes!$H$20</f>
        <v>Fiable</v>
      </c>
      <c r="P213" s="766" t="str">
        <f>Etiquettes!$H$21</f>
        <v>Données collectées</v>
      </c>
      <c r="Q213" s="766" t="str">
        <f>Etiquettes!$H$22</f>
        <v>Donnée collectée (valeur du flux ou coefficient)</v>
      </c>
      <c r="R213" s="120"/>
      <c r="S213" s="907"/>
    </row>
    <row r="214" spans="1:19">
      <c r="A214" s="115" t="str">
        <f>Secteurs!$B$2</f>
        <v>Cultures</v>
      </c>
      <c r="B214" s="116" t="str">
        <f>'Prétraitement récoltes'!A105</f>
        <v>Citrons et limes</v>
      </c>
      <c r="C214" s="117">
        <f>'Prétraitement récoltes'!E105</f>
        <v>18.482700000000001</v>
      </c>
      <c r="E214" s="119" t="str">
        <f>Etiquettes!$C$10</f>
        <v>kt</v>
      </c>
      <c r="F214" s="767" t="str">
        <f>Etiquettes!$C$7</f>
        <v>Fruits et légumes (hors pommes de terre)</v>
      </c>
      <c r="G214" s="119">
        <f>Etiquettes!$I$9</f>
        <v>2019</v>
      </c>
      <c r="H214" s="767" t="str">
        <f>Etiquettes!$C$8</f>
        <v>France entière</v>
      </c>
      <c r="I214" s="767" t="str">
        <f t="shared" si="6"/>
        <v>Récolte de Citrons et limes</v>
      </c>
      <c r="K214" t="s">
        <v>2506</v>
      </c>
      <c r="L214" s="767" t="str" cm="1">
        <f t="array" aca="1" ref="L214" ca="1">[1]!NOM_FEUILLE('Récoltes Fruits - AGRESTE'!$A$1)</f>
        <v>Récoltes Fruits - AGRESTE</v>
      </c>
      <c r="M214" s="766" t="str">
        <f>Etiquettes!$H$16</f>
        <v>Volume</v>
      </c>
      <c r="N214" s="768" t="str">
        <f t="shared" si="7"/>
        <v>Récolte de Citrons et limes = 18 kt (Agreste - Statistique Agricole Annuelle - SSP)</v>
      </c>
      <c r="O214" s="766" t="str">
        <f>Etiquettes!$H$20</f>
        <v>Fiable</v>
      </c>
      <c r="P214" s="766" t="str">
        <f>Etiquettes!$H$21</f>
        <v>Données collectées</v>
      </c>
      <c r="Q214" s="766" t="str">
        <f>Etiquettes!$H$22</f>
        <v>Donnée collectée (valeur du flux ou coefficient)</v>
      </c>
      <c r="R214" s="120"/>
      <c r="S214" s="907"/>
    </row>
    <row r="215" spans="1:19">
      <c r="A215" s="115" t="str">
        <f>Secteurs!$B$2</f>
        <v>Cultures</v>
      </c>
      <c r="B215" s="116" t="str">
        <f>'Prétraitement récoltes'!A106</f>
        <v>Mandarines et clémentines</v>
      </c>
      <c r="C215" s="117">
        <f>'Prétraitement récoltes'!E106</f>
        <v>33.1982</v>
      </c>
      <c r="E215" s="119" t="str">
        <f>Etiquettes!$C$10</f>
        <v>kt</v>
      </c>
      <c r="F215" s="767" t="str">
        <f>Etiquettes!$C$7</f>
        <v>Fruits et légumes (hors pommes de terre)</v>
      </c>
      <c r="G215" s="119">
        <f>Etiquettes!$I$9</f>
        <v>2019</v>
      </c>
      <c r="H215" s="767" t="str">
        <f>Etiquettes!$C$8</f>
        <v>France entière</v>
      </c>
      <c r="I215" s="767" t="str">
        <f t="shared" si="6"/>
        <v>Récolte de Mandarines et clémentines</v>
      </c>
      <c r="K215" t="s">
        <v>2506</v>
      </c>
      <c r="L215" s="767" t="str" cm="1">
        <f t="array" aca="1" ref="L215" ca="1">[1]!NOM_FEUILLE('Récoltes Fruits - AGRESTE'!$A$1)</f>
        <v>Récoltes Fruits - AGRESTE</v>
      </c>
      <c r="M215" s="766" t="str">
        <f>Etiquettes!$H$16</f>
        <v>Volume</v>
      </c>
      <c r="N215" s="768" t="str">
        <f t="shared" si="7"/>
        <v>Récolte de Mandarines et clémentines = 33 kt (Agreste - Statistique Agricole Annuelle - SSP)</v>
      </c>
      <c r="O215" s="766" t="str">
        <f>Etiquettes!$H$20</f>
        <v>Fiable</v>
      </c>
      <c r="P215" s="766" t="str">
        <f>Etiquettes!$H$21</f>
        <v>Données collectées</v>
      </c>
      <c r="Q215" s="766" t="str">
        <f>Etiquettes!$H$22</f>
        <v>Donnée collectée (valeur du flux ou coefficient)</v>
      </c>
      <c r="R215" s="120"/>
      <c r="S215" s="907"/>
    </row>
    <row r="216" spans="1:19">
      <c r="A216" s="115" t="str">
        <f>Secteurs!$B$2</f>
        <v>Cultures</v>
      </c>
      <c r="B216" s="116" t="str">
        <f>'Prétraitement récoltes'!A107</f>
        <v>Oranges</v>
      </c>
      <c r="C216" s="117">
        <f>'Prétraitement récoltes'!E107</f>
        <v>11.4162</v>
      </c>
      <c r="E216" s="119" t="str">
        <f>Etiquettes!$C$10</f>
        <v>kt</v>
      </c>
      <c r="F216" s="767" t="str">
        <f>Etiquettes!$C$7</f>
        <v>Fruits et légumes (hors pommes de terre)</v>
      </c>
      <c r="G216" s="119">
        <f>Etiquettes!$I$9</f>
        <v>2019</v>
      </c>
      <c r="H216" s="767" t="str">
        <f>Etiquettes!$C$8</f>
        <v>France entière</v>
      </c>
      <c r="I216" s="767" t="str">
        <f t="shared" si="6"/>
        <v>Récolte de Oranges</v>
      </c>
      <c r="K216" t="s">
        <v>2506</v>
      </c>
      <c r="L216" s="767" t="str" cm="1">
        <f t="array" aca="1" ref="L216" ca="1">[1]!NOM_FEUILLE('Récoltes Fruits - AGRESTE'!$A$1)</f>
        <v>Récoltes Fruits - AGRESTE</v>
      </c>
      <c r="M216" s="766" t="str">
        <f>Etiquettes!$H$16</f>
        <v>Volume</v>
      </c>
      <c r="N216" s="768" t="str">
        <f t="shared" si="7"/>
        <v>Récolte de Oranges = 11 kt (Agreste - Statistique Agricole Annuelle - SSP)</v>
      </c>
      <c r="O216" s="766" t="str">
        <f>Etiquettes!$H$20</f>
        <v>Fiable</v>
      </c>
      <c r="P216" s="766" t="str">
        <f>Etiquettes!$H$21</f>
        <v>Données collectées</v>
      </c>
      <c r="Q216" s="766" t="str">
        <f>Etiquettes!$H$22</f>
        <v>Donnée collectée (valeur du flux ou coefficient)</v>
      </c>
      <c r="R216" s="120"/>
      <c r="S216" s="907"/>
    </row>
    <row r="217" spans="1:19">
      <c r="A217" s="115" t="str">
        <f>Secteurs!$B$2</f>
        <v>Cultures</v>
      </c>
      <c r="B217" s="116" t="str">
        <f>'Prétraitement récoltes'!A108</f>
        <v>Pomelos et pamplemousses</v>
      </c>
      <c r="C217" s="117">
        <f>'Prétraitement récoltes'!E108</f>
        <v>8.3228000000000009</v>
      </c>
      <c r="E217" s="119" t="str">
        <f>Etiquettes!$C$10</f>
        <v>kt</v>
      </c>
      <c r="F217" s="767" t="str">
        <f>Etiquettes!$C$7</f>
        <v>Fruits et légumes (hors pommes de terre)</v>
      </c>
      <c r="G217" s="119">
        <f>Etiquettes!$I$9</f>
        <v>2019</v>
      </c>
      <c r="H217" s="767" t="str">
        <f>Etiquettes!$C$8</f>
        <v>France entière</v>
      </c>
      <c r="I217" s="767" t="str">
        <f t="shared" si="6"/>
        <v>Récolte de Pomelos et pamplemousses</v>
      </c>
      <c r="K217" t="s">
        <v>2506</v>
      </c>
      <c r="L217" s="767" t="str" cm="1">
        <f t="array" aca="1" ref="L217" ca="1">[1]!NOM_FEUILLE('Récoltes Fruits - AGRESTE'!$A$1)</f>
        <v>Récoltes Fruits - AGRESTE</v>
      </c>
      <c r="M217" s="766" t="str">
        <f>Etiquettes!$H$16</f>
        <v>Volume</v>
      </c>
      <c r="N217" s="768" t="str">
        <f t="shared" si="7"/>
        <v>Récolte de Pomelos et pamplemousses = 8 kt (Agreste - Statistique Agricole Annuelle - SSP)</v>
      </c>
      <c r="O217" s="766" t="str">
        <f>Etiquettes!$H$20</f>
        <v>Fiable</v>
      </c>
      <c r="P217" s="766" t="str">
        <f>Etiquettes!$H$21</f>
        <v>Données collectées</v>
      </c>
      <c r="Q217" s="766" t="str">
        <f>Etiquettes!$H$22</f>
        <v>Donnée collectée (valeur du flux ou coefficient)</v>
      </c>
      <c r="R217" s="120"/>
      <c r="S217" s="907"/>
    </row>
    <row r="218" spans="1:19">
      <c r="A218" s="115" t="str">
        <f>Secteurs!$B$2</f>
        <v>Cultures</v>
      </c>
      <c r="B218" s="116" t="str">
        <f>'Prétraitement récoltes'!A109</f>
        <v>Autres agrumes</v>
      </c>
      <c r="C218" s="117">
        <f>'Prétraitement récoltes'!E109</f>
        <v>0</v>
      </c>
      <c r="E218" s="119" t="str">
        <f>Etiquettes!$C$10</f>
        <v>kt</v>
      </c>
      <c r="F218" s="767" t="str">
        <f>Etiquettes!$C$7</f>
        <v>Fruits et légumes (hors pommes de terre)</v>
      </c>
      <c r="G218" s="119">
        <f>Etiquettes!$I$9</f>
        <v>2019</v>
      </c>
      <c r="H218" s="767" t="str">
        <f>Etiquettes!$C$8</f>
        <v>France entière</v>
      </c>
      <c r="I218" s="767" t="str">
        <f t="shared" si="6"/>
        <v>Récolte de Autres agrumes</v>
      </c>
      <c r="J218" s="767" t="s">
        <v>2509</v>
      </c>
      <c r="K218" t="s">
        <v>2506</v>
      </c>
      <c r="L218" s="767" t="str" cm="1">
        <f t="array" aca="1" ref="L218" ca="1">[1]!NOM_FEUILLE('Récoltes Fruits - AGRESTE'!$A$1)</f>
        <v>Récoltes Fruits - AGRESTE</v>
      </c>
      <c r="M218" s="766" t="str">
        <f>Etiquettes!$H$16</f>
        <v>Volume</v>
      </c>
      <c r="N218" s="768" t="str">
        <f t="shared" si="7"/>
        <v>Récolte de Autres agrumes = 0 kt (Agreste - Statistique Agricole Annuelle - SSP)</v>
      </c>
      <c r="O218" s="766" t="str">
        <f>Etiquettes!$J$20</f>
        <v>Probable</v>
      </c>
      <c r="P218" s="766" t="str">
        <f>Etiquettes!$H$21</f>
        <v>Données collectées</v>
      </c>
      <c r="Q218" s="766" t="str">
        <f>Etiquettes!$H$22</f>
        <v>Donnée collectée (valeur du flux ou coefficient)</v>
      </c>
      <c r="R218" s="120"/>
      <c r="S218" s="907"/>
    </row>
    <row r="219" spans="1:19">
      <c r="A219" s="115" t="str">
        <f>Secteurs!$B$2</f>
        <v>Cultures</v>
      </c>
      <c r="B219" s="116" t="str">
        <f>'Prétraitement récoltes'!A110</f>
        <v>Raisin de table</v>
      </c>
      <c r="C219" s="117">
        <f>'Prétraitement récoltes'!E110</f>
        <v>50.110300000000002</v>
      </c>
      <c r="E219" s="119" t="str">
        <f>Etiquettes!$C$10</f>
        <v>kt</v>
      </c>
      <c r="F219" s="767" t="str">
        <f>Etiquettes!$C$7</f>
        <v>Fruits et légumes (hors pommes de terre)</v>
      </c>
      <c r="G219" s="119">
        <f>Etiquettes!$I$9</f>
        <v>2019</v>
      </c>
      <c r="H219" s="767" t="str">
        <f>Etiquettes!$C$8</f>
        <v>France entière</v>
      </c>
      <c r="I219" s="767" t="str">
        <f t="shared" si="6"/>
        <v>Récolte de Raisin de table</v>
      </c>
      <c r="K219" t="s">
        <v>2506</v>
      </c>
      <c r="L219" s="767" t="str" cm="1">
        <f t="array" aca="1" ref="L219" ca="1">[1]!NOM_FEUILLE('Récoltes Raisin - AGRESTE'!$A$1)</f>
        <v>Récoltes Raisin - AGRESTE</v>
      </c>
      <c r="M219" s="766" t="str">
        <f>Etiquettes!$H$16</f>
        <v>Volume</v>
      </c>
      <c r="N219" s="768" t="str">
        <f t="shared" si="7"/>
        <v>Récolte de Raisin de table = 50 kt (Agreste - Statistique Agricole Annuelle - SSP)</v>
      </c>
      <c r="O219" s="766" t="str">
        <f>Etiquettes!$H$20</f>
        <v>Fiable</v>
      </c>
      <c r="P219" s="766" t="str">
        <f>Etiquettes!$H$21</f>
        <v>Données collectées</v>
      </c>
      <c r="Q219" s="766" t="str">
        <f>Etiquettes!$H$22</f>
        <v>Donnée collectée (valeur du flux ou coefficient)</v>
      </c>
      <c r="R219" s="120"/>
      <c r="S219" s="907"/>
    </row>
    <row r="220" spans="1:19">
      <c r="A220" s="115" t="str">
        <f>Secteurs!$B$2</f>
        <v>Cultures</v>
      </c>
      <c r="B220" s="116" t="str">
        <f>'Prétraitement récoltes'!A111</f>
        <v>Patates douces</v>
      </c>
      <c r="C220" s="117">
        <f>'Prétraitement récoltes'!E111</f>
        <v>0</v>
      </c>
      <c r="E220" s="119" t="str">
        <f>Etiquettes!$C$10</f>
        <v>kt</v>
      </c>
      <c r="F220" s="767" t="str">
        <f>Etiquettes!$C$7</f>
        <v>Fruits et légumes (hors pommes de terre)</v>
      </c>
      <c r="G220" s="119">
        <f>Etiquettes!$I$9</f>
        <v>2019</v>
      </c>
      <c r="H220" s="767" t="str">
        <f>Etiquettes!$C$8</f>
        <v>France entière</v>
      </c>
      <c r="I220" s="767" t="str">
        <f t="shared" si="6"/>
        <v>Récolte de Patates douces</v>
      </c>
      <c r="J220" s="767" t="s">
        <v>2509</v>
      </c>
      <c r="K220" t="s">
        <v>2506</v>
      </c>
      <c r="M220" s="766" t="str">
        <f>Etiquettes!$H$16</f>
        <v>Volume</v>
      </c>
      <c r="N220" s="768" t="str">
        <f t="shared" si="7"/>
        <v>Récolte de Patates douces = 0 kt (Agreste - Statistique Agricole Annuelle - SSP)</v>
      </c>
      <c r="O220" s="766" t="str">
        <f>Etiquettes!$J$20</f>
        <v>Probable</v>
      </c>
      <c r="P220" s="766" t="str">
        <f>Etiquettes!$H$21</f>
        <v>Données collectées</v>
      </c>
      <c r="Q220" s="766" t="str">
        <f>Etiquettes!$H$22</f>
        <v>Donnée collectée (valeur du flux ou coefficient)</v>
      </c>
      <c r="R220" s="120"/>
      <c r="S220" s="907"/>
    </row>
    <row r="221" spans="1:19">
      <c r="A221" s="115" t="str">
        <f>Secteurs!$B$2</f>
        <v>Cultures</v>
      </c>
      <c r="B221" s="116" t="str">
        <f>'Prétraitement récoltes'!A112</f>
        <v>Colocases</v>
      </c>
      <c r="C221" s="117">
        <f>'Prétraitement récoltes'!E112</f>
        <v>0</v>
      </c>
      <c r="E221" s="119" t="str">
        <f>Etiquettes!$C$10</f>
        <v>kt</v>
      </c>
      <c r="F221" s="767" t="str">
        <f>Etiquettes!$C$7</f>
        <v>Fruits et légumes (hors pommes de terre)</v>
      </c>
      <c r="G221" s="119">
        <f>Etiquettes!$I$9</f>
        <v>2019</v>
      </c>
      <c r="H221" s="767" t="str">
        <f>Etiquettes!$C$8</f>
        <v>France entière</v>
      </c>
      <c r="I221" s="767" t="str">
        <f t="shared" si="6"/>
        <v>Récolte de Colocases</v>
      </c>
      <c r="J221" s="767" t="s">
        <v>2509</v>
      </c>
      <c r="K221" t="s">
        <v>2506</v>
      </c>
      <c r="M221" s="766" t="str">
        <f>Etiquettes!$H$16</f>
        <v>Volume</v>
      </c>
      <c r="N221" s="768" t="str">
        <f t="shared" si="7"/>
        <v>Récolte de Colocases = 0 kt (Agreste - Statistique Agricole Annuelle - SSP)</v>
      </c>
      <c r="O221" s="766" t="str">
        <f>Etiquettes!$J$20</f>
        <v>Probable</v>
      </c>
      <c r="P221" s="766" t="str">
        <f>Etiquettes!$H$21</f>
        <v>Données collectées</v>
      </c>
      <c r="Q221" s="766" t="str">
        <f>Etiquettes!$H$22</f>
        <v>Donnée collectée (valeur du flux ou coefficient)</v>
      </c>
      <c r="R221" s="120"/>
      <c r="S221" s="907"/>
    </row>
    <row r="222" spans="1:19">
      <c r="A222" s="115" t="str">
        <f>Secteurs!$B$2</f>
        <v>Cultures</v>
      </c>
      <c r="B222" s="116" t="str">
        <f>'Prétraitement récoltes'!A113</f>
        <v>Fenouil</v>
      </c>
      <c r="C222" s="117">
        <f>'Prétraitement récoltes'!E113</f>
        <v>0</v>
      </c>
      <c r="E222" s="119" t="str">
        <f>Etiquettes!$C$10</f>
        <v>kt</v>
      </c>
      <c r="F222" s="767" t="str">
        <f>Etiquettes!$C$7</f>
        <v>Fruits et légumes (hors pommes de terre)</v>
      </c>
      <c r="G222" s="119">
        <f>Etiquettes!$I$9</f>
        <v>2019</v>
      </c>
      <c r="H222" s="767" t="str">
        <f>Etiquettes!$C$8</f>
        <v>France entière</v>
      </c>
      <c r="I222" s="767" t="str">
        <f t="shared" si="6"/>
        <v>Récolte de Fenouil</v>
      </c>
      <c r="J222" s="767" t="s">
        <v>2509</v>
      </c>
      <c r="K222" t="s">
        <v>2506</v>
      </c>
      <c r="M222" s="766" t="str">
        <f>Etiquettes!$H$16</f>
        <v>Volume</v>
      </c>
      <c r="N222" s="768" t="str">
        <f t="shared" si="7"/>
        <v>Récolte de Fenouil = 0 kt (Agreste - Statistique Agricole Annuelle - SSP)</v>
      </c>
      <c r="O222" s="766" t="str">
        <f>Etiquettes!$J$20</f>
        <v>Probable</v>
      </c>
      <c r="P222" s="766" t="str">
        <f>Etiquettes!$H$21</f>
        <v>Données collectées</v>
      </c>
      <c r="Q222" s="766" t="str">
        <f>Etiquettes!$H$22</f>
        <v>Donnée collectée (valeur du flux ou coefficient)</v>
      </c>
      <c r="R222" s="120"/>
      <c r="S222" s="907"/>
    </row>
    <row r="223" spans="1:19">
      <c r="A223" s="115" t="str">
        <f>Secteurs!$B$2</f>
        <v>Cultures</v>
      </c>
      <c r="B223" s="116" t="str">
        <f>'Prétraitement récoltes'!A114</f>
        <v>Cornichons</v>
      </c>
      <c r="C223" s="117">
        <f>'Prétraitement récoltes'!E114</f>
        <v>0</v>
      </c>
      <c r="E223" s="119" t="str">
        <f>Etiquettes!$C$10</f>
        <v>kt</v>
      </c>
      <c r="F223" s="767" t="str">
        <f>Etiquettes!$C$7</f>
        <v>Fruits et légumes (hors pommes de terre)</v>
      </c>
      <c r="G223" s="119">
        <f>Etiquettes!$I$9</f>
        <v>2019</v>
      </c>
      <c r="H223" s="767" t="str">
        <f>Etiquettes!$C$8</f>
        <v>France entière</v>
      </c>
      <c r="I223" s="767" t="str">
        <f t="shared" si="6"/>
        <v>Récolte de Cornichons</v>
      </c>
      <c r="J223" s="767" t="s">
        <v>2509</v>
      </c>
      <c r="K223" t="s">
        <v>2506</v>
      </c>
      <c r="M223" s="766" t="str">
        <f>Etiquettes!$H$16</f>
        <v>Volume</v>
      </c>
      <c r="N223" s="768" t="str">
        <f t="shared" si="7"/>
        <v>Récolte de Cornichons = 0 kt (Agreste - Statistique Agricole Annuelle - SSP)</v>
      </c>
      <c r="O223" s="766" t="str">
        <f>Etiquettes!$J$20</f>
        <v>Probable</v>
      </c>
      <c r="P223" s="766" t="str">
        <f>Etiquettes!$H$21</f>
        <v>Données collectées</v>
      </c>
      <c r="Q223" s="766" t="str">
        <f>Etiquettes!$H$22</f>
        <v>Donnée collectée (valeur du flux ou coefficient)</v>
      </c>
      <c r="R223" s="120"/>
      <c r="S223" s="907"/>
    </row>
    <row r="224" spans="1:19">
      <c r="A224" s="115" t="str">
        <f>Secteurs!$B$2</f>
        <v>Cultures</v>
      </c>
      <c r="B224" s="116" t="str">
        <f>'Prétraitement récoltes'!A115</f>
        <v>Champignons non-cultivés</v>
      </c>
      <c r="C224" s="117">
        <f>'Prétraitement récoltes'!E115</f>
        <v>0</v>
      </c>
      <c r="E224" s="119" t="str">
        <f>Etiquettes!$C$10</f>
        <v>kt</v>
      </c>
      <c r="F224" s="767" t="str">
        <f>Etiquettes!$C$7</f>
        <v>Fruits et légumes (hors pommes de terre)</v>
      </c>
      <c r="G224" s="119">
        <f>Etiquettes!$I$9</f>
        <v>2019</v>
      </c>
      <c r="H224" s="767" t="str">
        <f>Etiquettes!$C$8</f>
        <v>France entière</v>
      </c>
      <c r="I224" s="767" t="str">
        <f t="shared" si="6"/>
        <v>Récolte de Champignons non-cultivés</v>
      </c>
      <c r="J224" s="767" t="s">
        <v>2509</v>
      </c>
      <c r="K224" t="s">
        <v>2506</v>
      </c>
      <c r="M224" s="766" t="str">
        <f>Etiquettes!$H$16</f>
        <v>Volume</v>
      </c>
      <c r="N224" s="768" t="str">
        <f t="shared" si="7"/>
        <v>Récolte de Champignons non-cultivés = 0 kt (Agreste - Statistique Agricole Annuelle - SSP)</v>
      </c>
      <c r="O224" s="766" t="str">
        <f>Etiquettes!$J$20</f>
        <v>Probable</v>
      </c>
      <c r="P224" s="766" t="str">
        <f>Etiquettes!$H$21</f>
        <v>Données collectées</v>
      </c>
      <c r="Q224" s="766" t="str">
        <f>Etiquettes!$H$22</f>
        <v>Donnée collectée (valeur du flux ou coefficient)</v>
      </c>
      <c r="R224" s="120"/>
      <c r="S224" s="907"/>
    </row>
    <row r="225" spans="1:19">
      <c r="A225" s="115" t="str">
        <f>Secteurs!$B$2</f>
        <v>Cultures</v>
      </c>
      <c r="B225" s="116" t="str">
        <f>'Prétraitement récoltes'!A116</f>
        <v>Kakis</v>
      </c>
      <c r="C225" s="117">
        <f>'Prétraitement récoltes'!E116</f>
        <v>0</v>
      </c>
      <c r="E225" s="119" t="str">
        <f>Etiquettes!$C$10</f>
        <v>kt</v>
      </c>
      <c r="F225" s="767" t="str">
        <f>Etiquettes!$C$7</f>
        <v>Fruits et légumes (hors pommes de terre)</v>
      </c>
      <c r="G225" s="119">
        <f>Etiquettes!$I$9</f>
        <v>2019</v>
      </c>
      <c r="H225" s="767" t="str">
        <f>Etiquettes!$C$8</f>
        <v>France entière</v>
      </c>
      <c r="I225" s="767" t="str">
        <f t="shared" si="6"/>
        <v>Récolte de Kakis</v>
      </c>
      <c r="J225" s="767" t="s">
        <v>2509</v>
      </c>
      <c r="K225" t="s">
        <v>2506</v>
      </c>
      <c r="M225" s="766" t="str">
        <f>Etiquettes!$H$16</f>
        <v>Volume</v>
      </c>
      <c r="N225" s="768" t="str">
        <f t="shared" si="7"/>
        <v>Récolte de Kakis = 0 kt (Agreste - Statistique Agricole Annuelle - SSP)</v>
      </c>
      <c r="O225" s="766" t="str">
        <f>Etiquettes!$J$20</f>
        <v>Probable</v>
      </c>
      <c r="P225" s="766" t="str">
        <f>Etiquettes!$H$21</f>
        <v>Données collectées</v>
      </c>
      <c r="Q225" s="766" t="str">
        <f>Etiquettes!$H$22</f>
        <v>Donnée collectée (valeur du flux ou coefficient)</v>
      </c>
      <c r="R225" s="120"/>
      <c r="S225" s="907"/>
    </row>
    <row r="226" spans="1:19">
      <c r="A226" s="115" t="str">
        <f>Secteurs!$B$2</f>
        <v>Cultures</v>
      </c>
      <c r="B226" s="116" t="str">
        <f>'Prétraitement récoltes'!A117</f>
        <v>Prunelles</v>
      </c>
      <c r="C226" s="117">
        <f>'Prétraitement récoltes'!E117</f>
        <v>0</v>
      </c>
      <c r="E226" s="119" t="str">
        <f>Etiquettes!$C$10</f>
        <v>kt</v>
      </c>
      <c r="F226" s="767" t="str">
        <f>Etiquettes!$C$7</f>
        <v>Fruits et légumes (hors pommes de terre)</v>
      </c>
      <c r="G226" s="119">
        <f>Etiquettes!$I$9</f>
        <v>2019</v>
      </c>
      <c r="H226" s="767" t="str">
        <f>Etiquettes!$C$8</f>
        <v>France entière</v>
      </c>
      <c r="I226" s="767" t="str">
        <f t="shared" si="6"/>
        <v>Récolte de Prunelles</v>
      </c>
      <c r="J226" s="767" t="s">
        <v>2509</v>
      </c>
      <c r="K226" t="s">
        <v>2506</v>
      </c>
      <c r="M226" s="766" t="str">
        <f>Etiquettes!$H$16</f>
        <v>Volume</v>
      </c>
      <c r="N226" s="768" t="str">
        <f t="shared" si="7"/>
        <v>Récolte de Prunelles = 0 kt (Agreste - Statistique Agricole Annuelle - SSP)</v>
      </c>
      <c r="O226" s="766" t="str">
        <f>Etiquettes!$J$20</f>
        <v>Probable</v>
      </c>
      <c r="P226" s="766" t="str">
        <f>Etiquettes!$H$21</f>
        <v>Données collectées</v>
      </c>
      <c r="Q226" s="766" t="str">
        <f>Etiquettes!$H$22</f>
        <v>Donnée collectée (valeur du flux ou coefficient)</v>
      </c>
      <c r="R226" s="120"/>
      <c r="S226" s="907"/>
    </row>
    <row r="227" spans="1:19">
      <c r="A227" s="115" t="str">
        <f>Secteurs!$B$2</f>
        <v>Cultures</v>
      </c>
      <c r="B227" s="116" t="str">
        <f>'Prétraitement récoltes'!A118</f>
        <v>Coings</v>
      </c>
      <c r="C227" s="117">
        <f>'Prétraitement récoltes'!E118</f>
        <v>0</v>
      </c>
      <c r="E227" s="119" t="str">
        <f>Etiquettes!$C$10</f>
        <v>kt</v>
      </c>
      <c r="F227" s="767" t="str">
        <f>Etiquettes!$C$7</f>
        <v>Fruits et légumes (hors pommes de terre)</v>
      </c>
      <c r="G227" s="119">
        <f>Etiquettes!$I$9</f>
        <v>2019</v>
      </c>
      <c r="H227" s="767" t="str">
        <f>Etiquettes!$C$8</f>
        <v>France entière</v>
      </c>
      <c r="I227" s="767" t="str">
        <f t="shared" si="6"/>
        <v>Récolte de Coings</v>
      </c>
      <c r="J227" s="767" t="s">
        <v>2509</v>
      </c>
      <c r="K227" t="s">
        <v>2506</v>
      </c>
      <c r="M227" s="766" t="str">
        <f>Etiquettes!$H$16</f>
        <v>Volume</v>
      </c>
      <c r="N227" s="768" t="str">
        <f t="shared" si="7"/>
        <v>Récolte de Coings = 0 kt (Agreste - Statistique Agricole Annuelle - SSP)</v>
      </c>
      <c r="O227" s="766" t="str">
        <f>Etiquettes!$J$20</f>
        <v>Probable</v>
      </c>
      <c r="P227" s="766" t="str">
        <f>Etiquettes!$H$21</f>
        <v>Données collectées</v>
      </c>
      <c r="Q227" s="766" t="str">
        <f>Etiquettes!$H$22</f>
        <v>Donnée collectée (valeur du flux ou coefficient)</v>
      </c>
      <c r="R227" s="120"/>
      <c r="S227" s="907"/>
    </row>
    <row r="228" spans="1:19">
      <c r="A228" s="115" t="str">
        <f>Secteurs!$B$2</f>
        <v>Cultures</v>
      </c>
      <c r="B228" s="116" t="str">
        <f>'Prétraitement récoltes'!A119</f>
        <v>Pistaches</v>
      </c>
      <c r="C228" s="117">
        <f>'Prétraitement récoltes'!E119</f>
        <v>0</v>
      </c>
      <c r="E228" s="119" t="str">
        <f>Etiquettes!$C$10</f>
        <v>kt</v>
      </c>
      <c r="F228" s="767" t="str">
        <f>Etiquettes!$C$7</f>
        <v>Fruits et légumes (hors pommes de terre)</v>
      </c>
      <c r="G228" s="119">
        <f>Etiquettes!$I$9</f>
        <v>2019</v>
      </c>
      <c r="H228" s="767" t="str">
        <f>Etiquettes!$C$8</f>
        <v>France entière</v>
      </c>
      <c r="I228" s="767" t="str">
        <f t="shared" si="6"/>
        <v>Récolte de Pistaches</v>
      </c>
      <c r="J228" s="767" t="s">
        <v>2509</v>
      </c>
      <c r="K228" t="s">
        <v>2506</v>
      </c>
      <c r="M228" s="766" t="str">
        <f>Etiquettes!$H$16</f>
        <v>Volume</v>
      </c>
      <c r="N228" s="768" t="str">
        <f t="shared" si="7"/>
        <v>Récolte de Pistaches = 0 kt (Agreste - Statistique Agricole Annuelle - SSP)</v>
      </c>
      <c r="O228" s="766" t="str">
        <f>Etiquettes!$J$20</f>
        <v>Probable</v>
      </c>
      <c r="P228" s="766" t="str">
        <f>Etiquettes!$H$21</f>
        <v>Données collectées</v>
      </c>
      <c r="Q228" s="766" t="str">
        <f>Etiquettes!$H$22</f>
        <v>Donnée collectée (valeur du flux ou coefficient)</v>
      </c>
      <c r="S228" s="907"/>
    </row>
    <row r="229" spans="1:19">
      <c r="A229" s="115" t="str">
        <f>Secteurs!$B$2</f>
        <v>Cultures</v>
      </c>
      <c r="B229" s="116" t="str">
        <f>'Prétraitement récoltes'!A120</f>
        <v>Arachides</v>
      </c>
      <c r="C229" s="117">
        <f>'Prétraitement récoltes'!E120</f>
        <v>0</v>
      </c>
      <c r="E229" s="119" t="str">
        <f>Etiquettes!$C$10</f>
        <v>kt</v>
      </c>
      <c r="F229" s="767" t="str">
        <f>Etiquettes!$C$7</f>
        <v>Fruits et légumes (hors pommes de terre)</v>
      </c>
      <c r="G229" s="119">
        <f>Etiquettes!$I$9</f>
        <v>2019</v>
      </c>
      <c r="H229" s="767" t="str">
        <f>Etiquettes!$C$8</f>
        <v>France entière</v>
      </c>
      <c r="I229" s="767" t="str">
        <f t="shared" si="6"/>
        <v>Récolte de Arachides</v>
      </c>
      <c r="J229" s="767" t="s">
        <v>2509</v>
      </c>
      <c r="K229" t="s">
        <v>2506</v>
      </c>
      <c r="M229" s="766" t="str">
        <f>Etiquettes!$H$16</f>
        <v>Volume</v>
      </c>
      <c r="N229" s="768" t="str">
        <f t="shared" si="7"/>
        <v>Récolte de Arachides = 0 kt (Agreste - Statistique Agricole Annuelle - SSP)</v>
      </c>
      <c r="O229" s="766" t="str">
        <f>Etiquettes!$J$20</f>
        <v>Probable</v>
      </c>
      <c r="P229" s="766" t="str">
        <f>Etiquettes!$H$21</f>
        <v>Données collectées</v>
      </c>
      <c r="Q229" s="766" t="str">
        <f>Etiquettes!$H$22</f>
        <v>Donnée collectée (valeur du flux ou coefficient)</v>
      </c>
      <c r="S229" s="907"/>
    </row>
    <row r="230" spans="1:19">
      <c r="A230" s="115" t="str">
        <f>Secteurs!$B$2</f>
        <v>Cultures</v>
      </c>
      <c r="B230" s="116" t="str">
        <f>'Prétraitement récoltes'!A121</f>
        <v>Papaye</v>
      </c>
      <c r="C230" s="117">
        <f>'Prétraitement récoltes'!E121</f>
        <v>0</v>
      </c>
      <c r="E230" s="119" t="str">
        <f>Etiquettes!$C$10</f>
        <v>kt</v>
      </c>
      <c r="F230" s="767" t="str">
        <f>Etiquettes!$C$7</f>
        <v>Fruits et légumes (hors pommes de terre)</v>
      </c>
      <c r="G230" s="119">
        <f>Etiquettes!$I$9</f>
        <v>2019</v>
      </c>
      <c r="H230" s="767" t="str">
        <f>Etiquettes!$C$8</f>
        <v>France entière</v>
      </c>
      <c r="I230" s="767" t="str">
        <f t="shared" si="6"/>
        <v>Récolte de Papaye</v>
      </c>
      <c r="J230" s="767" t="s">
        <v>2509</v>
      </c>
      <c r="K230" t="s">
        <v>2506</v>
      </c>
      <c r="M230" s="766" t="str">
        <f>Etiquettes!$H$16</f>
        <v>Volume</v>
      </c>
      <c r="N230" s="768" t="str">
        <f t="shared" si="7"/>
        <v>Récolte de Papaye = 0 kt (Agreste - Statistique Agricole Annuelle - SSP)</v>
      </c>
      <c r="O230" s="766" t="str">
        <f>Etiquettes!$J$20</f>
        <v>Probable</v>
      </c>
      <c r="P230" s="766" t="str">
        <f>Etiquettes!$H$21</f>
        <v>Données collectées</v>
      </c>
      <c r="Q230" s="766" t="str">
        <f>Etiquettes!$H$22</f>
        <v>Donnée collectée (valeur du flux ou coefficient)</v>
      </c>
      <c r="S230" s="907"/>
    </row>
    <row r="231" spans="1:19">
      <c r="A231" s="115" t="str">
        <f>Secteurs!$B$2</f>
        <v>Cultures</v>
      </c>
      <c r="B231" s="116" t="str">
        <f>'Prétraitement récoltes'!A122</f>
        <v>Dattes</v>
      </c>
      <c r="C231" s="117">
        <f>'Prétraitement récoltes'!E122</f>
        <v>0</v>
      </c>
      <c r="E231" s="119" t="str">
        <f>Etiquettes!$C$10</f>
        <v>kt</v>
      </c>
      <c r="F231" s="767" t="str">
        <f>Etiquettes!$C$7</f>
        <v>Fruits et légumes (hors pommes de terre)</v>
      </c>
      <c r="G231" s="119">
        <f>Etiquettes!$I$9</f>
        <v>2019</v>
      </c>
      <c r="H231" s="767" t="str">
        <f>Etiquettes!$C$8</f>
        <v>France entière</v>
      </c>
      <c r="I231" s="767" t="str">
        <f t="shared" si="6"/>
        <v>Récolte de Dattes</v>
      </c>
      <c r="J231" s="767" t="s">
        <v>2509</v>
      </c>
      <c r="K231" t="s">
        <v>2506</v>
      </c>
      <c r="M231" s="766" t="str">
        <f>Etiquettes!$H$16</f>
        <v>Volume</v>
      </c>
      <c r="N231" s="768" t="str">
        <f t="shared" si="7"/>
        <v>Récolte de Dattes = 0 kt (Agreste - Statistique Agricole Annuelle - SSP)</v>
      </c>
      <c r="O231" s="766" t="str">
        <f>Etiquettes!$J$20</f>
        <v>Probable</v>
      </c>
      <c r="P231" s="766" t="str">
        <f>Etiquettes!$H$21</f>
        <v>Données collectées</v>
      </c>
      <c r="Q231" s="766" t="str">
        <f>Etiquettes!$H$22</f>
        <v>Donnée collectée (valeur du flux ou coefficient)</v>
      </c>
      <c r="S231" s="907"/>
    </row>
    <row r="232" spans="1:19">
      <c r="A232" s="115" t="str">
        <f>Secteurs!$B$2</f>
        <v>Cultures</v>
      </c>
      <c r="B232" s="116" t="str">
        <f>'Prétraitement récoltes'!A3</f>
        <v>Igname</v>
      </c>
      <c r="C232" s="117">
        <f>'Prétraitement récoltes'!F3</f>
        <v>7.2180999999999997</v>
      </c>
      <c r="E232" s="119" t="str">
        <f>Etiquettes!$C$10</f>
        <v>kt</v>
      </c>
      <c r="F232" s="767" t="str">
        <f>Etiquettes!$C$7</f>
        <v>Fruits et légumes (hors pommes de terre)</v>
      </c>
      <c r="G232" s="119">
        <f>Etiquettes!$J$9</f>
        <v>2023</v>
      </c>
      <c r="H232" s="767" t="str">
        <f>Etiquettes!$C$8</f>
        <v>France entière</v>
      </c>
      <c r="I232" s="767" t="str">
        <f t="shared" si="6"/>
        <v>Récolte de Igname</v>
      </c>
      <c r="K232" t="s">
        <v>2506</v>
      </c>
      <c r="L232" s="767" t="str" cm="1">
        <f t="array" aca="1" ref="L232" ca="1">[1]!NOM_FEUILLE('Récoltes Tubercules - AGRESTE'!$A$1)</f>
        <v>Récoltes Tubercules - AGRESTE</v>
      </c>
      <c r="M232" s="766" t="str">
        <f>Etiquettes!$H$16</f>
        <v>Volume</v>
      </c>
      <c r="N232" s="768" t="str">
        <f>_xlfn.CONCAT(I232,IF(OR(ISBLANK(#REF!),ISERROR(#REF!)),"",_xlfn.CONCAT(" = ",MROUND(#REF!,1)," ",E232," (",K232,")")))</f>
        <v>Récolte de Igname</v>
      </c>
      <c r="O232" s="766" t="str">
        <f>Etiquettes!$H$20</f>
        <v>Fiable</v>
      </c>
      <c r="P232" s="766" t="str">
        <f>Etiquettes!$H$21</f>
        <v>Données collectées</v>
      </c>
      <c r="Q232" s="766" t="str">
        <f>Etiquettes!$H$22</f>
        <v>Donnée collectée (valeur du flux ou coefficient)</v>
      </c>
      <c r="R232" s="120"/>
      <c r="S232" s="907"/>
    </row>
    <row r="233" spans="1:19">
      <c r="A233" s="115" t="str">
        <f>Secteurs!$B$2</f>
        <v>Cultures</v>
      </c>
      <c r="B233" s="116" t="str">
        <f>'Prétraitement récoltes'!A4</f>
        <v>Manioc</v>
      </c>
      <c r="C233" s="117">
        <f>'Prétraitement récoltes'!F4</f>
        <v>22.98</v>
      </c>
      <c r="E233" s="119" t="str">
        <f>Etiquettes!$C$10</f>
        <v>kt</v>
      </c>
      <c r="F233" s="767" t="str">
        <f>Etiquettes!$C$7</f>
        <v>Fruits et légumes (hors pommes de terre)</v>
      </c>
      <c r="G233" s="119">
        <f>Etiquettes!$J$9</f>
        <v>2023</v>
      </c>
      <c r="H233" s="767" t="str">
        <f>Etiquettes!$C$8</f>
        <v>France entière</v>
      </c>
      <c r="I233" s="767" t="str">
        <f t="shared" si="6"/>
        <v>Récolte de Manioc</v>
      </c>
      <c r="K233" t="s">
        <v>2506</v>
      </c>
      <c r="L233" s="767" t="str" cm="1">
        <f t="array" aca="1" ref="L233" ca="1">[1]!NOM_FEUILLE('Récoltes Tubercules - AGRESTE'!$A$1)</f>
        <v>Récoltes Tubercules - AGRESTE</v>
      </c>
      <c r="M233" s="766" t="str">
        <f>Etiquettes!$H$16</f>
        <v>Volume</v>
      </c>
      <c r="N233" s="768" t="str">
        <f>_xlfn.CONCAT(I233,IF(OR(ISBLANK(#REF!),ISERROR(#REF!)),"",_xlfn.CONCAT(" = ",MROUND(#REF!,1)," ",E233," (",K233,")")))</f>
        <v>Récolte de Manioc</v>
      </c>
      <c r="O233" s="766" t="str">
        <f>Etiquettes!$H$20</f>
        <v>Fiable</v>
      </c>
      <c r="P233" s="766" t="str">
        <f>Etiquettes!$H$21</f>
        <v>Données collectées</v>
      </c>
      <c r="Q233" s="766" t="str">
        <f>Etiquettes!$H$22</f>
        <v>Donnée collectée (valeur du flux ou coefficient)</v>
      </c>
      <c r="R233" s="120"/>
      <c r="S233" s="907"/>
    </row>
    <row r="234" spans="1:19">
      <c r="A234" s="115" t="str">
        <f>Secteurs!$B$2</f>
        <v>Cultures</v>
      </c>
      <c r="B234" s="116" t="str">
        <f>'Prétraitement récoltes'!A5</f>
        <v>Autres tubercules, n.c.a.</v>
      </c>
      <c r="C234" s="117">
        <f>'Prétraitement récoltes'!F5</f>
        <v>9.9909999999999997</v>
      </c>
      <c r="E234" s="119" t="str">
        <f>Etiquettes!$C$10</f>
        <v>kt</v>
      </c>
      <c r="F234" s="767" t="str">
        <f>Etiquettes!$C$7</f>
        <v>Fruits et légumes (hors pommes de terre)</v>
      </c>
      <c r="G234" s="119">
        <f>Etiquettes!$J$9</f>
        <v>2023</v>
      </c>
      <c r="H234" s="767" t="str">
        <f>Etiquettes!$C$8</f>
        <v>France entière</v>
      </c>
      <c r="I234" s="767" t="str">
        <f t="shared" si="6"/>
        <v>Récolte de Autres tubercules, n.c.a.</v>
      </c>
      <c r="K234" t="s">
        <v>2506</v>
      </c>
      <c r="L234" s="767" t="str" cm="1">
        <f t="array" aca="1" ref="L234" ca="1">[1]!NOM_FEUILLE('Récoltes Tubercules - AGRESTE'!$A$1)</f>
        <v>Récoltes Tubercules - AGRESTE</v>
      </c>
      <c r="M234" s="766" t="str">
        <f>Etiquettes!$H$16</f>
        <v>Volume</v>
      </c>
      <c r="N234" s="768" t="str">
        <f>_xlfn.CONCAT(I234,IF(OR(ISBLANK(#REF!),ISERROR(#REF!)),"",_xlfn.CONCAT(" = ",MROUND(#REF!,1)," ",E234," (",K234,")")))</f>
        <v>Récolte de Autres tubercules, n.c.a.</v>
      </c>
      <c r="O234" s="766" t="str">
        <f>Etiquettes!$H$20</f>
        <v>Fiable</v>
      </c>
      <c r="P234" s="766" t="str">
        <f>Etiquettes!$H$21</f>
        <v>Données collectées</v>
      </c>
      <c r="Q234" s="766" t="str">
        <f>Etiquettes!$H$22</f>
        <v>Donnée collectée (valeur du flux ou coefficient)</v>
      </c>
      <c r="R234" s="120"/>
      <c r="S234" s="907"/>
    </row>
    <row r="235" spans="1:19">
      <c r="A235" s="115" t="str">
        <f>Secteurs!$B$2</f>
        <v>Cultures</v>
      </c>
      <c r="B235" s="116" t="str">
        <f>'Prétraitement récoltes'!A6</f>
        <v>Artichauts</v>
      </c>
      <c r="C235" s="117">
        <f>'Prétraitement récoltes'!F6</f>
        <v>23.330100000000002</v>
      </c>
      <c r="E235" s="119" t="str">
        <f>Etiquettes!$C$10</f>
        <v>kt</v>
      </c>
      <c r="F235" s="767" t="str">
        <f>Etiquettes!$C$7</f>
        <v>Fruits et légumes (hors pommes de terre)</v>
      </c>
      <c r="G235" s="119">
        <f>Etiquettes!$J$9</f>
        <v>2023</v>
      </c>
      <c r="H235" s="767" t="str">
        <f>Etiquettes!$C$8</f>
        <v>France entière</v>
      </c>
      <c r="I235" s="767" t="str">
        <f t="shared" si="6"/>
        <v>Récolte de Artichauts</v>
      </c>
      <c r="K235" t="s">
        <v>2506</v>
      </c>
      <c r="L235" s="767" t="str" cm="1">
        <f t="array" aca="1" ref="L235" ca="1">[1]!NOM_FEUILLE('Récoltes Légumes - AGRESTE'!$A$1)</f>
        <v>Récoltes Légumes - AGRESTE</v>
      </c>
      <c r="M235" s="766" t="str">
        <f>Etiquettes!$H$16</f>
        <v>Volume</v>
      </c>
      <c r="N235" s="768" t="str">
        <f>_xlfn.CONCAT(I235,IF(OR(ISBLANK(#REF!),ISERROR(#REF!)),"",_xlfn.CONCAT(" = ",MROUND(#REF!,1)," ",E235," (",K235,")")))</f>
        <v>Récolte de Artichauts</v>
      </c>
      <c r="O235" s="766" t="str">
        <f>Etiquettes!$H$20</f>
        <v>Fiable</v>
      </c>
      <c r="P235" s="766" t="str">
        <f>Etiquettes!$H$21</f>
        <v>Données collectées</v>
      </c>
      <c r="Q235" s="766" t="str">
        <f>Etiquettes!$H$22</f>
        <v>Donnée collectée (valeur du flux ou coefficient)</v>
      </c>
      <c r="R235" s="120"/>
      <c r="S235" s="907"/>
    </row>
    <row r="236" spans="1:19">
      <c r="A236" s="115" t="str">
        <f>Secteurs!$B$2</f>
        <v>Cultures</v>
      </c>
      <c r="B236" s="116" t="str">
        <f>'Prétraitement récoltes'!A7</f>
        <v>Asperges</v>
      </c>
      <c r="C236" s="117">
        <f>'Prétraitement récoltes'!F7</f>
        <v>27.285499999999999</v>
      </c>
      <c r="E236" s="119" t="str">
        <f>Etiquettes!$C$10</f>
        <v>kt</v>
      </c>
      <c r="F236" s="767" t="str">
        <f>Etiquettes!$C$7</f>
        <v>Fruits et légumes (hors pommes de terre)</v>
      </c>
      <c r="G236" s="119">
        <f>Etiquettes!$J$9</f>
        <v>2023</v>
      </c>
      <c r="H236" s="767" t="str">
        <f>Etiquettes!$C$8</f>
        <v>France entière</v>
      </c>
      <c r="I236" s="767" t="str">
        <f t="shared" si="6"/>
        <v>Récolte de Asperges</v>
      </c>
      <c r="K236" t="s">
        <v>2506</v>
      </c>
      <c r="L236" s="767" t="str" cm="1">
        <f t="array" aca="1" ref="L236" ca="1">[1]!NOM_FEUILLE('Récoltes Légumes - AGRESTE'!$A$1)</f>
        <v>Récoltes Légumes - AGRESTE</v>
      </c>
      <c r="M236" s="766" t="str">
        <f>Etiquettes!$H$16</f>
        <v>Volume</v>
      </c>
      <c r="N236" s="768" t="str">
        <f>_xlfn.CONCAT(I236,IF(OR(ISBLANK(#REF!),ISERROR(#REF!)),"",_xlfn.CONCAT(" = ",MROUND(#REF!,1)," ",E236," (",K236,")")))</f>
        <v>Récolte de Asperges</v>
      </c>
      <c r="O236" s="766" t="str">
        <f>Etiquettes!$H$20</f>
        <v>Fiable</v>
      </c>
      <c r="P236" s="766" t="str">
        <f>Etiquettes!$H$21</f>
        <v>Données collectées</v>
      </c>
      <c r="Q236" s="766" t="str">
        <f>Etiquettes!$H$22</f>
        <v>Donnée collectée (valeur du flux ou coefficient)</v>
      </c>
      <c r="R236" s="120"/>
      <c r="S236" s="907"/>
    </row>
    <row r="237" spans="1:19">
      <c r="A237" s="115" t="str">
        <f>Secteurs!$B$2</f>
        <v>Cultures</v>
      </c>
      <c r="B237" s="116" t="str">
        <f>'Prétraitement récoltes'!A8</f>
        <v>Céleris branches</v>
      </c>
      <c r="C237" s="117">
        <f>'Prétraitement récoltes'!F8</f>
        <v>28.446100000000001</v>
      </c>
      <c r="E237" s="119" t="str">
        <f>Etiquettes!$C$10</f>
        <v>kt</v>
      </c>
      <c r="F237" s="767" t="str">
        <f>Etiquettes!$C$7</f>
        <v>Fruits et légumes (hors pommes de terre)</v>
      </c>
      <c r="G237" s="119">
        <f>Etiquettes!$J$9</f>
        <v>2023</v>
      </c>
      <c r="H237" s="767" t="str">
        <f>Etiquettes!$C$8</f>
        <v>France entière</v>
      </c>
      <c r="I237" s="767" t="str">
        <f t="shared" si="6"/>
        <v>Récolte de Céleris branches</v>
      </c>
      <c r="K237" t="s">
        <v>2506</v>
      </c>
      <c r="L237" s="767" t="str" cm="1">
        <f t="array" aca="1" ref="L237" ca="1">[1]!NOM_FEUILLE('Récoltes Légumes - AGRESTE'!$A$1)</f>
        <v>Récoltes Légumes - AGRESTE</v>
      </c>
      <c r="M237" s="766" t="str">
        <f>Etiquettes!$H$16</f>
        <v>Volume</v>
      </c>
      <c r="N237" s="768" t="str">
        <f>_xlfn.CONCAT(I237,IF(OR(ISBLANK(#REF!),ISERROR(#REF!)),"",_xlfn.CONCAT(" = ",MROUND(#REF!,1)," ",E237," (",K237,")")))</f>
        <v>Récolte de Céleris branches</v>
      </c>
      <c r="O237" s="766" t="str">
        <f>Etiquettes!$H$20</f>
        <v>Fiable</v>
      </c>
      <c r="P237" s="766" t="str">
        <f>Etiquettes!$H$21</f>
        <v>Données collectées</v>
      </c>
      <c r="Q237" s="766" t="str">
        <f>Etiquettes!$H$22</f>
        <v>Donnée collectée (valeur du flux ou coefficient)</v>
      </c>
      <c r="R237" s="120"/>
      <c r="S237" s="907"/>
    </row>
    <row r="238" spans="1:19">
      <c r="A238" s="115" t="str">
        <f>Secteurs!$B$2</f>
        <v>Cultures</v>
      </c>
      <c r="B238" s="116" t="str">
        <f>'Prétraitement récoltes'!A9</f>
        <v>Choux-fleurs</v>
      </c>
      <c r="C238" s="117">
        <f>'Prétraitement récoltes'!F9</f>
        <v>192.89089999999999</v>
      </c>
      <c r="E238" s="119" t="str">
        <f>Etiquettes!$C$10</f>
        <v>kt</v>
      </c>
      <c r="F238" s="767" t="str">
        <f>Etiquettes!$C$7</f>
        <v>Fruits et légumes (hors pommes de terre)</v>
      </c>
      <c r="G238" s="119">
        <f>Etiquettes!$J$9</f>
        <v>2023</v>
      </c>
      <c r="H238" s="767" t="str">
        <f>Etiquettes!$C$8</f>
        <v>France entière</v>
      </c>
      <c r="I238" s="767" t="str">
        <f t="shared" si="6"/>
        <v>Récolte de Choux-fleurs</v>
      </c>
      <c r="K238" t="s">
        <v>2506</v>
      </c>
      <c r="L238" s="767" t="str" cm="1">
        <f t="array" aca="1" ref="L238" ca="1">[1]!NOM_FEUILLE('Récoltes Légumes - AGRESTE'!$A$1)</f>
        <v>Récoltes Légumes - AGRESTE</v>
      </c>
      <c r="M238" s="766" t="str">
        <f>Etiquettes!$H$16</f>
        <v>Volume</v>
      </c>
      <c r="N238" s="768" t="str">
        <f>_xlfn.CONCAT(I238,IF(OR(ISBLANK(#REF!),ISERROR(#REF!)),"",_xlfn.CONCAT(" = ",MROUND(#REF!,1)," ",E238," (",K238,")")))</f>
        <v>Récolte de Choux-fleurs</v>
      </c>
      <c r="O238" s="766" t="str">
        <f>Etiquettes!$H$20</f>
        <v>Fiable</v>
      </c>
      <c r="P238" s="766" t="str">
        <f>Etiquettes!$H$21</f>
        <v>Données collectées</v>
      </c>
      <c r="Q238" s="766" t="str">
        <f>Etiquettes!$H$22</f>
        <v>Donnée collectée (valeur du flux ou coefficient)</v>
      </c>
      <c r="R238" s="120"/>
      <c r="S238" s="907"/>
    </row>
    <row r="239" spans="1:19">
      <c r="A239" s="115" t="str">
        <f>Secteurs!$B$2</f>
        <v>Cultures</v>
      </c>
      <c r="B239" s="116" t="str">
        <f>'Prétraitement récoltes'!A10</f>
        <v>Choux brocolis à jets</v>
      </c>
      <c r="C239" s="117">
        <f>'Prétraitement récoltes'!F10</f>
        <v>23.8719</v>
      </c>
      <c r="E239" s="119" t="str">
        <f>Etiquettes!$C$10</f>
        <v>kt</v>
      </c>
      <c r="F239" s="767" t="str">
        <f>Etiquettes!$C$7</f>
        <v>Fruits et légumes (hors pommes de terre)</v>
      </c>
      <c r="G239" s="119">
        <f>Etiquettes!$J$9</f>
        <v>2023</v>
      </c>
      <c r="H239" s="767" t="str">
        <f>Etiquettes!$C$8</f>
        <v>France entière</v>
      </c>
      <c r="I239" s="767" t="str">
        <f t="shared" si="6"/>
        <v>Récolte de Choux brocolis à jets</v>
      </c>
      <c r="K239" t="s">
        <v>2506</v>
      </c>
      <c r="L239" s="767" t="str" cm="1">
        <f t="array" aca="1" ref="L239" ca="1">[1]!NOM_FEUILLE('Récoltes Légumes - AGRESTE'!$A$1)</f>
        <v>Récoltes Légumes - AGRESTE</v>
      </c>
      <c r="M239" s="766" t="str">
        <f>Etiquettes!$H$16</f>
        <v>Volume</v>
      </c>
      <c r="N239" s="768" t="str">
        <f>_xlfn.CONCAT(I239,IF(OR(ISBLANK(#REF!),ISERROR(#REF!)),"",_xlfn.CONCAT(" = ",MROUND(#REF!,1)," ",E239," (",K239,")")))</f>
        <v>Récolte de Choux brocolis à jets</v>
      </c>
      <c r="O239" s="766" t="str">
        <f>Etiquettes!$H$20</f>
        <v>Fiable</v>
      </c>
      <c r="P239" s="766" t="str">
        <f>Etiquettes!$H$21</f>
        <v>Données collectées</v>
      </c>
      <c r="Q239" s="766" t="str">
        <f>Etiquettes!$H$22</f>
        <v>Donnée collectée (valeur du flux ou coefficient)</v>
      </c>
      <c r="R239" s="120"/>
      <c r="S239" s="907"/>
    </row>
    <row r="240" spans="1:19">
      <c r="A240" s="115" t="str">
        <f>Secteurs!$B$2</f>
        <v>Cultures</v>
      </c>
      <c r="B240" s="116" t="str">
        <f>'Prétraitement récoltes'!A11</f>
        <v>Choux de Bruxelles</v>
      </c>
      <c r="C240" s="117">
        <f>'Prétraitement récoltes'!F11</f>
        <v>16.638200000000001</v>
      </c>
      <c r="E240" s="119" t="str">
        <f>Etiquettes!$C$10</f>
        <v>kt</v>
      </c>
      <c r="F240" s="767" t="str">
        <f>Etiquettes!$C$7</f>
        <v>Fruits et légumes (hors pommes de terre)</v>
      </c>
      <c r="G240" s="119">
        <f>Etiquettes!$J$9</f>
        <v>2023</v>
      </c>
      <c r="H240" s="767" t="str">
        <f>Etiquettes!$C$8</f>
        <v>France entière</v>
      </c>
      <c r="I240" s="767" t="str">
        <f t="shared" si="6"/>
        <v>Récolte de Choux de Bruxelles</v>
      </c>
      <c r="K240" t="s">
        <v>2506</v>
      </c>
      <c r="L240" s="767" t="str" cm="1">
        <f t="array" aca="1" ref="L240" ca="1">[1]!NOM_FEUILLE('Récoltes Légumes - AGRESTE'!$A$1)</f>
        <v>Récoltes Légumes - AGRESTE</v>
      </c>
      <c r="M240" s="766" t="str">
        <f>Etiquettes!$H$16</f>
        <v>Volume</v>
      </c>
      <c r="N240" s="768" t="str">
        <f>_xlfn.CONCAT(I240,IF(OR(ISBLANK(#REF!),ISERROR(#REF!)),"",_xlfn.CONCAT(" = ",MROUND(#REF!,1)," ",E240," (",K240,")")))</f>
        <v>Récolte de Choux de Bruxelles</v>
      </c>
      <c r="O240" s="766" t="str">
        <f>Etiquettes!$H$20</f>
        <v>Fiable</v>
      </c>
      <c r="P240" s="766" t="str">
        <f>Etiquettes!$H$21</f>
        <v>Données collectées</v>
      </c>
      <c r="Q240" s="766" t="str">
        <f>Etiquettes!$H$22</f>
        <v>Donnée collectée (valeur du flux ou coefficient)</v>
      </c>
      <c r="R240" s="120"/>
      <c r="S240" s="907"/>
    </row>
    <row r="241" spans="1:19">
      <c r="A241" s="115" t="str">
        <f>Secteurs!$B$2</f>
        <v>Cultures</v>
      </c>
      <c r="B241" s="116" t="str">
        <f>'Prétraitement récoltes'!A12</f>
        <v>Choux à choucroute</v>
      </c>
      <c r="C241" s="117">
        <f>'Prétraitement récoltes'!F12</f>
        <v>56.991999999999997</v>
      </c>
      <c r="E241" s="119" t="str">
        <f>Etiquettes!$C$10</f>
        <v>kt</v>
      </c>
      <c r="F241" s="767" t="str">
        <f>Etiquettes!$C$7</f>
        <v>Fruits et légumes (hors pommes de terre)</v>
      </c>
      <c r="G241" s="119">
        <f>Etiquettes!$J$9</f>
        <v>2023</v>
      </c>
      <c r="H241" s="767" t="str">
        <f>Etiquettes!$C$8</f>
        <v>France entière</v>
      </c>
      <c r="I241" s="767" t="str">
        <f t="shared" si="6"/>
        <v>Récolte de Choux à choucroute</v>
      </c>
      <c r="K241" t="s">
        <v>2506</v>
      </c>
      <c r="L241" s="767" t="str" cm="1">
        <f t="array" aca="1" ref="L241" ca="1">[1]!NOM_FEUILLE('Récoltes Légumes - AGRESTE'!$A$1)</f>
        <v>Récoltes Légumes - AGRESTE</v>
      </c>
      <c r="M241" s="766" t="str">
        <f>Etiquettes!$H$16</f>
        <v>Volume</v>
      </c>
      <c r="N241" s="768" t="str">
        <f>_xlfn.CONCAT(I241,IF(OR(ISBLANK(#REF!),ISERROR(#REF!)),"",_xlfn.CONCAT(" = ",MROUND(#REF!,1)," ",E241," (",K241,")")))</f>
        <v>Récolte de Choux à choucroute</v>
      </c>
      <c r="O241" s="766" t="str">
        <f>Etiquettes!$H$20</f>
        <v>Fiable</v>
      </c>
      <c r="P241" s="766" t="str">
        <f>Etiquettes!$H$21</f>
        <v>Données collectées</v>
      </c>
      <c r="Q241" s="766" t="str">
        <f>Etiquettes!$H$22</f>
        <v>Donnée collectée (valeur du flux ou coefficient)</v>
      </c>
      <c r="R241" s="120"/>
      <c r="S241" s="907"/>
    </row>
    <row r="242" spans="1:19">
      <c r="A242" s="115" t="str">
        <f>Secteurs!$B$2</f>
        <v>Cultures</v>
      </c>
      <c r="B242" s="116" t="str">
        <f>'Prétraitement récoltes'!A13</f>
        <v>Autres choux, n.c.a.</v>
      </c>
      <c r="C242" s="117">
        <f>'Prétraitement récoltes'!F13</f>
        <v>101.3138</v>
      </c>
      <c r="E242" s="119" t="str">
        <f>Etiquettes!$C$10</f>
        <v>kt</v>
      </c>
      <c r="F242" s="767" t="str">
        <f>Etiquettes!$C$7</f>
        <v>Fruits et légumes (hors pommes de terre)</v>
      </c>
      <c r="G242" s="119">
        <f>Etiquettes!$J$9</f>
        <v>2023</v>
      </c>
      <c r="H242" s="767" t="str">
        <f>Etiquettes!$C$8</f>
        <v>France entière</v>
      </c>
      <c r="I242" s="767" t="str">
        <f t="shared" si="6"/>
        <v>Récolte de Autres choux, n.c.a.</v>
      </c>
      <c r="K242" t="s">
        <v>2506</v>
      </c>
      <c r="L242" s="767" t="str" cm="1">
        <f t="array" aca="1" ref="L242" ca="1">[1]!NOM_FEUILLE('Récoltes Légumes - AGRESTE'!$A$1)</f>
        <v>Récoltes Légumes - AGRESTE</v>
      </c>
      <c r="M242" s="766" t="str">
        <f>Etiquettes!$H$16</f>
        <v>Volume</v>
      </c>
      <c r="N242" s="768" t="str">
        <f>_xlfn.CONCAT(I242,IF(OR(ISBLANK(#REF!),ISERROR(#REF!)),"",_xlfn.CONCAT(" = ",MROUND(#REF!,1)," ",E242," (",K242,")")))</f>
        <v>Récolte de Autres choux, n.c.a.</v>
      </c>
      <c r="O242" s="766" t="str">
        <f>Etiquettes!$H$20</f>
        <v>Fiable</v>
      </c>
      <c r="P242" s="766" t="str">
        <f>Etiquettes!$H$21</f>
        <v>Données collectées</v>
      </c>
      <c r="Q242" s="766" t="str">
        <f>Etiquettes!$H$22</f>
        <v>Donnée collectée (valeur du flux ou coefficient)</v>
      </c>
      <c r="R242" s="120"/>
      <c r="S242" s="907"/>
    </row>
    <row r="243" spans="1:19">
      <c r="A243" s="115" t="str">
        <f>Secteurs!$B$2</f>
        <v>Cultures</v>
      </c>
      <c r="B243" s="116" t="str">
        <f>'Prétraitement récoltes'!A15</f>
        <v>Endives chicons</v>
      </c>
      <c r="C243" s="117">
        <f>'Prétraitement récoltes'!F15</f>
        <v>107.61369999999999</v>
      </c>
      <c r="E243" s="119" t="str">
        <f>Etiquettes!$C$10</f>
        <v>kt</v>
      </c>
      <c r="F243" s="767" t="str">
        <f>Etiquettes!$C$7</f>
        <v>Fruits et légumes (hors pommes de terre)</v>
      </c>
      <c r="G243" s="119">
        <f>Etiquettes!$J$9</f>
        <v>2023</v>
      </c>
      <c r="H243" s="767" t="str">
        <f>Etiquettes!$C$8</f>
        <v>France entière</v>
      </c>
      <c r="I243" s="767" t="str">
        <f t="shared" si="6"/>
        <v>Récolte de Endives chicons</v>
      </c>
      <c r="K243" t="s">
        <v>2506</v>
      </c>
      <c r="L243" s="767" t="str" cm="1">
        <f t="array" aca="1" ref="L243" ca="1">[1]!NOM_FEUILLE('Récoltes Légumes - AGRESTE'!$A$1)</f>
        <v>Récoltes Légumes - AGRESTE</v>
      </c>
      <c r="M243" s="766" t="str">
        <f>Etiquettes!$H$16</f>
        <v>Volume</v>
      </c>
      <c r="N243" s="768" t="str">
        <f>_xlfn.CONCAT(I243,IF(OR(ISBLANK(#REF!),ISERROR(#REF!)),"",_xlfn.CONCAT(" = ",MROUND(#REF!,1)," ",E243," (",K243,")")))</f>
        <v>Récolte de Endives chicons</v>
      </c>
      <c r="O243" s="766" t="str">
        <f>Etiquettes!$H$20</f>
        <v>Fiable</v>
      </c>
      <c r="P243" s="766" t="str">
        <f>Etiquettes!$H$21</f>
        <v>Données collectées</v>
      </c>
      <c r="Q243" s="766" t="str">
        <f>Etiquettes!$H$22</f>
        <v>Donnée collectée (valeur du flux ou coefficient)</v>
      </c>
      <c r="R243" s="120"/>
      <c r="S243" s="907"/>
    </row>
    <row r="244" spans="1:19">
      <c r="A244" s="115" t="str">
        <f>Secteurs!$B$2</f>
        <v>Cultures</v>
      </c>
      <c r="B244" s="116" t="str">
        <f>'Prétraitement récoltes'!A16</f>
        <v>Épinards</v>
      </c>
      <c r="C244" s="117">
        <f>'Prétraitement récoltes'!F16</f>
        <v>82.819400000000002</v>
      </c>
      <c r="E244" s="119" t="str">
        <f>Etiquettes!$C$10</f>
        <v>kt</v>
      </c>
      <c r="F244" s="767" t="str">
        <f>Etiquettes!$C$7</f>
        <v>Fruits et légumes (hors pommes de terre)</v>
      </c>
      <c r="G244" s="119">
        <f>Etiquettes!$J$9</f>
        <v>2023</v>
      </c>
      <c r="H244" s="767" t="str">
        <f>Etiquettes!$C$8</f>
        <v>France entière</v>
      </c>
      <c r="I244" s="767" t="str">
        <f t="shared" si="6"/>
        <v>Récolte de Épinards</v>
      </c>
      <c r="K244" t="s">
        <v>2506</v>
      </c>
      <c r="L244" s="767" t="str" cm="1">
        <f t="array" aca="1" ref="L244" ca="1">[1]!NOM_FEUILLE('Récoltes Légumes - AGRESTE'!$A$1)</f>
        <v>Récoltes Légumes - AGRESTE</v>
      </c>
      <c r="M244" s="766" t="str">
        <f>Etiquettes!$H$16</f>
        <v>Volume</v>
      </c>
      <c r="N244" s="768" t="str">
        <f>_xlfn.CONCAT(I244,IF(OR(ISBLANK(#REF!),ISERROR(#REF!)),"",_xlfn.CONCAT(" = ",MROUND(#REF!,1)," ",E244," (",K244,")")))</f>
        <v>Récolte de Épinards</v>
      </c>
      <c r="O244" s="766" t="str">
        <f>Etiquettes!$H$20</f>
        <v>Fiable</v>
      </c>
      <c r="P244" s="766" t="str">
        <f>Etiquettes!$H$21</f>
        <v>Données collectées</v>
      </c>
      <c r="Q244" s="766" t="str">
        <f>Etiquettes!$H$22</f>
        <v>Donnée collectée (valeur du flux ou coefficient)</v>
      </c>
      <c r="R244" s="120"/>
      <c r="S244" s="907"/>
    </row>
    <row r="245" spans="1:19">
      <c r="A245" s="115" t="str">
        <f>Secteurs!$B$2</f>
        <v>Cultures</v>
      </c>
      <c r="B245" s="116" t="str">
        <f>'Prétraitement récoltes'!A17</f>
        <v>Poireaux</v>
      </c>
      <c r="C245" s="117">
        <f>'Prétraitement récoltes'!F17</f>
        <v>167.88849999999999</v>
      </c>
      <c r="E245" s="119" t="str">
        <f>Etiquettes!$C$10</f>
        <v>kt</v>
      </c>
      <c r="F245" s="767" t="str">
        <f>Etiquettes!$C$7</f>
        <v>Fruits et légumes (hors pommes de terre)</v>
      </c>
      <c r="G245" s="119">
        <f>Etiquettes!$J$9</f>
        <v>2023</v>
      </c>
      <c r="H245" s="767" t="str">
        <f>Etiquettes!$C$8</f>
        <v>France entière</v>
      </c>
      <c r="I245" s="767" t="str">
        <f t="shared" si="6"/>
        <v>Récolte de Poireaux</v>
      </c>
      <c r="K245" t="s">
        <v>2506</v>
      </c>
      <c r="L245" s="767" t="str" cm="1">
        <f t="array" aca="1" ref="L245" ca="1">[1]!NOM_FEUILLE('Récoltes Légumes - AGRESTE'!$A$1)</f>
        <v>Récoltes Légumes - AGRESTE</v>
      </c>
      <c r="M245" s="766" t="str">
        <f>Etiquettes!$H$16</f>
        <v>Volume</v>
      </c>
      <c r="N245" s="768" t="str">
        <f>_xlfn.CONCAT(I245,IF(OR(ISBLANK(#REF!),ISERROR(#REF!)),"",_xlfn.CONCAT(" = ",MROUND(#REF!,1)," ",E245," (",K245,")")))</f>
        <v>Récolte de Poireaux</v>
      </c>
      <c r="O245" s="766" t="str">
        <f>Etiquettes!$H$20</f>
        <v>Fiable</v>
      </c>
      <c r="P245" s="766" t="str">
        <f>Etiquettes!$H$21</f>
        <v>Données collectées</v>
      </c>
      <c r="Q245" s="766" t="str">
        <f>Etiquettes!$H$22</f>
        <v>Donnée collectée (valeur du flux ou coefficient)</v>
      </c>
      <c r="R245" s="120"/>
      <c r="S245" s="907"/>
    </row>
    <row r="246" spans="1:19">
      <c r="A246" s="115" t="str">
        <f>Secteurs!$B$2</f>
        <v>Cultures</v>
      </c>
      <c r="B246" s="116" t="str">
        <f>'Prétraitement récoltes'!A18</f>
        <v>Laitues</v>
      </c>
      <c r="C246" s="117">
        <f>'Prétraitement récoltes'!F18</f>
        <v>160.34870000000001</v>
      </c>
      <c r="E246" s="119" t="str">
        <f>Etiquettes!$C$10</f>
        <v>kt</v>
      </c>
      <c r="F246" s="767" t="str">
        <f>Etiquettes!$C$7</f>
        <v>Fruits et légumes (hors pommes de terre)</v>
      </c>
      <c r="G246" s="119">
        <f>Etiquettes!$J$9</f>
        <v>2023</v>
      </c>
      <c r="H246" s="767" t="str">
        <f>Etiquettes!$C$8</f>
        <v>France entière</v>
      </c>
      <c r="I246" s="767" t="str">
        <f t="shared" si="6"/>
        <v>Récolte de Laitues</v>
      </c>
      <c r="K246" t="s">
        <v>2506</v>
      </c>
      <c r="L246" s="767" t="str" cm="1">
        <f t="array" aca="1" ref="L246" ca="1">[1]!NOM_FEUILLE('Récoltes Légumes - AGRESTE'!$A$1)</f>
        <v>Récoltes Légumes - AGRESTE</v>
      </c>
      <c r="M246" s="766" t="str">
        <f>Etiquettes!$H$16</f>
        <v>Volume</v>
      </c>
      <c r="N246" s="768" t="str">
        <f>_xlfn.CONCAT(I246,IF(OR(ISBLANK(#REF!),ISERROR(#REF!)),"",_xlfn.CONCAT(" = ",MROUND(#REF!,1)," ",E246," (",K246,")")))</f>
        <v>Récolte de Laitues</v>
      </c>
      <c r="O246" s="766" t="str">
        <f>Etiquettes!$H$20</f>
        <v>Fiable</v>
      </c>
      <c r="P246" s="766" t="str">
        <f>Etiquettes!$H$21</f>
        <v>Données collectées</v>
      </c>
      <c r="Q246" s="766" t="str">
        <f>Etiquettes!$H$22</f>
        <v>Donnée collectée (valeur du flux ou coefficient)</v>
      </c>
      <c r="R246" s="120"/>
      <c r="S246" s="907"/>
    </row>
    <row r="247" spans="1:19">
      <c r="A247" s="115" t="str">
        <f>Secteurs!$B$2</f>
        <v>Cultures</v>
      </c>
      <c r="B247" s="116" t="str">
        <f>'Prétraitement récoltes'!A19</f>
        <v>Chicorées</v>
      </c>
      <c r="C247" s="117">
        <f>'Prétraitement récoltes'!F19</f>
        <v>26.6404</v>
      </c>
      <c r="E247" s="119" t="str">
        <f>Etiquettes!$C$10</f>
        <v>kt</v>
      </c>
      <c r="F247" s="767" t="str">
        <f>Etiquettes!$C$7</f>
        <v>Fruits et légumes (hors pommes de terre)</v>
      </c>
      <c r="G247" s="119">
        <f>Etiquettes!$J$9</f>
        <v>2023</v>
      </c>
      <c r="H247" s="767" t="str">
        <f>Etiquettes!$C$8</f>
        <v>France entière</v>
      </c>
      <c r="I247" s="767" t="str">
        <f t="shared" si="6"/>
        <v>Récolte de Chicorées</v>
      </c>
      <c r="K247" t="s">
        <v>2506</v>
      </c>
      <c r="L247" s="767" t="str" cm="1">
        <f t="array" aca="1" ref="L247" ca="1">[1]!NOM_FEUILLE('Récoltes Légumes - AGRESTE'!$A$1)</f>
        <v>Récoltes Légumes - AGRESTE</v>
      </c>
      <c r="M247" s="766" t="str">
        <f>Etiquettes!$H$16</f>
        <v>Volume</v>
      </c>
      <c r="N247" s="768" t="str">
        <f>_xlfn.CONCAT(I247,IF(OR(ISBLANK(#REF!),ISERROR(#REF!)),"",_xlfn.CONCAT(" = ",MROUND(#REF!,1)," ",E247," (",K247,")")))</f>
        <v>Récolte de Chicorées</v>
      </c>
      <c r="O247" s="766" t="str">
        <f>Etiquettes!$H$20</f>
        <v>Fiable</v>
      </c>
      <c r="P247" s="766" t="str">
        <f>Etiquettes!$H$21</f>
        <v>Données collectées</v>
      </c>
      <c r="Q247" s="766" t="str">
        <f>Etiquettes!$H$22</f>
        <v>Donnée collectée (valeur du flux ou coefficient)</v>
      </c>
      <c r="R247" s="120"/>
      <c r="S247" s="907"/>
    </row>
    <row r="248" spans="1:19">
      <c r="A248" s="115" t="str">
        <f>Secteurs!$B$2</f>
        <v>Cultures</v>
      </c>
      <c r="B248" s="116" t="str">
        <f>'Prétraitement récoltes'!A20</f>
        <v>Cresson</v>
      </c>
      <c r="C248" s="117">
        <f>'Prétraitement récoltes'!F20</f>
        <v>5.0086000000000004</v>
      </c>
      <c r="E248" s="119" t="str">
        <f>Etiquettes!$C$10</f>
        <v>kt</v>
      </c>
      <c r="F248" s="767" t="str">
        <f>Etiquettes!$C$7</f>
        <v>Fruits et légumes (hors pommes de terre)</v>
      </c>
      <c r="G248" s="119">
        <f>Etiquettes!$J$9</f>
        <v>2023</v>
      </c>
      <c r="H248" s="767" t="str">
        <f>Etiquettes!$C$8</f>
        <v>France entière</v>
      </c>
      <c r="I248" s="767" t="str">
        <f t="shared" si="6"/>
        <v>Récolte de Cresson</v>
      </c>
      <c r="K248" t="s">
        <v>2506</v>
      </c>
      <c r="L248" s="767" t="str" cm="1">
        <f t="array" aca="1" ref="L248" ca="1">[1]!NOM_FEUILLE('Récoltes Légumes - AGRESTE'!$A$1)</f>
        <v>Récoltes Légumes - AGRESTE</v>
      </c>
      <c r="M248" s="766" t="str">
        <f>Etiquettes!$H$16</f>
        <v>Volume</v>
      </c>
      <c r="N248" s="768" t="str">
        <f>_xlfn.CONCAT(I248,IF(OR(ISBLANK(#REF!),ISERROR(#REF!)),"",_xlfn.CONCAT(" = ",MROUND(#REF!,1)," ",E248," (",K248,")")))</f>
        <v>Récolte de Cresson</v>
      </c>
      <c r="O248" s="766" t="str">
        <f>Etiquettes!$H$20</f>
        <v>Fiable</v>
      </c>
      <c r="P248" s="766" t="str">
        <f>Etiquettes!$H$21</f>
        <v>Données collectées</v>
      </c>
      <c r="Q248" s="766" t="str">
        <f>Etiquettes!$H$22</f>
        <v>Donnée collectée (valeur du flux ou coefficient)</v>
      </c>
      <c r="R248" s="120"/>
      <c r="S248" s="907"/>
    </row>
    <row r="249" spans="1:19">
      <c r="A249" s="115" t="str">
        <f>Secteurs!$B$2</f>
        <v>Cultures</v>
      </c>
      <c r="B249" s="116" t="str">
        <f>'Prétraitement récoltes'!A21</f>
        <v>Mâche</v>
      </c>
      <c r="C249" s="117">
        <f>'Prétraitement récoltes'!F21</f>
        <v>44.551499999999997</v>
      </c>
      <c r="E249" s="119" t="str">
        <f>Etiquettes!$C$10</f>
        <v>kt</v>
      </c>
      <c r="F249" s="767" t="str">
        <f>Etiquettes!$C$7</f>
        <v>Fruits et légumes (hors pommes de terre)</v>
      </c>
      <c r="G249" s="119">
        <f>Etiquettes!$J$9</f>
        <v>2023</v>
      </c>
      <c r="H249" s="767" t="str">
        <f>Etiquettes!$C$8</f>
        <v>France entière</v>
      </c>
      <c r="I249" s="767" t="str">
        <f t="shared" si="6"/>
        <v>Récolte de Mâche</v>
      </c>
      <c r="K249" t="s">
        <v>2506</v>
      </c>
      <c r="L249" s="767" t="str" cm="1">
        <f t="array" aca="1" ref="L249" ca="1">[1]!NOM_FEUILLE('Récoltes Légumes - AGRESTE'!$A$1)</f>
        <v>Récoltes Légumes - AGRESTE</v>
      </c>
      <c r="M249" s="766" t="str">
        <f>Etiquettes!$H$16</f>
        <v>Volume</v>
      </c>
      <c r="N249" s="768" t="str">
        <f>_xlfn.CONCAT(I249,IF(OR(ISBLANK(#REF!),ISERROR(#REF!)),"",_xlfn.CONCAT(" = ",MROUND(#REF!,1)," ",E249," (",K249,")")))</f>
        <v>Récolte de Mâche</v>
      </c>
      <c r="O249" s="766" t="str">
        <f>Etiquettes!$H$20</f>
        <v>Fiable</v>
      </c>
      <c r="P249" s="766" t="str">
        <f>Etiquettes!$H$21</f>
        <v>Données collectées</v>
      </c>
      <c r="Q249" s="766" t="str">
        <f>Etiquettes!$H$22</f>
        <v>Donnée collectée (valeur du flux ou coefficient)</v>
      </c>
      <c r="R249" s="120"/>
      <c r="S249" s="907"/>
    </row>
    <row r="250" spans="1:19">
      <c r="A250" s="115" t="str">
        <f>Secteurs!$B$2</f>
        <v>Cultures</v>
      </c>
      <c r="B250" s="116" t="str">
        <f>'Prétraitement récoltes'!A22</f>
        <v>Autres salades, n.c.a.</v>
      </c>
      <c r="C250" s="117">
        <f>'Prétraitement récoltes'!F22</f>
        <v>57.5518</v>
      </c>
      <c r="E250" s="119" t="str">
        <f>Etiquettes!$C$10</f>
        <v>kt</v>
      </c>
      <c r="F250" s="767" t="str">
        <f>Etiquettes!$C$7</f>
        <v>Fruits et légumes (hors pommes de terre)</v>
      </c>
      <c r="G250" s="119">
        <f>Etiquettes!$J$9</f>
        <v>2023</v>
      </c>
      <c r="H250" s="767" t="str">
        <f>Etiquettes!$C$8</f>
        <v>France entière</v>
      </c>
      <c r="I250" s="767" t="str">
        <f t="shared" si="6"/>
        <v>Récolte de Autres salades, n.c.a.</v>
      </c>
      <c r="K250" t="s">
        <v>2506</v>
      </c>
      <c r="L250" s="767" t="str" cm="1">
        <f t="array" aca="1" ref="L250" ca="1">[1]!NOM_FEUILLE('Récoltes Légumes - AGRESTE'!$A$1)</f>
        <v>Récoltes Légumes - AGRESTE</v>
      </c>
      <c r="M250" s="766" t="str">
        <f>Etiquettes!$H$16</f>
        <v>Volume</v>
      </c>
      <c r="N250" s="768" t="str">
        <f>_xlfn.CONCAT(I250,IF(OR(ISBLANK(#REF!),ISERROR(#REF!)),"",_xlfn.CONCAT(" = ",MROUND(#REF!,1)," ",E250," (",K250,")")))</f>
        <v>Récolte de Autres salades, n.c.a.</v>
      </c>
      <c r="O250" s="766" t="str">
        <f>Etiquettes!$H$20</f>
        <v>Fiable</v>
      </c>
      <c r="P250" s="766" t="str">
        <f>Etiquettes!$H$21</f>
        <v>Données collectées</v>
      </c>
      <c r="Q250" s="766" t="str">
        <f>Etiquettes!$H$22</f>
        <v>Donnée collectée (valeur du flux ou coefficient)</v>
      </c>
      <c r="R250" s="120"/>
      <c r="S250" s="907"/>
    </row>
    <row r="251" spans="1:19">
      <c r="A251" s="115" t="str">
        <f>Secteurs!$B$2</f>
        <v>Cultures</v>
      </c>
      <c r="B251" s="116" t="str">
        <f>'Prétraitement récoltes'!A23</f>
        <v>Bettes et cardes</v>
      </c>
      <c r="C251" s="117">
        <f>'Prétraitement récoltes'!F23</f>
        <v>25.328600000000002</v>
      </c>
      <c r="E251" s="119" t="str">
        <f>Etiquettes!$C$10</f>
        <v>kt</v>
      </c>
      <c r="F251" s="767" t="str">
        <f>Etiquettes!$C$7</f>
        <v>Fruits et légumes (hors pommes de terre)</v>
      </c>
      <c r="G251" s="119">
        <f>Etiquettes!$J$9</f>
        <v>2023</v>
      </c>
      <c r="H251" s="767" t="str">
        <f>Etiquettes!$C$8</f>
        <v>France entière</v>
      </c>
      <c r="I251" s="767" t="str">
        <f t="shared" si="6"/>
        <v>Récolte de Bettes et cardes</v>
      </c>
      <c r="K251" t="s">
        <v>2506</v>
      </c>
      <c r="L251" s="767" t="str" cm="1">
        <f t="array" aca="1" ref="L251" ca="1">[1]!NOM_FEUILLE('Récoltes Légumes - AGRESTE'!$A$1)</f>
        <v>Récoltes Légumes - AGRESTE</v>
      </c>
      <c r="M251" s="766" t="str">
        <f>Etiquettes!$H$16</f>
        <v>Volume</v>
      </c>
      <c r="N251" s="768" t="str">
        <f>_xlfn.CONCAT(I251,IF(OR(ISBLANK(#REF!),ISERROR(#REF!)),"",_xlfn.CONCAT(" = ",MROUND(#REF!,1)," ",E251," (",K251,")")))</f>
        <v>Récolte de Bettes et cardes</v>
      </c>
      <c r="O251" s="766" t="str">
        <f>Etiquettes!$H$20</f>
        <v>Fiable</v>
      </c>
      <c r="P251" s="766" t="str">
        <f>Etiquettes!$H$21</f>
        <v>Données collectées</v>
      </c>
      <c r="Q251" s="766" t="str">
        <f>Etiquettes!$H$22</f>
        <v>Donnée collectée (valeur du flux ou coefficient)</v>
      </c>
      <c r="R251" s="120"/>
      <c r="S251" s="907"/>
    </row>
    <row r="252" spans="1:19">
      <c r="A252" s="115" t="str">
        <f>Secteurs!$B$2</f>
        <v>Cultures</v>
      </c>
      <c r="B252" s="116" t="str">
        <f>'Prétraitement récoltes'!A24</f>
        <v>Brèdes</v>
      </c>
      <c r="C252" s="117">
        <f>'Prétraitement récoltes'!F24</f>
        <v>3.7471999999999999</v>
      </c>
      <c r="E252" s="119" t="str">
        <f>Etiquettes!$C$10</f>
        <v>kt</v>
      </c>
      <c r="F252" s="767" t="str">
        <f>Etiquettes!$C$7</f>
        <v>Fruits et légumes (hors pommes de terre)</v>
      </c>
      <c r="G252" s="119">
        <f>Etiquettes!$J$9</f>
        <v>2023</v>
      </c>
      <c r="H252" s="767" t="str">
        <f>Etiquettes!$C$8</f>
        <v>France entière</v>
      </c>
      <c r="I252" s="767" t="str">
        <f t="shared" si="6"/>
        <v>Récolte de Brèdes</v>
      </c>
      <c r="K252" t="s">
        <v>2506</v>
      </c>
      <c r="L252" s="767" t="str" cm="1">
        <f t="array" aca="1" ref="L252" ca="1">[1]!NOM_FEUILLE('Récoltes Légumes - AGRESTE'!$A$1)</f>
        <v>Récoltes Légumes - AGRESTE</v>
      </c>
      <c r="M252" s="766" t="str">
        <f>Etiquettes!$H$16</f>
        <v>Volume</v>
      </c>
      <c r="N252" s="768" t="str">
        <f>_xlfn.CONCAT(I252,IF(OR(ISBLANK(#REF!),ISERROR(#REF!)),"",_xlfn.CONCAT(" = ",MROUND(#REF!,1)," ",E252," (",K252,")")))</f>
        <v>Récolte de Brèdes</v>
      </c>
      <c r="O252" s="766" t="str">
        <f>Etiquettes!$H$20</f>
        <v>Fiable</v>
      </c>
      <c r="P252" s="766" t="str">
        <f>Etiquettes!$H$21</f>
        <v>Données collectées</v>
      </c>
      <c r="Q252" s="766" t="str">
        <f>Etiquettes!$H$22</f>
        <v>Donnée collectée (valeur du flux ou coefficient)</v>
      </c>
      <c r="R252" s="120"/>
      <c r="S252" s="907"/>
    </row>
    <row r="253" spans="1:19">
      <c r="A253" s="115" t="str">
        <f>Secteurs!$B$2</f>
        <v>Cultures</v>
      </c>
      <c r="B253" s="116" t="str">
        <f>'Prétraitement récoltes'!A25</f>
        <v>Persil</v>
      </c>
      <c r="C253" s="117">
        <f>'Prétraitement récoltes'!F25</f>
        <v>21.553100000000001</v>
      </c>
      <c r="E253" s="119" t="str">
        <f>Etiquettes!$C$10</f>
        <v>kt</v>
      </c>
      <c r="F253" s="767" t="str">
        <f>Etiquettes!$C$7</f>
        <v>Fruits et légumes (hors pommes de terre)</v>
      </c>
      <c r="G253" s="119">
        <f>Etiquettes!$J$9</f>
        <v>2023</v>
      </c>
      <c r="H253" s="767" t="str">
        <f>Etiquettes!$C$8</f>
        <v>France entière</v>
      </c>
      <c r="I253" s="767" t="str">
        <f t="shared" si="6"/>
        <v>Récolte de Persil</v>
      </c>
      <c r="K253" t="s">
        <v>2506</v>
      </c>
      <c r="L253" s="767" t="str" cm="1">
        <f t="array" aca="1" ref="L253" ca="1">[1]!NOM_FEUILLE('Récoltes Légumes - AGRESTE'!$A$1)</f>
        <v>Récoltes Légumes - AGRESTE</v>
      </c>
      <c r="M253" s="766" t="str">
        <f>Etiquettes!$H$16</f>
        <v>Volume</v>
      </c>
      <c r="N253" s="768" t="str">
        <f>_xlfn.CONCAT(I253,IF(OR(ISBLANK(#REF!),ISERROR(#REF!)),"",_xlfn.CONCAT(" = ",MROUND(#REF!,1)," ",E253," (",K253,")")))</f>
        <v>Récolte de Persil</v>
      </c>
      <c r="O253" s="766" t="str">
        <f>Etiquettes!$H$20</f>
        <v>Fiable</v>
      </c>
      <c r="P253" s="766" t="str">
        <f>Etiquettes!$H$21</f>
        <v>Données collectées</v>
      </c>
      <c r="Q253" s="766" t="str">
        <f>Etiquettes!$H$22</f>
        <v>Donnée collectée (valeur du flux ou coefficient)</v>
      </c>
      <c r="R253" s="120"/>
      <c r="S253" s="907"/>
    </row>
    <row r="254" spans="1:19">
      <c r="A254" s="115" t="str">
        <f>Secteurs!$B$2</f>
        <v>Cultures</v>
      </c>
      <c r="B254" s="116" t="str">
        <f>'Prétraitement récoltes'!A26</f>
        <v>Fraises en plein air</v>
      </c>
      <c r="C254" s="117">
        <f>'Prétraitement récoltes'!F26</f>
        <v>22.061399999999999</v>
      </c>
      <c r="E254" s="119" t="str">
        <f>Etiquettes!$C$10</f>
        <v>kt</v>
      </c>
      <c r="F254" s="767" t="str">
        <f>Etiquettes!$C$7</f>
        <v>Fruits et légumes (hors pommes de terre)</v>
      </c>
      <c r="G254" s="119">
        <f>Etiquettes!$J$9</f>
        <v>2023</v>
      </c>
      <c r="H254" s="767" t="str">
        <f>Etiquettes!$C$8</f>
        <v>France entière</v>
      </c>
      <c r="I254" s="767" t="str">
        <f t="shared" si="6"/>
        <v>Récolte de Fraises en plein air</v>
      </c>
      <c r="K254" t="s">
        <v>2506</v>
      </c>
      <c r="L254" s="767" t="str" cm="1">
        <f t="array" aca="1" ref="L254" ca="1">[1]!NOM_FEUILLE('Récoltes Légumes - AGRESTE'!$A$1)</f>
        <v>Récoltes Légumes - AGRESTE</v>
      </c>
      <c r="M254" s="766" t="str">
        <f>Etiquettes!$H$16</f>
        <v>Volume</v>
      </c>
      <c r="N254" s="768" t="str">
        <f>_xlfn.CONCAT(I254,IF(OR(ISBLANK(#REF!),ISERROR(#REF!)),"",_xlfn.CONCAT(" = ",MROUND(#REF!,1)," ",E254," (",K254,")")))</f>
        <v>Récolte de Fraises en plein air</v>
      </c>
      <c r="O254" s="766" t="str">
        <f>Etiquettes!$H$20</f>
        <v>Fiable</v>
      </c>
      <c r="P254" s="766" t="str">
        <f>Etiquettes!$H$21</f>
        <v>Données collectées</v>
      </c>
      <c r="Q254" s="766" t="str">
        <f>Etiquettes!$H$22</f>
        <v>Donnée collectée (valeur du flux ou coefficient)</v>
      </c>
      <c r="R254" s="120"/>
      <c r="S254" s="907"/>
    </row>
    <row r="255" spans="1:19">
      <c r="A255" s="115" t="str">
        <f>Secteurs!$B$2</f>
        <v>Cultures</v>
      </c>
      <c r="B255" s="116" t="str">
        <f>'Prétraitement récoltes'!A27</f>
        <v>Fraises sous serres</v>
      </c>
      <c r="C255" s="117">
        <f>'Prétraitement récoltes'!F27</f>
        <v>54.303600000000003</v>
      </c>
      <c r="E255" s="119" t="str">
        <f>Etiquettes!$C$10</f>
        <v>kt</v>
      </c>
      <c r="F255" s="767" t="str">
        <f>Etiquettes!$C$7</f>
        <v>Fruits et légumes (hors pommes de terre)</v>
      </c>
      <c r="G255" s="119">
        <f>Etiquettes!$J$9</f>
        <v>2023</v>
      </c>
      <c r="H255" s="767" t="str">
        <f>Etiquettes!$C$8</f>
        <v>France entière</v>
      </c>
      <c r="I255" s="767" t="str">
        <f t="shared" si="6"/>
        <v>Récolte de Fraises sous serres</v>
      </c>
      <c r="K255" t="s">
        <v>2506</v>
      </c>
      <c r="L255" s="767" t="str" cm="1">
        <f t="array" aca="1" ref="L255" ca="1">[1]!NOM_FEUILLE('Récoltes Légumes - AGRESTE'!$A$1)</f>
        <v>Récoltes Légumes - AGRESTE</v>
      </c>
      <c r="M255" s="766" t="str">
        <f>Etiquettes!$H$16</f>
        <v>Volume</v>
      </c>
      <c r="N255" s="768" t="str">
        <f>_xlfn.CONCAT(I255,IF(OR(ISBLANK(#REF!),ISERROR(#REF!)),"",_xlfn.CONCAT(" = ",MROUND(#REF!,1)," ",E255," (",K255,")")))</f>
        <v>Récolte de Fraises sous serres</v>
      </c>
      <c r="O255" s="766" t="str">
        <f>Etiquettes!$H$20</f>
        <v>Fiable</v>
      </c>
      <c r="P255" s="766" t="str">
        <f>Etiquettes!$H$21</f>
        <v>Données collectées</v>
      </c>
      <c r="Q255" s="766" t="str">
        <f>Etiquettes!$H$22</f>
        <v>Donnée collectée (valeur du flux ou coefficient)</v>
      </c>
      <c r="R255" s="120"/>
      <c r="S255" s="907"/>
    </row>
    <row r="256" spans="1:19">
      <c r="A256" s="115" t="str">
        <f>Secteurs!$B$2</f>
        <v>Cultures</v>
      </c>
      <c r="B256" s="116" t="str">
        <f>'Prétraitement récoltes'!A28</f>
        <v>Aubergines</v>
      </c>
      <c r="C256" s="117">
        <f>'Prétraitement récoltes'!F28</f>
        <v>41.176200000000001</v>
      </c>
      <c r="E256" s="119" t="str">
        <f>Etiquettes!$C$10</f>
        <v>kt</v>
      </c>
      <c r="F256" s="767" t="str">
        <f>Etiquettes!$C$7</f>
        <v>Fruits et légumes (hors pommes de terre)</v>
      </c>
      <c r="G256" s="119">
        <f>Etiquettes!$J$9</f>
        <v>2023</v>
      </c>
      <c r="H256" s="767" t="str">
        <f>Etiquettes!$C$8</f>
        <v>France entière</v>
      </c>
      <c r="I256" s="767" t="str">
        <f t="shared" ref="I256:I319" si="8">"Récolte de "&amp;B256</f>
        <v>Récolte de Aubergines</v>
      </c>
      <c r="K256" t="s">
        <v>2506</v>
      </c>
      <c r="L256" s="767" t="str" cm="1">
        <f t="array" aca="1" ref="L256" ca="1">[1]!NOM_FEUILLE('Récoltes Légumes - AGRESTE'!$A$1)</f>
        <v>Récoltes Légumes - AGRESTE</v>
      </c>
      <c r="M256" s="766" t="str">
        <f>Etiquettes!$H$16</f>
        <v>Volume</v>
      </c>
      <c r="N256" s="768" t="str">
        <f>_xlfn.CONCAT(I256,IF(OR(ISBLANK(#REF!),ISERROR(#REF!)),"",_xlfn.CONCAT(" = ",MROUND(#REF!,1)," ",E256," (",K256,")")))</f>
        <v>Récolte de Aubergines</v>
      </c>
      <c r="O256" s="766" t="str">
        <f>Etiquettes!$H$20</f>
        <v>Fiable</v>
      </c>
      <c r="P256" s="766" t="str">
        <f>Etiquettes!$H$21</f>
        <v>Données collectées</v>
      </c>
      <c r="Q256" s="766" t="str">
        <f>Etiquettes!$H$22</f>
        <v>Donnée collectée (valeur du flux ou coefficient)</v>
      </c>
      <c r="R256" s="120"/>
      <c r="S256" s="907"/>
    </row>
    <row r="257" spans="1:19">
      <c r="A257" s="115" t="str">
        <f>Secteurs!$B$2</f>
        <v>Cultures</v>
      </c>
      <c r="B257" s="116" t="str">
        <f>'Prétraitement récoltes'!A29</f>
        <v>Bananes plantains</v>
      </c>
      <c r="C257" s="117">
        <f>'Prétraitement récoltes'!F29</f>
        <v>3.7229999999999999</v>
      </c>
      <c r="E257" s="119" t="str">
        <f>Etiquettes!$C$10</f>
        <v>kt</v>
      </c>
      <c r="F257" s="767" t="str">
        <f>Etiquettes!$C$7</f>
        <v>Fruits et légumes (hors pommes de terre)</v>
      </c>
      <c r="G257" s="119">
        <f>Etiquettes!$J$9</f>
        <v>2023</v>
      </c>
      <c r="H257" s="767" t="str">
        <f>Etiquettes!$C$8</f>
        <v>France entière</v>
      </c>
      <c r="I257" s="767" t="str">
        <f t="shared" si="8"/>
        <v>Récolte de Bananes plantains</v>
      </c>
      <c r="K257" t="s">
        <v>2506</v>
      </c>
      <c r="L257" s="767" t="str" cm="1">
        <f t="array" aca="1" ref="L257" ca="1">[1]!NOM_FEUILLE('Récoltes Légumes - AGRESTE'!$A$1)</f>
        <v>Récoltes Légumes - AGRESTE</v>
      </c>
      <c r="M257" s="766" t="str">
        <f>Etiquettes!$H$16</f>
        <v>Volume</v>
      </c>
      <c r="N257" s="768" t="str">
        <f>_xlfn.CONCAT(I257,IF(OR(ISBLANK(#REF!),ISERROR(#REF!)),"",_xlfn.CONCAT(" = ",MROUND(#REF!,1)," ",E257," (",K257,")")))</f>
        <v>Récolte de Bananes plantains</v>
      </c>
      <c r="O257" s="766" t="str">
        <f>Etiquettes!$H$20</f>
        <v>Fiable</v>
      </c>
      <c r="P257" s="766" t="str">
        <f>Etiquettes!$H$21</f>
        <v>Données collectées</v>
      </c>
      <c r="Q257" s="766" t="str">
        <f>Etiquettes!$H$22</f>
        <v>Donnée collectée (valeur du flux ou coefficient)</v>
      </c>
      <c r="R257" s="120"/>
      <c r="S257" s="907"/>
    </row>
    <row r="258" spans="1:19">
      <c r="A258" s="115" t="str">
        <f>Secteurs!$B$2</f>
        <v>Cultures</v>
      </c>
      <c r="B258" s="116" t="str">
        <f>'Prétraitement récoltes'!A30</f>
        <v>Concombre en plein air</v>
      </c>
      <c r="C258" s="117">
        <f>'Prétraitement récoltes'!F30</f>
        <v>28.408100000000001</v>
      </c>
      <c r="E258" s="119" t="str">
        <f>Etiquettes!$C$10</f>
        <v>kt</v>
      </c>
      <c r="F258" s="767" t="str">
        <f>Etiquettes!$C$7</f>
        <v>Fruits et légumes (hors pommes de terre)</v>
      </c>
      <c r="G258" s="119">
        <f>Etiquettes!$J$9</f>
        <v>2023</v>
      </c>
      <c r="H258" s="767" t="str">
        <f>Etiquettes!$C$8</f>
        <v>France entière</v>
      </c>
      <c r="I258" s="767" t="str">
        <f t="shared" si="8"/>
        <v>Récolte de Concombre en plein air</v>
      </c>
      <c r="K258" t="s">
        <v>2506</v>
      </c>
      <c r="L258" s="767" t="str" cm="1">
        <f t="array" aca="1" ref="L258" ca="1">[1]!NOM_FEUILLE('Récoltes Légumes - AGRESTE'!$A$1)</f>
        <v>Récoltes Légumes - AGRESTE</v>
      </c>
      <c r="M258" s="766" t="str">
        <f>Etiquettes!$H$16</f>
        <v>Volume</v>
      </c>
      <c r="N258" s="768" t="str">
        <f>_xlfn.CONCAT(I258,IF(OR(ISBLANK(#REF!),ISERROR(#REF!)),"",_xlfn.CONCAT(" = ",MROUND(#REF!,1)," ",E258," (",K258,")")))</f>
        <v>Récolte de Concombre en plein air</v>
      </c>
      <c r="O258" s="766" t="str">
        <f>Etiquettes!$H$20</f>
        <v>Fiable</v>
      </c>
      <c r="P258" s="766" t="str">
        <f>Etiquettes!$H$21</f>
        <v>Données collectées</v>
      </c>
      <c r="Q258" s="766" t="str">
        <f>Etiquettes!$H$22</f>
        <v>Donnée collectée (valeur du flux ou coefficient)</v>
      </c>
      <c r="R258" s="120"/>
      <c r="S258" s="907"/>
    </row>
    <row r="259" spans="1:19">
      <c r="A259" s="115" t="str">
        <f>Secteurs!$B$2</f>
        <v>Cultures</v>
      </c>
      <c r="B259" s="116" t="str">
        <f>'Prétraitement récoltes'!A31</f>
        <v>Concombre sous serres</v>
      </c>
      <c r="C259" s="117">
        <f>'Prétraitement récoltes'!F31</f>
        <v>152.99469999999999</v>
      </c>
      <c r="E259" s="119" t="str">
        <f>Etiquettes!$C$10</f>
        <v>kt</v>
      </c>
      <c r="F259" s="767" t="str">
        <f>Etiquettes!$C$7</f>
        <v>Fruits et légumes (hors pommes de terre)</v>
      </c>
      <c r="G259" s="119">
        <f>Etiquettes!$J$9</f>
        <v>2023</v>
      </c>
      <c r="H259" s="767" t="str">
        <f>Etiquettes!$C$8</f>
        <v>France entière</v>
      </c>
      <c r="I259" s="767" t="str">
        <f t="shared" si="8"/>
        <v>Récolte de Concombre sous serres</v>
      </c>
      <c r="K259" t="s">
        <v>2506</v>
      </c>
      <c r="L259" s="767" t="str" cm="1">
        <f t="array" aca="1" ref="L259" ca="1">[1]!NOM_FEUILLE('Récoltes Légumes - AGRESTE'!$A$1)</f>
        <v>Récoltes Légumes - AGRESTE</v>
      </c>
      <c r="M259" s="766" t="str">
        <f>Etiquettes!$H$16</f>
        <v>Volume</v>
      </c>
      <c r="N259" s="768" t="str">
        <f>_xlfn.CONCAT(I259,IF(OR(ISBLANK(#REF!),ISERROR(#REF!)),"",_xlfn.CONCAT(" = ",MROUND(#REF!,1)," ",E259," (",K259,")")))</f>
        <v>Récolte de Concombre sous serres</v>
      </c>
      <c r="O259" s="766" t="str">
        <f>Etiquettes!$H$20</f>
        <v>Fiable</v>
      </c>
      <c r="P259" s="766" t="str">
        <f>Etiquettes!$H$21</f>
        <v>Données collectées</v>
      </c>
      <c r="Q259" s="766" t="str">
        <f>Etiquettes!$H$22</f>
        <v>Donnée collectée (valeur du flux ou coefficient)</v>
      </c>
      <c r="R259" s="120"/>
      <c r="S259" s="907"/>
    </row>
    <row r="260" spans="1:19">
      <c r="A260" s="115" t="str">
        <f>Secteurs!$B$2</f>
        <v>Cultures</v>
      </c>
      <c r="B260" s="116" t="str">
        <f>'Prétraitement récoltes'!A32</f>
        <v>Chayote ou christophine</v>
      </c>
      <c r="C260" s="117">
        <f>'Prétraitement récoltes'!F32</f>
        <v>6.8654000000000002</v>
      </c>
      <c r="E260" s="119" t="str">
        <f>Etiquettes!$C$10</f>
        <v>kt</v>
      </c>
      <c r="F260" s="767" t="str">
        <f>Etiquettes!$C$7</f>
        <v>Fruits et légumes (hors pommes de terre)</v>
      </c>
      <c r="G260" s="119">
        <f>Etiquettes!$J$9</f>
        <v>2023</v>
      </c>
      <c r="H260" s="767" t="str">
        <f>Etiquettes!$C$8</f>
        <v>France entière</v>
      </c>
      <c r="I260" s="767" t="str">
        <f t="shared" si="8"/>
        <v>Récolte de Chayote ou christophine</v>
      </c>
      <c r="K260" t="s">
        <v>2506</v>
      </c>
      <c r="L260" s="767" t="str" cm="1">
        <f t="array" aca="1" ref="L260" ca="1">[1]!NOM_FEUILLE('Récoltes Légumes - AGRESTE'!$A$1)</f>
        <v>Récoltes Légumes - AGRESTE</v>
      </c>
      <c r="M260" s="766" t="str">
        <f>Etiquettes!$H$16</f>
        <v>Volume</v>
      </c>
      <c r="N260" s="768" t="str">
        <f>_xlfn.CONCAT(I260,IF(OR(ISBLANK(#REF!),ISERROR(#REF!)),"",_xlfn.CONCAT(" = ",MROUND(#REF!,1)," ",E260," (",K260,")")))</f>
        <v>Récolte de Chayote ou christophine</v>
      </c>
      <c r="O260" s="766" t="str">
        <f>Etiquettes!$H$20</f>
        <v>Fiable</v>
      </c>
      <c r="P260" s="766" t="str">
        <f>Etiquettes!$H$21</f>
        <v>Données collectées</v>
      </c>
      <c r="Q260" s="766" t="str">
        <f>Etiquettes!$H$22</f>
        <v>Donnée collectée (valeur du flux ou coefficient)</v>
      </c>
      <c r="R260" s="120"/>
      <c r="S260" s="907"/>
    </row>
    <row r="261" spans="1:19">
      <c r="A261" s="115" t="str">
        <f>Secteurs!$B$2</f>
        <v>Cultures</v>
      </c>
      <c r="B261" s="116" t="str">
        <f>'Prétraitement récoltes'!A33</f>
        <v>Courgette</v>
      </c>
      <c r="C261" s="117">
        <f>'Prétraitement récoltes'!F33</f>
        <v>150.07419999999999</v>
      </c>
      <c r="E261" s="119" t="str">
        <f>Etiquettes!$C$10</f>
        <v>kt</v>
      </c>
      <c r="F261" s="767" t="str">
        <f>Etiquettes!$C$7</f>
        <v>Fruits et légumes (hors pommes de terre)</v>
      </c>
      <c r="G261" s="119">
        <f>Etiquettes!$J$9</f>
        <v>2023</v>
      </c>
      <c r="H261" s="767" t="str">
        <f>Etiquettes!$C$8</f>
        <v>France entière</v>
      </c>
      <c r="I261" s="767" t="str">
        <f t="shared" si="8"/>
        <v>Récolte de Courgette</v>
      </c>
      <c r="K261" t="s">
        <v>2506</v>
      </c>
      <c r="L261" s="767" t="str" cm="1">
        <f t="array" aca="1" ref="L261" ca="1">[1]!NOM_FEUILLE('Récoltes Légumes - AGRESTE'!$A$1)</f>
        <v>Récoltes Légumes - AGRESTE</v>
      </c>
      <c r="M261" s="766" t="str">
        <f>Etiquettes!$H$16</f>
        <v>Volume</v>
      </c>
      <c r="N261" s="768" t="str">
        <f>_xlfn.CONCAT(I261,IF(OR(ISBLANK(#REF!),ISERROR(#REF!)),"",_xlfn.CONCAT(" = ",MROUND(#REF!,1)," ",E261," (",K261,")")))</f>
        <v>Récolte de Courgette</v>
      </c>
      <c r="O261" s="766" t="str">
        <f>Etiquettes!$H$20</f>
        <v>Fiable</v>
      </c>
      <c r="P261" s="766" t="str">
        <f>Etiquettes!$H$21</f>
        <v>Données collectées</v>
      </c>
      <c r="Q261" s="766" t="str">
        <f>Etiquettes!$H$22</f>
        <v>Donnée collectée (valeur du flux ou coefficient)</v>
      </c>
      <c r="R261" s="120"/>
      <c r="S261" s="907"/>
    </row>
    <row r="262" spans="1:19">
      <c r="A262" s="115" t="str">
        <f>Secteurs!$B$2</f>
        <v>Cultures</v>
      </c>
      <c r="B262" s="116" t="str">
        <f>'Prétraitement récoltes'!A34</f>
        <v>Gombo</v>
      </c>
      <c r="C262" s="117">
        <f>'Prétraitement récoltes'!F34</f>
        <v>0.40160000000000001</v>
      </c>
      <c r="E262" s="119" t="str">
        <f>Etiquettes!$C$10</f>
        <v>kt</v>
      </c>
      <c r="F262" s="767" t="str">
        <f>Etiquettes!$C$7</f>
        <v>Fruits et légumes (hors pommes de terre)</v>
      </c>
      <c r="G262" s="119">
        <f>Etiquettes!$J$9</f>
        <v>2023</v>
      </c>
      <c r="H262" s="767" t="str">
        <f>Etiquettes!$C$8</f>
        <v>France entière</v>
      </c>
      <c r="I262" s="767" t="str">
        <f t="shared" si="8"/>
        <v>Récolte de Gombo</v>
      </c>
      <c r="K262" t="s">
        <v>2506</v>
      </c>
      <c r="L262" s="767" t="str" cm="1">
        <f t="array" aca="1" ref="L262" ca="1">[1]!NOM_FEUILLE('Récoltes Légumes - AGRESTE'!$A$1)</f>
        <v>Récoltes Légumes - AGRESTE</v>
      </c>
      <c r="M262" s="766" t="str">
        <f>Etiquettes!$H$16</f>
        <v>Volume</v>
      </c>
      <c r="N262" s="768" t="str">
        <f>_xlfn.CONCAT(I262,IF(OR(ISBLANK(#REF!),ISERROR(#REF!)),"",_xlfn.CONCAT(" = ",MROUND(#REF!,1)," ",E262," (",K262,")")))</f>
        <v>Récolte de Gombo</v>
      </c>
      <c r="O262" s="766" t="str">
        <f>Etiquettes!$H$20</f>
        <v>Fiable</v>
      </c>
      <c r="P262" s="766" t="str">
        <f>Etiquettes!$H$21</f>
        <v>Données collectées</v>
      </c>
      <c r="Q262" s="766" t="str">
        <f>Etiquettes!$H$22</f>
        <v>Donnée collectée (valeur du flux ou coefficient)</v>
      </c>
      <c r="R262" s="120"/>
      <c r="S262" s="907"/>
    </row>
    <row r="263" spans="1:19">
      <c r="A263" s="115" t="str">
        <f>Secteurs!$B$2</f>
        <v>Cultures</v>
      </c>
      <c r="B263" s="116" t="str">
        <f>'Prétraitement récoltes'!A35</f>
        <v>Cantaloups et autres melons en plein air</v>
      </c>
      <c r="C263" s="117">
        <f>'Prétraitement récoltes'!F35</f>
        <v>306.51560000000001</v>
      </c>
      <c r="E263" s="119" t="str">
        <f>Etiquettes!$C$10</f>
        <v>kt</v>
      </c>
      <c r="F263" s="767" t="str">
        <f>Etiquettes!$C$7</f>
        <v>Fruits et légumes (hors pommes de terre)</v>
      </c>
      <c r="G263" s="119">
        <f>Etiquettes!$J$9</f>
        <v>2023</v>
      </c>
      <c r="H263" s="767" t="str">
        <f>Etiquettes!$C$8</f>
        <v>France entière</v>
      </c>
      <c r="I263" s="767" t="str">
        <f t="shared" si="8"/>
        <v>Récolte de Cantaloups et autres melons en plein air</v>
      </c>
      <c r="K263" t="s">
        <v>2506</v>
      </c>
      <c r="L263" s="767" t="str" cm="1">
        <f t="array" aca="1" ref="L263" ca="1">[1]!NOM_FEUILLE('Récoltes Légumes - AGRESTE'!$A$1)</f>
        <v>Récoltes Légumes - AGRESTE</v>
      </c>
      <c r="M263" s="766" t="str">
        <f>Etiquettes!$H$16</f>
        <v>Volume</v>
      </c>
      <c r="N263" s="768" t="str">
        <f>_xlfn.CONCAT(I263,IF(OR(ISBLANK(#REF!),ISERROR(#REF!)),"",_xlfn.CONCAT(" = ",MROUND(#REF!,1)," ",E263," (",K263,")")))</f>
        <v>Récolte de Cantaloups et autres melons en plein air</v>
      </c>
      <c r="O263" s="766" t="str">
        <f>Etiquettes!$H$20</f>
        <v>Fiable</v>
      </c>
      <c r="P263" s="766" t="str">
        <f>Etiquettes!$H$21</f>
        <v>Données collectées</v>
      </c>
      <c r="Q263" s="766" t="str">
        <f>Etiquettes!$H$22</f>
        <v>Donnée collectée (valeur du flux ou coefficient)</v>
      </c>
      <c r="R263" s="120"/>
      <c r="S263" s="907"/>
    </row>
    <row r="264" spans="1:19">
      <c r="A264" s="115" t="str">
        <f>Secteurs!$B$2</f>
        <v>Cultures</v>
      </c>
      <c r="B264" s="116" t="str">
        <f>'Prétraitement récoltes'!A36</f>
        <v>Cantaloups et autres melons sous serres</v>
      </c>
      <c r="C264" s="117">
        <f>'Prétraitement récoltes'!F36</f>
        <v>15.651400000000001</v>
      </c>
      <c r="E264" s="119" t="str">
        <f>Etiquettes!$C$10</f>
        <v>kt</v>
      </c>
      <c r="F264" s="767" t="str">
        <f>Etiquettes!$C$7</f>
        <v>Fruits et légumes (hors pommes de terre)</v>
      </c>
      <c r="G264" s="119">
        <f>Etiquettes!$J$9</f>
        <v>2023</v>
      </c>
      <c r="H264" s="767" t="str">
        <f>Etiquettes!$C$8</f>
        <v>France entière</v>
      </c>
      <c r="I264" s="767" t="str">
        <f t="shared" si="8"/>
        <v>Récolte de Cantaloups et autres melons sous serres</v>
      </c>
      <c r="K264" t="s">
        <v>2506</v>
      </c>
      <c r="L264" s="767" t="str" cm="1">
        <f t="array" aca="1" ref="L264" ca="1">[1]!NOM_FEUILLE('Récoltes Légumes - AGRESTE'!$A$1)</f>
        <v>Récoltes Légumes - AGRESTE</v>
      </c>
      <c r="M264" s="766" t="str">
        <f>Etiquettes!$H$16</f>
        <v>Volume</v>
      </c>
      <c r="N264" s="768" t="str">
        <f>_xlfn.CONCAT(I264,IF(OR(ISBLANK(#REF!),ISERROR(#REF!)),"",_xlfn.CONCAT(" = ",MROUND(#REF!,1)," ",E264," (",K264,")")))</f>
        <v>Récolte de Cantaloups et autres melons sous serres</v>
      </c>
      <c r="O264" s="766" t="str">
        <f>Etiquettes!$H$20</f>
        <v>Fiable</v>
      </c>
      <c r="P264" s="766" t="str">
        <f>Etiquettes!$H$21</f>
        <v>Données collectées</v>
      </c>
      <c r="Q264" s="766" t="str">
        <f>Etiquettes!$H$22</f>
        <v>Donnée collectée (valeur du flux ou coefficient)</v>
      </c>
      <c r="R264" s="120"/>
      <c r="S264" s="907"/>
    </row>
    <row r="265" spans="1:19">
      <c r="A265" s="115" t="str">
        <f>Secteurs!$B$2</f>
        <v>Cultures</v>
      </c>
      <c r="B265" s="116" t="str">
        <f>'Prétraitement récoltes'!A37</f>
        <v>Pastèques</v>
      </c>
      <c r="C265" s="117">
        <f>'Prétraitement récoltes'!F37</f>
        <v>23.418500000000002</v>
      </c>
      <c r="E265" s="119" t="str">
        <f>Etiquettes!$C$10</f>
        <v>kt</v>
      </c>
      <c r="F265" s="767" t="str">
        <f>Etiquettes!$C$7</f>
        <v>Fruits et légumes (hors pommes de terre)</v>
      </c>
      <c r="G265" s="119">
        <f>Etiquettes!$J$9</f>
        <v>2023</v>
      </c>
      <c r="H265" s="767" t="str">
        <f>Etiquettes!$C$8</f>
        <v>France entière</v>
      </c>
      <c r="I265" s="767" t="str">
        <f t="shared" si="8"/>
        <v>Récolte de Pastèques</v>
      </c>
      <c r="K265" t="s">
        <v>2506</v>
      </c>
      <c r="L265" s="767" t="str" cm="1">
        <f t="array" aca="1" ref="L265" ca="1">[1]!NOM_FEUILLE('Récoltes Légumes - AGRESTE'!$A$1)</f>
        <v>Récoltes Légumes - AGRESTE</v>
      </c>
      <c r="M265" s="766" t="str">
        <f>Etiquettes!$H$16</f>
        <v>Volume</v>
      </c>
      <c r="N265" s="768" t="str">
        <f>_xlfn.CONCAT(I265,IF(OR(ISBLANK(#REF!),ISERROR(#REF!)),"",_xlfn.CONCAT(" = ",MROUND(#REF!,1)," ",E265," (",K265,")")))</f>
        <v>Récolte de Pastèques</v>
      </c>
      <c r="O265" s="766" t="str">
        <f>Etiquettes!$H$20</f>
        <v>Fiable</v>
      </c>
      <c r="P265" s="766" t="str">
        <f>Etiquettes!$H$21</f>
        <v>Données collectées</v>
      </c>
      <c r="Q265" s="766" t="str">
        <f>Etiquettes!$H$22</f>
        <v>Donnée collectée (valeur du flux ou coefficient)</v>
      </c>
      <c r="R265" s="120"/>
      <c r="S265" s="907"/>
    </row>
    <row r="266" spans="1:19">
      <c r="A266" s="115" t="str">
        <f>Secteurs!$B$2</f>
        <v>Cultures</v>
      </c>
      <c r="B266" s="116" t="str">
        <f>'Prétraitement récoltes'!A38</f>
        <v>Piments et poivrons verts</v>
      </c>
      <c r="C266" s="117">
        <f>'Prétraitement récoltes'!F38</f>
        <v>24.730899999999998</v>
      </c>
      <c r="E266" s="119" t="str">
        <f>Etiquettes!$C$10</f>
        <v>kt</v>
      </c>
      <c r="F266" s="767" t="str">
        <f>Etiquettes!$C$7</f>
        <v>Fruits et légumes (hors pommes de terre)</v>
      </c>
      <c r="G266" s="119">
        <f>Etiquettes!$J$9</f>
        <v>2023</v>
      </c>
      <c r="H266" s="767" t="str">
        <f>Etiquettes!$C$8</f>
        <v>France entière</v>
      </c>
      <c r="I266" s="767" t="str">
        <f t="shared" si="8"/>
        <v>Récolte de Piments et poivrons verts</v>
      </c>
      <c r="K266" t="s">
        <v>2506</v>
      </c>
      <c r="L266" s="767" t="str" cm="1">
        <f t="array" aca="1" ref="L266" ca="1">[1]!NOM_FEUILLE('Récoltes Légumes - AGRESTE'!$A$1)</f>
        <v>Récoltes Légumes - AGRESTE</v>
      </c>
      <c r="M266" s="766" t="str">
        <f>Etiquettes!$H$16</f>
        <v>Volume</v>
      </c>
      <c r="N266" s="768" t="str">
        <f>_xlfn.CONCAT(I266,IF(OR(ISBLANK(#REF!),ISERROR(#REF!)),"",_xlfn.CONCAT(" = ",MROUND(#REF!,1)," ",E266," (",K266,")")))</f>
        <v>Récolte de Piments et poivrons verts</v>
      </c>
      <c r="O266" s="766" t="str">
        <f>Etiquettes!$H$20</f>
        <v>Fiable</v>
      </c>
      <c r="P266" s="766" t="str">
        <f>Etiquettes!$H$21</f>
        <v>Données collectées</v>
      </c>
      <c r="Q266" s="766" t="str">
        <f>Etiquettes!$H$22</f>
        <v>Donnée collectée (valeur du flux ou coefficient)</v>
      </c>
      <c r="R266" s="120"/>
      <c r="S266" s="907"/>
    </row>
    <row r="267" spans="1:19">
      <c r="A267" s="115" t="str">
        <f>Secteurs!$B$2</f>
        <v>Cultures</v>
      </c>
      <c r="B267" s="116" t="str">
        <f>'Prétraitement récoltes'!A39</f>
        <v>Autres citrouilles [Courge], potirons, n.c.a.</v>
      </c>
      <c r="C267" s="117">
        <f>'Prétraitement récoltes'!F39</f>
        <v>222.8947</v>
      </c>
      <c r="E267" s="119" t="str">
        <f>Etiquettes!$C$10</f>
        <v>kt</v>
      </c>
      <c r="F267" s="767" t="str">
        <f>Etiquettes!$C$7</f>
        <v>Fruits et légumes (hors pommes de terre)</v>
      </c>
      <c r="G267" s="119">
        <f>Etiquettes!$J$9</f>
        <v>2023</v>
      </c>
      <c r="H267" s="767" t="str">
        <f>Etiquettes!$C$8</f>
        <v>France entière</v>
      </c>
      <c r="I267" s="767" t="str">
        <f t="shared" si="8"/>
        <v>Récolte de Autres citrouilles [Courge], potirons, n.c.a.</v>
      </c>
      <c r="K267" t="s">
        <v>2506</v>
      </c>
      <c r="L267" s="767" t="str" cm="1">
        <f t="array" aca="1" ref="L267" ca="1">[1]!NOM_FEUILLE('Récoltes Légumes - AGRESTE'!$A$1)</f>
        <v>Récoltes Légumes - AGRESTE</v>
      </c>
      <c r="M267" s="766" t="str">
        <f>Etiquettes!$H$16</f>
        <v>Volume</v>
      </c>
      <c r="N267" s="768" t="str">
        <f>_xlfn.CONCAT(I267,IF(OR(ISBLANK(#REF!),ISERROR(#REF!)),"",_xlfn.CONCAT(" = ",MROUND(#REF!,1)," ",E267," (",K267,")")))</f>
        <v>Récolte de Autres citrouilles [Courge], potirons, n.c.a.</v>
      </c>
      <c r="O267" s="766" t="str">
        <f>Etiquettes!$H$20</f>
        <v>Fiable</v>
      </c>
      <c r="P267" s="766" t="str">
        <f>Etiquettes!$H$21</f>
        <v>Données collectées</v>
      </c>
      <c r="Q267" s="766" t="str">
        <f>Etiquettes!$H$22</f>
        <v>Donnée collectée (valeur du flux ou coefficient)</v>
      </c>
      <c r="R267" s="120"/>
      <c r="S267" s="907"/>
    </row>
    <row r="268" spans="1:19">
      <c r="A268" s="115" t="str">
        <f>Secteurs!$B$2</f>
        <v>Cultures</v>
      </c>
      <c r="B268" s="116" t="str">
        <f>'Prétraitement récoltes'!A40</f>
        <v>Tomates en plein air pour le frais</v>
      </c>
      <c r="C268" s="117">
        <f>'Prétraitement récoltes'!F40</f>
        <v>37.054400000000001</v>
      </c>
      <c r="E268" s="119" t="str">
        <f>Etiquettes!$C$10</f>
        <v>kt</v>
      </c>
      <c r="F268" s="767" t="str">
        <f>Etiquettes!$C$7</f>
        <v>Fruits et légumes (hors pommes de terre)</v>
      </c>
      <c r="G268" s="119">
        <f>Etiquettes!$J$9</f>
        <v>2023</v>
      </c>
      <c r="H268" s="767" t="str">
        <f>Etiquettes!$C$8</f>
        <v>France entière</v>
      </c>
      <c r="I268" s="767" t="str">
        <f t="shared" si="8"/>
        <v>Récolte de Tomates en plein air pour le frais</v>
      </c>
      <c r="K268" t="s">
        <v>2506</v>
      </c>
      <c r="L268" s="767" t="str" cm="1">
        <f t="array" aca="1" ref="L268" ca="1">[1]!NOM_FEUILLE('Récoltes Légumes - AGRESTE'!$A$1)</f>
        <v>Récoltes Légumes - AGRESTE</v>
      </c>
      <c r="M268" s="766" t="str">
        <f>Etiquettes!$H$16</f>
        <v>Volume</v>
      </c>
      <c r="N268" s="768" t="str">
        <f>_xlfn.CONCAT(I268,IF(OR(ISBLANK(#REF!),ISERROR(#REF!)),"",_xlfn.CONCAT(" = ",MROUND(#REF!,1)," ",E268," (",K268,")")))</f>
        <v>Récolte de Tomates en plein air pour le frais</v>
      </c>
      <c r="O268" s="766" t="str">
        <f>Etiquettes!$H$20</f>
        <v>Fiable</v>
      </c>
      <c r="P268" s="766" t="str">
        <f>Etiquettes!$H$21</f>
        <v>Données collectées</v>
      </c>
      <c r="Q268" s="766" t="str">
        <f>Etiquettes!$H$22</f>
        <v>Donnée collectée (valeur du flux ou coefficient)</v>
      </c>
      <c r="R268" s="120"/>
      <c r="S268" s="907"/>
    </row>
    <row r="269" spans="1:19">
      <c r="A269" s="115" t="str">
        <f>Secteurs!$B$2</f>
        <v>Cultures</v>
      </c>
      <c r="B269" s="116" t="str">
        <f>'Prétraitement récoltes'!A41</f>
        <v>Tomates en plein air pour l'industrie</v>
      </c>
      <c r="C269" s="117">
        <f>'Prétraitement récoltes'!F41</f>
        <v>176.9639</v>
      </c>
      <c r="E269" s="119" t="str">
        <f>Etiquettes!$C$10</f>
        <v>kt</v>
      </c>
      <c r="F269" s="767" t="str">
        <f>Etiquettes!$C$7</f>
        <v>Fruits et légumes (hors pommes de terre)</v>
      </c>
      <c r="G269" s="119">
        <f>Etiquettes!$J$9</f>
        <v>2023</v>
      </c>
      <c r="H269" s="767" t="str">
        <f>Etiquettes!$C$8</f>
        <v>France entière</v>
      </c>
      <c r="I269" s="767" t="str">
        <f t="shared" si="8"/>
        <v>Récolte de Tomates en plein air pour l'industrie</v>
      </c>
      <c r="K269" t="s">
        <v>2506</v>
      </c>
      <c r="L269" s="767" t="str" cm="1">
        <f t="array" aca="1" ref="L269" ca="1">[1]!NOM_FEUILLE('Récoltes Légumes - AGRESTE'!$A$1)</f>
        <v>Récoltes Légumes - AGRESTE</v>
      </c>
      <c r="M269" s="766" t="str">
        <f>Etiquettes!$H$16</f>
        <v>Volume</v>
      </c>
      <c r="N269" s="768" t="str">
        <f>_xlfn.CONCAT(I269,IF(OR(ISBLANK(#REF!),ISERROR(#REF!)),"",_xlfn.CONCAT(" = ",MROUND(#REF!,1)," ",E269," (",K269,")")))</f>
        <v>Récolte de Tomates en plein air pour l'industrie</v>
      </c>
      <c r="O269" s="766" t="str">
        <f>Etiquettes!$H$20</f>
        <v>Fiable</v>
      </c>
      <c r="P269" s="766" t="str">
        <f>Etiquettes!$H$21</f>
        <v>Données collectées</v>
      </c>
      <c r="Q269" s="766" t="str">
        <f>Etiquettes!$H$22</f>
        <v>Donnée collectée (valeur du flux ou coefficient)</v>
      </c>
      <c r="R269" s="120"/>
      <c r="S269" s="907"/>
    </row>
    <row r="270" spans="1:19">
      <c r="A270" s="115" t="str">
        <f>Secteurs!$B$2</f>
        <v>Cultures</v>
      </c>
      <c r="B270" s="116" t="str">
        <f>'Prétraitement récoltes'!A42</f>
        <v>Tomates sous serres</v>
      </c>
      <c r="C270" s="117">
        <f>'Prétraitement récoltes'!F42</f>
        <v>442.0231</v>
      </c>
      <c r="E270" s="119" t="str">
        <f>Etiquettes!$C$10</f>
        <v>kt</v>
      </c>
      <c r="F270" s="767" t="str">
        <f>Etiquettes!$C$7</f>
        <v>Fruits et légumes (hors pommes de terre)</v>
      </c>
      <c r="G270" s="119">
        <f>Etiquettes!$J$9</f>
        <v>2023</v>
      </c>
      <c r="H270" s="767" t="str">
        <f>Etiquettes!$C$8</f>
        <v>France entière</v>
      </c>
      <c r="I270" s="767" t="str">
        <f t="shared" si="8"/>
        <v>Récolte de Tomates sous serres</v>
      </c>
      <c r="K270" t="s">
        <v>2506</v>
      </c>
      <c r="L270" s="767" t="str" cm="1">
        <f t="array" aca="1" ref="L270" ca="1">[1]!NOM_FEUILLE('Récoltes Légumes - AGRESTE'!$A$1)</f>
        <v>Récoltes Légumes - AGRESTE</v>
      </c>
      <c r="M270" s="766" t="str">
        <f>Etiquettes!$H$16</f>
        <v>Volume</v>
      </c>
      <c r="N270" s="768" t="str">
        <f>_xlfn.CONCAT(I270,IF(OR(ISBLANK(#REF!),ISERROR(#REF!)),"",_xlfn.CONCAT(" = ",MROUND(#REF!,1)," ",E270," (",K270,")")))</f>
        <v>Récolte de Tomates sous serres</v>
      </c>
      <c r="O270" s="766" t="str">
        <f>Etiquettes!$H$20</f>
        <v>Fiable</v>
      </c>
      <c r="P270" s="766" t="str">
        <f>Etiquettes!$H$21</f>
        <v>Données collectées</v>
      </c>
      <c r="Q270" s="766" t="str">
        <f>Etiquettes!$H$22</f>
        <v>Donnée collectée (valeur du flux ou coefficient)</v>
      </c>
      <c r="R270" s="120"/>
      <c r="S270" s="907"/>
    </row>
    <row r="271" spans="1:19">
      <c r="A271" s="115" t="str">
        <f>Secteurs!$B$2</f>
        <v>Cultures</v>
      </c>
      <c r="B271" s="116" t="str">
        <f>'Prétraitement récoltes'!A43</f>
        <v>Ail</v>
      </c>
      <c r="C271" s="117">
        <f>'Prétraitement récoltes'!F43</f>
        <v>29.5547</v>
      </c>
      <c r="E271" s="119" t="str">
        <f>Etiquettes!$C$10</f>
        <v>kt</v>
      </c>
      <c r="F271" s="767" t="str">
        <f>Etiquettes!$C$7</f>
        <v>Fruits et légumes (hors pommes de terre)</v>
      </c>
      <c r="G271" s="119">
        <f>Etiquettes!$J$9</f>
        <v>2023</v>
      </c>
      <c r="H271" s="767" t="str">
        <f>Etiquettes!$C$8</f>
        <v>France entière</v>
      </c>
      <c r="I271" s="767" t="str">
        <f t="shared" si="8"/>
        <v>Récolte de Ail</v>
      </c>
      <c r="K271" t="s">
        <v>2506</v>
      </c>
      <c r="L271" s="767" t="str" cm="1">
        <f t="array" aca="1" ref="L271" ca="1">[1]!NOM_FEUILLE('Récoltes Légumes - AGRESTE'!$A$1)</f>
        <v>Récoltes Légumes - AGRESTE</v>
      </c>
      <c r="M271" s="766" t="str">
        <f>Etiquettes!$H$16</f>
        <v>Volume</v>
      </c>
      <c r="N271" s="768" t="str">
        <f>_xlfn.CONCAT(I271,IF(OR(ISBLANK(#REF!),ISERROR(#REF!)),"",_xlfn.CONCAT(" = ",MROUND(#REF!,1)," ",E271," (",K271,")")))</f>
        <v>Récolte de Ail</v>
      </c>
      <c r="O271" s="766" t="str">
        <f>Etiquettes!$H$20</f>
        <v>Fiable</v>
      </c>
      <c r="P271" s="766" t="str">
        <f>Etiquettes!$H$21</f>
        <v>Données collectées</v>
      </c>
      <c r="Q271" s="766" t="str">
        <f>Etiquettes!$H$22</f>
        <v>Donnée collectée (valeur du flux ou coefficient)</v>
      </c>
      <c r="R271" s="120"/>
      <c r="S271" s="907"/>
    </row>
    <row r="272" spans="1:19">
      <c r="A272" s="115" t="str">
        <f>Secteurs!$B$2</f>
        <v>Cultures</v>
      </c>
      <c r="B272" s="116" t="str">
        <f>'Prétraitement récoltes'!A44</f>
        <v>Betterave potagère</v>
      </c>
      <c r="C272" s="117">
        <f>'Prétraitement récoltes'!F44</f>
        <v>189.67420000000001</v>
      </c>
      <c r="E272" s="119" t="str">
        <f>Etiquettes!$C$10</f>
        <v>kt</v>
      </c>
      <c r="F272" s="767" t="str">
        <f>Etiquettes!$C$7</f>
        <v>Fruits et légumes (hors pommes de terre)</v>
      </c>
      <c r="G272" s="119">
        <f>Etiquettes!$J$9</f>
        <v>2023</v>
      </c>
      <c r="H272" s="767" t="str">
        <f>Etiquettes!$C$8</f>
        <v>France entière</v>
      </c>
      <c r="I272" s="767" t="str">
        <f t="shared" si="8"/>
        <v>Récolte de Betterave potagère</v>
      </c>
      <c r="K272" t="s">
        <v>2506</v>
      </c>
      <c r="L272" s="767" t="str" cm="1">
        <f t="array" aca="1" ref="L272" ca="1">[1]!NOM_FEUILLE('Récoltes Légumes - AGRESTE'!$A$1)</f>
        <v>Récoltes Légumes - AGRESTE</v>
      </c>
      <c r="M272" s="766" t="str">
        <f>Etiquettes!$H$16</f>
        <v>Volume</v>
      </c>
      <c r="N272" s="768" t="str">
        <f>_xlfn.CONCAT(I272,IF(OR(ISBLANK(#REF!),ISERROR(#REF!)),"",_xlfn.CONCAT(" = ",MROUND(#REF!,1)," ",E272," (",K272,")")))</f>
        <v>Récolte de Betterave potagère</v>
      </c>
      <c r="O272" s="766" t="str">
        <f>Etiquettes!$H$20</f>
        <v>Fiable</v>
      </c>
      <c r="P272" s="766" t="str">
        <f>Etiquettes!$H$21</f>
        <v>Données collectées</v>
      </c>
      <c r="Q272" s="766" t="str">
        <f>Etiquettes!$H$22</f>
        <v>Donnée collectée (valeur du flux ou coefficient)</v>
      </c>
      <c r="R272" s="120"/>
      <c r="S272" s="907"/>
    </row>
    <row r="273" spans="1:19">
      <c r="A273" s="115" t="str">
        <f>Secteurs!$B$2</f>
        <v>Cultures</v>
      </c>
      <c r="B273" s="116" t="str">
        <f>'Prétraitement récoltes'!A45</f>
        <v>Carottes pour le frais</v>
      </c>
      <c r="C273" s="117">
        <f>'Prétraitement récoltes'!F45</f>
        <v>395.11470000000003</v>
      </c>
      <c r="E273" s="119" t="str">
        <f>Etiquettes!$C$10</f>
        <v>kt</v>
      </c>
      <c r="F273" s="767" t="str">
        <f>Etiquettes!$C$7</f>
        <v>Fruits et légumes (hors pommes de terre)</v>
      </c>
      <c r="G273" s="119">
        <f>Etiquettes!$J$9</f>
        <v>2023</v>
      </c>
      <c r="H273" s="767" t="str">
        <f>Etiquettes!$C$8</f>
        <v>France entière</v>
      </c>
      <c r="I273" s="767" t="str">
        <f t="shared" si="8"/>
        <v>Récolte de Carottes pour le frais</v>
      </c>
      <c r="K273" t="s">
        <v>2506</v>
      </c>
      <c r="L273" s="767" t="str" cm="1">
        <f t="array" aca="1" ref="L273" ca="1">[1]!NOM_FEUILLE('Récoltes Légumes - AGRESTE'!$A$1)</f>
        <v>Récoltes Légumes - AGRESTE</v>
      </c>
      <c r="M273" s="766" t="str">
        <f>Etiquettes!$H$16</f>
        <v>Volume</v>
      </c>
      <c r="N273" s="768" t="str">
        <f>_xlfn.CONCAT(I273,IF(OR(ISBLANK(#REF!),ISERROR(#REF!)),"",_xlfn.CONCAT(" = ",MROUND(#REF!,1)," ",E273," (",K273,")")))</f>
        <v>Récolte de Carottes pour le frais</v>
      </c>
      <c r="O273" s="766" t="str">
        <f>Etiquettes!$H$20</f>
        <v>Fiable</v>
      </c>
      <c r="P273" s="766" t="str">
        <f>Etiquettes!$H$21</f>
        <v>Données collectées</v>
      </c>
      <c r="Q273" s="766" t="str">
        <f>Etiquettes!$H$22</f>
        <v>Donnée collectée (valeur du flux ou coefficient)</v>
      </c>
      <c r="R273" s="120"/>
      <c r="S273" s="907"/>
    </row>
    <row r="274" spans="1:19" ht="14.4" customHeight="1">
      <c r="A274" s="115" t="str">
        <f>Secteurs!$B$2</f>
        <v>Cultures</v>
      </c>
      <c r="B274" s="116" t="str">
        <f>'Prétraitement récoltes'!A46</f>
        <v>Carottes pour l'industrie</v>
      </c>
      <c r="C274" s="117">
        <f>'Prétraitement récoltes'!F46</f>
        <v>257.7921</v>
      </c>
      <c r="E274" s="119" t="str">
        <f>Etiquettes!$C$10</f>
        <v>kt</v>
      </c>
      <c r="F274" s="767" t="str">
        <f>Etiquettes!$C$7</f>
        <v>Fruits et légumes (hors pommes de terre)</v>
      </c>
      <c r="G274" s="119">
        <f>Etiquettes!$J$9</f>
        <v>2023</v>
      </c>
      <c r="H274" s="767" t="str">
        <f>Etiquettes!$C$8</f>
        <v>France entière</v>
      </c>
      <c r="I274" s="767" t="str">
        <f t="shared" si="8"/>
        <v>Récolte de Carottes pour l'industrie</v>
      </c>
      <c r="K274" t="s">
        <v>2506</v>
      </c>
      <c r="L274" s="767" t="str" cm="1">
        <f t="array" aca="1" ref="L274" ca="1">[1]!NOM_FEUILLE('Récoltes Légumes - AGRESTE'!$A$1)</f>
        <v>Récoltes Légumes - AGRESTE</v>
      </c>
      <c r="M274" s="766" t="str">
        <f>Etiquettes!$H$16</f>
        <v>Volume</v>
      </c>
      <c r="N274" s="768" t="str">
        <f>_xlfn.CONCAT(I274,IF(OR(ISBLANK(#REF!),ISERROR(#REF!)),"",_xlfn.CONCAT(" = ",MROUND(#REF!,1)," ",E274," (",K274,")")))</f>
        <v>Récolte de Carottes pour l'industrie</v>
      </c>
      <c r="O274" s="766" t="str">
        <f>Etiquettes!$H$20</f>
        <v>Fiable</v>
      </c>
      <c r="P274" s="766" t="str">
        <f>Etiquettes!$H$21</f>
        <v>Données collectées</v>
      </c>
      <c r="Q274" s="766" t="str">
        <f>Etiquettes!$H$22</f>
        <v>Donnée collectée (valeur du flux ou coefficient)</v>
      </c>
      <c r="R274" s="702"/>
      <c r="S274" s="907"/>
    </row>
    <row r="275" spans="1:19">
      <c r="A275" s="115" t="str">
        <f>Secteurs!$B$2</f>
        <v>Cultures</v>
      </c>
      <c r="B275" s="116" t="str">
        <f>'Prétraitement récoltes'!A47</f>
        <v>Céleri rave</v>
      </c>
      <c r="C275" s="117">
        <f>'Prétraitement récoltes'!F47</f>
        <v>52.457799999999999</v>
      </c>
      <c r="E275" s="119" t="str">
        <f>Etiquettes!$C$10</f>
        <v>kt</v>
      </c>
      <c r="F275" s="767" t="str">
        <f>Etiquettes!$C$7</f>
        <v>Fruits et légumes (hors pommes de terre)</v>
      </c>
      <c r="G275" s="119">
        <f>Etiquettes!$J$9</f>
        <v>2023</v>
      </c>
      <c r="H275" s="767" t="str">
        <f>Etiquettes!$C$8</f>
        <v>France entière</v>
      </c>
      <c r="I275" s="767" t="str">
        <f t="shared" si="8"/>
        <v>Récolte de Céleri rave</v>
      </c>
      <c r="K275" t="s">
        <v>2506</v>
      </c>
      <c r="L275" s="767" t="str" cm="1">
        <f t="array" aca="1" ref="L275" ca="1">[1]!NOM_FEUILLE('Récoltes Légumes - AGRESTE'!$A$1)</f>
        <v>Récoltes Légumes - AGRESTE</v>
      </c>
      <c r="M275" s="766" t="str">
        <f>Etiquettes!$H$16</f>
        <v>Volume</v>
      </c>
      <c r="N275" s="768" t="str">
        <f>_xlfn.CONCAT(I275,IF(OR(ISBLANK(#REF!),ISERROR(#REF!)),"",_xlfn.CONCAT(" = ",MROUND(#REF!,1)," ",E275," (",K275,")")))</f>
        <v>Récolte de Céleri rave</v>
      </c>
      <c r="O275" s="766" t="str">
        <f>Etiquettes!$H$20</f>
        <v>Fiable</v>
      </c>
      <c r="P275" s="766" t="str">
        <f>Etiquettes!$H$21</f>
        <v>Données collectées</v>
      </c>
      <c r="Q275" s="766" t="str">
        <f>Etiquettes!$H$22</f>
        <v>Donnée collectée (valeur du flux ou coefficient)</v>
      </c>
      <c r="R275" s="702"/>
      <c r="S275" s="907"/>
    </row>
    <row r="276" spans="1:19">
      <c r="A276" s="115" t="str">
        <f>Secteurs!$B$2</f>
        <v>Cultures</v>
      </c>
      <c r="B276" s="116" t="str">
        <f>'Prétraitement récoltes'!A48</f>
        <v>Echalote</v>
      </c>
      <c r="C276" s="117">
        <f>'Prétraitement récoltes'!F48</f>
        <v>56.088999999999999</v>
      </c>
      <c r="E276" s="119" t="str">
        <f>Etiquettes!$C$10</f>
        <v>kt</v>
      </c>
      <c r="F276" s="767" t="str">
        <f>Etiquettes!$C$7</f>
        <v>Fruits et légumes (hors pommes de terre)</v>
      </c>
      <c r="G276" s="119">
        <f>Etiquettes!$J$9</f>
        <v>2023</v>
      </c>
      <c r="H276" s="767" t="str">
        <f>Etiquettes!$C$8</f>
        <v>France entière</v>
      </c>
      <c r="I276" s="767" t="str">
        <f t="shared" si="8"/>
        <v>Récolte de Echalote</v>
      </c>
      <c r="K276" t="s">
        <v>2506</v>
      </c>
      <c r="L276" s="767" t="str" cm="1">
        <f t="array" aca="1" ref="L276" ca="1">[1]!NOM_FEUILLE('Récoltes Légumes - AGRESTE'!$A$1)</f>
        <v>Récoltes Légumes - AGRESTE</v>
      </c>
      <c r="M276" s="766" t="str">
        <f>Etiquettes!$H$16</f>
        <v>Volume</v>
      </c>
      <c r="N276" s="768" t="str">
        <f>_xlfn.CONCAT(I276,IF(OR(ISBLANK(#REF!),ISERROR(#REF!)),"",_xlfn.CONCAT(" = ",MROUND(#REF!,1)," ",E276," (",K276,")")))</f>
        <v>Récolte de Echalote</v>
      </c>
      <c r="O276" s="766" t="str">
        <f>Etiquettes!$H$20</f>
        <v>Fiable</v>
      </c>
      <c r="P276" s="766" t="str">
        <f>Etiquettes!$H$21</f>
        <v>Données collectées</v>
      </c>
      <c r="Q276" s="766" t="str">
        <f>Etiquettes!$H$22</f>
        <v>Donnée collectée (valeur du flux ou coefficient)</v>
      </c>
      <c r="R276" s="120"/>
      <c r="S276" s="907"/>
    </row>
    <row r="277" spans="1:19">
      <c r="A277" s="115" t="str">
        <f>Secteurs!$B$2</f>
        <v>Cultures</v>
      </c>
      <c r="B277" s="116" t="str">
        <f>'Prétraitement récoltes'!A49</f>
        <v>Navet potager</v>
      </c>
      <c r="C277" s="117">
        <f>'Prétraitement récoltes'!F49</f>
        <v>58.683700000000002</v>
      </c>
      <c r="E277" s="119" t="str">
        <f>Etiquettes!$C$10</f>
        <v>kt</v>
      </c>
      <c r="F277" s="767" t="str">
        <f>Etiquettes!$C$7</f>
        <v>Fruits et légumes (hors pommes de terre)</v>
      </c>
      <c r="G277" s="119">
        <f>Etiquettes!$J$9</f>
        <v>2023</v>
      </c>
      <c r="H277" s="767" t="str">
        <f>Etiquettes!$C$8</f>
        <v>France entière</v>
      </c>
      <c r="I277" s="767" t="str">
        <f t="shared" si="8"/>
        <v>Récolte de Navet potager</v>
      </c>
      <c r="K277" t="s">
        <v>2506</v>
      </c>
      <c r="L277" s="767" t="str" cm="1">
        <f t="array" aca="1" ref="L277" ca="1">[1]!NOM_FEUILLE('Récoltes Légumes - AGRESTE'!$A$1)</f>
        <v>Récoltes Légumes - AGRESTE</v>
      </c>
      <c r="M277" s="766" t="str">
        <f>Etiquettes!$H$16</f>
        <v>Volume</v>
      </c>
      <c r="N277" s="768" t="str">
        <f>_xlfn.CONCAT(I277,IF(OR(ISBLANK(#REF!),ISERROR(#REF!)),"",_xlfn.CONCAT(" = ",MROUND(#REF!,1)," ",E277," (",K277,")")))</f>
        <v>Récolte de Navet potager</v>
      </c>
      <c r="O277" s="766" t="str">
        <f>Etiquettes!$H$20</f>
        <v>Fiable</v>
      </c>
      <c r="P277" s="766" t="str">
        <f>Etiquettes!$H$21</f>
        <v>Données collectées</v>
      </c>
      <c r="Q277" s="766" t="str">
        <f>Etiquettes!$H$22</f>
        <v>Donnée collectée (valeur du flux ou coefficient)</v>
      </c>
      <c r="R277" s="120"/>
      <c r="S277" s="907"/>
    </row>
    <row r="278" spans="1:19">
      <c r="A278" s="115" t="str">
        <f>Secteurs!$B$2</f>
        <v>Cultures</v>
      </c>
      <c r="B278" s="116" t="str">
        <f>'Prétraitement récoltes'!A50</f>
        <v>Oignon blanc</v>
      </c>
      <c r="C278" s="117">
        <f>'Prétraitement récoltes'!F50</f>
        <v>53.137999999999998</v>
      </c>
      <c r="E278" s="119" t="str">
        <f>Etiquettes!$C$10</f>
        <v>kt</v>
      </c>
      <c r="F278" s="767" t="str">
        <f>Etiquettes!$C$7</f>
        <v>Fruits et légumes (hors pommes de terre)</v>
      </c>
      <c r="G278" s="119">
        <f>Etiquettes!$J$9</f>
        <v>2023</v>
      </c>
      <c r="H278" s="767" t="str">
        <f>Etiquettes!$C$8</f>
        <v>France entière</v>
      </c>
      <c r="I278" s="767" t="str">
        <f t="shared" si="8"/>
        <v>Récolte de Oignon blanc</v>
      </c>
      <c r="K278" t="s">
        <v>2506</v>
      </c>
      <c r="L278" s="767" t="str" cm="1">
        <f t="array" aca="1" ref="L278" ca="1">[1]!NOM_FEUILLE('Récoltes Légumes - AGRESTE'!$A$1)</f>
        <v>Récoltes Légumes - AGRESTE</v>
      </c>
      <c r="M278" s="766" t="str">
        <f>Etiquettes!$H$16</f>
        <v>Volume</v>
      </c>
      <c r="N278" s="768" t="str">
        <f>_xlfn.CONCAT(I278,IF(OR(ISBLANK(#REF!),ISERROR(#REF!)),"",_xlfn.CONCAT(" = ",MROUND(#REF!,1)," ",E278," (",K278,")")))</f>
        <v>Récolte de Oignon blanc</v>
      </c>
      <c r="O278" s="766" t="str">
        <f>Etiquettes!$H$20</f>
        <v>Fiable</v>
      </c>
      <c r="P278" s="766" t="str">
        <f>Etiquettes!$H$21</f>
        <v>Données collectées</v>
      </c>
      <c r="Q278" s="766" t="str">
        <f>Etiquettes!$H$22</f>
        <v>Donnée collectée (valeur du flux ou coefficient)</v>
      </c>
      <c r="R278" s="120"/>
      <c r="S278" s="907"/>
    </row>
    <row r="279" spans="1:19">
      <c r="A279" s="115" t="str">
        <f>Secteurs!$B$2</f>
        <v>Cultures</v>
      </c>
      <c r="B279" s="116" t="str">
        <f>'Prétraitement récoltes'!A51</f>
        <v>Oignon de couleur</v>
      </c>
      <c r="C279" s="117">
        <f>'Prétraitement récoltes'!F51</f>
        <v>664.23379999999997</v>
      </c>
      <c r="E279" s="119" t="str">
        <f>Etiquettes!$C$10</f>
        <v>kt</v>
      </c>
      <c r="F279" s="767" t="str">
        <f>Etiquettes!$C$7</f>
        <v>Fruits et légumes (hors pommes de terre)</v>
      </c>
      <c r="G279" s="119">
        <f>Etiquettes!$J$9</f>
        <v>2023</v>
      </c>
      <c r="H279" s="767" t="str">
        <f>Etiquettes!$C$8</f>
        <v>France entière</v>
      </c>
      <c r="I279" s="767" t="str">
        <f t="shared" si="8"/>
        <v>Récolte de Oignon de couleur</v>
      </c>
      <c r="K279" t="s">
        <v>2506</v>
      </c>
      <c r="L279" s="767" t="str" cm="1">
        <f t="array" aca="1" ref="L279" ca="1">[1]!NOM_FEUILLE('Récoltes Légumes - AGRESTE'!$A$1)</f>
        <v>Récoltes Légumes - AGRESTE</v>
      </c>
      <c r="M279" s="766" t="str">
        <f>Etiquettes!$H$16</f>
        <v>Volume</v>
      </c>
      <c r="N279" s="768" t="str">
        <f>_xlfn.CONCAT(I279,IF(OR(ISBLANK(#REF!),ISERROR(#REF!)),"",_xlfn.CONCAT(" = ",MROUND(#REF!,1)," ",E279," (",K279,")")))</f>
        <v>Récolte de Oignon de couleur</v>
      </c>
      <c r="O279" s="766" t="str">
        <f>Etiquettes!$H$20</f>
        <v>Fiable</v>
      </c>
      <c r="P279" s="766" t="str">
        <f>Etiquettes!$H$21</f>
        <v>Données collectées</v>
      </c>
      <c r="Q279" s="766" t="str">
        <f>Etiquettes!$H$22</f>
        <v>Donnée collectée (valeur du flux ou coefficient)</v>
      </c>
      <c r="R279" s="120"/>
      <c r="S279" s="907"/>
    </row>
    <row r="280" spans="1:19">
      <c r="A280" s="115" t="str">
        <f>Secteurs!$B$2</f>
        <v>Cultures</v>
      </c>
      <c r="B280" s="116" t="str">
        <f>'Prétraitement récoltes'!A52</f>
        <v>Radis</v>
      </c>
      <c r="C280" s="117">
        <f>'Prétraitement récoltes'!F52</f>
        <v>46.122399999999999</v>
      </c>
      <c r="E280" s="119" t="str">
        <f>Etiquettes!$C$10</f>
        <v>kt</v>
      </c>
      <c r="F280" s="767" t="str">
        <f>Etiquettes!$C$7</f>
        <v>Fruits et légumes (hors pommes de terre)</v>
      </c>
      <c r="G280" s="119">
        <f>Etiquettes!$J$9</f>
        <v>2023</v>
      </c>
      <c r="H280" s="767" t="str">
        <f>Etiquettes!$C$8</f>
        <v>France entière</v>
      </c>
      <c r="I280" s="767" t="str">
        <f t="shared" si="8"/>
        <v>Récolte de Radis</v>
      </c>
      <c r="K280" t="s">
        <v>2506</v>
      </c>
      <c r="L280" s="767" t="str" cm="1">
        <f t="array" aca="1" ref="L280" ca="1">[1]!NOM_FEUILLE('Récoltes Légumes - AGRESTE'!$A$1)</f>
        <v>Récoltes Légumes - AGRESTE</v>
      </c>
      <c r="M280" s="766" t="str">
        <f>Etiquettes!$H$16</f>
        <v>Volume</v>
      </c>
      <c r="N280" s="768" t="str">
        <f>_xlfn.CONCAT(I280,IF(OR(ISBLANK(#REF!),ISERROR(#REF!)),"",_xlfn.CONCAT(" = ",MROUND(#REF!,1)," ",E280," (",K280,")")))</f>
        <v>Récolte de Radis</v>
      </c>
      <c r="O280" s="766" t="str">
        <f>Etiquettes!$H$20</f>
        <v>Fiable</v>
      </c>
      <c r="P280" s="766" t="str">
        <f>Etiquettes!$H$21</f>
        <v>Données collectées</v>
      </c>
      <c r="Q280" s="766" t="str">
        <f>Etiquettes!$H$22</f>
        <v>Donnée collectée (valeur du flux ou coefficient)</v>
      </c>
      <c r="R280" s="120"/>
      <c r="S280" s="907"/>
    </row>
    <row r="281" spans="1:19">
      <c r="A281" s="115" t="str">
        <f>Secteurs!$B$2</f>
        <v>Cultures</v>
      </c>
      <c r="B281" s="116" t="str">
        <f>'Prétraitement récoltes'!A53</f>
        <v>Salsifis et scorsonère</v>
      </c>
      <c r="C281" s="117">
        <f>'Prétraitement récoltes'!F53</f>
        <v>24.2393</v>
      </c>
      <c r="E281" s="119" t="str">
        <f>Etiquettes!$C$10</f>
        <v>kt</v>
      </c>
      <c r="F281" s="767" t="str">
        <f>Etiquettes!$C$7</f>
        <v>Fruits et légumes (hors pommes de terre)</v>
      </c>
      <c r="G281" s="119">
        <f>Etiquettes!$J$9</f>
        <v>2023</v>
      </c>
      <c r="H281" s="767" t="str">
        <f>Etiquettes!$C$8</f>
        <v>France entière</v>
      </c>
      <c r="I281" s="767" t="str">
        <f t="shared" si="8"/>
        <v>Récolte de Salsifis et scorsonère</v>
      </c>
      <c r="K281" t="s">
        <v>2506</v>
      </c>
      <c r="L281" s="767" t="str" cm="1">
        <f t="array" aca="1" ref="L281" ca="1">[1]!NOM_FEUILLE('Récoltes Légumes - AGRESTE'!$A$1)</f>
        <v>Récoltes Légumes - AGRESTE</v>
      </c>
      <c r="M281" s="766" t="str">
        <f>Etiquettes!$H$16</f>
        <v>Volume</v>
      </c>
      <c r="N281" s="768" t="str">
        <f>_xlfn.CONCAT(I281,IF(OR(ISBLANK(#REF!),ISERROR(#REF!)),"",_xlfn.CONCAT(" = ",MROUND(#REF!,1)," ",E281," (",K281,")")))</f>
        <v>Récolte de Salsifis et scorsonère</v>
      </c>
      <c r="O281" s="766" t="str">
        <f>Etiquettes!$H$20</f>
        <v>Fiable</v>
      </c>
      <c r="P281" s="766" t="str">
        <f>Etiquettes!$H$21</f>
        <v>Données collectées</v>
      </c>
      <c r="Q281" s="766" t="str">
        <f>Etiquettes!$H$22</f>
        <v>Donnée collectée (valeur du flux ou coefficient)</v>
      </c>
      <c r="R281" s="120"/>
      <c r="S281" s="907"/>
    </row>
    <row r="282" spans="1:19">
      <c r="A282" s="115" t="str">
        <f>Secteurs!$B$2</f>
        <v>Cultures</v>
      </c>
      <c r="B282" s="116" t="str">
        <f>'Prétraitement récoltes'!A54</f>
        <v>Petits pois</v>
      </c>
      <c r="C282" s="117">
        <f>'Prétraitement récoltes'!F54</f>
        <v>266.4889</v>
      </c>
      <c r="E282" s="119" t="str">
        <f>Etiquettes!$C$10</f>
        <v>kt</v>
      </c>
      <c r="F282" s="767" t="str">
        <f>Etiquettes!$C$7</f>
        <v>Fruits et légumes (hors pommes de terre)</v>
      </c>
      <c r="G282" s="119">
        <f>Etiquettes!$J$9</f>
        <v>2023</v>
      </c>
      <c r="H282" s="767" t="str">
        <f>Etiquettes!$C$8</f>
        <v>France entière</v>
      </c>
      <c r="I282" s="767" t="str">
        <f t="shared" si="8"/>
        <v>Récolte de Petits pois</v>
      </c>
      <c r="K282" t="s">
        <v>2506</v>
      </c>
      <c r="L282" s="767" t="str" cm="1">
        <f t="array" aca="1" ref="L282" ca="1">[1]!NOM_FEUILLE('Récoltes Légumes - AGRESTE'!$A$1)</f>
        <v>Récoltes Légumes - AGRESTE</v>
      </c>
      <c r="M282" s="766" t="str">
        <f>Etiquettes!$H$16</f>
        <v>Volume</v>
      </c>
      <c r="N282" s="768" t="str">
        <f>_xlfn.CONCAT(I282,IF(OR(ISBLANK(#REF!),ISERROR(#REF!)),"",_xlfn.CONCAT(" = ",MROUND(#REF!,1)," ",E282," (",K282,")")))</f>
        <v>Récolte de Petits pois</v>
      </c>
      <c r="O282" s="766" t="str">
        <f>Etiquettes!$H$20</f>
        <v>Fiable</v>
      </c>
      <c r="P282" s="766" t="str">
        <f>Etiquettes!$H$21</f>
        <v>Données collectées</v>
      </c>
      <c r="Q282" s="766" t="str">
        <f>Etiquettes!$H$22</f>
        <v>Donnée collectée (valeur du flux ou coefficient)</v>
      </c>
      <c r="R282" s="120"/>
      <c r="S282" s="907"/>
    </row>
    <row r="283" spans="1:19">
      <c r="A283" s="115" t="str">
        <f>Secteurs!$B$2</f>
        <v>Cultures</v>
      </c>
      <c r="B283" s="116" t="str">
        <f>'Prétraitement récoltes'!A55</f>
        <v>Haricots à écosser et demi-secs (grains)</v>
      </c>
      <c r="C283" s="117">
        <f>'Prétraitement récoltes'!F55</f>
        <v>40.604799999999997</v>
      </c>
      <c r="E283" s="119" t="str">
        <f>Etiquettes!$C$10</f>
        <v>kt</v>
      </c>
      <c r="F283" s="767" t="str">
        <f>Etiquettes!$C$7</f>
        <v>Fruits et légumes (hors pommes de terre)</v>
      </c>
      <c r="G283" s="119">
        <f>Etiquettes!$J$9</f>
        <v>2023</v>
      </c>
      <c r="H283" s="767" t="str">
        <f>Etiquettes!$C$8</f>
        <v>France entière</v>
      </c>
      <c r="I283" s="767" t="str">
        <f t="shared" si="8"/>
        <v>Récolte de Haricots à écosser et demi-secs (grains)</v>
      </c>
      <c r="K283" t="s">
        <v>2506</v>
      </c>
      <c r="L283" s="767" t="str" cm="1">
        <f t="array" aca="1" ref="L283" ca="1">[1]!NOM_FEUILLE('Récoltes Légumes - AGRESTE'!$A$1)</f>
        <v>Récoltes Légumes - AGRESTE</v>
      </c>
      <c r="M283" s="766" t="str">
        <f>Etiquettes!$H$16</f>
        <v>Volume</v>
      </c>
      <c r="N283" s="768" t="str">
        <f>_xlfn.CONCAT(I283,IF(OR(ISBLANK(#REF!),ISERROR(#REF!)),"",_xlfn.CONCAT(" = ",MROUND(#REF!,1)," ",E283," (",K283,")")))</f>
        <v>Récolte de Haricots à écosser et demi-secs (grains)</v>
      </c>
      <c r="O283" s="766" t="str">
        <f>Etiquettes!$H$20</f>
        <v>Fiable</v>
      </c>
      <c r="P283" s="766" t="str">
        <f>Etiquettes!$H$21</f>
        <v>Données collectées</v>
      </c>
      <c r="Q283" s="766" t="str">
        <f>Etiquettes!$H$22</f>
        <v>Donnée collectée (valeur du flux ou coefficient)</v>
      </c>
      <c r="R283" s="120"/>
      <c r="S283" s="907"/>
    </row>
    <row r="284" spans="1:19">
      <c r="A284" s="115" t="str">
        <f>Secteurs!$B$2</f>
        <v>Cultures</v>
      </c>
      <c r="B284" s="116" t="str">
        <f>'Prétraitement récoltes'!A56</f>
        <v>Haricots verts (y.c. haricots beurre)</v>
      </c>
      <c r="C284" s="117">
        <f>'Prétraitement récoltes'!F56</f>
        <v>314.57799999999997</v>
      </c>
      <c r="E284" s="119" t="str">
        <f>Etiquettes!$C$10</f>
        <v>kt</v>
      </c>
      <c r="F284" s="767" t="str">
        <f>Etiquettes!$C$7</f>
        <v>Fruits et légumes (hors pommes de terre)</v>
      </c>
      <c r="G284" s="119">
        <f>Etiquettes!$J$9</f>
        <v>2023</v>
      </c>
      <c r="H284" s="767" t="str">
        <f>Etiquettes!$C$8</f>
        <v>France entière</v>
      </c>
      <c r="I284" s="767" t="str">
        <f t="shared" si="8"/>
        <v>Récolte de Haricots verts (y.c. haricots beurre)</v>
      </c>
      <c r="K284" t="s">
        <v>2506</v>
      </c>
      <c r="L284" s="767" t="str" cm="1">
        <f t="array" aca="1" ref="L284" ca="1">[1]!NOM_FEUILLE('Récoltes Légumes - AGRESTE'!$A$1)</f>
        <v>Récoltes Légumes - AGRESTE</v>
      </c>
      <c r="M284" s="766" t="str">
        <f>Etiquettes!$H$16</f>
        <v>Volume</v>
      </c>
      <c r="N284" s="768" t="str">
        <f>_xlfn.CONCAT(I284,IF(OR(ISBLANK(#REF!),ISERROR(#REF!)),"",_xlfn.CONCAT(" = ",MROUND(#REF!,1)," ",E284," (",K284,")")))</f>
        <v>Récolte de Haricots verts (y.c. haricots beurre)</v>
      </c>
      <c r="O284" s="766" t="str">
        <f>Etiquettes!$H$20</f>
        <v>Fiable</v>
      </c>
      <c r="P284" s="766" t="str">
        <f>Etiquettes!$H$21</f>
        <v>Données collectées</v>
      </c>
      <c r="Q284" s="766" t="str">
        <f>Etiquettes!$H$22</f>
        <v>Donnée collectée (valeur du flux ou coefficient)</v>
      </c>
      <c r="R284" s="120"/>
      <c r="S284" s="907"/>
    </row>
    <row r="285" spans="1:19">
      <c r="A285" s="115" t="str">
        <f>Secteurs!$B$2</f>
        <v>Cultures</v>
      </c>
      <c r="B285" s="116" t="str">
        <f>'Prétraitement récoltes'!A57</f>
        <v>Maïs doux</v>
      </c>
      <c r="C285" s="117">
        <f>'Prétraitement récoltes'!F57</f>
        <v>459.3005</v>
      </c>
      <c r="E285" s="119" t="str">
        <f>Etiquettes!$C$10</f>
        <v>kt</v>
      </c>
      <c r="F285" s="767" t="str">
        <f>Etiquettes!$C$7</f>
        <v>Fruits et légumes (hors pommes de terre)</v>
      </c>
      <c r="G285" s="119">
        <f>Etiquettes!$J$9</f>
        <v>2023</v>
      </c>
      <c r="H285" s="767" t="str">
        <f>Etiquettes!$C$8</f>
        <v>France entière</v>
      </c>
      <c r="I285" s="767" t="str">
        <f t="shared" si="8"/>
        <v>Récolte de Maïs doux</v>
      </c>
      <c r="K285" t="s">
        <v>2506</v>
      </c>
      <c r="L285" s="767" t="str" cm="1">
        <f t="array" aca="1" ref="L285" ca="1">[1]!NOM_FEUILLE('Récoltes Légumes - AGRESTE'!$A$1)</f>
        <v>Récoltes Légumes - AGRESTE</v>
      </c>
      <c r="M285" s="766" t="str">
        <f>Etiquettes!$H$16</f>
        <v>Volume</v>
      </c>
      <c r="N285" s="768" t="str">
        <f>_xlfn.CONCAT(I285,IF(OR(ISBLANK(#REF!),ISERROR(#REF!)),"",_xlfn.CONCAT(" = ",MROUND(#REF!,1)," ",E285," (",K285,")")))</f>
        <v>Récolte de Maïs doux</v>
      </c>
      <c r="O285" s="766" t="str">
        <f>Etiquettes!$H$20</f>
        <v>Fiable</v>
      </c>
      <c r="P285" s="766" t="str">
        <f>Etiquettes!$H$21</f>
        <v>Données collectées</v>
      </c>
      <c r="Q285" s="766" t="str">
        <f>Etiquettes!$H$22</f>
        <v>Donnée collectée (valeur du flux ou coefficient)</v>
      </c>
      <c r="R285" s="120"/>
      <c r="S285" s="907"/>
    </row>
    <row r="286" spans="1:19">
      <c r="A286" s="115" t="str">
        <f>Secteurs!$B$2</f>
        <v>Cultures</v>
      </c>
      <c r="B286" s="116" t="str">
        <f>'Prétraitement récoltes'!A58</f>
        <v>Champignons cultivés</v>
      </c>
      <c r="C286" s="117">
        <f>'Prétraitement récoltes'!F58</f>
        <v>94.621600000000001</v>
      </c>
      <c r="E286" s="119" t="str">
        <f>Etiquettes!$C$10</f>
        <v>kt</v>
      </c>
      <c r="F286" s="767" t="str">
        <f>Etiquettes!$C$7</f>
        <v>Fruits et légumes (hors pommes de terre)</v>
      </c>
      <c r="G286" s="119">
        <f>Etiquettes!$J$9</f>
        <v>2023</v>
      </c>
      <c r="H286" s="767" t="str">
        <f>Etiquettes!$C$8</f>
        <v>France entière</v>
      </c>
      <c r="I286" s="767" t="str">
        <f t="shared" si="8"/>
        <v>Récolte de Champignons cultivés</v>
      </c>
      <c r="K286" t="s">
        <v>2506</v>
      </c>
      <c r="L286" s="767" t="str" cm="1">
        <f t="array" aca="1" ref="L286" ca="1">[1]!NOM_FEUILLE('Récoltes Légumes - AGRESTE'!$A$1)</f>
        <v>Récoltes Légumes - AGRESTE</v>
      </c>
      <c r="M286" s="766" t="str">
        <f>Etiquettes!$H$16</f>
        <v>Volume</v>
      </c>
      <c r="N286" s="768" t="str">
        <f>_xlfn.CONCAT(I286,IF(OR(ISBLANK(#REF!),ISERROR(#REF!)),"",_xlfn.CONCAT(" = ",MROUND(#REF!,1)," ",E286," (",K286,")")))</f>
        <v>Récolte de Champignons cultivés</v>
      </c>
      <c r="O286" s="766" t="str">
        <f>Etiquettes!$H$20</f>
        <v>Fiable</v>
      </c>
      <c r="P286" s="766" t="str">
        <f>Etiquettes!$H$21</f>
        <v>Données collectées</v>
      </c>
      <c r="Q286" s="766" t="str">
        <f>Etiquettes!$H$22</f>
        <v>Donnée collectée (valeur du flux ou coefficient)</v>
      </c>
      <c r="R286" s="120"/>
      <c r="S286" s="907"/>
    </row>
    <row r="287" spans="1:19">
      <c r="A287" s="115" t="str">
        <f>Secteurs!$B$2</f>
        <v>Cultures</v>
      </c>
      <c r="B287" s="116" t="str">
        <f>'Prétraitement récoltes'!A59</f>
        <v>Truffes</v>
      </c>
      <c r="C287" s="117">
        <f>'Prétraitement récoltes'!F59</f>
        <v>5.0200000000000002E-2</v>
      </c>
      <c r="E287" s="119" t="str">
        <f>Etiquettes!$C$10</f>
        <v>kt</v>
      </c>
      <c r="F287" s="767" t="str">
        <f>Etiquettes!$C$7</f>
        <v>Fruits et légumes (hors pommes de terre)</v>
      </c>
      <c r="G287" s="119">
        <f>Etiquettes!$J$9</f>
        <v>2023</v>
      </c>
      <c r="H287" s="767" t="str">
        <f>Etiquettes!$C$8</f>
        <v>France entière</v>
      </c>
      <c r="I287" s="767" t="str">
        <f t="shared" si="8"/>
        <v>Récolte de Truffes</v>
      </c>
      <c r="K287" t="s">
        <v>2506</v>
      </c>
      <c r="L287" s="767" t="str" cm="1">
        <f t="array" aca="1" ref="L287" ca="1">[1]!NOM_FEUILLE('Récoltes Légumes - AGRESTE'!$A$1)</f>
        <v>Récoltes Légumes - AGRESTE</v>
      </c>
      <c r="M287" s="766" t="str">
        <f>Etiquettes!$H$16</f>
        <v>Volume</v>
      </c>
      <c r="N287" s="768" t="str">
        <f>_xlfn.CONCAT(I287,IF(OR(ISBLANK(#REF!),ISERROR(#REF!)),"",_xlfn.CONCAT(" = ",MROUND(#REF!,1)," ",E287," (",K287,")")))</f>
        <v>Récolte de Truffes</v>
      </c>
      <c r="O287" s="766" t="str">
        <f>Etiquettes!$H$20</f>
        <v>Fiable</v>
      </c>
      <c r="P287" s="766" t="str">
        <f>Etiquettes!$H$21</f>
        <v>Données collectées</v>
      </c>
      <c r="Q287" s="766" t="str">
        <f>Etiquettes!$H$22</f>
        <v>Donnée collectée (valeur du flux ou coefficient)</v>
      </c>
      <c r="R287" s="120"/>
      <c r="S287" s="907"/>
    </row>
    <row r="288" spans="1:19">
      <c r="A288" s="115" t="str">
        <f>Secteurs!$B$2</f>
        <v>Cultures</v>
      </c>
      <c r="B288" s="116" t="str">
        <f>'Prétraitement récoltes'!A60</f>
        <v>Légumes à cosse d'origine tropicale</v>
      </c>
      <c r="C288" s="117">
        <f>'Prétraitement récoltes'!F60</f>
        <v>0</v>
      </c>
      <c r="E288" s="119" t="str">
        <f>Etiquettes!$C$10</f>
        <v>kt</v>
      </c>
      <c r="F288" s="767" t="str">
        <f>Etiquettes!$C$7</f>
        <v>Fruits et légumes (hors pommes de terre)</v>
      </c>
      <c r="G288" s="119">
        <f>Etiquettes!$J$9</f>
        <v>2023</v>
      </c>
      <c r="H288" s="767" t="str">
        <f>Etiquettes!$C$8</f>
        <v>France entière</v>
      </c>
      <c r="I288" s="767" t="str">
        <f t="shared" si="8"/>
        <v>Récolte de Légumes à cosse d'origine tropicale</v>
      </c>
      <c r="J288" s="767" t="s">
        <v>2509</v>
      </c>
      <c r="K288" t="s">
        <v>2506</v>
      </c>
      <c r="L288" s="767" t="str" cm="1">
        <f t="array" aca="1" ref="L288" ca="1">[1]!NOM_FEUILLE('Récoltes Légumes - AGRESTE'!$A$1)</f>
        <v>Récoltes Légumes - AGRESTE</v>
      </c>
      <c r="M288" s="766" t="str">
        <f>Etiquettes!$H$16</f>
        <v>Volume</v>
      </c>
      <c r="N288" s="768" t="str">
        <f>_xlfn.CONCAT(I288,IF(OR(ISBLANK(#REF!),ISERROR(#REF!)),"",_xlfn.CONCAT(" = ",MROUND(#REF!,1)," ",E288," (",K288,")")))</f>
        <v>Récolte de Légumes à cosse d'origine tropicale</v>
      </c>
      <c r="O288" s="766" t="str">
        <f>Etiquettes!$J$20</f>
        <v>Probable</v>
      </c>
      <c r="P288" s="766" t="str">
        <f>Etiquettes!$H$21</f>
        <v>Données collectées</v>
      </c>
      <c r="Q288" s="766" t="str">
        <f>Etiquettes!$H$22</f>
        <v>Donnée collectée (valeur du flux ou coefficient)</v>
      </c>
      <c r="R288" s="120"/>
      <c r="S288" s="907"/>
    </row>
    <row r="289" spans="1:19">
      <c r="A289" s="115" t="str">
        <f>Secteurs!$B$2</f>
        <v>Cultures</v>
      </c>
      <c r="B289" s="116" t="str">
        <f>'Prétraitement récoltes'!A61</f>
        <v>Abricots</v>
      </c>
      <c r="C289" s="117">
        <f>'Prétraitement récoltes'!F61</f>
        <v>127.7848</v>
      </c>
      <c r="E289" s="119" t="str">
        <f>Etiquettes!$C$10</f>
        <v>kt</v>
      </c>
      <c r="F289" s="767" t="str">
        <f>Etiquettes!$C$7</f>
        <v>Fruits et légumes (hors pommes de terre)</v>
      </c>
      <c r="G289" s="119">
        <f>Etiquettes!$J$9</f>
        <v>2023</v>
      </c>
      <c r="H289" s="767" t="str">
        <f>Etiquettes!$C$8</f>
        <v>France entière</v>
      </c>
      <c r="I289" s="767" t="str">
        <f t="shared" si="8"/>
        <v>Récolte de Abricots</v>
      </c>
      <c r="K289" t="s">
        <v>2506</v>
      </c>
      <c r="L289" s="767" t="str" cm="1">
        <f t="array" aca="1" ref="L289" ca="1">[1]!NOM_FEUILLE('Récoltes Fruits - AGRESTE'!$A$1)</f>
        <v>Récoltes Fruits - AGRESTE</v>
      </c>
      <c r="M289" s="766" t="str">
        <f>Etiquettes!$H$16</f>
        <v>Volume</v>
      </c>
      <c r="N289" s="768" t="str">
        <f>_xlfn.CONCAT(I289,IF(OR(ISBLANK(#REF!),ISERROR(#REF!)),"",_xlfn.CONCAT(" = ",MROUND(#REF!,1)," ",E289," (",K289,")")))</f>
        <v>Récolte de Abricots</v>
      </c>
      <c r="O289" s="766" t="str">
        <f>Etiquettes!$H$20</f>
        <v>Fiable</v>
      </c>
      <c r="P289" s="766" t="str">
        <f>Etiquettes!$H$21</f>
        <v>Données collectées</v>
      </c>
      <c r="Q289" s="766" t="str">
        <f>Etiquettes!$H$22</f>
        <v>Donnée collectée (valeur du flux ou coefficient)</v>
      </c>
      <c r="R289" s="120"/>
      <c r="S289" s="907"/>
    </row>
    <row r="290" spans="1:19">
      <c r="A290" s="115" t="str">
        <f>Secteurs!$B$2</f>
        <v>Cultures</v>
      </c>
      <c r="B290" s="116" t="str">
        <f>'Prétraitement récoltes'!A62</f>
        <v>Bigarreau</v>
      </c>
      <c r="C290" s="117">
        <f>'Prétraitement récoltes'!F62</f>
        <v>31.084700000000002</v>
      </c>
      <c r="E290" s="119" t="str">
        <f>Etiquettes!$C$10</f>
        <v>kt</v>
      </c>
      <c r="F290" s="767" t="str">
        <f>Etiquettes!$C$7</f>
        <v>Fruits et légumes (hors pommes de terre)</v>
      </c>
      <c r="G290" s="119">
        <f>Etiquettes!$J$9</f>
        <v>2023</v>
      </c>
      <c r="H290" s="767" t="str">
        <f>Etiquettes!$C$8</f>
        <v>France entière</v>
      </c>
      <c r="I290" s="767" t="str">
        <f t="shared" si="8"/>
        <v>Récolte de Bigarreau</v>
      </c>
      <c r="K290" t="s">
        <v>2506</v>
      </c>
      <c r="L290" s="767" t="str" cm="1">
        <f t="array" aca="1" ref="L290" ca="1">[1]!NOM_FEUILLE('Récoltes Fruits - AGRESTE'!$A$1)</f>
        <v>Récoltes Fruits - AGRESTE</v>
      </c>
      <c r="M290" s="766" t="str">
        <f>Etiquettes!$H$16</f>
        <v>Volume</v>
      </c>
      <c r="N290" s="768" t="str">
        <f>_xlfn.CONCAT(I290,IF(OR(ISBLANK(#REF!),ISERROR(#REF!)),"",_xlfn.CONCAT(" = ",MROUND(#REF!,1)," ",E290," (",K290,")")))</f>
        <v>Récolte de Bigarreau</v>
      </c>
      <c r="O290" s="766" t="str">
        <f>Etiquettes!$H$20</f>
        <v>Fiable</v>
      </c>
      <c r="P290" s="766" t="str">
        <f>Etiquettes!$H$21</f>
        <v>Données collectées</v>
      </c>
      <c r="Q290" s="766" t="str">
        <f>Etiquettes!$H$22</f>
        <v>Donnée collectée (valeur du flux ou coefficient)</v>
      </c>
      <c r="R290" s="120"/>
      <c r="S290" s="907"/>
    </row>
    <row r="291" spans="1:19">
      <c r="A291" s="115" t="str">
        <f>Secteurs!$B$2</f>
        <v>Cultures</v>
      </c>
      <c r="B291" s="116" t="str">
        <f>'Prétraitement récoltes'!A63</f>
        <v>Autre variété de cerises, n.c.a.</v>
      </c>
      <c r="C291" s="117">
        <f>'Prétraitement récoltes'!F63</f>
        <v>2.5809000000000002</v>
      </c>
      <c r="E291" s="119" t="str">
        <f>Etiquettes!$C$10</f>
        <v>kt</v>
      </c>
      <c r="F291" s="767" t="str">
        <f>Etiquettes!$C$7</f>
        <v>Fruits et légumes (hors pommes de terre)</v>
      </c>
      <c r="G291" s="119">
        <f>Etiquettes!$J$9</f>
        <v>2023</v>
      </c>
      <c r="H291" s="767" t="str">
        <f>Etiquettes!$C$8</f>
        <v>France entière</v>
      </c>
      <c r="I291" s="767" t="str">
        <f t="shared" si="8"/>
        <v>Récolte de Autre variété de cerises, n.c.a.</v>
      </c>
      <c r="K291" t="s">
        <v>2506</v>
      </c>
      <c r="L291" s="767" t="str" cm="1">
        <f t="array" aca="1" ref="L291" ca="1">[1]!NOM_FEUILLE('Récoltes Fruits - AGRESTE'!$A$1)</f>
        <v>Récoltes Fruits - AGRESTE</v>
      </c>
      <c r="M291" s="766" t="str">
        <f>Etiquettes!$H$16</f>
        <v>Volume</v>
      </c>
      <c r="N291" s="768" t="str">
        <f>_xlfn.CONCAT(I291,IF(OR(ISBLANK(#REF!),ISERROR(#REF!)),"",_xlfn.CONCAT(" = ",MROUND(#REF!,1)," ",E291," (",K291,")")))</f>
        <v>Récolte de Autre variété de cerises, n.c.a.</v>
      </c>
      <c r="O291" s="766" t="str">
        <f>Etiquettes!$H$20</f>
        <v>Fiable</v>
      </c>
      <c r="P291" s="766" t="str">
        <f>Etiquettes!$H$21</f>
        <v>Données collectées</v>
      </c>
      <c r="Q291" s="766" t="str">
        <f>Etiquettes!$H$22</f>
        <v>Donnée collectée (valeur du flux ou coefficient)</v>
      </c>
      <c r="R291" s="120"/>
      <c r="S291" s="907"/>
    </row>
    <row r="292" spans="1:19">
      <c r="A292" s="115" t="str">
        <f>Secteurs!$B$2</f>
        <v>Cultures</v>
      </c>
      <c r="B292" s="116" t="str">
        <f>'Prétraitement récoltes'!A64</f>
        <v>Pavie</v>
      </c>
      <c r="C292" s="117">
        <f>'Prétraitement récoltes'!F64</f>
        <v>3.5764</v>
      </c>
      <c r="E292" s="119" t="str">
        <f>Etiquettes!$C$10</f>
        <v>kt</v>
      </c>
      <c r="F292" s="767" t="str">
        <f>Etiquettes!$C$7</f>
        <v>Fruits et légumes (hors pommes de terre)</v>
      </c>
      <c r="G292" s="119">
        <f>Etiquettes!$J$9</f>
        <v>2023</v>
      </c>
      <c r="H292" s="767" t="str">
        <f>Etiquettes!$C$8</f>
        <v>France entière</v>
      </c>
      <c r="I292" s="767" t="str">
        <f t="shared" si="8"/>
        <v>Récolte de Pavie</v>
      </c>
      <c r="K292" t="s">
        <v>2506</v>
      </c>
      <c r="L292" s="767" t="str" cm="1">
        <f t="array" aca="1" ref="L292" ca="1">[1]!NOM_FEUILLE('Récoltes Fruits - AGRESTE'!$A$1)</f>
        <v>Récoltes Fruits - AGRESTE</v>
      </c>
      <c r="M292" s="766" t="str">
        <f>Etiquettes!$H$16</f>
        <v>Volume</v>
      </c>
      <c r="N292" s="768" t="str">
        <f>_xlfn.CONCAT(I292,IF(OR(ISBLANK(#REF!),ISERROR(#REF!)),"",_xlfn.CONCAT(" = ",MROUND(#REF!,1)," ",E292," (",K292,")")))</f>
        <v>Récolte de Pavie</v>
      </c>
      <c r="O292" s="766" t="str">
        <f>Etiquettes!$H$20</f>
        <v>Fiable</v>
      </c>
      <c r="P292" s="766" t="str">
        <f>Etiquettes!$H$21</f>
        <v>Données collectées</v>
      </c>
      <c r="Q292" s="766" t="str">
        <f>Etiquettes!$H$22</f>
        <v>Donnée collectée (valeur du flux ou coefficient)</v>
      </c>
      <c r="R292" s="120"/>
      <c r="S292" s="907"/>
    </row>
    <row r="293" spans="1:19">
      <c r="A293" s="115" t="str">
        <f>Secteurs!$B$2</f>
        <v>Cultures</v>
      </c>
      <c r="B293" s="116" t="str">
        <f>'Prétraitement récoltes'!A65</f>
        <v>Pêches</v>
      </c>
      <c r="C293" s="117">
        <f>'Prétraitement récoltes'!F65</f>
        <v>107.6707</v>
      </c>
      <c r="E293" s="119" t="str">
        <f>Etiquettes!$C$10</f>
        <v>kt</v>
      </c>
      <c r="F293" s="767" t="str">
        <f>Etiquettes!$C$7</f>
        <v>Fruits et légumes (hors pommes de terre)</v>
      </c>
      <c r="G293" s="119">
        <f>Etiquettes!$J$9</f>
        <v>2023</v>
      </c>
      <c r="H293" s="767" t="str">
        <f>Etiquettes!$C$8</f>
        <v>France entière</v>
      </c>
      <c r="I293" s="767" t="str">
        <f t="shared" si="8"/>
        <v>Récolte de Pêches</v>
      </c>
      <c r="K293" t="s">
        <v>2506</v>
      </c>
      <c r="L293" s="767" t="str" cm="1">
        <f t="array" aca="1" ref="L293" ca="1">[1]!NOM_FEUILLE('Récoltes Fruits - AGRESTE'!$A$1)</f>
        <v>Récoltes Fruits - AGRESTE</v>
      </c>
      <c r="M293" s="766" t="str">
        <f>Etiquettes!$H$16</f>
        <v>Volume</v>
      </c>
      <c r="N293" s="768" t="str">
        <f>_xlfn.CONCAT(I293,IF(OR(ISBLANK(#REF!),ISERROR(#REF!)),"",_xlfn.CONCAT(" = ",MROUND(#REF!,1)," ",E293," (",K293,")")))</f>
        <v>Récolte de Pêches</v>
      </c>
      <c r="O293" s="766" t="str">
        <f>Etiquettes!$H$20</f>
        <v>Fiable</v>
      </c>
      <c r="P293" s="766" t="str">
        <f>Etiquettes!$H$21</f>
        <v>Données collectées</v>
      </c>
      <c r="Q293" s="766" t="str">
        <f>Etiquettes!$H$22</f>
        <v>Donnée collectée (valeur du flux ou coefficient)</v>
      </c>
      <c r="R293" s="120"/>
      <c r="S293" s="907"/>
    </row>
    <row r="294" spans="1:19">
      <c r="A294" s="115" t="str">
        <f>Secteurs!$B$2</f>
        <v>Cultures</v>
      </c>
      <c r="B294" s="116" t="str">
        <f>'Prétraitement récoltes'!A66</f>
        <v>Nectarines et brugnons</v>
      </c>
      <c r="C294" s="117">
        <f>'Prétraitement récoltes'!F66</f>
        <v>111.54519999999999</v>
      </c>
      <c r="E294" s="119" t="str">
        <f>Etiquettes!$C$10</f>
        <v>kt</v>
      </c>
      <c r="F294" s="767" t="str">
        <f>Etiquettes!$C$7</f>
        <v>Fruits et légumes (hors pommes de terre)</v>
      </c>
      <c r="G294" s="119">
        <f>Etiquettes!$J$9</f>
        <v>2023</v>
      </c>
      <c r="H294" s="767" t="str">
        <f>Etiquettes!$C$8</f>
        <v>France entière</v>
      </c>
      <c r="I294" s="767" t="str">
        <f t="shared" si="8"/>
        <v>Récolte de Nectarines et brugnons</v>
      </c>
      <c r="K294" t="s">
        <v>2506</v>
      </c>
      <c r="L294" s="767" t="str" cm="1">
        <f t="array" aca="1" ref="L294" ca="1">[1]!NOM_FEUILLE('Récoltes Fruits - AGRESTE'!$A$1)</f>
        <v>Récoltes Fruits - AGRESTE</v>
      </c>
      <c r="M294" s="766" t="str">
        <f>Etiquettes!$H$16</f>
        <v>Volume</v>
      </c>
      <c r="N294" s="768" t="str">
        <f>_xlfn.CONCAT(I294,IF(OR(ISBLANK(#REF!),ISERROR(#REF!)),"",_xlfn.CONCAT(" = ",MROUND(#REF!,1)," ",E294," (",K294,")")))</f>
        <v>Récolte de Nectarines et brugnons</v>
      </c>
      <c r="O294" s="766" t="str">
        <f>Etiquettes!$H$20</f>
        <v>Fiable</v>
      </c>
      <c r="P294" s="766" t="str">
        <f>Etiquettes!$H$21</f>
        <v>Données collectées</v>
      </c>
      <c r="Q294" s="766" t="str">
        <f>Etiquettes!$H$22</f>
        <v>Donnée collectée (valeur du flux ou coefficient)</v>
      </c>
      <c r="R294" s="120"/>
      <c r="S294" s="907"/>
    </row>
    <row r="295" spans="1:19">
      <c r="A295" s="115" t="str">
        <f>Secteurs!$B$2</f>
        <v>Cultures</v>
      </c>
      <c r="B295" s="116" t="str">
        <f>'Prétraitement récoltes'!A67</f>
        <v>Prune d'ente et hybride</v>
      </c>
      <c r="C295" s="117">
        <f>'Prétraitement récoltes'!F67</f>
        <v>135.19479999999999</v>
      </c>
      <c r="E295" s="119" t="str">
        <f>Etiquettes!$C$10</f>
        <v>kt</v>
      </c>
      <c r="F295" s="767" t="str">
        <f>Etiquettes!$C$7</f>
        <v>Fruits et légumes (hors pommes de terre)</v>
      </c>
      <c r="G295" s="119">
        <f>Etiquettes!$J$9</f>
        <v>2023</v>
      </c>
      <c r="H295" s="767" t="str">
        <f>Etiquettes!$C$8</f>
        <v>France entière</v>
      </c>
      <c r="I295" s="767" t="str">
        <f t="shared" si="8"/>
        <v>Récolte de Prune d'ente et hybride</v>
      </c>
      <c r="K295" t="s">
        <v>2506</v>
      </c>
      <c r="L295" s="767" t="str" cm="1">
        <f t="array" aca="1" ref="L295" ca="1">[1]!NOM_FEUILLE('Récoltes Fruits - AGRESTE'!$A$1)</f>
        <v>Récoltes Fruits - AGRESTE</v>
      </c>
      <c r="M295" s="766" t="str">
        <f>Etiquettes!$H$16</f>
        <v>Volume</v>
      </c>
      <c r="N295" s="768" t="str">
        <f>_xlfn.CONCAT(I295,IF(OR(ISBLANK(#REF!),ISERROR(#REF!)),"",_xlfn.CONCAT(" = ",MROUND(#REF!,1)," ",E295," (",K295,")")))</f>
        <v>Récolte de Prune d'ente et hybride</v>
      </c>
      <c r="O295" s="766" t="str">
        <f>Etiquettes!$H$20</f>
        <v>Fiable</v>
      </c>
      <c r="P295" s="766" t="str">
        <f>Etiquettes!$H$21</f>
        <v>Données collectées</v>
      </c>
      <c r="Q295" s="766" t="str">
        <f>Etiquettes!$H$22</f>
        <v>Donnée collectée (valeur du flux ou coefficient)</v>
      </c>
      <c r="R295" s="120"/>
      <c r="S295" s="907"/>
    </row>
    <row r="296" spans="1:19">
      <c r="A296" s="115" t="str">
        <f>Secteurs!$B$2</f>
        <v>Cultures</v>
      </c>
      <c r="B296" s="116" t="str">
        <f>'Prétraitement récoltes'!A68</f>
        <v>Mirabelle</v>
      </c>
      <c r="C296" s="117">
        <f>'Prétraitement récoltes'!F68</f>
        <v>14.3948</v>
      </c>
      <c r="E296" s="119" t="str">
        <f>Etiquettes!$C$10</f>
        <v>kt</v>
      </c>
      <c r="F296" s="767" t="str">
        <f>Etiquettes!$C$7</f>
        <v>Fruits et légumes (hors pommes de terre)</v>
      </c>
      <c r="G296" s="119">
        <f>Etiquettes!$J$9</f>
        <v>2023</v>
      </c>
      <c r="H296" s="767" t="str">
        <f>Etiquettes!$C$8</f>
        <v>France entière</v>
      </c>
      <c r="I296" s="767" t="str">
        <f t="shared" si="8"/>
        <v>Récolte de Mirabelle</v>
      </c>
      <c r="K296" t="s">
        <v>2506</v>
      </c>
      <c r="L296" s="767" t="str" cm="1">
        <f t="array" aca="1" ref="L296" ca="1">[1]!NOM_FEUILLE('Récoltes Fruits - AGRESTE'!$A$1)</f>
        <v>Récoltes Fruits - AGRESTE</v>
      </c>
      <c r="M296" s="766" t="str">
        <f>Etiquettes!$H$16</f>
        <v>Volume</v>
      </c>
      <c r="N296" s="768" t="str">
        <f>_xlfn.CONCAT(I296,IF(OR(ISBLANK(#REF!),ISERROR(#REF!)),"",_xlfn.CONCAT(" = ",MROUND(#REF!,1)," ",E296," (",K296,")")))</f>
        <v>Récolte de Mirabelle</v>
      </c>
      <c r="O296" s="766" t="str">
        <f>Etiquettes!$H$20</f>
        <v>Fiable</v>
      </c>
      <c r="P296" s="766" t="str">
        <f>Etiquettes!$H$21</f>
        <v>Données collectées</v>
      </c>
      <c r="Q296" s="766" t="str">
        <f>Etiquettes!$H$22</f>
        <v>Donnée collectée (valeur du flux ou coefficient)</v>
      </c>
      <c r="R296" s="120"/>
      <c r="S296" s="907"/>
    </row>
    <row r="297" spans="1:19">
      <c r="A297" s="115" t="str">
        <f>Secteurs!$B$2</f>
        <v>Cultures</v>
      </c>
      <c r="B297" s="116" t="str">
        <f>'Prétraitement récoltes'!A69</f>
        <v>Reine-claude</v>
      </c>
      <c r="C297" s="117">
        <f>'Prétraitement récoltes'!F69</f>
        <v>21.5106</v>
      </c>
      <c r="E297" s="119" t="str">
        <f>Etiquettes!$C$10</f>
        <v>kt</v>
      </c>
      <c r="F297" s="767" t="str">
        <f>Etiquettes!$C$7</f>
        <v>Fruits et légumes (hors pommes de terre)</v>
      </c>
      <c r="G297" s="119">
        <f>Etiquettes!$J$9</f>
        <v>2023</v>
      </c>
      <c r="H297" s="767" t="str">
        <f>Etiquettes!$C$8</f>
        <v>France entière</v>
      </c>
      <c r="I297" s="767" t="str">
        <f t="shared" si="8"/>
        <v>Récolte de Reine-claude</v>
      </c>
      <c r="K297" t="s">
        <v>2506</v>
      </c>
      <c r="L297" s="767" t="str" cm="1">
        <f t="array" aca="1" ref="L297" ca="1">[1]!NOM_FEUILLE('Récoltes Fruits - AGRESTE'!$A$1)</f>
        <v>Récoltes Fruits - AGRESTE</v>
      </c>
      <c r="M297" s="766" t="str">
        <f>Etiquettes!$H$16</f>
        <v>Volume</v>
      </c>
      <c r="N297" s="768" t="str">
        <f>_xlfn.CONCAT(I297,IF(OR(ISBLANK(#REF!),ISERROR(#REF!)),"",_xlfn.CONCAT(" = ",MROUND(#REF!,1)," ",E297," (",K297,")")))</f>
        <v>Récolte de Reine-claude</v>
      </c>
      <c r="O297" s="766" t="str">
        <f>Etiquettes!$H$20</f>
        <v>Fiable</v>
      </c>
      <c r="P297" s="766" t="str">
        <f>Etiquettes!$H$21</f>
        <v>Données collectées</v>
      </c>
      <c r="Q297" s="766" t="str">
        <f>Etiquettes!$H$22</f>
        <v>Donnée collectée (valeur du flux ou coefficient)</v>
      </c>
      <c r="R297" s="120"/>
      <c r="S297" s="907"/>
    </row>
    <row r="298" spans="1:19">
      <c r="A298" s="115" t="str">
        <f>Secteurs!$B$2</f>
        <v>Cultures</v>
      </c>
      <c r="B298" s="116" t="str">
        <f>'Prétraitement récoltes'!A70</f>
        <v>Quetsche</v>
      </c>
      <c r="C298" s="117">
        <f>'Prétraitement récoltes'!F70</f>
        <v>4.0721999999999996</v>
      </c>
      <c r="E298" s="119" t="str">
        <f>Etiquettes!$C$10</f>
        <v>kt</v>
      </c>
      <c r="F298" s="767" t="str">
        <f>Etiquettes!$C$7</f>
        <v>Fruits et légumes (hors pommes de terre)</v>
      </c>
      <c r="G298" s="119">
        <f>Etiquettes!$J$9</f>
        <v>2023</v>
      </c>
      <c r="H298" s="767" t="str">
        <f>Etiquettes!$C$8</f>
        <v>France entière</v>
      </c>
      <c r="I298" s="767" t="str">
        <f t="shared" si="8"/>
        <v>Récolte de Quetsche</v>
      </c>
      <c r="K298" t="s">
        <v>2506</v>
      </c>
      <c r="L298" s="767" t="str" cm="1">
        <f t="array" aca="1" ref="L298" ca="1">[1]!NOM_FEUILLE('Récoltes Fruits - AGRESTE'!$A$1)</f>
        <v>Récoltes Fruits - AGRESTE</v>
      </c>
      <c r="M298" s="766" t="str">
        <f>Etiquettes!$H$16</f>
        <v>Volume</v>
      </c>
      <c r="N298" s="768" t="str">
        <f>_xlfn.CONCAT(I298,IF(OR(ISBLANK(#REF!),ISERROR(#REF!)),"",_xlfn.CONCAT(" = ",MROUND(#REF!,1)," ",E298," (",K298,")")))</f>
        <v>Récolte de Quetsche</v>
      </c>
      <c r="O298" s="766" t="str">
        <f>Etiquettes!$H$20</f>
        <v>Fiable</v>
      </c>
      <c r="P298" s="766" t="str">
        <f>Etiquettes!$H$21</f>
        <v>Données collectées</v>
      </c>
      <c r="Q298" s="766" t="str">
        <f>Etiquettes!$H$22</f>
        <v>Donnée collectée (valeur du flux ou coefficient)</v>
      </c>
      <c r="R298" s="120"/>
      <c r="S298" s="907"/>
    </row>
    <row r="299" spans="1:19">
      <c r="A299" s="115" t="str">
        <f>Secteurs!$B$2</f>
        <v>Cultures</v>
      </c>
      <c r="B299" s="116" t="str">
        <f>'Prétraitement récoltes'!A71</f>
        <v>Autres variétés prunes n.c.a.</v>
      </c>
      <c r="C299" s="117">
        <f>'Prétraitement récoltes'!F71</f>
        <v>32.402700000000003</v>
      </c>
      <c r="E299" s="119" t="str">
        <f>Etiquettes!$C$10</f>
        <v>kt</v>
      </c>
      <c r="F299" s="767" t="str">
        <f>Etiquettes!$C$7</f>
        <v>Fruits et légumes (hors pommes de terre)</v>
      </c>
      <c r="G299" s="119">
        <f>Etiquettes!$J$9</f>
        <v>2023</v>
      </c>
      <c r="H299" s="767" t="str">
        <f>Etiquettes!$C$8</f>
        <v>France entière</v>
      </c>
      <c r="I299" s="767" t="str">
        <f t="shared" si="8"/>
        <v>Récolte de Autres variétés prunes n.c.a.</v>
      </c>
      <c r="K299" t="s">
        <v>2506</v>
      </c>
      <c r="L299" s="767" t="str" cm="1">
        <f t="array" aca="1" ref="L299" ca="1">[1]!NOM_FEUILLE('Récoltes Fruits - AGRESTE'!$A$1)</f>
        <v>Récoltes Fruits - AGRESTE</v>
      </c>
      <c r="M299" s="766" t="str">
        <f>Etiquettes!$H$16</f>
        <v>Volume</v>
      </c>
      <c r="N299" s="768" t="str">
        <f>_xlfn.CONCAT(I299,IF(OR(ISBLANK(#REF!),ISERROR(#REF!)),"",_xlfn.CONCAT(" = ",MROUND(#REF!,1)," ",E299," (",K299,")")))</f>
        <v>Récolte de Autres variétés prunes n.c.a.</v>
      </c>
      <c r="O299" s="766" t="str">
        <f>Etiquettes!$H$20</f>
        <v>Fiable</v>
      </c>
      <c r="P299" s="766" t="str">
        <f>Etiquettes!$H$21</f>
        <v>Données collectées</v>
      </c>
      <c r="Q299" s="766" t="str">
        <f>Etiquettes!$H$22</f>
        <v>Donnée collectée (valeur du flux ou coefficient)</v>
      </c>
      <c r="R299" s="120"/>
      <c r="S299" s="907"/>
    </row>
    <row r="300" spans="1:19">
      <c r="A300" s="115" t="str">
        <f>Secteurs!$B$2</f>
        <v>Cultures</v>
      </c>
      <c r="B300" s="116" t="str">
        <f>'Prétraitement récoltes'!A72</f>
        <v>Letchi, longani, ramboutan</v>
      </c>
      <c r="C300" s="117">
        <f>'Prétraitement récoltes'!F72</f>
        <v>6.4371999999999998</v>
      </c>
      <c r="E300" s="119" t="str">
        <f>Etiquettes!$C$10</f>
        <v>kt</v>
      </c>
      <c r="F300" s="767" t="str">
        <f>Etiquettes!$C$7</f>
        <v>Fruits et légumes (hors pommes de terre)</v>
      </c>
      <c r="G300" s="119">
        <f>Etiquettes!$J$9</f>
        <v>2023</v>
      </c>
      <c r="H300" s="767" t="str">
        <f>Etiquettes!$C$8</f>
        <v>France entière</v>
      </c>
      <c r="I300" s="767" t="str">
        <f t="shared" si="8"/>
        <v>Récolte de Letchi, longani, ramboutan</v>
      </c>
      <c r="K300" t="s">
        <v>2506</v>
      </c>
      <c r="L300" s="767" t="str" cm="1">
        <f t="array" aca="1" ref="L300" ca="1">[1]!NOM_FEUILLE('Récoltes Fruits - AGRESTE'!$A$1)</f>
        <v>Récoltes Fruits - AGRESTE</v>
      </c>
      <c r="M300" s="766" t="str">
        <f>Etiquettes!$H$16</f>
        <v>Volume</v>
      </c>
      <c r="N300" s="768" t="str">
        <f>_xlfn.CONCAT(I300,IF(OR(ISBLANK(#REF!),ISERROR(#REF!)),"",_xlfn.CONCAT(" = ",MROUND(#REF!,1)," ",E300," (",K300,")")))</f>
        <v>Récolte de Letchi, longani, ramboutan</v>
      </c>
      <c r="O300" s="766" t="str">
        <f>Etiquettes!$H$20</f>
        <v>Fiable</v>
      </c>
      <c r="P300" s="766" t="str">
        <f>Etiquettes!$H$21</f>
        <v>Données collectées</v>
      </c>
      <c r="Q300" s="766" t="str">
        <f>Etiquettes!$H$22</f>
        <v>Donnée collectée (valeur du flux ou coefficient)</v>
      </c>
      <c r="R300" s="120"/>
      <c r="S300" s="907"/>
    </row>
    <row r="301" spans="1:19">
      <c r="A301" s="115" t="str">
        <f>Secteurs!$B$2</f>
        <v>Cultures</v>
      </c>
      <c r="B301" s="116" t="str">
        <f>'Prétraitement récoltes'!A73</f>
        <v>Mangue</v>
      </c>
      <c r="C301" s="117">
        <f>'Prétraitement récoltes'!F73</f>
        <v>4.0247999999999999</v>
      </c>
      <c r="E301" s="119" t="str">
        <f>Etiquettes!$C$10</f>
        <v>kt</v>
      </c>
      <c r="F301" s="767" t="str">
        <f>Etiquettes!$C$7</f>
        <v>Fruits et légumes (hors pommes de terre)</v>
      </c>
      <c r="G301" s="119">
        <f>Etiquettes!$J$9</f>
        <v>2023</v>
      </c>
      <c r="H301" s="767" t="str">
        <f>Etiquettes!$C$8</f>
        <v>France entière</v>
      </c>
      <c r="I301" s="767" t="str">
        <f t="shared" si="8"/>
        <v>Récolte de Mangue</v>
      </c>
      <c r="K301" t="s">
        <v>2506</v>
      </c>
      <c r="L301" s="767" t="str" cm="1">
        <f t="array" aca="1" ref="L301" ca="1">[1]!NOM_FEUILLE('Récoltes Fruits - AGRESTE'!$A$1)</f>
        <v>Récoltes Fruits - AGRESTE</v>
      </c>
      <c r="M301" s="766" t="str">
        <f>Etiquettes!$H$16</f>
        <v>Volume</v>
      </c>
      <c r="N301" s="768" t="str">
        <f>_xlfn.CONCAT(I301,IF(OR(ISBLANK(#REF!),ISERROR(#REF!)),"",_xlfn.CONCAT(" = ",MROUND(#REF!,1)," ",E301," (",K301,")")))</f>
        <v>Récolte de Mangue</v>
      </c>
      <c r="O301" s="766" t="str">
        <f>Etiquettes!$H$20</f>
        <v>Fiable</v>
      </c>
      <c r="P301" s="766" t="str">
        <f>Etiquettes!$H$21</f>
        <v>Données collectées</v>
      </c>
      <c r="Q301" s="766" t="str">
        <f>Etiquettes!$H$22</f>
        <v>Donnée collectée (valeur du flux ou coefficient)</v>
      </c>
      <c r="R301" s="120"/>
      <c r="S301" s="907"/>
    </row>
    <row r="302" spans="1:19">
      <c r="A302" s="115" t="str">
        <f>Secteurs!$B$2</f>
        <v>Cultures</v>
      </c>
      <c r="B302" s="116" t="str">
        <f>'Prétraitement récoltes'!A75</f>
        <v>Jules Guyot</v>
      </c>
      <c r="C302" s="117">
        <f>'Prétraitement récoltes'!F75</f>
        <v>20.234100000000002</v>
      </c>
      <c r="E302" s="119" t="str">
        <f>Etiquettes!$C$10</f>
        <v>kt</v>
      </c>
      <c r="F302" s="767" t="str">
        <f>Etiquettes!$C$7</f>
        <v>Fruits et légumes (hors pommes de terre)</v>
      </c>
      <c r="G302" s="119">
        <f>Etiquettes!$J$9</f>
        <v>2023</v>
      </c>
      <c r="H302" s="767" t="str">
        <f>Etiquettes!$C$8</f>
        <v>France entière</v>
      </c>
      <c r="I302" s="767" t="str">
        <f t="shared" si="8"/>
        <v>Récolte de Jules Guyot</v>
      </c>
      <c r="K302" t="s">
        <v>2506</v>
      </c>
      <c r="L302" s="767" t="str" cm="1">
        <f t="array" aca="1" ref="L302" ca="1">[1]!NOM_FEUILLE('Récoltes Fruits - AGRESTE'!$A$1)</f>
        <v>Récoltes Fruits - AGRESTE</v>
      </c>
      <c r="M302" s="766" t="str">
        <f>Etiquettes!$H$16</f>
        <v>Volume</v>
      </c>
      <c r="N302" s="768" t="str">
        <f>_xlfn.CONCAT(I302,IF(OR(ISBLANK(#REF!),ISERROR(#REF!)),"",_xlfn.CONCAT(" = ",MROUND(#REF!,1)," ",E302," (",K302,")")))</f>
        <v>Récolte de Jules Guyot</v>
      </c>
      <c r="O302" s="766" t="str">
        <f>Etiquettes!$H$20</f>
        <v>Fiable</v>
      </c>
      <c r="P302" s="766" t="str">
        <f>Etiquettes!$H$21</f>
        <v>Données collectées</v>
      </c>
      <c r="Q302" s="766" t="str">
        <f>Etiquettes!$H$22</f>
        <v>Donnée collectée (valeur du flux ou coefficient)</v>
      </c>
      <c r="R302" s="120"/>
      <c r="S302" s="907"/>
    </row>
    <row r="303" spans="1:19">
      <c r="A303" s="115" t="str">
        <f>Secteurs!$B$2</f>
        <v>Cultures</v>
      </c>
      <c r="B303" s="116" t="str">
        <f>'Prétraitement récoltes'!A76</f>
        <v>William's</v>
      </c>
      <c r="C303" s="117">
        <f>'Prétraitement récoltes'!F76</f>
        <v>41.634999999999998</v>
      </c>
      <c r="E303" s="119" t="str">
        <f>Etiquettes!$C$10</f>
        <v>kt</v>
      </c>
      <c r="F303" s="767" t="str">
        <f>Etiquettes!$C$7</f>
        <v>Fruits et légumes (hors pommes de terre)</v>
      </c>
      <c r="G303" s="119">
        <f>Etiquettes!$J$9</f>
        <v>2023</v>
      </c>
      <c r="H303" s="767" t="str">
        <f>Etiquettes!$C$8</f>
        <v>France entière</v>
      </c>
      <c r="I303" s="767" t="str">
        <f t="shared" si="8"/>
        <v>Récolte de William's</v>
      </c>
      <c r="K303" t="s">
        <v>2506</v>
      </c>
      <c r="L303" s="767" t="str" cm="1">
        <f t="array" aca="1" ref="L303" ca="1">[1]!NOM_FEUILLE('Récoltes Fruits - AGRESTE'!$A$1)</f>
        <v>Récoltes Fruits - AGRESTE</v>
      </c>
      <c r="M303" s="766" t="str">
        <f>Etiquettes!$H$16</f>
        <v>Volume</v>
      </c>
      <c r="N303" s="768" t="str">
        <f>_xlfn.CONCAT(I303,IF(OR(ISBLANK(#REF!),ISERROR(#REF!)),"",_xlfn.CONCAT(" = ",MROUND(#REF!,1)," ",E303," (",K303,")")))</f>
        <v>Récolte de William's</v>
      </c>
      <c r="O303" s="766" t="str">
        <f>Etiquettes!$H$20</f>
        <v>Fiable</v>
      </c>
      <c r="P303" s="766" t="str">
        <f>Etiquettes!$H$21</f>
        <v>Données collectées</v>
      </c>
      <c r="Q303" s="766" t="str">
        <f>Etiquettes!$H$22</f>
        <v>Donnée collectée (valeur du flux ou coefficient)</v>
      </c>
      <c r="R303" s="120"/>
      <c r="S303" s="907"/>
    </row>
    <row r="304" spans="1:19">
      <c r="A304" s="115" t="str">
        <f>Secteurs!$B$2</f>
        <v>Cultures</v>
      </c>
      <c r="B304" s="116" t="str">
        <f>'Prétraitement récoltes'!A77</f>
        <v>Autres variétés de poires d'été, n.c.a.</v>
      </c>
      <c r="C304" s="117">
        <f>'Prétraitement récoltes'!F77</f>
        <v>4.2797000000000001</v>
      </c>
      <c r="E304" s="119" t="str">
        <f>Etiquettes!$C$10</f>
        <v>kt</v>
      </c>
      <c r="F304" s="767" t="str">
        <f>Etiquettes!$C$7</f>
        <v>Fruits et légumes (hors pommes de terre)</v>
      </c>
      <c r="G304" s="119">
        <f>Etiquettes!$J$9</f>
        <v>2023</v>
      </c>
      <c r="H304" s="767" t="str">
        <f>Etiquettes!$C$8</f>
        <v>France entière</v>
      </c>
      <c r="I304" s="767" t="str">
        <f t="shared" si="8"/>
        <v>Récolte de Autres variétés de poires d'été, n.c.a.</v>
      </c>
      <c r="K304" t="s">
        <v>2506</v>
      </c>
      <c r="L304" s="767" t="str" cm="1">
        <f t="array" aca="1" ref="L304" ca="1">[1]!NOM_FEUILLE('Récoltes Fruits - AGRESTE'!$A$1)</f>
        <v>Récoltes Fruits - AGRESTE</v>
      </c>
      <c r="M304" s="766" t="str">
        <f>Etiquettes!$H$16</f>
        <v>Volume</v>
      </c>
      <c r="N304" s="768" t="str">
        <f>_xlfn.CONCAT(I304,IF(OR(ISBLANK(#REF!),ISERROR(#REF!)),"",_xlfn.CONCAT(" = ",MROUND(#REF!,1)," ",E304," (",K304,")")))</f>
        <v>Récolte de Autres variétés de poires d'été, n.c.a.</v>
      </c>
      <c r="O304" s="766" t="str">
        <f>Etiquettes!$H$20</f>
        <v>Fiable</v>
      </c>
      <c r="P304" s="766" t="str">
        <f>Etiquettes!$H$21</f>
        <v>Données collectées</v>
      </c>
      <c r="Q304" s="766" t="str">
        <f>Etiquettes!$H$22</f>
        <v>Donnée collectée (valeur du flux ou coefficient)</v>
      </c>
      <c r="R304" s="120"/>
      <c r="S304" s="907"/>
    </row>
    <row r="305" spans="1:20">
      <c r="A305" s="115" t="str">
        <f>Secteurs!$B$2</f>
        <v>Cultures</v>
      </c>
      <c r="B305" s="116" t="str">
        <f>'Prétraitement récoltes'!A78</f>
        <v>Poires d'automne</v>
      </c>
      <c r="C305" s="117">
        <f>'Prétraitement récoltes'!F78</f>
        <v>51.487900000000003</v>
      </c>
      <c r="E305" s="119" t="str">
        <f>Etiquettes!$C$10</f>
        <v>kt</v>
      </c>
      <c r="F305" s="767" t="str">
        <f>Etiquettes!$C$7</f>
        <v>Fruits et légumes (hors pommes de terre)</v>
      </c>
      <c r="G305" s="119">
        <f>Etiquettes!$J$9</f>
        <v>2023</v>
      </c>
      <c r="H305" s="767" t="str">
        <f>Etiquettes!$C$8</f>
        <v>France entière</v>
      </c>
      <c r="I305" s="767" t="str">
        <f t="shared" si="8"/>
        <v>Récolte de Poires d'automne</v>
      </c>
      <c r="K305" t="s">
        <v>2506</v>
      </c>
      <c r="L305" s="767" t="str" cm="1">
        <f t="array" aca="1" ref="L305" ca="1">[1]!NOM_FEUILLE('Récoltes Fruits - AGRESTE'!$A$1)</f>
        <v>Récoltes Fruits - AGRESTE</v>
      </c>
      <c r="M305" s="766" t="str">
        <f>Etiquettes!$H$16</f>
        <v>Volume</v>
      </c>
      <c r="N305" s="768" t="str">
        <f>_xlfn.CONCAT(I305,IF(OR(ISBLANK(#REF!),ISERROR(#REF!)),"",_xlfn.CONCAT(" = ",MROUND(#REF!,1)," ",E305," (",K305,")")))</f>
        <v>Récolte de Poires d'automne</v>
      </c>
      <c r="O305" s="766" t="str">
        <f>Etiquettes!$H$20</f>
        <v>Fiable</v>
      </c>
      <c r="P305" s="766" t="str">
        <f>Etiquettes!$H$21</f>
        <v>Données collectées</v>
      </c>
      <c r="Q305" s="766" t="str">
        <f>Etiquettes!$H$22</f>
        <v>Donnée collectée (valeur du flux ou coefficient)</v>
      </c>
      <c r="R305" s="120"/>
      <c r="S305" s="907"/>
    </row>
    <row r="306" spans="1:20">
      <c r="A306" s="115" t="str">
        <f>Secteurs!$B$2</f>
        <v>Cultures</v>
      </c>
      <c r="B306" s="116" t="str">
        <f>'Prétraitement récoltes'!A79</f>
        <v>Poires d'hiver</v>
      </c>
      <c r="C306" s="117">
        <f>'Prétraitement récoltes'!F79</f>
        <v>10.6083</v>
      </c>
      <c r="E306" s="119" t="str">
        <f>Etiquettes!$C$10</f>
        <v>kt</v>
      </c>
      <c r="F306" s="767" t="str">
        <f>Etiquettes!$C$7</f>
        <v>Fruits et légumes (hors pommes de terre)</v>
      </c>
      <c r="G306" s="119">
        <f>Etiquettes!$J$9</f>
        <v>2023</v>
      </c>
      <c r="H306" s="767" t="str">
        <f>Etiquettes!$C$8</f>
        <v>France entière</v>
      </c>
      <c r="I306" s="767" t="str">
        <f t="shared" si="8"/>
        <v>Récolte de Poires d'hiver</v>
      </c>
      <c r="K306" t="s">
        <v>2506</v>
      </c>
      <c r="L306" s="767" t="str" cm="1">
        <f t="array" aca="1" ref="L306" ca="1">[1]!NOM_FEUILLE('Récoltes Fruits - AGRESTE'!$A$1)</f>
        <v>Récoltes Fruits - AGRESTE</v>
      </c>
      <c r="M306" s="766" t="str">
        <f>Etiquettes!$H$16</f>
        <v>Volume</v>
      </c>
      <c r="N306" s="768" t="str">
        <f>_xlfn.CONCAT(I306,IF(OR(ISBLANK(#REF!),ISERROR(#REF!)),"",_xlfn.CONCAT(" = ",MROUND(#REF!,1)," ",E306," (",K306,")")))</f>
        <v>Récolte de Poires d'hiver</v>
      </c>
      <c r="O306" s="766" t="str">
        <f>Etiquettes!$H$20</f>
        <v>Fiable</v>
      </c>
      <c r="P306" s="766" t="str">
        <f>Etiquettes!$H$21</f>
        <v>Données collectées</v>
      </c>
      <c r="Q306" s="766" t="str">
        <f>Etiquettes!$H$22</f>
        <v>Donnée collectée (valeur du flux ou coefficient)</v>
      </c>
      <c r="R306" s="120"/>
      <c r="S306" s="907"/>
      <c r="T306" s="125"/>
    </row>
    <row r="307" spans="1:20">
      <c r="A307" s="115" t="str">
        <f>Secteurs!$B$2</f>
        <v>Cultures</v>
      </c>
      <c r="B307" s="116" t="str">
        <f>'Prétraitement récoltes'!A80</f>
        <v>Golden</v>
      </c>
      <c r="C307" s="117">
        <f>'Prétraitement récoltes'!F80</f>
        <v>392.10840000000002</v>
      </c>
      <c r="E307" s="119" t="str">
        <f>Etiquettes!$C$10</f>
        <v>kt</v>
      </c>
      <c r="F307" s="767" t="str">
        <f>Etiquettes!$C$7</f>
        <v>Fruits et légumes (hors pommes de terre)</v>
      </c>
      <c r="G307" s="119">
        <f>Etiquettes!$J$9</f>
        <v>2023</v>
      </c>
      <c r="H307" s="767" t="str">
        <f>Etiquettes!$C$8</f>
        <v>France entière</v>
      </c>
      <c r="I307" s="767" t="str">
        <f t="shared" si="8"/>
        <v>Récolte de Golden</v>
      </c>
      <c r="K307" t="s">
        <v>2506</v>
      </c>
      <c r="L307" s="767" t="str" cm="1">
        <f t="array" aca="1" ref="L307" ca="1">[1]!NOM_FEUILLE('Récoltes Fruits - AGRESTE'!$A$1)</f>
        <v>Récoltes Fruits - AGRESTE</v>
      </c>
      <c r="M307" s="766" t="str">
        <f>Etiquettes!$H$16</f>
        <v>Volume</v>
      </c>
      <c r="N307" s="768" t="str">
        <f>_xlfn.CONCAT(I307,IF(OR(ISBLANK(#REF!),ISERROR(#REF!)),"",_xlfn.CONCAT(" = ",MROUND(#REF!,1)," ",E307," (",K307,")")))</f>
        <v>Récolte de Golden</v>
      </c>
      <c r="O307" s="766" t="str">
        <f>Etiquettes!$H$20</f>
        <v>Fiable</v>
      </c>
      <c r="P307" s="766" t="str">
        <f>Etiquettes!$H$21</f>
        <v>Données collectées</v>
      </c>
      <c r="Q307" s="766" t="str">
        <f>Etiquettes!$H$22</f>
        <v>Donnée collectée (valeur du flux ou coefficient)</v>
      </c>
      <c r="R307" s="120"/>
      <c r="S307" s="907"/>
      <c r="T307" s="125"/>
    </row>
    <row r="308" spans="1:20">
      <c r="A308" s="115" t="str">
        <f>Secteurs!$B$2</f>
        <v>Cultures</v>
      </c>
      <c r="B308" s="116" t="str">
        <f>'Prétraitement récoltes'!A81</f>
        <v>Granny Smith</v>
      </c>
      <c r="C308" s="117">
        <f>'Prétraitement récoltes'!F81</f>
        <v>121.2543</v>
      </c>
      <c r="E308" s="119" t="str">
        <f>Etiquettes!$C$10</f>
        <v>kt</v>
      </c>
      <c r="F308" s="767" t="str">
        <f>Etiquettes!$C$7</f>
        <v>Fruits et légumes (hors pommes de terre)</v>
      </c>
      <c r="G308" s="119">
        <f>Etiquettes!$J$9</f>
        <v>2023</v>
      </c>
      <c r="H308" s="767" t="str">
        <f>Etiquettes!$C$8</f>
        <v>France entière</v>
      </c>
      <c r="I308" s="767" t="str">
        <f t="shared" si="8"/>
        <v>Récolte de Granny Smith</v>
      </c>
      <c r="K308" t="s">
        <v>2506</v>
      </c>
      <c r="L308" s="767" t="str" cm="1">
        <f t="array" aca="1" ref="L308" ca="1">[1]!NOM_FEUILLE('Récoltes Fruits - AGRESTE'!$A$1)</f>
        <v>Récoltes Fruits - AGRESTE</v>
      </c>
      <c r="M308" s="766" t="str">
        <f>Etiquettes!$H$16</f>
        <v>Volume</v>
      </c>
      <c r="N308" s="768" t="str">
        <f>_xlfn.CONCAT(I308,IF(OR(ISBLANK(#REF!),ISERROR(#REF!)),"",_xlfn.CONCAT(" = ",MROUND(#REF!,1)," ",E308," (",K308,")")))</f>
        <v>Récolte de Granny Smith</v>
      </c>
      <c r="O308" s="766" t="str">
        <f>Etiquettes!$H$20</f>
        <v>Fiable</v>
      </c>
      <c r="P308" s="766" t="str">
        <f>Etiquettes!$H$21</f>
        <v>Données collectées</v>
      </c>
      <c r="Q308" s="766" t="str">
        <f>Etiquettes!$H$22</f>
        <v>Donnée collectée (valeur du flux ou coefficient)</v>
      </c>
      <c r="R308" s="120"/>
      <c r="S308" s="907"/>
    </row>
    <row r="309" spans="1:20">
      <c r="A309" s="115" t="str">
        <f>Secteurs!$B$2</f>
        <v>Cultures</v>
      </c>
      <c r="B309" s="116" t="str">
        <f>'Prétraitement récoltes'!A82</f>
        <v>Gala</v>
      </c>
      <c r="C309" s="117">
        <f>'Prétraitement récoltes'!F82</f>
        <v>282.65859999999998</v>
      </c>
      <c r="E309" s="119" t="str">
        <f>Etiquettes!$C$10</f>
        <v>kt</v>
      </c>
      <c r="F309" s="767" t="str">
        <f>Etiquettes!$C$7</f>
        <v>Fruits et légumes (hors pommes de terre)</v>
      </c>
      <c r="G309" s="119">
        <f>Etiquettes!$J$9</f>
        <v>2023</v>
      </c>
      <c r="H309" s="767" t="str">
        <f>Etiquettes!$C$8</f>
        <v>France entière</v>
      </c>
      <c r="I309" s="767" t="str">
        <f t="shared" si="8"/>
        <v>Récolte de Gala</v>
      </c>
      <c r="K309" t="s">
        <v>2506</v>
      </c>
      <c r="L309" s="767" t="str" cm="1">
        <f t="array" aca="1" ref="L309" ca="1">[1]!NOM_FEUILLE('Récoltes Fruits - AGRESTE'!$A$1)</f>
        <v>Récoltes Fruits - AGRESTE</v>
      </c>
      <c r="M309" s="766" t="str">
        <f>Etiquettes!$H$16</f>
        <v>Volume</v>
      </c>
      <c r="N309" s="768" t="str">
        <f>_xlfn.CONCAT(I309,IF(OR(ISBLANK(#REF!),ISERROR(#REF!)),"",_xlfn.CONCAT(" = ",MROUND(#REF!,1)," ",E309," (",K309,")")))</f>
        <v>Récolte de Gala</v>
      </c>
      <c r="O309" s="766" t="str">
        <f>Etiquettes!$H$20</f>
        <v>Fiable</v>
      </c>
      <c r="P309" s="766" t="str">
        <f>Etiquettes!$H$21</f>
        <v>Données collectées</v>
      </c>
      <c r="Q309" s="766" t="str">
        <f>Etiquettes!$H$22</f>
        <v>Donnée collectée (valeur du flux ou coefficient)</v>
      </c>
      <c r="R309" s="120"/>
      <c r="S309" s="907"/>
    </row>
    <row r="310" spans="1:20">
      <c r="A310" s="115" t="str">
        <f>Secteurs!$B$2</f>
        <v>Cultures</v>
      </c>
      <c r="B310" s="116" t="str">
        <f>'Prétraitement récoltes'!A83</f>
        <v>Autres variétés de pommes, n.c.a.</v>
      </c>
      <c r="C310" s="117">
        <f>'Prétraitement récoltes'!F83</f>
        <v>789.27059999999994</v>
      </c>
      <c r="E310" s="119" t="str">
        <f>Etiquettes!$C$10</f>
        <v>kt</v>
      </c>
      <c r="F310" s="767" t="str">
        <f>Etiquettes!$C$7</f>
        <v>Fruits et légumes (hors pommes de terre)</v>
      </c>
      <c r="G310" s="119">
        <f>Etiquettes!$J$9</f>
        <v>2023</v>
      </c>
      <c r="H310" s="767" t="str">
        <f>Etiquettes!$C$8</f>
        <v>France entière</v>
      </c>
      <c r="I310" s="767" t="str">
        <f t="shared" si="8"/>
        <v>Récolte de Autres variétés de pommes, n.c.a.</v>
      </c>
      <c r="K310" t="s">
        <v>2506</v>
      </c>
      <c r="L310" s="767" t="str" cm="1">
        <f t="array" aca="1" ref="L310" ca="1">[1]!NOM_FEUILLE('Récoltes Fruits - AGRESTE'!$A$1)</f>
        <v>Récoltes Fruits - AGRESTE</v>
      </c>
      <c r="M310" s="766" t="str">
        <f>Etiquettes!$H$16</f>
        <v>Volume</v>
      </c>
      <c r="N310" s="768" t="str">
        <f>_xlfn.CONCAT(I310,IF(OR(ISBLANK(#REF!),ISERROR(#REF!)),"",_xlfn.CONCAT(" = ",MROUND(#REF!,1)," ",E310," (",K310,")")))</f>
        <v>Récolte de Autres variétés de pommes, n.c.a.</v>
      </c>
      <c r="O310" s="766" t="str">
        <f>Etiquettes!$H$20</f>
        <v>Fiable</v>
      </c>
      <c r="P310" s="766" t="str">
        <f>Etiquettes!$H$21</f>
        <v>Données collectées</v>
      </c>
      <c r="Q310" s="766" t="str">
        <f>Etiquettes!$H$22</f>
        <v>Donnée collectée (valeur du flux ou coefficient)</v>
      </c>
      <c r="R310" s="120"/>
      <c r="S310" s="907"/>
    </row>
    <row r="311" spans="1:20">
      <c r="A311" s="115" t="str">
        <f>Secteurs!$B$2</f>
        <v>Cultures</v>
      </c>
      <c r="B311" s="116" t="str">
        <f>'Prétraitement récoltes'!A85</f>
        <v>Amandes</v>
      </c>
      <c r="C311" s="117">
        <f>'Prétraitement récoltes'!F85</f>
        <v>2.1251000000000002</v>
      </c>
      <c r="E311" s="119" t="str">
        <f>Etiquettes!$C$10</f>
        <v>kt</v>
      </c>
      <c r="F311" s="767" t="str">
        <f>Etiquettes!$C$7</f>
        <v>Fruits et légumes (hors pommes de terre)</v>
      </c>
      <c r="G311" s="119">
        <f>Etiquettes!$J$9</f>
        <v>2023</v>
      </c>
      <c r="H311" s="767" t="str">
        <f>Etiquettes!$C$8</f>
        <v>France entière</v>
      </c>
      <c r="I311" s="767" t="str">
        <f t="shared" si="8"/>
        <v>Récolte de Amandes</v>
      </c>
      <c r="K311" t="s">
        <v>2506</v>
      </c>
      <c r="L311" s="767" t="str" cm="1">
        <f t="array" aca="1" ref="L311" ca="1">[1]!NOM_FEUILLE('Récoltes Fruits - AGRESTE'!$A$1)</f>
        <v>Récoltes Fruits - AGRESTE</v>
      </c>
      <c r="M311" s="766" t="str">
        <f>Etiquettes!$H$16</f>
        <v>Volume</v>
      </c>
      <c r="N311" s="768" t="str">
        <f>_xlfn.CONCAT(I311,IF(OR(ISBLANK(#REF!),ISERROR(#REF!)),"",_xlfn.CONCAT(" = ",MROUND(#REF!,1)," ",E311," (",K311,")")))</f>
        <v>Récolte de Amandes</v>
      </c>
      <c r="O311" s="766" t="str">
        <f>Etiquettes!$H$20</f>
        <v>Fiable</v>
      </c>
      <c r="P311" s="766" t="str">
        <f>Etiquettes!$H$21</f>
        <v>Données collectées</v>
      </c>
      <c r="Q311" s="766" t="str">
        <f>Etiquettes!$H$22</f>
        <v>Donnée collectée (valeur du flux ou coefficient)</v>
      </c>
      <c r="R311" s="120"/>
      <c r="S311" s="907"/>
    </row>
    <row r="312" spans="1:20">
      <c r="A312" s="115" t="str">
        <f>Secteurs!$B$2</f>
        <v>Cultures</v>
      </c>
      <c r="B312" s="116" t="str">
        <f>'Prétraitement récoltes'!A86</f>
        <v>Châtaignes et marrons</v>
      </c>
      <c r="C312" s="117">
        <f>'Prétraitement récoltes'!F86</f>
        <v>8.5707000000000004</v>
      </c>
      <c r="E312" s="119" t="str">
        <f>Etiquettes!$C$10</f>
        <v>kt</v>
      </c>
      <c r="F312" s="767" t="str">
        <f>Etiquettes!$C$7</f>
        <v>Fruits et légumes (hors pommes de terre)</v>
      </c>
      <c r="G312" s="119">
        <f>Etiquettes!$J$9</f>
        <v>2023</v>
      </c>
      <c r="H312" s="767" t="str">
        <f>Etiquettes!$C$8</f>
        <v>France entière</v>
      </c>
      <c r="I312" s="767" t="str">
        <f t="shared" si="8"/>
        <v>Récolte de Châtaignes et marrons</v>
      </c>
      <c r="K312" t="s">
        <v>2506</v>
      </c>
      <c r="L312" s="767" t="str" cm="1">
        <f t="array" aca="1" ref="L312" ca="1">[1]!NOM_FEUILLE('Récoltes Fruits - AGRESTE'!$A$1)</f>
        <v>Récoltes Fruits - AGRESTE</v>
      </c>
      <c r="M312" s="766" t="str">
        <f>Etiquettes!$H$16</f>
        <v>Volume</v>
      </c>
      <c r="N312" s="768" t="str">
        <f>_xlfn.CONCAT(I312,IF(OR(ISBLANK(#REF!),ISERROR(#REF!)),"",_xlfn.CONCAT(" = ",MROUND(#REF!,1)," ",E312," (",K312,")")))</f>
        <v>Récolte de Châtaignes et marrons</v>
      </c>
      <c r="O312" s="766" t="str">
        <f>Etiquettes!$H$20</f>
        <v>Fiable</v>
      </c>
      <c r="P312" s="766" t="str">
        <f>Etiquettes!$H$21</f>
        <v>Données collectées</v>
      </c>
      <c r="Q312" s="766" t="str">
        <f>Etiquettes!$H$22</f>
        <v>Donnée collectée (valeur du flux ou coefficient)</v>
      </c>
      <c r="R312" s="120"/>
      <c r="S312" s="907"/>
    </row>
    <row r="313" spans="1:20">
      <c r="A313" s="115" t="str">
        <f>Secteurs!$B$2</f>
        <v>Cultures</v>
      </c>
      <c r="B313" s="116" t="str">
        <f>'Prétraitement récoltes'!A87</f>
        <v>Noix</v>
      </c>
      <c r="C313" s="117">
        <f>'Prétraitement récoltes'!F87</f>
        <v>31.3842</v>
      </c>
      <c r="E313" s="119" t="str">
        <f>Etiquettes!$C$10</f>
        <v>kt</v>
      </c>
      <c r="F313" s="767" t="str">
        <f>Etiquettes!$C$7</f>
        <v>Fruits et légumes (hors pommes de terre)</v>
      </c>
      <c r="G313" s="119">
        <f>Etiquettes!$J$9</f>
        <v>2023</v>
      </c>
      <c r="H313" s="767" t="str">
        <f>Etiquettes!$C$8</f>
        <v>France entière</v>
      </c>
      <c r="I313" s="767" t="str">
        <f t="shared" si="8"/>
        <v>Récolte de Noix</v>
      </c>
      <c r="K313" t="s">
        <v>2506</v>
      </c>
      <c r="L313" s="767" t="str" cm="1">
        <f t="array" aca="1" ref="L313" ca="1">[1]!NOM_FEUILLE('Récoltes Fruits - AGRESTE'!$A$1)</f>
        <v>Récoltes Fruits - AGRESTE</v>
      </c>
      <c r="M313" s="766" t="str">
        <f>Etiquettes!$H$16</f>
        <v>Volume</v>
      </c>
      <c r="N313" s="768" t="str">
        <f>_xlfn.CONCAT(I313,IF(OR(ISBLANK(#REF!),ISERROR(#REF!)),"",_xlfn.CONCAT(" = ",MROUND(#REF!,1)," ",E313," (",K313,")")))</f>
        <v>Récolte de Noix</v>
      </c>
      <c r="O313" s="766" t="str">
        <f>Etiquettes!$H$20</f>
        <v>Fiable</v>
      </c>
      <c r="P313" s="766" t="str">
        <f>Etiquettes!$H$21</f>
        <v>Données collectées</v>
      </c>
      <c r="Q313" s="766" t="str">
        <f>Etiquettes!$H$22</f>
        <v>Donnée collectée (valeur du flux ou coefficient)</v>
      </c>
      <c r="R313" s="120"/>
      <c r="S313" s="907"/>
    </row>
    <row r="314" spans="1:20">
      <c r="A314" s="115" t="str">
        <f>Secteurs!$B$2</f>
        <v>Cultures</v>
      </c>
      <c r="B314" s="116" t="str">
        <f>'Prétraitement récoltes'!A88</f>
        <v>Noix de coco</v>
      </c>
      <c r="C314" s="117">
        <f>'Prétraitement récoltes'!F88</f>
        <v>1.7767999999999999</v>
      </c>
      <c r="E314" s="119" t="str">
        <f>Etiquettes!$C$10</f>
        <v>kt</v>
      </c>
      <c r="F314" s="767" t="str">
        <f>Etiquettes!$C$7</f>
        <v>Fruits et légumes (hors pommes de terre)</v>
      </c>
      <c r="G314" s="119">
        <f>Etiquettes!$J$9</f>
        <v>2023</v>
      </c>
      <c r="H314" s="767" t="str">
        <f>Etiquettes!$C$8</f>
        <v>France entière</v>
      </c>
      <c r="I314" s="767" t="str">
        <f t="shared" si="8"/>
        <v>Récolte de Noix de coco</v>
      </c>
      <c r="K314" t="s">
        <v>2506</v>
      </c>
      <c r="L314" s="767" t="str" cm="1">
        <f t="array" aca="1" ref="L314" ca="1">[1]!NOM_FEUILLE('Récoltes Fruits - AGRESTE'!$A$1)</f>
        <v>Récoltes Fruits - AGRESTE</v>
      </c>
      <c r="M314" s="766" t="str">
        <f>Etiquettes!$H$16</f>
        <v>Volume</v>
      </c>
      <c r="N314" s="768" t="str">
        <f>_xlfn.CONCAT(I314,IF(OR(ISBLANK(#REF!),ISERROR(#REF!)),"",_xlfn.CONCAT(" = ",MROUND(#REF!,1)," ",E314," (",K314,")")))</f>
        <v>Récolte de Noix de coco</v>
      </c>
      <c r="O314" s="766" t="str">
        <f>Etiquettes!$H$20</f>
        <v>Fiable</v>
      </c>
      <c r="P314" s="766" t="str">
        <f>Etiquettes!$H$21</f>
        <v>Données collectées</v>
      </c>
      <c r="Q314" s="766" t="str">
        <f>Etiquettes!$H$22</f>
        <v>Donnée collectée (valeur du flux ou coefficient)</v>
      </c>
      <c r="R314" s="120"/>
      <c r="S314" s="907"/>
    </row>
    <row r="315" spans="1:20">
      <c r="A315" s="115" t="str">
        <f>Secteurs!$B$2</f>
        <v>Cultures</v>
      </c>
      <c r="B315" s="116" t="str">
        <f>'Prétraitement récoltes'!A89</f>
        <v>Noisettes</v>
      </c>
      <c r="C315" s="117">
        <f>'Prétraitement récoltes'!F89</f>
        <v>17.1584</v>
      </c>
      <c r="E315" s="119" t="str">
        <f>Etiquettes!$C$10</f>
        <v>kt</v>
      </c>
      <c r="F315" s="767" t="str">
        <f>Etiquettes!$C$7</f>
        <v>Fruits et légumes (hors pommes de terre)</v>
      </c>
      <c r="G315" s="119">
        <f>Etiquettes!$J$9</f>
        <v>2023</v>
      </c>
      <c r="H315" s="767" t="str">
        <f>Etiquettes!$C$8</f>
        <v>France entière</v>
      </c>
      <c r="I315" s="767" t="str">
        <f t="shared" si="8"/>
        <v>Récolte de Noisettes</v>
      </c>
      <c r="K315" t="s">
        <v>2506</v>
      </c>
      <c r="L315" s="767" t="str" cm="1">
        <f t="array" aca="1" ref="L315" ca="1">[1]!NOM_FEUILLE('Récoltes Fruits - AGRESTE'!$A$1)</f>
        <v>Récoltes Fruits - AGRESTE</v>
      </c>
      <c r="M315" s="766" t="str">
        <f>Etiquettes!$H$16</f>
        <v>Volume</v>
      </c>
      <c r="N315" s="768" t="str">
        <f>_xlfn.CONCAT(I315,IF(OR(ISBLANK(#REF!),ISERROR(#REF!)),"",_xlfn.CONCAT(" = ",MROUND(#REF!,1)," ",E315," (",K315,")")))</f>
        <v>Récolte de Noisettes</v>
      </c>
      <c r="O315" s="766" t="str">
        <f>Etiquettes!$H$20</f>
        <v>Fiable</v>
      </c>
      <c r="P315" s="766" t="str">
        <f>Etiquettes!$H$21</f>
        <v>Données collectées</v>
      </c>
      <c r="Q315" s="766" t="str">
        <f>Etiquettes!$H$22</f>
        <v>Donnée collectée (valeur du flux ou coefficient)</v>
      </c>
      <c r="R315" s="120"/>
      <c r="S315" s="907"/>
    </row>
    <row r="316" spans="1:20">
      <c r="A316" s="115" t="str">
        <f>Secteurs!$B$2</f>
        <v>Cultures</v>
      </c>
      <c r="B316" s="116" t="str">
        <f>'Prétraitement récoltes'!A90</f>
        <v>Autres fruits à coque</v>
      </c>
      <c r="C316" s="117">
        <f>'Prétraitement récoltes'!F90</f>
        <v>0</v>
      </c>
      <c r="E316" s="119" t="str">
        <f>Etiquettes!$C$10</f>
        <v>kt</v>
      </c>
      <c r="F316" s="767" t="str">
        <f>Etiquettes!$C$7</f>
        <v>Fruits et légumes (hors pommes de terre)</v>
      </c>
      <c r="G316" s="119">
        <f>Etiquettes!$J$9</f>
        <v>2023</v>
      </c>
      <c r="H316" s="767" t="str">
        <f>Etiquettes!$C$8</f>
        <v>France entière</v>
      </c>
      <c r="I316" s="767" t="str">
        <f t="shared" si="8"/>
        <v>Récolte de Autres fruits à coque</v>
      </c>
      <c r="J316" s="767" t="s">
        <v>2509</v>
      </c>
      <c r="K316" t="s">
        <v>2506</v>
      </c>
      <c r="L316" s="767" t="str" cm="1">
        <f t="array" aca="1" ref="L316" ca="1">[1]!NOM_FEUILLE('Récoltes Fruits - AGRESTE'!$A$1)</f>
        <v>Récoltes Fruits - AGRESTE</v>
      </c>
      <c r="M316" s="766" t="str">
        <f>Etiquettes!$H$16</f>
        <v>Volume</v>
      </c>
      <c r="N316" s="768" t="str">
        <f>_xlfn.CONCAT(I316,IF(OR(ISBLANK(#REF!),ISERROR(#REF!)),"",_xlfn.CONCAT(" = ",MROUND(#REF!,1)," ",E316," (",K316,")")))</f>
        <v>Récolte de Autres fruits à coque</v>
      </c>
      <c r="O316" s="766" t="str">
        <f>Etiquettes!$J$20</f>
        <v>Probable</v>
      </c>
      <c r="P316" s="766" t="str">
        <f>Etiquettes!$H$21</f>
        <v>Données collectées</v>
      </c>
      <c r="Q316" s="766" t="str">
        <f>Etiquettes!$H$22</f>
        <v>Donnée collectée (valeur du flux ou coefficient)</v>
      </c>
      <c r="R316" s="120"/>
      <c r="S316" s="907"/>
    </row>
    <row r="317" spans="1:20">
      <c r="A317" s="115" t="str">
        <f>Secteurs!$B$2</f>
        <v>Cultures</v>
      </c>
      <c r="B317" s="116" t="str">
        <f>'Prétraitement récoltes'!A91</f>
        <v>Kiwis</v>
      </c>
      <c r="C317" s="117">
        <f>'Prétraitement récoltes'!F91</f>
        <v>49.772500000000001</v>
      </c>
      <c r="E317" s="119" t="str">
        <f>Etiquettes!$C$10</f>
        <v>kt</v>
      </c>
      <c r="F317" s="767" t="str">
        <f>Etiquettes!$C$7</f>
        <v>Fruits et légumes (hors pommes de terre)</v>
      </c>
      <c r="G317" s="119">
        <f>Etiquettes!$J$9</f>
        <v>2023</v>
      </c>
      <c r="H317" s="767" t="str">
        <f>Etiquettes!$C$8</f>
        <v>France entière</v>
      </c>
      <c r="I317" s="767" t="str">
        <f t="shared" si="8"/>
        <v>Récolte de Kiwis</v>
      </c>
      <c r="K317" t="s">
        <v>2506</v>
      </c>
      <c r="L317" s="767" t="str" cm="1">
        <f t="array" aca="1" ref="L317" ca="1">[1]!NOM_FEUILLE('Récoltes Fruits - AGRESTE'!$A$1)</f>
        <v>Récoltes Fruits - AGRESTE</v>
      </c>
      <c r="M317" s="766" t="str">
        <f>Etiquettes!$H$16</f>
        <v>Volume</v>
      </c>
      <c r="N317" s="768" t="str">
        <f>_xlfn.CONCAT(I317,IF(OR(ISBLANK(#REF!),ISERROR(#REF!)),"",_xlfn.CONCAT(" = ",MROUND(#REF!,1)," ",E317," (",K317,")")))</f>
        <v>Récolte de Kiwis</v>
      </c>
      <c r="O317" s="766" t="str">
        <f>Etiquettes!$H$20</f>
        <v>Fiable</v>
      </c>
      <c r="P317" s="766" t="str">
        <f>Etiquettes!$H$21</f>
        <v>Données collectées</v>
      </c>
      <c r="Q317" s="766" t="str">
        <f>Etiquettes!$H$22</f>
        <v>Donnée collectée (valeur du flux ou coefficient)</v>
      </c>
      <c r="R317" s="120"/>
      <c r="S317" s="907"/>
    </row>
    <row r="318" spans="1:20">
      <c r="A318" s="115" t="str">
        <f>Secteurs!$B$2</f>
        <v>Cultures</v>
      </c>
      <c r="B318" s="116" t="str">
        <f>'Prétraitement récoltes'!A92</f>
        <v>Cassis et myrtilles</v>
      </c>
      <c r="C318" s="117">
        <f>'Prétraitement récoltes'!F92</f>
        <v>10.545199999999999</v>
      </c>
      <c r="E318" s="119" t="str">
        <f>Etiquettes!$C$10</f>
        <v>kt</v>
      </c>
      <c r="F318" s="767" t="str">
        <f>Etiquettes!$C$7</f>
        <v>Fruits et légumes (hors pommes de terre)</v>
      </c>
      <c r="G318" s="119">
        <f>Etiquettes!$J$9</f>
        <v>2023</v>
      </c>
      <c r="H318" s="767" t="str">
        <f>Etiquettes!$C$8</f>
        <v>France entière</v>
      </c>
      <c r="I318" s="767" t="str">
        <f t="shared" si="8"/>
        <v>Récolte de Cassis et myrtilles</v>
      </c>
      <c r="K318" t="s">
        <v>2506</v>
      </c>
      <c r="L318" s="767" t="str" cm="1">
        <f t="array" aca="1" ref="L318" ca="1">[1]!NOM_FEUILLE('Récoltes Fruits - AGRESTE'!$A$1)</f>
        <v>Récoltes Fruits - AGRESTE</v>
      </c>
      <c r="M318" s="766" t="str">
        <f>Etiquettes!$H$16</f>
        <v>Volume</v>
      </c>
      <c r="N318" s="768" t="str">
        <f>_xlfn.CONCAT(I318,IF(OR(ISBLANK(#REF!),ISERROR(#REF!)),"",_xlfn.CONCAT(" = ",MROUND(#REF!,1)," ",E318," (",K318,")")))</f>
        <v>Récolte de Cassis et myrtilles</v>
      </c>
      <c r="O318" s="766" t="str">
        <f>Etiquettes!$H$20</f>
        <v>Fiable</v>
      </c>
      <c r="P318" s="766" t="str">
        <f>Etiquettes!$H$21</f>
        <v>Données collectées</v>
      </c>
      <c r="Q318" s="766" t="str">
        <f>Etiquettes!$H$22</f>
        <v>Donnée collectée (valeur du flux ou coefficient)</v>
      </c>
      <c r="R318" s="120"/>
      <c r="S318" s="907"/>
    </row>
    <row r="319" spans="1:20">
      <c r="A319" s="115" t="str">
        <f>Secteurs!$B$2</f>
        <v>Cultures</v>
      </c>
      <c r="B319" s="116" t="str">
        <f>'Prétraitement récoltes'!A93</f>
        <v>Framboises</v>
      </c>
      <c r="C319" s="117">
        <f>'Prétraitement récoltes'!F93</f>
        <v>6.3003</v>
      </c>
      <c r="E319" s="119" t="str">
        <f>Etiquettes!$C$10</f>
        <v>kt</v>
      </c>
      <c r="F319" s="767" t="str">
        <f>Etiquettes!$C$7</f>
        <v>Fruits et légumes (hors pommes de terre)</v>
      </c>
      <c r="G319" s="119">
        <f>Etiquettes!$J$9</f>
        <v>2023</v>
      </c>
      <c r="H319" s="767" t="str">
        <f>Etiquettes!$C$8</f>
        <v>France entière</v>
      </c>
      <c r="I319" s="767" t="str">
        <f t="shared" si="8"/>
        <v>Récolte de Framboises</v>
      </c>
      <c r="K319" t="s">
        <v>2506</v>
      </c>
      <c r="L319" s="767" t="str" cm="1">
        <f t="array" aca="1" ref="L319" ca="1">[1]!NOM_FEUILLE('Récoltes Fruits - AGRESTE'!$A$1)</f>
        <v>Récoltes Fruits - AGRESTE</v>
      </c>
      <c r="M319" s="766" t="str">
        <f>Etiquettes!$H$16</f>
        <v>Volume</v>
      </c>
      <c r="N319" s="768" t="str">
        <f>_xlfn.CONCAT(I319,IF(OR(ISBLANK(#REF!),ISERROR(#REF!)),"",_xlfn.CONCAT(" = ",MROUND(#REF!,1)," ",E319," (",K319,")")))</f>
        <v>Récolte de Framboises</v>
      </c>
      <c r="O319" s="766" t="str">
        <f>Etiquettes!$H$20</f>
        <v>Fiable</v>
      </c>
      <c r="P319" s="766" t="str">
        <f>Etiquettes!$H$21</f>
        <v>Données collectées</v>
      </c>
      <c r="Q319" s="766" t="str">
        <f>Etiquettes!$H$22</f>
        <v>Donnée collectée (valeur du flux ou coefficient)</v>
      </c>
      <c r="R319" s="120"/>
      <c r="S319" s="907"/>
    </row>
    <row r="320" spans="1:20">
      <c r="A320" s="115" t="str">
        <f>Secteurs!$B$2</f>
        <v>Cultures</v>
      </c>
      <c r="B320" s="116" t="str">
        <f>'Prétraitement récoltes'!A94</f>
        <v>Groseilles</v>
      </c>
      <c r="C320" s="117">
        <f>'Prétraitement récoltes'!F94</f>
        <v>2.3441000000000001</v>
      </c>
      <c r="E320" s="119" t="str">
        <f>Etiquettes!$C$10</f>
        <v>kt</v>
      </c>
      <c r="F320" s="767" t="str">
        <f>Etiquettes!$C$7</f>
        <v>Fruits et légumes (hors pommes de terre)</v>
      </c>
      <c r="G320" s="119">
        <f>Etiquettes!$J$9</f>
        <v>2023</v>
      </c>
      <c r="H320" s="767" t="str">
        <f>Etiquettes!$C$8</f>
        <v>France entière</v>
      </c>
      <c r="I320" s="767" t="str">
        <f t="shared" ref="I320:I346" si="9">"Récolte de "&amp;B320</f>
        <v>Récolte de Groseilles</v>
      </c>
      <c r="K320" t="s">
        <v>2506</v>
      </c>
      <c r="L320" s="767" t="str" cm="1">
        <f t="array" aca="1" ref="L320" ca="1">[1]!NOM_FEUILLE('Récoltes Fruits - AGRESTE'!$A$1)</f>
        <v>Récoltes Fruits - AGRESTE</v>
      </c>
      <c r="M320" s="766" t="str">
        <f>Etiquettes!$H$16</f>
        <v>Volume</v>
      </c>
      <c r="N320" s="768" t="str">
        <f>_xlfn.CONCAT(I320,IF(OR(ISBLANK(#REF!),ISERROR(#REF!)),"",_xlfn.CONCAT(" = ",MROUND(#REF!,1)," ",E320," (",K320,")")))</f>
        <v>Récolte de Groseilles</v>
      </c>
      <c r="O320" s="766" t="str">
        <f>Etiquettes!$H$20</f>
        <v>Fiable</v>
      </c>
      <c r="P320" s="766" t="str">
        <f>Etiquettes!$H$21</f>
        <v>Données collectées</v>
      </c>
      <c r="Q320" s="766" t="str">
        <f>Etiquettes!$H$22</f>
        <v>Donnée collectée (valeur du flux ou coefficient)</v>
      </c>
      <c r="R320" s="120"/>
      <c r="S320" s="907"/>
    </row>
    <row r="321" spans="1:19">
      <c r="A321" s="115" t="str">
        <f>Secteurs!$B$2</f>
        <v>Cultures</v>
      </c>
      <c r="B321" s="116" t="str">
        <f>'Prétraitement récoltes'!A96</f>
        <v>Corossol, pomme cannelle</v>
      </c>
      <c r="C321" s="117">
        <f>'Prétraitement récoltes'!F96</f>
        <v>0.20780000000000001</v>
      </c>
      <c r="E321" s="119" t="str">
        <f>Etiquettes!$C$10</f>
        <v>kt</v>
      </c>
      <c r="F321" s="767" t="str">
        <f>Etiquettes!$C$7</f>
        <v>Fruits et légumes (hors pommes de terre)</v>
      </c>
      <c r="G321" s="119">
        <f>Etiquettes!$J$9</f>
        <v>2023</v>
      </c>
      <c r="H321" s="767" t="str">
        <f>Etiquettes!$C$8</f>
        <v>France entière</v>
      </c>
      <c r="I321" s="767" t="str">
        <f t="shared" si="9"/>
        <v>Récolte de Corossol, pomme cannelle</v>
      </c>
      <c r="K321" t="s">
        <v>2506</v>
      </c>
      <c r="L321" s="767" t="str" cm="1">
        <f t="array" aca="1" ref="L321" ca="1">[1]!NOM_FEUILLE('Récoltes Fruits - AGRESTE'!$A$1)</f>
        <v>Récoltes Fruits - AGRESTE</v>
      </c>
      <c r="M321" s="766" t="str">
        <f>Etiquettes!$H$16</f>
        <v>Volume</v>
      </c>
      <c r="N321" s="768" t="str">
        <f>_xlfn.CONCAT(I321,IF(OR(ISBLANK(#REF!),ISERROR(#REF!)),"",_xlfn.CONCAT(" = ",MROUND(#REF!,1)," ",E321," (",K321,")")))</f>
        <v>Récolte de Corossol, pomme cannelle</v>
      </c>
      <c r="O321" s="766" t="str">
        <f>Etiquettes!$H$20</f>
        <v>Fiable</v>
      </c>
      <c r="P321" s="766" t="str">
        <f>Etiquettes!$H$21</f>
        <v>Données collectées</v>
      </c>
      <c r="Q321" s="766" t="str">
        <f>Etiquettes!$H$22</f>
        <v>Donnée collectée (valeur du flux ou coefficient)</v>
      </c>
      <c r="R321" s="120"/>
      <c r="S321" s="907"/>
    </row>
    <row r="322" spans="1:19">
      <c r="A322" s="115" t="str">
        <f>Secteurs!$B$2</f>
        <v>Cultures</v>
      </c>
      <c r="B322" s="116" t="str">
        <f>'Prétraitement récoltes'!A97</f>
        <v>Goyave, Goyavier</v>
      </c>
      <c r="C322" s="117">
        <f>'Prétraitement récoltes'!F97</f>
        <v>1.4944</v>
      </c>
      <c r="E322" s="119" t="str">
        <f>Etiquettes!$C$10</f>
        <v>kt</v>
      </c>
      <c r="F322" s="767" t="str">
        <f>Etiquettes!$C$7</f>
        <v>Fruits et légumes (hors pommes de terre)</v>
      </c>
      <c r="G322" s="119">
        <f>Etiquettes!$J$9</f>
        <v>2023</v>
      </c>
      <c r="H322" s="767" t="str">
        <f>Etiquettes!$C$8</f>
        <v>France entière</v>
      </c>
      <c r="I322" s="767" t="str">
        <f t="shared" si="9"/>
        <v>Récolte de Goyave, Goyavier</v>
      </c>
      <c r="K322" t="s">
        <v>2506</v>
      </c>
      <c r="L322" s="767" t="str" cm="1">
        <f t="array" aca="1" ref="L322" ca="1">[1]!NOM_FEUILLE('Récoltes Fruits - AGRESTE'!$A$1)</f>
        <v>Récoltes Fruits - AGRESTE</v>
      </c>
      <c r="M322" s="766" t="str">
        <f>Etiquettes!$H$16</f>
        <v>Volume</v>
      </c>
      <c r="N322" s="768" t="str">
        <f>_xlfn.CONCAT(I322,IF(OR(ISBLANK(#REF!),ISERROR(#REF!)),"",_xlfn.CONCAT(" = ",MROUND(#REF!,1)," ",E322," (",K322,")")))</f>
        <v>Récolte de Goyave, Goyavier</v>
      </c>
      <c r="O322" s="766" t="str">
        <f>Etiquettes!$H$20</f>
        <v>Fiable</v>
      </c>
      <c r="P322" s="766" t="str">
        <f>Etiquettes!$H$21</f>
        <v>Données collectées</v>
      </c>
      <c r="Q322" s="766" t="str">
        <f>Etiquettes!$H$22</f>
        <v>Donnée collectée (valeur du flux ou coefficient)</v>
      </c>
      <c r="R322" s="120"/>
      <c r="S322" s="907"/>
    </row>
    <row r="323" spans="1:19">
      <c r="A323" s="115" t="str">
        <f>Secteurs!$B$2</f>
        <v>Cultures</v>
      </c>
      <c r="B323" s="116" t="str">
        <f>'Prétraitement récoltes'!A98</f>
        <v>Abricot pays ou mamey</v>
      </c>
      <c r="C323" s="117">
        <f>'Prétraitement récoltes'!F98</f>
        <v>0.18579999999999999</v>
      </c>
      <c r="E323" s="119" t="str">
        <f>Etiquettes!$C$10</f>
        <v>kt</v>
      </c>
      <c r="F323" s="767" t="str">
        <f>Etiquettes!$C$7</f>
        <v>Fruits et légumes (hors pommes de terre)</v>
      </c>
      <c r="G323" s="119">
        <f>Etiquettes!$J$9</f>
        <v>2023</v>
      </c>
      <c r="H323" s="767" t="str">
        <f>Etiquettes!$C$8</f>
        <v>France entière</v>
      </c>
      <c r="I323" s="767" t="str">
        <f t="shared" si="9"/>
        <v>Récolte de Abricot pays ou mamey</v>
      </c>
      <c r="K323" t="s">
        <v>2506</v>
      </c>
      <c r="L323" s="767" t="str" cm="1">
        <f t="array" aca="1" ref="L323" ca="1">[1]!NOM_FEUILLE('Récoltes Fruits - AGRESTE'!$A$1)</f>
        <v>Récoltes Fruits - AGRESTE</v>
      </c>
      <c r="M323" s="766" t="str">
        <f>Etiquettes!$H$16</f>
        <v>Volume</v>
      </c>
      <c r="N323" s="768" t="str">
        <f>_xlfn.CONCAT(I323,IF(OR(ISBLANK(#REF!),ISERROR(#REF!)),"",_xlfn.CONCAT(" = ",MROUND(#REF!,1)," ",E323," (",K323,")")))</f>
        <v>Récolte de Abricot pays ou mamey</v>
      </c>
      <c r="O323" s="766" t="str">
        <f>Etiquettes!$H$20</f>
        <v>Fiable</v>
      </c>
      <c r="P323" s="766" t="str">
        <f>Etiquettes!$H$21</f>
        <v>Données collectées</v>
      </c>
      <c r="Q323" s="766" t="str">
        <f>Etiquettes!$H$22</f>
        <v>Donnée collectée (valeur du flux ou coefficient)</v>
      </c>
      <c r="R323" s="120"/>
      <c r="S323" s="907"/>
    </row>
    <row r="324" spans="1:19">
      <c r="A324" s="115" t="str">
        <f>Secteurs!$B$2</f>
        <v>Cultures</v>
      </c>
      <c r="B324" s="116" t="str">
        <f>'Prétraitement récoltes'!A99</f>
        <v>Maracuja, fruits de la passion, grenadille</v>
      </c>
      <c r="C324" s="117">
        <f>'Prétraitement récoltes'!F99</f>
        <v>1.4322999999999999</v>
      </c>
      <c r="E324" s="119" t="str">
        <f>Etiquettes!$C$10</f>
        <v>kt</v>
      </c>
      <c r="F324" s="767" t="str">
        <f>Etiquettes!$C$7</f>
        <v>Fruits et légumes (hors pommes de terre)</v>
      </c>
      <c r="G324" s="119">
        <f>Etiquettes!$J$9</f>
        <v>2023</v>
      </c>
      <c r="H324" s="767" t="str">
        <f>Etiquettes!$C$8</f>
        <v>France entière</v>
      </c>
      <c r="I324" s="767" t="str">
        <f t="shared" si="9"/>
        <v>Récolte de Maracuja, fruits de la passion, grenadille</v>
      </c>
      <c r="K324" t="s">
        <v>2506</v>
      </c>
      <c r="L324" s="767" t="str" cm="1">
        <f t="array" aca="1" ref="L324" ca="1">[1]!NOM_FEUILLE('Récoltes Fruits - AGRESTE'!$A$1)</f>
        <v>Récoltes Fruits - AGRESTE</v>
      </c>
      <c r="M324" s="766" t="str">
        <f>Etiquettes!$H$16</f>
        <v>Volume</v>
      </c>
      <c r="N324" s="768" t="str">
        <f>_xlfn.CONCAT(I324,IF(OR(ISBLANK(#REF!),ISERROR(#REF!)),"",_xlfn.CONCAT(" = ",MROUND(#REF!,1)," ",E324," (",K324,")")))</f>
        <v>Récolte de Maracuja, fruits de la passion, grenadille</v>
      </c>
      <c r="O324" s="766" t="str">
        <f>Etiquettes!$H$20</f>
        <v>Fiable</v>
      </c>
      <c r="P324" s="766" t="str">
        <f>Etiquettes!$H$21</f>
        <v>Données collectées</v>
      </c>
      <c r="Q324" s="766" t="str">
        <f>Etiquettes!$H$22</f>
        <v>Donnée collectée (valeur du flux ou coefficient)</v>
      </c>
      <c r="R324" s="120"/>
      <c r="S324" s="907"/>
    </row>
    <row r="325" spans="1:19">
      <c r="A325" s="115" t="str">
        <f>Secteurs!$B$2</f>
        <v>Cultures</v>
      </c>
      <c r="B325" s="116" t="str">
        <f>'Prétraitement récoltes'!A101</f>
        <v>Ananas</v>
      </c>
      <c r="C325" s="117">
        <f>'Prétraitement récoltes'!F101</f>
        <v>28.808499999999999</v>
      </c>
      <c r="E325" s="119" t="str">
        <f>Etiquettes!$C$10</f>
        <v>kt</v>
      </c>
      <c r="F325" s="767" t="str">
        <f>Etiquettes!$C$7</f>
        <v>Fruits et légumes (hors pommes de terre)</v>
      </c>
      <c r="G325" s="119">
        <f>Etiquettes!$J$9</f>
        <v>2023</v>
      </c>
      <c r="H325" s="767" t="str">
        <f>Etiquettes!$C$8</f>
        <v>France entière</v>
      </c>
      <c r="I325" s="767" t="str">
        <f t="shared" si="9"/>
        <v>Récolte de Ananas</v>
      </c>
      <c r="K325" t="s">
        <v>2506</v>
      </c>
      <c r="L325" s="767" t="str" cm="1">
        <f t="array" aca="1" ref="L325" ca="1">[1]!NOM_FEUILLE('Récoltes Fruits - AGRESTE'!$A$1)</f>
        <v>Récoltes Fruits - AGRESTE</v>
      </c>
      <c r="M325" s="766" t="str">
        <f>Etiquettes!$H$16</f>
        <v>Volume</v>
      </c>
      <c r="N325" s="768" t="str">
        <f>_xlfn.CONCAT(I325,IF(OR(ISBLANK(#REF!),ISERROR(#REF!)),"",_xlfn.CONCAT(" = ",MROUND(#REF!,1)," ",E325," (",K325,")")))</f>
        <v>Récolte de Ananas</v>
      </c>
      <c r="O325" s="766" t="str">
        <f>Etiquettes!$H$20</f>
        <v>Fiable</v>
      </c>
      <c r="P325" s="766" t="str">
        <f>Etiquettes!$H$21</f>
        <v>Données collectées</v>
      </c>
      <c r="Q325" s="766" t="str">
        <f>Etiquettes!$H$22</f>
        <v>Donnée collectée (valeur du flux ou coefficient)</v>
      </c>
      <c r="R325" s="120"/>
      <c r="S325" s="907"/>
    </row>
    <row r="326" spans="1:19">
      <c r="A326" s="115" t="str">
        <f>Secteurs!$B$2</f>
        <v>Cultures</v>
      </c>
      <c r="B326" s="116" t="str">
        <f>'Prétraitement récoltes'!A102</f>
        <v>Avocats</v>
      </c>
      <c r="C326" s="117">
        <f>'Prétraitement récoltes'!F102</f>
        <v>1.2126999999999999</v>
      </c>
      <c r="E326" s="119" t="str">
        <f>Etiquettes!$C$10</f>
        <v>kt</v>
      </c>
      <c r="F326" s="767" t="str">
        <f>Etiquettes!$C$7</f>
        <v>Fruits et légumes (hors pommes de terre)</v>
      </c>
      <c r="G326" s="119">
        <f>Etiquettes!$J$9</f>
        <v>2023</v>
      </c>
      <c r="H326" s="767" t="str">
        <f>Etiquettes!$C$8</f>
        <v>France entière</v>
      </c>
      <c r="I326" s="767" t="str">
        <f t="shared" si="9"/>
        <v>Récolte de Avocats</v>
      </c>
      <c r="K326" t="s">
        <v>2506</v>
      </c>
      <c r="L326" s="767" t="str" cm="1">
        <f t="array" aca="1" ref="L326" ca="1">[1]!NOM_FEUILLE('Récoltes Fruits - AGRESTE'!$A$1)</f>
        <v>Récoltes Fruits - AGRESTE</v>
      </c>
      <c r="M326" s="766" t="str">
        <f>Etiquettes!$H$16</f>
        <v>Volume</v>
      </c>
      <c r="N326" s="768" t="str">
        <f>_xlfn.CONCAT(I326,IF(OR(ISBLANK(#REF!),ISERROR(#REF!)),"",_xlfn.CONCAT(" = ",MROUND(#REF!,1)," ",E326," (",K326,")")))</f>
        <v>Récolte de Avocats</v>
      </c>
      <c r="O326" s="766" t="str">
        <f>Etiquettes!$H$20</f>
        <v>Fiable</v>
      </c>
      <c r="P326" s="766" t="str">
        <f>Etiquettes!$H$21</f>
        <v>Données collectées</v>
      </c>
      <c r="Q326" s="766" t="str">
        <f>Etiquettes!$H$22</f>
        <v>Donnée collectée (valeur du flux ou coefficient)</v>
      </c>
      <c r="R326" s="120"/>
      <c r="S326" s="907"/>
    </row>
    <row r="327" spans="1:19">
      <c r="A327" s="115" t="str">
        <f>Secteurs!$B$2</f>
        <v>Cultures</v>
      </c>
      <c r="B327" s="116" t="str">
        <f>'Prétraitement récoltes'!A103</f>
        <v>Bananes fruits</v>
      </c>
      <c r="C327" s="117">
        <f>'Prétraitement récoltes'!F103</f>
        <v>212.4598</v>
      </c>
      <c r="E327" s="119" t="str">
        <f>Etiquettes!$C$10</f>
        <v>kt</v>
      </c>
      <c r="F327" s="767" t="str">
        <f>Etiquettes!$C$7</f>
        <v>Fruits et légumes (hors pommes de terre)</v>
      </c>
      <c r="G327" s="119">
        <f>Etiquettes!$J$9</f>
        <v>2023</v>
      </c>
      <c r="H327" s="767" t="str">
        <f>Etiquettes!$C$8</f>
        <v>France entière</v>
      </c>
      <c r="I327" s="767" t="str">
        <f t="shared" si="9"/>
        <v>Récolte de Bananes fruits</v>
      </c>
      <c r="K327" t="s">
        <v>2506</v>
      </c>
      <c r="L327" s="767" t="str" cm="1">
        <f t="array" aca="1" ref="L327" ca="1">[1]!NOM_FEUILLE('Récoltes Fruits - AGRESTE'!$A$1)</f>
        <v>Récoltes Fruits - AGRESTE</v>
      </c>
      <c r="M327" s="766" t="str">
        <f>Etiquettes!$H$16</f>
        <v>Volume</v>
      </c>
      <c r="N327" s="768" t="str">
        <f>_xlfn.CONCAT(I327,IF(OR(ISBLANK(#REF!),ISERROR(#REF!)),"",_xlfn.CONCAT(" = ",MROUND(#REF!,1)," ",E327," (",K327,")")))</f>
        <v>Récolte de Bananes fruits</v>
      </c>
      <c r="O327" s="766" t="str">
        <f>Etiquettes!$H$20</f>
        <v>Fiable</v>
      </c>
      <c r="P327" s="766" t="str">
        <f>Etiquettes!$H$21</f>
        <v>Données collectées</v>
      </c>
      <c r="Q327" s="766" t="str">
        <f>Etiquettes!$H$22</f>
        <v>Donnée collectée (valeur du flux ou coefficient)</v>
      </c>
      <c r="R327" s="120"/>
      <c r="S327" s="907"/>
    </row>
    <row r="328" spans="1:19">
      <c r="A328" s="115" t="str">
        <f>Secteurs!$B$2</f>
        <v>Cultures</v>
      </c>
      <c r="B328" s="116" t="str">
        <f>'Prétraitement récoltes'!A104</f>
        <v>Figues</v>
      </c>
      <c r="C328" s="117">
        <f>'Prétraitement récoltes'!F104</f>
        <v>7.1853999999999996</v>
      </c>
      <c r="E328" s="119" t="str">
        <f>Etiquettes!$C$10</f>
        <v>kt</v>
      </c>
      <c r="F328" s="767" t="str">
        <f>Etiquettes!$C$7</f>
        <v>Fruits et légumes (hors pommes de terre)</v>
      </c>
      <c r="G328" s="119">
        <f>Etiquettes!$J$9</f>
        <v>2023</v>
      </c>
      <c r="H328" s="767" t="str">
        <f>Etiquettes!$C$8</f>
        <v>France entière</v>
      </c>
      <c r="I328" s="767" t="str">
        <f t="shared" si="9"/>
        <v>Récolte de Figues</v>
      </c>
      <c r="K328" t="s">
        <v>2506</v>
      </c>
      <c r="L328" s="767" t="str" cm="1">
        <f t="array" aca="1" ref="L328" ca="1">[1]!NOM_FEUILLE('Récoltes Fruits - AGRESTE'!$A$1)</f>
        <v>Récoltes Fruits - AGRESTE</v>
      </c>
      <c r="M328" s="766" t="str">
        <f>Etiquettes!$H$16</f>
        <v>Volume</v>
      </c>
      <c r="N328" s="768" t="str">
        <f>_xlfn.CONCAT(I328,IF(OR(ISBLANK(#REF!),ISERROR(#REF!)),"",_xlfn.CONCAT(" = ",MROUND(#REF!,1)," ",E328," (",K328,")")))</f>
        <v>Récolte de Figues</v>
      </c>
      <c r="O328" s="766" t="str">
        <f>Etiquettes!$H$20</f>
        <v>Fiable</v>
      </c>
      <c r="P328" s="766" t="str">
        <f>Etiquettes!$H$21</f>
        <v>Données collectées</v>
      </c>
      <c r="Q328" s="766" t="str">
        <f>Etiquettes!$H$22</f>
        <v>Donnée collectée (valeur du flux ou coefficient)</v>
      </c>
      <c r="R328" s="120"/>
      <c r="S328" s="907"/>
    </row>
    <row r="329" spans="1:19">
      <c r="A329" s="115" t="str">
        <f>Secteurs!$B$2</f>
        <v>Cultures</v>
      </c>
      <c r="B329" s="116" t="str">
        <f>'Prétraitement récoltes'!A105</f>
        <v>Citrons et limes</v>
      </c>
      <c r="C329" s="117">
        <f>'Prétraitement récoltes'!F105</f>
        <v>14.300800000000001</v>
      </c>
      <c r="E329" s="119" t="str">
        <f>Etiquettes!$C$10</f>
        <v>kt</v>
      </c>
      <c r="F329" s="767" t="str">
        <f>Etiquettes!$C$7</f>
        <v>Fruits et légumes (hors pommes de terre)</v>
      </c>
      <c r="G329" s="119">
        <f>Etiquettes!$J$9</f>
        <v>2023</v>
      </c>
      <c r="H329" s="767" t="str">
        <f>Etiquettes!$C$8</f>
        <v>France entière</v>
      </c>
      <c r="I329" s="767" t="str">
        <f t="shared" si="9"/>
        <v>Récolte de Citrons et limes</v>
      </c>
      <c r="K329" t="s">
        <v>2506</v>
      </c>
      <c r="L329" s="767" t="str" cm="1">
        <f t="array" aca="1" ref="L329" ca="1">[1]!NOM_FEUILLE('Récoltes Fruits - AGRESTE'!$A$1)</f>
        <v>Récoltes Fruits - AGRESTE</v>
      </c>
      <c r="M329" s="766" t="str">
        <f>Etiquettes!$H$16</f>
        <v>Volume</v>
      </c>
      <c r="N329" s="768" t="str">
        <f>_xlfn.CONCAT(I329,IF(OR(ISBLANK(#REF!),ISERROR(#REF!)),"",_xlfn.CONCAT(" = ",MROUND(#REF!,1)," ",E329," (",K329,")")))</f>
        <v>Récolte de Citrons et limes</v>
      </c>
      <c r="O329" s="766" t="str">
        <f>Etiquettes!$H$20</f>
        <v>Fiable</v>
      </c>
      <c r="P329" s="766" t="str">
        <f>Etiquettes!$H$21</f>
        <v>Données collectées</v>
      </c>
      <c r="Q329" s="766" t="str">
        <f>Etiquettes!$H$22</f>
        <v>Donnée collectée (valeur du flux ou coefficient)</v>
      </c>
      <c r="R329" s="120"/>
      <c r="S329" s="907"/>
    </row>
    <row r="330" spans="1:19">
      <c r="A330" s="115" t="str">
        <f>Secteurs!$B$2</f>
        <v>Cultures</v>
      </c>
      <c r="B330" s="116" t="str">
        <f>'Prétraitement récoltes'!A106</f>
        <v>Mandarines et clémentines</v>
      </c>
      <c r="C330" s="117">
        <f>'Prétraitement récoltes'!F106</f>
        <v>40.818600000000004</v>
      </c>
      <c r="E330" s="119" t="str">
        <f>Etiquettes!$C$10</f>
        <v>kt</v>
      </c>
      <c r="F330" s="767" t="str">
        <f>Etiquettes!$C$7</f>
        <v>Fruits et légumes (hors pommes de terre)</v>
      </c>
      <c r="G330" s="119">
        <f>Etiquettes!$J$9</f>
        <v>2023</v>
      </c>
      <c r="H330" s="767" t="str">
        <f>Etiquettes!$C$8</f>
        <v>France entière</v>
      </c>
      <c r="I330" s="767" t="str">
        <f t="shared" si="9"/>
        <v>Récolte de Mandarines et clémentines</v>
      </c>
      <c r="K330" t="s">
        <v>2506</v>
      </c>
      <c r="L330" s="767" t="str" cm="1">
        <f t="array" aca="1" ref="L330" ca="1">[1]!NOM_FEUILLE('Récoltes Fruits - AGRESTE'!$A$1)</f>
        <v>Récoltes Fruits - AGRESTE</v>
      </c>
      <c r="M330" s="766" t="str">
        <f>Etiquettes!$H$16</f>
        <v>Volume</v>
      </c>
      <c r="N330" s="768" t="str">
        <f>_xlfn.CONCAT(I330,IF(OR(ISBLANK(#REF!),ISERROR(#REF!)),"",_xlfn.CONCAT(" = ",MROUND(#REF!,1)," ",E330," (",K330,")")))</f>
        <v>Récolte de Mandarines et clémentines</v>
      </c>
      <c r="O330" s="766" t="str">
        <f>Etiquettes!$H$20</f>
        <v>Fiable</v>
      </c>
      <c r="P330" s="766" t="str">
        <f>Etiquettes!$H$21</f>
        <v>Données collectées</v>
      </c>
      <c r="Q330" s="766" t="str">
        <f>Etiquettes!$H$22</f>
        <v>Donnée collectée (valeur du flux ou coefficient)</v>
      </c>
      <c r="R330" s="120"/>
      <c r="S330" s="907"/>
    </row>
    <row r="331" spans="1:19">
      <c r="A331" s="115" t="str">
        <f>Secteurs!$B$2</f>
        <v>Cultures</v>
      </c>
      <c r="B331" s="116" t="str">
        <f>'Prétraitement récoltes'!A107</f>
        <v>Oranges</v>
      </c>
      <c r="C331" s="117">
        <f>'Prétraitement récoltes'!F107</f>
        <v>8.98</v>
      </c>
      <c r="E331" s="119" t="str">
        <f>Etiquettes!$C$10</f>
        <v>kt</v>
      </c>
      <c r="F331" s="767" t="str">
        <f>Etiquettes!$C$7</f>
        <v>Fruits et légumes (hors pommes de terre)</v>
      </c>
      <c r="G331" s="119">
        <f>Etiquettes!$J$9</f>
        <v>2023</v>
      </c>
      <c r="H331" s="767" t="str">
        <f>Etiquettes!$C$8</f>
        <v>France entière</v>
      </c>
      <c r="I331" s="767" t="str">
        <f t="shared" si="9"/>
        <v>Récolte de Oranges</v>
      </c>
      <c r="K331" t="s">
        <v>2506</v>
      </c>
      <c r="L331" s="767" t="str" cm="1">
        <f t="array" aca="1" ref="L331" ca="1">[1]!NOM_FEUILLE('Récoltes Fruits - AGRESTE'!$A$1)</f>
        <v>Récoltes Fruits - AGRESTE</v>
      </c>
      <c r="M331" s="766" t="str">
        <f>Etiquettes!$H$16</f>
        <v>Volume</v>
      </c>
      <c r="N331" s="768" t="str">
        <f>_xlfn.CONCAT(I331,IF(OR(ISBLANK(#REF!),ISERROR(#REF!)),"",_xlfn.CONCAT(" = ",MROUND(#REF!,1)," ",E331," (",K331,")")))</f>
        <v>Récolte de Oranges</v>
      </c>
      <c r="O331" s="766" t="str">
        <f>Etiquettes!$H$20</f>
        <v>Fiable</v>
      </c>
      <c r="P331" s="766" t="str">
        <f>Etiquettes!$H$21</f>
        <v>Données collectées</v>
      </c>
      <c r="Q331" s="766" t="str">
        <f>Etiquettes!$H$22</f>
        <v>Donnée collectée (valeur du flux ou coefficient)</v>
      </c>
      <c r="R331" s="120"/>
      <c r="S331" s="907"/>
    </row>
    <row r="332" spans="1:19">
      <c r="A332" s="115" t="str">
        <f>Secteurs!$B$2</f>
        <v>Cultures</v>
      </c>
      <c r="B332" s="116" t="str">
        <f>'Prétraitement récoltes'!A108</f>
        <v>Pomelos et pamplemousses</v>
      </c>
      <c r="C332" s="117">
        <f>'Prétraitement récoltes'!F108</f>
        <v>8.6478999999999999</v>
      </c>
      <c r="E332" s="119" t="str">
        <f>Etiquettes!$C$10</f>
        <v>kt</v>
      </c>
      <c r="F332" s="767" t="str">
        <f>Etiquettes!$C$7</f>
        <v>Fruits et légumes (hors pommes de terre)</v>
      </c>
      <c r="G332" s="119">
        <f>Etiquettes!$J$9</f>
        <v>2023</v>
      </c>
      <c r="H332" s="767" t="str">
        <f>Etiquettes!$C$8</f>
        <v>France entière</v>
      </c>
      <c r="I332" s="767" t="str">
        <f t="shared" si="9"/>
        <v>Récolte de Pomelos et pamplemousses</v>
      </c>
      <c r="K332" t="s">
        <v>2506</v>
      </c>
      <c r="L332" s="767" t="str" cm="1">
        <f t="array" aca="1" ref="L332" ca="1">[1]!NOM_FEUILLE('Récoltes Fruits - AGRESTE'!$A$1)</f>
        <v>Récoltes Fruits - AGRESTE</v>
      </c>
      <c r="M332" s="766" t="str">
        <f>Etiquettes!$H$16</f>
        <v>Volume</v>
      </c>
      <c r="N332" s="768" t="str">
        <f>_xlfn.CONCAT(I332,IF(OR(ISBLANK(#REF!),ISERROR(#REF!)),"",_xlfn.CONCAT(" = ",MROUND(#REF!,1)," ",E332," (",K332,")")))</f>
        <v>Récolte de Pomelos et pamplemousses</v>
      </c>
      <c r="O332" s="766" t="str">
        <f>Etiquettes!$H$20</f>
        <v>Fiable</v>
      </c>
      <c r="P332" s="766" t="str">
        <f>Etiquettes!$H$21</f>
        <v>Données collectées</v>
      </c>
      <c r="Q332" s="766" t="str">
        <f>Etiquettes!$H$22</f>
        <v>Donnée collectée (valeur du flux ou coefficient)</v>
      </c>
      <c r="R332" s="120"/>
      <c r="S332" s="907"/>
    </row>
    <row r="333" spans="1:19">
      <c r="A333" s="115" t="str">
        <f>Secteurs!$B$2</f>
        <v>Cultures</v>
      </c>
      <c r="B333" s="116" t="str">
        <f>'Prétraitement récoltes'!A109</f>
        <v>Autres agrumes</v>
      </c>
      <c r="C333" s="117">
        <f>'Prétraitement récoltes'!F109</f>
        <v>0</v>
      </c>
      <c r="E333" s="119" t="str">
        <f>Etiquettes!$C$10</f>
        <v>kt</v>
      </c>
      <c r="F333" s="767" t="str">
        <f>Etiquettes!$C$7</f>
        <v>Fruits et légumes (hors pommes de terre)</v>
      </c>
      <c r="G333" s="119">
        <f>Etiquettes!$J$9</f>
        <v>2023</v>
      </c>
      <c r="H333" s="767" t="str">
        <f>Etiquettes!$C$8</f>
        <v>France entière</v>
      </c>
      <c r="I333" s="767" t="str">
        <f t="shared" si="9"/>
        <v>Récolte de Autres agrumes</v>
      </c>
      <c r="J333" s="767" t="s">
        <v>2509</v>
      </c>
      <c r="K333" t="s">
        <v>2506</v>
      </c>
      <c r="L333" s="767" t="str" cm="1">
        <f t="array" aca="1" ref="L333" ca="1">[1]!NOM_FEUILLE('Récoltes Fruits - AGRESTE'!$A$1)</f>
        <v>Récoltes Fruits - AGRESTE</v>
      </c>
      <c r="M333" s="766" t="str">
        <f>Etiquettes!$H$16</f>
        <v>Volume</v>
      </c>
      <c r="N333" s="768" t="str">
        <f>_xlfn.CONCAT(I333,IF(OR(ISBLANK(#REF!),ISERROR(#REF!)),"",_xlfn.CONCAT(" = ",MROUND(#REF!,1)," ",E333," (",K333,")")))</f>
        <v>Récolte de Autres agrumes</v>
      </c>
      <c r="O333" s="766" t="str">
        <f>Etiquettes!$J$20</f>
        <v>Probable</v>
      </c>
      <c r="P333" s="766" t="str">
        <f>Etiquettes!$H$21</f>
        <v>Données collectées</v>
      </c>
      <c r="Q333" s="766" t="str">
        <f>Etiquettes!$H$22</f>
        <v>Donnée collectée (valeur du flux ou coefficient)</v>
      </c>
      <c r="R333" s="120"/>
      <c r="S333" s="907"/>
    </row>
    <row r="334" spans="1:19">
      <c r="A334" s="115" t="str">
        <f>Secteurs!$B$2</f>
        <v>Cultures</v>
      </c>
      <c r="B334" s="116" t="str">
        <f>'Prétraitement récoltes'!A110</f>
        <v>Raisin de table</v>
      </c>
      <c r="C334" s="117">
        <f>'Prétraitement récoltes'!F110</f>
        <v>41.775100000000002</v>
      </c>
      <c r="E334" s="119" t="str">
        <f>Etiquettes!$C$10</f>
        <v>kt</v>
      </c>
      <c r="F334" s="767" t="str">
        <f>Etiquettes!$C$7</f>
        <v>Fruits et légumes (hors pommes de terre)</v>
      </c>
      <c r="G334" s="119">
        <f>Etiquettes!$J$9</f>
        <v>2023</v>
      </c>
      <c r="H334" s="767" t="str">
        <f>Etiquettes!$C$8</f>
        <v>France entière</v>
      </c>
      <c r="I334" s="767" t="str">
        <f t="shared" si="9"/>
        <v>Récolte de Raisin de table</v>
      </c>
      <c r="K334" t="s">
        <v>2506</v>
      </c>
      <c r="L334" s="767" t="str" cm="1">
        <f t="array" aca="1" ref="L334" ca="1">[1]!NOM_FEUILLE('Récoltes Raisin - AGRESTE'!$A$1)</f>
        <v>Récoltes Raisin - AGRESTE</v>
      </c>
      <c r="M334" s="766" t="str">
        <f>Etiquettes!$H$16</f>
        <v>Volume</v>
      </c>
      <c r="N334" s="768" t="str">
        <f>_xlfn.CONCAT(I334,IF(OR(ISBLANK(#REF!),ISERROR(#REF!)),"",_xlfn.CONCAT(" = ",MROUND(#REF!,1)," ",E334," (",K334,")")))</f>
        <v>Récolte de Raisin de table</v>
      </c>
      <c r="O334" s="766" t="str">
        <f>Etiquettes!$H$20</f>
        <v>Fiable</v>
      </c>
      <c r="P334" s="766" t="str">
        <f>Etiquettes!$H$21</f>
        <v>Données collectées</v>
      </c>
      <c r="Q334" s="766" t="str">
        <f>Etiquettes!$H$22</f>
        <v>Donnée collectée (valeur du flux ou coefficient)</v>
      </c>
      <c r="R334" s="120"/>
      <c r="S334" s="907"/>
    </row>
    <row r="335" spans="1:19">
      <c r="A335" s="115" t="str">
        <f>Secteurs!$B$2</f>
        <v>Cultures</v>
      </c>
      <c r="B335" s="116" t="str">
        <f>'Prétraitement récoltes'!A111</f>
        <v>Patates douces</v>
      </c>
      <c r="C335" s="898">
        <f>'Prétraitement récoltes'!F111</f>
        <v>0</v>
      </c>
      <c r="E335" s="119" t="str">
        <f>Etiquettes!$C$10</f>
        <v>kt</v>
      </c>
      <c r="F335" s="767" t="str">
        <f>Etiquettes!$C$7</f>
        <v>Fruits et légumes (hors pommes de terre)</v>
      </c>
      <c r="G335" s="119">
        <f>Etiquettes!$J$9</f>
        <v>2023</v>
      </c>
      <c r="H335" s="767" t="str">
        <f>Etiquettes!$C$8</f>
        <v>France entière</v>
      </c>
      <c r="I335" s="767" t="str">
        <f t="shared" si="9"/>
        <v>Récolte de Patates douces</v>
      </c>
      <c r="J335" s="767" t="s">
        <v>2509</v>
      </c>
      <c r="K335" t="s">
        <v>2506</v>
      </c>
      <c r="M335" s="766" t="str">
        <f>Etiquettes!$H$16</f>
        <v>Volume</v>
      </c>
      <c r="N335" s="768" t="str">
        <f>_xlfn.CONCAT(I335,IF(OR(ISBLANK(#REF!),ISERROR(#REF!)),"",_xlfn.CONCAT(" = ",MROUND(#REF!,1)," ",E335," (",K335,")")))</f>
        <v>Récolte de Patates douces</v>
      </c>
      <c r="O335" s="766" t="str">
        <f>Etiquettes!$J$20</f>
        <v>Probable</v>
      </c>
      <c r="P335" s="766" t="str">
        <f>Etiquettes!$H$21</f>
        <v>Données collectées</v>
      </c>
      <c r="Q335" s="766" t="str">
        <f>Etiquettes!$H$22</f>
        <v>Donnée collectée (valeur du flux ou coefficient)</v>
      </c>
      <c r="R335" s="120"/>
      <c r="S335" s="907"/>
    </row>
    <row r="336" spans="1:19">
      <c r="A336" s="115" t="str">
        <f>Secteurs!$B$2</f>
        <v>Cultures</v>
      </c>
      <c r="B336" s="116" t="str">
        <f>'Prétraitement récoltes'!A112</f>
        <v>Colocases</v>
      </c>
      <c r="C336" s="898">
        <f>'Prétraitement récoltes'!F112</f>
        <v>0</v>
      </c>
      <c r="E336" s="119" t="str">
        <f>Etiquettes!$C$10</f>
        <v>kt</v>
      </c>
      <c r="F336" s="767" t="str">
        <f>Etiquettes!$C$7</f>
        <v>Fruits et légumes (hors pommes de terre)</v>
      </c>
      <c r="G336" s="119">
        <f>Etiquettes!$J$9</f>
        <v>2023</v>
      </c>
      <c r="H336" s="767" t="str">
        <f>Etiquettes!$C$8</f>
        <v>France entière</v>
      </c>
      <c r="I336" s="767" t="str">
        <f t="shared" si="9"/>
        <v>Récolte de Colocases</v>
      </c>
      <c r="J336" s="767" t="s">
        <v>2509</v>
      </c>
      <c r="K336" t="s">
        <v>2506</v>
      </c>
      <c r="M336" s="766" t="str">
        <f>Etiquettes!$H$16</f>
        <v>Volume</v>
      </c>
      <c r="N336" s="768" t="str">
        <f>_xlfn.CONCAT(I336,IF(OR(ISBLANK(#REF!),ISERROR(#REF!)),"",_xlfn.CONCAT(" = ",MROUND(#REF!,1)," ",E336," (",K336,")")))</f>
        <v>Récolte de Colocases</v>
      </c>
      <c r="O336" s="766" t="str">
        <f>Etiquettes!$J$20</f>
        <v>Probable</v>
      </c>
      <c r="P336" s="766" t="str">
        <f>Etiquettes!$H$21</f>
        <v>Données collectées</v>
      </c>
      <c r="Q336" s="766" t="str">
        <f>Etiquettes!$H$22</f>
        <v>Donnée collectée (valeur du flux ou coefficient)</v>
      </c>
      <c r="R336" s="120"/>
      <c r="S336" s="907"/>
    </row>
    <row r="337" spans="1:19">
      <c r="A337" s="115" t="str">
        <f>Secteurs!$B$2</f>
        <v>Cultures</v>
      </c>
      <c r="B337" s="116" t="str">
        <f>'Prétraitement récoltes'!A113</f>
        <v>Fenouil</v>
      </c>
      <c r="C337" s="898">
        <f>'Prétraitement récoltes'!F113</f>
        <v>0</v>
      </c>
      <c r="E337" s="119" t="str">
        <f>Etiquettes!$C$10</f>
        <v>kt</v>
      </c>
      <c r="F337" s="767" t="str">
        <f>Etiquettes!$C$7</f>
        <v>Fruits et légumes (hors pommes de terre)</v>
      </c>
      <c r="G337" s="119">
        <f>Etiquettes!$J$9</f>
        <v>2023</v>
      </c>
      <c r="H337" s="767" t="str">
        <f>Etiquettes!$C$8</f>
        <v>France entière</v>
      </c>
      <c r="I337" s="767" t="str">
        <f t="shared" si="9"/>
        <v>Récolte de Fenouil</v>
      </c>
      <c r="J337" s="767" t="s">
        <v>2509</v>
      </c>
      <c r="K337" t="s">
        <v>2506</v>
      </c>
      <c r="M337" s="766" t="str">
        <f>Etiquettes!$H$16</f>
        <v>Volume</v>
      </c>
      <c r="N337" s="768" t="str">
        <f>_xlfn.CONCAT(I337,IF(OR(ISBLANK(#REF!),ISERROR(#REF!)),"",_xlfn.CONCAT(" = ",MROUND(#REF!,1)," ",E337," (",K337,")")))</f>
        <v>Récolte de Fenouil</v>
      </c>
      <c r="O337" s="766" t="str">
        <f>Etiquettes!$J$20</f>
        <v>Probable</v>
      </c>
      <c r="P337" s="766" t="str">
        <f>Etiquettes!$H$21</f>
        <v>Données collectées</v>
      </c>
      <c r="Q337" s="766" t="str">
        <f>Etiquettes!$H$22</f>
        <v>Donnée collectée (valeur du flux ou coefficient)</v>
      </c>
      <c r="R337" s="120"/>
      <c r="S337" s="907"/>
    </row>
    <row r="338" spans="1:19">
      <c r="A338" s="115" t="str">
        <f>Secteurs!$B$2</f>
        <v>Cultures</v>
      </c>
      <c r="B338" s="116" t="str">
        <f>'Prétraitement récoltes'!A114</f>
        <v>Cornichons</v>
      </c>
      <c r="C338" s="898">
        <f>'Prétraitement récoltes'!F114</f>
        <v>0</v>
      </c>
      <c r="E338" s="119" t="str">
        <f>Etiquettes!$C$10</f>
        <v>kt</v>
      </c>
      <c r="F338" s="767" t="str">
        <f>Etiquettes!$C$7</f>
        <v>Fruits et légumes (hors pommes de terre)</v>
      </c>
      <c r="G338" s="119">
        <f>Etiquettes!$J$9</f>
        <v>2023</v>
      </c>
      <c r="H338" s="767" t="str">
        <f>Etiquettes!$C$8</f>
        <v>France entière</v>
      </c>
      <c r="I338" s="767" t="str">
        <f t="shared" si="9"/>
        <v>Récolte de Cornichons</v>
      </c>
      <c r="J338" s="767" t="s">
        <v>2509</v>
      </c>
      <c r="K338" t="s">
        <v>2506</v>
      </c>
      <c r="M338" s="766" t="str">
        <f>Etiquettes!$H$16</f>
        <v>Volume</v>
      </c>
      <c r="N338" s="768" t="str">
        <f>_xlfn.CONCAT(I338,IF(OR(ISBLANK(#REF!),ISERROR(#REF!)),"",_xlfn.CONCAT(" = ",MROUND(#REF!,1)," ",E338," (",K338,")")))</f>
        <v>Récolte de Cornichons</v>
      </c>
      <c r="O338" s="766" t="str">
        <f>Etiquettes!$J$20</f>
        <v>Probable</v>
      </c>
      <c r="P338" s="766" t="str">
        <f>Etiquettes!$H$21</f>
        <v>Données collectées</v>
      </c>
      <c r="Q338" s="766" t="str">
        <f>Etiquettes!$H$22</f>
        <v>Donnée collectée (valeur du flux ou coefficient)</v>
      </c>
      <c r="R338" s="120"/>
      <c r="S338" s="907"/>
    </row>
    <row r="339" spans="1:19">
      <c r="A339" s="115" t="str">
        <f>Secteurs!$B$2</f>
        <v>Cultures</v>
      </c>
      <c r="B339" s="116" t="str">
        <f>'Prétraitement récoltes'!A115</f>
        <v>Champignons non-cultivés</v>
      </c>
      <c r="C339" s="898">
        <f>'Prétraitement récoltes'!F115</f>
        <v>0</v>
      </c>
      <c r="E339" s="119" t="str">
        <f>Etiquettes!$C$10</f>
        <v>kt</v>
      </c>
      <c r="F339" s="767" t="str">
        <f>Etiquettes!$C$7</f>
        <v>Fruits et légumes (hors pommes de terre)</v>
      </c>
      <c r="G339" s="119">
        <f>Etiquettes!$J$9</f>
        <v>2023</v>
      </c>
      <c r="H339" s="767" t="str">
        <f>Etiquettes!$C$8</f>
        <v>France entière</v>
      </c>
      <c r="I339" s="767" t="str">
        <f t="shared" si="9"/>
        <v>Récolte de Champignons non-cultivés</v>
      </c>
      <c r="J339" s="767" t="s">
        <v>2509</v>
      </c>
      <c r="K339" t="s">
        <v>2506</v>
      </c>
      <c r="M339" s="766" t="str">
        <f>Etiquettes!$H$16</f>
        <v>Volume</v>
      </c>
      <c r="N339" s="768" t="str">
        <f>_xlfn.CONCAT(I339,IF(OR(ISBLANK(#REF!),ISERROR(#REF!)),"",_xlfn.CONCAT(" = ",MROUND(#REF!,1)," ",E339," (",K339,")")))</f>
        <v>Récolte de Champignons non-cultivés</v>
      </c>
      <c r="O339" s="766" t="str">
        <f>Etiquettes!$J$20</f>
        <v>Probable</v>
      </c>
      <c r="P339" s="766" t="str">
        <f>Etiquettes!$H$21</f>
        <v>Données collectées</v>
      </c>
      <c r="Q339" s="766" t="str">
        <f>Etiquettes!$H$22</f>
        <v>Donnée collectée (valeur du flux ou coefficient)</v>
      </c>
      <c r="R339" s="120"/>
      <c r="S339" s="907"/>
    </row>
    <row r="340" spans="1:19">
      <c r="A340" s="115" t="str">
        <f>Secteurs!$B$2</f>
        <v>Cultures</v>
      </c>
      <c r="B340" s="116" t="str">
        <f>'Prétraitement récoltes'!A116</f>
        <v>Kakis</v>
      </c>
      <c r="C340" s="898">
        <f>'Prétraitement récoltes'!F116</f>
        <v>0</v>
      </c>
      <c r="E340" s="119" t="str">
        <f>Etiquettes!$C$10</f>
        <v>kt</v>
      </c>
      <c r="F340" s="767" t="str">
        <f>Etiquettes!$C$7</f>
        <v>Fruits et légumes (hors pommes de terre)</v>
      </c>
      <c r="G340" s="119">
        <f>Etiquettes!$J$9</f>
        <v>2023</v>
      </c>
      <c r="H340" s="767" t="str">
        <f>Etiquettes!$C$8</f>
        <v>France entière</v>
      </c>
      <c r="I340" s="767" t="str">
        <f t="shared" si="9"/>
        <v>Récolte de Kakis</v>
      </c>
      <c r="J340" s="767" t="s">
        <v>2509</v>
      </c>
      <c r="K340" t="s">
        <v>2506</v>
      </c>
      <c r="M340" s="766" t="str">
        <f>Etiquettes!$H$16</f>
        <v>Volume</v>
      </c>
      <c r="N340" s="768" t="str">
        <f>_xlfn.CONCAT(I340,IF(OR(ISBLANK(#REF!),ISERROR(#REF!)),"",_xlfn.CONCAT(" = ",MROUND(#REF!,1)," ",E340," (",K340,")")))</f>
        <v>Récolte de Kakis</v>
      </c>
      <c r="O340" s="766" t="str">
        <f>Etiquettes!$J$20</f>
        <v>Probable</v>
      </c>
      <c r="P340" s="766" t="str">
        <f>Etiquettes!$H$21</f>
        <v>Données collectées</v>
      </c>
      <c r="Q340" s="766" t="str">
        <f>Etiquettes!$H$22</f>
        <v>Donnée collectée (valeur du flux ou coefficient)</v>
      </c>
      <c r="S340" s="907"/>
    </row>
    <row r="341" spans="1:19">
      <c r="A341" s="115" t="str">
        <f>Secteurs!$B$2</f>
        <v>Cultures</v>
      </c>
      <c r="B341" s="116" t="str">
        <f>'Prétraitement récoltes'!A117</f>
        <v>Prunelles</v>
      </c>
      <c r="C341" s="898">
        <f>'Prétraitement récoltes'!F117</f>
        <v>0</v>
      </c>
      <c r="E341" s="119" t="str">
        <f>Etiquettes!$C$10</f>
        <v>kt</v>
      </c>
      <c r="F341" s="767" t="str">
        <f>Etiquettes!$C$7</f>
        <v>Fruits et légumes (hors pommes de terre)</v>
      </c>
      <c r="G341" s="119">
        <f>Etiquettes!$J$9</f>
        <v>2023</v>
      </c>
      <c r="H341" s="767" t="str">
        <f>Etiquettes!$C$8</f>
        <v>France entière</v>
      </c>
      <c r="I341" s="767" t="str">
        <f t="shared" si="9"/>
        <v>Récolte de Prunelles</v>
      </c>
      <c r="J341" s="767" t="s">
        <v>2509</v>
      </c>
      <c r="K341" t="s">
        <v>2506</v>
      </c>
      <c r="M341" s="766" t="str">
        <f>Etiquettes!$H$16</f>
        <v>Volume</v>
      </c>
      <c r="N341" s="768" t="str">
        <f>_xlfn.CONCAT(I341,IF(OR(ISBLANK(#REF!),ISERROR(#REF!)),"",_xlfn.CONCAT(" = ",MROUND(#REF!,1)," ",E341," (",K341,")")))</f>
        <v>Récolte de Prunelles</v>
      </c>
      <c r="O341" s="766" t="str">
        <f>Etiquettes!$J$20</f>
        <v>Probable</v>
      </c>
      <c r="P341" s="766" t="str">
        <f>Etiquettes!$H$21</f>
        <v>Données collectées</v>
      </c>
      <c r="Q341" s="766" t="str">
        <f>Etiquettes!$H$22</f>
        <v>Donnée collectée (valeur du flux ou coefficient)</v>
      </c>
      <c r="S341" s="907"/>
    </row>
    <row r="342" spans="1:19">
      <c r="A342" s="115" t="str">
        <f>Secteurs!$B$2</f>
        <v>Cultures</v>
      </c>
      <c r="B342" s="116" t="str">
        <f>'Prétraitement récoltes'!A118</f>
        <v>Coings</v>
      </c>
      <c r="C342" s="898">
        <f>'Prétraitement récoltes'!F118</f>
        <v>0</v>
      </c>
      <c r="E342" s="119" t="str">
        <f>Etiquettes!$C$10</f>
        <v>kt</v>
      </c>
      <c r="F342" s="767" t="str">
        <f>Etiquettes!$C$7</f>
        <v>Fruits et légumes (hors pommes de terre)</v>
      </c>
      <c r="G342" s="119">
        <f>Etiquettes!$J$9</f>
        <v>2023</v>
      </c>
      <c r="H342" s="767" t="str">
        <f>Etiquettes!$C$8</f>
        <v>France entière</v>
      </c>
      <c r="I342" s="767" t="str">
        <f t="shared" si="9"/>
        <v>Récolte de Coings</v>
      </c>
      <c r="J342" s="767" t="s">
        <v>2509</v>
      </c>
      <c r="K342" t="s">
        <v>2506</v>
      </c>
      <c r="M342" s="766" t="str">
        <f>Etiquettes!$H$16</f>
        <v>Volume</v>
      </c>
      <c r="N342" s="768" t="str">
        <f>_xlfn.CONCAT(I342,IF(OR(ISBLANK(#REF!),ISERROR(#REF!)),"",_xlfn.CONCAT(" = ",MROUND(#REF!,1)," ",E342," (",K342,")")))</f>
        <v>Récolte de Coings</v>
      </c>
      <c r="O342" s="766" t="str">
        <f>Etiquettes!$J$20</f>
        <v>Probable</v>
      </c>
      <c r="P342" s="766" t="str">
        <f>Etiquettes!$H$21</f>
        <v>Données collectées</v>
      </c>
      <c r="Q342" s="766" t="str">
        <f>Etiquettes!$H$22</f>
        <v>Donnée collectée (valeur du flux ou coefficient)</v>
      </c>
      <c r="S342" s="907"/>
    </row>
    <row r="343" spans="1:19">
      <c r="A343" s="115" t="str">
        <f>Secteurs!$B$2</f>
        <v>Cultures</v>
      </c>
      <c r="B343" s="116" t="str">
        <f>'Prétraitement récoltes'!A119</f>
        <v>Pistaches</v>
      </c>
      <c r="C343" s="898">
        <f>'Prétraitement récoltes'!F119</f>
        <v>0</v>
      </c>
      <c r="E343" s="119" t="str">
        <f>Etiquettes!$C$10</f>
        <v>kt</v>
      </c>
      <c r="F343" s="767" t="str">
        <f>Etiquettes!$C$7</f>
        <v>Fruits et légumes (hors pommes de terre)</v>
      </c>
      <c r="G343" s="119">
        <f>Etiquettes!$J$9</f>
        <v>2023</v>
      </c>
      <c r="H343" s="767" t="str">
        <f>Etiquettes!$C$8</f>
        <v>France entière</v>
      </c>
      <c r="I343" s="767" t="str">
        <f t="shared" si="9"/>
        <v>Récolte de Pistaches</v>
      </c>
      <c r="J343" s="767" t="s">
        <v>2509</v>
      </c>
      <c r="K343" t="s">
        <v>2506</v>
      </c>
      <c r="M343" s="766" t="str">
        <f>Etiquettes!$H$16</f>
        <v>Volume</v>
      </c>
      <c r="N343" s="768" t="str">
        <f>_xlfn.CONCAT(I343,IF(OR(ISBLANK(#REF!),ISERROR(#REF!)),"",_xlfn.CONCAT(" = ",MROUND(#REF!,1)," ",E343," (",K343,")")))</f>
        <v>Récolte de Pistaches</v>
      </c>
      <c r="O343" s="766" t="str">
        <f>Etiquettes!$J$20</f>
        <v>Probable</v>
      </c>
      <c r="P343" s="766" t="str">
        <f>Etiquettes!$H$21</f>
        <v>Données collectées</v>
      </c>
      <c r="Q343" s="766" t="str">
        <f>Etiquettes!$H$22</f>
        <v>Donnée collectée (valeur du flux ou coefficient)</v>
      </c>
      <c r="S343" s="907"/>
    </row>
    <row r="344" spans="1:19">
      <c r="A344" s="115" t="str">
        <f>Secteurs!$B$2</f>
        <v>Cultures</v>
      </c>
      <c r="B344" s="116" t="str">
        <f>'Prétraitement récoltes'!A120</f>
        <v>Arachides</v>
      </c>
      <c r="C344" s="898">
        <f>'Prétraitement récoltes'!F120</f>
        <v>0</v>
      </c>
      <c r="E344" s="119" t="str">
        <f>Etiquettes!$C$10</f>
        <v>kt</v>
      </c>
      <c r="F344" s="767" t="str">
        <f>Etiquettes!$C$7</f>
        <v>Fruits et légumes (hors pommes de terre)</v>
      </c>
      <c r="G344" s="119">
        <f>Etiquettes!$J$9</f>
        <v>2023</v>
      </c>
      <c r="H344" s="767" t="str">
        <f>Etiquettes!$C$8</f>
        <v>France entière</v>
      </c>
      <c r="I344" s="767" t="str">
        <f t="shared" si="9"/>
        <v>Récolte de Arachides</v>
      </c>
      <c r="J344" s="767" t="s">
        <v>2509</v>
      </c>
      <c r="K344" t="s">
        <v>2506</v>
      </c>
      <c r="M344" s="766" t="str">
        <f>Etiquettes!$H$16</f>
        <v>Volume</v>
      </c>
      <c r="N344" s="768" t="str">
        <f>_xlfn.CONCAT(I344,IF(OR(ISBLANK(#REF!),ISERROR(#REF!)),"",_xlfn.CONCAT(" = ",MROUND(#REF!,1)," ",E344," (",K344,")")))</f>
        <v>Récolte de Arachides</v>
      </c>
      <c r="O344" s="766" t="str">
        <f>Etiquettes!$J$20</f>
        <v>Probable</v>
      </c>
      <c r="P344" s="766" t="str">
        <f>Etiquettes!$H$21</f>
        <v>Données collectées</v>
      </c>
      <c r="Q344" s="766" t="str">
        <f>Etiquettes!$H$22</f>
        <v>Donnée collectée (valeur du flux ou coefficient)</v>
      </c>
      <c r="S344" s="907"/>
    </row>
    <row r="345" spans="1:19">
      <c r="A345" s="115" t="str">
        <f>Secteurs!$B$2</f>
        <v>Cultures</v>
      </c>
      <c r="B345" s="116" t="str">
        <f>'Prétraitement récoltes'!A121</f>
        <v>Papaye</v>
      </c>
      <c r="C345" s="898">
        <f>'Prétraitement récoltes'!F121</f>
        <v>0</v>
      </c>
      <c r="E345" s="119" t="str">
        <f>Etiquettes!$C$10</f>
        <v>kt</v>
      </c>
      <c r="F345" s="767" t="str">
        <f>Etiquettes!$C$7</f>
        <v>Fruits et légumes (hors pommes de terre)</v>
      </c>
      <c r="G345" s="119">
        <f>Etiquettes!$J$9</f>
        <v>2023</v>
      </c>
      <c r="H345" s="767" t="str">
        <f>Etiquettes!$C$8</f>
        <v>France entière</v>
      </c>
      <c r="I345" s="767" t="str">
        <f t="shared" si="9"/>
        <v>Récolte de Papaye</v>
      </c>
      <c r="J345" s="767" t="s">
        <v>2509</v>
      </c>
      <c r="K345" t="s">
        <v>2506</v>
      </c>
      <c r="M345" s="766" t="str">
        <f>Etiquettes!$H$16</f>
        <v>Volume</v>
      </c>
      <c r="N345" s="768" t="str">
        <f>_xlfn.CONCAT(I345,IF(OR(ISBLANK(#REF!),ISERROR(#REF!)),"",_xlfn.CONCAT(" = ",MROUND(#REF!,1)," ",E345," (",K345,")")))</f>
        <v>Récolte de Papaye</v>
      </c>
      <c r="O345" s="766" t="str">
        <f>Etiquettes!$J$20</f>
        <v>Probable</v>
      </c>
      <c r="P345" s="766" t="str">
        <f>Etiquettes!$H$21</f>
        <v>Données collectées</v>
      </c>
      <c r="Q345" s="766" t="str">
        <f>Etiquettes!$H$22</f>
        <v>Donnée collectée (valeur du flux ou coefficient)</v>
      </c>
      <c r="S345" s="907"/>
    </row>
    <row r="346" spans="1:19">
      <c r="A346" s="115" t="str">
        <f>Secteurs!$B$2</f>
        <v>Cultures</v>
      </c>
      <c r="B346" s="116" t="str">
        <f>'Prétraitement récoltes'!A122</f>
        <v>Dattes</v>
      </c>
      <c r="C346" s="898">
        <f>'Prétraitement récoltes'!F122</f>
        <v>0</v>
      </c>
      <c r="E346" s="119" t="str">
        <f>Etiquettes!$C$10</f>
        <v>kt</v>
      </c>
      <c r="F346" s="767" t="str">
        <f>Etiquettes!$C$7</f>
        <v>Fruits et légumes (hors pommes de terre)</v>
      </c>
      <c r="G346" s="119">
        <f>Etiquettes!$J$9</f>
        <v>2023</v>
      </c>
      <c r="H346" s="767" t="str">
        <f>Etiquettes!$C$8</f>
        <v>France entière</v>
      </c>
      <c r="I346" s="767" t="str">
        <f t="shared" si="9"/>
        <v>Récolte de Dattes</v>
      </c>
      <c r="J346" s="767" t="s">
        <v>2509</v>
      </c>
      <c r="K346" t="s">
        <v>2506</v>
      </c>
      <c r="M346" s="766" t="str">
        <f>Etiquettes!$H$16</f>
        <v>Volume</v>
      </c>
      <c r="N346" s="768" t="str">
        <f>_xlfn.CONCAT(I346,IF(OR(ISBLANK(#REF!),ISERROR(#REF!)),"",_xlfn.CONCAT(" = ",MROUND(#REF!,1)," ",E346," (",K346,")")))</f>
        <v>Récolte de Dattes</v>
      </c>
      <c r="O346" s="766" t="str">
        <f>Etiquettes!$J$20</f>
        <v>Probable</v>
      </c>
      <c r="P346" s="766" t="str">
        <f>Etiquettes!$H$21</f>
        <v>Données collectées</v>
      </c>
      <c r="Q346" s="766" t="str">
        <f>Etiquettes!$H$22</f>
        <v>Donnée collectée (valeur du flux ou coefficient)</v>
      </c>
      <c r="S346" s="907"/>
    </row>
    <row r="347" spans="1:19">
      <c r="A347" s="115" t="str">
        <f>Secteurs!$B$2</f>
        <v>Cultures</v>
      </c>
      <c r="B347" s="116" t="str">
        <f>Produits!$B$109</f>
        <v>Autre raisin frais</v>
      </c>
      <c r="C347" s="898">
        <v>0</v>
      </c>
      <c r="E347" s="119" t="str">
        <f>Etiquettes!$C$10</f>
        <v>kt</v>
      </c>
      <c r="F347" s="767" t="str">
        <f>Etiquettes!$C$7</f>
        <v>Fruits et légumes (hors pommes de terre)</v>
      </c>
      <c r="G347" s="766" t="str">
        <f>Etiquettes!$C$9</f>
        <v>2015:2019:2023</v>
      </c>
      <c r="H347" s="767" t="str">
        <f>Etiquettes!$C$8</f>
        <v>France entière</v>
      </c>
      <c r="I347" s="767" t="str">
        <f t="shared" ref="I347" si="10">"Récolte de "&amp;B347</f>
        <v>Récolte de Autre raisin frais</v>
      </c>
      <c r="J347" s="767" t="s">
        <v>2509</v>
      </c>
      <c r="K347" t="s">
        <v>2506</v>
      </c>
      <c r="M347" s="766" t="str">
        <f>Etiquettes!$H$16</f>
        <v>Volume</v>
      </c>
      <c r="N347" s="768" t="str">
        <f>_xlfn.CONCAT(I347,IF(OR(ISBLANK(#REF!),ISERROR(#REF!)),"",_xlfn.CONCAT(" = ",MROUND(#REF!,1)," ",E347," (",K347,")")))</f>
        <v>Récolte de Autre raisin frais</v>
      </c>
      <c r="O347" s="766" t="str">
        <f>Etiquettes!$J$20</f>
        <v>Probable</v>
      </c>
      <c r="P347" s="766" t="str">
        <f>Etiquettes!$H$21</f>
        <v>Données collectées</v>
      </c>
      <c r="Q347" s="766" t="str">
        <f>Etiquettes!$H$22</f>
        <v>Donnée collectée (valeur du flux ou coefficient)</v>
      </c>
    </row>
  </sheetData>
  <mergeCells count="1">
    <mergeCell ref="S2:S346"/>
  </mergeCells>
  <pageMargins left="0.7" right="0.7" top="0.75" bottom="0.75" header="0.51180555555555496" footer="0.51180555555555496"/>
  <pageSetup paperSize="9"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1da35c6-efe3-499f-bfdd-69ff62f566e5" xsi:nil="true"/>
    <lcf76f155ced4ddcb4097134ff3c332f xmlns="253d9861-5057-4c6b-aa55-c1bece854d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A0A362C8B81F47807DE03BF445B4E9" ma:contentTypeVersion="13" ma:contentTypeDescription="Crée un document." ma:contentTypeScope="" ma:versionID="d1254b71788b6878b699fd3770298845">
  <xsd:schema xmlns:xsd="http://www.w3.org/2001/XMLSchema" xmlns:xs="http://www.w3.org/2001/XMLSchema" xmlns:p="http://schemas.microsoft.com/office/2006/metadata/properties" xmlns:ns2="253d9861-5057-4c6b-aa55-c1bece854d8d" xmlns:ns3="21da35c6-efe3-499f-bfdd-69ff62f566e5" targetNamespace="http://schemas.microsoft.com/office/2006/metadata/properties" ma:root="true" ma:fieldsID="54af3fc3e0e590547e78e6c79ba09db9" ns2:_="" ns3:_="">
    <xsd:import namespace="253d9861-5057-4c6b-aa55-c1bece854d8d"/>
    <xsd:import namespace="21da35c6-efe3-499f-bfdd-69ff62f566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3d9861-5057-4c6b-aa55-c1bece854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86865b46-2695-4a22-9ac0-c3708c6513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da35c6-efe3-499f-bfdd-69ff62f566e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4cf948-5f3d-4d6e-b423-b884b12e46e0}" ma:internalName="TaxCatchAll" ma:showField="CatchAllData" ma:web="21da35c6-efe3-499f-bfdd-69ff62f566e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955D74-36A8-4951-9161-D8B870805606}">
  <ds:schemaRefs>
    <ds:schemaRef ds:uri="http://schemas.microsoft.com/office/2006/metadata/properties"/>
    <ds:schemaRef ds:uri="http://schemas.microsoft.com/office/infopath/2007/PartnerControls"/>
    <ds:schemaRef ds:uri="21da35c6-efe3-499f-bfdd-69ff62f566e5"/>
    <ds:schemaRef ds:uri="253d9861-5057-4c6b-aa55-c1bece854d8d"/>
  </ds:schemaRefs>
</ds:datastoreItem>
</file>

<file path=customXml/itemProps2.xml><?xml version="1.0" encoding="utf-8"?>
<ds:datastoreItem xmlns:ds="http://schemas.openxmlformats.org/officeDocument/2006/customXml" ds:itemID="{9647876C-3C0E-4564-ABCC-2CFC078BDB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3d9861-5057-4c6b-aa55-c1bece854d8d"/>
    <ds:schemaRef ds:uri="21da35c6-efe3-499f-bfdd-69ff62f56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DE1512-BDB9-4A66-B26A-A5B05D533B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62</vt:i4>
      </vt:variant>
    </vt:vector>
  </HeadingPairs>
  <TitlesOfParts>
    <vt:vector size="62" baseType="lpstr">
      <vt:lpstr>Informations générales</vt:lpstr>
      <vt:lpstr>SOMMAIRE</vt:lpstr>
      <vt:lpstr>Lecture du fichier</vt:lpstr>
      <vt:lpstr>Options de réconciliation</vt:lpstr>
      <vt:lpstr>Etiquettes</vt:lpstr>
      <vt:lpstr>Produits</vt:lpstr>
      <vt:lpstr>Secteurs</vt:lpstr>
      <vt:lpstr>Structure des flux</vt:lpstr>
      <vt:lpstr>Données</vt:lpstr>
      <vt:lpstr>Prétraitement récoltes</vt:lpstr>
      <vt:lpstr>Récoltes Tubercules - AGRESTE</vt:lpstr>
      <vt:lpstr>Récoltes Légumes - AGRESTE</vt:lpstr>
      <vt:lpstr>Récoltes Fruits - AGRESTE</vt:lpstr>
      <vt:lpstr>Récoltes Raisin - AGRESTE</vt:lpstr>
      <vt:lpstr>Données </vt:lpstr>
      <vt:lpstr>Prétraitement fabrications</vt:lpstr>
      <vt:lpstr>Fabrications - PRODCOM</vt:lpstr>
      <vt:lpstr>Données  </vt:lpstr>
      <vt:lpstr>Prétraitement échanges</vt:lpstr>
      <vt:lpstr>Comext - EUROSTAT</vt:lpstr>
      <vt:lpstr>Contraintes</vt:lpstr>
      <vt:lpstr> Données</vt:lpstr>
      <vt:lpstr>Prétraitement Ré-exports</vt:lpstr>
      <vt:lpstr>Ré-exports - CTIFL</vt:lpstr>
      <vt:lpstr>Données   </vt:lpstr>
      <vt:lpstr>Prétraitement MP Transformation</vt:lpstr>
      <vt:lpstr>MP Transfo (Tbrcl) 2016-AGRESTE</vt:lpstr>
      <vt:lpstr>MP Transfo (Lég) 2015 - AGRESTE</vt:lpstr>
      <vt:lpstr>MP Transfo (Frt) 2015 - AGRESTE</vt:lpstr>
      <vt:lpstr>MP Transfo (Tbrcl) 2019-AGRESTE</vt:lpstr>
      <vt:lpstr>MP Transfo (Lég) 2019 - AGRESTE</vt:lpstr>
      <vt:lpstr>MP Transfo (Lég) 2019- AGRESTE</vt:lpstr>
      <vt:lpstr>MP Transfo (Frt) 2019 - AGRESTE</vt:lpstr>
      <vt:lpstr>MP Transfo (Frt) 2019- AGRESTE</vt:lpstr>
      <vt:lpstr>MP Transfo (Tbrcl) 2023-AGRESTE</vt:lpstr>
      <vt:lpstr>MP Transfo (Lég) 2023 - AGRESTE</vt:lpstr>
      <vt:lpstr>MP Transfo (Lég) 2023- AGRESTE</vt:lpstr>
      <vt:lpstr>MP Transfo (Frt) 2023 - AGRESTE</vt:lpstr>
      <vt:lpstr>MP Transfo (Frt) 2023- AGRESTE</vt:lpstr>
      <vt:lpstr>Contraintes </vt:lpstr>
      <vt:lpstr>  Données</vt:lpstr>
      <vt:lpstr>Prétraitement pertes</vt:lpstr>
      <vt:lpstr>Pertes - CTIFL</vt:lpstr>
      <vt:lpstr>Contraintes  </vt:lpstr>
      <vt:lpstr>   Données</vt:lpstr>
      <vt:lpstr>Circuits distribution - CTIFL</vt:lpstr>
      <vt:lpstr>Données    </vt:lpstr>
      <vt:lpstr>Import-Transfo - FAM_CTIFL</vt:lpstr>
      <vt:lpstr>Données     </vt:lpstr>
      <vt:lpstr>Contraintes   </vt:lpstr>
      <vt:lpstr>    Données</vt:lpstr>
      <vt:lpstr>F&amp;L transformés - PANOFELT</vt:lpstr>
      <vt:lpstr>Contraintes    </vt:lpstr>
      <vt:lpstr>     Données</vt:lpstr>
      <vt:lpstr>Coproduits - ONRB</vt:lpstr>
      <vt:lpstr>Coproduits - Projet étudiant</vt:lpstr>
      <vt:lpstr>Données      </vt:lpstr>
      <vt:lpstr>Données       </vt:lpstr>
      <vt:lpstr>Sources F&amp;L transformés</vt:lpstr>
      <vt:lpstr>Résultats CTIFL</vt:lpstr>
      <vt:lpstr>Comparaison des résultats</vt:lpstr>
      <vt:lpstr>Contraintes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Pannier</dc:creator>
  <cp:lastModifiedBy>Alexandre Pannier</cp:lastModifiedBy>
  <cp:lastPrinted>2025-02-25T06:47:58Z</cp:lastPrinted>
  <dcterms:created xsi:type="dcterms:W3CDTF">2025-02-22T14:33:14Z</dcterms:created>
  <dcterms:modified xsi:type="dcterms:W3CDTF">2026-06-16T20:35:26Z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0x01010054A0A362C8B81F47807DE03BF445B4E9</vt:lpwstr>
  </property>
</Properties>
</file>